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slicerCaches/slicerCache10.xml" ContentType="application/vnd.ms-excel.slicerCache+xml"/>
  <Override PartName="/xl/slicerCaches/slicerCache11.xml" ContentType="application/vnd.ms-excel.slicerCache+xml"/>
  <Override PartName="/xl/slicerCaches/slicerCache12.xml" ContentType="application/vnd.ms-excel.slicerCache+xml"/>
  <Override PartName="/xl/slicerCaches/slicerCache13.xml" ContentType="application/vnd.ms-excel.slicerCache+xml"/>
  <Override PartName="/xl/slicerCaches/slicerCache14.xml" ContentType="application/vnd.ms-excel.slicerCache+xml"/>
  <Override PartName="/xl/slicerCaches/slicerCache15.xml" ContentType="application/vnd.ms-excel.slicerCache+xml"/>
  <Override PartName="/xl/slicerCaches/slicerCache16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8.xml" ContentType="application/vnd.openxmlformats-officedocument.spreadsheetml.pivotTable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slicers/slicer2.xml" ContentType="application/vnd.ms-excel.slicer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3.xml" ContentType="application/vnd.openxmlformats-officedocument.drawing+xml"/>
  <Override PartName="/xl/slicers/slicer3.xml" ContentType="application/vnd.ms-excel.slicer+xml"/>
  <Override PartName="/xl/pivotTables/pivotTable12.xml" ContentType="application/vnd.openxmlformats-officedocument.spreadsheetml.pivotTable+xml"/>
  <Override PartName="/xl/drawings/drawing4.xml" ContentType="application/vnd.openxmlformats-officedocument.drawing+xml"/>
  <Override PartName="/xl/slicers/slicer4.xml" ContentType="application/vnd.ms-excel.slicer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pivotTables/pivotTable1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camila.vargas\Desktop\Dashboard Inventarios\"/>
    </mc:Choice>
  </mc:AlternateContent>
  <xr:revisionPtr revIDLastSave="0" documentId="8_{343E637F-3C1A-48EE-BE6B-60C8EDBD8A85}" xr6:coauthVersionLast="47" xr6:coauthVersionMax="47" xr10:uidLastSave="{00000000-0000-0000-0000-000000000000}"/>
  <bookViews>
    <workbookView xWindow="-110" yWindow="-110" windowWidth="19420" windowHeight="11500" tabRatio="876" firstSheet="1" activeTab="12" xr2:uid="{00000000-000D-0000-FFFF-FFFF00000000}"/>
  </bookViews>
  <sheets>
    <sheet name="Detalle1" sheetId="92" state="hidden" r:id="rId1"/>
    <sheet name="RESUMEN" sheetId="34" r:id="rId2"/>
    <sheet name="EDADES" sheetId="64" r:id="rId3"/>
    <sheet name="GESTION EDADES" sheetId="90" r:id="rId4"/>
    <sheet name="VENTA T" sheetId="86" r:id="rId5"/>
    <sheet name="CEDIS" sheetId="57" state="hidden" r:id="rId6"/>
    <sheet name="PLANTAS" sheetId="32" state="hidden" r:id="rId7"/>
    <sheet name="CONVERSION DATOS" sheetId="3" state="hidden" r:id="rId8"/>
    <sheet name="Hoja1" sheetId="80" state="hidden" r:id="rId9"/>
    <sheet name="DT HUEVO" sheetId="74" state="hidden" r:id="rId10"/>
    <sheet name="Hoja2" sheetId="79" state="hidden" r:id="rId11"/>
    <sheet name="inv" sheetId="2" r:id="rId12"/>
    <sheet name="INV. EDADES" sheetId="50" r:id="rId13"/>
    <sheet name="Valid" sheetId="76" r:id="rId14"/>
    <sheet name="VENTAS 2 " sheetId="71" r:id="rId15"/>
    <sheet name="VENTAS" sheetId="55" r:id="rId16"/>
    <sheet name="Ventas_HD" sheetId="94" state="hidden" r:id="rId17"/>
    <sheet name="VENTAS CANAL" sheetId="91" state="hidden" r:id="rId18"/>
    <sheet name="BD TAT" sheetId="77" state="hidden" r:id="rId19"/>
    <sheet name="COMP" sheetId="66" state="hidden" r:id="rId20"/>
    <sheet name="DIAS DE INVENTARIO TAT" sheetId="61" state="hidden" r:id="rId21"/>
    <sheet name="DIAS DE INVENTARIO PLANTAS " sheetId="63" state="hidden" r:id="rId22"/>
    <sheet name="PLANO EDAD JR" sheetId="69" state="hidden" r:id="rId23"/>
    <sheet name="PROCESO " sheetId="70" state="hidden" r:id="rId24"/>
  </sheets>
  <definedNames>
    <definedName name="_23.07" localSheetId="12" hidden="1">'INV. EDADES'!$A$1:$F$518</definedName>
    <definedName name="_xlnm._FilterDatabase" localSheetId="5" hidden="1">CEDIS!$C$4:$P$2139</definedName>
    <definedName name="_xlnm._FilterDatabase" localSheetId="19" hidden="1">COMP!$A$1:$I$2350</definedName>
    <definedName name="_xlnm._FilterDatabase" localSheetId="7" hidden="1">'CONVERSION DATOS'!$A$1:$D$518</definedName>
    <definedName name="_xlnm._FilterDatabase" localSheetId="20" hidden="1">'DIAS DE INVENTARIO TAT'!$A$2:$S$2136</definedName>
    <definedName name="_xlnm._FilterDatabase" localSheetId="9" hidden="1">'DT HUEVO'!$A$1:$F$384</definedName>
    <definedName name="_xlnm._FilterDatabase" localSheetId="2" hidden="1">EDADES!$A$1:$A$1</definedName>
    <definedName name="_xlnm._FilterDatabase" localSheetId="8" hidden="1">Hoja1!$C$1:$F$516</definedName>
    <definedName name="_xlnm._FilterDatabase" localSheetId="10" hidden="1">Hoja2!$A$1:$A$4962</definedName>
    <definedName name="_xlnm._FilterDatabase" localSheetId="13" hidden="1">Valid!$B$2:$C$2</definedName>
    <definedName name="_xlnm._FilterDatabase" localSheetId="4" hidden="1">'VENTA T'!$B$15:$J$21</definedName>
    <definedName name="_xlnm._FilterDatabase" localSheetId="15" hidden="1">VENTAS!$A$3:$K$178</definedName>
    <definedName name="_xlnm._FilterDatabase" localSheetId="14" hidden="1">'VENTAS 2 '!$A$3:$L$173</definedName>
    <definedName name="_xlnm._FilterDatabase" localSheetId="17" hidden="1">'VENTAS CANAL'!$A$1:$O$94</definedName>
    <definedName name="SegmentaciónDeDatos_CANAL">#N/A</definedName>
    <definedName name="SegmentaciónDeDatos_DESTINO">#N/A</definedName>
    <definedName name="SegmentaciónDeDatos_DESTINO1">#N/A</definedName>
    <definedName name="SegmentaciónDeDatos_DESTINO2">#N/A</definedName>
    <definedName name="SegmentaciónDeDatos_DESTINO3">#N/A</definedName>
    <definedName name="SegmentaciónDeDatos_Edad1">#N/A</definedName>
    <definedName name="SegmentaciónDeDatos_GRUPO1">#N/A</definedName>
    <definedName name="SegmentaciónDeDatos_INVENTARIO">#N/A</definedName>
    <definedName name="SegmentaciónDeDatos_TIPO">#N/A</definedName>
    <definedName name="SegmentaciónDeDatos_TIPO_2">#N/A</definedName>
    <definedName name="SegmentaciónDeDatos_TIPO_DE_HUEVO">#N/A</definedName>
    <definedName name="SegmentaciónDeDatos_TIPO_DE_HUEVO1">#N/A</definedName>
    <definedName name="SegmentaciónDeDatos_TIPO_DE_HUEVO2">#N/A</definedName>
    <definedName name="SegmentaciónDeDatos_TIPO_HUEVO">#N/A</definedName>
    <definedName name="SegmentaciónDeDatos_tipo1">#N/A</definedName>
    <definedName name="SegmentaciónDeDatos_ZONA1">#N/A</definedName>
  </definedNames>
  <calcPr calcId="191029"/>
  <pivotCaches>
    <pivotCache cacheId="5" r:id="rId25"/>
    <pivotCache cacheId="6" r:id="rId26"/>
    <pivotCache cacheId="7" r:id="rId27"/>
    <pivotCache cacheId="8" r:id="rId28"/>
    <pivotCache cacheId="9" r:id="rId29"/>
  </pivotCaches>
  <extLst>
    <ext xmlns:x14="http://schemas.microsoft.com/office/spreadsheetml/2009/9/main" uri="{BBE1A952-AA13-448e-AADC-164F8A28A991}">
      <x14:slicerCaches>
        <x14:slicerCache r:id="rId30"/>
        <x14:slicerCache r:id="rId31"/>
        <x14:slicerCache r:id="rId32"/>
        <x14:slicerCache r:id="rId33"/>
        <x14:slicerCache r:id="rId34"/>
        <x14:slicerCache r:id="rId35"/>
        <x14:slicerCache r:id="rId36"/>
        <x14:slicerCache r:id="rId37"/>
        <x14:slicerCache r:id="rId38"/>
        <x14:slicerCache r:id="rId39"/>
        <x14:slicerCache r:id="rId40"/>
        <x14:slicerCache r:id="rId41"/>
        <x14:slicerCache r:id="rId42"/>
        <x14:slicerCache r:id="rId43"/>
        <x14:slicerCache r:id="rId44"/>
        <x14:slicerCache r:id="rId4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34" l="1"/>
  <c r="U5" i="2"/>
  <c r="T873" i="2"/>
  <c r="T874" i="2"/>
  <c r="Y874" i="2" s="1"/>
  <c r="T875" i="2"/>
  <c r="Y875" i="2" s="1"/>
  <c r="T876" i="2"/>
  <c r="Y876" i="2" s="1"/>
  <c r="T877" i="2"/>
  <c r="X877" i="2" s="1"/>
  <c r="T878" i="2"/>
  <c r="Y878" i="2" s="1"/>
  <c r="T879" i="2"/>
  <c r="T880" i="2"/>
  <c r="T881" i="2"/>
  <c r="Y881" i="2" s="1"/>
  <c r="T882" i="2"/>
  <c r="Y882" i="2" s="1"/>
  <c r="T883" i="2"/>
  <c r="Y883" i="2" s="1"/>
  <c r="T884" i="2"/>
  <c r="T885" i="2"/>
  <c r="T886" i="2"/>
  <c r="X886" i="2" s="1"/>
  <c r="T887" i="2"/>
  <c r="Y887" i="2" s="1"/>
  <c r="T888" i="2"/>
  <c r="X888" i="2" s="1"/>
  <c r="T889" i="2"/>
  <c r="Y889" i="2" s="1"/>
  <c r="T890" i="2"/>
  <c r="Y890" i="2" s="1"/>
  <c r="T891" i="2"/>
  <c r="T892" i="2"/>
  <c r="T893" i="2"/>
  <c r="Y893" i="2" s="1"/>
  <c r="T894" i="2"/>
  <c r="Y894" i="2" s="1"/>
  <c r="T895" i="2"/>
  <c r="X895" i="2" s="1"/>
  <c r="T896" i="2"/>
  <c r="Y896" i="2" s="1"/>
  <c r="T897" i="2"/>
  <c r="Y897" i="2" s="1"/>
  <c r="T898" i="2"/>
  <c r="Y898" i="2" s="1"/>
  <c r="T899" i="2"/>
  <c r="Y899" i="2" s="1"/>
  <c r="T900" i="2"/>
  <c r="Y900" i="2" s="1"/>
  <c r="T901" i="2"/>
  <c r="Y901" i="2" s="1"/>
  <c r="T902" i="2"/>
  <c r="T903" i="2"/>
  <c r="T904" i="2"/>
  <c r="Y904" i="2" s="1"/>
  <c r="T905" i="2"/>
  <c r="Y905" i="2" s="1"/>
  <c r="T906" i="2"/>
  <c r="Y906" i="2" s="1"/>
  <c r="T907" i="2"/>
  <c r="Y907" i="2" s="1"/>
  <c r="T908" i="2"/>
  <c r="T909" i="2"/>
  <c r="T910" i="2"/>
  <c r="Y910" i="2" s="1"/>
  <c r="T911" i="2"/>
  <c r="Y911" i="2" s="1"/>
  <c r="T912" i="2"/>
  <c r="Y912" i="2" s="1"/>
  <c r="T913" i="2"/>
  <c r="Y913" i="2" s="1"/>
  <c r="T914" i="2"/>
  <c r="T915" i="2"/>
  <c r="T916" i="2"/>
  <c r="Y916" i="2" s="1"/>
  <c r="T917" i="2"/>
  <c r="Y917" i="2" s="1"/>
  <c r="T918" i="2"/>
  <c r="Y918" i="2" s="1"/>
  <c r="T919" i="2"/>
  <c r="X919" i="2" s="1"/>
  <c r="T920" i="2"/>
  <c r="T921" i="2"/>
  <c r="T922" i="2"/>
  <c r="Y922" i="2" s="1"/>
  <c r="T923" i="2"/>
  <c r="Y923" i="2" s="1"/>
  <c r="T924" i="2"/>
  <c r="Y924" i="2" s="1"/>
  <c r="T925" i="2"/>
  <c r="Y925" i="2" s="1"/>
  <c r="T926" i="2"/>
  <c r="T927" i="2"/>
  <c r="T928" i="2"/>
  <c r="Y928" i="2" s="1"/>
  <c r="T929" i="2"/>
  <c r="Y929" i="2" s="1"/>
  <c r="T930" i="2"/>
  <c r="I1112" i="61" s="1"/>
  <c r="T931" i="2"/>
  <c r="Y931" i="2" s="1"/>
  <c r="T932" i="2"/>
  <c r="T933" i="2"/>
  <c r="X933" i="2" s="1"/>
  <c r="T934" i="2"/>
  <c r="Y934" i="2" s="1"/>
  <c r="T935" i="2"/>
  <c r="Y935" i="2" s="1"/>
  <c r="T936" i="2"/>
  <c r="Y936" i="2" s="1"/>
  <c r="T937" i="2"/>
  <c r="T938" i="2"/>
  <c r="T939" i="2"/>
  <c r="Y939" i="2" s="1"/>
  <c r="T940" i="2"/>
  <c r="Y940" i="2" s="1"/>
  <c r="T941" i="2"/>
  <c r="Y941" i="2" s="1"/>
  <c r="T942" i="2"/>
  <c r="Y942" i="2" s="1"/>
  <c r="T943" i="2"/>
  <c r="Y943" i="2" s="1"/>
  <c r="T944" i="2"/>
  <c r="T945" i="2"/>
  <c r="T946" i="2"/>
  <c r="X946" i="2" s="1"/>
  <c r="T947" i="2"/>
  <c r="X947" i="2" s="1"/>
  <c r="T948" i="2"/>
  <c r="Y948" i="2" s="1"/>
  <c r="T949" i="2"/>
  <c r="T950" i="2"/>
  <c r="T951" i="2"/>
  <c r="Y951" i="2" s="1"/>
  <c r="T952" i="2"/>
  <c r="Y952" i="2" s="1"/>
  <c r="T953" i="2"/>
  <c r="Y953" i="2" s="1"/>
  <c r="T954" i="2"/>
  <c r="X954" i="2" s="1"/>
  <c r="T955" i="2"/>
  <c r="X955" i="2" s="1"/>
  <c r="T956" i="2"/>
  <c r="Y956" i="2" s="1"/>
  <c r="T957" i="2"/>
  <c r="Y957" i="2" s="1"/>
  <c r="T958" i="2"/>
  <c r="Y958" i="2" s="1"/>
  <c r="T959" i="2"/>
  <c r="Y959" i="2" s="1"/>
  <c r="T960" i="2"/>
  <c r="Y960" i="2" s="1"/>
  <c r="T961" i="2"/>
  <c r="T962" i="2"/>
  <c r="T963" i="2"/>
  <c r="Y963" i="2" s="1"/>
  <c r="T964" i="2"/>
  <c r="Y964" i="2" s="1"/>
  <c r="T965" i="2"/>
  <c r="X965" i="2" s="1"/>
  <c r="T966" i="2"/>
  <c r="Y966" i="2" s="1"/>
  <c r="T969" i="2"/>
  <c r="Y969" i="2" s="1"/>
  <c r="T967" i="2"/>
  <c r="Y967" i="2" s="1"/>
  <c r="T968" i="2"/>
  <c r="Y968" i="2" s="1"/>
  <c r="T970" i="2"/>
  <c r="Y970" i="2" s="1"/>
  <c r="T971" i="2"/>
  <c r="Y971" i="2" s="1"/>
  <c r="T972" i="2"/>
  <c r="Y972" i="2" s="1"/>
  <c r="T973" i="2"/>
  <c r="T974" i="2"/>
  <c r="T975" i="2"/>
  <c r="Y975" i="2" s="1"/>
  <c r="T976" i="2"/>
  <c r="Y976" i="2" s="1"/>
  <c r="T977" i="2"/>
  <c r="X977" i="2" s="1"/>
  <c r="T978" i="2"/>
  <c r="Y978" i="2" s="1"/>
  <c r="T979" i="2"/>
  <c r="Y979" i="2" s="1"/>
  <c r="T980" i="2"/>
  <c r="Y980" i="2" s="1"/>
  <c r="T981" i="2"/>
  <c r="Y981" i="2" s="1"/>
  <c r="T982" i="2"/>
  <c r="Y982" i="2" s="1"/>
  <c r="T983" i="2"/>
  <c r="Y983" i="2" s="1"/>
  <c r="T984" i="2"/>
  <c r="T985" i="2"/>
  <c r="T986" i="2"/>
  <c r="Y986" i="2" s="1"/>
  <c r="T987" i="2"/>
  <c r="Y987" i="2" s="1"/>
  <c r="T988" i="2"/>
  <c r="Y988" i="2" s="1"/>
  <c r="T989" i="2"/>
  <c r="Y989" i="2" s="1"/>
  <c r="T990" i="2"/>
  <c r="Y990" i="2" s="1"/>
  <c r="T991" i="2"/>
  <c r="Y991" i="2" s="1"/>
  <c r="T992" i="2"/>
  <c r="Y992" i="2" s="1"/>
  <c r="T993" i="2"/>
  <c r="Y993" i="2" s="1"/>
  <c r="T994" i="2"/>
  <c r="Y994" i="2" s="1"/>
  <c r="T995" i="2"/>
  <c r="T996" i="2"/>
  <c r="T997" i="2"/>
  <c r="Y997" i="2" s="1"/>
  <c r="T998" i="2"/>
  <c r="Y998" i="2" s="1"/>
  <c r="T999" i="2"/>
  <c r="Y999" i="2" s="1"/>
  <c r="T1000" i="2"/>
  <c r="Y1000" i="2" s="1"/>
  <c r="T1001" i="2"/>
  <c r="Y1001" i="2" s="1"/>
  <c r="T1002" i="2"/>
  <c r="Y1002" i="2" s="1"/>
  <c r="T1003" i="2"/>
  <c r="Y1003" i="2" s="1"/>
  <c r="T1004" i="2"/>
  <c r="Y1004" i="2" s="1"/>
  <c r="T1005" i="2"/>
  <c r="Y1005" i="2" s="1"/>
  <c r="T1006" i="2"/>
  <c r="Y1006" i="2" s="1"/>
  <c r="T1007" i="2"/>
  <c r="T1008" i="2"/>
  <c r="T1009" i="2"/>
  <c r="Y1009" i="2" s="1"/>
  <c r="T1010" i="2"/>
  <c r="Y1010" i="2" s="1"/>
  <c r="T1011" i="2"/>
  <c r="X1011" i="2" s="1"/>
  <c r="T1012" i="2"/>
  <c r="Y1012" i="2" s="1"/>
  <c r="T1013" i="2"/>
  <c r="Y1013" i="2" s="1"/>
  <c r="T1014" i="2"/>
  <c r="Y1014" i="2" s="1"/>
  <c r="T1015" i="2"/>
  <c r="Y1015" i="2" s="1"/>
  <c r="T1016" i="2"/>
  <c r="Y1016" i="2" s="1"/>
  <c r="T1017" i="2"/>
  <c r="Y1017" i="2" s="1"/>
  <c r="T1018" i="2"/>
  <c r="Y1018" i="2" s="1"/>
  <c r="T1019" i="2"/>
  <c r="T1020" i="2"/>
  <c r="T1021" i="2"/>
  <c r="Y1021" i="2" s="1"/>
  <c r="T1022" i="2"/>
  <c r="Y1022" i="2" s="1"/>
  <c r="T1023" i="2"/>
  <c r="X1023" i="2" s="1"/>
  <c r="T1024" i="2"/>
  <c r="Y1024" i="2" s="1"/>
  <c r="T1025" i="2"/>
  <c r="Y1025" i="2" s="1"/>
  <c r="T1026" i="2"/>
  <c r="X1026" i="2" s="1"/>
  <c r="T1027" i="2"/>
  <c r="Y1027" i="2" s="1"/>
  <c r="T1028" i="2"/>
  <c r="Y1028" i="2" s="1"/>
  <c r="T1029" i="2"/>
  <c r="Y1029" i="2" s="1"/>
  <c r="T1030" i="2"/>
  <c r="T1031" i="2"/>
  <c r="T1032" i="2"/>
  <c r="Y1032" i="2" s="1"/>
  <c r="T1033" i="2"/>
  <c r="Y1033" i="2" s="1"/>
  <c r="T1034" i="2"/>
  <c r="Y1034" i="2" s="1"/>
  <c r="T1035" i="2"/>
  <c r="Y1035" i="2" s="1"/>
  <c r="T1036" i="2"/>
  <c r="Y1036" i="2" s="1"/>
  <c r="T1037" i="2"/>
  <c r="Y1037" i="2" s="1"/>
  <c r="T1038" i="2"/>
  <c r="Y1038" i="2" s="1"/>
  <c r="T1039" i="2"/>
  <c r="Y1039" i="2" s="1"/>
  <c r="T1040" i="2"/>
  <c r="Y1040" i="2" s="1"/>
  <c r="T1041" i="2"/>
  <c r="T1042" i="2"/>
  <c r="X1042" i="2" s="1"/>
  <c r="T1043" i="2"/>
  <c r="T1044" i="2"/>
  <c r="Y1044" i="2" s="1"/>
  <c r="T1045" i="2"/>
  <c r="Y1045" i="2" s="1"/>
  <c r="T1046" i="2"/>
  <c r="Y1046" i="2" s="1"/>
  <c r="T1047" i="2"/>
  <c r="Y1047" i="2" s="1"/>
  <c r="T1048" i="2"/>
  <c r="Y1048" i="2" s="1"/>
  <c r="T1049" i="2"/>
  <c r="Y1049" i="2" s="1"/>
  <c r="T1050" i="2"/>
  <c r="Y1050" i="2" s="1"/>
  <c r="T1051" i="2"/>
  <c r="Y1051" i="2" s="1"/>
  <c r="T1052" i="2"/>
  <c r="Y1052" i="2" s="1"/>
  <c r="T1053" i="2"/>
  <c r="T1054" i="2"/>
  <c r="T1055" i="2"/>
  <c r="Y1055" i="2" s="1"/>
  <c r="T1056" i="2"/>
  <c r="Y1056" i="2" s="1"/>
  <c r="T1057" i="2"/>
  <c r="Y1057" i="2" s="1"/>
  <c r="T1058" i="2"/>
  <c r="Y1058" i="2" s="1"/>
  <c r="T1059" i="2"/>
  <c r="Y1059" i="2" s="1"/>
  <c r="T1060" i="2"/>
  <c r="Y1060" i="2" s="1"/>
  <c r="T1061" i="2"/>
  <c r="Y1061" i="2" s="1"/>
  <c r="T1062" i="2"/>
  <c r="Y1062" i="2" s="1"/>
  <c r="T1063" i="2"/>
  <c r="Y1063" i="2" s="1"/>
  <c r="T1064" i="2"/>
  <c r="Y1064" i="2" s="1"/>
  <c r="T1065" i="2"/>
  <c r="T1066" i="2"/>
  <c r="T1067" i="2"/>
  <c r="Y1067" i="2" s="1"/>
  <c r="T1068" i="2"/>
  <c r="Y1068" i="2" s="1"/>
  <c r="T1069" i="2"/>
  <c r="Y1069" i="2" s="1"/>
  <c r="T1070" i="2"/>
  <c r="Y1070" i="2" s="1"/>
  <c r="T1071" i="2"/>
  <c r="Y1071" i="2" s="1"/>
  <c r="T1072" i="2"/>
  <c r="Y1072" i="2" s="1"/>
  <c r="T1073" i="2"/>
  <c r="Y1073" i="2" s="1"/>
  <c r="T1074" i="2"/>
  <c r="Y1074" i="2" s="1"/>
  <c r="T1075" i="2"/>
  <c r="Y1075" i="2" s="1"/>
  <c r="T1076" i="2"/>
  <c r="Y1076" i="2" s="1"/>
  <c r="T1077" i="2"/>
  <c r="T1078" i="2"/>
  <c r="T1079" i="2"/>
  <c r="Y1079" i="2" s="1"/>
  <c r="T1080" i="2"/>
  <c r="Y1080" i="2" s="1"/>
  <c r="T1081" i="2"/>
  <c r="Y1081" i="2" s="1"/>
  <c r="T1082" i="2"/>
  <c r="Y1082" i="2" s="1"/>
  <c r="T1083" i="2"/>
  <c r="Y1083" i="2" s="1"/>
  <c r="T1084" i="2"/>
  <c r="Y1084" i="2" s="1"/>
  <c r="T1085" i="2"/>
  <c r="Y1085" i="2" s="1"/>
  <c r="T1086" i="2"/>
  <c r="Y1086" i="2" s="1"/>
  <c r="T1087" i="2"/>
  <c r="Y1087" i="2" s="1"/>
  <c r="T1088" i="2"/>
  <c r="Y1088" i="2" s="1"/>
  <c r="T1089" i="2"/>
  <c r="T1090" i="2"/>
  <c r="T1091" i="2"/>
  <c r="Y1091" i="2" s="1"/>
  <c r="T1092" i="2"/>
  <c r="Y1092" i="2" s="1"/>
  <c r="T1093" i="2"/>
  <c r="Y1093" i="2" s="1"/>
  <c r="T1094" i="2"/>
  <c r="Y1094" i="2" s="1"/>
  <c r="T1095" i="2"/>
  <c r="Y1095" i="2" s="1"/>
  <c r="T1096" i="2"/>
  <c r="Y1096" i="2" s="1"/>
  <c r="T1097" i="2"/>
  <c r="Y1097" i="2" s="1"/>
  <c r="T1098" i="2"/>
  <c r="Y1098" i="2" s="1"/>
  <c r="T1099" i="2"/>
  <c r="Y1099" i="2" s="1"/>
  <c r="T1100" i="2"/>
  <c r="Y1100" i="2" s="1"/>
  <c r="T1101" i="2"/>
  <c r="T1102" i="2"/>
  <c r="T1103" i="2"/>
  <c r="Y1103" i="2" s="1"/>
  <c r="T1104" i="2"/>
  <c r="Y1104" i="2" s="1"/>
  <c r="T1105" i="2"/>
  <c r="Y1105" i="2" s="1"/>
  <c r="T1106" i="2"/>
  <c r="Y1106" i="2" s="1"/>
  <c r="T1107" i="2"/>
  <c r="Y1107" i="2" s="1"/>
  <c r="T1108" i="2"/>
  <c r="Y1108" i="2" s="1"/>
  <c r="T1109" i="2"/>
  <c r="X1109" i="2" s="1"/>
  <c r="T1110" i="2"/>
  <c r="Y1110" i="2" s="1"/>
  <c r="T1111" i="2"/>
  <c r="Y1111" i="2" s="1"/>
  <c r="T1112" i="2"/>
  <c r="Y1112" i="2" s="1"/>
  <c r="T1113" i="2"/>
  <c r="T1117" i="2"/>
  <c r="T1118" i="2"/>
  <c r="Y1118" i="2" s="1"/>
  <c r="T1114" i="2"/>
  <c r="Y1114" i="2" s="1"/>
  <c r="T1115" i="2"/>
  <c r="Y1115" i="2" s="1"/>
  <c r="T1116" i="2"/>
  <c r="Y1116" i="2" s="1"/>
  <c r="T1119" i="2"/>
  <c r="Y1119" i="2" s="1"/>
  <c r="T1120" i="2"/>
  <c r="Y1120" i="2" s="1"/>
  <c r="T1121" i="2"/>
  <c r="Y1121" i="2" s="1"/>
  <c r="T1122" i="2"/>
  <c r="Y1122" i="2" s="1"/>
  <c r="T1123" i="2"/>
  <c r="Y1123" i="2" s="1"/>
  <c r="T1124" i="2"/>
  <c r="Y1124" i="2" s="1"/>
  <c r="T1125" i="2"/>
  <c r="T1126" i="2"/>
  <c r="T1127" i="2"/>
  <c r="Y1127" i="2" s="1"/>
  <c r="T1128" i="2"/>
  <c r="Y1128" i="2" s="1"/>
  <c r="T1129" i="2"/>
  <c r="Y1129" i="2" s="1"/>
  <c r="T1130" i="2"/>
  <c r="Y1130" i="2" s="1"/>
  <c r="T1131" i="2"/>
  <c r="Y1131" i="2" s="1"/>
  <c r="T1132" i="2"/>
  <c r="Y1132" i="2" s="1"/>
  <c r="T1133" i="2"/>
  <c r="Y1133" i="2" s="1"/>
  <c r="T1134" i="2"/>
  <c r="Y1134" i="2" s="1"/>
  <c r="T1135" i="2"/>
  <c r="Y1135" i="2" s="1"/>
  <c r="T1136" i="2"/>
  <c r="Y1136" i="2" s="1"/>
  <c r="T1137" i="2"/>
  <c r="T1138" i="2"/>
  <c r="T1139" i="2"/>
  <c r="Y1139" i="2" s="1"/>
  <c r="T1140" i="2"/>
  <c r="Y1140" i="2" s="1"/>
  <c r="T1141" i="2"/>
  <c r="X1141" i="2" s="1"/>
  <c r="T1142" i="2"/>
  <c r="Y1142" i="2" s="1"/>
  <c r="T1143" i="2"/>
  <c r="Y1143" i="2" s="1"/>
  <c r="T1144" i="2"/>
  <c r="Y1144" i="2" s="1"/>
  <c r="T1145" i="2"/>
  <c r="X1145" i="2" s="1"/>
  <c r="T1146" i="2"/>
  <c r="Y1146" i="2" s="1"/>
  <c r="T1147" i="2"/>
  <c r="Y1147" i="2" s="1"/>
  <c r="T1148" i="2"/>
  <c r="Y1148" i="2" s="1"/>
  <c r="T1149" i="2"/>
  <c r="T1150" i="2"/>
  <c r="T1151" i="2"/>
  <c r="Y1151" i="2" s="1"/>
  <c r="T1152" i="2"/>
  <c r="Y1152" i="2" s="1"/>
  <c r="T1153" i="2"/>
  <c r="Y1153" i="2" s="1"/>
  <c r="T1154" i="2"/>
  <c r="Y1154" i="2" s="1"/>
  <c r="T1155" i="2"/>
  <c r="Y1155" i="2" s="1"/>
  <c r="T1156" i="2"/>
  <c r="Y1156" i="2" s="1"/>
  <c r="T1157" i="2"/>
  <c r="Y1157" i="2" s="1"/>
  <c r="T1158" i="2"/>
  <c r="Y1158" i="2" s="1"/>
  <c r="T1159" i="2"/>
  <c r="Y1159" i="2" s="1"/>
  <c r="T1160" i="2"/>
  <c r="Y1160" i="2" s="1"/>
  <c r="T1161" i="2"/>
  <c r="T1162" i="2"/>
  <c r="T1163" i="2"/>
  <c r="Y1163" i="2" s="1"/>
  <c r="T1164" i="2"/>
  <c r="Y1164" i="2" s="1"/>
  <c r="U873" i="2"/>
  <c r="AA873" i="2" s="1"/>
  <c r="U874" i="2"/>
  <c r="AA874" i="2" s="1"/>
  <c r="U875" i="2"/>
  <c r="AA875" i="2" s="1"/>
  <c r="U876" i="2"/>
  <c r="AA876" i="2" s="1"/>
  <c r="U877" i="2"/>
  <c r="AA877" i="2" s="1"/>
  <c r="U878" i="2"/>
  <c r="AA878" i="2" s="1"/>
  <c r="U879" i="2"/>
  <c r="AA879" i="2" s="1"/>
  <c r="U880" i="2"/>
  <c r="AA880" i="2" s="1"/>
  <c r="U881" i="2"/>
  <c r="AA881" i="2" s="1"/>
  <c r="U882" i="2"/>
  <c r="AA882" i="2" s="1"/>
  <c r="U883" i="2"/>
  <c r="AA883" i="2" s="1"/>
  <c r="U884" i="2"/>
  <c r="AA884" i="2" s="1"/>
  <c r="U885" i="2"/>
  <c r="AA885" i="2" s="1"/>
  <c r="U886" i="2"/>
  <c r="AA886" i="2" s="1"/>
  <c r="U887" i="2"/>
  <c r="AA887" i="2" s="1"/>
  <c r="U888" i="2"/>
  <c r="AA888" i="2" s="1"/>
  <c r="U889" i="2"/>
  <c r="AA889" i="2" s="1"/>
  <c r="U890" i="2"/>
  <c r="AA890" i="2" s="1"/>
  <c r="U891" i="2"/>
  <c r="AA891" i="2" s="1"/>
  <c r="U892" i="2"/>
  <c r="AA892" i="2" s="1"/>
  <c r="U893" i="2"/>
  <c r="AA893" i="2" s="1"/>
  <c r="U894" i="2"/>
  <c r="AA894" i="2" s="1"/>
  <c r="U895" i="2"/>
  <c r="AA895" i="2" s="1"/>
  <c r="U896" i="2"/>
  <c r="AA896" i="2" s="1"/>
  <c r="U897" i="2"/>
  <c r="AA897" i="2" s="1"/>
  <c r="U898" i="2"/>
  <c r="AA898" i="2" s="1"/>
  <c r="U899" i="2"/>
  <c r="AA899" i="2" s="1"/>
  <c r="U900" i="2"/>
  <c r="AA900" i="2" s="1"/>
  <c r="U901" i="2"/>
  <c r="AA901" i="2" s="1"/>
  <c r="U902" i="2"/>
  <c r="AA902" i="2" s="1"/>
  <c r="U903" i="2"/>
  <c r="AA903" i="2" s="1"/>
  <c r="U904" i="2"/>
  <c r="AA904" i="2" s="1"/>
  <c r="U905" i="2"/>
  <c r="AA905" i="2" s="1"/>
  <c r="U906" i="2"/>
  <c r="AA906" i="2" s="1"/>
  <c r="U907" i="2"/>
  <c r="AA907" i="2" s="1"/>
  <c r="U908" i="2"/>
  <c r="AA908" i="2" s="1"/>
  <c r="U909" i="2"/>
  <c r="AA909" i="2" s="1"/>
  <c r="U910" i="2"/>
  <c r="AA910" i="2" s="1"/>
  <c r="U911" i="2"/>
  <c r="AA911" i="2" s="1"/>
  <c r="U912" i="2"/>
  <c r="AA912" i="2" s="1"/>
  <c r="U913" i="2"/>
  <c r="AA913" i="2" s="1"/>
  <c r="U914" i="2"/>
  <c r="AA914" i="2" s="1"/>
  <c r="U915" i="2"/>
  <c r="AA915" i="2" s="1"/>
  <c r="U916" i="2"/>
  <c r="AA916" i="2" s="1"/>
  <c r="U917" i="2"/>
  <c r="AA917" i="2" s="1"/>
  <c r="U918" i="2"/>
  <c r="AA918" i="2" s="1"/>
  <c r="U919" i="2"/>
  <c r="AA919" i="2" s="1"/>
  <c r="U920" i="2"/>
  <c r="AA920" i="2" s="1"/>
  <c r="U921" i="2"/>
  <c r="AA921" i="2" s="1"/>
  <c r="U922" i="2"/>
  <c r="AA922" i="2" s="1"/>
  <c r="U923" i="2"/>
  <c r="AA923" i="2" s="1"/>
  <c r="U924" i="2"/>
  <c r="AA924" i="2" s="1"/>
  <c r="U925" i="2"/>
  <c r="AA925" i="2" s="1"/>
  <c r="U926" i="2"/>
  <c r="AA926" i="2" s="1"/>
  <c r="U927" i="2"/>
  <c r="AA927" i="2" s="1"/>
  <c r="U928" i="2"/>
  <c r="AA928" i="2" s="1"/>
  <c r="U929" i="2"/>
  <c r="AA929" i="2" s="1"/>
  <c r="U930" i="2"/>
  <c r="AA930" i="2" s="1"/>
  <c r="U931" i="2"/>
  <c r="AA931" i="2" s="1"/>
  <c r="U932" i="2"/>
  <c r="AA932" i="2" s="1"/>
  <c r="U933" i="2"/>
  <c r="AA933" i="2" s="1"/>
  <c r="U934" i="2"/>
  <c r="AA934" i="2" s="1"/>
  <c r="U935" i="2"/>
  <c r="AA935" i="2" s="1"/>
  <c r="U936" i="2"/>
  <c r="AA936" i="2" s="1"/>
  <c r="U937" i="2"/>
  <c r="AA937" i="2" s="1"/>
  <c r="U938" i="2"/>
  <c r="AA938" i="2" s="1"/>
  <c r="U939" i="2"/>
  <c r="AA939" i="2" s="1"/>
  <c r="U940" i="2"/>
  <c r="AA940" i="2" s="1"/>
  <c r="U941" i="2"/>
  <c r="AA941" i="2" s="1"/>
  <c r="U942" i="2"/>
  <c r="AA942" i="2" s="1"/>
  <c r="U943" i="2"/>
  <c r="AA943" i="2" s="1"/>
  <c r="U944" i="2"/>
  <c r="AA944" i="2" s="1"/>
  <c r="U945" i="2"/>
  <c r="AA945" i="2" s="1"/>
  <c r="U946" i="2"/>
  <c r="AA946" i="2" s="1"/>
  <c r="U947" i="2"/>
  <c r="AA947" i="2" s="1"/>
  <c r="U948" i="2"/>
  <c r="AA948" i="2" s="1"/>
  <c r="U949" i="2"/>
  <c r="AA949" i="2" s="1"/>
  <c r="U950" i="2"/>
  <c r="AA950" i="2" s="1"/>
  <c r="U951" i="2"/>
  <c r="AA951" i="2" s="1"/>
  <c r="U952" i="2"/>
  <c r="AA952" i="2" s="1"/>
  <c r="U953" i="2"/>
  <c r="AA953" i="2" s="1"/>
  <c r="U954" i="2"/>
  <c r="AA954" i="2" s="1"/>
  <c r="U955" i="2"/>
  <c r="AA955" i="2" s="1"/>
  <c r="U956" i="2"/>
  <c r="AA956" i="2" s="1"/>
  <c r="U957" i="2"/>
  <c r="AA957" i="2" s="1"/>
  <c r="U958" i="2"/>
  <c r="AA958" i="2" s="1"/>
  <c r="U959" i="2"/>
  <c r="AA959" i="2" s="1"/>
  <c r="U960" i="2"/>
  <c r="AA960" i="2" s="1"/>
  <c r="U961" i="2"/>
  <c r="AA961" i="2" s="1"/>
  <c r="U962" i="2"/>
  <c r="AA962" i="2" s="1"/>
  <c r="U963" i="2"/>
  <c r="AA963" i="2" s="1"/>
  <c r="U964" i="2"/>
  <c r="AA964" i="2" s="1"/>
  <c r="U965" i="2"/>
  <c r="AA965" i="2" s="1"/>
  <c r="U966" i="2"/>
  <c r="AA966" i="2" s="1"/>
  <c r="U969" i="2"/>
  <c r="AA969" i="2" s="1"/>
  <c r="U967" i="2"/>
  <c r="AA967" i="2" s="1"/>
  <c r="U968" i="2"/>
  <c r="AA968" i="2" s="1"/>
  <c r="U970" i="2"/>
  <c r="AA970" i="2" s="1"/>
  <c r="U971" i="2"/>
  <c r="AA971" i="2" s="1"/>
  <c r="U972" i="2"/>
  <c r="AA972" i="2" s="1"/>
  <c r="U973" i="2"/>
  <c r="AA973" i="2" s="1"/>
  <c r="U974" i="2"/>
  <c r="AA974" i="2" s="1"/>
  <c r="U975" i="2"/>
  <c r="AA975" i="2" s="1"/>
  <c r="U976" i="2"/>
  <c r="AA976" i="2" s="1"/>
  <c r="U977" i="2"/>
  <c r="AA977" i="2" s="1"/>
  <c r="U978" i="2"/>
  <c r="AA978" i="2" s="1"/>
  <c r="U979" i="2"/>
  <c r="AA979" i="2" s="1"/>
  <c r="U980" i="2"/>
  <c r="AA980" i="2" s="1"/>
  <c r="U981" i="2"/>
  <c r="AA981" i="2" s="1"/>
  <c r="U982" i="2"/>
  <c r="AA982" i="2" s="1"/>
  <c r="U983" i="2"/>
  <c r="AA983" i="2" s="1"/>
  <c r="U984" i="2"/>
  <c r="AA984" i="2" s="1"/>
  <c r="U985" i="2"/>
  <c r="AA985" i="2" s="1"/>
  <c r="U986" i="2"/>
  <c r="AA986" i="2" s="1"/>
  <c r="U987" i="2"/>
  <c r="AA987" i="2" s="1"/>
  <c r="U988" i="2"/>
  <c r="AA988" i="2" s="1"/>
  <c r="U989" i="2"/>
  <c r="AA989" i="2" s="1"/>
  <c r="U990" i="2"/>
  <c r="AA990" i="2" s="1"/>
  <c r="U991" i="2"/>
  <c r="AA991" i="2" s="1"/>
  <c r="U992" i="2"/>
  <c r="AA992" i="2" s="1"/>
  <c r="U993" i="2"/>
  <c r="AA993" i="2" s="1"/>
  <c r="U994" i="2"/>
  <c r="AA994" i="2" s="1"/>
  <c r="U995" i="2"/>
  <c r="AA995" i="2" s="1"/>
  <c r="U996" i="2"/>
  <c r="AA996" i="2" s="1"/>
  <c r="U997" i="2"/>
  <c r="AA997" i="2" s="1"/>
  <c r="U998" i="2"/>
  <c r="AA998" i="2" s="1"/>
  <c r="U999" i="2"/>
  <c r="AA999" i="2" s="1"/>
  <c r="U1000" i="2"/>
  <c r="AA1000" i="2" s="1"/>
  <c r="U1001" i="2"/>
  <c r="AA1001" i="2" s="1"/>
  <c r="U1002" i="2"/>
  <c r="AA1002" i="2" s="1"/>
  <c r="U1003" i="2"/>
  <c r="AA1003" i="2" s="1"/>
  <c r="U1004" i="2"/>
  <c r="AA1004" i="2" s="1"/>
  <c r="U1005" i="2"/>
  <c r="AA1005" i="2" s="1"/>
  <c r="U1006" i="2"/>
  <c r="AA1006" i="2" s="1"/>
  <c r="U1007" i="2"/>
  <c r="AA1007" i="2" s="1"/>
  <c r="U1008" i="2"/>
  <c r="AA1008" i="2" s="1"/>
  <c r="U1009" i="2"/>
  <c r="AA1009" i="2" s="1"/>
  <c r="U1010" i="2"/>
  <c r="AA1010" i="2" s="1"/>
  <c r="U1011" i="2"/>
  <c r="AA1011" i="2" s="1"/>
  <c r="U1012" i="2"/>
  <c r="AA1012" i="2" s="1"/>
  <c r="U1013" i="2"/>
  <c r="AA1013" i="2" s="1"/>
  <c r="U1014" i="2"/>
  <c r="AA1014" i="2" s="1"/>
  <c r="U1015" i="2"/>
  <c r="AA1015" i="2" s="1"/>
  <c r="U1016" i="2"/>
  <c r="AA1016" i="2" s="1"/>
  <c r="U1017" i="2"/>
  <c r="AA1017" i="2" s="1"/>
  <c r="U1018" i="2"/>
  <c r="AA1018" i="2" s="1"/>
  <c r="U1019" i="2"/>
  <c r="AA1019" i="2" s="1"/>
  <c r="U1020" i="2"/>
  <c r="AA1020" i="2" s="1"/>
  <c r="U1021" i="2"/>
  <c r="AA1021" i="2" s="1"/>
  <c r="U1022" i="2"/>
  <c r="AA1022" i="2" s="1"/>
  <c r="U1023" i="2"/>
  <c r="AA1023" i="2" s="1"/>
  <c r="U1024" i="2"/>
  <c r="AA1024" i="2" s="1"/>
  <c r="U1025" i="2"/>
  <c r="AA1025" i="2" s="1"/>
  <c r="U1026" i="2"/>
  <c r="AA1026" i="2" s="1"/>
  <c r="U1027" i="2"/>
  <c r="AA1027" i="2" s="1"/>
  <c r="U1028" i="2"/>
  <c r="AA1028" i="2" s="1"/>
  <c r="U1029" i="2"/>
  <c r="AA1029" i="2" s="1"/>
  <c r="U1030" i="2"/>
  <c r="AA1030" i="2" s="1"/>
  <c r="U1031" i="2"/>
  <c r="AA1031" i="2" s="1"/>
  <c r="U1032" i="2"/>
  <c r="AA1032" i="2" s="1"/>
  <c r="U1033" i="2"/>
  <c r="AA1033" i="2" s="1"/>
  <c r="U1034" i="2"/>
  <c r="AA1034" i="2" s="1"/>
  <c r="U1035" i="2"/>
  <c r="AA1035" i="2" s="1"/>
  <c r="U1036" i="2"/>
  <c r="AA1036" i="2" s="1"/>
  <c r="U1037" i="2"/>
  <c r="AA1037" i="2" s="1"/>
  <c r="U1038" i="2"/>
  <c r="AA1038" i="2" s="1"/>
  <c r="U1039" i="2"/>
  <c r="AA1039" i="2" s="1"/>
  <c r="U1040" i="2"/>
  <c r="AA1040" i="2" s="1"/>
  <c r="U1041" i="2"/>
  <c r="AA1041" i="2" s="1"/>
  <c r="U1042" i="2"/>
  <c r="AA1042" i="2" s="1"/>
  <c r="U1043" i="2"/>
  <c r="AA1043" i="2" s="1"/>
  <c r="U1044" i="2"/>
  <c r="AA1044" i="2" s="1"/>
  <c r="U1045" i="2"/>
  <c r="AA1045" i="2" s="1"/>
  <c r="U1046" i="2"/>
  <c r="AA1046" i="2" s="1"/>
  <c r="U1047" i="2"/>
  <c r="AA1047" i="2" s="1"/>
  <c r="U1048" i="2"/>
  <c r="AA1048" i="2" s="1"/>
  <c r="U1049" i="2"/>
  <c r="AA1049" i="2" s="1"/>
  <c r="U1050" i="2"/>
  <c r="AA1050" i="2" s="1"/>
  <c r="U1051" i="2"/>
  <c r="AA1051" i="2" s="1"/>
  <c r="U1052" i="2"/>
  <c r="AA1052" i="2" s="1"/>
  <c r="U1053" i="2"/>
  <c r="AA1053" i="2" s="1"/>
  <c r="U1054" i="2"/>
  <c r="AA1054" i="2" s="1"/>
  <c r="U1055" i="2"/>
  <c r="AA1055" i="2" s="1"/>
  <c r="U1056" i="2"/>
  <c r="AA1056" i="2" s="1"/>
  <c r="U1057" i="2"/>
  <c r="AA1057" i="2" s="1"/>
  <c r="U1058" i="2"/>
  <c r="AA1058" i="2" s="1"/>
  <c r="U1059" i="2"/>
  <c r="AA1059" i="2" s="1"/>
  <c r="U1060" i="2"/>
  <c r="AA1060" i="2" s="1"/>
  <c r="U1061" i="2"/>
  <c r="AA1061" i="2" s="1"/>
  <c r="U1062" i="2"/>
  <c r="AA1062" i="2" s="1"/>
  <c r="U1063" i="2"/>
  <c r="AA1063" i="2" s="1"/>
  <c r="U1064" i="2"/>
  <c r="AA1064" i="2" s="1"/>
  <c r="U1065" i="2"/>
  <c r="AA1065" i="2" s="1"/>
  <c r="U1066" i="2"/>
  <c r="AA1066" i="2" s="1"/>
  <c r="U1067" i="2"/>
  <c r="AA1067" i="2" s="1"/>
  <c r="U1068" i="2"/>
  <c r="AA1068" i="2" s="1"/>
  <c r="U1069" i="2"/>
  <c r="AA1069" i="2" s="1"/>
  <c r="U1070" i="2"/>
  <c r="AA1070" i="2" s="1"/>
  <c r="U1071" i="2"/>
  <c r="AA1071" i="2" s="1"/>
  <c r="U1072" i="2"/>
  <c r="AA1072" i="2" s="1"/>
  <c r="U1073" i="2"/>
  <c r="AA1073" i="2" s="1"/>
  <c r="U1074" i="2"/>
  <c r="AA1074" i="2" s="1"/>
  <c r="U1075" i="2"/>
  <c r="AA1075" i="2" s="1"/>
  <c r="U1076" i="2"/>
  <c r="AA1076" i="2" s="1"/>
  <c r="U1077" i="2"/>
  <c r="AA1077" i="2" s="1"/>
  <c r="U1078" i="2"/>
  <c r="AA1078" i="2" s="1"/>
  <c r="U1079" i="2"/>
  <c r="AA1079" i="2" s="1"/>
  <c r="U1080" i="2"/>
  <c r="AA1080" i="2" s="1"/>
  <c r="U1081" i="2"/>
  <c r="AA1081" i="2" s="1"/>
  <c r="U1082" i="2"/>
  <c r="AA1082" i="2" s="1"/>
  <c r="U1083" i="2"/>
  <c r="AA1083" i="2" s="1"/>
  <c r="U1084" i="2"/>
  <c r="AA1084" i="2" s="1"/>
  <c r="U1085" i="2"/>
  <c r="AA1085" i="2" s="1"/>
  <c r="U1086" i="2"/>
  <c r="AA1086" i="2" s="1"/>
  <c r="U1087" i="2"/>
  <c r="AA1087" i="2" s="1"/>
  <c r="U1088" i="2"/>
  <c r="AA1088" i="2" s="1"/>
  <c r="U1089" i="2"/>
  <c r="AA1089" i="2" s="1"/>
  <c r="U1090" i="2"/>
  <c r="AA1090" i="2" s="1"/>
  <c r="U1091" i="2"/>
  <c r="AA1091" i="2" s="1"/>
  <c r="U1092" i="2"/>
  <c r="AA1092" i="2" s="1"/>
  <c r="U1093" i="2"/>
  <c r="AA1093" i="2" s="1"/>
  <c r="U1094" i="2"/>
  <c r="AA1094" i="2" s="1"/>
  <c r="U1095" i="2"/>
  <c r="AA1095" i="2" s="1"/>
  <c r="U1096" i="2"/>
  <c r="AA1096" i="2" s="1"/>
  <c r="U1097" i="2"/>
  <c r="AA1097" i="2" s="1"/>
  <c r="U1098" i="2"/>
  <c r="AA1098" i="2" s="1"/>
  <c r="U1099" i="2"/>
  <c r="AA1099" i="2" s="1"/>
  <c r="U1100" i="2"/>
  <c r="AA1100" i="2" s="1"/>
  <c r="U1101" i="2"/>
  <c r="AA1101" i="2" s="1"/>
  <c r="U1102" i="2"/>
  <c r="AA1102" i="2" s="1"/>
  <c r="U1103" i="2"/>
  <c r="AA1103" i="2" s="1"/>
  <c r="U1104" i="2"/>
  <c r="AA1104" i="2" s="1"/>
  <c r="U1105" i="2"/>
  <c r="AA1105" i="2" s="1"/>
  <c r="U1106" i="2"/>
  <c r="AA1106" i="2" s="1"/>
  <c r="U1107" i="2"/>
  <c r="AA1107" i="2" s="1"/>
  <c r="U1108" i="2"/>
  <c r="AA1108" i="2" s="1"/>
  <c r="U1109" i="2"/>
  <c r="AA1109" i="2" s="1"/>
  <c r="U1110" i="2"/>
  <c r="AA1110" i="2" s="1"/>
  <c r="U1111" i="2"/>
  <c r="AA1111" i="2" s="1"/>
  <c r="U1112" i="2"/>
  <c r="AA1112" i="2" s="1"/>
  <c r="U1113" i="2"/>
  <c r="AA1113" i="2" s="1"/>
  <c r="U1117" i="2"/>
  <c r="AA1117" i="2" s="1"/>
  <c r="U1118" i="2"/>
  <c r="AA1118" i="2" s="1"/>
  <c r="U1114" i="2"/>
  <c r="AA1114" i="2" s="1"/>
  <c r="U1115" i="2"/>
  <c r="AA1115" i="2" s="1"/>
  <c r="U1116" i="2"/>
  <c r="AA1116" i="2" s="1"/>
  <c r="U1119" i="2"/>
  <c r="AA1119" i="2" s="1"/>
  <c r="U1120" i="2"/>
  <c r="AA1120" i="2" s="1"/>
  <c r="U1121" i="2"/>
  <c r="AA1121" i="2" s="1"/>
  <c r="U1122" i="2"/>
  <c r="AA1122" i="2" s="1"/>
  <c r="U1123" i="2"/>
  <c r="AA1123" i="2" s="1"/>
  <c r="U1124" i="2"/>
  <c r="AA1124" i="2" s="1"/>
  <c r="U1125" i="2"/>
  <c r="AA1125" i="2" s="1"/>
  <c r="U1126" i="2"/>
  <c r="AA1126" i="2" s="1"/>
  <c r="U1127" i="2"/>
  <c r="AA1127" i="2" s="1"/>
  <c r="U1128" i="2"/>
  <c r="AA1128" i="2" s="1"/>
  <c r="U1129" i="2"/>
  <c r="AA1129" i="2" s="1"/>
  <c r="U1130" i="2"/>
  <c r="AA1130" i="2" s="1"/>
  <c r="U1131" i="2"/>
  <c r="AA1131" i="2" s="1"/>
  <c r="U1132" i="2"/>
  <c r="AA1132" i="2" s="1"/>
  <c r="U1133" i="2"/>
  <c r="AA1133" i="2" s="1"/>
  <c r="U1134" i="2"/>
  <c r="AA1134" i="2" s="1"/>
  <c r="U1135" i="2"/>
  <c r="AA1135" i="2" s="1"/>
  <c r="U1136" i="2"/>
  <c r="AA1136" i="2" s="1"/>
  <c r="U1137" i="2"/>
  <c r="AA1137" i="2" s="1"/>
  <c r="U1138" i="2"/>
  <c r="AA1138" i="2" s="1"/>
  <c r="U1139" i="2"/>
  <c r="AA1139" i="2" s="1"/>
  <c r="U1140" i="2"/>
  <c r="AA1140" i="2" s="1"/>
  <c r="U1141" i="2"/>
  <c r="AA1141" i="2" s="1"/>
  <c r="U1142" i="2"/>
  <c r="AA1142" i="2" s="1"/>
  <c r="U1143" i="2"/>
  <c r="AA1143" i="2" s="1"/>
  <c r="U1144" i="2"/>
  <c r="AA1144" i="2" s="1"/>
  <c r="U1145" i="2"/>
  <c r="AA1145" i="2" s="1"/>
  <c r="U1146" i="2"/>
  <c r="AA1146" i="2" s="1"/>
  <c r="U1147" i="2"/>
  <c r="AA1147" i="2" s="1"/>
  <c r="U1148" i="2"/>
  <c r="AA1148" i="2" s="1"/>
  <c r="U1149" i="2"/>
  <c r="AA1149" i="2" s="1"/>
  <c r="U1150" i="2"/>
  <c r="AA1150" i="2" s="1"/>
  <c r="U1151" i="2"/>
  <c r="AA1151" i="2" s="1"/>
  <c r="U1152" i="2"/>
  <c r="AA1152" i="2" s="1"/>
  <c r="U1153" i="2"/>
  <c r="AA1153" i="2" s="1"/>
  <c r="U1154" i="2"/>
  <c r="AA1154" i="2" s="1"/>
  <c r="U1155" i="2"/>
  <c r="AA1155" i="2" s="1"/>
  <c r="U1156" i="2"/>
  <c r="AA1156" i="2" s="1"/>
  <c r="U1157" i="2"/>
  <c r="AA1157" i="2" s="1"/>
  <c r="U1158" i="2"/>
  <c r="AA1158" i="2" s="1"/>
  <c r="U1159" i="2"/>
  <c r="AA1159" i="2" s="1"/>
  <c r="U1160" i="2"/>
  <c r="AA1160" i="2" s="1"/>
  <c r="U1161" i="2"/>
  <c r="AA1161" i="2" s="1"/>
  <c r="U1162" i="2"/>
  <c r="AA1162" i="2" s="1"/>
  <c r="U1163" i="2"/>
  <c r="AA1163" i="2" s="1"/>
  <c r="U1164" i="2"/>
  <c r="AA1164" i="2" s="1"/>
  <c r="V873" i="2"/>
  <c r="V874" i="2"/>
  <c r="V875" i="2"/>
  <c r="V876" i="2"/>
  <c r="V877" i="2"/>
  <c r="V878" i="2"/>
  <c r="V879" i="2"/>
  <c r="V880" i="2"/>
  <c r="V881" i="2"/>
  <c r="V882" i="2"/>
  <c r="V883" i="2"/>
  <c r="V884" i="2"/>
  <c r="V885" i="2"/>
  <c r="V886" i="2"/>
  <c r="V887" i="2"/>
  <c r="V888" i="2"/>
  <c r="V889" i="2"/>
  <c r="V890" i="2"/>
  <c r="V891" i="2"/>
  <c r="V892" i="2"/>
  <c r="V893" i="2"/>
  <c r="V894" i="2"/>
  <c r="V895" i="2"/>
  <c r="V896" i="2"/>
  <c r="V897" i="2"/>
  <c r="V898" i="2"/>
  <c r="V899" i="2"/>
  <c r="V900" i="2"/>
  <c r="V901" i="2"/>
  <c r="V902" i="2"/>
  <c r="V903" i="2"/>
  <c r="V904" i="2"/>
  <c r="V905" i="2"/>
  <c r="V906" i="2"/>
  <c r="V907" i="2"/>
  <c r="V908" i="2"/>
  <c r="V909" i="2"/>
  <c r="V910" i="2"/>
  <c r="V911" i="2"/>
  <c r="V912" i="2"/>
  <c r="V913" i="2"/>
  <c r="V914" i="2"/>
  <c r="V915" i="2"/>
  <c r="V916" i="2"/>
  <c r="V917" i="2"/>
  <c r="V918" i="2"/>
  <c r="V919" i="2"/>
  <c r="V920" i="2"/>
  <c r="V921" i="2"/>
  <c r="V922" i="2"/>
  <c r="V923" i="2"/>
  <c r="V924" i="2"/>
  <c r="V925" i="2"/>
  <c r="V926" i="2"/>
  <c r="V927" i="2"/>
  <c r="V928" i="2"/>
  <c r="V929" i="2"/>
  <c r="V930" i="2"/>
  <c r="V931" i="2"/>
  <c r="V932" i="2"/>
  <c r="V933" i="2"/>
  <c r="V934" i="2"/>
  <c r="V935" i="2"/>
  <c r="V936" i="2"/>
  <c r="V937" i="2"/>
  <c r="V938" i="2"/>
  <c r="V939" i="2"/>
  <c r="V940" i="2"/>
  <c r="V941" i="2"/>
  <c r="V942" i="2"/>
  <c r="V943" i="2"/>
  <c r="V944" i="2"/>
  <c r="V945" i="2"/>
  <c r="V946" i="2"/>
  <c r="V947" i="2"/>
  <c r="V948" i="2"/>
  <c r="V949" i="2"/>
  <c r="V950" i="2"/>
  <c r="V951" i="2"/>
  <c r="V952" i="2"/>
  <c r="V953" i="2"/>
  <c r="V954" i="2"/>
  <c r="V955" i="2"/>
  <c r="V956" i="2"/>
  <c r="V957" i="2"/>
  <c r="V958" i="2"/>
  <c r="V959" i="2"/>
  <c r="V960" i="2"/>
  <c r="V961" i="2"/>
  <c r="V962" i="2"/>
  <c r="V963" i="2"/>
  <c r="V964" i="2"/>
  <c r="V965" i="2"/>
  <c r="V966" i="2"/>
  <c r="V969" i="2"/>
  <c r="V967" i="2"/>
  <c r="V968" i="2"/>
  <c r="V970" i="2"/>
  <c r="V971" i="2"/>
  <c r="V972" i="2"/>
  <c r="V973" i="2"/>
  <c r="V974" i="2"/>
  <c r="V975" i="2"/>
  <c r="V976" i="2"/>
  <c r="V977" i="2"/>
  <c r="V978" i="2"/>
  <c r="V979" i="2"/>
  <c r="V980" i="2"/>
  <c r="V981" i="2"/>
  <c r="V982" i="2"/>
  <c r="V983" i="2"/>
  <c r="V984" i="2"/>
  <c r="V985" i="2"/>
  <c r="V986" i="2"/>
  <c r="V987" i="2"/>
  <c r="V988" i="2"/>
  <c r="V989" i="2"/>
  <c r="V990" i="2"/>
  <c r="V991" i="2"/>
  <c r="V992" i="2"/>
  <c r="V993" i="2"/>
  <c r="V994" i="2"/>
  <c r="V995" i="2"/>
  <c r="V996" i="2"/>
  <c r="V997" i="2"/>
  <c r="V998" i="2"/>
  <c r="V999" i="2"/>
  <c r="V1000" i="2"/>
  <c r="V1001" i="2"/>
  <c r="V1002" i="2"/>
  <c r="V1003" i="2"/>
  <c r="V1004" i="2"/>
  <c r="V1005" i="2"/>
  <c r="V1006" i="2"/>
  <c r="V1007" i="2"/>
  <c r="V1008" i="2"/>
  <c r="V1009" i="2"/>
  <c r="V1010" i="2"/>
  <c r="V1011" i="2"/>
  <c r="V1012" i="2"/>
  <c r="V1013" i="2"/>
  <c r="V1014" i="2"/>
  <c r="V1015" i="2"/>
  <c r="V1016" i="2"/>
  <c r="V1017" i="2"/>
  <c r="V1018" i="2"/>
  <c r="V1019" i="2"/>
  <c r="V1020" i="2"/>
  <c r="V1021" i="2"/>
  <c r="V1022" i="2"/>
  <c r="V1023" i="2"/>
  <c r="V1024" i="2"/>
  <c r="V1025" i="2"/>
  <c r="V1026" i="2"/>
  <c r="V1027" i="2"/>
  <c r="V1028" i="2"/>
  <c r="V1029" i="2"/>
  <c r="V1030" i="2"/>
  <c r="V1031" i="2"/>
  <c r="V1032" i="2"/>
  <c r="V1033" i="2"/>
  <c r="V1034" i="2"/>
  <c r="V1035" i="2"/>
  <c r="V1036" i="2"/>
  <c r="V1037" i="2"/>
  <c r="V1038" i="2"/>
  <c r="V1039" i="2"/>
  <c r="V1040" i="2"/>
  <c r="V1041" i="2"/>
  <c r="V1042" i="2"/>
  <c r="V1043" i="2"/>
  <c r="V1044" i="2"/>
  <c r="V1045" i="2"/>
  <c r="V1046" i="2"/>
  <c r="V1047" i="2"/>
  <c r="V1048" i="2"/>
  <c r="V1049" i="2"/>
  <c r="V1050" i="2"/>
  <c r="V1051" i="2"/>
  <c r="V1052" i="2"/>
  <c r="V1053" i="2"/>
  <c r="V1054" i="2"/>
  <c r="V1055" i="2"/>
  <c r="V1056" i="2"/>
  <c r="V1057" i="2"/>
  <c r="V1058" i="2"/>
  <c r="V1059" i="2"/>
  <c r="V1060" i="2"/>
  <c r="V1061" i="2"/>
  <c r="V1062" i="2"/>
  <c r="V1063" i="2"/>
  <c r="V1064" i="2"/>
  <c r="V1065" i="2"/>
  <c r="V1066" i="2"/>
  <c r="V1067" i="2"/>
  <c r="V1068" i="2"/>
  <c r="V1069" i="2"/>
  <c r="V1070" i="2"/>
  <c r="V1071" i="2"/>
  <c r="V1072" i="2"/>
  <c r="V1073" i="2"/>
  <c r="V1074" i="2"/>
  <c r="V1075" i="2"/>
  <c r="V1076" i="2"/>
  <c r="V1077" i="2"/>
  <c r="V1078" i="2"/>
  <c r="V1079" i="2"/>
  <c r="V1080" i="2"/>
  <c r="V1081" i="2"/>
  <c r="V1082" i="2"/>
  <c r="V1083" i="2"/>
  <c r="V1084" i="2"/>
  <c r="V1085" i="2"/>
  <c r="V1086" i="2"/>
  <c r="V1087" i="2"/>
  <c r="V1088" i="2"/>
  <c r="V1089" i="2"/>
  <c r="V1090" i="2"/>
  <c r="V1091" i="2"/>
  <c r="V1092" i="2"/>
  <c r="V1093" i="2"/>
  <c r="V1094" i="2"/>
  <c r="V1095" i="2"/>
  <c r="V1096" i="2"/>
  <c r="V1097" i="2"/>
  <c r="V1098" i="2"/>
  <c r="V1099" i="2"/>
  <c r="V1100" i="2"/>
  <c r="V1101" i="2"/>
  <c r="V1102" i="2"/>
  <c r="V1103" i="2"/>
  <c r="V1104" i="2"/>
  <c r="V1105" i="2"/>
  <c r="V1106" i="2"/>
  <c r="V1107" i="2"/>
  <c r="V1108" i="2"/>
  <c r="V1109" i="2"/>
  <c r="V1110" i="2"/>
  <c r="V1111" i="2"/>
  <c r="V1112" i="2"/>
  <c r="V1113" i="2"/>
  <c r="V1117" i="2"/>
  <c r="V1118" i="2"/>
  <c r="V1114" i="2"/>
  <c r="V1115" i="2"/>
  <c r="V1116" i="2"/>
  <c r="V1119" i="2"/>
  <c r="V1120" i="2"/>
  <c r="V1121" i="2"/>
  <c r="V1122" i="2"/>
  <c r="V1123" i="2"/>
  <c r="V1124" i="2"/>
  <c r="V1125" i="2"/>
  <c r="V1126" i="2"/>
  <c r="V1127" i="2"/>
  <c r="V1128" i="2"/>
  <c r="V1129" i="2"/>
  <c r="V1130" i="2"/>
  <c r="V1131" i="2"/>
  <c r="V1132" i="2"/>
  <c r="V1133" i="2"/>
  <c r="V1134" i="2"/>
  <c r="V1135" i="2"/>
  <c r="V1136" i="2"/>
  <c r="V1137" i="2"/>
  <c r="V1138" i="2"/>
  <c r="V1139" i="2"/>
  <c r="V1140" i="2"/>
  <c r="V1141" i="2"/>
  <c r="V1142" i="2"/>
  <c r="V1143" i="2"/>
  <c r="V1144" i="2"/>
  <c r="V1145" i="2"/>
  <c r="V1146" i="2"/>
  <c r="V1147" i="2"/>
  <c r="V1148" i="2"/>
  <c r="V1149" i="2"/>
  <c r="V1150" i="2"/>
  <c r="V1151" i="2"/>
  <c r="V1152" i="2"/>
  <c r="V1153" i="2"/>
  <c r="V1154" i="2"/>
  <c r="V1155" i="2"/>
  <c r="V1156" i="2"/>
  <c r="V1157" i="2"/>
  <c r="V1158" i="2"/>
  <c r="V1159" i="2"/>
  <c r="V1160" i="2"/>
  <c r="V1161" i="2"/>
  <c r="V1162" i="2"/>
  <c r="V1163" i="2"/>
  <c r="V1164" i="2"/>
  <c r="W873" i="2"/>
  <c r="W874" i="2"/>
  <c r="W875" i="2"/>
  <c r="W876" i="2"/>
  <c r="W877" i="2"/>
  <c r="W878" i="2"/>
  <c r="W879" i="2"/>
  <c r="W880" i="2"/>
  <c r="W881" i="2"/>
  <c r="W882" i="2"/>
  <c r="W883" i="2"/>
  <c r="W884" i="2"/>
  <c r="W885" i="2"/>
  <c r="W886" i="2"/>
  <c r="W887" i="2"/>
  <c r="W888" i="2"/>
  <c r="W889" i="2"/>
  <c r="W890" i="2"/>
  <c r="W891" i="2"/>
  <c r="W892" i="2"/>
  <c r="W893" i="2"/>
  <c r="W894" i="2"/>
  <c r="W895" i="2"/>
  <c r="W896" i="2"/>
  <c r="W897" i="2"/>
  <c r="W898" i="2"/>
  <c r="W899" i="2"/>
  <c r="W900" i="2"/>
  <c r="W901" i="2"/>
  <c r="W902" i="2"/>
  <c r="W903" i="2"/>
  <c r="W904" i="2"/>
  <c r="W905" i="2"/>
  <c r="W906" i="2"/>
  <c r="W907" i="2"/>
  <c r="W908" i="2"/>
  <c r="W909" i="2"/>
  <c r="W910" i="2"/>
  <c r="W911" i="2"/>
  <c r="W912" i="2"/>
  <c r="W913" i="2"/>
  <c r="W914" i="2"/>
  <c r="W915" i="2"/>
  <c r="W916" i="2"/>
  <c r="W917" i="2"/>
  <c r="W918" i="2"/>
  <c r="W919" i="2"/>
  <c r="W920" i="2"/>
  <c r="W921" i="2"/>
  <c r="W922" i="2"/>
  <c r="W923" i="2"/>
  <c r="W924" i="2"/>
  <c r="W925" i="2"/>
  <c r="W926" i="2"/>
  <c r="W927" i="2"/>
  <c r="W928" i="2"/>
  <c r="W929" i="2"/>
  <c r="W930" i="2"/>
  <c r="W931" i="2"/>
  <c r="W932" i="2"/>
  <c r="W933" i="2"/>
  <c r="W934" i="2"/>
  <c r="W935" i="2"/>
  <c r="W936" i="2"/>
  <c r="W937" i="2"/>
  <c r="W938" i="2"/>
  <c r="W939" i="2"/>
  <c r="W940" i="2"/>
  <c r="W941" i="2"/>
  <c r="W942" i="2"/>
  <c r="W943" i="2"/>
  <c r="W944" i="2"/>
  <c r="W945" i="2"/>
  <c r="W946" i="2"/>
  <c r="W947" i="2"/>
  <c r="W948" i="2"/>
  <c r="W949" i="2"/>
  <c r="W950" i="2"/>
  <c r="W951" i="2"/>
  <c r="W952" i="2"/>
  <c r="W953" i="2"/>
  <c r="W954" i="2"/>
  <c r="W955" i="2"/>
  <c r="W956" i="2"/>
  <c r="W957" i="2"/>
  <c r="W958" i="2"/>
  <c r="W959" i="2"/>
  <c r="W960" i="2"/>
  <c r="W961" i="2"/>
  <c r="W962" i="2"/>
  <c r="W963" i="2"/>
  <c r="W964" i="2"/>
  <c r="W965" i="2"/>
  <c r="W966" i="2"/>
  <c r="W969" i="2"/>
  <c r="W967" i="2"/>
  <c r="W968" i="2"/>
  <c r="W970" i="2"/>
  <c r="W971" i="2"/>
  <c r="W972" i="2"/>
  <c r="W973" i="2"/>
  <c r="W974" i="2"/>
  <c r="W975" i="2"/>
  <c r="W976" i="2"/>
  <c r="W977" i="2"/>
  <c r="W978" i="2"/>
  <c r="W979" i="2"/>
  <c r="W980" i="2"/>
  <c r="W981" i="2"/>
  <c r="W982" i="2"/>
  <c r="W983" i="2"/>
  <c r="W984" i="2"/>
  <c r="W985" i="2"/>
  <c r="W986" i="2"/>
  <c r="W987" i="2"/>
  <c r="W988" i="2"/>
  <c r="W989" i="2"/>
  <c r="W990" i="2"/>
  <c r="W991" i="2"/>
  <c r="W992" i="2"/>
  <c r="W993" i="2"/>
  <c r="W994" i="2"/>
  <c r="W995" i="2"/>
  <c r="W996" i="2"/>
  <c r="W997" i="2"/>
  <c r="W998" i="2"/>
  <c r="W999" i="2"/>
  <c r="W1000" i="2"/>
  <c r="W1001" i="2"/>
  <c r="W1002" i="2"/>
  <c r="W1003" i="2"/>
  <c r="W1004" i="2"/>
  <c r="W1005" i="2"/>
  <c r="W1006" i="2"/>
  <c r="W1007" i="2"/>
  <c r="W1008" i="2"/>
  <c r="W1009" i="2"/>
  <c r="W1010" i="2"/>
  <c r="W1011" i="2"/>
  <c r="W1012" i="2"/>
  <c r="W1013" i="2"/>
  <c r="W1014" i="2"/>
  <c r="W1015" i="2"/>
  <c r="W1016" i="2"/>
  <c r="W1017" i="2"/>
  <c r="W1018" i="2"/>
  <c r="W1019" i="2"/>
  <c r="W1020" i="2"/>
  <c r="W1021" i="2"/>
  <c r="W1022" i="2"/>
  <c r="W1023" i="2"/>
  <c r="W1024" i="2"/>
  <c r="W1025" i="2"/>
  <c r="W1026" i="2"/>
  <c r="W1027" i="2"/>
  <c r="W1028" i="2"/>
  <c r="W1029" i="2"/>
  <c r="W1030" i="2"/>
  <c r="W1031" i="2"/>
  <c r="W1032" i="2"/>
  <c r="W1033" i="2"/>
  <c r="W1034" i="2"/>
  <c r="W1035" i="2"/>
  <c r="W1036" i="2"/>
  <c r="W1037" i="2"/>
  <c r="W1038" i="2"/>
  <c r="W1039" i="2"/>
  <c r="W1040" i="2"/>
  <c r="W1041" i="2"/>
  <c r="W1042" i="2"/>
  <c r="W1043" i="2"/>
  <c r="W1044" i="2"/>
  <c r="W1045" i="2"/>
  <c r="W1046" i="2"/>
  <c r="W1047" i="2"/>
  <c r="W1048" i="2"/>
  <c r="W1049" i="2"/>
  <c r="W1050" i="2"/>
  <c r="W1051" i="2"/>
  <c r="W1052" i="2"/>
  <c r="W1053" i="2"/>
  <c r="W1054" i="2"/>
  <c r="W1055" i="2"/>
  <c r="W1056" i="2"/>
  <c r="W1057" i="2"/>
  <c r="W1058" i="2"/>
  <c r="W1059" i="2"/>
  <c r="W1060" i="2"/>
  <c r="W1061" i="2"/>
  <c r="W1062" i="2"/>
  <c r="W1063" i="2"/>
  <c r="W1064" i="2"/>
  <c r="W1065" i="2"/>
  <c r="W1066" i="2"/>
  <c r="W1067" i="2"/>
  <c r="W1068" i="2"/>
  <c r="W1069" i="2"/>
  <c r="W1070" i="2"/>
  <c r="W1071" i="2"/>
  <c r="W1072" i="2"/>
  <c r="W1073" i="2"/>
  <c r="W1074" i="2"/>
  <c r="W1075" i="2"/>
  <c r="W1076" i="2"/>
  <c r="W1077" i="2"/>
  <c r="W1078" i="2"/>
  <c r="W1079" i="2"/>
  <c r="W1080" i="2"/>
  <c r="W1081" i="2"/>
  <c r="W1082" i="2"/>
  <c r="W1083" i="2"/>
  <c r="W1084" i="2"/>
  <c r="W1085" i="2"/>
  <c r="W1086" i="2"/>
  <c r="W1087" i="2"/>
  <c r="W1088" i="2"/>
  <c r="W1089" i="2"/>
  <c r="W1090" i="2"/>
  <c r="W1091" i="2"/>
  <c r="W1092" i="2"/>
  <c r="W1093" i="2"/>
  <c r="W1094" i="2"/>
  <c r="W1095" i="2"/>
  <c r="W1096" i="2"/>
  <c r="W1097" i="2"/>
  <c r="W1098" i="2"/>
  <c r="W1099" i="2"/>
  <c r="W1100" i="2"/>
  <c r="W1101" i="2"/>
  <c r="W1102" i="2"/>
  <c r="W1103" i="2"/>
  <c r="W1104" i="2"/>
  <c r="W1105" i="2"/>
  <c r="W1106" i="2"/>
  <c r="W1107" i="2"/>
  <c r="W1108" i="2"/>
  <c r="W1109" i="2"/>
  <c r="W1110" i="2"/>
  <c r="W1111" i="2"/>
  <c r="W1112" i="2"/>
  <c r="W1113" i="2"/>
  <c r="W1117" i="2"/>
  <c r="W1118" i="2"/>
  <c r="W1114" i="2"/>
  <c r="W1115" i="2"/>
  <c r="W1116" i="2"/>
  <c r="W1119" i="2"/>
  <c r="W1120" i="2"/>
  <c r="W1121" i="2"/>
  <c r="W1122" i="2"/>
  <c r="W1123" i="2"/>
  <c r="W1124" i="2"/>
  <c r="W1125" i="2"/>
  <c r="W1126" i="2"/>
  <c r="W1127" i="2"/>
  <c r="W1128" i="2"/>
  <c r="W1129" i="2"/>
  <c r="W1130" i="2"/>
  <c r="W1131" i="2"/>
  <c r="W1132" i="2"/>
  <c r="W1133" i="2"/>
  <c r="W1134" i="2"/>
  <c r="W1135" i="2"/>
  <c r="W1136" i="2"/>
  <c r="W1137" i="2"/>
  <c r="W1138" i="2"/>
  <c r="W1139" i="2"/>
  <c r="W1140" i="2"/>
  <c r="W1141" i="2"/>
  <c r="W1142" i="2"/>
  <c r="W1143" i="2"/>
  <c r="W1144" i="2"/>
  <c r="W1145" i="2"/>
  <c r="W1146" i="2"/>
  <c r="W1147" i="2"/>
  <c r="W1148" i="2"/>
  <c r="W1149" i="2"/>
  <c r="W1150" i="2"/>
  <c r="W1151" i="2"/>
  <c r="W1152" i="2"/>
  <c r="W1153" i="2"/>
  <c r="W1154" i="2"/>
  <c r="W1155" i="2"/>
  <c r="W1156" i="2"/>
  <c r="W1157" i="2"/>
  <c r="W1158" i="2"/>
  <c r="W1159" i="2"/>
  <c r="W1160" i="2"/>
  <c r="W1161" i="2"/>
  <c r="W1162" i="2"/>
  <c r="W1163" i="2"/>
  <c r="W1164" i="2"/>
  <c r="X873" i="2"/>
  <c r="X874" i="2"/>
  <c r="X884" i="2"/>
  <c r="X885" i="2"/>
  <c r="X896" i="2"/>
  <c r="X897" i="2"/>
  <c r="X908" i="2"/>
  <c r="X909" i="2"/>
  <c r="X920" i="2"/>
  <c r="X921" i="2"/>
  <c r="X922" i="2"/>
  <c r="X932" i="2"/>
  <c r="X934" i="2"/>
  <c r="X944" i="2"/>
  <c r="X945" i="2"/>
  <c r="X956" i="2"/>
  <c r="X958" i="2"/>
  <c r="X967" i="2"/>
  <c r="X968" i="2"/>
  <c r="X981" i="2"/>
  <c r="X992" i="2"/>
  <c r="X994" i="2"/>
  <c r="X1004" i="2"/>
  <c r="X1016" i="2"/>
  <c r="X1018" i="2"/>
  <c r="X1040" i="2"/>
  <c r="X1041" i="2"/>
  <c r="X1048" i="2"/>
  <c r="X1064" i="2"/>
  <c r="X1100" i="2"/>
  <c r="X1124" i="2"/>
  <c r="Y873" i="2"/>
  <c r="Y884" i="2"/>
  <c r="Y885" i="2"/>
  <c r="Y886" i="2"/>
  <c r="Y908" i="2"/>
  <c r="Y909" i="2"/>
  <c r="Y920" i="2"/>
  <c r="Y921" i="2"/>
  <c r="Y932" i="2"/>
  <c r="Y933" i="2"/>
  <c r="Y944" i="2"/>
  <c r="Y945" i="2"/>
  <c r="Y946" i="2"/>
  <c r="Y1041" i="2"/>
  <c r="Z873" i="2"/>
  <c r="Z874" i="2"/>
  <c r="Z875" i="2"/>
  <c r="Z876" i="2"/>
  <c r="Z877" i="2"/>
  <c r="Z878" i="2"/>
  <c r="Z879" i="2"/>
  <c r="Z880" i="2"/>
  <c r="Z881" i="2"/>
  <c r="Z882" i="2"/>
  <c r="Z883" i="2"/>
  <c r="Z884" i="2"/>
  <c r="Z885" i="2"/>
  <c r="Z886" i="2"/>
  <c r="Z887" i="2"/>
  <c r="Z888" i="2"/>
  <c r="Z889" i="2"/>
  <c r="Z890" i="2"/>
  <c r="Z891" i="2"/>
  <c r="Z892" i="2"/>
  <c r="Z893" i="2"/>
  <c r="Z894" i="2"/>
  <c r="Z895" i="2"/>
  <c r="Z896" i="2"/>
  <c r="Z897" i="2"/>
  <c r="Z898" i="2"/>
  <c r="Z899" i="2"/>
  <c r="Z900" i="2"/>
  <c r="Z901" i="2"/>
  <c r="Z902" i="2"/>
  <c r="Z903" i="2"/>
  <c r="Z904" i="2"/>
  <c r="Z905" i="2"/>
  <c r="Z906" i="2"/>
  <c r="Z907" i="2"/>
  <c r="Z908" i="2"/>
  <c r="Z909" i="2"/>
  <c r="Z910" i="2"/>
  <c r="Z911" i="2"/>
  <c r="Z912" i="2"/>
  <c r="Z913" i="2"/>
  <c r="Z914" i="2"/>
  <c r="Z915" i="2"/>
  <c r="Z916" i="2"/>
  <c r="Z917" i="2"/>
  <c r="Z918" i="2"/>
  <c r="Z919" i="2"/>
  <c r="Z920" i="2"/>
  <c r="Z921" i="2"/>
  <c r="Z922" i="2"/>
  <c r="Z923" i="2"/>
  <c r="Z924" i="2"/>
  <c r="Z925" i="2"/>
  <c r="Z926" i="2"/>
  <c r="Z927" i="2"/>
  <c r="Z928" i="2"/>
  <c r="Z929" i="2"/>
  <c r="Z930" i="2"/>
  <c r="Z931" i="2"/>
  <c r="Z932" i="2"/>
  <c r="Z933" i="2"/>
  <c r="Z934" i="2"/>
  <c r="Z935" i="2"/>
  <c r="Z936" i="2"/>
  <c r="Z937" i="2"/>
  <c r="Z938" i="2"/>
  <c r="Z939" i="2"/>
  <c r="Z940" i="2"/>
  <c r="Z941" i="2"/>
  <c r="Z942" i="2"/>
  <c r="Z943" i="2"/>
  <c r="Z944" i="2"/>
  <c r="Z945" i="2"/>
  <c r="Z946" i="2"/>
  <c r="Z947" i="2"/>
  <c r="Z948" i="2"/>
  <c r="Z949" i="2"/>
  <c r="Z950" i="2"/>
  <c r="Z951" i="2"/>
  <c r="Z952" i="2"/>
  <c r="Z953" i="2"/>
  <c r="Z954" i="2"/>
  <c r="Z955" i="2"/>
  <c r="Z956" i="2"/>
  <c r="Z957" i="2"/>
  <c r="Z958" i="2"/>
  <c r="Z959" i="2"/>
  <c r="Z960" i="2"/>
  <c r="Z961" i="2"/>
  <c r="Z962" i="2"/>
  <c r="Z963" i="2"/>
  <c r="Z964" i="2"/>
  <c r="Z965" i="2"/>
  <c r="Z966" i="2"/>
  <c r="Z969" i="2"/>
  <c r="Z967" i="2"/>
  <c r="Z968" i="2"/>
  <c r="Z970" i="2"/>
  <c r="Z971" i="2"/>
  <c r="Z972" i="2"/>
  <c r="Z973" i="2"/>
  <c r="Z974" i="2"/>
  <c r="Z975" i="2"/>
  <c r="Z976" i="2"/>
  <c r="Z977" i="2"/>
  <c r="Z978" i="2"/>
  <c r="Z979" i="2"/>
  <c r="Z980" i="2"/>
  <c r="Z981" i="2"/>
  <c r="Z982" i="2"/>
  <c r="Z983" i="2"/>
  <c r="Z984" i="2"/>
  <c r="Z985" i="2"/>
  <c r="Z986" i="2"/>
  <c r="Z987" i="2"/>
  <c r="Z988" i="2"/>
  <c r="Z989" i="2"/>
  <c r="Z990" i="2"/>
  <c r="Z991" i="2"/>
  <c r="Z992" i="2"/>
  <c r="Z993" i="2"/>
  <c r="Z994" i="2"/>
  <c r="Z995" i="2"/>
  <c r="Z996" i="2"/>
  <c r="Z997" i="2"/>
  <c r="Z998" i="2"/>
  <c r="Z999" i="2"/>
  <c r="Z1000" i="2"/>
  <c r="Z1001" i="2"/>
  <c r="Z1002" i="2"/>
  <c r="Z1003" i="2"/>
  <c r="Z1004" i="2"/>
  <c r="Z1005" i="2"/>
  <c r="Z1006" i="2"/>
  <c r="Z1007" i="2"/>
  <c r="Z1008" i="2"/>
  <c r="Z1009" i="2"/>
  <c r="Z1010" i="2"/>
  <c r="Z1011" i="2"/>
  <c r="Z1012" i="2"/>
  <c r="Z1013" i="2"/>
  <c r="Z1014" i="2"/>
  <c r="Z1015" i="2"/>
  <c r="Z1016" i="2"/>
  <c r="Z1017" i="2"/>
  <c r="Z1018" i="2"/>
  <c r="Z1019" i="2"/>
  <c r="Z1020" i="2"/>
  <c r="Z1021" i="2"/>
  <c r="Z1022" i="2"/>
  <c r="Z1023" i="2"/>
  <c r="Z1024" i="2"/>
  <c r="Z1025" i="2"/>
  <c r="Z1026" i="2"/>
  <c r="Z1027" i="2"/>
  <c r="Z1028" i="2"/>
  <c r="Z1029" i="2"/>
  <c r="Z1030" i="2"/>
  <c r="Z1031" i="2"/>
  <c r="Z1032" i="2"/>
  <c r="Z1033" i="2"/>
  <c r="Z1034" i="2"/>
  <c r="Z1035" i="2"/>
  <c r="Z1036" i="2"/>
  <c r="Z1037" i="2"/>
  <c r="Z1038" i="2"/>
  <c r="Z1039" i="2"/>
  <c r="Z1040" i="2"/>
  <c r="Z1041" i="2"/>
  <c r="Z1042" i="2"/>
  <c r="Z1043" i="2"/>
  <c r="Z1044" i="2"/>
  <c r="Z1045" i="2"/>
  <c r="Z1046" i="2"/>
  <c r="Z1047" i="2"/>
  <c r="Z1048" i="2"/>
  <c r="Z1049" i="2"/>
  <c r="Z1050" i="2"/>
  <c r="Z1051" i="2"/>
  <c r="Z1052" i="2"/>
  <c r="Z1053" i="2"/>
  <c r="Z1054" i="2"/>
  <c r="Z1055" i="2"/>
  <c r="Z1056" i="2"/>
  <c r="Z1057" i="2"/>
  <c r="Z1058" i="2"/>
  <c r="Z1059" i="2"/>
  <c r="Z1060" i="2"/>
  <c r="Z1061" i="2"/>
  <c r="Z1062" i="2"/>
  <c r="Z1063" i="2"/>
  <c r="Z1064" i="2"/>
  <c r="Z1065" i="2"/>
  <c r="Z1066" i="2"/>
  <c r="Z1067" i="2"/>
  <c r="Z1068" i="2"/>
  <c r="Z1069" i="2"/>
  <c r="Z1070" i="2"/>
  <c r="Z1071" i="2"/>
  <c r="Z1072" i="2"/>
  <c r="Z1073" i="2"/>
  <c r="Z1074" i="2"/>
  <c r="Z1075" i="2"/>
  <c r="Z1076" i="2"/>
  <c r="Z1077" i="2"/>
  <c r="Z1078" i="2"/>
  <c r="Z1079" i="2"/>
  <c r="Z1080" i="2"/>
  <c r="Z1081" i="2"/>
  <c r="Z1082" i="2"/>
  <c r="Z1083" i="2"/>
  <c r="Z1084" i="2"/>
  <c r="Z1085" i="2"/>
  <c r="Z1086" i="2"/>
  <c r="Z1087" i="2"/>
  <c r="Z1088" i="2"/>
  <c r="Z1089" i="2"/>
  <c r="Z1090" i="2"/>
  <c r="Z1091" i="2"/>
  <c r="Z1092" i="2"/>
  <c r="Z1093" i="2"/>
  <c r="Z1094" i="2"/>
  <c r="Z1095" i="2"/>
  <c r="Z1096" i="2"/>
  <c r="Z1097" i="2"/>
  <c r="Z1098" i="2"/>
  <c r="Z1099" i="2"/>
  <c r="Z1100" i="2"/>
  <c r="Z1101" i="2"/>
  <c r="Z1102" i="2"/>
  <c r="Z1103" i="2"/>
  <c r="Z1104" i="2"/>
  <c r="Z1105" i="2"/>
  <c r="Z1106" i="2"/>
  <c r="Z1107" i="2"/>
  <c r="Z1108" i="2"/>
  <c r="Z1109" i="2"/>
  <c r="Z1110" i="2"/>
  <c r="Z1111" i="2"/>
  <c r="Z1112" i="2"/>
  <c r="Z1113" i="2"/>
  <c r="Z1117" i="2"/>
  <c r="Z1118" i="2"/>
  <c r="Z1114" i="2"/>
  <c r="Z1115" i="2"/>
  <c r="Z1116" i="2"/>
  <c r="Z1119" i="2"/>
  <c r="Z1120" i="2"/>
  <c r="Z1121" i="2"/>
  <c r="Z1122" i="2"/>
  <c r="Z1123" i="2"/>
  <c r="Z1124" i="2"/>
  <c r="Z1125" i="2"/>
  <c r="Z1126" i="2"/>
  <c r="Z1127" i="2"/>
  <c r="Z1128" i="2"/>
  <c r="Z1129" i="2"/>
  <c r="Z1130" i="2"/>
  <c r="Z1131" i="2"/>
  <c r="Z1132" i="2"/>
  <c r="Z1133" i="2"/>
  <c r="Z1134" i="2"/>
  <c r="Z1135" i="2"/>
  <c r="Z1136" i="2"/>
  <c r="Z1137" i="2"/>
  <c r="Z1138" i="2"/>
  <c r="Z1139" i="2"/>
  <c r="Z1140" i="2"/>
  <c r="Z1141" i="2"/>
  <c r="Z1142" i="2"/>
  <c r="Z1143" i="2"/>
  <c r="Z1144" i="2"/>
  <c r="Z1145" i="2"/>
  <c r="Z1146" i="2"/>
  <c r="Z1147" i="2"/>
  <c r="Z1148" i="2"/>
  <c r="Z1149" i="2"/>
  <c r="Z1150" i="2"/>
  <c r="Z1151" i="2"/>
  <c r="Z1152" i="2"/>
  <c r="Z1153" i="2"/>
  <c r="Z1154" i="2"/>
  <c r="Z1155" i="2"/>
  <c r="Z1156" i="2"/>
  <c r="Z1157" i="2"/>
  <c r="Z1158" i="2"/>
  <c r="Z1159" i="2"/>
  <c r="Z1160" i="2"/>
  <c r="Z1161" i="2"/>
  <c r="Z1162" i="2"/>
  <c r="Z1163" i="2"/>
  <c r="Z1164" i="2"/>
  <c r="AB873" i="2"/>
  <c r="AB874" i="2"/>
  <c r="AB875" i="2"/>
  <c r="AB876" i="2"/>
  <c r="AB877" i="2"/>
  <c r="AB878" i="2"/>
  <c r="AB879" i="2"/>
  <c r="AB880" i="2"/>
  <c r="AB881" i="2"/>
  <c r="AB882" i="2"/>
  <c r="AB883" i="2"/>
  <c r="AB884" i="2"/>
  <c r="AB885" i="2"/>
  <c r="AB886" i="2"/>
  <c r="AB887" i="2"/>
  <c r="AB888" i="2"/>
  <c r="AB889" i="2"/>
  <c r="AB890" i="2"/>
  <c r="AB891" i="2"/>
  <c r="AB892" i="2"/>
  <c r="AB893" i="2"/>
  <c r="AB894" i="2"/>
  <c r="AB895" i="2"/>
  <c r="AB896" i="2"/>
  <c r="AB897" i="2"/>
  <c r="AB898" i="2"/>
  <c r="AB899" i="2"/>
  <c r="AB900" i="2"/>
  <c r="AB901" i="2"/>
  <c r="AB902" i="2"/>
  <c r="AB903" i="2"/>
  <c r="AB904" i="2"/>
  <c r="AB905" i="2"/>
  <c r="AB906" i="2"/>
  <c r="AB907" i="2"/>
  <c r="AB908" i="2"/>
  <c r="AB909" i="2"/>
  <c r="AB910" i="2"/>
  <c r="AB911" i="2"/>
  <c r="AB912" i="2"/>
  <c r="AB913" i="2"/>
  <c r="AB914" i="2"/>
  <c r="AB915" i="2"/>
  <c r="AB916" i="2"/>
  <c r="AB917" i="2"/>
  <c r="AB918" i="2"/>
  <c r="AB919" i="2"/>
  <c r="AB920" i="2"/>
  <c r="AB921" i="2"/>
  <c r="AB922" i="2"/>
  <c r="AB923" i="2"/>
  <c r="AB924" i="2"/>
  <c r="AB925" i="2"/>
  <c r="AB926" i="2"/>
  <c r="AB927" i="2"/>
  <c r="AB928" i="2"/>
  <c r="AB929" i="2"/>
  <c r="AB930" i="2"/>
  <c r="AB931" i="2"/>
  <c r="AB932" i="2"/>
  <c r="AB933" i="2"/>
  <c r="AB934" i="2"/>
  <c r="AB935" i="2"/>
  <c r="AB936" i="2"/>
  <c r="AB937" i="2"/>
  <c r="AB938" i="2"/>
  <c r="AB939" i="2"/>
  <c r="AB940" i="2"/>
  <c r="AB941" i="2"/>
  <c r="AB942" i="2"/>
  <c r="AB943" i="2"/>
  <c r="AB944" i="2"/>
  <c r="AB945" i="2"/>
  <c r="AB946" i="2"/>
  <c r="AB947" i="2"/>
  <c r="AB948" i="2"/>
  <c r="AB949" i="2"/>
  <c r="AB950" i="2"/>
  <c r="AB951" i="2"/>
  <c r="AB952" i="2"/>
  <c r="AB953" i="2"/>
  <c r="AB954" i="2"/>
  <c r="AB955" i="2"/>
  <c r="AB956" i="2"/>
  <c r="AB957" i="2"/>
  <c r="AB958" i="2"/>
  <c r="AB959" i="2"/>
  <c r="AB960" i="2"/>
  <c r="AB961" i="2"/>
  <c r="AB962" i="2"/>
  <c r="AB963" i="2"/>
  <c r="AB964" i="2"/>
  <c r="AB965" i="2"/>
  <c r="AB966" i="2"/>
  <c r="AB969" i="2"/>
  <c r="AB967" i="2"/>
  <c r="AB968" i="2"/>
  <c r="AB970" i="2"/>
  <c r="AB971" i="2"/>
  <c r="AB972" i="2"/>
  <c r="AB973" i="2"/>
  <c r="AB974" i="2"/>
  <c r="AB975" i="2"/>
  <c r="AB976" i="2"/>
  <c r="AB977" i="2"/>
  <c r="AB978" i="2"/>
  <c r="AB979" i="2"/>
  <c r="AB980" i="2"/>
  <c r="AB981" i="2"/>
  <c r="AB982" i="2"/>
  <c r="AB983" i="2"/>
  <c r="AB984" i="2"/>
  <c r="AB985" i="2"/>
  <c r="AB986" i="2"/>
  <c r="AB987" i="2"/>
  <c r="AB988" i="2"/>
  <c r="AB989" i="2"/>
  <c r="AB990" i="2"/>
  <c r="AB991" i="2"/>
  <c r="AB992" i="2"/>
  <c r="AB993" i="2"/>
  <c r="AB994" i="2"/>
  <c r="AB995" i="2"/>
  <c r="AB996" i="2"/>
  <c r="AB997" i="2"/>
  <c r="AB998" i="2"/>
  <c r="AB999" i="2"/>
  <c r="AB1000" i="2"/>
  <c r="AB1001" i="2"/>
  <c r="AB1002" i="2"/>
  <c r="AB1003" i="2"/>
  <c r="AB1004" i="2"/>
  <c r="AB1005" i="2"/>
  <c r="AB1006" i="2"/>
  <c r="AB1007" i="2"/>
  <c r="AB1008" i="2"/>
  <c r="AB1009" i="2"/>
  <c r="AB1010" i="2"/>
  <c r="AB1011" i="2"/>
  <c r="AB1012" i="2"/>
  <c r="AB1013" i="2"/>
  <c r="AB1014" i="2"/>
  <c r="AB1015" i="2"/>
  <c r="AB1016" i="2"/>
  <c r="AB1017" i="2"/>
  <c r="AB1018" i="2"/>
  <c r="AB1019" i="2"/>
  <c r="AB1020" i="2"/>
  <c r="AB1021" i="2"/>
  <c r="AB1022" i="2"/>
  <c r="AB1023" i="2"/>
  <c r="AB1024" i="2"/>
  <c r="AB1025" i="2"/>
  <c r="AB1026" i="2"/>
  <c r="AB1027" i="2"/>
  <c r="AB1028" i="2"/>
  <c r="AB1029" i="2"/>
  <c r="AB1030" i="2"/>
  <c r="AB1031" i="2"/>
  <c r="AB1032" i="2"/>
  <c r="AB1033" i="2"/>
  <c r="AB1034" i="2"/>
  <c r="AB1035" i="2"/>
  <c r="AB1036" i="2"/>
  <c r="AB1037" i="2"/>
  <c r="AB1038" i="2"/>
  <c r="AB1039" i="2"/>
  <c r="AB1040" i="2"/>
  <c r="AB1041" i="2"/>
  <c r="AB1042" i="2"/>
  <c r="AB1043" i="2"/>
  <c r="AB1044" i="2"/>
  <c r="AB1045" i="2"/>
  <c r="AB1046" i="2"/>
  <c r="AB1047" i="2"/>
  <c r="AB1048" i="2"/>
  <c r="AB1049" i="2"/>
  <c r="AB1050" i="2"/>
  <c r="AB1051" i="2"/>
  <c r="AB1052" i="2"/>
  <c r="AB1053" i="2"/>
  <c r="AB1054" i="2"/>
  <c r="AB1055" i="2"/>
  <c r="AB1056" i="2"/>
  <c r="AB1057" i="2"/>
  <c r="AB1058" i="2"/>
  <c r="AB1059" i="2"/>
  <c r="AB1060" i="2"/>
  <c r="AB1061" i="2"/>
  <c r="AB1062" i="2"/>
  <c r="AB1063" i="2"/>
  <c r="AB1064" i="2"/>
  <c r="AB1065" i="2"/>
  <c r="AB1066" i="2"/>
  <c r="AB1067" i="2"/>
  <c r="AB1068" i="2"/>
  <c r="AB1069" i="2"/>
  <c r="AB1070" i="2"/>
  <c r="AB1071" i="2"/>
  <c r="AB1072" i="2"/>
  <c r="AB1073" i="2"/>
  <c r="AB1074" i="2"/>
  <c r="AB1075" i="2"/>
  <c r="AB1076" i="2"/>
  <c r="AB1077" i="2"/>
  <c r="AB1078" i="2"/>
  <c r="AB1079" i="2"/>
  <c r="AB1080" i="2"/>
  <c r="AB1081" i="2"/>
  <c r="AB1082" i="2"/>
  <c r="AB1083" i="2"/>
  <c r="AB1084" i="2"/>
  <c r="AB1085" i="2"/>
  <c r="AB1086" i="2"/>
  <c r="AB1087" i="2"/>
  <c r="AB1088" i="2"/>
  <c r="AB1089" i="2"/>
  <c r="AB1090" i="2"/>
  <c r="AB1091" i="2"/>
  <c r="AB1092" i="2"/>
  <c r="AB1093" i="2"/>
  <c r="AB1094" i="2"/>
  <c r="AB1095" i="2"/>
  <c r="AB1096" i="2"/>
  <c r="AB1097" i="2"/>
  <c r="AB1098" i="2"/>
  <c r="AB1099" i="2"/>
  <c r="AB1100" i="2"/>
  <c r="AB1101" i="2"/>
  <c r="AB1102" i="2"/>
  <c r="AB1103" i="2"/>
  <c r="AB1104" i="2"/>
  <c r="AB1105" i="2"/>
  <c r="AB1106" i="2"/>
  <c r="AB1107" i="2"/>
  <c r="AB1108" i="2"/>
  <c r="AB1109" i="2"/>
  <c r="AB1110" i="2"/>
  <c r="AB1111" i="2"/>
  <c r="AB1112" i="2"/>
  <c r="AB1113" i="2"/>
  <c r="AB1117" i="2"/>
  <c r="AB1118" i="2"/>
  <c r="AB1114" i="2"/>
  <c r="AB1115" i="2"/>
  <c r="AB1116" i="2"/>
  <c r="AB1119" i="2"/>
  <c r="AB1120" i="2"/>
  <c r="AB1121" i="2"/>
  <c r="AB1122" i="2"/>
  <c r="AB1123" i="2"/>
  <c r="AB1124" i="2"/>
  <c r="AB1125" i="2"/>
  <c r="AB1126" i="2"/>
  <c r="AB1127" i="2"/>
  <c r="AB1128" i="2"/>
  <c r="AB1129" i="2"/>
  <c r="AB1130" i="2"/>
  <c r="AB1131" i="2"/>
  <c r="AB1132" i="2"/>
  <c r="AB1133" i="2"/>
  <c r="AB1134" i="2"/>
  <c r="AB1135" i="2"/>
  <c r="AB1136" i="2"/>
  <c r="AB1137" i="2"/>
  <c r="AB1138" i="2"/>
  <c r="AB1139" i="2"/>
  <c r="AB1140" i="2"/>
  <c r="AB1141" i="2"/>
  <c r="AB1142" i="2"/>
  <c r="AB1143" i="2"/>
  <c r="AB1144" i="2"/>
  <c r="AB1145" i="2"/>
  <c r="AB1146" i="2"/>
  <c r="AB1147" i="2"/>
  <c r="AB1148" i="2"/>
  <c r="AB1149" i="2"/>
  <c r="AB1150" i="2"/>
  <c r="AB1151" i="2"/>
  <c r="AB1152" i="2"/>
  <c r="AB1153" i="2"/>
  <c r="AB1154" i="2"/>
  <c r="AB1155" i="2"/>
  <c r="AB1156" i="2"/>
  <c r="AB1157" i="2"/>
  <c r="AB1158" i="2"/>
  <c r="AB1159" i="2"/>
  <c r="AB1160" i="2"/>
  <c r="AB1161" i="2"/>
  <c r="AB1162" i="2"/>
  <c r="AB1163" i="2"/>
  <c r="AB1164" i="2"/>
  <c r="F362" i="63"/>
  <c r="F369" i="63"/>
  <c r="F368" i="63"/>
  <c r="F366" i="63"/>
  <c r="F364" i="63"/>
  <c r="F356" i="63"/>
  <c r="F354" i="63"/>
  <c r="F344" i="63"/>
  <c r="F320" i="63"/>
  <c r="F319" i="63"/>
  <c r="F317" i="63"/>
  <c r="F314" i="63"/>
  <c r="F313" i="63"/>
  <c r="F312" i="63"/>
  <c r="F309" i="63"/>
  <c r="F308" i="63"/>
  <c r="F305" i="63"/>
  <c r="F300" i="63"/>
  <c r="F293" i="63"/>
  <c r="F291" i="63"/>
  <c r="F290" i="63"/>
  <c r="F289" i="63"/>
  <c r="F288" i="63"/>
  <c r="F287" i="63"/>
  <c r="F286" i="63"/>
  <c r="F285" i="63"/>
  <c r="F284" i="63"/>
  <c r="F283" i="63"/>
  <c r="F282" i="63"/>
  <c r="F281" i="63"/>
  <c r="F280" i="63"/>
  <c r="F279" i="63"/>
  <c r="F278" i="63"/>
  <c r="F277" i="63"/>
  <c r="F276" i="63"/>
  <c r="F275" i="63"/>
  <c r="F274" i="63"/>
  <c r="F273" i="63"/>
  <c r="F270" i="63"/>
  <c r="F268" i="63"/>
  <c r="F266" i="63"/>
  <c r="F265" i="63"/>
  <c r="F263" i="63"/>
  <c r="F261" i="63"/>
  <c r="F259" i="63"/>
  <c r="F253" i="63"/>
  <c r="F251" i="63"/>
  <c r="F246" i="63"/>
  <c r="F244" i="63"/>
  <c r="F242" i="63"/>
  <c r="F241" i="63"/>
  <c r="F230" i="63"/>
  <c r="F229" i="63"/>
  <c r="F224" i="63"/>
  <c r="F223" i="63"/>
  <c r="F222" i="63"/>
  <c r="F221" i="63"/>
  <c r="F216" i="63"/>
  <c r="F215" i="63"/>
  <c r="F209" i="63"/>
  <c r="F208" i="63"/>
  <c r="F207" i="63"/>
  <c r="F206" i="63"/>
  <c r="F204" i="63"/>
  <c r="F202" i="63"/>
  <c r="F201" i="63"/>
  <c r="F199" i="63"/>
  <c r="F195" i="63"/>
  <c r="F194" i="63"/>
  <c r="F190" i="63"/>
  <c r="F189" i="63"/>
  <c r="F188" i="63"/>
  <c r="F187" i="63"/>
  <c r="F186" i="63"/>
  <c r="F185" i="63"/>
  <c r="F184" i="63"/>
  <c r="F182" i="63"/>
  <c r="F180" i="63"/>
  <c r="F172" i="63"/>
  <c r="F170" i="63"/>
  <c r="F160" i="63"/>
  <c r="F136" i="63"/>
  <c r="F135" i="63"/>
  <c r="F133" i="63"/>
  <c r="F130" i="63"/>
  <c r="F129" i="63"/>
  <c r="F128" i="63"/>
  <c r="F125" i="63"/>
  <c r="F124" i="63"/>
  <c r="F121" i="63"/>
  <c r="F116" i="63"/>
  <c r="F109" i="63"/>
  <c r="F107" i="63"/>
  <c r="F106" i="63"/>
  <c r="F105" i="63"/>
  <c r="F104" i="63"/>
  <c r="F103" i="63"/>
  <c r="F102" i="63"/>
  <c r="F101" i="63"/>
  <c r="F100" i="63"/>
  <c r="F99" i="63"/>
  <c r="F98" i="63"/>
  <c r="F97" i="63"/>
  <c r="F96" i="63"/>
  <c r="F95" i="63"/>
  <c r="F94" i="63"/>
  <c r="F93" i="63"/>
  <c r="F92" i="63"/>
  <c r="F91" i="63"/>
  <c r="F90" i="63"/>
  <c r="F89" i="63"/>
  <c r="F86" i="63"/>
  <c r="F84" i="63"/>
  <c r="F82" i="63"/>
  <c r="F81" i="63"/>
  <c r="F79" i="63"/>
  <c r="F77" i="63"/>
  <c r="F75" i="63"/>
  <c r="F69" i="63"/>
  <c r="F67" i="63"/>
  <c r="F62" i="63"/>
  <c r="F60" i="63"/>
  <c r="F58" i="63"/>
  <c r="F57" i="63"/>
  <c r="F46" i="63"/>
  <c r="F45" i="63"/>
  <c r="F40" i="63"/>
  <c r="F39" i="63"/>
  <c r="F38" i="63"/>
  <c r="F37" i="63"/>
  <c r="F32" i="63"/>
  <c r="F31" i="63"/>
  <c r="F25" i="63"/>
  <c r="F24" i="63"/>
  <c r="F23" i="63"/>
  <c r="F22" i="63"/>
  <c r="F20" i="63"/>
  <c r="F18" i="63"/>
  <c r="F17" i="63"/>
  <c r="F15" i="63"/>
  <c r="F11" i="63"/>
  <c r="F10" i="63"/>
  <c r="F6" i="63"/>
  <c r="F5" i="63"/>
  <c r="F4" i="63"/>
  <c r="F3" i="63"/>
  <c r="F2" i="63"/>
  <c r="K2136" i="61"/>
  <c r="J2136" i="61"/>
  <c r="I2136" i="61"/>
  <c r="H2136" i="61"/>
  <c r="G2136" i="61"/>
  <c r="F2136" i="61"/>
  <c r="E2136" i="61"/>
  <c r="K2135" i="61"/>
  <c r="J2135" i="61"/>
  <c r="I2135" i="61"/>
  <c r="H2135" i="61"/>
  <c r="G2135" i="61"/>
  <c r="F2135" i="61"/>
  <c r="E2135" i="61"/>
  <c r="K2134" i="61"/>
  <c r="J2134" i="61"/>
  <c r="I2134" i="61"/>
  <c r="H2134" i="61"/>
  <c r="G2134" i="61"/>
  <c r="F2134" i="61"/>
  <c r="E2134" i="61"/>
  <c r="K2133" i="61"/>
  <c r="J2133" i="61"/>
  <c r="I2133" i="61"/>
  <c r="H2133" i="61"/>
  <c r="G2133" i="61"/>
  <c r="F2133" i="61"/>
  <c r="E2133" i="61"/>
  <c r="K2132" i="61"/>
  <c r="J2132" i="61"/>
  <c r="I2132" i="61"/>
  <c r="H2132" i="61"/>
  <c r="G2132" i="61"/>
  <c r="F2132" i="61"/>
  <c r="E2132" i="61"/>
  <c r="K2131" i="61"/>
  <c r="J2131" i="61"/>
  <c r="I2131" i="61"/>
  <c r="H2131" i="61"/>
  <c r="G2131" i="61"/>
  <c r="F2131" i="61"/>
  <c r="E2131" i="61"/>
  <c r="K2130" i="61"/>
  <c r="J2130" i="61"/>
  <c r="I2130" i="61"/>
  <c r="H2130" i="61"/>
  <c r="G2130" i="61"/>
  <c r="F2130" i="61"/>
  <c r="E2130" i="61"/>
  <c r="K2129" i="61"/>
  <c r="J2129" i="61"/>
  <c r="I2129" i="61"/>
  <c r="H2129" i="61"/>
  <c r="G2129" i="61"/>
  <c r="F2129" i="61"/>
  <c r="E2129" i="61"/>
  <c r="K2128" i="61"/>
  <c r="J2128" i="61"/>
  <c r="I2128" i="61"/>
  <c r="H2128" i="61"/>
  <c r="G2128" i="61"/>
  <c r="F2128" i="61"/>
  <c r="E2128" i="61"/>
  <c r="K2126" i="61"/>
  <c r="J2126" i="61"/>
  <c r="I2126" i="61"/>
  <c r="H2126" i="61"/>
  <c r="G2126" i="61"/>
  <c r="F2126" i="61"/>
  <c r="E2126" i="61"/>
  <c r="K2125" i="61"/>
  <c r="J2125" i="61"/>
  <c r="I2125" i="61"/>
  <c r="H2125" i="61"/>
  <c r="G2125" i="61"/>
  <c r="F2125" i="61"/>
  <c r="E2125" i="61"/>
  <c r="K2118" i="61"/>
  <c r="J2118" i="61"/>
  <c r="I2118" i="61"/>
  <c r="H2118" i="61"/>
  <c r="G2118" i="61"/>
  <c r="F2118" i="61"/>
  <c r="E2118" i="61"/>
  <c r="K2117" i="61"/>
  <c r="J2117" i="61"/>
  <c r="I2117" i="61"/>
  <c r="H2117" i="61"/>
  <c r="G2117" i="61"/>
  <c r="F2117" i="61"/>
  <c r="E2117" i="61"/>
  <c r="K2116" i="61"/>
  <c r="J2116" i="61"/>
  <c r="I2116" i="61"/>
  <c r="H2116" i="61"/>
  <c r="G2116" i="61"/>
  <c r="F2116" i="61"/>
  <c r="E2116" i="61"/>
  <c r="K2115" i="61"/>
  <c r="J2115" i="61"/>
  <c r="I2115" i="61"/>
  <c r="H2115" i="61"/>
  <c r="G2115" i="61"/>
  <c r="F2115" i="61"/>
  <c r="E2115" i="61"/>
  <c r="K2114" i="61"/>
  <c r="J2114" i="61"/>
  <c r="I2114" i="61"/>
  <c r="H2114" i="61"/>
  <c r="G2114" i="61"/>
  <c r="F2114" i="61"/>
  <c r="E2114" i="61"/>
  <c r="K2113" i="61"/>
  <c r="J2113" i="61"/>
  <c r="I2113" i="61"/>
  <c r="H2113" i="61"/>
  <c r="G2113" i="61"/>
  <c r="F2113" i="61"/>
  <c r="E2113" i="61"/>
  <c r="K2109" i="61"/>
  <c r="J2109" i="61"/>
  <c r="I2109" i="61"/>
  <c r="H2109" i="61"/>
  <c r="G2109" i="61"/>
  <c r="F2109" i="61"/>
  <c r="E2109" i="61"/>
  <c r="K2107" i="61"/>
  <c r="J2107" i="61"/>
  <c r="I2107" i="61"/>
  <c r="H2107" i="61"/>
  <c r="G2107" i="61"/>
  <c r="F2107" i="61"/>
  <c r="E2107" i="61"/>
  <c r="K2104" i="61"/>
  <c r="J2104" i="61"/>
  <c r="I2104" i="61"/>
  <c r="H2104" i="61"/>
  <c r="G2104" i="61"/>
  <c r="F2104" i="61"/>
  <c r="E2104" i="61"/>
  <c r="K2103" i="61"/>
  <c r="J2103" i="61"/>
  <c r="I2103" i="61"/>
  <c r="H2103" i="61"/>
  <c r="G2103" i="61"/>
  <c r="F2103" i="61"/>
  <c r="E2103" i="61"/>
  <c r="K2102" i="61"/>
  <c r="J2102" i="61"/>
  <c r="I2102" i="61"/>
  <c r="H2102" i="61"/>
  <c r="G2102" i="61"/>
  <c r="F2102" i="61"/>
  <c r="E2102" i="61"/>
  <c r="K2101" i="61"/>
  <c r="J2101" i="61"/>
  <c r="I2101" i="61"/>
  <c r="H2101" i="61"/>
  <c r="G2101" i="61"/>
  <c r="F2101" i="61"/>
  <c r="E2101" i="61"/>
  <c r="K2100" i="61"/>
  <c r="J2100" i="61"/>
  <c r="I2100" i="61"/>
  <c r="H2100" i="61"/>
  <c r="G2100" i="61"/>
  <c r="F2100" i="61"/>
  <c r="E2100" i="61"/>
  <c r="K2099" i="61"/>
  <c r="J2099" i="61"/>
  <c r="I2099" i="61"/>
  <c r="H2099" i="61"/>
  <c r="G2099" i="61"/>
  <c r="F2099" i="61"/>
  <c r="E2099" i="61"/>
  <c r="K2098" i="61"/>
  <c r="J2098" i="61"/>
  <c r="I2098" i="61"/>
  <c r="H2098" i="61"/>
  <c r="G2098" i="61"/>
  <c r="F2098" i="61"/>
  <c r="E2098" i="61"/>
  <c r="K2097" i="61"/>
  <c r="J2097" i="61"/>
  <c r="I2097" i="61"/>
  <c r="H2097" i="61"/>
  <c r="G2097" i="61"/>
  <c r="F2097" i="61"/>
  <c r="E2097" i="61"/>
  <c r="K2096" i="61"/>
  <c r="J2096" i="61"/>
  <c r="I2096" i="61"/>
  <c r="H2096" i="61"/>
  <c r="G2096" i="61"/>
  <c r="F2096" i="61"/>
  <c r="E2096" i="61"/>
  <c r="K2095" i="61"/>
  <c r="J2095" i="61"/>
  <c r="I2095" i="61"/>
  <c r="H2095" i="61"/>
  <c r="G2095" i="61"/>
  <c r="F2095" i="61"/>
  <c r="E2095" i="61"/>
  <c r="K2094" i="61"/>
  <c r="J2094" i="61"/>
  <c r="I2094" i="61"/>
  <c r="H2094" i="61"/>
  <c r="G2094" i="61"/>
  <c r="F2094" i="61"/>
  <c r="E2094" i="61"/>
  <c r="K2093" i="61"/>
  <c r="J2093" i="61"/>
  <c r="I2093" i="61"/>
  <c r="H2093" i="61"/>
  <c r="G2093" i="61"/>
  <c r="F2093" i="61"/>
  <c r="E2093" i="61"/>
  <c r="K2092" i="61"/>
  <c r="J2092" i="61"/>
  <c r="I2092" i="61"/>
  <c r="H2092" i="61"/>
  <c r="G2092" i="61"/>
  <c r="F2092" i="61"/>
  <c r="E2092" i="61"/>
  <c r="K2091" i="61"/>
  <c r="J2091" i="61"/>
  <c r="I2091" i="61"/>
  <c r="H2091" i="61"/>
  <c r="G2091" i="61"/>
  <c r="F2091" i="61"/>
  <c r="E2091" i="61"/>
  <c r="K2090" i="61"/>
  <c r="J2090" i="61"/>
  <c r="I2090" i="61"/>
  <c r="H2090" i="61"/>
  <c r="G2090" i="61"/>
  <c r="F2090" i="61"/>
  <c r="E2090" i="61"/>
  <c r="K2089" i="61"/>
  <c r="J2089" i="61"/>
  <c r="I2089" i="61"/>
  <c r="H2089" i="61"/>
  <c r="G2089" i="61"/>
  <c r="F2089" i="61"/>
  <c r="E2089" i="61"/>
  <c r="K2088" i="61"/>
  <c r="J2088" i="61"/>
  <c r="I2088" i="61"/>
  <c r="H2088" i="61"/>
  <c r="G2088" i="61"/>
  <c r="F2088" i="61"/>
  <c r="E2088" i="61"/>
  <c r="K2087" i="61"/>
  <c r="J2087" i="61"/>
  <c r="I2087" i="61"/>
  <c r="H2087" i="61"/>
  <c r="G2087" i="61"/>
  <c r="F2087" i="61"/>
  <c r="E2087" i="61"/>
  <c r="K2086" i="61"/>
  <c r="J2086" i="61"/>
  <c r="I2086" i="61"/>
  <c r="H2086" i="61"/>
  <c r="G2086" i="61"/>
  <c r="F2086" i="61"/>
  <c r="E2086" i="61"/>
  <c r="K2085" i="61"/>
  <c r="J2085" i="61"/>
  <c r="I2085" i="61"/>
  <c r="H2085" i="61"/>
  <c r="G2085" i="61"/>
  <c r="F2085" i="61"/>
  <c r="E2085" i="61"/>
  <c r="K2084" i="61"/>
  <c r="J2084" i="61"/>
  <c r="I2084" i="61"/>
  <c r="H2084" i="61"/>
  <c r="G2084" i="61"/>
  <c r="F2084" i="61"/>
  <c r="E2084" i="61"/>
  <c r="K2082" i="61"/>
  <c r="J2082" i="61"/>
  <c r="I2082" i="61"/>
  <c r="H2082" i="61"/>
  <c r="G2082" i="61"/>
  <c r="F2082" i="61"/>
  <c r="E2082" i="61"/>
  <c r="K2081" i="61"/>
  <c r="J2081" i="61"/>
  <c r="I2081" i="61"/>
  <c r="H2081" i="61"/>
  <c r="G2081" i="61"/>
  <c r="F2081" i="61"/>
  <c r="E2081" i="61"/>
  <c r="K2080" i="61"/>
  <c r="J2080" i="61"/>
  <c r="I2080" i="61"/>
  <c r="H2080" i="61"/>
  <c r="G2080" i="61"/>
  <c r="F2080" i="61"/>
  <c r="E2080" i="61"/>
  <c r="K2079" i="61"/>
  <c r="J2079" i="61"/>
  <c r="I2079" i="61"/>
  <c r="H2079" i="61"/>
  <c r="G2079" i="61"/>
  <c r="F2079" i="61"/>
  <c r="E2079" i="61"/>
  <c r="K2078" i="61"/>
  <c r="J2078" i="61"/>
  <c r="I2078" i="61"/>
  <c r="H2078" i="61"/>
  <c r="G2078" i="61"/>
  <c r="F2078" i="61"/>
  <c r="E2078" i="61"/>
  <c r="K2077" i="61"/>
  <c r="J2077" i="61"/>
  <c r="I2077" i="61"/>
  <c r="H2077" i="61"/>
  <c r="G2077" i="61"/>
  <c r="F2077" i="61"/>
  <c r="E2077" i="61"/>
  <c r="K2076" i="61"/>
  <c r="J2076" i="61"/>
  <c r="I2076" i="61"/>
  <c r="H2076" i="61"/>
  <c r="G2076" i="61"/>
  <c r="F2076" i="61"/>
  <c r="E2076" i="61"/>
  <c r="K2075" i="61"/>
  <c r="J2075" i="61"/>
  <c r="I2075" i="61"/>
  <c r="H2075" i="61"/>
  <c r="G2075" i="61"/>
  <c r="F2075" i="61"/>
  <c r="E2075" i="61"/>
  <c r="K2074" i="61"/>
  <c r="J2074" i="61"/>
  <c r="I2074" i="61"/>
  <c r="H2074" i="61"/>
  <c r="G2074" i="61"/>
  <c r="F2074" i="61"/>
  <c r="E2074" i="61"/>
  <c r="K2073" i="61"/>
  <c r="J2073" i="61"/>
  <c r="I2073" i="61"/>
  <c r="H2073" i="61"/>
  <c r="G2073" i="61"/>
  <c r="F2073" i="61"/>
  <c r="E2073" i="61"/>
  <c r="K2072" i="61"/>
  <c r="J2072" i="61"/>
  <c r="I2072" i="61"/>
  <c r="H2072" i="61"/>
  <c r="G2072" i="61"/>
  <c r="F2072" i="61"/>
  <c r="E2072" i="61"/>
  <c r="K2071" i="61"/>
  <c r="J2071" i="61"/>
  <c r="I2071" i="61"/>
  <c r="H2071" i="61"/>
  <c r="G2071" i="61"/>
  <c r="F2071" i="61"/>
  <c r="E2071" i="61"/>
  <c r="K2070" i="61"/>
  <c r="J2070" i="61"/>
  <c r="I2070" i="61"/>
  <c r="H2070" i="61"/>
  <c r="G2070" i="61"/>
  <c r="F2070" i="61"/>
  <c r="E2070" i="61"/>
  <c r="K2069" i="61"/>
  <c r="J2069" i="61"/>
  <c r="I2069" i="61"/>
  <c r="H2069" i="61"/>
  <c r="G2069" i="61"/>
  <c r="F2069" i="61"/>
  <c r="E2069" i="61"/>
  <c r="K2068" i="61"/>
  <c r="J2068" i="61"/>
  <c r="I2068" i="61"/>
  <c r="H2068" i="61"/>
  <c r="G2068" i="61"/>
  <c r="F2068" i="61"/>
  <c r="E2068" i="61"/>
  <c r="K2067" i="61"/>
  <c r="J2067" i="61"/>
  <c r="I2067" i="61"/>
  <c r="H2067" i="61"/>
  <c r="G2067" i="61"/>
  <c r="F2067" i="61"/>
  <c r="E2067" i="61"/>
  <c r="K2066" i="61"/>
  <c r="J2066" i="61"/>
  <c r="I2066" i="61"/>
  <c r="H2066" i="61"/>
  <c r="G2066" i="61"/>
  <c r="F2066" i="61"/>
  <c r="E2066" i="61"/>
  <c r="K2065" i="61"/>
  <c r="J2065" i="61"/>
  <c r="I2065" i="61"/>
  <c r="H2065" i="61"/>
  <c r="G2065" i="61"/>
  <c r="F2065" i="61"/>
  <c r="E2065" i="61"/>
  <c r="K2064" i="61"/>
  <c r="J2064" i="61"/>
  <c r="I2064" i="61"/>
  <c r="H2064" i="61"/>
  <c r="G2064" i="61"/>
  <c r="F2064" i="61"/>
  <c r="E2064" i="61"/>
  <c r="K2063" i="61"/>
  <c r="J2063" i="61"/>
  <c r="I2063" i="61"/>
  <c r="H2063" i="61"/>
  <c r="G2063" i="61"/>
  <c r="F2063" i="61"/>
  <c r="E2063" i="61"/>
  <c r="K2060" i="61"/>
  <c r="J2060" i="61"/>
  <c r="I2060" i="61"/>
  <c r="H2060" i="61"/>
  <c r="G2060" i="61"/>
  <c r="F2060" i="61"/>
  <c r="E2060" i="61"/>
  <c r="K2057" i="61"/>
  <c r="J2057" i="61"/>
  <c r="I2057" i="61"/>
  <c r="H2057" i="61"/>
  <c r="G2057" i="61"/>
  <c r="F2057" i="61"/>
  <c r="E2057" i="61"/>
  <c r="K2055" i="61"/>
  <c r="J2055" i="61"/>
  <c r="I2055" i="61"/>
  <c r="H2055" i="61"/>
  <c r="G2055" i="61"/>
  <c r="F2055" i="61"/>
  <c r="E2055" i="61"/>
  <c r="K2051" i="61"/>
  <c r="J2051" i="61"/>
  <c r="I2051" i="61"/>
  <c r="H2051" i="61"/>
  <c r="G2051" i="61"/>
  <c r="F2051" i="61"/>
  <c r="E2051" i="61"/>
  <c r="K2050" i="61"/>
  <c r="J2050" i="61"/>
  <c r="I2050" i="61"/>
  <c r="H2050" i="61"/>
  <c r="G2050" i="61"/>
  <c r="F2050" i="61"/>
  <c r="E2050" i="61"/>
  <c r="K2049" i="61"/>
  <c r="J2049" i="61"/>
  <c r="I2049" i="61"/>
  <c r="H2049" i="61"/>
  <c r="G2049" i="61"/>
  <c r="F2049" i="61"/>
  <c r="E2049" i="61"/>
  <c r="K2048" i="61"/>
  <c r="J2048" i="61"/>
  <c r="I2048" i="61"/>
  <c r="H2048" i="61"/>
  <c r="G2048" i="61"/>
  <c r="F2048" i="61"/>
  <c r="E2048" i="61"/>
  <c r="K2047" i="61"/>
  <c r="J2047" i="61"/>
  <c r="I2047" i="61"/>
  <c r="H2047" i="61"/>
  <c r="G2047" i="61"/>
  <c r="F2047" i="61"/>
  <c r="E2047" i="61"/>
  <c r="K2046" i="61"/>
  <c r="J2046" i="61"/>
  <c r="I2046" i="61"/>
  <c r="H2046" i="61"/>
  <c r="G2046" i="61"/>
  <c r="F2046" i="61"/>
  <c r="E2046" i="61"/>
  <c r="K2045" i="61"/>
  <c r="J2045" i="61"/>
  <c r="I2045" i="61"/>
  <c r="H2045" i="61"/>
  <c r="G2045" i="61"/>
  <c r="F2045" i="61"/>
  <c r="E2045" i="61"/>
  <c r="K2043" i="61"/>
  <c r="J2043" i="61"/>
  <c r="I2043" i="61"/>
  <c r="H2043" i="61"/>
  <c r="G2043" i="61"/>
  <c r="F2043" i="61"/>
  <c r="E2043" i="61"/>
  <c r="K2042" i="61"/>
  <c r="J2042" i="61"/>
  <c r="I2042" i="61"/>
  <c r="H2042" i="61"/>
  <c r="G2042" i="61"/>
  <c r="F2042" i="61"/>
  <c r="E2042" i="61"/>
  <c r="K2041" i="61"/>
  <c r="J2041" i="61"/>
  <c r="I2041" i="61"/>
  <c r="H2041" i="61"/>
  <c r="G2041" i="61"/>
  <c r="F2041" i="61"/>
  <c r="E2041" i="61"/>
  <c r="K2039" i="61"/>
  <c r="J2039" i="61"/>
  <c r="I2039" i="61"/>
  <c r="H2039" i="61"/>
  <c r="G2039" i="61"/>
  <c r="F2039" i="61"/>
  <c r="E2039" i="61"/>
  <c r="K2037" i="61"/>
  <c r="J2037" i="61"/>
  <c r="I2037" i="61"/>
  <c r="H2037" i="61"/>
  <c r="G2037" i="61"/>
  <c r="F2037" i="61"/>
  <c r="E2037" i="61"/>
  <c r="K2035" i="61"/>
  <c r="J2035" i="61"/>
  <c r="I2035" i="61"/>
  <c r="H2035" i="61"/>
  <c r="G2035" i="61"/>
  <c r="F2035" i="61"/>
  <c r="E2035" i="61"/>
  <c r="K2034" i="61"/>
  <c r="J2034" i="61"/>
  <c r="I2034" i="61"/>
  <c r="H2034" i="61"/>
  <c r="G2034" i="61"/>
  <c r="F2034" i="61"/>
  <c r="E2034" i="61"/>
  <c r="K2033" i="61"/>
  <c r="J2033" i="61"/>
  <c r="I2033" i="61"/>
  <c r="H2033" i="61"/>
  <c r="G2033" i="61"/>
  <c r="F2033" i="61"/>
  <c r="E2033" i="61"/>
  <c r="K2032" i="61"/>
  <c r="J2032" i="61"/>
  <c r="I2032" i="61"/>
  <c r="H2032" i="61"/>
  <c r="G2032" i="61"/>
  <c r="F2032" i="61"/>
  <c r="E2032" i="61"/>
  <c r="K2031" i="61"/>
  <c r="J2031" i="61"/>
  <c r="I2031" i="61"/>
  <c r="H2031" i="61"/>
  <c r="G2031" i="61"/>
  <c r="F2031" i="61"/>
  <c r="E2031" i="61"/>
  <c r="K2030" i="61"/>
  <c r="J2030" i="61"/>
  <c r="I2030" i="61"/>
  <c r="H2030" i="61"/>
  <c r="G2030" i="61"/>
  <c r="F2030" i="61"/>
  <c r="E2030" i="61"/>
  <c r="K2028" i="61"/>
  <c r="J2028" i="61"/>
  <c r="I2028" i="61"/>
  <c r="H2028" i="61"/>
  <c r="G2028" i="61"/>
  <c r="F2028" i="61"/>
  <c r="E2028" i="61"/>
  <c r="K2017" i="61"/>
  <c r="J2017" i="61"/>
  <c r="I2017" i="61"/>
  <c r="H2017" i="61"/>
  <c r="G2017" i="61"/>
  <c r="F2017" i="61"/>
  <c r="E2017" i="61"/>
  <c r="K2016" i="61"/>
  <c r="J2016" i="61"/>
  <c r="I2016" i="61"/>
  <c r="H2016" i="61"/>
  <c r="G2016" i="61"/>
  <c r="F2016" i="61"/>
  <c r="E2016" i="61"/>
  <c r="K2015" i="61"/>
  <c r="J2015" i="61"/>
  <c r="I2015" i="61"/>
  <c r="H2015" i="61"/>
  <c r="G2015" i="61"/>
  <c r="F2015" i="61"/>
  <c r="E2015" i="61"/>
  <c r="K2014" i="61"/>
  <c r="J2014" i="61"/>
  <c r="I2014" i="61"/>
  <c r="H2014" i="61"/>
  <c r="G2014" i="61"/>
  <c r="F2014" i="61"/>
  <c r="E2014" i="61"/>
  <c r="K2011" i="61"/>
  <c r="J2011" i="61"/>
  <c r="I2011" i="61"/>
  <c r="H2011" i="61"/>
  <c r="G2011" i="61"/>
  <c r="F2011" i="61"/>
  <c r="E2011" i="61"/>
  <c r="K2010" i="61"/>
  <c r="J2010" i="61"/>
  <c r="I2010" i="61"/>
  <c r="H2010" i="61"/>
  <c r="G2010" i="61"/>
  <c r="F2010" i="61"/>
  <c r="E2010" i="61"/>
  <c r="K2008" i="61"/>
  <c r="J2008" i="61"/>
  <c r="I2008" i="61"/>
  <c r="H2008" i="61"/>
  <c r="G2008" i="61"/>
  <c r="F2008" i="61"/>
  <c r="E2008" i="61"/>
  <c r="K2005" i="61"/>
  <c r="J2005" i="61"/>
  <c r="I2005" i="61"/>
  <c r="H2005" i="61"/>
  <c r="G2005" i="61"/>
  <c r="F2005" i="61"/>
  <c r="E2005" i="61"/>
  <c r="K2004" i="61"/>
  <c r="J2004" i="61"/>
  <c r="I2004" i="61"/>
  <c r="H2004" i="61"/>
  <c r="G2004" i="61"/>
  <c r="F2004" i="61"/>
  <c r="E2004" i="61"/>
  <c r="K2003" i="61"/>
  <c r="J2003" i="61"/>
  <c r="I2003" i="61"/>
  <c r="H2003" i="61"/>
  <c r="G2003" i="61"/>
  <c r="F2003" i="61"/>
  <c r="E2003" i="61"/>
  <c r="K2001" i="61"/>
  <c r="J2001" i="61"/>
  <c r="I2001" i="61"/>
  <c r="H2001" i="61"/>
  <c r="G2001" i="61"/>
  <c r="F2001" i="61"/>
  <c r="E2001" i="61"/>
  <c r="K2000" i="61"/>
  <c r="J2000" i="61"/>
  <c r="I2000" i="61"/>
  <c r="H2000" i="61"/>
  <c r="G2000" i="61"/>
  <c r="F2000" i="61"/>
  <c r="E2000" i="61"/>
  <c r="K1993" i="61"/>
  <c r="J1993" i="61"/>
  <c r="I1993" i="61"/>
  <c r="H1993" i="61"/>
  <c r="G1993" i="61"/>
  <c r="F1993" i="61"/>
  <c r="E1993" i="61"/>
  <c r="K1992" i="61"/>
  <c r="J1992" i="61"/>
  <c r="I1992" i="61"/>
  <c r="H1992" i="61"/>
  <c r="G1992" i="61"/>
  <c r="F1992" i="61"/>
  <c r="E1992" i="61"/>
  <c r="K1991" i="61"/>
  <c r="J1991" i="61"/>
  <c r="I1991" i="61"/>
  <c r="H1991" i="61"/>
  <c r="G1991" i="61"/>
  <c r="F1991" i="61"/>
  <c r="E1991" i="61"/>
  <c r="K1990" i="61"/>
  <c r="J1990" i="61"/>
  <c r="I1990" i="61"/>
  <c r="H1990" i="61"/>
  <c r="G1990" i="61"/>
  <c r="F1990" i="61"/>
  <c r="E1990" i="61"/>
  <c r="K1989" i="61"/>
  <c r="J1989" i="61"/>
  <c r="I1989" i="61"/>
  <c r="H1989" i="61"/>
  <c r="G1989" i="61"/>
  <c r="F1989" i="61"/>
  <c r="E1989" i="61"/>
  <c r="K1988" i="61"/>
  <c r="J1988" i="61"/>
  <c r="I1988" i="61"/>
  <c r="H1988" i="61"/>
  <c r="G1988" i="61"/>
  <c r="F1988" i="61"/>
  <c r="E1988" i="61"/>
  <c r="K1984" i="61"/>
  <c r="J1984" i="61"/>
  <c r="I1984" i="61"/>
  <c r="H1984" i="61"/>
  <c r="G1984" i="61"/>
  <c r="F1984" i="61"/>
  <c r="E1984" i="61"/>
  <c r="K1982" i="61"/>
  <c r="J1982" i="61"/>
  <c r="I1982" i="61"/>
  <c r="H1982" i="61"/>
  <c r="G1982" i="61"/>
  <c r="F1982" i="61"/>
  <c r="E1982" i="61"/>
  <c r="K1979" i="61"/>
  <c r="J1979" i="61"/>
  <c r="I1979" i="61"/>
  <c r="H1979" i="61"/>
  <c r="G1979" i="61"/>
  <c r="F1979" i="61"/>
  <c r="E1979" i="61"/>
  <c r="K1978" i="61"/>
  <c r="J1978" i="61"/>
  <c r="I1978" i="61"/>
  <c r="H1978" i="61"/>
  <c r="G1978" i="61"/>
  <c r="F1978" i="61"/>
  <c r="E1978" i="61"/>
  <c r="K1977" i="61"/>
  <c r="J1977" i="61"/>
  <c r="I1977" i="61"/>
  <c r="H1977" i="61"/>
  <c r="G1977" i="61"/>
  <c r="F1977" i="61"/>
  <c r="E1977" i="61"/>
  <c r="K1976" i="61"/>
  <c r="J1976" i="61"/>
  <c r="I1976" i="61"/>
  <c r="H1976" i="61"/>
  <c r="G1976" i="61"/>
  <c r="F1976" i="61"/>
  <c r="E1976" i="61"/>
  <c r="K1975" i="61"/>
  <c r="J1975" i="61"/>
  <c r="I1975" i="61"/>
  <c r="H1975" i="61"/>
  <c r="G1975" i="61"/>
  <c r="F1975" i="61"/>
  <c r="E1975" i="61"/>
  <c r="K1974" i="61"/>
  <c r="J1974" i="61"/>
  <c r="I1974" i="61"/>
  <c r="H1974" i="61"/>
  <c r="G1974" i="61"/>
  <c r="F1974" i="61"/>
  <c r="E1974" i="61"/>
  <c r="K1973" i="61"/>
  <c r="J1973" i="61"/>
  <c r="I1973" i="61"/>
  <c r="H1973" i="61"/>
  <c r="G1973" i="61"/>
  <c r="F1973" i="61"/>
  <c r="E1973" i="61"/>
  <c r="K1972" i="61"/>
  <c r="J1972" i="61"/>
  <c r="I1972" i="61"/>
  <c r="H1972" i="61"/>
  <c r="G1972" i="61"/>
  <c r="F1972" i="61"/>
  <c r="E1972" i="61"/>
  <c r="K1971" i="61"/>
  <c r="J1971" i="61"/>
  <c r="I1971" i="61"/>
  <c r="H1971" i="61"/>
  <c r="G1971" i="61"/>
  <c r="F1971" i="61"/>
  <c r="E1971" i="61"/>
  <c r="K1970" i="61"/>
  <c r="J1970" i="61"/>
  <c r="I1970" i="61"/>
  <c r="H1970" i="61"/>
  <c r="G1970" i="61"/>
  <c r="F1970" i="61"/>
  <c r="E1970" i="61"/>
  <c r="K1969" i="61"/>
  <c r="J1969" i="61"/>
  <c r="I1969" i="61"/>
  <c r="H1969" i="61"/>
  <c r="G1969" i="61"/>
  <c r="F1969" i="61"/>
  <c r="E1969" i="61"/>
  <c r="K1968" i="61"/>
  <c r="J1968" i="61"/>
  <c r="I1968" i="61"/>
  <c r="H1968" i="61"/>
  <c r="G1968" i="61"/>
  <c r="F1968" i="61"/>
  <c r="E1968" i="61"/>
  <c r="K1967" i="61"/>
  <c r="J1967" i="61"/>
  <c r="I1967" i="61"/>
  <c r="H1967" i="61"/>
  <c r="G1967" i="61"/>
  <c r="F1967" i="61"/>
  <c r="E1967" i="61"/>
  <c r="K1966" i="61"/>
  <c r="J1966" i="61"/>
  <c r="I1966" i="61"/>
  <c r="H1966" i="61"/>
  <c r="G1966" i="61"/>
  <c r="F1966" i="61"/>
  <c r="E1966" i="61"/>
  <c r="K1965" i="61"/>
  <c r="J1965" i="61"/>
  <c r="I1965" i="61"/>
  <c r="H1965" i="61"/>
  <c r="G1965" i="61"/>
  <c r="F1965" i="61"/>
  <c r="E1965" i="61"/>
  <c r="K1964" i="61"/>
  <c r="J1964" i="61"/>
  <c r="I1964" i="61"/>
  <c r="H1964" i="61"/>
  <c r="G1964" i="61"/>
  <c r="F1964" i="61"/>
  <c r="E1964" i="61"/>
  <c r="K1963" i="61"/>
  <c r="J1963" i="61"/>
  <c r="I1963" i="61"/>
  <c r="H1963" i="61"/>
  <c r="G1963" i="61"/>
  <c r="F1963" i="61"/>
  <c r="E1963" i="61"/>
  <c r="K1962" i="61"/>
  <c r="J1962" i="61"/>
  <c r="I1962" i="61"/>
  <c r="H1962" i="61"/>
  <c r="G1962" i="61"/>
  <c r="F1962" i="61"/>
  <c r="E1962" i="61"/>
  <c r="K1961" i="61"/>
  <c r="J1961" i="61"/>
  <c r="I1961" i="61"/>
  <c r="H1961" i="61"/>
  <c r="G1961" i="61"/>
  <c r="F1961" i="61"/>
  <c r="E1961" i="61"/>
  <c r="K1960" i="61"/>
  <c r="J1960" i="61"/>
  <c r="I1960" i="61"/>
  <c r="H1960" i="61"/>
  <c r="G1960" i="61"/>
  <c r="F1960" i="61"/>
  <c r="E1960" i="61"/>
  <c r="K1959" i="61"/>
  <c r="J1959" i="61"/>
  <c r="I1959" i="61"/>
  <c r="H1959" i="61"/>
  <c r="G1959" i="61"/>
  <c r="F1959" i="61"/>
  <c r="E1959" i="61"/>
  <c r="K1957" i="61"/>
  <c r="J1957" i="61"/>
  <c r="I1957" i="61"/>
  <c r="H1957" i="61"/>
  <c r="G1957" i="61"/>
  <c r="F1957" i="61"/>
  <c r="E1957" i="61"/>
  <c r="K1956" i="61"/>
  <c r="J1956" i="61"/>
  <c r="I1956" i="61"/>
  <c r="H1956" i="61"/>
  <c r="G1956" i="61"/>
  <c r="F1956" i="61"/>
  <c r="E1956" i="61"/>
  <c r="K1955" i="61"/>
  <c r="J1955" i="61"/>
  <c r="I1955" i="61"/>
  <c r="H1955" i="61"/>
  <c r="G1955" i="61"/>
  <c r="F1955" i="61"/>
  <c r="E1955" i="61"/>
  <c r="K1954" i="61"/>
  <c r="J1954" i="61"/>
  <c r="I1954" i="61"/>
  <c r="H1954" i="61"/>
  <c r="G1954" i="61"/>
  <c r="F1954" i="61"/>
  <c r="E1954" i="61"/>
  <c r="K1953" i="61"/>
  <c r="J1953" i="61"/>
  <c r="I1953" i="61"/>
  <c r="H1953" i="61"/>
  <c r="G1953" i="61"/>
  <c r="F1953" i="61"/>
  <c r="E1953" i="61"/>
  <c r="K1952" i="61"/>
  <c r="J1952" i="61"/>
  <c r="I1952" i="61"/>
  <c r="H1952" i="61"/>
  <c r="G1952" i="61"/>
  <c r="F1952" i="61"/>
  <c r="E1952" i="61"/>
  <c r="K1951" i="61"/>
  <c r="J1951" i="61"/>
  <c r="I1951" i="61"/>
  <c r="H1951" i="61"/>
  <c r="G1951" i="61"/>
  <c r="F1951" i="61"/>
  <c r="E1951" i="61"/>
  <c r="K1950" i="61"/>
  <c r="J1950" i="61"/>
  <c r="I1950" i="61"/>
  <c r="H1950" i="61"/>
  <c r="G1950" i="61"/>
  <c r="F1950" i="61"/>
  <c r="E1950" i="61"/>
  <c r="K1949" i="61"/>
  <c r="J1949" i="61"/>
  <c r="I1949" i="61"/>
  <c r="H1949" i="61"/>
  <c r="G1949" i="61"/>
  <c r="F1949" i="61"/>
  <c r="E1949" i="61"/>
  <c r="K1948" i="61"/>
  <c r="J1948" i="61"/>
  <c r="I1948" i="61"/>
  <c r="H1948" i="61"/>
  <c r="G1948" i="61"/>
  <c r="F1948" i="61"/>
  <c r="E1948" i="61"/>
  <c r="K1947" i="61"/>
  <c r="J1947" i="61"/>
  <c r="I1947" i="61"/>
  <c r="H1947" i="61"/>
  <c r="G1947" i="61"/>
  <c r="F1947" i="61"/>
  <c r="E1947" i="61"/>
  <c r="K1946" i="61"/>
  <c r="J1946" i="61"/>
  <c r="I1946" i="61"/>
  <c r="H1946" i="61"/>
  <c r="G1946" i="61"/>
  <c r="F1946" i="61"/>
  <c r="E1946" i="61"/>
  <c r="K1945" i="61"/>
  <c r="J1945" i="61"/>
  <c r="I1945" i="61"/>
  <c r="H1945" i="61"/>
  <c r="G1945" i="61"/>
  <c r="F1945" i="61"/>
  <c r="E1945" i="61"/>
  <c r="K1944" i="61"/>
  <c r="J1944" i="61"/>
  <c r="I1944" i="61"/>
  <c r="H1944" i="61"/>
  <c r="G1944" i="61"/>
  <c r="F1944" i="61"/>
  <c r="E1944" i="61"/>
  <c r="K1943" i="61"/>
  <c r="J1943" i="61"/>
  <c r="I1943" i="61"/>
  <c r="H1943" i="61"/>
  <c r="G1943" i="61"/>
  <c r="F1943" i="61"/>
  <c r="E1943" i="61"/>
  <c r="K1942" i="61"/>
  <c r="J1942" i="61"/>
  <c r="I1942" i="61"/>
  <c r="H1942" i="61"/>
  <c r="G1942" i="61"/>
  <c r="F1942" i="61"/>
  <c r="E1942" i="61"/>
  <c r="K1941" i="61"/>
  <c r="J1941" i="61"/>
  <c r="I1941" i="61"/>
  <c r="H1941" i="61"/>
  <c r="G1941" i="61"/>
  <c r="F1941" i="61"/>
  <c r="E1941" i="61"/>
  <c r="K1940" i="61"/>
  <c r="J1940" i="61"/>
  <c r="I1940" i="61"/>
  <c r="H1940" i="61"/>
  <c r="G1940" i="61"/>
  <c r="F1940" i="61"/>
  <c r="E1940" i="61"/>
  <c r="K1939" i="61"/>
  <c r="J1939" i="61"/>
  <c r="I1939" i="61"/>
  <c r="H1939" i="61"/>
  <c r="G1939" i="61"/>
  <c r="F1939" i="61"/>
  <c r="E1939" i="61"/>
  <c r="K1938" i="61"/>
  <c r="J1938" i="61"/>
  <c r="I1938" i="61"/>
  <c r="H1938" i="61"/>
  <c r="G1938" i="61"/>
  <c r="F1938" i="61"/>
  <c r="E1938" i="61"/>
  <c r="K1935" i="61"/>
  <c r="J1935" i="61"/>
  <c r="I1935" i="61"/>
  <c r="H1935" i="61"/>
  <c r="G1935" i="61"/>
  <c r="F1935" i="61"/>
  <c r="E1935" i="61"/>
  <c r="K1932" i="61"/>
  <c r="J1932" i="61"/>
  <c r="I1932" i="61"/>
  <c r="H1932" i="61"/>
  <c r="G1932" i="61"/>
  <c r="F1932" i="61"/>
  <c r="E1932" i="61"/>
  <c r="K1930" i="61"/>
  <c r="J1930" i="61"/>
  <c r="I1930" i="61"/>
  <c r="H1930" i="61"/>
  <c r="G1930" i="61"/>
  <c r="F1930" i="61"/>
  <c r="E1930" i="61"/>
  <c r="K1926" i="61"/>
  <c r="J1926" i="61"/>
  <c r="I1926" i="61"/>
  <c r="H1926" i="61"/>
  <c r="G1926" i="61"/>
  <c r="F1926" i="61"/>
  <c r="E1926" i="61"/>
  <c r="K1925" i="61"/>
  <c r="J1925" i="61"/>
  <c r="I1925" i="61"/>
  <c r="H1925" i="61"/>
  <c r="G1925" i="61"/>
  <c r="F1925" i="61"/>
  <c r="E1925" i="61"/>
  <c r="K1924" i="61"/>
  <c r="J1924" i="61"/>
  <c r="I1924" i="61"/>
  <c r="H1924" i="61"/>
  <c r="G1924" i="61"/>
  <c r="F1924" i="61"/>
  <c r="E1924" i="61"/>
  <c r="K1923" i="61"/>
  <c r="J1923" i="61"/>
  <c r="I1923" i="61"/>
  <c r="H1923" i="61"/>
  <c r="G1923" i="61"/>
  <c r="F1923" i="61"/>
  <c r="E1923" i="61"/>
  <c r="K1922" i="61"/>
  <c r="J1922" i="61"/>
  <c r="I1922" i="61"/>
  <c r="H1922" i="61"/>
  <c r="G1922" i="61"/>
  <c r="F1922" i="61"/>
  <c r="E1922" i="61"/>
  <c r="K1921" i="61"/>
  <c r="J1921" i="61"/>
  <c r="I1921" i="61"/>
  <c r="H1921" i="61"/>
  <c r="G1921" i="61"/>
  <c r="F1921" i="61"/>
  <c r="E1921" i="61"/>
  <c r="K1920" i="61"/>
  <c r="J1920" i="61"/>
  <c r="I1920" i="61"/>
  <c r="H1920" i="61"/>
  <c r="G1920" i="61"/>
  <c r="F1920" i="61"/>
  <c r="E1920" i="61"/>
  <c r="K1918" i="61"/>
  <c r="J1918" i="61"/>
  <c r="I1918" i="61"/>
  <c r="H1918" i="61"/>
  <c r="G1918" i="61"/>
  <c r="F1918" i="61"/>
  <c r="E1918" i="61"/>
  <c r="K1917" i="61"/>
  <c r="J1917" i="61"/>
  <c r="I1917" i="61"/>
  <c r="H1917" i="61"/>
  <c r="G1917" i="61"/>
  <c r="F1917" i="61"/>
  <c r="E1917" i="61"/>
  <c r="K1916" i="61"/>
  <c r="J1916" i="61"/>
  <c r="I1916" i="61"/>
  <c r="H1916" i="61"/>
  <c r="G1916" i="61"/>
  <c r="F1916" i="61"/>
  <c r="E1916" i="61"/>
  <c r="K1914" i="61"/>
  <c r="J1914" i="61"/>
  <c r="I1914" i="61"/>
  <c r="H1914" i="61"/>
  <c r="G1914" i="61"/>
  <c r="F1914" i="61"/>
  <c r="E1914" i="61"/>
  <c r="K1912" i="61"/>
  <c r="J1912" i="61"/>
  <c r="I1912" i="61"/>
  <c r="H1912" i="61"/>
  <c r="G1912" i="61"/>
  <c r="F1912" i="61"/>
  <c r="E1912" i="61"/>
  <c r="K1910" i="61"/>
  <c r="J1910" i="61"/>
  <c r="I1910" i="61"/>
  <c r="H1910" i="61"/>
  <c r="G1910" i="61"/>
  <c r="F1910" i="61"/>
  <c r="E1910" i="61"/>
  <c r="K1909" i="61"/>
  <c r="J1909" i="61"/>
  <c r="I1909" i="61"/>
  <c r="H1909" i="61"/>
  <c r="G1909" i="61"/>
  <c r="F1909" i="61"/>
  <c r="E1909" i="61"/>
  <c r="K1908" i="61"/>
  <c r="J1908" i="61"/>
  <c r="I1908" i="61"/>
  <c r="H1908" i="61"/>
  <c r="G1908" i="61"/>
  <c r="F1908" i="61"/>
  <c r="E1908" i="61"/>
  <c r="K1907" i="61"/>
  <c r="J1907" i="61"/>
  <c r="I1907" i="61"/>
  <c r="H1907" i="61"/>
  <c r="G1907" i="61"/>
  <c r="F1907" i="61"/>
  <c r="E1907" i="61"/>
  <c r="K1906" i="61"/>
  <c r="J1906" i="61"/>
  <c r="I1906" i="61"/>
  <c r="H1906" i="61"/>
  <c r="G1906" i="61"/>
  <c r="F1906" i="61"/>
  <c r="E1906" i="61"/>
  <c r="K1905" i="61"/>
  <c r="J1905" i="61"/>
  <c r="I1905" i="61"/>
  <c r="H1905" i="61"/>
  <c r="G1905" i="61"/>
  <c r="F1905" i="61"/>
  <c r="E1905" i="61"/>
  <c r="K1903" i="61"/>
  <c r="J1903" i="61"/>
  <c r="I1903" i="61"/>
  <c r="H1903" i="61"/>
  <c r="G1903" i="61"/>
  <c r="F1903" i="61"/>
  <c r="E1903" i="61"/>
  <c r="K1892" i="61"/>
  <c r="J1892" i="61"/>
  <c r="I1892" i="61"/>
  <c r="H1892" i="61"/>
  <c r="G1892" i="61"/>
  <c r="F1892" i="61"/>
  <c r="E1892" i="61"/>
  <c r="K1891" i="61"/>
  <c r="J1891" i="61"/>
  <c r="I1891" i="61"/>
  <c r="H1891" i="61"/>
  <c r="G1891" i="61"/>
  <c r="F1891" i="61"/>
  <c r="E1891" i="61"/>
  <c r="K1890" i="61"/>
  <c r="J1890" i="61"/>
  <c r="I1890" i="61"/>
  <c r="H1890" i="61"/>
  <c r="G1890" i="61"/>
  <c r="F1890" i="61"/>
  <c r="E1890" i="61"/>
  <c r="K1889" i="61"/>
  <c r="J1889" i="61"/>
  <c r="I1889" i="61"/>
  <c r="H1889" i="61"/>
  <c r="G1889" i="61"/>
  <c r="F1889" i="61"/>
  <c r="E1889" i="61"/>
  <c r="K1886" i="61"/>
  <c r="J1886" i="61"/>
  <c r="I1886" i="61"/>
  <c r="H1886" i="61"/>
  <c r="G1886" i="61"/>
  <c r="F1886" i="61"/>
  <c r="E1886" i="61"/>
  <c r="K1885" i="61"/>
  <c r="J1885" i="61"/>
  <c r="I1885" i="61"/>
  <c r="H1885" i="61"/>
  <c r="G1885" i="61"/>
  <c r="F1885" i="61"/>
  <c r="E1885" i="61"/>
  <c r="K1883" i="61"/>
  <c r="J1883" i="61"/>
  <c r="I1883" i="61"/>
  <c r="H1883" i="61"/>
  <c r="G1883" i="61"/>
  <c r="F1883" i="61"/>
  <c r="E1883" i="61"/>
  <c r="K1880" i="61"/>
  <c r="J1880" i="61"/>
  <c r="I1880" i="61"/>
  <c r="H1880" i="61"/>
  <c r="G1880" i="61"/>
  <c r="F1880" i="61"/>
  <c r="E1880" i="61"/>
  <c r="K1879" i="61"/>
  <c r="J1879" i="61"/>
  <c r="I1879" i="61"/>
  <c r="H1879" i="61"/>
  <c r="G1879" i="61"/>
  <c r="F1879" i="61"/>
  <c r="E1879" i="61"/>
  <c r="K1878" i="61"/>
  <c r="J1878" i="61"/>
  <c r="I1878" i="61"/>
  <c r="H1878" i="61"/>
  <c r="G1878" i="61"/>
  <c r="F1878" i="61"/>
  <c r="E1878" i="61"/>
  <c r="K1876" i="61"/>
  <c r="J1876" i="61"/>
  <c r="I1876" i="61"/>
  <c r="H1876" i="61"/>
  <c r="G1876" i="61"/>
  <c r="F1876" i="61"/>
  <c r="E1876" i="61"/>
  <c r="K1875" i="61"/>
  <c r="J1875" i="61"/>
  <c r="I1875" i="61"/>
  <c r="H1875" i="61"/>
  <c r="G1875" i="61"/>
  <c r="F1875" i="61"/>
  <c r="E1875" i="61"/>
  <c r="K1868" i="61"/>
  <c r="J1868" i="61"/>
  <c r="I1868" i="61"/>
  <c r="H1868" i="61"/>
  <c r="G1868" i="61"/>
  <c r="F1868" i="61"/>
  <c r="E1868" i="61"/>
  <c r="K1867" i="61"/>
  <c r="J1867" i="61"/>
  <c r="I1867" i="61"/>
  <c r="H1867" i="61"/>
  <c r="G1867" i="61"/>
  <c r="F1867" i="61"/>
  <c r="E1867" i="61"/>
  <c r="K1866" i="61"/>
  <c r="J1866" i="61"/>
  <c r="I1866" i="61"/>
  <c r="H1866" i="61"/>
  <c r="G1866" i="61"/>
  <c r="F1866" i="61"/>
  <c r="E1866" i="61"/>
  <c r="K1865" i="61"/>
  <c r="J1865" i="61"/>
  <c r="I1865" i="61"/>
  <c r="H1865" i="61"/>
  <c r="G1865" i="61"/>
  <c r="F1865" i="61"/>
  <c r="E1865" i="61"/>
  <c r="K1864" i="61"/>
  <c r="J1864" i="61"/>
  <c r="I1864" i="61"/>
  <c r="H1864" i="61"/>
  <c r="G1864" i="61"/>
  <c r="F1864" i="61"/>
  <c r="E1864" i="61"/>
  <c r="K1863" i="61"/>
  <c r="J1863" i="61"/>
  <c r="I1863" i="61"/>
  <c r="H1863" i="61"/>
  <c r="G1863" i="61"/>
  <c r="F1863" i="61"/>
  <c r="E1863" i="61"/>
  <c r="K1859" i="61"/>
  <c r="J1859" i="61"/>
  <c r="I1859" i="61"/>
  <c r="H1859" i="61"/>
  <c r="G1859" i="61"/>
  <c r="F1859" i="61"/>
  <c r="E1859" i="61"/>
  <c r="K1857" i="61"/>
  <c r="J1857" i="61"/>
  <c r="I1857" i="61"/>
  <c r="H1857" i="61"/>
  <c r="G1857" i="61"/>
  <c r="F1857" i="61"/>
  <c r="E1857" i="61"/>
  <c r="K1854" i="61"/>
  <c r="J1854" i="61"/>
  <c r="I1854" i="61"/>
  <c r="H1854" i="61"/>
  <c r="G1854" i="61"/>
  <c r="F1854" i="61"/>
  <c r="E1854" i="61"/>
  <c r="K1853" i="61"/>
  <c r="J1853" i="61"/>
  <c r="I1853" i="61"/>
  <c r="H1853" i="61"/>
  <c r="G1853" i="61"/>
  <c r="F1853" i="61"/>
  <c r="E1853" i="61"/>
  <c r="K1852" i="61"/>
  <c r="J1852" i="61"/>
  <c r="I1852" i="61"/>
  <c r="H1852" i="61"/>
  <c r="G1852" i="61"/>
  <c r="F1852" i="61"/>
  <c r="E1852" i="61"/>
  <c r="K1851" i="61"/>
  <c r="J1851" i="61"/>
  <c r="I1851" i="61"/>
  <c r="H1851" i="61"/>
  <c r="G1851" i="61"/>
  <c r="F1851" i="61"/>
  <c r="E1851" i="61"/>
  <c r="K1850" i="61"/>
  <c r="J1850" i="61"/>
  <c r="I1850" i="61"/>
  <c r="H1850" i="61"/>
  <c r="G1850" i="61"/>
  <c r="F1850" i="61"/>
  <c r="E1850" i="61"/>
  <c r="K1849" i="61"/>
  <c r="J1849" i="61"/>
  <c r="I1849" i="61"/>
  <c r="H1849" i="61"/>
  <c r="G1849" i="61"/>
  <c r="F1849" i="61"/>
  <c r="E1849" i="61"/>
  <c r="K1848" i="61"/>
  <c r="J1848" i="61"/>
  <c r="I1848" i="61"/>
  <c r="H1848" i="61"/>
  <c r="G1848" i="61"/>
  <c r="F1848" i="61"/>
  <c r="E1848" i="61"/>
  <c r="K1847" i="61"/>
  <c r="J1847" i="61"/>
  <c r="I1847" i="61"/>
  <c r="H1847" i="61"/>
  <c r="G1847" i="61"/>
  <c r="F1847" i="61"/>
  <c r="E1847" i="61"/>
  <c r="K1846" i="61"/>
  <c r="J1846" i="61"/>
  <c r="I1846" i="61"/>
  <c r="H1846" i="61"/>
  <c r="G1846" i="61"/>
  <c r="F1846" i="61"/>
  <c r="E1846" i="61"/>
  <c r="K1845" i="61"/>
  <c r="J1845" i="61"/>
  <c r="I1845" i="61"/>
  <c r="H1845" i="61"/>
  <c r="G1845" i="61"/>
  <c r="F1845" i="61"/>
  <c r="E1845" i="61"/>
  <c r="K1844" i="61"/>
  <c r="J1844" i="61"/>
  <c r="I1844" i="61"/>
  <c r="H1844" i="61"/>
  <c r="G1844" i="61"/>
  <c r="F1844" i="61"/>
  <c r="E1844" i="61"/>
  <c r="K1843" i="61"/>
  <c r="J1843" i="61"/>
  <c r="I1843" i="61"/>
  <c r="H1843" i="61"/>
  <c r="G1843" i="61"/>
  <c r="F1843" i="61"/>
  <c r="E1843" i="61"/>
  <c r="K1842" i="61"/>
  <c r="J1842" i="61"/>
  <c r="I1842" i="61"/>
  <c r="H1842" i="61"/>
  <c r="G1842" i="61"/>
  <c r="F1842" i="61"/>
  <c r="E1842" i="61"/>
  <c r="K1841" i="61"/>
  <c r="J1841" i="61"/>
  <c r="I1841" i="61"/>
  <c r="H1841" i="61"/>
  <c r="G1841" i="61"/>
  <c r="F1841" i="61"/>
  <c r="E1841" i="61"/>
  <c r="K1840" i="61"/>
  <c r="J1840" i="61"/>
  <c r="I1840" i="61"/>
  <c r="H1840" i="61"/>
  <c r="G1840" i="61"/>
  <c r="F1840" i="61"/>
  <c r="E1840" i="61"/>
  <c r="K1839" i="61"/>
  <c r="J1839" i="61"/>
  <c r="I1839" i="61"/>
  <c r="H1839" i="61"/>
  <c r="G1839" i="61"/>
  <c r="F1839" i="61"/>
  <c r="E1839" i="61"/>
  <c r="K1838" i="61"/>
  <c r="J1838" i="61"/>
  <c r="I1838" i="61"/>
  <c r="H1838" i="61"/>
  <c r="G1838" i="61"/>
  <c r="F1838" i="61"/>
  <c r="E1838" i="61"/>
  <c r="K1837" i="61"/>
  <c r="J1837" i="61"/>
  <c r="I1837" i="61"/>
  <c r="H1837" i="61"/>
  <c r="G1837" i="61"/>
  <c r="F1837" i="61"/>
  <c r="E1837" i="61"/>
  <c r="K1836" i="61"/>
  <c r="J1836" i="61"/>
  <c r="I1836" i="61"/>
  <c r="H1836" i="61"/>
  <c r="G1836" i="61"/>
  <c r="F1836" i="61"/>
  <c r="E1836" i="61"/>
  <c r="K1835" i="61"/>
  <c r="J1835" i="61"/>
  <c r="I1835" i="61"/>
  <c r="H1835" i="61"/>
  <c r="G1835" i="61"/>
  <c r="F1835" i="61"/>
  <c r="E1835" i="61"/>
  <c r="K1834" i="61"/>
  <c r="J1834" i="61"/>
  <c r="I1834" i="61"/>
  <c r="H1834" i="61"/>
  <c r="G1834" i="61"/>
  <c r="F1834" i="61"/>
  <c r="E1834" i="61"/>
  <c r="K1832" i="61"/>
  <c r="J1832" i="61"/>
  <c r="I1832" i="61"/>
  <c r="H1832" i="61"/>
  <c r="G1832" i="61"/>
  <c r="F1832" i="61"/>
  <c r="E1832" i="61"/>
  <c r="K1831" i="61"/>
  <c r="J1831" i="61"/>
  <c r="I1831" i="61"/>
  <c r="H1831" i="61"/>
  <c r="G1831" i="61"/>
  <c r="F1831" i="61"/>
  <c r="E1831" i="61"/>
  <c r="K1830" i="61"/>
  <c r="J1830" i="61"/>
  <c r="I1830" i="61"/>
  <c r="H1830" i="61"/>
  <c r="G1830" i="61"/>
  <c r="F1830" i="61"/>
  <c r="E1830" i="61"/>
  <c r="K1829" i="61"/>
  <c r="J1829" i="61"/>
  <c r="I1829" i="61"/>
  <c r="H1829" i="61"/>
  <c r="G1829" i="61"/>
  <c r="F1829" i="61"/>
  <c r="E1829" i="61"/>
  <c r="K1828" i="61"/>
  <c r="J1828" i="61"/>
  <c r="I1828" i="61"/>
  <c r="H1828" i="61"/>
  <c r="G1828" i="61"/>
  <c r="F1828" i="61"/>
  <c r="E1828" i="61"/>
  <c r="K1827" i="61"/>
  <c r="J1827" i="61"/>
  <c r="I1827" i="61"/>
  <c r="H1827" i="61"/>
  <c r="G1827" i="61"/>
  <c r="F1827" i="61"/>
  <c r="E1827" i="61"/>
  <c r="K1826" i="61"/>
  <c r="J1826" i="61"/>
  <c r="I1826" i="61"/>
  <c r="H1826" i="61"/>
  <c r="G1826" i="61"/>
  <c r="F1826" i="61"/>
  <c r="E1826" i="61"/>
  <c r="K1825" i="61"/>
  <c r="J1825" i="61"/>
  <c r="I1825" i="61"/>
  <c r="H1825" i="61"/>
  <c r="G1825" i="61"/>
  <c r="F1825" i="61"/>
  <c r="E1825" i="61"/>
  <c r="K1824" i="61"/>
  <c r="J1824" i="61"/>
  <c r="I1824" i="61"/>
  <c r="H1824" i="61"/>
  <c r="G1824" i="61"/>
  <c r="F1824" i="61"/>
  <c r="E1824" i="61"/>
  <c r="K1823" i="61"/>
  <c r="J1823" i="61"/>
  <c r="I1823" i="61"/>
  <c r="H1823" i="61"/>
  <c r="G1823" i="61"/>
  <c r="F1823" i="61"/>
  <c r="E1823" i="61"/>
  <c r="K1822" i="61"/>
  <c r="J1822" i="61"/>
  <c r="I1822" i="61"/>
  <c r="H1822" i="61"/>
  <c r="G1822" i="61"/>
  <c r="F1822" i="61"/>
  <c r="E1822" i="61"/>
  <c r="K1821" i="61"/>
  <c r="J1821" i="61"/>
  <c r="I1821" i="61"/>
  <c r="H1821" i="61"/>
  <c r="G1821" i="61"/>
  <c r="F1821" i="61"/>
  <c r="E1821" i="61"/>
  <c r="K1820" i="61"/>
  <c r="J1820" i="61"/>
  <c r="I1820" i="61"/>
  <c r="H1820" i="61"/>
  <c r="G1820" i="61"/>
  <c r="F1820" i="61"/>
  <c r="E1820" i="61"/>
  <c r="K1819" i="61"/>
  <c r="J1819" i="61"/>
  <c r="I1819" i="61"/>
  <c r="H1819" i="61"/>
  <c r="G1819" i="61"/>
  <c r="F1819" i="61"/>
  <c r="E1819" i="61"/>
  <c r="K1818" i="61"/>
  <c r="J1818" i="61"/>
  <c r="I1818" i="61"/>
  <c r="H1818" i="61"/>
  <c r="G1818" i="61"/>
  <c r="F1818" i="61"/>
  <c r="E1818" i="61"/>
  <c r="K1817" i="61"/>
  <c r="J1817" i="61"/>
  <c r="I1817" i="61"/>
  <c r="H1817" i="61"/>
  <c r="G1817" i="61"/>
  <c r="F1817" i="61"/>
  <c r="E1817" i="61"/>
  <c r="K1816" i="61"/>
  <c r="J1816" i="61"/>
  <c r="I1816" i="61"/>
  <c r="H1816" i="61"/>
  <c r="G1816" i="61"/>
  <c r="F1816" i="61"/>
  <c r="E1816" i="61"/>
  <c r="K1815" i="61"/>
  <c r="J1815" i="61"/>
  <c r="I1815" i="61"/>
  <c r="H1815" i="61"/>
  <c r="G1815" i="61"/>
  <c r="F1815" i="61"/>
  <c r="E1815" i="61"/>
  <c r="K1814" i="61"/>
  <c r="J1814" i="61"/>
  <c r="I1814" i="61"/>
  <c r="H1814" i="61"/>
  <c r="G1814" i="61"/>
  <c r="F1814" i="61"/>
  <c r="E1814" i="61"/>
  <c r="K1813" i="61"/>
  <c r="J1813" i="61"/>
  <c r="I1813" i="61"/>
  <c r="H1813" i="61"/>
  <c r="G1813" i="61"/>
  <c r="F1813" i="61"/>
  <c r="E1813" i="61"/>
  <c r="K1810" i="61"/>
  <c r="J1810" i="61"/>
  <c r="I1810" i="61"/>
  <c r="H1810" i="61"/>
  <c r="G1810" i="61"/>
  <c r="F1810" i="61"/>
  <c r="E1810" i="61"/>
  <c r="K1807" i="61"/>
  <c r="J1807" i="61"/>
  <c r="I1807" i="61"/>
  <c r="H1807" i="61"/>
  <c r="G1807" i="61"/>
  <c r="F1807" i="61"/>
  <c r="E1807" i="61"/>
  <c r="K1805" i="61"/>
  <c r="J1805" i="61"/>
  <c r="I1805" i="61"/>
  <c r="H1805" i="61"/>
  <c r="G1805" i="61"/>
  <c r="F1805" i="61"/>
  <c r="E1805" i="61"/>
  <c r="K1801" i="61"/>
  <c r="J1801" i="61"/>
  <c r="I1801" i="61"/>
  <c r="H1801" i="61"/>
  <c r="G1801" i="61"/>
  <c r="F1801" i="61"/>
  <c r="E1801" i="61"/>
  <c r="K1800" i="61"/>
  <c r="J1800" i="61"/>
  <c r="I1800" i="61"/>
  <c r="H1800" i="61"/>
  <c r="G1800" i="61"/>
  <c r="F1800" i="61"/>
  <c r="E1800" i="61"/>
  <c r="K1799" i="61"/>
  <c r="J1799" i="61"/>
  <c r="I1799" i="61"/>
  <c r="H1799" i="61"/>
  <c r="G1799" i="61"/>
  <c r="F1799" i="61"/>
  <c r="E1799" i="61"/>
  <c r="K1798" i="61"/>
  <c r="J1798" i="61"/>
  <c r="I1798" i="61"/>
  <c r="H1798" i="61"/>
  <c r="G1798" i="61"/>
  <c r="F1798" i="61"/>
  <c r="E1798" i="61"/>
  <c r="K1797" i="61"/>
  <c r="J1797" i="61"/>
  <c r="I1797" i="61"/>
  <c r="H1797" i="61"/>
  <c r="G1797" i="61"/>
  <c r="F1797" i="61"/>
  <c r="E1797" i="61"/>
  <c r="K1796" i="61"/>
  <c r="J1796" i="61"/>
  <c r="I1796" i="61"/>
  <c r="H1796" i="61"/>
  <c r="G1796" i="61"/>
  <c r="F1796" i="61"/>
  <c r="E1796" i="61"/>
  <c r="K1795" i="61"/>
  <c r="J1795" i="61"/>
  <c r="I1795" i="61"/>
  <c r="H1795" i="61"/>
  <c r="G1795" i="61"/>
  <c r="F1795" i="61"/>
  <c r="E1795" i="61"/>
  <c r="K1793" i="61"/>
  <c r="J1793" i="61"/>
  <c r="I1793" i="61"/>
  <c r="H1793" i="61"/>
  <c r="G1793" i="61"/>
  <c r="F1793" i="61"/>
  <c r="E1793" i="61"/>
  <c r="K1792" i="61"/>
  <c r="J1792" i="61"/>
  <c r="I1792" i="61"/>
  <c r="H1792" i="61"/>
  <c r="G1792" i="61"/>
  <c r="F1792" i="61"/>
  <c r="E1792" i="61"/>
  <c r="K1791" i="61"/>
  <c r="J1791" i="61"/>
  <c r="I1791" i="61"/>
  <c r="H1791" i="61"/>
  <c r="G1791" i="61"/>
  <c r="F1791" i="61"/>
  <c r="E1791" i="61"/>
  <c r="K1789" i="61"/>
  <c r="J1789" i="61"/>
  <c r="I1789" i="61"/>
  <c r="H1789" i="61"/>
  <c r="G1789" i="61"/>
  <c r="F1789" i="61"/>
  <c r="E1789" i="61"/>
  <c r="K1787" i="61"/>
  <c r="J1787" i="61"/>
  <c r="I1787" i="61"/>
  <c r="H1787" i="61"/>
  <c r="G1787" i="61"/>
  <c r="F1787" i="61"/>
  <c r="E1787" i="61"/>
  <c r="K1785" i="61"/>
  <c r="J1785" i="61"/>
  <c r="I1785" i="61"/>
  <c r="H1785" i="61"/>
  <c r="G1785" i="61"/>
  <c r="F1785" i="61"/>
  <c r="E1785" i="61"/>
  <c r="K1784" i="61"/>
  <c r="J1784" i="61"/>
  <c r="I1784" i="61"/>
  <c r="H1784" i="61"/>
  <c r="G1784" i="61"/>
  <c r="F1784" i="61"/>
  <c r="E1784" i="61"/>
  <c r="K1783" i="61"/>
  <c r="J1783" i="61"/>
  <c r="I1783" i="61"/>
  <c r="H1783" i="61"/>
  <c r="G1783" i="61"/>
  <c r="F1783" i="61"/>
  <c r="E1783" i="61"/>
  <c r="K1782" i="61"/>
  <c r="J1782" i="61"/>
  <c r="I1782" i="61"/>
  <c r="H1782" i="61"/>
  <c r="G1782" i="61"/>
  <c r="F1782" i="61"/>
  <c r="E1782" i="61"/>
  <c r="K1781" i="61"/>
  <c r="J1781" i="61"/>
  <c r="I1781" i="61"/>
  <c r="H1781" i="61"/>
  <c r="G1781" i="61"/>
  <c r="F1781" i="61"/>
  <c r="E1781" i="61"/>
  <c r="K1780" i="61"/>
  <c r="J1780" i="61"/>
  <c r="I1780" i="61"/>
  <c r="H1780" i="61"/>
  <c r="G1780" i="61"/>
  <c r="F1780" i="61"/>
  <c r="E1780" i="61"/>
  <c r="K1778" i="61"/>
  <c r="J1778" i="61"/>
  <c r="I1778" i="61"/>
  <c r="H1778" i="61"/>
  <c r="G1778" i="61"/>
  <c r="F1778" i="61"/>
  <c r="E1778" i="61"/>
  <c r="K1767" i="61"/>
  <c r="J1767" i="61"/>
  <c r="I1767" i="61"/>
  <c r="H1767" i="61"/>
  <c r="G1767" i="61"/>
  <c r="F1767" i="61"/>
  <c r="E1767" i="61"/>
  <c r="K1766" i="61"/>
  <c r="J1766" i="61"/>
  <c r="I1766" i="61"/>
  <c r="H1766" i="61"/>
  <c r="G1766" i="61"/>
  <c r="F1766" i="61"/>
  <c r="E1766" i="61"/>
  <c r="K1765" i="61"/>
  <c r="J1765" i="61"/>
  <c r="I1765" i="61"/>
  <c r="H1765" i="61"/>
  <c r="G1765" i="61"/>
  <c r="F1765" i="61"/>
  <c r="E1765" i="61"/>
  <c r="K1764" i="61"/>
  <c r="J1764" i="61"/>
  <c r="I1764" i="61"/>
  <c r="H1764" i="61"/>
  <c r="G1764" i="61"/>
  <c r="F1764" i="61"/>
  <c r="E1764" i="61"/>
  <c r="K1761" i="61"/>
  <c r="J1761" i="61"/>
  <c r="I1761" i="61"/>
  <c r="H1761" i="61"/>
  <c r="G1761" i="61"/>
  <c r="F1761" i="61"/>
  <c r="E1761" i="61"/>
  <c r="K1760" i="61"/>
  <c r="J1760" i="61"/>
  <c r="I1760" i="61"/>
  <c r="H1760" i="61"/>
  <c r="G1760" i="61"/>
  <c r="F1760" i="61"/>
  <c r="E1760" i="61"/>
  <c r="K1758" i="61"/>
  <c r="J1758" i="61"/>
  <c r="I1758" i="61"/>
  <c r="H1758" i="61"/>
  <c r="G1758" i="61"/>
  <c r="F1758" i="61"/>
  <c r="E1758" i="61"/>
  <c r="K1755" i="61"/>
  <c r="J1755" i="61"/>
  <c r="I1755" i="61"/>
  <c r="H1755" i="61"/>
  <c r="G1755" i="61"/>
  <c r="F1755" i="61"/>
  <c r="E1755" i="61"/>
  <c r="K1754" i="61"/>
  <c r="J1754" i="61"/>
  <c r="I1754" i="61"/>
  <c r="H1754" i="61"/>
  <c r="G1754" i="61"/>
  <c r="F1754" i="61"/>
  <c r="E1754" i="61"/>
  <c r="K1753" i="61"/>
  <c r="J1753" i="61"/>
  <c r="I1753" i="61"/>
  <c r="H1753" i="61"/>
  <c r="G1753" i="61"/>
  <c r="F1753" i="61"/>
  <c r="E1753" i="61"/>
  <c r="K1751" i="61"/>
  <c r="J1751" i="61"/>
  <c r="I1751" i="61"/>
  <c r="H1751" i="61"/>
  <c r="G1751" i="61"/>
  <c r="F1751" i="61"/>
  <c r="E1751" i="61"/>
  <c r="K1750" i="61"/>
  <c r="J1750" i="61"/>
  <c r="I1750" i="61"/>
  <c r="H1750" i="61"/>
  <c r="G1750" i="61"/>
  <c r="F1750" i="61"/>
  <c r="E1750" i="61"/>
  <c r="K1743" i="61"/>
  <c r="J1743" i="61"/>
  <c r="I1743" i="61"/>
  <c r="H1743" i="61"/>
  <c r="G1743" i="61"/>
  <c r="F1743" i="61"/>
  <c r="E1743" i="61"/>
  <c r="K1742" i="61"/>
  <c r="J1742" i="61"/>
  <c r="I1742" i="61"/>
  <c r="H1742" i="61"/>
  <c r="G1742" i="61"/>
  <c r="F1742" i="61"/>
  <c r="E1742" i="61"/>
  <c r="K1741" i="61"/>
  <c r="J1741" i="61"/>
  <c r="I1741" i="61"/>
  <c r="H1741" i="61"/>
  <c r="G1741" i="61"/>
  <c r="F1741" i="61"/>
  <c r="E1741" i="61"/>
  <c r="K1740" i="61"/>
  <c r="J1740" i="61"/>
  <c r="I1740" i="61"/>
  <c r="H1740" i="61"/>
  <c r="G1740" i="61"/>
  <c r="F1740" i="61"/>
  <c r="E1740" i="61"/>
  <c r="K1739" i="61"/>
  <c r="J1739" i="61"/>
  <c r="I1739" i="61"/>
  <c r="H1739" i="61"/>
  <c r="G1739" i="61"/>
  <c r="F1739" i="61"/>
  <c r="E1739" i="61"/>
  <c r="K1738" i="61"/>
  <c r="J1738" i="61"/>
  <c r="I1738" i="61"/>
  <c r="H1738" i="61"/>
  <c r="G1738" i="61"/>
  <c r="F1738" i="61"/>
  <c r="E1738" i="61"/>
  <c r="K1734" i="61"/>
  <c r="J1734" i="61"/>
  <c r="I1734" i="61"/>
  <c r="H1734" i="61"/>
  <c r="G1734" i="61"/>
  <c r="F1734" i="61"/>
  <c r="E1734" i="61"/>
  <c r="K1732" i="61"/>
  <c r="J1732" i="61"/>
  <c r="I1732" i="61"/>
  <c r="H1732" i="61"/>
  <c r="G1732" i="61"/>
  <c r="F1732" i="61"/>
  <c r="E1732" i="61"/>
  <c r="K1729" i="61"/>
  <c r="J1729" i="61"/>
  <c r="I1729" i="61"/>
  <c r="H1729" i="61"/>
  <c r="G1729" i="61"/>
  <c r="F1729" i="61"/>
  <c r="E1729" i="61"/>
  <c r="K1728" i="61"/>
  <c r="J1728" i="61"/>
  <c r="I1728" i="61"/>
  <c r="H1728" i="61"/>
  <c r="G1728" i="61"/>
  <c r="F1728" i="61"/>
  <c r="E1728" i="61"/>
  <c r="K1727" i="61"/>
  <c r="J1727" i="61"/>
  <c r="I1727" i="61"/>
  <c r="H1727" i="61"/>
  <c r="G1727" i="61"/>
  <c r="F1727" i="61"/>
  <c r="E1727" i="61"/>
  <c r="K1726" i="61"/>
  <c r="J1726" i="61"/>
  <c r="I1726" i="61"/>
  <c r="H1726" i="61"/>
  <c r="G1726" i="61"/>
  <c r="F1726" i="61"/>
  <c r="E1726" i="61"/>
  <c r="K1725" i="61"/>
  <c r="J1725" i="61"/>
  <c r="I1725" i="61"/>
  <c r="H1725" i="61"/>
  <c r="G1725" i="61"/>
  <c r="F1725" i="61"/>
  <c r="E1725" i="61"/>
  <c r="K1724" i="61"/>
  <c r="J1724" i="61"/>
  <c r="I1724" i="61"/>
  <c r="H1724" i="61"/>
  <c r="G1724" i="61"/>
  <c r="F1724" i="61"/>
  <c r="E1724" i="61"/>
  <c r="K1723" i="61"/>
  <c r="J1723" i="61"/>
  <c r="I1723" i="61"/>
  <c r="H1723" i="61"/>
  <c r="G1723" i="61"/>
  <c r="F1723" i="61"/>
  <c r="E1723" i="61"/>
  <c r="K1722" i="61"/>
  <c r="J1722" i="61"/>
  <c r="I1722" i="61"/>
  <c r="H1722" i="61"/>
  <c r="G1722" i="61"/>
  <c r="F1722" i="61"/>
  <c r="E1722" i="61"/>
  <c r="K1721" i="61"/>
  <c r="J1721" i="61"/>
  <c r="I1721" i="61"/>
  <c r="H1721" i="61"/>
  <c r="G1721" i="61"/>
  <c r="F1721" i="61"/>
  <c r="E1721" i="61"/>
  <c r="K1720" i="61"/>
  <c r="J1720" i="61"/>
  <c r="I1720" i="61"/>
  <c r="H1720" i="61"/>
  <c r="G1720" i="61"/>
  <c r="F1720" i="61"/>
  <c r="E1720" i="61"/>
  <c r="K1719" i="61"/>
  <c r="J1719" i="61"/>
  <c r="I1719" i="61"/>
  <c r="H1719" i="61"/>
  <c r="G1719" i="61"/>
  <c r="F1719" i="61"/>
  <c r="E1719" i="61"/>
  <c r="K1718" i="61"/>
  <c r="J1718" i="61"/>
  <c r="I1718" i="61"/>
  <c r="H1718" i="61"/>
  <c r="G1718" i="61"/>
  <c r="F1718" i="61"/>
  <c r="E1718" i="61"/>
  <c r="K1717" i="61"/>
  <c r="J1717" i="61"/>
  <c r="I1717" i="61"/>
  <c r="H1717" i="61"/>
  <c r="G1717" i="61"/>
  <c r="F1717" i="61"/>
  <c r="E1717" i="61"/>
  <c r="K1716" i="61"/>
  <c r="J1716" i="61"/>
  <c r="I1716" i="61"/>
  <c r="H1716" i="61"/>
  <c r="G1716" i="61"/>
  <c r="F1716" i="61"/>
  <c r="E1716" i="61"/>
  <c r="K1715" i="61"/>
  <c r="J1715" i="61"/>
  <c r="I1715" i="61"/>
  <c r="H1715" i="61"/>
  <c r="G1715" i="61"/>
  <c r="F1715" i="61"/>
  <c r="E1715" i="61"/>
  <c r="K1714" i="61"/>
  <c r="J1714" i="61"/>
  <c r="I1714" i="61"/>
  <c r="H1714" i="61"/>
  <c r="G1714" i="61"/>
  <c r="F1714" i="61"/>
  <c r="E1714" i="61"/>
  <c r="K1713" i="61"/>
  <c r="J1713" i="61"/>
  <c r="I1713" i="61"/>
  <c r="H1713" i="61"/>
  <c r="G1713" i="61"/>
  <c r="F1713" i="61"/>
  <c r="E1713" i="61"/>
  <c r="K1712" i="61"/>
  <c r="J1712" i="61"/>
  <c r="I1712" i="61"/>
  <c r="H1712" i="61"/>
  <c r="G1712" i="61"/>
  <c r="F1712" i="61"/>
  <c r="E1712" i="61"/>
  <c r="K1711" i="61"/>
  <c r="J1711" i="61"/>
  <c r="I1711" i="61"/>
  <c r="H1711" i="61"/>
  <c r="G1711" i="61"/>
  <c r="F1711" i="61"/>
  <c r="E1711" i="61"/>
  <c r="K1710" i="61"/>
  <c r="J1710" i="61"/>
  <c r="I1710" i="61"/>
  <c r="H1710" i="61"/>
  <c r="G1710" i="61"/>
  <c r="F1710" i="61"/>
  <c r="E1710" i="61"/>
  <c r="K1709" i="61"/>
  <c r="J1709" i="61"/>
  <c r="I1709" i="61"/>
  <c r="H1709" i="61"/>
  <c r="G1709" i="61"/>
  <c r="F1709" i="61"/>
  <c r="E1709" i="61"/>
  <c r="K1707" i="61"/>
  <c r="J1707" i="61"/>
  <c r="I1707" i="61"/>
  <c r="H1707" i="61"/>
  <c r="G1707" i="61"/>
  <c r="F1707" i="61"/>
  <c r="E1707" i="61"/>
  <c r="K1706" i="61"/>
  <c r="J1706" i="61"/>
  <c r="I1706" i="61"/>
  <c r="H1706" i="61"/>
  <c r="G1706" i="61"/>
  <c r="F1706" i="61"/>
  <c r="E1706" i="61"/>
  <c r="K1705" i="61"/>
  <c r="J1705" i="61"/>
  <c r="I1705" i="61"/>
  <c r="H1705" i="61"/>
  <c r="G1705" i="61"/>
  <c r="F1705" i="61"/>
  <c r="E1705" i="61"/>
  <c r="K1704" i="61"/>
  <c r="J1704" i="61"/>
  <c r="I1704" i="61"/>
  <c r="H1704" i="61"/>
  <c r="G1704" i="61"/>
  <c r="F1704" i="61"/>
  <c r="E1704" i="61"/>
  <c r="K1703" i="61"/>
  <c r="J1703" i="61"/>
  <c r="I1703" i="61"/>
  <c r="H1703" i="61"/>
  <c r="G1703" i="61"/>
  <c r="F1703" i="61"/>
  <c r="E1703" i="61"/>
  <c r="K1702" i="61"/>
  <c r="J1702" i="61"/>
  <c r="I1702" i="61"/>
  <c r="H1702" i="61"/>
  <c r="G1702" i="61"/>
  <c r="F1702" i="61"/>
  <c r="E1702" i="61"/>
  <c r="K1701" i="61"/>
  <c r="J1701" i="61"/>
  <c r="I1701" i="61"/>
  <c r="H1701" i="61"/>
  <c r="G1701" i="61"/>
  <c r="F1701" i="61"/>
  <c r="E1701" i="61"/>
  <c r="K1700" i="61"/>
  <c r="J1700" i="61"/>
  <c r="I1700" i="61"/>
  <c r="H1700" i="61"/>
  <c r="G1700" i="61"/>
  <c r="F1700" i="61"/>
  <c r="E1700" i="61"/>
  <c r="K1699" i="61"/>
  <c r="J1699" i="61"/>
  <c r="I1699" i="61"/>
  <c r="H1699" i="61"/>
  <c r="G1699" i="61"/>
  <c r="F1699" i="61"/>
  <c r="E1699" i="61"/>
  <c r="K1698" i="61"/>
  <c r="J1698" i="61"/>
  <c r="I1698" i="61"/>
  <c r="H1698" i="61"/>
  <c r="G1698" i="61"/>
  <c r="F1698" i="61"/>
  <c r="E1698" i="61"/>
  <c r="K1697" i="61"/>
  <c r="J1697" i="61"/>
  <c r="I1697" i="61"/>
  <c r="H1697" i="61"/>
  <c r="G1697" i="61"/>
  <c r="F1697" i="61"/>
  <c r="E1697" i="61"/>
  <c r="K1696" i="61"/>
  <c r="J1696" i="61"/>
  <c r="I1696" i="61"/>
  <c r="H1696" i="61"/>
  <c r="G1696" i="61"/>
  <c r="F1696" i="61"/>
  <c r="E1696" i="61"/>
  <c r="K1695" i="61"/>
  <c r="J1695" i="61"/>
  <c r="I1695" i="61"/>
  <c r="H1695" i="61"/>
  <c r="G1695" i="61"/>
  <c r="F1695" i="61"/>
  <c r="E1695" i="61"/>
  <c r="K1694" i="61"/>
  <c r="J1694" i="61"/>
  <c r="I1694" i="61"/>
  <c r="H1694" i="61"/>
  <c r="G1694" i="61"/>
  <c r="F1694" i="61"/>
  <c r="E1694" i="61"/>
  <c r="K1693" i="61"/>
  <c r="J1693" i="61"/>
  <c r="I1693" i="61"/>
  <c r="H1693" i="61"/>
  <c r="G1693" i="61"/>
  <c r="F1693" i="61"/>
  <c r="E1693" i="61"/>
  <c r="K1692" i="61"/>
  <c r="J1692" i="61"/>
  <c r="I1692" i="61"/>
  <c r="H1692" i="61"/>
  <c r="G1692" i="61"/>
  <c r="F1692" i="61"/>
  <c r="E1692" i="61"/>
  <c r="K1691" i="61"/>
  <c r="J1691" i="61"/>
  <c r="I1691" i="61"/>
  <c r="H1691" i="61"/>
  <c r="G1691" i="61"/>
  <c r="F1691" i="61"/>
  <c r="E1691" i="61"/>
  <c r="K1690" i="61"/>
  <c r="J1690" i="61"/>
  <c r="I1690" i="61"/>
  <c r="H1690" i="61"/>
  <c r="G1690" i="61"/>
  <c r="F1690" i="61"/>
  <c r="E1690" i="61"/>
  <c r="K1689" i="61"/>
  <c r="J1689" i="61"/>
  <c r="I1689" i="61"/>
  <c r="H1689" i="61"/>
  <c r="G1689" i="61"/>
  <c r="F1689" i="61"/>
  <c r="E1689" i="61"/>
  <c r="K1688" i="61"/>
  <c r="J1688" i="61"/>
  <c r="I1688" i="61"/>
  <c r="H1688" i="61"/>
  <c r="G1688" i="61"/>
  <c r="F1688" i="61"/>
  <c r="E1688" i="61"/>
  <c r="K1685" i="61"/>
  <c r="J1685" i="61"/>
  <c r="I1685" i="61"/>
  <c r="H1685" i="61"/>
  <c r="G1685" i="61"/>
  <c r="F1685" i="61"/>
  <c r="E1685" i="61"/>
  <c r="K1682" i="61"/>
  <c r="J1682" i="61"/>
  <c r="I1682" i="61"/>
  <c r="H1682" i="61"/>
  <c r="G1682" i="61"/>
  <c r="F1682" i="61"/>
  <c r="E1682" i="61"/>
  <c r="K1680" i="61"/>
  <c r="J1680" i="61"/>
  <c r="I1680" i="61"/>
  <c r="H1680" i="61"/>
  <c r="G1680" i="61"/>
  <c r="F1680" i="61"/>
  <c r="E1680" i="61"/>
  <c r="K1676" i="61"/>
  <c r="J1676" i="61"/>
  <c r="I1676" i="61"/>
  <c r="H1676" i="61"/>
  <c r="G1676" i="61"/>
  <c r="F1676" i="61"/>
  <c r="E1676" i="61"/>
  <c r="K1675" i="61"/>
  <c r="J1675" i="61"/>
  <c r="I1675" i="61"/>
  <c r="H1675" i="61"/>
  <c r="G1675" i="61"/>
  <c r="F1675" i="61"/>
  <c r="E1675" i="61"/>
  <c r="K1674" i="61"/>
  <c r="J1674" i="61"/>
  <c r="I1674" i="61"/>
  <c r="H1674" i="61"/>
  <c r="G1674" i="61"/>
  <c r="F1674" i="61"/>
  <c r="E1674" i="61"/>
  <c r="K1673" i="61"/>
  <c r="J1673" i="61"/>
  <c r="I1673" i="61"/>
  <c r="H1673" i="61"/>
  <c r="G1673" i="61"/>
  <c r="F1673" i="61"/>
  <c r="E1673" i="61"/>
  <c r="K1672" i="61"/>
  <c r="J1672" i="61"/>
  <c r="I1672" i="61"/>
  <c r="H1672" i="61"/>
  <c r="G1672" i="61"/>
  <c r="F1672" i="61"/>
  <c r="E1672" i="61"/>
  <c r="K1671" i="61"/>
  <c r="J1671" i="61"/>
  <c r="I1671" i="61"/>
  <c r="H1671" i="61"/>
  <c r="G1671" i="61"/>
  <c r="F1671" i="61"/>
  <c r="E1671" i="61"/>
  <c r="K1670" i="61"/>
  <c r="J1670" i="61"/>
  <c r="I1670" i="61"/>
  <c r="H1670" i="61"/>
  <c r="G1670" i="61"/>
  <c r="F1670" i="61"/>
  <c r="E1670" i="61"/>
  <c r="K1668" i="61"/>
  <c r="J1668" i="61"/>
  <c r="I1668" i="61"/>
  <c r="H1668" i="61"/>
  <c r="G1668" i="61"/>
  <c r="F1668" i="61"/>
  <c r="E1668" i="61"/>
  <c r="K1667" i="61"/>
  <c r="J1667" i="61"/>
  <c r="I1667" i="61"/>
  <c r="H1667" i="61"/>
  <c r="G1667" i="61"/>
  <c r="F1667" i="61"/>
  <c r="E1667" i="61"/>
  <c r="K1666" i="61"/>
  <c r="J1666" i="61"/>
  <c r="I1666" i="61"/>
  <c r="H1666" i="61"/>
  <c r="G1666" i="61"/>
  <c r="F1666" i="61"/>
  <c r="E1666" i="61"/>
  <c r="K1664" i="61"/>
  <c r="J1664" i="61"/>
  <c r="I1664" i="61"/>
  <c r="H1664" i="61"/>
  <c r="G1664" i="61"/>
  <c r="F1664" i="61"/>
  <c r="E1664" i="61"/>
  <c r="K1662" i="61"/>
  <c r="J1662" i="61"/>
  <c r="I1662" i="61"/>
  <c r="H1662" i="61"/>
  <c r="G1662" i="61"/>
  <c r="F1662" i="61"/>
  <c r="E1662" i="61"/>
  <c r="K1660" i="61"/>
  <c r="J1660" i="61"/>
  <c r="I1660" i="61"/>
  <c r="H1660" i="61"/>
  <c r="G1660" i="61"/>
  <c r="F1660" i="61"/>
  <c r="E1660" i="61"/>
  <c r="K1659" i="61"/>
  <c r="J1659" i="61"/>
  <c r="I1659" i="61"/>
  <c r="H1659" i="61"/>
  <c r="G1659" i="61"/>
  <c r="F1659" i="61"/>
  <c r="E1659" i="61"/>
  <c r="K1658" i="61"/>
  <c r="J1658" i="61"/>
  <c r="I1658" i="61"/>
  <c r="H1658" i="61"/>
  <c r="G1658" i="61"/>
  <c r="F1658" i="61"/>
  <c r="E1658" i="61"/>
  <c r="K1657" i="61"/>
  <c r="J1657" i="61"/>
  <c r="I1657" i="61"/>
  <c r="H1657" i="61"/>
  <c r="G1657" i="61"/>
  <c r="F1657" i="61"/>
  <c r="E1657" i="61"/>
  <c r="K1656" i="61"/>
  <c r="J1656" i="61"/>
  <c r="I1656" i="61"/>
  <c r="H1656" i="61"/>
  <c r="G1656" i="61"/>
  <c r="F1656" i="61"/>
  <c r="E1656" i="61"/>
  <c r="K1655" i="61"/>
  <c r="J1655" i="61"/>
  <c r="I1655" i="61"/>
  <c r="H1655" i="61"/>
  <c r="G1655" i="61"/>
  <c r="F1655" i="61"/>
  <c r="E1655" i="61"/>
  <c r="K1653" i="61"/>
  <c r="J1653" i="61"/>
  <c r="I1653" i="61"/>
  <c r="H1653" i="61"/>
  <c r="G1653" i="61"/>
  <c r="F1653" i="61"/>
  <c r="E1653" i="61"/>
  <c r="K1642" i="61"/>
  <c r="J1642" i="61"/>
  <c r="I1642" i="61"/>
  <c r="H1642" i="61"/>
  <c r="G1642" i="61"/>
  <c r="F1642" i="61"/>
  <c r="E1642" i="61"/>
  <c r="K1641" i="61"/>
  <c r="J1641" i="61"/>
  <c r="I1641" i="61"/>
  <c r="H1641" i="61"/>
  <c r="G1641" i="61"/>
  <c r="F1641" i="61"/>
  <c r="E1641" i="61"/>
  <c r="K1640" i="61"/>
  <c r="J1640" i="61"/>
  <c r="I1640" i="61"/>
  <c r="H1640" i="61"/>
  <c r="G1640" i="61"/>
  <c r="F1640" i="61"/>
  <c r="E1640" i="61"/>
  <c r="K1639" i="61"/>
  <c r="J1639" i="61"/>
  <c r="I1639" i="61"/>
  <c r="H1639" i="61"/>
  <c r="G1639" i="61"/>
  <c r="F1639" i="61"/>
  <c r="E1639" i="61"/>
  <c r="K1636" i="61"/>
  <c r="J1636" i="61"/>
  <c r="I1636" i="61"/>
  <c r="H1636" i="61"/>
  <c r="G1636" i="61"/>
  <c r="F1636" i="61"/>
  <c r="E1636" i="61"/>
  <c r="K1635" i="61"/>
  <c r="J1635" i="61"/>
  <c r="I1635" i="61"/>
  <c r="H1635" i="61"/>
  <c r="G1635" i="61"/>
  <c r="F1635" i="61"/>
  <c r="E1635" i="61"/>
  <c r="K1633" i="61"/>
  <c r="J1633" i="61"/>
  <c r="I1633" i="61"/>
  <c r="H1633" i="61"/>
  <c r="G1633" i="61"/>
  <c r="F1633" i="61"/>
  <c r="E1633" i="61"/>
  <c r="K1630" i="61"/>
  <c r="J1630" i="61"/>
  <c r="I1630" i="61"/>
  <c r="H1630" i="61"/>
  <c r="G1630" i="61"/>
  <c r="F1630" i="61"/>
  <c r="E1630" i="61"/>
  <c r="K1629" i="61"/>
  <c r="J1629" i="61"/>
  <c r="I1629" i="61"/>
  <c r="H1629" i="61"/>
  <c r="G1629" i="61"/>
  <c r="F1629" i="61"/>
  <c r="E1629" i="61"/>
  <c r="K1628" i="61"/>
  <c r="J1628" i="61"/>
  <c r="I1628" i="61"/>
  <c r="H1628" i="61"/>
  <c r="G1628" i="61"/>
  <c r="F1628" i="61"/>
  <c r="E1628" i="61"/>
  <c r="K1626" i="61"/>
  <c r="J1626" i="61"/>
  <c r="I1626" i="61"/>
  <c r="H1626" i="61"/>
  <c r="G1626" i="61"/>
  <c r="F1626" i="61"/>
  <c r="E1626" i="61"/>
  <c r="K1625" i="61"/>
  <c r="J1625" i="61"/>
  <c r="I1625" i="61"/>
  <c r="H1625" i="61"/>
  <c r="G1625" i="61"/>
  <c r="F1625" i="61"/>
  <c r="E1625" i="61"/>
  <c r="K1618" i="61"/>
  <c r="J1618" i="61"/>
  <c r="I1618" i="61"/>
  <c r="H1618" i="61"/>
  <c r="G1618" i="61"/>
  <c r="F1618" i="61"/>
  <c r="E1618" i="61"/>
  <c r="K1617" i="61"/>
  <c r="J1617" i="61"/>
  <c r="I1617" i="61"/>
  <c r="H1617" i="61"/>
  <c r="G1617" i="61"/>
  <c r="F1617" i="61"/>
  <c r="E1617" i="61"/>
  <c r="K1616" i="61"/>
  <c r="J1616" i="61"/>
  <c r="I1616" i="61"/>
  <c r="H1616" i="61"/>
  <c r="G1616" i="61"/>
  <c r="F1616" i="61"/>
  <c r="E1616" i="61"/>
  <c r="K1615" i="61"/>
  <c r="J1615" i="61"/>
  <c r="I1615" i="61"/>
  <c r="H1615" i="61"/>
  <c r="G1615" i="61"/>
  <c r="F1615" i="61"/>
  <c r="E1615" i="61"/>
  <c r="K1614" i="61"/>
  <c r="J1614" i="61"/>
  <c r="I1614" i="61"/>
  <c r="H1614" i="61"/>
  <c r="G1614" i="61"/>
  <c r="F1614" i="61"/>
  <c r="E1614" i="61"/>
  <c r="K1613" i="61"/>
  <c r="J1613" i="61"/>
  <c r="I1613" i="61"/>
  <c r="H1613" i="61"/>
  <c r="G1613" i="61"/>
  <c r="F1613" i="61"/>
  <c r="E1613" i="61"/>
  <c r="K1609" i="61"/>
  <c r="J1609" i="61"/>
  <c r="I1609" i="61"/>
  <c r="H1609" i="61"/>
  <c r="G1609" i="61"/>
  <c r="F1609" i="61"/>
  <c r="E1609" i="61"/>
  <c r="K1607" i="61"/>
  <c r="J1607" i="61"/>
  <c r="I1607" i="61"/>
  <c r="H1607" i="61"/>
  <c r="G1607" i="61"/>
  <c r="F1607" i="61"/>
  <c r="E1607" i="61"/>
  <c r="K1604" i="61"/>
  <c r="J1604" i="61"/>
  <c r="I1604" i="61"/>
  <c r="H1604" i="61"/>
  <c r="G1604" i="61"/>
  <c r="F1604" i="61"/>
  <c r="E1604" i="61"/>
  <c r="K1603" i="61"/>
  <c r="J1603" i="61"/>
  <c r="I1603" i="61"/>
  <c r="H1603" i="61"/>
  <c r="G1603" i="61"/>
  <c r="F1603" i="61"/>
  <c r="E1603" i="61"/>
  <c r="K1602" i="61"/>
  <c r="J1602" i="61"/>
  <c r="I1602" i="61"/>
  <c r="H1602" i="61"/>
  <c r="G1602" i="61"/>
  <c r="F1602" i="61"/>
  <c r="E1602" i="61"/>
  <c r="K1601" i="61"/>
  <c r="J1601" i="61"/>
  <c r="I1601" i="61"/>
  <c r="H1601" i="61"/>
  <c r="G1601" i="61"/>
  <c r="F1601" i="61"/>
  <c r="E1601" i="61"/>
  <c r="K1600" i="61"/>
  <c r="J1600" i="61"/>
  <c r="I1600" i="61"/>
  <c r="H1600" i="61"/>
  <c r="G1600" i="61"/>
  <c r="F1600" i="61"/>
  <c r="E1600" i="61"/>
  <c r="K1599" i="61"/>
  <c r="J1599" i="61"/>
  <c r="I1599" i="61"/>
  <c r="H1599" i="61"/>
  <c r="G1599" i="61"/>
  <c r="F1599" i="61"/>
  <c r="E1599" i="61"/>
  <c r="K1598" i="61"/>
  <c r="J1598" i="61"/>
  <c r="I1598" i="61"/>
  <c r="H1598" i="61"/>
  <c r="G1598" i="61"/>
  <c r="F1598" i="61"/>
  <c r="E1598" i="61"/>
  <c r="K1597" i="61"/>
  <c r="J1597" i="61"/>
  <c r="I1597" i="61"/>
  <c r="H1597" i="61"/>
  <c r="G1597" i="61"/>
  <c r="F1597" i="61"/>
  <c r="E1597" i="61"/>
  <c r="K1596" i="61"/>
  <c r="J1596" i="61"/>
  <c r="I1596" i="61"/>
  <c r="H1596" i="61"/>
  <c r="G1596" i="61"/>
  <c r="F1596" i="61"/>
  <c r="E1596" i="61"/>
  <c r="K1595" i="61"/>
  <c r="J1595" i="61"/>
  <c r="I1595" i="61"/>
  <c r="H1595" i="61"/>
  <c r="G1595" i="61"/>
  <c r="F1595" i="61"/>
  <c r="E1595" i="61"/>
  <c r="K1594" i="61"/>
  <c r="J1594" i="61"/>
  <c r="I1594" i="61"/>
  <c r="H1594" i="61"/>
  <c r="G1594" i="61"/>
  <c r="F1594" i="61"/>
  <c r="E1594" i="61"/>
  <c r="K1593" i="61"/>
  <c r="J1593" i="61"/>
  <c r="I1593" i="61"/>
  <c r="H1593" i="61"/>
  <c r="G1593" i="61"/>
  <c r="F1593" i="61"/>
  <c r="E1593" i="61"/>
  <c r="K1592" i="61"/>
  <c r="J1592" i="61"/>
  <c r="I1592" i="61"/>
  <c r="H1592" i="61"/>
  <c r="G1592" i="61"/>
  <c r="F1592" i="61"/>
  <c r="E1592" i="61"/>
  <c r="K1591" i="61"/>
  <c r="J1591" i="61"/>
  <c r="I1591" i="61"/>
  <c r="H1591" i="61"/>
  <c r="G1591" i="61"/>
  <c r="F1591" i="61"/>
  <c r="E1591" i="61"/>
  <c r="K1590" i="61"/>
  <c r="J1590" i="61"/>
  <c r="I1590" i="61"/>
  <c r="H1590" i="61"/>
  <c r="G1590" i="61"/>
  <c r="F1590" i="61"/>
  <c r="E1590" i="61"/>
  <c r="K1589" i="61"/>
  <c r="J1589" i="61"/>
  <c r="I1589" i="61"/>
  <c r="H1589" i="61"/>
  <c r="G1589" i="61"/>
  <c r="F1589" i="61"/>
  <c r="E1589" i="61"/>
  <c r="K1588" i="61"/>
  <c r="J1588" i="61"/>
  <c r="I1588" i="61"/>
  <c r="H1588" i="61"/>
  <c r="G1588" i="61"/>
  <c r="F1588" i="61"/>
  <c r="E1588" i="61"/>
  <c r="K1587" i="61"/>
  <c r="J1587" i="61"/>
  <c r="I1587" i="61"/>
  <c r="H1587" i="61"/>
  <c r="G1587" i="61"/>
  <c r="F1587" i="61"/>
  <c r="E1587" i="61"/>
  <c r="K1586" i="61"/>
  <c r="J1586" i="61"/>
  <c r="I1586" i="61"/>
  <c r="H1586" i="61"/>
  <c r="G1586" i="61"/>
  <c r="F1586" i="61"/>
  <c r="E1586" i="61"/>
  <c r="K1585" i="61"/>
  <c r="J1585" i="61"/>
  <c r="I1585" i="61"/>
  <c r="H1585" i="61"/>
  <c r="G1585" i="61"/>
  <c r="F1585" i="61"/>
  <c r="E1585" i="61"/>
  <c r="K1584" i="61"/>
  <c r="J1584" i="61"/>
  <c r="I1584" i="61"/>
  <c r="H1584" i="61"/>
  <c r="G1584" i="61"/>
  <c r="F1584" i="61"/>
  <c r="E1584" i="61"/>
  <c r="K1582" i="61"/>
  <c r="J1582" i="61"/>
  <c r="I1582" i="61"/>
  <c r="H1582" i="61"/>
  <c r="G1582" i="61"/>
  <c r="F1582" i="61"/>
  <c r="E1582" i="61"/>
  <c r="K1581" i="61"/>
  <c r="J1581" i="61"/>
  <c r="I1581" i="61"/>
  <c r="H1581" i="61"/>
  <c r="G1581" i="61"/>
  <c r="F1581" i="61"/>
  <c r="E1581" i="61"/>
  <c r="K1580" i="61"/>
  <c r="J1580" i="61"/>
  <c r="I1580" i="61"/>
  <c r="H1580" i="61"/>
  <c r="G1580" i="61"/>
  <c r="F1580" i="61"/>
  <c r="E1580" i="61"/>
  <c r="K1579" i="61"/>
  <c r="J1579" i="61"/>
  <c r="I1579" i="61"/>
  <c r="H1579" i="61"/>
  <c r="G1579" i="61"/>
  <c r="F1579" i="61"/>
  <c r="E1579" i="61"/>
  <c r="K1578" i="61"/>
  <c r="J1578" i="61"/>
  <c r="I1578" i="61"/>
  <c r="H1578" i="61"/>
  <c r="G1578" i="61"/>
  <c r="F1578" i="61"/>
  <c r="E1578" i="61"/>
  <c r="K1577" i="61"/>
  <c r="J1577" i="61"/>
  <c r="I1577" i="61"/>
  <c r="H1577" i="61"/>
  <c r="G1577" i="61"/>
  <c r="F1577" i="61"/>
  <c r="E1577" i="61"/>
  <c r="K1576" i="61"/>
  <c r="J1576" i="61"/>
  <c r="I1576" i="61"/>
  <c r="H1576" i="61"/>
  <c r="G1576" i="61"/>
  <c r="F1576" i="61"/>
  <c r="E1576" i="61"/>
  <c r="K1575" i="61"/>
  <c r="J1575" i="61"/>
  <c r="I1575" i="61"/>
  <c r="H1575" i="61"/>
  <c r="G1575" i="61"/>
  <c r="F1575" i="61"/>
  <c r="E1575" i="61"/>
  <c r="K1574" i="61"/>
  <c r="J1574" i="61"/>
  <c r="I1574" i="61"/>
  <c r="H1574" i="61"/>
  <c r="G1574" i="61"/>
  <c r="F1574" i="61"/>
  <c r="E1574" i="61"/>
  <c r="K1573" i="61"/>
  <c r="J1573" i="61"/>
  <c r="I1573" i="61"/>
  <c r="H1573" i="61"/>
  <c r="G1573" i="61"/>
  <c r="F1573" i="61"/>
  <c r="E1573" i="61"/>
  <c r="K1572" i="61"/>
  <c r="J1572" i="61"/>
  <c r="I1572" i="61"/>
  <c r="H1572" i="61"/>
  <c r="G1572" i="61"/>
  <c r="F1572" i="61"/>
  <c r="E1572" i="61"/>
  <c r="K1571" i="61"/>
  <c r="J1571" i="61"/>
  <c r="I1571" i="61"/>
  <c r="H1571" i="61"/>
  <c r="G1571" i="61"/>
  <c r="F1571" i="61"/>
  <c r="E1571" i="61"/>
  <c r="K1570" i="61"/>
  <c r="J1570" i="61"/>
  <c r="I1570" i="61"/>
  <c r="H1570" i="61"/>
  <c r="G1570" i="61"/>
  <c r="F1570" i="61"/>
  <c r="E1570" i="61"/>
  <c r="K1569" i="61"/>
  <c r="J1569" i="61"/>
  <c r="I1569" i="61"/>
  <c r="H1569" i="61"/>
  <c r="G1569" i="61"/>
  <c r="F1569" i="61"/>
  <c r="E1569" i="61"/>
  <c r="K1568" i="61"/>
  <c r="J1568" i="61"/>
  <c r="I1568" i="61"/>
  <c r="H1568" i="61"/>
  <c r="G1568" i="61"/>
  <c r="F1568" i="61"/>
  <c r="E1568" i="61"/>
  <c r="K1567" i="61"/>
  <c r="J1567" i="61"/>
  <c r="I1567" i="61"/>
  <c r="H1567" i="61"/>
  <c r="G1567" i="61"/>
  <c r="F1567" i="61"/>
  <c r="E1567" i="61"/>
  <c r="K1566" i="61"/>
  <c r="J1566" i="61"/>
  <c r="I1566" i="61"/>
  <c r="H1566" i="61"/>
  <c r="G1566" i="61"/>
  <c r="F1566" i="61"/>
  <c r="E1566" i="61"/>
  <c r="K1565" i="61"/>
  <c r="J1565" i="61"/>
  <c r="I1565" i="61"/>
  <c r="H1565" i="61"/>
  <c r="G1565" i="61"/>
  <c r="F1565" i="61"/>
  <c r="E1565" i="61"/>
  <c r="K1564" i="61"/>
  <c r="J1564" i="61"/>
  <c r="I1564" i="61"/>
  <c r="H1564" i="61"/>
  <c r="G1564" i="61"/>
  <c r="F1564" i="61"/>
  <c r="E1564" i="61"/>
  <c r="K1563" i="61"/>
  <c r="J1563" i="61"/>
  <c r="I1563" i="61"/>
  <c r="H1563" i="61"/>
  <c r="G1563" i="61"/>
  <c r="F1563" i="61"/>
  <c r="E1563" i="61"/>
  <c r="K1560" i="61"/>
  <c r="J1560" i="61"/>
  <c r="I1560" i="61"/>
  <c r="H1560" i="61"/>
  <c r="G1560" i="61"/>
  <c r="F1560" i="61"/>
  <c r="E1560" i="61"/>
  <c r="K1557" i="61"/>
  <c r="J1557" i="61"/>
  <c r="I1557" i="61"/>
  <c r="H1557" i="61"/>
  <c r="G1557" i="61"/>
  <c r="F1557" i="61"/>
  <c r="E1557" i="61"/>
  <c r="K1555" i="61"/>
  <c r="J1555" i="61"/>
  <c r="I1555" i="61"/>
  <c r="H1555" i="61"/>
  <c r="G1555" i="61"/>
  <c r="F1555" i="61"/>
  <c r="E1555" i="61"/>
  <c r="K1551" i="61"/>
  <c r="J1551" i="61"/>
  <c r="I1551" i="61"/>
  <c r="H1551" i="61"/>
  <c r="G1551" i="61"/>
  <c r="F1551" i="61"/>
  <c r="E1551" i="61"/>
  <c r="K1550" i="61"/>
  <c r="J1550" i="61"/>
  <c r="I1550" i="61"/>
  <c r="H1550" i="61"/>
  <c r="G1550" i="61"/>
  <c r="F1550" i="61"/>
  <c r="E1550" i="61"/>
  <c r="K1549" i="61"/>
  <c r="J1549" i="61"/>
  <c r="I1549" i="61"/>
  <c r="H1549" i="61"/>
  <c r="G1549" i="61"/>
  <c r="F1549" i="61"/>
  <c r="E1549" i="61"/>
  <c r="K1548" i="61"/>
  <c r="J1548" i="61"/>
  <c r="I1548" i="61"/>
  <c r="H1548" i="61"/>
  <c r="G1548" i="61"/>
  <c r="F1548" i="61"/>
  <c r="E1548" i="61"/>
  <c r="K1547" i="61"/>
  <c r="J1547" i="61"/>
  <c r="I1547" i="61"/>
  <c r="H1547" i="61"/>
  <c r="G1547" i="61"/>
  <c r="F1547" i="61"/>
  <c r="E1547" i="61"/>
  <c r="K1546" i="61"/>
  <c r="J1546" i="61"/>
  <c r="I1546" i="61"/>
  <c r="H1546" i="61"/>
  <c r="G1546" i="61"/>
  <c r="F1546" i="61"/>
  <c r="E1546" i="61"/>
  <c r="K1545" i="61"/>
  <c r="J1545" i="61"/>
  <c r="I1545" i="61"/>
  <c r="H1545" i="61"/>
  <c r="G1545" i="61"/>
  <c r="F1545" i="61"/>
  <c r="E1545" i="61"/>
  <c r="K1543" i="61"/>
  <c r="J1543" i="61"/>
  <c r="I1543" i="61"/>
  <c r="H1543" i="61"/>
  <c r="G1543" i="61"/>
  <c r="F1543" i="61"/>
  <c r="E1543" i="61"/>
  <c r="K1542" i="61"/>
  <c r="J1542" i="61"/>
  <c r="I1542" i="61"/>
  <c r="H1542" i="61"/>
  <c r="G1542" i="61"/>
  <c r="F1542" i="61"/>
  <c r="E1542" i="61"/>
  <c r="K1541" i="61"/>
  <c r="J1541" i="61"/>
  <c r="I1541" i="61"/>
  <c r="H1541" i="61"/>
  <c r="G1541" i="61"/>
  <c r="F1541" i="61"/>
  <c r="E1541" i="61"/>
  <c r="K1539" i="61"/>
  <c r="J1539" i="61"/>
  <c r="I1539" i="61"/>
  <c r="H1539" i="61"/>
  <c r="G1539" i="61"/>
  <c r="F1539" i="61"/>
  <c r="E1539" i="61"/>
  <c r="K1537" i="61"/>
  <c r="J1537" i="61"/>
  <c r="I1537" i="61"/>
  <c r="H1537" i="61"/>
  <c r="G1537" i="61"/>
  <c r="F1537" i="61"/>
  <c r="E1537" i="61"/>
  <c r="K1535" i="61"/>
  <c r="J1535" i="61"/>
  <c r="I1535" i="61"/>
  <c r="H1535" i="61"/>
  <c r="G1535" i="61"/>
  <c r="F1535" i="61"/>
  <c r="E1535" i="61"/>
  <c r="K1534" i="61"/>
  <c r="J1534" i="61"/>
  <c r="I1534" i="61"/>
  <c r="H1534" i="61"/>
  <c r="G1534" i="61"/>
  <c r="F1534" i="61"/>
  <c r="E1534" i="61"/>
  <c r="K1533" i="61"/>
  <c r="J1533" i="61"/>
  <c r="I1533" i="61"/>
  <c r="H1533" i="61"/>
  <c r="G1533" i="61"/>
  <c r="F1533" i="61"/>
  <c r="E1533" i="61"/>
  <c r="K1532" i="61"/>
  <c r="J1532" i="61"/>
  <c r="I1532" i="61"/>
  <c r="H1532" i="61"/>
  <c r="G1532" i="61"/>
  <c r="F1532" i="61"/>
  <c r="E1532" i="61"/>
  <c r="K1531" i="61"/>
  <c r="J1531" i="61"/>
  <c r="I1531" i="61"/>
  <c r="H1531" i="61"/>
  <c r="G1531" i="61"/>
  <c r="F1531" i="61"/>
  <c r="E1531" i="61"/>
  <c r="K1530" i="61"/>
  <c r="J1530" i="61"/>
  <c r="I1530" i="61"/>
  <c r="H1530" i="61"/>
  <c r="G1530" i="61"/>
  <c r="F1530" i="61"/>
  <c r="E1530" i="61"/>
  <c r="K1528" i="61"/>
  <c r="J1528" i="61"/>
  <c r="I1528" i="61"/>
  <c r="H1528" i="61"/>
  <c r="G1528" i="61"/>
  <c r="F1528" i="61"/>
  <c r="E1528" i="61"/>
  <c r="K1517" i="61"/>
  <c r="J1517" i="61"/>
  <c r="I1517" i="61"/>
  <c r="H1517" i="61"/>
  <c r="G1517" i="61"/>
  <c r="F1517" i="61"/>
  <c r="E1517" i="61"/>
  <c r="K1516" i="61"/>
  <c r="J1516" i="61"/>
  <c r="I1516" i="61"/>
  <c r="H1516" i="61"/>
  <c r="G1516" i="61"/>
  <c r="F1516" i="61"/>
  <c r="E1516" i="61"/>
  <c r="K1515" i="61"/>
  <c r="J1515" i="61"/>
  <c r="I1515" i="61"/>
  <c r="H1515" i="61"/>
  <c r="G1515" i="61"/>
  <c r="F1515" i="61"/>
  <c r="E1515" i="61"/>
  <c r="K1514" i="61"/>
  <c r="J1514" i="61"/>
  <c r="I1514" i="61"/>
  <c r="H1514" i="61"/>
  <c r="G1514" i="61"/>
  <c r="F1514" i="61"/>
  <c r="E1514" i="61"/>
  <c r="K1511" i="61"/>
  <c r="J1511" i="61"/>
  <c r="I1511" i="61"/>
  <c r="H1511" i="61"/>
  <c r="G1511" i="61"/>
  <c r="F1511" i="61"/>
  <c r="E1511" i="61"/>
  <c r="K1510" i="61"/>
  <c r="J1510" i="61"/>
  <c r="I1510" i="61"/>
  <c r="H1510" i="61"/>
  <c r="G1510" i="61"/>
  <c r="F1510" i="61"/>
  <c r="E1510" i="61"/>
  <c r="K1508" i="61"/>
  <c r="J1508" i="61"/>
  <c r="I1508" i="61"/>
  <c r="H1508" i="61"/>
  <c r="G1508" i="61"/>
  <c r="F1508" i="61"/>
  <c r="E1508" i="61"/>
  <c r="K1505" i="61"/>
  <c r="J1505" i="61"/>
  <c r="I1505" i="61"/>
  <c r="H1505" i="61"/>
  <c r="G1505" i="61"/>
  <c r="F1505" i="61"/>
  <c r="E1505" i="61"/>
  <c r="K1504" i="61"/>
  <c r="J1504" i="61"/>
  <c r="I1504" i="61"/>
  <c r="H1504" i="61"/>
  <c r="G1504" i="61"/>
  <c r="F1504" i="61"/>
  <c r="E1504" i="61"/>
  <c r="K1503" i="61"/>
  <c r="J1503" i="61"/>
  <c r="I1503" i="61"/>
  <c r="H1503" i="61"/>
  <c r="G1503" i="61"/>
  <c r="F1503" i="61"/>
  <c r="E1503" i="61"/>
  <c r="K1501" i="61"/>
  <c r="J1501" i="61"/>
  <c r="I1501" i="61"/>
  <c r="H1501" i="61"/>
  <c r="G1501" i="61"/>
  <c r="F1501" i="61"/>
  <c r="E1501" i="61"/>
  <c r="K1500" i="61"/>
  <c r="J1500" i="61"/>
  <c r="I1500" i="61"/>
  <c r="H1500" i="61"/>
  <c r="G1500" i="61"/>
  <c r="F1500" i="61"/>
  <c r="E1500" i="61"/>
  <c r="K1493" i="61"/>
  <c r="J1493" i="61"/>
  <c r="I1493" i="61"/>
  <c r="H1493" i="61"/>
  <c r="G1493" i="61"/>
  <c r="F1493" i="61"/>
  <c r="E1493" i="61"/>
  <c r="K1492" i="61"/>
  <c r="J1492" i="61"/>
  <c r="I1492" i="61"/>
  <c r="H1492" i="61"/>
  <c r="G1492" i="61"/>
  <c r="F1492" i="61"/>
  <c r="E1492" i="61"/>
  <c r="K1491" i="61"/>
  <c r="J1491" i="61"/>
  <c r="I1491" i="61"/>
  <c r="H1491" i="61"/>
  <c r="G1491" i="61"/>
  <c r="F1491" i="61"/>
  <c r="E1491" i="61"/>
  <c r="K1490" i="61"/>
  <c r="J1490" i="61"/>
  <c r="I1490" i="61"/>
  <c r="H1490" i="61"/>
  <c r="G1490" i="61"/>
  <c r="F1490" i="61"/>
  <c r="E1490" i="61"/>
  <c r="K1489" i="61"/>
  <c r="J1489" i="61"/>
  <c r="I1489" i="61"/>
  <c r="H1489" i="61"/>
  <c r="G1489" i="61"/>
  <c r="F1489" i="61"/>
  <c r="E1489" i="61"/>
  <c r="K1488" i="61"/>
  <c r="J1488" i="61"/>
  <c r="I1488" i="61"/>
  <c r="H1488" i="61"/>
  <c r="G1488" i="61"/>
  <c r="F1488" i="61"/>
  <c r="E1488" i="61"/>
  <c r="K1484" i="61"/>
  <c r="J1484" i="61"/>
  <c r="I1484" i="61"/>
  <c r="H1484" i="61"/>
  <c r="G1484" i="61"/>
  <c r="F1484" i="61"/>
  <c r="E1484" i="61"/>
  <c r="K1482" i="61"/>
  <c r="J1482" i="61"/>
  <c r="I1482" i="61"/>
  <c r="H1482" i="61"/>
  <c r="G1482" i="61"/>
  <c r="F1482" i="61"/>
  <c r="E1482" i="61"/>
  <c r="K1479" i="61"/>
  <c r="J1479" i="61"/>
  <c r="I1479" i="61"/>
  <c r="H1479" i="61"/>
  <c r="G1479" i="61"/>
  <c r="F1479" i="61"/>
  <c r="E1479" i="61"/>
  <c r="K1478" i="61"/>
  <c r="J1478" i="61"/>
  <c r="I1478" i="61"/>
  <c r="H1478" i="61"/>
  <c r="G1478" i="61"/>
  <c r="F1478" i="61"/>
  <c r="E1478" i="61"/>
  <c r="K1477" i="61"/>
  <c r="J1477" i="61"/>
  <c r="I1477" i="61"/>
  <c r="H1477" i="61"/>
  <c r="G1477" i="61"/>
  <c r="F1477" i="61"/>
  <c r="E1477" i="61"/>
  <c r="K1476" i="61"/>
  <c r="J1476" i="61"/>
  <c r="I1476" i="61"/>
  <c r="H1476" i="61"/>
  <c r="G1476" i="61"/>
  <c r="F1476" i="61"/>
  <c r="E1476" i="61"/>
  <c r="K1475" i="61"/>
  <c r="J1475" i="61"/>
  <c r="I1475" i="61"/>
  <c r="H1475" i="61"/>
  <c r="G1475" i="61"/>
  <c r="F1475" i="61"/>
  <c r="E1475" i="61"/>
  <c r="K1474" i="61"/>
  <c r="J1474" i="61"/>
  <c r="I1474" i="61"/>
  <c r="H1474" i="61"/>
  <c r="G1474" i="61"/>
  <c r="F1474" i="61"/>
  <c r="E1474" i="61"/>
  <c r="K1473" i="61"/>
  <c r="J1473" i="61"/>
  <c r="I1473" i="61"/>
  <c r="H1473" i="61"/>
  <c r="G1473" i="61"/>
  <c r="F1473" i="61"/>
  <c r="E1473" i="61"/>
  <c r="K1472" i="61"/>
  <c r="J1472" i="61"/>
  <c r="I1472" i="61"/>
  <c r="H1472" i="61"/>
  <c r="G1472" i="61"/>
  <c r="F1472" i="61"/>
  <c r="E1472" i="61"/>
  <c r="K1471" i="61"/>
  <c r="J1471" i="61"/>
  <c r="I1471" i="61"/>
  <c r="H1471" i="61"/>
  <c r="G1471" i="61"/>
  <c r="F1471" i="61"/>
  <c r="E1471" i="61"/>
  <c r="K1470" i="61"/>
  <c r="J1470" i="61"/>
  <c r="I1470" i="61"/>
  <c r="H1470" i="61"/>
  <c r="G1470" i="61"/>
  <c r="F1470" i="61"/>
  <c r="E1470" i="61"/>
  <c r="K1469" i="61"/>
  <c r="J1469" i="61"/>
  <c r="I1469" i="61"/>
  <c r="H1469" i="61"/>
  <c r="G1469" i="61"/>
  <c r="F1469" i="61"/>
  <c r="E1469" i="61"/>
  <c r="K1468" i="61"/>
  <c r="J1468" i="61"/>
  <c r="I1468" i="61"/>
  <c r="H1468" i="61"/>
  <c r="G1468" i="61"/>
  <c r="F1468" i="61"/>
  <c r="E1468" i="61"/>
  <c r="K1467" i="61"/>
  <c r="J1467" i="61"/>
  <c r="I1467" i="61"/>
  <c r="H1467" i="61"/>
  <c r="G1467" i="61"/>
  <c r="F1467" i="61"/>
  <c r="E1467" i="61"/>
  <c r="K1466" i="61"/>
  <c r="J1466" i="61"/>
  <c r="I1466" i="61"/>
  <c r="H1466" i="61"/>
  <c r="G1466" i="61"/>
  <c r="F1466" i="61"/>
  <c r="E1466" i="61"/>
  <c r="K1465" i="61"/>
  <c r="J1465" i="61"/>
  <c r="I1465" i="61"/>
  <c r="H1465" i="61"/>
  <c r="G1465" i="61"/>
  <c r="F1465" i="61"/>
  <c r="E1465" i="61"/>
  <c r="K1464" i="61"/>
  <c r="J1464" i="61"/>
  <c r="I1464" i="61"/>
  <c r="H1464" i="61"/>
  <c r="G1464" i="61"/>
  <c r="F1464" i="61"/>
  <c r="E1464" i="61"/>
  <c r="K1463" i="61"/>
  <c r="J1463" i="61"/>
  <c r="I1463" i="61"/>
  <c r="H1463" i="61"/>
  <c r="G1463" i="61"/>
  <c r="F1463" i="61"/>
  <c r="E1463" i="61"/>
  <c r="K1462" i="61"/>
  <c r="J1462" i="61"/>
  <c r="I1462" i="61"/>
  <c r="H1462" i="61"/>
  <c r="G1462" i="61"/>
  <c r="F1462" i="61"/>
  <c r="E1462" i="61"/>
  <c r="K1461" i="61"/>
  <c r="J1461" i="61"/>
  <c r="I1461" i="61"/>
  <c r="H1461" i="61"/>
  <c r="G1461" i="61"/>
  <c r="F1461" i="61"/>
  <c r="E1461" i="61"/>
  <c r="K1460" i="61"/>
  <c r="J1460" i="61"/>
  <c r="I1460" i="61"/>
  <c r="H1460" i="61"/>
  <c r="G1460" i="61"/>
  <c r="F1460" i="61"/>
  <c r="E1460" i="61"/>
  <c r="K1459" i="61"/>
  <c r="J1459" i="61"/>
  <c r="I1459" i="61"/>
  <c r="H1459" i="61"/>
  <c r="G1459" i="61"/>
  <c r="F1459" i="61"/>
  <c r="E1459" i="61"/>
  <c r="K1457" i="61"/>
  <c r="J1457" i="61"/>
  <c r="I1457" i="61"/>
  <c r="H1457" i="61"/>
  <c r="G1457" i="61"/>
  <c r="F1457" i="61"/>
  <c r="E1457" i="61"/>
  <c r="K1456" i="61"/>
  <c r="J1456" i="61"/>
  <c r="I1456" i="61"/>
  <c r="H1456" i="61"/>
  <c r="G1456" i="61"/>
  <c r="F1456" i="61"/>
  <c r="E1456" i="61"/>
  <c r="K1455" i="61"/>
  <c r="J1455" i="61"/>
  <c r="I1455" i="61"/>
  <c r="H1455" i="61"/>
  <c r="G1455" i="61"/>
  <c r="F1455" i="61"/>
  <c r="E1455" i="61"/>
  <c r="K1454" i="61"/>
  <c r="J1454" i="61"/>
  <c r="I1454" i="61"/>
  <c r="H1454" i="61"/>
  <c r="G1454" i="61"/>
  <c r="F1454" i="61"/>
  <c r="E1454" i="61"/>
  <c r="K1453" i="61"/>
  <c r="J1453" i="61"/>
  <c r="I1453" i="61"/>
  <c r="H1453" i="61"/>
  <c r="G1453" i="61"/>
  <c r="F1453" i="61"/>
  <c r="E1453" i="61"/>
  <c r="K1452" i="61"/>
  <c r="J1452" i="61"/>
  <c r="I1452" i="61"/>
  <c r="H1452" i="61"/>
  <c r="G1452" i="61"/>
  <c r="F1452" i="61"/>
  <c r="E1452" i="61"/>
  <c r="K1451" i="61"/>
  <c r="J1451" i="61"/>
  <c r="I1451" i="61"/>
  <c r="H1451" i="61"/>
  <c r="G1451" i="61"/>
  <c r="F1451" i="61"/>
  <c r="E1451" i="61"/>
  <c r="K1450" i="61"/>
  <c r="J1450" i="61"/>
  <c r="I1450" i="61"/>
  <c r="H1450" i="61"/>
  <c r="G1450" i="61"/>
  <c r="F1450" i="61"/>
  <c r="E1450" i="61"/>
  <c r="K1449" i="61"/>
  <c r="J1449" i="61"/>
  <c r="I1449" i="61"/>
  <c r="H1449" i="61"/>
  <c r="G1449" i="61"/>
  <c r="F1449" i="61"/>
  <c r="E1449" i="61"/>
  <c r="K1448" i="61"/>
  <c r="J1448" i="61"/>
  <c r="I1448" i="61"/>
  <c r="H1448" i="61"/>
  <c r="G1448" i="61"/>
  <c r="F1448" i="61"/>
  <c r="E1448" i="61"/>
  <c r="K1447" i="61"/>
  <c r="J1447" i="61"/>
  <c r="I1447" i="61"/>
  <c r="H1447" i="61"/>
  <c r="G1447" i="61"/>
  <c r="F1447" i="61"/>
  <c r="E1447" i="61"/>
  <c r="K1446" i="61"/>
  <c r="J1446" i="61"/>
  <c r="I1446" i="61"/>
  <c r="H1446" i="61"/>
  <c r="G1446" i="61"/>
  <c r="F1446" i="61"/>
  <c r="E1446" i="61"/>
  <c r="K1445" i="61"/>
  <c r="J1445" i="61"/>
  <c r="I1445" i="61"/>
  <c r="H1445" i="61"/>
  <c r="G1445" i="61"/>
  <c r="F1445" i="61"/>
  <c r="E1445" i="61"/>
  <c r="K1444" i="61"/>
  <c r="J1444" i="61"/>
  <c r="I1444" i="61"/>
  <c r="H1444" i="61"/>
  <c r="G1444" i="61"/>
  <c r="F1444" i="61"/>
  <c r="E1444" i="61"/>
  <c r="K1443" i="61"/>
  <c r="J1443" i="61"/>
  <c r="I1443" i="61"/>
  <c r="H1443" i="61"/>
  <c r="G1443" i="61"/>
  <c r="F1443" i="61"/>
  <c r="E1443" i="61"/>
  <c r="K1442" i="61"/>
  <c r="J1442" i="61"/>
  <c r="I1442" i="61"/>
  <c r="H1442" i="61"/>
  <c r="G1442" i="61"/>
  <c r="F1442" i="61"/>
  <c r="E1442" i="61"/>
  <c r="K1441" i="61"/>
  <c r="J1441" i="61"/>
  <c r="I1441" i="61"/>
  <c r="H1441" i="61"/>
  <c r="G1441" i="61"/>
  <c r="F1441" i="61"/>
  <c r="E1441" i="61"/>
  <c r="K1440" i="61"/>
  <c r="J1440" i="61"/>
  <c r="I1440" i="61"/>
  <c r="H1440" i="61"/>
  <c r="G1440" i="61"/>
  <c r="F1440" i="61"/>
  <c r="E1440" i="61"/>
  <c r="K1439" i="61"/>
  <c r="J1439" i="61"/>
  <c r="I1439" i="61"/>
  <c r="H1439" i="61"/>
  <c r="G1439" i="61"/>
  <c r="F1439" i="61"/>
  <c r="E1439" i="61"/>
  <c r="K1438" i="61"/>
  <c r="J1438" i="61"/>
  <c r="I1438" i="61"/>
  <c r="H1438" i="61"/>
  <c r="G1438" i="61"/>
  <c r="F1438" i="61"/>
  <c r="E1438" i="61"/>
  <c r="K1435" i="61"/>
  <c r="J1435" i="61"/>
  <c r="I1435" i="61"/>
  <c r="H1435" i="61"/>
  <c r="G1435" i="61"/>
  <c r="F1435" i="61"/>
  <c r="E1435" i="61"/>
  <c r="K1432" i="61"/>
  <c r="J1432" i="61"/>
  <c r="I1432" i="61"/>
  <c r="H1432" i="61"/>
  <c r="G1432" i="61"/>
  <c r="F1432" i="61"/>
  <c r="E1432" i="61"/>
  <c r="K1430" i="61"/>
  <c r="J1430" i="61"/>
  <c r="I1430" i="61"/>
  <c r="H1430" i="61"/>
  <c r="G1430" i="61"/>
  <c r="F1430" i="61"/>
  <c r="E1430" i="61"/>
  <c r="K1426" i="61"/>
  <c r="J1426" i="61"/>
  <c r="I1426" i="61"/>
  <c r="H1426" i="61"/>
  <c r="G1426" i="61"/>
  <c r="F1426" i="61"/>
  <c r="E1426" i="61"/>
  <c r="K1425" i="61"/>
  <c r="J1425" i="61"/>
  <c r="I1425" i="61"/>
  <c r="H1425" i="61"/>
  <c r="G1425" i="61"/>
  <c r="F1425" i="61"/>
  <c r="E1425" i="61"/>
  <c r="K1424" i="61"/>
  <c r="J1424" i="61"/>
  <c r="I1424" i="61"/>
  <c r="H1424" i="61"/>
  <c r="G1424" i="61"/>
  <c r="F1424" i="61"/>
  <c r="E1424" i="61"/>
  <c r="K1423" i="61"/>
  <c r="J1423" i="61"/>
  <c r="I1423" i="61"/>
  <c r="H1423" i="61"/>
  <c r="G1423" i="61"/>
  <c r="F1423" i="61"/>
  <c r="E1423" i="61"/>
  <c r="K1422" i="61"/>
  <c r="J1422" i="61"/>
  <c r="I1422" i="61"/>
  <c r="H1422" i="61"/>
  <c r="G1422" i="61"/>
  <c r="F1422" i="61"/>
  <c r="E1422" i="61"/>
  <c r="K1421" i="61"/>
  <c r="J1421" i="61"/>
  <c r="I1421" i="61"/>
  <c r="H1421" i="61"/>
  <c r="G1421" i="61"/>
  <c r="F1421" i="61"/>
  <c r="E1421" i="61"/>
  <c r="K1420" i="61"/>
  <c r="J1420" i="61"/>
  <c r="I1420" i="61"/>
  <c r="H1420" i="61"/>
  <c r="G1420" i="61"/>
  <c r="F1420" i="61"/>
  <c r="E1420" i="61"/>
  <c r="K1418" i="61"/>
  <c r="J1418" i="61"/>
  <c r="I1418" i="61"/>
  <c r="H1418" i="61"/>
  <c r="G1418" i="61"/>
  <c r="F1418" i="61"/>
  <c r="E1418" i="61"/>
  <c r="K1417" i="61"/>
  <c r="J1417" i="61"/>
  <c r="I1417" i="61"/>
  <c r="H1417" i="61"/>
  <c r="G1417" i="61"/>
  <c r="F1417" i="61"/>
  <c r="E1417" i="61"/>
  <c r="K1416" i="61"/>
  <c r="J1416" i="61"/>
  <c r="I1416" i="61"/>
  <c r="H1416" i="61"/>
  <c r="G1416" i="61"/>
  <c r="F1416" i="61"/>
  <c r="E1416" i="61"/>
  <c r="K1414" i="61"/>
  <c r="J1414" i="61"/>
  <c r="I1414" i="61"/>
  <c r="H1414" i="61"/>
  <c r="G1414" i="61"/>
  <c r="F1414" i="61"/>
  <c r="E1414" i="61"/>
  <c r="K1412" i="61"/>
  <c r="J1412" i="61"/>
  <c r="I1412" i="61"/>
  <c r="H1412" i="61"/>
  <c r="G1412" i="61"/>
  <c r="F1412" i="61"/>
  <c r="E1412" i="61"/>
  <c r="K1410" i="61"/>
  <c r="J1410" i="61"/>
  <c r="I1410" i="61"/>
  <c r="H1410" i="61"/>
  <c r="G1410" i="61"/>
  <c r="F1410" i="61"/>
  <c r="E1410" i="61"/>
  <c r="K1409" i="61"/>
  <c r="J1409" i="61"/>
  <c r="I1409" i="61"/>
  <c r="H1409" i="61"/>
  <c r="G1409" i="61"/>
  <c r="F1409" i="61"/>
  <c r="E1409" i="61"/>
  <c r="K1408" i="61"/>
  <c r="J1408" i="61"/>
  <c r="I1408" i="61"/>
  <c r="H1408" i="61"/>
  <c r="G1408" i="61"/>
  <c r="F1408" i="61"/>
  <c r="E1408" i="61"/>
  <c r="K1407" i="61"/>
  <c r="J1407" i="61"/>
  <c r="I1407" i="61"/>
  <c r="H1407" i="61"/>
  <c r="G1407" i="61"/>
  <c r="F1407" i="61"/>
  <c r="E1407" i="61"/>
  <c r="K1406" i="61"/>
  <c r="J1406" i="61"/>
  <c r="I1406" i="61"/>
  <c r="H1406" i="61"/>
  <c r="G1406" i="61"/>
  <c r="F1406" i="61"/>
  <c r="E1406" i="61"/>
  <c r="K1405" i="61"/>
  <c r="J1405" i="61"/>
  <c r="I1405" i="61"/>
  <c r="H1405" i="61"/>
  <c r="G1405" i="61"/>
  <c r="F1405" i="61"/>
  <c r="E1405" i="61"/>
  <c r="K1403" i="61"/>
  <c r="J1403" i="61"/>
  <c r="I1403" i="61"/>
  <c r="H1403" i="61"/>
  <c r="G1403" i="61"/>
  <c r="F1403" i="61"/>
  <c r="E1403" i="61"/>
  <c r="K1392" i="61"/>
  <c r="J1392" i="61"/>
  <c r="I1392" i="61"/>
  <c r="H1392" i="61"/>
  <c r="G1392" i="61"/>
  <c r="F1392" i="61"/>
  <c r="E1392" i="61"/>
  <c r="K1391" i="61"/>
  <c r="J1391" i="61"/>
  <c r="I1391" i="61"/>
  <c r="H1391" i="61"/>
  <c r="G1391" i="61"/>
  <c r="F1391" i="61"/>
  <c r="E1391" i="61"/>
  <c r="K1390" i="61"/>
  <c r="J1390" i="61"/>
  <c r="I1390" i="61"/>
  <c r="H1390" i="61"/>
  <c r="G1390" i="61"/>
  <c r="F1390" i="61"/>
  <c r="E1390" i="61"/>
  <c r="K1389" i="61"/>
  <c r="J1389" i="61"/>
  <c r="I1389" i="61"/>
  <c r="H1389" i="61"/>
  <c r="G1389" i="61"/>
  <c r="F1389" i="61"/>
  <c r="E1389" i="61"/>
  <c r="K1386" i="61"/>
  <c r="J1386" i="61"/>
  <c r="I1386" i="61"/>
  <c r="H1386" i="61"/>
  <c r="G1386" i="61"/>
  <c r="F1386" i="61"/>
  <c r="E1386" i="61"/>
  <c r="K1385" i="61"/>
  <c r="J1385" i="61"/>
  <c r="I1385" i="61"/>
  <c r="H1385" i="61"/>
  <c r="G1385" i="61"/>
  <c r="F1385" i="61"/>
  <c r="E1385" i="61"/>
  <c r="K1383" i="61"/>
  <c r="J1383" i="61"/>
  <c r="I1383" i="61"/>
  <c r="H1383" i="61"/>
  <c r="G1383" i="61"/>
  <c r="F1383" i="61"/>
  <c r="E1383" i="61"/>
  <c r="K1380" i="61"/>
  <c r="J1380" i="61"/>
  <c r="I1380" i="61"/>
  <c r="H1380" i="61"/>
  <c r="G1380" i="61"/>
  <c r="F1380" i="61"/>
  <c r="E1380" i="61"/>
  <c r="K1379" i="61"/>
  <c r="J1379" i="61"/>
  <c r="I1379" i="61"/>
  <c r="H1379" i="61"/>
  <c r="G1379" i="61"/>
  <c r="F1379" i="61"/>
  <c r="E1379" i="61"/>
  <c r="K1378" i="61"/>
  <c r="J1378" i="61"/>
  <c r="I1378" i="61"/>
  <c r="H1378" i="61"/>
  <c r="G1378" i="61"/>
  <c r="F1378" i="61"/>
  <c r="E1378" i="61"/>
  <c r="K1376" i="61"/>
  <c r="J1376" i="61"/>
  <c r="I1376" i="61"/>
  <c r="H1376" i="61"/>
  <c r="G1376" i="61"/>
  <c r="F1376" i="61"/>
  <c r="E1376" i="61"/>
  <c r="K1375" i="61"/>
  <c r="J1375" i="61"/>
  <c r="I1375" i="61"/>
  <c r="H1375" i="61"/>
  <c r="G1375" i="61"/>
  <c r="F1375" i="61"/>
  <c r="E1375" i="61"/>
  <c r="K1368" i="61"/>
  <c r="J1368" i="61"/>
  <c r="I1368" i="61"/>
  <c r="H1368" i="61"/>
  <c r="G1368" i="61"/>
  <c r="F1368" i="61"/>
  <c r="E1368" i="61"/>
  <c r="K1367" i="61"/>
  <c r="J1367" i="61"/>
  <c r="I1367" i="61"/>
  <c r="H1367" i="61"/>
  <c r="G1367" i="61"/>
  <c r="F1367" i="61"/>
  <c r="E1367" i="61"/>
  <c r="K1366" i="61"/>
  <c r="J1366" i="61"/>
  <c r="I1366" i="61"/>
  <c r="H1366" i="61"/>
  <c r="G1366" i="61"/>
  <c r="F1366" i="61"/>
  <c r="E1366" i="61"/>
  <c r="K1365" i="61"/>
  <c r="J1365" i="61"/>
  <c r="I1365" i="61"/>
  <c r="H1365" i="61"/>
  <c r="G1365" i="61"/>
  <c r="F1365" i="61"/>
  <c r="E1365" i="61"/>
  <c r="K1364" i="61"/>
  <c r="J1364" i="61"/>
  <c r="I1364" i="61"/>
  <c r="H1364" i="61"/>
  <c r="G1364" i="61"/>
  <c r="F1364" i="61"/>
  <c r="E1364" i="61"/>
  <c r="K1363" i="61"/>
  <c r="J1363" i="61"/>
  <c r="I1363" i="61"/>
  <c r="H1363" i="61"/>
  <c r="G1363" i="61"/>
  <c r="F1363" i="61"/>
  <c r="E1363" i="61"/>
  <c r="K1359" i="61"/>
  <c r="J1359" i="61"/>
  <c r="I1359" i="61"/>
  <c r="H1359" i="61"/>
  <c r="G1359" i="61"/>
  <c r="F1359" i="61"/>
  <c r="E1359" i="61"/>
  <c r="K1357" i="61"/>
  <c r="J1357" i="61"/>
  <c r="I1357" i="61"/>
  <c r="H1357" i="61"/>
  <c r="G1357" i="61"/>
  <c r="F1357" i="61"/>
  <c r="E1357" i="61"/>
  <c r="K1354" i="61"/>
  <c r="J1354" i="61"/>
  <c r="I1354" i="61"/>
  <c r="H1354" i="61"/>
  <c r="G1354" i="61"/>
  <c r="F1354" i="61"/>
  <c r="E1354" i="61"/>
  <c r="K1353" i="61"/>
  <c r="J1353" i="61"/>
  <c r="I1353" i="61"/>
  <c r="H1353" i="61"/>
  <c r="G1353" i="61"/>
  <c r="F1353" i="61"/>
  <c r="E1353" i="61"/>
  <c r="K1352" i="61"/>
  <c r="J1352" i="61"/>
  <c r="I1352" i="61"/>
  <c r="H1352" i="61"/>
  <c r="G1352" i="61"/>
  <c r="F1352" i="61"/>
  <c r="E1352" i="61"/>
  <c r="K1351" i="61"/>
  <c r="J1351" i="61"/>
  <c r="I1351" i="61"/>
  <c r="H1351" i="61"/>
  <c r="G1351" i="61"/>
  <c r="F1351" i="61"/>
  <c r="E1351" i="61"/>
  <c r="K1350" i="61"/>
  <c r="J1350" i="61"/>
  <c r="I1350" i="61"/>
  <c r="H1350" i="61"/>
  <c r="G1350" i="61"/>
  <c r="F1350" i="61"/>
  <c r="E1350" i="61"/>
  <c r="K1349" i="61"/>
  <c r="J1349" i="61"/>
  <c r="I1349" i="61"/>
  <c r="H1349" i="61"/>
  <c r="G1349" i="61"/>
  <c r="F1349" i="61"/>
  <c r="E1349" i="61"/>
  <c r="K1348" i="61"/>
  <c r="J1348" i="61"/>
  <c r="I1348" i="61"/>
  <c r="H1348" i="61"/>
  <c r="G1348" i="61"/>
  <c r="F1348" i="61"/>
  <c r="E1348" i="61"/>
  <c r="K1347" i="61"/>
  <c r="J1347" i="61"/>
  <c r="I1347" i="61"/>
  <c r="H1347" i="61"/>
  <c r="G1347" i="61"/>
  <c r="F1347" i="61"/>
  <c r="E1347" i="61"/>
  <c r="K1346" i="61"/>
  <c r="J1346" i="61"/>
  <c r="I1346" i="61"/>
  <c r="H1346" i="61"/>
  <c r="G1346" i="61"/>
  <c r="F1346" i="61"/>
  <c r="E1346" i="61"/>
  <c r="K1345" i="61"/>
  <c r="J1345" i="61"/>
  <c r="I1345" i="61"/>
  <c r="H1345" i="61"/>
  <c r="G1345" i="61"/>
  <c r="F1345" i="61"/>
  <c r="E1345" i="61"/>
  <c r="K1344" i="61"/>
  <c r="J1344" i="61"/>
  <c r="I1344" i="61"/>
  <c r="H1344" i="61"/>
  <c r="G1344" i="61"/>
  <c r="F1344" i="61"/>
  <c r="E1344" i="61"/>
  <c r="K1343" i="61"/>
  <c r="J1343" i="61"/>
  <c r="I1343" i="61"/>
  <c r="H1343" i="61"/>
  <c r="G1343" i="61"/>
  <c r="F1343" i="61"/>
  <c r="E1343" i="61"/>
  <c r="K1342" i="61"/>
  <c r="J1342" i="61"/>
  <c r="I1342" i="61"/>
  <c r="H1342" i="61"/>
  <c r="G1342" i="61"/>
  <c r="F1342" i="61"/>
  <c r="E1342" i="61"/>
  <c r="K1341" i="61"/>
  <c r="J1341" i="61"/>
  <c r="I1341" i="61"/>
  <c r="H1341" i="61"/>
  <c r="G1341" i="61"/>
  <c r="F1341" i="61"/>
  <c r="E1341" i="61"/>
  <c r="K1340" i="61"/>
  <c r="J1340" i="61"/>
  <c r="I1340" i="61"/>
  <c r="H1340" i="61"/>
  <c r="G1340" i="61"/>
  <c r="F1340" i="61"/>
  <c r="E1340" i="61"/>
  <c r="K1339" i="61"/>
  <c r="J1339" i="61"/>
  <c r="I1339" i="61"/>
  <c r="H1339" i="61"/>
  <c r="G1339" i="61"/>
  <c r="F1339" i="61"/>
  <c r="E1339" i="61"/>
  <c r="K1338" i="61"/>
  <c r="J1338" i="61"/>
  <c r="I1338" i="61"/>
  <c r="H1338" i="61"/>
  <c r="G1338" i="61"/>
  <c r="F1338" i="61"/>
  <c r="E1338" i="61"/>
  <c r="K1337" i="61"/>
  <c r="J1337" i="61"/>
  <c r="I1337" i="61"/>
  <c r="H1337" i="61"/>
  <c r="G1337" i="61"/>
  <c r="F1337" i="61"/>
  <c r="E1337" i="61"/>
  <c r="K1336" i="61"/>
  <c r="J1336" i="61"/>
  <c r="I1336" i="61"/>
  <c r="H1336" i="61"/>
  <c r="G1336" i="61"/>
  <c r="F1336" i="61"/>
  <c r="E1336" i="61"/>
  <c r="K1335" i="61"/>
  <c r="J1335" i="61"/>
  <c r="I1335" i="61"/>
  <c r="H1335" i="61"/>
  <c r="G1335" i="61"/>
  <c r="F1335" i="61"/>
  <c r="E1335" i="61"/>
  <c r="K1334" i="61"/>
  <c r="J1334" i="61"/>
  <c r="I1334" i="61"/>
  <c r="H1334" i="61"/>
  <c r="G1334" i="61"/>
  <c r="F1334" i="61"/>
  <c r="E1334" i="61"/>
  <c r="K1332" i="61"/>
  <c r="J1332" i="61"/>
  <c r="I1332" i="61"/>
  <c r="H1332" i="61"/>
  <c r="G1332" i="61"/>
  <c r="F1332" i="61"/>
  <c r="E1332" i="61"/>
  <c r="K1331" i="61"/>
  <c r="J1331" i="61"/>
  <c r="I1331" i="61"/>
  <c r="H1331" i="61"/>
  <c r="G1331" i="61"/>
  <c r="F1331" i="61"/>
  <c r="E1331" i="61"/>
  <c r="K1330" i="61"/>
  <c r="J1330" i="61"/>
  <c r="I1330" i="61"/>
  <c r="H1330" i="61"/>
  <c r="G1330" i="61"/>
  <c r="F1330" i="61"/>
  <c r="E1330" i="61"/>
  <c r="K1329" i="61"/>
  <c r="J1329" i="61"/>
  <c r="I1329" i="61"/>
  <c r="H1329" i="61"/>
  <c r="G1329" i="61"/>
  <c r="F1329" i="61"/>
  <c r="E1329" i="61"/>
  <c r="K1328" i="61"/>
  <c r="J1328" i="61"/>
  <c r="I1328" i="61"/>
  <c r="H1328" i="61"/>
  <c r="G1328" i="61"/>
  <c r="F1328" i="61"/>
  <c r="E1328" i="61"/>
  <c r="K1327" i="61"/>
  <c r="J1327" i="61"/>
  <c r="I1327" i="61"/>
  <c r="H1327" i="61"/>
  <c r="G1327" i="61"/>
  <c r="F1327" i="61"/>
  <c r="E1327" i="61"/>
  <c r="K1326" i="61"/>
  <c r="J1326" i="61"/>
  <c r="I1326" i="61"/>
  <c r="H1326" i="61"/>
  <c r="G1326" i="61"/>
  <c r="F1326" i="61"/>
  <c r="E1326" i="61"/>
  <c r="K1325" i="61"/>
  <c r="J1325" i="61"/>
  <c r="I1325" i="61"/>
  <c r="H1325" i="61"/>
  <c r="G1325" i="61"/>
  <c r="F1325" i="61"/>
  <c r="E1325" i="61"/>
  <c r="K1324" i="61"/>
  <c r="J1324" i="61"/>
  <c r="I1324" i="61"/>
  <c r="H1324" i="61"/>
  <c r="G1324" i="61"/>
  <c r="F1324" i="61"/>
  <c r="E1324" i="61"/>
  <c r="K1323" i="61"/>
  <c r="J1323" i="61"/>
  <c r="I1323" i="61"/>
  <c r="H1323" i="61"/>
  <c r="G1323" i="61"/>
  <c r="F1323" i="61"/>
  <c r="E1323" i="61"/>
  <c r="K1322" i="61"/>
  <c r="J1322" i="61"/>
  <c r="I1322" i="61"/>
  <c r="H1322" i="61"/>
  <c r="G1322" i="61"/>
  <c r="F1322" i="61"/>
  <c r="E1322" i="61"/>
  <c r="K1321" i="61"/>
  <c r="J1321" i="61"/>
  <c r="I1321" i="61"/>
  <c r="H1321" i="61"/>
  <c r="G1321" i="61"/>
  <c r="F1321" i="61"/>
  <c r="E1321" i="61"/>
  <c r="K1320" i="61"/>
  <c r="J1320" i="61"/>
  <c r="I1320" i="61"/>
  <c r="H1320" i="61"/>
  <c r="G1320" i="61"/>
  <c r="F1320" i="61"/>
  <c r="E1320" i="61"/>
  <c r="K1319" i="61"/>
  <c r="J1319" i="61"/>
  <c r="I1319" i="61"/>
  <c r="H1319" i="61"/>
  <c r="G1319" i="61"/>
  <c r="F1319" i="61"/>
  <c r="E1319" i="61"/>
  <c r="K1318" i="61"/>
  <c r="J1318" i="61"/>
  <c r="I1318" i="61"/>
  <c r="H1318" i="61"/>
  <c r="G1318" i="61"/>
  <c r="F1318" i="61"/>
  <c r="E1318" i="61"/>
  <c r="K1317" i="61"/>
  <c r="J1317" i="61"/>
  <c r="I1317" i="61"/>
  <c r="H1317" i="61"/>
  <c r="G1317" i="61"/>
  <c r="F1317" i="61"/>
  <c r="E1317" i="61"/>
  <c r="K1316" i="61"/>
  <c r="J1316" i="61"/>
  <c r="I1316" i="61"/>
  <c r="H1316" i="61"/>
  <c r="G1316" i="61"/>
  <c r="F1316" i="61"/>
  <c r="E1316" i="61"/>
  <c r="K1315" i="61"/>
  <c r="J1315" i="61"/>
  <c r="I1315" i="61"/>
  <c r="H1315" i="61"/>
  <c r="G1315" i="61"/>
  <c r="F1315" i="61"/>
  <c r="E1315" i="61"/>
  <c r="K1314" i="61"/>
  <c r="J1314" i="61"/>
  <c r="I1314" i="61"/>
  <c r="H1314" i="61"/>
  <c r="G1314" i="61"/>
  <c r="F1314" i="61"/>
  <c r="E1314" i="61"/>
  <c r="K1313" i="61"/>
  <c r="J1313" i="61"/>
  <c r="I1313" i="61"/>
  <c r="H1313" i="61"/>
  <c r="G1313" i="61"/>
  <c r="F1313" i="61"/>
  <c r="E1313" i="61"/>
  <c r="K1310" i="61"/>
  <c r="J1310" i="61"/>
  <c r="I1310" i="61"/>
  <c r="H1310" i="61"/>
  <c r="G1310" i="61"/>
  <c r="F1310" i="61"/>
  <c r="E1310" i="61"/>
  <c r="K1307" i="61"/>
  <c r="J1307" i="61"/>
  <c r="I1307" i="61"/>
  <c r="H1307" i="61"/>
  <c r="G1307" i="61"/>
  <c r="F1307" i="61"/>
  <c r="E1307" i="61"/>
  <c r="K1305" i="61"/>
  <c r="J1305" i="61"/>
  <c r="I1305" i="61"/>
  <c r="H1305" i="61"/>
  <c r="G1305" i="61"/>
  <c r="F1305" i="61"/>
  <c r="E1305" i="61"/>
  <c r="K1301" i="61"/>
  <c r="J1301" i="61"/>
  <c r="I1301" i="61"/>
  <c r="H1301" i="61"/>
  <c r="G1301" i="61"/>
  <c r="F1301" i="61"/>
  <c r="E1301" i="61"/>
  <c r="K1300" i="61"/>
  <c r="J1300" i="61"/>
  <c r="I1300" i="61"/>
  <c r="H1300" i="61"/>
  <c r="G1300" i="61"/>
  <c r="F1300" i="61"/>
  <c r="E1300" i="61"/>
  <c r="K1299" i="61"/>
  <c r="J1299" i="61"/>
  <c r="I1299" i="61"/>
  <c r="H1299" i="61"/>
  <c r="G1299" i="61"/>
  <c r="F1299" i="61"/>
  <c r="E1299" i="61"/>
  <c r="K1298" i="61"/>
  <c r="J1298" i="61"/>
  <c r="I1298" i="61"/>
  <c r="H1298" i="61"/>
  <c r="G1298" i="61"/>
  <c r="F1298" i="61"/>
  <c r="E1298" i="61"/>
  <c r="K1297" i="61"/>
  <c r="J1297" i="61"/>
  <c r="I1297" i="61"/>
  <c r="H1297" i="61"/>
  <c r="G1297" i="61"/>
  <c r="F1297" i="61"/>
  <c r="E1297" i="61"/>
  <c r="K1296" i="61"/>
  <c r="J1296" i="61"/>
  <c r="I1296" i="61"/>
  <c r="H1296" i="61"/>
  <c r="G1296" i="61"/>
  <c r="F1296" i="61"/>
  <c r="E1296" i="61"/>
  <c r="K1295" i="61"/>
  <c r="J1295" i="61"/>
  <c r="I1295" i="61"/>
  <c r="H1295" i="61"/>
  <c r="G1295" i="61"/>
  <c r="F1295" i="61"/>
  <c r="E1295" i="61"/>
  <c r="K1293" i="61"/>
  <c r="J1293" i="61"/>
  <c r="I1293" i="61"/>
  <c r="H1293" i="61"/>
  <c r="G1293" i="61"/>
  <c r="F1293" i="61"/>
  <c r="E1293" i="61"/>
  <c r="K1292" i="61"/>
  <c r="J1292" i="61"/>
  <c r="I1292" i="61"/>
  <c r="H1292" i="61"/>
  <c r="G1292" i="61"/>
  <c r="F1292" i="61"/>
  <c r="E1292" i="61"/>
  <c r="K1291" i="61"/>
  <c r="J1291" i="61"/>
  <c r="I1291" i="61"/>
  <c r="H1291" i="61"/>
  <c r="G1291" i="61"/>
  <c r="F1291" i="61"/>
  <c r="E1291" i="61"/>
  <c r="K1289" i="61"/>
  <c r="J1289" i="61"/>
  <c r="I1289" i="61"/>
  <c r="H1289" i="61"/>
  <c r="G1289" i="61"/>
  <c r="F1289" i="61"/>
  <c r="E1289" i="61"/>
  <c r="K1287" i="61"/>
  <c r="J1287" i="61"/>
  <c r="I1287" i="61"/>
  <c r="H1287" i="61"/>
  <c r="G1287" i="61"/>
  <c r="F1287" i="61"/>
  <c r="E1287" i="61"/>
  <c r="K1285" i="61"/>
  <c r="J1285" i="61"/>
  <c r="I1285" i="61"/>
  <c r="H1285" i="61"/>
  <c r="G1285" i="61"/>
  <c r="F1285" i="61"/>
  <c r="E1285" i="61"/>
  <c r="K1284" i="61"/>
  <c r="J1284" i="61"/>
  <c r="I1284" i="61"/>
  <c r="H1284" i="61"/>
  <c r="G1284" i="61"/>
  <c r="F1284" i="61"/>
  <c r="E1284" i="61"/>
  <c r="K1283" i="61"/>
  <c r="J1283" i="61"/>
  <c r="I1283" i="61"/>
  <c r="H1283" i="61"/>
  <c r="G1283" i="61"/>
  <c r="F1283" i="61"/>
  <c r="E1283" i="61"/>
  <c r="K1282" i="61"/>
  <c r="J1282" i="61"/>
  <c r="I1282" i="61"/>
  <c r="H1282" i="61"/>
  <c r="G1282" i="61"/>
  <c r="F1282" i="61"/>
  <c r="E1282" i="61"/>
  <c r="K1281" i="61"/>
  <c r="J1281" i="61"/>
  <c r="I1281" i="61"/>
  <c r="H1281" i="61"/>
  <c r="G1281" i="61"/>
  <c r="F1281" i="61"/>
  <c r="E1281" i="61"/>
  <c r="K1280" i="61"/>
  <c r="J1280" i="61"/>
  <c r="I1280" i="61"/>
  <c r="H1280" i="61"/>
  <c r="G1280" i="61"/>
  <c r="F1280" i="61"/>
  <c r="E1280" i="61"/>
  <c r="K1278" i="61"/>
  <c r="J1278" i="61"/>
  <c r="I1278" i="61"/>
  <c r="H1278" i="61"/>
  <c r="G1278" i="61"/>
  <c r="F1278" i="61"/>
  <c r="E1278" i="61"/>
  <c r="K1267" i="61"/>
  <c r="J1267" i="61"/>
  <c r="I1267" i="61"/>
  <c r="H1267" i="61"/>
  <c r="G1267" i="61"/>
  <c r="F1267" i="61"/>
  <c r="E1267" i="61"/>
  <c r="K1266" i="61"/>
  <c r="J1266" i="61"/>
  <c r="I1266" i="61"/>
  <c r="H1266" i="61"/>
  <c r="G1266" i="61"/>
  <c r="F1266" i="61"/>
  <c r="E1266" i="61"/>
  <c r="K1265" i="61"/>
  <c r="J1265" i="61"/>
  <c r="I1265" i="61"/>
  <c r="H1265" i="61"/>
  <c r="G1265" i="61"/>
  <c r="F1265" i="61"/>
  <c r="E1265" i="61"/>
  <c r="K1264" i="61"/>
  <c r="J1264" i="61"/>
  <c r="I1264" i="61"/>
  <c r="H1264" i="61"/>
  <c r="G1264" i="61"/>
  <c r="F1264" i="61"/>
  <c r="E1264" i="61"/>
  <c r="K1261" i="61"/>
  <c r="J1261" i="61"/>
  <c r="I1261" i="61"/>
  <c r="H1261" i="61"/>
  <c r="G1261" i="61"/>
  <c r="F1261" i="61"/>
  <c r="E1261" i="61"/>
  <c r="K1260" i="61"/>
  <c r="J1260" i="61"/>
  <c r="I1260" i="61"/>
  <c r="H1260" i="61"/>
  <c r="G1260" i="61"/>
  <c r="F1260" i="61"/>
  <c r="E1260" i="61"/>
  <c r="K1258" i="61"/>
  <c r="J1258" i="61"/>
  <c r="I1258" i="61"/>
  <c r="H1258" i="61"/>
  <c r="G1258" i="61"/>
  <c r="F1258" i="61"/>
  <c r="E1258" i="61"/>
  <c r="K1255" i="61"/>
  <c r="J1255" i="61"/>
  <c r="I1255" i="61"/>
  <c r="H1255" i="61"/>
  <c r="G1255" i="61"/>
  <c r="F1255" i="61"/>
  <c r="E1255" i="61"/>
  <c r="K1254" i="61"/>
  <c r="J1254" i="61"/>
  <c r="I1254" i="61"/>
  <c r="H1254" i="61"/>
  <c r="G1254" i="61"/>
  <c r="F1254" i="61"/>
  <c r="E1254" i="61"/>
  <c r="K1253" i="61"/>
  <c r="J1253" i="61"/>
  <c r="I1253" i="61"/>
  <c r="H1253" i="61"/>
  <c r="G1253" i="61"/>
  <c r="F1253" i="61"/>
  <c r="E1253" i="61"/>
  <c r="K1251" i="61"/>
  <c r="J1251" i="61"/>
  <c r="I1251" i="61"/>
  <c r="H1251" i="61"/>
  <c r="G1251" i="61"/>
  <c r="F1251" i="61"/>
  <c r="E1251" i="61"/>
  <c r="K1250" i="61"/>
  <c r="J1250" i="61"/>
  <c r="I1250" i="61"/>
  <c r="H1250" i="61"/>
  <c r="G1250" i="61"/>
  <c r="F1250" i="61"/>
  <c r="E1250" i="61"/>
  <c r="K1243" i="61"/>
  <c r="J1243" i="61"/>
  <c r="I1243" i="61"/>
  <c r="H1243" i="61"/>
  <c r="G1243" i="61"/>
  <c r="F1243" i="61"/>
  <c r="E1243" i="61"/>
  <c r="K1242" i="61"/>
  <c r="J1242" i="61"/>
  <c r="I1242" i="61"/>
  <c r="H1242" i="61"/>
  <c r="G1242" i="61"/>
  <c r="F1242" i="61"/>
  <c r="E1242" i="61"/>
  <c r="K1241" i="61"/>
  <c r="J1241" i="61"/>
  <c r="I1241" i="61"/>
  <c r="H1241" i="61"/>
  <c r="G1241" i="61"/>
  <c r="F1241" i="61"/>
  <c r="E1241" i="61"/>
  <c r="K1240" i="61"/>
  <c r="J1240" i="61"/>
  <c r="I1240" i="61"/>
  <c r="H1240" i="61"/>
  <c r="G1240" i="61"/>
  <c r="F1240" i="61"/>
  <c r="E1240" i="61"/>
  <c r="K1239" i="61"/>
  <c r="J1239" i="61"/>
  <c r="I1239" i="61"/>
  <c r="H1239" i="61"/>
  <c r="G1239" i="61"/>
  <c r="F1239" i="61"/>
  <c r="E1239" i="61"/>
  <c r="K1238" i="61"/>
  <c r="J1238" i="61"/>
  <c r="I1238" i="61"/>
  <c r="H1238" i="61"/>
  <c r="G1238" i="61"/>
  <c r="F1238" i="61"/>
  <c r="E1238" i="61"/>
  <c r="K1234" i="61"/>
  <c r="J1234" i="61"/>
  <c r="I1234" i="61"/>
  <c r="H1234" i="61"/>
  <c r="G1234" i="61"/>
  <c r="F1234" i="61"/>
  <c r="E1234" i="61"/>
  <c r="K1232" i="61"/>
  <c r="J1232" i="61"/>
  <c r="I1232" i="61"/>
  <c r="H1232" i="61"/>
  <c r="G1232" i="61"/>
  <c r="F1232" i="61"/>
  <c r="E1232" i="61"/>
  <c r="K1229" i="61"/>
  <c r="J1229" i="61"/>
  <c r="I1229" i="61"/>
  <c r="H1229" i="61"/>
  <c r="G1229" i="61"/>
  <c r="F1229" i="61"/>
  <c r="E1229" i="61"/>
  <c r="K1228" i="61"/>
  <c r="J1228" i="61"/>
  <c r="I1228" i="61"/>
  <c r="H1228" i="61"/>
  <c r="G1228" i="61"/>
  <c r="F1228" i="61"/>
  <c r="E1228" i="61"/>
  <c r="K1227" i="61"/>
  <c r="J1227" i="61"/>
  <c r="I1227" i="61"/>
  <c r="H1227" i="61"/>
  <c r="G1227" i="61"/>
  <c r="F1227" i="61"/>
  <c r="E1227" i="61"/>
  <c r="K1226" i="61"/>
  <c r="J1226" i="61"/>
  <c r="I1226" i="61"/>
  <c r="H1226" i="61"/>
  <c r="G1226" i="61"/>
  <c r="F1226" i="61"/>
  <c r="E1226" i="61"/>
  <c r="K1225" i="61"/>
  <c r="J1225" i="61"/>
  <c r="I1225" i="61"/>
  <c r="H1225" i="61"/>
  <c r="G1225" i="61"/>
  <c r="F1225" i="61"/>
  <c r="E1225" i="61"/>
  <c r="K1224" i="61"/>
  <c r="J1224" i="61"/>
  <c r="I1224" i="61"/>
  <c r="H1224" i="61"/>
  <c r="G1224" i="61"/>
  <c r="F1224" i="61"/>
  <c r="E1224" i="61"/>
  <c r="K1223" i="61"/>
  <c r="J1223" i="61"/>
  <c r="I1223" i="61"/>
  <c r="H1223" i="61"/>
  <c r="G1223" i="61"/>
  <c r="F1223" i="61"/>
  <c r="E1223" i="61"/>
  <c r="K1222" i="61"/>
  <c r="J1222" i="61"/>
  <c r="I1222" i="61"/>
  <c r="H1222" i="61"/>
  <c r="G1222" i="61"/>
  <c r="F1222" i="61"/>
  <c r="E1222" i="61"/>
  <c r="K1221" i="61"/>
  <c r="J1221" i="61"/>
  <c r="I1221" i="61"/>
  <c r="H1221" i="61"/>
  <c r="G1221" i="61"/>
  <c r="F1221" i="61"/>
  <c r="E1221" i="61"/>
  <c r="K1220" i="61"/>
  <c r="J1220" i="61"/>
  <c r="I1220" i="61"/>
  <c r="H1220" i="61"/>
  <c r="G1220" i="61"/>
  <c r="F1220" i="61"/>
  <c r="E1220" i="61"/>
  <c r="K1219" i="61"/>
  <c r="J1219" i="61"/>
  <c r="I1219" i="61"/>
  <c r="H1219" i="61"/>
  <c r="G1219" i="61"/>
  <c r="F1219" i="61"/>
  <c r="E1219" i="61"/>
  <c r="K1218" i="61"/>
  <c r="J1218" i="61"/>
  <c r="I1218" i="61"/>
  <c r="H1218" i="61"/>
  <c r="G1218" i="61"/>
  <c r="F1218" i="61"/>
  <c r="E1218" i="61"/>
  <c r="K1217" i="61"/>
  <c r="J1217" i="61"/>
  <c r="I1217" i="61"/>
  <c r="H1217" i="61"/>
  <c r="G1217" i="61"/>
  <c r="F1217" i="61"/>
  <c r="E1217" i="61"/>
  <c r="K1216" i="61"/>
  <c r="J1216" i="61"/>
  <c r="I1216" i="61"/>
  <c r="H1216" i="61"/>
  <c r="G1216" i="61"/>
  <c r="F1216" i="61"/>
  <c r="E1216" i="61"/>
  <c r="K1215" i="61"/>
  <c r="J1215" i="61"/>
  <c r="I1215" i="61"/>
  <c r="H1215" i="61"/>
  <c r="G1215" i="61"/>
  <c r="F1215" i="61"/>
  <c r="E1215" i="61"/>
  <c r="K1214" i="61"/>
  <c r="J1214" i="61"/>
  <c r="I1214" i="61"/>
  <c r="H1214" i="61"/>
  <c r="G1214" i="61"/>
  <c r="F1214" i="61"/>
  <c r="E1214" i="61"/>
  <c r="K1213" i="61"/>
  <c r="J1213" i="61"/>
  <c r="I1213" i="61"/>
  <c r="H1213" i="61"/>
  <c r="G1213" i="61"/>
  <c r="F1213" i="61"/>
  <c r="E1213" i="61"/>
  <c r="K1212" i="61"/>
  <c r="J1212" i="61"/>
  <c r="I1212" i="61"/>
  <c r="H1212" i="61"/>
  <c r="G1212" i="61"/>
  <c r="F1212" i="61"/>
  <c r="E1212" i="61"/>
  <c r="K1211" i="61"/>
  <c r="J1211" i="61"/>
  <c r="I1211" i="61"/>
  <c r="H1211" i="61"/>
  <c r="G1211" i="61"/>
  <c r="F1211" i="61"/>
  <c r="E1211" i="61"/>
  <c r="K1210" i="61"/>
  <c r="J1210" i="61"/>
  <c r="I1210" i="61"/>
  <c r="H1210" i="61"/>
  <c r="G1210" i="61"/>
  <c r="F1210" i="61"/>
  <c r="E1210" i="61"/>
  <c r="K1209" i="61"/>
  <c r="J1209" i="61"/>
  <c r="I1209" i="61"/>
  <c r="H1209" i="61"/>
  <c r="G1209" i="61"/>
  <c r="F1209" i="61"/>
  <c r="E1209" i="61"/>
  <c r="K1207" i="61"/>
  <c r="J1207" i="61"/>
  <c r="I1207" i="61"/>
  <c r="H1207" i="61"/>
  <c r="G1207" i="61"/>
  <c r="F1207" i="61"/>
  <c r="E1207" i="61"/>
  <c r="K1206" i="61"/>
  <c r="J1206" i="61"/>
  <c r="I1206" i="61"/>
  <c r="H1206" i="61"/>
  <c r="G1206" i="61"/>
  <c r="F1206" i="61"/>
  <c r="E1206" i="61"/>
  <c r="K1205" i="61"/>
  <c r="J1205" i="61"/>
  <c r="I1205" i="61"/>
  <c r="H1205" i="61"/>
  <c r="G1205" i="61"/>
  <c r="F1205" i="61"/>
  <c r="E1205" i="61"/>
  <c r="K1204" i="61"/>
  <c r="J1204" i="61"/>
  <c r="I1204" i="61"/>
  <c r="H1204" i="61"/>
  <c r="G1204" i="61"/>
  <c r="F1204" i="61"/>
  <c r="E1204" i="61"/>
  <c r="K1203" i="61"/>
  <c r="J1203" i="61"/>
  <c r="I1203" i="61"/>
  <c r="H1203" i="61"/>
  <c r="G1203" i="61"/>
  <c r="F1203" i="61"/>
  <c r="E1203" i="61"/>
  <c r="K1202" i="61"/>
  <c r="J1202" i="61"/>
  <c r="I1202" i="61"/>
  <c r="H1202" i="61"/>
  <c r="G1202" i="61"/>
  <c r="F1202" i="61"/>
  <c r="E1202" i="61"/>
  <c r="K1201" i="61"/>
  <c r="J1201" i="61"/>
  <c r="I1201" i="61"/>
  <c r="H1201" i="61"/>
  <c r="G1201" i="61"/>
  <c r="F1201" i="61"/>
  <c r="E1201" i="61"/>
  <c r="K1200" i="61"/>
  <c r="J1200" i="61"/>
  <c r="I1200" i="61"/>
  <c r="H1200" i="61"/>
  <c r="G1200" i="61"/>
  <c r="F1200" i="61"/>
  <c r="E1200" i="61"/>
  <c r="K1199" i="61"/>
  <c r="J1199" i="61"/>
  <c r="I1199" i="61"/>
  <c r="H1199" i="61"/>
  <c r="G1199" i="61"/>
  <c r="F1199" i="61"/>
  <c r="E1199" i="61"/>
  <c r="K1198" i="61"/>
  <c r="J1198" i="61"/>
  <c r="I1198" i="61"/>
  <c r="H1198" i="61"/>
  <c r="G1198" i="61"/>
  <c r="F1198" i="61"/>
  <c r="E1198" i="61"/>
  <c r="K1197" i="61"/>
  <c r="J1197" i="61"/>
  <c r="I1197" i="61"/>
  <c r="H1197" i="61"/>
  <c r="G1197" i="61"/>
  <c r="F1197" i="61"/>
  <c r="E1197" i="61"/>
  <c r="K1196" i="61"/>
  <c r="J1196" i="61"/>
  <c r="I1196" i="61"/>
  <c r="H1196" i="61"/>
  <c r="G1196" i="61"/>
  <c r="F1196" i="61"/>
  <c r="E1196" i="61"/>
  <c r="K1195" i="61"/>
  <c r="J1195" i="61"/>
  <c r="I1195" i="61"/>
  <c r="H1195" i="61"/>
  <c r="G1195" i="61"/>
  <c r="F1195" i="61"/>
  <c r="E1195" i="61"/>
  <c r="K1194" i="61"/>
  <c r="J1194" i="61"/>
  <c r="I1194" i="61"/>
  <c r="H1194" i="61"/>
  <c r="G1194" i="61"/>
  <c r="F1194" i="61"/>
  <c r="E1194" i="61"/>
  <c r="K1193" i="61"/>
  <c r="J1193" i="61"/>
  <c r="I1193" i="61"/>
  <c r="H1193" i="61"/>
  <c r="G1193" i="61"/>
  <c r="F1193" i="61"/>
  <c r="E1193" i="61"/>
  <c r="K1192" i="61"/>
  <c r="J1192" i="61"/>
  <c r="I1192" i="61"/>
  <c r="H1192" i="61"/>
  <c r="G1192" i="61"/>
  <c r="F1192" i="61"/>
  <c r="E1192" i="61"/>
  <c r="K1191" i="61"/>
  <c r="J1191" i="61"/>
  <c r="I1191" i="61"/>
  <c r="H1191" i="61"/>
  <c r="G1191" i="61"/>
  <c r="F1191" i="61"/>
  <c r="E1191" i="61"/>
  <c r="K1190" i="61"/>
  <c r="J1190" i="61"/>
  <c r="I1190" i="61"/>
  <c r="H1190" i="61"/>
  <c r="G1190" i="61"/>
  <c r="F1190" i="61"/>
  <c r="E1190" i="61"/>
  <c r="K1189" i="61"/>
  <c r="J1189" i="61"/>
  <c r="I1189" i="61"/>
  <c r="H1189" i="61"/>
  <c r="G1189" i="61"/>
  <c r="F1189" i="61"/>
  <c r="E1189" i="61"/>
  <c r="K1188" i="61"/>
  <c r="J1188" i="61"/>
  <c r="I1188" i="61"/>
  <c r="H1188" i="61"/>
  <c r="G1188" i="61"/>
  <c r="F1188" i="61"/>
  <c r="E1188" i="61"/>
  <c r="K1185" i="61"/>
  <c r="J1185" i="61"/>
  <c r="I1185" i="61"/>
  <c r="H1185" i="61"/>
  <c r="G1185" i="61"/>
  <c r="F1185" i="61"/>
  <c r="E1185" i="61"/>
  <c r="K1182" i="61"/>
  <c r="J1182" i="61"/>
  <c r="I1182" i="61"/>
  <c r="H1182" i="61"/>
  <c r="G1182" i="61"/>
  <c r="F1182" i="61"/>
  <c r="E1182" i="61"/>
  <c r="K1180" i="61"/>
  <c r="J1180" i="61"/>
  <c r="I1180" i="61"/>
  <c r="H1180" i="61"/>
  <c r="G1180" i="61"/>
  <c r="F1180" i="61"/>
  <c r="E1180" i="61"/>
  <c r="K1176" i="61"/>
  <c r="J1176" i="61"/>
  <c r="I1176" i="61"/>
  <c r="H1176" i="61"/>
  <c r="G1176" i="61"/>
  <c r="F1176" i="61"/>
  <c r="E1176" i="61"/>
  <c r="K1175" i="61"/>
  <c r="J1175" i="61"/>
  <c r="I1175" i="61"/>
  <c r="H1175" i="61"/>
  <c r="G1175" i="61"/>
  <c r="F1175" i="61"/>
  <c r="E1175" i="61"/>
  <c r="K1174" i="61"/>
  <c r="J1174" i="61"/>
  <c r="I1174" i="61"/>
  <c r="H1174" i="61"/>
  <c r="G1174" i="61"/>
  <c r="F1174" i="61"/>
  <c r="E1174" i="61"/>
  <c r="K1173" i="61"/>
  <c r="J1173" i="61"/>
  <c r="I1173" i="61"/>
  <c r="H1173" i="61"/>
  <c r="G1173" i="61"/>
  <c r="F1173" i="61"/>
  <c r="E1173" i="61"/>
  <c r="K1172" i="61"/>
  <c r="J1172" i="61"/>
  <c r="I1172" i="61"/>
  <c r="H1172" i="61"/>
  <c r="G1172" i="61"/>
  <c r="F1172" i="61"/>
  <c r="E1172" i="61"/>
  <c r="K1171" i="61"/>
  <c r="J1171" i="61"/>
  <c r="I1171" i="61"/>
  <c r="H1171" i="61"/>
  <c r="G1171" i="61"/>
  <c r="F1171" i="61"/>
  <c r="E1171" i="61"/>
  <c r="K1170" i="61"/>
  <c r="J1170" i="61"/>
  <c r="I1170" i="61"/>
  <c r="H1170" i="61"/>
  <c r="G1170" i="61"/>
  <c r="F1170" i="61"/>
  <c r="E1170" i="61"/>
  <c r="K1168" i="61"/>
  <c r="J1168" i="61"/>
  <c r="I1168" i="61"/>
  <c r="H1168" i="61"/>
  <c r="G1168" i="61"/>
  <c r="F1168" i="61"/>
  <c r="E1168" i="61"/>
  <c r="K1167" i="61"/>
  <c r="J1167" i="61"/>
  <c r="I1167" i="61"/>
  <c r="H1167" i="61"/>
  <c r="G1167" i="61"/>
  <c r="F1167" i="61"/>
  <c r="E1167" i="61"/>
  <c r="K1166" i="61"/>
  <c r="J1166" i="61"/>
  <c r="I1166" i="61"/>
  <c r="H1166" i="61"/>
  <c r="G1166" i="61"/>
  <c r="F1166" i="61"/>
  <c r="E1166" i="61"/>
  <c r="K1164" i="61"/>
  <c r="J1164" i="61"/>
  <c r="I1164" i="61"/>
  <c r="H1164" i="61"/>
  <c r="G1164" i="61"/>
  <c r="F1164" i="61"/>
  <c r="E1164" i="61"/>
  <c r="K1162" i="61"/>
  <c r="J1162" i="61"/>
  <c r="I1162" i="61"/>
  <c r="H1162" i="61"/>
  <c r="G1162" i="61"/>
  <c r="F1162" i="61"/>
  <c r="E1162" i="61"/>
  <c r="K1160" i="61"/>
  <c r="J1160" i="61"/>
  <c r="I1160" i="61"/>
  <c r="H1160" i="61"/>
  <c r="G1160" i="61"/>
  <c r="F1160" i="61"/>
  <c r="E1160" i="61"/>
  <c r="K1159" i="61"/>
  <c r="J1159" i="61"/>
  <c r="I1159" i="61"/>
  <c r="H1159" i="61"/>
  <c r="G1159" i="61"/>
  <c r="F1159" i="61"/>
  <c r="E1159" i="61"/>
  <c r="K1158" i="61"/>
  <c r="J1158" i="61"/>
  <c r="I1158" i="61"/>
  <c r="H1158" i="61"/>
  <c r="G1158" i="61"/>
  <c r="F1158" i="61"/>
  <c r="E1158" i="61"/>
  <c r="K1157" i="61"/>
  <c r="J1157" i="61"/>
  <c r="I1157" i="61"/>
  <c r="H1157" i="61"/>
  <c r="G1157" i="61"/>
  <c r="F1157" i="61"/>
  <c r="E1157" i="61"/>
  <c r="K1156" i="61"/>
  <c r="J1156" i="61"/>
  <c r="I1156" i="61"/>
  <c r="H1156" i="61"/>
  <c r="G1156" i="61"/>
  <c r="F1156" i="61"/>
  <c r="E1156" i="61"/>
  <c r="K1155" i="61"/>
  <c r="J1155" i="61"/>
  <c r="I1155" i="61"/>
  <c r="H1155" i="61"/>
  <c r="G1155" i="61"/>
  <c r="F1155" i="61"/>
  <c r="E1155" i="61"/>
  <c r="K1153" i="61"/>
  <c r="J1153" i="61"/>
  <c r="I1153" i="61"/>
  <c r="H1153" i="61"/>
  <c r="G1153" i="61"/>
  <c r="F1153" i="61"/>
  <c r="E1153" i="61"/>
  <c r="K1142" i="61"/>
  <c r="J1142" i="61"/>
  <c r="I1142" i="61"/>
  <c r="H1142" i="61"/>
  <c r="G1142" i="61"/>
  <c r="F1142" i="61"/>
  <c r="E1142" i="61"/>
  <c r="K1141" i="61"/>
  <c r="J1141" i="61"/>
  <c r="I1141" i="61"/>
  <c r="H1141" i="61"/>
  <c r="G1141" i="61"/>
  <c r="F1141" i="61"/>
  <c r="E1141" i="61"/>
  <c r="K1140" i="61"/>
  <c r="J1140" i="61"/>
  <c r="I1140" i="61"/>
  <c r="H1140" i="61"/>
  <c r="G1140" i="61"/>
  <c r="F1140" i="61"/>
  <c r="E1140" i="61"/>
  <c r="K1139" i="61"/>
  <c r="J1139" i="61"/>
  <c r="I1139" i="61"/>
  <c r="H1139" i="61"/>
  <c r="G1139" i="61"/>
  <c r="F1139" i="61"/>
  <c r="E1139" i="61"/>
  <c r="K1136" i="61"/>
  <c r="J1136" i="61"/>
  <c r="I1136" i="61"/>
  <c r="H1136" i="61"/>
  <c r="G1136" i="61"/>
  <c r="F1136" i="61"/>
  <c r="E1136" i="61"/>
  <c r="K1135" i="61"/>
  <c r="J1135" i="61"/>
  <c r="I1135" i="61"/>
  <c r="H1135" i="61"/>
  <c r="G1135" i="61"/>
  <c r="F1135" i="61"/>
  <c r="E1135" i="61"/>
  <c r="K1133" i="61"/>
  <c r="J1133" i="61"/>
  <c r="I1133" i="61"/>
  <c r="H1133" i="61"/>
  <c r="G1133" i="61"/>
  <c r="F1133" i="61"/>
  <c r="E1133" i="61"/>
  <c r="K1130" i="61"/>
  <c r="J1130" i="61"/>
  <c r="I1130" i="61"/>
  <c r="H1130" i="61"/>
  <c r="G1130" i="61"/>
  <c r="F1130" i="61"/>
  <c r="E1130" i="61"/>
  <c r="K1129" i="61"/>
  <c r="J1129" i="61"/>
  <c r="I1129" i="61"/>
  <c r="H1129" i="61"/>
  <c r="G1129" i="61"/>
  <c r="F1129" i="61"/>
  <c r="E1129" i="61"/>
  <c r="K1128" i="61"/>
  <c r="J1128" i="61"/>
  <c r="I1128" i="61"/>
  <c r="H1128" i="61"/>
  <c r="G1128" i="61"/>
  <c r="F1128" i="61"/>
  <c r="E1128" i="61"/>
  <c r="K1126" i="61"/>
  <c r="J1126" i="61"/>
  <c r="I1126" i="61"/>
  <c r="H1126" i="61"/>
  <c r="G1126" i="61"/>
  <c r="F1126" i="61"/>
  <c r="E1126" i="61"/>
  <c r="K1125" i="61"/>
  <c r="J1125" i="61"/>
  <c r="I1125" i="61"/>
  <c r="H1125" i="61"/>
  <c r="G1125" i="61"/>
  <c r="F1125" i="61"/>
  <c r="E1125" i="61"/>
  <c r="K1118" i="61"/>
  <c r="J1118" i="61"/>
  <c r="I1118" i="61"/>
  <c r="H1118" i="61"/>
  <c r="G1118" i="61"/>
  <c r="F1118" i="61"/>
  <c r="E1118" i="61"/>
  <c r="K1117" i="61"/>
  <c r="J1117" i="61"/>
  <c r="I1117" i="61"/>
  <c r="H1117" i="61"/>
  <c r="G1117" i="61"/>
  <c r="F1117" i="61"/>
  <c r="E1117" i="61"/>
  <c r="K1116" i="61"/>
  <c r="J1116" i="61"/>
  <c r="I1116" i="61"/>
  <c r="H1116" i="61"/>
  <c r="G1116" i="61"/>
  <c r="F1116" i="61"/>
  <c r="E1116" i="61"/>
  <c r="K1115" i="61"/>
  <c r="J1115" i="61"/>
  <c r="I1115" i="61"/>
  <c r="H1115" i="61"/>
  <c r="G1115" i="61"/>
  <c r="F1115" i="61"/>
  <c r="E1115" i="61"/>
  <c r="K1114" i="61"/>
  <c r="J1114" i="61"/>
  <c r="I1114" i="61"/>
  <c r="H1114" i="61"/>
  <c r="G1114" i="61"/>
  <c r="F1114" i="61"/>
  <c r="E1114" i="61"/>
  <c r="K1113" i="61"/>
  <c r="J1113" i="61"/>
  <c r="I1113" i="61"/>
  <c r="H1113" i="61"/>
  <c r="G1113" i="61"/>
  <c r="F1113" i="61"/>
  <c r="E1113" i="61"/>
  <c r="K1109" i="61"/>
  <c r="J1109" i="61"/>
  <c r="I1109" i="61"/>
  <c r="H1109" i="61"/>
  <c r="G1109" i="61"/>
  <c r="F1109" i="61"/>
  <c r="E1109" i="61"/>
  <c r="K1107" i="61"/>
  <c r="J1107" i="61"/>
  <c r="I1107" i="61"/>
  <c r="H1107" i="61"/>
  <c r="G1107" i="61"/>
  <c r="F1107" i="61"/>
  <c r="E1107" i="61"/>
  <c r="K1104" i="61"/>
  <c r="J1104" i="61"/>
  <c r="I1104" i="61"/>
  <c r="H1104" i="61"/>
  <c r="G1104" i="61"/>
  <c r="F1104" i="61"/>
  <c r="E1104" i="61"/>
  <c r="K1103" i="61"/>
  <c r="J1103" i="61"/>
  <c r="I1103" i="61"/>
  <c r="H1103" i="61"/>
  <c r="G1103" i="61"/>
  <c r="F1103" i="61"/>
  <c r="E1103" i="61"/>
  <c r="K1102" i="61"/>
  <c r="J1102" i="61"/>
  <c r="I1102" i="61"/>
  <c r="H1102" i="61"/>
  <c r="G1102" i="61"/>
  <c r="F1102" i="61"/>
  <c r="E1102" i="61"/>
  <c r="K1101" i="61"/>
  <c r="J1101" i="61"/>
  <c r="I1101" i="61"/>
  <c r="H1101" i="61"/>
  <c r="G1101" i="61"/>
  <c r="F1101" i="61"/>
  <c r="E1101" i="61"/>
  <c r="K1100" i="61"/>
  <c r="J1100" i="61"/>
  <c r="I1100" i="61"/>
  <c r="H1100" i="61"/>
  <c r="G1100" i="61"/>
  <c r="F1100" i="61"/>
  <c r="E1100" i="61"/>
  <c r="K1099" i="61"/>
  <c r="J1099" i="61"/>
  <c r="I1099" i="61"/>
  <c r="H1099" i="61"/>
  <c r="G1099" i="61"/>
  <c r="F1099" i="61"/>
  <c r="E1099" i="61"/>
  <c r="K1098" i="61"/>
  <c r="J1098" i="61"/>
  <c r="I1098" i="61"/>
  <c r="H1098" i="61"/>
  <c r="G1098" i="61"/>
  <c r="F1098" i="61"/>
  <c r="E1098" i="61"/>
  <c r="K1097" i="61"/>
  <c r="J1097" i="61"/>
  <c r="I1097" i="61"/>
  <c r="H1097" i="61"/>
  <c r="G1097" i="61"/>
  <c r="F1097" i="61"/>
  <c r="E1097" i="61"/>
  <c r="K1096" i="61"/>
  <c r="J1096" i="61"/>
  <c r="I1096" i="61"/>
  <c r="H1096" i="61"/>
  <c r="G1096" i="61"/>
  <c r="F1096" i="61"/>
  <c r="E1096" i="61"/>
  <c r="K1095" i="61"/>
  <c r="J1095" i="61"/>
  <c r="I1095" i="61"/>
  <c r="H1095" i="61"/>
  <c r="G1095" i="61"/>
  <c r="F1095" i="61"/>
  <c r="E1095" i="61"/>
  <c r="K1094" i="61"/>
  <c r="J1094" i="61"/>
  <c r="I1094" i="61"/>
  <c r="H1094" i="61"/>
  <c r="G1094" i="61"/>
  <c r="F1094" i="61"/>
  <c r="E1094" i="61"/>
  <c r="K1093" i="61"/>
  <c r="J1093" i="61"/>
  <c r="I1093" i="61"/>
  <c r="H1093" i="61"/>
  <c r="G1093" i="61"/>
  <c r="F1093" i="61"/>
  <c r="E1093" i="61"/>
  <c r="K1092" i="61"/>
  <c r="J1092" i="61"/>
  <c r="I1092" i="61"/>
  <c r="H1092" i="61"/>
  <c r="G1092" i="61"/>
  <c r="F1092" i="61"/>
  <c r="E1092" i="61"/>
  <c r="K1091" i="61"/>
  <c r="J1091" i="61"/>
  <c r="I1091" i="61"/>
  <c r="H1091" i="61"/>
  <c r="G1091" i="61"/>
  <c r="F1091" i="61"/>
  <c r="E1091" i="61"/>
  <c r="K1090" i="61"/>
  <c r="J1090" i="61"/>
  <c r="I1090" i="61"/>
  <c r="H1090" i="61"/>
  <c r="G1090" i="61"/>
  <c r="F1090" i="61"/>
  <c r="E1090" i="61"/>
  <c r="K1089" i="61"/>
  <c r="J1089" i="61"/>
  <c r="I1089" i="61"/>
  <c r="H1089" i="61"/>
  <c r="G1089" i="61"/>
  <c r="F1089" i="61"/>
  <c r="E1089" i="61"/>
  <c r="K1088" i="61"/>
  <c r="J1088" i="61"/>
  <c r="I1088" i="61"/>
  <c r="H1088" i="61"/>
  <c r="G1088" i="61"/>
  <c r="F1088" i="61"/>
  <c r="E1088" i="61"/>
  <c r="K1087" i="61"/>
  <c r="J1087" i="61"/>
  <c r="I1087" i="61"/>
  <c r="H1087" i="61"/>
  <c r="G1087" i="61"/>
  <c r="F1087" i="61"/>
  <c r="E1087" i="61"/>
  <c r="K1086" i="61"/>
  <c r="J1086" i="61"/>
  <c r="I1086" i="61"/>
  <c r="H1086" i="61"/>
  <c r="G1086" i="61"/>
  <c r="F1086" i="61"/>
  <c r="E1086" i="61"/>
  <c r="K1085" i="61"/>
  <c r="J1085" i="61"/>
  <c r="I1085" i="61"/>
  <c r="H1085" i="61"/>
  <c r="G1085" i="61"/>
  <c r="F1085" i="61"/>
  <c r="E1085" i="61"/>
  <c r="K1084" i="61"/>
  <c r="J1084" i="61"/>
  <c r="I1084" i="61"/>
  <c r="H1084" i="61"/>
  <c r="G1084" i="61"/>
  <c r="F1084" i="61"/>
  <c r="E1084" i="61"/>
  <c r="K1082" i="61"/>
  <c r="J1082" i="61"/>
  <c r="I1082" i="61"/>
  <c r="H1082" i="61"/>
  <c r="G1082" i="61"/>
  <c r="F1082" i="61"/>
  <c r="E1082" i="61"/>
  <c r="K1081" i="61"/>
  <c r="J1081" i="61"/>
  <c r="I1081" i="61"/>
  <c r="H1081" i="61"/>
  <c r="G1081" i="61"/>
  <c r="F1081" i="61"/>
  <c r="E1081" i="61"/>
  <c r="K1080" i="61"/>
  <c r="J1080" i="61"/>
  <c r="I1080" i="61"/>
  <c r="H1080" i="61"/>
  <c r="G1080" i="61"/>
  <c r="F1080" i="61"/>
  <c r="E1080" i="61"/>
  <c r="K1079" i="61"/>
  <c r="J1079" i="61"/>
  <c r="I1079" i="61"/>
  <c r="H1079" i="61"/>
  <c r="G1079" i="61"/>
  <c r="F1079" i="61"/>
  <c r="E1079" i="61"/>
  <c r="K1078" i="61"/>
  <c r="J1078" i="61"/>
  <c r="I1078" i="61"/>
  <c r="H1078" i="61"/>
  <c r="G1078" i="61"/>
  <c r="F1078" i="61"/>
  <c r="E1078" i="61"/>
  <c r="K1077" i="61"/>
  <c r="J1077" i="61"/>
  <c r="I1077" i="61"/>
  <c r="H1077" i="61"/>
  <c r="G1077" i="61"/>
  <c r="F1077" i="61"/>
  <c r="E1077" i="61"/>
  <c r="K1076" i="61"/>
  <c r="J1076" i="61"/>
  <c r="I1076" i="61"/>
  <c r="H1076" i="61"/>
  <c r="G1076" i="61"/>
  <c r="F1076" i="61"/>
  <c r="E1076" i="61"/>
  <c r="K1075" i="61"/>
  <c r="J1075" i="61"/>
  <c r="I1075" i="61"/>
  <c r="H1075" i="61"/>
  <c r="G1075" i="61"/>
  <c r="F1075" i="61"/>
  <c r="E1075" i="61"/>
  <c r="K1074" i="61"/>
  <c r="J1074" i="61"/>
  <c r="I1074" i="61"/>
  <c r="H1074" i="61"/>
  <c r="G1074" i="61"/>
  <c r="F1074" i="61"/>
  <c r="E1074" i="61"/>
  <c r="K1073" i="61"/>
  <c r="J1073" i="61"/>
  <c r="I1073" i="61"/>
  <c r="H1073" i="61"/>
  <c r="G1073" i="61"/>
  <c r="F1073" i="61"/>
  <c r="E1073" i="61"/>
  <c r="K1072" i="61"/>
  <c r="J1072" i="61"/>
  <c r="I1072" i="61"/>
  <c r="H1072" i="61"/>
  <c r="G1072" i="61"/>
  <c r="F1072" i="61"/>
  <c r="E1072" i="61"/>
  <c r="K1071" i="61"/>
  <c r="J1071" i="61"/>
  <c r="I1071" i="61"/>
  <c r="H1071" i="61"/>
  <c r="G1071" i="61"/>
  <c r="F1071" i="61"/>
  <c r="E1071" i="61"/>
  <c r="K1070" i="61"/>
  <c r="J1070" i="61"/>
  <c r="I1070" i="61"/>
  <c r="H1070" i="61"/>
  <c r="G1070" i="61"/>
  <c r="F1070" i="61"/>
  <c r="E1070" i="61"/>
  <c r="K1069" i="61"/>
  <c r="J1069" i="61"/>
  <c r="I1069" i="61"/>
  <c r="H1069" i="61"/>
  <c r="G1069" i="61"/>
  <c r="F1069" i="61"/>
  <c r="E1069" i="61"/>
  <c r="K1068" i="61"/>
  <c r="J1068" i="61"/>
  <c r="I1068" i="61"/>
  <c r="H1068" i="61"/>
  <c r="G1068" i="61"/>
  <c r="F1068" i="61"/>
  <c r="E1068" i="61"/>
  <c r="K1067" i="61"/>
  <c r="J1067" i="61"/>
  <c r="I1067" i="61"/>
  <c r="H1067" i="61"/>
  <c r="G1067" i="61"/>
  <c r="F1067" i="61"/>
  <c r="E1067" i="61"/>
  <c r="K1066" i="61"/>
  <c r="J1066" i="61"/>
  <c r="I1066" i="61"/>
  <c r="H1066" i="61"/>
  <c r="G1066" i="61"/>
  <c r="F1066" i="61"/>
  <c r="E1066" i="61"/>
  <c r="K1065" i="61"/>
  <c r="J1065" i="61"/>
  <c r="I1065" i="61"/>
  <c r="H1065" i="61"/>
  <c r="G1065" i="61"/>
  <c r="F1065" i="61"/>
  <c r="E1065" i="61"/>
  <c r="K1064" i="61"/>
  <c r="J1064" i="61"/>
  <c r="I1064" i="61"/>
  <c r="H1064" i="61"/>
  <c r="G1064" i="61"/>
  <c r="F1064" i="61"/>
  <c r="E1064" i="61"/>
  <c r="K1063" i="61"/>
  <c r="J1063" i="61"/>
  <c r="I1063" i="61"/>
  <c r="H1063" i="61"/>
  <c r="G1063" i="61"/>
  <c r="F1063" i="61"/>
  <c r="E1063" i="61"/>
  <c r="K1060" i="61"/>
  <c r="J1060" i="61"/>
  <c r="I1060" i="61"/>
  <c r="H1060" i="61"/>
  <c r="G1060" i="61"/>
  <c r="F1060" i="61"/>
  <c r="E1060" i="61"/>
  <c r="K1057" i="61"/>
  <c r="J1057" i="61"/>
  <c r="I1057" i="61"/>
  <c r="H1057" i="61"/>
  <c r="G1057" i="61"/>
  <c r="F1057" i="61"/>
  <c r="E1057" i="61"/>
  <c r="K1055" i="61"/>
  <c r="J1055" i="61"/>
  <c r="I1055" i="61"/>
  <c r="H1055" i="61"/>
  <c r="G1055" i="61"/>
  <c r="F1055" i="61"/>
  <c r="E1055" i="61"/>
  <c r="K1051" i="61"/>
  <c r="J1051" i="61"/>
  <c r="I1051" i="61"/>
  <c r="H1051" i="61"/>
  <c r="G1051" i="61"/>
  <c r="F1051" i="61"/>
  <c r="E1051" i="61"/>
  <c r="K1050" i="61"/>
  <c r="J1050" i="61"/>
  <c r="I1050" i="61"/>
  <c r="H1050" i="61"/>
  <c r="G1050" i="61"/>
  <c r="F1050" i="61"/>
  <c r="E1050" i="61"/>
  <c r="K1049" i="61"/>
  <c r="J1049" i="61"/>
  <c r="I1049" i="61"/>
  <c r="H1049" i="61"/>
  <c r="G1049" i="61"/>
  <c r="F1049" i="61"/>
  <c r="E1049" i="61"/>
  <c r="K1048" i="61"/>
  <c r="J1048" i="61"/>
  <c r="I1048" i="61"/>
  <c r="H1048" i="61"/>
  <c r="G1048" i="61"/>
  <c r="F1048" i="61"/>
  <c r="E1048" i="61"/>
  <c r="K1047" i="61"/>
  <c r="J1047" i="61"/>
  <c r="I1047" i="61"/>
  <c r="H1047" i="61"/>
  <c r="G1047" i="61"/>
  <c r="F1047" i="61"/>
  <c r="E1047" i="61"/>
  <c r="K1046" i="61"/>
  <c r="J1046" i="61"/>
  <c r="I1046" i="61"/>
  <c r="H1046" i="61"/>
  <c r="G1046" i="61"/>
  <c r="F1046" i="61"/>
  <c r="E1046" i="61"/>
  <c r="K1045" i="61"/>
  <c r="J1045" i="61"/>
  <c r="I1045" i="61"/>
  <c r="H1045" i="61"/>
  <c r="G1045" i="61"/>
  <c r="F1045" i="61"/>
  <c r="E1045" i="61"/>
  <c r="K1043" i="61"/>
  <c r="J1043" i="61"/>
  <c r="I1043" i="61"/>
  <c r="H1043" i="61"/>
  <c r="G1043" i="61"/>
  <c r="F1043" i="61"/>
  <c r="E1043" i="61"/>
  <c r="K1042" i="61"/>
  <c r="J1042" i="61"/>
  <c r="I1042" i="61"/>
  <c r="H1042" i="61"/>
  <c r="G1042" i="61"/>
  <c r="F1042" i="61"/>
  <c r="E1042" i="61"/>
  <c r="K1041" i="61"/>
  <c r="J1041" i="61"/>
  <c r="I1041" i="61"/>
  <c r="H1041" i="61"/>
  <c r="G1041" i="61"/>
  <c r="F1041" i="61"/>
  <c r="E1041" i="61"/>
  <c r="K1039" i="61"/>
  <c r="J1039" i="61"/>
  <c r="I1039" i="61"/>
  <c r="H1039" i="61"/>
  <c r="G1039" i="61"/>
  <c r="F1039" i="61"/>
  <c r="E1039" i="61"/>
  <c r="K1037" i="61"/>
  <c r="J1037" i="61"/>
  <c r="I1037" i="61"/>
  <c r="H1037" i="61"/>
  <c r="G1037" i="61"/>
  <c r="F1037" i="61"/>
  <c r="E1037" i="61"/>
  <c r="K1035" i="61"/>
  <c r="J1035" i="61"/>
  <c r="I1035" i="61"/>
  <c r="H1035" i="61"/>
  <c r="G1035" i="61"/>
  <c r="F1035" i="61"/>
  <c r="E1035" i="61"/>
  <c r="K1034" i="61"/>
  <c r="J1034" i="61"/>
  <c r="I1034" i="61"/>
  <c r="H1034" i="61"/>
  <c r="G1034" i="61"/>
  <c r="F1034" i="61"/>
  <c r="E1034" i="61"/>
  <c r="K1033" i="61"/>
  <c r="J1033" i="61"/>
  <c r="I1033" i="61"/>
  <c r="H1033" i="61"/>
  <c r="G1033" i="61"/>
  <c r="F1033" i="61"/>
  <c r="E1033" i="61"/>
  <c r="K1032" i="61"/>
  <c r="J1032" i="61"/>
  <c r="I1032" i="61"/>
  <c r="H1032" i="61"/>
  <c r="G1032" i="61"/>
  <c r="F1032" i="61"/>
  <c r="E1032" i="61"/>
  <c r="K1031" i="61"/>
  <c r="J1031" i="61"/>
  <c r="I1031" i="61"/>
  <c r="H1031" i="61"/>
  <c r="G1031" i="61"/>
  <c r="F1031" i="61"/>
  <c r="E1031" i="61"/>
  <c r="K1030" i="61"/>
  <c r="J1030" i="61"/>
  <c r="I1030" i="61"/>
  <c r="H1030" i="61"/>
  <c r="G1030" i="61"/>
  <c r="F1030" i="61"/>
  <c r="E1030" i="61"/>
  <c r="K1028" i="61"/>
  <c r="J1028" i="61"/>
  <c r="I1028" i="61"/>
  <c r="H1028" i="61"/>
  <c r="G1028" i="61"/>
  <c r="F1028" i="61"/>
  <c r="E1028" i="61"/>
  <c r="K1017" i="61"/>
  <c r="J1017" i="61"/>
  <c r="I1017" i="61"/>
  <c r="H1017" i="61"/>
  <c r="G1017" i="61"/>
  <c r="F1017" i="61"/>
  <c r="E1017" i="61"/>
  <c r="K1016" i="61"/>
  <c r="J1016" i="61"/>
  <c r="I1016" i="61"/>
  <c r="H1016" i="61"/>
  <c r="G1016" i="61"/>
  <c r="F1016" i="61"/>
  <c r="E1016" i="61"/>
  <c r="K1015" i="61"/>
  <c r="J1015" i="61"/>
  <c r="I1015" i="61"/>
  <c r="H1015" i="61"/>
  <c r="G1015" i="61"/>
  <c r="F1015" i="61"/>
  <c r="E1015" i="61"/>
  <c r="K1014" i="61"/>
  <c r="J1014" i="61"/>
  <c r="I1014" i="61"/>
  <c r="H1014" i="61"/>
  <c r="G1014" i="61"/>
  <c r="F1014" i="61"/>
  <c r="E1014" i="61"/>
  <c r="K1011" i="61"/>
  <c r="J1011" i="61"/>
  <c r="I1011" i="61"/>
  <c r="H1011" i="61"/>
  <c r="G1011" i="61"/>
  <c r="F1011" i="61"/>
  <c r="E1011" i="61"/>
  <c r="K1010" i="61"/>
  <c r="J1010" i="61"/>
  <c r="I1010" i="61"/>
  <c r="H1010" i="61"/>
  <c r="G1010" i="61"/>
  <c r="F1010" i="61"/>
  <c r="E1010" i="61"/>
  <c r="K1008" i="61"/>
  <c r="J1008" i="61"/>
  <c r="I1008" i="61"/>
  <c r="H1008" i="61"/>
  <c r="G1008" i="61"/>
  <c r="F1008" i="61"/>
  <c r="E1008" i="61"/>
  <c r="K1005" i="61"/>
  <c r="J1005" i="61"/>
  <c r="I1005" i="61"/>
  <c r="H1005" i="61"/>
  <c r="G1005" i="61"/>
  <c r="F1005" i="61"/>
  <c r="E1005" i="61"/>
  <c r="K1004" i="61"/>
  <c r="J1004" i="61"/>
  <c r="I1004" i="61"/>
  <c r="H1004" i="61"/>
  <c r="G1004" i="61"/>
  <c r="F1004" i="61"/>
  <c r="E1004" i="61"/>
  <c r="K1003" i="61"/>
  <c r="J1003" i="61"/>
  <c r="I1003" i="61"/>
  <c r="H1003" i="61"/>
  <c r="G1003" i="61"/>
  <c r="F1003" i="61"/>
  <c r="E1003" i="61"/>
  <c r="K1001" i="61"/>
  <c r="J1001" i="61"/>
  <c r="I1001" i="61"/>
  <c r="H1001" i="61"/>
  <c r="G1001" i="61"/>
  <c r="F1001" i="61"/>
  <c r="E1001" i="61"/>
  <c r="K1000" i="61"/>
  <c r="J1000" i="61"/>
  <c r="I1000" i="61"/>
  <c r="H1000" i="61"/>
  <c r="G1000" i="61"/>
  <c r="F1000" i="61"/>
  <c r="E1000" i="61"/>
  <c r="K993" i="61"/>
  <c r="J993" i="61"/>
  <c r="I993" i="61"/>
  <c r="H993" i="61"/>
  <c r="G993" i="61"/>
  <c r="F993" i="61"/>
  <c r="E993" i="61"/>
  <c r="K992" i="61"/>
  <c r="J992" i="61"/>
  <c r="I992" i="61"/>
  <c r="H992" i="61"/>
  <c r="G992" i="61"/>
  <c r="F992" i="61"/>
  <c r="E992" i="61"/>
  <c r="K991" i="61"/>
  <c r="J991" i="61"/>
  <c r="I991" i="61"/>
  <c r="H991" i="61"/>
  <c r="G991" i="61"/>
  <c r="F991" i="61"/>
  <c r="E991" i="61"/>
  <c r="K990" i="61"/>
  <c r="J990" i="61"/>
  <c r="I990" i="61"/>
  <c r="H990" i="61"/>
  <c r="G990" i="61"/>
  <c r="F990" i="61"/>
  <c r="E990" i="61"/>
  <c r="K989" i="61"/>
  <c r="J989" i="61"/>
  <c r="I989" i="61"/>
  <c r="H989" i="61"/>
  <c r="G989" i="61"/>
  <c r="F989" i="61"/>
  <c r="E989" i="61"/>
  <c r="K988" i="61"/>
  <c r="J988" i="61"/>
  <c r="I988" i="61"/>
  <c r="H988" i="61"/>
  <c r="G988" i="61"/>
  <c r="F988" i="61"/>
  <c r="E988" i="61"/>
  <c r="K984" i="61"/>
  <c r="J984" i="61"/>
  <c r="I984" i="61"/>
  <c r="H984" i="61"/>
  <c r="G984" i="61"/>
  <c r="F984" i="61"/>
  <c r="E984" i="61"/>
  <c r="K982" i="61"/>
  <c r="J982" i="61"/>
  <c r="I982" i="61"/>
  <c r="H982" i="61"/>
  <c r="G982" i="61"/>
  <c r="F982" i="61"/>
  <c r="E982" i="61"/>
  <c r="K979" i="61"/>
  <c r="J979" i="61"/>
  <c r="I979" i="61"/>
  <c r="H979" i="61"/>
  <c r="G979" i="61"/>
  <c r="F979" i="61"/>
  <c r="E979" i="61"/>
  <c r="K978" i="61"/>
  <c r="J978" i="61"/>
  <c r="I978" i="61"/>
  <c r="H978" i="61"/>
  <c r="G978" i="61"/>
  <c r="F978" i="61"/>
  <c r="E978" i="61"/>
  <c r="K977" i="61"/>
  <c r="J977" i="61"/>
  <c r="I977" i="61"/>
  <c r="H977" i="61"/>
  <c r="G977" i="61"/>
  <c r="F977" i="61"/>
  <c r="E977" i="61"/>
  <c r="K976" i="61"/>
  <c r="J976" i="61"/>
  <c r="I976" i="61"/>
  <c r="H976" i="61"/>
  <c r="G976" i="61"/>
  <c r="F976" i="61"/>
  <c r="E976" i="61"/>
  <c r="K975" i="61"/>
  <c r="J975" i="61"/>
  <c r="I975" i="61"/>
  <c r="H975" i="61"/>
  <c r="G975" i="61"/>
  <c r="F975" i="61"/>
  <c r="E975" i="61"/>
  <c r="K974" i="61"/>
  <c r="J974" i="61"/>
  <c r="I974" i="61"/>
  <c r="H974" i="61"/>
  <c r="G974" i="61"/>
  <c r="F974" i="61"/>
  <c r="E974" i="61"/>
  <c r="K973" i="61"/>
  <c r="J973" i="61"/>
  <c r="I973" i="61"/>
  <c r="H973" i="61"/>
  <c r="G973" i="61"/>
  <c r="F973" i="61"/>
  <c r="E973" i="61"/>
  <c r="K972" i="61"/>
  <c r="J972" i="61"/>
  <c r="I972" i="61"/>
  <c r="H972" i="61"/>
  <c r="G972" i="61"/>
  <c r="F972" i="61"/>
  <c r="E972" i="61"/>
  <c r="K971" i="61"/>
  <c r="J971" i="61"/>
  <c r="I971" i="61"/>
  <c r="H971" i="61"/>
  <c r="G971" i="61"/>
  <c r="F971" i="61"/>
  <c r="E971" i="61"/>
  <c r="K970" i="61"/>
  <c r="J970" i="61"/>
  <c r="I970" i="61"/>
  <c r="H970" i="61"/>
  <c r="G970" i="61"/>
  <c r="F970" i="61"/>
  <c r="E970" i="61"/>
  <c r="K969" i="61"/>
  <c r="J969" i="61"/>
  <c r="I969" i="61"/>
  <c r="H969" i="61"/>
  <c r="G969" i="61"/>
  <c r="F969" i="61"/>
  <c r="E969" i="61"/>
  <c r="K968" i="61"/>
  <c r="J968" i="61"/>
  <c r="I968" i="61"/>
  <c r="H968" i="61"/>
  <c r="G968" i="61"/>
  <c r="F968" i="61"/>
  <c r="E968" i="61"/>
  <c r="K967" i="61"/>
  <c r="J967" i="61"/>
  <c r="I967" i="61"/>
  <c r="H967" i="61"/>
  <c r="G967" i="61"/>
  <c r="F967" i="61"/>
  <c r="E967" i="61"/>
  <c r="K966" i="61"/>
  <c r="J966" i="61"/>
  <c r="I966" i="61"/>
  <c r="H966" i="61"/>
  <c r="G966" i="61"/>
  <c r="F966" i="61"/>
  <c r="E966" i="61"/>
  <c r="K965" i="61"/>
  <c r="J965" i="61"/>
  <c r="I965" i="61"/>
  <c r="H965" i="61"/>
  <c r="G965" i="61"/>
  <c r="F965" i="61"/>
  <c r="E965" i="61"/>
  <c r="K964" i="61"/>
  <c r="J964" i="61"/>
  <c r="I964" i="61"/>
  <c r="H964" i="61"/>
  <c r="G964" i="61"/>
  <c r="F964" i="61"/>
  <c r="E964" i="61"/>
  <c r="K963" i="61"/>
  <c r="J963" i="61"/>
  <c r="I963" i="61"/>
  <c r="H963" i="61"/>
  <c r="G963" i="61"/>
  <c r="F963" i="61"/>
  <c r="E963" i="61"/>
  <c r="K962" i="61"/>
  <c r="J962" i="61"/>
  <c r="I962" i="61"/>
  <c r="H962" i="61"/>
  <c r="G962" i="61"/>
  <c r="F962" i="61"/>
  <c r="E962" i="61"/>
  <c r="K961" i="61"/>
  <c r="J961" i="61"/>
  <c r="I961" i="61"/>
  <c r="H961" i="61"/>
  <c r="G961" i="61"/>
  <c r="F961" i="61"/>
  <c r="E961" i="61"/>
  <c r="K960" i="61"/>
  <c r="J960" i="61"/>
  <c r="I960" i="61"/>
  <c r="H960" i="61"/>
  <c r="G960" i="61"/>
  <c r="F960" i="61"/>
  <c r="E960" i="61"/>
  <c r="K959" i="61"/>
  <c r="J959" i="61"/>
  <c r="I959" i="61"/>
  <c r="H959" i="61"/>
  <c r="G959" i="61"/>
  <c r="F959" i="61"/>
  <c r="E959" i="61"/>
  <c r="K957" i="61"/>
  <c r="J957" i="61"/>
  <c r="I957" i="61"/>
  <c r="H957" i="61"/>
  <c r="G957" i="61"/>
  <c r="F957" i="61"/>
  <c r="E957" i="61"/>
  <c r="K956" i="61"/>
  <c r="J956" i="61"/>
  <c r="I956" i="61"/>
  <c r="H956" i="61"/>
  <c r="G956" i="61"/>
  <c r="F956" i="61"/>
  <c r="E956" i="61"/>
  <c r="K955" i="61"/>
  <c r="J955" i="61"/>
  <c r="I955" i="61"/>
  <c r="H955" i="61"/>
  <c r="G955" i="61"/>
  <c r="F955" i="61"/>
  <c r="E955" i="61"/>
  <c r="K954" i="61"/>
  <c r="J954" i="61"/>
  <c r="I954" i="61"/>
  <c r="H954" i="61"/>
  <c r="G954" i="61"/>
  <c r="F954" i="61"/>
  <c r="E954" i="61"/>
  <c r="K953" i="61"/>
  <c r="J953" i="61"/>
  <c r="I953" i="61"/>
  <c r="H953" i="61"/>
  <c r="G953" i="61"/>
  <c r="F953" i="61"/>
  <c r="E953" i="61"/>
  <c r="K952" i="61"/>
  <c r="J952" i="61"/>
  <c r="I952" i="61"/>
  <c r="H952" i="61"/>
  <c r="G952" i="61"/>
  <c r="F952" i="61"/>
  <c r="E952" i="61"/>
  <c r="K951" i="61"/>
  <c r="J951" i="61"/>
  <c r="I951" i="61"/>
  <c r="H951" i="61"/>
  <c r="G951" i="61"/>
  <c r="F951" i="61"/>
  <c r="E951" i="61"/>
  <c r="K950" i="61"/>
  <c r="J950" i="61"/>
  <c r="I950" i="61"/>
  <c r="H950" i="61"/>
  <c r="G950" i="61"/>
  <c r="F950" i="61"/>
  <c r="E950" i="61"/>
  <c r="K949" i="61"/>
  <c r="J949" i="61"/>
  <c r="I949" i="61"/>
  <c r="H949" i="61"/>
  <c r="G949" i="61"/>
  <c r="F949" i="61"/>
  <c r="E949" i="61"/>
  <c r="K948" i="61"/>
  <c r="J948" i="61"/>
  <c r="I948" i="61"/>
  <c r="H948" i="61"/>
  <c r="G948" i="61"/>
  <c r="F948" i="61"/>
  <c r="E948" i="61"/>
  <c r="K947" i="61"/>
  <c r="J947" i="61"/>
  <c r="I947" i="61"/>
  <c r="H947" i="61"/>
  <c r="G947" i="61"/>
  <c r="F947" i="61"/>
  <c r="E947" i="61"/>
  <c r="K946" i="61"/>
  <c r="J946" i="61"/>
  <c r="I946" i="61"/>
  <c r="H946" i="61"/>
  <c r="G946" i="61"/>
  <c r="F946" i="61"/>
  <c r="E946" i="61"/>
  <c r="K945" i="61"/>
  <c r="J945" i="61"/>
  <c r="I945" i="61"/>
  <c r="H945" i="61"/>
  <c r="G945" i="61"/>
  <c r="F945" i="61"/>
  <c r="E945" i="61"/>
  <c r="K944" i="61"/>
  <c r="J944" i="61"/>
  <c r="I944" i="61"/>
  <c r="H944" i="61"/>
  <c r="G944" i="61"/>
  <c r="F944" i="61"/>
  <c r="E944" i="61"/>
  <c r="K943" i="61"/>
  <c r="J943" i="61"/>
  <c r="I943" i="61"/>
  <c r="H943" i="61"/>
  <c r="G943" i="61"/>
  <c r="F943" i="61"/>
  <c r="E943" i="61"/>
  <c r="K942" i="61"/>
  <c r="J942" i="61"/>
  <c r="I942" i="61"/>
  <c r="H942" i="61"/>
  <c r="G942" i="61"/>
  <c r="F942" i="61"/>
  <c r="E942" i="61"/>
  <c r="K941" i="61"/>
  <c r="J941" i="61"/>
  <c r="I941" i="61"/>
  <c r="H941" i="61"/>
  <c r="G941" i="61"/>
  <c r="F941" i="61"/>
  <c r="E941" i="61"/>
  <c r="K940" i="61"/>
  <c r="J940" i="61"/>
  <c r="I940" i="61"/>
  <c r="H940" i="61"/>
  <c r="G940" i="61"/>
  <c r="F940" i="61"/>
  <c r="E940" i="61"/>
  <c r="K939" i="61"/>
  <c r="J939" i="61"/>
  <c r="I939" i="61"/>
  <c r="H939" i="61"/>
  <c r="G939" i="61"/>
  <c r="F939" i="61"/>
  <c r="E939" i="61"/>
  <c r="K938" i="61"/>
  <c r="J938" i="61"/>
  <c r="I938" i="61"/>
  <c r="H938" i="61"/>
  <c r="G938" i="61"/>
  <c r="F938" i="61"/>
  <c r="E938" i="61"/>
  <c r="K935" i="61"/>
  <c r="J935" i="61"/>
  <c r="I935" i="61"/>
  <c r="H935" i="61"/>
  <c r="G935" i="61"/>
  <c r="F935" i="61"/>
  <c r="E935" i="61"/>
  <c r="K932" i="61"/>
  <c r="J932" i="61"/>
  <c r="I932" i="61"/>
  <c r="H932" i="61"/>
  <c r="G932" i="61"/>
  <c r="F932" i="61"/>
  <c r="E932" i="61"/>
  <c r="K930" i="61"/>
  <c r="J930" i="61"/>
  <c r="I930" i="61"/>
  <c r="H930" i="61"/>
  <c r="G930" i="61"/>
  <c r="F930" i="61"/>
  <c r="E930" i="61"/>
  <c r="K926" i="61"/>
  <c r="J926" i="61"/>
  <c r="I926" i="61"/>
  <c r="H926" i="61"/>
  <c r="G926" i="61"/>
  <c r="F926" i="61"/>
  <c r="E926" i="61"/>
  <c r="K925" i="61"/>
  <c r="J925" i="61"/>
  <c r="I925" i="61"/>
  <c r="H925" i="61"/>
  <c r="G925" i="61"/>
  <c r="F925" i="61"/>
  <c r="E925" i="61"/>
  <c r="K924" i="61"/>
  <c r="J924" i="61"/>
  <c r="I924" i="61"/>
  <c r="H924" i="61"/>
  <c r="G924" i="61"/>
  <c r="F924" i="61"/>
  <c r="E924" i="61"/>
  <c r="K923" i="61"/>
  <c r="J923" i="61"/>
  <c r="I923" i="61"/>
  <c r="H923" i="61"/>
  <c r="G923" i="61"/>
  <c r="F923" i="61"/>
  <c r="E923" i="61"/>
  <c r="K922" i="61"/>
  <c r="J922" i="61"/>
  <c r="I922" i="61"/>
  <c r="H922" i="61"/>
  <c r="G922" i="61"/>
  <c r="F922" i="61"/>
  <c r="E922" i="61"/>
  <c r="K921" i="61"/>
  <c r="J921" i="61"/>
  <c r="I921" i="61"/>
  <c r="H921" i="61"/>
  <c r="G921" i="61"/>
  <c r="F921" i="61"/>
  <c r="E921" i="61"/>
  <c r="K920" i="61"/>
  <c r="J920" i="61"/>
  <c r="I920" i="61"/>
  <c r="H920" i="61"/>
  <c r="G920" i="61"/>
  <c r="F920" i="61"/>
  <c r="E920" i="61"/>
  <c r="K918" i="61"/>
  <c r="J918" i="61"/>
  <c r="I918" i="61"/>
  <c r="H918" i="61"/>
  <c r="G918" i="61"/>
  <c r="F918" i="61"/>
  <c r="E918" i="61"/>
  <c r="K917" i="61"/>
  <c r="J917" i="61"/>
  <c r="I917" i="61"/>
  <c r="H917" i="61"/>
  <c r="G917" i="61"/>
  <c r="F917" i="61"/>
  <c r="E917" i="61"/>
  <c r="K916" i="61"/>
  <c r="J916" i="61"/>
  <c r="I916" i="61"/>
  <c r="H916" i="61"/>
  <c r="G916" i="61"/>
  <c r="F916" i="61"/>
  <c r="E916" i="61"/>
  <c r="K914" i="61"/>
  <c r="J914" i="61"/>
  <c r="I914" i="61"/>
  <c r="H914" i="61"/>
  <c r="G914" i="61"/>
  <c r="F914" i="61"/>
  <c r="E914" i="61"/>
  <c r="K912" i="61"/>
  <c r="J912" i="61"/>
  <c r="I912" i="61"/>
  <c r="H912" i="61"/>
  <c r="G912" i="61"/>
  <c r="F912" i="61"/>
  <c r="E912" i="61"/>
  <c r="K910" i="61"/>
  <c r="J910" i="61"/>
  <c r="I910" i="61"/>
  <c r="H910" i="61"/>
  <c r="G910" i="61"/>
  <c r="F910" i="61"/>
  <c r="E910" i="61"/>
  <c r="K909" i="61"/>
  <c r="J909" i="61"/>
  <c r="I909" i="61"/>
  <c r="H909" i="61"/>
  <c r="G909" i="61"/>
  <c r="F909" i="61"/>
  <c r="E909" i="61"/>
  <c r="K908" i="61"/>
  <c r="J908" i="61"/>
  <c r="I908" i="61"/>
  <c r="H908" i="61"/>
  <c r="G908" i="61"/>
  <c r="F908" i="61"/>
  <c r="E908" i="61"/>
  <c r="K907" i="61"/>
  <c r="J907" i="61"/>
  <c r="I907" i="61"/>
  <c r="H907" i="61"/>
  <c r="G907" i="61"/>
  <c r="F907" i="61"/>
  <c r="E907" i="61"/>
  <c r="K906" i="61"/>
  <c r="J906" i="61"/>
  <c r="I906" i="61"/>
  <c r="H906" i="61"/>
  <c r="G906" i="61"/>
  <c r="F906" i="61"/>
  <c r="E906" i="61"/>
  <c r="K905" i="61"/>
  <c r="J905" i="61"/>
  <c r="I905" i="61"/>
  <c r="H905" i="61"/>
  <c r="G905" i="61"/>
  <c r="F905" i="61"/>
  <c r="E905" i="61"/>
  <c r="K903" i="61"/>
  <c r="J903" i="61"/>
  <c r="I903" i="61"/>
  <c r="H903" i="61"/>
  <c r="G903" i="61"/>
  <c r="F903" i="61"/>
  <c r="E903" i="61"/>
  <c r="K892" i="61"/>
  <c r="J892" i="61"/>
  <c r="I892" i="61"/>
  <c r="H892" i="61"/>
  <c r="G892" i="61"/>
  <c r="F892" i="61"/>
  <c r="E892" i="61"/>
  <c r="K891" i="61"/>
  <c r="J891" i="61"/>
  <c r="I891" i="61"/>
  <c r="H891" i="61"/>
  <c r="G891" i="61"/>
  <c r="F891" i="61"/>
  <c r="E891" i="61"/>
  <c r="K890" i="61"/>
  <c r="J890" i="61"/>
  <c r="I890" i="61"/>
  <c r="H890" i="61"/>
  <c r="G890" i="61"/>
  <c r="F890" i="61"/>
  <c r="E890" i="61"/>
  <c r="K889" i="61"/>
  <c r="J889" i="61"/>
  <c r="I889" i="61"/>
  <c r="H889" i="61"/>
  <c r="G889" i="61"/>
  <c r="F889" i="61"/>
  <c r="E889" i="61"/>
  <c r="K886" i="61"/>
  <c r="J886" i="61"/>
  <c r="I886" i="61"/>
  <c r="H886" i="61"/>
  <c r="G886" i="61"/>
  <c r="F886" i="61"/>
  <c r="E886" i="61"/>
  <c r="K885" i="61"/>
  <c r="J885" i="61"/>
  <c r="I885" i="61"/>
  <c r="H885" i="61"/>
  <c r="G885" i="61"/>
  <c r="F885" i="61"/>
  <c r="E885" i="61"/>
  <c r="K883" i="61"/>
  <c r="J883" i="61"/>
  <c r="I883" i="61"/>
  <c r="H883" i="61"/>
  <c r="G883" i="61"/>
  <c r="F883" i="61"/>
  <c r="E883" i="61"/>
  <c r="K880" i="61"/>
  <c r="J880" i="61"/>
  <c r="I880" i="61"/>
  <c r="H880" i="61"/>
  <c r="G880" i="61"/>
  <c r="F880" i="61"/>
  <c r="E880" i="61"/>
  <c r="K879" i="61"/>
  <c r="J879" i="61"/>
  <c r="I879" i="61"/>
  <c r="H879" i="61"/>
  <c r="G879" i="61"/>
  <c r="F879" i="61"/>
  <c r="E879" i="61"/>
  <c r="K878" i="61"/>
  <c r="J878" i="61"/>
  <c r="I878" i="61"/>
  <c r="H878" i="61"/>
  <c r="G878" i="61"/>
  <c r="F878" i="61"/>
  <c r="E878" i="61"/>
  <c r="K876" i="61"/>
  <c r="J876" i="61"/>
  <c r="I876" i="61"/>
  <c r="H876" i="61"/>
  <c r="G876" i="61"/>
  <c r="F876" i="61"/>
  <c r="E876" i="61"/>
  <c r="K875" i="61"/>
  <c r="J875" i="61"/>
  <c r="I875" i="61"/>
  <c r="H875" i="61"/>
  <c r="G875" i="61"/>
  <c r="F875" i="61"/>
  <c r="E875" i="61"/>
  <c r="K868" i="61"/>
  <c r="J868" i="61"/>
  <c r="I868" i="61"/>
  <c r="H868" i="61"/>
  <c r="G868" i="61"/>
  <c r="F868" i="61"/>
  <c r="E868" i="61"/>
  <c r="K867" i="61"/>
  <c r="J867" i="61"/>
  <c r="I867" i="61"/>
  <c r="H867" i="61"/>
  <c r="G867" i="61"/>
  <c r="F867" i="61"/>
  <c r="E867" i="61"/>
  <c r="K866" i="61"/>
  <c r="J866" i="61"/>
  <c r="I866" i="61"/>
  <c r="H866" i="61"/>
  <c r="G866" i="61"/>
  <c r="F866" i="61"/>
  <c r="E866" i="61"/>
  <c r="K865" i="61"/>
  <c r="J865" i="61"/>
  <c r="I865" i="61"/>
  <c r="H865" i="61"/>
  <c r="G865" i="61"/>
  <c r="F865" i="61"/>
  <c r="E865" i="61"/>
  <c r="K864" i="61"/>
  <c r="J864" i="61"/>
  <c r="I864" i="61"/>
  <c r="H864" i="61"/>
  <c r="G864" i="61"/>
  <c r="F864" i="61"/>
  <c r="E864" i="61"/>
  <c r="K863" i="61"/>
  <c r="J863" i="61"/>
  <c r="I863" i="61"/>
  <c r="H863" i="61"/>
  <c r="G863" i="61"/>
  <c r="F863" i="61"/>
  <c r="E863" i="61"/>
  <c r="K859" i="61"/>
  <c r="J859" i="61"/>
  <c r="I859" i="61"/>
  <c r="H859" i="61"/>
  <c r="G859" i="61"/>
  <c r="F859" i="61"/>
  <c r="E859" i="61"/>
  <c r="K857" i="61"/>
  <c r="J857" i="61"/>
  <c r="I857" i="61"/>
  <c r="H857" i="61"/>
  <c r="G857" i="61"/>
  <c r="F857" i="61"/>
  <c r="E857" i="61"/>
  <c r="K854" i="61"/>
  <c r="J854" i="61"/>
  <c r="I854" i="61"/>
  <c r="H854" i="61"/>
  <c r="G854" i="61"/>
  <c r="F854" i="61"/>
  <c r="E854" i="61"/>
  <c r="K853" i="61"/>
  <c r="J853" i="61"/>
  <c r="I853" i="61"/>
  <c r="H853" i="61"/>
  <c r="G853" i="61"/>
  <c r="F853" i="61"/>
  <c r="E853" i="61"/>
  <c r="K852" i="61"/>
  <c r="J852" i="61"/>
  <c r="I852" i="61"/>
  <c r="H852" i="61"/>
  <c r="G852" i="61"/>
  <c r="F852" i="61"/>
  <c r="E852" i="61"/>
  <c r="K851" i="61"/>
  <c r="J851" i="61"/>
  <c r="I851" i="61"/>
  <c r="H851" i="61"/>
  <c r="G851" i="61"/>
  <c r="F851" i="61"/>
  <c r="E851" i="61"/>
  <c r="K850" i="61"/>
  <c r="J850" i="61"/>
  <c r="I850" i="61"/>
  <c r="H850" i="61"/>
  <c r="G850" i="61"/>
  <c r="F850" i="61"/>
  <c r="E850" i="61"/>
  <c r="K849" i="61"/>
  <c r="J849" i="61"/>
  <c r="I849" i="61"/>
  <c r="H849" i="61"/>
  <c r="G849" i="61"/>
  <c r="F849" i="61"/>
  <c r="E849" i="61"/>
  <c r="K848" i="61"/>
  <c r="J848" i="61"/>
  <c r="I848" i="61"/>
  <c r="H848" i="61"/>
  <c r="G848" i="61"/>
  <c r="F848" i="61"/>
  <c r="E848" i="61"/>
  <c r="K847" i="61"/>
  <c r="J847" i="61"/>
  <c r="I847" i="61"/>
  <c r="H847" i="61"/>
  <c r="G847" i="61"/>
  <c r="F847" i="61"/>
  <c r="E847" i="61"/>
  <c r="K846" i="61"/>
  <c r="J846" i="61"/>
  <c r="I846" i="61"/>
  <c r="H846" i="61"/>
  <c r="G846" i="61"/>
  <c r="F846" i="61"/>
  <c r="E846" i="61"/>
  <c r="K845" i="61"/>
  <c r="J845" i="61"/>
  <c r="I845" i="61"/>
  <c r="H845" i="61"/>
  <c r="G845" i="61"/>
  <c r="F845" i="61"/>
  <c r="E845" i="61"/>
  <c r="K844" i="61"/>
  <c r="J844" i="61"/>
  <c r="I844" i="61"/>
  <c r="H844" i="61"/>
  <c r="G844" i="61"/>
  <c r="F844" i="61"/>
  <c r="E844" i="61"/>
  <c r="K843" i="61"/>
  <c r="J843" i="61"/>
  <c r="I843" i="61"/>
  <c r="H843" i="61"/>
  <c r="G843" i="61"/>
  <c r="F843" i="61"/>
  <c r="E843" i="61"/>
  <c r="K842" i="61"/>
  <c r="J842" i="61"/>
  <c r="I842" i="61"/>
  <c r="H842" i="61"/>
  <c r="G842" i="61"/>
  <c r="F842" i="61"/>
  <c r="E842" i="61"/>
  <c r="K841" i="61"/>
  <c r="J841" i="61"/>
  <c r="I841" i="61"/>
  <c r="H841" i="61"/>
  <c r="G841" i="61"/>
  <c r="F841" i="61"/>
  <c r="E841" i="61"/>
  <c r="K840" i="61"/>
  <c r="J840" i="61"/>
  <c r="I840" i="61"/>
  <c r="H840" i="61"/>
  <c r="G840" i="61"/>
  <c r="F840" i="61"/>
  <c r="E840" i="61"/>
  <c r="K839" i="61"/>
  <c r="J839" i="61"/>
  <c r="I839" i="61"/>
  <c r="H839" i="61"/>
  <c r="G839" i="61"/>
  <c r="F839" i="61"/>
  <c r="E839" i="61"/>
  <c r="K838" i="61"/>
  <c r="J838" i="61"/>
  <c r="I838" i="61"/>
  <c r="H838" i="61"/>
  <c r="G838" i="61"/>
  <c r="F838" i="61"/>
  <c r="E838" i="61"/>
  <c r="K837" i="61"/>
  <c r="J837" i="61"/>
  <c r="I837" i="61"/>
  <c r="H837" i="61"/>
  <c r="G837" i="61"/>
  <c r="F837" i="61"/>
  <c r="E837" i="61"/>
  <c r="K836" i="61"/>
  <c r="J836" i="61"/>
  <c r="I836" i="61"/>
  <c r="H836" i="61"/>
  <c r="G836" i="61"/>
  <c r="F836" i="61"/>
  <c r="E836" i="61"/>
  <c r="K835" i="61"/>
  <c r="J835" i="61"/>
  <c r="I835" i="61"/>
  <c r="H835" i="61"/>
  <c r="G835" i="61"/>
  <c r="F835" i="61"/>
  <c r="E835" i="61"/>
  <c r="K834" i="61"/>
  <c r="J834" i="61"/>
  <c r="I834" i="61"/>
  <c r="H834" i="61"/>
  <c r="G834" i="61"/>
  <c r="F834" i="61"/>
  <c r="E834" i="61"/>
  <c r="K832" i="61"/>
  <c r="J832" i="61"/>
  <c r="I832" i="61"/>
  <c r="H832" i="61"/>
  <c r="G832" i="61"/>
  <c r="F832" i="61"/>
  <c r="E832" i="61"/>
  <c r="K831" i="61"/>
  <c r="J831" i="61"/>
  <c r="I831" i="61"/>
  <c r="H831" i="61"/>
  <c r="G831" i="61"/>
  <c r="F831" i="61"/>
  <c r="E831" i="61"/>
  <c r="K830" i="61"/>
  <c r="J830" i="61"/>
  <c r="I830" i="61"/>
  <c r="H830" i="61"/>
  <c r="G830" i="61"/>
  <c r="F830" i="61"/>
  <c r="E830" i="61"/>
  <c r="K829" i="61"/>
  <c r="J829" i="61"/>
  <c r="I829" i="61"/>
  <c r="H829" i="61"/>
  <c r="G829" i="61"/>
  <c r="F829" i="61"/>
  <c r="E829" i="61"/>
  <c r="K828" i="61"/>
  <c r="J828" i="61"/>
  <c r="I828" i="61"/>
  <c r="H828" i="61"/>
  <c r="G828" i="61"/>
  <c r="F828" i="61"/>
  <c r="E828" i="61"/>
  <c r="K827" i="61"/>
  <c r="J827" i="61"/>
  <c r="I827" i="61"/>
  <c r="H827" i="61"/>
  <c r="G827" i="61"/>
  <c r="F827" i="61"/>
  <c r="E827" i="61"/>
  <c r="K826" i="61"/>
  <c r="J826" i="61"/>
  <c r="I826" i="61"/>
  <c r="H826" i="61"/>
  <c r="G826" i="61"/>
  <c r="F826" i="61"/>
  <c r="E826" i="61"/>
  <c r="K825" i="61"/>
  <c r="J825" i="61"/>
  <c r="I825" i="61"/>
  <c r="H825" i="61"/>
  <c r="G825" i="61"/>
  <c r="F825" i="61"/>
  <c r="E825" i="61"/>
  <c r="K824" i="61"/>
  <c r="J824" i="61"/>
  <c r="I824" i="61"/>
  <c r="H824" i="61"/>
  <c r="G824" i="61"/>
  <c r="F824" i="61"/>
  <c r="E824" i="61"/>
  <c r="K823" i="61"/>
  <c r="J823" i="61"/>
  <c r="I823" i="61"/>
  <c r="H823" i="61"/>
  <c r="G823" i="61"/>
  <c r="F823" i="61"/>
  <c r="E823" i="61"/>
  <c r="K822" i="61"/>
  <c r="J822" i="61"/>
  <c r="I822" i="61"/>
  <c r="H822" i="61"/>
  <c r="G822" i="61"/>
  <c r="F822" i="61"/>
  <c r="E822" i="61"/>
  <c r="K821" i="61"/>
  <c r="J821" i="61"/>
  <c r="I821" i="61"/>
  <c r="H821" i="61"/>
  <c r="G821" i="61"/>
  <c r="F821" i="61"/>
  <c r="E821" i="61"/>
  <c r="K820" i="61"/>
  <c r="J820" i="61"/>
  <c r="I820" i="61"/>
  <c r="H820" i="61"/>
  <c r="G820" i="61"/>
  <c r="F820" i="61"/>
  <c r="E820" i="61"/>
  <c r="K819" i="61"/>
  <c r="J819" i="61"/>
  <c r="I819" i="61"/>
  <c r="H819" i="61"/>
  <c r="G819" i="61"/>
  <c r="F819" i="61"/>
  <c r="E819" i="61"/>
  <c r="K818" i="61"/>
  <c r="J818" i="61"/>
  <c r="I818" i="61"/>
  <c r="H818" i="61"/>
  <c r="G818" i="61"/>
  <c r="F818" i="61"/>
  <c r="E818" i="61"/>
  <c r="K817" i="61"/>
  <c r="J817" i="61"/>
  <c r="I817" i="61"/>
  <c r="H817" i="61"/>
  <c r="G817" i="61"/>
  <c r="F817" i="61"/>
  <c r="E817" i="61"/>
  <c r="K816" i="61"/>
  <c r="J816" i="61"/>
  <c r="I816" i="61"/>
  <c r="H816" i="61"/>
  <c r="G816" i="61"/>
  <c r="F816" i="61"/>
  <c r="E816" i="61"/>
  <c r="K815" i="61"/>
  <c r="J815" i="61"/>
  <c r="I815" i="61"/>
  <c r="H815" i="61"/>
  <c r="G815" i="61"/>
  <c r="F815" i="61"/>
  <c r="E815" i="61"/>
  <c r="K814" i="61"/>
  <c r="J814" i="61"/>
  <c r="I814" i="61"/>
  <c r="H814" i="61"/>
  <c r="G814" i="61"/>
  <c r="F814" i="61"/>
  <c r="E814" i="61"/>
  <c r="K813" i="61"/>
  <c r="J813" i="61"/>
  <c r="I813" i="61"/>
  <c r="H813" i="61"/>
  <c r="G813" i="61"/>
  <c r="F813" i="61"/>
  <c r="E813" i="61"/>
  <c r="K810" i="61"/>
  <c r="J810" i="61"/>
  <c r="I810" i="61"/>
  <c r="H810" i="61"/>
  <c r="G810" i="61"/>
  <c r="F810" i="61"/>
  <c r="E810" i="61"/>
  <c r="K807" i="61"/>
  <c r="J807" i="61"/>
  <c r="I807" i="61"/>
  <c r="H807" i="61"/>
  <c r="G807" i="61"/>
  <c r="F807" i="61"/>
  <c r="E807" i="61"/>
  <c r="K805" i="61"/>
  <c r="J805" i="61"/>
  <c r="I805" i="61"/>
  <c r="H805" i="61"/>
  <c r="G805" i="61"/>
  <c r="F805" i="61"/>
  <c r="E805" i="61"/>
  <c r="K801" i="61"/>
  <c r="J801" i="61"/>
  <c r="I801" i="61"/>
  <c r="H801" i="61"/>
  <c r="G801" i="61"/>
  <c r="F801" i="61"/>
  <c r="E801" i="61"/>
  <c r="K800" i="61"/>
  <c r="J800" i="61"/>
  <c r="I800" i="61"/>
  <c r="H800" i="61"/>
  <c r="G800" i="61"/>
  <c r="F800" i="61"/>
  <c r="E800" i="61"/>
  <c r="K799" i="61"/>
  <c r="J799" i="61"/>
  <c r="I799" i="61"/>
  <c r="H799" i="61"/>
  <c r="G799" i="61"/>
  <c r="F799" i="61"/>
  <c r="E799" i="61"/>
  <c r="K798" i="61"/>
  <c r="J798" i="61"/>
  <c r="I798" i="61"/>
  <c r="H798" i="61"/>
  <c r="G798" i="61"/>
  <c r="F798" i="61"/>
  <c r="E798" i="61"/>
  <c r="K797" i="61"/>
  <c r="J797" i="61"/>
  <c r="I797" i="61"/>
  <c r="H797" i="61"/>
  <c r="G797" i="61"/>
  <c r="F797" i="61"/>
  <c r="E797" i="61"/>
  <c r="K796" i="61"/>
  <c r="J796" i="61"/>
  <c r="I796" i="61"/>
  <c r="H796" i="61"/>
  <c r="G796" i="61"/>
  <c r="F796" i="61"/>
  <c r="E796" i="61"/>
  <c r="K795" i="61"/>
  <c r="J795" i="61"/>
  <c r="I795" i="61"/>
  <c r="H795" i="61"/>
  <c r="G795" i="61"/>
  <c r="F795" i="61"/>
  <c r="E795" i="61"/>
  <c r="K793" i="61"/>
  <c r="J793" i="61"/>
  <c r="I793" i="61"/>
  <c r="H793" i="61"/>
  <c r="G793" i="61"/>
  <c r="F793" i="61"/>
  <c r="E793" i="61"/>
  <c r="K792" i="61"/>
  <c r="J792" i="61"/>
  <c r="I792" i="61"/>
  <c r="H792" i="61"/>
  <c r="G792" i="61"/>
  <c r="F792" i="61"/>
  <c r="E792" i="61"/>
  <c r="K791" i="61"/>
  <c r="J791" i="61"/>
  <c r="I791" i="61"/>
  <c r="H791" i="61"/>
  <c r="G791" i="61"/>
  <c r="F791" i="61"/>
  <c r="E791" i="61"/>
  <c r="K789" i="61"/>
  <c r="J789" i="61"/>
  <c r="I789" i="61"/>
  <c r="H789" i="61"/>
  <c r="G789" i="61"/>
  <c r="F789" i="61"/>
  <c r="E789" i="61"/>
  <c r="K787" i="61"/>
  <c r="J787" i="61"/>
  <c r="I787" i="61"/>
  <c r="H787" i="61"/>
  <c r="G787" i="61"/>
  <c r="F787" i="61"/>
  <c r="E787" i="61"/>
  <c r="K785" i="61"/>
  <c r="J785" i="61"/>
  <c r="I785" i="61"/>
  <c r="H785" i="61"/>
  <c r="G785" i="61"/>
  <c r="F785" i="61"/>
  <c r="E785" i="61"/>
  <c r="K784" i="61"/>
  <c r="J784" i="61"/>
  <c r="I784" i="61"/>
  <c r="H784" i="61"/>
  <c r="G784" i="61"/>
  <c r="F784" i="61"/>
  <c r="E784" i="61"/>
  <c r="K783" i="61"/>
  <c r="J783" i="61"/>
  <c r="I783" i="61"/>
  <c r="H783" i="61"/>
  <c r="G783" i="61"/>
  <c r="F783" i="61"/>
  <c r="E783" i="61"/>
  <c r="K782" i="61"/>
  <c r="J782" i="61"/>
  <c r="I782" i="61"/>
  <c r="H782" i="61"/>
  <c r="G782" i="61"/>
  <c r="F782" i="61"/>
  <c r="E782" i="61"/>
  <c r="K781" i="61"/>
  <c r="J781" i="61"/>
  <c r="I781" i="61"/>
  <c r="H781" i="61"/>
  <c r="G781" i="61"/>
  <c r="F781" i="61"/>
  <c r="E781" i="61"/>
  <c r="K780" i="61"/>
  <c r="J780" i="61"/>
  <c r="I780" i="61"/>
  <c r="H780" i="61"/>
  <c r="G780" i="61"/>
  <c r="F780" i="61"/>
  <c r="E780" i="61"/>
  <c r="K778" i="61"/>
  <c r="J778" i="61"/>
  <c r="I778" i="61"/>
  <c r="H778" i="61"/>
  <c r="G778" i="61"/>
  <c r="F778" i="61"/>
  <c r="E778" i="61"/>
  <c r="K767" i="61"/>
  <c r="J767" i="61"/>
  <c r="I767" i="61"/>
  <c r="H767" i="61"/>
  <c r="G767" i="61"/>
  <c r="F767" i="61"/>
  <c r="E767" i="61"/>
  <c r="K766" i="61"/>
  <c r="J766" i="61"/>
  <c r="I766" i="61"/>
  <c r="H766" i="61"/>
  <c r="G766" i="61"/>
  <c r="F766" i="61"/>
  <c r="E766" i="61"/>
  <c r="K765" i="61"/>
  <c r="J765" i="61"/>
  <c r="I765" i="61"/>
  <c r="H765" i="61"/>
  <c r="G765" i="61"/>
  <c r="F765" i="61"/>
  <c r="E765" i="61"/>
  <c r="K764" i="61"/>
  <c r="J764" i="61"/>
  <c r="I764" i="61"/>
  <c r="H764" i="61"/>
  <c r="G764" i="61"/>
  <c r="F764" i="61"/>
  <c r="E764" i="61"/>
  <c r="K761" i="61"/>
  <c r="J761" i="61"/>
  <c r="I761" i="61"/>
  <c r="H761" i="61"/>
  <c r="G761" i="61"/>
  <c r="F761" i="61"/>
  <c r="E761" i="61"/>
  <c r="K760" i="61"/>
  <c r="J760" i="61"/>
  <c r="I760" i="61"/>
  <c r="H760" i="61"/>
  <c r="G760" i="61"/>
  <c r="F760" i="61"/>
  <c r="E760" i="61"/>
  <c r="K758" i="61"/>
  <c r="J758" i="61"/>
  <c r="I758" i="61"/>
  <c r="H758" i="61"/>
  <c r="G758" i="61"/>
  <c r="F758" i="61"/>
  <c r="E758" i="61"/>
  <c r="K755" i="61"/>
  <c r="J755" i="61"/>
  <c r="I755" i="61"/>
  <c r="H755" i="61"/>
  <c r="G755" i="61"/>
  <c r="F755" i="61"/>
  <c r="E755" i="61"/>
  <c r="K754" i="61"/>
  <c r="J754" i="61"/>
  <c r="I754" i="61"/>
  <c r="H754" i="61"/>
  <c r="G754" i="61"/>
  <c r="F754" i="61"/>
  <c r="E754" i="61"/>
  <c r="K753" i="61"/>
  <c r="J753" i="61"/>
  <c r="I753" i="61"/>
  <c r="H753" i="61"/>
  <c r="G753" i="61"/>
  <c r="F753" i="61"/>
  <c r="E753" i="61"/>
  <c r="K751" i="61"/>
  <c r="J751" i="61"/>
  <c r="I751" i="61"/>
  <c r="H751" i="61"/>
  <c r="G751" i="61"/>
  <c r="F751" i="61"/>
  <c r="E751" i="61"/>
  <c r="K750" i="61"/>
  <c r="J750" i="61"/>
  <c r="I750" i="61"/>
  <c r="H750" i="61"/>
  <c r="G750" i="61"/>
  <c r="F750" i="61"/>
  <c r="E750" i="61"/>
  <c r="K743" i="61"/>
  <c r="J743" i="61"/>
  <c r="I743" i="61"/>
  <c r="H743" i="61"/>
  <c r="G743" i="61"/>
  <c r="F743" i="61"/>
  <c r="E743" i="61"/>
  <c r="K742" i="61"/>
  <c r="J742" i="61"/>
  <c r="I742" i="61"/>
  <c r="H742" i="61"/>
  <c r="G742" i="61"/>
  <c r="F742" i="61"/>
  <c r="E742" i="61"/>
  <c r="K741" i="61"/>
  <c r="J741" i="61"/>
  <c r="I741" i="61"/>
  <c r="H741" i="61"/>
  <c r="G741" i="61"/>
  <c r="F741" i="61"/>
  <c r="E741" i="61"/>
  <c r="K740" i="61"/>
  <c r="J740" i="61"/>
  <c r="I740" i="61"/>
  <c r="H740" i="61"/>
  <c r="G740" i="61"/>
  <c r="F740" i="61"/>
  <c r="E740" i="61"/>
  <c r="K739" i="61"/>
  <c r="J739" i="61"/>
  <c r="I739" i="61"/>
  <c r="H739" i="61"/>
  <c r="G739" i="61"/>
  <c r="F739" i="61"/>
  <c r="E739" i="61"/>
  <c r="K738" i="61"/>
  <c r="J738" i="61"/>
  <c r="I738" i="61"/>
  <c r="H738" i="61"/>
  <c r="G738" i="61"/>
  <c r="F738" i="61"/>
  <c r="E738" i="61"/>
  <c r="K734" i="61"/>
  <c r="J734" i="61"/>
  <c r="I734" i="61"/>
  <c r="H734" i="61"/>
  <c r="G734" i="61"/>
  <c r="F734" i="61"/>
  <c r="E734" i="61"/>
  <c r="K732" i="61"/>
  <c r="J732" i="61"/>
  <c r="I732" i="61"/>
  <c r="H732" i="61"/>
  <c r="G732" i="61"/>
  <c r="F732" i="61"/>
  <c r="E732" i="61"/>
  <c r="K729" i="61"/>
  <c r="J729" i="61"/>
  <c r="I729" i="61"/>
  <c r="H729" i="61"/>
  <c r="G729" i="61"/>
  <c r="F729" i="61"/>
  <c r="E729" i="61"/>
  <c r="K728" i="61"/>
  <c r="J728" i="61"/>
  <c r="I728" i="61"/>
  <c r="H728" i="61"/>
  <c r="G728" i="61"/>
  <c r="F728" i="61"/>
  <c r="E728" i="61"/>
  <c r="K727" i="61"/>
  <c r="J727" i="61"/>
  <c r="I727" i="61"/>
  <c r="H727" i="61"/>
  <c r="G727" i="61"/>
  <c r="F727" i="61"/>
  <c r="E727" i="61"/>
  <c r="K726" i="61"/>
  <c r="J726" i="61"/>
  <c r="I726" i="61"/>
  <c r="H726" i="61"/>
  <c r="G726" i="61"/>
  <c r="F726" i="61"/>
  <c r="E726" i="61"/>
  <c r="K725" i="61"/>
  <c r="J725" i="61"/>
  <c r="I725" i="61"/>
  <c r="H725" i="61"/>
  <c r="G725" i="61"/>
  <c r="F725" i="61"/>
  <c r="E725" i="61"/>
  <c r="K724" i="61"/>
  <c r="J724" i="61"/>
  <c r="I724" i="61"/>
  <c r="H724" i="61"/>
  <c r="G724" i="61"/>
  <c r="F724" i="61"/>
  <c r="E724" i="61"/>
  <c r="K723" i="61"/>
  <c r="J723" i="61"/>
  <c r="I723" i="61"/>
  <c r="H723" i="61"/>
  <c r="G723" i="61"/>
  <c r="F723" i="61"/>
  <c r="E723" i="61"/>
  <c r="K722" i="61"/>
  <c r="J722" i="61"/>
  <c r="I722" i="61"/>
  <c r="H722" i="61"/>
  <c r="G722" i="61"/>
  <c r="F722" i="61"/>
  <c r="E722" i="61"/>
  <c r="K721" i="61"/>
  <c r="J721" i="61"/>
  <c r="I721" i="61"/>
  <c r="H721" i="61"/>
  <c r="G721" i="61"/>
  <c r="F721" i="61"/>
  <c r="E721" i="61"/>
  <c r="K720" i="61"/>
  <c r="J720" i="61"/>
  <c r="I720" i="61"/>
  <c r="H720" i="61"/>
  <c r="G720" i="61"/>
  <c r="F720" i="61"/>
  <c r="E720" i="61"/>
  <c r="K719" i="61"/>
  <c r="J719" i="61"/>
  <c r="I719" i="61"/>
  <c r="H719" i="61"/>
  <c r="G719" i="61"/>
  <c r="F719" i="61"/>
  <c r="E719" i="61"/>
  <c r="K718" i="61"/>
  <c r="J718" i="61"/>
  <c r="I718" i="61"/>
  <c r="H718" i="61"/>
  <c r="G718" i="61"/>
  <c r="F718" i="61"/>
  <c r="E718" i="61"/>
  <c r="K717" i="61"/>
  <c r="J717" i="61"/>
  <c r="I717" i="61"/>
  <c r="H717" i="61"/>
  <c r="G717" i="61"/>
  <c r="F717" i="61"/>
  <c r="E717" i="61"/>
  <c r="K716" i="61"/>
  <c r="J716" i="61"/>
  <c r="I716" i="61"/>
  <c r="H716" i="61"/>
  <c r="G716" i="61"/>
  <c r="F716" i="61"/>
  <c r="E716" i="61"/>
  <c r="K715" i="61"/>
  <c r="J715" i="61"/>
  <c r="I715" i="61"/>
  <c r="H715" i="61"/>
  <c r="G715" i="61"/>
  <c r="F715" i="61"/>
  <c r="E715" i="61"/>
  <c r="K714" i="61"/>
  <c r="J714" i="61"/>
  <c r="I714" i="61"/>
  <c r="H714" i="61"/>
  <c r="G714" i="61"/>
  <c r="F714" i="61"/>
  <c r="E714" i="61"/>
  <c r="K713" i="61"/>
  <c r="J713" i="61"/>
  <c r="I713" i="61"/>
  <c r="H713" i="61"/>
  <c r="G713" i="61"/>
  <c r="F713" i="61"/>
  <c r="E713" i="61"/>
  <c r="K712" i="61"/>
  <c r="J712" i="61"/>
  <c r="I712" i="61"/>
  <c r="H712" i="61"/>
  <c r="G712" i="61"/>
  <c r="F712" i="61"/>
  <c r="E712" i="61"/>
  <c r="K711" i="61"/>
  <c r="J711" i="61"/>
  <c r="I711" i="61"/>
  <c r="H711" i="61"/>
  <c r="G711" i="61"/>
  <c r="F711" i="61"/>
  <c r="E711" i="61"/>
  <c r="K710" i="61"/>
  <c r="J710" i="61"/>
  <c r="I710" i="61"/>
  <c r="H710" i="61"/>
  <c r="G710" i="61"/>
  <c r="F710" i="61"/>
  <c r="E710" i="61"/>
  <c r="K709" i="61"/>
  <c r="J709" i="61"/>
  <c r="I709" i="61"/>
  <c r="H709" i="61"/>
  <c r="G709" i="61"/>
  <c r="F709" i="61"/>
  <c r="E709" i="61"/>
  <c r="K707" i="61"/>
  <c r="J707" i="61"/>
  <c r="I707" i="61"/>
  <c r="H707" i="61"/>
  <c r="G707" i="61"/>
  <c r="F707" i="61"/>
  <c r="E707" i="61"/>
  <c r="K706" i="61"/>
  <c r="J706" i="61"/>
  <c r="I706" i="61"/>
  <c r="H706" i="61"/>
  <c r="G706" i="61"/>
  <c r="F706" i="61"/>
  <c r="E706" i="61"/>
  <c r="K705" i="61"/>
  <c r="J705" i="61"/>
  <c r="I705" i="61"/>
  <c r="H705" i="61"/>
  <c r="G705" i="61"/>
  <c r="F705" i="61"/>
  <c r="E705" i="61"/>
  <c r="K704" i="61"/>
  <c r="J704" i="61"/>
  <c r="I704" i="61"/>
  <c r="H704" i="61"/>
  <c r="G704" i="61"/>
  <c r="F704" i="61"/>
  <c r="E704" i="61"/>
  <c r="K703" i="61"/>
  <c r="J703" i="61"/>
  <c r="I703" i="61"/>
  <c r="H703" i="61"/>
  <c r="G703" i="61"/>
  <c r="F703" i="61"/>
  <c r="E703" i="61"/>
  <c r="K702" i="61"/>
  <c r="J702" i="61"/>
  <c r="I702" i="61"/>
  <c r="H702" i="61"/>
  <c r="G702" i="61"/>
  <c r="F702" i="61"/>
  <c r="E702" i="61"/>
  <c r="K701" i="61"/>
  <c r="J701" i="61"/>
  <c r="I701" i="61"/>
  <c r="H701" i="61"/>
  <c r="G701" i="61"/>
  <c r="F701" i="61"/>
  <c r="E701" i="61"/>
  <c r="K700" i="61"/>
  <c r="J700" i="61"/>
  <c r="I700" i="61"/>
  <c r="H700" i="61"/>
  <c r="G700" i="61"/>
  <c r="F700" i="61"/>
  <c r="E700" i="61"/>
  <c r="K699" i="61"/>
  <c r="J699" i="61"/>
  <c r="I699" i="61"/>
  <c r="H699" i="61"/>
  <c r="G699" i="61"/>
  <c r="F699" i="61"/>
  <c r="E699" i="61"/>
  <c r="K698" i="61"/>
  <c r="J698" i="61"/>
  <c r="I698" i="61"/>
  <c r="H698" i="61"/>
  <c r="G698" i="61"/>
  <c r="F698" i="61"/>
  <c r="E698" i="61"/>
  <c r="K697" i="61"/>
  <c r="J697" i="61"/>
  <c r="I697" i="61"/>
  <c r="H697" i="61"/>
  <c r="G697" i="61"/>
  <c r="F697" i="61"/>
  <c r="E697" i="61"/>
  <c r="K696" i="61"/>
  <c r="J696" i="61"/>
  <c r="I696" i="61"/>
  <c r="H696" i="61"/>
  <c r="G696" i="61"/>
  <c r="F696" i="61"/>
  <c r="E696" i="61"/>
  <c r="K695" i="61"/>
  <c r="J695" i="61"/>
  <c r="I695" i="61"/>
  <c r="H695" i="61"/>
  <c r="G695" i="61"/>
  <c r="F695" i="61"/>
  <c r="E695" i="61"/>
  <c r="K694" i="61"/>
  <c r="J694" i="61"/>
  <c r="I694" i="61"/>
  <c r="H694" i="61"/>
  <c r="G694" i="61"/>
  <c r="F694" i="61"/>
  <c r="E694" i="61"/>
  <c r="K693" i="61"/>
  <c r="J693" i="61"/>
  <c r="I693" i="61"/>
  <c r="H693" i="61"/>
  <c r="G693" i="61"/>
  <c r="F693" i="61"/>
  <c r="E693" i="61"/>
  <c r="K692" i="61"/>
  <c r="J692" i="61"/>
  <c r="I692" i="61"/>
  <c r="H692" i="61"/>
  <c r="G692" i="61"/>
  <c r="F692" i="61"/>
  <c r="E692" i="61"/>
  <c r="K691" i="61"/>
  <c r="J691" i="61"/>
  <c r="I691" i="61"/>
  <c r="H691" i="61"/>
  <c r="G691" i="61"/>
  <c r="F691" i="61"/>
  <c r="E691" i="61"/>
  <c r="K690" i="61"/>
  <c r="J690" i="61"/>
  <c r="I690" i="61"/>
  <c r="H690" i="61"/>
  <c r="G690" i="61"/>
  <c r="F690" i="61"/>
  <c r="E690" i="61"/>
  <c r="K689" i="61"/>
  <c r="J689" i="61"/>
  <c r="I689" i="61"/>
  <c r="H689" i="61"/>
  <c r="G689" i="61"/>
  <c r="F689" i="61"/>
  <c r="E689" i="61"/>
  <c r="K688" i="61"/>
  <c r="J688" i="61"/>
  <c r="I688" i="61"/>
  <c r="H688" i="61"/>
  <c r="G688" i="61"/>
  <c r="F688" i="61"/>
  <c r="E688" i="61"/>
  <c r="K685" i="61"/>
  <c r="J685" i="61"/>
  <c r="I685" i="61"/>
  <c r="H685" i="61"/>
  <c r="G685" i="61"/>
  <c r="F685" i="61"/>
  <c r="E685" i="61"/>
  <c r="K682" i="61"/>
  <c r="J682" i="61"/>
  <c r="I682" i="61"/>
  <c r="H682" i="61"/>
  <c r="G682" i="61"/>
  <c r="F682" i="61"/>
  <c r="E682" i="61"/>
  <c r="K680" i="61"/>
  <c r="J680" i="61"/>
  <c r="I680" i="61"/>
  <c r="H680" i="61"/>
  <c r="G680" i="61"/>
  <c r="F680" i="61"/>
  <c r="E680" i="61"/>
  <c r="K676" i="61"/>
  <c r="J676" i="61"/>
  <c r="I676" i="61"/>
  <c r="H676" i="61"/>
  <c r="G676" i="61"/>
  <c r="F676" i="61"/>
  <c r="E676" i="61"/>
  <c r="K675" i="61"/>
  <c r="J675" i="61"/>
  <c r="I675" i="61"/>
  <c r="H675" i="61"/>
  <c r="G675" i="61"/>
  <c r="F675" i="61"/>
  <c r="E675" i="61"/>
  <c r="K674" i="61"/>
  <c r="J674" i="61"/>
  <c r="I674" i="61"/>
  <c r="H674" i="61"/>
  <c r="G674" i="61"/>
  <c r="F674" i="61"/>
  <c r="E674" i="61"/>
  <c r="K673" i="61"/>
  <c r="J673" i="61"/>
  <c r="I673" i="61"/>
  <c r="H673" i="61"/>
  <c r="G673" i="61"/>
  <c r="F673" i="61"/>
  <c r="E673" i="61"/>
  <c r="K672" i="61"/>
  <c r="J672" i="61"/>
  <c r="I672" i="61"/>
  <c r="H672" i="61"/>
  <c r="G672" i="61"/>
  <c r="F672" i="61"/>
  <c r="E672" i="61"/>
  <c r="K671" i="61"/>
  <c r="J671" i="61"/>
  <c r="I671" i="61"/>
  <c r="H671" i="61"/>
  <c r="G671" i="61"/>
  <c r="F671" i="61"/>
  <c r="E671" i="61"/>
  <c r="K670" i="61"/>
  <c r="J670" i="61"/>
  <c r="I670" i="61"/>
  <c r="H670" i="61"/>
  <c r="G670" i="61"/>
  <c r="F670" i="61"/>
  <c r="E670" i="61"/>
  <c r="K668" i="61"/>
  <c r="J668" i="61"/>
  <c r="I668" i="61"/>
  <c r="H668" i="61"/>
  <c r="G668" i="61"/>
  <c r="F668" i="61"/>
  <c r="E668" i="61"/>
  <c r="K667" i="61"/>
  <c r="J667" i="61"/>
  <c r="I667" i="61"/>
  <c r="H667" i="61"/>
  <c r="G667" i="61"/>
  <c r="F667" i="61"/>
  <c r="E667" i="61"/>
  <c r="K666" i="61"/>
  <c r="J666" i="61"/>
  <c r="I666" i="61"/>
  <c r="H666" i="61"/>
  <c r="G666" i="61"/>
  <c r="F666" i="61"/>
  <c r="E666" i="61"/>
  <c r="K664" i="61"/>
  <c r="J664" i="61"/>
  <c r="I664" i="61"/>
  <c r="H664" i="61"/>
  <c r="G664" i="61"/>
  <c r="F664" i="61"/>
  <c r="E664" i="61"/>
  <c r="K662" i="61"/>
  <c r="J662" i="61"/>
  <c r="I662" i="61"/>
  <c r="H662" i="61"/>
  <c r="G662" i="61"/>
  <c r="F662" i="61"/>
  <c r="E662" i="61"/>
  <c r="K660" i="61"/>
  <c r="J660" i="61"/>
  <c r="I660" i="61"/>
  <c r="H660" i="61"/>
  <c r="G660" i="61"/>
  <c r="F660" i="61"/>
  <c r="E660" i="61"/>
  <c r="K659" i="61"/>
  <c r="J659" i="61"/>
  <c r="I659" i="61"/>
  <c r="H659" i="61"/>
  <c r="G659" i="61"/>
  <c r="F659" i="61"/>
  <c r="E659" i="61"/>
  <c r="K658" i="61"/>
  <c r="J658" i="61"/>
  <c r="I658" i="61"/>
  <c r="H658" i="61"/>
  <c r="G658" i="61"/>
  <c r="F658" i="61"/>
  <c r="E658" i="61"/>
  <c r="K657" i="61"/>
  <c r="J657" i="61"/>
  <c r="I657" i="61"/>
  <c r="H657" i="61"/>
  <c r="G657" i="61"/>
  <c r="F657" i="61"/>
  <c r="E657" i="61"/>
  <c r="K656" i="61"/>
  <c r="J656" i="61"/>
  <c r="I656" i="61"/>
  <c r="H656" i="61"/>
  <c r="G656" i="61"/>
  <c r="F656" i="61"/>
  <c r="E656" i="61"/>
  <c r="K655" i="61"/>
  <c r="J655" i="61"/>
  <c r="I655" i="61"/>
  <c r="H655" i="61"/>
  <c r="G655" i="61"/>
  <c r="F655" i="61"/>
  <c r="E655" i="61"/>
  <c r="K653" i="61"/>
  <c r="J653" i="61"/>
  <c r="I653" i="61"/>
  <c r="H653" i="61"/>
  <c r="G653" i="61"/>
  <c r="F653" i="61"/>
  <c r="E653" i="61"/>
  <c r="K642" i="61"/>
  <c r="J642" i="61"/>
  <c r="I642" i="61"/>
  <c r="H642" i="61"/>
  <c r="G642" i="61"/>
  <c r="F642" i="61"/>
  <c r="E642" i="61"/>
  <c r="K641" i="61"/>
  <c r="J641" i="61"/>
  <c r="I641" i="61"/>
  <c r="H641" i="61"/>
  <c r="G641" i="61"/>
  <c r="F641" i="61"/>
  <c r="E641" i="61"/>
  <c r="K640" i="61"/>
  <c r="J640" i="61"/>
  <c r="I640" i="61"/>
  <c r="H640" i="61"/>
  <c r="G640" i="61"/>
  <c r="F640" i="61"/>
  <c r="E640" i="61"/>
  <c r="K639" i="61"/>
  <c r="J639" i="61"/>
  <c r="I639" i="61"/>
  <c r="H639" i="61"/>
  <c r="G639" i="61"/>
  <c r="F639" i="61"/>
  <c r="E639" i="61"/>
  <c r="K636" i="61"/>
  <c r="J636" i="61"/>
  <c r="I636" i="61"/>
  <c r="H636" i="61"/>
  <c r="G636" i="61"/>
  <c r="F636" i="61"/>
  <c r="E636" i="61"/>
  <c r="K635" i="61"/>
  <c r="J635" i="61"/>
  <c r="I635" i="61"/>
  <c r="H635" i="61"/>
  <c r="G635" i="61"/>
  <c r="F635" i="61"/>
  <c r="E635" i="61"/>
  <c r="K633" i="61"/>
  <c r="J633" i="61"/>
  <c r="I633" i="61"/>
  <c r="H633" i="61"/>
  <c r="G633" i="61"/>
  <c r="F633" i="61"/>
  <c r="E633" i="61"/>
  <c r="K630" i="61"/>
  <c r="J630" i="61"/>
  <c r="I630" i="61"/>
  <c r="H630" i="61"/>
  <c r="G630" i="61"/>
  <c r="F630" i="61"/>
  <c r="E630" i="61"/>
  <c r="K629" i="61"/>
  <c r="J629" i="61"/>
  <c r="I629" i="61"/>
  <c r="H629" i="61"/>
  <c r="G629" i="61"/>
  <c r="F629" i="61"/>
  <c r="E629" i="61"/>
  <c r="K628" i="61"/>
  <c r="J628" i="61"/>
  <c r="I628" i="61"/>
  <c r="H628" i="61"/>
  <c r="G628" i="61"/>
  <c r="F628" i="61"/>
  <c r="E628" i="61"/>
  <c r="K626" i="61"/>
  <c r="J626" i="61"/>
  <c r="I626" i="61"/>
  <c r="H626" i="61"/>
  <c r="G626" i="61"/>
  <c r="F626" i="61"/>
  <c r="E626" i="61"/>
  <c r="K625" i="61"/>
  <c r="J625" i="61"/>
  <c r="I625" i="61"/>
  <c r="H625" i="61"/>
  <c r="G625" i="61"/>
  <c r="F625" i="61"/>
  <c r="E625" i="61"/>
  <c r="K618" i="61"/>
  <c r="J618" i="61"/>
  <c r="I618" i="61"/>
  <c r="H618" i="61"/>
  <c r="G618" i="61"/>
  <c r="F618" i="61"/>
  <c r="E618" i="61"/>
  <c r="K617" i="61"/>
  <c r="J617" i="61"/>
  <c r="I617" i="61"/>
  <c r="H617" i="61"/>
  <c r="G617" i="61"/>
  <c r="F617" i="61"/>
  <c r="E617" i="61"/>
  <c r="K616" i="61"/>
  <c r="J616" i="61"/>
  <c r="I616" i="61"/>
  <c r="H616" i="61"/>
  <c r="G616" i="61"/>
  <c r="F616" i="61"/>
  <c r="E616" i="61"/>
  <c r="K615" i="61"/>
  <c r="J615" i="61"/>
  <c r="I615" i="61"/>
  <c r="H615" i="61"/>
  <c r="G615" i="61"/>
  <c r="F615" i="61"/>
  <c r="E615" i="61"/>
  <c r="K614" i="61"/>
  <c r="J614" i="61"/>
  <c r="I614" i="61"/>
  <c r="H614" i="61"/>
  <c r="G614" i="61"/>
  <c r="F614" i="61"/>
  <c r="E614" i="61"/>
  <c r="K613" i="61"/>
  <c r="J613" i="61"/>
  <c r="I613" i="61"/>
  <c r="H613" i="61"/>
  <c r="G613" i="61"/>
  <c r="F613" i="61"/>
  <c r="E613" i="61"/>
  <c r="K609" i="61"/>
  <c r="J609" i="61"/>
  <c r="I609" i="61"/>
  <c r="H609" i="61"/>
  <c r="G609" i="61"/>
  <c r="F609" i="61"/>
  <c r="E609" i="61"/>
  <c r="K607" i="61"/>
  <c r="J607" i="61"/>
  <c r="I607" i="61"/>
  <c r="H607" i="61"/>
  <c r="G607" i="61"/>
  <c r="F607" i="61"/>
  <c r="E607" i="61"/>
  <c r="K604" i="61"/>
  <c r="J604" i="61"/>
  <c r="I604" i="61"/>
  <c r="H604" i="61"/>
  <c r="G604" i="61"/>
  <c r="F604" i="61"/>
  <c r="E604" i="61"/>
  <c r="K603" i="61"/>
  <c r="J603" i="61"/>
  <c r="I603" i="61"/>
  <c r="H603" i="61"/>
  <c r="G603" i="61"/>
  <c r="F603" i="61"/>
  <c r="E603" i="61"/>
  <c r="K602" i="61"/>
  <c r="J602" i="61"/>
  <c r="I602" i="61"/>
  <c r="H602" i="61"/>
  <c r="G602" i="61"/>
  <c r="F602" i="61"/>
  <c r="E602" i="61"/>
  <c r="K601" i="61"/>
  <c r="J601" i="61"/>
  <c r="I601" i="61"/>
  <c r="H601" i="61"/>
  <c r="G601" i="61"/>
  <c r="F601" i="61"/>
  <c r="E601" i="61"/>
  <c r="K600" i="61"/>
  <c r="J600" i="61"/>
  <c r="I600" i="61"/>
  <c r="H600" i="61"/>
  <c r="G600" i="61"/>
  <c r="F600" i="61"/>
  <c r="E600" i="61"/>
  <c r="K599" i="61"/>
  <c r="J599" i="61"/>
  <c r="I599" i="61"/>
  <c r="H599" i="61"/>
  <c r="G599" i="61"/>
  <c r="F599" i="61"/>
  <c r="E599" i="61"/>
  <c r="K598" i="61"/>
  <c r="J598" i="61"/>
  <c r="I598" i="61"/>
  <c r="H598" i="61"/>
  <c r="G598" i="61"/>
  <c r="F598" i="61"/>
  <c r="E598" i="61"/>
  <c r="K597" i="61"/>
  <c r="J597" i="61"/>
  <c r="I597" i="61"/>
  <c r="H597" i="61"/>
  <c r="G597" i="61"/>
  <c r="F597" i="61"/>
  <c r="E597" i="61"/>
  <c r="K596" i="61"/>
  <c r="J596" i="61"/>
  <c r="I596" i="61"/>
  <c r="H596" i="61"/>
  <c r="G596" i="61"/>
  <c r="F596" i="61"/>
  <c r="E596" i="61"/>
  <c r="K595" i="61"/>
  <c r="J595" i="61"/>
  <c r="I595" i="61"/>
  <c r="H595" i="61"/>
  <c r="G595" i="61"/>
  <c r="F595" i="61"/>
  <c r="E595" i="61"/>
  <c r="K594" i="61"/>
  <c r="J594" i="61"/>
  <c r="I594" i="61"/>
  <c r="H594" i="61"/>
  <c r="G594" i="61"/>
  <c r="F594" i="61"/>
  <c r="E594" i="61"/>
  <c r="K593" i="61"/>
  <c r="J593" i="61"/>
  <c r="I593" i="61"/>
  <c r="H593" i="61"/>
  <c r="G593" i="61"/>
  <c r="F593" i="61"/>
  <c r="E593" i="61"/>
  <c r="K592" i="61"/>
  <c r="J592" i="61"/>
  <c r="I592" i="61"/>
  <c r="H592" i="61"/>
  <c r="G592" i="61"/>
  <c r="F592" i="61"/>
  <c r="E592" i="61"/>
  <c r="K591" i="61"/>
  <c r="J591" i="61"/>
  <c r="I591" i="61"/>
  <c r="H591" i="61"/>
  <c r="G591" i="61"/>
  <c r="F591" i="61"/>
  <c r="E591" i="61"/>
  <c r="K590" i="61"/>
  <c r="J590" i="61"/>
  <c r="I590" i="61"/>
  <c r="H590" i="61"/>
  <c r="G590" i="61"/>
  <c r="F590" i="61"/>
  <c r="E590" i="61"/>
  <c r="K589" i="61"/>
  <c r="J589" i="61"/>
  <c r="I589" i="61"/>
  <c r="H589" i="61"/>
  <c r="G589" i="61"/>
  <c r="F589" i="61"/>
  <c r="E589" i="61"/>
  <c r="K588" i="61"/>
  <c r="J588" i="61"/>
  <c r="I588" i="61"/>
  <c r="H588" i="61"/>
  <c r="G588" i="61"/>
  <c r="F588" i="61"/>
  <c r="E588" i="61"/>
  <c r="K587" i="61"/>
  <c r="J587" i="61"/>
  <c r="I587" i="61"/>
  <c r="H587" i="61"/>
  <c r="G587" i="61"/>
  <c r="F587" i="61"/>
  <c r="E587" i="61"/>
  <c r="K586" i="61"/>
  <c r="J586" i="61"/>
  <c r="I586" i="61"/>
  <c r="H586" i="61"/>
  <c r="G586" i="61"/>
  <c r="F586" i="61"/>
  <c r="E586" i="61"/>
  <c r="K585" i="61"/>
  <c r="J585" i="61"/>
  <c r="I585" i="61"/>
  <c r="H585" i="61"/>
  <c r="G585" i="61"/>
  <c r="F585" i="61"/>
  <c r="E585" i="61"/>
  <c r="K584" i="61"/>
  <c r="J584" i="61"/>
  <c r="I584" i="61"/>
  <c r="H584" i="61"/>
  <c r="G584" i="61"/>
  <c r="F584" i="61"/>
  <c r="E584" i="61"/>
  <c r="K582" i="61"/>
  <c r="J582" i="61"/>
  <c r="I582" i="61"/>
  <c r="H582" i="61"/>
  <c r="G582" i="61"/>
  <c r="F582" i="61"/>
  <c r="E582" i="61"/>
  <c r="K581" i="61"/>
  <c r="J581" i="61"/>
  <c r="I581" i="61"/>
  <c r="H581" i="61"/>
  <c r="G581" i="61"/>
  <c r="F581" i="61"/>
  <c r="E581" i="61"/>
  <c r="K580" i="61"/>
  <c r="J580" i="61"/>
  <c r="I580" i="61"/>
  <c r="H580" i="61"/>
  <c r="G580" i="61"/>
  <c r="F580" i="61"/>
  <c r="E580" i="61"/>
  <c r="K579" i="61"/>
  <c r="J579" i="61"/>
  <c r="I579" i="61"/>
  <c r="H579" i="61"/>
  <c r="G579" i="61"/>
  <c r="F579" i="61"/>
  <c r="E579" i="61"/>
  <c r="K578" i="61"/>
  <c r="J578" i="61"/>
  <c r="I578" i="61"/>
  <c r="H578" i="61"/>
  <c r="G578" i="61"/>
  <c r="F578" i="61"/>
  <c r="E578" i="61"/>
  <c r="K577" i="61"/>
  <c r="J577" i="61"/>
  <c r="I577" i="61"/>
  <c r="H577" i="61"/>
  <c r="G577" i="61"/>
  <c r="F577" i="61"/>
  <c r="E577" i="61"/>
  <c r="K576" i="61"/>
  <c r="J576" i="61"/>
  <c r="I576" i="61"/>
  <c r="H576" i="61"/>
  <c r="G576" i="61"/>
  <c r="F576" i="61"/>
  <c r="E576" i="61"/>
  <c r="K575" i="61"/>
  <c r="J575" i="61"/>
  <c r="I575" i="61"/>
  <c r="H575" i="61"/>
  <c r="G575" i="61"/>
  <c r="F575" i="61"/>
  <c r="E575" i="61"/>
  <c r="K574" i="61"/>
  <c r="J574" i="61"/>
  <c r="I574" i="61"/>
  <c r="H574" i="61"/>
  <c r="G574" i="61"/>
  <c r="F574" i="61"/>
  <c r="E574" i="61"/>
  <c r="K573" i="61"/>
  <c r="J573" i="61"/>
  <c r="I573" i="61"/>
  <c r="H573" i="61"/>
  <c r="G573" i="61"/>
  <c r="F573" i="61"/>
  <c r="E573" i="61"/>
  <c r="K572" i="61"/>
  <c r="J572" i="61"/>
  <c r="I572" i="61"/>
  <c r="H572" i="61"/>
  <c r="G572" i="61"/>
  <c r="F572" i="61"/>
  <c r="E572" i="61"/>
  <c r="K571" i="61"/>
  <c r="J571" i="61"/>
  <c r="I571" i="61"/>
  <c r="H571" i="61"/>
  <c r="G571" i="61"/>
  <c r="F571" i="61"/>
  <c r="E571" i="61"/>
  <c r="K570" i="61"/>
  <c r="J570" i="61"/>
  <c r="I570" i="61"/>
  <c r="H570" i="61"/>
  <c r="G570" i="61"/>
  <c r="F570" i="61"/>
  <c r="E570" i="61"/>
  <c r="K569" i="61"/>
  <c r="J569" i="61"/>
  <c r="I569" i="61"/>
  <c r="H569" i="61"/>
  <c r="G569" i="61"/>
  <c r="F569" i="61"/>
  <c r="E569" i="61"/>
  <c r="K568" i="61"/>
  <c r="J568" i="61"/>
  <c r="I568" i="61"/>
  <c r="H568" i="61"/>
  <c r="G568" i="61"/>
  <c r="F568" i="61"/>
  <c r="E568" i="61"/>
  <c r="K567" i="61"/>
  <c r="J567" i="61"/>
  <c r="I567" i="61"/>
  <c r="H567" i="61"/>
  <c r="G567" i="61"/>
  <c r="F567" i="61"/>
  <c r="E567" i="61"/>
  <c r="K566" i="61"/>
  <c r="J566" i="61"/>
  <c r="I566" i="61"/>
  <c r="H566" i="61"/>
  <c r="G566" i="61"/>
  <c r="F566" i="61"/>
  <c r="E566" i="61"/>
  <c r="K565" i="61"/>
  <c r="J565" i="61"/>
  <c r="I565" i="61"/>
  <c r="H565" i="61"/>
  <c r="G565" i="61"/>
  <c r="F565" i="61"/>
  <c r="E565" i="61"/>
  <c r="K564" i="61"/>
  <c r="J564" i="61"/>
  <c r="I564" i="61"/>
  <c r="H564" i="61"/>
  <c r="G564" i="61"/>
  <c r="F564" i="61"/>
  <c r="E564" i="61"/>
  <c r="K563" i="61"/>
  <c r="J563" i="61"/>
  <c r="I563" i="61"/>
  <c r="H563" i="61"/>
  <c r="G563" i="61"/>
  <c r="F563" i="61"/>
  <c r="E563" i="61"/>
  <c r="K560" i="61"/>
  <c r="J560" i="61"/>
  <c r="I560" i="61"/>
  <c r="H560" i="61"/>
  <c r="G560" i="61"/>
  <c r="F560" i="61"/>
  <c r="E560" i="61"/>
  <c r="K557" i="61"/>
  <c r="J557" i="61"/>
  <c r="I557" i="61"/>
  <c r="H557" i="61"/>
  <c r="G557" i="61"/>
  <c r="F557" i="61"/>
  <c r="E557" i="61"/>
  <c r="K555" i="61"/>
  <c r="J555" i="61"/>
  <c r="I555" i="61"/>
  <c r="H555" i="61"/>
  <c r="G555" i="61"/>
  <c r="F555" i="61"/>
  <c r="E555" i="61"/>
  <c r="K551" i="61"/>
  <c r="J551" i="61"/>
  <c r="I551" i="61"/>
  <c r="H551" i="61"/>
  <c r="G551" i="61"/>
  <c r="F551" i="61"/>
  <c r="E551" i="61"/>
  <c r="K550" i="61"/>
  <c r="J550" i="61"/>
  <c r="I550" i="61"/>
  <c r="H550" i="61"/>
  <c r="G550" i="61"/>
  <c r="F550" i="61"/>
  <c r="E550" i="61"/>
  <c r="K549" i="61"/>
  <c r="J549" i="61"/>
  <c r="I549" i="61"/>
  <c r="H549" i="61"/>
  <c r="G549" i="61"/>
  <c r="F549" i="61"/>
  <c r="E549" i="61"/>
  <c r="K548" i="61"/>
  <c r="J548" i="61"/>
  <c r="I548" i="61"/>
  <c r="H548" i="61"/>
  <c r="G548" i="61"/>
  <c r="F548" i="61"/>
  <c r="E548" i="61"/>
  <c r="K547" i="61"/>
  <c r="J547" i="61"/>
  <c r="I547" i="61"/>
  <c r="H547" i="61"/>
  <c r="G547" i="61"/>
  <c r="F547" i="61"/>
  <c r="E547" i="61"/>
  <c r="K546" i="61"/>
  <c r="J546" i="61"/>
  <c r="I546" i="61"/>
  <c r="H546" i="61"/>
  <c r="G546" i="61"/>
  <c r="F546" i="61"/>
  <c r="E546" i="61"/>
  <c r="K545" i="61"/>
  <c r="J545" i="61"/>
  <c r="I545" i="61"/>
  <c r="H545" i="61"/>
  <c r="G545" i="61"/>
  <c r="F545" i="61"/>
  <c r="E545" i="61"/>
  <c r="K543" i="61"/>
  <c r="J543" i="61"/>
  <c r="I543" i="61"/>
  <c r="H543" i="61"/>
  <c r="G543" i="61"/>
  <c r="F543" i="61"/>
  <c r="E543" i="61"/>
  <c r="K542" i="61"/>
  <c r="J542" i="61"/>
  <c r="I542" i="61"/>
  <c r="H542" i="61"/>
  <c r="G542" i="61"/>
  <c r="F542" i="61"/>
  <c r="E542" i="61"/>
  <c r="K541" i="61"/>
  <c r="J541" i="61"/>
  <c r="I541" i="61"/>
  <c r="H541" i="61"/>
  <c r="G541" i="61"/>
  <c r="F541" i="61"/>
  <c r="E541" i="61"/>
  <c r="K539" i="61"/>
  <c r="J539" i="61"/>
  <c r="I539" i="61"/>
  <c r="H539" i="61"/>
  <c r="G539" i="61"/>
  <c r="F539" i="61"/>
  <c r="E539" i="61"/>
  <c r="K537" i="61"/>
  <c r="J537" i="61"/>
  <c r="I537" i="61"/>
  <c r="H537" i="61"/>
  <c r="G537" i="61"/>
  <c r="F537" i="61"/>
  <c r="E537" i="61"/>
  <c r="K535" i="61"/>
  <c r="J535" i="61"/>
  <c r="I535" i="61"/>
  <c r="H535" i="61"/>
  <c r="G535" i="61"/>
  <c r="F535" i="61"/>
  <c r="E535" i="61"/>
  <c r="K534" i="61"/>
  <c r="J534" i="61"/>
  <c r="I534" i="61"/>
  <c r="H534" i="61"/>
  <c r="G534" i="61"/>
  <c r="F534" i="61"/>
  <c r="E534" i="61"/>
  <c r="K533" i="61"/>
  <c r="J533" i="61"/>
  <c r="I533" i="61"/>
  <c r="H533" i="61"/>
  <c r="G533" i="61"/>
  <c r="F533" i="61"/>
  <c r="E533" i="61"/>
  <c r="K532" i="61"/>
  <c r="J532" i="61"/>
  <c r="I532" i="61"/>
  <c r="H532" i="61"/>
  <c r="G532" i="61"/>
  <c r="F532" i="61"/>
  <c r="E532" i="61"/>
  <c r="K531" i="61"/>
  <c r="J531" i="61"/>
  <c r="I531" i="61"/>
  <c r="H531" i="61"/>
  <c r="G531" i="61"/>
  <c r="F531" i="61"/>
  <c r="E531" i="61"/>
  <c r="K530" i="61"/>
  <c r="J530" i="61"/>
  <c r="I530" i="61"/>
  <c r="H530" i="61"/>
  <c r="G530" i="61"/>
  <c r="F530" i="61"/>
  <c r="E530" i="61"/>
  <c r="K528" i="61"/>
  <c r="J528" i="61"/>
  <c r="I528" i="61"/>
  <c r="H528" i="61"/>
  <c r="G528" i="61"/>
  <c r="F528" i="61"/>
  <c r="E528" i="61"/>
  <c r="K517" i="61"/>
  <c r="J517" i="61"/>
  <c r="I517" i="61"/>
  <c r="H517" i="61"/>
  <c r="G517" i="61"/>
  <c r="F517" i="61"/>
  <c r="E517" i="61"/>
  <c r="K516" i="61"/>
  <c r="J516" i="61"/>
  <c r="I516" i="61"/>
  <c r="H516" i="61"/>
  <c r="G516" i="61"/>
  <c r="F516" i="61"/>
  <c r="E516" i="61"/>
  <c r="K515" i="61"/>
  <c r="J515" i="61"/>
  <c r="I515" i="61"/>
  <c r="H515" i="61"/>
  <c r="G515" i="61"/>
  <c r="F515" i="61"/>
  <c r="E515" i="61"/>
  <c r="K514" i="61"/>
  <c r="J514" i="61"/>
  <c r="I514" i="61"/>
  <c r="H514" i="61"/>
  <c r="G514" i="61"/>
  <c r="F514" i="61"/>
  <c r="E514" i="61"/>
  <c r="K511" i="61"/>
  <c r="J511" i="61"/>
  <c r="I511" i="61"/>
  <c r="H511" i="61"/>
  <c r="G511" i="61"/>
  <c r="F511" i="61"/>
  <c r="E511" i="61"/>
  <c r="K510" i="61"/>
  <c r="J510" i="61"/>
  <c r="I510" i="61"/>
  <c r="H510" i="61"/>
  <c r="G510" i="61"/>
  <c r="F510" i="61"/>
  <c r="E510" i="61"/>
  <c r="K508" i="61"/>
  <c r="J508" i="61"/>
  <c r="I508" i="61"/>
  <c r="H508" i="61"/>
  <c r="G508" i="61"/>
  <c r="F508" i="61"/>
  <c r="E508" i="61"/>
  <c r="K505" i="61"/>
  <c r="J505" i="61"/>
  <c r="I505" i="61"/>
  <c r="H505" i="61"/>
  <c r="G505" i="61"/>
  <c r="F505" i="61"/>
  <c r="E505" i="61"/>
  <c r="K504" i="61"/>
  <c r="J504" i="61"/>
  <c r="I504" i="61"/>
  <c r="H504" i="61"/>
  <c r="G504" i="61"/>
  <c r="F504" i="61"/>
  <c r="E504" i="61"/>
  <c r="K503" i="61"/>
  <c r="J503" i="61"/>
  <c r="I503" i="61"/>
  <c r="H503" i="61"/>
  <c r="G503" i="61"/>
  <c r="F503" i="61"/>
  <c r="E503" i="61"/>
  <c r="K501" i="61"/>
  <c r="J501" i="61"/>
  <c r="I501" i="61"/>
  <c r="H501" i="61"/>
  <c r="G501" i="61"/>
  <c r="F501" i="61"/>
  <c r="E501" i="61"/>
  <c r="K500" i="61"/>
  <c r="J500" i="61"/>
  <c r="I500" i="61"/>
  <c r="H500" i="61"/>
  <c r="G500" i="61"/>
  <c r="F500" i="61"/>
  <c r="E500" i="61"/>
  <c r="K493" i="61"/>
  <c r="J493" i="61"/>
  <c r="I493" i="61"/>
  <c r="H493" i="61"/>
  <c r="G493" i="61"/>
  <c r="F493" i="61"/>
  <c r="E493" i="61"/>
  <c r="K492" i="61"/>
  <c r="J492" i="61"/>
  <c r="I492" i="61"/>
  <c r="H492" i="61"/>
  <c r="G492" i="61"/>
  <c r="F492" i="61"/>
  <c r="E492" i="61"/>
  <c r="K491" i="61"/>
  <c r="J491" i="61"/>
  <c r="I491" i="61"/>
  <c r="H491" i="61"/>
  <c r="G491" i="61"/>
  <c r="F491" i="61"/>
  <c r="E491" i="61"/>
  <c r="K490" i="61"/>
  <c r="J490" i="61"/>
  <c r="I490" i="61"/>
  <c r="H490" i="61"/>
  <c r="G490" i="61"/>
  <c r="F490" i="61"/>
  <c r="E490" i="61"/>
  <c r="K489" i="61"/>
  <c r="J489" i="61"/>
  <c r="I489" i="61"/>
  <c r="H489" i="61"/>
  <c r="G489" i="61"/>
  <c r="F489" i="61"/>
  <c r="E489" i="61"/>
  <c r="K488" i="61"/>
  <c r="J488" i="61"/>
  <c r="I488" i="61"/>
  <c r="H488" i="61"/>
  <c r="G488" i="61"/>
  <c r="F488" i="61"/>
  <c r="E488" i="61"/>
  <c r="K484" i="61"/>
  <c r="J484" i="61"/>
  <c r="I484" i="61"/>
  <c r="H484" i="61"/>
  <c r="G484" i="61"/>
  <c r="F484" i="61"/>
  <c r="E484" i="61"/>
  <c r="K482" i="61"/>
  <c r="J482" i="61"/>
  <c r="I482" i="61"/>
  <c r="H482" i="61"/>
  <c r="G482" i="61"/>
  <c r="F482" i="61"/>
  <c r="E482" i="61"/>
  <c r="K479" i="61"/>
  <c r="J479" i="61"/>
  <c r="I479" i="61"/>
  <c r="H479" i="61"/>
  <c r="G479" i="61"/>
  <c r="F479" i="61"/>
  <c r="E479" i="61"/>
  <c r="K478" i="61"/>
  <c r="J478" i="61"/>
  <c r="I478" i="61"/>
  <c r="H478" i="61"/>
  <c r="G478" i="61"/>
  <c r="F478" i="61"/>
  <c r="E478" i="61"/>
  <c r="K477" i="61"/>
  <c r="J477" i="61"/>
  <c r="I477" i="61"/>
  <c r="H477" i="61"/>
  <c r="G477" i="61"/>
  <c r="F477" i="61"/>
  <c r="E477" i="61"/>
  <c r="K476" i="61"/>
  <c r="J476" i="61"/>
  <c r="I476" i="61"/>
  <c r="H476" i="61"/>
  <c r="G476" i="61"/>
  <c r="F476" i="61"/>
  <c r="E476" i="61"/>
  <c r="K475" i="61"/>
  <c r="J475" i="61"/>
  <c r="I475" i="61"/>
  <c r="H475" i="61"/>
  <c r="G475" i="61"/>
  <c r="F475" i="61"/>
  <c r="E475" i="61"/>
  <c r="K474" i="61"/>
  <c r="J474" i="61"/>
  <c r="I474" i="61"/>
  <c r="H474" i="61"/>
  <c r="G474" i="61"/>
  <c r="F474" i="61"/>
  <c r="E474" i="61"/>
  <c r="K473" i="61"/>
  <c r="J473" i="61"/>
  <c r="I473" i="61"/>
  <c r="H473" i="61"/>
  <c r="G473" i="61"/>
  <c r="F473" i="61"/>
  <c r="E473" i="61"/>
  <c r="K472" i="61"/>
  <c r="J472" i="61"/>
  <c r="I472" i="61"/>
  <c r="H472" i="61"/>
  <c r="G472" i="61"/>
  <c r="F472" i="61"/>
  <c r="E472" i="61"/>
  <c r="K471" i="61"/>
  <c r="J471" i="61"/>
  <c r="I471" i="61"/>
  <c r="H471" i="61"/>
  <c r="G471" i="61"/>
  <c r="F471" i="61"/>
  <c r="E471" i="61"/>
  <c r="K470" i="61"/>
  <c r="J470" i="61"/>
  <c r="I470" i="61"/>
  <c r="H470" i="61"/>
  <c r="G470" i="61"/>
  <c r="F470" i="61"/>
  <c r="E470" i="61"/>
  <c r="K469" i="61"/>
  <c r="J469" i="61"/>
  <c r="I469" i="61"/>
  <c r="H469" i="61"/>
  <c r="G469" i="61"/>
  <c r="F469" i="61"/>
  <c r="E469" i="61"/>
  <c r="K468" i="61"/>
  <c r="J468" i="61"/>
  <c r="I468" i="61"/>
  <c r="H468" i="61"/>
  <c r="G468" i="61"/>
  <c r="F468" i="61"/>
  <c r="E468" i="61"/>
  <c r="K467" i="61"/>
  <c r="J467" i="61"/>
  <c r="I467" i="61"/>
  <c r="H467" i="61"/>
  <c r="G467" i="61"/>
  <c r="F467" i="61"/>
  <c r="E467" i="61"/>
  <c r="K466" i="61"/>
  <c r="J466" i="61"/>
  <c r="I466" i="61"/>
  <c r="H466" i="61"/>
  <c r="G466" i="61"/>
  <c r="F466" i="61"/>
  <c r="E466" i="61"/>
  <c r="K465" i="61"/>
  <c r="J465" i="61"/>
  <c r="I465" i="61"/>
  <c r="H465" i="61"/>
  <c r="G465" i="61"/>
  <c r="F465" i="61"/>
  <c r="E465" i="61"/>
  <c r="K464" i="61"/>
  <c r="J464" i="61"/>
  <c r="I464" i="61"/>
  <c r="H464" i="61"/>
  <c r="G464" i="61"/>
  <c r="F464" i="61"/>
  <c r="E464" i="61"/>
  <c r="K463" i="61"/>
  <c r="J463" i="61"/>
  <c r="I463" i="61"/>
  <c r="H463" i="61"/>
  <c r="G463" i="61"/>
  <c r="F463" i="61"/>
  <c r="E463" i="61"/>
  <c r="K462" i="61"/>
  <c r="J462" i="61"/>
  <c r="I462" i="61"/>
  <c r="H462" i="61"/>
  <c r="G462" i="61"/>
  <c r="F462" i="61"/>
  <c r="E462" i="61"/>
  <c r="K461" i="61"/>
  <c r="J461" i="61"/>
  <c r="I461" i="61"/>
  <c r="H461" i="61"/>
  <c r="G461" i="61"/>
  <c r="F461" i="61"/>
  <c r="E461" i="61"/>
  <c r="K460" i="61"/>
  <c r="J460" i="61"/>
  <c r="I460" i="61"/>
  <c r="H460" i="61"/>
  <c r="G460" i="61"/>
  <c r="F460" i="61"/>
  <c r="E460" i="61"/>
  <c r="K459" i="61"/>
  <c r="J459" i="61"/>
  <c r="I459" i="61"/>
  <c r="H459" i="61"/>
  <c r="G459" i="61"/>
  <c r="F459" i="61"/>
  <c r="E459" i="61"/>
  <c r="K457" i="61"/>
  <c r="J457" i="61"/>
  <c r="I457" i="61"/>
  <c r="H457" i="61"/>
  <c r="G457" i="61"/>
  <c r="F457" i="61"/>
  <c r="E457" i="61"/>
  <c r="K456" i="61"/>
  <c r="J456" i="61"/>
  <c r="I456" i="61"/>
  <c r="H456" i="61"/>
  <c r="G456" i="61"/>
  <c r="F456" i="61"/>
  <c r="E456" i="61"/>
  <c r="K455" i="61"/>
  <c r="J455" i="61"/>
  <c r="I455" i="61"/>
  <c r="H455" i="61"/>
  <c r="G455" i="61"/>
  <c r="F455" i="61"/>
  <c r="E455" i="61"/>
  <c r="K454" i="61"/>
  <c r="J454" i="61"/>
  <c r="I454" i="61"/>
  <c r="H454" i="61"/>
  <c r="G454" i="61"/>
  <c r="F454" i="61"/>
  <c r="E454" i="61"/>
  <c r="K453" i="61"/>
  <c r="J453" i="61"/>
  <c r="I453" i="61"/>
  <c r="H453" i="61"/>
  <c r="G453" i="61"/>
  <c r="F453" i="61"/>
  <c r="E453" i="61"/>
  <c r="K452" i="61"/>
  <c r="J452" i="61"/>
  <c r="I452" i="61"/>
  <c r="H452" i="61"/>
  <c r="G452" i="61"/>
  <c r="F452" i="61"/>
  <c r="E452" i="61"/>
  <c r="K451" i="61"/>
  <c r="J451" i="61"/>
  <c r="I451" i="61"/>
  <c r="H451" i="61"/>
  <c r="G451" i="61"/>
  <c r="F451" i="61"/>
  <c r="E451" i="61"/>
  <c r="K450" i="61"/>
  <c r="J450" i="61"/>
  <c r="I450" i="61"/>
  <c r="H450" i="61"/>
  <c r="G450" i="61"/>
  <c r="F450" i="61"/>
  <c r="E450" i="61"/>
  <c r="K449" i="61"/>
  <c r="J449" i="61"/>
  <c r="I449" i="61"/>
  <c r="H449" i="61"/>
  <c r="G449" i="61"/>
  <c r="F449" i="61"/>
  <c r="E449" i="61"/>
  <c r="K448" i="61"/>
  <c r="J448" i="61"/>
  <c r="I448" i="61"/>
  <c r="H448" i="61"/>
  <c r="G448" i="61"/>
  <c r="F448" i="61"/>
  <c r="E448" i="61"/>
  <c r="K447" i="61"/>
  <c r="J447" i="61"/>
  <c r="I447" i="61"/>
  <c r="H447" i="61"/>
  <c r="G447" i="61"/>
  <c r="F447" i="61"/>
  <c r="E447" i="61"/>
  <c r="K446" i="61"/>
  <c r="J446" i="61"/>
  <c r="I446" i="61"/>
  <c r="H446" i="61"/>
  <c r="G446" i="61"/>
  <c r="F446" i="61"/>
  <c r="E446" i="61"/>
  <c r="K445" i="61"/>
  <c r="J445" i="61"/>
  <c r="I445" i="61"/>
  <c r="H445" i="61"/>
  <c r="G445" i="61"/>
  <c r="F445" i="61"/>
  <c r="E445" i="61"/>
  <c r="K444" i="61"/>
  <c r="J444" i="61"/>
  <c r="I444" i="61"/>
  <c r="H444" i="61"/>
  <c r="G444" i="61"/>
  <c r="F444" i="61"/>
  <c r="E444" i="61"/>
  <c r="K443" i="61"/>
  <c r="J443" i="61"/>
  <c r="I443" i="61"/>
  <c r="H443" i="61"/>
  <c r="G443" i="61"/>
  <c r="F443" i="61"/>
  <c r="E443" i="61"/>
  <c r="K442" i="61"/>
  <c r="J442" i="61"/>
  <c r="I442" i="61"/>
  <c r="H442" i="61"/>
  <c r="G442" i="61"/>
  <c r="F442" i="61"/>
  <c r="E442" i="61"/>
  <c r="K441" i="61"/>
  <c r="J441" i="61"/>
  <c r="I441" i="61"/>
  <c r="H441" i="61"/>
  <c r="G441" i="61"/>
  <c r="F441" i="61"/>
  <c r="E441" i="61"/>
  <c r="K440" i="61"/>
  <c r="J440" i="61"/>
  <c r="I440" i="61"/>
  <c r="H440" i="61"/>
  <c r="G440" i="61"/>
  <c r="F440" i="61"/>
  <c r="E440" i="61"/>
  <c r="K439" i="61"/>
  <c r="J439" i="61"/>
  <c r="I439" i="61"/>
  <c r="H439" i="61"/>
  <c r="G439" i="61"/>
  <c r="F439" i="61"/>
  <c r="E439" i="61"/>
  <c r="K438" i="61"/>
  <c r="J438" i="61"/>
  <c r="I438" i="61"/>
  <c r="H438" i="61"/>
  <c r="G438" i="61"/>
  <c r="F438" i="61"/>
  <c r="E438" i="61"/>
  <c r="K435" i="61"/>
  <c r="J435" i="61"/>
  <c r="I435" i="61"/>
  <c r="H435" i="61"/>
  <c r="G435" i="61"/>
  <c r="F435" i="61"/>
  <c r="E435" i="61"/>
  <c r="K432" i="61"/>
  <c r="J432" i="61"/>
  <c r="I432" i="61"/>
  <c r="H432" i="61"/>
  <c r="G432" i="61"/>
  <c r="F432" i="61"/>
  <c r="E432" i="61"/>
  <c r="K430" i="61"/>
  <c r="J430" i="61"/>
  <c r="I430" i="61"/>
  <c r="H430" i="61"/>
  <c r="G430" i="61"/>
  <c r="F430" i="61"/>
  <c r="E430" i="61"/>
  <c r="K426" i="61"/>
  <c r="J426" i="61"/>
  <c r="I426" i="61"/>
  <c r="H426" i="61"/>
  <c r="G426" i="61"/>
  <c r="F426" i="61"/>
  <c r="E426" i="61"/>
  <c r="K425" i="61"/>
  <c r="J425" i="61"/>
  <c r="I425" i="61"/>
  <c r="H425" i="61"/>
  <c r="G425" i="61"/>
  <c r="F425" i="61"/>
  <c r="E425" i="61"/>
  <c r="K424" i="61"/>
  <c r="J424" i="61"/>
  <c r="I424" i="61"/>
  <c r="H424" i="61"/>
  <c r="G424" i="61"/>
  <c r="F424" i="61"/>
  <c r="E424" i="61"/>
  <c r="K423" i="61"/>
  <c r="J423" i="61"/>
  <c r="I423" i="61"/>
  <c r="H423" i="61"/>
  <c r="G423" i="61"/>
  <c r="F423" i="61"/>
  <c r="E423" i="61"/>
  <c r="K422" i="61"/>
  <c r="J422" i="61"/>
  <c r="I422" i="61"/>
  <c r="H422" i="61"/>
  <c r="G422" i="61"/>
  <c r="F422" i="61"/>
  <c r="E422" i="61"/>
  <c r="K421" i="61"/>
  <c r="J421" i="61"/>
  <c r="I421" i="61"/>
  <c r="H421" i="61"/>
  <c r="G421" i="61"/>
  <c r="F421" i="61"/>
  <c r="E421" i="61"/>
  <c r="K420" i="61"/>
  <c r="J420" i="61"/>
  <c r="I420" i="61"/>
  <c r="H420" i="61"/>
  <c r="G420" i="61"/>
  <c r="F420" i="61"/>
  <c r="E420" i="61"/>
  <c r="K418" i="61"/>
  <c r="J418" i="61"/>
  <c r="I418" i="61"/>
  <c r="H418" i="61"/>
  <c r="G418" i="61"/>
  <c r="F418" i="61"/>
  <c r="E418" i="61"/>
  <c r="K417" i="61"/>
  <c r="J417" i="61"/>
  <c r="I417" i="61"/>
  <c r="H417" i="61"/>
  <c r="G417" i="61"/>
  <c r="F417" i="61"/>
  <c r="E417" i="61"/>
  <c r="K416" i="61"/>
  <c r="J416" i="61"/>
  <c r="I416" i="61"/>
  <c r="H416" i="61"/>
  <c r="G416" i="61"/>
  <c r="F416" i="61"/>
  <c r="E416" i="61"/>
  <c r="K414" i="61"/>
  <c r="J414" i="61"/>
  <c r="I414" i="61"/>
  <c r="H414" i="61"/>
  <c r="G414" i="61"/>
  <c r="F414" i="61"/>
  <c r="E414" i="61"/>
  <c r="K412" i="61"/>
  <c r="J412" i="61"/>
  <c r="I412" i="61"/>
  <c r="H412" i="61"/>
  <c r="G412" i="61"/>
  <c r="F412" i="61"/>
  <c r="E412" i="61"/>
  <c r="K410" i="61"/>
  <c r="J410" i="61"/>
  <c r="I410" i="61"/>
  <c r="H410" i="61"/>
  <c r="G410" i="61"/>
  <c r="F410" i="61"/>
  <c r="E410" i="61"/>
  <c r="K409" i="61"/>
  <c r="J409" i="61"/>
  <c r="I409" i="61"/>
  <c r="H409" i="61"/>
  <c r="G409" i="61"/>
  <c r="F409" i="61"/>
  <c r="E409" i="61"/>
  <c r="K408" i="61"/>
  <c r="J408" i="61"/>
  <c r="I408" i="61"/>
  <c r="H408" i="61"/>
  <c r="G408" i="61"/>
  <c r="F408" i="61"/>
  <c r="E408" i="61"/>
  <c r="K407" i="61"/>
  <c r="J407" i="61"/>
  <c r="I407" i="61"/>
  <c r="H407" i="61"/>
  <c r="G407" i="61"/>
  <c r="F407" i="61"/>
  <c r="E407" i="61"/>
  <c r="K406" i="61"/>
  <c r="J406" i="61"/>
  <c r="I406" i="61"/>
  <c r="H406" i="61"/>
  <c r="G406" i="61"/>
  <c r="F406" i="61"/>
  <c r="E406" i="61"/>
  <c r="K405" i="61"/>
  <c r="J405" i="61"/>
  <c r="I405" i="61"/>
  <c r="H405" i="61"/>
  <c r="G405" i="61"/>
  <c r="F405" i="61"/>
  <c r="E405" i="61"/>
  <c r="K403" i="61"/>
  <c r="J403" i="61"/>
  <c r="I403" i="61"/>
  <c r="H403" i="61"/>
  <c r="G403" i="61"/>
  <c r="F403" i="61"/>
  <c r="E403" i="61"/>
  <c r="K392" i="61"/>
  <c r="J392" i="61"/>
  <c r="I392" i="61"/>
  <c r="H392" i="61"/>
  <c r="G392" i="61"/>
  <c r="F392" i="61"/>
  <c r="E392" i="61"/>
  <c r="K391" i="61"/>
  <c r="J391" i="61"/>
  <c r="I391" i="61"/>
  <c r="H391" i="61"/>
  <c r="G391" i="61"/>
  <c r="F391" i="61"/>
  <c r="E391" i="61"/>
  <c r="K390" i="61"/>
  <c r="J390" i="61"/>
  <c r="I390" i="61"/>
  <c r="H390" i="61"/>
  <c r="G390" i="61"/>
  <c r="F390" i="61"/>
  <c r="E390" i="61"/>
  <c r="K389" i="61"/>
  <c r="J389" i="61"/>
  <c r="I389" i="61"/>
  <c r="H389" i="61"/>
  <c r="G389" i="61"/>
  <c r="F389" i="61"/>
  <c r="E389" i="61"/>
  <c r="K386" i="61"/>
  <c r="J386" i="61"/>
  <c r="I386" i="61"/>
  <c r="H386" i="61"/>
  <c r="G386" i="61"/>
  <c r="F386" i="61"/>
  <c r="E386" i="61"/>
  <c r="K385" i="61"/>
  <c r="J385" i="61"/>
  <c r="I385" i="61"/>
  <c r="H385" i="61"/>
  <c r="G385" i="61"/>
  <c r="F385" i="61"/>
  <c r="E385" i="61"/>
  <c r="K383" i="61"/>
  <c r="J383" i="61"/>
  <c r="I383" i="61"/>
  <c r="H383" i="61"/>
  <c r="G383" i="61"/>
  <c r="F383" i="61"/>
  <c r="E383" i="61"/>
  <c r="K380" i="61"/>
  <c r="J380" i="61"/>
  <c r="I380" i="61"/>
  <c r="H380" i="61"/>
  <c r="G380" i="61"/>
  <c r="F380" i="61"/>
  <c r="E380" i="61"/>
  <c r="K379" i="61"/>
  <c r="J379" i="61"/>
  <c r="I379" i="61"/>
  <c r="H379" i="61"/>
  <c r="G379" i="61"/>
  <c r="F379" i="61"/>
  <c r="E379" i="61"/>
  <c r="K378" i="61"/>
  <c r="J378" i="61"/>
  <c r="I378" i="61"/>
  <c r="H378" i="61"/>
  <c r="G378" i="61"/>
  <c r="F378" i="61"/>
  <c r="E378" i="61"/>
  <c r="K376" i="61"/>
  <c r="J376" i="61"/>
  <c r="I376" i="61"/>
  <c r="H376" i="61"/>
  <c r="G376" i="61"/>
  <c r="F376" i="61"/>
  <c r="E376" i="61"/>
  <c r="K375" i="61"/>
  <c r="J375" i="61"/>
  <c r="I375" i="61"/>
  <c r="H375" i="61"/>
  <c r="G375" i="61"/>
  <c r="F375" i="61"/>
  <c r="E375" i="61"/>
  <c r="K368" i="61"/>
  <c r="J368" i="61"/>
  <c r="I368" i="61"/>
  <c r="H368" i="61"/>
  <c r="G368" i="61"/>
  <c r="F368" i="61"/>
  <c r="E368" i="61"/>
  <c r="K367" i="61"/>
  <c r="J367" i="61"/>
  <c r="I367" i="61"/>
  <c r="H367" i="61"/>
  <c r="G367" i="61"/>
  <c r="F367" i="61"/>
  <c r="E367" i="61"/>
  <c r="K366" i="61"/>
  <c r="J366" i="61"/>
  <c r="I366" i="61"/>
  <c r="H366" i="61"/>
  <c r="G366" i="61"/>
  <c r="F366" i="61"/>
  <c r="E366" i="61"/>
  <c r="K365" i="61"/>
  <c r="J365" i="61"/>
  <c r="I365" i="61"/>
  <c r="H365" i="61"/>
  <c r="G365" i="61"/>
  <c r="F365" i="61"/>
  <c r="E365" i="61"/>
  <c r="K364" i="61"/>
  <c r="J364" i="61"/>
  <c r="I364" i="61"/>
  <c r="H364" i="61"/>
  <c r="G364" i="61"/>
  <c r="F364" i="61"/>
  <c r="E364" i="61"/>
  <c r="K363" i="61"/>
  <c r="J363" i="61"/>
  <c r="I363" i="61"/>
  <c r="H363" i="61"/>
  <c r="G363" i="61"/>
  <c r="F363" i="61"/>
  <c r="E363" i="61"/>
  <c r="K359" i="61"/>
  <c r="J359" i="61"/>
  <c r="I359" i="61"/>
  <c r="H359" i="61"/>
  <c r="G359" i="61"/>
  <c r="F359" i="61"/>
  <c r="E359" i="61"/>
  <c r="K357" i="61"/>
  <c r="J357" i="61"/>
  <c r="I357" i="61"/>
  <c r="H357" i="61"/>
  <c r="G357" i="61"/>
  <c r="F357" i="61"/>
  <c r="E357" i="61"/>
  <c r="K354" i="61"/>
  <c r="J354" i="61"/>
  <c r="I354" i="61"/>
  <c r="H354" i="61"/>
  <c r="G354" i="61"/>
  <c r="F354" i="61"/>
  <c r="E354" i="61"/>
  <c r="K353" i="61"/>
  <c r="J353" i="61"/>
  <c r="I353" i="61"/>
  <c r="H353" i="61"/>
  <c r="G353" i="61"/>
  <c r="F353" i="61"/>
  <c r="E353" i="61"/>
  <c r="K352" i="61"/>
  <c r="J352" i="61"/>
  <c r="I352" i="61"/>
  <c r="H352" i="61"/>
  <c r="G352" i="61"/>
  <c r="F352" i="61"/>
  <c r="E352" i="61"/>
  <c r="K351" i="61"/>
  <c r="J351" i="61"/>
  <c r="I351" i="61"/>
  <c r="H351" i="61"/>
  <c r="G351" i="61"/>
  <c r="F351" i="61"/>
  <c r="E351" i="61"/>
  <c r="K350" i="61"/>
  <c r="J350" i="61"/>
  <c r="I350" i="61"/>
  <c r="H350" i="61"/>
  <c r="G350" i="61"/>
  <c r="F350" i="61"/>
  <c r="E350" i="61"/>
  <c r="K349" i="61"/>
  <c r="J349" i="61"/>
  <c r="I349" i="61"/>
  <c r="H349" i="61"/>
  <c r="G349" i="61"/>
  <c r="F349" i="61"/>
  <c r="E349" i="61"/>
  <c r="K348" i="61"/>
  <c r="J348" i="61"/>
  <c r="I348" i="61"/>
  <c r="H348" i="61"/>
  <c r="G348" i="61"/>
  <c r="F348" i="61"/>
  <c r="E348" i="61"/>
  <c r="K347" i="61"/>
  <c r="J347" i="61"/>
  <c r="I347" i="61"/>
  <c r="H347" i="61"/>
  <c r="G347" i="61"/>
  <c r="F347" i="61"/>
  <c r="E347" i="61"/>
  <c r="K346" i="61"/>
  <c r="J346" i="61"/>
  <c r="I346" i="61"/>
  <c r="H346" i="61"/>
  <c r="G346" i="61"/>
  <c r="F346" i="61"/>
  <c r="E346" i="61"/>
  <c r="K345" i="61"/>
  <c r="J345" i="61"/>
  <c r="I345" i="61"/>
  <c r="H345" i="61"/>
  <c r="G345" i="61"/>
  <c r="F345" i="61"/>
  <c r="E345" i="61"/>
  <c r="K344" i="61"/>
  <c r="J344" i="61"/>
  <c r="I344" i="61"/>
  <c r="H344" i="61"/>
  <c r="G344" i="61"/>
  <c r="F344" i="61"/>
  <c r="E344" i="61"/>
  <c r="K343" i="61"/>
  <c r="J343" i="61"/>
  <c r="I343" i="61"/>
  <c r="H343" i="61"/>
  <c r="G343" i="61"/>
  <c r="F343" i="61"/>
  <c r="E343" i="61"/>
  <c r="K342" i="61"/>
  <c r="J342" i="61"/>
  <c r="I342" i="61"/>
  <c r="H342" i="61"/>
  <c r="G342" i="61"/>
  <c r="F342" i="61"/>
  <c r="E342" i="61"/>
  <c r="K341" i="61"/>
  <c r="J341" i="61"/>
  <c r="I341" i="61"/>
  <c r="H341" i="61"/>
  <c r="G341" i="61"/>
  <c r="F341" i="61"/>
  <c r="E341" i="61"/>
  <c r="K340" i="61"/>
  <c r="J340" i="61"/>
  <c r="I340" i="61"/>
  <c r="H340" i="61"/>
  <c r="G340" i="61"/>
  <c r="F340" i="61"/>
  <c r="E340" i="61"/>
  <c r="K339" i="61"/>
  <c r="J339" i="61"/>
  <c r="I339" i="61"/>
  <c r="H339" i="61"/>
  <c r="G339" i="61"/>
  <c r="F339" i="61"/>
  <c r="E339" i="61"/>
  <c r="K338" i="61"/>
  <c r="J338" i="61"/>
  <c r="I338" i="61"/>
  <c r="H338" i="61"/>
  <c r="G338" i="61"/>
  <c r="F338" i="61"/>
  <c r="E338" i="61"/>
  <c r="K337" i="61"/>
  <c r="J337" i="61"/>
  <c r="I337" i="61"/>
  <c r="H337" i="61"/>
  <c r="G337" i="61"/>
  <c r="F337" i="61"/>
  <c r="E337" i="61"/>
  <c r="K336" i="61"/>
  <c r="J336" i="61"/>
  <c r="I336" i="61"/>
  <c r="H336" i="61"/>
  <c r="G336" i="61"/>
  <c r="F336" i="61"/>
  <c r="E336" i="61"/>
  <c r="K335" i="61"/>
  <c r="J335" i="61"/>
  <c r="I335" i="61"/>
  <c r="H335" i="61"/>
  <c r="G335" i="61"/>
  <c r="F335" i="61"/>
  <c r="E335" i="61"/>
  <c r="K334" i="61"/>
  <c r="J334" i="61"/>
  <c r="I334" i="61"/>
  <c r="H334" i="61"/>
  <c r="G334" i="61"/>
  <c r="F334" i="61"/>
  <c r="E334" i="61"/>
  <c r="K332" i="61"/>
  <c r="J332" i="61"/>
  <c r="I332" i="61"/>
  <c r="H332" i="61"/>
  <c r="G332" i="61"/>
  <c r="F332" i="61"/>
  <c r="E332" i="61"/>
  <c r="K331" i="61"/>
  <c r="J331" i="61"/>
  <c r="I331" i="61"/>
  <c r="H331" i="61"/>
  <c r="G331" i="61"/>
  <c r="F331" i="61"/>
  <c r="E331" i="61"/>
  <c r="K330" i="61"/>
  <c r="J330" i="61"/>
  <c r="I330" i="61"/>
  <c r="H330" i="61"/>
  <c r="G330" i="61"/>
  <c r="F330" i="61"/>
  <c r="E330" i="61"/>
  <c r="K329" i="61"/>
  <c r="J329" i="61"/>
  <c r="I329" i="61"/>
  <c r="H329" i="61"/>
  <c r="G329" i="61"/>
  <c r="F329" i="61"/>
  <c r="E329" i="61"/>
  <c r="K328" i="61"/>
  <c r="J328" i="61"/>
  <c r="I328" i="61"/>
  <c r="H328" i="61"/>
  <c r="G328" i="61"/>
  <c r="F328" i="61"/>
  <c r="E328" i="61"/>
  <c r="K327" i="61"/>
  <c r="J327" i="61"/>
  <c r="I327" i="61"/>
  <c r="H327" i="61"/>
  <c r="G327" i="61"/>
  <c r="F327" i="61"/>
  <c r="E327" i="61"/>
  <c r="K326" i="61"/>
  <c r="J326" i="61"/>
  <c r="I326" i="61"/>
  <c r="H326" i="61"/>
  <c r="G326" i="61"/>
  <c r="F326" i="61"/>
  <c r="E326" i="61"/>
  <c r="K325" i="61"/>
  <c r="J325" i="61"/>
  <c r="I325" i="61"/>
  <c r="H325" i="61"/>
  <c r="G325" i="61"/>
  <c r="F325" i="61"/>
  <c r="E325" i="61"/>
  <c r="K324" i="61"/>
  <c r="J324" i="61"/>
  <c r="I324" i="61"/>
  <c r="H324" i="61"/>
  <c r="G324" i="61"/>
  <c r="F324" i="61"/>
  <c r="E324" i="61"/>
  <c r="K323" i="61"/>
  <c r="J323" i="61"/>
  <c r="I323" i="61"/>
  <c r="H323" i="61"/>
  <c r="G323" i="61"/>
  <c r="F323" i="61"/>
  <c r="E323" i="61"/>
  <c r="K322" i="61"/>
  <c r="J322" i="61"/>
  <c r="I322" i="61"/>
  <c r="H322" i="61"/>
  <c r="G322" i="61"/>
  <c r="F322" i="61"/>
  <c r="E322" i="61"/>
  <c r="K321" i="61"/>
  <c r="J321" i="61"/>
  <c r="I321" i="61"/>
  <c r="H321" i="61"/>
  <c r="G321" i="61"/>
  <c r="F321" i="61"/>
  <c r="E321" i="61"/>
  <c r="K320" i="61"/>
  <c r="J320" i="61"/>
  <c r="I320" i="61"/>
  <c r="H320" i="61"/>
  <c r="G320" i="61"/>
  <c r="F320" i="61"/>
  <c r="E320" i="61"/>
  <c r="K319" i="61"/>
  <c r="J319" i="61"/>
  <c r="I319" i="61"/>
  <c r="H319" i="61"/>
  <c r="G319" i="61"/>
  <c r="F319" i="61"/>
  <c r="E319" i="61"/>
  <c r="K318" i="61"/>
  <c r="J318" i="61"/>
  <c r="I318" i="61"/>
  <c r="H318" i="61"/>
  <c r="G318" i="61"/>
  <c r="F318" i="61"/>
  <c r="E318" i="61"/>
  <c r="K317" i="61"/>
  <c r="J317" i="61"/>
  <c r="I317" i="61"/>
  <c r="H317" i="61"/>
  <c r="G317" i="61"/>
  <c r="F317" i="61"/>
  <c r="E317" i="61"/>
  <c r="K316" i="61"/>
  <c r="J316" i="61"/>
  <c r="I316" i="61"/>
  <c r="H316" i="61"/>
  <c r="G316" i="61"/>
  <c r="F316" i="61"/>
  <c r="E316" i="61"/>
  <c r="K315" i="61"/>
  <c r="J315" i="61"/>
  <c r="I315" i="61"/>
  <c r="H315" i="61"/>
  <c r="G315" i="61"/>
  <c r="F315" i="61"/>
  <c r="E315" i="61"/>
  <c r="K314" i="61"/>
  <c r="J314" i="61"/>
  <c r="I314" i="61"/>
  <c r="H314" i="61"/>
  <c r="G314" i="61"/>
  <c r="F314" i="61"/>
  <c r="E314" i="61"/>
  <c r="K313" i="61"/>
  <c r="J313" i="61"/>
  <c r="I313" i="61"/>
  <c r="H313" i="61"/>
  <c r="G313" i="61"/>
  <c r="F313" i="61"/>
  <c r="E313" i="61"/>
  <c r="K310" i="61"/>
  <c r="J310" i="61"/>
  <c r="I310" i="61"/>
  <c r="H310" i="61"/>
  <c r="G310" i="61"/>
  <c r="F310" i="61"/>
  <c r="E310" i="61"/>
  <c r="K307" i="61"/>
  <c r="J307" i="61"/>
  <c r="I307" i="61"/>
  <c r="H307" i="61"/>
  <c r="G307" i="61"/>
  <c r="F307" i="61"/>
  <c r="E307" i="61"/>
  <c r="K305" i="61"/>
  <c r="J305" i="61"/>
  <c r="I305" i="61"/>
  <c r="H305" i="61"/>
  <c r="G305" i="61"/>
  <c r="F305" i="61"/>
  <c r="E305" i="61"/>
  <c r="K301" i="61"/>
  <c r="J301" i="61"/>
  <c r="I301" i="61"/>
  <c r="H301" i="61"/>
  <c r="G301" i="61"/>
  <c r="F301" i="61"/>
  <c r="E301" i="61"/>
  <c r="K300" i="61"/>
  <c r="J300" i="61"/>
  <c r="I300" i="61"/>
  <c r="H300" i="61"/>
  <c r="G300" i="61"/>
  <c r="F300" i="61"/>
  <c r="E300" i="61"/>
  <c r="K299" i="61"/>
  <c r="J299" i="61"/>
  <c r="I299" i="61"/>
  <c r="H299" i="61"/>
  <c r="G299" i="61"/>
  <c r="F299" i="61"/>
  <c r="E299" i="61"/>
  <c r="K298" i="61"/>
  <c r="J298" i="61"/>
  <c r="I298" i="61"/>
  <c r="H298" i="61"/>
  <c r="G298" i="61"/>
  <c r="F298" i="61"/>
  <c r="E298" i="61"/>
  <c r="K297" i="61"/>
  <c r="J297" i="61"/>
  <c r="I297" i="61"/>
  <c r="H297" i="61"/>
  <c r="G297" i="61"/>
  <c r="F297" i="61"/>
  <c r="E297" i="61"/>
  <c r="K296" i="61"/>
  <c r="J296" i="61"/>
  <c r="I296" i="61"/>
  <c r="H296" i="61"/>
  <c r="G296" i="61"/>
  <c r="F296" i="61"/>
  <c r="E296" i="61"/>
  <c r="K295" i="61"/>
  <c r="J295" i="61"/>
  <c r="I295" i="61"/>
  <c r="H295" i="61"/>
  <c r="G295" i="61"/>
  <c r="F295" i="61"/>
  <c r="E295" i="61"/>
  <c r="K293" i="61"/>
  <c r="J293" i="61"/>
  <c r="I293" i="61"/>
  <c r="H293" i="61"/>
  <c r="G293" i="61"/>
  <c r="F293" i="61"/>
  <c r="E293" i="61"/>
  <c r="K292" i="61"/>
  <c r="J292" i="61"/>
  <c r="I292" i="61"/>
  <c r="H292" i="61"/>
  <c r="G292" i="61"/>
  <c r="F292" i="61"/>
  <c r="E292" i="61"/>
  <c r="K291" i="61"/>
  <c r="J291" i="61"/>
  <c r="I291" i="61"/>
  <c r="H291" i="61"/>
  <c r="G291" i="61"/>
  <c r="F291" i="61"/>
  <c r="E291" i="61"/>
  <c r="K289" i="61"/>
  <c r="J289" i="61"/>
  <c r="I289" i="61"/>
  <c r="H289" i="61"/>
  <c r="G289" i="61"/>
  <c r="F289" i="61"/>
  <c r="E289" i="61"/>
  <c r="K287" i="61"/>
  <c r="J287" i="61"/>
  <c r="I287" i="61"/>
  <c r="H287" i="61"/>
  <c r="G287" i="61"/>
  <c r="F287" i="61"/>
  <c r="E287" i="61"/>
  <c r="K285" i="61"/>
  <c r="J285" i="61"/>
  <c r="I285" i="61"/>
  <c r="H285" i="61"/>
  <c r="G285" i="61"/>
  <c r="F285" i="61"/>
  <c r="E285" i="61"/>
  <c r="K284" i="61"/>
  <c r="J284" i="61"/>
  <c r="I284" i="61"/>
  <c r="H284" i="61"/>
  <c r="G284" i="61"/>
  <c r="F284" i="61"/>
  <c r="E284" i="61"/>
  <c r="K283" i="61"/>
  <c r="J283" i="61"/>
  <c r="I283" i="61"/>
  <c r="H283" i="61"/>
  <c r="G283" i="61"/>
  <c r="F283" i="61"/>
  <c r="E283" i="61"/>
  <c r="K282" i="61"/>
  <c r="J282" i="61"/>
  <c r="I282" i="61"/>
  <c r="H282" i="61"/>
  <c r="G282" i="61"/>
  <c r="F282" i="61"/>
  <c r="E282" i="61"/>
  <c r="K281" i="61"/>
  <c r="J281" i="61"/>
  <c r="I281" i="61"/>
  <c r="H281" i="61"/>
  <c r="G281" i="61"/>
  <c r="F281" i="61"/>
  <c r="E281" i="61"/>
  <c r="K280" i="61"/>
  <c r="J280" i="61"/>
  <c r="I280" i="61"/>
  <c r="H280" i="61"/>
  <c r="G280" i="61"/>
  <c r="F280" i="61"/>
  <c r="E280" i="61"/>
  <c r="K278" i="61"/>
  <c r="J278" i="61"/>
  <c r="I278" i="61"/>
  <c r="H278" i="61"/>
  <c r="G278" i="61"/>
  <c r="F278" i="61"/>
  <c r="E278" i="61"/>
  <c r="K267" i="61"/>
  <c r="J267" i="61"/>
  <c r="I267" i="61"/>
  <c r="H267" i="61"/>
  <c r="G267" i="61"/>
  <c r="F267" i="61"/>
  <c r="E267" i="61"/>
  <c r="K266" i="61"/>
  <c r="J266" i="61"/>
  <c r="I266" i="61"/>
  <c r="H266" i="61"/>
  <c r="G266" i="61"/>
  <c r="F266" i="61"/>
  <c r="E266" i="61"/>
  <c r="K265" i="61"/>
  <c r="J265" i="61"/>
  <c r="I265" i="61"/>
  <c r="H265" i="61"/>
  <c r="G265" i="61"/>
  <c r="F265" i="61"/>
  <c r="E265" i="61"/>
  <c r="K264" i="61"/>
  <c r="J264" i="61"/>
  <c r="I264" i="61"/>
  <c r="H264" i="61"/>
  <c r="G264" i="61"/>
  <c r="F264" i="61"/>
  <c r="E264" i="61"/>
  <c r="K261" i="61"/>
  <c r="J261" i="61"/>
  <c r="I261" i="61"/>
  <c r="H261" i="61"/>
  <c r="G261" i="61"/>
  <c r="F261" i="61"/>
  <c r="E261" i="61"/>
  <c r="K260" i="61"/>
  <c r="J260" i="61"/>
  <c r="I260" i="61"/>
  <c r="H260" i="61"/>
  <c r="G260" i="61"/>
  <c r="F260" i="61"/>
  <c r="E260" i="61"/>
  <c r="K258" i="61"/>
  <c r="J258" i="61"/>
  <c r="I258" i="61"/>
  <c r="H258" i="61"/>
  <c r="G258" i="61"/>
  <c r="F258" i="61"/>
  <c r="E258" i="61"/>
  <c r="K255" i="61"/>
  <c r="J255" i="61"/>
  <c r="I255" i="61"/>
  <c r="H255" i="61"/>
  <c r="G255" i="61"/>
  <c r="F255" i="61"/>
  <c r="E255" i="61"/>
  <c r="K254" i="61"/>
  <c r="J254" i="61"/>
  <c r="I254" i="61"/>
  <c r="H254" i="61"/>
  <c r="G254" i="61"/>
  <c r="F254" i="61"/>
  <c r="E254" i="61"/>
  <c r="K253" i="61"/>
  <c r="J253" i="61"/>
  <c r="I253" i="61"/>
  <c r="H253" i="61"/>
  <c r="G253" i="61"/>
  <c r="F253" i="61"/>
  <c r="E253" i="61"/>
  <c r="K251" i="61"/>
  <c r="J251" i="61"/>
  <c r="I251" i="61"/>
  <c r="H251" i="61"/>
  <c r="G251" i="61"/>
  <c r="F251" i="61"/>
  <c r="E251" i="61"/>
  <c r="K250" i="61"/>
  <c r="J250" i="61"/>
  <c r="I250" i="61"/>
  <c r="H250" i="61"/>
  <c r="G250" i="61"/>
  <c r="F250" i="61"/>
  <c r="E250" i="61"/>
  <c r="K243" i="61"/>
  <c r="J243" i="61"/>
  <c r="I243" i="61"/>
  <c r="H243" i="61"/>
  <c r="G243" i="61"/>
  <c r="F243" i="61"/>
  <c r="E243" i="61"/>
  <c r="K242" i="61"/>
  <c r="J242" i="61"/>
  <c r="I242" i="61"/>
  <c r="H242" i="61"/>
  <c r="G242" i="61"/>
  <c r="F242" i="61"/>
  <c r="E242" i="61"/>
  <c r="K241" i="61"/>
  <c r="J241" i="61"/>
  <c r="I241" i="61"/>
  <c r="H241" i="61"/>
  <c r="G241" i="61"/>
  <c r="F241" i="61"/>
  <c r="E241" i="61"/>
  <c r="K240" i="61"/>
  <c r="J240" i="61"/>
  <c r="I240" i="61"/>
  <c r="H240" i="61"/>
  <c r="G240" i="61"/>
  <c r="F240" i="61"/>
  <c r="E240" i="61"/>
  <c r="K239" i="61"/>
  <c r="J239" i="61"/>
  <c r="I239" i="61"/>
  <c r="H239" i="61"/>
  <c r="G239" i="61"/>
  <c r="F239" i="61"/>
  <c r="E239" i="61"/>
  <c r="K238" i="61"/>
  <c r="J238" i="61"/>
  <c r="I238" i="61"/>
  <c r="H238" i="61"/>
  <c r="G238" i="61"/>
  <c r="F238" i="61"/>
  <c r="E238" i="61"/>
  <c r="K234" i="61"/>
  <c r="J234" i="61"/>
  <c r="I234" i="61"/>
  <c r="H234" i="61"/>
  <c r="G234" i="61"/>
  <c r="F234" i="61"/>
  <c r="E234" i="61"/>
  <c r="K232" i="61"/>
  <c r="J232" i="61"/>
  <c r="I232" i="61"/>
  <c r="H232" i="61"/>
  <c r="G232" i="61"/>
  <c r="F232" i="61"/>
  <c r="E232" i="61"/>
  <c r="K229" i="61"/>
  <c r="J229" i="61"/>
  <c r="I229" i="61"/>
  <c r="H229" i="61"/>
  <c r="G229" i="61"/>
  <c r="F229" i="61"/>
  <c r="E229" i="61"/>
  <c r="K228" i="61"/>
  <c r="J228" i="61"/>
  <c r="I228" i="61"/>
  <c r="H228" i="61"/>
  <c r="G228" i="61"/>
  <c r="F228" i="61"/>
  <c r="E228" i="61"/>
  <c r="K227" i="61"/>
  <c r="J227" i="61"/>
  <c r="I227" i="61"/>
  <c r="H227" i="61"/>
  <c r="G227" i="61"/>
  <c r="F227" i="61"/>
  <c r="E227" i="61"/>
  <c r="K226" i="61"/>
  <c r="J226" i="61"/>
  <c r="I226" i="61"/>
  <c r="H226" i="61"/>
  <c r="G226" i="61"/>
  <c r="F226" i="61"/>
  <c r="E226" i="61"/>
  <c r="K225" i="61"/>
  <c r="J225" i="61"/>
  <c r="I225" i="61"/>
  <c r="H225" i="61"/>
  <c r="G225" i="61"/>
  <c r="F225" i="61"/>
  <c r="E225" i="61"/>
  <c r="K224" i="61"/>
  <c r="J224" i="61"/>
  <c r="I224" i="61"/>
  <c r="H224" i="61"/>
  <c r="G224" i="61"/>
  <c r="F224" i="61"/>
  <c r="E224" i="61"/>
  <c r="K223" i="61"/>
  <c r="J223" i="61"/>
  <c r="I223" i="61"/>
  <c r="H223" i="61"/>
  <c r="G223" i="61"/>
  <c r="F223" i="61"/>
  <c r="E223" i="61"/>
  <c r="K222" i="61"/>
  <c r="J222" i="61"/>
  <c r="I222" i="61"/>
  <c r="H222" i="61"/>
  <c r="G222" i="61"/>
  <c r="F222" i="61"/>
  <c r="E222" i="61"/>
  <c r="K221" i="61"/>
  <c r="J221" i="61"/>
  <c r="I221" i="61"/>
  <c r="H221" i="61"/>
  <c r="G221" i="61"/>
  <c r="F221" i="61"/>
  <c r="E221" i="61"/>
  <c r="K220" i="61"/>
  <c r="J220" i="61"/>
  <c r="I220" i="61"/>
  <c r="H220" i="61"/>
  <c r="G220" i="61"/>
  <c r="F220" i="61"/>
  <c r="E220" i="61"/>
  <c r="K219" i="61"/>
  <c r="J219" i="61"/>
  <c r="I219" i="61"/>
  <c r="H219" i="61"/>
  <c r="G219" i="61"/>
  <c r="F219" i="61"/>
  <c r="E219" i="61"/>
  <c r="K218" i="61"/>
  <c r="J218" i="61"/>
  <c r="I218" i="61"/>
  <c r="H218" i="61"/>
  <c r="G218" i="61"/>
  <c r="F218" i="61"/>
  <c r="E218" i="61"/>
  <c r="K217" i="61"/>
  <c r="J217" i="61"/>
  <c r="I217" i="61"/>
  <c r="H217" i="61"/>
  <c r="G217" i="61"/>
  <c r="F217" i="61"/>
  <c r="E217" i="61"/>
  <c r="K216" i="61"/>
  <c r="J216" i="61"/>
  <c r="I216" i="61"/>
  <c r="H216" i="61"/>
  <c r="G216" i="61"/>
  <c r="F216" i="61"/>
  <c r="E216" i="61"/>
  <c r="K215" i="61"/>
  <c r="J215" i="61"/>
  <c r="I215" i="61"/>
  <c r="H215" i="61"/>
  <c r="G215" i="61"/>
  <c r="F215" i="61"/>
  <c r="E215" i="61"/>
  <c r="K214" i="61"/>
  <c r="J214" i="61"/>
  <c r="I214" i="61"/>
  <c r="H214" i="61"/>
  <c r="G214" i="61"/>
  <c r="F214" i="61"/>
  <c r="E214" i="61"/>
  <c r="K213" i="61"/>
  <c r="J213" i="61"/>
  <c r="I213" i="61"/>
  <c r="H213" i="61"/>
  <c r="G213" i="61"/>
  <c r="F213" i="61"/>
  <c r="E213" i="61"/>
  <c r="K212" i="61"/>
  <c r="J212" i="61"/>
  <c r="I212" i="61"/>
  <c r="H212" i="61"/>
  <c r="G212" i="61"/>
  <c r="F212" i="61"/>
  <c r="E212" i="61"/>
  <c r="K211" i="61"/>
  <c r="J211" i="61"/>
  <c r="I211" i="61"/>
  <c r="H211" i="61"/>
  <c r="G211" i="61"/>
  <c r="F211" i="61"/>
  <c r="E211" i="61"/>
  <c r="K210" i="61"/>
  <c r="J210" i="61"/>
  <c r="I210" i="61"/>
  <c r="H210" i="61"/>
  <c r="G210" i="61"/>
  <c r="F210" i="61"/>
  <c r="E210" i="61"/>
  <c r="K209" i="61"/>
  <c r="J209" i="61"/>
  <c r="I209" i="61"/>
  <c r="H209" i="61"/>
  <c r="G209" i="61"/>
  <c r="F209" i="61"/>
  <c r="E209" i="61"/>
  <c r="K207" i="61"/>
  <c r="J207" i="61"/>
  <c r="I207" i="61"/>
  <c r="H207" i="61"/>
  <c r="G207" i="61"/>
  <c r="F207" i="61"/>
  <c r="E207" i="61"/>
  <c r="K206" i="61"/>
  <c r="J206" i="61"/>
  <c r="I206" i="61"/>
  <c r="H206" i="61"/>
  <c r="G206" i="61"/>
  <c r="F206" i="61"/>
  <c r="E206" i="61"/>
  <c r="K205" i="61"/>
  <c r="J205" i="61"/>
  <c r="I205" i="61"/>
  <c r="H205" i="61"/>
  <c r="G205" i="61"/>
  <c r="F205" i="61"/>
  <c r="E205" i="61"/>
  <c r="K204" i="61"/>
  <c r="J204" i="61"/>
  <c r="I204" i="61"/>
  <c r="H204" i="61"/>
  <c r="G204" i="61"/>
  <c r="F204" i="61"/>
  <c r="E204" i="61"/>
  <c r="K203" i="61"/>
  <c r="J203" i="61"/>
  <c r="I203" i="61"/>
  <c r="H203" i="61"/>
  <c r="G203" i="61"/>
  <c r="F203" i="61"/>
  <c r="E203" i="61"/>
  <c r="K202" i="61"/>
  <c r="J202" i="61"/>
  <c r="I202" i="61"/>
  <c r="H202" i="61"/>
  <c r="G202" i="61"/>
  <c r="F202" i="61"/>
  <c r="E202" i="61"/>
  <c r="K201" i="61"/>
  <c r="J201" i="61"/>
  <c r="I201" i="61"/>
  <c r="H201" i="61"/>
  <c r="G201" i="61"/>
  <c r="F201" i="61"/>
  <c r="E201" i="61"/>
  <c r="K200" i="61"/>
  <c r="J200" i="61"/>
  <c r="I200" i="61"/>
  <c r="H200" i="61"/>
  <c r="G200" i="61"/>
  <c r="F200" i="61"/>
  <c r="E200" i="61"/>
  <c r="K199" i="61"/>
  <c r="J199" i="61"/>
  <c r="I199" i="61"/>
  <c r="H199" i="61"/>
  <c r="G199" i="61"/>
  <c r="F199" i="61"/>
  <c r="E199" i="61"/>
  <c r="K198" i="61"/>
  <c r="J198" i="61"/>
  <c r="I198" i="61"/>
  <c r="H198" i="61"/>
  <c r="G198" i="61"/>
  <c r="F198" i="61"/>
  <c r="E198" i="61"/>
  <c r="K197" i="61"/>
  <c r="J197" i="61"/>
  <c r="I197" i="61"/>
  <c r="H197" i="61"/>
  <c r="G197" i="61"/>
  <c r="F197" i="61"/>
  <c r="E197" i="61"/>
  <c r="K196" i="61"/>
  <c r="J196" i="61"/>
  <c r="I196" i="61"/>
  <c r="H196" i="61"/>
  <c r="G196" i="61"/>
  <c r="F196" i="61"/>
  <c r="E196" i="61"/>
  <c r="K195" i="61"/>
  <c r="J195" i="61"/>
  <c r="I195" i="61"/>
  <c r="H195" i="61"/>
  <c r="G195" i="61"/>
  <c r="F195" i="61"/>
  <c r="E195" i="61"/>
  <c r="K194" i="61"/>
  <c r="J194" i="61"/>
  <c r="I194" i="61"/>
  <c r="H194" i="61"/>
  <c r="G194" i="61"/>
  <c r="F194" i="61"/>
  <c r="E194" i="61"/>
  <c r="K193" i="61"/>
  <c r="J193" i="61"/>
  <c r="I193" i="61"/>
  <c r="H193" i="61"/>
  <c r="G193" i="61"/>
  <c r="F193" i="61"/>
  <c r="E193" i="61"/>
  <c r="K192" i="61"/>
  <c r="J192" i="61"/>
  <c r="I192" i="61"/>
  <c r="H192" i="61"/>
  <c r="G192" i="61"/>
  <c r="F192" i="61"/>
  <c r="E192" i="61"/>
  <c r="K191" i="61"/>
  <c r="J191" i="61"/>
  <c r="I191" i="61"/>
  <c r="H191" i="61"/>
  <c r="G191" i="61"/>
  <c r="F191" i="61"/>
  <c r="E191" i="61"/>
  <c r="K190" i="61"/>
  <c r="J190" i="61"/>
  <c r="I190" i="61"/>
  <c r="H190" i="61"/>
  <c r="G190" i="61"/>
  <c r="F190" i="61"/>
  <c r="E190" i="61"/>
  <c r="K189" i="61"/>
  <c r="J189" i="61"/>
  <c r="I189" i="61"/>
  <c r="H189" i="61"/>
  <c r="G189" i="61"/>
  <c r="F189" i="61"/>
  <c r="E189" i="61"/>
  <c r="K188" i="61"/>
  <c r="J188" i="61"/>
  <c r="I188" i="61"/>
  <c r="H188" i="61"/>
  <c r="G188" i="61"/>
  <c r="F188" i="61"/>
  <c r="E188" i="61"/>
  <c r="K185" i="61"/>
  <c r="J185" i="61"/>
  <c r="I185" i="61"/>
  <c r="H185" i="61"/>
  <c r="G185" i="61"/>
  <c r="F185" i="61"/>
  <c r="E185" i="61"/>
  <c r="K182" i="61"/>
  <c r="J182" i="61"/>
  <c r="I182" i="61"/>
  <c r="H182" i="61"/>
  <c r="G182" i="61"/>
  <c r="F182" i="61"/>
  <c r="E182" i="61"/>
  <c r="K180" i="61"/>
  <c r="J180" i="61"/>
  <c r="I180" i="61"/>
  <c r="H180" i="61"/>
  <c r="G180" i="61"/>
  <c r="F180" i="61"/>
  <c r="E180" i="61"/>
  <c r="K176" i="61"/>
  <c r="J176" i="61"/>
  <c r="I176" i="61"/>
  <c r="H176" i="61"/>
  <c r="G176" i="61"/>
  <c r="F176" i="61"/>
  <c r="E176" i="61"/>
  <c r="K175" i="61"/>
  <c r="J175" i="61"/>
  <c r="I175" i="61"/>
  <c r="H175" i="61"/>
  <c r="G175" i="61"/>
  <c r="F175" i="61"/>
  <c r="E175" i="61"/>
  <c r="K174" i="61"/>
  <c r="J174" i="61"/>
  <c r="I174" i="61"/>
  <c r="H174" i="61"/>
  <c r="G174" i="61"/>
  <c r="F174" i="61"/>
  <c r="E174" i="61"/>
  <c r="K173" i="61"/>
  <c r="J173" i="61"/>
  <c r="I173" i="61"/>
  <c r="H173" i="61"/>
  <c r="G173" i="61"/>
  <c r="F173" i="61"/>
  <c r="E173" i="61"/>
  <c r="K172" i="61"/>
  <c r="J172" i="61"/>
  <c r="I172" i="61"/>
  <c r="H172" i="61"/>
  <c r="G172" i="61"/>
  <c r="F172" i="61"/>
  <c r="E172" i="61"/>
  <c r="K171" i="61"/>
  <c r="J171" i="61"/>
  <c r="I171" i="61"/>
  <c r="H171" i="61"/>
  <c r="G171" i="61"/>
  <c r="F171" i="61"/>
  <c r="E171" i="61"/>
  <c r="K170" i="61"/>
  <c r="J170" i="61"/>
  <c r="I170" i="61"/>
  <c r="H170" i="61"/>
  <c r="G170" i="61"/>
  <c r="F170" i="61"/>
  <c r="E170" i="61"/>
  <c r="K168" i="61"/>
  <c r="J168" i="61"/>
  <c r="I168" i="61"/>
  <c r="H168" i="61"/>
  <c r="G168" i="61"/>
  <c r="F168" i="61"/>
  <c r="E168" i="61"/>
  <c r="K167" i="61"/>
  <c r="J167" i="61"/>
  <c r="I167" i="61"/>
  <c r="H167" i="61"/>
  <c r="G167" i="61"/>
  <c r="F167" i="61"/>
  <c r="E167" i="61"/>
  <c r="K166" i="61"/>
  <c r="J166" i="61"/>
  <c r="I166" i="61"/>
  <c r="H166" i="61"/>
  <c r="G166" i="61"/>
  <c r="F166" i="61"/>
  <c r="E166" i="61"/>
  <c r="K164" i="61"/>
  <c r="J164" i="61"/>
  <c r="I164" i="61"/>
  <c r="H164" i="61"/>
  <c r="G164" i="61"/>
  <c r="F164" i="61"/>
  <c r="E164" i="61"/>
  <c r="K162" i="61"/>
  <c r="J162" i="61"/>
  <c r="I162" i="61"/>
  <c r="H162" i="61"/>
  <c r="G162" i="61"/>
  <c r="F162" i="61"/>
  <c r="E162" i="61"/>
  <c r="K160" i="61"/>
  <c r="J160" i="61"/>
  <c r="I160" i="61"/>
  <c r="H160" i="61"/>
  <c r="G160" i="61"/>
  <c r="F160" i="61"/>
  <c r="E160" i="61"/>
  <c r="K159" i="61"/>
  <c r="J159" i="61"/>
  <c r="I159" i="61"/>
  <c r="H159" i="61"/>
  <c r="G159" i="61"/>
  <c r="F159" i="61"/>
  <c r="E159" i="61"/>
  <c r="K158" i="61"/>
  <c r="J158" i="61"/>
  <c r="I158" i="61"/>
  <c r="H158" i="61"/>
  <c r="G158" i="61"/>
  <c r="F158" i="61"/>
  <c r="E158" i="61"/>
  <c r="K157" i="61"/>
  <c r="J157" i="61"/>
  <c r="I157" i="61"/>
  <c r="H157" i="61"/>
  <c r="G157" i="61"/>
  <c r="F157" i="61"/>
  <c r="E157" i="61"/>
  <c r="K156" i="61"/>
  <c r="J156" i="61"/>
  <c r="I156" i="61"/>
  <c r="H156" i="61"/>
  <c r="G156" i="61"/>
  <c r="F156" i="61"/>
  <c r="E156" i="61"/>
  <c r="K155" i="61"/>
  <c r="J155" i="61"/>
  <c r="I155" i="61"/>
  <c r="H155" i="61"/>
  <c r="G155" i="61"/>
  <c r="F155" i="61"/>
  <c r="E155" i="61"/>
  <c r="K153" i="61"/>
  <c r="J153" i="61"/>
  <c r="I153" i="61"/>
  <c r="H153" i="61"/>
  <c r="G153" i="61"/>
  <c r="F153" i="61"/>
  <c r="E153" i="61"/>
  <c r="K142" i="61"/>
  <c r="J142" i="61"/>
  <c r="I142" i="61"/>
  <c r="H142" i="61"/>
  <c r="G142" i="61"/>
  <c r="F142" i="61"/>
  <c r="E142" i="61"/>
  <c r="K141" i="61"/>
  <c r="J141" i="61"/>
  <c r="I141" i="61"/>
  <c r="H141" i="61"/>
  <c r="G141" i="61"/>
  <c r="F141" i="61"/>
  <c r="E141" i="61"/>
  <c r="K140" i="61"/>
  <c r="J140" i="61"/>
  <c r="I140" i="61"/>
  <c r="H140" i="61"/>
  <c r="G140" i="61"/>
  <c r="F140" i="61"/>
  <c r="E140" i="61"/>
  <c r="K139" i="61"/>
  <c r="J139" i="61"/>
  <c r="I139" i="61"/>
  <c r="H139" i="61"/>
  <c r="G139" i="61"/>
  <c r="F139" i="61"/>
  <c r="E139" i="61"/>
  <c r="K136" i="61"/>
  <c r="J136" i="61"/>
  <c r="I136" i="61"/>
  <c r="H136" i="61"/>
  <c r="G136" i="61"/>
  <c r="F136" i="61"/>
  <c r="E136" i="61"/>
  <c r="K135" i="61"/>
  <c r="J135" i="61"/>
  <c r="I135" i="61"/>
  <c r="H135" i="61"/>
  <c r="G135" i="61"/>
  <c r="F135" i="61"/>
  <c r="E135" i="61"/>
  <c r="K133" i="61"/>
  <c r="J133" i="61"/>
  <c r="I133" i="61"/>
  <c r="H133" i="61"/>
  <c r="G133" i="61"/>
  <c r="F133" i="61"/>
  <c r="E133" i="61"/>
  <c r="K130" i="61"/>
  <c r="J130" i="61"/>
  <c r="I130" i="61"/>
  <c r="H130" i="61"/>
  <c r="G130" i="61"/>
  <c r="F130" i="61"/>
  <c r="E130" i="61"/>
  <c r="K129" i="61"/>
  <c r="J129" i="61"/>
  <c r="I129" i="61"/>
  <c r="H129" i="61"/>
  <c r="G129" i="61"/>
  <c r="F129" i="61"/>
  <c r="E129" i="61"/>
  <c r="K128" i="61"/>
  <c r="J128" i="61"/>
  <c r="I128" i="61"/>
  <c r="H128" i="61"/>
  <c r="G128" i="61"/>
  <c r="F128" i="61"/>
  <c r="E128" i="61"/>
  <c r="K127" i="61"/>
  <c r="J127" i="61"/>
  <c r="I127" i="61"/>
  <c r="H127" i="61"/>
  <c r="G127" i="61"/>
  <c r="F127" i="61"/>
  <c r="E127" i="61"/>
  <c r="K126" i="61"/>
  <c r="J126" i="61"/>
  <c r="I126" i="61"/>
  <c r="H126" i="61"/>
  <c r="G126" i="61"/>
  <c r="F126" i="61"/>
  <c r="E126" i="61"/>
  <c r="K124" i="61"/>
  <c r="J124" i="61"/>
  <c r="I124" i="61"/>
  <c r="H124" i="61"/>
  <c r="G124" i="61"/>
  <c r="F124" i="61"/>
  <c r="E124" i="61"/>
  <c r="K123" i="61"/>
  <c r="J123" i="61"/>
  <c r="I123" i="61"/>
  <c r="H123" i="61"/>
  <c r="G123" i="61"/>
  <c r="F123" i="61"/>
  <c r="E123" i="61"/>
  <c r="K116" i="61"/>
  <c r="J116" i="61"/>
  <c r="I116" i="61"/>
  <c r="H116" i="61"/>
  <c r="G116" i="61"/>
  <c r="F116" i="61"/>
  <c r="E116" i="61"/>
  <c r="K115" i="61"/>
  <c r="J115" i="61"/>
  <c r="I115" i="61"/>
  <c r="H115" i="61"/>
  <c r="G115" i="61"/>
  <c r="F115" i="61"/>
  <c r="E115" i="61"/>
  <c r="K114" i="61"/>
  <c r="J114" i="61"/>
  <c r="I114" i="61"/>
  <c r="H114" i="61"/>
  <c r="G114" i="61"/>
  <c r="F114" i="61"/>
  <c r="E114" i="61"/>
  <c r="K113" i="61"/>
  <c r="J113" i="61"/>
  <c r="I113" i="61"/>
  <c r="H113" i="61"/>
  <c r="G113" i="61"/>
  <c r="F113" i="61"/>
  <c r="E113" i="61"/>
  <c r="K112" i="61"/>
  <c r="J112" i="61"/>
  <c r="I112" i="61"/>
  <c r="H112" i="61"/>
  <c r="G112" i="61"/>
  <c r="F112" i="61"/>
  <c r="E112" i="61"/>
  <c r="K111" i="61"/>
  <c r="J111" i="61"/>
  <c r="I111" i="61"/>
  <c r="H111" i="61"/>
  <c r="G111" i="61"/>
  <c r="F111" i="61"/>
  <c r="E111" i="61"/>
  <c r="K107" i="61"/>
  <c r="J107" i="61"/>
  <c r="I107" i="61"/>
  <c r="H107" i="61"/>
  <c r="G107" i="61"/>
  <c r="F107" i="61"/>
  <c r="E107" i="61"/>
  <c r="K105" i="61"/>
  <c r="J105" i="61"/>
  <c r="I105" i="61"/>
  <c r="H105" i="61"/>
  <c r="G105" i="61"/>
  <c r="F105" i="61"/>
  <c r="E105" i="61"/>
  <c r="K102" i="61"/>
  <c r="J102" i="61"/>
  <c r="I102" i="61"/>
  <c r="H102" i="61"/>
  <c r="G102" i="61"/>
  <c r="F102" i="61"/>
  <c r="E102" i="61"/>
  <c r="K101" i="61"/>
  <c r="J101" i="61"/>
  <c r="I101" i="61"/>
  <c r="H101" i="61"/>
  <c r="G101" i="61"/>
  <c r="F101" i="61"/>
  <c r="E101" i="61"/>
  <c r="K100" i="61"/>
  <c r="J100" i="61"/>
  <c r="I100" i="61"/>
  <c r="H100" i="61"/>
  <c r="G100" i="61"/>
  <c r="F100" i="61"/>
  <c r="E100" i="61"/>
  <c r="K99" i="61"/>
  <c r="J99" i="61"/>
  <c r="I99" i="61"/>
  <c r="H99" i="61"/>
  <c r="G99" i="61"/>
  <c r="F99" i="61"/>
  <c r="E99" i="61"/>
  <c r="K98" i="61"/>
  <c r="J98" i="61"/>
  <c r="I98" i="61"/>
  <c r="H98" i="61"/>
  <c r="G98" i="61"/>
  <c r="F98" i="61"/>
  <c r="E98" i="61"/>
  <c r="K97" i="61"/>
  <c r="J97" i="61"/>
  <c r="I97" i="61"/>
  <c r="H97" i="61"/>
  <c r="G97" i="61"/>
  <c r="F97" i="61"/>
  <c r="E97" i="61"/>
  <c r="K96" i="61"/>
  <c r="J96" i="61"/>
  <c r="I96" i="61"/>
  <c r="H96" i="61"/>
  <c r="G96" i="61"/>
  <c r="F96" i="61"/>
  <c r="E96" i="61"/>
  <c r="K95" i="61"/>
  <c r="J95" i="61"/>
  <c r="I95" i="61"/>
  <c r="H95" i="61"/>
  <c r="G95" i="61"/>
  <c r="F95" i="61"/>
  <c r="E95" i="61"/>
  <c r="K94" i="61"/>
  <c r="J94" i="61"/>
  <c r="I94" i="61"/>
  <c r="H94" i="61"/>
  <c r="G94" i="61"/>
  <c r="F94" i="61"/>
  <c r="E94" i="61"/>
  <c r="K93" i="61"/>
  <c r="J93" i="61"/>
  <c r="I93" i="61"/>
  <c r="H93" i="61"/>
  <c r="G93" i="61"/>
  <c r="F93" i="61"/>
  <c r="E93" i="61"/>
  <c r="K92" i="61"/>
  <c r="J92" i="61"/>
  <c r="I92" i="61"/>
  <c r="H92" i="61"/>
  <c r="G92" i="61"/>
  <c r="F92" i="61"/>
  <c r="E92" i="61"/>
  <c r="K91" i="61"/>
  <c r="J91" i="61"/>
  <c r="I91" i="61"/>
  <c r="H91" i="61"/>
  <c r="G91" i="61"/>
  <c r="F91" i="61"/>
  <c r="E91" i="61"/>
  <c r="K90" i="61"/>
  <c r="J90" i="61"/>
  <c r="I90" i="61"/>
  <c r="H90" i="61"/>
  <c r="G90" i="61"/>
  <c r="F90" i="61"/>
  <c r="E90" i="61"/>
  <c r="K89" i="61"/>
  <c r="J89" i="61"/>
  <c r="I89" i="61"/>
  <c r="H89" i="61"/>
  <c r="G89" i="61"/>
  <c r="F89" i="61"/>
  <c r="E89" i="61"/>
  <c r="K88" i="61"/>
  <c r="J88" i="61"/>
  <c r="I88" i="61"/>
  <c r="H88" i="61"/>
  <c r="G88" i="61"/>
  <c r="F88" i="61"/>
  <c r="E88" i="61"/>
  <c r="K87" i="61"/>
  <c r="J87" i="61"/>
  <c r="I87" i="61"/>
  <c r="H87" i="61"/>
  <c r="G87" i="61"/>
  <c r="F87" i="61"/>
  <c r="E87" i="61"/>
  <c r="K86" i="61"/>
  <c r="J86" i="61"/>
  <c r="I86" i="61"/>
  <c r="H86" i="61"/>
  <c r="G86" i="61"/>
  <c r="F86" i="61"/>
  <c r="E86" i="61"/>
  <c r="K85" i="61"/>
  <c r="J85" i="61"/>
  <c r="I85" i="61"/>
  <c r="H85" i="61"/>
  <c r="G85" i="61"/>
  <c r="F85" i="61"/>
  <c r="E85" i="61"/>
  <c r="K84" i="61"/>
  <c r="J84" i="61"/>
  <c r="I84" i="61"/>
  <c r="H84" i="61"/>
  <c r="G84" i="61"/>
  <c r="F84" i="61"/>
  <c r="E84" i="61"/>
  <c r="K83" i="61"/>
  <c r="J83" i="61"/>
  <c r="I83" i="61"/>
  <c r="H83" i="61"/>
  <c r="G83" i="61"/>
  <c r="F83" i="61"/>
  <c r="E83" i="61"/>
  <c r="K82" i="61"/>
  <c r="J82" i="61"/>
  <c r="I82" i="61"/>
  <c r="H82" i="61"/>
  <c r="G82" i="61"/>
  <c r="F82" i="61"/>
  <c r="E82" i="61"/>
  <c r="K80" i="61"/>
  <c r="J80" i="61"/>
  <c r="I80" i="61"/>
  <c r="H80" i="61"/>
  <c r="G80" i="61"/>
  <c r="F80" i="61"/>
  <c r="E80" i="61"/>
  <c r="K79" i="61"/>
  <c r="J79" i="61"/>
  <c r="I79" i="61"/>
  <c r="H79" i="61"/>
  <c r="G79" i="61"/>
  <c r="F79" i="61"/>
  <c r="E79" i="61"/>
  <c r="K78" i="61"/>
  <c r="J78" i="61"/>
  <c r="I78" i="61"/>
  <c r="H78" i="61"/>
  <c r="G78" i="61"/>
  <c r="F78" i="61"/>
  <c r="E78" i="61"/>
  <c r="K77" i="61"/>
  <c r="J77" i="61"/>
  <c r="I77" i="61"/>
  <c r="H77" i="61"/>
  <c r="G77" i="61"/>
  <c r="F77" i="61"/>
  <c r="E77" i="61"/>
  <c r="K76" i="61"/>
  <c r="J76" i="61"/>
  <c r="I76" i="61"/>
  <c r="H76" i="61"/>
  <c r="G76" i="61"/>
  <c r="F76" i="61"/>
  <c r="E76" i="61"/>
  <c r="K75" i="61"/>
  <c r="J75" i="61"/>
  <c r="I75" i="61"/>
  <c r="H75" i="61"/>
  <c r="G75" i="61"/>
  <c r="F75" i="61"/>
  <c r="E75" i="61"/>
  <c r="K74" i="61"/>
  <c r="J74" i="61"/>
  <c r="I74" i="61"/>
  <c r="H74" i="61"/>
  <c r="G74" i="61"/>
  <c r="F74" i="61"/>
  <c r="E74" i="61"/>
  <c r="K73" i="61"/>
  <c r="J73" i="61"/>
  <c r="I73" i="61"/>
  <c r="H73" i="61"/>
  <c r="G73" i="61"/>
  <c r="F73" i="61"/>
  <c r="E73" i="61"/>
  <c r="K72" i="61"/>
  <c r="J72" i="61"/>
  <c r="I72" i="61"/>
  <c r="H72" i="61"/>
  <c r="G72" i="61"/>
  <c r="F72" i="61"/>
  <c r="E72" i="61"/>
  <c r="K71" i="61"/>
  <c r="J71" i="61"/>
  <c r="I71" i="61"/>
  <c r="H71" i="61"/>
  <c r="G71" i="61"/>
  <c r="F71" i="61"/>
  <c r="E71" i="61"/>
  <c r="K70" i="61"/>
  <c r="J70" i="61"/>
  <c r="I70" i="61"/>
  <c r="H70" i="61"/>
  <c r="G70" i="61"/>
  <c r="F70" i="61"/>
  <c r="E70" i="61"/>
  <c r="K69" i="61"/>
  <c r="J69" i="61"/>
  <c r="I69" i="61"/>
  <c r="H69" i="61"/>
  <c r="G69" i="61"/>
  <c r="F69" i="61"/>
  <c r="E69" i="61"/>
  <c r="K68" i="61"/>
  <c r="J68" i="61"/>
  <c r="I68" i="61"/>
  <c r="H68" i="61"/>
  <c r="G68" i="61"/>
  <c r="F68" i="61"/>
  <c r="E68" i="61"/>
  <c r="K67" i="61"/>
  <c r="J67" i="61"/>
  <c r="I67" i="61"/>
  <c r="H67" i="61"/>
  <c r="G67" i="61"/>
  <c r="F67" i="61"/>
  <c r="E67" i="61"/>
  <c r="K66" i="61"/>
  <c r="J66" i="61"/>
  <c r="I66" i="61"/>
  <c r="H66" i="61"/>
  <c r="G66" i="61"/>
  <c r="F66" i="61"/>
  <c r="E66" i="61"/>
  <c r="K65" i="61"/>
  <c r="J65" i="61"/>
  <c r="I65" i="61"/>
  <c r="H65" i="61"/>
  <c r="G65" i="61"/>
  <c r="F65" i="61"/>
  <c r="E65" i="61"/>
  <c r="K64" i="61"/>
  <c r="J64" i="61"/>
  <c r="I64" i="61"/>
  <c r="H64" i="61"/>
  <c r="G64" i="61"/>
  <c r="F64" i="61"/>
  <c r="E64" i="61"/>
  <c r="K63" i="61"/>
  <c r="J63" i="61"/>
  <c r="I63" i="61"/>
  <c r="H63" i="61"/>
  <c r="G63" i="61"/>
  <c r="F63" i="61"/>
  <c r="E63" i="61"/>
  <c r="K62" i="61"/>
  <c r="J62" i="61"/>
  <c r="I62" i="61"/>
  <c r="H62" i="61"/>
  <c r="G62" i="61"/>
  <c r="F62" i="61"/>
  <c r="E62" i="61"/>
  <c r="K61" i="61"/>
  <c r="J61" i="61"/>
  <c r="I61" i="61"/>
  <c r="H61" i="61"/>
  <c r="G61" i="61"/>
  <c r="F61" i="61"/>
  <c r="E61" i="61"/>
  <c r="K58" i="61"/>
  <c r="J58" i="61"/>
  <c r="I58" i="61"/>
  <c r="H58" i="61"/>
  <c r="G58" i="61"/>
  <c r="F58" i="61"/>
  <c r="E58" i="61"/>
  <c r="K55" i="61"/>
  <c r="J55" i="61"/>
  <c r="I55" i="61"/>
  <c r="H55" i="61"/>
  <c r="G55" i="61"/>
  <c r="F55" i="61"/>
  <c r="E55" i="61"/>
  <c r="K53" i="61"/>
  <c r="J53" i="61"/>
  <c r="I53" i="61"/>
  <c r="H53" i="61"/>
  <c r="G53" i="61"/>
  <c r="F53" i="61"/>
  <c r="E53" i="61"/>
  <c r="K49" i="61"/>
  <c r="J49" i="61"/>
  <c r="I49" i="61"/>
  <c r="H49" i="61"/>
  <c r="G49" i="61"/>
  <c r="F49" i="61"/>
  <c r="E49" i="61"/>
  <c r="K48" i="61"/>
  <c r="J48" i="61"/>
  <c r="I48" i="61"/>
  <c r="H48" i="61"/>
  <c r="G48" i="61"/>
  <c r="F48" i="61"/>
  <c r="E48" i="61"/>
  <c r="K47" i="61"/>
  <c r="J47" i="61"/>
  <c r="I47" i="61"/>
  <c r="H47" i="61"/>
  <c r="G47" i="61"/>
  <c r="F47" i="61"/>
  <c r="E47" i="61"/>
  <c r="K46" i="61"/>
  <c r="J46" i="61"/>
  <c r="I46" i="61"/>
  <c r="H46" i="61"/>
  <c r="G46" i="61"/>
  <c r="F46" i="61"/>
  <c r="E46" i="61"/>
  <c r="K45" i="61"/>
  <c r="J45" i="61"/>
  <c r="I45" i="61"/>
  <c r="H45" i="61"/>
  <c r="G45" i="61"/>
  <c r="F45" i="61"/>
  <c r="E45" i="61"/>
  <c r="K44" i="61"/>
  <c r="J44" i="61"/>
  <c r="I44" i="61"/>
  <c r="H44" i="61"/>
  <c r="G44" i="61"/>
  <c r="F44" i="61"/>
  <c r="E44" i="61"/>
  <c r="K43" i="61"/>
  <c r="J43" i="61"/>
  <c r="I43" i="61"/>
  <c r="H43" i="61"/>
  <c r="G43" i="61"/>
  <c r="F43" i="61"/>
  <c r="E43" i="61"/>
  <c r="K41" i="61"/>
  <c r="J41" i="61"/>
  <c r="I41" i="61"/>
  <c r="H41" i="61"/>
  <c r="G41" i="61"/>
  <c r="F41" i="61"/>
  <c r="E41" i="61"/>
  <c r="K40" i="61"/>
  <c r="J40" i="61"/>
  <c r="I40" i="61"/>
  <c r="H40" i="61"/>
  <c r="G40" i="61"/>
  <c r="F40" i="61"/>
  <c r="E40" i="61"/>
  <c r="K39" i="61"/>
  <c r="J39" i="61"/>
  <c r="I39" i="61"/>
  <c r="H39" i="61"/>
  <c r="G39" i="61"/>
  <c r="F39" i="61"/>
  <c r="E39" i="61"/>
  <c r="K37" i="61"/>
  <c r="J37" i="61"/>
  <c r="I37" i="61"/>
  <c r="H37" i="61"/>
  <c r="G37" i="61"/>
  <c r="F37" i="61"/>
  <c r="E37" i="61"/>
  <c r="K35" i="61"/>
  <c r="J35" i="61"/>
  <c r="I35" i="61"/>
  <c r="H35" i="61"/>
  <c r="G35" i="61"/>
  <c r="F35" i="61"/>
  <c r="E35" i="61"/>
  <c r="K33" i="61"/>
  <c r="J33" i="61"/>
  <c r="I33" i="61"/>
  <c r="H33" i="61"/>
  <c r="G33" i="61"/>
  <c r="F33" i="61"/>
  <c r="E33" i="61"/>
  <c r="K32" i="61"/>
  <c r="J32" i="61"/>
  <c r="I32" i="61"/>
  <c r="H32" i="61"/>
  <c r="G32" i="61"/>
  <c r="F32" i="61"/>
  <c r="E32" i="61"/>
  <c r="K31" i="61"/>
  <c r="J31" i="61"/>
  <c r="I31" i="61"/>
  <c r="H31" i="61"/>
  <c r="G31" i="61"/>
  <c r="F31" i="61"/>
  <c r="E31" i="61"/>
  <c r="K30" i="61"/>
  <c r="J30" i="61"/>
  <c r="I30" i="61"/>
  <c r="H30" i="61"/>
  <c r="G30" i="61"/>
  <c r="F30" i="61"/>
  <c r="E30" i="61"/>
  <c r="K29" i="61"/>
  <c r="J29" i="61"/>
  <c r="I29" i="61"/>
  <c r="H29" i="61"/>
  <c r="G29" i="61"/>
  <c r="F29" i="61"/>
  <c r="E29" i="61"/>
  <c r="K28" i="61"/>
  <c r="J28" i="61"/>
  <c r="I28" i="61"/>
  <c r="H28" i="61"/>
  <c r="G28" i="61"/>
  <c r="F28" i="61"/>
  <c r="E28" i="61"/>
  <c r="K26" i="61"/>
  <c r="J26" i="61"/>
  <c r="I26" i="61"/>
  <c r="H26" i="61"/>
  <c r="G26" i="61"/>
  <c r="F26" i="61"/>
  <c r="E26" i="61"/>
  <c r="K15" i="61"/>
  <c r="J15" i="61"/>
  <c r="I15" i="61"/>
  <c r="H15" i="61"/>
  <c r="G15" i="61"/>
  <c r="F15" i="61"/>
  <c r="E15" i="61"/>
  <c r="K14" i="61"/>
  <c r="J14" i="61"/>
  <c r="I14" i="61"/>
  <c r="H14" i="61"/>
  <c r="G14" i="61"/>
  <c r="F14" i="61"/>
  <c r="E14" i="61"/>
  <c r="K13" i="61"/>
  <c r="J13" i="61"/>
  <c r="I13" i="61"/>
  <c r="H13" i="61"/>
  <c r="G13" i="61"/>
  <c r="F13" i="61"/>
  <c r="E13" i="61"/>
  <c r="K12" i="61"/>
  <c r="J12" i="61"/>
  <c r="I12" i="61"/>
  <c r="H12" i="61"/>
  <c r="G12" i="61"/>
  <c r="F12" i="61"/>
  <c r="E12" i="61"/>
  <c r="K9" i="61"/>
  <c r="J9" i="61"/>
  <c r="I9" i="61"/>
  <c r="H9" i="61"/>
  <c r="G9" i="61"/>
  <c r="F9" i="61"/>
  <c r="E9" i="61"/>
  <c r="K8" i="61"/>
  <c r="J8" i="61"/>
  <c r="I8" i="61"/>
  <c r="H8" i="61"/>
  <c r="G8" i="61"/>
  <c r="F8" i="61"/>
  <c r="E8" i="61"/>
  <c r="K6" i="61"/>
  <c r="J6" i="61"/>
  <c r="I6" i="61"/>
  <c r="H6" i="61"/>
  <c r="G6" i="61"/>
  <c r="F6" i="61"/>
  <c r="E6" i="61"/>
  <c r="K3" i="61"/>
  <c r="J3" i="61"/>
  <c r="I3" i="61"/>
  <c r="H3" i="61"/>
  <c r="G3" i="61"/>
  <c r="F3" i="61"/>
  <c r="E3" i="61"/>
  <c r="K108" i="61"/>
  <c r="G360" i="61"/>
  <c r="J485" i="61"/>
  <c r="G860" i="61"/>
  <c r="J985" i="61"/>
  <c r="G1360" i="61"/>
  <c r="J1485" i="61"/>
  <c r="G1860" i="61"/>
  <c r="J1985" i="61"/>
  <c r="E235" i="61"/>
  <c r="H360" i="61"/>
  <c r="K485" i="61"/>
  <c r="E735" i="61"/>
  <c r="H860" i="61"/>
  <c r="K985" i="61"/>
  <c r="E1235" i="61"/>
  <c r="H1360" i="61"/>
  <c r="K1485" i="61"/>
  <c r="E1735" i="61"/>
  <c r="H1860" i="61"/>
  <c r="K1985" i="61"/>
  <c r="F235" i="61"/>
  <c r="I360" i="61"/>
  <c r="F735" i="61"/>
  <c r="I860" i="61"/>
  <c r="F1235" i="61"/>
  <c r="I1360" i="61"/>
  <c r="F1735" i="61"/>
  <c r="I1860" i="61"/>
  <c r="G235" i="61"/>
  <c r="J360" i="61"/>
  <c r="G735" i="61"/>
  <c r="J860" i="61"/>
  <c r="G1235" i="61"/>
  <c r="J1360" i="61"/>
  <c r="G1735" i="61"/>
  <c r="J1860" i="61"/>
  <c r="H235" i="61"/>
  <c r="K360" i="61"/>
  <c r="E610" i="61"/>
  <c r="H735" i="61"/>
  <c r="K860" i="61"/>
  <c r="E1110" i="61"/>
  <c r="H1235" i="61"/>
  <c r="K1360" i="61"/>
  <c r="E1610" i="61"/>
  <c r="H1735" i="61"/>
  <c r="K1860" i="61"/>
  <c r="E2110" i="61"/>
  <c r="I235" i="61"/>
  <c r="F610" i="61"/>
  <c r="I735" i="61"/>
  <c r="F1110" i="61"/>
  <c r="I1235" i="61"/>
  <c r="F1610" i="61"/>
  <c r="I1735" i="61"/>
  <c r="F2110" i="61"/>
  <c r="E108" i="61"/>
  <c r="J235" i="61"/>
  <c r="G610" i="61"/>
  <c r="J735" i="61"/>
  <c r="G1110" i="61"/>
  <c r="J1235" i="61"/>
  <c r="G1610" i="61"/>
  <c r="J1735" i="61"/>
  <c r="G2110" i="61"/>
  <c r="F108" i="61"/>
  <c r="K235" i="61"/>
  <c r="E485" i="61"/>
  <c r="H610" i="61"/>
  <c r="K735" i="61"/>
  <c r="E985" i="61"/>
  <c r="H1110" i="61"/>
  <c r="K1235" i="61"/>
  <c r="E1485" i="61"/>
  <c r="H1610" i="61"/>
  <c r="K1735" i="61"/>
  <c r="E1985" i="61"/>
  <c r="H2110" i="61"/>
  <c r="G108" i="61"/>
  <c r="F485" i="61"/>
  <c r="I610" i="61"/>
  <c r="F985" i="61"/>
  <c r="I1110" i="61"/>
  <c r="F1485" i="61"/>
  <c r="I1610" i="61"/>
  <c r="F1985" i="61"/>
  <c r="I2110" i="61"/>
  <c r="H108" i="61"/>
  <c r="G485" i="61"/>
  <c r="J610" i="61"/>
  <c r="G985" i="61"/>
  <c r="J1110" i="61"/>
  <c r="G1485" i="61"/>
  <c r="J1610" i="61"/>
  <c r="G1985" i="61"/>
  <c r="J2110" i="61"/>
  <c r="I108" i="61"/>
  <c r="E360" i="61"/>
  <c r="H485" i="61"/>
  <c r="K610" i="61"/>
  <c r="E860" i="61"/>
  <c r="H985" i="61"/>
  <c r="K1110" i="61"/>
  <c r="E1360" i="61"/>
  <c r="H1485" i="61"/>
  <c r="K1610" i="61"/>
  <c r="E1860" i="61"/>
  <c r="H1985" i="61"/>
  <c r="K2110" i="61"/>
  <c r="J108" i="61"/>
  <c r="F360" i="61"/>
  <c r="I485" i="61"/>
  <c r="F860" i="61"/>
  <c r="I985" i="61"/>
  <c r="F1360" i="61"/>
  <c r="I1485" i="61"/>
  <c r="F1860" i="61"/>
  <c r="I1985" i="61"/>
  <c r="F355" i="63"/>
  <c r="F171" i="63"/>
  <c r="F365" i="63"/>
  <c r="F272" i="63"/>
  <c r="J2044" i="61"/>
  <c r="I2044" i="61"/>
  <c r="H2044" i="61"/>
  <c r="G2044" i="61"/>
  <c r="F2044" i="61"/>
  <c r="K2044" i="61"/>
  <c r="E2044" i="61"/>
  <c r="G1919" i="61"/>
  <c r="F1919" i="61"/>
  <c r="E1919" i="61"/>
  <c r="K1919" i="61"/>
  <c r="J1919" i="61"/>
  <c r="K1794" i="61"/>
  <c r="J1794" i="61"/>
  <c r="I1794" i="61"/>
  <c r="H1794" i="61"/>
  <c r="G1794" i="61"/>
  <c r="F1794" i="61"/>
  <c r="E1794" i="61"/>
  <c r="I1919" i="61"/>
  <c r="H1919" i="61"/>
  <c r="I1669" i="61"/>
  <c r="H1669" i="61"/>
  <c r="G1669" i="61"/>
  <c r="F1669" i="61"/>
  <c r="K1669" i="61"/>
  <c r="F1544" i="61"/>
  <c r="J1669" i="61"/>
  <c r="E1669" i="61"/>
  <c r="K1544" i="61"/>
  <c r="J1544" i="61"/>
  <c r="I1544" i="61"/>
  <c r="H1544" i="61"/>
  <c r="G1544" i="61"/>
  <c r="E1544" i="61"/>
  <c r="I1419" i="61"/>
  <c r="H1419" i="61"/>
  <c r="G1419" i="61"/>
  <c r="F1419" i="61"/>
  <c r="I1294" i="61"/>
  <c r="H1294" i="61"/>
  <c r="G1294" i="61"/>
  <c r="K1419" i="61"/>
  <c r="F1294" i="61"/>
  <c r="J1419" i="61"/>
  <c r="E1419" i="61"/>
  <c r="J1294" i="61"/>
  <c r="E1294" i="61"/>
  <c r="I1169" i="61"/>
  <c r="H1169" i="61"/>
  <c r="G1169" i="61"/>
  <c r="F1169" i="61"/>
  <c r="I1044" i="61"/>
  <c r="H1044" i="61"/>
  <c r="G1044" i="61"/>
  <c r="F1044" i="61"/>
  <c r="E1044" i="61"/>
  <c r="K1294" i="61"/>
  <c r="K1169" i="61"/>
  <c r="E1169" i="61"/>
  <c r="J1044" i="61"/>
  <c r="J919" i="61"/>
  <c r="I919" i="61"/>
  <c r="H919" i="61"/>
  <c r="K1044" i="61"/>
  <c r="G919" i="61"/>
  <c r="F919" i="61"/>
  <c r="E919" i="61"/>
  <c r="H794" i="61"/>
  <c r="J1169" i="61"/>
  <c r="K919" i="61"/>
  <c r="K794" i="61"/>
  <c r="G669" i="61"/>
  <c r="J794" i="61"/>
  <c r="F669" i="61"/>
  <c r="I794" i="61"/>
  <c r="G794" i="61"/>
  <c r="F794" i="61"/>
  <c r="E794" i="61"/>
  <c r="I669" i="61"/>
  <c r="I294" i="61"/>
  <c r="K544" i="61"/>
  <c r="J544" i="61"/>
  <c r="K669" i="61"/>
  <c r="I544" i="61"/>
  <c r="J669" i="61"/>
  <c r="H544" i="61"/>
  <c r="E669" i="61"/>
  <c r="F544" i="61"/>
  <c r="I419" i="61"/>
  <c r="E544" i="61"/>
  <c r="H419" i="61"/>
  <c r="G419" i="61"/>
  <c r="F419" i="61"/>
  <c r="K294" i="61"/>
  <c r="J294" i="61"/>
  <c r="H294" i="61"/>
  <c r="H669" i="61"/>
  <c r="J419" i="61"/>
  <c r="F294" i="61"/>
  <c r="E419" i="61"/>
  <c r="E294" i="61"/>
  <c r="G544" i="61"/>
  <c r="G42" i="61"/>
  <c r="K169" i="61"/>
  <c r="J169" i="61"/>
  <c r="I169" i="61"/>
  <c r="H169" i="61"/>
  <c r="G169" i="61"/>
  <c r="K419" i="61"/>
  <c r="F169" i="61"/>
  <c r="E169" i="61"/>
  <c r="I42" i="61"/>
  <c r="H42" i="61"/>
  <c r="F42" i="61"/>
  <c r="E42" i="61"/>
  <c r="G294" i="61"/>
  <c r="K42" i="61"/>
  <c r="J42" i="61"/>
  <c r="F88" i="63"/>
  <c r="F181" i="63"/>
  <c r="J562" i="61"/>
  <c r="G937" i="61"/>
  <c r="J1562" i="61"/>
  <c r="J1187" i="61"/>
  <c r="K1937" i="61"/>
  <c r="K60" i="61"/>
  <c r="K937" i="61"/>
  <c r="H312" i="61"/>
  <c r="H1687" i="61"/>
  <c r="E1187" i="61"/>
  <c r="J437" i="61"/>
  <c r="I1187" i="61"/>
  <c r="I1812" i="61"/>
  <c r="H1562" i="61"/>
  <c r="I687" i="61"/>
  <c r="F812" i="61"/>
  <c r="I437" i="61"/>
  <c r="J1437" i="61"/>
  <c r="F1437" i="61"/>
  <c r="E1812" i="61"/>
  <c r="E937" i="61"/>
  <c r="E1062" i="61"/>
  <c r="K1812" i="61"/>
  <c r="I1687" i="61"/>
  <c r="G687" i="61"/>
  <c r="F1062" i="61"/>
  <c r="K1062" i="61"/>
  <c r="J60" i="61"/>
  <c r="K1687" i="61"/>
  <c r="G1187" i="61"/>
  <c r="F687" i="61"/>
  <c r="K1187" i="61"/>
  <c r="F312" i="61"/>
  <c r="H187" i="61"/>
  <c r="F1812" i="61"/>
  <c r="G2062" i="61"/>
  <c r="K187" i="61"/>
  <c r="I1312" i="61"/>
  <c r="H437" i="61"/>
  <c r="G437" i="61"/>
  <c r="K1437" i="61"/>
  <c r="H1312" i="61"/>
  <c r="E1312" i="61"/>
  <c r="F60" i="61"/>
  <c r="G1687" i="61"/>
  <c r="E187" i="61"/>
  <c r="E1437" i="61"/>
  <c r="E437" i="61"/>
  <c r="K1312" i="61"/>
  <c r="G1312" i="61"/>
  <c r="E60" i="61"/>
  <c r="H2062" i="61"/>
  <c r="I812" i="61"/>
  <c r="G60" i="61"/>
  <c r="G562" i="61"/>
  <c r="J312" i="61"/>
  <c r="I312" i="61"/>
  <c r="H937" i="61"/>
  <c r="J1687" i="61"/>
  <c r="E1937" i="61"/>
  <c r="G1812" i="61"/>
  <c r="J937" i="61"/>
  <c r="F1187" i="61"/>
  <c r="I1562" i="61"/>
  <c r="K1562" i="61"/>
  <c r="G1562" i="61"/>
  <c r="I1062" i="61"/>
  <c r="J187" i="61"/>
  <c r="G812" i="61"/>
  <c r="E687" i="61"/>
  <c r="H687" i="61"/>
  <c r="K687" i="61"/>
  <c r="G187" i="61"/>
  <c r="E1687" i="61"/>
  <c r="J2062" i="61"/>
  <c r="J1937" i="61"/>
  <c r="J1062" i="61"/>
  <c r="K812" i="61"/>
  <c r="F1312" i="61"/>
  <c r="I562" i="61"/>
  <c r="E562" i="61"/>
  <c r="G312" i="61"/>
  <c r="H1062" i="61"/>
  <c r="I187" i="61"/>
  <c r="G1437" i="61"/>
  <c r="J1312" i="61"/>
  <c r="I60" i="61"/>
  <c r="G1937" i="61"/>
  <c r="E812" i="61"/>
  <c r="G1062" i="61"/>
  <c r="H1437" i="61"/>
  <c r="I1937" i="61"/>
  <c r="H562" i="61"/>
  <c r="H1187" i="61"/>
  <c r="F1937" i="61"/>
  <c r="J1812" i="61"/>
  <c r="H60" i="61"/>
  <c r="H1812" i="61"/>
  <c r="H812" i="61"/>
  <c r="I937" i="61"/>
  <c r="I2062" i="61"/>
  <c r="F187" i="61"/>
  <c r="F562" i="61"/>
  <c r="K312" i="61"/>
  <c r="F937" i="61"/>
  <c r="F1687" i="61"/>
  <c r="K437" i="61"/>
  <c r="H1937" i="61"/>
  <c r="J687" i="61"/>
  <c r="K2062" i="61"/>
  <c r="J812" i="61"/>
  <c r="E312" i="61"/>
  <c r="I1437" i="61"/>
  <c r="F437" i="61"/>
  <c r="K562" i="61"/>
  <c r="E1562" i="61"/>
  <c r="E2062" i="61"/>
  <c r="F1562" i="61"/>
  <c r="F2062" i="61"/>
  <c r="F70" i="63"/>
  <c r="F254" i="63"/>
  <c r="F338" i="63"/>
  <c r="F154" i="63"/>
  <c r="G119" i="61"/>
  <c r="J246" i="61"/>
  <c r="G246" i="61"/>
  <c r="F119" i="61"/>
  <c r="I119" i="61"/>
  <c r="E246" i="61"/>
  <c r="H246" i="61"/>
  <c r="I246" i="61"/>
  <c r="F246" i="61"/>
  <c r="E119" i="61"/>
  <c r="K246" i="61"/>
  <c r="J119" i="61"/>
  <c r="H119" i="61"/>
  <c r="K119" i="61"/>
  <c r="K120" i="61"/>
  <c r="F247" i="61"/>
  <c r="H247" i="61"/>
  <c r="K247" i="61"/>
  <c r="J120" i="61"/>
  <c r="G120" i="61"/>
  <c r="F120" i="61"/>
  <c r="I120" i="61"/>
  <c r="G247" i="61"/>
  <c r="E247" i="61"/>
  <c r="E120" i="61"/>
  <c r="I247" i="61"/>
  <c r="J247" i="61"/>
  <c r="H120" i="61"/>
  <c r="F121" i="61"/>
  <c r="I121" i="61"/>
  <c r="K121" i="61"/>
  <c r="F248" i="61"/>
  <c r="H248" i="61"/>
  <c r="K248" i="61"/>
  <c r="J248" i="61"/>
  <c r="G248" i="61"/>
  <c r="E248" i="61"/>
  <c r="J121" i="61"/>
  <c r="G121" i="61"/>
  <c r="E121" i="61"/>
  <c r="H121" i="61"/>
  <c r="I248" i="61"/>
  <c r="J1371" i="61"/>
  <c r="G1121" i="61"/>
  <c r="E496" i="61"/>
  <c r="E1871" i="61"/>
  <c r="K1871" i="61"/>
  <c r="J1871" i="61"/>
  <c r="G1871" i="61"/>
  <c r="H996" i="61"/>
  <c r="J1246" i="61"/>
  <c r="J1121" i="61"/>
  <c r="E1121" i="61"/>
  <c r="I1371" i="61"/>
  <c r="K1746" i="61"/>
  <c r="H1746" i="61"/>
  <c r="E1746" i="61"/>
  <c r="H1121" i="61"/>
  <c r="H1871" i="61"/>
  <c r="K996" i="61"/>
  <c r="F621" i="61"/>
  <c r="J996" i="61"/>
  <c r="J1621" i="61"/>
  <c r="H1621" i="61"/>
  <c r="F1621" i="61"/>
  <c r="I996" i="61"/>
  <c r="K871" i="61"/>
  <c r="F996" i="61"/>
  <c r="I1746" i="61"/>
  <c r="K371" i="61"/>
  <c r="J1496" i="61"/>
  <c r="F1496" i="61"/>
  <c r="H1496" i="61"/>
  <c r="H371" i="61"/>
  <c r="K496" i="61"/>
  <c r="E871" i="61"/>
  <c r="G371" i="61"/>
  <c r="K1371" i="61"/>
  <c r="G1371" i="61"/>
  <c r="E1371" i="61"/>
  <c r="H496" i="61"/>
  <c r="K621" i="61"/>
  <c r="F496" i="61"/>
  <c r="J746" i="61"/>
  <c r="E746" i="61"/>
  <c r="I1246" i="61"/>
  <c r="F1746" i="61"/>
  <c r="E1621" i="61"/>
  <c r="J871" i="61"/>
  <c r="G1496" i="61"/>
  <c r="E1246" i="61"/>
  <c r="F1246" i="61"/>
  <c r="H871" i="61"/>
  <c r="K746" i="61"/>
  <c r="I621" i="61"/>
  <c r="G871" i="61"/>
  <c r="I746" i="61"/>
  <c r="I1121" i="61"/>
  <c r="G746" i="61"/>
  <c r="J621" i="61"/>
  <c r="E371" i="61"/>
  <c r="I1871" i="61"/>
  <c r="F1871" i="61"/>
  <c r="J1746" i="61"/>
  <c r="G1746" i="61"/>
  <c r="K1621" i="61"/>
  <c r="I1621" i="61"/>
  <c r="G1621" i="61"/>
  <c r="K1496" i="61"/>
  <c r="I1496" i="61"/>
  <c r="E1496" i="61"/>
  <c r="H1371" i="61"/>
  <c r="F1371" i="61"/>
  <c r="K1246" i="61"/>
  <c r="H1246" i="61"/>
  <c r="F1121" i="61"/>
  <c r="G996" i="61"/>
  <c r="E996" i="61"/>
  <c r="I871" i="61"/>
  <c r="H746" i="61"/>
  <c r="G621" i="61"/>
  <c r="E621" i="61"/>
  <c r="I496" i="61"/>
  <c r="G496" i="61"/>
  <c r="J371" i="61"/>
  <c r="I371" i="61"/>
  <c r="F371" i="61"/>
  <c r="G1246" i="61"/>
  <c r="K1121" i="61"/>
  <c r="F871" i="61"/>
  <c r="F746" i="61"/>
  <c r="H621" i="61"/>
  <c r="J496" i="61"/>
  <c r="E1622" i="61"/>
  <c r="F1622" i="61"/>
  <c r="J1872" i="61"/>
  <c r="F1497" i="61"/>
  <c r="I1872" i="61"/>
  <c r="G747" i="61"/>
  <c r="F622" i="61"/>
  <c r="G1872" i="61"/>
  <c r="K1247" i="61"/>
  <c r="K1122" i="61"/>
  <c r="E1122" i="61"/>
  <c r="E997" i="61"/>
  <c r="J1747" i="61"/>
  <c r="G1747" i="61"/>
  <c r="F872" i="61"/>
  <c r="J997" i="61"/>
  <c r="I1622" i="61"/>
  <c r="H1497" i="61"/>
  <c r="H622" i="61"/>
  <c r="G497" i="61"/>
  <c r="K1497" i="61"/>
  <c r="F1747" i="61"/>
  <c r="I1497" i="61"/>
  <c r="E1497" i="61"/>
  <c r="F497" i="61"/>
  <c r="E372" i="61"/>
  <c r="J622" i="61"/>
  <c r="F1872" i="61"/>
  <c r="E747" i="61"/>
  <c r="H1372" i="61"/>
  <c r="K1747" i="61"/>
  <c r="H1747" i="61"/>
  <c r="E1747" i="61"/>
  <c r="F1372" i="61"/>
  <c r="J1122" i="61"/>
  <c r="J1622" i="61"/>
  <c r="H1622" i="61"/>
  <c r="J1372" i="61"/>
  <c r="I1247" i="61"/>
  <c r="E1247" i="61"/>
  <c r="J1497" i="61"/>
  <c r="G1497" i="61"/>
  <c r="H497" i="61"/>
  <c r="I1122" i="61"/>
  <c r="G1122" i="61"/>
  <c r="I1372" i="61"/>
  <c r="G1372" i="61"/>
  <c r="E1372" i="61"/>
  <c r="K997" i="61"/>
  <c r="H997" i="61"/>
  <c r="J1247" i="61"/>
  <c r="G1247" i="61"/>
  <c r="G372" i="61"/>
  <c r="K872" i="61"/>
  <c r="H1122" i="61"/>
  <c r="F1122" i="61"/>
  <c r="H872" i="61"/>
  <c r="I997" i="61"/>
  <c r="G997" i="61"/>
  <c r="E872" i="61"/>
  <c r="K747" i="61"/>
  <c r="J872" i="61"/>
  <c r="G872" i="61"/>
  <c r="H747" i="61"/>
  <c r="I747" i="61"/>
  <c r="F747" i="61"/>
  <c r="K622" i="61"/>
  <c r="G622" i="61"/>
  <c r="I622" i="61"/>
  <c r="E622" i="61"/>
  <c r="J497" i="61"/>
  <c r="E497" i="61"/>
  <c r="K1872" i="61"/>
  <c r="E1872" i="61"/>
  <c r="J372" i="61"/>
  <c r="H372" i="61"/>
  <c r="I497" i="61"/>
  <c r="F1247" i="61"/>
  <c r="K372" i="61"/>
  <c r="H1247" i="61"/>
  <c r="I372" i="61"/>
  <c r="I1747" i="61"/>
  <c r="F997" i="61"/>
  <c r="I872" i="61"/>
  <c r="H1872" i="61"/>
  <c r="J747" i="61"/>
  <c r="K1622" i="61"/>
  <c r="G1622" i="61"/>
  <c r="K497" i="61"/>
  <c r="K1372" i="61"/>
  <c r="F372" i="61"/>
  <c r="K373" i="61"/>
  <c r="J1748" i="61"/>
  <c r="G1748" i="61"/>
  <c r="G373" i="61"/>
  <c r="J1873" i="61"/>
  <c r="F1873" i="61"/>
  <c r="F1748" i="61"/>
  <c r="E1623" i="61"/>
  <c r="J1623" i="61"/>
  <c r="I1623" i="61"/>
  <c r="G1623" i="61"/>
  <c r="G1498" i="61"/>
  <c r="K1373" i="61"/>
  <c r="H873" i="61"/>
  <c r="J748" i="61"/>
  <c r="H623" i="61"/>
  <c r="K1498" i="61"/>
  <c r="I1498" i="61"/>
  <c r="E1498" i="61"/>
  <c r="I498" i="61"/>
  <c r="I373" i="61"/>
  <c r="I1873" i="61"/>
  <c r="I1748" i="61"/>
  <c r="H1498" i="61"/>
  <c r="H1373" i="61"/>
  <c r="F1373" i="61"/>
  <c r="I1373" i="61"/>
  <c r="G1248" i="61"/>
  <c r="G1373" i="61"/>
  <c r="F873" i="61"/>
  <c r="K1873" i="61"/>
  <c r="I1248" i="61"/>
  <c r="F1248" i="61"/>
  <c r="K748" i="61"/>
  <c r="H1873" i="61"/>
  <c r="J623" i="61"/>
  <c r="G1873" i="61"/>
  <c r="J1123" i="61"/>
  <c r="F1123" i="61"/>
  <c r="E1873" i="61"/>
  <c r="K1748" i="61"/>
  <c r="H1748" i="61"/>
  <c r="F998" i="61"/>
  <c r="I1123" i="61"/>
  <c r="E1748" i="61"/>
  <c r="I998" i="61"/>
  <c r="K1623" i="61"/>
  <c r="K873" i="61"/>
  <c r="I873" i="61"/>
  <c r="G873" i="61"/>
  <c r="H1623" i="61"/>
  <c r="H748" i="61"/>
  <c r="G748" i="61"/>
  <c r="F1623" i="61"/>
  <c r="G623" i="61"/>
  <c r="J1498" i="61"/>
  <c r="F623" i="61"/>
  <c r="H998" i="61"/>
  <c r="F1498" i="61"/>
  <c r="E873" i="61"/>
  <c r="J1373" i="61"/>
  <c r="K498" i="61"/>
  <c r="E498" i="61"/>
  <c r="F748" i="61"/>
  <c r="E1373" i="61"/>
  <c r="K1248" i="61"/>
  <c r="H498" i="61"/>
  <c r="J373" i="61"/>
  <c r="E373" i="61"/>
  <c r="H1248" i="61"/>
  <c r="E1123" i="61"/>
  <c r="E1248" i="61"/>
  <c r="G998" i="61"/>
  <c r="K1123" i="61"/>
  <c r="J1248" i="61"/>
  <c r="E998" i="61"/>
  <c r="E748" i="61"/>
  <c r="H1123" i="61"/>
  <c r="G1123" i="61"/>
  <c r="K998" i="61"/>
  <c r="I623" i="61"/>
  <c r="J998" i="61"/>
  <c r="G498" i="61"/>
  <c r="J873" i="61"/>
  <c r="F373" i="61"/>
  <c r="E623" i="61"/>
  <c r="I748" i="61"/>
  <c r="K623" i="61"/>
  <c r="J498" i="61"/>
  <c r="H373" i="61"/>
  <c r="F498" i="61"/>
  <c r="E2121" i="61"/>
  <c r="K1996" i="61"/>
  <c r="K2121" i="61"/>
  <c r="G2121" i="61"/>
  <c r="F2121" i="61"/>
  <c r="F1996" i="61"/>
  <c r="I2121" i="61"/>
  <c r="H1996" i="61"/>
  <c r="H2121" i="61"/>
  <c r="J1996" i="61"/>
  <c r="I1996" i="61"/>
  <c r="G1996" i="61"/>
  <c r="E1996" i="61"/>
  <c r="J2121" i="61"/>
  <c r="G1997" i="61"/>
  <c r="F2122" i="61"/>
  <c r="G2122" i="61"/>
  <c r="J1997" i="61"/>
  <c r="H1997" i="61"/>
  <c r="K2122" i="61"/>
  <c r="F1997" i="61"/>
  <c r="E2122" i="61"/>
  <c r="I1997" i="61"/>
  <c r="K1997" i="61"/>
  <c r="H2122" i="61"/>
  <c r="I2122" i="61"/>
  <c r="E1997" i="61"/>
  <c r="J2122" i="61"/>
  <c r="H1998" i="61"/>
  <c r="F1998" i="61"/>
  <c r="F2123" i="61"/>
  <c r="I2123" i="61"/>
  <c r="J1998" i="61"/>
  <c r="I1998" i="61"/>
  <c r="E2123" i="61"/>
  <c r="G2123" i="61"/>
  <c r="J2123" i="61"/>
  <c r="G1998" i="61"/>
  <c r="E1998" i="61"/>
  <c r="H2123" i="61"/>
  <c r="K1998" i="61"/>
  <c r="K2123" i="61"/>
  <c r="F210" i="63"/>
  <c r="F26" i="63"/>
  <c r="F196" i="63"/>
  <c r="F12" i="63"/>
  <c r="F218" i="63"/>
  <c r="F34" i="63"/>
  <c r="F178" i="63"/>
  <c r="F164" i="63"/>
  <c r="F348" i="63"/>
  <c r="F145" i="63"/>
  <c r="F329" i="63"/>
  <c r="F294" i="63"/>
  <c r="F110" i="63"/>
  <c r="F55" i="63"/>
  <c r="F239" i="63"/>
  <c r="I1119" i="61"/>
  <c r="G2119" i="61"/>
  <c r="F1869" i="61"/>
  <c r="G244" i="61"/>
  <c r="I1244" i="61"/>
  <c r="H2119" i="61"/>
  <c r="K369" i="61"/>
  <c r="G1619" i="61"/>
  <c r="F117" i="61"/>
  <c r="I869" i="61"/>
  <c r="K744" i="61"/>
  <c r="I1494" i="61"/>
  <c r="K1119" i="61"/>
  <c r="K1619" i="61"/>
  <c r="H1369" i="61"/>
  <c r="J1369" i="61"/>
  <c r="H1869" i="61"/>
  <c r="H1744" i="61"/>
  <c r="G744" i="61"/>
  <c r="J744" i="61"/>
  <c r="I994" i="61"/>
  <c r="K994" i="61"/>
  <c r="F1619" i="61"/>
  <c r="G619" i="61"/>
  <c r="J494" i="61"/>
  <c r="E1119" i="61"/>
  <c r="H1619" i="61"/>
  <c r="E869" i="61"/>
  <c r="F619" i="61"/>
  <c r="I619" i="61"/>
  <c r="J994" i="61"/>
  <c r="G1494" i="61"/>
  <c r="E1494" i="61"/>
  <c r="I369" i="61"/>
  <c r="K1869" i="61"/>
  <c r="J619" i="61"/>
  <c r="I1869" i="61"/>
  <c r="H1494" i="61"/>
  <c r="F369" i="61"/>
  <c r="K869" i="61"/>
  <c r="J1994" i="61"/>
  <c r="I1619" i="61"/>
  <c r="G369" i="61"/>
  <c r="F1994" i="61"/>
  <c r="E369" i="61"/>
  <c r="K1494" i="61"/>
  <c r="J1744" i="61"/>
  <c r="F1744" i="61"/>
  <c r="G117" i="61"/>
  <c r="H494" i="61"/>
  <c r="G994" i="61"/>
  <c r="G1119" i="61"/>
  <c r="G494" i="61"/>
  <c r="F1244" i="61"/>
  <c r="I744" i="61"/>
  <c r="J869" i="61"/>
  <c r="J244" i="61"/>
  <c r="H1244" i="61"/>
  <c r="I2119" i="61"/>
  <c r="G1369" i="61"/>
  <c r="I494" i="61"/>
  <c r="E244" i="61"/>
  <c r="F994" i="61"/>
  <c r="J2119" i="61"/>
  <c r="E117" i="61"/>
  <c r="J1244" i="61"/>
  <c r="F1369" i="61"/>
  <c r="I1744" i="61"/>
  <c r="G1244" i="61"/>
  <c r="K1994" i="61"/>
  <c r="K494" i="61"/>
  <c r="G1744" i="61"/>
  <c r="E1369" i="61"/>
  <c r="E744" i="61"/>
  <c r="F1119" i="61"/>
  <c r="E1744" i="61"/>
  <c r="K1369" i="61"/>
  <c r="G869" i="61"/>
  <c r="G1994" i="61"/>
  <c r="E1619" i="61"/>
  <c r="H994" i="61"/>
  <c r="E619" i="61"/>
  <c r="K619" i="61"/>
  <c r="H117" i="61"/>
  <c r="E1994" i="61"/>
  <c r="J369" i="61"/>
  <c r="H869" i="61"/>
  <c r="J1869" i="61"/>
  <c r="H244" i="61"/>
  <c r="F1494" i="61"/>
  <c r="K1744" i="61"/>
  <c r="F2119" i="61"/>
  <c r="E494" i="61"/>
  <c r="K244" i="61"/>
  <c r="I1369" i="61"/>
  <c r="H1994" i="61"/>
  <c r="J117" i="61"/>
  <c r="E1244" i="61"/>
  <c r="E1869" i="61"/>
  <c r="I117" i="61"/>
  <c r="E2119" i="61"/>
  <c r="J1119" i="61"/>
  <c r="K2119" i="61"/>
  <c r="H744" i="61"/>
  <c r="F244" i="61"/>
  <c r="F744" i="61"/>
  <c r="H619" i="61"/>
  <c r="E994" i="61"/>
  <c r="F494" i="61"/>
  <c r="J1494" i="61"/>
  <c r="H1119" i="61"/>
  <c r="F869" i="61"/>
  <c r="K1244" i="61"/>
  <c r="H369" i="61"/>
  <c r="I1994" i="61"/>
  <c r="G1869" i="61"/>
  <c r="J1619" i="61"/>
  <c r="K117" i="61"/>
  <c r="I244" i="61"/>
  <c r="I249" i="61"/>
  <c r="I1249" i="61"/>
  <c r="E374" i="61"/>
  <c r="K122" i="61"/>
  <c r="H1749" i="61"/>
  <c r="E1124" i="61"/>
  <c r="K1999" i="61"/>
  <c r="K1124" i="61"/>
  <c r="J1749" i="61"/>
  <c r="I1874" i="61"/>
  <c r="G1499" i="61"/>
  <c r="F624" i="61"/>
  <c r="K1874" i="61"/>
  <c r="E999" i="61"/>
  <c r="J749" i="61"/>
  <c r="H999" i="61"/>
  <c r="E249" i="61"/>
  <c r="K374" i="61"/>
  <c r="G1249" i="61"/>
  <c r="H122" i="61"/>
  <c r="I1124" i="61"/>
  <c r="G249" i="61"/>
  <c r="E1999" i="61"/>
  <c r="J2124" i="61"/>
  <c r="H1374" i="61"/>
  <c r="E624" i="61"/>
  <c r="J499" i="61"/>
  <c r="J249" i="61"/>
  <c r="E749" i="61"/>
  <c r="K1374" i="61"/>
  <c r="G749" i="61"/>
  <c r="J1499" i="61"/>
  <c r="F374" i="61"/>
  <c r="K1749" i="61"/>
  <c r="I749" i="61"/>
  <c r="F874" i="61"/>
  <c r="H1874" i="61"/>
  <c r="J1874" i="61"/>
  <c r="G1874" i="61"/>
  <c r="E1749" i="61"/>
  <c r="G122" i="61"/>
  <c r="H374" i="61"/>
  <c r="H624" i="61"/>
  <c r="K624" i="61"/>
  <c r="F122" i="61"/>
  <c r="K1249" i="61"/>
  <c r="I122" i="61"/>
  <c r="H749" i="61"/>
  <c r="J374" i="61"/>
  <c r="H874" i="61"/>
  <c r="F2124" i="61"/>
  <c r="G1374" i="61"/>
  <c r="E2124" i="61"/>
  <c r="F1999" i="61"/>
  <c r="H2124" i="61"/>
  <c r="F1374" i="61"/>
  <c r="I1749" i="61"/>
  <c r="E1249" i="61"/>
  <c r="J624" i="61"/>
  <c r="E122" i="61"/>
  <c r="F1749" i="61"/>
  <c r="H1124" i="61"/>
  <c r="G1124" i="61"/>
  <c r="E1874" i="61"/>
  <c r="I1624" i="61"/>
  <c r="J1374" i="61"/>
  <c r="F749" i="61"/>
  <c r="K1624" i="61"/>
  <c r="G1999" i="61"/>
  <c r="J1999" i="61"/>
  <c r="F999" i="61"/>
  <c r="E499" i="61"/>
  <c r="G624" i="61"/>
  <c r="K1499" i="61"/>
  <c r="G374" i="61"/>
  <c r="I2124" i="61"/>
  <c r="F1624" i="61"/>
  <c r="H1624" i="61"/>
  <c r="I874" i="61"/>
  <c r="K874" i="61"/>
  <c r="I999" i="61"/>
  <c r="F499" i="61"/>
  <c r="G874" i="61"/>
  <c r="E1374" i="61"/>
  <c r="I1499" i="61"/>
  <c r="I1999" i="61"/>
  <c r="H1249" i="61"/>
  <c r="H1499" i="61"/>
  <c r="H1999" i="61"/>
  <c r="F1499" i="61"/>
  <c r="K749" i="61"/>
  <c r="G999" i="61"/>
  <c r="G1749" i="61"/>
  <c r="J1249" i="61"/>
  <c r="F1124" i="61"/>
  <c r="H499" i="61"/>
  <c r="E1499" i="61"/>
  <c r="I499" i="61"/>
  <c r="K999" i="61"/>
  <c r="J122" i="61"/>
  <c r="K2124" i="61"/>
  <c r="F1874" i="61"/>
  <c r="H249" i="61"/>
  <c r="I374" i="61"/>
  <c r="G2124" i="61"/>
  <c r="E1624" i="61"/>
  <c r="J1624" i="61"/>
  <c r="K499" i="61"/>
  <c r="F1249" i="61"/>
  <c r="F249" i="61"/>
  <c r="G1624" i="61"/>
  <c r="J999" i="61"/>
  <c r="E874" i="61"/>
  <c r="I1374" i="61"/>
  <c r="I624" i="61"/>
  <c r="G499" i="61"/>
  <c r="K249" i="61"/>
  <c r="J874" i="61"/>
  <c r="J1124" i="61"/>
  <c r="H495" i="61"/>
  <c r="E370" i="61"/>
  <c r="K118" i="61"/>
  <c r="K1370" i="61"/>
  <c r="G118" i="61"/>
  <c r="K620" i="61"/>
  <c r="G1995" i="61"/>
  <c r="J1370" i="61"/>
  <c r="K1870" i="61"/>
  <c r="E995" i="61"/>
  <c r="G995" i="61"/>
  <c r="K870" i="61"/>
  <c r="J1995" i="61"/>
  <c r="I745" i="61"/>
  <c r="F620" i="61"/>
  <c r="J370" i="61"/>
  <c r="J118" i="61"/>
  <c r="F2120" i="61"/>
  <c r="I995" i="61"/>
  <c r="J745" i="61"/>
  <c r="J1495" i="61"/>
  <c r="H995" i="61"/>
  <c r="K1495" i="61"/>
  <c r="H1370" i="61"/>
  <c r="E118" i="61"/>
  <c r="I495" i="61"/>
  <c r="K1745" i="61"/>
  <c r="H745" i="61"/>
  <c r="F995" i="61"/>
  <c r="F245" i="61"/>
  <c r="H1620" i="61"/>
  <c r="F495" i="61"/>
  <c r="H1995" i="61"/>
  <c r="H1120" i="61"/>
  <c r="I1870" i="61"/>
  <c r="H620" i="61"/>
  <c r="F118" i="61"/>
  <c r="E1245" i="61"/>
  <c r="K1995" i="61"/>
  <c r="J995" i="61"/>
  <c r="E2120" i="61"/>
  <c r="J1745" i="61"/>
  <c r="G370" i="61"/>
  <c r="H245" i="61"/>
  <c r="G1245" i="61"/>
  <c r="H370" i="61"/>
  <c r="I1995" i="61"/>
  <c r="I118" i="61"/>
  <c r="H2120" i="61"/>
  <c r="K745" i="61"/>
  <c r="G1370" i="61"/>
  <c r="E1370" i="61"/>
  <c r="I1120" i="61"/>
  <c r="H1495" i="61"/>
  <c r="I1620" i="61"/>
  <c r="I370" i="61"/>
  <c r="F1870" i="61"/>
  <c r="G1620" i="61"/>
  <c r="H1245" i="61"/>
  <c r="G245" i="61"/>
  <c r="J1870" i="61"/>
  <c r="J245" i="61"/>
  <c r="F745" i="61"/>
  <c r="F370" i="61"/>
  <c r="E1745" i="61"/>
  <c r="G870" i="61"/>
  <c r="J1245" i="61"/>
  <c r="K370" i="61"/>
  <c r="I245" i="61"/>
  <c r="E1620" i="61"/>
  <c r="K1620" i="61"/>
  <c r="F870" i="61"/>
  <c r="G745" i="61"/>
  <c r="I2120" i="61"/>
  <c r="E1120" i="61"/>
  <c r="K1245" i="61"/>
  <c r="J620" i="61"/>
  <c r="F1370" i="61"/>
  <c r="E495" i="61"/>
  <c r="E620" i="61"/>
  <c r="F1120" i="61"/>
  <c r="H1745" i="61"/>
  <c r="G2120" i="61"/>
  <c r="K1120" i="61"/>
  <c r="G1495" i="61"/>
  <c r="G620" i="61"/>
  <c r="K245" i="61"/>
  <c r="J870" i="61"/>
  <c r="H1870" i="61"/>
  <c r="G1870" i="61"/>
  <c r="J495" i="61"/>
  <c r="E245" i="61"/>
  <c r="G495" i="61"/>
  <c r="E870" i="61"/>
  <c r="J1120" i="61"/>
  <c r="F1495" i="61"/>
  <c r="F1745" i="61"/>
  <c r="F1245" i="61"/>
  <c r="F1995" i="61"/>
  <c r="I620" i="61"/>
  <c r="I1745" i="61"/>
  <c r="I1370" i="61"/>
  <c r="E1870" i="61"/>
  <c r="I1245" i="61"/>
  <c r="E1995" i="61"/>
  <c r="H870" i="61"/>
  <c r="G1745" i="61"/>
  <c r="J2120" i="61"/>
  <c r="E1495" i="61"/>
  <c r="J1620" i="61"/>
  <c r="K495" i="61"/>
  <c r="G1120" i="61"/>
  <c r="K995" i="61"/>
  <c r="I870" i="61"/>
  <c r="K2120" i="61"/>
  <c r="H118" i="61"/>
  <c r="E745" i="61"/>
  <c r="I1495" i="61"/>
  <c r="F1620" i="61"/>
  <c r="F48" i="63"/>
  <c r="F232" i="63"/>
  <c r="F29" i="63"/>
  <c r="F213" i="63"/>
  <c r="F87" i="63"/>
  <c r="F271" i="63"/>
  <c r="F260" i="63"/>
  <c r="F76" i="63"/>
  <c r="J148" i="61"/>
  <c r="I1648" i="61"/>
  <c r="H2023" i="61"/>
  <c r="K1648" i="61"/>
  <c r="F398" i="61"/>
  <c r="H1148" i="61"/>
  <c r="F2023" i="61"/>
  <c r="K1898" i="61"/>
  <c r="K1523" i="61"/>
  <c r="H1773" i="61"/>
  <c r="K1398" i="61"/>
  <c r="J1648" i="61"/>
  <c r="J1398" i="61"/>
  <c r="I398" i="61"/>
  <c r="I1773" i="61"/>
  <c r="H398" i="61"/>
  <c r="F1273" i="61"/>
  <c r="E273" i="61"/>
  <c r="K648" i="61"/>
  <c r="J523" i="61"/>
  <c r="F648" i="61"/>
  <c r="H1398" i="61"/>
  <c r="H148" i="61"/>
  <c r="J398" i="61"/>
  <c r="G1523" i="61"/>
  <c r="G773" i="61"/>
  <c r="E898" i="61"/>
  <c r="G2023" i="61"/>
  <c r="F773" i="61"/>
  <c r="J1273" i="61"/>
  <c r="J773" i="61"/>
  <c r="K21" i="61"/>
  <c r="J1023" i="61"/>
  <c r="E773" i="61"/>
  <c r="F1023" i="61"/>
  <c r="K148" i="61"/>
  <c r="I1523" i="61"/>
  <c r="G1273" i="61"/>
  <c r="E1398" i="61"/>
  <c r="E1648" i="61"/>
  <c r="H1898" i="61"/>
  <c r="E21" i="61"/>
  <c r="I898" i="61"/>
  <c r="J648" i="61"/>
  <c r="F523" i="61"/>
  <c r="E1023" i="61"/>
  <c r="H273" i="61"/>
  <c r="I523" i="61"/>
  <c r="I1898" i="61"/>
  <c r="H898" i="61"/>
  <c r="I2023" i="61"/>
  <c r="H21" i="61"/>
  <c r="H773" i="61"/>
  <c r="E2023" i="61"/>
  <c r="K773" i="61"/>
  <c r="E1273" i="61"/>
  <c r="I1148" i="61"/>
  <c r="E148" i="61"/>
  <c r="K2023" i="61"/>
  <c r="G648" i="61"/>
  <c r="F1773" i="61"/>
  <c r="E648" i="61"/>
  <c r="K273" i="61"/>
  <c r="H1273" i="61"/>
  <c r="H1648" i="61"/>
  <c r="I148" i="61"/>
  <c r="I648" i="61"/>
  <c r="E1898" i="61"/>
  <c r="G1148" i="61"/>
  <c r="F21" i="61"/>
  <c r="K898" i="61"/>
  <c r="I773" i="61"/>
  <c r="F148" i="61"/>
  <c r="J2023" i="61"/>
  <c r="G523" i="61"/>
  <c r="J1898" i="61"/>
  <c r="K1148" i="61"/>
  <c r="E1523" i="61"/>
  <c r="G21" i="61"/>
  <c r="G898" i="61"/>
  <c r="G1898" i="61"/>
  <c r="G1023" i="61"/>
  <c r="H1523" i="61"/>
  <c r="K1273" i="61"/>
  <c r="H1023" i="61"/>
  <c r="K1773" i="61"/>
  <c r="E1773" i="61"/>
  <c r="I273" i="61"/>
  <c r="E523" i="61"/>
  <c r="G1773" i="61"/>
  <c r="K398" i="61"/>
  <c r="I21" i="61"/>
  <c r="G1648" i="61"/>
  <c r="I1273" i="61"/>
  <c r="J21" i="61"/>
  <c r="K523" i="61"/>
  <c r="E398" i="61"/>
  <c r="I1398" i="61"/>
  <c r="K1023" i="61"/>
  <c r="F273" i="61"/>
  <c r="G1398" i="61"/>
  <c r="J1148" i="61"/>
  <c r="F1648" i="61"/>
  <c r="F1148" i="61"/>
  <c r="J1773" i="61"/>
  <c r="H648" i="61"/>
  <c r="F1398" i="61"/>
  <c r="F898" i="61"/>
  <c r="G273" i="61"/>
  <c r="F1898" i="61"/>
  <c r="F1523" i="61"/>
  <c r="I1023" i="61"/>
  <c r="G148" i="61"/>
  <c r="E1148" i="61"/>
  <c r="J273" i="61"/>
  <c r="J898" i="61"/>
  <c r="H523" i="61"/>
  <c r="J1523" i="61"/>
  <c r="G398" i="61"/>
  <c r="F56" i="63"/>
  <c r="F240" i="63"/>
  <c r="F333" i="63"/>
  <c r="F149" i="63"/>
  <c r="F83" i="63"/>
  <c r="F267" i="63"/>
  <c r="I1627" i="61"/>
  <c r="J1252" i="61"/>
  <c r="G1252" i="61"/>
  <c r="H2002" i="61"/>
  <c r="I1502" i="61"/>
  <c r="G877" i="61"/>
  <c r="K2127" i="61"/>
  <c r="F2127" i="61"/>
  <c r="E1252" i="61"/>
  <c r="K1627" i="61"/>
  <c r="E1877" i="61"/>
  <c r="E1127" i="61"/>
  <c r="H627" i="61"/>
  <c r="I1752" i="61"/>
  <c r="F1127" i="61"/>
  <c r="G1127" i="61"/>
  <c r="E1502" i="61"/>
  <c r="E1377" i="61"/>
  <c r="E1752" i="61"/>
  <c r="I877" i="61"/>
  <c r="F1877" i="61"/>
  <c r="I752" i="61"/>
  <c r="H2127" i="61"/>
  <c r="F1252" i="61"/>
  <c r="G1752" i="61"/>
  <c r="E377" i="61"/>
  <c r="J752" i="61"/>
  <c r="K1252" i="61"/>
  <c r="K1752" i="61"/>
  <c r="F1752" i="61"/>
  <c r="J377" i="61"/>
  <c r="E627" i="61"/>
  <c r="K125" i="61"/>
  <c r="F1377" i="61"/>
  <c r="G1502" i="61"/>
  <c r="E252" i="61"/>
  <c r="J1752" i="61"/>
  <c r="F1002" i="61"/>
  <c r="K877" i="61"/>
  <c r="I1002" i="61"/>
  <c r="J252" i="61"/>
  <c r="E877" i="61"/>
  <c r="E2002" i="61"/>
  <c r="J2002" i="61"/>
  <c r="G752" i="61"/>
  <c r="I627" i="61"/>
  <c r="H1377" i="61"/>
  <c r="J125" i="61"/>
  <c r="G1002" i="61"/>
  <c r="J877" i="61"/>
  <c r="I125" i="61"/>
  <c r="I2127" i="61"/>
  <c r="H1252" i="61"/>
  <c r="E1002" i="61"/>
  <c r="J1627" i="61"/>
  <c r="E125" i="61"/>
  <c r="H752" i="61"/>
  <c r="E502" i="61"/>
  <c r="F502" i="61"/>
  <c r="J1377" i="61"/>
  <c r="F1627" i="61"/>
  <c r="K2002" i="61"/>
  <c r="I252" i="61"/>
  <c r="K752" i="61"/>
  <c r="H252" i="61"/>
  <c r="F1502" i="61"/>
  <c r="H125" i="61"/>
  <c r="K1377" i="61"/>
  <c r="K1127" i="61"/>
  <c r="E1627" i="61"/>
  <c r="J1002" i="61"/>
  <c r="G2127" i="61"/>
  <c r="E2127" i="61"/>
  <c r="J1502" i="61"/>
  <c r="H1502" i="61"/>
  <c r="K377" i="61"/>
  <c r="I502" i="61"/>
  <c r="K1502" i="61"/>
  <c r="F752" i="61"/>
  <c r="H1877" i="61"/>
  <c r="F377" i="61"/>
  <c r="H1127" i="61"/>
  <c r="H877" i="61"/>
  <c r="J1877" i="61"/>
  <c r="G502" i="61"/>
  <c r="G125" i="61"/>
  <c r="G1877" i="61"/>
  <c r="H1627" i="61"/>
  <c r="J1127" i="61"/>
  <c r="K1877" i="61"/>
  <c r="G2002" i="61"/>
  <c r="J627" i="61"/>
  <c r="K627" i="61"/>
  <c r="F2002" i="61"/>
  <c r="H1752" i="61"/>
  <c r="H1002" i="61"/>
  <c r="F627" i="61"/>
  <c r="J502" i="61"/>
  <c r="G1377" i="61"/>
  <c r="I2002" i="61"/>
  <c r="I1127" i="61"/>
  <c r="K252" i="61"/>
  <c r="G377" i="61"/>
  <c r="K502" i="61"/>
  <c r="I1252" i="61"/>
  <c r="H377" i="61"/>
  <c r="G1627" i="61"/>
  <c r="F877" i="61"/>
  <c r="I377" i="61"/>
  <c r="G252" i="61"/>
  <c r="G627" i="61"/>
  <c r="I1877" i="61"/>
  <c r="F125" i="61"/>
  <c r="J2127" i="61"/>
  <c r="H502" i="61"/>
  <c r="K1002" i="61"/>
  <c r="I1377" i="61"/>
  <c r="E752" i="61"/>
  <c r="F252" i="61"/>
  <c r="J103" i="61"/>
  <c r="I855" i="61"/>
  <c r="H1980" i="61"/>
  <c r="G730" i="61"/>
  <c r="H1480" i="61"/>
  <c r="F1355" i="61"/>
  <c r="E980" i="61"/>
  <c r="H355" i="61"/>
  <c r="K730" i="61"/>
  <c r="G980" i="61"/>
  <c r="E605" i="61"/>
  <c r="K355" i="61"/>
  <c r="E1355" i="61"/>
  <c r="E855" i="61"/>
  <c r="E1855" i="61"/>
  <c r="H1605" i="61"/>
  <c r="G1605" i="61"/>
  <c r="J1605" i="61"/>
  <c r="J730" i="61"/>
  <c r="G605" i="61"/>
  <c r="H1855" i="61"/>
  <c r="E480" i="61"/>
  <c r="H1355" i="61"/>
  <c r="E355" i="61"/>
  <c r="J1730" i="61"/>
  <c r="I605" i="61"/>
  <c r="I1480" i="61"/>
  <c r="F1230" i="61"/>
  <c r="J1480" i="61"/>
  <c r="G1105" i="61"/>
  <c r="K2105" i="61"/>
  <c r="E1480" i="61"/>
  <c r="F2105" i="61"/>
  <c r="F730" i="61"/>
  <c r="J355" i="61"/>
  <c r="G355" i="61"/>
  <c r="K1605" i="61"/>
  <c r="H103" i="61"/>
  <c r="H2105" i="61"/>
  <c r="I1355" i="61"/>
  <c r="F480" i="61"/>
  <c r="J1855" i="61"/>
  <c r="E103" i="61"/>
  <c r="K605" i="61"/>
  <c r="K855" i="61"/>
  <c r="J855" i="61"/>
  <c r="G2105" i="61"/>
  <c r="J1230" i="61"/>
  <c r="G103" i="61"/>
  <c r="G1355" i="61"/>
  <c r="F1480" i="61"/>
  <c r="I730" i="61"/>
  <c r="I1230" i="61"/>
  <c r="J230" i="61"/>
  <c r="E1730" i="61"/>
  <c r="E1605" i="61"/>
  <c r="G1855" i="61"/>
  <c r="J1105" i="61"/>
  <c r="G230" i="61"/>
  <c r="H1230" i="61"/>
  <c r="I2105" i="61"/>
  <c r="I1980" i="61"/>
  <c r="E730" i="61"/>
  <c r="H1730" i="61"/>
  <c r="F230" i="61"/>
  <c r="F980" i="61"/>
  <c r="J1980" i="61"/>
  <c r="K480" i="61"/>
  <c r="I230" i="61"/>
  <c r="E1980" i="61"/>
  <c r="J605" i="61"/>
  <c r="I355" i="61"/>
  <c r="J1355" i="61"/>
  <c r="I480" i="61"/>
  <c r="F1980" i="61"/>
  <c r="I1105" i="61"/>
  <c r="K1105" i="61"/>
  <c r="K1855" i="61"/>
  <c r="E230" i="61"/>
  <c r="G1230" i="61"/>
  <c r="I1730" i="61"/>
  <c r="I1605" i="61"/>
  <c r="K1480" i="61"/>
  <c r="J980" i="61"/>
  <c r="K103" i="61"/>
  <c r="E1105" i="61"/>
  <c r="F103" i="61"/>
  <c r="E2105" i="61"/>
  <c r="I980" i="61"/>
  <c r="F1855" i="61"/>
  <c r="F605" i="61"/>
  <c r="F355" i="61"/>
  <c r="K980" i="61"/>
  <c r="E1230" i="61"/>
  <c r="F855" i="61"/>
  <c r="F1730" i="61"/>
  <c r="H730" i="61"/>
  <c r="K1980" i="61"/>
  <c r="G1730" i="61"/>
  <c r="K1355" i="61"/>
  <c r="K230" i="61"/>
  <c r="G1980" i="61"/>
  <c r="H230" i="61"/>
  <c r="H605" i="61"/>
  <c r="G1480" i="61"/>
  <c r="K1230" i="61"/>
  <c r="J480" i="61"/>
  <c r="H1105" i="61"/>
  <c r="I103" i="61"/>
  <c r="H855" i="61"/>
  <c r="H980" i="61"/>
  <c r="I1855" i="61"/>
  <c r="K1730" i="61"/>
  <c r="H480" i="61"/>
  <c r="G480" i="61"/>
  <c r="G855" i="61"/>
  <c r="J2105" i="61"/>
  <c r="F1605" i="61"/>
  <c r="F1105" i="61"/>
  <c r="F234" i="63"/>
  <c r="F50" i="63"/>
  <c r="F183" i="63"/>
  <c r="F367" i="63"/>
  <c r="F225" i="63"/>
  <c r="F41" i="63"/>
  <c r="X1000" i="2" l="1"/>
  <c r="Y965" i="2"/>
  <c r="Y1109" i="2"/>
  <c r="X1058" i="2"/>
  <c r="Y888" i="2"/>
  <c r="X1076" i="2"/>
  <c r="X911" i="2"/>
  <c r="X923" i="2"/>
  <c r="X925" i="2"/>
  <c r="X876" i="2"/>
  <c r="X1060" i="2"/>
  <c r="X970" i="2"/>
  <c r="X875" i="2"/>
  <c r="X899" i="2"/>
  <c r="X898" i="2"/>
  <c r="X1025" i="2"/>
  <c r="X1035" i="2"/>
  <c r="X1108" i="2"/>
  <c r="X1024" i="2"/>
  <c r="X1097" i="2"/>
  <c r="Y1145" i="2"/>
  <c r="X1107" i="2"/>
  <c r="X1083" i="2"/>
  <c r="X1082" i="2"/>
  <c r="X1143" i="2"/>
  <c r="X1073" i="2"/>
  <c r="X901" i="2"/>
  <c r="X1142" i="2"/>
  <c r="X1131" i="2"/>
  <c r="X1061" i="2"/>
  <c r="X1001" i="2"/>
  <c r="X1130" i="2"/>
  <c r="Y954" i="2"/>
  <c r="Y919" i="2"/>
  <c r="X1134" i="2"/>
  <c r="X1106" i="2"/>
  <c r="X1059" i="2"/>
  <c r="X942" i="2"/>
  <c r="X878" i="2"/>
  <c r="X1158" i="2"/>
  <c r="X1098" i="2"/>
  <c r="X1074" i="2"/>
  <c r="X1051" i="2"/>
  <c r="X991" i="2"/>
  <c r="X966" i="2"/>
  <c r="X1027" i="2"/>
  <c r="X1159" i="2"/>
  <c r="Y895" i="2"/>
  <c r="X1155" i="2"/>
  <c r="X1123" i="2"/>
  <c r="X1072" i="2"/>
  <c r="X1047" i="2"/>
  <c r="X1015" i="2"/>
  <c r="X989" i="2"/>
  <c r="Y955" i="2"/>
  <c r="X943" i="2"/>
  <c r="X907" i="2"/>
  <c r="X1013" i="2"/>
  <c r="X1075" i="2"/>
  <c r="X969" i="2"/>
  <c r="X1156" i="2"/>
  <c r="X990" i="2"/>
  <c r="X931" i="2"/>
  <c r="X1096" i="2"/>
  <c r="X1154" i="2"/>
  <c r="X1122" i="2"/>
  <c r="X1095" i="2"/>
  <c r="X1071" i="2"/>
  <c r="X1014" i="2"/>
  <c r="X988" i="2"/>
  <c r="X1147" i="2"/>
  <c r="X1121" i="2"/>
  <c r="X1094" i="2"/>
  <c r="X1070" i="2"/>
  <c r="Y1026" i="2"/>
  <c r="X1146" i="2"/>
  <c r="X1120" i="2"/>
  <c r="X1086" i="2"/>
  <c r="X1039" i="2"/>
  <c r="X1012" i="2"/>
  <c r="X979" i="2"/>
  <c r="X948" i="2"/>
  <c r="X1119" i="2"/>
  <c r="X1085" i="2"/>
  <c r="X1063" i="2"/>
  <c r="X1037" i="2"/>
  <c r="X978" i="2"/>
  <c r="Y877" i="2"/>
  <c r="X1144" i="2"/>
  <c r="X1116" i="2"/>
  <c r="X1084" i="2"/>
  <c r="X1062" i="2"/>
  <c r="X1036" i="2"/>
  <c r="X1002" i="2"/>
  <c r="X972" i="2"/>
  <c r="X1160" i="2"/>
  <c r="X1099" i="2"/>
  <c r="X1136" i="2"/>
  <c r="X1157" i="2"/>
  <c r="X1135" i="2"/>
  <c r="X1112" i="2"/>
  <c r="X960" i="2"/>
  <c r="Y1141" i="2"/>
  <c r="Y977" i="2"/>
  <c r="X1133" i="2"/>
  <c r="X1111" i="2"/>
  <c r="Y1023" i="2"/>
  <c r="X1006" i="2"/>
  <c r="X1132" i="2"/>
  <c r="X1110" i="2"/>
  <c r="X1088" i="2"/>
  <c r="X1050" i="2"/>
  <c r="X1003" i="2"/>
  <c r="X980" i="2"/>
  <c r="X957" i="2"/>
  <c r="X910" i="2"/>
  <c r="X887" i="2"/>
  <c r="X1052" i="2"/>
  <c r="X1029" i="2"/>
  <c r="X983" i="2"/>
  <c r="X936" i="2"/>
  <c r="X913" i="2"/>
  <c r="X890" i="2"/>
  <c r="X1148" i="2"/>
  <c r="X1087" i="2"/>
  <c r="X1049" i="2"/>
  <c r="Y1042" i="2"/>
  <c r="Y1162" i="2"/>
  <c r="X1162" i="2"/>
  <c r="Y1150" i="2"/>
  <c r="X1150" i="2"/>
  <c r="Y1138" i="2"/>
  <c r="X1138" i="2"/>
  <c r="Y1126" i="2"/>
  <c r="X1126" i="2"/>
  <c r="Y1117" i="2"/>
  <c r="X1117" i="2"/>
  <c r="Y1102" i="2"/>
  <c r="X1102" i="2"/>
  <c r="Y1090" i="2"/>
  <c r="X1090" i="2"/>
  <c r="Y1078" i="2"/>
  <c r="X1078" i="2"/>
  <c r="Y1066" i="2"/>
  <c r="X1066" i="2"/>
  <c r="Y1054" i="2"/>
  <c r="X1054" i="2"/>
  <c r="Y1043" i="2"/>
  <c r="X1043" i="2"/>
  <c r="Y1031" i="2"/>
  <c r="X1031" i="2"/>
  <c r="Y1020" i="2"/>
  <c r="X1020" i="2"/>
  <c r="Y1008" i="2"/>
  <c r="X1008" i="2"/>
  <c r="Y996" i="2"/>
  <c r="X996" i="2"/>
  <c r="Y985" i="2"/>
  <c r="X985" i="2"/>
  <c r="Y974" i="2"/>
  <c r="X974" i="2"/>
  <c r="Y962" i="2"/>
  <c r="X962" i="2"/>
  <c r="X950" i="2"/>
  <c r="Y950" i="2"/>
  <c r="Y938" i="2"/>
  <c r="X938" i="2"/>
  <c r="X927" i="2"/>
  <c r="Y927" i="2"/>
  <c r="Y915" i="2"/>
  <c r="X915" i="2"/>
  <c r="Y903" i="2"/>
  <c r="X903" i="2"/>
  <c r="Y892" i="2"/>
  <c r="X892" i="2"/>
  <c r="Y880" i="2"/>
  <c r="X880" i="2"/>
  <c r="Y1161" i="2"/>
  <c r="X1161" i="2"/>
  <c r="X1149" i="2"/>
  <c r="Y1149" i="2"/>
  <c r="Y1137" i="2"/>
  <c r="X1137" i="2"/>
  <c r="Y1125" i="2"/>
  <c r="X1125" i="2"/>
  <c r="Y1113" i="2"/>
  <c r="X1113" i="2"/>
  <c r="Y1101" i="2"/>
  <c r="X1101" i="2"/>
  <c r="Y1089" i="2"/>
  <c r="X1089" i="2"/>
  <c r="Y1077" i="2"/>
  <c r="X1077" i="2"/>
  <c r="Y1065" i="2"/>
  <c r="X1065" i="2"/>
  <c r="X1053" i="2"/>
  <c r="Y1053" i="2"/>
  <c r="Y1030" i="2"/>
  <c r="X1030" i="2"/>
  <c r="Y1019" i="2"/>
  <c r="X1019" i="2"/>
  <c r="Y1007" i="2"/>
  <c r="X1007" i="2"/>
  <c r="X995" i="2"/>
  <c r="Y995" i="2"/>
  <c r="Y984" i="2"/>
  <c r="X984" i="2"/>
  <c r="Y973" i="2"/>
  <c r="X973" i="2"/>
  <c r="Y961" i="2"/>
  <c r="X961" i="2"/>
  <c r="Y949" i="2"/>
  <c r="X949" i="2"/>
  <c r="Y937" i="2"/>
  <c r="X937" i="2"/>
  <c r="X926" i="2"/>
  <c r="Y926" i="2"/>
  <c r="Y914" i="2"/>
  <c r="X914" i="2"/>
  <c r="Y902" i="2"/>
  <c r="X902" i="2"/>
  <c r="Y891" i="2"/>
  <c r="X891" i="2"/>
  <c r="Y879" i="2"/>
  <c r="X879" i="2"/>
  <c r="Y947" i="2"/>
  <c r="X1028" i="2"/>
  <c r="X1017" i="2"/>
  <c r="X1005" i="2"/>
  <c r="X993" i="2"/>
  <c r="X982" i="2"/>
  <c r="X971" i="2"/>
  <c r="X959" i="2"/>
  <c r="X935" i="2"/>
  <c r="X924" i="2"/>
  <c r="X912" i="2"/>
  <c r="X900" i="2"/>
  <c r="X889" i="2"/>
  <c r="Y1011" i="2"/>
  <c r="X941" i="2"/>
  <c r="X1153" i="2"/>
  <c r="X1129" i="2"/>
  <c r="X1115" i="2"/>
  <c r="X1105" i="2"/>
  <c r="X1093" i="2"/>
  <c r="X1081" i="2"/>
  <c r="X1069" i="2"/>
  <c r="X1057" i="2"/>
  <c r="X1046" i="2"/>
  <c r="X1033" i="2"/>
  <c r="X1022" i="2"/>
  <c r="X1010" i="2"/>
  <c r="X998" i="2"/>
  <c r="X976" i="2"/>
  <c r="X964" i="2"/>
  <c r="X952" i="2"/>
  <c r="X940" i="2"/>
  <c r="X929" i="2"/>
  <c r="X917" i="2"/>
  <c r="X905" i="2"/>
  <c r="X893" i="2"/>
  <c r="X882" i="2"/>
  <c r="X1034" i="2"/>
  <c r="X999" i="2"/>
  <c r="X987" i="2"/>
  <c r="X953" i="2"/>
  <c r="X930" i="2"/>
  <c r="X918" i="2"/>
  <c r="X906" i="2"/>
  <c r="X894" i="2"/>
  <c r="X883" i="2"/>
  <c r="X1164" i="2"/>
  <c r="X1152" i="2"/>
  <c r="X1140" i="2"/>
  <c r="X1128" i="2"/>
  <c r="X1114" i="2"/>
  <c r="X1104" i="2"/>
  <c r="X1092" i="2"/>
  <c r="X1080" i="2"/>
  <c r="X1068" i="2"/>
  <c r="X1056" i="2"/>
  <c r="X1045" i="2"/>
  <c r="X1032" i="2"/>
  <c r="X1021" i="2"/>
  <c r="X1009" i="2"/>
  <c r="X997" i="2"/>
  <c r="X986" i="2"/>
  <c r="X975" i="2"/>
  <c r="X963" i="2"/>
  <c r="X951" i="2"/>
  <c r="X939" i="2"/>
  <c r="X928" i="2"/>
  <c r="X916" i="2"/>
  <c r="X904" i="2"/>
  <c r="X881" i="2"/>
  <c r="X1163" i="2"/>
  <c r="X1151" i="2"/>
  <c r="X1139" i="2"/>
  <c r="X1127" i="2"/>
  <c r="X1118" i="2"/>
  <c r="X1103" i="2"/>
  <c r="X1091" i="2"/>
  <c r="X1079" i="2"/>
  <c r="X1067" i="2"/>
  <c r="X1055" i="2"/>
  <c r="X1044" i="2"/>
  <c r="E987" i="61"/>
  <c r="X1038" i="2"/>
  <c r="F1987" i="61"/>
  <c r="G737" i="61"/>
  <c r="J110" i="61"/>
  <c r="G1612" i="61"/>
  <c r="H862" i="61"/>
  <c r="F1237" i="61"/>
  <c r="I487" i="61"/>
  <c r="I612" i="61"/>
  <c r="F862" i="61"/>
  <c r="J987" i="61"/>
  <c r="G862" i="61"/>
  <c r="F987" i="61"/>
  <c r="F1737" i="61"/>
  <c r="G487" i="61"/>
  <c r="G1987" i="61"/>
  <c r="H237" i="61"/>
  <c r="K2112" i="61"/>
  <c r="K1362" i="61"/>
  <c r="J1612" i="61"/>
  <c r="F237" i="61"/>
  <c r="K737" i="61"/>
  <c r="E1112" i="61"/>
  <c r="J1862" i="61"/>
  <c r="G237" i="61"/>
  <c r="H1237" i="61"/>
  <c r="H737" i="61"/>
  <c r="E612" i="61"/>
  <c r="H110" i="61"/>
  <c r="G362" i="61"/>
  <c r="H612" i="61"/>
  <c r="G1487" i="61"/>
  <c r="G1862" i="61"/>
  <c r="H1612" i="61"/>
  <c r="F487" i="61"/>
  <c r="E1862" i="61"/>
  <c r="J1112" i="61"/>
  <c r="K1612" i="61"/>
  <c r="I1612" i="61"/>
  <c r="E1487" i="61"/>
  <c r="I1362" i="61"/>
  <c r="K862" i="61"/>
  <c r="K237" i="61"/>
  <c r="G2112" i="61"/>
  <c r="I1487" i="61"/>
  <c r="F2112" i="61"/>
  <c r="H362" i="61"/>
  <c r="J487" i="61"/>
  <c r="K987" i="61"/>
  <c r="E1987" i="61"/>
  <c r="F362" i="61"/>
  <c r="G110" i="61"/>
  <c r="K1112" i="61"/>
  <c r="I110" i="61"/>
  <c r="J1362" i="61"/>
  <c r="K1237" i="61"/>
  <c r="H1862" i="61"/>
  <c r="K612" i="61"/>
  <c r="I1737" i="61"/>
  <c r="J862" i="61"/>
  <c r="E862" i="61"/>
  <c r="J1737" i="61"/>
  <c r="K1862" i="61"/>
  <c r="F1612" i="61"/>
  <c r="I987" i="61"/>
  <c r="G987" i="61"/>
  <c r="I362" i="61"/>
  <c r="I2112" i="61"/>
  <c r="G1737" i="61"/>
  <c r="J1987" i="61"/>
  <c r="G1112" i="61"/>
  <c r="I1987" i="61"/>
  <c r="J1487" i="61"/>
  <c r="H1987" i="61"/>
  <c r="I1862" i="61"/>
  <c r="K362" i="61"/>
  <c r="H2112" i="61"/>
  <c r="I862" i="61"/>
  <c r="E1612" i="61"/>
  <c r="E1737" i="61"/>
  <c r="J362" i="61"/>
  <c r="G1237" i="61"/>
  <c r="F1112" i="61"/>
  <c r="H487" i="61"/>
  <c r="E2112" i="61"/>
  <c r="K1737" i="61"/>
  <c r="F110" i="61"/>
  <c r="J237" i="61"/>
  <c r="I1237" i="61"/>
  <c r="E362" i="61"/>
  <c r="J612" i="61"/>
  <c r="H1112" i="61"/>
  <c r="J737" i="61"/>
  <c r="J2112" i="61"/>
  <c r="H1737" i="61"/>
  <c r="F1362" i="61"/>
  <c r="E237" i="61"/>
  <c r="K1487" i="61"/>
  <c r="F1487" i="61"/>
  <c r="K110" i="61"/>
  <c r="E110" i="61"/>
  <c r="F612" i="61"/>
  <c r="I737" i="61"/>
  <c r="F737" i="61"/>
  <c r="K487" i="61"/>
  <c r="H987" i="61"/>
  <c r="G612" i="61"/>
  <c r="E487" i="61"/>
  <c r="E1362" i="61"/>
  <c r="Y930" i="2"/>
  <c r="H1487" i="61"/>
  <c r="H1362" i="61"/>
  <c r="E1237" i="61"/>
  <c r="E737" i="61"/>
  <c r="J1237" i="61"/>
  <c r="F1862" i="61"/>
  <c r="I237" i="61"/>
  <c r="G1362" i="61"/>
  <c r="K1987" i="61"/>
  <c r="T694" i="2"/>
  <c r="X694" i="2" s="1"/>
  <c r="T695" i="2"/>
  <c r="Y695" i="2" s="1"/>
  <c r="T696" i="2"/>
  <c r="T697" i="2"/>
  <c r="X697" i="2" s="1"/>
  <c r="T698" i="2"/>
  <c r="T699" i="2"/>
  <c r="T700" i="2"/>
  <c r="Y700" i="2" s="1"/>
  <c r="T701" i="2"/>
  <c r="X701" i="2" s="1"/>
  <c r="T702" i="2"/>
  <c r="X702" i="2" s="1"/>
  <c r="T703" i="2"/>
  <c r="T704" i="2"/>
  <c r="T705" i="2"/>
  <c r="Y705" i="2" s="1"/>
  <c r="T706" i="2"/>
  <c r="X706" i="2" s="1"/>
  <c r="T707" i="2"/>
  <c r="Y707" i="2" s="1"/>
  <c r="T708" i="2"/>
  <c r="T709" i="2"/>
  <c r="X709" i="2" s="1"/>
  <c r="T710" i="2"/>
  <c r="T711" i="2"/>
  <c r="T712" i="2"/>
  <c r="X712" i="2" s="1"/>
  <c r="T713" i="2"/>
  <c r="X713" i="2" s="1"/>
  <c r="T714" i="2"/>
  <c r="Y714" i="2" s="1"/>
  <c r="T715" i="2"/>
  <c r="T716" i="2"/>
  <c r="T717" i="2"/>
  <c r="X717" i="2" s="1"/>
  <c r="T718" i="2"/>
  <c r="X718" i="2" s="1"/>
  <c r="T719" i="2"/>
  <c r="T720" i="2"/>
  <c r="T721" i="2"/>
  <c r="Y721" i="2" s="1"/>
  <c r="T722" i="2"/>
  <c r="T723" i="2"/>
  <c r="T724" i="2"/>
  <c r="Y724" i="2" s="1"/>
  <c r="T725" i="2"/>
  <c r="T726" i="2"/>
  <c r="Y726" i="2" s="1"/>
  <c r="T727" i="2"/>
  <c r="Y727" i="2" s="1"/>
  <c r="T728" i="2"/>
  <c r="T729" i="2"/>
  <c r="X729" i="2" s="1"/>
  <c r="T730" i="2"/>
  <c r="Y730" i="2" s="1"/>
  <c r="T731" i="2"/>
  <c r="T732" i="2"/>
  <c r="X732" i="2" s="1"/>
  <c r="T733" i="2"/>
  <c r="T734" i="2"/>
  <c r="T735" i="2"/>
  <c r="X735" i="2" s="1"/>
  <c r="T736" i="2"/>
  <c r="X736" i="2" s="1"/>
  <c r="T737" i="2"/>
  <c r="Y737" i="2" s="1"/>
  <c r="T738" i="2"/>
  <c r="Y738" i="2" s="1"/>
  <c r="T739" i="2"/>
  <c r="T740" i="2"/>
  <c r="X740" i="2" s="1"/>
  <c r="T741" i="2"/>
  <c r="X741" i="2" s="1"/>
  <c r="T742" i="2"/>
  <c r="T743" i="2"/>
  <c r="T744" i="2"/>
  <c r="Y744" i="2" s="1"/>
  <c r="T745" i="2"/>
  <c r="Y745" i="2" s="1"/>
  <c r="T746" i="2"/>
  <c r="T747" i="2"/>
  <c r="X747" i="2" s="1"/>
  <c r="T748" i="2"/>
  <c r="X748" i="2" s="1"/>
  <c r="T749" i="2"/>
  <c r="X749" i="2" s="1"/>
  <c r="T750" i="2"/>
  <c r="Y750" i="2" s="1"/>
  <c r="T751" i="2"/>
  <c r="X751" i="2" s="1"/>
  <c r="T752" i="2"/>
  <c r="X752" i="2" s="1"/>
  <c r="T753" i="2"/>
  <c r="X753" i="2" s="1"/>
  <c r="T754" i="2"/>
  <c r="T755" i="2"/>
  <c r="Y755" i="2" s="1"/>
  <c r="T756" i="2"/>
  <c r="Y756" i="2" s="1"/>
  <c r="T757" i="2"/>
  <c r="T758" i="2"/>
  <c r="T759" i="2"/>
  <c r="X759" i="2" s="1"/>
  <c r="T760" i="2"/>
  <c r="X760" i="2" s="1"/>
  <c r="T761" i="2"/>
  <c r="Y761" i="2" s="1"/>
  <c r="T762" i="2"/>
  <c r="Y762" i="2" s="1"/>
  <c r="T763" i="2"/>
  <c r="Y763" i="2" s="1"/>
  <c r="T764" i="2"/>
  <c r="Y764" i="2" s="1"/>
  <c r="T765" i="2"/>
  <c r="T766" i="2"/>
  <c r="T767" i="2"/>
  <c r="Y767" i="2" s="1"/>
  <c r="T768" i="2"/>
  <c r="Y768" i="2" s="1"/>
  <c r="T769" i="2"/>
  <c r="T770" i="2"/>
  <c r="Y770" i="2" s="1"/>
  <c r="T771" i="2"/>
  <c r="X771" i="2" s="1"/>
  <c r="T772" i="2"/>
  <c r="X772" i="2" s="1"/>
  <c r="T773" i="2"/>
  <c r="Y773" i="2" s="1"/>
  <c r="T774" i="2"/>
  <c r="T775" i="2"/>
  <c r="Y775" i="2" s="1"/>
  <c r="T776" i="2"/>
  <c r="Y776" i="2" s="1"/>
  <c r="T777" i="2"/>
  <c r="Y777" i="2" s="1"/>
  <c r="T778" i="2"/>
  <c r="T779" i="2"/>
  <c r="Y779" i="2" s="1"/>
  <c r="T780" i="2"/>
  <c r="T781" i="2"/>
  <c r="T782" i="2"/>
  <c r="X782" i="2" s="1"/>
  <c r="T783" i="2"/>
  <c r="X783" i="2" s="1"/>
  <c r="T784" i="2"/>
  <c r="Y784" i="2" s="1"/>
  <c r="T785" i="2"/>
  <c r="Y785" i="2" s="1"/>
  <c r="T786" i="2"/>
  <c r="T787" i="2"/>
  <c r="X787" i="2" s="1"/>
  <c r="T788" i="2"/>
  <c r="X788" i="2" s="1"/>
  <c r="T789" i="2"/>
  <c r="T790" i="2"/>
  <c r="T791" i="2"/>
  <c r="X791" i="2" s="1"/>
  <c r="T792" i="2"/>
  <c r="T793" i="2"/>
  <c r="T794" i="2"/>
  <c r="Y794" i="2" s="1"/>
  <c r="T795" i="2"/>
  <c r="T796" i="2"/>
  <c r="X796" i="2" s="1"/>
  <c r="T797" i="2"/>
  <c r="Y797" i="2" s="1"/>
  <c r="T798" i="2"/>
  <c r="T799" i="2"/>
  <c r="X799" i="2" s="1"/>
  <c r="T800" i="2"/>
  <c r="Y800" i="2" s="1"/>
  <c r="T801" i="2"/>
  <c r="T802" i="2"/>
  <c r="Y802" i="2" s="1"/>
  <c r="T803" i="2"/>
  <c r="Y803" i="2" s="1"/>
  <c r="T804" i="2"/>
  <c r="T805" i="2"/>
  <c r="T806" i="2"/>
  <c r="X806" i="2" s="1"/>
  <c r="T807" i="2"/>
  <c r="X807" i="2" s="1"/>
  <c r="T808" i="2"/>
  <c r="Y808" i="2" s="1"/>
  <c r="T809" i="2"/>
  <c r="T810" i="2"/>
  <c r="T811" i="2"/>
  <c r="X811" i="2" s="1"/>
  <c r="T812" i="2"/>
  <c r="X812" i="2" s="1"/>
  <c r="T813" i="2"/>
  <c r="T814" i="2"/>
  <c r="T815" i="2"/>
  <c r="X815" i="2" s="1"/>
  <c r="T816" i="2"/>
  <c r="T817" i="2"/>
  <c r="T818" i="2"/>
  <c r="Y818" i="2" s="1"/>
  <c r="T819" i="2"/>
  <c r="X819" i="2" s="1"/>
  <c r="T820" i="2"/>
  <c r="X820" i="2" s="1"/>
  <c r="T824" i="2"/>
  <c r="Y824" i="2" s="1"/>
  <c r="T825" i="2"/>
  <c r="X825" i="2" s="1"/>
  <c r="T821" i="2"/>
  <c r="X821" i="2" s="1"/>
  <c r="T822" i="2"/>
  <c r="Y822" i="2" s="1"/>
  <c r="T823" i="2"/>
  <c r="T826" i="2"/>
  <c r="Y826" i="2" s="1"/>
  <c r="T827" i="2"/>
  <c r="X827" i="2" s="1"/>
  <c r="T828" i="2"/>
  <c r="T829" i="2"/>
  <c r="T830" i="2"/>
  <c r="X830" i="2" s="1"/>
  <c r="T831" i="2"/>
  <c r="X831" i="2" s="1"/>
  <c r="T832" i="2"/>
  <c r="X832" i="2" s="1"/>
  <c r="T833" i="2"/>
  <c r="Y833" i="2" s="1"/>
  <c r="T834" i="2"/>
  <c r="T835" i="2"/>
  <c r="Y835" i="2" s="1"/>
  <c r="T836" i="2"/>
  <c r="X836" i="2" s="1"/>
  <c r="T837" i="2"/>
  <c r="Y837" i="2" s="1"/>
  <c r="T838" i="2"/>
  <c r="T839" i="2"/>
  <c r="X839" i="2" s="1"/>
  <c r="T840" i="2"/>
  <c r="T841" i="2"/>
  <c r="T842" i="2"/>
  <c r="Y842" i="2" s="1"/>
  <c r="T843" i="2"/>
  <c r="X843" i="2" s="1"/>
  <c r="T844" i="2"/>
  <c r="X844" i="2" s="1"/>
  <c r="T845" i="2"/>
  <c r="T846" i="2"/>
  <c r="T847" i="2"/>
  <c r="Y847" i="2" s="1"/>
  <c r="T848" i="2"/>
  <c r="X848" i="2" s="1"/>
  <c r="T849" i="2"/>
  <c r="Y849" i="2" s="1"/>
  <c r="T850" i="2"/>
  <c r="X850" i="2" s="1"/>
  <c r="T851" i="2"/>
  <c r="Y851" i="2" s="1"/>
  <c r="T852" i="2"/>
  <c r="T853" i="2"/>
  <c r="T854" i="2"/>
  <c r="Y854" i="2" s="1"/>
  <c r="T855" i="2"/>
  <c r="X855" i="2" s="1"/>
  <c r="T856" i="2"/>
  <c r="Y856" i="2" s="1"/>
  <c r="T857" i="2"/>
  <c r="T858" i="2"/>
  <c r="X858" i="2" s="1"/>
  <c r="T859" i="2"/>
  <c r="Y859" i="2" s="1"/>
  <c r="T860" i="2"/>
  <c r="Y860" i="2" s="1"/>
  <c r="T861" i="2"/>
  <c r="T862" i="2"/>
  <c r="Y862" i="2" s="1"/>
  <c r="T863" i="2"/>
  <c r="X863" i="2" s="1"/>
  <c r="T864" i="2"/>
  <c r="T865" i="2"/>
  <c r="T866" i="2"/>
  <c r="Y866" i="2" s="1"/>
  <c r="T867" i="2"/>
  <c r="T868" i="2"/>
  <c r="Y868" i="2" s="1"/>
  <c r="T869" i="2"/>
  <c r="Y869" i="2" s="1"/>
  <c r="T870" i="2"/>
  <c r="T871" i="2"/>
  <c r="Y871" i="2" s="1"/>
  <c r="T872" i="2"/>
  <c r="X872" i="2" s="1"/>
  <c r="U694" i="2"/>
  <c r="AA694" i="2" s="1"/>
  <c r="U695" i="2"/>
  <c r="AA695" i="2" s="1"/>
  <c r="U696" i="2"/>
  <c r="AA696" i="2" s="1"/>
  <c r="U697" i="2"/>
  <c r="AA697" i="2" s="1"/>
  <c r="U698" i="2"/>
  <c r="AA698" i="2" s="1"/>
  <c r="U699" i="2"/>
  <c r="AA699" i="2" s="1"/>
  <c r="U700" i="2"/>
  <c r="AA700" i="2" s="1"/>
  <c r="U701" i="2"/>
  <c r="AA701" i="2" s="1"/>
  <c r="U702" i="2"/>
  <c r="AA702" i="2" s="1"/>
  <c r="U703" i="2"/>
  <c r="AA703" i="2" s="1"/>
  <c r="U704" i="2"/>
  <c r="AA704" i="2" s="1"/>
  <c r="U705" i="2"/>
  <c r="AA705" i="2" s="1"/>
  <c r="U706" i="2"/>
  <c r="AA706" i="2" s="1"/>
  <c r="U707" i="2"/>
  <c r="AA707" i="2" s="1"/>
  <c r="U708" i="2"/>
  <c r="AA708" i="2" s="1"/>
  <c r="U709" i="2"/>
  <c r="AA709" i="2" s="1"/>
  <c r="U710" i="2"/>
  <c r="AA710" i="2" s="1"/>
  <c r="U711" i="2"/>
  <c r="AA711" i="2" s="1"/>
  <c r="U712" i="2"/>
  <c r="AA712" i="2" s="1"/>
  <c r="U713" i="2"/>
  <c r="AA713" i="2" s="1"/>
  <c r="U714" i="2"/>
  <c r="AA714" i="2" s="1"/>
  <c r="U715" i="2"/>
  <c r="AA715" i="2" s="1"/>
  <c r="U716" i="2"/>
  <c r="AA716" i="2" s="1"/>
  <c r="U717" i="2"/>
  <c r="AA717" i="2" s="1"/>
  <c r="U718" i="2"/>
  <c r="AA718" i="2" s="1"/>
  <c r="U719" i="2"/>
  <c r="AA719" i="2" s="1"/>
  <c r="U720" i="2"/>
  <c r="AA720" i="2" s="1"/>
  <c r="U721" i="2"/>
  <c r="AA721" i="2" s="1"/>
  <c r="U722" i="2"/>
  <c r="AA722" i="2" s="1"/>
  <c r="U723" i="2"/>
  <c r="AA723" i="2" s="1"/>
  <c r="U724" i="2"/>
  <c r="AA724" i="2" s="1"/>
  <c r="U725" i="2"/>
  <c r="AA725" i="2" s="1"/>
  <c r="U726" i="2"/>
  <c r="AA726" i="2" s="1"/>
  <c r="U727" i="2"/>
  <c r="AA727" i="2" s="1"/>
  <c r="U728" i="2"/>
  <c r="AA728" i="2" s="1"/>
  <c r="U729" i="2"/>
  <c r="AA729" i="2" s="1"/>
  <c r="U730" i="2"/>
  <c r="AA730" i="2" s="1"/>
  <c r="U731" i="2"/>
  <c r="AA731" i="2" s="1"/>
  <c r="U732" i="2"/>
  <c r="AA732" i="2" s="1"/>
  <c r="U733" i="2"/>
  <c r="AA733" i="2" s="1"/>
  <c r="U734" i="2"/>
  <c r="AA734" i="2" s="1"/>
  <c r="U735" i="2"/>
  <c r="AA735" i="2" s="1"/>
  <c r="U736" i="2"/>
  <c r="AA736" i="2" s="1"/>
  <c r="U737" i="2"/>
  <c r="AA737" i="2" s="1"/>
  <c r="U738" i="2"/>
  <c r="AA738" i="2" s="1"/>
  <c r="U739" i="2"/>
  <c r="AA739" i="2" s="1"/>
  <c r="U740" i="2"/>
  <c r="AA740" i="2" s="1"/>
  <c r="U741" i="2"/>
  <c r="AA741" i="2" s="1"/>
  <c r="U742" i="2"/>
  <c r="AA742" i="2" s="1"/>
  <c r="U743" i="2"/>
  <c r="AA743" i="2" s="1"/>
  <c r="U744" i="2"/>
  <c r="AA744" i="2" s="1"/>
  <c r="U745" i="2"/>
  <c r="AA745" i="2" s="1"/>
  <c r="U746" i="2"/>
  <c r="AA746" i="2" s="1"/>
  <c r="U747" i="2"/>
  <c r="AA747" i="2" s="1"/>
  <c r="U748" i="2"/>
  <c r="AA748" i="2" s="1"/>
  <c r="U749" i="2"/>
  <c r="AA749" i="2" s="1"/>
  <c r="U750" i="2"/>
  <c r="AA750" i="2" s="1"/>
  <c r="U751" i="2"/>
  <c r="AA751" i="2" s="1"/>
  <c r="U752" i="2"/>
  <c r="AA752" i="2" s="1"/>
  <c r="U753" i="2"/>
  <c r="AA753" i="2" s="1"/>
  <c r="U754" i="2"/>
  <c r="AA754" i="2" s="1"/>
  <c r="U755" i="2"/>
  <c r="AA755" i="2" s="1"/>
  <c r="U756" i="2"/>
  <c r="AA756" i="2" s="1"/>
  <c r="U757" i="2"/>
  <c r="AA757" i="2" s="1"/>
  <c r="U758" i="2"/>
  <c r="AA758" i="2" s="1"/>
  <c r="U759" i="2"/>
  <c r="AA759" i="2" s="1"/>
  <c r="U760" i="2"/>
  <c r="AA760" i="2" s="1"/>
  <c r="U761" i="2"/>
  <c r="AA761" i="2" s="1"/>
  <c r="U762" i="2"/>
  <c r="AA762" i="2" s="1"/>
  <c r="U763" i="2"/>
  <c r="AA763" i="2" s="1"/>
  <c r="U764" i="2"/>
  <c r="AA764" i="2" s="1"/>
  <c r="U765" i="2"/>
  <c r="AA765" i="2" s="1"/>
  <c r="U766" i="2"/>
  <c r="AA766" i="2" s="1"/>
  <c r="U767" i="2"/>
  <c r="AA767" i="2" s="1"/>
  <c r="U768" i="2"/>
  <c r="AA768" i="2" s="1"/>
  <c r="U769" i="2"/>
  <c r="AA769" i="2" s="1"/>
  <c r="U770" i="2"/>
  <c r="AA770" i="2" s="1"/>
  <c r="U771" i="2"/>
  <c r="AA771" i="2" s="1"/>
  <c r="U772" i="2"/>
  <c r="AA772" i="2" s="1"/>
  <c r="U773" i="2"/>
  <c r="AA773" i="2" s="1"/>
  <c r="U774" i="2"/>
  <c r="AA774" i="2" s="1"/>
  <c r="U775" i="2"/>
  <c r="AA775" i="2" s="1"/>
  <c r="U776" i="2"/>
  <c r="AA776" i="2" s="1"/>
  <c r="U777" i="2"/>
  <c r="AA777" i="2" s="1"/>
  <c r="U778" i="2"/>
  <c r="AA778" i="2" s="1"/>
  <c r="U779" i="2"/>
  <c r="AA779" i="2" s="1"/>
  <c r="U780" i="2"/>
  <c r="AA780" i="2" s="1"/>
  <c r="U781" i="2"/>
  <c r="AA781" i="2" s="1"/>
  <c r="U782" i="2"/>
  <c r="AA782" i="2" s="1"/>
  <c r="U783" i="2"/>
  <c r="AA783" i="2" s="1"/>
  <c r="U784" i="2"/>
  <c r="AA784" i="2" s="1"/>
  <c r="U785" i="2"/>
  <c r="AA785" i="2" s="1"/>
  <c r="U786" i="2"/>
  <c r="AA786" i="2" s="1"/>
  <c r="U787" i="2"/>
  <c r="AA787" i="2" s="1"/>
  <c r="U788" i="2"/>
  <c r="AA788" i="2" s="1"/>
  <c r="U789" i="2"/>
  <c r="AA789" i="2" s="1"/>
  <c r="U790" i="2"/>
  <c r="AA790" i="2" s="1"/>
  <c r="U791" i="2"/>
  <c r="AA791" i="2" s="1"/>
  <c r="U792" i="2"/>
  <c r="AA792" i="2" s="1"/>
  <c r="U793" i="2"/>
  <c r="AA793" i="2" s="1"/>
  <c r="U794" i="2"/>
  <c r="AA794" i="2" s="1"/>
  <c r="U795" i="2"/>
  <c r="AA795" i="2" s="1"/>
  <c r="U796" i="2"/>
  <c r="AA796" i="2" s="1"/>
  <c r="U797" i="2"/>
  <c r="AA797" i="2" s="1"/>
  <c r="U798" i="2"/>
  <c r="AA798" i="2" s="1"/>
  <c r="U799" i="2"/>
  <c r="AA799" i="2" s="1"/>
  <c r="U800" i="2"/>
  <c r="AA800" i="2" s="1"/>
  <c r="U801" i="2"/>
  <c r="AA801" i="2" s="1"/>
  <c r="U802" i="2"/>
  <c r="AA802" i="2" s="1"/>
  <c r="U803" i="2"/>
  <c r="AA803" i="2" s="1"/>
  <c r="U804" i="2"/>
  <c r="AA804" i="2" s="1"/>
  <c r="U805" i="2"/>
  <c r="AA805" i="2" s="1"/>
  <c r="U806" i="2"/>
  <c r="AA806" i="2" s="1"/>
  <c r="U807" i="2"/>
  <c r="AA807" i="2" s="1"/>
  <c r="U808" i="2"/>
  <c r="AA808" i="2" s="1"/>
  <c r="U809" i="2"/>
  <c r="AA809" i="2" s="1"/>
  <c r="U810" i="2"/>
  <c r="AA810" i="2" s="1"/>
  <c r="U811" i="2"/>
  <c r="AA811" i="2" s="1"/>
  <c r="U812" i="2"/>
  <c r="AA812" i="2" s="1"/>
  <c r="U813" i="2"/>
  <c r="AA813" i="2" s="1"/>
  <c r="U814" i="2"/>
  <c r="AA814" i="2" s="1"/>
  <c r="U815" i="2"/>
  <c r="AA815" i="2" s="1"/>
  <c r="U816" i="2"/>
  <c r="AA816" i="2" s="1"/>
  <c r="U817" i="2"/>
  <c r="AA817" i="2" s="1"/>
  <c r="U818" i="2"/>
  <c r="AA818" i="2" s="1"/>
  <c r="U819" i="2"/>
  <c r="AA819" i="2" s="1"/>
  <c r="U820" i="2"/>
  <c r="AA820" i="2" s="1"/>
  <c r="U824" i="2"/>
  <c r="AA824" i="2" s="1"/>
  <c r="U825" i="2"/>
  <c r="AA825" i="2" s="1"/>
  <c r="U821" i="2"/>
  <c r="AA821" i="2" s="1"/>
  <c r="U822" i="2"/>
  <c r="AA822" i="2" s="1"/>
  <c r="U823" i="2"/>
  <c r="AA823" i="2" s="1"/>
  <c r="U826" i="2"/>
  <c r="AA826" i="2" s="1"/>
  <c r="U827" i="2"/>
  <c r="AA827" i="2" s="1"/>
  <c r="U828" i="2"/>
  <c r="AA828" i="2" s="1"/>
  <c r="U829" i="2"/>
  <c r="AA829" i="2" s="1"/>
  <c r="U830" i="2"/>
  <c r="AA830" i="2" s="1"/>
  <c r="U831" i="2"/>
  <c r="AA831" i="2" s="1"/>
  <c r="U832" i="2"/>
  <c r="AA832" i="2" s="1"/>
  <c r="U833" i="2"/>
  <c r="AA833" i="2" s="1"/>
  <c r="U834" i="2"/>
  <c r="AA834" i="2" s="1"/>
  <c r="U835" i="2"/>
  <c r="AA835" i="2" s="1"/>
  <c r="U836" i="2"/>
  <c r="AA836" i="2" s="1"/>
  <c r="U837" i="2"/>
  <c r="AA837" i="2" s="1"/>
  <c r="U838" i="2"/>
  <c r="AA838" i="2" s="1"/>
  <c r="U839" i="2"/>
  <c r="AA839" i="2" s="1"/>
  <c r="U840" i="2"/>
  <c r="AA840" i="2" s="1"/>
  <c r="U841" i="2"/>
  <c r="AA841" i="2" s="1"/>
  <c r="U842" i="2"/>
  <c r="AA842" i="2" s="1"/>
  <c r="U843" i="2"/>
  <c r="AA843" i="2" s="1"/>
  <c r="U844" i="2"/>
  <c r="AA844" i="2" s="1"/>
  <c r="U845" i="2"/>
  <c r="AA845" i="2" s="1"/>
  <c r="U846" i="2"/>
  <c r="AA846" i="2" s="1"/>
  <c r="U847" i="2"/>
  <c r="AA847" i="2" s="1"/>
  <c r="U848" i="2"/>
  <c r="AA848" i="2" s="1"/>
  <c r="U849" i="2"/>
  <c r="AA849" i="2" s="1"/>
  <c r="U850" i="2"/>
  <c r="AA850" i="2" s="1"/>
  <c r="U851" i="2"/>
  <c r="AA851" i="2" s="1"/>
  <c r="U852" i="2"/>
  <c r="AA852" i="2" s="1"/>
  <c r="U853" i="2"/>
  <c r="AA853" i="2" s="1"/>
  <c r="U854" i="2"/>
  <c r="AA854" i="2" s="1"/>
  <c r="U855" i="2"/>
  <c r="AA855" i="2" s="1"/>
  <c r="U856" i="2"/>
  <c r="AA856" i="2" s="1"/>
  <c r="U857" i="2"/>
  <c r="AA857" i="2" s="1"/>
  <c r="U858" i="2"/>
  <c r="AA858" i="2" s="1"/>
  <c r="U859" i="2"/>
  <c r="AA859" i="2" s="1"/>
  <c r="U860" i="2"/>
  <c r="AA860" i="2" s="1"/>
  <c r="U861" i="2"/>
  <c r="AA861" i="2" s="1"/>
  <c r="U862" i="2"/>
  <c r="AA862" i="2" s="1"/>
  <c r="U863" i="2"/>
  <c r="AA863" i="2" s="1"/>
  <c r="U864" i="2"/>
  <c r="AA864" i="2" s="1"/>
  <c r="U865" i="2"/>
  <c r="AA865" i="2" s="1"/>
  <c r="U866" i="2"/>
  <c r="AA866" i="2" s="1"/>
  <c r="U867" i="2"/>
  <c r="AA867" i="2" s="1"/>
  <c r="U868" i="2"/>
  <c r="AA868" i="2" s="1"/>
  <c r="U869" i="2"/>
  <c r="AA869" i="2" s="1"/>
  <c r="U870" i="2"/>
  <c r="AA870" i="2" s="1"/>
  <c r="U871" i="2"/>
  <c r="AA871" i="2" s="1"/>
  <c r="U872" i="2"/>
  <c r="AA872" i="2" s="1"/>
  <c r="V694" i="2"/>
  <c r="V695" i="2"/>
  <c r="V696" i="2"/>
  <c r="V697" i="2"/>
  <c r="V698" i="2"/>
  <c r="V699" i="2"/>
  <c r="V700" i="2"/>
  <c r="V701" i="2"/>
  <c r="V702" i="2"/>
  <c r="V703" i="2"/>
  <c r="V704" i="2"/>
  <c r="V705" i="2"/>
  <c r="V706" i="2"/>
  <c r="V707" i="2"/>
  <c r="V708" i="2"/>
  <c r="V709" i="2"/>
  <c r="V710" i="2"/>
  <c r="V711" i="2"/>
  <c r="V712" i="2"/>
  <c r="V713" i="2"/>
  <c r="V714" i="2"/>
  <c r="V715" i="2"/>
  <c r="V716" i="2"/>
  <c r="V717" i="2"/>
  <c r="V718" i="2"/>
  <c r="V719" i="2"/>
  <c r="V720" i="2"/>
  <c r="V721" i="2"/>
  <c r="V722" i="2"/>
  <c r="V723" i="2"/>
  <c r="V724" i="2"/>
  <c r="V725" i="2"/>
  <c r="V726" i="2"/>
  <c r="V727" i="2"/>
  <c r="V728" i="2"/>
  <c r="V729" i="2"/>
  <c r="V730" i="2"/>
  <c r="V731" i="2"/>
  <c r="V732" i="2"/>
  <c r="V733" i="2"/>
  <c r="V734" i="2"/>
  <c r="V735" i="2"/>
  <c r="V736" i="2"/>
  <c r="V737" i="2"/>
  <c r="V738" i="2"/>
  <c r="V739" i="2"/>
  <c r="V740" i="2"/>
  <c r="V741" i="2"/>
  <c r="V742" i="2"/>
  <c r="V743" i="2"/>
  <c r="V744" i="2"/>
  <c r="V745" i="2"/>
  <c r="V746" i="2"/>
  <c r="V747" i="2"/>
  <c r="V748" i="2"/>
  <c r="V749" i="2"/>
  <c r="V750" i="2"/>
  <c r="V751" i="2"/>
  <c r="V752" i="2"/>
  <c r="V753" i="2"/>
  <c r="V754" i="2"/>
  <c r="V755" i="2"/>
  <c r="V756" i="2"/>
  <c r="V757" i="2"/>
  <c r="V758" i="2"/>
  <c r="V759" i="2"/>
  <c r="V760" i="2"/>
  <c r="V761" i="2"/>
  <c r="V762" i="2"/>
  <c r="V763" i="2"/>
  <c r="V764" i="2"/>
  <c r="V765" i="2"/>
  <c r="V766" i="2"/>
  <c r="V767" i="2"/>
  <c r="V768" i="2"/>
  <c r="V769" i="2"/>
  <c r="V770" i="2"/>
  <c r="V771" i="2"/>
  <c r="V772" i="2"/>
  <c r="V773" i="2"/>
  <c r="V774" i="2"/>
  <c r="V775" i="2"/>
  <c r="V776" i="2"/>
  <c r="V777" i="2"/>
  <c r="V778" i="2"/>
  <c r="V779" i="2"/>
  <c r="V780" i="2"/>
  <c r="V781" i="2"/>
  <c r="V782" i="2"/>
  <c r="V783" i="2"/>
  <c r="V784" i="2"/>
  <c r="V785" i="2"/>
  <c r="V786" i="2"/>
  <c r="V787" i="2"/>
  <c r="V788" i="2"/>
  <c r="V789" i="2"/>
  <c r="V790" i="2"/>
  <c r="V791" i="2"/>
  <c r="V792" i="2"/>
  <c r="V793" i="2"/>
  <c r="V794" i="2"/>
  <c r="V795" i="2"/>
  <c r="V796" i="2"/>
  <c r="V797" i="2"/>
  <c r="V798" i="2"/>
  <c r="V799" i="2"/>
  <c r="V800" i="2"/>
  <c r="V801" i="2"/>
  <c r="V802" i="2"/>
  <c r="V803" i="2"/>
  <c r="V804" i="2"/>
  <c r="V805" i="2"/>
  <c r="V806" i="2"/>
  <c r="V807" i="2"/>
  <c r="V808" i="2"/>
  <c r="V809" i="2"/>
  <c r="V810" i="2"/>
  <c r="V811" i="2"/>
  <c r="V812" i="2"/>
  <c r="V813" i="2"/>
  <c r="V814" i="2"/>
  <c r="V815" i="2"/>
  <c r="V816" i="2"/>
  <c r="V817" i="2"/>
  <c r="V818" i="2"/>
  <c r="V819" i="2"/>
  <c r="V820" i="2"/>
  <c r="V824" i="2"/>
  <c r="V825" i="2"/>
  <c r="V821" i="2"/>
  <c r="V822" i="2"/>
  <c r="V823" i="2"/>
  <c r="V826" i="2"/>
  <c r="V827" i="2"/>
  <c r="V828" i="2"/>
  <c r="V829" i="2"/>
  <c r="V830" i="2"/>
  <c r="V831" i="2"/>
  <c r="V832" i="2"/>
  <c r="V833" i="2"/>
  <c r="V834" i="2"/>
  <c r="V835" i="2"/>
  <c r="V836" i="2"/>
  <c r="V837" i="2"/>
  <c r="V838" i="2"/>
  <c r="V839" i="2"/>
  <c r="V840" i="2"/>
  <c r="V841" i="2"/>
  <c r="V842" i="2"/>
  <c r="V843" i="2"/>
  <c r="V844" i="2"/>
  <c r="V845" i="2"/>
  <c r="V846" i="2"/>
  <c r="V847" i="2"/>
  <c r="V848" i="2"/>
  <c r="V849" i="2"/>
  <c r="V850" i="2"/>
  <c r="V851" i="2"/>
  <c r="V852" i="2"/>
  <c r="V853" i="2"/>
  <c r="V854" i="2"/>
  <c r="V855" i="2"/>
  <c r="V856" i="2"/>
  <c r="V857" i="2"/>
  <c r="V858" i="2"/>
  <c r="V859" i="2"/>
  <c r="V860" i="2"/>
  <c r="V861" i="2"/>
  <c r="V862" i="2"/>
  <c r="V863" i="2"/>
  <c r="V864" i="2"/>
  <c r="V865" i="2"/>
  <c r="V866" i="2"/>
  <c r="V867" i="2"/>
  <c r="V868" i="2"/>
  <c r="V869" i="2"/>
  <c r="V870" i="2"/>
  <c r="V871" i="2"/>
  <c r="V872" i="2"/>
  <c r="W694" i="2"/>
  <c r="W695" i="2"/>
  <c r="W696" i="2"/>
  <c r="W697" i="2"/>
  <c r="W698" i="2"/>
  <c r="W699" i="2"/>
  <c r="W700" i="2"/>
  <c r="W701" i="2"/>
  <c r="W702" i="2"/>
  <c r="W703" i="2"/>
  <c r="W704" i="2"/>
  <c r="W705" i="2"/>
  <c r="W706" i="2"/>
  <c r="W707" i="2"/>
  <c r="W708" i="2"/>
  <c r="W709" i="2"/>
  <c r="W710" i="2"/>
  <c r="W711" i="2"/>
  <c r="W712" i="2"/>
  <c r="W713" i="2"/>
  <c r="W714" i="2"/>
  <c r="W715" i="2"/>
  <c r="W716" i="2"/>
  <c r="W717" i="2"/>
  <c r="W718" i="2"/>
  <c r="W719" i="2"/>
  <c r="W720" i="2"/>
  <c r="W721" i="2"/>
  <c r="W722" i="2"/>
  <c r="W723" i="2"/>
  <c r="W724" i="2"/>
  <c r="W725" i="2"/>
  <c r="W726" i="2"/>
  <c r="W727" i="2"/>
  <c r="W728" i="2"/>
  <c r="W729" i="2"/>
  <c r="W730" i="2"/>
  <c r="W731" i="2"/>
  <c r="W732" i="2"/>
  <c r="W733" i="2"/>
  <c r="W734" i="2"/>
  <c r="W735" i="2"/>
  <c r="W736" i="2"/>
  <c r="W737" i="2"/>
  <c r="W738" i="2"/>
  <c r="W739" i="2"/>
  <c r="W740" i="2"/>
  <c r="W741" i="2"/>
  <c r="W742" i="2"/>
  <c r="W743" i="2"/>
  <c r="W744" i="2"/>
  <c r="W745" i="2"/>
  <c r="W746" i="2"/>
  <c r="W747" i="2"/>
  <c r="W748" i="2"/>
  <c r="W749" i="2"/>
  <c r="W750" i="2"/>
  <c r="W751" i="2"/>
  <c r="W752" i="2"/>
  <c r="W753" i="2"/>
  <c r="W754" i="2"/>
  <c r="W755" i="2"/>
  <c r="W756" i="2"/>
  <c r="W757" i="2"/>
  <c r="W758" i="2"/>
  <c r="W759" i="2"/>
  <c r="W760" i="2"/>
  <c r="W761" i="2"/>
  <c r="W762" i="2"/>
  <c r="W763" i="2"/>
  <c r="W764" i="2"/>
  <c r="W765" i="2"/>
  <c r="W766" i="2"/>
  <c r="W767" i="2"/>
  <c r="W768" i="2"/>
  <c r="W769" i="2"/>
  <c r="W770" i="2"/>
  <c r="W771" i="2"/>
  <c r="W772" i="2"/>
  <c r="W773" i="2"/>
  <c r="W774" i="2"/>
  <c r="W775" i="2"/>
  <c r="W776" i="2"/>
  <c r="W777" i="2"/>
  <c r="W778" i="2"/>
  <c r="W779" i="2"/>
  <c r="W780" i="2"/>
  <c r="W781" i="2"/>
  <c r="W782" i="2"/>
  <c r="W783" i="2"/>
  <c r="W784" i="2"/>
  <c r="W785" i="2"/>
  <c r="W786" i="2"/>
  <c r="W787" i="2"/>
  <c r="W788" i="2"/>
  <c r="W789" i="2"/>
  <c r="W790" i="2"/>
  <c r="W791" i="2"/>
  <c r="W792" i="2"/>
  <c r="W793" i="2"/>
  <c r="W794" i="2"/>
  <c r="W795" i="2"/>
  <c r="W796" i="2"/>
  <c r="W797" i="2"/>
  <c r="W798" i="2"/>
  <c r="W799" i="2"/>
  <c r="W800" i="2"/>
  <c r="W801" i="2"/>
  <c r="W802" i="2"/>
  <c r="W803" i="2"/>
  <c r="W804" i="2"/>
  <c r="W805" i="2"/>
  <c r="W806" i="2"/>
  <c r="W807" i="2"/>
  <c r="W808" i="2"/>
  <c r="W809" i="2"/>
  <c r="W810" i="2"/>
  <c r="W811" i="2"/>
  <c r="W812" i="2"/>
  <c r="W813" i="2"/>
  <c r="W814" i="2"/>
  <c r="W815" i="2"/>
  <c r="W816" i="2"/>
  <c r="W817" i="2"/>
  <c r="W818" i="2"/>
  <c r="W819" i="2"/>
  <c r="W820" i="2"/>
  <c r="W824" i="2"/>
  <c r="W825" i="2"/>
  <c r="W821" i="2"/>
  <c r="W822" i="2"/>
  <c r="W823" i="2"/>
  <c r="W826" i="2"/>
  <c r="W827" i="2"/>
  <c r="W828" i="2"/>
  <c r="W829" i="2"/>
  <c r="W830" i="2"/>
  <c r="W831" i="2"/>
  <c r="W832" i="2"/>
  <c r="W833" i="2"/>
  <c r="W834" i="2"/>
  <c r="W835" i="2"/>
  <c r="W836" i="2"/>
  <c r="W837" i="2"/>
  <c r="W838" i="2"/>
  <c r="W839" i="2"/>
  <c r="W840" i="2"/>
  <c r="W841" i="2"/>
  <c r="W842" i="2"/>
  <c r="W843" i="2"/>
  <c r="W844" i="2"/>
  <c r="W845" i="2"/>
  <c r="W846" i="2"/>
  <c r="W847" i="2"/>
  <c r="W848" i="2"/>
  <c r="W849" i="2"/>
  <c r="W850" i="2"/>
  <c r="W851" i="2"/>
  <c r="W852" i="2"/>
  <c r="W853" i="2"/>
  <c r="W854" i="2"/>
  <c r="W855" i="2"/>
  <c r="W856" i="2"/>
  <c r="W857" i="2"/>
  <c r="W858" i="2"/>
  <c r="W859" i="2"/>
  <c r="W860" i="2"/>
  <c r="W861" i="2"/>
  <c r="W862" i="2"/>
  <c r="W863" i="2"/>
  <c r="W864" i="2"/>
  <c r="W865" i="2"/>
  <c r="W866" i="2"/>
  <c r="W867" i="2"/>
  <c r="W868" i="2"/>
  <c r="W869" i="2"/>
  <c r="W870" i="2"/>
  <c r="W871" i="2"/>
  <c r="W872" i="2"/>
  <c r="Y706" i="2"/>
  <c r="Z694" i="2"/>
  <c r="Z695" i="2"/>
  <c r="Z696" i="2"/>
  <c r="Z697" i="2"/>
  <c r="Z698" i="2"/>
  <c r="Z699" i="2"/>
  <c r="Z700" i="2"/>
  <c r="Z701" i="2"/>
  <c r="Z702" i="2"/>
  <c r="Z703" i="2"/>
  <c r="Z704" i="2"/>
  <c r="Z705" i="2"/>
  <c r="Z706" i="2"/>
  <c r="Z707" i="2"/>
  <c r="Z708" i="2"/>
  <c r="Z709" i="2"/>
  <c r="Z710" i="2"/>
  <c r="Z711" i="2"/>
  <c r="Z712" i="2"/>
  <c r="Z713" i="2"/>
  <c r="Z714" i="2"/>
  <c r="Z715" i="2"/>
  <c r="Z716" i="2"/>
  <c r="Z717" i="2"/>
  <c r="Z718" i="2"/>
  <c r="Z719" i="2"/>
  <c r="Z720" i="2"/>
  <c r="Z721" i="2"/>
  <c r="Z722" i="2"/>
  <c r="Z723" i="2"/>
  <c r="Z724" i="2"/>
  <c r="Z725" i="2"/>
  <c r="Z726" i="2"/>
  <c r="Z727" i="2"/>
  <c r="Z728" i="2"/>
  <c r="Z729" i="2"/>
  <c r="Z730" i="2"/>
  <c r="Z731" i="2"/>
  <c r="Z732" i="2"/>
  <c r="Z733" i="2"/>
  <c r="Z734" i="2"/>
  <c r="Z735" i="2"/>
  <c r="Z736" i="2"/>
  <c r="Z737" i="2"/>
  <c r="Z738" i="2"/>
  <c r="Z739" i="2"/>
  <c r="Z740" i="2"/>
  <c r="Z741" i="2"/>
  <c r="Z742" i="2"/>
  <c r="Z743" i="2"/>
  <c r="Z744" i="2"/>
  <c r="Z745" i="2"/>
  <c r="Z746" i="2"/>
  <c r="Z747" i="2"/>
  <c r="Z748" i="2"/>
  <c r="Z749" i="2"/>
  <c r="Z750" i="2"/>
  <c r="Z751" i="2"/>
  <c r="Z752" i="2"/>
  <c r="Z753" i="2"/>
  <c r="Z754" i="2"/>
  <c r="Z755" i="2"/>
  <c r="Z756" i="2"/>
  <c r="Z757" i="2"/>
  <c r="Z758" i="2"/>
  <c r="Z759" i="2"/>
  <c r="Z760" i="2"/>
  <c r="Z761" i="2"/>
  <c r="Z762" i="2"/>
  <c r="Z763" i="2"/>
  <c r="Z764" i="2"/>
  <c r="Z765" i="2"/>
  <c r="Z766" i="2"/>
  <c r="Z767" i="2"/>
  <c r="Z768" i="2"/>
  <c r="Z769" i="2"/>
  <c r="Z770" i="2"/>
  <c r="Z771" i="2"/>
  <c r="Z772" i="2"/>
  <c r="Z773" i="2"/>
  <c r="Z774" i="2"/>
  <c r="Z775" i="2"/>
  <c r="Z776" i="2"/>
  <c r="Z777" i="2"/>
  <c r="Z778" i="2"/>
  <c r="Z779" i="2"/>
  <c r="Z780" i="2"/>
  <c r="Z781" i="2"/>
  <c r="Z782" i="2"/>
  <c r="Z783" i="2"/>
  <c r="Z784" i="2"/>
  <c r="Z785" i="2"/>
  <c r="Z786" i="2"/>
  <c r="Z787" i="2"/>
  <c r="Z788" i="2"/>
  <c r="Z789" i="2"/>
  <c r="Z790" i="2"/>
  <c r="Z791" i="2"/>
  <c r="Z792" i="2"/>
  <c r="Z793" i="2"/>
  <c r="Z794" i="2"/>
  <c r="Z795" i="2"/>
  <c r="Z796" i="2"/>
  <c r="Z797" i="2"/>
  <c r="Z798" i="2"/>
  <c r="Z799" i="2"/>
  <c r="Z800" i="2"/>
  <c r="Z801" i="2"/>
  <c r="Z802" i="2"/>
  <c r="Z803" i="2"/>
  <c r="Z804" i="2"/>
  <c r="Z805" i="2"/>
  <c r="Z806" i="2"/>
  <c r="Z807" i="2"/>
  <c r="Z808" i="2"/>
  <c r="Z809" i="2"/>
  <c r="Z810" i="2"/>
  <c r="Z811" i="2"/>
  <c r="Z812" i="2"/>
  <c r="Z813" i="2"/>
  <c r="Z814" i="2"/>
  <c r="Z815" i="2"/>
  <c r="Z816" i="2"/>
  <c r="Z817" i="2"/>
  <c r="Z818" i="2"/>
  <c r="Z819" i="2"/>
  <c r="Z820" i="2"/>
  <c r="Z824" i="2"/>
  <c r="Z825" i="2"/>
  <c r="Z821" i="2"/>
  <c r="Z822" i="2"/>
  <c r="Z823" i="2"/>
  <c r="Z826" i="2"/>
  <c r="Z827" i="2"/>
  <c r="Z828" i="2"/>
  <c r="Z829" i="2"/>
  <c r="Z830" i="2"/>
  <c r="Z831" i="2"/>
  <c r="Z832" i="2"/>
  <c r="Z833" i="2"/>
  <c r="Z834" i="2"/>
  <c r="Z835" i="2"/>
  <c r="Z836" i="2"/>
  <c r="Z837" i="2"/>
  <c r="Z838" i="2"/>
  <c r="Z839" i="2"/>
  <c r="Z840" i="2"/>
  <c r="Z841" i="2"/>
  <c r="Z842" i="2"/>
  <c r="Z843" i="2"/>
  <c r="Z844" i="2"/>
  <c r="Z845" i="2"/>
  <c r="Z846" i="2"/>
  <c r="Z847" i="2"/>
  <c r="Z848" i="2"/>
  <c r="Z849" i="2"/>
  <c r="Z850" i="2"/>
  <c r="Z851" i="2"/>
  <c r="Z852" i="2"/>
  <c r="Z853" i="2"/>
  <c r="Z854" i="2"/>
  <c r="Z855" i="2"/>
  <c r="Z856" i="2"/>
  <c r="Z857" i="2"/>
  <c r="Z858" i="2"/>
  <c r="Z859" i="2"/>
  <c r="Z860" i="2"/>
  <c r="Z861" i="2"/>
  <c r="Z862" i="2"/>
  <c r="Z863" i="2"/>
  <c r="Z864" i="2"/>
  <c r="Z865" i="2"/>
  <c r="Z866" i="2"/>
  <c r="Z867" i="2"/>
  <c r="Z868" i="2"/>
  <c r="Z869" i="2"/>
  <c r="Z870" i="2"/>
  <c r="Z871" i="2"/>
  <c r="Z872" i="2"/>
  <c r="AB694" i="2"/>
  <c r="AB695" i="2"/>
  <c r="AB696" i="2"/>
  <c r="AB697" i="2"/>
  <c r="AB698" i="2"/>
  <c r="AB699" i="2"/>
  <c r="AB700" i="2"/>
  <c r="AB701" i="2"/>
  <c r="AB702" i="2"/>
  <c r="AB703" i="2"/>
  <c r="AB704" i="2"/>
  <c r="AB705" i="2"/>
  <c r="AB706" i="2"/>
  <c r="AB707" i="2"/>
  <c r="AB708" i="2"/>
  <c r="AB709" i="2"/>
  <c r="AB710" i="2"/>
  <c r="AB711" i="2"/>
  <c r="AB712" i="2"/>
  <c r="AB713" i="2"/>
  <c r="AB714" i="2"/>
  <c r="AB715" i="2"/>
  <c r="AB716" i="2"/>
  <c r="AB717" i="2"/>
  <c r="AB718" i="2"/>
  <c r="AB719" i="2"/>
  <c r="AB720" i="2"/>
  <c r="AB721" i="2"/>
  <c r="AB722" i="2"/>
  <c r="AB723" i="2"/>
  <c r="AB724" i="2"/>
  <c r="AB725" i="2"/>
  <c r="AB726" i="2"/>
  <c r="AB727" i="2"/>
  <c r="AB728" i="2"/>
  <c r="AB729" i="2"/>
  <c r="AB730" i="2"/>
  <c r="AB731" i="2"/>
  <c r="AB732" i="2"/>
  <c r="AB733" i="2"/>
  <c r="AB734" i="2"/>
  <c r="AB735" i="2"/>
  <c r="AB736" i="2"/>
  <c r="AB737" i="2"/>
  <c r="AB738" i="2"/>
  <c r="AB739" i="2"/>
  <c r="AB740" i="2"/>
  <c r="AB741" i="2"/>
  <c r="AB742" i="2"/>
  <c r="AB743" i="2"/>
  <c r="AB744" i="2"/>
  <c r="AB745" i="2"/>
  <c r="AB746" i="2"/>
  <c r="AB747" i="2"/>
  <c r="AB748" i="2"/>
  <c r="AB749" i="2"/>
  <c r="AB750" i="2"/>
  <c r="AB751" i="2"/>
  <c r="AB752" i="2"/>
  <c r="AB753" i="2"/>
  <c r="AB754" i="2"/>
  <c r="AB755" i="2"/>
  <c r="AB756" i="2"/>
  <c r="AB757" i="2"/>
  <c r="AB758" i="2"/>
  <c r="AB759" i="2"/>
  <c r="AB760" i="2"/>
  <c r="AB761" i="2"/>
  <c r="AB762" i="2"/>
  <c r="AB763" i="2"/>
  <c r="AB764" i="2"/>
  <c r="AB765" i="2"/>
  <c r="AB766" i="2"/>
  <c r="AB767" i="2"/>
  <c r="AB768" i="2"/>
  <c r="AB769" i="2"/>
  <c r="AB770" i="2"/>
  <c r="AB771" i="2"/>
  <c r="AB772" i="2"/>
  <c r="AB773" i="2"/>
  <c r="AB774" i="2"/>
  <c r="AB775" i="2"/>
  <c r="AB776" i="2"/>
  <c r="AB777" i="2"/>
  <c r="AB778" i="2"/>
  <c r="AB779" i="2"/>
  <c r="AB780" i="2"/>
  <c r="AB781" i="2"/>
  <c r="AB782" i="2"/>
  <c r="AB783" i="2"/>
  <c r="AB784" i="2"/>
  <c r="AB785" i="2"/>
  <c r="AB786" i="2"/>
  <c r="AB787" i="2"/>
  <c r="AB788" i="2"/>
  <c r="AB789" i="2"/>
  <c r="AB790" i="2"/>
  <c r="AB791" i="2"/>
  <c r="AB792" i="2"/>
  <c r="AB793" i="2"/>
  <c r="AB794" i="2"/>
  <c r="AB795" i="2"/>
  <c r="AB796" i="2"/>
  <c r="AB797" i="2"/>
  <c r="AB798" i="2"/>
  <c r="AB799" i="2"/>
  <c r="AB800" i="2"/>
  <c r="AB801" i="2"/>
  <c r="AB802" i="2"/>
  <c r="AB803" i="2"/>
  <c r="AB804" i="2"/>
  <c r="AB805" i="2"/>
  <c r="AB806" i="2"/>
  <c r="AB807" i="2"/>
  <c r="AB808" i="2"/>
  <c r="AB809" i="2"/>
  <c r="AB810" i="2"/>
  <c r="AB811" i="2"/>
  <c r="AB812" i="2"/>
  <c r="AB813" i="2"/>
  <c r="AB814" i="2"/>
  <c r="AB815" i="2"/>
  <c r="AB816" i="2"/>
  <c r="AB817" i="2"/>
  <c r="AB818" i="2"/>
  <c r="AB819" i="2"/>
  <c r="AB820" i="2"/>
  <c r="AB824" i="2"/>
  <c r="AB825" i="2"/>
  <c r="AB821" i="2"/>
  <c r="AB822" i="2"/>
  <c r="AB823" i="2"/>
  <c r="AB826" i="2"/>
  <c r="AB827" i="2"/>
  <c r="AB828" i="2"/>
  <c r="AB829" i="2"/>
  <c r="AB830" i="2"/>
  <c r="AB831" i="2"/>
  <c r="AB832" i="2"/>
  <c r="AB833" i="2"/>
  <c r="AB834" i="2"/>
  <c r="AB835" i="2"/>
  <c r="AB836" i="2"/>
  <c r="AB837" i="2"/>
  <c r="AB838" i="2"/>
  <c r="AB839" i="2"/>
  <c r="AB840" i="2"/>
  <c r="AB841" i="2"/>
  <c r="AB842" i="2"/>
  <c r="AB843" i="2"/>
  <c r="AB844" i="2"/>
  <c r="AB845" i="2"/>
  <c r="AB846" i="2"/>
  <c r="AB847" i="2"/>
  <c r="AB848" i="2"/>
  <c r="AB849" i="2"/>
  <c r="AB850" i="2"/>
  <c r="AB851" i="2"/>
  <c r="AB852" i="2"/>
  <c r="AB853" i="2"/>
  <c r="AB854" i="2"/>
  <c r="AB855" i="2"/>
  <c r="AB856" i="2"/>
  <c r="AB857" i="2"/>
  <c r="AB858" i="2"/>
  <c r="AB859" i="2"/>
  <c r="AB860" i="2"/>
  <c r="AB861" i="2"/>
  <c r="AB862" i="2"/>
  <c r="AB863" i="2"/>
  <c r="AB864" i="2"/>
  <c r="AB865" i="2"/>
  <c r="AB866" i="2"/>
  <c r="AB867" i="2"/>
  <c r="AB868" i="2"/>
  <c r="AB869" i="2"/>
  <c r="AB870" i="2"/>
  <c r="AB871" i="2"/>
  <c r="AB872" i="2"/>
  <c r="Y694" i="2" l="1"/>
  <c r="X730" i="2"/>
  <c r="Y718" i="2"/>
  <c r="Y827" i="2"/>
  <c r="F247" i="63"/>
  <c r="F63" i="63"/>
  <c r="X695" i="2"/>
  <c r="Y812" i="2"/>
  <c r="Y799" i="2"/>
  <c r="Y709" i="2"/>
  <c r="X744" i="2"/>
  <c r="X871" i="2"/>
  <c r="X860" i="2"/>
  <c r="X859" i="2"/>
  <c r="Y821" i="2"/>
  <c r="Y752" i="2"/>
  <c r="X847" i="2"/>
  <c r="Y741" i="2"/>
  <c r="X822" i="2"/>
  <c r="Y740" i="2"/>
  <c r="X776" i="2"/>
  <c r="X705" i="2"/>
  <c r="X775" i="2"/>
  <c r="X764" i="2"/>
  <c r="Y717" i="2"/>
  <c r="X763" i="2"/>
  <c r="Y872" i="2"/>
  <c r="Y811" i="2"/>
  <c r="Y729" i="2"/>
  <c r="X835" i="2"/>
  <c r="Y787" i="2"/>
  <c r="Y712" i="2"/>
  <c r="Y788" i="2"/>
  <c r="X800" i="2"/>
  <c r="Y836" i="2"/>
  <c r="Y753" i="2"/>
  <c r="X862" i="2"/>
  <c r="Y791" i="2"/>
  <c r="X779" i="2"/>
  <c r="Y863" i="2"/>
  <c r="X851" i="2"/>
  <c r="Y848" i="2"/>
  <c r="X849" i="2"/>
  <c r="Y830" i="2"/>
  <c r="Y747" i="2"/>
  <c r="X818" i="2"/>
  <c r="X745" i="2"/>
  <c r="Y843" i="2"/>
  <c r="Y806" i="2"/>
  <c r="X756" i="2"/>
  <c r="X724" i="2"/>
  <c r="Y782" i="2"/>
  <c r="X770" i="2"/>
  <c r="Y701" i="2"/>
  <c r="Y839" i="2"/>
  <c r="Y759" i="2"/>
  <c r="X866" i="2"/>
  <c r="X755" i="2"/>
  <c r="X721" i="2"/>
  <c r="Y713" i="2"/>
  <c r="X854" i="2"/>
  <c r="X768" i="2"/>
  <c r="Y855" i="2"/>
  <c r="Y735" i="2"/>
  <c r="Y697" i="2"/>
  <c r="X803" i="2"/>
  <c r="X767" i="2"/>
  <c r="X700" i="2"/>
  <c r="Y772" i="2"/>
  <c r="Y732" i="2"/>
  <c r="X842" i="2"/>
  <c r="Y771" i="2"/>
  <c r="Y807" i="2"/>
  <c r="X794" i="2"/>
  <c r="X869" i="2"/>
  <c r="X773" i="2"/>
  <c r="Y832" i="2"/>
  <c r="Y736" i="2"/>
  <c r="X833" i="2"/>
  <c r="X750" i="2"/>
  <c r="X727" i="2"/>
  <c r="X726" i="2"/>
  <c r="X824" i="2"/>
  <c r="Y820" i="2"/>
  <c r="X785" i="2"/>
  <c r="X762" i="2"/>
  <c r="X738" i="2"/>
  <c r="X714" i="2"/>
  <c r="Y844" i="2"/>
  <c r="Y815" i="2"/>
  <c r="Y748" i="2"/>
  <c r="X784" i="2"/>
  <c r="X761" i="2"/>
  <c r="X737" i="2"/>
  <c r="Y865" i="2"/>
  <c r="X865" i="2"/>
  <c r="Y853" i="2"/>
  <c r="X853" i="2"/>
  <c r="Y841" i="2"/>
  <c r="X841" i="2"/>
  <c r="X829" i="2"/>
  <c r="Y829" i="2"/>
  <c r="X817" i="2"/>
  <c r="Y817" i="2"/>
  <c r="X805" i="2"/>
  <c r="Y805" i="2"/>
  <c r="X793" i="2"/>
  <c r="Y793" i="2"/>
  <c r="Y781" i="2"/>
  <c r="X781" i="2"/>
  <c r="X769" i="2"/>
  <c r="Y769" i="2"/>
  <c r="X758" i="2"/>
  <c r="Y758" i="2"/>
  <c r="Y746" i="2"/>
  <c r="X746" i="2"/>
  <c r="X734" i="2"/>
  <c r="Y734" i="2"/>
  <c r="Y723" i="2"/>
  <c r="X723" i="2"/>
  <c r="Y711" i="2"/>
  <c r="X711" i="2"/>
  <c r="X699" i="2"/>
  <c r="Y699" i="2"/>
  <c r="X864" i="2"/>
  <c r="Y864" i="2"/>
  <c r="Y852" i="2"/>
  <c r="X852" i="2"/>
  <c r="Y840" i="2"/>
  <c r="X840" i="2"/>
  <c r="Y828" i="2"/>
  <c r="X828" i="2"/>
  <c r="Y816" i="2"/>
  <c r="X816" i="2"/>
  <c r="X804" i="2"/>
  <c r="Y804" i="2"/>
  <c r="X792" i="2"/>
  <c r="Y792" i="2"/>
  <c r="Y780" i="2"/>
  <c r="X780" i="2"/>
  <c r="X757" i="2"/>
  <c r="Y757" i="2"/>
  <c r="X733" i="2"/>
  <c r="Y733" i="2"/>
  <c r="Y722" i="2"/>
  <c r="X722" i="2"/>
  <c r="Y710" i="2"/>
  <c r="X710" i="2"/>
  <c r="X698" i="2"/>
  <c r="Y698" i="2"/>
  <c r="X870" i="2"/>
  <c r="Y870" i="2"/>
  <c r="X846" i="2"/>
  <c r="Y846" i="2"/>
  <c r="Y834" i="2"/>
  <c r="X834" i="2"/>
  <c r="Y810" i="2"/>
  <c r="X810" i="2"/>
  <c r="X798" i="2"/>
  <c r="Y798" i="2"/>
  <c r="X786" i="2"/>
  <c r="Y786" i="2"/>
  <c r="X774" i="2"/>
  <c r="Y774" i="2"/>
  <c r="Y739" i="2"/>
  <c r="X739" i="2"/>
  <c r="X728" i="2"/>
  <c r="Y728" i="2"/>
  <c r="X716" i="2"/>
  <c r="Y716" i="2"/>
  <c r="X704" i="2"/>
  <c r="Y704" i="2"/>
  <c r="Y825" i="2"/>
  <c r="Y751" i="2"/>
  <c r="Y858" i="2"/>
  <c r="Y850" i="2"/>
  <c r="X777" i="2"/>
  <c r="X826" i="2"/>
  <c r="X802" i="2"/>
  <c r="Y838" i="2"/>
  <c r="X838" i="2"/>
  <c r="Y814" i="2"/>
  <c r="X814" i="2"/>
  <c r="X790" i="2"/>
  <c r="Y790" i="2"/>
  <c r="X778" i="2"/>
  <c r="Y778" i="2"/>
  <c r="Y766" i="2"/>
  <c r="X766" i="2"/>
  <c r="Y743" i="2"/>
  <c r="X743" i="2"/>
  <c r="X720" i="2"/>
  <c r="Y720" i="2"/>
  <c r="Y708" i="2"/>
  <c r="X708" i="2"/>
  <c r="Y696" i="2"/>
  <c r="X696" i="2"/>
  <c r="Y861" i="2"/>
  <c r="X861" i="2"/>
  <c r="Y823" i="2"/>
  <c r="X823" i="2"/>
  <c r="Y813" i="2"/>
  <c r="X813" i="2"/>
  <c r="Y801" i="2"/>
  <c r="X801" i="2"/>
  <c r="Y789" i="2"/>
  <c r="X789" i="2"/>
  <c r="Y765" i="2"/>
  <c r="X765" i="2"/>
  <c r="Y754" i="2"/>
  <c r="X754" i="2"/>
  <c r="Y742" i="2"/>
  <c r="X742" i="2"/>
  <c r="Y731" i="2"/>
  <c r="X731" i="2"/>
  <c r="Y719" i="2"/>
  <c r="X719" i="2"/>
  <c r="X837" i="2"/>
  <c r="X707" i="2"/>
  <c r="Y857" i="2"/>
  <c r="X857" i="2"/>
  <c r="Y845" i="2"/>
  <c r="X845" i="2"/>
  <c r="Y809" i="2"/>
  <c r="X809" i="2"/>
  <c r="Y715" i="2"/>
  <c r="X715" i="2"/>
  <c r="Y703" i="2"/>
  <c r="X703" i="2"/>
  <c r="Y702" i="2"/>
  <c r="X856" i="2"/>
  <c r="X808" i="2"/>
  <c r="X867" i="2"/>
  <c r="Y867" i="2"/>
  <c r="X795" i="2"/>
  <c r="Y795" i="2"/>
  <c r="X725" i="2"/>
  <c r="Y725" i="2"/>
  <c r="Y819" i="2"/>
  <c r="Y783" i="2"/>
  <c r="Y749" i="2"/>
  <c r="X868" i="2"/>
  <c r="Y831" i="2"/>
  <c r="Y796" i="2"/>
  <c r="Y760" i="2"/>
  <c r="X797" i="2"/>
  <c r="T552" i="2" l="1"/>
  <c r="X552" i="2" s="1"/>
  <c r="T553" i="2"/>
  <c r="Y553" i="2" s="1"/>
  <c r="T554" i="2"/>
  <c r="Y554" i="2" s="1"/>
  <c r="T555" i="2"/>
  <c r="X555" i="2" s="1"/>
  <c r="T556" i="2"/>
  <c r="X556" i="2" s="1"/>
  <c r="T557" i="2"/>
  <c r="X557" i="2" s="1"/>
  <c r="T558" i="2"/>
  <c r="X558" i="2" s="1"/>
  <c r="T559" i="2"/>
  <c r="X559" i="2" s="1"/>
  <c r="T560" i="2"/>
  <c r="X560" i="2" s="1"/>
  <c r="T561" i="2"/>
  <c r="X561" i="2" s="1"/>
  <c r="T562" i="2"/>
  <c r="X562" i="2" s="1"/>
  <c r="T563" i="2"/>
  <c r="Y563" i="2" s="1"/>
  <c r="T564" i="2"/>
  <c r="Y564" i="2" s="1"/>
  <c r="T565" i="2"/>
  <c r="X565" i="2" s="1"/>
  <c r="T566" i="2"/>
  <c r="Y566" i="2" s="1"/>
  <c r="T567" i="2"/>
  <c r="Y567" i="2" s="1"/>
  <c r="T568" i="2"/>
  <c r="X568" i="2" s="1"/>
  <c r="T569" i="2"/>
  <c r="X569" i="2" s="1"/>
  <c r="T570" i="2"/>
  <c r="X570" i="2" s="1"/>
  <c r="T571" i="2"/>
  <c r="X571" i="2" s="1"/>
  <c r="T572" i="2"/>
  <c r="X572" i="2" s="1"/>
  <c r="T573" i="2"/>
  <c r="X573" i="2" s="1"/>
  <c r="T574" i="2"/>
  <c r="Y574" i="2" s="1"/>
  <c r="T575" i="2"/>
  <c r="Y575" i="2" s="1"/>
  <c r="T576" i="2"/>
  <c r="X576" i="2" s="1"/>
  <c r="T577" i="2"/>
  <c r="Y577" i="2" s="1"/>
  <c r="T578" i="2"/>
  <c r="Y578" i="2" s="1"/>
  <c r="T579" i="2"/>
  <c r="Y579" i="2" s="1"/>
  <c r="T580" i="2"/>
  <c r="X580" i="2" s="1"/>
  <c r="T581" i="2"/>
  <c r="X581" i="2" s="1"/>
  <c r="T582" i="2"/>
  <c r="X582" i="2" s="1"/>
  <c r="T583" i="2"/>
  <c r="X583" i="2" s="1"/>
  <c r="T584" i="2"/>
  <c r="X584" i="2" s="1"/>
  <c r="T585" i="2"/>
  <c r="X585" i="2" s="1"/>
  <c r="T586" i="2"/>
  <c r="X586" i="2" s="1"/>
  <c r="T587" i="2"/>
  <c r="Y587" i="2" s="1"/>
  <c r="T588" i="2"/>
  <c r="Y588" i="2" s="1"/>
  <c r="T589" i="2"/>
  <c r="X589" i="2" s="1"/>
  <c r="T590" i="2"/>
  <c r="Y590" i="2" s="1"/>
  <c r="T591" i="2"/>
  <c r="Y591" i="2" s="1"/>
  <c r="T592" i="2"/>
  <c r="X592" i="2" s="1"/>
  <c r="T593" i="2"/>
  <c r="X593" i="2" s="1"/>
  <c r="T594" i="2"/>
  <c r="X594" i="2" s="1"/>
  <c r="T595" i="2"/>
  <c r="X595" i="2" s="1"/>
  <c r="T596" i="2"/>
  <c r="X596" i="2" s="1"/>
  <c r="T597" i="2"/>
  <c r="X597" i="2" s="1"/>
  <c r="T598" i="2"/>
  <c r="X598" i="2" s="1"/>
  <c r="T599" i="2"/>
  <c r="Y599" i="2" s="1"/>
  <c r="T600" i="2"/>
  <c r="X600" i="2" s="1"/>
  <c r="T601" i="2"/>
  <c r="Y601" i="2" s="1"/>
  <c r="T602" i="2"/>
  <c r="X602" i="2" s="1"/>
  <c r="T603" i="2"/>
  <c r="X603" i="2" s="1"/>
  <c r="T604" i="2"/>
  <c r="X604" i="2" s="1"/>
  <c r="T605" i="2"/>
  <c r="X605" i="2" s="1"/>
  <c r="T606" i="2"/>
  <c r="X606" i="2" s="1"/>
  <c r="T607" i="2"/>
  <c r="X607" i="2" s="1"/>
  <c r="T608" i="2"/>
  <c r="X608" i="2" s="1"/>
  <c r="T609" i="2"/>
  <c r="X609" i="2" s="1"/>
  <c r="T610" i="2"/>
  <c r="Y610" i="2" s="1"/>
  <c r="T611" i="2"/>
  <c r="X611" i="2" s="1"/>
  <c r="T612" i="2"/>
  <c r="Y612" i="2" s="1"/>
  <c r="T613" i="2"/>
  <c r="Y613" i="2" s="1"/>
  <c r="T614" i="2"/>
  <c r="Y614" i="2" s="1"/>
  <c r="T615" i="2"/>
  <c r="X615" i="2" s="1"/>
  <c r="T616" i="2"/>
  <c r="X616" i="2" s="1"/>
  <c r="T617" i="2"/>
  <c r="X617" i="2" s="1"/>
  <c r="T618" i="2"/>
  <c r="X618" i="2" s="1"/>
  <c r="T619" i="2"/>
  <c r="X619" i="2" s="1"/>
  <c r="T620" i="2"/>
  <c r="X620" i="2" s="1"/>
  <c r="T621" i="2"/>
  <c r="Y621" i="2" s="1"/>
  <c r="T622" i="2"/>
  <c r="Y622" i="2" s="1"/>
  <c r="T623" i="2"/>
  <c r="X623" i="2" s="1"/>
  <c r="T624" i="2"/>
  <c r="Y624" i="2" s="1"/>
  <c r="T625" i="2"/>
  <c r="Y625" i="2" s="1"/>
  <c r="T626" i="2"/>
  <c r="Y626" i="2" s="1"/>
  <c r="T627" i="2"/>
  <c r="X627" i="2" s="1"/>
  <c r="T628" i="2"/>
  <c r="X628" i="2" s="1"/>
  <c r="T629" i="2"/>
  <c r="X629" i="2" s="1"/>
  <c r="T630" i="2"/>
  <c r="X630" i="2" s="1"/>
  <c r="T631" i="2"/>
  <c r="X631" i="2" s="1"/>
  <c r="T632" i="2"/>
  <c r="X632" i="2" s="1"/>
  <c r="T633" i="2"/>
  <c r="X633" i="2" s="1"/>
  <c r="T634" i="2"/>
  <c r="Y634" i="2" s="1"/>
  <c r="T635" i="2"/>
  <c r="Y635" i="2" s="1"/>
  <c r="T636" i="2"/>
  <c r="Y636" i="2" s="1"/>
  <c r="T637" i="2"/>
  <c r="Y637" i="2" s="1"/>
  <c r="T638" i="2"/>
  <c r="X638" i="2" s="1"/>
  <c r="T639" i="2"/>
  <c r="T640" i="2"/>
  <c r="X640" i="2" s="1"/>
  <c r="T641" i="2"/>
  <c r="X641" i="2" s="1"/>
  <c r="T642" i="2"/>
  <c r="X642" i="2" s="1"/>
  <c r="T643" i="2"/>
  <c r="X643" i="2" s="1"/>
  <c r="T644" i="2"/>
  <c r="Y644" i="2" s="1"/>
  <c r="T645" i="2"/>
  <c r="Y645" i="2" s="1"/>
  <c r="T646" i="2"/>
  <c r="X646" i="2" s="1"/>
  <c r="T647" i="2"/>
  <c r="X647" i="2" s="1"/>
  <c r="T648" i="2"/>
  <c r="Y648" i="2" s="1"/>
  <c r="T649" i="2"/>
  <c r="Y649" i="2" s="1"/>
  <c r="T650" i="2"/>
  <c r="X650" i="2" s="1"/>
  <c r="T651" i="2"/>
  <c r="X651" i="2" s="1"/>
  <c r="T652" i="2"/>
  <c r="X652" i="2" s="1"/>
  <c r="T653" i="2"/>
  <c r="X653" i="2" s="1"/>
  <c r="T654" i="2"/>
  <c r="X654" i="2" s="1"/>
  <c r="T655" i="2"/>
  <c r="X655" i="2" s="1"/>
  <c r="T656" i="2"/>
  <c r="X656" i="2" s="1"/>
  <c r="T657" i="2"/>
  <c r="Y657" i="2" s="1"/>
  <c r="T658" i="2"/>
  <c r="Y658" i="2" s="1"/>
  <c r="T659" i="2"/>
  <c r="Y659" i="2" s="1"/>
  <c r="T660" i="2"/>
  <c r="X660" i="2" s="1"/>
  <c r="T661" i="2"/>
  <c r="X661" i="2" s="1"/>
  <c r="T662" i="2"/>
  <c r="X662" i="2" s="1"/>
  <c r="T663" i="2"/>
  <c r="X663" i="2" s="1"/>
  <c r="T664" i="2"/>
  <c r="X664" i="2" s="1"/>
  <c r="T665" i="2"/>
  <c r="X665" i="2" s="1"/>
  <c r="T666" i="2"/>
  <c r="X666" i="2" s="1"/>
  <c r="T667" i="2"/>
  <c r="X667" i="2" s="1"/>
  <c r="T668" i="2"/>
  <c r="X668" i="2" s="1"/>
  <c r="T669" i="2"/>
  <c r="X669" i="2" s="1"/>
  <c r="T670" i="2"/>
  <c r="X670" i="2" s="1"/>
  <c r="T671" i="2"/>
  <c r="X671" i="2" s="1"/>
  <c r="T672" i="2"/>
  <c r="Y672" i="2" s="1"/>
  <c r="T673" i="2"/>
  <c r="Y673" i="2" s="1"/>
  <c r="T674" i="2"/>
  <c r="X674" i="2" s="1"/>
  <c r="T677" i="2"/>
  <c r="Y677" i="2" s="1"/>
  <c r="T675" i="2"/>
  <c r="Y675" i="2" s="1"/>
  <c r="T676" i="2"/>
  <c r="X676" i="2" s="1"/>
  <c r="T678" i="2"/>
  <c r="X678" i="2" s="1"/>
  <c r="T679" i="2"/>
  <c r="X679" i="2" s="1"/>
  <c r="T680" i="2"/>
  <c r="X680" i="2" s="1"/>
  <c r="T681" i="2"/>
  <c r="X681" i="2" s="1"/>
  <c r="T682" i="2"/>
  <c r="X682" i="2" s="1"/>
  <c r="T683" i="2"/>
  <c r="X683" i="2" s="1"/>
  <c r="T684" i="2"/>
  <c r="T685" i="2"/>
  <c r="X685" i="2" s="1"/>
  <c r="T686" i="2"/>
  <c r="Y686" i="2" s="1"/>
  <c r="T687" i="2"/>
  <c r="X687" i="2" s="1"/>
  <c r="T688" i="2"/>
  <c r="X688" i="2" s="1"/>
  <c r="T689" i="2"/>
  <c r="X689" i="2" s="1"/>
  <c r="T690" i="2"/>
  <c r="X690" i="2" s="1"/>
  <c r="T691" i="2"/>
  <c r="X691" i="2" s="1"/>
  <c r="T692" i="2"/>
  <c r="X692" i="2" s="1"/>
  <c r="T693" i="2"/>
  <c r="X693" i="2" s="1"/>
  <c r="U552" i="2"/>
  <c r="AA552" i="2" s="1"/>
  <c r="U553" i="2"/>
  <c r="AA553" i="2" s="1"/>
  <c r="U554" i="2"/>
  <c r="AA554" i="2" s="1"/>
  <c r="U555" i="2"/>
  <c r="AA555" i="2" s="1"/>
  <c r="U556" i="2"/>
  <c r="AA556" i="2" s="1"/>
  <c r="U557" i="2"/>
  <c r="AA557" i="2" s="1"/>
  <c r="U558" i="2"/>
  <c r="AA558" i="2" s="1"/>
  <c r="U559" i="2"/>
  <c r="AA559" i="2" s="1"/>
  <c r="U560" i="2"/>
  <c r="AA560" i="2" s="1"/>
  <c r="U561" i="2"/>
  <c r="AA561" i="2" s="1"/>
  <c r="U562" i="2"/>
  <c r="AA562" i="2" s="1"/>
  <c r="U563" i="2"/>
  <c r="AA563" i="2" s="1"/>
  <c r="U564" i="2"/>
  <c r="AA564" i="2" s="1"/>
  <c r="U565" i="2"/>
  <c r="AA565" i="2" s="1"/>
  <c r="U566" i="2"/>
  <c r="AA566" i="2" s="1"/>
  <c r="U567" i="2"/>
  <c r="AA567" i="2" s="1"/>
  <c r="U568" i="2"/>
  <c r="AA568" i="2" s="1"/>
  <c r="U569" i="2"/>
  <c r="AA569" i="2" s="1"/>
  <c r="U570" i="2"/>
  <c r="AA570" i="2" s="1"/>
  <c r="U571" i="2"/>
  <c r="AA571" i="2" s="1"/>
  <c r="U572" i="2"/>
  <c r="AA572" i="2" s="1"/>
  <c r="U573" i="2"/>
  <c r="AA573" i="2" s="1"/>
  <c r="U574" i="2"/>
  <c r="AA574" i="2" s="1"/>
  <c r="U575" i="2"/>
  <c r="AA575" i="2" s="1"/>
  <c r="U576" i="2"/>
  <c r="AA576" i="2" s="1"/>
  <c r="U577" i="2"/>
  <c r="AA577" i="2" s="1"/>
  <c r="U578" i="2"/>
  <c r="AA578" i="2" s="1"/>
  <c r="U579" i="2"/>
  <c r="AA579" i="2" s="1"/>
  <c r="U580" i="2"/>
  <c r="AA580" i="2" s="1"/>
  <c r="U581" i="2"/>
  <c r="AA581" i="2" s="1"/>
  <c r="U582" i="2"/>
  <c r="AA582" i="2" s="1"/>
  <c r="U583" i="2"/>
  <c r="AA583" i="2" s="1"/>
  <c r="U584" i="2"/>
  <c r="AA584" i="2" s="1"/>
  <c r="U585" i="2"/>
  <c r="AA585" i="2" s="1"/>
  <c r="U586" i="2"/>
  <c r="AA586" i="2" s="1"/>
  <c r="U587" i="2"/>
  <c r="AA587" i="2" s="1"/>
  <c r="U588" i="2"/>
  <c r="AA588" i="2" s="1"/>
  <c r="U589" i="2"/>
  <c r="AA589" i="2" s="1"/>
  <c r="U590" i="2"/>
  <c r="AA590" i="2" s="1"/>
  <c r="U591" i="2"/>
  <c r="AA591" i="2" s="1"/>
  <c r="U592" i="2"/>
  <c r="AA592" i="2" s="1"/>
  <c r="U593" i="2"/>
  <c r="AA593" i="2" s="1"/>
  <c r="U594" i="2"/>
  <c r="AA594" i="2" s="1"/>
  <c r="U595" i="2"/>
  <c r="AA595" i="2" s="1"/>
  <c r="U596" i="2"/>
  <c r="AA596" i="2" s="1"/>
  <c r="U597" i="2"/>
  <c r="AA597" i="2" s="1"/>
  <c r="U598" i="2"/>
  <c r="AA598" i="2" s="1"/>
  <c r="U599" i="2"/>
  <c r="AA599" i="2" s="1"/>
  <c r="U600" i="2"/>
  <c r="AA600" i="2" s="1"/>
  <c r="U601" i="2"/>
  <c r="AA601" i="2" s="1"/>
  <c r="U602" i="2"/>
  <c r="AA602" i="2" s="1"/>
  <c r="U603" i="2"/>
  <c r="AA603" i="2" s="1"/>
  <c r="U604" i="2"/>
  <c r="AA604" i="2" s="1"/>
  <c r="U605" i="2"/>
  <c r="AA605" i="2" s="1"/>
  <c r="U606" i="2"/>
  <c r="AA606" i="2" s="1"/>
  <c r="U607" i="2"/>
  <c r="AA607" i="2" s="1"/>
  <c r="U608" i="2"/>
  <c r="AA608" i="2" s="1"/>
  <c r="U609" i="2"/>
  <c r="AA609" i="2" s="1"/>
  <c r="U610" i="2"/>
  <c r="AA610" i="2" s="1"/>
  <c r="U611" i="2"/>
  <c r="AA611" i="2" s="1"/>
  <c r="U612" i="2"/>
  <c r="AA612" i="2" s="1"/>
  <c r="U613" i="2"/>
  <c r="AA613" i="2" s="1"/>
  <c r="U614" i="2"/>
  <c r="AA614" i="2" s="1"/>
  <c r="U615" i="2"/>
  <c r="AA615" i="2" s="1"/>
  <c r="U616" i="2"/>
  <c r="AA616" i="2" s="1"/>
  <c r="U617" i="2"/>
  <c r="AA617" i="2" s="1"/>
  <c r="U618" i="2"/>
  <c r="AA618" i="2" s="1"/>
  <c r="U619" i="2"/>
  <c r="AA619" i="2" s="1"/>
  <c r="U620" i="2"/>
  <c r="AA620" i="2" s="1"/>
  <c r="U621" i="2"/>
  <c r="AA621" i="2" s="1"/>
  <c r="U622" i="2"/>
  <c r="AA622" i="2" s="1"/>
  <c r="U623" i="2"/>
  <c r="AA623" i="2" s="1"/>
  <c r="U624" i="2"/>
  <c r="AA624" i="2" s="1"/>
  <c r="U625" i="2"/>
  <c r="AA625" i="2" s="1"/>
  <c r="U626" i="2"/>
  <c r="AA626" i="2" s="1"/>
  <c r="U627" i="2"/>
  <c r="AA627" i="2" s="1"/>
  <c r="U628" i="2"/>
  <c r="AA628" i="2" s="1"/>
  <c r="U629" i="2"/>
  <c r="AA629" i="2" s="1"/>
  <c r="U630" i="2"/>
  <c r="AA630" i="2" s="1"/>
  <c r="U631" i="2"/>
  <c r="AA631" i="2" s="1"/>
  <c r="U632" i="2"/>
  <c r="AA632" i="2" s="1"/>
  <c r="U633" i="2"/>
  <c r="AA633" i="2" s="1"/>
  <c r="U634" i="2"/>
  <c r="AA634" i="2" s="1"/>
  <c r="U635" i="2"/>
  <c r="AA635" i="2" s="1"/>
  <c r="U636" i="2"/>
  <c r="AA636" i="2" s="1"/>
  <c r="U637" i="2"/>
  <c r="AA637" i="2" s="1"/>
  <c r="U638" i="2"/>
  <c r="AA638" i="2" s="1"/>
  <c r="U639" i="2"/>
  <c r="AA639" i="2" s="1"/>
  <c r="U640" i="2"/>
  <c r="AA640" i="2" s="1"/>
  <c r="U641" i="2"/>
  <c r="AA641" i="2" s="1"/>
  <c r="U642" i="2"/>
  <c r="AA642" i="2" s="1"/>
  <c r="U643" i="2"/>
  <c r="AA643" i="2" s="1"/>
  <c r="U644" i="2"/>
  <c r="AA644" i="2" s="1"/>
  <c r="U645" i="2"/>
  <c r="AA645" i="2" s="1"/>
  <c r="U646" i="2"/>
  <c r="AA646" i="2" s="1"/>
  <c r="U647" i="2"/>
  <c r="AA647" i="2" s="1"/>
  <c r="U648" i="2"/>
  <c r="AA648" i="2" s="1"/>
  <c r="U649" i="2"/>
  <c r="AA649" i="2" s="1"/>
  <c r="U650" i="2"/>
  <c r="AA650" i="2" s="1"/>
  <c r="U651" i="2"/>
  <c r="AA651" i="2" s="1"/>
  <c r="U652" i="2"/>
  <c r="AA652" i="2" s="1"/>
  <c r="U653" i="2"/>
  <c r="AA653" i="2" s="1"/>
  <c r="U654" i="2"/>
  <c r="AA654" i="2" s="1"/>
  <c r="U655" i="2"/>
  <c r="AA655" i="2" s="1"/>
  <c r="U656" i="2"/>
  <c r="AA656" i="2" s="1"/>
  <c r="U657" i="2"/>
  <c r="AA657" i="2" s="1"/>
  <c r="U658" i="2"/>
  <c r="AA658" i="2" s="1"/>
  <c r="U659" i="2"/>
  <c r="AA659" i="2" s="1"/>
  <c r="U660" i="2"/>
  <c r="AA660" i="2" s="1"/>
  <c r="U661" i="2"/>
  <c r="AA661" i="2" s="1"/>
  <c r="U662" i="2"/>
  <c r="AA662" i="2" s="1"/>
  <c r="U663" i="2"/>
  <c r="AA663" i="2" s="1"/>
  <c r="U664" i="2"/>
  <c r="AA664" i="2" s="1"/>
  <c r="U665" i="2"/>
  <c r="AA665" i="2" s="1"/>
  <c r="U666" i="2"/>
  <c r="AA666" i="2" s="1"/>
  <c r="U667" i="2"/>
  <c r="AA667" i="2" s="1"/>
  <c r="U668" i="2"/>
  <c r="AA668" i="2" s="1"/>
  <c r="U669" i="2"/>
  <c r="AA669" i="2" s="1"/>
  <c r="U670" i="2"/>
  <c r="AA670" i="2" s="1"/>
  <c r="U671" i="2"/>
  <c r="AA671" i="2" s="1"/>
  <c r="U672" i="2"/>
  <c r="AA672" i="2" s="1"/>
  <c r="U673" i="2"/>
  <c r="AA673" i="2" s="1"/>
  <c r="U674" i="2"/>
  <c r="AA674" i="2" s="1"/>
  <c r="U677" i="2"/>
  <c r="AA677" i="2" s="1"/>
  <c r="U675" i="2"/>
  <c r="AA675" i="2" s="1"/>
  <c r="U676" i="2"/>
  <c r="AA676" i="2" s="1"/>
  <c r="U678" i="2"/>
  <c r="AA678" i="2" s="1"/>
  <c r="U679" i="2"/>
  <c r="AA679" i="2" s="1"/>
  <c r="U680" i="2"/>
  <c r="AA680" i="2" s="1"/>
  <c r="U681" i="2"/>
  <c r="AA681" i="2" s="1"/>
  <c r="U682" i="2"/>
  <c r="AA682" i="2" s="1"/>
  <c r="U683" i="2"/>
  <c r="AA683" i="2" s="1"/>
  <c r="U684" i="2"/>
  <c r="AA684" i="2" s="1"/>
  <c r="U685" i="2"/>
  <c r="AA685" i="2" s="1"/>
  <c r="U686" i="2"/>
  <c r="AA686" i="2" s="1"/>
  <c r="U687" i="2"/>
  <c r="AA687" i="2" s="1"/>
  <c r="U688" i="2"/>
  <c r="AA688" i="2" s="1"/>
  <c r="U689" i="2"/>
  <c r="AA689" i="2" s="1"/>
  <c r="U690" i="2"/>
  <c r="AA690" i="2" s="1"/>
  <c r="U691" i="2"/>
  <c r="AA691" i="2" s="1"/>
  <c r="U692" i="2"/>
  <c r="AA692" i="2" s="1"/>
  <c r="U693" i="2"/>
  <c r="AA693" i="2" s="1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V593" i="2"/>
  <c r="V594" i="2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V624" i="2"/>
  <c r="V625" i="2"/>
  <c r="V626" i="2"/>
  <c r="V627" i="2"/>
  <c r="V628" i="2"/>
  <c r="V629" i="2"/>
  <c r="V630" i="2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646" i="2"/>
  <c r="V647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660" i="2"/>
  <c r="V661" i="2"/>
  <c r="V662" i="2"/>
  <c r="V663" i="2"/>
  <c r="V664" i="2"/>
  <c r="V665" i="2"/>
  <c r="V666" i="2"/>
  <c r="V667" i="2"/>
  <c r="V668" i="2"/>
  <c r="V669" i="2"/>
  <c r="V670" i="2"/>
  <c r="V671" i="2"/>
  <c r="V672" i="2"/>
  <c r="V673" i="2"/>
  <c r="V674" i="2"/>
  <c r="V677" i="2"/>
  <c r="V675" i="2"/>
  <c r="V676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V691" i="2"/>
  <c r="V692" i="2"/>
  <c r="V693" i="2"/>
  <c r="W552" i="2"/>
  <c r="W553" i="2"/>
  <c r="W554" i="2"/>
  <c r="W555" i="2"/>
  <c r="W556" i="2"/>
  <c r="W557" i="2"/>
  <c r="W558" i="2"/>
  <c r="W559" i="2"/>
  <c r="W560" i="2"/>
  <c r="W561" i="2"/>
  <c r="W562" i="2"/>
  <c r="W563" i="2"/>
  <c r="W564" i="2"/>
  <c r="W565" i="2"/>
  <c r="W566" i="2"/>
  <c r="W567" i="2"/>
  <c r="W568" i="2"/>
  <c r="W569" i="2"/>
  <c r="W570" i="2"/>
  <c r="W571" i="2"/>
  <c r="W572" i="2"/>
  <c r="W573" i="2"/>
  <c r="W574" i="2"/>
  <c r="W575" i="2"/>
  <c r="W576" i="2"/>
  <c r="W577" i="2"/>
  <c r="W578" i="2"/>
  <c r="W579" i="2"/>
  <c r="W580" i="2"/>
  <c r="W581" i="2"/>
  <c r="W582" i="2"/>
  <c r="W583" i="2"/>
  <c r="W584" i="2"/>
  <c r="W585" i="2"/>
  <c r="W586" i="2"/>
  <c r="W587" i="2"/>
  <c r="W588" i="2"/>
  <c r="W589" i="2"/>
  <c r="W590" i="2"/>
  <c r="W591" i="2"/>
  <c r="W592" i="2"/>
  <c r="W593" i="2"/>
  <c r="W594" i="2"/>
  <c r="W595" i="2"/>
  <c r="W596" i="2"/>
  <c r="W597" i="2"/>
  <c r="W598" i="2"/>
  <c r="W599" i="2"/>
  <c r="W600" i="2"/>
  <c r="W601" i="2"/>
  <c r="W602" i="2"/>
  <c r="W603" i="2"/>
  <c r="W604" i="2"/>
  <c r="W605" i="2"/>
  <c r="W606" i="2"/>
  <c r="W607" i="2"/>
  <c r="W608" i="2"/>
  <c r="W609" i="2"/>
  <c r="W610" i="2"/>
  <c r="W611" i="2"/>
  <c r="W612" i="2"/>
  <c r="W613" i="2"/>
  <c r="W614" i="2"/>
  <c r="W615" i="2"/>
  <c r="W616" i="2"/>
  <c r="W617" i="2"/>
  <c r="W618" i="2"/>
  <c r="W619" i="2"/>
  <c r="W620" i="2"/>
  <c r="W621" i="2"/>
  <c r="W622" i="2"/>
  <c r="W623" i="2"/>
  <c r="W624" i="2"/>
  <c r="W625" i="2"/>
  <c r="W626" i="2"/>
  <c r="W627" i="2"/>
  <c r="W628" i="2"/>
  <c r="W629" i="2"/>
  <c r="W630" i="2"/>
  <c r="W631" i="2"/>
  <c r="W632" i="2"/>
  <c r="W633" i="2"/>
  <c r="W634" i="2"/>
  <c r="W635" i="2"/>
  <c r="W636" i="2"/>
  <c r="W637" i="2"/>
  <c r="W638" i="2"/>
  <c r="W639" i="2"/>
  <c r="W640" i="2"/>
  <c r="W641" i="2"/>
  <c r="W642" i="2"/>
  <c r="W643" i="2"/>
  <c r="W644" i="2"/>
  <c r="W645" i="2"/>
  <c r="W646" i="2"/>
  <c r="W647" i="2"/>
  <c r="W648" i="2"/>
  <c r="W649" i="2"/>
  <c r="W650" i="2"/>
  <c r="W651" i="2"/>
  <c r="W652" i="2"/>
  <c r="W653" i="2"/>
  <c r="W654" i="2"/>
  <c r="W655" i="2"/>
  <c r="W656" i="2"/>
  <c r="W657" i="2"/>
  <c r="W658" i="2"/>
  <c r="W659" i="2"/>
  <c r="W660" i="2"/>
  <c r="W661" i="2"/>
  <c r="W662" i="2"/>
  <c r="W663" i="2"/>
  <c r="W664" i="2"/>
  <c r="W665" i="2"/>
  <c r="W666" i="2"/>
  <c r="W667" i="2"/>
  <c r="W668" i="2"/>
  <c r="W669" i="2"/>
  <c r="W670" i="2"/>
  <c r="W671" i="2"/>
  <c r="W672" i="2"/>
  <c r="W673" i="2"/>
  <c r="W674" i="2"/>
  <c r="W677" i="2"/>
  <c r="W675" i="2"/>
  <c r="W676" i="2"/>
  <c r="W678" i="2"/>
  <c r="W679" i="2"/>
  <c r="W680" i="2"/>
  <c r="W681" i="2"/>
  <c r="W682" i="2"/>
  <c r="W683" i="2"/>
  <c r="W684" i="2"/>
  <c r="W685" i="2"/>
  <c r="W686" i="2"/>
  <c r="W687" i="2"/>
  <c r="W688" i="2"/>
  <c r="W689" i="2"/>
  <c r="W690" i="2"/>
  <c r="W691" i="2"/>
  <c r="W692" i="2"/>
  <c r="W693" i="2"/>
  <c r="Y600" i="2"/>
  <c r="Z552" i="2"/>
  <c r="Z553" i="2"/>
  <c r="Z554" i="2"/>
  <c r="Z555" i="2"/>
  <c r="Z556" i="2"/>
  <c r="Z557" i="2"/>
  <c r="Z558" i="2"/>
  <c r="Z559" i="2"/>
  <c r="Z560" i="2"/>
  <c r="Z561" i="2"/>
  <c r="Z562" i="2"/>
  <c r="Z563" i="2"/>
  <c r="Z564" i="2"/>
  <c r="Z565" i="2"/>
  <c r="Z566" i="2"/>
  <c r="Z567" i="2"/>
  <c r="Z568" i="2"/>
  <c r="Z569" i="2"/>
  <c r="Z570" i="2"/>
  <c r="Z571" i="2"/>
  <c r="Z572" i="2"/>
  <c r="Z573" i="2"/>
  <c r="Z574" i="2"/>
  <c r="Z575" i="2"/>
  <c r="Z576" i="2"/>
  <c r="Z577" i="2"/>
  <c r="Z578" i="2"/>
  <c r="Z579" i="2"/>
  <c r="Z580" i="2"/>
  <c r="Z581" i="2"/>
  <c r="Z582" i="2"/>
  <c r="Z583" i="2"/>
  <c r="Z584" i="2"/>
  <c r="Z585" i="2"/>
  <c r="Z586" i="2"/>
  <c r="Z587" i="2"/>
  <c r="Z588" i="2"/>
  <c r="Z589" i="2"/>
  <c r="Z590" i="2"/>
  <c r="Z591" i="2"/>
  <c r="Z592" i="2"/>
  <c r="Z593" i="2"/>
  <c r="Z594" i="2"/>
  <c r="Z595" i="2"/>
  <c r="Z596" i="2"/>
  <c r="Z597" i="2"/>
  <c r="Z598" i="2"/>
  <c r="Z599" i="2"/>
  <c r="Z600" i="2"/>
  <c r="Z601" i="2"/>
  <c r="Z602" i="2"/>
  <c r="Z603" i="2"/>
  <c r="Z604" i="2"/>
  <c r="Z605" i="2"/>
  <c r="Z606" i="2"/>
  <c r="Z607" i="2"/>
  <c r="Z608" i="2"/>
  <c r="Z609" i="2"/>
  <c r="Z610" i="2"/>
  <c r="Z611" i="2"/>
  <c r="Z612" i="2"/>
  <c r="Z613" i="2"/>
  <c r="Z614" i="2"/>
  <c r="Z615" i="2"/>
  <c r="Z616" i="2"/>
  <c r="Z617" i="2"/>
  <c r="Z618" i="2"/>
  <c r="Z619" i="2"/>
  <c r="Z620" i="2"/>
  <c r="Z621" i="2"/>
  <c r="Z622" i="2"/>
  <c r="Z623" i="2"/>
  <c r="Z624" i="2"/>
  <c r="Z625" i="2"/>
  <c r="Z626" i="2"/>
  <c r="Z627" i="2"/>
  <c r="Z628" i="2"/>
  <c r="Z629" i="2"/>
  <c r="Z630" i="2"/>
  <c r="Z631" i="2"/>
  <c r="Z632" i="2"/>
  <c r="Z633" i="2"/>
  <c r="Z634" i="2"/>
  <c r="Z635" i="2"/>
  <c r="Z636" i="2"/>
  <c r="Z637" i="2"/>
  <c r="Z638" i="2"/>
  <c r="Z639" i="2"/>
  <c r="Z640" i="2"/>
  <c r="Z641" i="2"/>
  <c r="Z642" i="2"/>
  <c r="Z643" i="2"/>
  <c r="Z644" i="2"/>
  <c r="Z645" i="2"/>
  <c r="Z646" i="2"/>
  <c r="Z647" i="2"/>
  <c r="Z648" i="2"/>
  <c r="Z649" i="2"/>
  <c r="Z650" i="2"/>
  <c r="Z651" i="2"/>
  <c r="Z652" i="2"/>
  <c r="Z653" i="2"/>
  <c r="Z654" i="2"/>
  <c r="Z655" i="2"/>
  <c r="Z656" i="2"/>
  <c r="Z657" i="2"/>
  <c r="Z658" i="2"/>
  <c r="Z659" i="2"/>
  <c r="Z660" i="2"/>
  <c r="Z661" i="2"/>
  <c r="Z662" i="2"/>
  <c r="Z663" i="2"/>
  <c r="Z664" i="2"/>
  <c r="Z665" i="2"/>
  <c r="Z666" i="2"/>
  <c r="Z667" i="2"/>
  <c r="Z668" i="2"/>
  <c r="Z669" i="2"/>
  <c r="Z670" i="2"/>
  <c r="Z671" i="2"/>
  <c r="Z672" i="2"/>
  <c r="Z673" i="2"/>
  <c r="Z674" i="2"/>
  <c r="Z677" i="2"/>
  <c r="Z675" i="2"/>
  <c r="Z676" i="2"/>
  <c r="Z678" i="2"/>
  <c r="Z679" i="2"/>
  <c r="Z680" i="2"/>
  <c r="Z681" i="2"/>
  <c r="Z682" i="2"/>
  <c r="Z683" i="2"/>
  <c r="Z684" i="2"/>
  <c r="Z685" i="2"/>
  <c r="Z686" i="2"/>
  <c r="Z687" i="2"/>
  <c r="Z688" i="2"/>
  <c r="Z689" i="2"/>
  <c r="Z690" i="2"/>
  <c r="Z691" i="2"/>
  <c r="Z692" i="2"/>
  <c r="Z693" i="2"/>
  <c r="AB552" i="2"/>
  <c r="AB553" i="2"/>
  <c r="AB554" i="2"/>
  <c r="AB555" i="2"/>
  <c r="AB556" i="2"/>
  <c r="AB557" i="2"/>
  <c r="AB558" i="2"/>
  <c r="AB559" i="2"/>
  <c r="AB560" i="2"/>
  <c r="AB561" i="2"/>
  <c r="AB562" i="2"/>
  <c r="AB563" i="2"/>
  <c r="AB564" i="2"/>
  <c r="AB565" i="2"/>
  <c r="AB566" i="2"/>
  <c r="AB567" i="2"/>
  <c r="AB568" i="2"/>
  <c r="AB569" i="2"/>
  <c r="AB570" i="2"/>
  <c r="AB571" i="2"/>
  <c r="AB572" i="2"/>
  <c r="AB573" i="2"/>
  <c r="AB574" i="2"/>
  <c r="AB575" i="2"/>
  <c r="AB576" i="2"/>
  <c r="AB577" i="2"/>
  <c r="AB578" i="2"/>
  <c r="AB579" i="2"/>
  <c r="AB580" i="2"/>
  <c r="AB581" i="2"/>
  <c r="AB582" i="2"/>
  <c r="AB583" i="2"/>
  <c r="AB584" i="2"/>
  <c r="AB585" i="2"/>
  <c r="AB586" i="2"/>
  <c r="AB587" i="2"/>
  <c r="AB588" i="2"/>
  <c r="AB589" i="2"/>
  <c r="AB590" i="2"/>
  <c r="AB591" i="2"/>
  <c r="AB592" i="2"/>
  <c r="AB593" i="2"/>
  <c r="AB594" i="2"/>
  <c r="AB595" i="2"/>
  <c r="AB596" i="2"/>
  <c r="AB597" i="2"/>
  <c r="AB598" i="2"/>
  <c r="AB599" i="2"/>
  <c r="AB600" i="2"/>
  <c r="AB601" i="2"/>
  <c r="AB602" i="2"/>
  <c r="AB603" i="2"/>
  <c r="AB604" i="2"/>
  <c r="AB605" i="2"/>
  <c r="AB606" i="2"/>
  <c r="AB607" i="2"/>
  <c r="AB608" i="2"/>
  <c r="AB609" i="2"/>
  <c r="AB610" i="2"/>
  <c r="AB611" i="2"/>
  <c r="AB612" i="2"/>
  <c r="AB613" i="2"/>
  <c r="AB614" i="2"/>
  <c r="AB615" i="2"/>
  <c r="AB616" i="2"/>
  <c r="AB617" i="2"/>
  <c r="AB618" i="2"/>
  <c r="AB619" i="2"/>
  <c r="AB620" i="2"/>
  <c r="AB621" i="2"/>
  <c r="AB622" i="2"/>
  <c r="AB623" i="2"/>
  <c r="AB624" i="2"/>
  <c r="AB625" i="2"/>
  <c r="AB626" i="2"/>
  <c r="AB627" i="2"/>
  <c r="AB628" i="2"/>
  <c r="AB629" i="2"/>
  <c r="AB630" i="2"/>
  <c r="AB631" i="2"/>
  <c r="AB632" i="2"/>
  <c r="AB633" i="2"/>
  <c r="AB634" i="2"/>
  <c r="AB635" i="2"/>
  <c r="AB636" i="2"/>
  <c r="AB637" i="2"/>
  <c r="AB638" i="2"/>
  <c r="AB639" i="2"/>
  <c r="AB640" i="2"/>
  <c r="AB641" i="2"/>
  <c r="AB642" i="2"/>
  <c r="AB643" i="2"/>
  <c r="AB644" i="2"/>
  <c r="AB645" i="2"/>
  <c r="AB646" i="2"/>
  <c r="AB647" i="2"/>
  <c r="AB648" i="2"/>
  <c r="AB649" i="2"/>
  <c r="AB650" i="2"/>
  <c r="AB651" i="2"/>
  <c r="AB652" i="2"/>
  <c r="AB653" i="2"/>
  <c r="AB654" i="2"/>
  <c r="AB655" i="2"/>
  <c r="AB656" i="2"/>
  <c r="AB657" i="2"/>
  <c r="AB658" i="2"/>
  <c r="AB659" i="2"/>
  <c r="AB660" i="2"/>
  <c r="AB661" i="2"/>
  <c r="AB662" i="2"/>
  <c r="AB663" i="2"/>
  <c r="AB664" i="2"/>
  <c r="AB665" i="2"/>
  <c r="AB666" i="2"/>
  <c r="AB667" i="2"/>
  <c r="AB668" i="2"/>
  <c r="AB669" i="2"/>
  <c r="AB670" i="2"/>
  <c r="AB671" i="2"/>
  <c r="AB672" i="2"/>
  <c r="AB673" i="2"/>
  <c r="AB674" i="2"/>
  <c r="AB677" i="2"/>
  <c r="AB675" i="2"/>
  <c r="AB676" i="2"/>
  <c r="AB678" i="2"/>
  <c r="AB679" i="2"/>
  <c r="AB680" i="2"/>
  <c r="AB681" i="2"/>
  <c r="AB682" i="2"/>
  <c r="AB683" i="2"/>
  <c r="AB684" i="2"/>
  <c r="AB685" i="2"/>
  <c r="AB686" i="2"/>
  <c r="AB687" i="2"/>
  <c r="AB688" i="2"/>
  <c r="AB689" i="2"/>
  <c r="AB690" i="2"/>
  <c r="AB691" i="2"/>
  <c r="AB692" i="2"/>
  <c r="AB693" i="2"/>
  <c r="Y552" i="2" l="1"/>
  <c r="Y576" i="2"/>
  <c r="X624" i="2"/>
  <c r="X588" i="2"/>
  <c r="X564" i="2"/>
  <c r="X635" i="2"/>
  <c r="Y623" i="2"/>
  <c r="Y611" i="2"/>
  <c r="Y646" i="2"/>
  <c r="X686" i="2"/>
  <c r="X658" i="2"/>
  <c r="X673" i="2"/>
  <c r="X554" i="2"/>
  <c r="Y647" i="2"/>
  <c r="Y685" i="2"/>
  <c r="Y674" i="2"/>
  <c r="X613" i="2"/>
  <c r="X639" i="2"/>
  <c r="Y589" i="2"/>
  <c r="X553" i="2"/>
  <c r="X612" i="2"/>
  <c r="X578" i="2"/>
  <c r="X577" i="2"/>
  <c r="Y565" i="2"/>
  <c r="Y559" i="2"/>
  <c r="X590" i="2"/>
  <c r="Y583" i="2"/>
  <c r="X579" i="2"/>
  <c r="Y556" i="2"/>
  <c r="Y662" i="2"/>
  <c r="Y580" i="2"/>
  <c r="Y650" i="2"/>
  <c r="Y602" i="2"/>
  <c r="Y572" i="2"/>
  <c r="Y571" i="2"/>
  <c r="Y627" i="2"/>
  <c r="Y568" i="2"/>
  <c r="Y661" i="2"/>
  <c r="Y660" i="2"/>
  <c r="Y632" i="2"/>
  <c r="X644" i="2"/>
  <c r="X614" i="2"/>
  <c r="Y671" i="2"/>
  <c r="Y598" i="2"/>
  <c r="Y597" i="2"/>
  <c r="Y584" i="2"/>
  <c r="Y557" i="2"/>
  <c r="X637" i="2"/>
  <c r="X567" i="2"/>
  <c r="X636" i="2"/>
  <c r="X566" i="2"/>
  <c r="Y638" i="2"/>
  <c r="Y555" i="2"/>
  <c r="X675" i="2"/>
  <c r="X601" i="2"/>
  <c r="Y664" i="2"/>
  <c r="Y663" i="2"/>
  <c r="Y586" i="2"/>
  <c r="Y570" i="2"/>
  <c r="X677" i="2"/>
  <c r="X626" i="2"/>
  <c r="Y585" i="2"/>
  <c r="Y569" i="2"/>
  <c r="X659" i="2"/>
  <c r="X625" i="2"/>
  <c r="X591" i="2"/>
  <c r="Y687" i="2"/>
  <c r="X649" i="2"/>
  <c r="Y628" i="2"/>
  <c r="Y581" i="2"/>
  <c r="X648" i="2"/>
  <c r="X621" i="2"/>
  <c r="Y558" i="2"/>
  <c r="Y596" i="2"/>
  <c r="Y688" i="2"/>
  <c r="Y651" i="2"/>
  <c r="Y615" i="2"/>
  <c r="Y573" i="2"/>
  <c r="Y560" i="2"/>
  <c r="Y595" i="2"/>
  <c r="Y683" i="2"/>
  <c r="Y670" i="2"/>
  <c r="Y609" i="2"/>
  <c r="Y682" i="2"/>
  <c r="Y669" i="2"/>
  <c r="Y608" i="2"/>
  <c r="Y594" i="2"/>
  <c r="Y693" i="2"/>
  <c r="Y681" i="2"/>
  <c r="Y606" i="2"/>
  <c r="Y593" i="2"/>
  <c r="Y692" i="2"/>
  <c r="Y680" i="2"/>
  <c r="Y667" i="2"/>
  <c r="Y640" i="2"/>
  <c r="Y604" i="2"/>
  <c r="Y592" i="2"/>
  <c r="Y668" i="2"/>
  <c r="X574" i="2"/>
  <c r="Y691" i="2"/>
  <c r="Y679" i="2"/>
  <c r="Y666" i="2"/>
  <c r="Y639" i="2"/>
  <c r="Y603" i="2"/>
  <c r="Y690" i="2"/>
  <c r="Y678" i="2"/>
  <c r="Y665" i="2"/>
  <c r="Y653" i="2"/>
  <c r="Y619" i="2"/>
  <c r="Y562" i="2"/>
  <c r="Y689" i="2"/>
  <c r="Y676" i="2"/>
  <c r="Y652" i="2"/>
  <c r="Y616" i="2"/>
  <c r="Y561" i="2"/>
  <c r="Y684" i="2"/>
  <c r="X684" i="2"/>
  <c r="X672" i="2"/>
  <c r="X645" i="2"/>
  <c r="X622" i="2"/>
  <c r="X599" i="2"/>
  <c r="X575" i="2"/>
  <c r="Y633" i="2"/>
  <c r="Y620" i="2"/>
  <c r="Y607" i="2"/>
  <c r="Y582" i="2"/>
  <c r="Y656" i="2"/>
  <c r="Y643" i="2"/>
  <c r="Y631" i="2"/>
  <c r="Y618" i="2"/>
  <c r="Y605" i="2"/>
  <c r="Y655" i="2"/>
  <c r="Y642" i="2"/>
  <c r="Y630" i="2"/>
  <c r="Y617" i="2"/>
  <c r="X657" i="2"/>
  <c r="X634" i="2"/>
  <c r="X610" i="2"/>
  <c r="X587" i="2"/>
  <c r="X563" i="2"/>
  <c r="Y654" i="2"/>
  <c r="Y641" i="2"/>
  <c r="Y629" i="2"/>
  <c r="O93" i="91"/>
  <c r="N93" i="91"/>
  <c r="T296" i="2" l="1"/>
  <c r="X296" i="2" s="1"/>
  <c r="T297" i="2"/>
  <c r="Y297" i="2" s="1"/>
  <c r="T298" i="2"/>
  <c r="X298" i="2" s="1"/>
  <c r="T299" i="2"/>
  <c r="Y299" i="2" s="1"/>
  <c r="T300" i="2"/>
  <c r="X300" i="2" s="1"/>
  <c r="T301" i="2"/>
  <c r="T302" i="2"/>
  <c r="T303" i="2"/>
  <c r="X303" i="2" s="1"/>
  <c r="T304" i="2"/>
  <c r="X304" i="2" s="1"/>
  <c r="T305" i="2"/>
  <c r="X305" i="2" s="1"/>
  <c r="T306" i="2"/>
  <c r="X306" i="2" s="1"/>
  <c r="T307" i="2"/>
  <c r="Y307" i="2" s="1"/>
  <c r="T308" i="2"/>
  <c r="X308" i="2" s="1"/>
  <c r="T309" i="2"/>
  <c r="X309" i="2" s="1"/>
  <c r="T310" i="2"/>
  <c r="X310" i="2" s="1"/>
  <c r="T311" i="2"/>
  <c r="Y311" i="2" s="1"/>
  <c r="T314" i="2"/>
  <c r="Y314" i="2" s="1"/>
  <c r="T312" i="2"/>
  <c r="T313" i="2"/>
  <c r="T315" i="2"/>
  <c r="X315" i="2" s="1"/>
  <c r="T316" i="2"/>
  <c r="X316" i="2" s="1"/>
  <c r="T317" i="2"/>
  <c r="Y317" i="2" s="1"/>
  <c r="T318" i="2"/>
  <c r="X318" i="2" s="1"/>
  <c r="T319" i="2"/>
  <c r="Y319" i="2" s="1"/>
  <c r="T320" i="2"/>
  <c r="Y320" i="2" s="1"/>
  <c r="T321" i="2"/>
  <c r="Y321" i="2" s="1"/>
  <c r="T322" i="2"/>
  <c r="X322" i="2" s="1"/>
  <c r="T323" i="2"/>
  <c r="X323" i="2" s="1"/>
  <c r="T324" i="2"/>
  <c r="T325" i="2"/>
  <c r="T326" i="2"/>
  <c r="X326" i="2" s="1"/>
  <c r="T327" i="2"/>
  <c r="X327" i="2" s="1"/>
  <c r="T328" i="2"/>
  <c r="Y328" i="2" s="1"/>
  <c r="T329" i="2"/>
  <c r="Y329" i="2" s="1"/>
  <c r="T330" i="2"/>
  <c r="T331" i="2"/>
  <c r="X331" i="2" s="1"/>
  <c r="T332" i="2"/>
  <c r="X332" i="2" s="1"/>
  <c r="T333" i="2"/>
  <c r="Y333" i="2" s="1"/>
  <c r="T334" i="2"/>
  <c r="Y334" i="2" s="1"/>
  <c r="T335" i="2"/>
  <c r="X335" i="2" s="1"/>
  <c r="T336" i="2"/>
  <c r="T337" i="2"/>
  <c r="T338" i="2"/>
  <c r="X338" i="2" s="1"/>
  <c r="T339" i="2"/>
  <c r="X339" i="2" s="1"/>
  <c r="T340" i="2"/>
  <c r="X340" i="2" s="1"/>
  <c r="T341" i="2"/>
  <c r="X341" i="2" s="1"/>
  <c r="T342" i="2"/>
  <c r="T343" i="2"/>
  <c r="Y343" i="2" s="1"/>
  <c r="T344" i="2"/>
  <c r="T345" i="2"/>
  <c r="Y345" i="2" s="1"/>
  <c r="T346" i="2"/>
  <c r="T347" i="2"/>
  <c r="T348" i="2"/>
  <c r="X348" i="2" s="1"/>
  <c r="T349" i="2"/>
  <c r="X349" i="2" s="1"/>
  <c r="T350" i="2"/>
  <c r="X350" i="2" s="1"/>
  <c r="T351" i="2"/>
  <c r="X351" i="2" s="1"/>
  <c r="T352" i="2"/>
  <c r="X352" i="2" s="1"/>
  <c r="T353" i="2"/>
  <c r="T354" i="2"/>
  <c r="T355" i="2"/>
  <c r="X355" i="2" s="1"/>
  <c r="T359" i="2"/>
  <c r="T356" i="2"/>
  <c r="Y356" i="2" s="1"/>
  <c r="T357" i="2"/>
  <c r="X357" i="2" s="1"/>
  <c r="T358" i="2"/>
  <c r="Y358" i="2" s="1"/>
  <c r="T360" i="2"/>
  <c r="Y360" i="2" s="1"/>
  <c r="T361" i="2"/>
  <c r="T362" i="2"/>
  <c r="Y362" i="2" s="1"/>
  <c r="T363" i="2"/>
  <c r="Y363" i="2" s="1"/>
  <c r="T364" i="2"/>
  <c r="Y364" i="2" s="1"/>
  <c r="T365" i="2"/>
  <c r="T366" i="2"/>
  <c r="T367" i="2"/>
  <c r="T368" i="2"/>
  <c r="X368" i="2" s="1"/>
  <c r="T369" i="2"/>
  <c r="Y369" i="2" s="1"/>
  <c r="T370" i="2"/>
  <c r="Y370" i="2" s="1"/>
  <c r="T371" i="2"/>
  <c r="X371" i="2" s="1"/>
  <c r="T372" i="2"/>
  <c r="X372" i="2" s="1"/>
  <c r="T373" i="2"/>
  <c r="X373" i="2" s="1"/>
  <c r="T374" i="2"/>
  <c r="Y374" i="2" s="1"/>
  <c r="T375" i="2"/>
  <c r="X375" i="2" s="1"/>
  <c r="T376" i="2"/>
  <c r="X376" i="2" s="1"/>
  <c r="T377" i="2"/>
  <c r="T378" i="2"/>
  <c r="T379" i="2"/>
  <c r="T380" i="2"/>
  <c r="T381" i="2"/>
  <c r="T382" i="2"/>
  <c r="Y382" i="2" s="1"/>
  <c r="T383" i="2"/>
  <c r="X383" i="2" s="1"/>
  <c r="T384" i="2"/>
  <c r="T385" i="2"/>
  <c r="X385" i="2" s="1"/>
  <c r="T386" i="2"/>
  <c r="T387" i="2"/>
  <c r="X387" i="2" s="1"/>
  <c r="T394" i="2"/>
  <c r="T388" i="2"/>
  <c r="Y388" i="2" s="1"/>
  <c r="T389" i="2"/>
  <c r="X389" i="2" s="1"/>
  <c r="T390" i="2"/>
  <c r="Y390" i="2" s="1"/>
  <c r="T391" i="2"/>
  <c r="Y391" i="2" s="1"/>
  <c r="T392" i="2"/>
  <c r="Y392" i="2" s="1"/>
  <c r="T393" i="2"/>
  <c r="Y393" i="2" s="1"/>
  <c r="T395" i="2"/>
  <c r="Y395" i="2" s="1"/>
  <c r="T396" i="2"/>
  <c r="Y396" i="2" s="1"/>
  <c r="T397" i="2"/>
  <c r="T398" i="2"/>
  <c r="T399" i="2"/>
  <c r="X399" i="2" s="1"/>
  <c r="T400" i="2"/>
  <c r="X400" i="2" s="1"/>
  <c r="T401" i="2"/>
  <c r="Y401" i="2" s="1"/>
  <c r="T402" i="2"/>
  <c r="Y402" i="2" s="1"/>
  <c r="T403" i="2"/>
  <c r="T404" i="2"/>
  <c r="X404" i="2" s="1"/>
  <c r="T405" i="2"/>
  <c r="X405" i="2" s="1"/>
  <c r="T406" i="2"/>
  <c r="X406" i="2" s="1"/>
  <c r="T407" i="2"/>
  <c r="X407" i="2" s="1"/>
  <c r="T408" i="2"/>
  <c r="Y408" i="2" s="1"/>
  <c r="T409" i="2"/>
  <c r="T410" i="2"/>
  <c r="T411" i="2"/>
  <c r="X411" i="2" s="1"/>
  <c r="T412" i="2"/>
  <c r="X412" i="2" s="1"/>
  <c r="T413" i="2"/>
  <c r="Y413" i="2" s="1"/>
  <c r="T414" i="2"/>
  <c r="Y414" i="2" s="1"/>
  <c r="T415" i="2"/>
  <c r="Y415" i="2" s="1"/>
  <c r="T416" i="2"/>
  <c r="Y416" i="2" s="1"/>
  <c r="T417" i="2"/>
  <c r="Y417" i="2" s="1"/>
  <c r="T418" i="2"/>
  <c r="Y418" i="2" s="1"/>
  <c r="T419" i="2"/>
  <c r="Y419" i="2" s="1"/>
  <c r="T420" i="2"/>
  <c r="Y420" i="2" s="1"/>
  <c r="T421" i="2"/>
  <c r="X421" i="2" s="1"/>
  <c r="T422" i="2"/>
  <c r="T423" i="2"/>
  <c r="X423" i="2" s="1"/>
  <c r="T424" i="2"/>
  <c r="X424" i="2" s="1"/>
  <c r="T425" i="2"/>
  <c r="T426" i="2"/>
  <c r="T427" i="2"/>
  <c r="Y427" i="2" s="1"/>
  <c r="T428" i="2"/>
  <c r="Y428" i="2" s="1"/>
  <c r="T429" i="2"/>
  <c r="X429" i="2" s="1"/>
  <c r="T430" i="2"/>
  <c r="X430" i="2" s="1"/>
  <c r="T431" i="2"/>
  <c r="X431" i="2" s="1"/>
  <c r="T432" i="2"/>
  <c r="X432" i="2" s="1"/>
  <c r="T433" i="2"/>
  <c r="X433" i="2" s="1"/>
  <c r="T434" i="2"/>
  <c r="T435" i="2"/>
  <c r="X435" i="2" s="1"/>
  <c r="T436" i="2"/>
  <c r="X436" i="2" s="1"/>
  <c r="T437" i="2"/>
  <c r="Y437" i="2" s="1"/>
  <c r="T438" i="2"/>
  <c r="T439" i="2"/>
  <c r="Y439" i="2" s="1"/>
  <c r="T440" i="2"/>
  <c r="T441" i="2"/>
  <c r="T442" i="2"/>
  <c r="Y442" i="2" s="1"/>
  <c r="T443" i="2"/>
  <c r="Y443" i="2" s="1"/>
  <c r="T444" i="2"/>
  <c r="X444" i="2" s="1"/>
  <c r="T445" i="2"/>
  <c r="T446" i="2"/>
  <c r="T447" i="2"/>
  <c r="X447" i="2" s="1"/>
  <c r="T448" i="2"/>
  <c r="X448" i="2" s="1"/>
  <c r="T449" i="2"/>
  <c r="X449" i="2" s="1"/>
  <c r="T450" i="2"/>
  <c r="X450" i="2" s="1"/>
  <c r="T451" i="2"/>
  <c r="Y451" i="2" s="1"/>
  <c r="T452" i="2"/>
  <c r="X452" i="2" s="1"/>
  <c r="T453" i="2"/>
  <c r="Y453" i="2" s="1"/>
  <c r="T454" i="2"/>
  <c r="Y454" i="2" s="1"/>
  <c r="T455" i="2"/>
  <c r="Y455" i="2" s="1"/>
  <c r="T456" i="2"/>
  <c r="X456" i="2" s="1"/>
  <c r="T457" i="2"/>
  <c r="T458" i="2"/>
  <c r="T459" i="2"/>
  <c r="Y459" i="2" s="1"/>
  <c r="T460" i="2"/>
  <c r="T461" i="2"/>
  <c r="X461" i="2" s="1"/>
  <c r="T462" i="2"/>
  <c r="Y462" i="2" s="1"/>
  <c r="T463" i="2"/>
  <c r="X463" i="2" s="1"/>
  <c r="T464" i="2"/>
  <c r="T465" i="2"/>
  <c r="T466" i="2"/>
  <c r="Y466" i="2" s="1"/>
  <c r="T467" i="2"/>
  <c r="T468" i="2"/>
  <c r="T469" i="2"/>
  <c r="T470" i="2"/>
  <c r="T471" i="2"/>
  <c r="X471" i="2" s="1"/>
  <c r="T472" i="2"/>
  <c r="T473" i="2"/>
  <c r="T474" i="2"/>
  <c r="T475" i="2"/>
  <c r="T476" i="2"/>
  <c r="Y476" i="2" s="1"/>
  <c r="T477" i="2"/>
  <c r="Y477" i="2" s="1"/>
  <c r="T478" i="2"/>
  <c r="X478" i="2" s="1"/>
  <c r="T479" i="2"/>
  <c r="X479" i="2" s="1"/>
  <c r="T480" i="2"/>
  <c r="T481" i="2"/>
  <c r="T482" i="2"/>
  <c r="T483" i="2"/>
  <c r="T484" i="2"/>
  <c r="Y484" i="2" s="1"/>
  <c r="T485" i="2"/>
  <c r="X485" i="2" s="1"/>
  <c r="T486" i="2"/>
  <c r="T487" i="2"/>
  <c r="T488" i="2"/>
  <c r="T489" i="2"/>
  <c r="X489" i="2" s="1"/>
  <c r="T490" i="2"/>
  <c r="X490" i="2" s="1"/>
  <c r="T491" i="2"/>
  <c r="X491" i="2" s="1"/>
  <c r="T492" i="2"/>
  <c r="X492" i="2" s="1"/>
  <c r="T493" i="2"/>
  <c r="X493" i="2" s="1"/>
  <c r="T495" i="2"/>
  <c r="T494" i="2"/>
  <c r="T496" i="2"/>
  <c r="Y496" i="2" s="1"/>
  <c r="T497" i="2"/>
  <c r="Y497" i="2" s="1"/>
  <c r="T498" i="2"/>
  <c r="Y498" i="2" s="1"/>
  <c r="T499" i="2"/>
  <c r="T500" i="2"/>
  <c r="T501" i="2"/>
  <c r="X501" i="2" s="1"/>
  <c r="T502" i="2"/>
  <c r="Y502" i="2" s="1"/>
  <c r="T503" i="2"/>
  <c r="X503" i="2" s="1"/>
  <c r="T504" i="2"/>
  <c r="X504" i="2" s="1"/>
  <c r="T505" i="2"/>
  <c r="T506" i="2"/>
  <c r="T507" i="2"/>
  <c r="T508" i="2"/>
  <c r="T509" i="2"/>
  <c r="Y509" i="2" s="1"/>
  <c r="T510" i="2"/>
  <c r="T511" i="2"/>
  <c r="T512" i="2"/>
  <c r="Y512" i="2" s="1"/>
  <c r="T513" i="2"/>
  <c r="Y513" i="2" s="1"/>
  <c r="T514" i="2"/>
  <c r="X514" i="2" s="1"/>
  <c r="T515" i="2"/>
  <c r="T516" i="2"/>
  <c r="T517" i="2"/>
  <c r="T518" i="2"/>
  <c r="T519" i="2"/>
  <c r="T520" i="2"/>
  <c r="T521" i="2"/>
  <c r="T522" i="2"/>
  <c r="T523" i="2"/>
  <c r="X523" i="2" s="1"/>
  <c r="T524" i="2"/>
  <c r="X524" i="2" s="1"/>
  <c r="T525" i="2"/>
  <c r="Y525" i="2" s="1"/>
  <c r="T526" i="2"/>
  <c r="X526" i="2" s="1"/>
  <c r="T527" i="2"/>
  <c r="X527" i="2" s="1"/>
  <c r="T528" i="2"/>
  <c r="T529" i="2"/>
  <c r="T530" i="2"/>
  <c r="X530" i="2" s="1"/>
  <c r="T531" i="2"/>
  <c r="Y531" i="2" s="1"/>
  <c r="T532" i="2"/>
  <c r="X532" i="2" s="1"/>
  <c r="T533" i="2"/>
  <c r="T534" i="2"/>
  <c r="T535" i="2"/>
  <c r="X535" i="2" s="1"/>
  <c r="T536" i="2"/>
  <c r="X536" i="2" s="1"/>
  <c r="T537" i="2"/>
  <c r="X537" i="2" s="1"/>
  <c r="T538" i="2"/>
  <c r="Y538" i="2" s="1"/>
  <c r="T539" i="2"/>
  <c r="X539" i="2" s="1"/>
  <c r="T540" i="2"/>
  <c r="T541" i="2"/>
  <c r="T542" i="2"/>
  <c r="X542" i="2" s="1"/>
  <c r="T543" i="2"/>
  <c r="Y543" i="2" s="1"/>
  <c r="T544" i="2"/>
  <c r="T545" i="2"/>
  <c r="Y545" i="2" s="1"/>
  <c r="T546" i="2"/>
  <c r="Y546" i="2" s="1"/>
  <c r="T547" i="2"/>
  <c r="T548" i="2"/>
  <c r="T549" i="2"/>
  <c r="T550" i="2"/>
  <c r="X550" i="2" s="1"/>
  <c r="T551" i="2"/>
  <c r="X551" i="2" s="1"/>
  <c r="U296" i="2"/>
  <c r="AA296" i="2" s="1"/>
  <c r="U297" i="2"/>
  <c r="AA297" i="2" s="1"/>
  <c r="U298" i="2"/>
  <c r="AA298" i="2" s="1"/>
  <c r="U299" i="2"/>
  <c r="AA299" i="2" s="1"/>
  <c r="U300" i="2"/>
  <c r="AA300" i="2" s="1"/>
  <c r="U301" i="2"/>
  <c r="AA301" i="2" s="1"/>
  <c r="U302" i="2"/>
  <c r="AA302" i="2" s="1"/>
  <c r="U303" i="2"/>
  <c r="AA303" i="2" s="1"/>
  <c r="U304" i="2"/>
  <c r="AA304" i="2" s="1"/>
  <c r="U305" i="2"/>
  <c r="AA305" i="2" s="1"/>
  <c r="U306" i="2"/>
  <c r="AA306" i="2" s="1"/>
  <c r="U307" i="2"/>
  <c r="AA307" i="2" s="1"/>
  <c r="U308" i="2"/>
  <c r="AA308" i="2" s="1"/>
  <c r="U309" i="2"/>
  <c r="AA309" i="2" s="1"/>
  <c r="U310" i="2"/>
  <c r="AA310" i="2" s="1"/>
  <c r="U311" i="2"/>
  <c r="AA311" i="2" s="1"/>
  <c r="U314" i="2"/>
  <c r="AA314" i="2" s="1"/>
  <c r="U312" i="2"/>
  <c r="AA312" i="2" s="1"/>
  <c r="U313" i="2"/>
  <c r="AA313" i="2" s="1"/>
  <c r="U315" i="2"/>
  <c r="AA315" i="2" s="1"/>
  <c r="U316" i="2"/>
  <c r="AA316" i="2" s="1"/>
  <c r="U317" i="2"/>
  <c r="AA317" i="2" s="1"/>
  <c r="U318" i="2"/>
  <c r="AA318" i="2" s="1"/>
  <c r="U319" i="2"/>
  <c r="AA319" i="2" s="1"/>
  <c r="U320" i="2"/>
  <c r="AA320" i="2" s="1"/>
  <c r="U321" i="2"/>
  <c r="AA321" i="2" s="1"/>
  <c r="U322" i="2"/>
  <c r="AA322" i="2" s="1"/>
  <c r="U323" i="2"/>
  <c r="AA323" i="2" s="1"/>
  <c r="U324" i="2"/>
  <c r="AA324" i="2" s="1"/>
  <c r="U325" i="2"/>
  <c r="AA325" i="2" s="1"/>
  <c r="U326" i="2"/>
  <c r="AA326" i="2" s="1"/>
  <c r="U327" i="2"/>
  <c r="AA327" i="2" s="1"/>
  <c r="U328" i="2"/>
  <c r="AA328" i="2" s="1"/>
  <c r="U329" i="2"/>
  <c r="AA329" i="2" s="1"/>
  <c r="U330" i="2"/>
  <c r="AA330" i="2" s="1"/>
  <c r="U331" i="2"/>
  <c r="AA331" i="2" s="1"/>
  <c r="U332" i="2"/>
  <c r="AA332" i="2" s="1"/>
  <c r="U333" i="2"/>
  <c r="AA333" i="2" s="1"/>
  <c r="U334" i="2"/>
  <c r="AA334" i="2" s="1"/>
  <c r="U335" i="2"/>
  <c r="AA335" i="2" s="1"/>
  <c r="U336" i="2"/>
  <c r="AA336" i="2" s="1"/>
  <c r="U337" i="2"/>
  <c r="AA337" i="2" s="1"/>
  <c r="U338" i="2"/>
  <c r="AA338" i="2" s="1"/>
  <c r="U339" i="2"/>
  <c r="AA339" i="2" s="1"/>
  <c r="U340" i="2"/>
  <c r="AA340" i="2" s="1"/>
  <c r="U341" i="2"/>
  <c r="AA341" i="2" s="1"/>
  <c r="U342" i="2"/>
  <c r="AA342" i="2" s="1"/>
  <c r="U343" i="2"/>
  <c r="AA343" i="2" s="1"/>
  <c r="U344" i="2"/>
  <c r="AA344" i="2" s="1"/>
  <c r="U345" i="2"/>
  <c r="AA345" i="2" s="1"/>
  <c r="U346" i="2"/>
  <c r="AA346" i="2" s="1"/>
  <c r="U347" i="2"/>
  <c r="AA347" i="2" s="1"/>
  <c r="U348" i="2"/>
  <c r="AA348" i="2" s="1"/>
  <c r="U349" i="2"/>
  <c r="AA349" i="2" s="1"/>
  <c r="U350" i="2"/>
  <c r="AA350" i="2" s="1"/>
  <c r="U351" i="2"/>
  <c r="AA351" i="2" s="1"/>
  <c r="U352" i="2"/>
  <c r="AA352" i="2" s="1"/>
  <c r="U353" i="2"/>
  <c r="AA353" i="2" s="1"/>
  <c r="U354" i="2"/>
  <c r="AA354" i="2" s="1"/>
  <c r="U355" i="2"/>
  <c r="AA355" i="2" s="1"/>
  <c r="U359" i="2"/>
  <c r="AA359" i="2" s="1"/>
  <c r="U356" i="2"/>
  <c r="AA356" i="2" s="1"/>
  <c r="U357" i="2"/>
  <c r="AA357" i="2" s="1"/>
  <c r="U358" i="2"/>
  <c r="AA358" i="2" s="1"/>
  <c r="U360" i="2"/>
  <c r="AA360" i="2" s="1"/>
  <c r="U361" i="2"/>
  <c r="AA361" i="2" s="1"/>
  <c r="U362" i="2"/>
  <c r="AA362" i="2" s="1"/>
  <c r="U363" i="2"/>
  <c r="AA363" i="2" s="1"/>
  <c r="U364" i="2"/>
  <c r="AA364" i="2" s="1"/>
  <c r="U365" i="2"/>
  <c r="AA365" i="2" s="1"/>
  <c r="U366" i="2"/>
  <c r="AA366" i="2" s="1"/>
  <c r="U367" i="2"/>
  <c r="AA367" i="2" s="1"/>
  <c r="U368" i="2"/>
  <c r="AA368" i="2" s="1"/>
  <c r="U369" i="2"/>
  <c r="AA369" i="2" s="1"/>
  <c r="U370" i="2"/>
  <c r="AA370" i="2" s="1"/>
  <c r="U371" i="2"/>
  <c r="AA371" i="2" s="1"/>
  <c r="U372" i="2"/>
  <c r="AA372" i="2" s="1"/>
  <c r="U373" i="2"/>
  <c r="AA373" i="2" s="1"/>
  <c r="U374" i="2"/>
  <c r="AA374" i="2" s="1"/>
  <c r="U375" i="2"/>
  <c r="AA375" i="2" s="1"/>
  <c r="U376" i="2"/>
  <c r="AA376" i="2" s="1"/>
  <c r="U377" i="2"/>
  <c r="AA377" i="2" s="1"/>
  <c r="U378" i="2"/>
  <c r="AA378" i="2" s="1"/>
  <c r="U379" i="2"/>
  <c r="AA379" i="2" s="1"/>
  <c r="U380" i="2"/>
  <c r="AA380" i="2" s="1"/>
  <c r="U381" i="2"/>
  <c r="AA381" i="2" s="1"/>
  <c r="U382" i="2"/>
  <c r="AA382" i="2" s="1"/>
  <c r="U383" i="2"/>
  <c r="AA383" i="2" s="1"/>
  <c r="U384" i="2"/>
  <c r="AA384" i="2" s="1"/>
  <c r="U385" i="2"/>
  <c r="AA385" i="2" s="1"/>
  <c r="U386" i="2"/>
  <c r="AA386" i="2" s="1"/>
  <c r="U387" i="2"/>
  <c r="AA387" i="2" s="1"/>
  <c r="U394" i="2"/>
  <c r="AA394" i="2" s="1"/>
  <c r="U388" i="2"/>
  <c r="AA388" i="2" s="1"/>
  <c r="U389" i="2"/>
  <c r="AA389" i="2" s="1"/>
  <c r="U390" i="2"/>
  <c r="AA390" i="2" s="1"/>
  <c r="U391" i="2"/>
  <c r="AA391" i="2" s="1"/>
  <c r="U392" i="2"/>
  <c r="AA392" i="2" s="1"/>
  <c r="U393" i="2"/>
  <c r="AA393" i="2" s="1"/>
  <c r="U395" i="2"/>
  <c r="AA395" i="2" s="1"/>
  <c r="U396" i="2"/>
  <c r="AA396" i="2" s="1"/>
  <c r="U397" i="2"/>
  <c r="AA397" i="2" s="1"/>
  <c r="U398" i="2"/>
  <c r="AA398" i="2" s="1"/>
  <c r="U399" i="2"/>
  <c r="AA399" i="2" s="1"/>
  <c r="U400" i="2"/>
  <c r="AA400" i="2" s="1"/>
  <c r="U401" i="2"/>
  <c r="AA401" i="2" s="1"/>
  <c r="U402" i="2"/>
  <c r="AA402" i="2" s="1"/>
  <c r="U403" i="2"/>
  <c r="AA403" i="2" s="1"/>
  <c r="U404" i="2"/>
  <c r="AA404" i="2" s="1"/>
  <c r="U405" i="2"/>
  <c r="AA405" i="2" s="1"/>
  <c r="U406" i="2"/>
  <c r="AA406" i="2" s="1"/>
  <c r="U407" i="2"/>
  <c r="AA407" i="2" s="1"/>
  <c r="U408" i="2"/>
  <c r="AA408" i="2" s="1"/>
  <c r="U409" i="2"/>
  <c r="AA409" i="2" s="1"/>
  <c r="U410" i="2"/>
  <c r="AA410" i="2" s="1"/>
  <c r="U411" i="2"/>
  <c r="AA411" i="2" s="1"/>
  <c r="U412" i="2"/>
  <c r="AA412" i="2" s="1"/>
  <c r="U413" i="2"/>
  <c r="AA413" i="2" s="1"/>
  <c r="U414" i="2"/>
  <c r="AA414" i="2" s="1"/>
  <c r="U415" i="2"/>
  <c r="AA415" i="2" s="1"/>
  <c r="U416" i="2"/>
  <c r="AA416" i="2" s="1"/>
  <c r="U417" i="2"/>
  <c r="AA417" i="2" s="1"/>
  <c r="U418" i="2"/>
  <c r="AA418" i="2" s="1"/>
  <c r="U419" i="2"/>
  <c r="AA419" i="2" s="1"/>
  <c r="U420" i="2"/>
  <c r="AA420" i="2" s="1"/>
  <c r="U421" i="2"/>
  <c r="AA421" i="2" s="1"/>
  <c r="U422" i="2"/>
  <c r="AA422" i="2" s="1"/>
  <c r="U423" i="2"/>
  <c r="AA423" i="2" s="1"/>
  <c r="U424" i="2"/>
  <c r="AA424" i="2" s="1"/>
  <c r="U425" i="2"/>
  <c r="AA425" i="2" s="1"/>
  <c r="U426" i="2"/>
  <c r="AA426" i="2" s="1"/>
  <c r="U427" i="2"/>
  <c r="AA427" i="2" s="1"/>
  <c r="U428" i="2"/>
  <c r="AA428" i="2" s="1"/>
  <c r="U429" i="2"/>
  <c r="AA429" i="2" s="1"/>
  <c r="U430" i="2"/>
  <c r="AA430" i="2" s="1"/>
  <c r="U431" i="2"/>
  <c r="AA431" i="2" s="1"/>
  <c r="U432" i="2"/>
  <c r="AA432" i="2" s="1"/>
  <c r="U433" i="2"/>
  <c r="AA433" i="2" s="1"/>
  <c r="U434" i="2"/>
  <c r="AA434" i="2" s="1"/>
  <c r="U435" i="2"/>
  <c r="AA435" i="2" s="1"/>
  <c r="U436" i="2"/>
  <c r="AA436" i="2" s="1"/>
  <c r="U437" i="2"/>
  <c r="AA437" i="2" s="1"/>
  <c r="U438" i="2"/>
  <c r="AA438" i="2" s="1"/>
  <c r="U439" i="2"/>
  <c r="AA439" i="2" s="1"/>
  <c r="U440" i="2"/>
  <c r="AA440" i="2" s="1"/>
  <c r="U441" i="2"/>
  <c r="AA441" i="2" s="1"/>
  <c r="U442" i="2"/>
  <c r="AA442" i="2" s="1"/>
  <c r="U443" i="2"/>
  <c r="AA443" i="2" s="1"/>
  <c r="U444" i="2"/>
  <c r="AA444" i="2" s="1"/>
  <c r="U445" i="2"/>
  <c r="AA445" i="2" s="1"/>
  <c r="U446" i="2"/>
  <c r="AA446" i="2" s="1"/>
  <c r="U447" i="2"/>
  <c r="AA447" i="2" s="1"/>
  <c r="U448" i="2"/>
  <c r="AA448" i="2" s="1"/>
  <c r="U449" i="2"/>
  <c r="AA449" i="2" s="1"/>
  <c r="U450" i="2"/>
  <c r="AA450" i="2" s="1"/>
  <c r="U451" i="2"/>
  <c r="AA451" i="2" s="1"/>
  <c r="U452" i="2"/>
  <c r="AA452" i="2" s="1"/>
  <c r="U453" i="2"/>
  <c r="AA453" i="2" s="1"/>
  <c r="U454" i="2"/>
  <c r="AA454" i="2" s="1"/>
  <c r="U455" i="2"/>
  <c r="AA455" i="2" s="1"/>
  <c r="U456" i="2"/>
  <c r="AA456" i="2" s="1"/>
  <c r="U457" i="2"/>
  <c r="AA457" i="2" s="1"/>
  <c r="U458" i="2"/>
  <c r="AA458" i="2" s="1"/>
  <c r="U459" i="2"/>
  <c r="AA459" i="2" s="1"/>
  <c r="U460" i="2"/>
  <c r="AA460" i="2" s="1"/>
  <c r="U461" i="2"/>
  <c r="AA461" i="2" s="1"/>
  <c r="U462" i="2"/>
  <c r="AA462" i="2" s="1"/>
  <c r="U463" i="2"/>
  <c r="AA463" i="2" s="1"/>
  <c r="U464" i="2"/>
  <c r="AA464" i="2" s="1"/>
  <c r="U465" i="2"/>
  <c r="AA465" i="2" s="1"/>
  <c r="U466" i="2"/>
  <c r="AA466" i="2" s="1"/>
  <c r="U467" i="2"/>
  <c r="AA467" i="2" s="1"/>
  <c r="U468" i="2"/>
  <c r="AA468" i="2" s="1"/>
  <c r="U469" i="2"/>
  <c r="AA469" i="2" s="1"/>
  <c r="U470" i="2"/>
  <c r="AA470" i="2" s="1"/>
  <c r="U471" i="2"/>
  <c r="AA471" i="2" s="1"/>
  <c r="U472" i="2"/>
  <c r="AA472" i="2" s="1"/>
  <c r="U473" i="2"/>
  <c r="AA473" i="2" s="1"/>
  <c r="U474" i="2"/>
  <c r="AA474" i="2" s="1"/>
  <c r="U475" i="2"/>
  <c r="AA475" i="2" s="1"/>
  <c r="U476" i="2"/>
  <c r="AA476" i="2" s="1"/>
  <c r="U477" i="2"/>
  <c r="AA477" i="2" s="1"/>
  <c r="U478" i="2"/>
  <c r="AA478" i="2" s="1"/>
  <c r="U479" i="2"/>
  <c r="AA479" i="2" s="1"/>
  <c r="U480" i="2"/>
  <c r="AA480" i="2" s="1"/>
  <c r="U481" i="2"/>
  <c r="AA481" i="2" s="1"/>
  <c r="U482" i="2"/>
  <c r="AA482" i="2" s="1"/>
  <c r="U483" i="2"/>
  <c r="AA483" i="2" s="1"/>
  <c r="U484" i="2"/>
  <c r="AA484" i="2" s="1"/>
  <c r="U485" i="2"/>
  <c r="AA485" i="2" s="1"/>
  <c r="U486" i="2"/>
  <c r="AA486" i="2" s="1"/>
  <c r="U487" i="2"/>
  <c r="AA487" i="2" s="1"/>
  <c r="U488" i="2"/>
  <c r="AA488" i="2" s="1"/>
  <c r="U489" i="2"/>
  <c r="AA489" i="2" s="1"/>
  <c r="U490" i="2"/>
  <c r="AA490" i="2" s="1"/>
  <c r="U491" i="2"/>
  <c r="AA491" i="2" s="1"/>
  <c r="U492" i="2"/>
  <c r="AA492" i="2" s="1"/>
  <c r="U493" i="2"/>
  <c r="AA493" i="2" s="1"/>
  <c r="U495" i="2"/>
  <c r="AA495" i="2" s="1"/>
  <c r="U494" i="2"/>
  <c r="AA494" i="2" s="1"/>
  <c r="U496" i="2"/>
  <c r="AA496" i="2" s="1"/>
  <c r="U497" i="2"/>
  <c r="AA497" i="2" s="1"/>
  <c r="U498" i="2"/>
  <c r="AA498" i="2" s="1"/>
  <c r="U499" i="2"/>
  <c r="AA499" i="2" s="1"/>
  <c r="U500" i="2"/>
  <c r="AA500" i="2" s="1"/>
  <c r="U501" i="2"/>
  <c r="AA501" i="2" s="1"/>
  <c r="U502" i="2"/>
  <c r="AA502" i="2" s="1"/>
  <c r="U503" i="2"/>
  <c r="AA503" i="2" s="1"/>
  <c r="U504" i="2"/>
  <c r="AA504" i="2" s="1"/>
  <c r="U505" i="2"/>
  <c r="AA505" i="2" s="1"/>
  <c r="U506" i="2"/>
  <c r="AA506" i="2" s="1"/>
  <c r="U507" i="2"/>
  <c r="AA507" i="2" s="1"/>
  <c r="U508" i="2"/>
  <c r="AA508" i="2" s="1"/>
  <c r="U509" i="2"/>
  <c r="AA509" i="2" s="1"/>
  <c r="U510" i="2"/>
  <c r="AA510" i="2" s="1"/>
  <c r="U511" i="2"/>
  <c r="AA511" i="2" s="1"/>
  <c r="U512" i="2"/>
  <c r="AA512" i="2" s="1"/>
  <c r="U513" i="2"/>
  <c r="AA513" i="2" s="1"/>
  <c r="U514" i="2"/>
  <c r="AA514" i="2" s="1"/>
  <c r="U515" i="2"/>
  <c r="AA515" i="2" s="1"/>
  <c r="U516" i="2"/>
  <c r="AA516" i="2" s="1"/>
  <c r="U517" i="2"/>
  <c r="AA517" i="2" s="1"/>
  <c r="U518" i="2"/>
  <c r="AA518" i="2" s="1"/>
  <c r="U519" i="2"/>
  <c r="AA519" i="2" s="1"/>
  <c r="U520" i="2"/>
  <c r="AA520" i="2" s="1"/>
  <c r="U521" i="2"/>
  <c r="AA521" i="2" s="1"/>
  <c r="U522" i="2"/>
  <c r="AA522" i="2" s="1"/>
  <c r="U523" i="2"/>
  <c r="AA523" i="2" s="1"/>
  <c r="U524" i="2"/>
  <c r="AA524" i="2" s="1"/>
  <c r="U525" i="2"/>
  <c r="AA525" i="2" s="1"/>
  <c r="U526" i="2"/>
  <c r="AA526" i="2" s="1"/>
  <c r="U527" i="2"/>
  <c r="AA527" i="2" s="1"/>
  <c r="U528" i="2"/>
  <c r="AA528" i="2" s="1"/>
  <c r="U529" i="2"/>
  <c r="AA529" i="2" s="1"/>
  <c r="U530" i="2"/>
  <c r="AA530" i="2" s="1"/>
  <c r="U531" i="2"/>
  <c r="AA531" i="2" s="1"/>
  <c r="U532" i="2"/>
  <c r="AA532" i="2" s="1"/>
  <c r="U533" i="2"/>
  <c r="AA533" i="2" s="1"/>
  <c r="U534" i="2"/>
  <c r="AA534" i="2" s="1"/>
  <c r="U535" i="2"/>
  <c r="AA535" i="2" s="1"/>
  <c r="U536" i="2"/>
  <c r="AA536" i="2" s="1"/>
  <c r="U537" i="2"/>
  <c r="AA537" i="2" s="1"/>
  <c r="U538" i="2"/>
  <c r="AA538" i="2" s="1"/>
  <c r="U539" i="2"/>
  <c r="AA539" i="2" s="1"/>
  <c r="U540" i="2"/>
  <c r="AA540" i="2" s="1"/>
  <c r="U541" i="2"/>
  <c r="AA541" i="2" s="1"/>
  <c r="U542" i="2"/>
  <c r="AA542" i="2" s="1"/>
  <c r="U543" i="2"/>
  <c r="AA543" i="2" s="1"/>
  <c r="U544" i="2"/>
  <c r="AA544" i="2" s="1"/>
  <c r="U545" i="2"/>
  <c r="AA545" i="2" s="1"/>
  <c r="U546" i="2"/>
  <c r="AA546" i="2" s="1"/>
  <c r="U547" i="2"/>
  <c r="AA547" i="2" s="1"/>
  <c r="U548" i="2"/>
  <c r="AA548" i="2" s="1"/>
  <c r="U549" i="2"/>
  <c r="AA549" i="2" s="1"/>
  <c r="U550" i="2"/>
  <c r="AA550" i="2" s="1"/>
  <c r="U551" i="2"/>
  <c r="AA551" i="2" s="1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4" i="2"/>
  <c r="V312" i="2"/>
  <c r="V313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9" i="2"/>
  <c r="V356" i="2"/>
  <c r="V357" i="2"/>
  <c r="V358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94" i="2"/>
  <c r="V388" i="2"/>
  <c r="V389" i="2"/>
  <c r="V390" i="2"/>
  <c r="V391" i="2"/>
  <c r="V392" i="2"/>
  <c r="V393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5" i="2"/>
  <c r="V494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W296" i="2"/>
  <c r="W297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4" i="2"/>
  <c r="W312" i="2"/>
  <c r="W313" i="2"/>
  <c r="W315" i="2"/>
  <c r="W316" i="2"/>
  <c r="W317" i="2"/>
  <c r="W318" i="2"/>
  <c r="W319" i="2"/>
  <c r="W320" i="2"/>
  <c r="W321" i="2"/>
  <c r="W322" i="2"/>
  <c r="W323" i="2"/>
  <c r="W324" i="2"/>
  <c r="W325" i="2"/>
  <c r="W326" i="2"/>
  <c r="W327" i="2"/>
  <c r="W328" i="2"/>
  <c r="W329" i="2"/>
  <c r="W330" i="2"/>
  <c r="W331" i="2"/>
  <c r="W332" i="2"/>
  <c r="W333" i="2"/>
  <c r="W334" i="2"/>
  <c r="W335" i="2"/>
  <c r="W336" i="2"/>
  <c r="W337" i="2"/>
  <c r="W338" i="2"/>
  <c r="W339" i="2"/>
  <c r="W340" i="2"/>
  <c r="W341" i="2"/>
  <c r="W342" i="2"/>
  <c r="W343" i="2"/>
  <c r="W344" i="2"/>
  <c r="W345" i="2"/>
  <c r="W346" i="2"/>
  <c r="W347" i="2"/>
  <c r="W348" i="2"/>
  <c r="W349" i="2"/>
  <c r="W350" i="2"/>
  <c r="W351" i="2"/>
  <c r="W352" i="2"/>
  <c r="W353" i="2"/>
  <c r="W354" i="2"/>
  <c r="W355" i="2"/>
  <c r="W359" i="2"/>
  <c r="W356" i="2"/>
  <c r="W357" i="2"/>
  <c r="W358" i="2"/>
  <c r="W360" i="2"/>
  <c r="W361" i="2"/>
  <c r="W362" i="2"/>
  <c r="W363" i="2"/>
  <c r="W364" i="2"/>
  <c r="W365" i="2"/>
  <c r="W366" i="2"/>
  <c r="W367" i="2"/>
  <c r="W368" i="2"/>
  <c r="W369" i="2"/>
  <c r="W370" i="2"/>
  <c r="W371" i="2"/>
  <c r="W372" i="2"/>
  <c r="W373" i="2"/>
  <c r="W374" i="2"/>
  <c r="W375" i="2"/>
  <c r="W376" i="2"/>
  <c r="W377" i="2"/>
  <c r="W378" i="2"/>
  <c r="W379" i="2"/>
  <c r="W380" i="2"/>
  <c r="W381" i="2"/>
  <c r="W382" i="2"/>
  <c r="W383" i="2"/>
  <c r="W384" i="2"/>
  <c r="W385" i="2"/>
  <c r="W386" i="2"/>
  <c r="W387" i="2"/>
  <c r="W394" i="2"/>
  <c r="W388" i="2"/>
  <c r="W389" i="2"/>
  <c r="W390" i="2"/>
  <c r="W391" i="2"/>
  <c r="W392" i="2"/>
  <c r="W393" i="2"/>
  <c r="W395" i="2"/>
  <c r="W396" i="2"/>
  <c r="W397" i="2"/>
  <c r="W398" i="2"/>
  <c r="W399" i="2"/>
  <c r="W400" i="2"/>
  <c r="W401" i="2"/>
  <c r="W402" i="2"/>
  <c r="W403" i="2"/>
  <c r="W404" i="2"/>
  <c r="W405" i="2"/>
  <c r="W406" i="2"/>
  <c r="W407" i="2"/>
  <c r="W408" i="2"/>
  <c r="W409" i="2"/>
  <c r="W410" i="2"/>
  <c r="W411" i="2"/>
  <c r="W412" i="2"/>
  <c r="W413" i="2"/>
  <c r="W414" i="2"/>
  <c r="W415" i="2"/>
  <c r="W416" i="2"/>
  <c r="W417" i="2"/>
  <c r="W418" i="2"/>
  <c r="W419" i="2"/>
  <c r="W420" i="2"/>
  <c r="W421" i="2"/>
  <c r="W422" i="2"/>
  <c r="W423" i="2"/>
  <c r="W424" i="2"/>
  <c r="W425" i="2"/>
  <c r="W426" i="2"/>
  <c r="W427" i="2"/>
  <c r="W428" i="2"/>
  <c r="W429" i="2"/>
  <c r="W430" i="2"/>
  <c r="W431" i="2"/>
  <c r="W432" i="2"/>
  <c r="W433" i="2"/>
  <c r="W434" i="2"/>
  <c r="W435" i="2"/>
  <c r="W436" i="2"/>
  <c r="W437" i="2"/>
  <c r="W438" i="2"/>
  <c r="W439" i="2"/>
  <c r="W440" i="2"/>
  <c r="W441" i="2"/>
  <c r="W442" i="2"/>
  <c r="W443" i="2"/>
  <c r="W444" i="2"/>
  <c r="W445" i="2"/>
  <c r="W446" i="2"/>
  <c r="W447" i="2"/>
  <c r="W448" i="2"/>
  <c r="W449" i="2"/>
  <c r="W450" i="2"/>
  <c r="W451" i="2"/>
  <c r="W452" i="2"/>
  <c r="W453" i="2"/>
  <c r="W454" i="2"/>
  <c r="W455" i="2"/>
  <c r="W456" i="2"/>
  <c r="W457" i="2"/>
  <c r="W458" i="2"/>
  <c r="W459" i="2"/>
  <c r="W460" i="2"/>
  <c r="W461" i="2"/>
  <c r="W462" i="2"/>
  <c r="W463" i="2"/>
  <c r="W464" i="2"/>
  <c r="W465" i="2"/>
  <c r="W466" i="2"/>
  <c r="W467" i="2"/>
  <c r="W468" i="2"/>
  <c r="W469" i="2"/>
  <c r="W470" i="2"/>
  <c r="W471" i="2"/>
  <c r="W472" i="2"/>
  <c r="W473" i="2"/>
  <c r="W474" i="2"/>
  <c r="W475" i="2"/>
  <c r="W476" i="2"/>
  <c r="W477" i="2"/>
  <c r="W478" i="2"/>
  <c r="W479" i="2"/>
  <c r="W480" i="2"/>
  <c r="W481" i="2"/>
  <c r="W482" i="2"/>
  <c r="W483" i="2"/>
  <c r="W484" i="2"/>
  <c r="W485" i="2"/>
  <c r="W486" i="2"/>
  <c r="W487" i="2"/>
  <c r="W488" i="2"/>
  <c r="W489" i="2"/>
  <c r="W490" i="2"/>
  <c r="W491" i="2"/>
  <c r="W492" i="2"/>
  <c r="W493" i="2"/>
  <c r="W495" i="2"/>
  <c r="W494" i="2"/>
  <c r="W496" i="2"/>
  <c r="W497" i="2"/>
  <c r="W498" i="2"/>
  <c r="W499" i="2"/>
  <c r="W500" i="2"/>
  <c r="W501" i="2"/>
  <c r="W502" i="2"/>
  <c r="W503" i="2"/>
  <c r="W504" i="2"/>
  <c r="W505" i="2"/>
  <c r="W506" i="2"/>
  <c r="W507" i="2"/>
  <c r="W508" i="2"/>
  <c r="W509" i="2"/>
  <c r="W510" i="2"/>
  <c r="W511" i="2"/>
  <c r="W512" i="2"/>
  <c r="W513" i="2"/>
  <c r="W514" i="2"/>
  <c r="W515" i="2"/>
  <c r="W516" i="2"/>
  <c r="W517" i="2"/>
  <c r="W518" i="2"/>
  <c r="W519" i="2"/>
  <c r="W520" i="2"/>
  <c r="W521" i="2"/>
  <c r="W522" i="2"/>
  <c r="W523" i="2"/>
  <c r="W524" i="2"/>
  <c r="W525" i="2"/>
  <c r="W526" i="2"/>
  <c r="W527" i="2"/>
  <c r="W528" i="2"/>
  <c r="W529" i="2"/>
  <c r="W530" i="2"/>
  <c r="W531" i="2"/>
  <c r="W532" i="2"/>
  <c r="W533" i="2"/>
  <c r="W534" i="2"/>
  <c r="W535" i="2"/>
  <c r="W536" i="2"/>
  <c r="W537" i="2"/>
  <c r="W538" i="2"/>
  <c r="W539" i="2"/>
  <c r="W540" i="2"/>
  <c r="W541" i="2"/>
  <c r="W542" i="2"/>
  <c r="W543" i="2"/>
  <c r="W544" i="2"/>
  <c r="W545" i="2"/>
  <c r="W546" i="2"/>
  <c r="W547" i="2"/>
  <c r="W548" i="2"/>
  <c r="W549" i="2"/>
  <c r="W550" i="2"/>
  <c r="W551" i="2"/>
  <c r="Y310" i="2"/>
  <c r="Z296" i="2"/>
  <c r="Z297" i="2"/>
  <c r="Z298" i="2"/>
  <c r="Z299" i="2"/>
  <c r="Z300" i="2"/>
  <c r="Z301" i="2"/>
  <c r="Z302" i="2"/>
  <c r="Z303" i="2"/>
  <c r="Z304" i="2"/>
  <c r="Z305" i="2"/>
  <c r="Z306" i="2"/>
  <c r="Z307" i="2"/>
  <c r="Z308" i="2"/>
  <c r="Z309" i="2"/>
  <c r="Z310" i="2"/>
  <c r="Z311" i="2"/>
  <c r="Z314" i="2"/>
  <c r="Z312" i="2"/>
  <c r="Z313" i="2"/>
  <c r="Z315" i="2"/>
  <c r="Z316" i="2"/>
  <c r="Z317" i="2"/>
  <c r="Z318" i="2"/>
  <c r="Z319" i="2"/>
  <c r="Z320" i="2"/>
  <c r="Z321" i="2"/>
  <c r="Z322" i="2"/>
  <c r="Z323" i="2"/>
  <c r="Z324" i="2"/>
  <c r="Z325" i="2"/>
  <c r="Z326" i="2"/>
  <c r="Z327" i="2"/>
  <c r="Z328" i="2"/>
  <c r="Z329" i="2"/>
  <c r="Z330" i="2"/>
  <c r="Z331" i="2"/>
  <c r="Z332" i="2"/>
  <c r="Z333" i="2"/>
  <c r="Z334" i="2"/>
  <c r="Z335" i="2"/>
  <c r="Z336" i="2"/>
  <c r="Z337" i="2"/>
  <c r="Z338" i="2"/>
  <c r="Z339" i="2"/>
  <c r="Z340" i="2"/>
  <c r="Z341" i="2"/>
  <c r="Z342" i="2"/>
  <c r="Z343" i="2"/>
  <c r="Z344" i="2"/>
  <c r="Z345" i="2"/>
  <c r="Z346" i="2"/>
  <c r="Z347" i="2"/>
  <c r="Z348" i="2"/>
  <c r="Z349" i="2"/>
  <c r="Z350" i="2"/>
  <c r="Z351" i="2"/>
  <c r="Z352" i="2"/>
  <c r="Z353" i="2"/>
  <c r="Z354" i="2"/>
  <c r="Z355" i="2"/>
  <c r="Z359" i="2"/>
  <c r="Z356" i="2"/>
  <c r="Z357" i="2"/>
  <c r="Z358" i="2"/>
  <c r="Z360" i="2"/>
  <c r="Z361" i="2"/>
  <c r="Z362" i="2"/>
  <c r="Z363" i="2"/>
  <c r="Z364" i="2"/>
  <c r="Z365" i="2"/>
  <c r="Z366" i="2"/>
  <c r="Z367" i="2"/>
  <c r="Z368" i="2"/>
  <c r="Z369" i="2"/>
  <c r="Z370" i="2"/>
  <c r="Z371" i="2"/>
  <c r="Z372" i="2"/>
  <c r="Z373" i="2"/>
  <c r="Z374" i="2"/>
  <c r="Z375" i="2"/>
  <c r="Z376" i="2"/>
  <c r="Z377" i="2"/>
  <c r="Z378" i="2"/>
  <c r="Z379" i="2"/>
  <c r="Z380" i="2"/>
  <c r="Z381" i="2"/>
  <c r="Z382" i="2"/>
  <c r="Z383" i="2"/>
  <c r="Z384" i="2"/>
  <c r="Z385" i="2"/>
  <c r="Z386" i="2"/>
  <c r="Z387" i="2"/>
  <c r="Z394" i="2"/>
  <c r="Z388" i="2"/>
  <c r="Z389" i="2"/>
  <c r="Z390" i="2"/>
  <c r="Z391" i="2"/>
  <c r="Z392" i="2"/>
  <c r="Z393" i="2"/>
  <c r="Z395" i="2"/>
  <c r="Z396" i="2"/>
  <c r="Z397" i="2"/>
  <c r="Z398" i="2"/>
  <c r="Z399" i="2"/>
  <c r="Z400" i="2"/>
  <c r="Z401" i="2"/>
  <c r="Z402" i="2"/>
  <c r="Z403" i="2"/>
  <c r="Z404" i="2"/>
  <c r="Z405" i="2"/>
  <c r="Z406" i="2"/>
  <c r="Z407" i="2"/>
  <c r="Z408" i="2"/>
  <c r="Z409" i="2"/>
  <c r="Z410" i="2"/>
  <c r="Z411" i="2"/>
  <c r="Z412" i="2"/>
  <c r="Z413" i="2"/>
  <c r="Z414" i="2"/>
  <c r="Z415" i="2"/>
  <c r="Z416" i="2"/>
  <c r="Z417" i="2"/>
  <c r="Z418" i="2"/>
  <c r="Z419" i="2"/>
  <c r="Z420" i="2"/>
  <c r="Z421" i="2"/>
  <c r="Z422" i="2"/>
  <c r="Z423" i="2"/>
  <c r="Z424" i="2"/>
  <c r="Z425" i="2"/>
  <c r="Z426" i="2"/>
  <c r="Z427" i="2"/>
  <c r="Z428" i="2"/>
  <c r="Z429" i="2"/>
  <c r="Z430" i="2"/>
  <c r="Z431" i="2"/>
  <c r="Z432" i="2"/>
  <c r="Z433" i="2"/>
  <c r="Z434" i="2"/>
  <c r="Z435" i="2"/>
  <c r="Z436" i="2"/>
  <c r="Z437" i="2"/>
  <c r="Z438" i="2"/>
  <c r="Z439" i="2"/>
  <c r="Z440" i="2"/>
  <c r="Z441" i="2"/>
  <c r="Z442" i="2"/>
  <c r="Z443" i="2"/>
  <c r="Z444" i="2"/>
  <c r="Z445" i="2"/>
  <c r="Z446" i="2"/>
  <c r="Z447" i="2"/>
  <c r="Z448" i="2"/>
  <c r="Z449" i="2"/>
  <c r="Z450" i="2"/>
  <c r="Z451" i="2"/>
  <c r="Z452" i="2"/>
  <c r="Z453" i="2"/>
  <c r="Z454" i="2"/>
  <c r="Z455" i="2"/>
  <c r="Z456" i="2"/>
  <c r="Z457" i="2"/>
  <c r="Z458" i="2"/>
  <c r="Z459" i="2"/>
  <c r="Z460" i="2"/>
  <c r="Z461" i="2"/>
  <c r="Z462" i="2"/>
  <c r="Z463" i="2"/>
  <c r="Z464" i="2"/>
  <c r="Z465" i="2"/>
  <c r="Z466" i="2"/>
  <c r="Z467" i="2"/>
  <c r="Z468" i="2"/>
  <c r="Z469" i="2"/>
  <c r="Z470" i="2"/>
  <c r="Z471" i="2"/>
  <c r="Z472" i="2"/>
  <c r="Z473" i="2"/>
  <c r="Z474" i="2"/>
  <c r="Z475" i="2"/>
  <c r="Z476" i="2"/>
  <c r="Z477" i="2"/>
  <c r="Z478" i="2"/>
  <c r="Z479" i="2"/>
  <c r="Z480" i="2"/>
  <c r="Z481" i="2"/>
  <c r="Z482" i="2"/>
  <c r="Z483" i="2"/>
  <c r="Z484" i="2"/>
  <c r="Z485" i="2"/>
  <c r="Z486" i="2"/>
  <c r="Z487" i="2"/>
  <c r="Z488" i="2"/>
  <c r="Z489" i="2"/>
  <c r="Z490" i="2"/>
  <c r="Z491" i="2"/>
  <c r="Z492" i="2"/>
  <c r="Z493" i="2"/>
  <c r="Z495" i="2"/>
  <c r="Z494" i="2"/>
  <c r="Z496" i="2"/>
  <c r="Z497" i="2"/>
  <c r="Z498" i="2"/>
  <c r="Z499" i="2"/>
  <c r="Z500" i="2"/>
  <c r="Z501" i="2"/>
  <c r="Z502" i="2"/>
  <c r="Z503" i="2"/>
  <c r="Z504" i="2"/>
  <c r="Z505" i="2"/>
  <c r="Z506" i="2"/>
  <c r="Z507" i="2"/>
  <c r="Z508" i="2"/>
  <c r="Z509" i="2"/>
  <c r="Z510" i="2"/>
  <c r="Z511" i="2"/>
  <c r="Z512" i="2"/>
  <c r="Z513" i="2"/>
  <c r="Z514" i="2"/>
  <c r="Z515" i="2"/>
  <c r="Z516" i="2"/>
  <c r="Z517" i="2"/>
  <c r="Z518" i="2"/>
  <c r="Z519" i="2"/>
  <c r="Z520" i="2"/>
  <c r="Z521" i="2"/>
  <c r="Z522" i="2"/>
  <c r="Z523" i="2"/>
  <c r="Z524" i="2"/>
  <c r="Z525" i="2"/>
  <c r="Z526" i="2"/>
  <c r="Z527" i="2"/>
  <c r="Z528" i="2"/>
  <c r="Z529" i="2"/>
  <c r="Z530" i="2"/>
  <c r="Z531" i="2"/>
  <c r="Z532" i="2"/>
  <c r="Z533" i="2"/>
  <c r="Z534" i="2"/>
  <c r="Z535" i="2"/>
  <c r="Z536" i="2"/>
  <c r="Z537" i="2"/>
  <c r="Z538" i="2"/>
  <c r="Z539" i="2"/>
  <c r="Z540" i="2"/>
  <c r="Z541" i="2"/>
  <c r="Z542" i="2"/>
  <c r="Z543" i="2"/>
  <c r="Z544" i="2"/>
  <c r="Z545" i="2"/>
  <c r="Z546" i="2"/>
  <c r="Z547" i="2"/>
  <c r="Z548" i="2"/>
  <c r="Z549" i="2"/>
  <c r="Z550" i="2"/>
  <c r="Z551" i="2"/>
  <c r="AB296" i="2"/>
  <c r="AB297" i="2"/>
  <c r="AB298" i="2"/>
  <c r="AB299" i="2"/>
  <c r="AB300" i="2"/>
  <c r="AB301" i="2"/>
  <c r="AB302" i="2"/>
  <c r="AB303" i="2"/>
  <c r="AB304" i="2"/>
  <c r="AB305" i="2"/>
  <c r="AB306" i="2"/>
  <c r="AB307" i="2"/>
  <c r="AB308" i="2"/>
  <c r="AB309" i="2"/>
  <c r="AB310" i="2"/>
  <c r="AB311" i="2"/>
  <c r="AB314" i="2"/>
  <c r="AB312" i="2"/>
  <c r="AB313" i="2"/>
  <c r="AB315" i="2"/>
  <c r="AB316" i="2"/>
  <c r="AB317" i="2"/>
  <c r="AB318" i="2"/>
  <c r="AB319" i="2"/>
  <c r="AB320" i="2"/>
  <c r="AB321" i="2"/>
  <c r="AB322" i="2"/>
  <c r="AB323" i="2"/>
  <c r="AB324" i="2"/>
  <c r="AB325" i="2"/>
  <c r="AB326" i="2"/>
  <c r="AB327" i="2"/>
  <c r="AB328" i="2"/>
  <c r="AB329" i="2"/>
  <c r="AB330" i="2"/>
  <c r="AB331" i="2"/>
  <c r="AB332" i="2"/>
  <c r="AB333" i="2"/>
  <c r="AB334" i="2"/>
  <c r="AB335" i="2"/>
  <c r="AB336" i="2"/>
  <c r="AB337" i="2"/>
  <c r="AB338" i="2"/>
  <c r="AB339" i="2"/>
  <c r="AB340" i="2"/>
  <c r="AB341" i="2"/>
  <c r="AB342" i="2"/>
  <c r="AB343" i="2"/>
  <c r="AB344" i="2"/>
  <c r="AB345" i="2"/>
  <c r="AB346" i="2"/>
  <c r="AB347" i="2"/>
  <c r="AB348" i="2"/>
  <c r="AB349" i="2"/>
  <c r="AB350" i="2"/>
  <c r="AB351" i="2"/>
  <c r="AB352" i="2"/>
  <c r="AB353" i="2"/>
  <c r="AB354" i="2"/>
  <c r="AB355" i="2"/>
  <c r="AB359" i="2"/>
  <c r="AB356" i="2"/>
  <c r="AB357" i="2"/>
  <c r="AB358" i="2"/>
  <c r="AB360" i="2"/>
  <c r="AB361" i="2"/>
  <c r="AB362" i="2"/>
  <c r="AB363" i="2"/>
  <c r="AB364" i="2"/>
  <c r="AB365" i="2"/>
  <c r="AB366" i="2"/>
  <c r="AB367" i="2"/>
  <c r="AB368" i="2"/>
  <c r="AB369" i="2"/>
  <c r="AB370" i="2"/>
  <c r="AB371" i="2"/>
  <c r="AB372" i="2"/>
  <c r="AB373" i="2"/>
  <c r="AB374" i="2"/>
  <c r="AB375" i="2"/>
  <c r="AB376" i="2"/>
  <c r="AB377" i="2"/>
  <c r="AB378" i="2"/>
  <c r="AB379" i="2"/>
  <c r="AB380" i="2"/>
  <c r="AB381" i="2"/>
  <c r="AB382" i="2"/>
  <c r="AB383" i="2"/>
  <c r="AB384" i="2"/>
  <c r="AB385" i="2"/>
  <c r="AB386" i="2"/>
  <c r="AB387" i="2"/>
  <c r="AB394" i="2"/>
  <c r="AB388" i="2"/>
  <c r="AB389" i="2"/>
  <c r="AB390" i="2"/>
  <c r="AB391" i="2"/>
  <c r="AB392" i="2"/>
  <c r="AB393" i="2"/>
  <c r="AB395" i="2"/>
  <c r="AB396" i="2"/>
  <c r="AB397" i="2"/>
  <c r="AB398" i="2"/>
  <c r="AB399" i="2"/>
  <c r="AB400" i="2"/>
  <c r="AB401" i="2"/>
  <c r="AB402" i="2"/>
  <c r="AB403" i="2"/>
  <c r="AB404" i="2"/>
  <c r="AB405" i="2"/>
  <c r="AB406" i="2"/>
  <c r="AB407" i="2"/>
  <c r="AB408" i="2"/>
  <c r="AB409" i="2"/>
  <c r="AB410" i="2"/>
  <c r="AB411" i="2"/>
  <c r="AB412" i="2"/>
  <c r="AB413" i="2"/>
  <c r="AB414" i="2"/>
  <c r="AB415" i="2"/>
  <c r="AB416" i="2"/>
  <c r="AB417" i="2"/>
  <c r="AB418" i="2"/>
  <c r="AB419" i="2"/>
  <c r="AB420" i="2"/>
  <c r="AB421" i="2"/>
  <c r="AB422" i="2"/>
  <c r="AB423" i="2"/>
  <c r="AB424" i="2"/>
  <c r="AB425" i="2"/>
  <c r="AB426" i="2"/>
  <c r="AB427" i="2"/>
  <c r="AB428" i="2"/>
  <c r="AB429" i="2"/>
  <c r="AB430" i="2"/>
  <c r="AB431" i="2"/>
  <c r="AB432" i="2"/>
  <c r="AB433" i="2"/>
  <c r="AB434" i="2"/>
  <c r="AB435" i="2"/>
  <c r="AB436" i="2"/>
  <c r="AB437" i="2"/>
  <c r="AB438" i="2"/>
  <c r="AB439" i="2"/>
  <c r="AB440" i="2"/>
  <c r="AB441" i="2"/>
  <c r="AB442" i="2"/>
  <c r="AB443" i="2"/>
  <c r="AB444" i="2"/>
  <c r="AB445" i="2"/>
  <c r="AB446" i="2"/>
  <c r="AB447" i="2"/>
  <c r="AB448" i="2"/>
  <c r="AB449" i="2"/>
  <c r="AB450" i="2"/>
  <c r="AB451" i="2"/>
  <c r="AB452" i="2"/>
  <c r="AB453" i="2"/>
  <c r="AB454" i="2"/>
  <c r="AB455" i="2"/>
  <c r="AB456" i="2"/>
  <c r="AB457" i="2"/>
  <c r="AB458" i="2"/>
  <c r="AB459" i="2"/>
  <c r="AB460" i="2"/>
  <c r="AB461" i="2"/>
  <c r="AB462" i="2"/>
  <c r="AB463" i="2"/>
  <c r="AB464" i="2"/>
  <c r="AB465" i="2"/>
  <c r="AB466" i="2"/>
  <c r="AB467" i="2"/>
  <c r="AB468" i="2"/>
  <c r="AB469" i="2"/>
  <c r="AB470" i="2"/>
  <c r="AB471" i="2"/>
  <c r="AB472" i="2"/>
  <c r="AB473" i="2"/>
  <c r="AB474" i="2"/>
  <c r="AB475" i="2"/>
  <c r="AB476" i="2"/>
  <c r="AB477" i="2"/>
  <c r="AB478" i="2"/>
  <c r="AB479" i="2"/>
  <c r="AB480" i="2"/>
  <c r="AB481" i="2"/>
  <c r="AB482" i="2"/>
  <c r="AB483" i="2"/>
  <c r="AB484" i="2"/>
  <c r="AB485" i="2"/>
  <c r="AB486" i="2"/>
  <c r="AB487" i="2"/>
  <c r="AB488" i="2"/>
  <c r="AB489" i="2"/>
  <c r="AB490" i="2"/>
  <c r="AB491" i="2"/>
  <c r="AB492" i="2"/>
  <c r="AB493" i="2"/>
  <c r="AB495" i="2"/>
  <c r="AB494" i="2"/>
  <c r="AB496" i="2"/>
  <c r="AB497" i="2"/>
  <c r="AB498" i="2"/>
  <c r="AB499" i="2"/>
  <c r="AB500" i="2"/>
  <c r="AB501" i="2"/>
  <c r="AB502" i="2"/>
  <c r="AB503" i="2"/>
  <c r="AB504" i="2"/>
  <c r="AB505" i="2"/>
  <c r="AB506" i="2"/>
  <c r="AB507" i="2"/>
  <c r="AB508" i="2"/>
  <c r="AB509" i="2"/>
  <c r="AB510" i="2"/>
  <c r="AB511" i="2"/>
  <c r="AB512" i="2"/>
  <c r="AB513" i="2"/>
  <c r="AB514" i="2"/>
  <c r="AB515" i="2"/>
  <c r="AB516" i="2"/>
  <c r="AB517" i="2"/>
  <c r="AB518" i="2"/>
  <c r="AB519" i="2"/>
  <c r="AB520" i="2"/>
  <c r="AB521" i="2"/>
  <c r="AB522" i="2"/>
  <c r="AB523" i="2"/>
  <c r="AB524" i="2"/>
  <c r="AB525" i="2"/>
  <c r="AB526" i="2"/>
  <c r="AB527" i="2"/>
  <c r="AB528" i="2"/>
  <c r="AB529" i="2"/>
  <c r="AB530" i="2"/>
  <c r="AB531" i="2"/>
  <c r="AB532" i="2"/>
  <c r="AB533" i="2"/>
  <c r="AB534" i="2"/>
  <c r="AB535" i="2"/>
  <c r="AB536" i="2"/>
  <c r="AB537" i="2"/>
  <c r="AB538" i="2"/>
  <c r="AB539" i="2"/>
  <c r="AB540" i="2"/>
  <c r="AB541" i="2"/>
  <c r="AB542" i="2"/>
  <c r="AB543" i="2"/>
  <c r="AB544" i="2"/>
  <c r="AB545" i="2"/>
  <c r="AB546" i="2"/>
  <c r="AB547" i="2"/>
  <c r="AB548" i="2"/>
  <c r="AB549" i="2"/>
  <c r="AB550" i="2"/>
  <c r="AB551" i="2"/>
  <c r="Y335" i="2" l="1"/>
  <c r="Y323" i="2"/>
  <c r="X345" i="2"/>
  <c r="X333" i="2"/>
  <c r="X414" i="2"/>
  <c r="X356" i="2"/>
  <c r="X451" i="2"/>
  <c r="Y450" i="2"/>
  <c r="X369" i="2"/>
  <c r="Y387" i="2"/>
  <c r="X320" i="2"/>
  <c r="Y300" i="2"/>
  <c r="X314" i="2"/>
  <c r="X401" i="2"/>
  <c r="Y449" i="2"/>
  <c r="Y447" i="2"/>
  <c r="Y308" i="2"/>
  <c r="Y448" i="2"/>
  <c r="Y429" i="2"/>
  <c r="Y423" i="2"/>
  <c r="Y309" i="2"/>
  <c r="Y399" i="2"/>
  <c r="Y536" i="2"/>
  <c r="Y349" i="2"/>
  <c r="X477" i="2"/>
  <c r="Y355" i="2"/>
  <c r="Y530" i="2"/>
  <c r="X476" i="2"/>
  <c r="Y523" i="2"/>
  <c r="Y332" i="2"/>
  <c r="Y444" i="2"/>
  <c r="X453" i="2"/>
  <c r="Y503" i="2"/>
  <c r="Y406" i="2"/>
  <c r="Y501" i="2"/>
  <c r="Y405" i="2"/>
  <c r="Y485" i="2"/>
  <c r="Y315" i="2"/>
  <c r="X512" i="2"/>
  <c r="X392" i="2"/>
  <c r="Y372" i="2"/>
  <c r="X502" i="2"/>
  <c r="Y404" i="2"/>
  <c r="Y331" i="2"/>
  <c r="X363" i="2"/>
  <c r="X321" i="2"/>
  <c r="X364" i="2"/>
  <c r="X343" i="2"/>
  <c r="Y296" i="2"/>
  <c r="X362" i="2"/>
  <c r="Y452" i="2"/>
  <c r="X513" i="2"/>
  <c r="X360" i="2"/>
  <c r="X319" i="2"/>
  <c r="Y385" i="2"/>
  <c r="Y535" i="2"/>
  <c r="Y383" i="2"/>
  <c r="X416" i="2"/>
  <c r="Y298" i="2"/>
  <c r="Y524" i="2"/>
  <c r="Y371" i="2"/>
  <c r="X497" i="2"/>
  <c r="X408" i="2"/>
  <c r="Y342" i="2"/>
  <c r="X342" i="2"/>
  <c r="X396" i="2"/>
  <c r="Y465" i="2"/>
  <c r="X465" i="2"/>
  <c r="Y431" i="2"/>
  <c r="Y352" i="2"/>
  <c r="X443" i="2"/>
  <c r="X393" i="2"/>
  <c r="Y548" i="2"/>
  <c r="X548" i="2"/>
  <c r="Y464" i="2"/>
  <c r="X464" i="2"/>
  <c r="X441" i="2"/>
  <c r="Y441" i="2"/>
  <c r="Y384" i="2"/>
  <c r="X384" i="2"/>
  <c r="X361" i="2"/>
  <c r="Y361" i="2"/>
  <c r="Y504" i="2"/>
  <c r="X549" i="2"/>
  <c r="Y549" i="2"/>
  <c r="X515" i="2"/>
  <c r="Y515" i="2"/>
  <c r="Y478" i="2"/>
  <c r="Y432" i="2"/>
  <c r="Y551" i="2"/>
  <c r="Y493" i="2"/>
  <c r="Y430" i="2"/>
  <c r="Y350" i="2"/>
  <c r="X442" i="2"/>
  <c r="Y547" i="2"/>
  <c r="X547" i="2"/>
  <c r="Y475" i="2"/>
  <c r="X475" i="2"/>
  <c r="Y440" i="2"/>
  <c r="X440" i="2"/>
  <c r="Y539" i="2"/>
  <c r="Y491" i="2"/>
  <c r="Y463" i="2"/>
  <c r="X525" i="2"/>
  <c r="X428" i="2"/>
  <c r="X391" i="2"/>
  <c r="Y403" i="2"/>
  <c r="X403" i="2"/>
  <c r="Y347" i="2"/>
  <c r="X347" i="2"/>
  <c r="Y537" i="2"/>
  <c r="Y489" i="2"/>
  <c r="Y456" i="2"/>
  <c r="Y348" i="2"/>
  <c r="X427" i="2"/>
  <c r="Y433" i="2"/>
  <c r="Y421" i="2"/>
  <c r="X418" i="2"/>
  <c r="X420" i="2"/>
  <c r="Y375" i="2"/>
  <c r="Y306" i="2"/>
  <c r="X455" i="2"/>
  <c r="X417" i="2"/>
  <c r="Y330" i="2"/>
  <c r="X330" i="2"/>
  <c r="X467" i="2"/>
  <c r="Y467" i="2"/>
  <c r="Y479" i="2"/>
  <c r="Y527" i="2"/>
  <c r="Y407" i="2"/>
  <c r="Y373" i="2"/>
  <c r="Y305" i="2"/>
  <c r="X454" i="2"/>
  <c r="X437" i="2"/>
  <c r="Y436" i="2"/>
  <c r="Y542" i="2"/>
  <c r="Y435" i="2"/>
  <c r="X484" i="2"/>
  <c r="X299" i="2"/>
  <c r="X546" i="2"/>
  <c r="Y400" i="2"/>
  <c r="Y357" i="2"/>
  <c r="Y322" i="2"/>
  <c r="X543" i="2"/>
  <c r="X382" i="2"/>
  <c r="X334" i="2"/>
  <c r="X317" i="2"/>
  <c r="X297" i="2"/>
  <c r="X545" i="2"/>
  <c r="X466" i="2"/>
  <c r="X419" i="2"/>
  <c r="X538" i="2"/>
  <c r="X395" i="2"/>
  <c r="X439" i="2"/>
  <c r="X374" i="2"/>
  <c r="X358" i="2"/>
  <c r="X311" i="2"/>
  <c r="Y550" i="2"/>
  <c r="Y526" i="2"/>
  <c r="Y351" i="2"/>
  <c r="X531" i="2"/>
  <c r="X498" i="2"/>
  <c r="X462" i="2"/>
  <c r="X415" i="2"/>
  <c r="Y492" i="2"/>
  <c r="Y461" i="2"/>
  <c r="X390" i="2"/>
  <c r="X329" i="2"/>
  <c r="Y339" i="2"/>
  <c r="X388" i="2"/>
  <c r="X370" i="2"/>
  <c r="X307" i="2"/>
  <c r="Y514" i="2"/>
  <c r="Y490" i="2"/>
  <c r="Y389" i="2"/>
  <c r="Y338" i="2"/>
  <c r="X541" i="2"/>
  <c r="Y541" i="2"/>
  <c r="Y529" i="2"/>
  <c r="X529" i="2"/>
  <c r="X517" i="2"/>
  <c r="Y517" i="2"/>
  <c r="X506" i="2"/>
  <c r="Y506" i="2"/>
  <c r="X494" i="2"/>
  <c r="Y494" i="2"/>
  <c r="Y483" i="2"/>
  <c r="X483" i="2"/>
  <c r="X481" i="2"/>
  <c r="Y481" i="2"/>
  <c r="X469" i="2"/>
  <c r="Y469" i="2"/>
  <c r="X458" i="2"/>
  <c r="Y458" i="2"/>
  <c r="X446" i="2"/>
  <c r="Y446" i="2"/>
  <c r="X434" i="2"/>
  <c r="Y434" i="2"/>
  <c r="X422" i="2"/>
  <c r="Y422" i="2"/>
  <c r="Y410" i="2"/>
  <c r="X410" i="2"/>
  <c r="Y398" i="2"/>
  <c r="X398" i="2"/>
  <c r="Y386" i="2"/>
  <c r="X386" i="2"/>
  <c r="X377" i="2"/>
  <c r="Y377" i="2"/>
  <c r="Y366" i="2"/>
  <c r="X366" i="2"/>
  <c r="Y354" i="2"/>
  <c r="X354" i="2"/>
  <c r="Y337" i="2"/>
  <c r="X337" i="2"/>
  <c r="X325" i="2"/>
  <c r="Y325" i="2"/>
  <c r="Y313" i="2"/>
  <c r="X313" i="2"/>
  <c r="X302" i="2"/>
  <c r="Y302" i="2"/>
  <c r="X540" i="2"/>
  <c r="Y540" i="2"/>
  <c r="X528" i="2"/>
  <c r="Y528" i="2"/>
  <c r="X516" i="2"/>
  <c r="Y516" i="2"/>
  <c r="X505" i="2"/>
  <c r="Y505" i="2"/>
  <c r="X495" i="2"/>
  <c r="Y495" i="2"/>
  <c r="Y482" i="2"/>
  <c r="X482" i="2"/>
  <c r="Y480" i="2"/>
  <c r="X480" i="2"/>
  <c r="X468" i="2"/>
  <c r="Y468" i="2"/>
  <c r="Y533" i="2"/>
  <c r="X533" i="2"/>
  <c r="Y521" i="2"/>
  <c r="X521" i="2"/>
  <c r="Y510" i="2"/>
  <c r="X510" i="2"/>
  <c r="X499" i="2"/>
  <c r="Y499" i="2"/>
  <c r="X487" i="2"/>
  <c r="Y487" i="2"/>
  <c r="X473" i="2"/>
  <c r="Y473" i="2"/>
  <c r="Y544" i="2"/>
  <c r="X544" i="2"/>
  <c r="Y520" i="2"/>
  <c r="X520" i="2"/>
  <c r="X486" i="2"/>
  <c r="Y486" i="2"/>
  <c r="X472" i="2"/>
  <c r="Y472" i="2"/>
  <c r="Y532" i="2"/>
  <c r="X509" i="2"/>
  <c r="Y534" i="2"/>
  <c r="X534" i="2"/>
  <c r="Y522" i="2"/>
  <c r="X522" i="2"/>
  <c r="Y511" i="2"/>
  <c r="X511" i="2"/>
  <c r="Y500" i="2"/>
  <c r="X500" i="2"/>
  <c r="Y488" i="2"/>
  <c r="X488" i="2"/>
  <c r="Y474" i="2"/>
  <c r="X474" i="2"/>
  <c r="X438" i="2"/>
  <c r="Y438" i="2"/>
  <c r="Y426" i="2"/>
  <c r="X426" i="2"/>
  <c r="Y381" i="2"/>
  <c r="X381" i="2"/>
  <c r="X346" i="2"/>
  <c r="Y346" i="2"/>
  <c r="X460" i="2"/>
  <c r="Y460" i="2"/>
  <c r="Y425" i="2"/>
  <c r="X425" i="2"/>
  <c r="Y380" i="2"/>
  <c r="X380" i="2"/>
  <c r="X519" i="2"/>
  <c r="Y519" i="2"/>
  <c r="Y508" i="2"/>
  <c r="X508" i="2"/>
  <c r="Y376" i="2"/>
  <c r="X402" i="2"/>
  <c r="X518" i="2"/>
  <c r="Y518" i="2"/>
  <c r="X507" i="2"/>
  <c r="Y507" i="2"/>
  <c r="X470" i="2"/>
  <c r="Y470" i="2"/>
  <c r="X457" i="2"/>
  <c r="Y457" i="2"/>
  <c r="X445" i="2"/>
  <c r="Y445" i="2"/>
  <c r="X409" i="2"/>
  <c r="Y409" i="2"/>
  <c r="X397" i="2"/>
  <c r="Y397" i="2"/>
  <c r="X365" i="2"/>
  <c r="Y365" i="2"/>
  <c r="Y353" i="2"/>
  <c r="X353" i="2"/>
  <c r="X336" i="2"/>
  <c r="Y336" i="2"/>
  <c r="X324" i="2"/>
  <c r="Y324" i="2"/>
  <c r="X312" i="2"/>
  <c r="Y312" i="2"/>
  <c r="X301" i="2"/>
  <c r="Y301" i="2"/>
  <c r="Y471" i="2"/>
  <c r="X496" i="2"/>
  <c r="X328" i="2"/>
  <c r="Y341" i="2"/>
  <c r="X413" i="2"/>
  <c r="Y340" i="2"/>
  <c r="Y318" i="2"/>
  <c r="Y394" i="2"/>
  <c r="X394" i="2"/>
  <c r="Y379" i="2"/>
  <c r="X379" i="2"/>
  <c r="Y359" i="2"/>
  <c r="X359" i="2"/>
  <c r="X344" i="2"/>
  <c r="Y344" i="2"/>
  <c r="Y378" i="2"/>
  <c r="X378" i="2"/>
  <c r="Y367" i="2"/>
  <c r="X367" i="2"/>
  <c r="Y368" i="2"/>
  <c r="Y304" i="2"/>
  <c r="Y412" i="2"/>
  <c r="Y316" i="2"/>
  <c r="Y303" i="2"/>
  <c r="X459" i="2"/>
  <c r="Y411" i="2"/>
  <c r="Y327" i="2"/>
  <c r="Y424" i="2"/>
  <c r="Y326" i="2"/>
  <c r="O92" i="91"/>
  <c r="N92" i="91"/>
  <c r="O91" i="91"/>
  <c r="N91" i="91"/>
  <c r="F85" i="86" l="1"/>
  <c r="T287" i="2"/>
  <c r="X287" i="2" s="1"/>
  <c r="T288" i="2"/>
  <c r="Y288" i="2" s="1"/>
  <c r="T289" i="2"/>
  <c r="Y289" i="2" s="1"/>
  <c r="T290" i="2"/>
  <c r="Y290" i="2" s="1"/>
  <c r="T291" i="2"/>
  <c r="Y291" i="2" s="1"/>
  <c r="T292" i="2"/>
  <c r="T293" i="2"/>
  <c r="T294" i="2"/>
  <c r="T295" i="2"/>
  <c r="X295" i="2" s="1"/>
  <c r="U287" i="2"/>
  <c r="AA287" i="2" s="1"/>
  <c r="U288" i="2"/>
  <c r="AA288" i="2" s="1"/>
  <c r="U289" i="2"/>
  <c r="AA289" i="2" s="1"/>
  <c r="U290" i="2"/>
  <c r="AA290" i="2" s="1"/>
  <c r="U291" i="2"/>
  <c r="AA291" i="2" s="1"/>
  <c r="U292" i="2"/>
  <c r="AA292" i="2" s="1"/>
  <c r="U293" i="2"/>
  <c r="AA293" i="2" s="1"/>
  <c r="U294" i="2"/>
  <c r="AA294" i="2" s="1"/>
  <c r="U295" i="2"/>
  <c r="AA295" i="2" s="1"/>
  <c r="V287" i="2"/>
  <c r="V288" i="2"/>
  <c r="V289" i="2"/>
  <c r="V290" i="2"/>
  <c r="V291" i="2"/>
  <c r="V292" i="2"/>
  <c r="V293" i="2"/>
  <c r="V294" i="2"/>
  <c r="V295" i="2"/>
  <c r="W287" i="2"/>
  <c r="W288" i="2"/>
  <c r="W289" i="2"/>
  <c r="W290" i="2"/>
  <c r="W291" i="2"/>
  <c r="W292" i="2"/>
  <c r="W293" i="2"/>
  <c r="W294" i="2"/>
  <c r="W295" i="2"/>
  <c r="Z287" i="2"/>
  <c r="Z288" i="2"/>
  <c r="Z289" i="2"/>
  <c r="Z290" i="2"/>
  <c r="Z291" i="2"/>
  <c r="Z292" i="2"/>
  <c r="Z293" i="2"/>
  <c r="Z294" i="2"/>
  <c r="Z295" i="2"/>
  <c r="AB287" i="2"/>
  <c r="AB288" i="2"/>
  <c r="AB289" i="2"/>
  <c r="AB290" i="2"/>
  <c r="AB291" i="2"/>
  <c r="AB292" i="2"/>
  <c r="AB293" i="2"/>
  <c r="AB294" i="2"/>
  <c r="AB295" i="2"/>
  <c r="Y287" i="2" l="1"/>
  <c r="X291" i="2"/>
  <c r="X290" i="2"/>
  <c r="X289" i="2"/>
  <c r="X288" i="2"/>
  <c r="Y295" i="2"/>
  <c r="X293" i="2"/>
  <c r="Y293" i="2"/>
  <c r="Y292" i="2"/>
  <c r="X292" i="2"/>
  <c r="Y294" i="2"/>
  <c r="X294" i="2"/>
  <c r="T95" i="2" l="1"/>
  <c r="Y95" i="2" s="1"/>
  <c r="T96" i="2"/>
  <c r="Y96" i="2" s="1"/>
  <c r="T97" i="2"/>
  <c r="Y97" i="2" s="1"/>
  <c r="T98" i="2"/>
  <c r="T99" i="2"/>
  <c r="X99" i="2" s="1"/>
  <c r="T100" i="2"/>
  <c r="T101" i="2"/>
  <c r="Y101" i="2" s="1"/>
  <c r="T102" i="2"/>
  <c r="X102" i="2" s="1"/>
  <c r="T103" i="2"/>
  <c r="T104" i="2"/>
  <c r="T105" i="2"/>
  <c r="T106" i="2"/>
  <c r="Y106" i="2" s="1"/>
  <c r="T107" i="2"/>
  <c r="X107" i="2" s="1"/>
  <c r="T108" i="2"/>
  <c r="Y108" i="2" s="1"/>
  <c r="T109" i="2"/>
  <c r="X109" i="2" s="1"/>
  <c r="T110" i="2"/>
  <c r="Y110" i="2" s="1"/>
  <c r="T111" i="2"/>
  <c r="T112" i="2"/>
  <c r="T113" i="2"/>
  <c r="T114" i="2"/>
  <c r="X114" i="2" s="1"/>
  <c r="T115" i="2"/>
  <c r="T121" i="2"/>
  <c r="T116" i="2"/>
  <c r="T117" i="2"/>
  <c r="Y117" i="2" s="1"/>
  <c r="T118" i="2"/>
  <c r="X118" i="2" s="1"/>
  <c r="T119" i="2"/>
  <c r="Y119" i="2" s="1"/>
  <c r="T120" i="2"/>
  <c r="T122" i="2"/>
  <c r="T123" i="2"/>
  <c r="Y123" i="2" s="1"/>
  <c r="T124" i="2"/>
  <c r="T125" i="2"/>
  <c r="T126" i="2"/>
  <c r="T127" i="2"/>
  <c r="X127" i="2" s="1"/>
  <c r="T128" i="2"/>
  <c r="X128" i="2" s="1"/>
  <c r="T129" i="2"/>
  <c r="Y129" i="2" s="1"/>
  <c r="T130" i="2"/>
  <c r="X130" i="2" s="1"/>
  <c r="T131" i="2"/>
  <c r="X131" i="2" s="1"/>
  <c r="T132" i="2"/>
  <c r="T133" i="2"/>
  <c r="T134" i="2"/>
  <c r="Y134" i="2" s="1"/>
  <c r="T135" i="2"/>
  <c r="X135" i="2" s="1"/>
  <c r="T136" i="2"/>
  <c r="Y136" i="2" s="1"/>
  <c r="T137" i="2"/>
  <c r="T138" i="2"/>
  <c r="T139" i="2"/>
  <c r="X139" i="2" s="1"/>
  <c r="T140" i="2"/>
  <c r="X140" i="2" s="1"/>
  <c r="T141" i="2"/>
  <c r="Y141" i="2" s="1"/>
  <c r="T142" i="2"/>
  <c r="Y142" i="2" s="1"/>
  <c r="T143" i="2"/>
  <c r="Y143" i="2" s="1"/>
  <c r="T144" i="2"/>
  <c r="T145" i="2"/>
  <c r="T146" i="2"/>
  <c r="Y146" i="2" s="1"/>
  <c r="T147" i="2"/>
  <c r="T148" i="2"/>
  <c r="Y148" i="2" s="1"/>
  <c r="T149" i="2"/>
  <c r="T150" i="2"/>
  <c r="Y150" i="2" s="1"/>
  <c r="T151" i="2"/>
  <c r="T152" i="2"/>
  <c r="X152" i="2" s="1"/>
  <c r="T153" i="2"/>
  <c r="X153" i="2" s="1"/>
  <c r="T154" i="2"/>
  <c r="T155" i="2"/>
  <c r="T156" i="2"/>
  <c r="Y156" i="2" s="1"/>
  <c r="T157" i="2"/>
  <c r="X157" i="2" s="1"/>
  <c r="T158" i="2"/>
  <c r="T159" i="2"/>
  <c r="T160" i="2"/>
  <c r="T161" i="2"/>
  <c r="X161" i="2" s="1"/>
  <c r="T162" i="2"/>
  <c r="Y162" i="2" s="1"/>
  <c r="T163" i="2"/>
  <c r="X163" i="2" s="1"/>
  <c r="T164" i="2"/>
  <c r="X164" i="2" s="1"/>
  <c r="T165" i="2"/>
  <c r="Y165" i="2" s="1"/>
  <c r="T166" i="2"/>
  <c r="T167" i="2"/>
  <c r="T168" i="2"/>
  <c r="Y168" i="2" s="1"/>
  <c r="T169" i="2"/>
  <c r="T170" i="2"/>
  <c r="Y170" i="2" s="1"/>
  <c r="T171" i="2"/>
  <c r="T172" i="2"/>
  <c r="T173" i="2"/>
  <c r="X173" i="2" s="1"/>
  <c r="T174" i="2"/>
  <c r="X174" i="2" s="1"/>
  <c r="T175" i="2"/>
  <c r="X175" i="2" s="1"/>
  <c r="T176" i="2"/>
  <c r="T177" i="2"/>
  <c r="Y177" i="2" s="1"/>
  <c r="T178" i="2"/>
  <c r="T179" i="2"/>
  <c r="T180" i="2"/>
  <c r="Y180" i="2" s="1"/>
  <c r="T181" i="2"/>
  <c r="X181" i="2" s="1"/>
  <c r="T182" i="2"/>
  <c r="Y182" i="2" s="1"/>
  <c r="T183" i="2"/>
  <c r="T184" i="2"/>
  <c r="T185" i="2"/>
  <c r="X185" i="2" s="1"/>
  <c r="T186" i="2"/>
  <c r="Y186" i="2" s="1"/>
  <c r="T187" i="2"/>
  <c r="Y187" i="2" s="1"/>
  <c r="T188" i="2"/>
  <c r="X188" i="2" s="1"/>
  <c r="T189" i="2"/>
  <c r="X189" i="2" s="1"/>
  <c r="T190" i="2"/>
  <c r="T191" i="2"/>
  <c r="T192" i="2"/>
  <c r="Y192" i="2" s="1"/>
  <c r="T193" i="2"/>
  <c r="X193" i="2" s="1"/>
  <c r="T194" i="2"/>
  <c r="X194" i="2" s="1"/>
  <c r="T195" i="2"/>
  <c r="T196" i="2"/>
  <c r="T200" i="2"/>
  <c r="X200" i="2" s="1"/>
  <c r="T198" i="2"/>
  <c r="Y198" i="2" s="1"/>
  <c r="T197" i="2"/>
  <c r="Y197" i="2" s="1"/>
  <c r="T199" i="2"/>
  <c r="Y199" i="2" s="1"/>
  <c r="T201" i="2"/>
  <c r="X201" i="2" s="1"/>
  <c r="T202" i="2"/>
  <c r="T203" i="2"/>
  <c r="T204" i="2"/>
  <c r="Y204" i="2" s="1"/>
  <c r="T205" i="2"/>
  <c r="X205" i="2" s="1"/>
  <c r="T206" i="2"/>
  <c r="Y206" i="2" s="1"/>
  <c r="T207" i="2"/>
  <c r="T208" i="2"/>
  <c r="T209" i="2"/>
  <c r="X209" i="2" s="1"/>
  <c r="T210" i="2"/>
  <c r="T211" i="2"/>
  <c r="X211" i="2" s="1"/>
  <c r="T212" i="2"/>
  <c r="Y212" i="2" s="1"/>
  <c r="T213" i="2"/>
  <c r="Y213" i="2" s="1"/>
  <c r="T214" i="2"/>
  <c r="T215" i="2"/>
  <c r="T223" i="2"/>
  <c r="Y223" i="2" s="1"/>
  <c r="T216" i="2"/>
  <c r="X216" i="2" s="1"/>
  <c r="T217" i="2"/>
  <c r="X217" i="2" s="1"/>
  <c r="T218" i="2"/>
  <c r="T219" i="2"/>
  <c r="T220" i="2"/>
  <c r="X220" i="2" s="1"/>
  <c r="T221" i="2"/>
  <c r="X221" i="2" s="1"/>
  <c r="T222" i="2"/>
  <c r="X222" i="2" s="1"/>
  <c r="T224" i="2"/>
  <c r="Y224" i="2" s="1"/>
  <c r="T225" i="2"/>
  <c r="X225" i="2" s="1"/>
  <c r="T226" i="2"/>
  <c r="T227" i="2"/>
  <c r="Y227" i="2" s="1"/>
  <c r="T228" i="2"/>
  <c r="Y228" i="2" s="1"/>
  <c r="T229" i="2"/>
  <c r="T230" i="2"/>
  <c r="Y230" i="2" s="1"/>
  <c r="T231" i="2"/>
  <c r="Y231" i="2" s="1"/>
  <c r="T232" i="2"/>
  <c r="X232" i="2" s="1"/>
  <c r="T233" i="2"/>
  <c r="T234" i="2"/>
  <c r="T235" i="2"/>
  <c r="T236" i="2"/>
  <c r="Y236" i="2" s="1"/>
  <c r="T237" i="2"/>
  <c r="X237" i="2" s="1"/>
  <c r="T238" i="2"/>
  <c r="Y238" i="2" s="1"/>
  <c r="T239" i="2"/>
  <c r="Y239" i="2" s="1"/>
  <c r="T240" i="2"/>
  <c r="Y240" i="2" s="1"/>
  <c r="T241" i="2"/>
  <c r="T242" i="2"/>
  <c r="T243" i="2"/>
  <c r="Y243" i="2" s="1"/>
  <c r="T244" i="2"/>
  <c r="X244" i="2" s="1"/>
  <c r="T245" i="2"/>
  <c r="X245" i="2" s="1"/>
  <c r="T246" i="2"/>
  <c r="T247" i="2"/>
  <c r="T248" i="2"/>
  <c r="X248" i="2" s="1"/>
  <c r="T249" i="2"/>
  <c r="Y249" i="2" s="1"/>
  <c r="T250" i="2"/>
  <c r="X250" i="2" s="1"/>
  <c r="T251" i="2"/>
  <c r="Y251" i="2" s="1"/>
  <c r="T252" i="2"/>
  <c r="Y252" i="2" s="1"/>
  <c r="T253" i="2"/>
  <c r="T254" i="2"/>
  <c r="T255" i="2"/>
  <c r="Y255" i="2" s="1"/>
  <c r="T256" i="2"/>
  <c r="T257" i="2"/>
  <c r="Y257" i="2" s="1"/>
  <c r="T258" i="2"/>
  <c r="T259" i="2"/>
  <c r="T260" i="2"/>
  <c r="Y260" i="2" s="1"/>
  <c r="T261" i="2"/>
  <c r="X261" i="2" s="1"/>
  <c r="T262" i="2"/>
  <c r="X262" i="2" s="1"/>
  <c r="T263" i="2"/>
  <c r="X263" i="2" s="1"/>
  <c r="T264" i="2"/>
  <c r="X264" i="2" s="1"/>
  <c r="T265" i="2"/>
  <c r="T266" i="2"/>
  <c r="T267" i="2"/>
  <c r="Y267" i="2" s="1"/>
  <c r="T268" i="2"/>
  <c r="X268" i="2" s="1"/>
  <c r="T269" i="2"/>
  <c r="Y269" i="2" s="1"/>
  <c r="T270" i="2"/>
  <c r="T271" i="2"/>
  <c r="T272" i="2"/>
  <c r="X272" i="2" s="1"/>
  <c r="T273" i="2"/>
  <c r="X273" i="2" s="1"/>
  <c r="T274" i="2"/>
  <c r="X274" i="2" s="1"/>
  <c r="T275" i="2"/>
  <c r="Y275" i="2" s="1"/>
  <c r="T276" i="2"/>
  <c r="Y276" i="2" s="1"/>
  <c r="T277" i="2"/>
  <c r="T278" i="2"/>
  <c r="T279" i="2"/>
  <c r="Y279" i="2" s="1"/>
  <c r="T280" i="2"/>
  <c r="T281" i="2"/>
  <c r="Y281" i="2" s="1"/>
  <c r="T282" i="2"/>
  <c r="T283" i="2"/>
  <c r="T284" i="2"/>
  <c r="Y284" i="2" s="1"/>
  <c r="T285" i="2"/>
  <c r="T286" i="2"/>
  <c r="X286" i="2" s="1"/>
  <c r="U95" i="2"/>
  <c r="AA95" i="2" s="1"/>
  <c r="U96" i="2"/>
  <c r="AA96" i="2" s="1"/>
  <c r="U97" i="2"/>
  <c r="AA97" i="2" s="1"/>
  <c r="U98" i="2"/>
  <c r="AA98" i="2" s="1"/>
  <c r="U99" i="2"/>
  <c r="AA99" i="2" s="1"/>
  <c r="U100" i="2"/>
  <c r="AA100" i="2" s="1"/>
  <c r="U101" i="2"/>
  <c r="AA101" i="2" s="1"/>
  <c r="U102" i="2"/>
  <c r="AA102" i="2" s="1"/>
  <c r="U103" i="2"/>
  <c r="AA103" i="2" s="1"/>
  <c r="U104" i="2"/>
  <c r="AA104" i="2" s="1"/>
  <c r="U105" i="2"/>
  <c r="AA105" i="2" s="1"/>
  <c r="U106" i="2"/>
  <c r="AA106" i="2" s="1"/>
  <c r="U107" i="2"/>
  <c r="AA107" i="2" s="1"/>
  <c r="U108" i="2"/>
  <c r="AA108" i="2" s="1"/>
  <c r="U109" i="2"/>
  <c r="AA109" i="2" s="1"/>
  <c r="U110" i="2"/>
  <c r="AA110" i="2" s="1"/>
  <c r="U111" i="2"/>
  <c r="AA111" i="2" s="1"/>
  <c r="U112" i="2"/>
  <c r="AA112" i="2" s="1"/>
  <c r="U113" i="2"/>
  <c r="AA113" i="2" s="1"/>
  <c r="U114" i="2"/>
  <c r="AA114" i="2" s="1"/>
  <c r="U115" i="2"/>
  <c r="AA115" i="2" s="1"/>
  <c r="U121" i="2"/>
  <c r="AA121" i="2" s="1"/>
  <c r="U116" i="2"/>
  <c r="AA116" i="2" s="1"/>
  <c r="U117" i="2"/>
  <c r="AA117" i="2" s="1"/>
  <c r="U118" i="2"/>
  <c r="AA118" i="2" s="1"/>
  <c r="U119" i="2"/>
  <c r="AA119" i="2" s="1"/>
  <c r="U120" i="2"/>
  <c r="AA120" i="2" s="1"/>
  <c r="U122" i="2"/>
  <c r="AA122" i="2" s="1"/>
  <c r="U123" i="2"/>
  <c r="AA123" i="2" s="1"/>
  <c r="U124" i="2"/>
  <c r="AA124" i="2" s="1"/>
  <c r="U125" i="2"/>
  <c r="AA125" i="2" s="1"/>
  <c r="U126" i="2"/>
  <c r="AA126" i="2" s="1"/>
  <c r="U127" i="2"/>
  <c r="AA127" i="2" s="1"/>
  <c r="U128" i="2"/>
  <c r="AA128" i="2" s="1"/>
  <c r="U129" i="2"/>
  <c r="AA129" i="2" s="1"/>
  <c r="U130" i="2"/>
  <c r="AA130" i="2" s="1"/>
  <c r="U131" i="2"/>
  <c r="AA131" i="2" s="1"/>
  <c r="U132" i="2"/>
  <c r="AA132" i="2" s="1"/>
  <c r="U133" i="2"/>
  <c r="AA133" i="2" s="1"/>
  <c r="U134" i="2"/>
  <c r="AA134" i="2" s="1"/>
  <c r="U135" i="2"/>
  <c r="AA135" i="2" s="1"/>
  <c r="U136" i="2"/>
  <c r="AA136" i="2" s="1"/>
  <c r="U137" i="2"/>
  <c r="AA137" i="2" s="1"/>
  <c r="U138" i="2"/>
  <c r="AA138" i="2" s="1"/>
  <c r="U139" i="2"/>
  <c r="AA139" i="2" s="1"/>
  <c r="U140" i="2"/>
  <c r="AA140" i="2" s="1"/>
  <c r="U141" i="2"/>
  <c r="AA141" i="2" s="1"/>
  <c r="U142" i="2"/>
  <c r="AA142" i="2" s="1"/>
  <c r="U143" i="2"/>
  <c r="AA143" i="2" s="1"/>
  <c r="U144" i="2"/>
  <c r="AA144" i="2" s="1"/>
  <c r="U145" i="2"/>
  <c r="AA145" i="2" s="1"/>
  <c r="U146" i="2"/>
  <c r="AA146" i="2" s="1"/>
  <c r="U147" i="2"/>
  <c r="AA147" i="2" s="1"/>
  <c r="U148" i="2"/>
  <c r="AA148" i="2" s="1"/>
  <c r="U149" i="2"/>
  <c r="AA149" i="2" s="1"/>
  <c r="U150" i="2"/>
  <c r="AA150" i="2" s="1"/>
  <c r="U151" i="2"/>
  <c r="AA151" i="2" s="1"/>
  <c r="U152" i="2"/>
  <c r="AA152" i="2" s="1"/>
  <c r="U153" i="2"/>
  <c r="AA153" i="2" s="1"/>
  <c r="U154" i="2"/>
  <c r="AA154" i="2" s="1"/>
  <c r="U155" i="2"/>
  <c r="AA155" i="2" s="1"/>
  <c r="U156" i="2"/>
  <c r="AA156" i="2" s="1"/>
  <c r="U157" i="2"/>
  <c r="AA157" i="2" s="1"/>
  <c r="U158" i="2"/>
  <c r="AA158" i="2" s="1"/>
  <c r="U159" i="2"/>
  <c r="AA159" i="2" s="1"/>
  <c r="U160" i="2"/>
  <c r="AA160" i="2" s="1"/>
  <c r="U161" i="2"/>
  <c r="AA161" i="2" s="1"/>
  <c r="U162" i="2"/>
  <c r="AA162" i="2" s="1"/>
  <c r="U163" i="2"/>
  <c r="AA163" i="2" s="1"/>
  <c r="U164" i="2"/>
  <c r="AA164" i="2" s="1"/>
  <c r="U165" i="2"/>
  <c r="AA165" i="2" s="1"/>
  <c r="U166" i="2"/>
  <c r="AA166" i="2" s="1"/>
  <c r="U167" i="2"/>
  <c r="AA167" i="2" s="1"/>
  <c r="U168" i="2"/>
  <c r="AA168" i="2" s="1"/>
  <c r="U169" i="2"/>
  <c r="AA169" i="2" s="1"/>
  <c r="U170" i="2"/>
  <c r="AA170" i="2" s="1"/>
  <c r="U171" i="2"/>
  <c r="AA171" i="2" s="1"/>
  <c r="U172" i="2"/>
  <c r="AA172" i="2" s="1"/>
  <c r="U173" i="2"/>
  <c r="AA173" i="2" s="1"/>
  <c r="U174" i="2"/>
  <c r="AA174" i="2" s="1"/>
  <c r="U175" i="2"/>
  <c r="AA175" i="2" s="1"/>
  <c r="U176" i="2"/>
  <c r="AA176" i="2" s="1"/>
  <c r="U177" i="2"/>
  <c r="AA177" i="2" s="1"/>
  <c r="U178" i="2"/>
  <c r="AA178" i="2" s="1"/>
  <c r="U179" i="2"/>
  <c r="AA179" i="2" s="1"/>
  <c r="U180" i="2"/>
  <c r="AA180" i="2" s="1"/>
  <c r="U181" i="2"/>
  <c r="AA181" i="2" s="1"/>
  <c r="U182" i="2"/>
  <c r="AA182" i="2" s="1"/>
  <c r="U183" i="2"/>
  <c r="AA183" i="2" s="1"/>
  <c r="U184" i="2"/>
  <c r="AA184" i="2" s="1"/>
  <c r="U185" i="2"/>
  <c r="AA185" i="2" s="1"/>
  <c r="U186" i="2"/>
  <c r="AA186" i="2" s="1"/>
  <c r="U187" i="2"/>
  <c r="AA187" i="2" s="1"/>
  <c r="U188" i="2"/>
  <c r="AA188" i="2" s="1"/>
  <c r="U189" i="2"/>
  <c r="AA189" i="2" s="1"/>
  <c r="U190" i="2"/>
  <c r="AA190" i="2" s="1"/>
  <c r="U191" i="2"/>
  <c r="AA191" i="2" s="1"/>
  <c r="U192" i="2"/>
  <c r="AA192" i="2" s="1"/>
  <c r="U193" i="2"/>
  <c r="AA193" i="2" s="1"/>
  <c r="U194" i="2"/>
  <c r="AA194" i="2" s="1"/>
  <c r="U195" i="2"/>
  <c r="AA195" i="2" s="1"/>
  <c r="U196" i="2"/>
  <c r="AA196" i="2" s="1"/>
  <c r="U200" i="2"/>
  <c r="AA200" i="2" s="1"/>
  <c r="U198" i="2"/>
  <c r="AA198" i="2" s="1"/>
  <c r="U197" i="2"/>
  <c r="AA197" i="2" s="1"/>
  <c r="U199" i="2"/>
  <c r="AA199" i="2" s="1"/>
  <c r="U201" i="2"/>
  <c r="AA201" i="2" s="1"/>
  <c r="U202" i="2"/>
  <c r="AA202" i="2" s="1"/>
  <c r="U203" i="2"/>
  <c r="AA203" i="2" s="1"/>
  <c r="U204" i="2"/>
  <c r="AA204" i="2" s="1"/>
  <c r="U205" i="2"/>
  <c r="AA205" i="2" s="1"/>
  <c r="U206" i="2"/>
  <c r="AA206" i="2" s="1"/>
  <c r="U207" i="2"/>
  <c r="AA207" i="2" s="1"/>
  <c r="U208" i="2"/>
  <c r="AA208" i="2" s="1"/>
  <c r="U209" i="2"/>
  <c r="AA209" i="2" s="1"/>
  <c r="U210" i="2"/>
  <c r="AA210" i="2" s="1"/>
  <c r="U211" i="2"/>
  <c r="AA211" i="2" s="1"/>
  <c r="U212" i="2"/>
  <c r="AA212" i="2" s="1"/>
  <c r="U213" i="2"/>
  <c r="AA213" i="2" s="1"/>
  <c r="U214" i="2"/>
  <c r="AA214" i="2" s="1"/>
  <c r="U215" i="2"/>
  <c r="AA215" i="2" s="1"/>
  <c r="U223" i="2"/>
  <c r="AA223" i="2" s="1"/>
  <c r="U216" i="2"/>
  <c r="AA216" i="2" s="1"/>
  <c r="U217" i="2"/>
  <c r="AA217" i="2" s="1"/>
  <c r="U218" i="2"/>
  <c r="AA218" i="2" s="1"/>
  <c r="U219" i="2"/>
  <c r="AA219" i="2" s="1"/>
  <c r="U220" i="2"/>
  <c r="AA220" i="2" s="1"/>
  <c r="U221" i="2"/>
  <c r="AA221" i="2" s="1"/>
  <c r="U222" i="2"/>
  <c r="AA222" i="2" s="1"/>
  <c r="U224" i="2"/>
  <c r="AA224" i="2" s="1"/>
  <c r="U225" i="2"/>
  <c r="AA225" i="2" s="1"/>
  <c r="U226" i="2"/>
  <c r="AA226" i="2" s="1"/>
  <c r="U227" i="2"/>
  <c r="AA227" i="2" s="1"/>
  <c r="U228" i="2"/>
  <c r="AA228" i="2" s="1"/>
  <c r="U229" i="2"/>
  <c r="AA229" i="2" s="1"/>
  <c r="U230" i="2"/>
  <c r="AA230" i="2" s="1"/>
  <c r="U231" i="2"/>
  <c r="AA231" i="2" s="1"/>
  <c r="U232" i="2"/>
  <c r="AA232" i="2" s="1"/>
  <c r="U233" i="2"/>
  <c r="AA233" i="2" s="1"/>
  <c r="U234" i="2"/>
  <c r="AA234" i="2" s="1"/>
  <c r="U235" i="2"/>
  <c r="AA235" i="2" s="1"/>
  <c r="U236" i="2"/>
  <c r="AA236" i="2" s="1"/>
  <c r="U237" i="2"/>
  <c r="AA237" i="2" s="1"/>
  <c r="U238" i="2"/>
  <c r="AA238" i="2" s="1"/>
  <c r="U239" i="2"/>
  <c r="AA239" i="2" s="1"/>
  <c r="U240" i="2"/>
  <c r="AA240" i="2" s="1"/>
  <c r="U241" i="2"/>
  <c r="AA241" i="2" s="1"/>
  <c r="U242" i="2"/>
  <c r="AA242" i="2" s="1"/>
  <c r="U243" i="2"/>
  <c r="AA243" i="2" s="1"/>
  <c r="U244" i="2"/>
  <c r="AA244" i="2" s="1"/>
  <c r="U245" i="2"/>
  <c r="AA245" i="2" s="1"/>
  <c r="U246" i="2"/>
  <c r="AA246" i="2" s="1"/>
  <c r="U247" i="2"/>
  <c r="AA247" i="2" s="1"/>
  <c r="U248" i="2"/>
  <c r="AA248" i="2" s="1"/>
  <c r="U249" i="2"/>
  <c r="AA249" i="2" s="1"/>
  <c r="U250" i="2"/>
  <c r="AA250" i="2" s="1"/>
  <c r="U251" i="2"/>
  <c r="AA251" i="2" s="1"/>
  <c r="U252" i="2"/>
  <c r="AA252" i="2" s="1"/>
  <c r="U253" i="2"/>
  <c r="AA253" i="2" s="1"/>
  <c r="U254" i="2"/>
  <c r="AA254" i="2" s="1"/>
  <c r="U255" i="2"/>
  <c r="AA255" i="2" s="1"/>
  <c r="U256" i="2"/>
  <c r="AA256" i="2" s="1"/>
  <c r="U257" i="2"/>
  <c r="AA257" i="2" s="1"/>
  <c r="U258" i="2"/>
  <c r="AA258" i="2" s="1"/>
  <c r="U259" i="2"/>
  <c r="AA259" i="2" s="1"/>
  <c r="U260" i="2"/>
  <c r="AA260" i="2" s="1"/>
  <c r="U261" i="2"/>
  <c r="AA261" i="2" s="1"/>
  <c r="U262" i="2"/>
  <c r="AA262" i="2" s="1"/>
  <c r="U263" i="2"/>
  <c r="AA263" i="2" s="1"/>
  <c r="U264" i="2"/>
  <c r="AA264" i="2" s="1"/>
  <c r="U265" i="2"/>
  <c r="AA265" i="2" s="1"/>
  <c r="U266" i="2"/>
  <c r="AA266" i="2" s="1"/>
  <c r="U267" i="2"/>
  <c r="AA267" i="2" s="1"/>
  <c r="U268" i="2"/>
  <c r="AA268" i="2" s="1"/>
  <c r="U269" i="2"/>
  <c r="AA269" i="2" s="1"/>
  <c r="U270" i="2"/>
  <c r="AA270" i="2" s="1"/>
  <c r="U271" i="2"/>
  <c r="AA271" i="2" s="1"/>
  <c r="U272" i="2"/>
  <c r="AA272" i="2" s="1"/>
  <c r="U273" i="2"/>
  <c r="AA273" i="2" s="1"/>
  <c r="U274" i="2"/>
  <c r="AA274" i="2" s="1"/>
  <c r="U275" i="2"/>
  <c r="AA275" i="2" s="1"/>
  <c r="U276" i="2"/>
  <c r="AA276" i="2" s="1"/>
  <c r="U277" i="2"/>
  <c r="AA277" i="2" s="1"/>
  <c r="U278" i="2"/>
  <c r="AA278" i="2" s="1"/>
  <c r="U279" i="2"/>
  <c r="AA279" i="2" s="1"/>
  <c r="U280" i="2"/>
  <c r="AA280" i="2" s="1"/>
  <c r="U281" i="2"/>
  <c r="AA281" i="2" s="1"/>
  <c r="U282" i="2"/>
  <c r="AA282" i="2" s="1"/>
  <c r="U283" i="2"/>
  <c r="AA283" i="2" s="1"/>
  <c r="U284" i="2"/>
  <c r="AA284" i="2" s="1"/>
  <c r="U285" i="2"/>
  <c r="AA285" i="2" s="1"/>
  <c r="U286" i="2"/>
  <c r="AA286" i="2" s="1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21" i="2"/>
  <c r="V116" i="2"/>
  <c r="V117" i="2"/>
  <c r="V118" i="2"/>
  <c r="V119" i="2"/>
  <c r="V120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200" i="2"/>
  <c r="V198" i="2"/>
  <c r="V197" i="2"/>
  <c r="V199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23" i="2"/>
  <c r="V216" i="2"/>
  <c r="V217" i="2"/>
  <c r="V218" i="2"/>
  <c r="V219" i="2"/>
  <c r="V220" i="2"/>
  <c r="V221" i="2"/>
  <c r="V222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21" i="2"/>
  <c r="W116" i="2"/>
  <c r="W117" i="2"/>
  <c r="W118" i="2"/>
  <c r="W119" i="2"/>
  <c r="W120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200" i="2"/>
  <c r="W198" i="2"/>
  <c r="W197" i="2"/>
  <c r="W199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23" i="2"/>
  <c r="W216" i="2"/>
  <c r="W217" i="2"/>
  <c r="W218" i="2"/>
  <c r="W219" i="2"/>
  <c r="W220" i="2"/>
  <c r="W221" i="2"/>
  <c r="W222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X95" i="2"/>
  <c r="X97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21" i="2"/>
  <c r="Z116" i="2"/>
  <c r="Z117" i="2"/>
  <c r="Z118" i="2"/>
  <c r="Z119" i="2"/>
  <c r="Z120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5" i="2"/>
  <c r="Z196" i="2"/>
  <c r="Z200" i="2"/>
  <c r="Z198" i="2"/>
  <c r="Z197" i="2"/>
  <c r="Z199" i="2"/>
  <c r="Z201" i="2"/>
  <c r="Z202" i="2"/>
  <c r="Z203" i="2"/>
  <c r="Z204" i="2"/>
  <c r="Z205" i="2"/>
  <c r="Z206" i="2"/>
  <c r="Z207" i="2"/>
  <c r="Z208" i="2"/>
  <c r="Z209" i="2"/>
  <c r="Z210" i="2"/>
  <c r="Z211" i="2"/>
  <c r="Z212" i="2"/>
  <c r="Z213" i="2"/>
  <c r="Z214" i="2"/>
  <c r="Z215" i="2"/>
  <c r="Z223" i="2"/>
  <c r="Z216" i="2"/>
  <c r="Z217" i="2"/>
  <c r="Z218" i="2"/>
  <c r="Z219" i="2"/>
  <c r="Z220" i="2"/>
  <c r="Z221" i="2"/>
  <c r="Z222" i="2"/>
  <c r="Z224" i="2"/>
  <c r="Z225" i="2"/>
  <c r="Z226" i="2"/>
  <c r="Z227" i="2"/>
  <c r="Z228" i="2"/>
  <c r="Z229" i="2"/>
  <c r="Z230" i="2"/>
  <c r="Z231" i="2"/>
  <c r="Z232" i="2"/>
  <c r="Z233" i="2"/>
  <c r="Z234" i="2"/>
  <c r="Z235" i="2"/>
  <c r="Z236" i="2"/>
  <c r="Z237" i="2"/>
  <c r="Z238" i="2"/>
  <c r="Z239" i="2"/>
  <c r="Z240" i="2"/>
  <c r="Z241" i="2"/>
  <c r="Z242" i="2"/>
  <c r="Z243" i="2"/>
  <c r="Z244" i="2"/>
  <c r="Z245" i="2"/>
  <c r="Z246" i="2"/>
  <c r="Z247" i="2"/>
  <c r="Z248" i="2"/>
  <c r="Z249" i="2"/>
  <c r="Z250" i="2"/>
  <c r="Z251" i="2"/>
  <c r="Z252" i="2"/>
  <c r="Z253" i="2"/>
  <c r="Z254" i="2"/>
  <c r="Z255" i="2"/>
  <c r="Z256" i="2"/>
  <c r="Z257" i="2"/>
  <c r="Z258" i="2"/>
  <c r="Z259" i="2"/>
  <c r="Z260" i="2"/>
  <c r="Z261" i="2"/>
  <c r="Z262" i="2"/>
  <c r="Z263" i="2"/>
  <c r="Z264" i="2"/>
  <c r="Z265" i="2"/>
  <c r="Z266" i="2"/>
  <c r="Z267" i="2"/>
  <c r="Z268" i="2"/>
  <c r="Z269" i="2"/>
  <c r="Z270" i="2"/>
  <c r="Z271" i="2"/>
  <c r="Z272" i="2"/>
  <c r="Z273" i="2"/>
  <c r="Z274" i="2"/>
  <c r="Z275" i="2"/>
  <c r="Z276" i="2"/>
  <c r="Z277" i="2"/>
  <c r="Z278" i="2"/>
  <c r="Z279" i="2"/>
  <c r="Z280" i="2"/>
  <c r="Z281" i="2"/>
  <c r="Z282" i="2"/>
  <c r="Z283" i="2"/>
  <c r="Z284" i="2"/>
  <c r="Z285" i="2"/>
  <c r="Z286" i="2"/>
  <c r="AB95" i="2"/>
  <c r="AB96" i="2"/>
  <c r="AB97" i="2"/>
  <c r="AB98" i="2"/>
  <c r="AB99" i="2"/>
  <c r="AB100" i="2"/>
  <c r="AB101" i="2"/>
  <c r="AB102" i="2"/>
  <c r="AB103" i="2"/>
  <c r="AB104" i="2"/>
  <c r="AB105" i="2"/>
  <c r="AB106" i="2"/>
  <c r="AB107" i="2"/>
  <c r="AB108" i="2"/>
  <c r="AB109" i="2"/>
  <c r="AB110" i="2"/>
  <c r="AB111" i="2"/>
  <c r="AB112" i="2"/>
  <c r="AB113" i="2"/>
  <c r="AB114" i="2"/>
  <c r="AB115" i="2"/>
  <c r="AB121" i="2"/>
  <c r="AB116" i="2"/>
  <c r="AB117" i="2"/>
  <c r="AB118" i="2"/>
  <c r="AB119" i="2"/>
  <c r="AB120" i="2"/>
  <c r="AB122" i="2"/>
  <c r="AB123" i="2"/>
  <c r="AB124" i="2"/>
  <c r="AB125" i="2"/>
  <c r="AB126" i="2"/>
  <c r="AB127" i="2"/>
  <c r="AB128" i="2"/>
  <c r="AB129" i="2"/>
  <c r="AB130" i="2"/>
  <c r="AB131" i="2"/>
  <c r="AB132" i="2"/>
  <c r="AB133" i="2"/>
  <c r="AB134" i="2"/>
  <c r="AB135" i="2"/>
  <c r="AB136" i="2"/>
  <c r="AB137" i="2"/>
  <c r="AB138" i="2"/>
  <c r="AB139" i="2"/>
  <c r="AB140" i="2"/>
  <c r="AB141" i="2"/>
  <c r="AB142" i="2"/>
  <c r="AB143" i="2"/>
  <c r="AB144" i="2"/>
  <c r="AB145" i="2"/>
  <c r="AB146" i="2"/>
  <c r="AB147" i="2"/>
  <c r="AB148" i="2"/>
  <c r="AB149" i="2"/>
  <c r="AB150" i="2"/>
  <c r="AB151" i="2"/>
  <c r="AB152" i="2"/>
  <c r="AB153" i="2"/>
  <c r="AB154" i="2"/>
  <c r="AB155" i="2"/>
  <c r="AB156" i="2"/>
  <c r="AB157" i="2"/>
  <c r="AB158" i="2"/>
  <c r="AB159" i="2"/>
  <c r="AB160" i="2"/>
  <c r="AB161" i="2"/>
  <c r="AB162" i="2"/>
  <c r="AB163" i="2"/>
  <c r="AB164" i="2"/>
  <c r="AB165" i="2"/>
  <c r="AB166" i="2"/>
  <c r="AB167" i="2"/>
  <c r="AB168" i="2"/>
  <c r="AB169" i="2"/>
  <c r="AB170" i="2"/>
  <c r="AB171" i="2"/>
  <c r="AB172" i="2"/>
  <c r="AB173" i="2"/>
  <c r="AB174" i="2"/>
  <c r="AB175" i="2"/>
  <c r="AB176" i="2"/>
  <c r="AB177" i="2"/>
  <c r="AB178" i="2"/>
  <c r="AB179" i="2"/>
  <c r="AB180" i="2"/>
  <c r="AB181" i="2"/>
  <c r="AB182" i="2"/>
  <c r="AB183" i="2"/>
  <c r="AB184" i="2"/>
  <c r="AB185" i="2"/>
  <c r="AB186" i="2"/>
  <c r="AB187" i="2"/>
  <c r="AB188" i="2"/>
  <c r="AB189" i="2"/>
  <c r="AB190" i="2"/>
  <c r="AB191" i="2"/>
  <c r="AB192" i="2"/>
  <c r="AB193" i="2"/>
  <c r="AB194" i="2"/>
  <c r="AB195" i="2"/>
  <c r="AB196" i="2"/>
  <c r="AB200" i="2"/>
  <c r="AB198" i="2"/>
  <c r="AB197" i="2"/>
  <c r="AB199" i="2"/>
  <c r="AB201" i="2"/>
  <c r="AB202" i="2"/>
  <c r="AB203" i="2"/>
  <c r="AB204" i="2"/>
  <c r="AB205" i="2"/>
  <c r="AB206" i="2"/>
  <c r="AB207" i="2"/>
  <c r="AB208" i="2"/>
  <c r="AB209" i="2"/>
  <c r="AB210" i="2"/>
  <c r="AB211" i="2"/>
  <c r="AB212" i="2"/>
  <c r="AB213" i="2"/>
  <c r="AB214" i="2"/>
  <c r="AB215" i="2"/>
  <c r="AB223" i="2"/>
  <c r="AB216" i="2"/>
  <c r="AB217" i="2"/>
  <c r="AB218" i="2"/>
  <c r="AB219" i="2"/>
  <c r="AB220" i="2"/>
  <c r="AB221" i="2"/>
  <c r="AB222" i="2"/>
  <c r="AB224" i="2"/>
  <c r="AB225" i="2"/>
  <c r="AB226" i="2"/>
  <c r="AB227" i="2"/>
  <c r="AB228" i="2"/>
  <c r="AB229" i="2"/>
  <c r="AB230" i="2"/>
  <c r="AB231" i="2"/>
  <c r="AB232" i="2"/>
  <c r="AB233" i="2"/>
  <c r="AB234" i="2"/>
  <c r="AB235" i="2"/>
  <c r="AB236" i="2"/>
  <c r="AB237" i="2"/>
  <c r="AB238" i="2"/>
  <c r="AB239" i="2"/>
  <c r="AB240" i="2"/>
  <c r="AB241" i="2"/>
  <c r="AB242" i="2"/>
  <c r="AB243" i="2"/>
  <c r="AB244" i="2"/>
  <c r="AB245" i="2"/>
  <c r="AB246" i="2"/>
  <c r="AB247" i="2"/>
  <c r="AB248" i="2"/>
  <c r="AB249" i="2"/>
  <c r="AB250" i="2"/>
  <c r="AB251" i="2"/>
  <c r="AB252" i="2"/>
  <c r="AB253" i="2"/>
  <c r="AB254" i="2"/>
  <c r="AB255" i="2"/>
  <c r="AB256" i="2"/>
  <c r="AB257" i="2"/>
  <c r="AB258" i="2"/>
  <c r="AB259" i="2"/>
  <c r="AB260" i="2"/>
  <c r="AB261" i="2"/>
  <c r="AB262" i="2"/>
  <c r="AB263" i="2"/>
  <c r="AB264" i="2"/>
  <c r="AB265" i="2"/>
  <c r="AB266" i="2"/>
  <c r="AB267" i="2"/>
  <c r="AB268" i="2"/>
  <c r="AB269" i="2"/>
  <c r="AB270" i="2"/>
  <c r="AB271" i="2"/>
  <c r="AB272" i="2"/>
  <c r="AB273" i="2"/>
  <c r="AB274" i="2"/>
  <c r="AB275" i="2"/>
  <c r="AB276" i="2"/>
  <c r="AB277" i="2"/>
  <c r="AB278" i="2"/>
  <c r="AB279" i="2"/>
  <c r="AB280" i="2"/>
  <c r="AB281" i="2"/>
  <c r="AB282" i="2"/>
  <c r="AB283" i="2"/>
  <c r="AB284" i="2"/>
  <c r="AB285" i="2"/>
  <c r="AB286" i="2"/>
  <c r="Y118" i="2" l="1"/>
  <c r="Y107" i="2"/>
  <c r="X96" i="2"/>
  <c r="Y189" i="2"/>
  <c r="X141" i="2"/>
  <c r="Y164" i="2"/>
  <c r="Y152" i="2"/>
  <c r="Y113" i="2"/>
  <c r="X129" i="2"/>
  <c r="X115" i="2"/>
  <c r="Y153" i="2"/>
  <c r="X142" i="2"/>
  <c r="Y130" i="2"/>
  <c r="X108" i="2"/>
  <c r="Y264" i="2"/>
  <c r="X252" i="2"/>
  <c r="Y201" i="2"/>
  <c r="X240" i="2"/>
  <c r="X177" i="2"/>
  <c r="X236" i="2"/>
  <c r="Y222" i="2"/>
  <c r="Y221" i="2"/>
  <c r="Y220" i="2"/>
  <c r="X143" i="2"/>
  <c r="Y209" i="2"/>
  <c r="Y274" i="2"/>
  <c r="Y273" i="2"/>
  <c r="Y272" i="2"/>
  <c r="Y185" i="2"/>
  <c r="Y248" i="2"/>
  <c r="Y173" i="2"/>
  <c r="Y200" i="2"/>
  <c r="X187" i="2"/>
  <c r="X284" i="2"/>
  <c r="Y237" i="2"/>
  <c r="X162" i="2"/>
  <c r="Y161" i="2"/>
  <c r="X117" i="2"/>
  <c r="Y139" i="2"/>
  <c r="X110" i="2"/>
  <c r="Y286" i="2"/>
  <c r="Y175" i="2"/>
  <c r="X260" i="2"/>
  <c r="X197" i="2"/>
  <c r="X150" i="2"/>
  <c r="Y140" i="2"/>
  <c r="Y174" i="2"/>
  <c r="Y127" i="2"/>
  <c r="X198" i="2"/>
  <c r="X146" i="2"/>
  <c r="X106" i="2"/>
  <c r="Y163" i="2"/>
  <c r="Y211" i="2"/>
  <c r="Y262" i="2"/>
  <c r="Y261" i="2"/>
  <c r="Y99" i="2"/>
  <c r="Y225" i="2"/>
  <c r="Y131" i="2"/>
  <c r="X276" i="2"/>
  <c r="X165" i="2"/>
  <c r="X213" i="2"/>
  <c r="Y135" i="2"/>
  <c r="Y157" i="2"/>
  <c r="Y193" i="2"/>
  <c r="X255" i="2"/>
  <c r="X249" i="2"/>
  <c r="X204" i="2"/>
  <c r="X279" i="2"/>
  <c r="X136" i="2"/>
  <c r="X101" i="2"/>
  <c r="Y216" i="2"/>
  <c r="Y114" i="2"/>
  <c r="X156" i="2"/>
  <c r="X134" i="2"/>
  <c r="Y109" i="2"/>
  <c r="X206" i="2"/>
  <c r="Y217" i="2"/>
  <c r="X257" i="2"/>
  <c r="X224" i="2"/>
  <c r="X123" i="2"/>
  <c r="Y250" i="2"/>
  <c r="Y188" i="2"/>
  <c r="X199" i="2"/>
  <c r="Y115" i="2"/>
  <c r="X275" i="2"/>
  <c r="X238" i="2"/>
  <c r="X182" i="2"/>
  <c r="X227" i="2"/>
  <c r="X243" i="2"/>
  <c r="X170" i="2"/>
  <c r="X281" i="2"/>
  <c r="X148" i="2"/>
  <c r="X269" i="2"/>
  <c r="X192" i="2"/>
  <c r="Y181" i="2"/>
  <c r="Y205" i="2"/>
  <c r="Y102" i="2"/>
  <c r="X168" i="2"/>
  <c r="X267" i="2"/>
  <c r="X223" i="2"/>
  <c r="X113" i="2"/>
  <c r="Y244" i="2"/>
  <c r="Y194" i="2"/>
  <c r="X231" i="2"/>
  <c r="X283" i="2"/>
  <c r="Y283" i="2"/>
  <c r="Y271" i="2"/>
  <c r="X271" i="2"/>
  <c r="X259" i="2"/>
  <c r="Y259" i="2"/>
  <c r="X247" i="2"/>
  <c r="Y247" i="2"/>
  <c r="X235" i="2"/>
  <c r="Y235" i="2"/>
  <c r="X219" i="2"/>
  <c r="Y219" i="2"/>
  <c r="Y208" i="2"/>
  <c r="X208" i="2"/>
  <c r="Y196" i="2"/>
  <c r="X196" i="2"/>
  <c r="Y184" i="2"/>
  <c r="X184" i="2"/>
  <c r="Y172" i="2"/>
  <c r="X172" i="2"/>
  <c r="Y160" i="2"/>
  <c r="X160" i="2"/>
  <c r="X138" i="2"/>
  <c r="Y138" i="2"/>
  <c r="X126" i="2"/>
  <c r="Y126" i="2"/>
  <c r="X116" i="2"/>
  <c r="Y116" i="2"/>
  <c r="X105" i="2"/>
  <c r="Y105" i="2"/>
  <c r="Y282" i="2"/>
  <c r="X282" i="2"/>
  <c r="X270" i="2"/>
  <c r="Y270" i="2"/>
  <c r="Y258" i="2"/>
  <c r="X258" i="2"/>
  <c r="X246" i="2"/>
  <c r="Y246" i="2"/>
  <c r="X234" i="2"/>
  <c r="Y234" i="2"/>
  <c r="X218" i="2"/>
  <c r="Y218" i="2"/>
  <c r="X207" i="2"/>
  <c r="Y207" i="2"/>
  <c r="Y195" i="2"/>
  <c r="X195" i="2"/>
  <c r="Y183" i="2"/>
  <c r="X183" i="2"/>
  <c r="Y171" i="2"/>
  <c r="X171" i="2"/>
  <c r="X159" i="2"/>
  <c r="Y159" i="2"/>
  <c r="Y149" i="2"/>
  <c r="X149" i="2"/>
  <c r="X137" i="2"/>
  <c r="Y137" i="2"/>
  <c r="Y125" i="2"/>
  <c r="X125" i="2"/>
  <c r="X121" i="2"/>
  <c r="Y121" i="2"/>
  <c r="Y104" i="2"/>
  <c r="X104" i="2"/>
  <c r="Y277" i="2"/>
  <c r="X277" i="2"/>
  <c r="X265" i="2"/>
  <c r="Y265" i="2"/>
  <c r="Y253" i="2"/>
  <c r="X253" i="2"/>
  <c r="X241" i="2"/>
  <c r="Y241" i="2"/>
  <c r="Y226" i="2"/>
  <c r="X226" i="2"/>
  <c r="Y214" i="2"/>
  <c r="X214" i="2"/>
  <c r="X202" i="2"/>
  <c r="Y202" i="2"/>
  <c r="X190" i="2"/>
  <c r="Y190" i="2"/>
  <c r="X178" i="2"/>
  <c r="Y178" i="2"/>
  <c r="X166" i="2"/>
  <c r="Y166" i="2"/>
  <c r="X154" i="2"/>
  <c r="Y154" i="2"/>
  <c r="Y144" i="2"/>
  <c r="X144" i="2"/>
  <c r="Y132" i="2"/>
  <c r="X132" i="2"/>
  <c r="Y120" i="2"/>
  <c r="X120" i="2"/>
  <c r="Y111" i="2"/>
  <c r="X111" i="2"/>
  <c r="Y100" i="2"/>
  <c r="X100" i="2"/>
  <c r="X278" i="2"/>
  <c r="Y278" i="2"/>
  <c r="Y266" i="2"/>
  <c r="X266" i="2"/>
  <c r="Y254" i="2"/>
  <c r="X254" i="2"/>
  <c r="Y242" i="2"/>
  <c r="X242" i="2"/>
  <c r="X215" i="2"/>
  <c r="Y215" i="2"/>
  <c r="X203" i="2"/>
  <c r="Y203" i="2"/>
  <c r="X191" i="2"/>
  <c r="Y191" i="2"/>
  <c r="Y179" i="2"/>
  <c r="X179" i="2"/>
  <c r="X167" i="2"/>
  <c r="Y167" i="2"/>
  <c r="Y155" i="2"/>
  <c r="X155" i="2"/>
  <c r="Y145" i="2"/>
  <c r="X145" i="2"/>
  <c r="Y133" i="2"/>
  <c r="X133" i="2"/>
  <c r="Y122" i="2"/>
  <c r="X122" i="2"/>
  <c r="Y112" i="2"/>
  <c r="X112" i="2"/>
  <c r="X233" i="2"/>
  <c r="Y233" i="2"/>
  <c r="Y158" i="2"/>
  <c r="X158" i="2"/>
  <c r="X103" i="2"/>
  <c r="Y103" i="2"/>
  <c r="X280" i="2"/>
  <c r="Y280" i="2"/>
  <c r="X256" i="2"/>
  <c r="Y256" i="2"/>
  <c r="X229" i="2"/>
  <c r="Y229" i="2"/>
  <c r="X169" i="2"/>
  <c r="Y169" i="2"/>
  <c r="X147" i="2"/>
  <c r="Y147" i="2"/>
  <c r="X124" i="2"/>
  <c r="Y124" i="2"/>
  <c r="Y268" i="2"/>
  <c r="Y232" i="2"/>
  <c r="X239" i="2"/>
  <c r="X230" i="2"/>
  <c r="X212" i="2"/>
  <c r="Y263" i="2"/>
  <c r="Y245" i="2"/>
  <c r="X251" i="2"/>
  <c r="X176" i="2"/>
  <c r="Y176" i="2"/>
  <c r="Y98" i="2"/>
  <c r="X98" i="2"/>
  <c r="X285" i="2"/>
  <c r="Y285" i="2"/>
  <c r="Y210" i="2"/>
  <c r="X210" i="2"/>
  <c r="X151" i="2"/>
  <c r="Y151" i="2"/>
  <c r="Y128" i="2"/>
  <c r="X186" i="2"/>
  <c r="X119" i="2"/>
  <c r="X180" i="2"/>
  <c r="X228" i="2"/>
  <c r="T75" i="2" l="1"/>
  <c r="Y75" i="2" s="1"/>
  <c r="T76" i="2"/>
  <c r="T77" i="2"/>
  <c r="Y77" i="2" s="1"/>
  <c r="T78" i="2"/>
  <c r="T79" i="2"/>
  <c r="T82" i="2"/>
  <c r="X82" i="2" s="1"/>
  <c r="T80" i="2"/>
  <c r="T81" i="2"/>
  <c r="Y81" i="2" s="1"/>
  <c r="T83" i="2"/>
  <c r="Y83" i="2" s="1"/>
  <c r="T84" i="2"/>
  <c r="X84" i="2" s="1"/>
  <c r="T87" i="2"/>
  <c r="X87" i="2" s="1"/>
  <c r="T85" i="2"/>
  <c r="Y85" i="2" s="1"/>
  <c r="T86" i="2"/>
  <c r="T88" i="2"/>
  <c r="T89" i="2"/>
  <c r="X89" i="2" s="1"/>
  <c r="T90" i="2"/>
  <c r="X90" i="2" s="1"/>
  <c r="T91" i="2"/>
  <c r="Y91" i="2" s="1"/>
  <c r="T92" i="2"/>
  <c r="T93" i="2"/>
  <c r="X93" i="2" s="1"/>
  <c r="T94" i="2"/>
  <c r="X94" i="2" s="1"/>
  <c r="U75" i="2"/>
  <c r="AA75" i="2" s="1"/>
  <c r="U76" i="2"/>
  <c r="AA76" i="2" s="1"/>
  <c r="U77" i="2"/>
  <c r="AA77" i="2" s="1"/>
  <c r="U78" i="2"/>
  <c r="AA78" i="2" s="1"/>
  <c r="U79" i="2"/>
  <c r="AA79" i="2" s="1"/>
  <c r="U82" i="2"/>
  <c r="AA82" i="2" s="1"/>
  <c r="U80" i="2"/>
  <c r="AA80" i="2" s="1"/>
  <c r="U81" i="2"/>
  <c r="AA81" i="2" s="1"/>
  <c r="U83" i="2"/>
  <c r="AA83" i="2" s="1"/>
  <c r="U84" i="2"/>
  <c r="AA84" i="2" s="1"/>
  <c r="U87" i="2"/>
  <c r="AA87" i="2" s="1"/>
  <c r="U85" i="2"/>
  <c r="AA85" i="2" s="1"/>
  <c r="U86" i="2"/>
  <c r="AA86" i="2" s="1"/>
  <c r="U88" i="2"/>
  <c r="AA88" i="2" s="1"/>
  <c r="U89" i="2"/>
  <c r="AA89" i="2" s="1"/>
  <c r="U90" i="2"/>
  <c r="AA90" i="2" s="1"/>
  <c r="U91" i="2"/>
  <c r="AA91" i="2" s="1"/>
  <c r="U92" i="2"/>
  <c r="AA92" i="2" s="1"/>
  <c r="U93" i="2"/>
  <c r="AA93" i="2" s="1"/>
  <c r="U94" i="2"/>
  <c r="AA94" i="2" s="1"/>
  <c r="V75" i="2"/>
  <c r="V76" i="2"/>
  <c r="V77" i="2"/>
  <c r="V78" i="2"/>
  <c r="V79" i="2"/>
  <c r="V82" i="2"/>
  <c r="V80" i="2"/>
  <c r="V81" i="2"/>
  <c r="V83" i="2"/>
  <c r="V84" i="2"/>
  <c r="V87" i="2"/>
  <c r="V85" i="2"/>
  <c r="V86" i="2"/>
  <c r="V88" i="2"/>
  <c r="V89" i="2"/>
  <c r="V90" i="2"/>
  <c r="V91" i="2"/>
  <c r="V92" i="2"/>
  <c r="V93" i="2"/>
  <c r="V94" i="2"/>
  <c r="W75" i="2"/>
  <c r="W76" i="2"/>
  <c r="W77" i="2"/>
  <c r="W78" i="2"/>
  <c r="W79" i="2"/>
  <c r="W82" i="2"/>
  <c r="W80" i="2"/>
  <c r="W81" i="2"/>
  <c r="W83" i="2"/>
  <c r="W84" i="2"/>
  <c r="W87" i="2"/>
  <c r="W85" i="2"/>
  <c r="W86" i="2"/>
  <c r="W88" i="2"/>
  <c r="W89" i="2"/>
  <c r="W90" i="2"/>
  <c r="W91" i="2"/>
  <c r="W92" i="2"/>
  <c r="W93" i="2"/>
  <c r="W94" i="2"/>
  <c r="Z75" i="2"/>
  <c r="Z76" i="2"/>
  <c r="Z77" i="2"/>
  <c r="Z78" i="2"/>
  <c r="Z79" i="2"/>
  <c r="Z82" i="2"/>
  <c r="Z80" i="2"/>
  <c r="Z81" i="2"/>
  <c r="Z83" i="2"/>
  <c r="Z84" i="2"/>
  <c r="Z87" i="2"/>
  <c r="Z85" i="2"/>
  <c r="Z86" i="2"/>
  <c r="Z88" i="2"/>
  <c r="Z89" i="2"/>
  <c r="Z90" i="2"/>
  <c r="Z91" i="2"/>
  <c r="Z92" i="2"/>
  <c r="Z93" i="2"/>
  <c r="Z94" i="2"/>
  <c r="AB75" i="2"/>
  <c r="AB76" i="2"/>
  <c r="AB77" i="2"/>
  <c r="AB78" i="2"/>
  <c r="AB79" i="2"/>
  <c r="AB82" i="2"/>
  <c r="AB80" i="2"/>
  <c r="AB81" i="2"/>
  <c r="AB83" i="2"/>
  <c r="AB84" i="2"/>
  <c r="AB87" i="2"/>
  <c r="AB85" i="2"/>
  <c r="AB86" i="2"/>
  <c r="AB88" i="2"/>
  <c r="AB89" i="2"/>
  <c r="AB90" i="2"/>
  <c r="AB91" i="2"/>
  <c r="AB92" i="2"/>
  <c r="AB93" i="2"/>
  <c r="AB94" i="2"/>
  <c r="I1108" i="61" l="1"/>
  <c r="K2108" i="61"/>
  <c r="I233" i="61"/>
  <c r="G733" i="61"/>
  <c r="J733" i="61"/>
  <c r="J2108" i="61"/>
  <c r="F1483" i="61"/>
  <c r="J1858" i="61"/>
  <c r="E858" i="61"/>
  <c r="E1858" i="61"/>
  <c r="H1608" i="61"/>
  <c r="G1233" i="61"/>
  <c r="F1733" i="61"/>
  <c r="J1358" i="61"/>
  <c r="H1358" i="61"/>
  <c r="I2108" i="61"/>
  <c r="F1858" i="61"/>
  <c r="F608" i="61"/>
  <c r="F1233" i="61"/>
  <c r="F1983" i="61"/>
  <c r="G358" i="61"/>
  <c r="K1108" i="61"/>
  <c r="K1358" i="61"/>
  <c r="F233" i="61"/>
  <c r="K733" i="61"/>
  <c r="G1358" i="61"/>
  <c r="K608" i="61"/>
  <c r="J858" i="61"/>
  <c r="F106" i="61"/>
  <c r="H233" i="61"/>
  <c r="H733" i="61"/>
  <c r="H1233" i="61"/>
  <c r="H106" i="61"/>
  <c r="H1108" i="61"/>
  <c r="E2108" i="61"/>
  <c r="I1733" i="61"/>
  <c r="G983" i="61"/>
  <c r="E1233" i="61"/>
  <c r="I1858" i="61"/>
  <c r="E233" i="61"/>
  <c r="E983" i="61"/>
  <c r="H1858" i="61"/>
  <c r="F1358" i="61"/>
  <c r="G1733" i="61"/>
  <c r="E1358" i="61"/>
  <c r="E1983" i="61"/>
  <c r="F983" i="61"/>
  <c r="H858" i="61"/>
  <c r="K858" i="61"/>
  <c r="J1483" i="61"/>
  <c r="H1983" i="61"/>
  <c r="G1983" i="61"/>
  <c r="J1733" i="61"/>
  <c r="G858" i="61"/>
  <c r="I1483" i="61"/>
  <c r="I106" i="61"/>
  <c r="E1733" i="61"/>
  <c r="H608" i="61"/>
  <c r="E1608" i="61"/>
  <c r="F858" i="61"/>
  <c r="K1233" i="61"/>
  <c r="K983" i="61"/>
  <c r="J358" i="61"/>
  <c r="I1983" i="61"/>
  <c r="E733" i="61"/>
  <c r="I1358" i="61"/>
  <c r="H483" i="61"/>
  <c r="E1483" i="61"/>
  <c r="J983" i="61"/>
  <c r="K1983" i="61"/>
  <c r="I1233" i="61"/>
  <c r="F733" i="61"/>
  <c r="G1483" i="61"/>
  <c r="E1108" i="61"/>
  <c r="G106" i="61"/>
  <c r="F483" i="61"/>
  <c r="K483" i="61"/>
  <c r="I858" i="61"/>
  <c r="G2108" i="61"/>
  <c r="K1483" i="61"/>
  <c r="J1983" i="61"/>
  <c r="E106" i="61"/>
  <c r="J233" i="61"/>
  <c r="J608" i="61"/>
  <c r="K1608" i="61"/>
  <c r="J1608" i="61"/>
  <c r="H358" i="61"/>
  <c r="J1233" i="61"/>
  <c r="E483" i="61"/>
  <c r="G608" i="61"/>
  <c r="G1858" i="61"/>
  <c r="J483" i="61"/>
  <c r="E358" i="61"/>
  <c r="G233" i="61"/>
  <c r="K106" i="61"/>
  <c r="H983" i="61"/>
  <c r="K1858" i="61"/>
  <c r="H1733" i="61"/>
  <c r="E608" i="61"/>
  <c r="H1483" i="61"/>
  <c r="G1608" i="61"/>
  <c r="I608" i="61"/>
  <c r="G483" i="61"/>
  <c r="I733" i="61"/>
  <c r="F2108" i="61"/>
  <c r="J1108" i="61"/>
  <c r="I983" i="61"/>
  <c r="I1608" i="61"/>
  <c r="J106" i="61"/>
  <c r="G1108" i="61"/>
  <c r="K358" i="61"/>
  <c r="H2108" i="61"/>
  <c r="F1108" i="61"/>
  <c r="K233" i="61"/>
  <c r="I483" i="61"/>
  <c r="I358" i="61"/>
  <c r="F358" i="61"/>
  <c r="F1608" i="61"/>
  <c r="K1733" i="61"/>
  <c r="Y94" i="2"/>
  <c r="X81" i="2"/>
  <c r="X75" i="2"/>
  <c r="Y87" i="2"/>
  <c r="X83" i="2"/>
  <c r="Y89" i="2"/>
  <c r="X85" i="2"/>
  <c r="Y84" i="2"/>
  <c r="X91" i="2"/>
  <c r="Y82" i="2"/>
  <c r="X77" i="2"/>
  <c r="X86" i="2"/>
  <c r="Y86" i="2"/>
  <c r="X76" i="2"/>
  <c r="Y76" i="2"/>
  <c r="X88" i="2"/>
  <c r="Y88" i="2"/>
  <c r="X80" i="2"/>
  <c r="Y80" i="2"/>
  <c r="Y92" i="2"/>
  <c r="X92" i="2"/>
  <c r="Y93" i="2"/>
  <c r="X79" i="2"/>
  <c r="Y79" i="2"/>
  <c r="X78" i="2"/>
  <c r="Y78" i="2"/>
  <c r="Y90" i="2"/>
  <c r="F40" i="50" l="1"/>
  <c r="F41" i="50"/>
  <c r="F42" i="50"/>
  <c r="F43" i="50"/>
  <c r="F14" i="50"/>
  <c r="G14" i="50"/>
  <c r="P14" i="50" s="1"/>
  <c r="H14" i="50"/>
  <c r="I14" i="50"/>
  <c r="O14" i="50"/>
  <c r="F15" i="50"/>
  <c r="G15" i="50"/>
  <c r="J15" i="50" s="1"/>
  <c r="H15" i="50"/>
  <c r="I15" i="50"/>
  <c r="O15" i="50"/>
  <c r="F16" i="50"/>
  <c r="G16" i="50"/>
  <c r="P16" i="50" s="1"/>
  <c r="H16" i="50"/>
  <c r="I16" i="50"/>
  <c r="O16" i="50"/>
  <c r="F17" i="50"/>
  <c r="G17" i="50"/>
  <c r="J17" i="50" s="1"/>
  <c r="H17" i="50"/>
  <c r="I17" i="50"/>
  <c r="O17" i="50"/>
  <c r="F18" i="50"/>
  <c r="G18" i="50"/>
  <c r="J18" i="50" s="1"/>
  <c r="H18" i="50"/>
  <c r="I18" i="50"/>
  <c r="O18" i="50"/>
  <c r="F19" i="50"/>
  <c r="G19" i="50"/>
  <c r="K19" i="50" s="1"/>
  <c r="H19" i="50"/>
  <c r="I19" i="50"/>
  <c r="O19" i="50"/>
  <c r="F20" i="50"/>
  <c r="G20" i="50"/>
  <c r="L20" i="50" s="1"/>
  <c r="H20" i="50"/>
  <c r="I20" i="50"/>
  <c r="O20" i="50"/>
  <c r="F21" i="50"/>
  <c r="G21" i="50"/>
  <c r="J21" i="50" s="1"/>
  <c r="H21" i="50"/>
  <c r="I21" i="50"/>
  <c r="O21" i="50"/>
  <c r="F22" i="50"/>
  <c r="G22" i="50"/>
  <c r="P22" i="50" s="1"/>
  <c r="H22" i="50"/>
  <c r="I22" i="50"/>
  <c r="O22" i="50"/>
  <c r="F23" i="50"/>
  <c r="G23" i="50"/>
  <c r="P23" i="50" s="1"/>
  <c r="H23" i="50"/>
  <c r="I23" i="50"/>
  <c r="O23" i="50"/>
  <c r="F24" i="50"/>
  <c r="G24" i="50"/>
  <c r="J24" i="50" s="1"/>
  <c r="H24" i="50"/>
  <c r="I24" i="50"/>
  <c r="O24" i="50"/>
  <c r="F25" i="50"/>
  <c r="G25" i="50"/>
  <c r="K25" i="50" s="1"/>
  <c r="H25" i="50"/>
  <c r="I25" i="50"/>
  <c r="O25" i="50"/>
  <c r="F26" i="50"/>
  <c r="G26" i="50"/>
  <c r="L26" i="50" s="1"/>
  <c r="H26" i="50"/>
  <c r="I26" i="50"/>
  <c r="O26" i="50"/>
  <c r="F27" i="50"/>
  <c r="G27" i="50"/>
  <c r="K27" i="50" s="1"/>
  <c r="H27" i="50"/>
  <c r="I27" i="50"/>
  <c r="O27" i="50"/>
  <c r="F28" i="50"/>
  <c r="G28" i="50"/>
  <c r="J28" i="50" s="1"/>
  <c r="H28" i="50"/>
  <c r="I28" i="50"/>
  <c r="O28" i="50"/>
  <c r="F29" i="50"/>
  <c r="G29" i="50"/>
  <c r="J29" i="50" s="1"/>
  <c r="H29" i="50"/>
  <c r="I29" i="50"/>
  <c r="O29" i="50"/>
  <c r="F30" i="50"/>
  <c r="G30" i="50"/>
  <c r="J30" i="50" s="1"/>
  <c r="H30" i="50"/>
  <c r="I30" i="50"/>
  <c r="O30" i="50"/>
  <c r="F31" i="50"/>
  <c r="G31" i="50"/>
  <c r="K31" i="50" s="1"/>
  <c r="H31" i="50"/>
  <c r="I31" i="50"/>
  <c r="O31" i="50"/>
  <c r="F32" i="50"/>
  <c r="G32" i="50"/>
  <c r="L32" i="50" s="1"/>
  <c r="H32" i="50"/>
  <c r="I32" i="50"/>
  <c r="O32" i="50"/>
  <c r="F33" i="50"/>
  <c r="G33" i="50"/>
  <c r="J33" i="50" s="1"/>
  <c r="H33" i="50"/>
  <c r="I33" i="50"/>
  <c r="O33" i="50"/>
  <c r="F34" i="50"/>
  <c r="G34" i="50"/>
  <c r="P34" i="50" s="1"/>
  <c r="H34" i="50"/>
  <c r="I34" i="50"/>
  <c r="O34" i="50"/>
  <c r="F35" i="50"/>
  <c r="G35" i="50"/>
  <c r="P35" i="50" s="1"/>
  <c r="H35" i="50"/>
  <c r="I35" i="50"/>
  <c r="O35" i="50"/>
  <c r="F36" i="50"/>
  <c r="G36" i="50"/>
  <c r="L36" i="50" s="1"/>
  <c r="H36" i="50"/>
  <c r="I36" i="50"/>
  <c r="O36" i="50"/>
  <c r="F37" i="50"/>
  <c r="G37" i="50"/>
  <c r="K37" i="50" s="1"/>
  <c r="H37" i="50"/>
  <c r="I37" i="50"/>
  <c r="O37" i="50"/>
  <c r="F38" i="50"/>
  <c r="G38" i="50"/>
  <c r="L38" i="50" s="1"/>
  <c r="H38" i="50"/>
  <c r="I38" i="50"/>
  <c r="O38" i="50"/>
  <c r="F39" i="50"/>
  <c r="G39" i="50"/>
  <c r="K39" i="50" s="1"/>
  <c r="H39" i="50"/>
  <c r="I39" i="50"/>
  <c r="O39" i="50"/>
  <c r="G40" i="50"/>
  <c r="J40" i="50" s="1"/>
  <c r="H40" i="50"/>
  <c r="I40" i="50"/>
  <c r="O40" i="50"/>
  <c r="G41" i="50"/>
  <c r="J41" i="50" s="1"/>
  <c r="H41" i="50"/>
  <c r="I41" i="50"/>
  <c r="O41" i="50"/>
  <c r="G42" i="50"/>
  <c r="K42" i="50" s="1"/>
  <c r="H42" i="50"/>
  <c r="I42" i="50"/>
  <c r="O42" i="50"/>
  <c r="G43" i="50"/>
  <c r="J43" i="50" s="1"/>
  <c r="H43" i="50"/>
  <c r="I43" i="50"/>
  <c r="O43" i="50"/>
  <c r="J31" i="50" l="1"/>
  <c r="K33" i="50"/>
  <c r="K21" i="50"/>
  <c r="L34" i="50"/>
  <c r="M34" i="50" s="1"/>
  <c r="N34" i="50" s="1"/>
  <c r="K38" i="50"/>
  <c r="J38" i="50"/>
  <c r="P39" i="50"/>
  <c r="K26" i="50"/>
  <c r="L21" i="50"/>
  <c r="M21" i="50" s="1"/>
  <c r="N21" i="50" s="1"/>
  <c r="L33" i="50"/>
  <c r="M33" i="50" s="1"/>
  <c r="N33" i="50" s="1"/>
  <c r="L22" i="50"/>
  <c r="M22" i="50" s="1"/>
  <c r="N22" i="50" s="1"/>
  <c r="L15" i="50"/>
  <c r="M15" i="50" s="1"/>
  <c r="N15" i="50" s="1"/>
  <c r="K15" i="50"/>
  <c r="J19" i="50"/>
  <c r="P38" i="50"/>
  <c r="L14" i="50"/>
  <c r="M14" i="50" s="1"/>
  <c r="N14" i="50" s="1"/>
  <c r="L37" i="50"/>
  <c r="M37" i="50" s="1"/>
  <c r="N37" i="50" s="1"/>
  <c r="J37" i="50"/>
  <c r="K14" i="50"/>
  <c r="P27" i="50"/>
  <c r="J14" i="50"/>
  <c r="M38" i="50"/>
  <c r="N38" i="50" s="1"/>
  <c r="J25" i="50"/>
  <c r="K36" i="50"/>
  <c r="K34" i="50"/>
  <c r="J26" i="50"/>
  <c r="K22" i="50"/>
  <c r="J36" i="50"/>
  <c r="J34" i="50"/>
  <c r="J22" i="50"/>
  <c r="P24" i="50"/>
  <c r="P25" i="50"/>
  <c r="P40" i="50"/>
  <c r="P36" i="50"/>
  <c r="P26" i="50"/>
  <c r="L23" i="50"/>
  <c r="M23" i="50" s="1"/>
  <c r="N23" i="50" s="1"/>
  <c r="P37" i="50"/>
  <c r="K23" i="50"/>
  <c r="K20" i="50"/>
  <c r="L35" i="50"/>
  <c r="M35" i="50" s="1"/>
  <c r="N35" i="50" s="1"/>
  <c r="L24" i="50"/>
  <c r="M24" i="50" s="1"/>
  <c r="N24" i="50" s="1"/>
  <c r="J23" i="50"/>
  <c r="J20" i="50"/>
  <c r="L40" i="50"/>
  <c r="M40" i="50" s="1"/>
  <c r="N40" i="50" s="1"/>
  <c r="M36" i="50"/>
  <c r="N36" i="50" s="1"/>
  <c r="K35" i="50"/>
  <c r="K32" i="50"/>
  <c r="M26" i="50"/>
  <c r="N26" i="50" s="1"/>
  <c r="L25" i="50"/>
  <c r="M25" i="50" s="1"/>
  <c r="N25" i="50" s="1"/>
  <c r="K24" i="50"/>
  <c r="J42" i="50"/>
  <c r="K40" i="50"/>
  <c r="J35" i="50"/>
  <c r="J32" i="50"/>
  <c r="P15" i="50"/>
  <c r="P28" i="50"/>
  <c r="P29" i="50"/>
  <c r="P18" i="50"/>
  <c r="L39" i="50"/>
  <c r="M39" i="50" s="1"/>
  <c r="N39" i="50" s="1"/>
  <c r="P31" i="50"/>
  <c r="L27" i="50"/>
  <c r="M27" i="50" s="1"/>
  <c r="N27" i="50" s="1"/>
  <c r="J39" i="50"/>
  <c r="P33" i="50"/>
  <c r="L29" i="50"/>
  <c r="M29" i="50" s="1"/>
  <c r="N29" i="50" s="1"/>
  <c r="K28" i="50"/>
  <c r="J27" i="50"/>
  <c r="P21" i="50"/>
  <c r="L17" i="50"/>
  <c r="M17" i="50" s="1"/>
  <c r="N17" i="50" s="1"/>
  <c r="K16" i="50"/>
  <c r="P19" i="50"/>
  <c r="L28" i="50"/>
  <c r="M28" i="50" s="1"/>
  <c r="N28" i="50" s="1"/>
  <c r="P20" i="50"/>
  <c r="L30" i="50"/>
  <c r="M30" i="50" s="1"/>
  <c r="N30" i="50" s="1"/>
  <c r="K29" i="50"/>
  <c r="L18" i="50"/>
  <c r="M18" i="50" s="1"/>
  <c r="N18" i="50" s="1"/>
  <c r="K17" i="50"/>
  <c r="J16" i="50"/>
  <c r="P17" i="50"/>
  <c r="P30" i="50"/>
  <c r="P32" i="50"/>
  <c r="L16" i="50"/>
  <c r="M16" i="50" s="1"/>
  <c r="N16" i="50" s="1"/>
  <c r="M32" i="50"/>
  <c r="N32" i="50" s="1"/>
  <c r="L31" i="50"/>
  <c r="M31" i="50" s="1"/>
  <c r="N31" i="50" s="1"/>
  <c r="K30" i="50"/>
  <c r="M20" i="50"/>
  <c r="N20" i="50" s="1"/>
  <c r="L19" i="50"/>
  <c r="M19" i="50" s="1"/>
  <c r="N19" i="50" s="1"/>
  <c r="K18" i="50"/>
  <c r="P41" i="50"/>
  <c r="P42" i="50"/>
  <c r="L41" i="50"/>
  <c r="M41" i="50" s="1"/>
  <c r="N41" i="50" s="1"/>
  <c r="K41" i="50"/>
  <c r="L42" i="50"/>
  <c r="M42" i="50" s="1"/>
  <c r="N42" i="50" s="1"/>
  <c r="L43" i="50"/>
  <c r="M43" i="50" s="1"/>
  <c r="N43" i="50" s="1"/>
  <c r="K43" i="50"/>
  <c r="P43" i="50"/>
  <c r="F361" i="63" l="1"/>
  <c r="F177" i="63"/>
  <c r="F316" i="63"/>
  <c r="F132" i="63"/>
  <c r="F358" i="63"/>
  <c r="F174" i="63"/>
  <c r="I286" i="61"/>
  <c r="F536" i="61"/>
  <c r="H661" i="61"/>
  <c r="G286" i="61"/>
  <c r="E161" i="61"/>
  <c r="E1911" i="61"/>
  <c r="H1161" i="61"/>
  <c r="J1536" i="61"/>
  <c r="I34" i="61"/>
  <c r="E1286" i="61"/>
  <c r="G1286" i="61"/>
  <c r="G411" i="61"/>
  <c r="I1786" i="61"/>
  <c r="E1786" i="61"/>
  <c r="J161" i="61"/>
  <c r="G1536" i="61"/>
  <c r="K1786" i="61"/>
  <c r="K1161" i="61"/>
  <c r="K661" i="61"/>
  <c r="I1036" i="61"/>
  <c r="H536" i="61"/>
  <c r="E411" i="61"/>
  <c r="K1536" i="61"/>
  <c r="I1286" i="61"/>
  <c r="K536" i="61"/>
  <c r="I536" i="61"/>
  <c r="K786" i="61"/>
  <c r="H1286" i="61"/>
  <c r="F1786" i="61"/>
  <c r="F411" i="61"/>
  <c r="F786" i="61"/>
  <c r="J1786" i="61"/>
  <c r="G536" i="61"/>
  <c r="I911" i="61"/>
  <c r="K1911" i="61"/>
  <c r="H411" i="61"/>
  <c r="F1036" i="61"/>
  <c r="E1036" i="61"/>
  <c r="G1036" i="61"/>
  <c r="F286" i="61"/>
  <c r="G2036" i="61"/>
  <c r="E1411" i="61"/>
  <c r="G1661" i="61"/>
  <c r="J286" i="61"/>
  <c r="I1536" i="61"/>
  <c r="I161" i="61"/>
  <c r="H161" i="61"/>
  <c r="F1161" i="61"/>
  <c r="E286" i="61"/>
  <c r="G34" i="61"/>
  <c r="J1911" i="61"/>
  <c r="I411" i="61"/>
  <c r="H786" i="61"/>
  <c r="H286" i="61"/>
  <c r="G911" i="61"/>
  <c r="J1411" i="61"/>
  <c r="K911" i="61"/>
  <c r="I786" i="61"/>
  <c r="J786" i="61"/>
  <c r="K161" i="61"/>
  <c r="I1661" i="61"/>
  <c r="E661" i="61"/>
  <c r="J1036" i="61"/>
  <c r="I2036" i="61"/>
  <c r="G1911" i="61"/>
  <c r="K34" i="61"/>
  <c r="H1411" i="61"/>
  <c r="K286" i="61"/>
  <c r="E911" i="61"/>
  <c r="K1286" i="61"/>
  <c r="H911" i="61"/>
  <c r="J911" i="61"/>
  <c r="G1161" i="61"/>
  <c r="K411" i="61"/>
  <c r="G161" i="61"/>
  <c r="J661" i="61"/>
  <c r="F161" i="61"/>
  <c r="E536" i="61"/>
  <c r="F2036" i="61"/>
  <c r="I1161" i="61"/>
  <c r="G1786" i="61"/>
  <c r="K1036" i="61"/>
  <c r="E1661" i="61"/>
  <c r="J34" i="61"/>
  <c r="E786" i="61"/>
  <c r="H1911" i="61"/>
  <c r="E34" i="61"/>
  <c r="K2036" i="61"/>
  <c r="G1411" i="61"/>
  <c r="E1161" i="61"/>
  <c r="I1911" i="61"/>
  <c r="I661" i="61"/>
  <c r="E1536" i="61"/>
  <c r="J1286" i="61"/>
  <c r="F661" i="61"/>
  <c r="F1661" i="61"/>
  <c r="H1536" i="61"/>
  <c r="H1036" i="61"/>
  <c r="F1536" i="61"/>
  <c r="J1161" i="61"/>
  <c r="G661" i="61"/>
  <c r="I1411" i="61"/>
  <c r="H34" i="61"/>
  <c r="H1786" i="61"/>
  <c r="G786" i="61"/>
  <c r="F34" i="61"/>
  <c r="F1411" i="61"/>
  <c r="H1661" i="61"/>
  <c r="K1661" i="61"/>
  <c r="J536" i="61"/>
  <c r="H2036" i="61"/>
  <c r="F1286" i="61"/>
  <c r="F911" i="61"/>
  <c r="J1661" i="61"/>
  <c r="J411" i="61"/>
  <c r="K1411" i="61"/>
  <c r="J2036" i="61"/>
  <c r="E2036" i="61"/>
  <c r="F1911" i="61"/>
  <c r="F146" i="63"/>
  <c r="F330" i="63"/>
  <c r="F148" i="63"/>
  <c r="F332" i="63"/>
  <c r="H2061" i="61"/>
  <c r="F59" i="61"/>
  <c r="H811" i="61"/>
  <c r="G2061" i="61"/>
  <c r="K811" i="61"/>
  <c r="H686" i="61"/>
  <c r="I811" i="61"/>
  <c r="H59" i="61"/>
  <c r="H186" i="61"/>
  <c r="J1311" i="61"/>
  <c r="E561" i="61"/>
  <c r="J186" i="61"/>
  <c r="K1686" i="61"/>
  <c r="J936" i="61"/>
  <c r="F561" i="61"/>
  <c r="F1186" i="61"/>
  <c r="H1811" i="61"/>
  <c r="H1936" i="61"/>
  <c r="E311" i="61"/>
  <c r="F686" i="61"/>
  <c r="H311" i="61"/>
  <c r="K1061" i="61"/>
  <c r="E186" i="61"/>
  <c r="I311" i="61"/>
  <c r="E59" i="61"/>
  <c r="F811" i="61"/>
  <c r="F1811" i="61"/>
  <c r="F1061" i="61"/>
  <c r="I1061" i="61"/>
  <c r="F2061" i="61"/>
  <c r="H1311" i="61"/>
  <c r="G1811" i="61"/>
  <c r="E1811" i="61"/>
  <c r="E1936" i="61"/>
  <c r="H561" i="61"/>
  <c r="H436" i="61"/>
  <c r="G936" i="61"/>
  <c r="K186" i="61"/>
  <c r="J1186" i="61"/>
  <c r="J1561" i="61"/>
  <c r="H1061" i="61"/>
  <c r="E2061" i="61"/>
  <c r="G59" i="61"/>
  <c r="K311" i="61"/>
  <c r="J811" i="61"/>
  <c r="J1811" i="61"/>
  <c r="I686" i="61"/>
  <c r="F1436" i="61"/>
  <c r="K686" i="61"/>
  <c r="F311" i="61"/>
  <c r="J311" i="61"/>
  <c r="J1436" i="61"/>
  <c r="F1561" i="61"/>
  <c r="I936" i="61"/>
  <c r="I1686" i="61"/>
  <c r="K1436" i="61"/>
  <c r="K2061" i="61"/>
  <c r="F1686" i="61"/>
  <c r="G811" i="61"/>
  <c r="K1561" i="61"/>
  <c r="I59" i="61"/>
  <c r="K1311" i="61"/>
  <c r="G1436" i="61"/>
  <c r="H1561" i="61"/>
  <c r="G1936" i="61"/>
  <c r="K436" i="61"/>
  <c r="G186" i="61"/>
  <c r="I561" i="61"/>
  <c r="E936" i="61"/>
  <c r="H1686" i="61"/>
  <c r="J59" i="61"/>
  <c r="G1311" i="61"/>
  <c r="E1311" i="61"/>
  <c r="G686" i="61"/>
  <c r="K1811" i="61"/>
  <c r="G1186" i="61"/>
  <c r="G561" i="61"/>
  <c r="G1061" i="61"/>
  <c r="E1686" i="61"/>
  <c r="G436" i="61"/>
  <c r="F936" i="61"/>
  <c r="E1186" i="61"/>
  <c r="J1686" i="61"/>
  <c r="E686" i="61"/>
  <c r="J2061" i="61"/>
  <c r="I1186" i="61"/>
  <c r="I1311" i="61"/>
  <c r="I1561" i="61"/>
  <c r="I436" i="61"/>
  <c r="I2061" i="61"/>
  <c r="K1936" i="61"/>
  <c r="J1061" i="61"/>
  <c r="H1436" i="61"/>
  <c r="E811" i="61"/>
  <c r="J1936" i="61"/>
  <c r="E1436" i="61"/>
  <c r="K561" i="61"/>
  <c r="F1311" i="61"/>
  <c r="H1186" i="61"/>
  <c r="K59" i="61"/>
  <c r="H936" i="61"/>
  <c r="E436" i="61"/>
  <c r="E1061" i="61"/>
  <c r="I1436" i="61"/>
  <c r="K936" i="61"/>
  <c r="F186" i="61"/>
  <c r="I1811" i="61"/>
  <c r="I186" i="61"/>
  <c r="J436" i="61"/>
  <c r="I1936" i="61"/>
  <c r="F436" i="61"/>
  <c r="F1936" i="61"/>
  <c r="K1186" i="61"/>
  <c r="G1686" i="61"/>
  <c r="J561" i="61"/>
  <c r="G311" i="61"/>
  <c r="E1561" i="61"/>
  <c r="G1561" i="61"/>
  <c r="J686" i="61"/>
  <c r="F137" i="63"/>
  <c r="F321" i="63"/>
  <c r="F140" i="63"/>
  <c r="F324" i="63"/>
  <c r="H183" i="61"/>
  <c r="H1558" i="61"/>
  <c r="I308" i="61"/>
  <c r="I1183" i="61"/>
  <c r="K1683" i="61"/>
  <c r="J308" i="61"/>
  <c r="I2058" i="61"/>
  <c r="E1058" i="61"/>
  <c r="H683" i="61"/>
  <c r="G1933" i="61"/>
  <c r="F808" i="61"/>
  <c r="E433" i="61"/>
  <c r="K1308" i="61"/>
  <c r="E1183" i="61"/>
  <c r="K1183" i="61"/>
  <c r="F1933" i="61"/>
  <c r="F2058" i="61"/>
  <c r="H1933" i="61"/>
  <c r="H308" i="61"/>
  <c r="F558" i="61"/>
  <c r="I1558" i="61"/>
  <c r="K56" i="61"/>
  <c r="K1933" i="61"/>
  <c r="J1558" i="61"/>
  <c r="E1558" i="61"/>
  <c r="I1808" i="61"/>
  <c r="G433" i="61"/>
  <c r="I1058" i="61"/>
  <c r="J183" i="61"/>
  <c r="K558" i="61"/>
  <c r="E183" i="61"/>
  <c r="H933" i="61"/>
  <c r="E1933" i="61"/>
  <c r="J1058" i="61"/>
  <c r="F683" i="61"/>
  <c r="J808" i="61"/>
  <c r="F1183" i="61"/>
  <c r="K308" i="61"/>
  <c r="E1308" i="61"/>
  <c r="H433" i="61"/>
  <c r="G808" i="61"/>
  <c r="E56" i="61"/>
  <c r="J1683" i="61"/>
  <c r="J683" i="61"/>
  <c r="F1683" i="61"/>
  <c r="I1933" i="61"/>
  <c r="G1308" i="61"/>
  <c r="F933" i="61"/>
  <c r="K183" i="61"/>
  <c r="K1433" i="61"/>
  <c r="I183" i="61"/>
  <c r="F56" i="61"/>
  <c r="J933" i="61"/>
  <c r="G2058" i="61"/>
  <c r="H558" i="61"/>
  <c r="H1308" i="61"/>
  <c r="H1808" i="61"/>
  <c r="G308" i="61"/>
  <c r="K933" i="61"/>
  <c r="K1558" i="61"/>
  <c r="G1058" i="61"/>
  <c r="H1433" i="61"/>
  <c r="K2058" i="61"/>
  <c r="E933" i="61"/>
  <c r="J2058" i="61"/>
  <c r="K1058" i="61"/>
  <c r="G56" i="61"/>
  <c r="F1808" i="61"/>
  <c r="G1683" i="61"/>
  <c r="G558" i="61"/>
  <c r="F1433" i="61"/>
  <c r="F1308" i="61"/>
  <c r="K433" i="61"/>
  <c r="K683" i="61"/>
  <c r="I808" i="61"/>
  <c r="K1808" i="61"/>
  <c r="I56" i="61"/>
  <c r="J433" i="61"/>
  <c r="H1683" i="61"/>
  <c r="H808" i="61"/>
  <c r="J1433" i="61"/>
  <c r="G1558" i="61"/>
  <c r="I1433" i="61"/>
  <c r="J56" i="61"/>
  <c r="J1183" i="61"/>
  <c r="F1558" i="61"/>
  <c r="H56" i="61"/>
  <c r="F308" i="61"/>
  <c r="G183" i="61"/>
  <c r="E308" i="61"/>
  <c r="G1808" i="61"/>
  <c r="E683" i="61"/>
  <c r="E808" i="61"/>
  <c r="E2058" i="61"/>
  <c r="I1308" i="61"/>
  <c r="E1683" i="61"/>
  <c r="E1433" i="61"/>
  <c r="F433" i="61"/>
  <c r="J1808" i="61"/>
  <c r="H2058" i="61"/>
  <c r="K808" i="61"/>
  <c r="I558" i="61"/>
  <c r="J1933" i="61"/>
  <c r="J1308" i="61"/>
  <c r="G933" i="61"/>
  <c r="E558" i="61"/>
  <c r="G683" i="61"/>
  <c r="J558" i="61"/>
  <c r="H1058" i="61"/>
  <c r="G1433" i="61"/>
  <c r="I933" i="61"/>
  <c r="H1183" i="61"/>
  <c r="F183" i="61"/>
  <c r="F1058" i="61"/>
  <c r="I1683" i="61"/>
  <c r="I683" i="61"/>
  <c r="E1808" i="61"/>
  <c r="I433" i="61"/>
  <c r="G1183" i="61"/>
  <c r="G1106" i="61"/>
  <c r="K606" i="61"/>
  <c r="J2106" i="61"/>
  <c r="G104" i="61"/>
  <c r="F856" i="61"/>
  <c r="G1231" i="61"/>
  <c r="H1981" i="61"/>
  <c r="J606" i="61"/>
  <c r="J1356" i="61"/>
  <c r="F1231" i="61"/>
  <c r="F731" i="61"/>
  <c r="F231" i="61"/>
  <c r="F481" i="61"/>
  <c r="H1356" i="61"/>
  <c r="K104" i="61"/>
  <c r="E981" i="61"/>
  <c r="F1731" i="61"/>
  <c r="J1606" i="61"/>
  <c r="G1856" i="61"/>
  <c r="E1731" i="61"/>
  <c r="H1231" i="61"/>
  <c r="J481" i="61"/>
  <c r="H1856" i="61"/>
  <c r="G1731" i="61"/>
  <c r="I731" i="61"/>
  <c r="G1606" i="61"/>
  <c r="G2106" i="61"/>
  <c r="K231" i="61"/>
  <c r="J356" i="61"/>
  <c r="K356" i="61"/>
  <c r="H1106" i="61"/>
  <c r="G981" i="61"/>
  <c r="K1106" i="61"/>
  <c r="I356" i="61"/>
  <c r="F1481" i="61"/>
  <c r="F1856" i="61"/>
  <c r="I606" i="61"/>
  <c r="G1356" i="61"/>
  <c r="G231" i="61"/>
  <c r="E731" i="61"/>
  <c r="F104" i="61"/>
  <c r="E1606" i="61"/>
  <c r="E1356" i="61"/>
  <c r="F2106" i="61"/>
  <c r="K1481" i="61"/>
  <c r="H981" i="61"/>
  <c r="J1106" i="61"/>
  <c r="J104" i="61"/>
  <c r="J1981" i="61"/>
  <c r="I1481" i="61"/>
  <c r="F1106" i="61"/>
  <c r="G731" i="61"/>
  <c r="H1606" i="61"/>
  <c r="I856" i="61"/>
  <c r="H481" i="61"/>
  <c r="J231" i="61"/>
  <c r="I104" i="61"/>
  <c r="F1606" i="61"/>
  <c r="I1231" i="61"/>
  <c r="K1231" i="61"/>
  <c r="G481" i="61"/>
  <c r="K1606" i="61"/>
  <c r="K1731" i="61"/>
  <c r="J856" i="61"/>
  <c r="F606" i="61"/>
  <c r="K1981" i="61"/>
  <c r="E104" i="61"/>
  <c r="J1481" i="61"/>
  <c r="H1481" i="61"/>
  <c r="G856" i="61"/>
  <c r="E1106" i="61"/>
  <c r="I231" i="61"/>
  <c r="I1356" i="61"/>
  <c r="H856" i="61"/>
  <c r="J1731" i="61"/>
  <c r="E1231" i="61"/>
  <c r="I1856" i="61"/>
  <c r="F981" i="61"/>
  <c r="J731" i="61"/>
  <c r="K481" i="61"/>
  <c r="H2106" i="61"/>
  <c r="G1481" i="61"/>
  <c r="H356" i="61"/>
  <c r="K731" i="61"/>
  <c r="I1106" i="61"/>
  <c r="E231" i="61"/>
  <c r="H1731" i="61"/>
  <c r="F1356" i="61"/>
  <c r="I981" i="61"/>
  <c r="G1981" i="61"/>
  <c r="F1981" i="61"/>
  <c r="E1481" i="61"/>
  <c r="I481" i="61"/>
  <c r="K856" i="61"/>
  <c r="E606" i="61"/>
  <c r="E1981" i="61"/>
  <c r="H606" i="61"/>
  <c r="K1856" i="61"/>
  <c r="H231" i="61"/>
  <c r="E1856" i="61"/>
  <c r="I1606" i="61"/>
  <c r="E481" i="61"/>
  <c r="F356" i="61"/>
  <c r="K2106" i="61"/>
  <c r="H731" i="61"/>
  <c r="E856" i="61"/>
  <c r="I1731" i="61"/>
  <c r="G356" i="61"/>
  <c r="K981" i="61"/>
  <c r="J1231" i="61"/>
  <c r="E2106" i="61"/>
  <c r="I2106" i="61"/>
  <c r="J1856" i="61"/>
  <c r="K1356" i="61"/>
  <c r="J981" i="61"/>
  <c r="I1981" i="61"/>
  <c r="G606" i="61"/>
  <c r="E356" i="61"/>
  <c r="H104" i="61"/>
  <c r="F252" i="63" l="1"/>
  <c r="F68" i="63"/>
  <c r="F179" i="63"/>
  <c r="F363" i="63"/>
  <c r="F248" i="63"/>
  <c r="F64" i="63"/>
  <c r="F360" i="63"/>
  <c r="F176" i="63"/>
  <c r="F249" i="63"/>
  <c r="F65" i="63"/>
  <c r="F303" i="63"/>
  <c r="F119" i="63"/>
  <c r="F127" i="63"/>
  <c r="F311" i="63"/>
  <c r="F359" i="63"/>
  <c r="F175" i="63"/>
  <c r="F115" i="63"/>
  <c r="F299" i="63"/>
  <c r="F134" i="63"/>
  <c r="F318" i="63"/>
  <c r="F9" i="63"/>
  <c r="F193" i="63"/>
  <c r="T68" i="2"/>
  <c r="X68" i="2" s="1"/>
  <c r="T69" i="2"/>
  <c r="Y69" i="2" s="1"/>
  <c r="T70" i="2"/>
  <c r="T71" i="2"/>
  <c r="Y71" i="2" s="1"/>
  <c r="T72" i="2"/>
  <c r="Y72" i="2" s="1"/>
  <c r="T73" i="2"/>
  <c r="T74" i="2"/>
  <c r="X74" i="2" s="1"/>
  <c r="U68" i="2"/>
  <c r="AA68" i="2" s="1"/>
  <c r="U69" i="2"/>
  <c r="AA69" i="2" s="1"/>
  <c r="U70" i="2"/>
  <c r="AA70" i="2" s="1"/>
  <c r="U71" i="2"/>
  <c r="AA71" i="2" s="1"/>
  <c r="U72" i="2"/>
  <c r="AA72" i="2" s="1"/>
  <c r="U73" i="2"/>
  <c r="AA73" i="2" s="1"/>
  <c r="U74" i="2"/>
  <c r="AA74" i="2" s="1"/>
  <c r="V68" i="2"/>
  <c r="V69" i="2"/>
  <c r="V70" i="2"/>
  <c r="V71" i="2"/>
  <c r="V72" i="2"/>
  <c r="V73" i="2"/>
  <c r="V74" i="2"/>
  <c r="W68" i="2"/>
  <c r="W69" i="2"/>
  <c r="W70" i="2"/>
  <c r="W71" i="2"/>
  <c r="W72" i="2"/>
  <c r="W73" i="2"/>
  <c r="W74" i="2"/>
  <c r="Z68" i="2"/>
  <c r="Z69" i="2"/>
  <c r="Z70" i="2"/>
  <c r="Z71" i="2"/>
  <c r="Z72" i="2"/>
  <c r="Z73" i="2"/>
  <c r="Z74" i="2"/>
  <c r="AB68" i="2"/>
  <c r="AB69" i="2"/>
  <c r="AB70" i="2"/>
  <c r="AB71" i="2"/>
  <c r="AB72" i="2"/>
  <c r="AB73" i="2"/>
  <c r="AB74" i="2"/>
  <c r="F328" i="63" l="1"/>
  <c r="F144" i="63"/>
  <c r="F152" i="63"/>
  <c r="F336" i="63"/>
  <c r="K1519" i="61"/>
  <c r="F144" i="61"/>
  <c r="H894" i="61"/>
  <c r="G269" i="61"/>
  <c r="I1644" i="61"/>
  <c r="F1144" i="61"/>
  <c r="E769" i="61"/>
  <c r="I894" i="61"/>
  <c r="H144" i="61"/>
  <c r="I1019" i="61"/>
  <c r="G17" i="61"/>
  <c r="G1144" i="61"/>
  <c r="K1144" i="61"/>
  <c r="G2019" i="61"/>
  <c r="H17" i="61"/>
  <c r="I1519" i="61"/>
  <c r="E1019" i="61"/>
  <c r="I1269" i="61"/>
  <c r="H519" i="61"/>
  <c r="J394" i="61"/>
  <c r="F1769" i="61"/>
  <c r="I644" i="61"/>
  <c r="F519" i="61"/>
  <c r="H1019" i="61"/>
  <c r="J269" i="61"/>
  <c r="F1519" i="61"/>
  <c r="I1144" i="61"/>
  <c r="H1644" i="61"/>
  <c r="F2019" i="61"/>
  <c r="F644" i="61"/>
  <c r="E1269" i="61"/>
  <c r="G519" i="61"/>
  <c r="J2019" i="61"/>
  <c r="G394" i="61"/>
  <c r="E269" i="61"/>
  <c r="G644" i="61"/>
  <c r="I519" i="61"/>
  <c r="H269" i="61"/>
  <c r="H1269" i="61"/>
  <c r="K519" i="61"/>
  <c r="F17" i="61"/>
  <c r="H1769" i="61"/>
  <c r="E1144" i="61"/>
  <c r="J17" i="61"/>
  <c r="J1269" i="61"/>
  <c r="J519" i="61"/>
  <c r="G1519" i="61"/>
  <c r="E394" i="61"/>
  <c r="E1519" i="61"/>
  <c r="J1394" i="61"/>
  <c r="J644" i="61"/>
  <c r="H1894" i="61"/>
  <c r="G1769" i="61"/>
  <c r="J894" i="61"/>
  <c r="I394" i="61"/>
  <c r="K644" i="61"/>
  <c r="H1519" i="61"/>
  <c r="F1394" i="61"/>
  <c r="E2019" i="61"/>
  <c r="H769" i="61"/>
  <c r="H1394" i="61"/>
  <c r="E144" i="61"/>
  <c r="K2019" i="61"/>
  <c r="G1269" i="61"/>
  <c r="H2019" i="61"/>
  <c r="I1769" i="61"/>
  <c r="F1644" i="61"/>
  <c r="K1019" i="61"/>
  <c r="H1144" i="61"/>
  <c r="E1894" i="61"/>
  <c r="K1394" i="61"/>
  <c r="J1769" i="61"/>
  <c r="I17" i="61"/>
  <c r="G769" i="61"/>
  <c r="E1394" i="61"/>
  <c r="G1644" i="61"/>
  <c r="E894" i="61"/>
  <c r="K394" i="61"/>
  <c r="K1894" i="61"/>
  <c r="K144" i="61"/>
  <c r="I1394" i="61"/>
  <c r="J769" i="61"/>
  <c r="E644" i="61"/>
  <c r="H644" i="61"/>
  <c r="F894" i="61"/>
  <c r="F1269" i="61"/>
  <c r="I769" i="61"/>
  <c r="J1644" i="61"/>
  <c r="H394" i="61"/>
  <c r="J1144" i="61"/>
  <c r="K269" i="61"/>
  <c r="E17" i="61"/>
  <c r="K1644" i="61"/>
  <c r="K17" i="61"/>
  <c r="F769" i="61"/>
  <c r="G894" i="61"/>
  <c r="J1519" i="61"/>
  <c r="I269" i="61"/>
  <c r="G144" i="61"/>
  <c r="G1394" i="61"/>
  <c r="I2019" i="61"/>
  <c r="E519" i="61"/>
  <c r="F394" i="61"/>
  <c r="J144" i="61"/>
  <c r="F1894" i="61"/>
  <c r="I1894" i="61"/>
  <c r="K894" i="61"/>
  <c r="E1644" i="61"/>
  <c r="F269" i="61"/>
  <c r="J1894" i="61"/>
  <c r="G1894" i="61"/>
  <c r="I144" i="61"/>
  <c r="K1769" i="61"/>
  <c r="E1769" i="61"/>
  <c r="F1019" i="61"/>
  <c r="G1019" i="61"/>
  <c r="K1269" i="61"/>
  <c r="K769" i="61"/>
  <c r="J1019" i="61"/>
  <c r="F346" i="63"/>
  <c r="F162" i="63"/>
  <c r="F141" i="63"/>
  <c r="F325" i="63"/>
  <c r="F166" i="63"/>
  <c r="F350" i="63"/>
  <c r="H1279" i="61"/>
  <c r="J654" i="61"/>
  <c r="F529" i="61"/>
  <c r="H404" i="61"/>
  <c r="H154" i="61"/>
  <c r="K904" i="61"/>
  <c r="I2029" i="61"/>
  <c r="I1779" i="61"/>
  <c r="H2029" i="61"/>
  <c r="H529" i="61"/>
  <c r="G154" i="61"/>
  <c r="E2029" i="61"/>
  <c r="E27" i="61"/>
  <c r="G1654" i="61"/>
  <c r="K1154" i="61"/>
  <c r="I1904" i="61"/>
  <c r="K154" i="61"/>
  <c r="F27" i="61"/>
  <c r="E654" i="61"/>
  <c r="I654" i="61"/>
  <c r="I279" i="61"/>
  <c r="H1154" i="61"/>
  <c r="G2029" i="61"/>
  <c r="G404" i="61"/>
  <c r="G529" i="61"/>
  <c r="G654" i="61"/>
  <c r="E154" i="61"/>
  <c r="F1529" i="61"/>
  <c r="G1154" i="61"/>
  <c r="E1279" i="61"/>
  <c r="K1654" i="61"/>
  <c r="F904" i="61"/>
  <c r="H1779" i="61"/>
  <c r="F1404" i="61"/>
  <c r="J1904" i="61"/>
  <c r="J1279" i="61"/>
  <c r="H779" i="61"/>
  <c r="F654" i="61"/>
  <c r="H654" i="61"/>
  <c r="F1654" i="61"/>
  <c r="J2029" i="61"/>
  <c r="K404" i="61"/>
  <c r="H1529" i="61"/>
  <c r="J404" i="61"/>
  <c r="I404" i="61"/>
  <c r="F154" i="61"/>
  <c r="J279" i="61"/>
  <c r="K654" i="61"/>
  <c r="E1904" i="61"/>
  <c r="J1529" i="61"/>
  <c r="E1029" i="61"/>
  <c r="F1779" i="61"/>
  <c r="J904" i="61"/>
  <c r="F1279" i="61"/>
  <c r="E1654" i="61"/>
  <c r="E279" i="61"/>
  <c r="K1404" i="61"/>
  <c r="J1154" i="61"/>
  <c r="E529" i="61"/>
  <c r="K2029" i="61"/>
  <c r="F1154" i="61"/>
  <c r="K1029" i="61"/>
  <c r="J779" i="61"/>
  <c r="G904" i="61"/>
  <c r="G1779" i="61"/>
  <c r="H1904" i="61"/>
  <c r="K27" i="61"/>
  <c r="E1529" i="61"/>
  <c r="E1779" i="61"/>
  <c r="H279" i="61"/>
  <c r="F2029" i="61"/>
  <c r="G279" i="61"/>
  <c r="I779" i="61"/>
  <c r="G1029" i="61"/>
  <c r="K1529" i="61"/>
  <c r="J529" i="61"/>
  <c r="I27" i="61"/>
  <c r="E779" i="61"/>
  <c r="I1404" i="61"/>
  <c r="J1029" i="61"/>
  <c r="K1779" i="61"/>
  <c r="K279" i="61"/>
  <c r="J1404" i="61"/>
  <c r="G1904" i="61"/>
  <c r="F404" i="61"/>
  <c r="J1654" i="61"/>
  <c r="G779" i="61"/>
  <c r="H27" i="61"/>
  <c r="E404" i="61"/>
  <c r="J1779" i="61"/>
  <c r="I1154" i="61"/>
  <c r="G1529" i="61"/>
  <c r="F779" i="61"/>
  <c r="G1404" i="61"/>
  <c r="I1529" i="61"/>
  <c r="K1904" i="61"/>
  <c r="F1029" i="61"/>
  <c r="G1279" i="61"/>
  <c r="K779" i="61"/>
  <c r="E904" i="61"/>
  <c r="I529" i="61"/>
  <c r="F1904" i="61"/>
  <c r="I1654" i="61"/>
  <c r="I154" i="61"/>
  <c r="K529" i="61"/>
  <c r="K1279" i="61"/>
  <c r="E1154" i="61"/>
  <c r="G27" i="61"/>
  <c r="F279" i="61"/>
  <c r="J154" i="61"/>
  <c r="I1279" i="61"/>
  <c r="H1029" i="61"/>
  <c r="J27" i="61"/>
  <c r="E1404" i="61"/>
  <c r="I904" i="61"/>
  <c r="H1654" i="61"/>
  <c r="I1029" i="61"/>
  <c r="H1404" i="61"/>
  <c r="H904" i="61"/>
  <c r="F168" i="63"/>
  <c r="F352" i="63"/>
  <c r="H137" i="61"/>
  <c r="E762" i="61"/>
  <c r="E1012" i="61"/>
  <c r="H1637" i="61"/>
  <c r="K512" i="61"/>
  <c r="I1137" i="61"/>
  <c r="F1137" i="61"/>
  <c r="H1262" i="61"/>
  <c r="H637" i="61"/>
  <c r="I10" i="61"/>
  <c r="G512" i="61"/>
  <c r="I387" i="61"/>
  <c r="J137" i="61"/>
  <c r="H2012" i="61"/>
  <c r="J262" i="61"/>
  <c r="G1137" i="61"/>
  <c r="K887" i="61"/>
  <c r="K10" i="61"/>
  <c r="I2012" i="61"/>
  <c r="J1637" i="61"/>
  <c r="F1262" i="61"/>
  <c r="K1262" i="61"/>
  <c r="F2012" i="61"/>
  <c r="G262" i="61"/>
  <c r="H1137" i="61"/>
  <c r="G637" i="61"/>
  <c r="F1512" i="61"/>
  <c r="K1762" i="61"/>
  <c r="J1512" i="61"/>
  <c r="G1387" i="61"/>
  <c r="E1637" i="61"/>
  <c r="I137" i="61"/>
  <c r="E1512" i="61"/>
  <c r="K262" i="61"/>
  <c r="J887" i="61"/>
  <c r="I1012" i="61"/>
  <c r="J637" i="61"/>
  <c r="E1137" i="61"/>
  <c r="I1387" i="61"/>
  <c r="E262" i="61"/>
  <c r="H512" i="61"/>
  <c r="G762" i="61"/>
  <c r="K1512" i="61"/>
  <c r="E10" i="61"/>
  <c r="F10" i="61"/>
  <c r="E637" i="61"/>
  <c r="I1762" i="61"/>
  <c r="H1762" i="61"/>
  <c r="G1512" i="61"/>
  <c r="F1387" i="61"/>
  <c r="K387" i="61"/>
  <c r="F1637" i="61"/>
  <c r="G1012" i="61"/>
  <c r="E387" i="61"/>
  <c r="H762" i="61"/>
  <c r="I887" i="61"/>
  <c r="E2012" i="61"/>
  <c r="I512" i="61"/>
  <c r="G1762" i="61"/>
  <c r="H1887" i="61"/>
  <c r="J762" i="61"/>
  <c r="F887" i="61"/>
  <c r="K1137" i="61"/>
  <c r="K1637" i="61"/>
  <c r="I1262" i="61"/>
  <c r="K1887" i="61"/>
  <c r="J1137" i="61"/>
  <c r="H1387" i="61"/>
  <c r="G10" i="61"/>
  <c r="J1262" i="61"/>
  <c r="H387" i="61"/>
  <c r="H1512" i="61"/>
  <c r="E1762" i="61"/>
  <c r="K137" i="61"/>
  <c r="G387" i="61"/>
  <c r="G1887" i="61"/>
  <c r="F762" i="61"/>
  <c r="E887" i="61"/>
  <c r="E512" i="61"/>
  <c r="K1012" i="61"/>
  <c r="G137" i="61"/>
  <c r="J1887" i="61"/>
  <c r="I262" i="61"/>
  <c r="J1762" i="61"/>
  <c r="G1262" i="61"/>
  <c r="J1387" i="61"/>
  <c r="J2012" i="61"/>
  <c r="F1887" i="61"/>
  <c r="K637" i="61"/>
  <c r="F512" i="61"/>
  <c r="F137" i="61"/>
  <c r="J512" i="61"/>
  <c r="E137" i="61"/>
  <c r="K2012" i="61"/>
  <c r="K1387" i="61"/>
  <c r="I762" i="61"/>
  <c r="F387" i="61"/>
  <c r="G887" i="61"/>
  <c r="G1637" i="61"/>
  <c r="H887" i="61"/>
  <c r="H262" i="61"/>
  <c r="I1637" i="61"/>
  <c r="E1887" i="61"/>
  <c r="E1262" i="61"/>
  <c r="J387" i="61"/>
  <c r="F1762" i="61"/>
  <c r="H1012" i="61"/>
  <c r="G2012" i="61"/>
  <c r="I1512" i="61"/>
  <c r="J10" i="61"/>
  <c r="F1012" i="61"/>
  <c r="J1012" i="61"/>
  <c r="H10" i="61"/>
  <c r="I637" i="61"/>
  <c r="F262" i="61"/>
  <c r="F637" i="61"/>
  <c r="I1887" i="61"/>
  <c r="E1387" i="61"/>
  <c r="K762" i="61"/>
  <c r="F114" i="63"/>
  <c r="F298" i="63"/>
  <c r="E1509" i="61"/>
  <c r="E259" i="61"/>
  <c r="J1884" i="61"/>
  <c r="F1509" i="61"/>
  <c r="K509" i="61"/>
  <c r="E134" i="61"/>
  <c r="H134" i="61"/>
  <c r="J1134" i="61"/>
  <c r="I384" i="61"/>
  <c r="G634" i="61"/>
  <c r="E634" i="61"/>
  <c r="G759" i="61"/>
  <c r="E1259" i="61"/>
  <c r="I1634" i="61"/>
  <c r="G259" i="61"/>
  <c r="I759" i="61"/>
  <c r="E884" i="61"/>
  <c r="F1384" i="61"/>
  <c r="H634" i="61"/>
  <c r="F384" i="61"/>
  <c r="J509" i="61"/>
  <c r="H384" i="61"/>
  <c r="J384" i="61"/>
  <c r="K1509" i="61"/>
  <c r="G1384" i="61"/>
  <c r="K7" i="61"/>
  <c r="E1884" i="61"/>
  <c r="E7" i="61"/>
  <c r="H1634" i="61"/>
  <c r="I1009" i="61"/>
  <c r="H1384" i="61"/>
  <c r="I7" i="61"/>
  <c r="H1509" i="61"/>
  <c r="G384" i="61"/>
  <c r="I134" i="61"/>
  <c r="K134" i="61"/>
  <c r="G1884" i="61"/>
  <c r="I1509" i="61"/>
  <c r="K884" i="61"/>
  <c r="F759" i="61"/>
  <c r="F7" i="61"/>
  <c r="I259" i="61"/>
  <c r="E1009" i="61"/>
  <c r="F1759" i="61"/>
  <c r="J759" i="61"/>
  <c r="I884" i="61"/>
  <c r="J1634" i="61"/>
  <c r="K1884" i="61"/>
  <c r="G1134" i="61"/>
  <c r="I1759" i="61"/>
  <c r="G509" i="61"/>
  <c r="G2009" i="61"/>
  <c r="I1259" i="61"/>
  <c r="K1259" i="61"/>
  <c r="F134" i="61"/>
  <c r="F1259" i="61"/>
  <c r="F884" i="61"/>
  <c r="K759" i="61"/>
  <c r="I1384" i="61"/>
  <c r="E509" i="61"/>
  <c r="I1134" i="61"/>
  <c r="J1384" i="61"/>
  <c r="J634" i="61"/>
  <c r="G1634" i="61"/>
  <c r="G1259" i="61"/>
  <c r="E384" i="61"/>
  <c r="H884" i="61"/>
  <c r="K1634" i="61"/>
  <c r="J7" i="61"/>
  <c r="J1759" i="61"/>
  <c r="H759" i="61"/>
  <c r="E759" i="61"/>
  <c r="E1134" i="61"/>
  <c r="E1384" i="61"/>
  <c r="I509" i="61"/>
  <c r="F509" i="61"/>
  <c r="H1134" i="61"/>
  <c r="J2009" i="61"/>
  <c r="K2009" i="61"/>
  <c r="I1884" i="61"/>
  <c r="K1009" i="61"/>
  <c r="H1259" i="61"/>
  <c r="G134" i="61"/>
  <c r="J259" i="61"/>
  <c r="E1759" i="61"/>
  <c r="K384" i="61"/>
  <c r="H259" i="61"/>
  <c r="H1759" i="61"/>
  <c r="K634" i="61"/>
  <c r="H2009" i="61"/>
  <c r="H509" i="61"/>
  <c r="F634" i="61"/>
  <c r="E1634" i="61"/>
  <c r="J1509" i="61"/>
  <c r="I2009" i="61"/>
  <c r="H7" i="61"/>
  <c r="F1634" i="61"/>
  <c r="F1009" i="61"/>
  <c r="G1509" i="61"/>
  <c r="F2009" i="61"/>
  <c r="G1009" i="61"/>
  <c r="F1134" i="61"/>
  <c r="K259" i="61"/>
  <c r="J1259" i="61"/>
  <c r="F1884" i="61"/>
  <c r="G1759" i="61"/>
  <c r="F259" i="61"/>
  <c r="J884" i="61"/>
  <c r="I634" i="61"/>
  <c r="K1134" i="61"/>
  <c r="K1759" i="61"/>
  <c r="J134" i="61"/>
  <c r="H1009" i="61"/>
  <c r="G7" i="61"/>
  <c r="K1384" i="61"/>
  <c r="H1884" i="61"/>
  <c r="J1009" i="61"/>
  <c r="E2009" i="61"/>
  <c r="G884" i="61"/>
  <c r="J361" i="61"/>
  <c r="F1236" i="61"/>
  <c r="K1361" i="61"/>
  <c r="G109" i="61"/>
  <c r="F1361" i="61"/>
  <c r="G1486" i="61"/>
  <c r="E361" i="61"/>
  <c r="K861" i="61"/>
  <c r="F1111" i="61"/>
  <c r="E861" i="61"/>
  <c r="E2111" i="61"/>
  <c r="K611" i="61"/>
  <c r="I2111" i="61"/>
  <c r="J1361" i="61"/>
  <c r="I1611" i="61"/>
  <c r="H1611" i="61"/>
  <c r="E1486" i="61"/>
  <c r="F611" i="61"/>
  <c r="I1111" i="61"/>
  <c r="K736" i="61"/>
  <c r="H861" i="61"/>
  <c r="J861" i="61"/>
  <c r="I1486" i="61"/>
  <c r="F1611" i="61"/>
  <c r="G2111" i="61"/>
  <c r="E1236" i="61"/>
  <c r="F486" i="61"/>
  <c r="I486" i="61"/>
  <c r="I236" i="61"/>
  <c r="I1861" i="61"/>
  <c r="J1611" i="61"/>
  <c r="J1986" i="61"/>
  <c r="J236" i="61"/>
  <c r="G736" i="61"/>
  <c r="F1986" i="61"/>
  <c r="H1486" i="61"/>
  <c r="K361" i="61"/>
  <c r="E1736" i="61"/>
  <c r="E736" i="61"/>
  <c r="F236" i="61"/>
  <c r="H236" i="61"/>
  <c r="K486" i="61"/>
  <c r="H986" i="61"/>
  <c r="H109" i="61"/>
  <c r="I861" i="61"/>
  <c r="H2111" i="61"/>
  <c r="H611" i="61"/>
  <c r="J736" i="61"/>
  <c r="I109" i="61"/>
  <c r="I611" i="61"/>
  <c r="K236" i="61"/>
  <c r="G861" i="61"/>
  <c r="E1111" i="61"/>
  <c r="H1236" i="61"/>
  <c r="F736" i="61"/>
  <c r="J2111" i="61"/>
  <c r="I736" i="61"/>
  <c r="E236" i="61"/>
  <c r="E1361" i="61"/>
  <c r="J1236" i="61"/>
  <c r="J109" i="61"/>
  <c r="G236" i="61"/>
  <c r="I1986" i="61"/>
  <c r="E486" i="61"/>
  <c r="H1736" i="61"/>
  <c r="F861" i="61"/>
  <c r="K1861" i="61"/>
  <c r="I1361" i="61"/>
  <c r="K2111" i="61"/>
  <c r="H486" i="61"/>
  <c r="H1986" i="61"/>
  <c r="E1986" i="61"/>
  <c r="K109" i="61"/>
  <c r="J611" i="61"/>
  <c r="G1611" i="61"/>
  <c r="K1111" i="61"/>
  <c r="F1861" i="61"/>
  <c r="G1361" i="61"/>
  <c r="G1861" i="61"/>
  <c r="G486" i="61"/>
  <c r="E611" i="61"/>
  <c r="I361" i="61"/>
  <c r="G1986" i="61"/>
  <c r="K986" i="61"/>
  <c r="E1861" i="61"/>
  <c r="K1611" i="61"/>
  <c r="K1486" i="61"/>
  <c r="F1486" i="61"/>
  <c r="I986" i="61"/>
  <c r="I1736" i="61"/>
  <c r="G1736" i="61"/>
  <c r="K1986" i="61"/>
  <c r="G1236" i="61"/>
  <c r="F109" i="61"/>
  <c r="J1111" i="61"/>
  <c r="J1736" i="61"/>
  <c r="H736" i="61"/>
  <c r="J986" i="61"/>
  <c r="F1736" i="61"/>
  <c r="H361" i="61"/>
  <c r="H1361" i="61"/>
  <c r="E1611" i="61"/>
  <c r="J486" i="61"/>
  <c r="G986" i="61"/>
  <c r="H1861" i="61"/>
  <c r="G1111" i="61"/>
  <c r="E109" i="61"/>
  <c r="J1861" i="61"/>
  <c r="G611" i="61"/>
  <c r="E986" i="61"/>
  <c r="F2111" i="61"/>
  <c r="H1111" i="61"/>
  <c r="I1236" i="61"/>
  <c r="F361" i="61"/>
  <c r="F986" i="61"/>
  <c r="J1486" i="61"/>
  <c r="G361" i="61"/>
  <c r="K1236" i="61"/>
  <c r="K1736" i="61"/>
  <c r="F337" i="63"/>
  <c r="F153" i="63"/>
  <c r="E179" i="61"/>
  <c r="E2054" i="61"/>
  <c r="E1554" i="61"/>
  <c r="G1304" i="61"/>
  <c r="I804" i="61"/>
  <c r="E804" i="61"/>
  <c r="G554" i="61"/>
  <c r="G2054" i="61"/>
  <c r="F1304" i="61"/>
  <c r="J1304" i="61"/>
  <c r="G304" i="61"/>
  <c r="J52" i="61"/>
  <c r="G179" i="61"/>
  <c r="K1804" i="61"/>
  <c r="I1554" i="61"/>
  <c r="F679" i="61"/>
  <c r="E1929" i="61"/>
  <c r="F2054" i="61"/>
  <c r="K429" i="61"/>
  <c r="H304" i="61"/>
  <c r="J554" i="61"/>
  <c r="J179" i="61"/>
  <c r="E1679" i="61"/>
  <c r="K1179" i="61"/>
  <c r="K179" i="61"/>
  <c r="J1679" i="61"/>
  <c r="G1054" i="61"/>
  <c r="F304" i="61"/>
  <c r="I429" i="61"/>
  <c r="H179" i="61"/>
  <c r="J1804" i="61"/>
  <c r="K304" i="61"/>
  <c r="H1804" i="61"/>
  <c r="J804" i="61"/>
  <c r="I929" i="61"/>
  <c r="J1179" i="61"/>
  <c r="E929" i="61"/>
  <c r="I2054" i="61"/>
  <c r="I1429" i="61"/>
  <c r="K1929" i="61"/>
  <c r="K554" i="61"/>
  <c r="J2054" i="61"/>
  <c r="K2054" i="61"/>
  <c r="H52" i="61"/>
  <c r="I1054" i="61"/>
  <c r="K929" i="61"/>
  <c r="F179" i="61"/>
  <c r="K1054" i="61"/>
  <c r="E1804" i="61"/>
  <c r="F1054" i="61"/>
  <c r="I1179" i="61"/>
  <c r="E1179" i="61"/>
  <c r="F929" i="61"/>
  <c r="H929" i="61"/>
  <c r="H1054" i="61"/>
  <c r="H1554" i="61"/>
  <c r="H1929" i="61"/>
  <c r="K1304" i="61"/>
  <c r="I1804" i="61"/>
  <c r="H2054" i="61"/>
  <c r="H804" i="61"/>
  <c r="E1054" i="61"/>
  <c r="H679" i="61"/>
  <c r="H1679" i="61"/>
  <c r="E554" i="61"/>
  <c r="H554" i="61"/>
  <c r="K679" i="61"/>
  <c r="J1554" i="61"/>
  <c r="F1554" i="61"/>
  <c r="F1804" i="61"/>
  <c r="F554" i="61"/>
  <c r="E1304" i="61"/>
  <c r="G679" i="61"/>
  <c r="K1679" i="61"/>
  <c r="I1929" i="61"/>
  <c r="I1679" i="61"/>
  <c r="G1429" i="61"/>
  <c r="G1679" i="61"/>
  <c r="K1554" i="61"/>
  <c r="J1054" i="61"/>
  <c r="F1179" i="61"/>
  <c r="H1429" i="61"/>
  <c r="E679" i="61"/>
  <c r="G1804" i="61"/>
  <c r="H429" i="61"/>
  <c r="G1929" i="61"/>
  <c r="K804" i="61"/>
  <c r="I554" i="61"/>
  <c r="I179" i="61"/>
  <c r="J304" i="61"/>
  <c r="G429" i="61"/>
  <c r="F52" i="61"/>
  <c r="F804" i="61"/>
  <c r="J1929" i="61"/>
  <c r="E429" i="61"/>
  <c r="H1179" i="61"/>
  <c r="J679" i="61"/>
  <c r="K1429" i="61"/>
  <c r="G804" i="61"/>
  <c r="F1679" i="61"/>
  <c r="E1429" i="61"/>
  <c r="I52" i="61"/>
  <c r="E52" i="61"/>
  <c r="J429" i="61"/>
  <c r="H1304" i="61"/>
  <c r="F429" i="61"/>
  <c r="I1304" i="61"/>
  <c r="G1554" i="61"/>
  <c r="F1929" i="61"/>
  <c r="J929" i="61"/>
  <c r="K52" i="61"/>
  <c r="I304" i="61"/>
  <c r="F1429" i="61"/>
  <c r="G52" i="61"/>
  <c r="E304" i="61"/>
  <c r="G1179" i="61"/>
  <c r="J1429" i="61"/>
  <c r="I679" i="61"/>
  <c r="G929" i="61"/>
  <c r="H1181" i="61"/>
  <c r="J806" i="61"/>
  <c r="F1056" i="61"/>
  <c r="E1681" i="61"/>
  <c r="K1681" i="61"/>
  <c r="G1681" i="61"/>
  <c r="I1056" i="61"/>
  <c r="K1556" i="61"/>
  <c r="I1681" i="61"/>
  <c r="I681" i="61"/>
  <c r="H681" i="61"/>
  <c r="E931" i="61"/>
  <c r="G431" i="61"/>
  <c r="K431" i="61"/>
  <c r="K181" i="61"/>
  <c r="K681" i="61"/>
  <c r="H2056" i="61"/>
  <c r="K556" i="61"/>
  <c r="F1181" i="61"/>
  <c r="H1681" i="61"/>
  <c r="E54" i="61"/>
  <c r="G1056" i="61"/>
  <c r="H1056" i="61"/>
  <c r="H306" i="61"/>
  <c r="I431" i="61"/>
  <c r="H54" i="61"/>
  <c r="E431" i="61"/>
  <c r="F431" i="61"/>
  <c r="E181" i="61"/>
  <c r="H431" i="61"/>
  <c r="I1931" i="61"/>
  <c r="G181" i="61"/>
  <c r="I931" i="61"/>
  <c r="H1931" i="61"/>
  <c r="G1181" i="61"/>
  <c r="E681" i="61"/>
  <c r="J1181" i="61"/>
  <c r="G681" i="61"/>
  <c r="I556" i="61"/>
  <c r="J681" i="61"/>
  <c r="F1931" i="61"/>
  <c r="G306" i="61"/>
  <c r="J181" i="61"/>
  <c r="K306" i="61"/>
  <c r="H931" i="61"/>
  <c r="G806" i="61"/>
  <c r="I1556" i="61"/>
  <c r="G556" i="61"/>
  <c r="I54" i="61"/>
  <c r="H1806" i="61"/>
  <c r="E1931" i="61"/>
  <c r="F1806" i="61"/>
  <c r="F806" i="61"/>
  <c r="K54" i="61"/>
  <c r="E306" i="61"/>
  <c r="I306" i="61"/>
  <c r="K2056" i="61"/>
  <c r="E806" i="61"/>
  <c r="K931" i="61"/>
  <c r="G1306" i="61"/>
  <c r="J2056" i="61"/>
  <c r="H1306" i="61"/>
  <c r="J431" i="61"/>
  <c r="F681" i="61"/>
  <c r="E1181" i="61"/>
  <c r="H806" i="61"/>
  <c r="K1431" i="61"/>
  <c r="J1931" i="61"/>
  <c r="I1306" i="61"/>
  <c r="I2056" i="61"/>
  <c r="I1806" i="61"/>
  <c r="K1306" i="61"/>
  <c r="J1056" i="61"/>
  <c r="K1806" i="61"/>
  <c r="E556" i="61"/>
  <c r="J1556" i="61"/>
  <c r="E1556" i="61"/>
  <c r="I181" i="61"/>
  <c r="J1431" i="61"/>
  <c r="F931" i="61"/>
  <c r="G1931" i="61"/>
  <c r="E2056" i="61"/>
  <c r="G1556" i="61"/>
  <c r="E1806" i="61"/>
  <c r="J306" i="61"/>
  <c r="H1431" i="61"/>
  <c r="F1681" i="61"/>
  <c r="E1056" i="61"/>
  <c r="F556" i="61"/>
  <c r="J556" i="61"/>
  <c r="F181" i="61"/>
  <c r="F54" i="61"/>
  <c r="I806" i="61"/>
  <c r="G1431" i="61"/>
  <c r="G1806" i="61"/>
  <c r="K1181" i="61"/>
  <c r="J1306" i="61"/>
  <c r="J54" i="61"/>
  <c r="G54" i="61"/>
  <c r="K1931" i="61"/>
  <c r="F1556" i="61"/>
  <c r="G931" i="61"/>
  <c r="H556" i="61"/>
  <c r="F2056" i="61"/>
  <c r="E1431" i="61"/>
  <c r="F1431" i="61"/>
  <c r="K806" i="61"/>
  <c r="K1056" i="61"/>
  <c r="H1556" i="61"/>
  <c r="F1306" i="61"/>
  <c r="J931" i="61"/>
  <c r="I1181" i="61"/>
  <c r="H181" i="61"/>
  <c r="F306" i="61"/>
  <c r="G2056" i="61"/>
  <c r="E1306" i="61"/>
  <c r="I1431" i="61"/>
  <c r="J1681" i="61"/>
  <c r="J1806" i="61"/>
  <c r="K1802" i="61"/>
  <c r="I177" i="61"/>
  <c r="I2052" i="61"/>
  <c r="J302" i="61"/>
  <c r="I677" i="61"/>
  <c r="G1052" i="61"/>
  <c r="I1552" i="61"/>
  <c r="K427" i="61"/>
  <c r="J1677" i="61"/>
  <c r="E1677" i="61"/>
  <c r="J552" i="61"/>
  <c r="F1427" i="61"/>
  <c r="F1052" i="61"/>
  <c r="E2052" i="61"/>
  <c r="E302" i="61"/>
  <c r="H1677" i="61"/>
  <c r="G1677" i="61"/>
  <c r="H177" i="61"/>
  <c r="K50" i="61"/>
  <c r="I802" i="61"/>
  <c r="F1677" i="61"/>
  <c r="E1177" i="61"/>
  <c r="J927" i="61"/>
  <c r="J427" i="61"/>
  <c r="G427" i="61"/>
  <c r="J802" i="61"/>
  <c r="H427" i="61"/>
  <c r="J1427" i="61"/>
  <c r="H802" i="61"/>
  <c r="F302" i="61"/>
  <c r="H50" i="61"/>
  <c r="H2052" i="61"/>
  <c r="K1552" i="61"/>
  <c r="G1552" i="61"/>
  <c r="I1052" i="61"/>
  <c r="J1552" i="61"/>
  <c r="F177" i="61"/>
  <c r="I927" i="61"/>
  <c r="I50" i="61"/>
  <c r="H677" i="61"/>
  <c r="F1177" i="61"/>
  <c r="K302" i="61"/>
  <c r="H1427" i="61"/>
  <c r="H302" i="61"/>
  <c r="K802" i="61"/>
  <c r="H1552" i="61"/>
  <c r="E677" i="61"/>
  <c r="I1177" i="61"/>
  <c r="J50" i="61"/>
  <c r="E427" i="61"/>
  <c r="F50" i="61"/>
  <c r="I427" i="61"/>
  <c r="E1052" i="61"/>
  <c r="H1052" i="61"/>
  <c r="K1677" i="61"/>
  <c r="G2052" i="61"/>
  <c r="J1177" i="61"/>
  <c r="K1427" i="61"/>
  <c r="G302" i="61"/>
  <c r="G1177" i="61"/>
  <c r="I1927" i="61"/>
  <c r="G552" i="61"/>
  <c r="F427" i="61"/>
  <c r="F1927" i="61"/>
  <c r="F802" i="61"/>
  <c r="J177" i="61"/>
  <c r="I1302" i="61"/>
  <c r="G927" i="61"/>
  <c r="G677" i="61"/>
  <c r="K1927" i="61"/>
  <c r="I302" i="61"/>
  <c r="G1927" i="61"/>
  <c r="F677" i="61"/>
  <c r="G1427" i="61"/>
  <c r="G802" i="61"/>
  <c r="F927" i="61"/>
  <c r="E552" i="61"/>
  <c r="K1177" i="61"/>
  <c r="H1802" i="61"/>
  <c r="K1052" i="61"/>
  <c r="I1427" i="61"/>
  <c r="J1302" i="61"/>
  <c r="F1302" i="61"/>
  <c r="G50" i="61"/>
  <c r="G1802" i="61"/>
  <c r="G1302" i="61"/>
  <c r="E177" i="61"/>
  <c r="H927" i="61"/>
  <c r="E802" i="61"/>
  <c r="E1927" i="61"/>
  <c r="J1052" i="61"/>
  <c r="J677" i="61"/>
  <c r="I552" i="61"/>
  <c r="H1927" i="61"/>
  <c r="F1802" i="61"/>
  <c r="K2052" i="61"/>
  <c r="K177" i="61"/>
  <c r="K677" i="61"/>
  <c r="E1427" i="61"/>
  <c r="I1802" i="61"/>
  <c r="F2052" i="61"/>
  <c r="J1802" i="61"/>
  <c r="H1302" i="61"/>
  <c r="F1552" i="61"/>
  <c r="E927" i="61"/>
  <c r="K1302" i="61"/>
  <c r="H1177" i="61"/>
  <c r="E50" i="61"/>
  <c r="F552" i="61"/>
  <c r="J1927" i="61"/>
  <c r="H552" i="61"/>
  <c r="E1802" i="61"/>
  <c r="K927" i="61"/>
  <c r="J2052" i="61"/>
  <c r="G177" i="61"/>
  <c r="E1302" i="61"/>
  <c r="K552" i="61"/>
  <c r="E1552" i="61"/>
  <c r="I1677" i="61"/>
  <c r="J1132" i="61"/>
  <c r="E1757" i="61"/>
  <c r="F1382" i="61"/>
  <c r="E257" i="61"/>
  <c r="F632" i="61"/>
  <c r="E1882" i="61"/>
  <c r="K257" i="61"/>
  <c r="J257" i="61"/>
  <c r="H1632" i="61"/>
  <c r="G1382" i="61"/>
  <c r="I757" i="61"/>
  <c r="H1507" i="61"/>
  <c r="K2007" i="61"/>
  <c r="J1882" i="61"/>
  <c r="I507" i="61"/>
  <c r="G1007" i="61"/>
  <c r="J1007" i="61"/>
  <c r="E1007" i="61"/>
  <c r="H1757" i="61"/>
  <c r="J632" i="61"/>
  <c r="E1632" i="61"/>
  <c r="K382" i="61"/>
  <c r="E382" i="61"/>
  <c r="K1882" i="61"/>
  <c r="H1132" i="61"/>
  <c r="F507" i="61"/>
  <c r="J2007" i="61"/>
  <c r="G257" i="61"/>
  <c r="H1382" i="61"/>
  <c r="J507" i="61"/>
  <c r="I1882" i="61"/>
  <c r="H507" i="61"/>
  <c r="I382" i="61"/>
  <c r="G5" i="61"/>
  <c r="G632" i="61"/>
  <c r="G757" i="61"/>
  <c r="G1257" i="61"/>
  <c r="F5" i="61"/>
  <c r="J1257" i="61"/>
  <c r="J757" i="61"/>
  <c r="J1632" i="61"/>
  <c r="I132" i="61"/>
  <c r="G1507" i="61"/>
  <c r="E1257" i="61"/>
  <c r="G882" i="61"/>
  <c r="E1132" i="61"/>
  <c r="E2007" i="61"/>
  <c r="E5" i="61"/>
  <c r="F132" i="61"/>
  <c r="E132" i="61"/>
  <c r="K1507" i="61"/>
  <c r="I5" i="61"/>
  <c r="G507" i="61"/>
  <c r="F757" i="61"/>
  <c r="I257" i="61"/>
  <c r="H1257" i="61"/>
  <c r="K132" i="61"/>
  <c r="I2007" i="61"/>
  <c r="I882" i="61"/>
  <c r="I1257" i="61"/>
  <c r="H1007" i="61"/>
  <c r="F1132" i="61"/>
  <c r="E507" i="61"/>
  <c r="J5" i="61"/>
  <c r="F882" i="61"/>
  <c r="G1132" i="61"/>
  <c r="I1507" i="61"/>
  <c r="F257" i="61"/>
  <c r="K5" i="61"/>
  <c r="E632" i="61"/>
  <c r="I1132" i="61"/>
  <c r="J882" i="61"/>
  <c r="H132" i="61"/>
  <c r="K1632" i="61"/>
  <c r="F2007" i="61"/>
  <c r="F1757" i="61"/>
  <c r="I1632" i="61"/>
  <c r="G1632" i="61"/>
  <c r="J1507" i="61"/>
  <c r="J1382" i="61"/>
  <c r="I1007" i="61"/>
  <c r="E757" i="61"/>
  <c r="J132" i="61"/>
  <c r="K757" i="61"/>
  <c r="F1007" i="61"/>
  <c r="E1382" i="61"/>
  <c r="K507" i="61"/>
  <c r="H5" i="61"/>
  <c r="F1632" i="61"/>
  <c r="G1757" i="61"/>
  <c r="J1757" i="61"/>
  <c r="G132" i="61"/>
  <c r="H382" i="61"/>
  <c r="K1007" i="61"/>
  <c r="K1382" i="61"/>
  <c r="F1882" i="61"/>
  <c r="H2007" i="61"/>
  <c r="G1882" i="61"/>
  <c r="I1757" i="61"/>
  <c r="H257" i="61"/>
  <c r="K882" i="61"/>
  <c r="K1757" i="61"/>
  <c r="H757" i="61"/>
  <c r="F1507" i="61"/>
  <c r="K1132" i="61"/>
  <c r="I1382" i="61"/>
  <c r="E882" i="61"/>
  <c r="J382" i="61"/>
  <c r="F1257" i="61"/>
  <c r="G382" i="61"/>
  <c r="H1882" i="61"/>
  <c r="I632" i="61"/>
  <c r="H632" i="61"/>
  <c r="K1257" i="61"/>
  <c r="E1507" i="61"/>
  <c r="K632" i="61"/>
  <c r="G2007" i="61"/>
  <c r="H882" i="61"/>
  <c r="F382" i="61"/>
  <c r="F315" i="63"/>
  <c r="F131" i="63"/>
  <c r="F341" i="63"/>
  <c r="F157" i="63"/>
  <c r="F108" i="63"/>
  <c r="F292" i="63"/>
  <c r="F1771" i="61"/>
  <c r="K521" i="61"/>
  <c r="H1021" i="61"/>
  <c r="J896" i="61"/>
  <c r="G771" i="61"/>
  <c r="I1771" i="61"/>
  <c r="I1896" i="61"/>
  <c r="G271" i="61"/>
  <c r="F771" i="61"/>
  <c r="G1396" i="61"/>
  <c r="K1646" i="61"/>
  <c r="F146" i="61"/>
  <c r="I646" i="61"/>
  <c r="H146" i="61"/>
  <c r="I1646" i="61"/>
  <c r="G1521" i="61"/>
  <c r="E771" i="61"/>
  <c r="G521" i="61"/>
  <c r="G1771" i="61"/>
  <c r="F396" i="61"/>
  <c r="E396" i="61"/>
  <c r="I1271" i="61"/>
  <c r="H521" i="61"/>
  <c r="I1521" i="61"/>
  <c r="I896" i="61"/>
  <c r="F1896" i="61"/>
  <c r="E646" i="61"/>
  <c r="J1896" i="61"/>
  <c r="I771" i="61"/>
  <c r="J1646" i="61"/>
  <c r="E1646" i="61"/>
  <c r="G1021" i="61"/>
  <c r="H396" i="61"/>
  <c r="J1271" i="61"/>
  <c r="E1396" i="61"/>
  <c r="K19" i="61"/>
  <c r="F19" i="61"/>
  <c r="H1646" i="61"/>
  <c r="I396" i="61"/>
  <c r="F271" i="61"/>
  <c r="K646" i="61"/>
  <c r="H1771" i="61"/>
  <c r="I1146" i="61"/>
  <c r="I1021" i="61"/>
  <c r="I521" i="61"/>
  <c r="E896" i="61"/>
  <c r="H1146" i="61"/>
  <c r="G646" i="61"/>
  <c r="J646" i="61"/>
  <c r="G896" i="61"/>
  <c r="E271" i="61"/>
  <c r="F1521" i="61"/>
  <c r="J1396" i="61"/>
  <c r="K1521" i="61"/>
  <c r="F896" i="61"/>
  <c r="F1396" i="61"/>
  <c r="H2021" i="61"/>
  <c r="J2021" i="61"/>
  <c r="H896" i="61"/>
  <c r="E19" i="61"/>
  <c r="J1771" i="61"/>
  <c r="G1896" i="61"/>
  <c r="K271" i="61"/>
  <c r="H19" i="61"/>
  <c r="F1021" i="61"/>
  <c r="K2021" i="61"/>
  <c r="E1771" i="61"/>
  <c r="F1271" i="61"/>
  <c r="H271" i="61"/>
  <c r="E1896" i="61"/>
  <c r="E146" i="61"/>
  <c r="K396" i="61"/>
  <c r="H1271" i="61"/>
  <c r="G1146" i="61"/>
  <c r="J271" i="61"/>
  <c r="J19" i="61"/>
  <c r="E1021" i="61"/>
  <c r="E2021" i="61"/>
  <c r="G396" i="61"/>
  <c r="G146" i="61"/>
  <c r="K1396" i="61"/>
  <c r="I1396" i="61"/>
  <c r="H1896" i="61"/>
  <c r="I2021" i="61"/>
  <c r="J521" i="61"/>
  <c r="J1146" i="61"/>
  <c r="K1271" i="61"/>
  <c r="K1146" i="61"/>
  <c r="I146" i="61"/>
  <c r="F2021" i="61"/>
  <c r="J1521" i="61"/>
  <c r="G19" i="61"/>
  <c r="K896" i="61"/>
  <c r="E1271" i="61"/>
  <c r="K1896" i="61"/>
  <c r="E1146" i="61"/>
  <c r="G1646" i="61"/>
  <c r="H1521" i="61"/>
  <c r="F1646" i="61"/>
  <c r="G2021" i="61"/>
  <c r="K1771" i="61"/>
  <c r="J771" i="61"/>
  <c r="H771" i="61"/>
  <c r="H1396" i="61"/>
  <c r="F521" i="61"/>
  <c r="F646" i="61"/>
  <c r="E521" i="61"/>
  <c r="J146" i="61"/>
  <c r="J1021" i="61"/>
  <c r="K146" i="61"/>
  <c r="G1271" i="61"/>
  <c r="K1021" i="61"/>
  <c r="F1146" i="61"/>
  <c r="K771" i="61"/>
  <c r="I19" i="61"/>
  <c r="J396" i="61"/>
  <c r="I271" i="61"/>
  <c r="E1521" i="61"/>
  <c r="H646" i="61"/>
  <c r="F269" i="63"/>
  <c r="F85" i="63"/>
  <c r="F310" i="63"/>
  <c r="F126" i="63"/>
  <c r="G23" i="61"/>
  <c r="H900" i="61"/>
  <c r="F23" i="61"/>
  <c r="E400" i="61"/>
  <c r="F1025" i="61"/>
  <c r="K1775" i="61"/>
  <c r="H2025" i="61"/>
  <c r="F1650" i="61"/>
  <c r="F900" i="61"/>
  <c r="H1775" i="61"/>
  <c r="F150" i="61"/>
  <c r="J1275" i="61"/>
  <c r="G400" i="61"/>
  <c r="F1525" i="61"/>
  <c r="J1400" i="61"/>
  <c r="E1900" i="61"/>
  <c r="H400" i="61"/>
  <c r="G900" i="61"/>
  <c r="J1150" i="61"/>
  <c r="K1525" i="61"/>
  <c r="G2025" i="61"/>
  <c r="H1275" i="61"/>
  <c r="K1650" i="61"/>
  <c r="E1650" i="61"/>
  <c r="I1150" i="61"/>
  <c r="H23" i="61"/>
  <c r="J1525" i="61"/>
  <c r="F1775" i="61"/>
  <c r="I1775" i="61"/>
  <c r="E150" i="61"/>
  <c r="G1400" i="61"/>
  <c r="E1150" i="61"/>
  <c r="K2025" i="61"/>
  <c r="J525" i="61"/>
  <c r="I1525" i="61"/>
  <c r="G1900" i="61"/>
  <c r="J1775" i="61"/>
  <c r="I2025" i="61"/>
  <c r="J23" i="61"/>
  <c r="F650" i="61"/>
  <c r="H1150" i="61"/>
  <c r="J900" i="61"/>
  <c r="I900" i="61"/>
  <c r="F2025" i="61"/>
  <c r="H1650" i="61"/>
  <c r="E2025" i="61"/>
  <c r="K400" i="61"/>
  <c r="I400" i="61"/>
  <c r="K775" i="61"/>
  <c r="J275" i="61"/>
  <c r="I150" i="61"/>
  <c r="F1275" i="61"/>
  <c r="H275" i="61"/>
  <c r="J2025" i="61"/>
  <c r="E525" i="61"/>
  <c r="E1275" i="61"/>
  <c r="I1400" i="61"/>
  <c r="G650" i="61"/>
  <c r="I775" i="61"/>
  <c r="E23" i="61"/>
  <c r="E900" i="61"/>
  <c r="F1400" i="61"/>
  <c r="I1025" i="61"/>
  <c r="K1275" i="61"/>
  <c r="G1525" i="61"/>
  <c r="F275" i="61"/>
  <c r="G525" i="61"/>
  <c r="E1025" i="61"/>
  <c r="J400" i="61"/>
  <c r="H1900" i="61"/>
  <c r="K650" i="61"/>
  <c r="I1275" i="61"/>
  <c r="J775" i="61"/>
  <c r="G1150" i="61"/>
  <c r="F1900" i="61"/>
  <c r="I23" i="61"/>
  <c r="J650" i="61"/>
  <c r="K1025" i="61"/>
  <c r="K150" i="61"/>
  <c r="H1025" i="61"/>
  <c r="E275" i="61"/>
  <c r="E1525" i="61"/>
  <c r="H650" i="61"/>
  <c r="K1900" i="61"/>
  <c r="F775" i="61"/>
  <c r="F1150" i="61"/>
  <c r="I650" i="61"/>
  <c r="E1400" i="61"/>
  <c r="G150" i="61"/>
  <c r="I525" i="61"/>
  <c r="K23" i="61"/>
  <c r="K275" i="61"/>
  <c r="J1025" i="61"/>
  <c r="E775" i="61"/>
  <c r="H525" i="61"/>
  <c r="G1650" i="61"/>
  <c r="K525" i="61"/>
  <c r="H1525" i="61"/>
  <c r="J150" i="61"/>
  <c r="G1025" i="61"/>
  <c r="H150" i="61"/>
  <c r="F400" i="61"/>
  <c r="J1650" i="61"/>
  <c r="K1400" i="61"/>
  <c r="G1275" i="61"/>
  <c r="E1775" i="61"/>
  <c r="G775" i="61"/>
  <c r="J1900" i="61"/>
  <c r="G275" i="61"/>
  <c r="I1900" i="61"/>
  <c r="E650" i="61"/>
  <c r="H1400" i="61"/>
  <c r="F525" i="61"/>
  <c r="I1650" i="61"/>
  <c r="K1150" i="61"/>
  <c r="K900" i="61"/>
  <c r="H775" i="61"/>
  <c r="G1775" i="61"/>
  <c r="I275" i="61"/>
  <c r="J178" i="61"/>
  <c r="E553" i="61"/>
  <c r="K928" i="61"/>
  <c r="G678" i="61"/>
  <c r="I803" i="61"/>
  <c r="K303" i="61"/>
  <c r="E428" i="61"/>
  <c r="I678" i="61"/>
  <c r="F1553" i="61"/>
  <c r="K1178" i="61"/>
  <c r="F303" i="61"/>
  <c r="K51" i="61"/>
  <c r="I428" i="61"/>
  <c r="G1928" i="61"/>
  <c r="E1803" i="61"/>
  <c r="K2053" i="61"/>
  <c r="G553" i="61"/>
  <c r="H51" i="61"/>
  <c r="K1678" i="61"/>
  <c r="F178" i="61"/>
  <c r="J553" i="61"/>
  <c r="K803" i="61"/>
  <c r="J1553" i="61"/>
  <c r="J1803" i="61"/>
  <c r="J1928" i="61"/>
  <c r="J928" i="61"/>
  <c r="H303" i="61"/>
  <c r="J1303" i="61"/>
  <c r="H553" i="61"/>
  <c r="F1303" i="61"/>
  <c r="H678" i="61"/>
  <c r="F678" i="61"/>
  <c r="G928" i="61"/>
  <c r="F1428" i="61"/>
  <c r="H1678" i="61"/>
  <c r="H178" i="61"/>
  <c r="J803" i="61"/>
  <c r="F1178" i="61"/>
  <c r="I1303" i="61"/>
  <c r="E928" i="61"/>
  <c r="E1928" i="61"/>
  <c r="E1053" i="61"/>
  <c r="G2053" i="61"/>
  <c r="I178" i="61"/>
  <c r="H1053" i="61"/>
  <c r="I928" i="61"/>
  <c r="G51" i="61"/>
  <c r="H1803" i="61"/>
  <c r="H428" i="61"/>
  <c r="H2053" i="61"/>
  <c r="G1428" i="61"/>
  <c r="G1178" i="61"/>
  <c r="H1928" i="61"/>
  <c r="G178" i="61"/>
  <c r="F1678" i="61"/>
  <c r="G303" i="61"/>
  <c r="I1428" i="61"/>
  <c r="F553" i="61"/>
  <c r="J1678" i="61"/>
  <c r="I2053" i="61"/>
  <c r="J1053" i="61"/>
  <c r="K1053" i="61"/>
  <c r="K428" i="61"/>
  <c r="K1928" i="61"/>
  <c r="J1428" i="61"/>
  <c r="K1303" i="61"/>
  <c r="E1178" i="61"/>
  <c r="G428" i="61"/>
  <c r="G1678" i="61"/>
  <c r="I1178" i="61"/>
  <c r="E678" i="61"/>
  <c r="J303" i="61"/>
  <c r="E51" i="61"/>
  <c r="E2053" i="61"/>
  <c r="F1928" i="61"/>
  <c r="I1803" i="61"/>
  <c r="J1178" i="61"/>
  <c r="F428" i="61"/>
  <c r="H1178" i="61"/>
  <c r="H1553" i="61"/>
  <c r="I51" i="61"/>
  <c r="J2053" i="61"/>
  <c r="K1428" i="61"/>
  <c r="I303" i="61"/>
  <c r="E1553" i="61"/>
  <c r="H1303" i="61"/>
  <c r="H803" i="61"/>
  <c r="K678" i="61"/>
  <c r="F803" i="61"/>
  <c r="K553" i="61"/>
  <c r="G803" i="61"/>
  <c r="J678" i="61"/>
  <c r="I1678" i="61"/>
  <c r="K1803" i="61"/>
  <c r="F1053" i="61"/>
  <c r="F2053" i="61"/>
  <c r="G1053" i="61"/>
  <c r="F51" i="61"/>
  <c r="I1928" i="61"/>
  <c r="E1303" i="61"/>
  <c r="K1553" i="61"/>
  <c r="G1303" i="61"/>
  <c r="E803" i="61"/>
  <c r="E303" i="61"/>
  <c r="H1428" i="61"/>
  <c r="F928" i="61"/>
  <c r="H928" i="61"/>
  <c r="K178" i="61"/>
  <c r="I1053" i="61"/>
  <c r="E1678" i="61"/>
  <c r="I1553" i="61"/>
  <c r="G1803" i="61"/>
  <c r="J428" i="61"/>
  <c r="E1428" i="61"/>
  <c r="F1803" i="61"/>
  <c r="I553" i="61"/>
  <c r="G1553" i="61"/>
  <c r="J51" i="61"/>
  <c r="E178" i="61"/>
  <c r="K1665" i="61"/>
  <c r="E1915" i="61"/>
  <c r="J415" i="61"/>
  <c r="F38" i="61"/>
  <c r="K38" i="61"/>
  <c r="E1790" i="61"/>
  <c r="H915" i="61"/>
  <c r="G665" i="61"/>
  <c r="G165" i="61"/>
  <c r="H1040" i="61"/>
  <c r="F915" i="61"/>
  <c r="I1040" i="61"/>
  <c r="I290" i="61"/>
  <c r="H165" i="61"/>
  <c r="J165" i="61"/>
  <c r="G540" i="61"/>
  <c r="G290" i="61"/>
  <c r="E1290" i="61"/>
  <c r="J665" i="61"/>
  <c r="J2040" i="61"/>
  <c r="H290" i="61"/>
  <c r="F165" i="61"/>
  <c r="J915" i="61"/>
  <c r="K1540" i="61"/>
  <c r="F665" i="61"/>
  <c r="E1540" i="61"/>
  <c r="E915" i="61"/>
  <c r="K1165" i="61"/>
  <c r="F1040" i="61"/>
  <c r="E415" i="61"/>
  <c r="K165" i="61"/>
  <c r="K1915" i="61"/>
  <c r="F1790" i="61"/>
  <c r="J1165" i="61"/>
  <c r="K1415" i="61"/>
  <c r="G1415" i="61"/>
  <c r="G1290" i="61"/>
  <c r="H1415" i="61"/>
  <c r="E38" i="61"/>
  <c r="J1540" i="61"/>
  <c r="I165" i="61"/>
  <c r="G1790" i="61"/>
  <c r="E1415" i="61"/>
  <c r="G1540" i="61"/>
  <c r="F1540" i="61"/>
  <c r="J290" i="61"/>
  <c r="F1290" i="61"/>
  <c r="J540" i="61"/>
  <c r="H1165" i="61"/>
  <c r="K415" i="61"/>
  <c r="I1790" i="61"/>
  <c r="H1790" i="61"/>
  <c r="J790" i="61"/>
  <c r="K915" i="61"/>
  <c r="G1165" i="61"/>
  <c r="F540" i="61"/>
  <c r="K1290" i="61"/>
  <c r="E790" i="61"/>
  <c r="G38" i="61"/>
  <c r="H1540" i="61"/>
  <c r="H415" i="61"/>
  <c r="F1165" i="61"/>
  <c r="I38" i="61"/>
  <c r="I415" i="61"/>
  <c r="F1915" i="61"/>
  <c r="I540" i="61"/>
  <c r="J1665" i="61"/>
  <c r="F1665" i="61"/>
  <c r="K790" i="61"/>
  <c r="H540" i="61"/>
  <c r="I2040" i="61"/>
  <c r="I1290" i="61"/>
  <c r="K1040" i="61"/>
  <c r="G1665" i="61"/>
  <c r="F790" i="61"/>
  <c r="G415" i="61"/>
  <c r="G790" i="61"/>
  <c r="H38" i="61"/>
  <c r="E1165" i="61"/>
  <c r="E665" i="61"/>
  <c r="K290" i="61"/>
  <c r="J1415" i="61"/>
  <c r="E290" i="61"/>
  <c r="I1915" i="61"/>
  <c r="F415" i="61"/>
  <c r="F1415" i="61"/>
  <c r="K1790" i="61"/>
  <c r="H790" i="61"/>
  <c r="H2040" i="61"/>
  <c r="K540" i="61"/>
  <c r="K2040" i="61"/>
  <c r="F2040" i="61"/>
  <c r="I915" i="61"/>
  <c r="F290" i="61"/>
  <c r="H665" i="61"/>
  <c r="H1290" i="61"/>
  <c r="H1665" i="61"/>
  <c r="I1165" i="61"/>
  <c r="E1040" i="61"/>
  <c r="J38" i="61"/>
  <c r="E540" i="61"/>
  <c r="G1915" i="61"/>
  <c r="E1665" i="61"/>
  <c r="K665" i="61"/>
  <c r="I665" i="61"/>
  <c r="I1540" i="61"/>
  <c r="J1040" i="61"/>
  <c r="E165" i="61"/>
  <c r="I790" i="61"/>
  <c r="G1040" i="61"/>
  <c r="J1915" i="61"/>
  <c r="H1915" i="61"/>
  <c r="I1665" i="61"/>
  <c r="E2040" i="61"/>
  <c r="G2040" i="61"/>
  <c r="J1790" i="61"/>
  <c r="I1415" i="61"/>
  <c r="J1290" i="61"/>
  <c r="G915" i="61"/>
  <c r="F339" i="63"/>
  <c r="F155" i="63"/>
  <c r="F139" i="63"/>
  <c r="F323" i="63"/>
  <c r="H1163" i="61"/>
  <c r="I538" i="61"/>
  <c r="E2038" i="61"/>
  <c r="E1413" i="61"/>
  <c r="I913" i="61"/>
  <c r="G1913" i="61"/>
  <c r="G1038" i="61"/>
  <c r="J1413" i="61"/>
  <c r="K1288" i="61"/>
  <c r="G1288" i="61"/>
  <c r="K1913" i="61"/>
  <c r="I2038" i="61"/>
  <c r="J36" i="61"/>
  <c r="F1913" i="61"/>
  <c r="F788" i="61"/>
  <c r="E1913" i="61"/>
  <c r="G663" i="61"/>
  <c r="G788" i="61"/>
  <c r="K163" i="61"/>
  <c r="G1163" i="61"/>
  <c r="I788" i="61"/>
  <c r="J1788" i="61"/>
  <c r="F1163" i="61"/>
  <c r="I1913" i="61"/>
  <c r="K663" i="61"/>
  <c r="K2038" i="61"/>
  <c r="K1413" i="61"/>
  <c r="G2038" i="61"/>
  <c r="K413" i="61"/>
  <c r="K1538" i="61"/>
  <c r="I1288" i="61"/>
  <c r="I663" i="61"/>
  <c r="I1413" i="61"/>
  <c r="F538" i="61"/>
  <c r="F1538" i="61"/>
  <c r="H1788" i="61"/>
  <c r="F1663" i="61"/>
  <c r="K288" i="61"/>
  <c r="H2038" i="61"/>
  <c r="F1413" i="61"/>
  <c r="E538" i="61"/>
  <c r="H1288" i="61"/>
  <c r="H1413" i="61"/>
  <c r="H663" i="61"/>
  <c r="E788" i="61"/>
  <c r="G36" i="61"/>
  <c r="K1038" i="61"/>
  <c r="K913" i="61"/>
  <c r="E163" i="61"/>
  <c r="I1038" i="61"/>
  <c r="H36" i="61"/>
  <c r="I36" i="61"/>
  <c r="F913" i="61"/>
  <c r="E36" i="61"/>
  <c r="K538" i="61"/>
  <c r="J1038" i="61"/>
  <c r="J788" i="61"/>
  <c r="E1038" i="61"/>
  <c r="H1663" i="61"/>
  <c r="E413" i="61"/>
  <c r="F2038" i="61"/>
  <c r="H1038" i="61"/>
  <c r="G1788" i="61"/>
  <c r="G288" i="61"/>
  <c r="J1538" i="61"/>
  <c r="F1788" i="61"/>
  <c r="I288" i="61"/>
  <c r="K1788" i="61"/>
  <c r="J2038" i="61"/>
  <c r="E913" i="61"/>
  <c r="H788" i="61"/>
  <c r="J538" i="61"/>
  <c r="G1663" i="61"/>
  <c r="H163" i="61"/>
  <c r="J913" i="61"/>
  <c r="H1913" i="61"/>
  <c r="E288" i="61"/>
  <c r="E663" i="61"/>
  <c r="I1663" i="61"/>
  <c r="E1663" i="61"/>
  <c r="G1413" i="61"/>
  <c r="E1163" i="61"/>
  <c r="J1663" i="61"/>
  <c r="I413" i="61"/>
  <c r="I1788" i="61"/>
  <c r="I1538" i="61"/>
  <c r="J1288" i="61"/>
  <c r="I163" i="61"/>
  <c r="G913" i="61"/>
  <c r="J413" i="61"/>
  <c r="F413" i="61"/>
  <c r="H913" i="61"/>
  <c r="J663" i="61"/>
  <c r="K36" i="61"/>
  <c r="J163" i="61"/>
  <c r="H1538" i="61"/>
  <c r="H413" i="61"/>
  <c r="G163" i="61"/>
  <c r="K1163" i="61"/>
  <c r="G538" i="61"/>
  <c r="F288" i="61"/>
  <c r="G1538" i="61"/>
  <c r="K788" i="61"/>
  <c r="J1163" i="61"/>
  <c r="J1913" i="61"/>
  <c r="F1288" i="61"/>
  <c r="H538" i="61"/>
  <c r="F163" i="61"/>
  <c r="E1288" i="61"/>
  <c r="F1038" i="61"/>
  <c r="F663" i="61"/>
  <c r="J288" i="61"/>
  <c r="G413" i="61"/>
  <c r="K1663" i="61"/>
  <c r="E1538" i="61"/>
  <c r="F36" i="61"/>
  <c r="E1788" i="61"/>
  <c r="H288" i="61"/>
  <c r="I1163" i="61"/>
  <c r="F326" i="63"/>
  <c r="F142" i="63"/>
  <c r="F347" i="63"/>
  <c r="F163" i="63"/>
  <c r="F8" i="63"/>
  <c r="F192" i="63"/>
  <c r="K583" i="61"/>
  <c r="I81" i="61"/>
  <c r="G1583" i="61"/>
  <c r="K1583" i="61"/>
  <c r="K1333" i="61"/>
  <c r="I1083" i="61"/>
  <c r="G1333" i="61"/>
  <c r="J1583" i="61"/>
  <c r="J958" i="61"/>
  <c r="K1833" i="61"/>
  <c r="F833" i="61"/>
  <c r="E1833" i="61"/>
  <c r="H1708" i="61"/>
  <c r="I1833" i="61"/>
  <c r="J81" i="61"/>
  <c r="G458" i="61"/>
  <c r="K958" i="61"/>
  <c r="G1958" i="61"/>
  <c r="E1208" i="61"/>
  <c r="G708" i="61"/>
  <c r="H1958" i="61"/>
  <c r="H1458" i="61"/>
  <c r="I1583" i="61"/>
  <c r="F333" i="61"/>
  <c r="J458" i="61"/>
  <c r="K208" i="61"/>
  <c r="J833" i="61"/>
  <c r="G1833" i="61"/>
  <c r="F1833" i="61"/>
  <c r="H208" i="61"/>
  <c r="E458" i="61"/>
  <c r="G1458" i="61"/>
  <c r="F1333" i="61"/>
  <c r="J1708" i="61"/>
  <c r="H1833" i="61"/>
  <c r="G2083" i="61"/>
  <c r="I1208" i="61"/>
  <c r="H1208" i="61"/>
  <c r="E208" i="61"/>
  <c r="E1458" i="61"/>
  <c r="H81" i="61"/>
  <c r="E1958" i="61"/>
  <c r="H958" i="61"/>
  <c r="J208" i="61"/>
  <c r="I1708" i="61"/>
  <c r="F1083" i="61"/>
  <c r="I333" i="61"/>
  <c r="K708" i="61"/>
  <c r="J1458" i="61"/>
  <c r="J1833" i="61"/>
  <c r="J1958" i="61"/>
  <c r="E833" i="61"/>
  <c r="K833" i="61"/>
  <c r="K1958" i="61"/>
  <c r="F2083" i="61"/>
  <c r="H333" i="61"/>
  <c r="K2083" i="61"/>
  <c r="F81" i="61"/>
  <c r="J1333" i="61"/>
  <c r="F1458" i="61"/>
  <c r="F458" i="61"/>
  <c r="F958" i="61"/>
  <c r="I458" i="61"/>
  <c r="G1708" i="61"/>
  <c r="K1083" i="61"/>
  <c r="H833" i="61"/>
  <c r="J1083" i="61"/>
  <c r="G1208" i="61"/>
  <c r="I1458" i="61"/>
  <c r="K333" i="61"/>
  <c r="F708" i="61"/>
  <c r="K1458" i="61"/>
  <c r="H1583" i="61"/>
  <c r="I1958" i="61"/>
  <c r="E1708" i="61"/>
  <c r="K81" i="61"/>
  <c r="E1333" i="61"/>
  <c r="J1208" i="61"/>
  <c r="E1583" i="61"/>
  <c r="I708" i="61"/>
  <c r="K1208" i="61"/>
  <c r="F1583" i="61"/>
  <c r="F1708" i="61"/>
  <c r="I1333" i="61"/>
  <c r="E333" i="61"/>
  <c r="G958" i="61"/>
  <c r="E81" i="61"/>
  <c r="I833" i="61"/>
  <c r="G1083" i="61"/>
  <c r="E583" i="61"/>
  <c r="E1083" i="61"/>
  <c r="E958" i="61"/>
  <c r="G208" i="61"/>
  <c r="I583" i="61"/>
  <c r="E708" i="61"/>
  <c r="F1208" i="61"/>
  <c r="H458" i="61"/>
  <c r="I208" i="61"/>
  <c r="G583" i="61"/>
  <c r="H2083" i="61"/>
  <c r="H583" i="61"/>
  <c r="G81" i="61"/>
  <c r="F583" i="61"/>
  <c r="J583" i="61"/>
  <c r="K1708" i="61"/>
  <c r="K458" i="61"/>
  <c r="H1083" i="61"/>
  <c r="J2083" i="61"/>
  <c r="G333" i="61"/>
  <c r="F208" i="61"/>
  <c r="J333" i="61"/>
  <c r="I2083" i="61"/>
  <c r="G833" i="61"/>
  <c r="H1333" i="61"/>
  <c r="F1958" i="61"/>
  <c r="E2083" i="61"/>
  <c r="J708" i="61"/>
  <c r="I958" i="61"/>
  <c r="H708" i="61"/>
  <c r="X70" i="2"/>
  <c r="K1638" i="61"/>
  <c r="G1888" i="61"/>
  <c r="K388" i="61"/>
  <c r="H1138" i="61"/>
  <c r="I888" i="61"/>
  <c r="J2013" i="61"/>
  <c r="G638" i="61"/>
  <c r="H1763" i="61"/>
  <c r="K1263" i="61"/>
  <c r="F1888" i="61"/>
  <c r="H138" i="61"/>
  <c r="E1263" i="61"/>
  <c r="E11" i="61"/>
  <c r="G513" i="61"/>
  <c r="H11" i="61"/>
  <c r="I763" i="61"/>
  <c r="G1763" i="61"/>
  <c r="G263" i="61"/>
  <c r="J888" i="61"/>
  <c r="J1388" i="61"/>
  <c r="K138" i="61"/>
  <c r="I1763" i="61"/>
  <c r="E1388" i="61"/>
  <c r="I263" i="61"/>
  <c r="G1388" i="61"/>
  <c r="K1013" i="61"/>
  <c r="J1138" i="61"/>
  <c r="K513" i="61"/>
  <c r="H1388" i="61"/>
  <c r="F263" i="61"/>
  <c r="J263" i="61"/>
  <c r="E1013" i="61"/>
  <c r="E1638" i="61"/>
  <c r="K763" i="61"/>
  <c r="F513" i="61"/>
  <c r="E2013" i="61"/>
  <c r="H263" i="61"/>
  <c r="H388" i="61"/>
  <c r="K2013" i="61"/>
  <c r="G2013" i="61"/>
  <c r="J513" i="61"/>
  <c r="J1013" i="61"/>
  <c r="I1263" i="61"/>
  <c r="I138" i="61"/>
  <c r="K263" i="61"/>
  <c r="F763" i="61"/>
  <c r="E388" i="61"/>
  <c r="J1763" i="61"/>
  <c r="K1388" i="61"/>
  <c r="H763" i="61"/>
  <c r="F2013" i="61"/>
  <c r="E763" i="61"/>
  <c r="G388" i="61"/>
  <c r="I1013" i="61"/>
  <c r="F1763" i="61"/>
  <c r="G1263" i="61"/>
  <c r="G1138" i="61"/>
  <c r="J1513" i="61"/>
  <c r="F1013" i="61"/>
  <c r="K11" i="61"/>
  <c r="E1138" i="61"/>
  <c r="G763" i="61"/>
  <c r="G11" i="61"/>
  <c r="I1388" i="61"/>
  <c r="H1513" i="61"/>
  <c r="E513" i="61"/>
  <c r="F1138" i="61"/>
  <c r="E263" i="61"/>
  <c r="I638" i="61"/>
  <c r="K1763" i="61"/>
  <c r="K638" i="61"/>
  <c r="F388" i="61"/>
  <c r="F1388" i="61"/>
  <c r="H888" i="61"/>
  <c r="F638" i="61"/>
  <c r="I1138" i="61"/>
  <c r="J388" i="61"/>
  <c r="K1513" i="61"/>
  <c r="I11" i="61"/>
  <c r="E638" i="61"/>
  <c r="E1888" i="61"/>
  <c r="H513" i="61"/>
  <c r="K888" i="61"/>
  <c r="E888" i="61"/>
  <c r="K1138" i="61"/>
  <c r="I2013" i="61"/>
  <c r="G138" i="61"/>
  <c r="G1513" i="61"/>
  <c r="F1513" i="61"/>
  <c r="H638" i="61"/>
  <c r="E138" i="61"/>
  <c r="J1888" i="61"/>
  <c r="J1263" i="61"/>
  <c r="G1013" i="61"/>
  <c r="G888" i="61"/>
  <c r="J1638" i="61"/>
  <c r="F11" i="61"/>
  <c r="J138" i="61"/>
  <c r="F1263" i="61"/>
  <c r="H1888" i="61"/>
  <c r="I1513" i="61"/>
  <c r="I1638" i="61"/>
  <c r="G1638" i="61"/>
  <c r="I1888" i="61"/>
  <c r="H1013" i="61"/>
  <c r="E1513" i="61"/>
  <c r="J638" i="61"/>
  <c r="F888" i="61"/>
  <c r="J763" i="61"/>
  <c r="F138" i="61"/>
  <c r="E1763" i="61"/>
  <c r="I388" i="61"/>
  <c r="F1638" i="61"/>
  <c r="I513" i="61"/>
  <c r="H1638" i="61"/>
  <c r="K1888" i="61"/>
  <c r="H1263" i="61"/>
  <c r="H2013" i="61"/>
  <c r="J11" i="61"/>
  <c r="X69" i="2"/>
  <c r="Y68" i="2"/>
  <c r="X72" i="2"/>
  <c r="X71" i="2"/>
  <c r="Y70" i="2"/>
  <c r="Y74" i="2"/>
  <c r="X73" i="2"/>
  <c r="Y73" i="2"/>
  <c r="F44" i="63" l="1"/>
  <c r="F228" i="63"/>
  <c r="F13" i="63"/>
  <c r="F197" i="63"/>
  <c r="F262" i="63"/>
  <c r="F78" i="63"/>
  <c r="F220" i="63"/>
  <c r="F36" i="63"/>
  <c r="F138" i="63"/>
  <c r="F322" i="63"/>
  <c r="F123" i="63"/>
  <c r="F307" i="63"/>
  <c r="F304" i="63"/>
  <c r="F120" i="63"/>
  <c r="F226" i="63"/>
  <c r="F42" i="63"/>
  <c r="F334" i="63"/>
  <c r="F150" i="63"/>
  <c r="F122" i="63"/>
  <c r="F306" i="63"/>
  <c r="F200" i="63"/>
  <c r="F16" i="63"/>
  <c r="F21" i="63"/>
  <c r="F205" i="63"/>
  <c r="F159" i="63"/>
  <c r="F343" i="63"/>
  <c r="F7" i="63"/>
  <c r="F191" i="63"/>
  <c r="F214" i="63"/>
  <c r="F30" i="63"/>
  <c r="F19" i="63"/>
  <c r="F203" i="63"/>
  <c r="F353" i="63"/>
  <c r="F169" i="63"/>
  <c r="F264" i="63"/>
  <c r="F80" i="63"/>
  <c r="F61" i="63"/>
  <c r="F245" i="63"/>
  <c r="F118" i="63"/>
  <c r="F302" i="63"/>
  <c r="F227" i="63"/>
  <c r="F43" i="63"/>
  <c r="F211" i="63"/>
  <c r="F27" i="63"/>
  <c r="T62" i="2"/>
  <c r="X62" i="2" s="1"/>
  <c r="T63" i="2"/>
  <c r="T64" i="2"/>
  <c r="T65" i="2"/>
  <c r="X65" i="2" s="1"/>
  <c r="T66" i="2"/>
  <c r="T67" i="2"/>
  <c r="X67" i="2" s="1"/>
  <c r="U62" i="2"/>
  <c r="AA62" i="2" s="1"/>
  <c r="U63" i="2"/>
  <c r="AA63" i="2" s="1"/>
  <c r="U64" i="2"/>
  <c r="AA64" i="2" s="1"/>
  <c r="U65" i="2"/>
  <c r="AA65" i="2" s="1"/>
  <c r="U66" i="2"/>
  <c r="AA66" i="2" s="1"/>
  <c r="U67" i="2"/>
  <c r="AA67" i="2" s="1"/>
  <c r="V62" i="2"/>
  <c r="V63" i="2"/>
  <c r="V64" i="2"/>
  <c r="V65" i="2"/>
  <c r="V66" i="2"/>
  <c r="V67" i="2"/>
  <c r="W62" i="2"/>
  <c r="W63" i="2"/>
  <c r="W64" i="2"/>
  <c r="W65" i="2"/>
  <c r="W66" i="2"/>
  <c r="W67" i="2"/>
  <c r="Z62" i="2"/>
  <c r="Z63" i="2"/>
  <c r="Z64" i="2"/>
  <c r="Z65" i="2"/>
  <c r="Z66" i="2"/>
  <c r="Z67" i="2"/>
  <c r="AB62" i="2"/>
  <c r="AB63" i="2"/>
  <c r="AB64" i="2"/>
  <c r="AB65" i="2"/>
  <c r="AB66" i="2"/>
  <c r="AB67" i="2"/>
  <c r="Y66" i="2" l="1"/>
  <c r="Y63" i="2"/>
  <c r="X63" i="2"/>
  <c r="Y62" i="2"/>
  <c r="Y65" i="2"/>
  <c r="X66" i="2"/>
  <c r="Y67" i="2"/>
  <c r="X64" i="2"/>
  <c r="Y64" i="2"/>
  <c r="F173" i="63" l="1"/>
  <c r="F357" i="63"/>
  <c r="F112" i="63"/>
  <c r="F327" i="63"/>
  <c r="F143" i="63"/>
  <c r="F296" i="63"/>
  <c r="T51" i="2"/>
  <c r="Y51" i="2" s="1"/>
  <c r="T52" i="2"/>
  <c r="Y52" i="2" s="1"/>
  <c r="T53" i="2"/>
  <c r="Y53" i="2" s="1"/>
  <c r="T54" i="2"/>
  <c r="Y54" i="2" s="1"/>
  <c r="T55" i="2"/>
  <c r="Y55" i="2" s="1"/>
  <c r="T56" i="2"/>
  <c r="Y56" i="2" s="1"/>
  <c r="T57" i="2"/>
  <c r="Y57" i="2" s="1"/>
  <c r="T58" i="2"/>
  <c r="X58" i="2" s="1"/>
  <c r="T59" i="2"/>
  <c r="X59" i="2" s="1"/>
  <c r="T60" i="2"/>
  <c r="T61" i="2"/>
  <c r="Y61" i="2" s="1"/>
  <c r="U51" i="2"/>
  <c r="AA51" i="2" s="1"/>
  <c r="U52" i="2"/>
  <c r="AA52" i="2" s="1"/>
  <c r="U53" i="2"/>
  <c r="AA53" i="2" s="1"/>
  <c r="U54" i="2"/>
  <c r="AA54" i="2" s="1"/>
  <c r="U55" i="2"/>
  <c r="AA55" i="2" s="1"/>
  <c r="U56" i="2"/>
  <c r="AA56" i="2" s="1"/>
  <c r="U57" i="2"/>
  <c r="AA57" i="2" s="1"/>
  <c r="U58" i="2"/>
  <c r="AA58" i="2" s="1"/>
  <c r="U59" i="2"/>
  <c r="AA59" i="2" s="1"/>
  <c r="U60" i="2"/>
  <c r="AA60" i="2" s="1"/>
  <c r="U61" i="2"/>
  <c r="AA61" i="2" s="1"/>
  <c r="V51" i="2"/>
  <c r="V52" i="2"/>
  <c r="V53" i="2"/>
  <c r="V54" i="2"/>
  <c r="V55" i="2"/>
  <c r="V56" i="2"/>
  <c r="V57" i="2"/>
  <c r="V58" i="2"/>
  <c r="V59" i="2"/>
  <c r="V60" i="2"/>
  <c r="V61" i="2"/>
  <c r="W51" i="2"/>
  <c r="W52" i="2"/>
  <c r="W53" i="2"/>
  <c r="W54" i="2"/>
  <c r="W55" i="2"/>
  <c r="W56" i="2"/>
  <c r="W57" i="2"/>
  <c r="W58" i="2"/>
  <c r="W59" i="2"/>
  <c r="W60" i="2"/>
  <c r="W61" i="2"/>
  <c r="Z51" i="2"/>
  <c r="Z52" i="2"/>
  <c r="Z53" i="2"/>
  <c r="Z54" i="2"/>
  <c r="Z55" i="2"/>
  <c r="Z56" i="2"/>
  <c r="Z57" i="2"/>
  <c r="Z58" i="2"/>
  <c r="Z59" i="2"/>
  <c r="Z60" i="2"/>
  <c r="Z61" i="2"/>
  <c r="AB51" i="2"/>
  <c r="AB52" i="2"/>
  <c r="AB53" i="2"/>
  <c r="AB54" i="2"/>
  <c r="AB55" i="2"/>
  <c r="AB56" i="2"/>
  <c r="AB57" i="2"/>
  <c r="AB58" i="2"/>
  <c r="AB59" i="2"/>
  <c r="AB60" i="2"/>
  <c r="AB61" i="2"/>
  <c r="F331" i="63" l="1"/>
  <c r="F113" i="63"/>
  <c r="F147" i="63"/>
  <c r="F297" i="63"/>
  <c r="Y60" i="2"/>
  <c r="X61" i="2"/>
  <c r="X53" i="2"/>
  <c r="X55" i="2"/>
  <c r="X51" i="2"/>
  <c r="X52" i="2"/>
  <c r="X60" i="2"/>
  <c r="X54" i="2"/>
  <c r="Y58" i="2"/>
  <c r="Y59" i="2"/>
  <c r="X57" i="2"/>
  <c r="X56" i="2"/>
  <c r="T39" i="2" l="1"/>
  <c r="X39" i="2" s="1"/>
  <c r="T40" i="2"/>
  <c r="T41" i="2"/>
  <c r="T42" i="2"/>
  <c r="T43" i="2"/>
  <c r="T44" i="2"/>
  <c r="Y44" i="2" s="1"/>
  <c r="T45" i="2"/>
  <c r="Y45" i="2" s="1"/>
  <c r="T46" i="2"/>
  <c r="T47" i="2"/>
  <c r="T48" i="2"/>
  <c r="T49" i="2"/>
  <c r="T50" i="2"/>
  <c r="U39" i="2"/>
  <c r="AA39" i="2" s="1"/>
  <c r="U40" i="2"/>
  <c r="AA40" i="2" s="1"/>
  <c r="U41" i="2"/>
  <c r="AA41" i="2" s="1"/>
  <c r="U42" i="2"/>
  <c r="AA42" i="2" s="1"/>
  <c r="U43" i="2"/>
  <c r="AA43" i="2" s="1"/>
  <c r="U44" i="2"/>
  <c r="AA44" i="2" s="1"/>
  <c r="U45" i="2"/>
  <c r="AA45" i="2" s="1"/>
  <c r="U46" i="2"/>
  <c r="AA46" i="2" s="1"/>
  <c r="U47" i="2"/>
  <c r="AA47" i="2" s="1"/>
  <c r="U48" i="2"/>
  <c r="AA48" i="2" s="1"/>
  <c r="U49" i="2"/>
  <c r="AA49" i="2" s="1"/>
  <c r="U50" i="2"/>
  <c r="AA50" i="2" s="1"/>
  <c r="V39" i="2"/>
  <c r="V40" i="2"/>
  <c r="V41" i="2"/>
  <c r="V42" i="2"/>
  <c r="V43" i="2"/>
  <c r="V44" i="2"/>
  <c r="V45" i="2"/>
  <c r="V46" i="2"/>
  <c r="V47" i="2"/>
  <c r="V48" i="2"/>
  <c r="V49" i="2"/>
  <c r="V50" i="2"/>
  <c r="W39" i="2"/>
  <c r="W40" i="2"/>
  <c r="W41" i="2"/>
  <c r="W42" i="2"/>
  <c r="W43" i="2"/>
  <c r="W44" i="2"/>
  <c r="W45" i="2"/>
  <c r="W46" i="2"/>
  <c r="W47" i="2"/>
  <c r="W48" i="2"/>
  <c r="W49" i="2"/>
  <c r="W50" i="2"/>
  <c r="Z39" i="2"/>
  <c r="Z40" i="2"/>
  <c r="Z41" i="2"/>
  <c r="Z42" i="2"/>
  <c r="Z43" i="2"/>
  <c r="Z44" i="2"/>
  <c r="Z45" i="2"/>
  <c r="Z46" i="2"/>
  <c r="Z47" i="2"/>
  <c r="Z48" i="2"/>
  <c r="Z49" i="2"/>
  <c r="Z50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Y50" i="2" l="1"/>
  <c r="X49" i="2"/>
  <c r="Y43" i="2"/>
  <c r="X42" i="2"/>
  <c r="X46" i="2"/>
  <c r="Y47" i="2"/>
  <c r="X40" i="2"/>
  <c r="X41" i="2"/>
  <c r="X44" i="2"/>
  <c r="Y49" i="2"/>
  <c r="X43" i="2"/>
  <c r="X45" i="2"/>
  <c r="Y41" i="2"/>
  <c r="Y40" i="2"/>
  <c r="X48" i="2"/>
  <c r="Y48" i="2"/>
  <c r="Y39" i="2"/>
  <c r="Y46" i="2"/>
  <c r="X47" i="2"/>
  <c r="X50" i="2"/>
  <c r="Y42" i="2"/>
  <c r="T37" i="2" l="1"/>
  <c r="T38" i="2"/>
  <c r="U37" i="2"/>
  <c r="AA37" i="2" s="1"/>
  <c r="U38" i="2"/>
  <c r="AA38" i="2" s="1"/>
  <c r="V37" i="2"/>
  <c r="V38" i="2"/>
  <c r="W37" i="2"/>
  <c r="W38" i="2"/>
  <c r="Z37" i="2"/>
  <c r="Z38" i="2"/>
  <c r="AB37" i="2"/>
  <c r="AB38" i="2"/>
  <c r="X37" i="2" l="1"/>
  <c r="J24" i="61"/>
  <c r="K24" i="61"/>
  <c r="H401" i="61"/>
  <c r="E526" i="61"/>
  <c r="K151" i="61"/>
  <c r="E1776" i="61"/>
  <c r="I1901" i="61"/>
  <c r="K1276" i="61"/>
  <c r="H776" i="61"/>
  <c r="G401" i="61"/>
  <c r="E1151" i="61"/>
  <c r="F526" i="61"/>
  <c r="I401" i="61"/>
  <c r="G24" i="61"/>
  <c r="E151" i="61"/>
  <c r="K1651" i="61"/>
  <c r="E401" i="61"/>
  <c r="H1401" i="61"/>
  <c r="J526" i="61"/>
  <c r="G1276" i="61"/>
  <c r="H151" i="61"/>
  <c r="I1151" i="61"/>
  <c r="H24" i="61"/>
  <c r="J151" i="61"/>
  <c r="G776" i="61"/>
  <c r="E1526" i="61"/>
  <c r="K1901" i="61"/>
  <c r="F1526" i="61"/>
  <c r="F776" i="61"/>
  <c r="I1776" i="61"/>
  <c r="J901" i="61"/>
  <c r="F1026" i="61"/>
  <c r="F2026" i="61"/>
  <c r="J1651" i="61"/>
  <c r="E24" i="61"/>
  <c r="K2026" i="61"/>
  <c r="E1401" i="61"/>
  <c r="H526" i="61"/>
  <c r="F1276" i="61"/>
  <c r="J1901" i="61"/>
  <c r="E276" i="61"/>
  <c r="I1276" i="61"/>
  <c r="H1026" i="61"/>
  <c r="K1776" i="61"/>
  <c r="G2026" i="61"/>
  <c r="J776" i="61"/>
  <c r="K276" i="61"/>
  <c r="E1276" i="61"/>
  <c r="E1026" i="61"/>
  <c r="K776" i="61"/>
  <c r="G1026" i="61"/>
  <c r="I1526" i="61"/>
  <c r="E1901" i="61"/>
  <c r="I24" i="61"/>
  <c r="I1651" i="61"/>
  <c r="J276" i="61"/>
  <c r="I276" i="61"/>
  <c r="G1401" i="61"/>
  <c r="K1151" i="61"/>
  <c r="J2026" i="61"/>
  <c r="K651" i="61"/>
  <c r="H1901" i="61"/>
  <c r="K1526" i="61"/>
  <c r="H276" i="61"/>
  <c r="H2026" i="61"/>
  <c r="I526" i="61"/>
  <c r="F24" i="61"/>
  <c r="H1151" i="61"/>
  <c r="J401" i="61"/>
  <c r="G526" i="61"/>
  <c r="F901" i="61"/>
  <c r="E651" i="61"/>
  <c r="K526" i="61"/>
  <c r="K1401" i="61"/>
  <c r="H1526" i="61"/>
  <c r="G276" i="61"/>
  <c r="E2026" i="61"/>
  <c r="F1776" i="61"/>
  <c r="F401" i="61"/>
  <c r="J1276" i="61"/>
  <c r="F1151" i="61"/>
  <c r="G901" i="61"/>
  <c r="K401" i="61"/>
  <c r="J651" i="61"/>
  <c r="H901" i="61"/>
  <c r="I776" i="61"/>
  <c r="G1901" i="61"/>
  <c r="G1526" i="61"/>
  <c r="G651" i="61"/>
  <c r="F1651" i="61"/>
  <c r="G1776" i="61"/>
  <c r="H1776" i="61"/>
  <c r="G1151" i="61"/>
  <c r="J1401" i="61"/>
  <c r="G1651" i="61"/>
  <c r="J1151" i="61"/>
  <c r="F1401" i="61"/>
  <c r="E1651" i="61"/>
  <c r="K1026" i="61"/>
  <c r="H651" i="61"/>
  <c r="E776" i="61"/>
  <c r="I2026" i="61"/>
  <c r="I151" i="61"/>
  <c r="H1276" i="61"/>
  <c r="J1526" i="61"/>
  <c r="F1901" i="61"/>
  <c r="J1776" i="61"/>
  <c r="H1651" i="61"/>
  <c r="F151" i="61"/>
  <c r="K901" i="61"/>
  <c r="J1026" i="61"/>
  <c r="I651" i="61"/>
  <c r="G151" i="61"/>
  <c r="E901" i="61"/>
  <c r="I1026" i="61"/>
  <c r="F276" i="61"/>
  <c r="I1401" i="61"/>
  <c r="F651" i="61"/>
  <c r="I901" i="61"/>
  <c r="Y38" i="2"/>
  <c r="Y37" i="2"/>
  <c r="X38" i="2"/>
  <c r="F257" i="63" l="1"/>
  <c r="F73" i="63"/>
  <c r="F255" i="63"/>
  <c r="F71" i="63"/>
  <c r="T36" i="2"/>
  <c r="U36" i="2"/>
  <c r="AA36" i="2" s="1"/>
  <c r="V36" i="2"/>
  <c r="W36" i="2"/>
  <c r="Z36" i="2"/>
  <c r="AB36" i="2"/>
  <c r="Y36" i="2" l="1"/>
  <c r="E1059" i="61"/>
  <c r="J1059" i="61"/>
  <c r="K559" i="61"/>
  <c r="G1934" i="61"/>
  <c r="I1934" i="61"/>
  <c r="I1309" i="61"/>
  <c r="K2059" i="61"/>
  <c r="J1809" i="61"/>
  <c r="I1809" i="61"/>
  <c r="I559" i="61"/>
  <c r="K1059" i="61"/>
  <c r="F309" i="61"/>
  <c r="G184" i="61"/>
  <c r="G559" i="61"/>
  <c r="F934" i="61"/>
  <c r="K434" i="61"/>
  <c r="I309" i="61"/>
  <c r="H2059" i="61"/>
  <c r="E434" i="61"/>
  <c r="H184" i="61"/>
  <c r="E57" i="61"/>
  <c r="J57" i="61"/>
  <c r="F1934" i="61"/>
  <c r="E184" i="61"/>
  <c r="G1684" i="61"/>
  <c r="E934" i="61"/>
  <c r="K934" i="61"/>
  <c r="G1309" i="61"/>
  <c r="F434" i="61"/>
  <c r="F2059" i="61"/>
  <c r="K309" i="61"/>
  <c r="G684" i="61"/>
  <c r="E1434" i="61"/>
  <c r="K1559" i="61"/>
  <c r="I934" i="61"/>
  <c r="H1184" i="61"/>
  <c r="J434" i="61"/>
  <c r="H559" i="61"/>
  <c r="H934" i="61"/>
  <c r="K809" i="61"/>
  <c r="F184" i="61"/>
  <c r="G1809" i="61"/>
  <c r="H1434" i="61"/>
  <c r="H809" i="61"/>
  <c r="F1809" i="61"/>
  <c r="H1684" i="61"/>
  <c r="E559" i="61"/>
  <c r="J1934" i="61"/>
  <c r="F559" i="61"/>
  <c r="I1434" i="61"/>
  <c r="K1934" i="61"/>
  <c r="I1684" i="61"/>
  <c r="H434" i="61"/>
  <c r="E684" i="61"/>
  <c r="J184" i="61"/>
  <c r="H684" i="61"/>
  <c r="I1184" i="61"/>
  <c r="F1184" i="61"/>
  <c r="G1434" i="61"/>
  <c r="H1934" i="61"/>
  <c r="H1809" i="61"/>
  <c r="K1434" i="61"/>
  <c r="K1309" i="61"/>
  <c r="G1184" i="61"/>
  <c r="J934" i="61"/>
  <c r="I434" i="61"/>
  <c r="J1434" i="61"/>
  <c r="G434" i="61"/>
  <c r="I1559" i="61"/>
  <c r="F1684" i="61"/>
  <c r="J809" i="61"/>
  <c r="I57" i="61"/>
  <c r="E809" i="61"/>
  <c r="J1309" i="61"/>
  <c r="J309" i="61"/>
  <c r="J1184" i="61"/>
  <c r="F684" i="61"/>
  <c r="G57" i="61"/>
  <c r="G2059" i="61"/>
  <c r="K684" i="61"/>
  <c r="E1309" i="61"/>
  <c r="J684" i="61"/>
  <c r="I2059" i="61"/>
  <c r="E1809" i="61"/>
  <c r="K1809" i="61"/>
  <c r="F57" i="61"/>
  <c r="I684" i="61"/>
  <c r="K57" i="61"/>
  <c r="F1059" i="61"/>
  <c r="J1559" i="61"/>
  <c r="J2059" i="61"/>
  <c r="H309" i="61"/>
  <c r="I184" i="61"/>
  <c r="H1309" i="61"/>
  <c r="E1684" i="61"/>
  <c r="E309" i="61"/>
  <c r="G309" i="61"/>
  <c r="H1059" i="61"/>
  <c r="G1559" i="61"/>
  <c r="E2059" i="61"/>
  <c r="I809" i="61"/>
  <c r="J559" i="61"/>
  <c r="G934" i="61"/>
  <c r="F1559" i="61"/>
  <c r="E1559" i="61"/>
  <c r="F1434" i="61"/>
  <c r="H1559" i="61"/>
  <c r="K1684" i="61"/>
  <c r="E1184" i="61"/>
  <c r="K184" i="61"/>
  <c r="E1934" i="61"/>
  <c r="F809" i="61"/>
  <c r="G1059" i="61"/>
  <c r="J1684" i="61"/>
  <c r="K1184" i="61"/>
  <c r="I1059" i="61"/>
  <c r="F1309" i="61"/>
  <c r="H57" i="61"/>
  <c r="G809" i="61"/>
  <c r="X36" i="2"/>
  <c r="T35" i="2"/>
  <c r="U35" i="2"/>
  <c r="AA35" i="2" s="1"/>
  <c r="V35" i="2"/>
  <c r="W35" i="2"/>
  <c r="Z35" i="2"/>
  <c r="AB35" i="2"/>
  <c r="F250" i="63" l="1"/>
  <c r="F66" i="63"/>
  <c r="Y35" i="2"/>
  <c r="X35" i="2"/>
  <c r="T34" i="2"/>
  <c r="U34" i="2"/>
  <c r="AA34" i="2" s="1"/>
  <c r="V34" i="2"/>
  <c r="W34" i="2"/>
  <c r="Z34" i="2"/>
  <c r="AB34" i="2"/>
  <c r="Y34" i="2" l="1"/>
  <c r="X34" i="2"/>
  <c r="T29" i="2" l="1"/>
  <c r="T30" i="2"/>
  <c r="T31" i="2"/>
  <c r="T32" i="2"/>
  <c r="T33" i="2"/>
  <c r="U29" i="2"/>
  <c r="AA29" i="2" s="1"/>
  <c r="U30" i="2"/>
  <c r="AA30" i="2" s="1"/>
  <c r="U31" i="2"/>
  <c r="AA31" i="2" s="1"/>
  <c r="U32" i="2"/>
  <c r="AA32" i="2" s="1"/>
  <c r="U33" i="2"/>
  <c r="AA33" i="2" s="1"/>
  <c r="V29" i="2"/>
  <c r="V30" i="2"/>
  <c r="V31" i="2"/>
  <c r="V32" i="2"/>
  <c r="V33" i="2"/>
  <c r="W29" i="2"/>
  <c r="W30" i="2"/>
  <c r="W31" i="2"/>
  <c r="W32" i="2"/>
  <c r="W33" i="2"/>
  <c r="Z29" i="2"/>
  <c r="Z30" i="2"/>
  <c r="Z31" i="2"/>
  <c r="Z32" i="2"/>
  <c r="Z33" i="2"/>
  <c r="AB29" i="2"/>
  <c r="AB30" i="2"/>
  <c r="AB31" i="2"/>
  <c r="AB32" i="2"/>
  <c r="AB33" i="2"/>
  <c r="J1268" i="61" l="1"/>
  <c r="G1143" i="61"/>
  <c r="G143" i="61"/>
  <c r="I1518" i="61"/>
  <c r="G518" i="61"/>
  <c r="J1643" i="61"/>
  <c r="I518" i="61"/>
  <c r="F643" i="61"/>
  <c r="G393" i="61"/>
  <c r="E518" i="61"/>
  <c r="G1893" i="61"/>
  <c r="H143" i="61"/>
  <c r="E768" i="61"/>
  <c r="G2018" i="61"/>
  <c r="H518" i="61"/>
  <c r="I768" i="61"/>
  <c r="I1768" i="61"/>
  <c r="F1518" i="61"/>
  <c r="J518" i="61"/>
  <c r="G268" i="61"/>
  <c r="I1018" i="61"/>
  <c r="J2018" i="61"/>
  <c r="I1268" i="61"/>
  <c r="F1768" i="61"/>
  <c r="E1893" i="61"/>
  <c r="K16" i="61"/>
  <c r="K1768" i="61"/>
  <c r="E143" i="61"/>
  <c r="K1143" i="61"/>
  <c r="F1268" i="61"/>
  <c r="F16" i="61"/>
  <c r="F1893" i="61"/>
  <c r="J1143" i="61"/>
  <c r="H16" i="61"/>
  <c r="K2018" i="61"/>
  <c r="F518" i="61"/>
  <c r="J643" i="61"/>
  <c r="E2018" i="61"/>
  <c r="H1143" i="61"/>
  <c r="H768" i="61"/>
  <c r="E1268" i="61"/>
  <c r="F2018" i="61"/>
  <c r="K1518" i="61"/>
  <c r="I143" i="61"/>
  <c r="E1393" i="61"/>
  <c r="G768" i="61"/>
  <c r="K768" i="61"/>
  <c r="I643" i="61"/>
  <c r="G1643" i="61"/>
  <c r="J1893" i="61"/>
  <c r="K393" i="61"/>
  <c r="K1893" i="61"/>
  <c r="E16" i="61"/>
  <c r="I2018" i="61"/>
  <c r="G16" i="61"/>
  <c r="E893" i="61"/>
  <c r="K1268" i="61"/>
  <c r="E643" i="61"/>
  <c r="F768" i="61"/>
  <c r="K268" i="61"/>
  <c r="I1393" i="61"/>
  <c r="J16" i="61"/>
  <c r="E1018" i="61"/>
  <c r="E1768" i="61"/>
  <c r="K1018" i="61"/>
  <c r="E268" i="61"/>
  <c r="G893" i="61"/>
  <c r="J268" i="61"/>
  <c r="F1018" i="61"/>
  <c r="G643" i="61"/>
  <c r="F1393" i="61"/>
  <c r="K518" i="61"/>
  <c r="I393" i="61"/>
  <c r="H2018" i="61"/>
  <c r="J1393" i="61"/>
  <c r="I268" i="61"/>
  <c r="F143" i="61"/>
  <c r="G1768" i="61"/>
  <c r="H268" i="61"/>
  <c r="H1893" i="61"/>
  <c r="H1643" i="61"/>
  <c r="H393" i="61"/>
  <c r="H1268" i="61"/>
  <c r="K1393" i="61"/>
  <c r="I1893" i="61"/>
  <c r="G1018" i="61"/>
  <c r="J393" i="61"/>
  <c r="H643" i="61"/>
  <c r="E1518" i="61"/>
  <c r="H893" i="61"/>
  <c r="J768" i="61"/>
  <c r="F268" i="61"/>
  <c r="I16" i="61"/>
  <c r="J1018" i="61"/>
  <c r="G1393" i="61"/>
  <c r="J1518" i="61"/>
  <c r="G1518" i="61"/>
  <c r="K1643" i="61"/>
  <c r="H1768" i="61"/>
  <c r="J143" i="61"/>
  <c r="H1518" i="61"/>
  <c r="E393" i="61"/>
  <c r="G1268" i="61"/>
  <c r="I893" i="61"/>
  <c r="F893" i="61"/>
  <c r="K143" i="61"/>
  <c r="F1143" i="61"/>
  <c r="K643" i="61"/>
  <c r="H1393" i="61"/>
  <c r="J893" i="61"/>
  <c r="K893" i="61"/>
  <c r="J1768" i="61"/>
  <c r="I1143" i="61"/>
  <c r="H1018" i="61"/>
  <c r="F1643" i="61"/>
  <c r="E1143" i="61"/>
  <c r="E1643" i="61"/>
  <c r="F393" i="61"/>
  <c r="I1643" i="61"/>
  <c r="Y29" i="2"/>
  <c r="Y33" i="2"/>
  <c r="Y32" i="2"/>
  <c r="Y30" i="2"/>
  <c r="Y31" i="2"/>
  <c r="X32" i="2"/>
  <c r="X33" i="2"/>
  <c r="X29" i="2"/>
  <c r="X31" i="2"/>
  <c r="X30" i="2"/>
  <c r="T28" i="2"/>
  <c r="U28" i="2"/>
  <c r="AA28" i="2" s="1"/>
  <c r="V28" i="2"/>
  <c r="W28" i="2"/>
  <c r="Z28" i="2"/>
  <c r="AB28" i="2"/>
  <c r="F219" i="63" l="1"/>
  <c r="F35" i="63"/>
  <c r="Y28" i="2"/>
  <c r="X28" i="2"/>
  <c r="T25" i="2" l="1"/>
  <c r="T26" i="2"/>
  <c r="T27" i="2"/>
  <c r="U25" i="2"/>
  <c r="AA25" i="2" s="1"/>
  <c r="U26" i="2"/>
  <c r="AA26" i="2" s="1"/>
  <c r="U27" i="2"/>
  <c r="AA27" i="2" s="1"/>
  <c r="V25" i="2"/>
  <c r="V26" i="2"/>
  <c r="V27" i="2"/>
  <c r="W25" i="2"/>
  <c r="W26" i="2"/>
  <c r="W27" i="2"/>
  <c r="Z25" i="2"/>
  <c r="Z26" i="2"/>
  <c r="Z27" i="2"/>
  <c r="AB25" i="2"/>
  <c r="AB26" i="2"/>
  <c r="AB27" i="2"/>
  <c r="X26" i="2" l="1"/>
  <c r="Y27" i="2"/>
  <c r="X27" i="2"/>
  <c r="Y25" i="2"/>
  <c r="X25" i="2"/>
  <c r="Y26" i="2"/>
  <c r="F83" i="86" l="1"/>
  <c r="G83" i="86" s="1"/>
  <c r="F84" i="86"/>
  <c r="G84" i="86" s="1"/>
  <c r="G85" i="86"/>
  <c r="F82" i="86"/>
  <c r="F76" i="86"/>
  <c r="G76" i="86" s="1"/>
  <c r="F74" i="86"/>
  <c r="G74" i="86" s="1"/>
  <c r="F75" i="86"/>
  <c r="G75" i="86" s="1"/>
  <c r="F73" i="86"/>
  <c r="F65" i="86"/>
  <c r="G65" i="86" s="1"/>
  <c r="F66" i="86"/>
  <c r="G66" i="86" s="1"/>
  <c r="F67" i="86"/>
  <c r="G67" i="86" s="1"/>
  <c r="F64" i="86"/>
  <c r="F86" i="86" l="1"/>
  <c r="G82" i="86"/>
  <c r="G86" i="86" s="1"/>
  <c r="F77" i="86"/>
  <c r="G73" i="86"/>
  <c r="G77" i="86" s="1"/>
  <c r="F68" i="86"/>
  <c r="G64" i="86"/>
  <c r="G68" i="86" l="1"/>
  <c r="T24" i="2" l="1"/>
  <c r="X24" i="2" s="1"/>
  <c r="U24" i="2"/>
  <c r="AA24" i="2" s="1"/>
  <c r="V24" i="2"/>
  <c r="W24" i="2"/>
  <c r="Z24" i="2"/>
  <c r="AB24" i="2"/>
  <c r="Y24" i="2" l="1"/>
  <c r="T19" i="2" l="1"/>
  <c r="T20" i="2"/>
  <c r="X20" i="2" s="1"/>
  <c r="T21" i="2"/>
  <c r="T22" i="2"/>
  <c r="T23" i="2"/>
  <c r="U19" i="2"/>
  <c r="AA19" i="2" s="1"/>
  <c r="U20" i="2"/>
  <c r="AA20" i="2" s="1"/>
  <c r="U21" i="2"/>
  <c r="AA21" i="2" s="1"/>
  <c r="U22" i="2"/>
  <c r="AA22" i="2" s="1"/>
  <c r="U23" i="2"/>
  <c r="AA23" i="2" s="1"/>
  <c r="V19" i="2"/>
  <c r="V20" i="2"/>
  <c r="V21" i="2"/>
  <c r="V22" i="2"/>
  <c r="V23" i="2"/>
  <c r="W19" i="2"/>
  <c r="W20" i="2"/>
  <c r="W21" i="2"/>
  <c r="W22" i="2"/>
  <c r="W23" i="2"/>
  <c r="Z19" i="2"/>
  <c r="Z20" i="2"/>
  <c r="Z21" i="2"/>
  <c r="Z22" i="2"/>
  <c r="Z23" i="2"/>
  <c r="AB19" i="2"/>
  <c r="AB20" i="2"/>
  <c r="AB21" i="2"/>
  <c r="AB22" i="2"/>
  <c r="AB23" i="2"/>
  <c r="K381" i="61" l="1"/>
  <c r="G506" i="61"/>
  <c r="E1381" i="61"/>
  <c r="E1006" i="61"/>
  <c r="G1006" i="61"/>
  <c r="E1131" i="61"/>
  <c r="H1131" i="61"/>
  <c r="J1506" i="61"/>
  <c r="I2006" i="61"/>
  <c r="I631" i="61"/>
  <c r="I1506" i="61"/>
  <c r="K4" i="61"/>
  <c r="I506" i="61"/>
  <c r="I1756" i="61"/>
  <c r="H1631" i="61"/>
  <c r="H756" i="61"/>
  <c r="J756" i="61"/>
  <c r="K1256" i="61"/>
  <c r="H1006" i="61"/>
  <c r="K1381" i="61"/>
  <c r="H131" i="61"/>
  <c r="G1506" i="61"/>
  <c r="G381" i="61"/>
  <c r="F381" i="61"/>
  <c r="J4" i="61"/>
  <c r="J2006" i="61"/>
  <c r="F1381" i="61"/>
  <c r="F1756" i="61"/>
  <c r="H1381" i="61"/>
  <c r="I1881" i="61"/>
  <c r="I131" i="61"/>
  <c r="E2006" i="61"/>
  <c r="H381" i="61"/>
  <c r="J1131" i="61"/>
  <c r="F1256" i="61"/>
  <c r="I1256" i="61"/>
  <c r="F4" i="61"/>
  <c r="E256" i="61"/>
  <c r="H256" i="61"/>
  <c r="I1131" i="61"/>
  <c r="H1506" i="61"/>
  <c r="H4" i="61"/>
  <c r="H881" i="61"/>
  <c r="K631" i="61"/>
  <c r="H2006" i="61"/>
  <c r="J631" i="61"/>
  <c r="H631" i="61"/>
  <c r="E506" i="61"/>
  <c r="G2006" i="61"/>
  <c r="J1756" i="61"/>
  <c r="E631" i="61"/>
  <c r="E1256" i="61"/>
  <c r="J1256" i="61"/>
  <c r="I881" i="61"/>
  <c r="F1881" i="61"/>
  <c r="K131" i="61"/>
  <c r="G1756" i="61"/>
  <c r="J881" i="61"/>
  <c r="K2006" i="61"/>
  <c r="I4" i="61"/>
  <c r="I1006" i="61"/>
  <c r="I1381" i="61"/>
  <c r="E4" i="61"/>
  <c r="I1631" i="61"/>
  <c r="E1881" i="61"/>
  <c r="E131" i="61"/>
  <c r="E1506" i="61"/>
  <c r="K1756" i="61"/>
  <c r="G4" i="61"/>
  <c r="K1006" i="61"/>
  <c r="G756" i="61"/>
  <c r="I381" i="61"/>
  <c r="G1381" i="61"/>
  <c r="J1631" i="61"/>
  <c r="H506" i="61"/>
  <c r="F1131" i="61"/>
  <c r="G1131" i="61"/>
  <c r="H1881" i="61"/>
  <c r="K881" i="61"/>
  <c r="H1756" i="61"/>
  <c r="F631" i="61"/>
  <c r="J256" i="61"/>
  <c r="K1131" i="61"/>
  <c r="F1506" i="61"/>
  <c r="G631" i="61"/>
  <c r="I756" i="61"/>
  <c r="H1256" i="61"/>
  <c r="G1881" i="61"/>
  <c r="G881" i="61"/>
  <c r="G1256" i="61"/>
  <c r="F256" i="61"/>
  <c r="F131" i="61"/>
  <c r="K1631" i="61"/>
  <c r="J1881" i="61"/>
  <c r="F756" i="61"/>
  <c r="I256" i="61"/>
  <c r="J381" i="61"/>
  <c r="F881" i="61"/>
  <c r="K506" i="61"/>
  <c r="E756" i="61"/>
  <c r="G1631" i="61"/>
  <c r="G131" i="61"/>
  <c r="K756" i="61"/>
  <c r="K256" i="61"/>
  <c r="F1006" i="61"/>
  <c r="J506" i="61"/>
  <c r="E1631" i="61"/>
  <c r="E381" i="61"/>
  <c r="K1881" i="61"/>
  <c r="F2006" i="61"/>
  <c r="E881" i="61"/>
  <c r="F1631" i="61"/>
  <c r="J1381" i="61"/>
  <c r="E1756" i="61"/>
  <c r="G256" i="61"/>
  <c r="J1006" i="61"/>
  <c r="J131" i="61"/>
  <c r="F506" i="61"/>
  <c r="K1506" i="61"/>
  <c r="X23" i="2"/>
  <c r="Y19" i="2"/>
  <c r="Y21" i="2"/>
  <c r="Y20" i="2"/>
  <c r="X21" i="2"/>
  <c r="Y22" i="2"/>
  <c r="X22" i="2"/>
  <c r="Y23" i="2"/>
  <c r="X19" i="2"/>
  <c r="T18" i="2"/>
  <c r="X18" i="2" s="1"/>
  <c r="U18" i="2"/>
  <c r="AA18" i="2" s="1"/>
  <c r="V18" i="2"/>
  <c r="W18" i="2"/>
  <c r="Z18" i="2"/>
  <c r="AB18" i="2"/>
  <c r="F235" i="63" l="1"/>
  <c r="F51" i="63"/>
  <c r="F238" i="63"/>
  <c r="F54" i="63"/>
  <c r="F53" i="63"/>
  <c r="F237" i="63"/>
  <c r="Y18" i="2"/>
  <c r="F48" i="50" l="1"/>
  <c r="F49" i="50"/>
  <c r="F50" i="50"/>
  <c r="F51" i="50"/>
  <c r="F52" i="50"/>
  <c r="F53" i="50"/>
  <c r="F54" i="50"/>
  <c r="F55" i="50"/>
  <c r="F56" i="50"/>
  <c r="F57" i="50"/>
  <c r="F58" i="50"/>
  <c r="F59" i="50"/>
  <c r="F60" i="50"/>
  <c r="F61" i="50"/>
  <c r="F62" i="50"/>
  <c r="F63" i="50"/>
  <c r="F64" i="50"/>
  <c r="G49" i="50"/>
  <c r="J49" i="50" s="1"/>
  <c r="H49" i="50"/>
  <c r="I49" i="50"/>
  <c r="O49" i="50"/>
  <c r="G50" i="50"/>
  <c r="J50" i="50" s="1"/>
  <c r="H50" i="50"/>
  <c r="I50" i="50"/>
  <c r="O50" i="50"/>
  <c r="G51" i="50"/>
  <c r="L51" i="50" s="1"/>
  <c r="H51" i="50"/>
  <c r="I51" i="50"/>
  <c r="O51" i="50"/>
  <c r="G52" i="50"/>
  <c r="J52" i="50" s="1"/>
  <c r="H52" i="50"/>
  <c r="I52" i="50"/>
  <c r="O52" i="50"/>
  <c r="G53" i="50"/>
  <c r="L53" i="50" s="1"/>
  <c r="M53" i="50" s="1"/>
  <c r="N53" i="50" s="1"/>
  <c r="H53" i="50"/>
  <c r="I53" i="50"/>
  <c r="O53" i="50"/>
  <c r="G54" i="50"/>
  <c r="K54" i="50" s="1"/>
  <c r="H54" i="50"/>
  <c r="I54" i="50"/>
  <c r="O54" i="50"/>
  <c r="G55" i="50"/>
  <c r="K55" i="50" s="1"/>
  <c r="H55" i="50"/>
  <c r="I55" i="50"/>
  <c r="O55" i="50"/>
  <c r="G56" i="50"/>
  <c r="J56" i="50" s="1"/>
  <c r="H56" i="50"/>
  <c r="I56" i="50"/>
  <c r="O56" i="50"/>
  <c r="G57" i="50"/>
  <c r="L57" i="50" s="1"/>
  <c r="H57" i="50"/>
  <c r="I57" i="50"/>
  <c r="O57" i="50"/>
  <c r="G58" i="50"/>
  <c r="J58" i="50" s="1"/>
  <c r="H58" i="50"/>
  <c r="I58" i="50"/>
  <c r="O58" i="50"/>
  <c r="G59" i="50"/>
  <c r="P59" i="50" s="1"/>
  <c r="H59" i="50"/>
  <c r="I59" i="50"/>
  <c r="O59" i="50"/>
  <c r="G60" i="50"/>
  <c r="J60" i="50" s="1"/>
  <c r="H60" i="50"/>
  <c r="I60" i="50"/>
  <c r="O60" i="50"/>
  <c r="G61" i="50"/>
  <c r="J61" i="50" s="1"/>
  <c r="H61" i="50"/>
  <c r="I61" i="50"/>
  <c r="O61" i="50"/>
  <c r="G62" i="50"/>
  <c r="K62" i="50" s="1"/>
  <c r="H62" i="50"/>
  <c r="I62" i="50"/>
  <c r="O62" i="50"/>
  <c r="G63" i="50"/>
  <c r="J63" i="50" s="1"/>
  <c r="H63" i="50"/>
  <c r="I63" i="50"/>
  <c r="O63" i="50"/>
  <c r="G64" i="50"/>
  <c r="P64" i="50" s="1"/>
  <c r="H64" i="50"/>
  <c r="I64" i="50"/>
  <c r="O64" i="50"/>
  <c r="F75" i="50"/>
  <c r="F76" i="50"/>
  <c r="F77" i="50"/>
  <c r="F78" i="50"/>
  <c r="F79" i="50"/>
  <c r="F80" i="50"/>
  <c r="F81" i="50"/>
  <c r="F82" i="50"/>
  <c r="F83" i="50"/>
  <c r="F84" i="50"/>
  <c r="F85" i="50"/>
  <c r="F86" i="50"/>
  <c r="F87" i="50"/>
  <c r="F88" i="50"/>
  <c r="F89" i="50"/>
  <c r="F90" i="50"/>
  <c r="F91" i="50"/>
  <c r="F92" i="50"/>
  <c r="F93" i="50"/>
  <c r="F94" i="50"/>
  <c r="F95" i="50"/>
  <c r="F96" i="50"/>
  <c r="F97" i="50"/>
  <c r="F98" i="50"/>
  <c r="F99" i="50"/>
  <c r="F100" i="50"/>
  <c r="F101" i="50"/>
  <c r="F102" i="50"/>
  <c r="F103" i="50"/>
  <c r="F71" i="50"/>
  <c r="F65" i="50"/>
  <c r="F66" i="50"/>
  <c r="F67" i="50"/>
  <c r="F68" i="50"/>
  <c r="F69" i="50"/>
  <c r="F70" i="50"/>
  <c r="F72" i="50"/>
  <c r="F73" i="50"/>
  <c r="F74" i="50"/>
  <c r="G67" i="50"/>
  <c r="P67" i="50" s="1"/>
  <c r="H67" i="50"/>
  <c r="I67" i="50"/>
  <c r="O67" i="50"/>
  <c r="G68" i="50"/>
  <c r="H68" i="50"/>
  <c r="I68" i="50"/>
  <c r="O68" i="50"/>
  <c r="G69" i="50"/>
  <c r="K69" i="50" s="1"/>
  <c r="H69" i="50"/>
  <c r="I69" i="50"/>
  <c r="O69" i="50"/>
  <c r="G70" i="50"/>
  <c r="H70" i="50"/>
  <c r="I70" i="50"/>
  <c r="O70" i="50"/>
  <c r="G71" i="50"/>
  <c r="J71" i="50" s="1"/>
  <c r="H71" i="50"/>
  <c r="I71" i="50"/>
  <c r="O71" i="50"/>
  <c r="G72" i="50"/>
  <c r="K72" i="50" s="1"/>
  <c r="H72" i="50"/>
  <c r="I72" i="50"/>
  <c r="O72" i="50"/>
  <c r="G73" i="50"/>
  <c r="J73" i="50" s="1"/>
  <c r="H73" i="50"/>
  <c r="I73" i="50"/>
  <c r="O73" i="50"/>
  <c r="G74" i="50"/>
  <c r="J74" i="50" s="1"/>
  <c r="H74" i="50"/>
  <c r="I74" i="50"/>
  <c r="O74" i="50"/>
  <c r="G75" i="50"/>
  <c r="J75" i="50" s="1"/>
  <c r="H75" i="50"/>
  <c r="I75" i="50"/>
  <c r="O75" i="50"/>
  <c r="G76" i="50"/>
  <c r="J76" i="50" s="1"/>
  <c r="H76" i="50"/>
  <c r="I76" i="50"/>
  <c r="O76" i="50"/>
  <c r="G77" i="50"/>
  <c r="J77" i="50" s="1"/>
  <c r="H77" i="50"/>
  <c r="I77" i="50"/>
  <c r="O77" i="50"/>
  <c r="G78" i="50"/>
  <c r="J78" i="50" s="1"/>
  <c r="H78" i="50"/>
  <c r="I78" i="50"/>
  <c r="O78" i="50"/>
  <c r="G79" i="50"/>
  <c r="J79" i="50" s="1"/>
  <c r="H79" i="50"/>
  <c r="I79" i="50"/>
  <c r="O79" i="50"/>
  <c r="G80" i="50"/>
  <c r="J80" i="50" s="1"/>
  <c r="H80" i="50"/>
  <c r="I80" i="50"/>
  <c r="O80" i="50"/>
  <c r="G81" i="50"/>
  <c r="L81" i="50" s="1"/>
  <c r="M81" i="50" s="1"/>
  <c r="N81" i="50" s="1"/>
  <c r="H81" i="50"/>
  <c r="I81" i="50"/>
  <c r="O81" i="50"/>
  <c r="G82" i="50"/>
  <c r="J82" i="50" s="1"/>
  <c r="H82" i="50"/>
  <c r="I82" i="50"/>
  <c r="O82" i="50"/>
  <c r="G83" i="50"/>
  <c r="P83" i="50" s="1"/>
  <c r="H83" i="50"/>
  <c r="I83" i="50"/>
  <c r="O83" i="50"/>
  <c r="G84" i="50"/>
  <c r="H84" i="50"/>
  <c r="I84" i="50"/>
  <c r="O84" i="50"/>
  <c r="G85" i="50"/>
  <c r="J85" i="50" s="1"/>
  <c r="H85" i="50"/>
  <c r="I85" i="50"/>
  <c r="O85" i="50"/>
  <c r="G86" i="50"/>
  <c r="K86" i="50" s="1"/>
  <c r="H86" i="50"/>
  <c r="I86" i="50"/>
  <c r="O86" i="50"/>
  <c r="G87" i="50"/>
  <c r="J87" i="50" s="1"/>
  <c r="H87" i="50"/>
  <c r="I87" i="50"/>
  <c r="O87" i="50"/>
  <c r="G88" i="50"/>
  <c r="J88" i="50" s="1"/>
  <c r="H88" i="50"/>
  <c r="I88" i="50"/>
  <c r="O88" i="50"/>
  <c r="G89" i="50"/>
  <c r="H89" i="50"/>
  <c r="I89" i="50"/>
  <c r="O89" i="50"/>
  <c r="G90" i="50"/>
  <c r="K90" i="50" s="1"/>
  <c r="H90" i="50"/>
  <c r="I90" i="50"/>
  <c r="O90" i="50"/>
  <c r="G91" i="50"/>
  <c r="K91" i="50" s="1"/>
  <c r="H91" i="50"/>
  <c r="I91" i="50"/>
  <c r="O91" i="50"/>
  <c r="G92" i="50"/>
  <c r="J92" i="50" s="1"/>
  <c r="H92" i="50"/>
  <c r="I92" i="50"/>
  <c r="O92" i="50"/>
  <c r="G93" i="50"/>
  <c r="J93" i="50" s="1"/>
  <c r="H93" i="50"/>
  <c r="I93" i="50"/>
  <c r="O93" i="50"/>
  <c r="G94" i="50"/>
  <c r="L94" i="50" s="1"/>
  <c r="M94" i="50" s="1"/>
  <c r="N94" i="50" s="1"/>
  <c r="H94" i="50"/>
  <c r="I94" i="50"/>
  <c r="O94" i="50"/>
  <c r="G95" i="50"/>
  <c r="K95" i="50" s="1"/>
  <c r="H95" i="50"/>
  <c r="I95" i="50"/>
  <c r="O95" i="50"/>
  <c r="G96" i="50"/>
  <c r="K96" i="50" s="1"/>
  <c r="H96" i="50"/>
  <c r="I96" i="50"/>
  <c r="O96" i="50"/>
  <c r="G97" i="50"/>
  <c r="L97" i="50" s="1"/>
  <c r="M97" i="50" s="1"/>
  <c r="N97" i="50" s="1"/>
  <c r="H97" i="50"/>
  <c r="I97" i="50"/>
  <c r="O97" i="50"/>
  <c r="G98" i="50"/>
  <c r="J98" i="50" s="1"/>
  <c r="H98" i="50"/>
  <c r="I98" i="50"/>
  <c r="O98" i="50"/>
  <c r="G99" i="50"/>
  <c r="H99" i="50"/>
  <c r="I99" i="50"/>
  <c r="O99" i="50"/>
  <c r="G100" i="50"/>
  <c r="J100" i="50" s="1"/>
  <c r="H100" i="50"/>
  <c r="I100" i="50"/>
  <c r="O100" i="50"/>
  <c r="G101" i="50"/>
  <c r="H101" i="50"/>
  <c r="I101" i="50"/>
  <c r="O101" i="50"/>
  <c r="G102" i="50"/>
  <c r="J102" i="50" s="1"/>
  <c r="H102" i="50"/>
  <c r="I102" i="50"/>
  <c r="O102" i="50"/>
  <c r="P49" i="50" l="1"/>
  <c r="L49" i="50"/>
  <c r="M49" i="50" s="1"/>
  <c r="N49" i="50" s="1"/>
  <c r="K49" i="50"/>
  <c r="L50" i="50"/>
  <c r="M50" i="50" s="1"/>
  <c r="N50" i="50" s="1"/>
  <c r="P50" i="50"/>
  <c r="K50" i="50"/>
  <c r="M51" i="50"/>
  <c r="N51" i="50" s="1"/>
  <c r="P51" i="50"/>
  <c r="J53" i="50"/>
  <c r="K51" i="50"/>
  <c r="J51" i="50"/>
  <c r="K53" i="50"/>
  <c r="P52" i="50"/>
  <c r="P53" i="50"/>
  <c r="L52" i="50"/>
  <c r="M52" i="50" s="1"/>
  <c r="N52" i="50" s="1"/>
  <c r="K52" i="50"/>
  <c r="P54" i="50"/>
  <c r="L54" i="50"/>
  <c r="M54" i="50" s="1"/>
  <c r="N54" i="50" s="1"/>
  <c r="J54" i="50"/>
  <c r="P55" i="50"/>
  <c r="P57" i="50"/>
  <c r="L55" i="50"/>
  <c r="M55" i="50" s="1"/>
  <c r="N55" i="50" s="1"/>
  <c r="J55" i="50"/>
  <c r="L56" i="50"/>
  <c r="M56" i="50" s="1"/>
  <c r="N56" i="50" s="1"/>
  <c r="K57" i="50"/>
  <c r="J57" i="50"/>
  <c r="P58" i="50"/>
  <c r="M57" i="50"/>
  <c r="N57" i="50" s="1"/>
  <c r="L58" i="50"/>
  <c r="M58" i="50" s="1"/>
  <c r="N58" i="50" s="1"/>
  <c r="K58" i="50"/>
  <c r="L67" i="50"/>
  <c r="M67" i="50" s="1"/>
  <c r="N67" i="50" s="1"/>
  <c r="K67" i="50"/>
  <c r="J67" i="50"/>
  <c r="L59" i="50"/>
  <c r="M59" i="50" s="1"/>
  <c r="N59" i="50" s="1"/>
  <c r="K59" i="50"/>
  <c r="J59" i="50"/>
  <c r="L63" i="50"/>
  <c r="M63" i="50" s="1"/>
  <c r="N63" i="50" s="1"/>
  <c r="K63" i="50"/>
  <c r="P60" i="50"/>
  <c r="L60" i="50"/>
  <c r="M60" i="50" s="1"/>
  <c r="N60" i="50" s="1"/>
  <c r="J62" i="50"/>
  <c r="K60" i="50"/>
  <c r="L64" i="50"/>
  <c r="M64" i="50" s="1"/>
  <c r="N64" i="50" s="1"/>
  <c r="K64" i="50"/>
  <c r="J64" i="50"/>
  <c r="P61" i="50"/>
  <c r="P62" i="50"/>
  <c r="P63" i="50"/>
  <c r="L61" i="50"/>
  <c r="M61" i="50" s="1"/>
  <c r="N61" i="50" s="1"/>
  <c r="K61" i="50"/>
  <c r="L62" i="50"/>
  <c r="M62" i="50" s="1"/>
  <c r="N62" i="50" s="1"/>
  <c r="P68" i="50"/>
  <c r="L68" i="50"/>
  <c r="M68" i="50" s="1"/>
  <c r="N68" i="50" s="1"/>
  <c r="K68" i="50"/>
  <c r="J68" i="50"/>
  <c r="P69" i="50"/>
  <c r="L69" i="50"/>
  <c r="M69" i="50" s="1"/>
  <c r="N69" i="50" s="1"/>
  <c r="J69" i="50"/>
  <c r="P70" i="50"/>
  <c r="L70" i="50"/>
  <c r="M70" i="50" s="1"/>
  <c r="N70" i="50" s="1"/>
  <c r="P72" i="50"/>
  <c r="K70" i="50"/>
  <c r="J70" i="50"/>
  <c r="P71" i="50"/>
  <c r="L71" i="50"/>
  <c r="M71" i="50" s="1"/>
  <c r="N71" i="50" s="1"/>
  <c r="K71" i="50"/>
  <c r="L72" i="50"/>
  <c r="M72" i="50" s="1"/>
  <c r="N72" i="50" s="1"/>
  <c r="J72" i="50"/>
  <c r="L73" i="50"/>
  <c r="M73" i="50" s="1"/>
  <c r="N73" i="50" s="1"/>
  <c r="P74" i="50"/>
  <c r="P75" i="50"/>
  <c r="L74" i="50"/>
  <c r="M74" i="50" s="1"/>
  <c r="N74" i="50" s="1"/>
  <c r="K74" i="50"/>
  <c r="L75" i="50"/>
  <c r="M75" i="50" s="1"/>
  <c r="N75" i="50" s="1"/>
  <c r="K75" i="50"/>
  <c r="P76" i="50"/>
  <c r="P77" i="50"/>
  <c r="L76" i="50"/>
  <c r="M76" i="50" s="1"/>
  <c r="N76" i="50" s="1"/>
  <c r="K76" i="50"/>
  <c r="L77" i="50"/>
  <c r="M77" i="50" s="1"/>
  <c r="N77" i="50" s="1"/>
  <c r="K77" i="50"/>
  <c r="P78" i="50"/>
  <c r="L78" i="50"/>
  <c r="M78" i="50" s="1"/>
  <c r="N78" i="50" s="1"/>
  <c r="K78" i="50"/>
  <c r="P80" i="50"/>
  <c r="L79" i="50"/>
  <c r="M79" i="50" s="1"/>
  <c r="N79" i="50" s="1"/>
  <c r="K79" i="50"/>
  <c r="P79" i="50"/>
  <c r="P85" i="50"/>
  <c r="L80" i="50"/>
  <c r="M80" i="50" s="1"/>
  <c r="N80" i="50" s="1"/>
  <c r="K80" i="50"/>
  <c r="L85" i="50"/>
  <c r="M85" i="50" s="1"/>
  <c r="N85" i="50" s="1"/>
  <c r="P81" i="50"/>
  <c r="K81" i="50"/>
  <c r="J81" i="50"/>
  <c r="P82" i="50"/>
  <c r="L84" i="50"/>
  <c r="M84" i="50" s="1"/>
  <c r="N84" i="50" s="1"/>
  <c r="K84" i="50"/>
  <c r="L82" i="50"/>
  <c r="M82" i="50" s="1"/>
  <c r="N82" i="50" s="1"/>
  <c r="J84" i="50"/>
  <c r="K82" i="50"/>
  <c r="L83" i="50"/>
  <c r="M83" i="50" s="1"/>
  <c r="N83" i="50" s="1"/>
  <c r="P84" i="50"/>
  <c r="K83" i="50"/>
  <c r="J83" i="50"/>
  <c r="P93" i="50"/>
  <c r="P86" i="50"/>
  <c r="K85" i="50"/>
  <c r="L86" i="50"/>
  <c r="M86" i="50" s="1"/>
  <c r="N86" i="50" s="1"/>
  <c r="J91" i="50"/>
  <c r="J86" i="50"/>
  <c r="P87" i="50"/>
  <c r="L87" i="50"/>
  <c r="M87" i="50" s="1"/>
  <c r="N87" i="50" s="1"/>
  <c r="K87" i="50"/>
  <c r="L91" i="50"/>
  <c r="M91" i="50" s="1"/>
  <c r="N91" i="50" s="1"/>
  <c r="P88" i="50"/>
  <c r="L88" i="50"/>
  <c r="M88" i="50" s="1"/>
  <c r="N88" i="50" s="1"/>
  <c r="J90" i="50"/>
  <c r="K88" i="50"/>
  <c r="P89" i="50"/>
  <c r="L89" i="50"/>
  <c r="M89" i="50" s="1"/>
  <c r="N89" i="50" s="1"/>
  <c r="K89" i="50"/>
  <c r="P91" i="50"/>
  <c r="L90" i="50"/>
  <c r="M90" i="50" s="1"/>
  <c r="N90" i="50" s="1"/>
  <c r="J89" i="50"/>
  <c r="P90" i="50"/>
  <c r="P92" i="50"/>
  <c r="K92" i="50"/>
  <c r="P94" i="50"/>
  <c r="L92" i="50"/>
  <c r="M92" i="50" s="1"/>
  <c r="N92" i="50" s="1"/>
  <c r="L93" i="50"/>
  <c r="M93" i="50" s="1"/>
  <c r="N93" i="50" s="1"/>
  <c r="K93" i="50"/>
  <c r="K94" i="50"/>
  <c r="J94" i="50"/>
  <c r="P95" i="50"/>
  <c r="L95" i="50"/>
  <c r="M95" i="50" s="1"/>
  <c r="N95" i="50" s="1"/>
  <c r="J95" i="50"/>
  <c r="P96" i="50"/>
  <c r="L96" i="50"/>
  <c r="M96" i="50" s="1"/>
  <c r="N96" i="50" s="1"/>
  <c r="J96" i="50"/>
  <c r="P97" i="50"/>
  <c r="K97" i="50"/>
  <c r="J97" i="50"/>
  <c r="P98" i="50"/>
  <c r="L98" i="50"/>
  <c r="M98" i="50" s="1"/>
  <c r="N98" i="50" s="1"/>
  <c r="K98" i="50"/>
  <c r="L99" i="50"/>
  <c r="M99" i="50" s="1"/>
  <c r="N99" i="50" s="1"/>
  <c r="J99" i="50"/>
  <c r="P100" i="50"/>
  <c r="L100" i="50"/>
  <c r="M100" i="50" s="1"/>
  <c r="N100" i="50" s="1"/>
  <c r="K100" i="50"/>
  <c r="L101" i="50"/>
  <c r="M101" i="50" s="1"/>
  <c r="N101" i="50" s="1"/>
  <c r="J101" i="50"/>
  <c r="P102" i="50"/>
  <c r="L102" i="50"/>
  <c r="M102" i="50" s="1"/>
  <c r="N102" i="50" s="1"/>
  <c r="K102" i="50"/>
  <c r="F121" i="50" l="1"/>
  <c r="F122" i="50"/>
  <c r="F123" i="50"/>
  <c r="F124" i="50"/>
  <c r="F125" i="50"/>
  <c r="F126" i="50"/>
  <c r="F127" i="50"/>
  <c r="F128" i="50"/>
  <c r="F129" i="50"/>
  <c r="F130" i="50"/>
  <c r="F131" i="50"/>
  <c r="F132" i="50"/>
  <c r="F133" i="50"/>
  <c r="F134" i="50"/>
  <c r="F135" i="50"/>
  <c r="F136" i="50"/>
  <c r="F137" i="50"/>
  <c r="F138" i="50"/>
  <c r="F139" i="50"/>
  <c r="F140" i="50"/>
  <c r="F141" i="50"/>
  <c r="F142" i="50"/>
  <c r="F143" i="50"/>
  <c r="F144" i="50"/>
  <c r="F145" i="50"/>
  <c r="T17" i="2"/>
  <c r="U17" i="2"/>
  <c r="AA17" i="2" s="1"/>
  <c r="V17" i="2"/>
  <c r="W17" i="2"/>
  <c r="Z17" i="2"/>
  <c r="AB17" i="2"/>
  <c r="Y17" i="2" l="1"/>
  <c r="X17" i="2"/>
  <c r="T16" i="2" l="1"/>
  <c r="U16" i="2"/>
  <c r="AA16" i="2" s="1"/>
  <c r="V16" i="2"/>
  <c r="W16" i="2"/>
  <c r="Z16" i="2"/>
  <c r="AB16" i="2"/>
  <c r="X16" i="2" l="1"/>
  <c r="Y16" i="2"/>
  <c r="O90" i="91"/>
  <c r="N90" i="91"/>
  <c r="F340" i="63" l="1"/>
  <c r="F156" i="63"/>
  <c r="T14" i="2"/>
  <c r="X14" i="2" s="1"/>
  <c r="T15" i="2"/>
  <c r="U14" i="2"/>
  <c r="AA14" i="2" s="1"/>
  <c r="U15" i="2"/>
  <c r="AA15" i="2" s="1"/>
  <c r="V14" i="2"/>
  <c r="V15" i="2"/>
  <c r="W14" i="2"/>
  <c r="W15" i="2"/>
  <c r="Z14" i="2"/>
  <c r="Z15" i="2"/>
  <c r="AB14" i="2"/>
  <c r="AB15" i="2"/>
  <c r="Y15" i="2" l="1"/>
  <c r="X15" i="2"/>
  <c r="Y14" i="2"/>
  <c r="F158" i="63" l="1"/>
  <c r="F342" i="63"/>
  <c r="F151" i="63"/>
  <c r="F335" i="63"/>
  <c r="G4" i="55"/>
  <c r="H4" i="55"/>
  <c r="J4" i="55"/>
  <c r="K4" i="55"/>
  <c r="G5" i="55"/>
  <c r="I5" i="55" s="1"/>
  <c r="H5" i="55"/>
  <c r="J5" i="55"/>
  <c r="K5" i="55"/>
  <c r="G6" i="55"/>
  <c r="I6" i="55" s="1"/>
  <c r="H6" i="55"/>
  <c r="J6" i="55"/>
  <c r="K6" i="55"/>
  <c r="G7" i="55"/>
  <c r="I7" i="55" s="1"/>
  <c r="H7" i="55"/>
  <c r="J7" i="55"/>
  <c r="K7" i="55"/>
  <c r="G8" i="55"/>
  <c r="I8" i="55" s="1"/>
  <c r="H8" i="55"/>
  <c r="J8" i="55"/>
  <c r="K8" i="55"/>
  <c r="G9" i="55"/>
  <c r="I9" i="55" s="1"/>
  <c r="H9" i="55"/>
  <c r="J9" i="55"/>
  <c r="K9" i="55"/>
  <c r="G10" i="55"/>
  <c r="I10" i="55" s="1"/>
  <c r="H10" i="55"/>
  <c r="J10" i="55"/>
  <c r="K10" i="55"/>
  <c r="G11" i="55"/>
  <c r="I11" i="55" s="1"/>
  <c r="H11" i="55"/>
  <c r="J11" i="55"/>
  <c r="K11" i="55"/>
  <c r="G12" i="55"/>
  <c r="I12" i="55" s="1"/>
  <c r="H12" i="55"/>
  <c r="J12" i="55"/>
  <c r="K12" i="55"/>
  <c r="G13" i="55"/>
  <c r="I13" i="55" s="1"/>
  <c r="H13" i="55"/>
  <c r="J13" i="55"/>
  <c r="K13" i="55"/>
  <c r="G14" i="55"/>
  <c r="I14" i="55" s="1"/>
  <c r="H14" i="55"/>
  <c r="J14" i="55"/>
  <c r="K14" i="55"/>
  <c r="G15" i="55"/>
  <c r="I15" i="55" s="1"/>
  <c r="H15" i="55"/>
  <c r="J15" i="55"/>
  <c r="K15" i="55"/>
  <c r="G16" i="55"/>
  <c r="I16" i="55" s="1"/>
  <c r="H16" i="55"/>
  <c r="J16" i="55"/>
  <c r="K16" i="55"/>
  <c r="G17" i="55"/>
  <c r="I17" i="55" s="1"/>
  <c r="H17" i="55"/>
  <c r="J17" i="55"/>
  <c r="K17" i="55"/>
  <c r="G18" i="55"/>
  <c r="I18" i="55" s="1"/>
  <c r="H18" i="55"/>
  <c r="J18" i="55"/>
  <c r="K18" i="55"/>
  <c r="G19" i="55"/>
  <c r="I19" i="55" s="1"/>
  <c r="H19" i="55"/>
  <c r="J19" i="55"/>
  <c r="K19" i="55"/>
  <c r="G20" i="55"/>
  <c r="I20" i="55" s="1"/>
  <c r="H20" i="55"/>
  <c r="J20" i="55"/>
  <c r="K20" i="55"/>
  <c r="G21" i="55"/>
  <c r="I21" i="55" s="1"/>
  <c r="H21" i="55"/>
  <c r="J21" i="55"/>
  <c r="K21" i="55"/>
  <c r="G22" i="55"/>
  <c r="I22" i="55" s="1"/>
  <c r="H22" i="55"/>
  <c r="J22" i="55"/>
  <c r="K22" i="55"/>
  <c r="G23" i="55"/>
  <c r="I23" i="55" s="1"/>
  <c r="H23" i="55"/>
  <c r="J23" i="55"/>
  <c r="K23" i="55"/>
  <c r="G24" i="55"/>
  <c r="I24" i="55" s="1"/>
  <c r="H24" i="55"/>
  <c r="J24" i="55"/>
  <c r="K24" i="55"/>
  <c r="G25" i="55"/>
  <c r="I25" i="55" s="1"/>
  <c r="H25" i="55"/>
  <c r="J25" i="55"/>
  <c r="K25" i="55"/>
  <c r="G26" i="55"/>
  <c r="I26" i="55" s="1"/>
  <c r="H26" i="55"/>
  <c r="J26" i="55"/>
  <c r="K26" i="55"/>
  <c r="G27" i="55"/>
  <c r="I27" i="55" s="1"/>
  <c r="H27" i="55"/>
  <c r="J27" i="55"/>
  <c r="K27" i="55"/>
  <c r="G28" i="55"/>
  <c r="I28" i="55" s="1"/>
  <c r="H28" i="55"/>
  <c r="J28" i="55"/>
  <c r="K28" i="55"/>
  <c r="G29" i="55"/>
  <c r="I29" i="55" s="1"/>
  <c r="H29" i="55"/>
  <c r="J29" i="55"/>
  <c r="K29" i="55"/>
  <c r="G30" i="55"/>
  <c r="I30" i="55" s="1"/>
  <c r="H30" i="55"/>
  <c r="J30" i="55"/>
  <c r="K30" i="55"/>
  <c r="G31" i="55"/>
  <c r="I31" i="55" s="1"/>
  <c r="H31" i="55"/>
  <c r="J31" i="55"/>
  <c r="K31" i="55"/>
  <c r="G32" i="55"/>
  <c r="I32" i="55" s="1"/>
  <c r="H32" i="55"/>
  <c r="J32" i="55"/>
  <c r="K32" i="55"/>
  <c r="G33" i="55"/>
  <c r="I33" i="55" s="1"/>
  <c r="H33" i="55"/>
  <c r="J33" i="55"/>
  <c r="K33" i="55"/>
  <c r="G34" i="55"/>
  <c r="I34" i="55" s="1"/>
  <c r="H34" i="55"/>
  <c r="J34" i="55"/>
  <c r="K34" i="55"/>
  <c r="G35" i="55"/>
  <c r="I35" i="55" s="1"/>
  <c r="H35" i="55"/>
  <c r="J35" i="55"/>
  <c r="K35" i="55"/>
  <c r="G36" i="55"/>
  <c r="I36" i="55" s="1"/>
  <c r="H36" i="55"/>
  <c r="J36" i="55"/>
  <c r="K36" i="55"/>
  <c r="G37" i="55"/>
  <c r="I37" i="55" s="1"/>
  <c r="H37" i="55"/>
  <c r="J37" i="55"/>
  <c r="K37" i="55"/>
  <c r="G38" i="55"/>
  <c r="I38" i="55" s="1"/>
  <c r="H38" i="55"/>
  <c r="J38" i="55"/>
  <c r="K38" i="55"/>
  <c r="G39" i="55"/>
  <c r="I39" i="55" s="1"/>
  <c r="H39" i="55"/>
  <c r="J39" i="55"/>
  <c r="K39" i="55"/>
  <c r="G40" i="55"/>
  <c r="I40" i="55" s="1"/>
  <c r="H40" i="55"/>
  <c r="J40" i="55"/>
  <c r="K40" i="55"/>
  <c r="G41" i="55"/>
  <c r="I41" i="55" s="1"/>
  <c r="H41" i="55"/>
  <c r="J41" i="55"/>
  <c r="K41" i="55"/>
  <c r="G42" i="55"/>
  <c r="I42" i="55" s="1"/>
  <c r="H42" i="55"/>
  <c r="J42" i="55"/>
  <c r="K42" i="55"/>
  <c r="G43" i="55"/>
  <c r="I43" i="55" s="1"/>
  <c r="H43" i="55"/>
  <c r="J43" i="55"/>
  <c r="K43" i="55"/>
  <c r="G44" i="55"/>
  <c r="I44" i="55" s="1"/>
  <c r="H44" i="55"/>
  <c r="J44" i="55"/>
  <c r="K44" i="55"/>
  <c r="G45" i="55"/>
  <c r="I45" i="55" s="1"/>
  <c r="H45" i="55"/>
  <c r="J45" i="55"/>
  <c r="K45" i="55"/>
  <c r="G46" i="55"/>
  <c r="I46" i="55" s="1"/>
  <c r="H46" i="55"/>
  <c r="J46" i="55"/>
  <c r="K46" i="55"/>
  <c r="G47" i="55"/>
  <c r="I47" i="55" s="1"/>
  <c r="H47" i="55"/>
  <c r="J47" i="55"/>
  <c r="K47" i="55"/>
  <c r="G48" i="55"/>
  <c r="I48" i="55" s="1"/>
  <c r="H48" i="55"/>
  <c r="J48" i="55"/>
  <c r="K48" i="55"/>
  <c r="G49" i="55"/>
  <c r="I49" i="55" s="1"/>
  <c r="H49" i="55"/>
  <c r="J49" i="55"/>
  <c r="K49" i="55"/>
  <c r="G50" i="55"/>
  <c r="I50" i="55" s="1"/>
  <c r="H50" i="55"/>
  <c r="J50" i="55"/>
  <c r="K50" i="55"/>
  <c r="G51" i="55"/>
  <c r="I51" i="55" s="1"/>
  <c r="H51" i="55"/>
  <c r="J51" i="55"/>
  <c r="K51" i="55"/>
  <c r="G52" i="55"/>
  <c r="I52" i="55" s="1"/>
  <c r="H52" i="55"/>
  <c r="J52" i="55"/>
  <c r="K52" i="55"/>
  <c r="G53" i="55"/>
  <c r="I53" i="55" s="1"/>
  <c r="H53" i="55"/>
  <c r="J53" i="55"/>
  <c r="K53" i="55"/>
  <c r="G54" i="55"/>
  <c r="I54" i="55" s="1"/>
  <c r="H54" i="55"/>
  <c r="J54" i="55"/>
  <c r="K54" i="55"/>
  <c r="G55" i="55"/>
  <c r="I55" i="55" s="1"/>
  <c r="H55" i="55"/>
  <c r="J55" i="55"/>
  <c r="K55" i="55"/>
  <c r="G56" i="55"/>
  <c r="I56" i="55" s="1"/>
  <c r="H56" i="55"/>
  <c r="J56" i="55"/>
  <c r="K56" i="55"/>
  <c r="G57" i="55"/>
  <c r="I57" i="55" s="1"/>
  <c r="H57" i="55"/>
  <c r="J57" i="55"/>
  <c r="K57" i="55"/>
  <c r="G58" i="55"/>
  <c r="I58" i="55" s="1"/>
  <c r="H58" i="55"/>
  <c r="J58" i="55"/>
  <c r="K58" i="55"/>
  <c r="G59" i="55"/>
  <c r="I59" i="55" s="1"/>
  <c r="H59" i="55"/>
  <c r="J59" i="55"/>
  <c r="K59" i="55"/>
  <c r="G60" i="55"/>
  <c r="I60" i="55" s="1"/>
  <c r="H60" i="55"/>
  <c r="J60" i="55"/>
  <c r="K60" i="55"/>
  <c r="G61" i="55"/>
  <c r="I61" i="55" s="1"/>
  <c r="H61" i="55"/>
  <c r="J61" i="55"/>
  <c r="K61" i="55"/>
  <c r="G62" i="55"/>
  <c r="I62" i="55" s="1"/>
  <c r="H62" i="55"/>
  <c r="J62" i="55"/>
  <c r="K62" i="55"/>
  <c r="G63" i="55"/>
  <c r="I63" i="55" s="1"/>
  <c r="H63" i="55"/>
  <c r="J63" i="55"/>
  <c r="K63" i="55"/>
  <c r="G64" i="55"/>
  <c r="I64" i="55" s="1"/>
  <c r="H64" i="55"/>
  <c r="J64" i="55"/>
  <c r="K64" i="55"/>
  <c r="G65" i="55"/>
  <c r="I65" i="55" s="1"/>
  <c r="H65" i="55"/>
  <c r="J65" i="55"/>
  <c r="K65" i="55"/>
  <c r="G66" i="55"/>
  <c r="I66" i="55" s="1"/>
  <c r="H66" i="55"/>
  <c r="J66" i="55"/>
  <c r="K66" i="55"/>
  <c r="G67" i="55"/>
  <c r="I67" i="55" s="1"/>
  <c r="H67" i="55"/>
  <c r="J67" i="55"/>
  <c r="K67" i="55"/>
  <c r="G68" i="55"/>
  <c r="I68" i="55" s="1"/>
  <c r="H68" i="55"/>
  <c r="J68" i="55"/>
  <c r="K68" i="55"/>
  <c r="G69" i="55"/>
  <c r="I69" i="55" s="1"/>
  <c r="H69" i="55"/>
  <c r="J69" i="55"/>
  <c r="K69" i="55"/>
  <c r="G70" i="55"/>
  <c r="I70" i="55" s="1"/>
  <c r="H70" i="55"/>
  <c r="J70" i="55"/>
  <c r="K70" i="55"/>
  <c r="G71" i="55"/>
  <c r="I71" i="55" s="1"/>
  <c r="H71" i="55"/>
  <c r="J71" i="55"/>
  <c r="K71" i="55"/>
  <c r="G72" i="55"/>
  <c r="I72" i="55" s="1"/>
  <c r="H72" i="55"/>
  <c r="J72" i="55"/>
  <c r="K72" i="55"/>
  <c r="G73" i="55"/>
  <c r="I73" i="55" s="1"/>
  <c r="H73" i="55"/>
  <c r="J73" i="55"/>
  <c r="K73" i="55"/>
  <c r="G74" i="55"/>
  <c r="I74" i="55" s="1"/>
  <c r="H74" i="55"/>
  <c r="J74" i="55"/>
  <c r="K74" i="55"/>
  <c r="G75" i="55"/>
  <c r="I75" i="55" s="1"/>
  <c r="H75" i="55"/>
  <c r="J75" i="55"/>
  <c r="K75" i="55"/>
  <c r="G76" i="55"/>
  <c r="I76" i="55" s="1"/>
  <c r="H76" i="55"/>
  <c r="J76" i="55"/>
  <c r="K76" i="55"/>
  <c r="G77" i="55"/>
  <c r="I77" i="55" s="1"/>
  <c r="H77" i="55"/>
  <c r="J77" i="55"/>
  <c r="K77" i="55"/>
  <c r="G78" i="55"/>
  <c r="I78" i="55" s="1"/>
  <c r="H78" i="55"/>
  <c r="J78" i="55"/>
  <c r="K78" i="55"/>
  <c r="G79" i="55"/>
  <c r="I79" i="55" s="1"/>
  <c r="H79" i="55"/>
  <c r="J79" i="55"/>
  <c r="K79" i="55"/>
  <c r="G80" i="55"/>
  <c r="I80" i="55" s="1"/>
  <c r="H80" i="55"/>
  <c r="J80" i="55"/>
  <c r="K80" i="55"/>
  <c r="G81" i="55"/>
  <c r="I81" i="55" s="1"/>
  <c r="H81" i="55"/>
  <c r="J81" i="55"/>
  <c r="K81" i="55"/>
  <c r="G82" i="55"/>
  <c r="I82" i="55" s="1"/>
  <c r="H82" i="55"/>
  <c r="J82" i="55"/>
  <c r="K82" i="55"/>
  <c r="G83" i="55"/>
  <c r="I83" i="55" s="1"/>
  <c r="H83" i="55"/>
  <c r="J83" i="55"/>
  <c r="K83" i="55"/>
  <c r="G84" i="55"/>
  <c r="I84" i="55" s="1"/>
  <c r="H84" i="55"/>
  <c r="J84" i="55"/>
  <c r="K84" i="55"/>
  <c r="G85" i="55"/>
  <c r="I85" i="55" s="1"/>
  <c r="H85" i="55"/>
  <c r="J85" i="55"/>
  <c r="K85" i="55"/>
  <c r="G86" i="55"/>
  <c r="I86" i="55" s="1"/>
  <c r="H86" i="55"/>
  <c r="J86" i="55"/>
  <c r="K86" i="55"/>
  <c r="G87" i="55"/>
  <c r="I87" i="55" s="1"/>
  <c r="H87" i="55"/>
  <c r="J87" i="55"/>
  <c r="K87" i="55"/>
  <c r="G88" i="55"/>
  <c r="I88" i="55" s="1"/>
  <c r="H88" i="55"/>
  <c r="J88" i="55"/>
  <c r="K88" i="55"/>
  <c r="G89" i="55"/>
  <c r="I89" i="55" s="1"/>
  <c r="H89" i="55"/>
  <c r="J89" i="55"/>
  <c r="K89" i="55"/>
  <c r="G90" i="55"/>
  <c r="I90" i="55" s="1"/>
  <c r="H90" i="55"/>
  <c r="J90" i="55"/>
  <c r="K90" i="55"/>
  <c r="G91" i="55"/>
  <c r="I91" i="55" s="1"/>
  <c r="H91" i="55"/>
  <c r="J91" i="55"/>
  <c r="K91" i="55"/>
  <c r="G92" i="55"/>
  <c r="I92" i="55" s="1"/>
  <c r="H92" i="55"/>
  <c r="J92" i="55"/>
  <c r="K92" i="55"/>
  <c r="G93" i="55"/>
  <c r="I93" i="55" s="1"/>
  <c r="H93" i="55"/>
  <c r="J93" i="55"/>
  <c r="K93" i="55"/>
  <c r="G94" i="55"/>
  <c r="I94" i="55" s="1"/>
  <c r="H94" i="55"/>
  <c r="J94" i="55"/>
  <c r="K94" i="55"/>
  <c r="G95" i="55"/>
  <c r="I95" i="55" s="1"/>
  <c r="H95" i="55"/>
  <c r="J95" i="55"/>
  <c r="K95" i="55"/>
  <c r="G96" i="55"/>
  <c r="I96" i="55" s="1"/>
  <c r="H96" i="55"/>
  <c r="J96" i="55"/>
  <c r="K96" i="55"/>
  <c r="G97" i="55"/>
  <c r="I97" i="55" s="1"/>
  <c r="H97" i="55"/>
  <c r="J97" i="55"/>
  <c r="K97" i="55"/>
  <c r="G98" i="55"/>
  <c r="I98" i="55" s="1"/>
  <c r="H98" i="55"/>
  <c r="J98" i="55"/>
  <c r="K98" i="55"/>
  <c r="G99" i="55"/>
  <c r="I99" i="55" s="1"/>
  <c r="H99" i="55"/>
  <c r="J99" i="55"/>
  <c r="K99" i="55"/>
  <c r="G100" i="55"/>
  <c r="I100" i="55" s="1"/>
  <c r="H100" i="55"/>
  <c r="J100" i="55"/>
  <c r="K100" i="55"/>
  <c r="G101" i="55"/>
  <c r="I101" i="55" s="1"/>
  <c r="H101" i="55"/>
  <c r="J101" i="55"/>
  <c r="K101" i="55"/>
  <c r="G102" i="55"/>
  <c r="I102" i="55" s="1"/>
  <c r="H102" i="55"/>
  <c r="J102" i="55"/>
  <c r="K102" i="55"/>
  <c r="G103" i="55"/>
  <c r="I103" i="55" s="1"/>
  <c r="H103" i="55"/>
  <c r="J103" i="55"/>
  <c r="K103" i="55"/>
  <c r="G104" i="55"/>
  <c r="I104" i="55" s="1"/>
  <c r="H104" i="55"/>
  <c r="J104" i="55"/>
  <c r="K104" i="55"/>
  <c r="G105" i="55"/>
  <c r="I105" i="55" s="1"/>
  <c r="H105" i="55"/>
  <c r="J105" i="55"/>
  <c r="K105" i="55"/>
  <c r="G106" i="55"/>
  <c r="I106" i="55" s="1"/>
  <c r="H106" i="55"/>
  <c r="J106" i="55"/>
  <c r="K106" i="55"/>
  <c r="G107" i="55"/>
  <c r="I107" i="55" s="1"/>
  <c r="H107" i="55"/>
  <c r="J107" i="55"/>
  <c r="K107" i="55"/>
  <c r="G108" i="55"/>
  <c r="I108" i="55" s="1"/>
  <c r="H108" i="55"/>
  <c r="J108" i="55"/>
  <c r="K108" i="55"/>
  <c r="G109" i="55"/>
  <c r="I109" i="55" s="1"/>
  <c r="H109" i="55"/>
  <c r="J109" i="55"/>
  <c r="K109" i="55"/>
  <c r="G110" i="55"/>
  <c r="I110" i="55" s="1"/>
  <c r="H110" i="55"/>
  <c r="J110" i="55"/>
  <c r="K110" i="55"/>
  <c r="G111" i="55"/>
  <c r="I111" i="55" s="1"/>
  <c r="H111" i="55"/>
  <c r="J111" i="55"/>
  <c r="K111" i="55"/>
  <c r="G112" i="55"/>
  <c r="I112" i="55" s="1"/>
  <c r="H112" i="55"/>
  <c r="J112" i="55"/>
  <c r="K112" i="55"/>
  <c r="G113" i="55"/>
  <c r="I113" i="55" s="1"/>
  <c r="H113" i="55"/>
  <c r="J113" i="55"/>
  <c r="K113" i="55"/>
  <c r="G114" i="55"/>
  <c r="I114" i="55" s="1"/>
  <c r="H114" i="55"/>
  <c r="J114" i="55"/>
  <c r="K114" i="55"/>
  <c r="G115" i="55"/>
  <c r="I115" i="55" s="1"/>
  <c r="H115" i="55"/>
  <c r="J115" i="55"/>
  <c r="K115" i="55"/>
  <c r="G116" i="55"/>
  <c r="I116" i="55" s="1"/>
  <c r="H116" i="55"/>
  <c r="J116" i="55"/>
  <c r="K116" i="55"/>
  <c r="G117" i="55"/>
  <c r="I117" i="55" s="1"/>
  <c r="H117" i="55"/>
  <c r="J117" i="55"/>
  <c r="K117" i="55"/>
  <c r="G118" i="55"/>
  <c r="I118" i="55" s="1"/>
  <c r="H118" i="55"/>
  <c r="J118" i="55"/>
  <c r="K118" i="55"/>
  <c r="G119" i="55"/>
  <c r="I119" i="55" s="1"/>
  <c r="H119" i="55"/>
  <c r="J119" i="55"/>
  <c r="K119" i="55"/>
  <c r="G120" i="55"/>
  <c r="I120" i="55" s="1"/>
  <c r="H120" i="55"/>
  <c r="J120" i="55"/>
  <c r="K120" i="55"/>
  <c r="G121" i="55"/>
  <c r="I121" i="55" s="1"/>
  <c r="H121" i="55"/>
  <c r="J121" i="55"/>
  <c r="K121" i="55"/>
  <c r="G122" i="55"/>
  <c r="I122" i="55" s="1"/>
  <c r="H122" i="55"/>
  <c r="J122" i="55"/>
  <c r="K122" i="55"/>
  <c r="G123" i="55"/>
  <c r="I123" i="55" s="1"/>
  <c r="H123" i="55"/>
  <c r="J123" i="55"/>
  <c r="K123" i="55"/>
  <c r="G124" i="55"/>
  <c r="I124" i="55" s="1"/>
  <c r="H124" i="55"/>
  <c r="J124" i="55"/>
  <c r="K124" i="55"/>
  <c r="G125" i="55"/>
  <c r="I125" i="55" s="1"/>
  <c r="H125" i="55"/>
  <c r="J125" i="55"/>
  <c r="K125" i="55"/>
  <c r="G126" i="55"/>
  <c r="I126" i="55" s="1"/>
  <c r="H126" i="55"/>
  <c r="J126" i="55"/>
  <c r="K126" i="55"/>
  <c r="G127" i="55"/>
  <c r="I127" i="55" s="1"/>
  <c r="H127" i="55"/>
  <c r="J127" i="55"/>
  <c r="K127" i="55"/>
  <c r="G128" i="55"/>
  <c r="I128" i="55" s="1"/>
  <c r="H128" i="55"/>
  <c r="J128" i="55"/>
  <c r="K128" i="55"/>
  <c r="G129" i="55"/>
  <c r="I129" i="55" s="1"/>
  <c r="H129" i="55"/>
  <c r="J129" i="55"/>
  <c r="K129" i="55"/>
  <c r="G130" i="55"/>
  <c r="I130" i="55" s="1"/>
  <c r="H130" i="55"/>
  <c r="J130" i="55"/>
  <c r="K130" i="55"/>
  <c r="G131" i="55"/>
  <c r="I131" i="55" s="1"/>
  <c r="H131" i="55"/>
  <c r="J131" i="55"/>
  <c r="K131" i="55"/>
  <c r="G132" i="55"/>
  <c r="I132" i="55" s="1"/>
  <c r="H132" i="55"/>
  <c r="J132" i="55"/>
  <c r="K132" i="55"/>
  <c r="G133" i="55"/>
  <c r="I133" i="55" s="1"/>
  <c r="H133" i="55"/>
  <c r="J133" i="55"/>
  <c r="K133" i="55"/>
  <c r="G134" i="55"/>
  <c r="I134" i="55" s="1"/>
  <c r="H134" i="55"/>
  <c r="J134" i="55"/>
  <c r="K134" i="55"/>
  <c r="G135" i="55"/>
  <c r="I135" i="55" s="1"/>
  <c r="H135" i="55"/>
  <c r="J135" i="55"/>
  <c r="K135" i="55"/>
  <c r="G136" i="55"/>
  <c r="I136" i="55" s="1"/>
  <c r="H136" i="55"/>
  <c r="J136" i="55"/>
  <c r="K136" i="55"/>
  <c r="G137" i="55"/>
  <c r="I137" i="55" s="1"/>
  <c r="H137" i="55"/>
  <c r="J137" i="55"/>
  <c r="K137" i="55"/>
  <c r="G138" i="55"/>
  <c r="I138" i="55" s="1"/>
  <c r="H138" i="55"/>
  <c r="J138" i="55"/>
  <c r="K138" i="55"/>
  <c r="G139" i="55"/>
  <c r="I139" i="55" s="1"/>
  <c r="H139" i="55"/>
  <c r="J139" i="55"/>
  <c r="K139" i="55"/>
  <c r="G140" i="55"/>
  <c r="I140" i="55" s="1"/>
  <c r="H140" i="55"/>
  <c r="J140" i="55"/>
  <c r="K140" i="55"/>
  <c r="G141" i="55"/>
  <c r="I141" i="55" s="1"/>
  <c r="H141" i="55"/>
  <c r="J141" i="55"/>
  <c r="K141" i="55"/>
  <c r="G142" i="55"/>
  <c r="I142" i="55" s="1"/>
  <c r="H142" i="55"/>
  <c r="J142" i="55"/>
  <c r="K142" i="55"/>
  <c r="G143" i="55"/>
  <c r="I143" i="55" s="1"/>
  <c r="H143" i="55"/>
  <c r="J143" i="55"/>
  <c r="K143" i="55"/>
  <c r="G144" i="55"/>
  <c r="I144" i="55" s="1"/>
  <c r="H144" i="55"/>
  <c r="J144" i="55"/>
  <c r="K144" i="55"/>
  <c r="G145" i="55"/>
  <c r="I145" i="55" s="1"/>
  <c r="H145" i="55"/>
  <c r="J145" i="55"/>
  <c r="K145" i="55"/>
  <c r="G146" i="55"/>
  <c r="I146" i="55" s="1"/>
  <c r="H146" i="55"/>
  <c r="J146" i="55"/>
  <c r="K146" i="55"/>
  <c r="G147" i="55"/>
  <c r="I147" i="55" s="1"/>
  <c r="H147" i="55"/>
  <c r="J147" i="55"/>
  <c r="K147" i="55"/>
  <c r="G148" i="55"/>
  <c r="I148" i="55" s="1"/>
  <c r="H148" i="55"/>
  <c r="J148" i="55"/>
  <c r="K148" i="55"/>
  <c r="G149" i="55"/>
  <c r="I149" i="55" s="1"/>
  <c r="H149" i="55"/>
  <c r="J149" i="55"/>
  <c r="K149" i="55"/>
  <c r="G150" i="55"/>
  <c r="I150" i="55" s="1"/>
  <c r="H150" i="55"/>
  <c r="J150" i="55"/>
  <c r="K150" i="55"/>
  <c r="G151" i="55"/>
  <c r="I151" i="55" s="1"/>
  <c r="H151" i="55"/>
  <c r="J151" i="55"/>
  <c r="K151" i="55"/>
  <c r="G152" i="55"/>
  <c r="I152" i="55" s="1"/>
  <c r="H152" i="55"/>
  <c r="J152" i="55"/>
  <c r="K152" i="55"/>
  <c r="G153" i="55"/>
  <c r="I153" i="55" s="1"/>
  <c r="H153" i="55"/>
  <c r="J153" i="55"/>
  <c r="K153" i="55"/>
  <c r="G154" i="55"/>
  <c r="I154" i="55" s="1"/>
  <c r="H154" i="55"/>
  <c r="J154" i="55"/>
  <c r="K154" i="55"/>
  <c r="G155" i="55"/>
  <c r="I155" i="55" s="1"/>
  <c r="H155" i="55"/>
  <c r="J155" i="55"/>
  <c r="K155" i="55"/>
  <c r="G156" i="55"/>
  <c r="I156" i="55" s="1"/>
  <c r="H156" i="55"/>
  <c r="J156" i="55"/>
  <c r="K156" i="55"/>
  <c r="G157" i="55"/>
  <c r="I157" i="55" s="1"/>
  <c r="H157" i="55"/>
  <c r="J157" i="55"/>
  <c r="K157" i="55"/>
  <c r="F2" i="55"/>
  <c r="E2" i="55"/>
  <c r="D2" i="55"/>
  <c r="F18" i="86" l="1"/>
  <c r="I4" i="55"/>
  <c r="H2" i="55"/>
  <c r="F394" i="50" l="1"/>
  <c r="G394" i="50"/>
  <c r="J394" i="50" s="1"/>
  <c r="H394" i="50"/>
  <c r="I394" i="50"/>
  <c r="O394" i="50"/>
  <c r="F395" i="50"/>
  <c r="G395" i="50"/>
  <c r="J395" i="50" s="1"/>
  <c r="H395" i="50"/>
  <c r="I395" i="50"/>
  <c r="O395" i="50"/>
  <c r="F396" i="50"/>
  <c r="G396" i="50"/>
  <c r="P396" i="50" s="1"/>
  <c r="H396" i="50"/>
  <c r="I396" i="50"/>
  <c r="O396" i="50"/>
  <c r="F397" i="50"/>
  <c r="G397" i="50"/>
  <c r="H397" i="50"/>
  <c r="I397" i="50"/>
  <c r="O397" i="50"/>
  <c r="F398" i="50"/>
  <c r="G398" i="50"/>
  <c r="H398" i="50"/>
  <c r="I398" i="50"/>
  <c r="O398" i="50"/>
  <c r="F399" i="50"/>
  <c r="G399" i="50"/>
  <c r="H399" i="50"/>
  <c r="I399" i="50"/>
  <c r="O399" i="50"/>
  <c r="F400" i="50"/>
  <c r="G400" i="50"/>
  <c r="L400" i="50" s="1"/>
  <c r="H400" i="50"/>
  <c r="I400" i="50"/>
  <c r="O400" i="50"/>
  <c r="F401" i="50"/>
  <c r="G401" i="50"/>
  <c r="K401" i="50" s="1"/>
  <c r="H401" i="50"/>
  <c r="I401" i="50"/>
  <c r="O401" i="50"/>
  <c r="F402" i="50"/>
  <c r="G402" i="50"/>
  <c r="P402" i="50" s="1"/>
  <c r="H402" i="50"/>
  <c r="I402" i="50"/>
  <c r="O402" i="50"/>
  <c r="F403" i="50"/>
  <c r="G403" i="50"/>
  <c r="L403" i="50" s="1"/>
  <c r="H403" i="50"/>
  <c r="I403" i="50"/>
  <c r="O403" i="50"/>
  <c r="F404" i="50"/>
  <c r="G404" i="50"/>
  <c r="J404" i="50" s="1"/>
  <c r="H404" i="50"/>
  <c r="I404" i="50"/>
  <c r="O404" i="50"/>
  <c r="F405" i="50"/>
  <c r="G405" i="50"/>
  <c r="K405" i="50" s="1"/>
  <c r="H405" i="50"/>
  <c r="I405" i="50"/>
  <c r="O405" i="50"/>
  <c r="F406" i="50"/>
  <c r="G406" i="50"/>
  <c r="J406" i="50" s="1"/>
  <c r="H406" i="50"/>
  <c r="I406" i="50"/>
  <c r="O406" i="50"/>
  <c r="F407" i="50"/>
  <c r="G407" i="50"/>
  <c r="J407" i="50" s="1"/>
  <c r="H407" i="50"/>
  <c r="I407" i="50"/>
  <c r="O407" i="50"/>
  <c r="F408" i="50"/>
  <c r="G408" i="50"/>
  <c r="P408" i="50" s="1"/>
  <c r="H408" i="50"/>
  <c r="I408" i="50"/>
  <c r="O408" i="50"/>
  <c r="F409" i="50"/>
  <c r="G409" i="50"/>
  <c r="H409" i="50"/>
  <c r="I409" i="50"/>
  <c r="O409" i="50"/>
  <c r="F410" i="50"/>
  <c r="G410" i="50"/>
  <c r="H410" i="50"/>
  <c r="I410" i="50"/>
  <c r="O410" i="50"/>
  <c r="F411" i="50"/>
  <c r="G411" i="50"/>
  <c r="H411" i="50"/>
  <c r="I411" i="50"/>
  <c r="O411" i="50"/>
  <c r="F412" i="50"/>
  <c r="G412" i="50"/>
  <c r="L412" i="50" s="1"/>
  <c r="M412" i="50" s="1"/>
  <c r="N412" i="50" s="1"/>
  <c r="H412" i="50"/>
  <c r="I412" i="50"/>
  <c r="O412" i="50"/>
  <c r="F413" i="50"/>
  <c r="G413" i="50"/>
  <c r="K413" i="50" s="1"/>
  <c r="H413" i="50"/>
  <c r="I413" i="50"/>
  <c r="O413" i="50"/>
  <c r="F414" i="50"/>
  <c r="G414" i="50"/>
  <c r="P414" i="50" s="1"/>
  <c r="H414" i="50"/>
  <c r="I414" i="50"/>
  <c r="O414" i="50"/>
  <c r="F415" i="50"/>
  <c r="G415" i="50"/>
  <c r="K415" i="50" s="1"/>
  <c r="H415" i="50"/>
  <c r="I415" i="50"/>
  <c r="O415" i="50"/>
  <c r="F416" i="50"/>
  <c r="G416" i="50"/>
  <c r="J416" i="50" s="1"/>
  <c r="H416" i="50"/>
  <c r="I416" i="50"/>
  <c r="O416" i="50"/>
  <c r="F417" i="50"/>
  <c r="G417" i="50"/>
  <c r="L417" i="50" s="1"/>
  <c r="M417" i="50" s="1"/>
  <c r="N417" i="50" s="1"/>
  <c r="H417" i="50"/>
  <c r="I417" i="50"/>
  <c r="O417" i="50"/>
  <c r="F418" i="50"/>
  <c r="G418" i="50"/>
  <c r="J418" i="50" s="1"/>
  <c r="H418" i="50"/>
  <c r="I418" i="50"/>
  <c r="O418" i="50"/>
  <c r="F419" i="50"/>
  <c r="G419" i="50"/>
  <c r="J419" i="50" s="1"/>
  <c r="H419" i="50"/>
  <c r="I419" i="50"/>
  <c r="O419" i="50"/>
  <c r="F420" i="50"/>
  <c r="G420" i="50"/>
  <c r="P420" i="50" s="1"/>
  <c r="H420" i="50"/>
  <c r="I420" i="50"/>
  <c r="O420" i="50"/>
  <c r="F421" i="50"/>
  <c r="G421" i="50"/>
  <c r="H421" i="50"/>
  <c r="I421" i="50"/>
  <c r="O421" i="50"/>
  <c r="F422" i="50"/>
  <c r="G422" i="50"/>
  <c r="H422" i="50"/>
  <c r="I422" i="50"/>
  <c r="O422" i="50"/>
  <c r="F423" i="50"/>
  <c r="G423" i="50"/>
  <c r="H423" i="50"/>
  <c r="I423" i="50"/>
  <c r="O423" i="50"/>
  <c r="F424" i="50"/>
  <c r="G424" i="50"/>
  <c r="L424" i="50" s="1"/>
  <c r="M424" i="50" s="1"/>
  <c r="N424" i="50" s="1"/>
  <c r="H424" i="50"/>
  <c r="I424" i="50"/>
  <c r="O424" i="50"/>
  <c r="F425" i="50"/>
  <c r="G425" i="50"/>
  <c r="K425" i="50" s="1"/>
  <c r="H425" i="50"/>
  <c r="I425" i="50"/>
  <c r="O425" i="50"/>
  <c r="F426" i="50"/>
  <c r="G426" i="50"/>
  <c r="P426" i="50" s="1"/>
  <c r="H426" i="50"/>
  <c r="I426" i="50"/>
  <c r="O426" i="50"/>
  <c r="F427" i="50"/>
  <c r="G427" i="50"/>
  <c r="J427" i="50" s="1"/>
  <c r="H427" i="50"/>
  <c r="I427" i="50"/>
  <c r="O427" i="50"/>
  <c r="F428" i="50"/>
  <c r="G428" i="50"/>
  <c r="J428" i="50" s="1"/>
  <c r="H428" i="50"/>
  <c r="I428" i="50"/>
  <c r="O428" i="50"/>
  <c r="F429" i="50"/>
  <c r="G429" i="50"/>
  <c r="P429" i="50" s="1"/>
  <c r="H429" i="50"/>
  <c r="I429" i="50"/>
  <c r="O429" i="50"/>
  <c r="F430" i="50"/>
  <c r="G430" i="50"/>
  <c r="J430" i="50" s="1"/>
  <c r="H430" i="50"/>
  <c r="I430" i="50"/>
  <c r="O430" i="50"/>
  <c r="F431" i="50"/>
  <c r="G431" i="50"/>
  <c r="J431" i="50" s="1"/>
  <c r="H431" i="50"/>
  <c r="I431" i="50"/>
  <c r="O431" i="50"/>
  <c r="F432" i="50"/>
  <c r="G432" i="50"/>
  <c r="P432" i="50" s="1"/>
  <c r="H432" i="50"/>
  <c r="I432" i="50"/>
  <c r="O432" i="50"/>
  <c r="F433" i="50"/>
  <c r="G433" i="50"/>
  <c r="H433" i="50"/>
  <c r="I433" i="50"/>
  <c r="O433" i="50"/>
  <c r="F434" i="50"/>
  <c r="G434" i="50"/>
  <c r="H434" i="50"/>
  <c r="I434" i="50"/>
  <c r="O434" i="50"/>
  <c r="F435" i="50"/>
  <c r="G435" i="50"/>
  <c r="J435" i="50" s="1"/>
  <c r="H435" i="50"/>
  <c r="I435" i="50"/>
  <c r="O435" i="50"/>
  <c r="F436" i="50"/>
  <c r="G436" i="50"/>
  <c r="L436" i="50" s="1"/>
  <c r="M436" i="50" s="1"/>
  <c r="N436" i="50" s="1"/>
  <c r="H436" i="50"/>
  <c r="I436" i="50"/>
  <c r="O436" i="50"/>
  <c r="F437" i="50"/>
  <c r="G437" i="50"/>
  <c r="K437" i="50" s="1"/>
  <c r="H437" i="50"/>
  <c r="I437" i="50"/>
  <c r="O437" i="50"/>
  <c r="F438" i="50"/>
  <c r="G438" i="50"/>
  <c r="P438" i="50" s="1"/>
  <c r="H438" i="50"/>
  <c r="I438" i="50"/>
  <c r="O438" i="50"/>
  <c r="F439" i="50"/>
  <c r="G439" i="50"/>
  <c r="J439" i="50" s="1"/>
  <c r="H439" i="50"/>
  <c r="I439" i="50"/>
  <c r="O439" i="50"/>
  <c r="F440" i="50"/>
  <c r="G440" i="50"/>
  <c r="J440" i="50" s="1"/>
  <c r="H440" i="50"/>
  <c r="I440" i="50"/>
  <c r="O440" i="50"/>
  <c r="F441" i="50"/>
  <c r="G441" i="50"/>
  <c r="J441" i="50" s="1"/>
  <c r="H441" i="50"/>
  <c r="I441" i="50"/>
  <c r="O441" i="50"/>
  <c r="F442" i="50"/>
  <c r="G442" i="50"/>
  <c r="J442" i="50" s="1"/>
  <c r="H442" i="50"/>
  <c r="I442" i="50"/>
  <c r="O442" i="50"/>
  <c r="F443" i="50"/>
  <c r="G443" i="50"/>
  <c r="J443" i="50" s="1"/>
  <c r="H443" i="50"/>
  <c r="I443" i="50"/>
  <c r="O443" i="50"/>
  <c r="F444" i="50"/>
  <c r="G444" i="50"/>
  <c r="P444" i="50" s="1"/>
  <c r="H444" i="50"/>
  <c r="I444" i="50"/>
  <c r="O444" i="50"/>
  <c r="F445" i="50"/>
  <c r="G445" i="50"/>
  <c r="H445" i="50"/>
  <c r="I445" i="50"/>
  <c r="O445" i="50"/>
  <c r="F446" i="50"/>
  <c r="G446" i="50"/>
  <c r="P446" i="50" s="1"/>
  <c r="H446" i="50"/>
  <c r="I446" i="50"/>
  <c r="O446" i="50"/>
  <c r="F447" i="50"/>
  <c r="G447" i="50"/>
  <c r="H447" i="50"/>
  <c r="I447" i="50"/>
  <c r="O447" i="50"/>
  <c r="F448" i="50"/>
  <c r="G448" i="50"/>
  <c r="L448" i="50" s="1"/>
  <c r="H448" i="50"/>
  <c r="I448" i="50"/>
  <c r="O448" i="50"/>
  <c r="F449" i="50"/>
  <c r="G449" i="50"/>
  <c r="L449" i="50" s="1"/>
  <c r="H449" i="50"/>
  <c r="I449" i="50"/>
  <c r="O449" i="50"/>
  <c r="F450" i="50"/>
  <c r="G450" i="50"/>
  <c r="P450" i="50" s="1"/>
  <c r="H450" i="50"/>
  <c r="I450" i="50"/>
  <c r="O450" i="50"/>
  <c r="F451" i="50"/>
  <c r="G451" i="50"/>
  <c r="P451" i="50" s="1"/>
  <c r="H451" i="50"/>
  <c r="I451" i="50"/>
  <c r="O451" i="50"/>
  <c r="F452" i="50"/>
  <c r="G452" i="50"/>
  <c r="J452" i="50" s="1"/>
  <c r="H452" i="50"/>
  <c r="I452" i="50"/>
  <c r="O452" i="50"/>
  <c r="F453" i="50"/>
  <c r="G453" i="50"/>
  <c r="J453" i="50" s="1"/>
  <c r="H453" i="50"/>
  <c r="I453" i="50"/>
  <c r="O453" i="50"/>
  <c r="F454" i="50"/>
  <c r="G454" i="50"/>
  <c r="J454" i="50" s="1"/>
  <c r="H454" i="50"/>
  <c r="I454" i="50"/>
  <c r="O454" i="50"/>
  <c r="F455" i="50"/>
  <c r="G455" i="50"/>
  <c r="J455" i="50" s="1"/>
  <c r="H455" i="50"/>
  <c r="I455" i="50"/>
  <c r="O455" i="50"/>
  <c r="F456" i="50"/>
  <c r="G456" i="50"/>
  <c r="P456" i="50" s="1"/>
  <c r="H456" i="50"/>
  <c r="I456" i="50"/>
  <c r="O456" i="50"/>
  <c r="F457" i="50"/>
  <c r="G457" i="50"/>
  <c r="H457" i="50"/>
  <c r="I457" i="50"/>
  <c r="O457" i="50"/>
  <c r="F458" i="50"/>
  <c r="G458" i="50"/>
  <c r="P458" i="50" s="1"/>
  <c r="H458" i="50"/>
  <c r="I458" i="50"/>
  <c r="O458" i="50"/>
  <c r="F459" i="50"/>
  <c r="G459" i="50"/>
  <c r="J459" i="50" s="1"/>
  <c r="H459" i="50"/>
  <c r="I459" i="50"/>
  <c r="O459" i="50"/>
  <c r="F460" i="50"/>
  <c r="G460" i="50"/>
  <c r="L460" i="50" s="1"/>
  <c r="H460" i="50"/>
  <c r="I460" i="50"/>
  <c r="O460" i="50"/>
  <c r="F461" i="50"/>
  <c r="G461" i="50"/>
  <c r="L461" i="50" s="1"/>
  <c r="H461" i="50"/>
  <c r="I461" i="50"/>
  <c r="O461" i="50"/>
  <c r="F462" i="50"/>
  <c r="G462" i="50"/>
  <c r="P462" i="50" s="1"/>
  <c r="H462" i="50"/>
  <c r="I462" i="50"/>
  <c r="O462" i="50"/>
  <c r="F463" i="50"/>
  <c r="G463" i="50"/>
  <c r="J463" i="50" s="1"/>
  <c r="H463" i="50"/>
  <c r="I463" i="50"/>
  <c r="O463" i="50"/>
  <c r="F464" i="50"/>
  <c r="G464" i="50"/>
  <c r="K464" i="50" s="1"/>
  <c r="H464" i="50"/>
  <c r="I464" i="50"/>
  <c r="O464" i="50"/>
  <c r="F465" i="50"/>
  <c r="G465" i="50"/>
  <c r="K465" i="50" s="1"/>
  <c r="H465" i="50"/>
  <c r="I465" i="50"/>
  <c r="O465" i="50"/>
  <c r="F466" i="50"/>
  <c r="G466" i="50"/>
  <c r="J466" i="50" s="1"/>
  <c r="H466" i="50"/>
  <c r="I466" i="50"/>
  <c r="O466" i="50"/>
  <c r="F467" i="50"/>
  <c r="G467" i="50"/>
  <c r="J467" i="50" s="1"/>
  <c r="H467" i="50"/>
  <c r="I467" i="50"/>
  <c r="O467" i="50"/>
  <c r="F468" i="50"/>
  <c r="G468" i="50"/>
  <c r="H468" i="50"/>
  <c r="I468" i="50"/>
  <c r="O468" i="50"/>
  <c r="F469" i="50"/>
  <c r="G469" i="50"/>
  <c r="H469" i="50"/>
  <c r="I469" i="50"/>
  <c r="O469" i="50"/>
  <c r="F470" i="50"/>
  <c r="G470" i="50"/>
  <c r="H470" i="50"/>
  <c r="I470" i="50"/>
  <c r="O470" i="50"/>
  <c r="F471" i="50"/>
  <c r="G471" i="50"/>
  <c r="J471" i="50" s="1"/>
  <c r="H471" i="50"/>
  <c r="I471" i="50"/>
  <c r="O471" i="50"/>
  <c r="F472" i="50"/>
  <c r="G472" i="50"/>
  <c r="L472" i="50" s="1"/>
  <c r="H472" i="50"/>
  <c r="I472" i="50"/>
  <c r="O472" i="50"/>
  <c r="F473" i="50"/>
  <c r="G473" i="50"/>
  <c r="J473" i="50" s="1"/>
  <c r="H473" i="50"/>
  <c r="I473" i="50"/>
  <c r="O473" i="50"/>
  <c r="F474" i="50"/>
  <c r="G474" i="50"/>
  <c r="P474" i="50" s="1"/>
  <c r="H474" i="50"/>
  <c r="I474" i="50"/>
  <c r="O474" i="50"/>
  <c r="F475" i="50"/>
  <c r="G475" i="50"/>
  <c r="J475" i="50" s="1"/>
  <c r="H475" i="50"/>
  <c r="I475" i="50"/>
  <c r="O475" i="50"/>
  <c r="F476" i="50"/>
  <c r="G476" i="50"/>
  <c r="J476" i="50" s="1"/>
  <c r="H476" i="50"/>
  <c r="I476" i="50"/>
  <c r="O476" i="50"/>
  <c r="F477" i="50"/>
  <c r="G477" i="50"/>
  <c r="J477" i="50" s="1"/>
  <c r="H477" i="50"/>
  <c r="I477" i="50"/>
  <c r="O477" i="50"/>
  <c r="F478" i="50"/>
  <c r="G478" i="50"/>
  <c r="J478" i="50" s="1"/>
  <c r="H478" i="50"/>
  <c r="I478" i="50"/>
  <c r="O478" i="50"/>
  <c r="F479" i="50"/>
  <c r="G479" i="50"/>
  <c r="J479" i="50" s="1"/>
  <c r="H479" i="50"/>
  <c r="I479" i="50"/>
  <c r="O479" i="50"/>
  <c r="F480" i="50"/>
  <c r="G480" i="50"/>
  <c r="P480" i="50" s="1"/>
  <c r="H480" i="50"/>
  <c r="I480" i="50"/>
  <c r="O480" i="50"/>
  <c r="F481" i="50"/>
  <c r="G481" i="50"/>
  <c r="H481" i="50"/>
  <c r="I481" i="50"/>
  <c r="O481" i="50"/>
  <c r="F482" i="50"/>
  <c r="G482" i="50"/>
  <c r="H482" i="50"/>
  <c r="I482" i="50"/>
  <c r="O482" i="50"/>
  <c r="F483" i="50"/>
  <c r="G483" i="50"/>
  <c r="J483" i="50" s="1"/>
  <c r="H483" i="50"/>
  <c r="I483" i="50"/>
  <c r="O483" i="50"/>
  <c r="F484" i="50"/>
  <c r="G484" i="50"/>
  <c r="K484" i="50" s="1"/>
  <c r="H484" i="50"/>
  <c r="I484" i="50"/>
  <c r="O484" i="50"/>
  <c r="F485" i="50"/>
  <c r="G485" i="50"/>
  <c r="L485" i="50" s="1"/>
  <c r="H485" i="50"/>
  <c r="I485" i="50"/>
  <c r="O485" i="50"/>
  <c r="F486" i="50"/>
  <c r="G486" i="50"/>
  <c r="P486" i="50" s="1"/>
  <c r="H486" i="50"/>
  <c r="I486" i="50"/>
  <c r="O486" i="50"/>
  <c r="F487" i="50"/>
  <c r="G487" i="50"/>
  <c r="J487" i="50" s="1"/>
  <c r="H487" i="50"/>
  <c r="I487" i="50"/>
  <c r="O487" i="50"/>
  <c r="F488" i="50"/>
  <c r="G488" i="50"/>
  <c r="K488" i="50" s="1"/>
  <c r="H488" i="50"/>
  <c r="I488" i="50"/>
  <c r="O488" i="50"/>
  <c r="F489" i="50"/>
  <c r="G489" i="50"/>
  <c r="H489" i="50"/>
  <c r="I489" i="50"/>
  <c r="O489" i="50"/>
  <c r="F490" i="50"/>
  <c r="G490" i="50"/>
  <c r="J490" i="50" s="1"/>
  <c r="H490" i="50"/>
  <c r="I490" i="50"/>
  <c r="O490" i="50"/>
  <c r="F491" i="50"/>
  <c r="G491" i="50"/>
  <c r="J491" i="50" s="1"/>
  <c r="H491" i="50"/>
  <c r="I491" i="50"/>
  <c r="O491" i="50"/>
  <c r="F492" i="50"/>
  <c r="G492" i="50"/>
  <c r="P492" i="50" s="1"/>
  <c r="H492" i="50"/>
  <c r="I492" i="50"/>
  <c r="O492" i="50"/>
  <c r="F493" i="50"/>
  <c r="G493" i="50"/>
  <c r="H493" i="50"/>
  <c r="I493" i="50"/>
  <c r="O493" i="50"/>
  <c r="F494" i="50"/>
  <c r="G494" i="50"/>
  <c r="P494" i="50" s="1"/>
  <c r="H494" i="50"/>
  <c r="I494" i="50"/>
  <c r="O494" i="50"/>
  <c r="F495" i="50"/>
  <c r="G495" i="50"/>
  <c r="J495" i="50" s="1"/>
  <c r="H495" i="50"/>
  <c r="I495" i="50"/>
  <c r="O495" i="50"/>
  <c r="F496" i="50"/>
  <c r="G496" i="50"/>
  <c r="J496" i="50" s="1"/>
  <c r="H496" i="50"/>
  <c r="I496" i="50"/>
  <c r="O496" i="50"/>
  <c r="F497" i="50"/>
  <c r="G497" i="50"/>
  <c r="H497" i="50"/>
  <c r="I497" i="50"/>
  <c r="O497" i="50"/>
  <c r="F498" i="50"/>
  <c r="G498" i="50"/>
  <c r="P498" i="50" s="1"/>
  <c r="H498" i="50"/>
  <c r="I498" i="50"/>
  <c r="O498" i="50"/>
  <c r="F499" i="50"/>
  <c r="G499" i="50"/>
  <c r="J499" i="50" s="1"/>
  <c r="H499" i="50"/>
  <c r="I499" i="50"/>
  <c r="O499" i="50"/>
  <c r="F500" i="50"/>
  <c r="G500" i="50"/>
  <c r="K500" i="50" s="1"/>
  <c r="H500" i="50"/>
  <c r="I500" i="50"/>
  <c r="O500" i="50"/>
  <c r="F501" i="50"/>
  <c r="G501" i="50"/>
  <c r="J501" i="50" s="1"/>
  <c r="H501" i="50"/>
  <c r="I501" i="50"/>
  <c r="O501" i="50"/>
  <c r="F502" i="50"/>
  <c r="G502" i="50"/>
  <c r="J502" i="50" s="1"/>
  <c r="H502" i="50"/>
  <c r="I502" i="50"/>
  <c r="O502" i="50"/>
  <c r="F503" i="50"/>
  <c r="G503" i="50"/>
  <c r="J503" i="50" s="1"/>
  <c r="H503" i="50"/>
  <c r="I503" i="50"/>
  <c r="O503" i="50"/>
  <c r="F504" i="50"/>
  <c r="G504" i="50"/>
  <c r="P504" i="50" s="1"/>
  <c r="H504" i="50"/>
  <c r="I504" i="50"/>
  <c r="O504" i="50"/>
  <c r="F505" i="50"/>
  <c r="G505" i="50"/>
  <c r="H505" i="50"/>
  <c r="I505" i="50"/>
  <c r="O505" i="50"/>
  <c r="F506" i="50"/>
  <c r="G506" i="50"/>
  <c r="P506" i="50" s="1"/>
  <c r="H506" i="50"/>
  <c r="I506" i="50"/>
  <c r="O506" i="50"/>
  <c r="F507" i="50"/>
  <c r="G507" i="50"/>
  <c r="H507" i="50"/>
  <c r="I507" i="50"/>
  <c r="O507" i="50"/>
  <c r="F508" i="50"/>
  <c r="G508" i="50"/>
  <c r="H508" i="50"/>
  <c r="I508" i="50"/>
  <c r="O508" i="50"/>
  <c r="F509" i="50"/>
  <c r="G509" i="50"/>
  <c r="J509" i="50" s="1"/>
  <c r="H509" i="50"/>
  <c r="I509" i="50"/>
  <c r="O509" i="50"/>
  <c r="F510" i="50"/>
  <c r="G510" i="50"/>
  <c r="P510" i="50" s="1"/>
  <c r="H510" i="50"/>
  <c r="I510" i="50"/>
  <c r="O510" i="50"/>
  <c r="F511" i="50"/>
  <c r="G511" i="50"/>
  <c r="J511" i="50" s="1"/>
  <c r="H511" i="50"/>
  <c r="I511" i="50"/>
  <c r="O511" i="50"/>
  <c r="F512" i="50"/>
  <c r="G512" i="50"/>
  <c r="L512" i="50" s="1"/>
  <c r="M512" i="50" s="1"/>
  <c r="N512" i="50" s="1"/>
  <c r="H512" i="50"/>
  <c r="I512" i="50"/>
  <c r="O512" i="50"/>
  <c r="F513" i="50"/>
  <c r="G513" i="50"/>
  <c r="P513" i="50" s="1"/>
  <c r="H513" i="50"/>
  <c r="I513" i="50"/>
  <c r="O513" i="50"/>
  <c r="F514" i="50"/>
  <c r="G514" i="50"/>
  <c r="J514" i="50" s="1"/>
  <c r="H514" i="50"/>
  <c r="I514" i="50"/>
  <c r="O514" i="50"/>
  <c r="F515" i="50"/>
  <c r="G515" i="50"/>
  <c r="J515" i="50" s="1"/>
  <c r="H515" i="50"/>
  <c r="I515" i="50"/>
  <c r="O515" i="50"/>
  <c r="F516" i="50"/>
  <c r="G516" i="50"/>
  <c r="H516" i="50"/>
  <c r="I516" i="50"/>
  <c r="O516" i="50"/>
  <c r="F517" i="50"/>
  <c r="G517" i="50"/>
  <c r="H517" i="50"/>
  <c r="I517" i="50"/>
  <c r="O517" i="50"/>
  <c r="F518" i="50"/>
  <c r="G518" i="50"/>
  <c r="H518" i="50"/>
  <c r="I518" i="50"/>
  <c r="O518" i="50"/>
  <c r="T9" i="2"/>
  <c r="T10" i="2"/>
  <c r="T11" i="2"/>
  <c r="T12" i="2"/>
  <c r="T13" i="2"/>
  <c r="U9" i="2"/>
  <c r="AA9" i="2" s="1"/>
  <c r="U10" i="2"/>
  <c r="AA10" i="2" s="1"/>
  <c r="U11" i="2"/>
  <c r="AA11" i="2" s="1"/>
  <c r="U12" i="2"/>
  <c r="AA12" i="2" s="1"/>
  <c r="U13" i="2"/>
  <c r="AA13" i="2" s="1"/>
  <c r="V9" i="2"/>
  <c r="V10" i="2"/>
  <c r="V11" i="2"/>
  <c r="V12" i="2"/>
  <c r="V13" i="2"/>
  <c r="W9" i="2"/>
  <c r="W10" i="2"/>
  <c r="W11" i="2"/>
  <c r="W12" i="2"/>
  <c r="W13" i="2"/>
  <c r="Z9" i="2"/>
  <c r="Z10" i="2"/>
  <c r="Z11" i="2"/>
  <c r="Z12" i="2"/>
  <c r="Z13" i="2"/>
  <c r="AB9" i="2"/>
  <c r="AB10" i="2"/>
  <c r="AB11" i="2"/>
  <c r="AB12" i="2"/>
  <c r="AB13" i="2"/>
  <c r="Y10" i="2" l="1"/>
  <c r="Y11" i="2"/>
  <c r="Y9" i="2"/>
  <c r="X13" i="2"/>
  <c r="Y12" i="2"/>
  <c r="K509" i="50"/>
  <c r="K466" i="50"/>
  <c r="P475" i="50"/>
  <c r="J438" i="50"/>
  <c r="K477" i="50"/>
  <c r="L475" i="50"/>
  <c r="M475" i="50" s="1"/>
  <c r="N475" i="50" s="1"/>
  <c r="L452" i="50"/>
  <c r="M452" i="50" s="1"/>
  <c r="N452" i="50" s="1"/>
  <c r="P427" i="50"/>
  <c r="L425" i="50"/>
  <c r="M425" i="50" s="1"/>
  <c r="N425" i="50" s="1"/>
  <c r="K475" i="50"/>
  <c r="K485" i="50"/>
  <c r="J485" i="50"/>
  <c r="K441" i="50"/>
  <c r="J413" i="50"/>
  <c r="L406" i="50"/>
  <c r="M406" i="50" s="1"/>
  <c r="N406" i="50" s="1"/>
  <c r="P452" i="50"/>
  <c r="L450" i="50"/>
  <c r="M450" i="50" s="1"/>
  <c r="N450" i="50" s="1"/>
  <c r="J513" i="50"/>
  <c r="K452" i="50"/>
  <c r="J429" i="50"/>
  <c r="K427" i="50"/>
  <c r="J425" i="50"/>
  <c r="L415" i="50"/>
  <c r="M415" i="50" s="1"/>
  <c r="N415" i="50" s="1"/>
  <c r="P491" i="50"/>
  <c r="J417" i="50"/>
  <c r="J415" i="50"/>
  <c r="J500" i="50"/>
  <c r="L462" i="50"/>
  <c r="M462" i="50" s="1"/>
  <c r="N462" i="50" s="1"/>
  <c r="P439" i="50"/>
  <c r="P501" i="50"/>
  <c r="K462" i="50"/>
  <c r="K460" i="50"/>
  <c r="P453" i="50"/>
  <c r="L439" i="50"/>
  <c r="M439" i="50" s="1"/>
  <c r="N439" i="50" s="1"/>
  <c r="P403" i="50"/>
  <c r="P394" i="50"/>
  <c r="J462" i="50"/>
  <c r="J460" i="50"/>
  <c r="P440" i="50"/>
  <c r="K439" i="50"/>
  <c r="K414" i="50"/>
  <c r="K412" i="50"/>
  <c r="P405" i="50"/>
  <c r="L401" i="50"/>
  <c r="M401" i="50" s="1"/>
  <c r="N401" i="50" s="1"/>
  <c r="L501" i="50"/>
  <c r="M501" i="50" s="1"/>
  <c r="N501" i="50" s="1"/>
  <c r="P467" i="50"/>
  <c r="L430" i="50"/>
  <c r="M430" i="50" s="1"/>
  <c r="N430" i="50" s="1"/>
  <c r="K428" i="50"/>
  <c r="J403" i="50"/>
  <c r="L490" i="50"/>
  <c r="M490" i="50" s="1"/>
  <c r="N490" i="50" s="1"/>
  <c r="L488" i="50"/>
  <c r="M488" i="50" s="1"/>
  <c r="N488" i="50" s="1"/>
  <c r="L486" i="50"/>
  <c r="M486" i="50" s="1"/>
  <c r="N486" i="50" s="1"/>
  <c r="K474" i="50"/>
  <c r="P463" i="50"/>
  <c r="J451" i="50"/>
  <c r="L440" i="50"/>
  <c r="M440" i="50" s="1"/>
  <c r="N440" i="50" s="1"/>
  <c r="P417" i="50"/>
  <c r="K490" i="50"/>
  <c r="J486" i="50"/>
  <c r="K440" i="50"/>
  <c r="P415" i="50"/>
  <c r="K496" i="50"/>
  <c r="L467" i="50"/>
  <c r="M467" i="50" s="1"/>
  <c r="N467" i="50" s="1"/>
  <c r="L463" i="50"/>
  <c r="M463" i="50" s="1"/>
  <c r="N463" i="50" s="1"/>
  <c r="L419" i="50"/>
  <c r="M419" i="50" s="1"/>
  <c r="N419" i="50" s="1"/>
  <c r="K417" i="50"/>
  <c r="L514" i="50"/>
  <c r="M514" i="50" s="1"/>
  <c r="N514" i="50" s="1"/>
  <c r="K510" i="50"/>
  <c r="K472" i="50"/>
  <c r="K514" i="50"/>
  <c r="J510" i="50"/>
  <c r="L479" i="50"/>
  <c r="M479" i="50" s="1"/>
  <c r="N479" i="50" s="1"/>
  <c r="J472" i="50"/>
  <c r="L464" i="50"/>
  <c r="M464" i="50" s="1"/>
  <c r="N464" i="50" s="1"/>
  <c r="L503" i="50"/>
  <c r="M503" i="50" s="1"/>
  <c r="N503" i="50" s="1"/>
  <c r="P407" i="50"/>
  <c r="K403" i="50"/>
  <c r="P499" i="50"/>
  <c r="P476" i="50"/>
  <c r="P430" i="50"/>
  <c r="P443" i="50"/>
  <c r="P416" i="50"/>
  <c r="P489" i="50"/>
  <c r="L476" i="50"/>
  <c r="M476" i="50" s="1"/>
  <c r="N476" i="50" s="1"/>
  <c r="L453" i="50"/>
  <c r="M453" i="50" s="1"/>
  <c r="N453" i="50" s="1"/>
  <c r="K394" i="50"/>
  <c r="L499" i="50"/>
  <c r="M499" i="50" s="1"/>
  <c r="N499" i="50" s="1"/>
  <c r="K476" i="50"/>
  <c r="K453" i="50"/>
  <c r="L438" i="50"/>
  <c r="M438" i="50" s="1"/>
  <c r="N438" i="50" s="1"/>
  <c r="L416" i="50"/>
  <c r="M416" i="50" s="1"/>
  <c r="N416" i="50" s="1"/>
  <c r="L502" i="50"/>
  <c r="M502" i="50" s="1"/>
  <c r="N502" i="50" s="1"/>
  <c r="K499" i="50"/>
  <c r="L489" i="50"/>
  <c r="M489" i="50" s="1"/>
  <c r="N489" i="50" s="1"/>
  <c r="L443" i="50"/>
  <c r="M443" i="50" s="1"/>
  <c r="N443" i="50" s="1"/>
  <c r="K438" i="50"/>
  <c r="J426" i="50"/>
  <c r="K416" i="50"/>
  <c r="P514" i="50"/>
  <c r="K489" i="50"/>
  <c r="P479" i="50"/>
  <c r="P466" i="50"/>
  <c r="K436" i="50"/>
  <c r="L510" i="50"/>
  <c r="M510" i="50" s="1"/>
  <c r="N510" i="50" s="1"/>
  <c r="L500" i="50"/>
  <c r="M500" i="50" s="1"/>
  <c r="N500" i="50" s="1"/>
  <c r="P490" i="50"/>
  <c r="J489" i="50"/>
  <c r="P464" i="50"/>
  <c r="J436" i="50"/>
  <c r="J402" i="50"/>
  <c r="J400" i="50"/>
  <c r="K512" i="50"/>
  <c r="L509" i="50"/>
  <c r="M509" i="50" s="1"/>
  <c r="N509" i="50" s="1"/>
  <c r="P503" i="50"/>
  <c r="K498" i="50"/>
  <c r="L496" i="50"/>
  <c r="M496" i="50" s="1"/>
  <c r="N496" i="50" s="1"/>
  <c r="J488" i="50"/>
  <c r="L478" i="50"/>
  <c r="M478" i="50" s="1"/>
  <c r="N478" i="50" s="1"/>
  <c r="L474" i="50"/>
  <c r="M474" i="50" s="1"/>
  <c r="N474" i="50" s="1"/>
  <c r="L465" i="50"/>
  <c r="M465" i="50" s="1"/>
  <c r="N465" i="50" s="1"/>
  <c r="J464" i="50"/>
  <c r="K461" i="50"/>
  <c r="J450" i="50"/>
  <c r="K448" i="50"/>
  <c r="L442" i="50"/>
  <c r="M442" i="50" s="1"/>
  <c r="N442" i="50" s="1"/>
  <c r="L428" i="50"/>
  <c r="M428" i="50" s="1"/>
  <c r="N428" i="50" s="1"/>
  <c r="P419" i="50"/>
  <c r="J405" i="50"/>
  <c r="J401" i="50"/>
  <c r="J512" i="50"/>
  <c r="J498" i="50"/>
  <c r="K478" i="50"/>
  <c r="J461" i="50"/>
  <c r="J448" i="50"/>
  <c r="K442" i="50"/>
  <c r="L513" i="50"/>
  <c r="M513" i="50" s="1"/>
  <c r="N513" i="50" s="1"/>
  <c r="P500" i="50"/>
  <c r="J474" i="50"/>
  <c r="J465" i="50"/>
  <c r="L455" i="50"/>
  <c r="M455" i="50" s="1"/>
  <c r="N455" i="50" s="1"/>
  <c r="L451" i="50"/>
  <c r="M451" i="50" s="1"/>
  <c r="N451" i="50" s="1"/>
  <c r="L429" i="50"/>
  <c r="M429" i="50" s="1"/>
  <c r="N429" i="50" s="1"/>
  <c r="J412" i="50"/>
  <c r="K406" i="50"/>
  <c r="L402" i="50"/>
  <c r="M402" i="50" s="1"/>
  <c r="N402" i="50" s="1"/>
  <c r="K513" i="50"/>
  <c r="L466" i="50"/>
  <c r="M466" i="50" s="1"/>
  <c r="N466" i="50" s="1"/>
  <c r="K451" i="50"/>
  <c r="K429" i="50"/>
  <c r="K402" i="50"/>
  <c r="P487" i="50"/>
  <c r="L426" i="50"/>
  <c r="M426" i="50" s="1"/>
  <c r="N426" i="50" s="1"/>
  <c r="L413" i="50"/>
  <c r="M413" i="50" s="1"/>
  <c r="N413" i="50" s="1"/>
  <c r="P404" i="50"/>
  <c r="M403" i="50"/>
  <c r="N403" i="50" s="1"/>
  <c r="P511" i="50"/>
  <c r="K486" i="50"/>
  <c r="P477" i="50"/>
  <c r="M472" i="50"/>
  <c r="N472" i="50" s="1"/>
  <c r="P441" i="50"/>
  <c r="K430" i="50"/>
  <c r="K426" i="50"/>
  <c r="L407" i="50"/>
  <c r="M407" i="50" s="1"/>
  <c r="N407" i="50" s="1"/>
  <c r="K400" i="50"/>
  <c r="L394" i="50"/>
  <c r="M394" i="50" s="1"/>
  <c r="N394" i="50" s="1"/>
  <c r="P515" i="50"/>
  <c r="P454" i="50"/>
  <c r="P418" i="50"/>
  <c r="L511" i="50"/>
  <c r="M511" i="50" s="1"/>
  <c r="N511" i="50" s="1"/>
  <c r="L508" i="50"/>
  <c r="M508" i="50" s="1"/>
  <c r="N508" i="50" s="1"/>
  <c r="P502" i="50"/>
  <c r="K501" i="50"/>
  <c r="P488" i="50"/>
  <c r="L487" i="50"/>
  <c r="M487" i="50" s="1"/>
  <c r="N487" i="50" s="1"/>
  <c r="K463" i="50"/>
  <c r="P431" i="50"/>
  <c r="L404" i="50"/>
  <c r="M404" i="50" s="1"/>
  <c r="N404" i="50" s="1"/>
  <c r="P512" i="50"/>
  <c r="K511" i="50"/>
  <c r="K508" i="50"/>
  <c r="L491" i="50"/>
  <c r="M491" i="50" s="1"/>
  <c r="N491" i="50" s="1"/>
  <c r="K487" i="50"/>
  <c r="L484" i="50"/>
  <c r="M484" i="50" s="1"/>
  <c r="N484" i="50" s="1"/>
  <c r="L477" i="50"/>
  <c r="M477" i="50" s="1"/>
  <c r="N477" i="50" s="1"/>
  <c r="P465" i="50"/>
  <c r="L454" i="50"/>
  <c r="M454" i="50" s="1"/>
  <c r="N454" i="50" s="1"/>
  <c r="L441" i="50"/>
  <c r="M441" i="50" s="1"/>
  <c r="N441" i="50" s="1"/>
  <c r="L437" i="50"/>
  <c r="M437" i="50" s="1"/>
  <c r="N437" i="50" s="1"/>
  <c r="P428" i="50"/>
  <c r="L427" i="50"/>
  <c r="M427" i="50" s="1"/>
  <c r="N427" i="50" s="1"/>
  <c r="K424" i="50"/>
  <c r="L418" i="50"/>
  <c r="M418" i="50" s="1"/>
  <c r="N418" i="50" s="1"/>
  <c r="L414" i="50"/>
  <c r="M414" i="50" s="1"/>
  <c r="N414" i="50" s="1"/>
  <c r="K404" i="50"/>
  <c r="P395" i="50"/>
  <c r="L515" i="50"/>
  <c r="M515" i="50" s="1"/>
  <c r="N515" i="50" s="1"/>
  <c r="J508" i="50"/>
  <c r="P478" i="50"/>
  <c r="K454" i="50"/>
  <c r="P442" i="50"/>
  <c r="L431" i="50"/>
  <c r="M431" i="50" s="1"/>
  <c r="N431" i="50" s="1"/>
  <c r="J424" i="50"/>
  <c r="K418" i="50"/>
  <c r="L405" i="50"/>
  <c r="M405" i="50" s="1"/>
  <c r="N405" i="50" s="1"/>
  <c r="K502" i="50"/>
  <c r="L498" i="50"/>
  <c r="M498" i="50" s="1"/>
  <c r="N498" i="50" s="1"/>
  <c r="J484" i="50"/>
  <c r="P455" i="50"/>
  <c r="K450" i="50"/>
  <c r="J437" i="50"/>
  <c r="J414" i="50"/>
  <c r="P406" i="50"/>
  <c r="L395" i="50"/>
  <c r="M395" i="50" s="1"/>
  <c r="N395" i="50" s="1"/>
  <c r="Y13" i="2"/>
  <c r="X10" i="2"/>
  <c r="X9" i="2"/>
  <c r="X11" i="2"/>
  <c r="X12" i="2"/>
  <c r="K507" i="50"/>
  <c r="L507" i="50"/>
  <c r="M507" i="50" s="1"/>
  <c r="N507" i="50" s="1"/>
  <c r="P507" i="50"/>
  <c r="J482" i="50"/>
  <c r="K482" i="50"/>
  <c r="L482" i="50"/>
  <c r="M482" i="50" s="1"/>
  <c r="N482" i="50" s="1"/>
  <c r="J480" i="50"/>
  <c r="K480" i="50"/>
  <c r="L480" i="50"/>
  <c r="M480" i="50" s="1"/>
  <c r="N480" i="50" s="1"/>
  <c r="M449" i="50"/>
  <c r="N449" i="50" s="1"/>
  <c r="P449" i="50"/>
  <c r="J445" i="50"/>
  <c r="K445" i="50"/>
  <c r="L445" i="50"/>
  <c r="M445" i="50" s="1"/>
  <c r="N445" i="50" s="1"/>
  <c r="P445" i="50"/>
  <c r="J421" i="50"/>
  <c r="K421" i="50"/>
  <c r="L421" i="50"/>
  <c r="M421" i="50" s="1"/>
  <c r="N421" i="50" s="1"/>
  <c r="P421" i="50"/>
  <c r="K399" i="50"/>
  <c r="L399" i="50"/>
  <c r="M399" i="50" s="1"/>
  <c r="N399" i="50" s="1"/>
  <c r="P399" i="50"/>
  <c r="P497" i="50"/>
  <c r="K447" i="50"/>
  <c r="L447" i="50"/>
  <c r="M447" i="50" s="1"/>
  <c r="N447" i="50" s="1"/>
  <c r="P447" i="50"/>
  <c r="J433" i="50"/>
  <c r="K433" i="50"/>
  <c r="L433" i="50"/>
  <c r="M433" i="50" s="1"/>
  <c r="N433" i="50" s="1"/>
  <c r="P433" i="50"/>
  <c r="K411" i="50"/>
  <c r="L411" i="50"/>
  <c r="M411" i="50" s="1"/>
  <c r="N411" i="50" s="1"/>
  <c r="P411" i="50"/>
  <c r="J493" i="50"/>
  <c r="K493" i="50"/>
  <c r="L493" i="50"/>
  <c r="M493" i="50" s="1"/>
  <c r="N493" i="50" s="1"/>
  <c r="P493" i="50"/>
  <c r="L473" i="50"/>
  <c r="M473" i="50" s="1"/>
  <c r="N473" i="50" s="1"/>
  <c r="K423" i="50"/>
  <c r="L423" i="50"/>
  <c r="M423" i="50" s="1"/>
  <c r="N423" i="50" s="1"/>
  <c r="P423" i="50"/>
  <c r="J518" i="50"/>
  <c r="K518" i="50"/>
  <c r="L518" i="50"/>
  <c r="M518" i="50" s="1"/>
  <c r="N518" i="50" s="1"/>
  <c r="J516" i="50"/>
  <c r="K516" i="50"/>
  <c r="L516" i="50"/>
  <c r="M516" i="50" s="1"/>
  <c r="N516" i="50" s="1"/>
  <c r="K495" i="50"/>
  <c r="L495" i="50"/>
  <c r="M495" i="50" s="1"/>
  <c r="N495" i="50" s="1"/>
  <c r="P495" i="50"/>
  <c r="K473" i="50"/>
  <c r="J470" i="50"/>
  <c r="K470" i="50"/>
  <c r="L470" i="50"/>
  <c r="M470" i="50" s="1"/>
  <c r="N470" i="50" s="1"/>
  <c r="J468" i="50"/>
  <c r="K468" i="50"/>
  <c r="L468" i="50"/>
  <c r="M468" i="50" s="1"/>
  <c r="N468" i="50" s="1"/>
  <c r="K435" i="50"/>
  <c r="L435" i="50"/>
  <c r="M435" i="50" s="1"/>
  <c r="N435" i="50" s="1"/>
  <c r="P435" i="50"/>
  <c r="M485" i="50"/>
  <c r="N485" i="50" s="1"/>
  <c r="P485" i="50"/>
  <c r="J481" i="50"/>
  <c r="K481" i="50"/>
  <c r="L481" i="50"/>
  <c r="M481" i="50" s="1"/>
  <c r="N481" i="50" s="1"/>
  <c r="P481" i="50"/>
  <c r="J458" i="50"/>
  <c r="K458" i="50"/>
  <c r="L458" i="50"/>
  <c r="M458" i="50" s="1"/>
  <c r="N458" i="50" s="1"/>
  <c r="J456" i="50"/>
  <c r="K456" i="50"/>
  <c r="L456" i="50"/>
  <c r="M456" i="50" s="1"/>
  <c r="N456" i="50" s="1"/>
  <c r="J408" i="50"/>
  <c r="K408" i="50"/>
  <c r="L408" i="50"/>
  <c r="M408" i="50" s="1"/>
  <c r="N408" i="50" s="1"/>
  <c r="J398" i="50"/>
  <c r="K398" i="50"/>
  <c r="L398" i="50"/>
  <c r="M398" i="50" s="1"/>
  <c r="N398" i="50" s="1"/>
  <c r="P398" i="50"/>
  <c r="J506" i="50"/>
  <c r="K506" i="50"/>
  <c r="L506" i="50"/>
  <c r="M506" i="50" s="1"/>
  <c r="N506" i="50" s="1"/>
  <c r="J504" i="50"/>
  <c r="K504" i="50"/>
  <c r="L504" i="50"/>
  <c r="M504" i="50" s="1"/>
  <c r="N504" i="50" s="1"/>
  <c r="K483" i="50"/>
  <c r="L483" i="50"/>
  <c r="M483" i="50" s="1"/>
  <c r="N483" i="50" s="1"/>
  <c r="P483" i="50"/>
  <c r="J420" i="50"/>
  <c r="K420" i="50"/>
  <c r="L420" i="50"/>
  <c r="M420" i="50" s="1"/>
  <c r="N420" i="50" s="1"/>
  <c r="J410" i="50"/>
  <c r="K410" i="50"/>
  <c r="L410" i="50"/>
  <c r="M410" i="50" s="1"/>
  <c r="N410" i="50" s="1"/>
  <c r="P410" i="50"/>
  <c r="J396" i="50"/>
  <c r="K396" i="50"/>
  <c r="L396" i="50"/>
  <c r="M396" i="50" s="1"/>
  <c r="N396" i="50" s="1"/>
  <c r="P473" i="50"/>
  <c r="J446" i="50"/>
  <c r="K446" i="50"/>
  <c r="L446" i="50"/>
  <c r="M446" i="50" s="1"/>
  <c r="N446" i="50" s="1"/>
  <c r="J444" i="50"/>
  <c r="K444" i="50"/>
  <c r="L444" i="50"/>
  <c r="M444" i="50" s="1"/>
  <c r="N444" i="50" s="1"/>
  <c r="J432" i="50"/>
  <c r="K432" i="50"/>
  <c r="L432" i="50"/>
  <c r="M432" i="50" s="1"/>
  <c r="N432" i="50" s="1"/>
  <c r="J422" i="50"/>
  <c r="K422" i="50"/>
  <c r="L422" i="50"/>
  <c r="M422" i="50" s="1"/>
  <c r="N422" i="50" s="1"/>
  <c r="P422" i="50"/>
  <c r="J517" i="50"/>
  <c r="K517" i="50"/>
  <c r="L517" i="50"/>
  <c r="M517" i="50" s="1"/>
  <c r="N517" i="50" s="1"/>
  <c r="P517" i="50"/>
  <c r="L497" i="50"/>
  <c r="M497" i="50" s="1"/>
  <c r="N497" i="50" s="1"/>
  <c r="P482" i="50"/>
  <c r="J469" i="50"/>
  <c r="K469" i="50"/>
  <c r="L469" i="50"/>
  <c r="M469" i="50" s="1"/>
  <c r="N469" i="50" s="1"/>
  <c r="P469" i="50"/>
  <c r="K449" i="50"/>
  <c r="J434" i="50"/>
  <c r="K434" i="50"/>
  <c r="L434" i="50"/>
  <c r="M434" i="50" s="1"/>
  <c r="N434" i="50" s="1"/>
  <c r="P434" i="50"/>
  <c r="J507" i="50"/>
  <c r="K497" i="50"/>
  <c r="J494" i="50"/>
  <c r="K494" i="50"/>
  <c r="L494" i="50"/>
  <c r="M494" i="50" s="1"/>
  <c r="N494" i="50" s="1"/>
  <c r="J492" i="50"/>
  <c r="K492" i="50"/>
  <c r="L492" i="50"/>
  <c r="M492" i="50" s="1"/>
  <c r="N492" i="50" s="1"/>
  <c r="K471" i="50"/>
  <c r="L471" i="50"/>
  <c r="M471" i="50" s="1"/>
  <c r="N471" i="50" s="1"/>
  <c r="P471" i="50"/>
  <c r="J449" i="50"/>
  <c r="J399" i="50"/>
  <c r="P516" i="50"/>
  <c r="P509" i="50"/>
  <c r="J497" i="50"/>
  <c r="P468" i="50"/>
  <c r="M461" i="50"/>
  <c r="N461" i="50" s="1"/>
  <c r="P461" i="50"/>
  <c r="J457" i="50"/>
  <c r="K457" i="50"/>
  <c r="L457" i="50"/>
  <c r="M457" i="50" s="1"/>
  <c r="N457" i="50" s="1"/>
  <c r="P457" i="50"/>
  <c r="J447" i="50"/>
  <c r="J411" i="50"/>
  <c r="P518" i="50"/>
  <c r="J505" i="50"/>
  <c r="K505" i="50"/>
  <c r="L505" i="50"/>
  <c r="M505" i="50" s="1"/>
  <c r="N505" i="50" s="1"/>
  <c r="P505" i="50"/>
  <c r="P470" i="50"/>
  <c r="K459" i="50"/>
  <c r="L459" i="50"/>
  <c r="M459" i="50" s="1"/>
  <c r="N459" i="50" s="1"/>
  <c r="P459" i="50"/>
  <c r="J423" i="50"/>
  <c r="J409" i="50"/>
  <c r="L409" i="50"/>
  <c r="M409" i="50" s="1"/>
  <c r="N409" i="50" s="1"/>
  <c r="J397" i="50"/>
  <c r="K397" i="50"/>
  <c r="L397" i="50"/>
  <c r="M397" i="50" s="1"/>
  <c r="N397" i="50" s="1"/>
  <c r="P397" i="50"/>
  <c r="K515" i="50"/>
  <c r="P508" i="50"/>
  <c r="K503" i="50"/>
  <c r="P496" i="50"/>
  <c r="K491" i="50"/>
  <c r="P484" i="50"/>
  <c r="K479" i="50"/>
  <c r="P472" i="50"/>
  <c r="K467" i="50"/>
  <c r="P460" i="50"/>
  <c r="K455" i="50"/>
  <c r="P448" i="50"/>
  <c r="K443" i="50"/>
  <c r="P436" i="50"/>
  <c r="K431" i="50"/>
  <c r="P424" i="50"/>
  <c r="K419" i="50"/>
  <c r="P412" i="50"/>
  <c r="K407" i="50"/>
  <c r="P400" i="50"/>
  <c r="K395" i="50"/>
  <c r="P437" i="50"/>
  <c r="P425" i="50"/>
  <c r="P413" i="50"/>
  <c r="P401" i="50"/>
  <c r="M460" i="50"/>
  <c r="N460" i="50" s="1"/>
  <c r="M448" i="50"/>
  <c r="N448" i="50" s="1"/>
  <c r="M400" i="50"/>
  <c r="N400" i="50" s="1"/>
  <c r="F167" i="63" l="1"/>
  <c r="F351" i="63"/>
  <c r="F165" i="63"/>
  <c r="F349" i="63"/>
  <c r="F256" i="63"/>
  <c r="F72" i="63"/>
  <c r="F161" i="63"/>
  <c r="F345" i="63"/>
  <c r="F301" i="63"/>
  <c r="F111" i="63"/>
  <c r="F117" i="63"/>
  <c r="F295" i="63"/>
  <c r="T6" i="2"/>
  <c r="T7" i="2"/>
  <c r="T8" i="2"/>
  <c r="U6" i="2"/>
  <c r="AA6" i="2" s="1"/>
  <c r="U7" i="2"/>
  <c r="AA7" i="2" s="1"/>
  <c r="U8" i="2"/>
  <c r="AA8" i="2" s="1"/>
  <c r="V6" i="2"/>
  <c r="V7" i="2"/>
  <c r="V8" i="2"/>
  <c r="W6" i="2"/>
  <c r="W7" i="2"/>
  <c r="W8" i="2"/>
  <c r="Z6" i="2"/>
  <c r="Z7" i="2"/>
  <c r="Z8" i="2"/>
  <c r="AB6" i="2"/>
  <c r="AB7" i="2"/>
  <c r="AB8" i="2"/>
  <c r="Y8" i="2" l="1"/>
  <c r="X7" i="2"/>
  <c r="X6" i="2"/>
  <c r="Y6" i="2"/>
  <c r="Y7" i="2"/>
  <c r="X8" i="2"/>
  <c r="N74" i="91"/>
  <c r="O74" i="91"/>
  <c r="N75" i="91"/>
  <c r="O75" i="91"/>
  <c r="N76" i="91"/>
  <c r="O76" i="91"/>
  <c r="N77" i="91"/>
  <c r="O77" i="91"/>
  <c r="N78" i="91"/>
  <c r="O78" i="91"/>
  <c r="N79" i="91"/>
  <c r="O79" i="91"/>
  <c r="N80" i="91"/>
  <c r="O80" i="91"/>
  <c r="N81" i="91"/>
  <c r="O81" i="91"/>
  <c r="N82" i="91"/>
  <c r="O82" i="91"/>
  <c r="N83" i="91"/>
  <c r="O83" i="91"/>
  <c r="N84" i="91"/>
  <c r="O84" i="91"/>
  <c r="N85" i="91"/>
  <c r="O85" i="91"/>
  <c r="N86" i="91"/>
  <c r="O86" i="91"/>
  <c r="N87" i="91"/>
  <c r="O87" i="91"/>
  <c r="N88" i="91"/>
  <c r="O88" i="91"/>
  <c r="N89" i="91"/>
  <c r="O89" i="91"/>
  <c r="F212" i="63" l="1"/>
  <c r="F28" i="63"/>
  <c r="F14" i="63"/>
  <c r="F198" i="63"/>
  <c r="F47" i="63"/>
  <c r="F231" i="63"/>
  <c r="L157" i="55"/>
  <c r="T3" i="2" l="1"/>
  <c r="T5" i="2"/>
  <c r="T4" i="2"/>
  <c r="U3" i="2"/>
  <c r="AA3" i="2" s="1"/>
  <c r="AA5" i="2"/>
  <c r="U4" i="2"/>
  <c r="AA4" i="2" s="1"/>
  <c r="V3" i="2"/>
  <c r="V5" i="2"/>
  <c r="V4" i="2"/>
  <c r="W3" i="2"/>
  <c r="W5" i="2"/>
  <c r="W4" i="2"/>
  <c r="Z3" i="2"/>
  <c r="Z5" i="2"/>
  <c r="Z4" i="2"/>
  <c r="AB3" i="2"/>
  <c r="AB5" i="2"/>
  <c r="AB4" i="2"/>
  <c r="J1399" i="61" l="1"/>
  <c r="J22" i="61"/>
  <c r="J1899" i="61"/>
  <c r="I1899" i="61"/>
  <c r="J274" i="61"/>
  <c r="J649" i="61"/>
  <c r="E1774" i="61"/>
  <c r="F2024" i="61"/>
  <c r="I1649" i="61"/>
  <c r="J2024" i="61"/>
  <c r="E524" i="61"/>
  <c r="G274" i="61"/>
  <c r="K2024" i="61"/>
  <c r="H899" i="61"/>
  <c r="G2024" i="61"/>
  <c r="G1774" i="61"/>
  <c r="J1774" i="61"/>
  <c r="K149" i="61"/>
  <c r="F1899" i="61"/>
  <c r="F649" i="61"/>
  <c r="F899" i="61"/>
  <c r="E274" i="61"/>
  <c r="H1149" i="61"/>
  <c r="G22" i="61"/>
  <c r="H774" i="61"/>
  <c r="K399" i="61"/>
  <c r="E649" i="61"/>
  <c r="J1024" i="61"/>
  <c r="G1524" i="61"/>
  <c r="F1774" i="61"/>
  <c r="E1024" i="61"/>
  <c r="G1649" i="61"/>
  <c r="E2024" i="61"/>
  <c r="K1649" i="61"/>
  <c r="K1524" i="61"/>
  <c r="K22" i="61"/>
  <c r="I274" i="61"/>
  <c r="K1024" i="61"/>
  <c r="E1899" i="61"/>
  <c r="F399" i="61"/>
  <c r="H524" i="61"/>
  <c r="J1149" i="61"/>
  <c r="F1399" i="61"/>
  <c r="J1274" i="61"/>
  <c r="H1649" i="61"/>
  <c r="K1274" i="61"/>
  <c r="I22" i="61"/>
  <c r="H2024" i="61"/>
  <c r="J899" i="61"/>
  <c r="E22" i="61"/>
  <c r="H1774" i="61"/>
  <c r="J524" i="61"/>
  <c r="E1399" i="61"/>
  <c r="F149" i="61"/>
  <c r="I2024" i="61"/>
  <c r="H22" i="61"/>
  <c r="E1274" i="61"/>
  <c r="J774" i="61"/>
  <c r="H1899" i="61"/>
  <c r="H1524" i="61"/>
  <c r="I1774" i="61"/>
  <c r="E1524" i="61"/>
  <c r="F1149" i="61"/>
  <c r="F774" i="61"/>
  <c r="G1899" i="61"/>
  <c r="E899" i="61"/>
  <c r="E1649" i="61"/>
  <c r="H1274" i="61"/>
  <c r="K1899" i="61"/>
  <c r="G899" i="61"/>
  <c r="I399" i="61"/>
  <c r="I1024" i="61"/>
  <c r="G524" i="61"/>
  <c r="G399" i="61"/>
  <c r="E399" i="61"/>
  <c r="F1524" i="61"/>
  <c r="K1774" i="61"/>
  <c r="F524" i="61"/>
  <c r="I1524" i="61"/>
  <c r="F274" i="61"/>
  <c r="G1274" i="61"/>
  <c r="K274" i="61"/>
  <c r="H149" i="61"/>
  <c r="I1274" i="61"/>
  <c r="F1024" i="61"/>
  <c r="E774" i="61"/>
  <c r="G1399" i="61"/>
  <c r="I899" i="61"/>
  <c r="J1524" i="61"/>
  <c r="G1024" i="61"/>
  <c r="F22" i="61"/>
  <c r="I1399" i="61"/>
  <c r="I524" i="61"/>
  <c r="J399" i="61"/>
  <c r="G1149" i="61"/>
  <c r="E1149" i="61"/>
  <c r="I649" i="61"/>
  <c r="F1649" i="61"/>
  <c r="H1399" i="61"/>
  <c r="J1649" i="61"/>
  <c r="G649" i="61"/>
  <c r="H649" i="61"/>
  <c r="H399" i="61"/>
  <c r="G774" i="61"/>
  <c r="J149" i="61"/>
  <c r="F1274" i="61"/>
  <c r="K899" i="61"/>
  <c r="I774" i="61"/>
  <c r="I1149" i="61"/>
  <c r="K524" i="61"/>
  <c r="E149" i="61"/>
  <c r="K1399" i="61"/>
  <c r="K1149" i="61"/>
  <c r="H274" i="61"/>
  <c r="H1024" i="61"/>
  <c r="G149" i="61"/>
  <c r="K774" i="61"/>
  <c r="I149" i="61"/>
  <c r="K649" i="61"/>
  <c r="E902" i="61"/>
  <c r="H277" i="61"/>
  <c r="K152" i="61"/>
  <c r="I1527" i="61"/>
  <c r="F652" i="61"/>
  <c r="K1027" i="61"/>
  <c r="F902" i="61"/>
  <c r="H25" i="61"/>
  <c r="H1902" i="61"/>
  <c r="F1527" i="61"/>
  <c r="H402" i="61"/>
  <c r="J402" i="61"/>
  <c r="K1777" i="61"/>
  <c r="I777" i="61"/>
  <c r="E1527" i="61"/>
  <c r="G277" i="61"/>
  <c r="I1652" i="61"/>
  <c r="E1652" i="61"/>
  <c r="J1527" i="61"/>
  <c r="E652" i="61"/>
  <c r="I25" i="61"/>
  <c r="H1277" i="61"/>
  <c r="K902" i="61"/>
  <c r="F277" i="61"/>
  <c r="I1027" i="61"/>
  <c r="G1527" i="61"/>
  <c r="E152" i="61"/>
  <c r="E2027" i="61"/>
  <c r="G1277" i="61"/>
  <c r="K1902" i="61"/>
  <c r="F25" i="61"/>
  <c r="F1027" i="61"/>
  <c r="F1152" i="61"/>
  <c r="F2027" i="61"/>
  <c r="I2027" i="61"/>
  <c r="G1652" i="61"/>
  <c r="G1027" i="61"/>
  <c r="I652" i="61"/>
  <c r="E1402" i="61"/>
  <c r="E527" i="61"/>
  <c r="G25" i="61"/>
  <c r="G402" i="61"/>
  <c r="E1902" i="61"/>
  <c r="I1902" i="61"/>
  <c r="I1402" i="61"/>
  <c r="G652" i="61"/>
  <c r="J777" i="61"/>
  <c r="F777" i="61"/>
  <c r="F527" i="61"/>
  <c r="K1277" i="61"/>
  <c r="G777" i="61"/>
  <c r="H1402" i="61"/>
  <c r="H1652" i="61"/>
  <c r="E777" i="61"/>
  <c r="J1027" i="61"/>
  <c r="G1902" i="61"/>
  <c r="F1902" i="61"/>
  <c r="E277" i="61"/>
  <c r="H902" i="61"/>
  <c r="E1152" i="61"/>
  <c r="H1527" i="61"/>
  <c r="I402" i="61"/>
  <c r="J1902" i="61"/>
  <c r="E1777" i="61"/>
  <c r="K1152" i="61"/>
  <c r="H152" i="61"/>
  <c r="K1652" i="61"/>
  <c r="E402" i="61"/>
  <c r="I1777" i="61"/>
  <c r="G902" i="61"/>
  <c r="F1652" i="61"/>
  <c r="G2027" i="61"/>
  <c r="J1402" i="61"/>
  <c r="H1027" i="61"/>
  <c r="J902" i="61"/>
  <c r="J527" i="61"/>
  <c r="J1777" i="61"/>
  <c r="F1777" i="61"/>
  <c r="K777" i="61"/>
  <c r="K25" i="61"/>
  <c r="J25" i="61"/>
  <c r="K2027" i="61"/>
  <c r="J152" i="61"/>
  <c r="H2027" i="61"/>
  <c r="K1527" i="61"/>
  <c r="I527" i="61"/>
  <c r="K1402" i="61"/>
  <c r="F1277" i="61"/>
  <c r="K652" i="61"/>
  <c r="J2027" i="61"/>
  <c r="G1402" i="61"/>
  <c r="J652" i="61"/>
  <c r="K402" i="61"/>
  <c r="E25" i="61"/>
  <c r="G1777" i="61"/>
  <c r="J1277" i="61"/>
  <c r="J1652" i="61"/>
  <c r="J277" i="61"/>
  <c r="F402" i="61"/>
  <c r="I1277" i="61"/>
  <c r="H1152" i="61"/>
  <c r="I152" i="61"/>
  <c r="K277" i="61"/>
  <c r="G527" i="61"/>
  <c r="G152" i="61"/>
  <c r="I277" i="61"/>
  <c r="F152" i="61"/>
  <c r="H1777" i="61"/>
  <c r="H777" i="61"/>
  <c r="E1277" i="61"/>
  <c r="I1152" i="61"/>
  <c r="K527" i="61"/>
  <c r="F1402" i="61"/>
  <c r="J1152" i="61"/>
  <c r="I902" i="61"/>
  <c r="H527" i="61"/>
  <c r="G1152" i="61"/>
  <c r="E1027" i="61"/>
  <c r="H652" i="61"/>
  <c r="K397" i="61"/>
  <c r="K647" i="61"/>
  <c r="F272" i="61"/>
  <c r="F20" i="61"/>
  <c r="I1397" i="61"/>
  <c r="E772" i="61"/>
  <c r="I1272" i="61"/>
  <c r="J397" i="61"/>
  <c r="F647" i="61"/>
  <c r="J20" i="61"/>
  <c r="I1772" i="61"/>
  <c r="G1897" i="61"/>
  <c r="F1397" i="61"/>
  <c r="E2022" i="61"/>
  <c r="K1397" i="61"/>
  <c r="E20" i="61"/>
  <c r="E647" i="61"/>
  <c r="F397" i="61"/>
  <c r="E147" i="61"/>
  <c r="G647" i="61"/>
  <c r="K772" i="61"/>
  <c r="I1522" i="61"/>
  <c r="F1647" i="61"/>
  <c r="G772" i="61"/>
  <c r="F147" i="61"/>
  <c r="F897" i="61"/>
  <c r="J897" i="61"/>
  <c r="F1897" i="61"/>
  <c r="H1897" i="61"/>
  <c r="G1022" i="61"/>
  <c r="J1522" i="61"/>
  <c r="H1272" i="61"/>
  <c r="E1647" i="61"/>
  <c r="E522" i="61"/>
  <c r="J647" i="61"/>
  <c r="I772" i="61"/>
  <c r="F1522" i="61"/>
  <c r="E1772" i="61"/>
  <c r="H272" i="61"/>
  <c r="I522" i="61"/>
  <c r="H1647" i="61"/>
  <c r="E1022" i="61"/>
  <c r="F772" i="61"/>
  <c r="H1022" i="61"/>
  <c r="G897" i="61"/>
  <c r="H397" i="61"/>
  <c r="J1272" i="61"/>
  <c r="K1647" i="61"/>
  <c r="J2022" i="61"/>
  <c r="K897" i="61"/>
  <c r="H772" i="61"/>
  <c r="G1772" i="61"/>
  <c r="K1272" i="61"/>
  <c r="F2022" i="61"/>
  <c r="I20" i="61"/>
  <c r="F1772" i="61"/>
  <c r="G1397" i="61"/>
  <c r="E1897" i="61"/>
  <c r="J1647" i="61"/>
  <c r="I1147" i="61"/>
  <c r="F1022" i="61"/>
  <c r="I397" i="61"/>
  <c r="H147" i="61"/>
  <c r="G1272" i="61"/>
  <c r="I1897" i="61"/>
  <c r="I1022" i="61"/>
  <c r="J147" i="61"/>
  <c r="K522" i="61"/>
  <c r="I147" i="61"/>
  <c r="E272" i="61"/>
  <c r="E397" i="61"/>
  <c r="J272" i="61"/>
  <c r="G2022" i="61"/>
  <c r="K1147" i="61"/>
  <c r="I272" i="61"/>
  <c r="J772" i="61"/>
  <c r="F522" i="61"/>
  <c r="K272" i="61"/>
  <c r="E1522" i="61"/>
  <c r="H2022" i="61"/>
  <c r="I2022" i="61"/>
  <c r="F1272" i="61"/>
  <c r="H1147" i="61"/>
  <c r="K1522" i="61"/>
  <c r="E1397" i="61"/>
  <c r="H1522" i="61"/>
  <c r="G1647" i="61"/>
  <c r="K1022" i="61"/>
  <c r="K20" i="61"/>
  <c r="G20" i="61"/>
  <c r="H897" i="61"/>
  <c r="H1397" i="61"/>
  <c r="K147" i="61"/>
  <c r="K2022" i="61"/>
  <c r="F1147" i="61"/>
  <c r="H647" i="61"/>
  <c r="H522" i="61"/>
  <c r="J1397" i="61"/>
  <c r="G272" i="61"/>
  <c r="G397" i="61"/>
  <c r="K1772" i="61"/>
  <c r="J522" i="61"/>
  <c r="J1772" i="61"/>
  <c r="E1147" i="61"/>
  <c r="G1522" i="61"/>
  <c r="I897" i="61"/>
  <c r="I1647" i="61"/>
  <c r="H20" i="61"/>
  <c r="G1147" i="61"/>
  <c r="G522" i="61"/>
  <c r="J1147" i="61"/>
  <c r="E897" i="61"/>
  <c r="J1897" i="61"/>
  <c r="J1022" i="61"/>
  <c r="I647" i="61"/>
  <c r="E1272" i="61"/>
  <c r="G147" i="61"/>
  <c r="H1772" i="61"/>
  <c r="K1897" i="61"/>
  <c r="X3" i="2"/>
  <c r="Y3" i="2"/>
  <c r="Y4" i="2"/>
  <c r="X4" i="2"/>
  <c r="X5" i="2"/>
  <c r="Y5" i="2"/>
  <c r="F52" i="63" l="1"/>
  <c r="F236" i="63"/>
  <c r="F217" i="63"/>
  <c r="F33" i="63"/>
  <c r="F59" i="63"/>
  <c r="F243" i="63"/>
  <c r="F74" i="63"/>
  <c r="F258" i="63"/>
  <c r="T2" i="2"/>
  <c r="U2" i="2"/>
  <c r="AA2" i="2" s="1"/>
  <c r="V2" i="2"/>
  <c r="W2" i="2"/>
  <c r="Z2" i="2"/>
  <c r="AB2" i="2"/>
  <c r="G645" i="61" l="1"/>
  <c r="I270" i="61"/>
  <c r="I1395" i="61"/>
  <c r="E770" i="61"/>
  <c r="F1895" i="61"/>
  <c r="F2020" i="61"/>
  <c r="E895" i="61"/>
  <c r="G1270" i="61"/>
  <c r="G270" i="61"/>
  <c r="G895" i="61"/>
  <c r="I2020" i="61"/>
  <c r="F520" i="61"/>
  <c r="G1645" i="61"/>
  <c r="G520" i="61"/>
  <c r="F395" i="61"/>
  <c r="I1645" i="61"/>
  <c r="K895" i="61"/>
  <c r="E645" i="61"/>
  <c r="G1520" i="61"/>
  <c r="G18" i="61"/>
  <c r="F1395" i="61"/>
  <c r="E270" i="61"/>
  <c r="G1145" i="61"/>
  <c r="H1145" i="61"/>
  <c r="F1770" i="61"/>
  <c r="G1770" i="61"/>
  <c r="J145" i="61"/>
  <c r="H1020" i="61"/>
  <c r="G145" i="61"/>
  <c r="K2020" i="61"/>
  <c r="H770" i="61"/>
  <c r="I1270" i="61"/>
  <c r="F770" i="61"/>
  <c r="G2020" i="61"/>
  <c r="I520" i="61"/>
  <c r="K1770" i="61"/>
  <c r="J1395" i="61"/>
  <c r="K645" i="61"/>
  <c r="H520" i="61"/>
  <c r="E1020" i="61"/>
  <c r="K1020" i="61"/>
  <c r="I1520" i="61"/>
  <c r="F1645" i="61"/>
  <c r="K1895" i="61"/>
  <c r="K18" i="61"/>
  <c r="I1020" i="61"/>
  <c r="K1270" i="61"/>
  <c r="K145" i="61"/>
  <c r="J1270" i="61"/>
  <c r="F270" i="61"/>
  <c r="H645" i="61"/>
  <c r="I1145" i="61"/>
  <c r="I1770" i="61"/>
  <c r="K770" i="61"/>
  <c r="K1520" i="61"/>
  <c r="J1770" i="61"/>
  <c r="F1020" i="61"/>
  <c r="J520" i="61"/>
  <c r="I18" i="61"/>
  <c r="J1145" i="61"/>
  <c r="F18" i="61"/>
  <c r="F1145" i="61"/>
  <c r="J645" i="61"/>
  <c r="J1895" i="61"/>
  <c r="J1520" i="61"/>
  <c r="G1395" i="61"/>
  <c r="H145" i="61"/>
  <c r="F1520" i="61"/>
  <c r="H1520" i="61"/>
  <c r="J270" i="61"/>
  <c r="F145" i="61"/>
  <c r="I895" i="61"/>
  <c r="K1645" i="61"/>
  <c r="E145" i="61"/>
  <c r="J1020" i="61"/>
  <c r="J895" i="61"/>
  <c r="I145" i="61"/>
  <c r="I645" i="61"/>
  <c r="H1645" i="61"/>
  <c r="E395" i="61"/>
  <c r="H18" i="61"/>
  <c r="H1770" i="61"/>
  <c r="F895" i="61"/>
  <c r="E1770" i="61"/>
  <c r="E18" i="61"/>
  <c r="G770" i="61"/>
  <c r="H1270" i="61"/>
  <c r="J1645" i="61"/>
  <c r="I395" i="61"/>
  <c r="I1895" i="61"/>
  <c r="K395" i="61"/>
  <c r="G395" i="61"/>
  <c r="H895" i="61"/>
  <c r="F645" i="61"/>
  <c r="E1145" i="61"/>
  <c r="H1895" i="61"/>
  <c r="J18" i="61"/>
  <c r="I770" i="61"/>
  <c r="J770" i="61"/>
  <c r="E1395" i="61"/>
  <c r="J2020" i="61"/>
  <c r="E1270" i="61"/>
  <c r="K1145" i="61"/>
  <c r="E1895" i="61"/>
  <c r="H395" i="61"/>
  <c r="K520" i="61"/>
  <c r="G1895" i="61"/>
  <c r="H1395" i="61"/>
  <c r="J395" i="61"/>
  <c r="K270" i="61"/>
  <c r="E2020" i="61"/>
  <c r="H2020" i="61"/>
  <c r="E1645" i="61"/>
  <c r="K1395" i="61"/>
  <c r="E1520" i="61"/>
  <c r="H270" i="61"/>
  <c r="G1020" i="61"/>
  <c r="F1270" i="61"/>
  <c r="E520" i="61"/>
  <c r="AE39" i="34"/>
  <c r="AE30" i="34"/>
  <c r="AE28" i="34"/>
  <c r="AE25" i="34"/>
  <c r="AE34" i="34"/>
  <c r="AE23" i="34"/>
  <c r="AE27" i="34"/>
  <c r="X26" i="34"/>
  <c r="AE37" i="34"/>
  <c r="AE26" i="34"/>
  <c r="AE31" i="34"/>
  <c r="AE35" i="34"/>
  <c r="X22" i="34"/>
  <c r="X23" i="34"/>
  <c r="AE24" i="34"/>
  <c r="AE33" i="34"/>
  <c r="AE22" i="34"/>
  <c r="AE40" i="34"/>
  <c r="X25" i="34"/>
  <c r="AE36" i="34"/>
  <c r="AE29" i="34"/>
  <c r="AE32" i="34"/>
  <c r="AE38" i="34"/>
  <c r="X24" i="34"/>
  <c r="X2" i="2"/>
  <c r="Y2" i="2"/>
  <c r="F49" i="63" l="1"/>
  <c r="F233" i="63"/>
  <c r="L156" i="55"/>
  <c r="C73" i="86" l="1"/>
  <c r="C64" i="86"/>
  <c r="H64" i="86" l="1"/>
  <c r="D73" i="86"/>
  <c r="I73" i="86" s="1"/>
  <c r="C82" i="86"/>
  <c r="D85" i="86"/>
  <c r="I85" i="86" s="1"/>
  <c r="D64" i="86"/>
  <c r="D83" i="86"/>
  <c r="I83" i="86" s="1"/>
  <c r="C85" i="86"/>
  <c r="H85" i="86" s="1"/>
  <c r="C84" i="86"/>
  <c r="H84" i="86" s="1"/>
  <c r="C83" i="86"/>
  <c r="H83" i="86" s="1"/>
  <c r="D84" i="86"/>
  <c r="I84" i="86" s="1"/>
  <c r="D82" i="86"/>
  <c r="J85" i="86" l="1"/>
  <c r="I64" i="86"/>
  <c r="J64" i="86" s="1"/>
  <c r="E64" i="86"/>
  <c r="E84" i="86"/>
  <c r="H82" i="86"/>
  <c r="C86" i="86"/>
  <c r="H86" i="86" s="1"/>
  <c r="E82" i="86"/>
  <c r="J83" i="86"/>
  <c r="E85" i="86"/>
  <c r="J84" i="86"/>
  <c r="I82" i="86"/>
  <c r="D86" i="86"/>
  <c r="I86" i="86" s="1"/>
  <c r="E83" i="86"/>
  <c r="L149" i="55"/>
  <c r="L150" i="55"/>
  <c r="L151" i="55"/>
  <c r="L152" i="55"/>
  <c r="L153" i="55"/>
  <c r="L154" i="55"/>
  <c r="L155" i="55"/>
  <c r="C55" i="86"/>
  <c r="J86" i="86" l="1"/>
  <c r="E86" i="86"/>
  <c r="J82" i="86"/>
  <c r="D5" i="86"/>
  <c r="F2" i="50" l="1"/>
  <c r="F3" i="50"/>
  <c r="F4" i="50"/>
  <c r="F5" i="50"/>
  <c r="F6" i="50"/>
  <c r="F7" i="50"/>
  <c r="F8" i="50"/>
  <c r="F9" i="50"/>
  <c r="F10" i="50"/>
  <c r="F11" i="50"/>
  <c r="F12" i="50"/>
  <c r="F13" i="50"/>
  <c r="F44" i="50"/>
  <c r="F45" i="50"/>
  <c r="F46" i="50"/>
  <c r="F47" i="50"/>
  <c r="F104" i="50"/>
  <c r="F105" i="50"/>
  <c r="F106" i="50"/>
  <c r="F107" i="50"/>
  <c r="F108" i="50"/>
  <c r="F109" i="50"/>
  <c r="F110" i="50"/>
  <c r="F111" i="50"/>
  <c r="F112" i="50"/>
  <c r="F113" i="50"/>
  <c r="F114" i="50"/>
  <c r="F115" i="50"/>
  <c r="F116" i="50"/>
  <c r="F117" i="50"/>
  <c r="F118" i="50"/>
  <c r="F119" i="50"/>
  <c r="F120" i="50"/>
  <c r="F146" i="50"/>
  <c r="F147" i="50"/>
  <c r="F148" i="50"/>
  <c r="F149" i="50"/>
  <c r="F150" i="50"/>
  <c r="F151" i="50"/>
  <c r="F152" i="50"/>
  <c r="F153" i="50"/>
  <c r="F154" i="50"/>
  <c r="F155" i="50"/>
  <c r="F156" i="50"/>
  <c r="F157" i="50"/>
  <c r="F158" i="50"/>
  <c r="F159" i="50"/>
  <c r="F160" i="50"/>
  <c r="F161" i="50"/>
  <c r="F162" i="50"/>
  <c r="F163" i="50"/>
  <c r="F164" i="50"/>
  <c r="F165" i="50"/>
  <c r="F166" i="50"/>
  <c r="F167" i="50"/>
  <c r="F168" i="50"/>
  <c r="F169" i="50"/>
  <c r="F170" i="50"/>
  <c r="F171" i="50"/>
  <c r="F172" i="50"/>
  <c r="F173" i="50"/>
  <c r="F174" i="50"/>
  <c r="F175" i="50"/>
  <c r="F176" i="50"/>
  <c r="F177" i="50"/>
  <c r="F178" i="50"/>
  <c r="F179" i="50"/>
  <c r="F180" i="50"/>
  <c r="F181" i="50"/>
  <c r="F182" i="50"/>
  <c r="F183" i="50"/>
  <c r="F184" i="50"/>
  <c r="F185" i="50"/>
  <c r="F186" i="50"/>
  <c r="F187" i="50"/>
  <c r="F188" i="50"/>
  <c r="F189" i="50"/>
  <c r="F190" i="50"/>
  <c r="F191" i="50"/>
  <c r="F192" i="50"/>
  <c r="F193" i="50"/>
  <c r="F194" i="50"/>
  <c r="F195" i="50"/>
  <c r="F196" i="50"/>
  <c r="F197" i="50"/>
  <c r="F198" i="50"/>
  <c r="F199" i="50"/>
  <c r="F200" i="50"/>
  <c r="F201" i="50"/>
  <c r="F202" i="50"/>
  <c r="F203" i="50"/>
  <c r="F204" i="50"/>
  <c r="F205" i="50"/>
  <c r="F206" i="50"/>
  <c r="F207" i="50"/>
  <c r="F208" i="50"/>
  <c r="F209" i="50"/>
  <c r="F210" i="50"/>
  <c r="F211" i="50"/>
  <c r="F212" i="50"/>
  <c r="F213" i="50"/>
  <c r="F214" i="50"/>
  <c r="F215" i="50"/>
  <c r="F216" i="50"/>
  <c r="F217" i="50"/>
  <c r="F218" i="50"/>
  <c r="F219" i="50"/>
  <c r="F220" i="50"/>
  <c r="F221" i="50"/>
  <c r="F222" i="50"/>
  <c r="F223" i="50"/>
  <c r="F224" i="50"/>
  <c r="F225" i="50"/>
  <c r="F226" i="50"/>
  <c r="F227" i="50"/>
  <c r="F228" i="50"/>
  <c r="F229" i="50"/>
  <c r="F230" i="50"/>
  <c r="F231" i="50"/>
  <c r="F232" i="50"/>
  <c r="F233" i="50"/>
  <c r="F234" i="50"/>
  <c r="F235" i="50"/>
  <c r="F236" i="50"/>
  <c r="F237" i="50"/>
  <c r="F238" i="50"/>
  <c r="F239" i="50"/>
  <c r="F240" i="50"/>
  <c r="F241" i="50"/>
  <c r="F242" i="50"/>
  <c r="F243" i="50"/>
  <c r="F244" i="50"/>
  <c r="F245" i="50"/>
  <c r="F246" i="50"/>
  <c r="F247" i="50"/>
  <c r="F248" i="50"/>
  <c r="F249" i="50"/>
  <c r="F250" i="50"/>
  <c r="F251" i="50"/>
  <c r="F252" i="50"/>
  <c r="F253" i="50"/>
  <c r="F254" i="50"/>
  <c r="F255" i="50"/>
  <c r="F256" i="50"/>
  <c r="F257" i="50"/>
  <c r="F258" i="50"/>
  <c r="F259" i="50"/>
  <c r="F260" i="50"/>
  <c r="F261" i="50"/>
  <c r="F262" i="50"/>
  <c r="F263" i="50"/>
  <c r="F264" i="50"/>
  <c r="F265" i="50"/>
  <c r="F266" i="50"/>
  <c r="F267" i="50"/>
  <c r="F268" i="50"/>
  <c r="F269" i="50"/>
  <c r="F270" i="50"/>
  <c r="F271" i="50"/>
  <c r="F272" i="50"/>
  <c r="F273" i="50"/>
  <c r="F274" i="50"/>
  <c r="F275" i="50"/>
  <c r="F276" i="50"/>
  <c r="F277" i="50"/>
  <c r="F278" i="50"/>
  <c r="F279" i="50"/>
  <c r="F280" i="50"/>
  <c r="F281" i="50"/>
  <c r="F282" i="50"/>
  <c r="F283" i="50"/>
  <c r="F284" i="50"/>
  <c r="F285" i="50"/>
  <c r="F286" i="50"/>
  <c r="F287" i="50"/>
  <c r="F288" i="50"/>
  <c r="F289" i="50"/>
  <c r="F290" i="50"/>
  <c r="F291" i="50"/>
  <c r="F292" i="50"/>
  <c r="F293" i="50"/>
  <c r="F294" i="50"/>
  <c r="F295" i="50"/>
  <c r="F296" i="50"/>
  <c r="F297" i="50"/>
  <c r="F298" i="50"/>
  <c r="F299" i="50"/>
  <c r="F300" i="50"/>
  <c r="F301" i="50"/>
  <c r="F302" i="50"/>
  <c r="F303" i="50"/>
  <c r="F304" i="50"/>
  <c r="F305" i="50"/>
  <c r="F306" i="50"/>
  <c r="F307" i="50"/>
  <c r="F308" i="50"/>
  <c r="F309" i="50"/>
  <c r="F310" i="50"/>
  <c r="F311" i="50"/>
  <c r="F312" i="50"/>
  <c r="F313" i="50"/>
  <c r="F314" i="50"/>
  <c r="F315" i="50"/>
  <c r="F316" i="50"/>
  <c r="F317" i="50"/>
  <c r="F318" i="50"/>
  <c r="F319" i="50"/>
  <c r="F320" i="50"/>
  <c r="F321" i="50"/>
  <c r="F322" i="50"/>
  <c r="F323" i="50"/>
  <c r="F324" i="50"/>
  <c r="F325" i="50"/>
  <c r="F326" i="50"/>
  <c r="F327" i="50"/>
  <c r="F328" i="50"/>
  <c r="F329" i="50"/>
  <c r="F330" i="50"/>
  <c r="F331" i="50"/>
  <c r="F332" i="50"/>
  <c r="F333" i="50"/>
  <c r="F334" i="50"/>
  <c r="F335" i="50"/>
  <c r="F336" i="50"/>
  <c r="F337" i="50"/>
  <c r="F338" i="50"/>
  <c r="F339" i="50"/>
  <c r="F340" i="50"/>
  <c r="F341" i="50"/>
  <c r="F342" i="50"/>
  <c r="F343" i="50"/>
  <c r="F344" i="50"/>
  <c r="F345" i="50"/>
  <c r="F346" i="50"/>
  <c r="F347" i="50"/>
  <c r="F348" i="50"/>
  <c r="F349" i="50"/>
  <c r="F350" i="50"/>
  <c r="F351" i="50"/>
  <c r="F352" i="50"/>
  <c r="F353" i="50"/>
  <c r="F354" i="50"/>
  <c r="F355" i="50"/>
  <c r="F356" i="50"/>
  <c r="F357" i="50"/>
  <c r="F358" i="50"/>
  <c r="F359" i="50"/>
  <c r="F360" i="50"/>
  <c r="F361" i="50"/>
  <c r="F362" i="50"/>
  <c r="F363" i="50"/>
  <c r="F364" i="50"/>
  <c r="F365" i="50"/>
  <c r="F366" i="50"/>
  <c r="F367" i="50"/>
  <c r="F368" i="50"/>
  <c r="F369" i="50"/>
  <c r="F370" i="50"/>
  <c r="F371" i="50"/>
  <c r="F372" i="50"/>
  <c r="F373" i="50"/>
  <c r="F374" i="50"/>
  <c r="F375" i="50"/>
  <c r="F376" i="50"/>
  <c r="F377" i="50"/>
  <c r="F378" i="50"/>
  <c r="F379" i="50"/>
  <c r="F380" i="50"/>
  <c r="F381" i="50"/>
  <c r="F382" i="50"/>
  <c r="F383" i="50"/>
  <c r="F384" i="50"/>
  <c r="F385" i="50"/>
  <c r="F386" i="50"/>
  <c r="F387" i="50"/>
  <c r="F388" i="50"/>
  <c r="F389" i="50"/>
  <c r="F390" i="50"/>
  <c r="F391" i="50"/>
  <c r="F392" i="50"/>
  <c r="F393" i="50"/>
  <c r="G2" i="50" l="1"/>
  <c r="G3" i="50"/>
  <c r="G4" i="50"/>
  <c r="G5" i="50"/>
  <c r="C67" i="86" l="1"/>
  <c r="H67" i="86" s="1"/>
  <c r="D67" i="86"/>
  <c r="I67" i="86" l="1"/>
  <c r="J67" i="86" s="1"/>
  <c r="O4" i="91"/>
  <c r="G332" i="50" l="1"/>
  <c r="O5" i="91" l="1"/>
  <c r="O3" i="91"/>
  <c r="O2" i="91"/>
  <c r="L143" i="55" l="1"/>
  <c r="L144" i="55"/>
  <c r="L145" i="55"/>
  <c r="L146" i="55"/>
  <c r="L147" i="55"/>
  <c r="L148" i="55"/>
  <c r="L142" i="55" l="1"/>
  <c r="L4" i="55" l="1"/>
  <c r="L5" i="55"/>
  <c r="L6" i="55"/>
  <c r="L7" i="55"/>
  <c r="L8" i="55"/>
  <c r="L9" i="55"/>
  <c r="L10" i="55"/>
  <c r="L11" i="55"/>
  <c r="L12" i="55"/>
  <c r="L13" i="55"/>
  <c r="L14" i="55"/>
  <c r="L15" i="55"/>
  <c r="L16" i="55"/>
  <c r="L17" i="55"/>
  <c r="L18" i="55"/>
  <c r="L19" i="55"/>
  <c r="L20" i="55"/>
  <c r="L21" i="55"/>
  <c r="L22" i="55"/>
  <c r="L23" i="55"/>
  <c r="L24" i="55"/>
  <c r="L25" i="55"/>
  <c r="L26" i="55"/>
  <c r="L27" i="55"/>
  <c r="L28" i="55"/>
  <c r="L29" i="55"/>
  <c r="L30" i="55"/>
  <c r="L31" i="55"/>
  <c r="L32" i="55"/>
  <c r="L33" i="55"/>
  <c r="L34" i="55"/>
  <c r="L35" i="55"/>
  <c r="L36" i="55"/>
  <c r="L37" i="55"/>
  <c r="L38" i="55"/>
  <c r="L39" i="55"/>
  <c r="L40" i="55"/>
  <c r="L41" i="55"/>
  <c r="L42" i="55"/>
  <c r="L43" i="55"/>
  <c r="L44" i="55"/>
  <c r="L45" i="55"/>
  <c r="L46" i="55"/>
  <c r="L47" i="55"/>
  <c r="L48" i="55"/>
  <c r="L49" i="55"/>
  <c r="L50" i="55"/>
  <c r="L51" i="55"/>
  <c r="L52" i="55"/>
  <c r="L53" i="55"/>
  <c r="L54" i="55"/>
  <c r="L55" i="55"/>
  <c r="L56" i="55"/>
  <c r="L57" i="55"/>
  <c r="L58" i="55"/>
  <c r="L59" i="55"/>
  <c r="L60" i="55"/>
  <c r="L61" i="55"/>
  <c r="L62" i="55"/>
  <c r="L63" i="55"/>
  <c r="L64" i="55"/>
  <c r="L65" i="55"/>
  <c r="L66" i="55"/>
  <c r="L67" i="55"/>
  <c r="L68" i="55"/>
  <c r="L69" i="55"/>
  <c r="L70" i="55"/>
  <c r="L71" i="55"/>
  <c r="L72" i="55"/>
  <c r="L73" i="55"/>
  <c r="L74" i="55"/>
  <c r="L75" i="55"/>
  <c r="L76" i="55"/>
  <c r="L77" i="55"/>
  <c r="L78" i="55"/>
  <c r="L79" i="55"/>
  <c r="L80" i="55"/>
  <c r="L81" i="55"/>
  <c r="L82" i="55"/>
  <c r="L83" i="55"/>
  <c r="L84" i="55"/>
  <c r="L85" i="55"/>
  <c r="L86" i="55"/>
  <c r="L87" i="55"/>
  <c r="L88" i="55"/>
  <c r="L89" i="55"/>
  <c r="L90" i="55"/>
  <c r="L91" i="55"/>
  <c r="L92" i="55"/>
  <c r="L93" i="55"/>
  <c r="L94" i="55"/>
  <c r="L95" i="55"/>
  <c r="L96" i="55"/>
  <c r="L97" i="55"/>
  <c r="L98" i="55"/>
  <c r="L99" i="55"/>
  <c r="L100" i="55"/>
  <c r="L101" i="55"/>
  <c r="L102" i="55"/>
  <c r="L103" i="55"/>
  <c r="L104" i="55"/>
  <c r="L105" i="55"/>
  <c r="L106" i="55"/>
  <c r="L107" i="55"/>
  <c r="L108" i="55"/>
  <c r="L109" i="55"/>
  <c r="L110" i="55"/>
  <c r="L111" i="55"/>
  <c r="L112" i="55"/>
  <c r="L113" i="55"/>
  <c r="L114" i="55"/>
  <c r="L115" i="55"/>
  <c r="L116" i="55"/>
  <c r="L117" i="55"/>
  <c r="L118" i="55"/>
  <c r="L119" i="55"/>
  <c r="L120" i="55"/>
  <c r="L121" i="55"/>
  <c r="L122" i="55"/>
  <c r="L123" i="55"/>
  <c r="L124" i="55"/>
  <c r="L125" i="55"/>
  <c r="L126" i="55"/>
  <c r="L127" i="55"/>
  <c r="L128" i="55"/>
  <c r="L129" i="55"/>
  <c r="L130" i="55"/>
  <c r="L131" i="55"/>
  <c r="L132" i="55"/>
  <c r="L133" i="55"/>
  <c r="L134" i="55"/>
  <c r="L135" i="55"/>
  <c r="L136" i="55"/>
  <c r="L137" i="55"/>
  <c r="L138" i="55"/>
  <c r="L139" i="55"/>
  <c r="L140" i="55"/>
  <c r="L141" i="55"/>
  <c r="F55" i="86" l="1"/>
  <c r="K55" i="86" s="1"/>
  <c r="F47" i="86"/>
  <c r="F56" i="86"/>
  <c r="F53" i="86"/>
  <c r="F51" i="86" s="1"/>
  <c r="F54" i="86"/>
  <c r="F57" i="86"/>
  <c r="N73" i="91" l="1"/>
  <c r="N72" i="91"/>
  <c r="N71" i="91"/>
  <c r="N70" i="91"/>
  <c r="N69" i="91"/>
  <c r="N68" i="91"/>
  <c r="N67" i="91"/>
  <c r="N66" i="91"/>
  <c r="N65" i="91"/>
  <c r="N64" i="91"/>
  <c r="N63" i="91"/>
  <c r="N62" i="91"/>
  <c r="N61" i="91"/>
  <c r="N60" i="91"/>
  <c r="N59" i="91"/>
  <c r="N58" i="91"/>
  <c r="N57" i="91"/>
  <c r="N56" i="91"/>
  <c r="N55" i="91"/>
  <c r="N54" i="91"/>
  <c r="N53" i="91"/>
  <c r="N52" i="91"/>
  <c r="N51" i="91"/>
  <c r="N50" i="91"/>
  <c r="N49" i="91"/>
  <c r="N48" i="91"/>
  <c r="N47" i="91"/>
  <c r="N46" i="91"/>
  <c r="N45" i="91"/>
  <c r="N44" i="91"/>
  <c r="N43" i="91"/>
  <c r="N42" i="91"/>
  <c r="N41" i="91"/>
  <c r="N40" i="91"/>
  <c r="N39" i="91"/>
  <c r="N38" i="91"/>
  <c r="N37" i="91"/>
  <c r="N36" i="91"/>
  <c r="N35" i="91"/>
  <c r="N34" i="91"/>
  <c r="N33" i="91"/>
  <c r="N32" i="91"/>
  <c r="N31" i="91"/>
  <c r="N30" i="91"/>
  <c r="N29" i="91"/>
  <c r="N28" i="91"/>
  <c r="N27" i="91"/>
  <c r="N26" i="91"/>
  <c r="N25" i="91"/>
  <c r="N24" i="91"/>
  <c r="N23" i="91"/>
  <c r="N22" i="91"/>
  <c r="N21" i="91"/>
  <c r="N20" i="91"/>
  <c r="N19" i="91"/>
  <c r="N18" i="91"/>
  <c r="N17" i="91"/>
  <c r="N16" i="91"/>
  <c r="N15" i="91"/>
  <c r="N14" i="91"/>
  <c r="N13" i="91"/>
  <c r="N12" i="91"/>
  <c r="N11" i="91"/>
  <c r="N10" i="91"/>
  <c r="N9" i="91"/>
  <c r="N8" i="91"/>
  <c r="N7" i="91"/>
  <c r="N6" i="91"/>
  <c r="N5" i="91"/>
  <c r="N4" i="91"/>
  <c r="N3" i="91"/>
  <c r="N2" i="91"/>
  <c r="O73" i="91"/>
  <c r="O72" i="91"/>
  <c r="O71" i="91"/>
  <c r="O70" i="91"/>
  <c r="O69" i="91"/>
  <c r="O68" i="91"/>
  <c r="O67" i="91"/>
  <c r="O66" i="91"/>
  <c r="O65" i="91"/>
  <c r="O64" i="91"/>
  <c r="O63" i="91"/>
  <c r="O62" i="91"/>
  <c r="O61" i="91"/>
  <c r="O60" i="91"/>
  <c r="O59" i="91"/>
  <c r="O58" i="91"/>
  <c r="O57" i="91"/>
  <c r="O56" i="91"/>
  <c r="O55" i="91"/>
  <c r="O54" i="91"/>
  <c r="O53" i="91"/>
  <c r="O52" i="91"/>
  <c r="O51" i="91"/>
  <c r="O50" i="91"/>
  <c r="O49" i="91"/>
  <c r="O48" i="91"/>
  <c r="O47" i="91"/>
  <c r="O46" i="91"/>
  <c r="O45" i="91"/>
  <c r="O44" i="91"/>
  <c r="O43" i="91"/>
  <c r="O42" i="91"/>
  <c r="O41" i="91"/>
  <c r="O40" i="91"/>
  <c r="O39" i="91"/>
  <c r="O38" i="91"/>
  <c r="O37" i="91"/>
  <c r="O36" i="91"/>
  <c r="O35" i="91"/>
  <c r="O34" i="91"/>
  <c r="O33" i="91"/>
  <c r="O32" i="91"/>
  <c r="O31" i="91"/>
  <c r="O30" i="91"/>
  <c r="O29" i="91"/>
  <c r="O28" i="91"/>
  <c r="O27" i="91"/>
  <c r="O26" i="91"/>
  <c r="O25" i="91"/>
  <c r="O24" i="91"/>
  <c r="O23" i="91"/>
  <c r="O22" i="91"/>
  <c r="O21" i="91"/>
  <c r="O20" i="91"/>
  <c r="O19" i="91"/>
  <c r="O18" i="91"/>
  <c r="O17" i="91"/>
  <c r="O16" i="91"/>
  <c r="O15" i="91"/>
  <c r="O14" i="91"/>
  <c r="O13" i="91"/>
  <c r="O12" i="91"/>
  <c r="O11" i="91"/>
  <c r="O10" i="91"/>
  <c r="O9" i="91"/>
  <c r="O8" i="91"/>
  <c r="O7" i="91"/>
  <c r="O6" i="91"/>
  <c r="F39" i="34"/>
  <c r="F38" i="34"/>
  <c r="G38" i="34" s="1"/>
  <c r="F37" i="34"/>
  <c r="G37" i="34" s="1"/>
  <c r="F36" i="34"/>
  <c r="G36" i="34" s="1"/>
  <c r="F35" i="34"/>
  <c r="G35" i="34" s="1"/>
  <c r="F34" i="34"/>
  <c r="G326" i="50"/>
  <c r="K326" i="50" s="1"/>
  <c r="H326" i="50"/>
  <c r="I326" i="50"/>
  <c r="O326" i="50"/>
  <c r="G327" i="50"/>
  <c r="H327" i="50"/>
  <c r="I327" i="50"/>
  <c r="O327" i="50"/>
  <c r="G328" i="50"/>
  <c r="K328" i="50" s="1"/>
  <c r="H328" i="50"/>
  <c r="I328" i="50"/>
  <c r="O328" i="50"/>
  <c r="G329" i="50"/>
  <c r="J329" i="50" s="1"/>
  <c r="H329" i="50"/>
  <c r="I329" i="50"/>
  <c r="O329" i="50"/>
  <c r="G330" i="50"/>
  <c r="J330" i="50" s="1"/>
  <c r="H330" i="50"/>
  <c r="I330" i="50"/>
  <c r="O330" i="50"/>
  <c r="G331" i="50"/>
  <c r="K331" i="50" s="1"/>
  <c r="H331" i="50"/>
  <c r="I331" i="50"/>
  <c r="O331" i="50"/>
  <c r="L332" i="50"/>
  <c r="H332" i="50"/>
  <c r="I332" i="50"/>
  <c r="O332" i="50"/>
  <c r="G333" i="50"/>
  <c r="H333" i="50"/>
  <c r="I333" i="50"/>
  <c r="O333" i="50"/>
  <c r="G334" i="50"/>
  <c r="H334" i="50"/>
  <c r="I334" i="50"/>
  <c r="O334" i="50"/>
  <c r="G335" i="50"/>
  <c r="H335" i="50"/>
  <c r="I335" i="50"/>
  <c r="O335" i="50"/>
  <c r="G336" i="50"/>
  <c r="H336" i="50"/>
  <c r="I336" i="50"/>
  <c r="O336" i="50"/>
  <c r="G337" i="50"/>
  <c r="L337" i="50" s="1"/>
  <c r="H337" i="50"/>
  <c r="I337" i="50"/>
  <c r="O337" i="50"/>
  <c r="G338" i="50"/>
  <c r="J338" i="50" s="1"/>
  <c r="H338" i="50"/>
  <c r="I338" i="50"/>
  <c r="O338" i="50"/>
  <c r="G339" i="50"/>
  <c r="J339" i="50" s="1"/>
  <c r="H339" i="50"/>
  <c r="I339" i="50"/>
  <c r="O339" i="50"/>
  <c r="G340" i="50"/>
  <c r="K340" i="50" s="1"/>
  <c r="H340" i="50"/>
  <c r="I340" i="50"/>
  <c r="O340" i="50"/>
  <c r="G341" i="50"/>
  <c r="J341" i="50" s="1"/>
  <c r="H341" i="50"/>
  <c r="I341" i="50"/>
  <c r="O341" i="50"/>
  <c r="G342" i="50"/>
  <c r="J342" i="50" s="1"/>
  <c r="H342" i="50"/>
  <c r="I342" i="50"/>
  <c r="O342" i="50"/>
  <c r="G343" i="50"/>
  <c r="K343" i="50" s="1"/>
  <c r="H343" i="50"/>
  <c r="I343" i="50"/>
  <c r="O343" i="50"/>
  <c r="G344" i="50"/>
  <c r="L344" i="50" s="1"/>
  <c r="H344" i="50"/>
  <c r="I344" i="50"/>
  <c r="O344" i="50"/>
  <c r="G345" i="50"/>
  <c r="H345" i="50"/>
  <c r="I345" i="50"/>
  <c r="O345" i="50"/>
  <c r="G346" i="50"/>
  <c r="H346" i="50"/>
  <c r="I346" i="50"/>
  <c r="O346" i="50"/>
  <c r="G347" i="50"/>
  <c r="H347" i="50"/>
  <c r="I347" i="50"/>
  <c r="O347" i="50"/>
  <c r="G348" i="50"/>
  <c r="P348" i="50" s="1"/>
  <c r="H348" i="50"/>
  <c r="I348" i="50"/>
  <c r="O348" i="50"/>
  <c r="G349" i="50"/>
  <c r="P349" i="50" s="1"/>
  <c r="H349" i="50"/>
  <c r="I349" i="50"/>
  <c r="O349" i="50"/>
  <c r="G350" i="50"/>
  <c r="H350" i="50"/>
  <c r="I350" i="50"/>
  <c r="O350" i="50"/>
  <c r="G351" i="50"/>
  <c r="J351" i="50" s="1"/>
  <c r="H351" i="50"/>
  <c r="I351" i="50"/>
  <c r="O351" i="50"/>
  <c r="G352" i="50"/>
  <c r="K352" i="50" s="1"/>
  <c r="H352" i="50"/>
  <c r="I352" i="50"/>
  <c r="O352" i="50"/>
  <c r="G353" i="50"/>
  <c r="J353" i="50" s="1"/>
  <c r="H353" i="50"/>
  <c r="I353" i="50"/>
  <c r="O353" i="50"/>
  <c r="G354" i="50"/>
  <c r="J354" i="50" s="1"/>
  <c r="H354" i="50"/>
  <c r="I354" i="50"/>
  <c r="O354" i="50"/>
  <c r="G355" i="50"/>
  <c r="H355" i="50"/>
  <c r="I355" i="50"/>
  <c r="O355" i="50"/>
  <c r="G356" i="50"/>
  <c r="L356" i="50" s="1"/>
  <c r="H356" i="50"/>
  <c r="I356" i="50"/>
  <c r="O356" i="50"/>
  <c r="G357" i="50"/>
  <c r="J357" i="50" s="1"/>
  <c r="H357" i="50"/>
  <c r="I357" i="50"/>
  <c r="O357" i="50"/>
  <c r="G358" i="50"/>
  <c r="H358" i="50"/>
  <c r="I358" i="50"/>
  <c r="O358" i="50"/>
  <c r="G359" i="50"/>
  <c r="J359" i="50" s="1"/>
  <c r="H359" i="50"/>
  <c r="I359" i="50"/>
  <c r="O359" i="50"/>
  <c r="G360" i="50"/>
  <c r="L360" i="50" s="1"/>
  <c r="H360" i="50"/>
  <c r="I360" i="50"/>
  <c r="O360" i="50"/>
  <c r="G361" i="50"/>
  <c r="L361" i="50" s="1"/>
  <c r="M361" i="50" s="1"/>
  <c r="N361" i="50" s="1"/>
  <c r="H361" i="50"/>
  <c r="I361" i="50"/>
  <c r="O361" i="50"/>
  <c r="G362" i="50"/>
  <c r="K362" i="50" s="1"/>
  <c r="H362" i="50"/>
  <c r="I362" i="50"/>
  <c r="O362" i="50"/>
  <c r="G363" i="50"/>
  <c r="J363" i="50" s="1"/>
  <c r="H363" i="50"/>
  <c r="I363" i="50"/>
  <c r="O363" i="50"/>
  <c r="G364" i="50"/>
  <c r="K364" i="50" s="1"/>
  <c r="H364" i="50"/>
  <c r="I364" i="50"/>
  <c r="O364" i="50"/>
  <c r="G365" i="50"/>
  <c r="L365" i="50" s="1"/>
  <c r="H365" i="50"/>
  <c r="I365" i="50"/>
  <c r="O365" i="50"/>
  <c r="G366" i="50"/>
  <c r="H366" i="50"/>
  <c r="I366" i="50"/>
  <c r="O366" i="50"/>
  <c r="G367" i="50"/>
  <c r="J367" i="50" s="1"/>
  <c r="H367" i="50"/>
  <c r="I367" i="50"/>
  <c r="O367" i="50"/>
  <c r="G368" i="50"/>
  <c r="H368" i="50"/>
  <c r="I368" i="50"/>
  <c r="O368" i="50"/>
  <c r="G369" i="50"/>
  <c r="P369" i="50" s="1"/>
  <c r="H369" i="50"/>
  <c r="I369" i="50"/>
  <c r="O369" i="50"/>
  <c r="G370" i="50"/>
  <c r="K370" i="50" s="1"/>
  <c r="H370" i="50"/>
  <c r="I370" i="50"/>
  <c r="O370" i="50"/>
  <c r="G371" i="50"/>
  <c r="J371" i="50" s="1"/>
  <c r="H371" i="50"/>
  <c r="I371" i="50"/>
  <c r="O371" i="50"/>
  <c r="G372" i="50"/>
  <c r="L372" i="50" s="1"/>
  <c r="M372" i="50" s="1"/>
  <c r="N372" i="50" s="1"/>
  <c r="H372" i="50"/>
  <c r="I372" i="50"/>
  <c r="O372" i="50"/>
  <c r="G373" i="50"/>
  <c r="L373" i="50" s="1"/>
  <c r="H373" i="50"/>
  <c r="I373" i="50"/>
  <c r="O373" i="50"/>
  <c r="G374" i="50"/>
  <c r="J374" i="50" s="1"/>
  <c r="H374" i="50"/>
  <c r="I374" i="50"/>
  <c r="O374" i="50"/>
  <c r="G375" i="50"/>
  <c r="H375" i="50"/>
  <c r="I375" i="50"/>
  <c r="O375" i="50"/>
  <c r="G376" i="50"/>
  <c r="K376" i="50" s="1"/>
  <c r="H376" i="50"/>
  <c r="I376" i="50"/>
  <c r="O376" i="50"/>
  <c r="G377" i="50"/>
  <c r="L377" i="50" s="1"/>
  <c r="H377" i="50"/>
  <c r="I377" i="50"/>
  <c r="O377" i="50"/>
  <c r="G378" i="50"/>
  <c r="J378" i="50" s="1"/>
  <c r="H378" i="50"/>
  <c r="I378" i="50"/>
  <c r="O378" i="50"/>
  <c r="G379" i="50"/>
  <c r="H379" i="50"/>
  <c r="I379" i="50"/>
  <c r="O379" i="50"/>
  <c r="G380" i="50"/>
  <c r="L380" i="50" s="1"/>
  <c r="H380" i="50"/>
  <c r="I380" i="50"/>
  <c r="O380" i="50"/>
  <c r="G381" i="50"/>
  <c r="P381" i="50" s="1"/>
  <c r="H381" i="50"/>
  <c r="I381" i="50"/>
  <c r="O381" i="50"/>
  <c r="G382" i="50"/>
  <c r="H382" i="50"/>
  <c r="I382" i="50"/>
  <c r="O382" i="50"/>
  <c r="G383" i="50"/>
  <c r="K383" i="50" s="1"/>
  <c r="H383" i="50"/>
  <c r="I383" i="50"/>
  <c r="O383" i="50"/>
  <c r="G384" i="50"/>
  <c r="J384" i="50" s="1"/>
  <c r="H384" i="50"/>
  <c r="I384" i="50"/>
  <c r="O384" i="50"/>
  <c r="G385" i="50"/>
  <c r="H385" i="50"/>
  <c r="I385" i="50"/>
  <c r="O385" i="50"/>
  <c r="G386" i="50"/>
  <c r="K386" i="50" s="1"/>
  <c r="H386" i="50"/>
  <c r="I386" i="50"/>
  <c r="O386" i="50"/>
  <c r="G387" i="50"/>
  <c r="J387" i="50" s="1"/>
  <c r="H387" i="50"/>
  <c r="I387" i="50"/>
  <c r="O387" i="50"/>
  <c r="G388" i="50"/>
  <c r="K388" i="50" s="1"/>
  <c r="H388" i="50"/>
  <c r="I388" i="50"/>
  <c r="O388" i="50"/>
  <c r="G389" i="50"/>
  <c r="L389" i="50" s="1"/>
  <c r="H389" i="50"/>
  <c r="I389" i="50"/>
  <c r="O389" i="50"/>
  <c r="G390" i="50"/>
  <c r="H390" i="50"/>
  <c r="I390" i="50"/>
  <c r="O390" i="50"/>
  <c r="G391" i="50"/>
  <c r="L391" i="50" s="1"/>
  <c r="M391" i="50" s="1"/>
  <c r="N391" i="50" s="1"/>
  <c r="H391" i="50"/>
  <c r="I391" i="50"/>
  <c r="O391" i="50"/>
  <c r="G392" i="50"/>
  <c r="P392" i="50" s="1"/>
  <c r="H392" i="50"/>
  <c r="I392" i="50"/>
  <c r="O392" i="50"/>
  <c r="G393" i="50"/>
  <c r="P393" i="50" s="1"/>
  <c r="H393" i="50"/>
  <c r="I393" i="50"/>
  <c r="O393" i="50"/>
  <c r="G34" i="34" l="1"/>
  <c r="F40" i="34"/>
  <c r="G40" i="34" s="1"/>
  <c r="J360" i="50"/>
  <c r="J358" i="50"/>
  <c r="H39" i="34"/>
  <c r="H38" i="34"/>
  <c r="I38" i="34" s="1"/>
  <c r="H37" i="34"/>
  <c r="I37" i="34" s="1"/>
  <c r="H36" i="34"/>
  <c r="I36" i="34" s="1"/>
  <c r="J362" i="50"/>
  <c r="H35" i="34"/>
  <c r="G39" i="34"/>
  <c r="J352" i="50"/>
  <c r="J370" i="50"/>
  <c r="J391" i="50"/>
  <c r="K372" i="50"/>
  <c r="J356" i="50"/>
  <c r="J372" i="50"/>
  <c r="P373" i="50"/>
  <c r="J326" i="50"/>
  <c r="P362" i="50"/>
  <c r="P391" i="50"/>
  <c r="K373" i="50"/>
  <c r="P364" i="50"/>
  <c r="P352" i="50"/>
  <c r="L348" i="50"/>
  <c r="M348" i="50" s="1"/>
  <c r="N348" i="50" s="1"/>
  <c r="L362" i="50"/>
  <c r="M362" i="50" s="1"/>
  <c r="N362" i="50" s="1"/>
  <c r="P356" i="50"/>
  <c r="P354" i="50"/>
  <c r="J348" i="50"/>
  <c r="K337" i="50"/>
  <c r="L393" i="50"/>
  <c r="M393" i="50" s="1"/>
  <c r="N393" i="50" s="1"/>
  <c r="K391" i="50"/>
  <c r="J377" i="50"/>
  <c r="K360" i="50"/>
  <c r="L352" i="50"/>
  <c r="M352" i="50" s="1"/>
  <c r="N352" i="50" s="1"/>
  <c r="J337" i="50"/>
  <c r="P340" i="50"/>
  <c r="P326" i="50"/>
  <c r="K389" i="50"/>
  <c r="K365" i="50"/>
  <c r="J344" i="50"/>
  <c r="L326" i="50"/>
  <c r="M326" i="50" s="1"/>
  <c r="N326" i="50" s="1"/>
  <c r="K367" i="50"/>
  <c r="P384" i="50"/>
  <c r="L369" i="50"/>
  <c r="M369" i="50" s="1"/>
  <c r="N369" i="50" s="1"/>
  <c r="K361" i="50"/>
  <c r="K348" i="50"/>
  <c r="P380" i="50"/>
  <c r="P376" i="50"/>
  <c r="J361" i="50"/>
  <c r="L392" i="50"/>
  <c r="M392" i="50" s="1"/>
  <c r="N392" i="50" s="1"/>
  <c r="L384" i="50"/>
  <c r="M384" i="50" s="1"/>
  <c r="N384" i="50" s="1"/>
  <c r="L378" i="50"/>
  <c r="M378" i="50" s="1"/>
  <c r="N378" i="50" s="1"/>
  <c r="P372" i="50"/>
  <c r="K359" i="50"/>
  <c r="L349" i="50"/>
  <c r="M349" i="50" s="1"/>
  <c r="N349" i="50" s="1"/>
  <c r="J392" i="50"/>
  <c r="K384" i="50"/>
  <c r="K380" i="50"/>
  <c r="L376" i="50"/>
  <c r="M376" i="50" s="1"/>
  <c r="N376" i="50" s="1"/>
  <c r="K351" i="50"/>
  <c r="K349" i="50"/>
  <c r="P343" i="50"/>
  <c r="J349" i="50"/>
  <c r="L370" i="50"/>
  <c r="M370" i="50" s="1"/>
  <c r="N370" i="50" s="1"/>
  <c r="L368" i="50"/>
  <c r="M368" i="50" s="1"/>
  <c r="N368" i="50" s="1"/>
  <c r="K368" i="50"/>
  <c r="J368" i="50"/>
  <c r="K336" i="50"/>
  <c r="J336" i="50"/>
  <c r="P336" i="50"/>
  <c r="P383" i="50"/>
  <c r="J383" i="50"/>
  <c r="P385" i="50"/>
  <c r="K385" i="50"/>
  <c r="L385" i="50"/>
  <c r="M385" i="50" s="1"/>
  <c r="N385" i="50" s="1"/>
  <c r="J385" i="50"/>
  <c r="J379" i="50"/>
  <c r="P379" i="50"/>
  <c r="J350" i="50"/>
  <c r="K350" i="50"/>
  <c r="L350" i="50"/>
  <c r="M350" i="50" s="1"/>
  <c r="N350" i="50" s="1"/>
  <c r="P350" i="50"/>
  <c r="J327" i="50"/>
  <c r="K327" i="50"/>
  <c r="L327" i="50"/>
  <c r="M327" i="50" s="1"/>
  <c r="N327" i="50" s="1"/>
  <c r="P327" i="50"/>
  <c r="J386" i="50"/>
  <c r="L386" i="50"/>
  <c r="M386" i="50" s="1"/>
  <c r="N386" i="50" s="1"/>
  <c r="P386" i="50"/>
  <c r="K374" i="50"/>
  <c r="L374" i="50"/>
  <c r="M374" i="50" s="1"/>
  <c r="N374" i="50" s="1"/>
  <c r="P374" i="50"/>
  <c r="K355" i="50"/>
  <c r="P355" i="50"/>
  <c r="K392" i="50"/>
  <c r="P388" i="50"/>
  <c r="P377" i="50"/>
  <c r="J376" i="50"/>
  <c r="P360" i="50"/>
  <c r="J340" i="50"/>
  <c r="P351" i="50"/>
  <c r="K393" i="50"/>
  <c r="M377" i="50"/>
  <c r="N377" i="50" s="1"/>
  <c r="K369" i="50"/>
  <c r="M360" i="50"/>
  <c r="N360" i="50" s="1"/>
  <c r="J393" i="50"/>
  <c r="K377" i="50"/>
  <c r="P370" i="50"/>
  <c r="J369" i="50"/>
  <c r="P367" i="50"/>
  <c r="L351" i="50"/>
  <c r="M351" i="50" s="1"/>
  <c r="N351" i="50" s="1"/>
  <c r="P344" i="50"/>
  <c r="P342" i="50"/>
  <c r="L339" i="50"/>
  <c r="M339" i="50" s="1"/>
  <c r="N339" i="50" s="1"/>
  <c r="P332" i="50"/>
  <c r="P330" i="50"/>
  <c r="K339" i="50"/>
  <c r="L336" i="50"/>
  <c r="M336" i="50" s="1"/>
  <c r="N336" i="50" s="1"/>
  <c r="J332" i="50"/>
  <c r="L340" i="50"/>
  <c r="M340" i="50" s="1"/>
  <c r="N340" i="50" s="1"/>
  <c r="P331" i="50"/>
  <c r="P338" i="50"/>
  <c r="L338" i="50"/>
  <c r="M338" i="50" s="1"/>
  <c r="N338" i="50" s="1"/>
  <c r="P339" i="50"/>
  <c r="K338" i="50"/>
  <c r="M337" i="50"/>
  <c r="N337" i="50" s="1"/>
  <c r="L328" i="50"/>
  <c r="M328" i="50" s="1"/>
  <c r="N328" i="50" s="1"/>
  <c r="J328" i="50"/>
  <c r="P382" i="50"/>
  <c r="J382" i="50"/>
  <c r="K382" i="50"/>
  <c r="L382" i="50"/>
  <c r="M382" i="50" s="1"/>
  <c r="N382" i="50" s="1"/>
  <c r="P390" i="50"/>
  <c r="J390" i="50"/>
  <c r="K390" i="50"/>
  <c r="L390" i="50"/>
  <c r="M390" i="50" s="1"/>
  <c r="N390" i="50" s="1"/>
  <c r="P366" i="50"/>
  <c r="J366" i="50"/>
  <c r="K366" i="50"/>
  <c r="L366" i="50"/>
  <c r="M366" i="50" s="1"/>
  <c r="N366" i="50" s="1"/>
  <c r="J375" i="50"/>
  <c r="P375" i="50"/>
  <c r="K375" i="50"/>
  <c r="L375" i="50"/>
  <c r="M375" i="50" s="1"/>
  <c r="N375" i="50" s="1"/>
  <c r="J389" i="50"/>
  <c r="K381" i="50"/>
  <c r="J380" i="50"/>
  <c r="J373" i="50"/>
  <c r="P368" i="50"/>
  <c r="J365" i="50"/>
  <c r="P361" i="50"/>
  <c r="J381" i="50"/>
  <c r="L383" i="50"/>
  <c r="M383" i="50" s="1"/>
  <c r="N383" i="50" s="1"/>
  <c r="L367" i="50"/>
  <c r="M367" i="50" s="1"/>
  <c r="N367" i="50" s="1"/>
  <c r="P387" i="50"/>
  <c r="P378" i="50"/>
  <c r="P363" i="50"/>
  <c r="P359" i="50"/>
  <c r="P346" i="50"/>
  <c r="J346" i="50"/>
  <c r="K346" i="50"/>
  <c r="L346" i="50"/>
  <c r="M346" i="50" s="1"/>
  <c r="N346" i="50" s="1"/>
  <c r="P371" i="50"/>
  <c r="P357" i="50"/>
  <c r="K357" i="50"/>
  <c r="L357" i="50"/>
  <c r="M357" i="50" s="1"/>
  <c r="N357" i="50" s="1"/>
  <c r="P333" i="50"/>
  <c r="J333" i="50"/>
  <c r="K333" i="50"/>
  <c r="L333" i="50"/>
  <c r="M333" i="50" s="1"/>
  <c r="N333" i="50" s="1"/>
  <c r="P335" i="50"/>
  <c r="J335" i="50"/>
  <c r="K335" i="50"/>
  <c r="L335" i="50"/>
  <c r="M335" i="50" s="1"/>
  <c r="N335" i="50" s="1"/>
  <c r="P389" i="50"/>
  <c r="L387" i="50"/>
  <c r="M387" i="50" s="1"/>
  <c r="N387" i="50" s="1"/>
  <c r="K378" i="50"/>
  <c r="P365" i="50"/>
  <c r="L363" i="50"/>
  <c r="M363" i="50" s="1"/>
  <c r="N363" i="50" s="1"/>
  <c r="K387" i="50"/>
  <c r="L379" i="50"/>
  <c r="M379" i="50" s="1"/>
  <c r="N379" i="50" s="1"/>
  <c r="L371" i="50"/>
  <c r="M371" i="50" s="1"/>
  <c r="N371" i="50" s="1"/>
  <c r="K363" i="50"/>
  <c r="P345" i="50"/>
  <c r="J345" i="50"/>
  <c r="K345" i="50"/>
  <c r="L345" i="50"/>
  <c r="M345" i="50" s="1"/>
  <c r="N345" i="50" s="1"/>
  <c r="L388" i="50"/>
  <c r="M388" i="50" s="1"/>
  <c r="N388" i="50" s="1"/>
  <c r="M380" i="50"/>
  <c r="N380" i="50" s="1"/>
  <c r="K379" i="50"/>
  <c r="M373" i="50"/>
  <c r="N373" i="50" s="1"/>
  <c r="K371" i="50"/>
  <c r="L364" i="50"/>
  <c r="M364" i="50" s="1"/>
  <c r="N364" i="50" s="1"/>
  <c r="M389" i="50"/>
  <c r="N389" i="50" s="1"/>
  <c r="J388" i="50"/>
  <c r="M365" i="50"/>
  <c r="N365" i="50" s="1"/>
  <c r="J364" i="50"/>
  <c r="L359" i="50"/>
  <c r="M359" i="50" s="1"/>
  <c r="N359" i="50" s="1"/>
  <c r="L358" i="50"/>
  <c r="M358" i="50" s="1"/>
  <c r="N358" i="50" s="1"/>
  <c r="P347" i="50"/>
  <c r="J347" i="50"/>
  <c r="K347" i="50"/>
  <c r="L347" i="50"/>
  <c r="M347" i="50" s="1"/>
  <c r="N347" i="50" s="1"/>
  <c r="L381" i="50"/>
  <c r="M381" i="50" s="1"/>
  <c r="N381" i="50" s="1"/>
  <c r="P334" i="50"/>
  <c r="J334" i="50"/>
  <c r="K334" i="50"/>
  <c r="L334" i="50"/>
  <c r="M334" i="50" s="1"/>
  <c r="N334" i="50" s="1"/>
  <c r="K356" i="50"/>
  <c r="J355" i="50"/>
  <c r="K344" i="50"/>
  <c r="J343" i="50"/>
  <c r="P337" i="50"/>
  <c r="K332" i="50"/>
  <c r="J331" i="50"/>
  <c r="P328" i="50"/>
  <c r="P353" i="50"/>
  <c r="P341" i="50"/>
  <c r="P329" i="50"/>
  <c r="L353" i="50"/>
  <c r="M353" i="50" s="1"/>
  <c r="N353" i="50" s="1"/>
  <c r="L341" i="50"/>
  <c r="M341" i="50" s="1"/>
  <c r="N341" i="50" s="1"/>
  <c r="L329" i="50"/>
  <c r="M329" i="50" s="1"/>
  <c r="N329" i="50" s="1"/>
  <c r="L354" i="50"/>
  <c r="M354" i="50" s="1"/>
  <c r="N354" i="50" s="1"/>
  <c r="K353" i="50"/>
  <c r="L342" i="50"/>
  <c r="M342" i="50" s="1"/>
  <c r="N342" i="50" s="1"/>
  <c r="K341" i="50"/>
  <c r="L330" i="50"/>
  <c r="M330" i="50" s="1"/>
  <c r="N330" i="50" s="1"/>
  <c r="K329" i="50"/>
  <c r="M356" i="50"/>
  <c r="N356" i="50" s="1"/>
  <c r="L355" i="50"/>
  <c r="M355" i="50" s="1"/>
  <c r="N355" i="50" s="1"/>
  <c r="K354" i="50"/>
  <c r="M344" i="50"/>
  <c r="N344" i="50" s="1"/>
  <c r="L343" i="50"/>
  <c r="M343" i="50" s="1"/>
  <c r="N343" i="50" s="1"/>
  <c r="K342" i="50"/>
  <c r="M332" i="50"/>
  <c r="N332" i="50" s="1"/>
  <c r="L331" i="50"/>
  <c r="M331" i="50" s="1"/>
  <c r="N331" i="50" s="1"/>
  <c r="K330" i="50"/>
  <c r="K39" i="34" l="1"/>
  <c r="I39" i="34"/>
  <c r="H40" i="34"/>
  <c r="K34" i="34"/>
  <c r="I34" i="34"/>
  <c r="K35" i="34"/>
  <c r="I35" i="34"/>
  <c r="K38" i="34"/>
  <c r="K37" i="34"/>
  <c r="K36" i="34"/>
  <c r="L39" i="34"/>
  <c r="L36" i="34"/>
  <c r="L34" i="34"/>
  <c r="L38" i="34"/>
  <c r="L35" i="34"/>
  <c r="L37" i="34"/>
  <c r="L40" i="34" l="1"/>
  <c r="K40" i="34"/>
  <c r="O288" i="50"/>
  <c r="I288" i="50"/>
  <c r="H288" i="50"/>
  <c r="G288" i="50"/>
  <c r="O287" i="50"/>
  <c r="I287" i="50"/>
  <c r="H287" i="50"/>
  <c r="G287" i="50"/>
  <c r="O286" i="50"/>
  <c r="I286" i="50"/>
  <c r="H286" i="50"/>
  <c r="G286" i="50"/>
  <c r="O285" i="50"/>
  <c r="I285" i="50"/>
  <c r="H285" i="50"/>
  <c r="G285" i="50"/>
  <c r="O284" i="50"/>
  <c r="I284" i="50"/>
  <c r="H284" i="50"/>
  <c r="G284" i="50"/>
  <c r="O283" i="50"/>
  <c r="I283" i="50"/>
  <c r="H283" i="50"/>
  <c r="G283" i="50"/>
  <c r="O282" i="50"/>
  <c r="I282" i="50"/>
  <c r="H282" i="50"/>
  <c r="G282" i="50"/>
  <c r="O281" i="50"/>
  <c r="I281" i="50"/>
  <c r="H281" i="50"/>
  <c r="G281" i="50"/>
  <c r="O280" i="50"/>
  <c r="I280" i="50"/>
  <c r="H280" i="50"/>
  <c r="G280" i="50"/>
  <c r="O279" i="50"/>
  <c r="I279" i="50"/>
  <c r="H279" i="50"/>
  <c r="G279" i="50"/>
  <c r="O278" i="50"/>
  <c r="I278" i="50"/>
  <c r="H278" i="50"/>
  <c r="G278" i="50"/>
  <c r="O277" i="50"/>
  <c r="I277" i="50"/>
  <c r="H277" i="50"/>
  <c r="G277" i="50"/>
  <c r="O276" i="50"/>
  <c r="I276" i="50"/>
  <c r="H276" i="50"/>
  <c r="G276" i="50"/>
  <c r="O275" i="50"/>
  <c r="I275" i="50"/>
  <c r="H275" i="50"/>
  <c r="G275" i="50"/>
  <c r="O274" i="50"/>
  <c r="I274" i="50"/>
  <c r="H274" i="50"/>
  <c r="G274" i="50"/>
  <c r="O273" i="50"/>
  <c r="I273" i="50"/>
  <c r="H273" i="50"/>
  <c r="G273" i="50"/>
  <c r="O272" i="50"/>
  <c r="I272" i="50"/>
  <c r="H272" i="50"/>
  <c r="G272" i="50"/>
  <c r="O271" i="50"/>
  <c r="I271" i="50"/>
  <c r="H271" i="50"/>
  <c r="G271" i="50"/>
  <c r="O270" i="50"/>
  <c r="I270" i="50"/>
  <c r="H270" i="50"/>
  <c r="G270" i="50"/>
  <c r="O269" i="50"/>
  <c r="I269" i="50"/>
  <c r="H269" i="50"/>
  <c r="G269" i="50"/>
  <c r="O268" i="50"/>
  <c r="I268" i="50"/>
  <c r="H268" i="50"/>
  <c r="G268" i="50"/>
  <c r="O267" i="50"/>
  <c r="I267" i="50"/>
  <c r="H267" i="50"/>
  <c r="G267" i="50"/>
  <c r="L267" i="50" s="1"/>
  <c r="O266" i="50"/>
  <c r="I266" i="50"/>
  <c r="H266" i="50"/>
  <c r="G266" i="50"/>
  <c r="O265" i="50"/>
  <c r="I265" i="50"/>
  <c r="H265" i="50"/>
  <c r="G265" i="50"/>
  <c r="O264" i="50"/>
  <c r="I264" i="50"/>
  <c r="H264" i="50"/>
  <c r="G264" i="50"/>
  <c r="O263" i="50"/>
  <c r="I263" i="50"/>
  <c r="H263" i="50"/>
  <c r="G263" i="50"/>
  <c r="O262" i="50"/>
  <c r="I262" i="50"/>
  <c r="H262" i="50"/>
  <c r="G262" i="50"/>
  <c r="O261" i="50"/>
  <c r="I261" i="50"/>
  <c r="H261" i="50"/>
  <c r="G261" i="50"/>
  <c r="O260" i="50"/>
  <c r="I260" i="50"/>
  <c r="H260" i="50"/>
  <c r="G260" i="50"/>
  <c r="O259" i="50"/>
  <c r="I259" i="50"/>
  <c r="H259" i="50"/>
  <c r="G259" i="50"/>
  <c r="O258" i="50"/>
  <c r="I258" i="50"/>
  <c r="H258" i="50"/>
  <c r="G258" i="50"/>
  <c r="O257" i="50"/>
  <c r="I257" i="50"/>
  <c r="H257" i="50"/>
  <c r="G257" i="50"/>
  <c r="O256" i="50"/>
  <c r="I256" i="50"/>
  <c r="H256" i="50"/>
  <c r="G256" i="50"/>
  <c r="O255" i="50"/>
  <c r="I255" i="50"/>
  <c r="H255" i="50"/>
  <c r="G255" i="50"/>
  <c r="O254" i="50"/>
  <c r="I254" i="50"/>
  <c r="H254" i="50"/>
  <c r="G254" i="50"/>
  <c r="O253" i="50"/>
  <c r="I253" i="50"/>
  <c r="H253" i="50"/>
  <c r="G253" i="50"/>
  <c r="O252" i="50"/>
  <c r="I252" i="50"/>
  <c r="H252" i="50"/>
  <c r="G252" i="50"/>
  <c r="O251" i="50"/>
  <c r="I251" i="50"/>
  <c r="H251" i="50"/>
  <c r="G251" i="50"/>
  <c r="O250" i="50"/>
  <c r="I250" i="50"/>
  <c r="H250" i="50"/>
  <c r="G250" i="50"/>
  <c r="O249" i="50"/>
  <c r="I249" i="50"/>
  <c r="H249" i="50"/>
  <c r="G249" i="50"/>
  <c r="O248" i="50"/>
  <c r="I248" i="50"/>
  <c r="H248" i="50"/>
  <c r="G248" i="50"/>
  <c r="O247" i="50"/>
  <c r="I247" i="50"/>
  <c r="H247" i="50"/>
  <c r="G247" i="50"/>
  <c r="O246" i="50"/>
  <c r="I246" i="50"/>
  <c r="H246" i="50"/>
  <c r="G246" i="50"/>
  <c r="O245" i="50"/>
  <c r="I245" i="50"/>
  <c r="H245" i="50"/>
  <c r="G245" i="50"/>
  <c r="O244" i="50"/>
  <c r="I244" i="50"/>
  <c r="H244" i="50"/>
  <c r="G244" i="50"/>
  <c r="O243" i="50"/>
  <c r="I243" i="50"/>
  <c r="H243" i="50"/>
  <c r="G243" i="50"/>
  <c r="O242" i="50"/>
  <c r="I242" i="50"/>
  <c r="H242" i="50"/>
  <c r="G242" i="50"/>
  <c r="O241" i="50"/>
  <c r="I241" i="50"/>
  <c r="H241" i="50"/>
  <c r="G241" i="50"/>
  <c r="O240" i="50"/>
  <c r="I240" i="50"/>
  <c r="H240" i="50"/>
  <c r="G240" i="50"/>
  <c r="O239" i="50"/>
  <c r="I239" i="50"/>
  <c r="H239" i="50"/>
  <c r="G239" i="50"/>
  <c r="O238" i="50"/>
  <c r="I238" i="50"/>
  <c r="H238" i="50"/>
  <c r="G238" i="50"/>
  <c r="O237" i="50"/>
  <c r="I237" i="50"/>
  <c r="H237" i="50"/>
  <c r="G237" i="50"/>
  <c r="O236" i="50"/>
  <c r="I236" i="50"/>
  <c r="H236" i="50"/>
  <c r="G236" i="50"/>
  <c r="O235" i="50"/>
  <c r="I235" i="50"/>
  <c r="H235" i="50"/>
  <c r="G235" i="50"/>
  <c r="O234" i="50"/>
  <c r="I234" i="50"/>
  <c r="H234" i="50"/>
  <c r="G234" i="50"/>
  <c r="O233" i="50"/>
  <c r="I233" i="50"/>
  <c r="H233" i="50"/>
  <c r="G233" i="50"/>
  <c r="O232" i="50"/>
  <c r="I232" i="50"/>
  <c r="H232" i="50"/>
  <c r="G232" i="50"/>
  <c r="O231" i="50"/>
  <c r="I231" i="50"/>
  <c r="H231" i="50"/>
  <c r="G231" i="50"/>
  <c r="O230" i="50"/>
  <c r="I230" i="50"/>
  <c r="H230" i="50"/>
  <c r="G230" i="50"/>
  <c r="O229" i="50"/>
  <c r="I229" i="50"/>
  <c r="H229" i="50"/>
  <c r="G229" i="50"/>
  <c r="O228" i="50"/>
  <c r="I228" i="50"/>
  <c r="H228" i="50"/>
  <c r="G228" i="50"/>
  <c r="O227" i="50"/>
  <c r="I227" i="50"/>
  <c r="H227" i="50"/>
  <c r="G227" i="50"/>
  <c r="O226" i="50"/>
  <c r="I226" i="50"/>
  <c r="H226" i="50"/>
  <c r="G226" i="50"/>
  <c r="O225" i="50"/>
  <c r="I225" i="50"/>
  <c r="H225" i="50"/>
  <c r="G225" i="50"/>
  <c r="O224" i="50"/>
  <c r="I224" i="50"/>
  <c r="H224" i="50"/>
  <c r="G224" i="50"/>
  <c r="O223" i="50"/>
  <c r="I223" i="50"/>
  <c r="H223" i="50"/>
  <c r="G223" i="50"/>
  <c r="O222" i="50"/>
  <c r="I222" i="50"/>
  <c r="H222" i="50"/>
  <c r="G222" i="50"/>
  <c r="O221" i="50"/>
  <c r="I221" i="50"/>
  <c r="H221" i="50"/>
  <c r="G221" i="50"/>
  <c r="O220" i="50"/>
  <c r="I220" i="50"/>
  <c r="H220" i="50"/>
  <c r="G220" i="50"/>
  <c r="O219" i="50"/>
  <c r="I219" i="50"/>
  <c r="H219" i="50"/>
  <c r="G219" i="50"/>
  <c r="O218" i="50"/>
  <c r="I218" i="50"/>
  <c r="H218" i="50"/>
  <c r="G218" i="50"/>
  <c r="O217" i="50"/>
  <c r="I217" i="50"/>
  <c r="H217" i="50"/>
  <c r="G217" i="50"/>
  <c r="O216" i="50"/>
  <c r="I216" i="50"/>
  <c r="H216" i="50"/>
  <c r="G216" i="50"/>
  <c r="O215" i="50"/>
  <c r="I215" i="50"/>
  <c r="H215" i="50"/>
  <c r="G215" i="50"/>
  <c r="O214" i="50"/>
  <c r="I214" i="50"/>
  <c r="H214" i="50"/>
  <c r="G214" i="50"/>
  <c r="O213" i="50"/>
  <c r="I213" i="50"/>
  <c r="H213" i="50"/>
  <c r="G213" i="50"/>
  <c r="O212" i="50"/>
  <c r="I212" i="50"/>
  <c r="H212" i="50"/>
  <c r="G212" i="50"/>
  <c r="O211" i="50"/>
  <c r="I211" i="50"/>
  <c r="H211" i="50"/>
  <c r="G211" i="50"/>
  <c r="O210" i="50"/>
  <c r="I210" i="50"/>
  <c r="H210" i="50"/>
  <c r="G210" i="50"/>
  <c r="O209" i="50"/>
  <c r="I209" i="50"/>
  <c r="H209" i="50"/>
  <c r="G209" i="50"/>
  <c r="O208" i="50"/>
  <c r="I208" i="50"/>
  <c r="H208" i="50"/>
  <c r="G208" i="50"/>
  <c r="O207" i="50"/>
  <c r="I207" i="50"/>
  <c r="H207" i="50"/>
  <c r="G207" i="50"/>
  <c r="O206" i="50"/>
  <c r="I206" i="50"/>
  <c r="H206" i="50"/>
  <c r="G206" i="50"/>
  <c r="O205" i="50"/>
  <c r="I205" i="50"/>
  <c r="H205" i="50"/>
  <c r="G205" i="50"/>
  <c r="O204" i="50"/>
  <c r="I204" i="50"/>
  <c r="H204" i="50"/>
  <c r="G204" i="50"/>
  <c r="O203" i="50"/>
  <c r="I203" i="50"/>
  <c r="H203" i="50"/>
  <c r="G203" i="50"/>
  <c r="O202" i="50"/>
  <c r="I202" i="50"/>
  <c r="H202" i="50"/>
  <c r="G202" i="50"/>
  <c r="O201" i="50"/>
  <c r="I201" i="50"/>
  <c r="H201" i="50"/>
  <c r="G201" i="50"/>
  <c r="O200" i="50"/>
  <c r="I200" i="50"/>
  <c r="H200" i="50"/>
  <c r="G200" i="50"/>
  <c r="O199" i="50"/>
  <c r="I199" i="50"/>
  <c r="H199" i="50"/>
  <c r="G199" i="50"/>
  <c r="O198" i="50"/>
  <c r="I198" i="50"/>
  <c r="H198" i="50"/>
  <c r="G198" i="50"/>
  <c r="O197" i="50"/>
  <c r="I197" i="50"/>
  <c r="H197" i="50"/>
  <c r="G197" i="50"/>
  <c r="O196" i="50"/>
  <c r="I196" i="50"/>
  <c r="H196" i="50"/>
  <c r="G196" i="50"/>
  <c r="O195" i="50"/>
  <c r="I195" i="50"/>
  <c r="H195" i="50"/>
  <c r="G195" i="50"/>
  <c r="O194" i="50"/>
  <c r="I194" i="50"/>
  <c r="H194" i="50"/>
  <c r="G194" i="50"/>
  <c r="O193" i="50"/>
  <c r="I193" i="50"/>
  <c r="H193" i="50"/>
  <c r="G193" i="50"/>
  <c r="O192" i="50"/>
  <c r="I192" i="50"/>
  <c r="H192" i="50"/>
  <c r="G192" i="50"/>
  <c r="O191" i="50"/>
  <c r="I191" i="50"/>
  <c r="H191" i="50"/>
  <c r="G191" i="50"/>
  <c r="O190" i="50"/>
  <c r="I190" i="50"/>
  <c r="H190" i="50"/>
  <c r="G190" i="50"/>
  <c r="O189" i="50"/>
  <c r="I189" i="50"/>
  <c r="H189" i="50"/>
  <c r="G189" i="50"/>
  <c r="O188" i="50"/>
  <c r="I188" i="50"/>
  <c r="H188" i="50"/>
  <c r="G188" i="50"/>
  <c r="O187" i="50"/>
  <c r="I187" i="50"/>
  <c r="H187" i="50"/>
  <c r="G187" i="50"/>
  <c r="O186" i="50"/>
  <c r="I186" i="50"/>
  <c r="H186" i="50"/>
  <c r="G186" i="50"/>
  <c r="O185" i="50"/>
  <c r="I185" i="50"/>
  <c r="H185" i="50"/>
  <c r="G185" i="50"/>
  <c r="O184" i="50"/>
  <c r="I184" i="50"/>
  <c r="H184" i="50"/>
  <c r="G184" i="50"/>
  <c r="O183" i="50"/>
  <c r="I183" i="50"/>
  <c r="H183" i="50"/>
  <c r="G183" i="50"/>
  <c r="O182" i="50"/>
  <c r="I182" i="50"/>
  <c r="H182" i="50"/>
  <c r="G182" i="50"/>
  <c r="O181" i="50"/>
  <c r="I181" i="50"/>
  <c r="H181" i="50"/>
  <c r="G181" i="50"/>
  <c r="O180" i="50"/>
  <c r="I180" i="50"/>
  <c r="H180" i="50"/>
  <c r="G180" i="50"/>
  <c r="O179" i="50"/>
  <c r="I179" i="50"/>
  <c r="H179" i="50"/>
  <c r="G179" i="50"/>
  <c r="O178" i="50"/>
  <c r="I178" i="50"/>
  <c r="H178" i="50"/>
  <c r="G178" i="50"/>
  <c r="O177" i="50"/>
  <c r="I177" i="50"/>
  <c r="H177" i="50"/>
  <c r="G177" i="50"/>
  <c r="O176" i="50"/>
  <c r="I176" i="50"/>
  <c r="H176" i="50"/>
  <c r="G176" i="50"/>
  <c r="O175" i="50"/>
  <c r="I175" i="50"/>
  <c r="H175" i="50"/>
  <c r="G175" i="50"/>
  <c r="O174" i="50"/>
  <c r="I174" i="50"/>
  <c r="H174" i="50"/>
  <c r="G174" i="50"/>
  <c r="O173" i="50"/>
  <c r="I173" i="50"/>
  <c r="H173" i="50"/>
  <c r="G173" i="50"/>
  <c r="O172" i="50"/>
  <c r="I172" i="50"/>
  <c r="H172" i="50"/>
  <c r="G172" i="50"/>
  <c r="O171" i="50"/>
  <c r="I171" i="50"/>
  <c r="H171" i="50"/>
  <c r="G171" i="50"/>
  <c r="O170" i="50"/>
  <c r="I170" i="50"/>
  <c r="H170" i="50"/>
  <c r="G170" i="50"/>
  <c r="O169" i="50"/>
  <c r="I169" i="50"/>
  <c r="H169" i="50"/>
  <c r="G169" i="50"/>
  <c r="O168" i="50"/>
  <c r="I168" i="50"/>
  <c r="H168" i="50"/>
  <c r="G168" i="50"/>
  <c r="O167" i="50"/>
  <c r="I167" i="50"/>
  <c r="H167" i="50"/>
  <c r="G167" i="50"/>
  <c r="O166" i="50"/>
  <c r="I166" i="50"/>
  <c r="H166" i="50"/>
  <c r="G166" i="50"/>
  <c r="O165" i="50"/>
  <c r="I165" i="50"/>
  <c r="H165" i="50"/>
  <c r="G165" i="50"/>
  <c r="O164" i="50"/>
  <c r="I164" i="50"/>
  <c r="H164" i="50"/>
  <c r="G164" i="50"/>
  <c r="O163" i="50"/>
  <c r="I163" i="50"/>
  <c r="H163" i="50"/>
  <c r="G163" i="50"/>
  <c r="O162" i="50"/>
  <c r="I162" i="50"/>
  <c r="H162" i="50"/>
  <c r="G162" i="50"/>
  <c r="O161" i="50"/>
  <c r="I161" i="50"/>
  <c r="H161" i="50"/>
  <c r="G161" i="50"/>
  <c r="O160" i="50"/>
  <c r="I160" i="50"/>
  <c r="H160" i="50"/>
  <c r="G160" i="50"/>
  <c r="O159" i="50"/>
  <c r="I159" i="50"/>
  <c r="H159" i="50"/>
  <c r="G159" i="50"/>
  <c r="O158" i="50"/>
  <c r="I158" i="50"/>
  <c r="H158" i="50"/>
  <c r="G158" i="50"/>
  <c r="O157" i="50"/>
  <c r="I157" i="50"/>
  <c r="H157" i="50"/>
  <c r="G157" i="50"/>
  <c r="O156" i="50"/>
  <c r="I156" i="50"/>
  <c r="H156" i="50"/>
  <c r="G156" i="50"/>
  <c r="O155" i="50"/>
  <c r="I155" i="50"/>
  <c r="H155" i="50"/>
  <c r="G155" i="50"/>
  <c r="O154" i="50"/>
  <c r="I154" i="50"/>
  <c r="H154" i="50"/>
  <c r="G154" i="50"/>
  <c r="O153" i="50"/>
  <c r="I153" i="50"/>
  <c r="H153" i="50"/>
  <c r="G153" i="50"/>
  <c r="O152" i="50"/>
  <c r="I152" i="50"/>
  <c r="H152" i="50"/>
  <c r="G152" i="50"/>
  <c r="O151" i="50"/>
  <c r="I151" i="50"/>
  <c r="H151" i="50"/>
  <c r="G151" i="50"/>
  <c r="O150" i="50"/>
  <c r="I150" i="50"/>
  <c r="H150" i="50"/>
  <c r="G150" i="50"/>
  <c r="O149" i="50"/>
  <c r="I149" i="50"/>
  <c r="H149" i="50"/>
  <c r="G149" i="50"/>
  <c r="O148" i="50"/>
  <c r="I148" i="50"/>
  <c r="H148" i="50"/>
  <c r="G148" i="50"/>
  <c r="O147" i="50"/>
  <c r="I147" i="50"/>
  <c r="H147" i="50"/>
  <c r="G147" i="50"/>
  <c r="O146" i="50"/>
  <c r="I146" i="50"/>
  <c r="H146" i="50"/>
  <c r="G146" i="50"/>
  <c r="O145" i="50"/>
  <c r="I145" i="50"/>
  <c r="H145" i="50"/>
  <c r="G145" i="50"/>
  <c r="O144" i="50"/>
  <c r="I144" i="50"/>
  <c r="H144" i="50"/>
  <c r="G144" i="50"/>
  <c r="O143" i="50"/>
  <c r="I143" i="50"/>
  <c r="H143" i="50"/>
  <c r="G143" i="50"/>
  <c r="O142" i="50"/>
  <c r="I142" i="50"/>
  <c r="H142" i="50"/>
  <c r="G142" i="50"/>
  <c r="O141" i="50"/>
  <c r="I141" i="50"/>
  <c r="H141" i="50"/>
  <c r="G141" i="50"/>
  <c r="O140" i="50"/>
  <c r="I140" i="50"/>
  <c r="H140" i="50"/>
  <c r="G140" i="50"/>
  <c r="O139" i="50"/>
  <c r="I139" i="50"/>
  <c r="H139" i="50"/>
  <c r="G139" i="50"/>
  <c r="O138" i="50"/>
  <c r="I138" i="50"/>
  <c r="H138" i="50"/>
  <c r="G138" i="50"/>
  <c r="O137" i="50"/>
  <c r="I137" i="50"/>
  <c r="H137" i="50"/>
  <c r="G137" i="50"/>
  <c r="O136" i="50"/>
  <c r="I136" i="50"/>
  <c r="H136" i="50"/>
  <c r="G136" i="50"/>
  <c r="O135" i="50"/>
  <c r="I135" i="50"/>
  <c r="H135" i="50"/>
  <c r="G135" i="50"/>
  <c r="O134" i="50"/>
  <c r="I134" i="50"/>
  <c r="H134" i="50"/>
  <c r="G134" i="50"/>
  <c r="O133" i="50"/>
  <c r="I133" i="50"/>
  <c r="H133" i="50"/>
  <c r="G133" i="50"/>
  <c r="O132" i="50"/>
  <c r="I132" i="50"/>
  <c r="H132" i="50"/>
  <c r="G132" i="50"/>
  <c r="O131" i="50"/>
  <c r="I131" i="50"/>
  <c r="H131" i="50"/>
  <c r="G131" i="50"/>
  <c r="O130" i="50"/>
  <c r="I130" i="50"/>
  <c r="H130" i="50"/>
  <c r="G130" i="50"/>
  <c r="O129" i="50"/>
  <c r="I129" i="50"/>
  <c r="H129" i="50"/>
  <c r="G129" i="50"/>
  <c r="O128" i="50"/>
  <c r="I128" i="50"/>
  <c r="H128" i="50"/>
  <c r="G128" i="50"/>
  <c r="O127" i="50"/>
  <c r="I127" i="50"/>
  <c r="H127" i="50"/>
  <c r="G127" i="50"/>
  <c r="O126" i="50"/>
  <c r="I126" i="50"/>
  <c r="H126" i="50"/>
  <c r="G126" i="50"/>
  <c r="O125" i="50"/>
  <c r="I125" i="50"/>
  <c r="H125" i="50"/>
  <c r="G125" i="50"/>
  <c r="O124" i="50"/>
  <c r="I124" i="50"/>
  <c r="H124" i="50"/>
  <c r="G124" i="50"/>
  <c r="O123" i="50"/>
  <c r="I123" i="50"/>
  <c r="H123" i="50"/>
  <c r="G123" i="50"/>
  <c r="O122" i="50"/>
  <c r="I122" i="50"/>
  <c r="H122" i="50"/>
  <c r="G122" i="50"/>
  <c r="O121" i="50"/>
  <c r="I121" i="50"/>
  <c r="H121" i="50"/>
  <c r="G121" i="50"/>
  <c r="O120" i="50"/>
  <c r="I120" i="50"/>
  <c r="H120" i="50"/>
  <c r="G120" i="50"/>
  <c r="O119" i="50"/>
  <c r="I119" i="50"/>
  <c r="H119" i="50"/>
  <c r="G119" i="50"/>
  <c r="O118" i="50"/>
  <c r="I118" i="50"/>
  <c r="H118" i="50"/>
  <c r="G118" i="50"/>
  <c r="O117" i="50"/>
  <c r="I117" i="50"/>
  <c r="H117" i="50"/>
  <c r="G117" i="50"/>
  <c r="O116" i="50"/>
  <c r="I116" i="50"/>
  <c r="H116" i="50"/>
  <c r="G116" i="50"/>
  <c r="O115" i="50"/>
  <c r="I115" i="50"/>
  <c r="H115" i="50"/>
  <c r="G115" i="50"/>
  <c r="O114" i="50"/>
  <c r="I114" i="50"/>
  <c r="H114" i="50"/>
  <c r="G114" i="50"/>
  <c r="O113" i="50"/>
  <c r="I113" i="50"/>
  <c r="H113" i="50"/>
  <c r="G113" i="50"/>
  <c r="O112" i="50"/>
  <c r="I112" i="50"/>
  <c r="H112" i="50"/>
  <c r="G112" i="50"/>
  <c r="O111" i="50"/>
  <c r="I111" i="50"/>
  <c r="H111" i="50"/>
  <c r="G111" i="50"/>
  <c r="O110" i="50"/>
  <c r="I110" i="50"/>
  <c r="H110" i="50"/>
  <c r="G110" i="50"/>
  <c r="O109" i="50"/>
  <c r="I109" i="50"/>
  <c r="H109" i="50"/>
  <c r="G109" i="50"/>
  <c r="O108" i="50"/>
  <c r="I108" i="50"/>
  <c r="H108" i="50"/>
  <c r="G108" i="50"/>
  <c r="O107" i="50"/>
  <c r="I107" i="50"/>
  <c r="H107" i="50"/>
  <c r="G107" i="50"/>
  <c r="O106" i="50"/>
  <c r="I106" i="50"/>
  <c r="H106" i="50"/>
  <c r="G106" i="50"/>
  <c r="O105" i="50"/>
  <c r="I105" i="50"/>
  <c r="H105" i="50"/>
  <c r="G105" i="50"/>
  <c r="O104" i="50"/>
  <c r="I104" i="50"/>
  <c r="H104" i="50"/>
  <c r="G104" i="50"/>
  <c r="O103" i="50"/>
  <c r="I103" i="50"/>
  <c r="H103" i="50"/>
  <c r="G103" i="50"/>
  <c r="O66" i="50"/>
  <c r="I66" i="50"/>
  <c r="H66" i="50"/>
  <c r="G66" i="50"/>
  <c r="O65" i="50"/>
  <c r="I65" i="50"/>
  <c r="H65" i="50"/>
  <c r="G65" i="50"/>
  <c r="O48" i="50"/>
  <c r="I48" i="50"/>
  <c r="H48" i="50"/>
  <c r="G48" i="50"/>
  <c r="O47" i="50"/>
  <c r="I47" i="50"/>
  <c r="H47" i="50"/>
  <c r="G47" i="50"/>
  <c r="O46" i="50"/>
  <c r="I46" i="50"/>
  <c r="H46" i="50"/>
  <c r="G46" i="50"/>
  <c r="O45" i="50"/>
  <c r="I45" i="50"/>
  <c r="H45" i="50"/>
  <c r="G45" i="50"/>
  <c r="O44" i="50"/>
  <c r="I44" i="50"/>
  <c r="H44" i="50"/>
  <c r="G44" i="50"/>
  <c r="O13" i="50"/>
  <c r="I13" i="50"/>
  <c r="H13" i="50"/>
  <c r="G13" i="50"/>
  <c r="O12" i="50"/>
  <c r="I12" i="50"/>
  <c r="H12" i="50"/>
  <c r="G12" i="50"/>
  <c r="O11" i="50"/>
  <c r="I11" i="50"/>
  <c r="H11" i="50"/>
  <c r="G11" i="50"/>
  <c r="O10" i="50"/>
  <c r="I10" i="50"/>
  <c r="H10" i="50"/>
  <c r="G10" i="50"/>
  <c r="O9" i="50"/>
  <c r="I9" i="50"/>
  <c r="H9" i="50"/>
  <c r="G9" i="50"/>
  <c r="O8" i="50"/>
  <c r="I8" i="50"/>
  <c r="H8" i="50"/>
  <c r="G8" i="50"/>
  <c r="O7" i="50"/>
  <c r="I7" i="50"/>
  <c r="H7" i="50"/>
  <c r="G7" i="50"/>
  <c r="O6" i="50"/>
  <c r="I6" i="50"/>
  <c r="H6" i="50"/>
  <c r="G6" i="50"/>
  <c r="O5" i="50"/>
  <c r="I5" i="50"/>
  <c r="H5" i="50"/>
  <c r="O4" i="50"/>
  <c r="I4" i="50"/>
  <c r="H4" i="50"/>
  <c r="O3" i="50"/>
  <c r="I3" i="50"/>
  <c r="H3" i="50"/>
  <c r="O2" i="50"/>
  <c r="I2" i="50"/>
  <c r="H2" i="50"/>
  <c r="P288" i="50" l="1"/>
  <c r="K287" i="50"/>
  <c r="J287" i="50"/>
  <c r="P284" i="50"/>
  <c r="K284" i="50"/>
  <c r="J284" i="50"/>
  <c r="K283" i="50"/>
  <c r="J283" i="50"/>
  <c r="K282" i="50"/>
  <c r="K281" i="50"/>
  <c r="J281" i="50"/>
  <c r="K280" i="50"/>
  <c r="K279" i="50"/>
  <c r="J279" i="50"/>
  <c r="K278" i="50"/>
  <c r="J278" i="50"/>
  <c r="J277" i="50"/>
  <c r="J275" i="50"/>
  <c r="K274" i="50"/>
  <c r="J274" i="50"/>
  <c r="P272" i="50"/>
  <c r="K271" i="50"/>
  <c r="J270" i="50"/>
  <c r="P266" i="50"/>
  <c r="P265" i="50"/>
  <c r="K265" i="50"/>
  <c r="J265" i="50"/>
  <c r="P264" i="50"/>
  <c r="K263" i="50"/>
  <c r="P262" i="50"/>
  <c r="K261" i="50"/>
  <c r="P260" i="50"/>
  <c r="K259" i="50"/>
  <c r="P258" i="50"/>
  <c r="K257" i="50"/>
  <c r="J257" i="50"/>
  <c r="P255" i="50"/>
  <c r="J255" i="50"/>
  <c r="P254" i="50"/>
  <c r="P251" i="50"/>
  <c r="K251" i="50"/>
  <c r="J250" i="50"/>
  <c r="P249" i="50"/>
  <c r="J249" i="50"/>
  <c r="K248" i="50"/>
  <c r="P247" i="50"/>
  <c r="P245" i="50"/>
  <c r="P244" i="50"/>
  <c r="K243" i="50"/>
  <c r="J243" i="50"/>
  <c r="P242" i="50"/>
  <c r="K242" i="50"/>
  <c r="P241" i="50"/>
  <c r="J241" i="50"/>
  <c r="K240" i="50"/>
  <c r="J240" i="50"/>
  <c r="P237" i="50"/>
  <c r="K237" i="50"/>
  <c r="J236" i="50"/>
  <c r="P235" i="50"/>
  <c r="P234" i="50"/>
  <c r="K234" i="50"/>
  <c r="J234" i="50"/>
  <c r="P233" i="50"/>
  <c r="P231" i="50"/>
  <c r="J231" i="50"/>
  <c r="P230" i="50"/>
  <c r="K230" i="50"/>
  <c r="J230" i="50"/>
  <c r="J228" i="50"/>
  <c r="K226" i="50"/>
  <c r="P223" i="50"/>
  <c r="K223" i="50"/>
  <c r="J223" i="50"/>
  <c r="P222" i="50"/>
  <c r="K222" i="50"/>
  <c r="J222" i="50"/>
  <c r="K215" i="50"/>
  <c r="J215" i="50"/>
  <c r="P214" i="50"/>
  <c r="K214" i="50"/>
  <c r="J214" i="50"/>
  <c r="K212" i="50"/>
  <c r="P208" i="50"/>
  <c r="P205" i="50"/>
  <c r="K205" i="50"/>
  <c r="P204" i="50"/>
  <c r="K204" i="50"/>
  <c r="J204" i="50"/>
  <c r="K288" i="50"/>
  <c r="P287" i="50"/>
  <c r="J286" i="50"/>
  <c r="J276" i="50"/>
  <c r="P275" i="50"/>
  <c r="K275" i="50"/>
  <c r="P273" i="50"/>
  <c r="J273" i="50"/>
  <c r="J272" i="50"/>
  <c r="P269" i="50"/>
  <c r="K269" i="50"/>
  <c r="J269" i="50"/>
  <c r="K266" i="50"/>
  <c r="K264" i="50"/>
  <c r="J264" i="50"/>
  <c r="J263" i="50"/>
  <c r="J262" i="50"/>
  <c r="J261" i="50"/>
  <c r="J260" i="50"/>
  <c r="J259" i="50"/>
  <c r="K258" i="50"/>
  <c r="P257" i="50"/>
  <c r="K256" i="50"/>
  <c r="J256" i="50"/>
  <c r="P253" i="50"/>
  <c r="P252" i="50"/>
  <c r="K252" i="50"/>
  <c r="J252" i="50"/>
  <c r="J251" i="50"/>
  <c r="P250" i="50"/>
  <c r="K249" i="50"/>
  <c r="P248" i="50"/>
  <c r="J248" i="50"/>
  <c r="K247" i="50"/>
  <c r="J247" i="50"/>
  <c r="J244" i="50"/>
  <c r="P243" i="50"/>
  <c r="J242" i="50"/>
  <c r="K241" i="50"/>
  <c r="K239" i="50"/>
  <c r="J239" i="50"/>
  <c r="P238" i="50"/>
  <c r="J238" i="50"/>
  <c r="J237" i="50"/>
  <c r="P236" i="50"/>
  <c r="K236" i="50"/>
  <c r="K235" i="50"/>
  <c r="J235" i="50"/>
  <c r="K233" i="50"/>
  <c r="J233" i="50"/>
  <c r="P232" i="50"/>
  <c r="K232" i="50"/>
  <c r="K229" i="50"/>
  <c r="J229" i="50"/>
  <c r="J227" i="50"/>
  <c r="K225" i="50"/>
  <c r="J225" i="50"/>
  <c r="K220" i="50"/>
  <c r="J220" i="50"/>
  <c r="K219" i="50"/>
  <c r="J219" i="50"/>
  <c r="P218" i="50"/>
  <c r="K218" i="50"/>
  <c r="J218" i="50"/>
  <c r="P217" i="50"/>
  <c r="K217" i="50"/>
  <c r="J217" i="50"/>
  <c r="P216" i="50"/>
  <c r="K216" i="50"/>
  <c r="J216" i="50"/>
  <c r="K213" i="50"/>
  <c r="J213" i="50"/>
  <c r="K211" i="50"/>
  <c r="J211" i="50"/>
  <c r="P210" i="50"/>
  <c r="K210" i="50"/>
  <c r="J207" i="50"/>
  <c r="P206" i="50"/>
  <c r="K206" i="50"/>
  <c r="J206" i="50"/>
  <c r="J288" i="50"/>
  <c r="P285" i="50"/>
  <c r="J285" i="50"/>
  <c r="J282" i="50"/>
  <c r="J280" i="50"/>
  <c r="P270" i="50"/>
  <c r="P267" i="50"/>
  <c r="M267" i="50"/>
  <c r="N267" i="50" s="1"/>
  <c r="K267" i="50"/>
  <c r="J267" i="50"/>
  <c r="J266" i="50"/>
  <c r="P261" i="50"/>
  <c r="K260" i="50"/>
  <c r="P256" i="50"/>
  <c r="K255" i="50"/>
  <c r="J254" i="50"/>
  <c r="J253" i="50"/>
  <c r="K246" i="50"/>
  <c r="J245" i="50"/>
  <c r="K238" i="50"/>
  <c r="K231" i="50"/>
  <c r="P228" i="50"/>
  <c r="P227" i="50"/>
  <c r="J226" i="50"/>
  <c r="P225" i="50"/>
  <c r="P221" i="50"/>
  <c r="K221" i="50"/>
  <c r="J221" i="50"/>
  <c r="P220" i="50"/>
  <c r="P219" i="50"/>
  <c r="P215" i="50"/>
  <c r="J210" i="50"/>
  <c r="P209" i="50"/>
  <c r="K209" i="50"/>
  <c r="J209" i="50"/>
  <c r="J205" i="50"/>
  <c r="P202" i="50"/>
  <c r="K202" i="50"/>
  <c r="J202" i="50"/>
  <c r="P197" i="50"/>
  <c r="K197" i="50"/>
  <c r="J197" i="50"/>
  <c r="K195" i="50"/>
  <c r="J195" i="50"/>
  <c r="P194" i="50"/>
  <c r="J194" i="50"/>
  <c r="J191" i="50"/>
  <c r="P189" i="50"/>
  <c r="J189" i="50"/>
  <c r="P188" i="50"/>
  <c r="K188" i="50"/>
  <c r="J188" i="50"/>
  <c r="K187" i="50"/>
  <c r="P186" i="50"/>
  <c r="K186" i="50"/>
  <c r="J186" i="50"/>
  <c r="P185" i="50"/>
  <c r="K185" i="50"/>
  <c r="J185" i="50"/>
  <c r="K184" i="50"/>
  <c r="J184" i="50"/>
  <c r="K182" i="50"/>
  <c r="J182" i="50"/>
  <c r="P181" i="50"/>
  <c r="K181" i="50"/>
  <c r="J181" i="50"/>
  <c r="K179" i="50"/>
  <c r="J179" i="50"/>
  <c r="P178" i="50"/>
  <c r="K178" i="50"/>
  <c r="J178" i="50"/>
  <c r="P176" i="50"/>
  <c r="K176" i="50"/>
  <c r="J176" i="50"/>
  <c r="P171" i="50"/>
  <c r="K171" i="50"/>
  <c r="J171" i="50"/>
  <c r="K170" i="50"/>
  <c r="P163" i="50"/>
  <c r="K163" i="50"/>
  <c r="J163" i="50"/>
  <c r="J161" i="50"/>
  <c r="P160" i="50"/>
  <c r="J160" i="50"/>
  <c r="J159" i="50"/>
  <c r="K158" i="50"/>
  <c r="J158" i="50"/>
  <c r="P157" i="50"/>
  <c r="K157" i="50"/>
  <c r="J157" i="50"/>
  <c r="P155" i="50"/>
  <c r="P154" i="50"/>
  <c r="P153" i="50"/>
  <c r="J153" i="50"/>
  <c r="P152" i="50"/>
  <c r="J152" i="50"/>
  <c r="P151" i="50"/>
  <c r="K151" i="50"/>
  <c r="J151" i="50"/>
  <c r="P150" i="50"/>
  <c r="J150" i="50"/>
  <c r="P149" i="50"/>
  <c r="J149" i="50"/>
  <c r="P147" i="50"/>
  <c r="K147" i="50"/>
  <c r="J147" i="50"/>
  <c r="J146" i="50"/>
  <c r="K145" i="50"/>
  <c r="K144" i="50"/>
  <c r="J144" i="50"/>
  <c r="P143" i="50"/>
  <c r="K143" i="50"/>
  <c r="J143" i="50"/>
  <c r="K142" i="50"/>
  <c r="J142" i="50"/>
  <c r="K141" i="50"/>
  <c r="J141" i="50"/>
  <c r="K140" i="50"/>
  <c r="J140" i="50"/>
  <c r="J139" i="50"/>
  <c r="P138" i="50"/>
  <c r="J138" i="50"/>
  <c r="K137" i="50"/>
  <c r="J137" i="50"/>
  <c r="P136" i="50"/>
  <c r="P135" i="50"/>
  <c r="K135" i="50"/>
  <c r="J135" i="50"/>
  <c r="J134" i="50"/>
  <c r="K133" i="50"/>
  <c r="J133" i="50"/>
  <c r="J132" i="50"/>
  <c r="P131" i="50"/>
  <c r="K131" i="50"/>
  <c r="J131" i="50"/>
  <c r="P130" i="50"/>
  <c r="K129" i="50"/>
  <c r="J128" i="50"/>
  <c r="P127" i="50"/>
  <c r="K127" i="50"/>
  <c r="J127" i="50"/>
  <c r="P126" i="50"/>
  <c r="J126" i="50"/>
  <c r="K125" i="50"/>
  <c r="J125" i="50"/>
  <c r="J124" i="50"/>
  <c r="K123" i="50"/>
  <c r="J123" i="50"/>
  <c r="P122" i="50"/>
  <c r="J121" i="50"/>
  <c r="P120" i="50"/>
  <c r="K120" i="50"/>
  <c r="P118" i="50"/>
  <c r="J118" i="50"/>
  <c r="P117" i="50"/>
  <c r="J116" i="50"/>
  <c r="P115" i="50"/>
  <c r="J114" i="50"/>
  <c r="P113" i="50"/>
  <c r="K112" i="50"/>
  <c r="J112" i="50"/>
  <c r="P109" i="50"/>
  <c r="K109" i="50"/>
  <c r="J109" i="50"/>
  <c r="P107" i="50"/>
  <c r="K107" i="50"/>
  <c r="J107" i="50"/>
  <c r="P104" i="50"/>
  <c r="J104" i="50"/>
  <c r="P66" i="50"/>
  <c r="K66" i="50"/>
  <c r="J66" i="50"/>
  <c r="P48" i="50"/>
  <c r="J48" i="50"/>
  <c r="K47" i="50"/>
  <c r="J47" i="50"/>
  <c r="P46" i="50"/>
  <c r="J45" i="50"/>
  <c r="J12" i="50"/>
  <c r="P11" i="50"/>
  <c r="K10" i="50"/>
  <c r="J10" i="50"/>
  <c r="P9" i="50"/>
  <c r="J9" i="50"/>
  <c r="P8" i="50"/>
  <c r="P7" i="50"/>
  <c r="P6" i="50"/>
  <c r="K6" i="50"/>
  <c r="J6" i="50"/>
  <c r="K4" i="50"/>
  <c r="J4" i="50"/>
  <c r="P286" i="50"/>
  <c r="K286" i="50"/>
  <c r="K285" i="50"/>
  <c r="P283" i="50"/>
  <c r="P282" i="50"/>
  <c r="P281" i="50"/>
  <c r="P280" i="50"/>
  <c r="P279" i="50"/>
  <c r="P278" i="50"/>
  <c r="P276" i="50"/>
  <c r="K276" i="50"/>
  <c r="P274" i="50"/>
  <c r="K273" i="50"/>
  <c r="K272" i="50"/>
  <c r="P271" i="50"/>
  <c r="J271" i="50"/>
  <c r="K270" i="50"/>
  <c r="P268" i="50"/>
  <c r="K268" i="50"/>
  <c r="J268" i="50"/>
  <c r="P263" i="50"/>
  <c r="K262" i="50"/>
  <c r="P259" i="50"/>
  <c r="J258" i="50"/>
  <c r="K254" i="50"/>
  <c r="K253" i="50"/>
  <c r="K250" i="50"/>
  <c r="P246" i="50"/>
  <c r="J246" i="50"/>
  <c r="K245" i="50"/>
  <c r="K244" i="50"/>
  <c r="P240" i="50"/>
  <c r="P239" i="50"/>
  <c r="J232" i="50"/>
  <c r="P229" i="50"/>
  <c r="K228" i="50"/>
  <c r="K227" i="50"/>
  <c r="P226" i="50"/>
  <c r="P224" i="50"/>
  <c r="K224" i="50"/>
  <c r="J224" i="50"/>
  <c r="P213" i="50"/>
  <c r="P212" i="50"/>
  <c r="J212" i="50"/>
  <c r="P211" i="50"/>
  <c r="K208" i="50"/>
  <c r="J208" i="50"/>
  <c r="P207" i="50"/>
  <c r="K207" i="50"/>
  <c r="P203" i="50"/>
  <c r="K203" i="50"/>
  <c r="J203" i="50"/>
  <c r="P201" i="50"/>
  <c r="J201" i="50"/>
  <c r="P200" i="50"/>
  <c r="J200" i="50"/>
  <c r="P199" i="50"/>
  <c r="K199" i="50"/>
  <c r="K198" i="50"/>
  <c r="J198" i="50"/>
  <c r="J190" i="50"/>
  <c r="K189" i="50"/>
  <c r="P187" i="50"/>
  <c r="J187" i="50"/>
  <c r="P183" i="50"/>
  <c r="P182" i="50"/>
  <c r="P180" i="50"/>
  <c r="P177" i="50"/>
  <c r="K175" i="50"/>
  <c r="J175" i="50"/>
  <c r="P174" i="50"/>
  <c r="P173" i="50"/>
  <c r="P172" i="50"/>
  <c r="P168" i="50"/>
  <c r="K168" i="50"/>
  <c r="J168" i="50"/>
  <c r="K167" i="50"/>
  <c r="J167" i="50"/>
  <c r="P166" i="50"/>
  <c r="K166" i="50"/>
  <c r="J166" i="50"/>
  <c r="K156" i="50"/>
  <c r="K155" i="50"/>
  <c r="K154" i="50"/>
  <c r="K153" i="50"/>
  <c r="K152" i="50"/>
  <c r="K150" i="50"/>
  <c r="K149" i="50"/>
  <c r="P148" i="50"/>
  <c r="J148" i="50"/>
  <c r="P146" i="50"/>
  <c r="K146" i="50"/>
  <c r="J145" i="50"/>
  <c r="K138" i="50"/>
  <c r="K136" i="50"/>
  <c r="P134" i="50"/>
  <c r="K134" i="50"/>
  <c r="K132" i="50"/>
  <c r="J129" i="50"/>
  <c r="K126" i="50"/>
  <c r="K124" i="50"/>
  <c r="K122" i="50"/>
  <c r="J122" i="50"/>
  <c r="K118" i="50"/>
  <c r="K114" i="50"/>
  <c r="K113" i="50"/>
  <c r="J113" i="50"/>
  <c r="P112" i="50"/>
  <c r="J108" i="50"/>
  <c r="J105" i="50"/>
  <c r="P65" i="50"/>
  <c r="K65" i="50"/>
  <c r="J65" i="50"/>
  <c r="K46" i="50"/>
  <c r="P45" i="50"/>
  <c r="K45" i="50"/>
  <c r="P44" i="50"/>
  <c r="K44" i="50"/>
  <c r="J44" i="50"/>
  <c r="P13" i="50"/>
  <c r="K13" i="50"/>
  <c r="J13" i="50"/>
  <c r="P12" i="50"/>
  <c r="K12" i="50"/>
  <c r="K11" i="50"/>
  <c r="J11" i="50"/>
  <c r="P10" i="50"/>
  <c r="P5" i="50"/>
  <c r="J3" i="50"/>
  <c r="K201" i="50"/>
  <c r="K200" i="50"/>
  <c r="J199" i="50"/>
  <c r="P198" i="50"/>
  <c r="K196" i="50"/>
  <c r="J196" i="50"/>
  <c r="P195" i="50"/>
  <c r="P196" i="50"/>
  <c r="K194" i="50"/>
  <c r="P193" i="50"/>
  <c r="K193" i="50"/>
  <c r="J193" i="50"/>
  <c r="P192" i="50"/>
  <c r="K192" i="50"/>
  <c r="J192" i="50"/>
  <c r="P191" i="50"/>
  <c r="K191" i="50"/>
  <c r="P190" i="50"/>
  <c r="K190" i="50"/>
  <c r="P184" i="50"/>
  <c r="K183" i="50"/>
  <c r="J183" i="50"/>
  <c r="K180" i="50"/>
  <c r="J180" i="50"/>
  <c r="P179" i="50"/>
  <c r="K177" i="50"/>
  <c r="J177" i="50"/>
  <c r="P175" i="50"/>
  <c r="K174" i="50"/>
  <c r="J174" i="50"/>
  <c r="K173" i="50"/>
  <c r="J173" i="50"/>
  <c r="K172" i="50"/>
  <c r="J172" i="50"/>
  <c r="P170" i="50"/>
  <c r="J170" i="50"/>
  <c r="P169" i="50"/>
  <c r="K169" i="50"/>
  <c r="J169" i="50"/>
  <c r="P167" i="50"/>
  <c r="P165" i="50"/>
  <c r="K165" i="50"/>
  <c r="J165" i="50"/>
  <c r="P164" i="50"/>
  <c r="K164" i="50"/>
  <c r="J164" i="50"/>
  <c r="P162" i="50"/>
  <c r="K162" i="50"/>
  <c r="J162" i="50"/>
  <c r="K160" i="50"/>
  <c r="P159" i="50"/>
  <c r="K159" i="50"/>
  <c r="P158" i="50"/>
  <c r="P156" i="50"/>
  <c r="J156" i="50"/>
  <c r="J155" i="50"/>
  <c r="J154" i="50"/>
  <c r="K148" i="50"/>
  <c r="P145" i="50"/>
  <c r="P144" i="50"/>
  <c r="P142" i="50"/>
  <c r="P141" i="50"/>
  <c r="P140" i="50"/>
  <c r="P137" i="50"/>
  <c r="J136" i="50"/>
  <c r="P133" i="50"/>
  <c r="P132" i="50"/>
  <c r="K130" i="50"/>
  <c r="J130" i="50"/>
  <c r="P129" i="50"/>
  <c r="P128" i="50"/>
  <c r="K128" i="50"/>
  <c r="P125" i="50"/>
  <c r="P124" i="50"/>
  <c r="P123" i="50"/>
  <c r="J120" i="50"/>
  <c r="P119" i="50"/>
  <c r="K119" i="50"/>
  <c r="J119" i="50"/>
  <c r="K117" i="50"/>
  <c r="J117" i="50"/>
  <c r="P116" i="50"/>
  <c r="K116" i="50"/>
  <c r="K115" i="50"/>
  <c r="J115" i="50"/>
  <c r="P114" i="50"/>
  <c r="P111" i="50"/>
  <c r="K111" i="50"/>
  <c r="J111" i="50"/>
  <c r="P110" i="50"/>
  <c r="K110" i="50"/>
  <c r="J110" i="50"/>
  <c r="P106" i="50"/>
  <c r="K106" i="50"/>
  <c r="J106" i="50"/>
  <c r="P105" i="50"/>
  <c r="K105" i="50"/>
  <c r="K104" i="50"/>
  <c r="P103" i="50"/>
  <c r="K103" i="50"/>
  <c r="J103" i="50"/>
  <c r="K48" i="50"/>
  <c r="P47" i="50"/>
  <c r="J46" i="50"/>
  <c r="K9" i="50"/>
  <c r="K8" i="50"/>
  <c r="J8" i="50"/>
  <c r="K7" i="50"/>
  <c r="J7" i="50"/>
  <c r="K5" i="50"/>
  <c r="J5" i="50"/>
  <c r="P4" i="50"/>
  <c r="P3" i="50"/>
  <c r="K3" i="50"/>
  <c r="P2" i="50"/>
  <c r="K2" i="50"/>
  <c r="J2" i="50"/>
  <c r="L286" i="50"/>
  <c r="L275" i="50"/>
  <c r="L271" i="50"/>
  <c r="L270" i="50"/>
  <c r="L247" i="50"/>
  <c r="L246" i="50"/>
  <c r="L229" i="50"/>
  <c r="L228" i="50"/>
  <c r="L219" i="50"/>
  <c r="L216" i="50"/>
  <c r="L215" i="50"/>
  <c r="L214" i="50"/>
  <c r="L193" i="50"/>
  <c r="L192" i="50"/>
  <c r="L190" i="50"/>
  <c r="L185" i="50"/>
  <c r="L183" i="50"/>
  <c r="L182" i="50"/>
  <c r="L162" i="50"/>
  <c r="L151" i="50"/>
  <c r="L150" i="50"/>
  <c r="L144" i="50"/>
  <c r="L142" i="50"/>
  <c r="L137" i="50"/>
  <c r="L132" i="50"/>
  <c r="L131" i="50"/>
  <c r="L125" i="50"/>
  <c r="L123" i="50"/>
  <c r="L115" i="50"/>
  <c r="L114" i="50"/>
  <c r="L104" i="50"/>
  <c r="L2" i="50"/>
  <c r="L287" i="50"/>
  <c r="L285" i="50"/>
  <c r="L281" i="50"/>
  <c r="L280" i="50"/>
  <c r="L274" i="50"/>
  <c r="L269" i="50"/>
  <c r="L261" i="50"/>
  <c r="L260" i="50"/>
  <c r="L258" i="50"/>
  <c r="L257" i="50"/>
  <c r="L250" i="50"/>
  <c r="L249" i="50"/>
  <c r="L248" i="50"/>
  <c r="L245" i="50"/>
  <c r="L243" i="50"/>
  <c r="L241" i="50"/>
  <c r="L239" i="50"/>
  <c r="L238" i="50"/>
  <c r="L236" i="50"/>
  <c r="L235" i="50"/>
  <c r="L230" i="50"/>
  <c r="L218" i="50"/>
  <c r="L217" i="50"/>
  <c r="L213" i="50"/>
  <c r="L209" i="50"/>
  <c r="L204" i="50"/>
  <c r="L203" i="50"/>
  <c r="L202" i="50"/>
  <c r="L197" i="50"/>
  <c r="L195" i="50"/>
  <c r="L188" i="50"/>
  <c r="L186" i="50"/>
  <c r="L184" i="50"/>
  <c r="L180" i="50"/>
  <c r="L178" i="50"/>
  <c r="L176" i="50"/>
  <c r="L170" i="50"/>
  <c r="L169" i="50"/>
  <c r="L163" i="50"/>
  <c r="L161" i="50"/>
  <c r="L159" i="50"/>
  <c r="L157" i="50"/>
  <c r="L153" i="50"/>
  <c r="L152" i="50"/>
  <c r="L147" i="50"/>
  <c r="L141" i="50"/>
  <c r="L139" i="50"/>
  <c r="L133" i="50"/>
  <c r="L129" i="50"/>
  <c r="L127" i="50"/>
  <c r="L126" i="50"/>
  <c r="L119" i="50"/>
  <c r="L118" i="50"/>
  <c r="L112" i="50"/>
  <c r="L108" i="50"/>
  <c r="L106" i="50"/>
  <c r="L105" i="50"/>
  <c r="L103" i="50"/>
  <c r="L66" i="50"/>
  <c r="L48" i="50"/>
  <c r="L47" i="50"/>
  <c r="L45" i="50"/>
  <c r="L44" i="50"/>
  <c r="L9" i="50"/>
  <c r="L8" i="50"/>
  <c r="L7" i="50"/>
  <c r="L6" i="50"/>
  <c r="L3" i="50"/>
  <c r="L284" i="50"/>
  <c r="L283" i="50"/>
  <c r="L273" i="50"/>
  <c r="L268" i="50"/>
  <c r="L265" i="50"/>
  <c r="L264" i="50"/>
  <c r="L263" i="50"/>
  <c r="L262" i="50"/>
  <c r="L259" i="50"/>
  <c r="L256" i="50"/>
  <c r="L253" i="50"/>
  <c r="L252" i="50"/>
  <c r="L251" i="50"/>
  <c r="L244" i="50"/>
  <c r="L242" i="50"/>
  <c r="L240" i="50"/>
  <c r="L234" i="50"/>
  <c r="L233" i="50"/>
  <c r="L231" i="50"/>
  <c r="L227" i="50"/>
  <c r="L226" i="50"/>
  <c r="L225" i="50"/>
  <c r="L224" i="50"/>
  <c r="L223" i="50"/>
  <c r="L222" i="50"/>
  <c r="L220" i="50"/>
  <c r="L207" i="50"/>
  <c r="L201" i="50"/>
  <c r="L199" i="50"/>
  <c r="L196" i="50"/>
  <c r="L191" i="50"/>
  <c r="L189" i="50"/>
  <c r="L181" i="50"/>
  <c r="L179" i="50"/>
  <c r="L177" i="50"/>
  <c r="L175" i="50"/>
  <c r="L174" i="50"/>
  <c r="L173" i="50"/>
  <c r="L168" i="50"/>
  <c r="L167" i="50"/>
  <c r="L158" i="50"/>
  <c r="L155" i="50"/>
  <c r="L149" i="50"/>
  <c r="L148" i="50"/>
  <c r="L146" i="50"/>
  <c r="L143" i="50"/>
  <c r="L138" i="50"/>
  <c r="L136" i="50"/>
  <c r="L128" i="50"/>
  <c r="L122" i="50"/>
  <c r="L113" i="50"/>
  <c r="L111" i="50"/>
  <c r="L109" i="50"/>
  <c r="L107" i="50"/>
  <c r="L46" i="50"/>
  <c r="L288" i="50"/>
  <c r="L282" i="50"/>
  <c r="L279" i="50"/>
  <c r="L278" i="50"/>
  <c r="L277" i="50"/>
  <c r="L276" i="50"/>
  <c r="L272" i="50"/>
  <c r="L266" i="50"/>
  <c r="L255" i="50"/>
  <c r="L254" i="50"/>
  <c r="L237" i="50"/>
  <c r="L232" i="50"/>
  <c r="L221" i="50"/>
  <c r="L212" i="50"/>
  <c r="L211" i="50"/>
  <c r="L210" i="50"/>
  <c r="L208" i="50"/>
  <c r="L206" i="50"/>
  <c r="L205" i="50"/>
  <c r="L200" i="50"/>
  <c r="L198" i="50"/>
  <c r="L194" i="50"/>
  <c r="L187" i="50"/>
  <c r="L172" i="50"/>
  <c r="L171" i="50"/>
  <c r="L166" i="50"/>
  <c r="L165" i="50"/>
  <c r="L164" i="50"/>
  <c r="L160" i="50"/>
  <c r="L156" i="50"/>
  <c r="L154" i="50"/>
  <c r="L145" i="50"/>
  <c r="L140" i="50"/>
  <c r="L135" i="50"/>
  <c r="L134" i="50"/>
  <c r="L130" i="50"/>
  <c r="L124" i="50"/>
  <c r="L121" i="50"/>
  <c r="L120" i="50"/>
  <c r="L117" i="50"/>
  <c r="L116" i="50"/>
  <c r="L110" i="50"/>
  <c r="L65" i="50"/>
  <c r="L13" i="50"/>
  <c r="L12" i="50"/>
  <c r="L11" i="50"/>
  <c r="L10" i="50"/>
  <c r="L5" i="50"/>
  <c r="L4" i="50"/>
  <c r="M13" i="50" l="1"/>
  <c r="N13" i="50" s="1"/>
  <c r="M11" i="50"/>
  <c r="N11" i="50" s="1"/>
  <c r="M201" i="50"/>
  <c r="N201" i="50" s="1"/>
  <c r="M199" i="50"/>
  <c r="N199" i="50" s="1"/>
  <c r="M196" i="50"/>
  <c r="N196" i="50" s="1"/>
  <c r="M189" i="50"/>
  <c r="N189" i="50" s="1"/>
  <c r="M197" i="50"/>
  <c r="N197" i="50" s="1"/>
  <c r="M194" i="50"/>
  <c r="N194" i="50" s="1"/>
  <c r="M193" i="50"/>
  <c r="N193" i="50" s="1"/>
  <c r="M192" i="50"/>
  <c r="N192" i="50" s="1"/>
  <c r="M191" i="50"/>
  <c r="N191" i="50" s="1"/>
  <c r="M190" i="50"/>
  <c r="N190" i="50" s="1"/>
  <c r="M183" i="50"/>
  <c r="N183" i="50" s="1"/>
  <c r="M180" i="50"/>
  <c r="N180" i="50" s="1"/>
  <c r="M177" i="50"/>
  <c r="N177" i="50" s="1"/>
  <c r="M174" i="50"/>
  <c r="N174" i="50" s="1"/>
  <c r="M173" i="50"/>
  <c r="N173" i="50" s="1"/>
  <c r="M170" i="50"/>
  <c r="N170" i="50" s="1"/>
  <c r="M169" i="50"/>
  <c r="N169" i="50" s="1"/>
  <c r="M165" i="50"/>
  <c r="N165" i="50" s="1"/>
  <c r="M164" i="50"/>
  <c r="N164" i="50" s="1"/>
  <c r="M162" i="50"/>
  <c r="N162" i="50" s="1"/>
  <c r="M159" i="50"/>
  <c r="N159" i="50" s="1"/>
  <c r="M156" i="50"/>
  <c r="N156" i="50" s="1"/>
  <c r="M155" i="50"/>
  <c r="N155" i="50" s="1"/>
  <c r="M154" i="50"/>
  <c r="N154" i="50" s="1"/>
  <c r="M147" i="50"/>
  <c r="N147" i="50" s="1"/>
  <c r="M110" i="50"/>
  <c r="N110" i="50" s="1"/>
  <c r="M215" i="50"/>
  <c r="N215" i="50" s="1"/>
  <c r="M233" i="50"/>
  <c r="N233" i="50" s="1"/>
  <c r="M245" i="50"/>
  <c r="N245" i="50" s="1"/>
  <c r="M160" i="50"/>
  <c r="N160" i="50" s="1"/>
  <c r="M109" i="50"/>
  <c r="N109" i="50" s="1"/>
  <c r="M10" i="50"/>
  <c r="M224" i="50"/>
  <c r="M202" i="50"/>
  <c r="M108" i="50"/>
  <c r="N108" i="50" s="1"/>
  <c r="M106" i="50"/>
  <c r="M263" i="50"/>
  <c r="N263" i="50" s="1"/>
  <c r="M257" i="50"/>
  <c r="N257" i="50" s="1"/>
  <c r="M248" i="50"/>
  <c r="N248" i="50" s="1"/>
  <c r="M223" i="50"/>
  <c r="N223" i="50" s="1"/>
  <c r="M266" i="50"/>
  <c r="N266" i="50" s="1"/>
  <c r="M249" i="50"/>
  <c r="M229" i="50"/>
  <c r="N229" i="50" s="1"/>
  <c r="M279" i="50"/>
  <c r="N279" i="50" s="1"/>
  <c r="M276" i="50"/>
  <c r="N276" i="50" s="1"/>
  <c r="M226" i="50"/>
  <c r="N226" i="50" s="1"/>
  <c r="M186" i="50"/>
  <c r="N186" i="50" s="1"/>
  <c r="M171" i="50"/>
  <c r="N171" i="50" s="1"/>
  <c r="M116" i="50"/>
  <c r="N116" i="50" s="1"/>
  <c r="M114" i="50"/>
  <c r="N114" i="50" s="1"/>
  <c r="M48" i="50"/>
  <c r="N48" i="50" s="1"/>
  <c r="M47" i="50"/>
  <c r="N47" i="50" s="1"/>
  <c r="M198" i="50"/>
  <c r="N198" i="50" s="1"/>
  <c r="M121" i="50"/>
  <c r="N121" i="50" s="1"/>
  <c r="M120" i="50"/>
  <c r="N120" i="50" s="1"/>
  <c r="M240" i="50"/>
  <c r="N240" i="50" s="1"/>
  <c r="M222" i="50"/>
  <c r="N222" i="50" s="1"/>
  <c r="M286" i="50"/>
  <c r="N286" i="50" s="1"/>
  <c r="M251" i="50"/>
  <c r="N251" i="50" s="1"/>
  <c r="M281" i="50"/>
  <c r="N281" i="50" s="1"/>
  <c r="M280" i="50"/>
  <c r="N280" i="50" s="1"/>
  <c r="M260" i="50"/>
  <c r="N260" i="50" s="1"/>
  <c r="M255" i="50"/>
  <c r="N255" i="50" s="1"/>
  <c r="M254" i="50"/>
  <c r="N254" i="50" s="1"/>
  <c r="M253" i="50"/>
  <c r="N253" i="50" s="1"/>
  <c r="M210" i="50"/>
  <c r="N210" i="50" s="1"/>
  <c r="M195" i="50"/>
  <c r="N195" i="50" s="1"/>
  <c r="M182" i="50"/>
  <c r="N182" i="50" s="1"/>
  <c r="M163" i="50"/>
  <c r="N163" i="50" s="1"/>
  <c r="M149" i="50"/>
  <c r="N149" i="50" s="1"/>
  <c r="M134" i="50"/>
  <c r="N134" i="50" s="1"/>
  <c r="M232" i="50"/>
  <c r="N232" i="50" s="1"/>
  <c r="M231" i="50"/>
  <c r="N231" i="50" s="1"/>
  <c r="M228" i="50"/>
  <c r="N228" i="50" s="1"/>
  <c r="M227" i="50"/>
  <c r="N227" i="50" s="1"/>
  <c r="M200" i="50"/>
  <c r="N200" i="50" s="1"/>
  <c r="M161" i="50"/>
  <c r="N161" i="50" s="1"/>
  <c r="M157" i="50"/>
  <c r="N157" i="50" s="1"/>
  <c r="M138" i="50"/>
  <c r="N138" i="50" s="1"/>
  <c r="M125" i="50"/>
  <c r="N125" i="50" s="1"/>
  <c r="M122" i="50"/>
  <c r="N122" i="50" s="1"/>
  <c r="M129" i="50"/>
  <c r="N129" i="50" s="1"/>
  <c r="M119" i="50"/>
  <c r="N119" i="50" s="1"/>
  <c r="M265" i="50"/>
  <c r="N265" i="50" s="1"/>
  <c r="M259" i="50"/>
  <c r="N259" i="50" s="1"/>
  <c r="M250" i="50"/>
  <c r="M234" i="50"/>
  <c r="M204" i="50"/>
  <c r="N204" i="50" s="1"/>
  <c r="M275" i="50"/>
  <c r="N275" i="50" s="1"/>
  <c r="M256" i="50"/>
  <c r="N256" i="50" s="1"/>
  <c r="M217" i="50"/>
  <c r="M221" i="50"/>
  <c r="M184" i="50"/>
  <c r="N184" i="50" s="1"/>
  <c r="M181" i="50"/>
  <c r="N181" i="50" s="1"/>
  <c r="M143" i="50"/>
  <c r="N143" i="50" s="1"/>
  <c r="M142" i="50"/>
  <c r="M137" i="50"/>
  <c r="N137" i="50" s="1"/>
  <c r="M124" i="50"/>
  <c r="N124" i="50" s="1"/>
  <c r="M6" i="50"/>
  <c r="N6" i="50" s="1"/>
  <c r="M271" i="50"/>
  <c r="N271" i="50" s="1"/>
  <c r="M268" i="50"/>
  <c r="M172" i="50"/>
  <c r="N172" i="50" s="1"/>
  <c r="M152" i="50"/>
  <c r="N152" i="50" s="1"/>
  <c r="M145" i="50"/>
  <c r="N145" i="50" s="1"/>
  <c r="M141" i="50"/>
  <c r="N141" i="50" s="1"/>
  <c r="M140" i="50"/>
  <c r="N140" i="50" s="1"/>
  <c r="M127" i="50"/>
  <c r="N127" i="50" s="1"/>
  <c r="M126" i="50"/>
  <c r="N126" i="50" s="1"/>
  <c r="M123" i="50"/>
  <c r="N123" i="50" s="1"/>
  <c r="M111" i="50"/>
  <c r="M103" i="50"/>
  <c r="N103" i="50" s="1"/>
  <c r="M287" i="50"/>
  <c r="N287" i="50" s="1"/>
  <c r="M237" i="50"/>
  <c r="N237" i="50" s="1"/>
  <c r="M264" i="50"/>
  <c r="N264" i="50" s="1"/>
  <c r="M241" i="50"/>
  <c r="N241" i="50" s="1"/>
  <c r="M225" i="50"/>
  <c r="N225" i="50" s="1"/>
  <c r="M220" i="50"/>
  <c r="M285" i="50"/>
  <c r="N285" i="50" s="1"/>
  <c r="M284" i="50"/>
  <c r="N284" i="50" s="1"/>
  <c r="M283" i="50"/>
  <c r="M282" i="50"/>
  <c r="N282" i="50" s="1"/>
  <c r="M178" i="50"/>
  <c r="N178" i="50" s="1"/>
  <c r="M132" i="50"/>
  <c r="N132" i="50" s="1"/>
  <c r="M246" i="50"/>
  <c r="N246" i="50" s="1"/>
  <c r="M117" i="50"/>
  <c r="N117" i="50" s="1"/>
  <c r="M2" i="50"/>
  <c r="N2" i="50" s="1"/>
  <c r="M261" i="50"/>
  <c r="N261" i="50" s="1"/>
  <c r="M243" i="50"/>
  <c r="N243" i="50" s="1"/>
  <c r="M238" i="50"/>
  <c r="N238" i="50" s="1"/>
  <c r="M236" i="50"/>
  <c r="N236" i="50" s="1"/>
  <c r="M230" i="50"/>
  <c r="N230" i="50" s="1"/>
  <c r="M214" i="50"/>
  <c r="N214" i="50" s="1"/>
  <c r="M288" i="50"/>
  <c r="N288" i="50" s="1"/>
  <c r="M242" i="50"/>
  <c r="N242" i="50" s="1"/>
  <c r="M235" i="50"/>
  <c r="M216" i="50"/>
  <c r="N216" i="50" s="1"/>
  <c r="M278" i="50"/>
  <c r="N278" i="50" s="1"/>
  <c r="M188" i="50"/>
  <c r="N188" i="50" s="1"/>
  <c r="M185" i="50"/>
  <c r="N185" i="50" s="1"/>
  <c r="M176" i="50"/>
  <c r="N176" i="50" s="1"/>
  <c r="M158" i="50"/>
  <c r="N158" i="50" s="1"/>
  <c r="M139" i="50"/>
  <c r="N139" i="50" s="1"/>
  <c r="M66" i="50"/>
  <c r="N66" i="50" s="1"/>
  <c r="M45" i="50"/>
  <c r="N45" i="50" s="1"/>
  <c r="M258" i="50"/>
  <c r="N258" i="50" s="1"/>
  <c r="M212" i="50"/>
  <c r="N212" i="50" s="1"/>
  <c r="M208" i="50"/>
  <c r="N208" i="50" s="1"/>
  <c r="M207" i="50"/>
  <c r="N207" i="50" s="1"/>
  <c r="M187" i="50"/>
  <c r="N187" i="50" s="1"/>
  <c r="M168" i="50"/>
  <c r="M151" i="50"/>
  <c r="N151" i="50" s="1"/>
  <c r="M150" i="50"/>
  <c r="N150" i="50" s="1"/>
  <c r="M133" i="50"/>
  <c r="N133" i="50" s="1"/>
  <c r="M113" i="50"/>
  <c r="N113" i="50" s="1"/>
  <c r="M107" i="50"/>
  <c r="N107" i="50" s="1"/>
  <c r="M9" i="50"/>
  <c r="N9" i="50" s="1"/>
  <c r="M244" i="50"/>
  <c r="N244" i="50" s="1"/>
  <c r="M144" i="50"/>
  <c r="N144" i="50" s="1"/>
  <c r="M4" i="50"/>
  <c r="N4" i="50" s="1"/>
  <c r="M262" i="50"/>
  <c r="N262" i="50" s="1"/>
  <c r="M175" i="50"/>
  <c r="N175" i="50" s="1"/>
  <c r="M148" i="50"/>
  <c r="N148" i="50" s="1"/>
  <c r="M44" i="50"/>
  <c r="M131" i="50"/>
  <c r="N131" i="50" s="1"/>
  <c r="M130" i="50"/>
  <c r="N130" i="50" s="1"/>
  <c r="M105" i="50"/>
  <c r="N105" i="50" s="1"/>
  <c r="M104" i="50"/>
  <c r="N104" i="50" s="1"/>
  <c r="M7" i="50"/>
  <c r="N7" i="50" s="1"/>
  <c r="M5" i="50"/>
  <c r="N5" i="50" s="1"/>
  <c r="M277" i="50"/>
  <c r="N277" i="50" s="1"/>
  <c r="M274" i="50"/>
  <c r="N274" i="50" s="1"/>
  <c r="M273" i="50"/>
  <c r="N273" i="50" s="1"/>
  <c r="M272" i="50"/>
  <c r="N272" i="50" s="1"/>
  <c r="M252" i="50"/>
  <c r="N252" i="50" s="1"/>
  <c r="M219" i="50"/>
  <c r="N219" i="50" s="1"/>
  <c r="M218" i="50"/>
  <c r="N218" i="50" s="1"/>
  <c r="M206" i="50"/>
  <c r="N206" i="50" s="1"/>
  <c r="M239" i="50"/>
  <c r="N239" i="50" s="1"/>
  <c r="M153" i="50"/>
  <c r="N153" i="50" s="1"/>
  <c r="M146" i="50"/>
  <c r="N146" i="50" s="1"/>
  <c r="M12" i="50"/>
  <c r="N12" i="50" s="1"/>
  <c r="M166" i="50"/>
  <c r="N166" i="50" s="1"/>
  <c r="M118" i="50"/>
  <c r="N118" i="50" s="1"/>
  <c r="M65" i="50"/>
  <c r="N65" i="50" s="1"/>
  <c r="M46" i="50"/>
  <c r="N46" i="50" s="1"/>
  <c r="M136" i="50"/>
  <c r="N136" i="50" s="1"/>
  <c r="M135" i="50"/>
  <c r="N135" i="50" s="1"/>
  <c r="M270" i="50"/>
  <c r="N270" i="50" s="1"/>
  <c r="M205" i="50"/>
  <c r="N205" i="50" s="1"/>
  <c r="M269" i="50"/>
  <c r="N269" i="50" s="1"/>
  <c r="M247" i="50"/>
  <c r="N247" i="50" s="1"/>
  <c r="M213" i="50"/>
  <c r="N213" i="50" s="1"/>
  <c r="M211" i="50"/>
  <c r="N211" i="50" s="1"/>
  <c r="M209" i="50"/>
  <c r="N209" i="50" s="1"/>
  <c r="M179" i="50"/>
  <c r="N179" i="50" s="1"/>
  <c r="M203" i="50"/>
  <c r="N203" i="50" s="1"/>
  <c r="M167" i="50"/>
  <c r="N167" i="50" s="1"/>
  <c r="M128" i="50"/>
  <c r="N128" i="50" s="1"/>
  <c r="M115" i="50"/>
  <c r="N115" i="50" s="1"/>
  <c r="M112" i="50"/>
  <c r="N112" i="50" s="1"/>
  <c r="M8" i="50"/>
  <c r="N8" i="50" s="1"/>
  <c r="M3" i="50"/>
  <c r="N3" i="50" s="1"/>
  <c r="N235" i="50" l="1"/>
  <c r="N221" i="50"/>
  <c r="N168" i="50"/>
  <c r="N142" i="50"/>
  <c r="N283" i="50"/>
  <c r="N268" i="50"/>
  <c r="N249" i="50"/>
  <c r="N44" i="50"/>
  <c r="N250" i="50"/>
  <c r="N217" i="50"/>
  <c r="N202" i="50"/>
  <c r="N106" i="50"/>
  <c r="N10" i="50"/>
  <c r="N234" i="50"/>
  <c r="N224" i="50"/>
  <c r="N220" i="50"/>
  <c r="N111" i="50"/>
  <c r="C76" i="86" l="1"/>
  <c r="H76" i="86" s="1"/>
  <c r="C75" i="86"/>
  <c r="H75" i="86" s="1"/>
  <c r="C74" i="86"/>
  <c r="H74" i="86" s="1"/>
  <c r="H73" i="86"/>
  <c r="C10" i="86"/>
  <c r="C5" i="86"/>
  <c r="D55" i="86"/>
  <c r="H55" i="86" s="1"/>
  <c r="E55" i="86"/>
  <c r="I55" i="86" s="1"/>
  <c r="D56" i="86"/>
  <c r="H56" i="86" s="1"/>
  <c r="E47" i="86"/>
  <c r="I47" i="86" s="1"/>
  <c r="E56" i="86"/>
  <c r="I56" i="86" s="1"/>
  <c r="E49" i="86"/>
  <c r="E48" i="86"/>
  <c r="E54" i="86"/>
  <c r="I54" i="86" s="1"/>
  <c r="D54" i="86"/>
  <c r="H54" i="86" s="1"/>
  <c r="C56" i="86"/>
  <c r="J73" i="86" l="1"/>
  <c r="G55" i="86"/>
  <c r="G56" i="86"/>
  <c r="K56" i="86"/>
  <c r="C29" i="76" l="1"/>
  <c r="G289" i="50" l="1"/>
  <c r="P289" i="50" s="1"/>
  <c r="H289" i="50"/>
  <c r="I289" i="50"/>
  <c r="O289" i="50"/>
  <c r="G290" i="50"/>
  <c r="H290" i="50"/>
  <c r="I290" i="50"/>
  <c r="O290" i="50"/>
  <c r="G291" i="50"/>
  <c r="K291" i="50" s="1"/>
  <c r="H291" i="50"/>
  <c r="I291" i="50"/>
  <c r="O291" i="50"/>
  <c r="G292" i="50"/>
  <c r="J292" i="50" s="1"/>
  <c r="H292" i="50"/>
  <c r="I292" i="50"/>
  <c r="O292" i="50"/>
  <c r="G293" i="50"/>
  <c r="P293" i="50" s="1"/>
  <c r="H293" i="50"/>
  <c r="I293" i="50"/>
  <c r="O293" i="50"/>
  <c r="G294" i="50"/>
  <c r="K294" i="50" s="1"/>
  <c r="H294" i="50"/>
  <c r="I294" i="50"/>
  <c r="O294" i="50"/>
  <c r="G295" i="50"/>
  <c r="J295" i="50" s="1"/>
  <c r="H295" i="50"/>
  <c r="I295" i="50"/>
  <c r="O295" i="50"/>
  <c r="G296" i="50"/>
  <c r="J296" i="50" s="1"/>
  <c r="H296" i="50"/>
  <c r="I296" i="50"/>
  <c r="O296" i="50"/>
  <c r="G297" i="50"/>
  <c r="K297" i="50" s="1"/>
  <c r="H297" i="50"/>
  <c r="I297" i="50"/>
  <c r="O297" i="50"/>
  <c r="G298" i="50"/>
  <c r="H298" i="50"/>
  <c r="I298" i="50"/>
  <c r="O298" i="50"/>
  <c r="G299" i="50"/>
  <c r="H299" i="50"/>
  <c r="I299" i="50"/>
  <c r="O299" i="50"/>
  <c r="G300" i="50"/>
  <c r="H300" i="50"/>
  <c r="I300" i="50"/>
  <c r="O300" i="50"/>
  <c r="G301" i="50"/>
  <c r="H301" i="50"/>
  <c r="I301" i="50"/>
  <c r="O301" i="50"/>
  <c r="G302" i="50"/>
  <c r="H302" i="50"/>
  <c r="I302" i="50"/>
  <c r="O302" i="50"/>
  <c r="G303" i="50"/>
  <c r="J303" i="50" s="1"/>
  <c r="H303" i="50"/>
  <c r="I303" i="50"/>
  <c r="O303" i="50"/>
  <c r="G304" i="50"/>
  <c r="L304" i="50" s="1"/>
  <c r="H304" i="50"/>
  <c r="I304" i="50"/>
  <c r="O304" i="50"/>
  <c r="G305" i="50"/>
  <c r="P305" i="50" s="1"/>
  <c r="H305" i="50"/>
  <c r="I305" i="50"/>
  <c r="O305" i="50"/>
  <c r="G306" i="50"/>
  <c r="H306" i="50"/>
  <c r="I306" i="50"/>
  <c r="O306" i="50"/>
  <c r="G307" i="50"/>
  <c r="J307" i="50" s="1"/>
  <c r="H307" i="50"/>
  <c r="I307" i="50"/>
  <c r="O307" i="50"/>
  <c r="G308" i="50"/>
  <c r="P308" i="50" s="1"/>
  <c r="H308" i="50"/>
  <c r="I308" i="50"/>
  <c r="O308" i="50"/>
  <c r="G309" i="50"/>
  <c r="K309" i="50" s="1"/>
  <c r="H309" i="50"/>
  <c r="I309" i="50"/>
  <c r="O309" i="50"/>
  <c r="G310" i="50"/>
  <c r="H310" i="50"/>
  <c r="I310" i="50"/>
  <c r="O310" i="50"/>
  <c r="G311" i="50"/>
  <c r="P311" i="50" s="1"/>
  <c r="H311" i="50"/>
  <c r="I311" i="50"/>
  <c r="O311" i="50"/>
  <c r="G312" i="50"/>
  <c r="H312" i="50"/>
  <c r="I312" i="50"/>
  <c r="O312" i="50"/>
  <c r="G313" i="50"/>
  <c r="H313" i="50"/>
  <c r="I313" i="50"/>
  <c r="O313" i="50"/>
  <c r="G314" i="50"/>
  <c r="H314" i="50"/>
  <c r="I314" i="50"/>
  <c r="O314" i="50"/>
  <c r="G315" i="50"/>
  <c r="J315" i="50" s="1"/>
  <c r="H315" i="50"/>
  <c r="I315" i="50"/>
  <c r="O315" i="50"/>
  <c r="G316" i="50"/>
  <c r="H316" i="50"/>
  <c r="I316" i="50"/>
  <c r="O316" i="50"/>
  <c r="G317" i="50"/>
  <c r="J317" i="50" s="1"/>
  <c r="H317" i="50"/>
  <c r="I317" i="50"/>
  <c r="O317" i="50"/>
  <c r="G318" i="50"/>
  <c r="H318" i="50"/>
  <c r="I318" i="50"/>
  <c r="O318" i="50"/>
  <c r="G319" i="50"/>
  <c r="H319" i="50"/>
  <c r="I319" i="50"/>
  <c r="O319" i="50"/>
  <c r="G320" i="50"/>
  <c r="H320" i="50"/>
  <c r="I320" i="50"/>
  <c r="O320" i="50"/>
  <c r="G321" i="50"/>
  <c r="H321" i="50"/>
  <c r="I321" i="50"/>
  <c r="O321" i="50"/>
  <c r="G322" i="50"/>
  <c r="L322" i="50" s="1"/>
  <c r="M322" i="50" s="1"/>
  <c r="N322" i="50" s="1"/>
  <c r="H322" i="50"/>
  <c r="I322" i="50"/>
  <c r="O322" i="50"/>
  <c r="G323" i="50"/>
  <c r="K323" i="50" s="1"/>
  <c r="H323" i="50"/>
  <c r="I323" i="50"/>
  <c r="O323" i="50"/>
  <c r="G324" i="50"/>
  <c r="L324" i="50" s="1"/>
  <c r="H324" i="50"/>
  <c r="I324" i="50"/>
  <c r="O324" i="50"/>
  <c r="G325" i="50"/>
  <c r="H325" i="50"/>
  <c r="I325" i="50"/>
  <c r="O325" i="50"/>
  <c r="L310" i="50" l="1"/>
  <c r="M310" i="50" s="1"/>
  <c r="N310" i="50" s="1"/>
  <c r="K310" i="50"/>
  <c r="J316" i="50"/>
  <c r="P316" i="50"/>
  <c r="K316" i="50"/>
  <c r="J320" i="50"/>
  <c r="J310" i="50"/>
  <c r="P304" i="50"/>
  <c r="P310" i="50"/>
  <c r="J319" i="50"/>
  <c r="L319" i="50"/>
  <c r="M319" i="50" s="1"/>
  <c r="N319" i="50" s="1"/>
  <c r="L292" i="50"/>
  <c r="M292" i="50" s="1"/>
  <c r="N292" i="50" s="1"/>
  <c r="L320" i="50"/>
  <c r="M320" i="50" s="1"/>
  <c r="N320" i="50" s="1"/>
  <c r="L291" i="50"/>
  <c r="M291" i="50" s="1"/>
  <c r="N291" i="50" s="1"/>
  <c r="J291" i="50"/>
  <c r="L298" i="50"/>
  <c r="M298" i="50" s="1"/>
  <c r="N298" i="50" s="1"/>
  <c r="J298" i="50"/>
  <c r="P323" i="50"/>
  <c r="P309" i="50"/>
  <c r="L305" i="50"/>
  <c r="M305" i="50" s="1"/>
  <c r="N305" i="50" s="1"/>
  <c r="J304" i="50"/>
  <c r="K304" i="50"/>
  <c r="P297" i="50"/>
  <c r="K305" i="50"/>
  <c r="L293" i="50"/>
  <c r="M293" i="50" s="1"/>
  <c r="N293" i="50" s="1"/>
  <c r="L323" i="50"/>
  <c r="M323" i="50" s="1"/>
  <c r="N323" i="50" s="1"/>
  <c r="P315" i="50"/>
  <c r="P303" i="50"/>
  <c r="J297" i="50"/>
  <c r="K293" i="50"/>
  <c r="J293" i="50"/>
  <c r="P291" i="50"/>
  <c r="J309" i="50"/>
  <c r="J305" i="50"/>
  <c r="L295" i="50"/>
  <c r="M295" i="50" s="1"/>
  <c r="N295" i="50" s="1"/>
  <c r="P317" i="50"/>
  <c r="K317" i="50"/>
  <c r="L317" i="50"/>
  <c r="M317" i="50" s="1"/>
  <c r="N317" i="50" s="1"/>
  <c r="K321" i="50"/>
  <c r="J321" i="50"/>
  <c r="P321" i="50"/>
  <c r="K299" i="50"/>
  <c r="L299" i="50"/>
  <c r="M299" i="50" s="1"/>
  <c r="N299" i="50" s="1"/>
  <c r="K292" i="50"/>
  <c r="P292" i="50"/>
  <c r="K322" i="50"/>
  <c r="J322" i="50"/>
  <c r="J308" i="50"/>
  <c r="K308" i="50"/>
  <c r="L308" i="50"/>
  <c r="M308" i="50" s="1"/>
  <c r="N308" i="50" s="1"/>
  <c r="L303" i="50"/>
  <c r="M303" i="50" s="1"/>
  <c r="N303" i="50" s="1"/>
  <c r="K303" i="50"/>
  <c r="P322" i="50"/>
  <c r="K311" i="50"/>
  <c r="L311" i="50"/>
  <c r="M311" i="50" s="1"/>
  <c r="N311" i="50" s="1"/>
  <c r="P296" i="50"/>
  <c r="L307" i="50"/>
  <c r="M307" i="50" s="1"/>
  <c r="N307" i="50" s="1"/>
  <c r="K296" i="50"/>
  <c r="K318" i="50"/>
  <c r="L318" i="50"/>
  <c r="M318" i="50" s="1"/>
  <c r="N318" i="50" s="1"/>
  <c r="L316" i="50"/>
  <c r="M316" i="50" s="1"/>
  <c r="N316" i="50" s="1"/>
  <c r="L315" i="50"/>
  <c r="M315" i="50" s="1"/>
  <c r="N315" i="50" s="1"/>
  <c r="K315" i="50"/>
  <c r="M304" i="50"/>
  <c r="N304" i="50" s="1"/>
  <c r="P299" i="50"/>
  <c r="J306" i="50"/>
  <c r="P306" i="50"/>
  <c r="P301" i="50"/>
  <c r="J301" i="50"/>
  <c r="K301" i="50"/>
  <c r="L301" i="50"/>
  <c r="M301" i="50" s="1"/>
  <c r="N301" i="50" s="1"/>
  <c r="P290" i="50"/>
  <c r="J290" i="50"/>
  <c r="K290" i="50"/>
  <c r="L290" i="50"/>
  <c r="M290" i="50" s="1"/>
  <c r="N290" i="50" s="1"/>
  <c r="J324" i="50"/>
  <c r="L294" i="50"/>
  <c r="M294" i="50" s="1"/>
  <c r="N294" i="50" s="1"/>
  <c r="J318" i="50"/>
  <c r="P318" i="50"/>
  <c r="P313" i="50"/>
  <c r="J313" i="50"/>
  <c r="K313" i="50"/>
  <c r="L313" i="50"/>
  <c r="M313" i="50" s="1"/>
  <c r="N313" i="50" s="1"/>
  <c r="P302" i="50"/>
  <c r="J302" i="50"/>
  <c r="K302" i="50"/>
  <c r="L302" i="50"/>
  <c r="M302" i="50" s="1"/>
  <c r="N302" i="50" s="1"/>
  <c r="P300" i="50"/>
  <c r="J300" i="50"/>
  <c r="K300" i="50"/>
  <c r="L300" i="50"/>
  <c r="M300" i="50" s="1"/>
  <c r="N300" i="50" s="1"/>
  <c r="J294" i="50"/>
  <c r="P294" i="50"/>
  <c r="P325" i="50"/>
  <c r="J325" i="50"/>
  <c r="K325" i="50"/>
  <c r="L325" i="50"/>
  <c r="M325" i="50" s="1"/>
  <c r="N325" i="50" s="1"/>
  <c r="L306" i="50"/>
  <c r="M306" i="50" s="1"/>
  <c r="N306" i="50" s="1"/>
  <c r="K306" i="50"/>
  <c r="M324" i="50"/>
  <c r="N324" i="50" s="1"/>
  <c r="P314" i="50"/>
  <c r="J314" i="50"/>
  <c r="K314" i="50"/>
  <c r="L314" i="50"/>
  <c r="M314" i="50" s="1"/>
  <c r="N314" i="50" s="1"/>
  <c r="P312" i="50"/>
  <c r="J312" i="50"/>
  <c r="K312" i="50"/>
  <c r="L312" i="50"/>
  <c r="M312" i="50" s="1"/>
  <c r="N312" i="50" s="1"/>
  <c r="J323" i="50"/>
  <c r="J311" i="50"/>
  <c r="J299" i="50"/>
  <c r="L289" i="50"/>
  <c r="M289" i="50" s="1"/>
  <c r="N289" i="50" s="1"/>
  <c r="K289" i="50"/>
  <c r="P319" i="50"/>
  <c r="P307" i="50"/>
  <c r="P295" i="50"/>
  <c r="J289" i="50"/>
  <c r="K319" i="50"/>
  <c r="K307" i="50"/>
  <c r="L296" i="50"/>
  <c r="M296" i="50" s="1"/>
  <c r="N296" i="50" s="1"/>
  <c r="K295" i="50"/>
  <c r="L321" i="50"/>
  <c r="M321" i="50" s="1"/>
  <c r="N321" i="50" s="1"/>
  <c r="L309" i="50"/>
  <c r="M309" i="50" s="1"/>
  <c r="N309" i="50" s="1"/>
  <c r="L297" i="50"/>
  <c r="M297" i="50" s="1"/>
  <c r="N297" i="50" s="1"/>
  <c r="E22" i="86" l="1"/>
  <c r="C22" i="86"/>
  <c r="C21" i="86"/>
  <c r="C18" i="86"/>
  <c r="C17" i="86"/>
  <c r="D22" i="86"/>
  <c r="C38" i="86"/>
  <c r="E40" i="86"/>
  <c r="D40" i="86"/>
  <c r="C40" i="86"/>
  <c r="C28" i="86"/>
  <c r="D76" i="86" l="1"/>
  <c r="I76" i="86" s="1"/>
  <c r="J76" i="86" s="1"/>
  <c r="D75" i="86"/>
  <c r="I75" i="86" s="1"/>
  <c r="J75" i="86" s="1"/>
  <c r="D74" i="86"/>
  <c r="I74" i="86" s="1"/>
  <c r="C65" i="86"/>
  <c r="H65" i="86" s="1"/>
  <c r="D66" i="86"/>
  <c r="D65" i="86"/>
  <c r="C66" i="86"/>
  <c r="H66" i="86" s="1"/>
  <c r="E7" i="86"/>
  <c r="C9" i="86"/>
  <c r="E6" i="86"/>
  <c r="E5" i="86"/>
  <c r="C8" i="86"/>
  <c r="D7" i="86"/>
  <c r="E8" i="86"/>
  <c r="D6" i="86"/>
  <c r="C7" i="86"/>
  <c r="E9" i="86"/>
  <c r="C6" i="86"/>
  <c r="E10" i="86"/>
  <c r="D10" i="86"/>
  <c r="D9" i="86"/>
  <c r="D8" i="86"/>
  <c r="I66" i="86" l="1"/>
  <c r="J66" i="86" s="1"/>
  <c r="J74" i="86"/>
  <c r="I65" i="86"/>
  <c r="E73" i="86"/>
  <c r="E76" i="86"/>
  <c r="E66" i="86"/>
  <c r="E65" i="86"/>
  <c r="E74" i="86"/>
  <c r="D68" i="86"/>
  <c r="I68" i="86" s="1"/>
  <c r="E75" i="86"/>
  <c r="E67" i="86"/>
  <c r="C77" i="86"/>
  <c r="H77" i="86" s="1"/>
  <c r="C68" i="86"/>
  <c r="H68" i="86" s="1"/>
  <c r="D77" i="86"/>
  <c r="I77" i="86" s="1"/>
  <c r="C11" i="86"/>
  <c r="E11" i="86"/>
  <c r="D11" i="86"/>
  <c r="J68" i="86" l="1"/>
  <c r="J77" i="86"/>
  <c r="J65" i="86"/>
  <c r="E68" i="86"/>
  <c r="E77" i="86"/>
  <c r="F22" i="86" l="1"/>
  <c r="F34" i="86"/>
  <c r="F39" i="86"/>
  <c r="F40" i="86"/>
  <c r="F10" i="86"/>
  <c r="F9" i="86"/>
  <c r="K9" i="86" s="1"/>
  <c r="F8" i="86"/>
  <c r="K8" i="86" s="1"/>
  <c r="F7" i="86"/>
  <c r="K7" i="86" s="1"/>
  <c r="F6" i="86"/>
  <c r="K6" i="86" s="1"/>
  <c r="F5" i="86"/>
  <c r="K5" i="86" s="1"/>
  <c r="F16" i="86"/>
  <c r="K40" i="86" l="1"/>
  <c r="F38" i="86"/>
  <c r="K22" i="86"/>
  <c r="G22" i="86"/>
  <c r="H22" i="86"/>
  <c r="I22" i="86"/>
  <c r="G10" i="86"/>
  <c r="I10" i="86"/>
  <c r="G40" i="86"/>
  <c r="H40" i="86"/>
  <c r="I40" i="86"/>
  <c r="I7" i="86"/>
  <c r="G7" i="86"/>
  <c r="H7" i="86"/>
  <c r="F11" i="86"/>
  <c r="G5" i="86"/>
  <c r="I5" i="86"/>
  <c r="H5" i="86"/>
  <c r="H6" i="86"/>
  <c r="I6" i="86"/>
  <c r="G6" i="86"/>
  <c r="I8" i="86"/>
  <c r="G8" i="86"/>
  <c r="H8" i="86"/>
  <c r="G9" i="86"/>
  <c r="H9" i="86"/>
  <c r="I9" i="86"/>
  <c r="H10" i="86"/>
  <c r="J10" i="86" l="1"/>
  <c r="J22" i="86"/>
  <c r="J40" i="86"/>
  <c r="J7" i="86"/>
  <c r="J6" i="86"/>
  <c r="J5" i="86"/>
  <c r="J9" i="86"/>
  <c r="J8" i="86"/>
  <c r="C47" i="86" l="1"/>
  <c r="K47" i="86" s="1"/>
  <c r="E51" i="86" l="1"/>
  <c r="C31" i="86"/>
  <c r="C35" i="86"/>
  <c r="C41" i="86"/>
  <c r="D49" i="86"/>
  <c r="C54" i="86"/>
  <c r="D39" i="86"/>
  <c r="C53" i="86"/>
  <c r="E52" i="86"/>
  <c r="D47" i="86"/>
  <c r="H47" i="86" s="1"/>
  <c r="J47" i="86" s="1"/>
  <c r="D51" i="86"/>
  <c r="E33" i="86"/>
  <c r="D31" i="86"/>
  <c r="D35" i="86"/>
  <c r="D38" i="86"/>
  <c r="D41" i="86"/>
  <c r="C49" i="86"/>
  <c r="E28" i="86"/>
  <c r="C58" i="86"/>
  <c r="D52" i="86"/>
  <c r="C51" i="86"/>
  <c r="D33" i="86"/>
  <c r="E31" i="86"/>
  <c r="E35" i="86"/>
  <c r="E38" i="86"/>
  <c r="E41" i="86"/>
  <c r="C36" i="86"/>
  <c r="E50" i="86"/>
  <c r="D36" i="86"/>
  <c r="C48" i="86"/>
  <c r="E57" i="86"/>
  <c r="I57" i="86" s="1"/>
  <c r="E34" i="86"/>
  <c r="C57" i="86"/>
  <c r="C33" i="86"/>
  <c r="C29" i="86"/>
  <c r="C32" i="86"/>
  <c r="C39" i="86"/>
  <c r="K39" i="86" s="1"/>
  <c r="D29" i="86"/>
  <c r="D32" i="86"/>
  <c r="C30" i="86"/>
  <c r="C37" i="86"/>
  <c r="D30" i="86"/>
  <c r="E37" i="86"/>
  <c r="D50" i="86"/>
  <c r="E58" i="86"/>
  <c r="E53" i="86"/>
  <c r="I53" i="86" s="1"/>
  <c r="E29" i="86"/>
  <c r="E32" i="86"/>
  <c r="E36" i="86"/>
  <c r="E39" i="86"/>
  <c r="D28" i="86"/>
  <c r="C50" i="86"/>
  <c r="D58" i="86"/>
  <c r="D53" i="86"/>
  <c r="H53" i="86" s="1"/>
  <c r="C34" i="86"/>
  <c r="K34" i="86" s="1"/>
  <c r="D34" i="86"/>
  <c r="D57" i="86"/>
  <c r="H57" i="86" s="1"/>
  <c r="C52" i="86"/>
  <c r="D48" i="86"/>
  <c r="D37" i="86"/>
  <c r="E30" i="86"/>
  <c r="E21" i="86"/>
  <c r="E20" i="86"/>
  <c r="E19" i="86"/>
  <c r="E18" i="86"/>
  <c r="D17" i="86"/>
  <c r="E17" i="86"/>
  <c r="E16" i="86"/>
  <c r="D20" i="86"/>
  <c r="D19" i="86"/>
  <c r="D18" i="86"/>
  <c r="D16" i="86"/>
  <c r="D21" i="86"/>
  <c r="C20" i="86"/>
  <c r="C19" i="86"/>
  <c r="C16" i="86"/>
  <c r="K16" i="86" s="1"/>
  <c r="G57" i="86" l="1"/>
  <c r="K57" i="86"/>
  <c r="G53" i="86"/>
  <c r="K53" i="86"/>
  <c r="G54" i="86"/>
  <c r="K54" i="86"/>
  <c r="E23" i="86"/>
  <c r="G16" i="86"/>
  <c r="C23" i="86"/>
  <c r="D23" i="86"/>
  <c r="C59" i="86"/>
  <c r="C42" i="86"/>
  <c r="D42" i="86"/>
  <c r="E59" i="86"/>
  <c r="E42" i="86"/>
  <c r="D59" i="86"/>
  <c r="F32" i="86" l="1"/>
  <c r="K32" i="86" s="1"/>
  <c r="F58" i="86"/>
  <c r="K58" i="86" s="1"/>
  <c r="K51" i="86"/>
  <c r="F48" i="86"/>
  <c r="K48" i="86" s="1"/>
  <c r="F29" i="86"/>
  <c r="F28" i="86"/>
  <c r="F52" i="86"/>
  <c r="K52" i="86" s="1"/>
  <c r="F33" i="86"/>
  <c r="K33" i="86" s="1"/>
  <c r="F35" i="86"/>
  <c r="K35" i="86" s="1"/>
  <c r="F36" i="86"/>
  <c r="F37" i="86"/>
  <c r="F21" i="86"/>
  <c r="K21" i="86" s="1"/>
  <c r="F50" i="86"/>
  <c r="K50" i="86" s="1"/>
  <c r="F49" i="86"/>
  <c r="K49" i="86" s="1"/>
  <c r="F30" i="86"/>
  <c r="K30" i="86" s="1"/>
  <c r="K38" i="86"/>
  <c r="F19" i="86"/>
  <c r="K19" i="86" s="1"/>
  <c r="F31" i="86"/>
  <c r="F41" i="86"/>
  <c r="F17" i="86"/>
  <c r="F20" i="86"/>
  <c r="K20" i="86" s="1"/>
  <c r="K28" i="86" l="1"/>
  <c r="G28" i="86"/>
  <c r="I28" i="86"/>
  <c r="K29" i="86"/>
  <c r="G29" i="86"/>
  <c r="G18" i="86"/>
  <c r="K18" i="86"/>
  <c r="I37" i="86"/>
  <c r="K37" i="86"/>
  <c r="H36" i="86"/>
  <c r="K36" i="86"/>
  <c r="G17" i="86"/>
  <c r="K17" i="86"/>
  <c r="G41" i="86"/>
  <c r="K41" i="86"/>
  <c r="G31" i="86"/>
  <c r="K31" i="86"/>
  <c r="I52" i="86"/>
  <c r="H52" i="86"/>
  <c r="G52" i="86"/>
  <c r="G47" i="86"/>
  <c r="I48" i="86"/>
  <c r="H48" i="86"/>
  <c r="G48" i="86"/>
  <c r="H49" i="86"/>
  <c r="I49" i="86"/>
  <c r="G49" i="86"/>
  <c r="H51" i="86"/>
  <c r="I51" i="86"/>
  <c r="G51" i="86"/>
  <c r="H50" i="86"/>
  <c r="G50" i="86"/>
  <c r="I50" i="86"/>
  <c r="I58" i="86"/>
  <c r="H58" i="86"/>
  <c r="G58" i="86"/>
  <c r="H41" i="86"/>
  <c r="I41" i="86"/>
  <c r="I19" i="86"/>
  <c r="H19" i="86"/>
  <c r="H34" i="86"/>
  <c r="I34" i="86"/>
  <c r="G34" i="86"/>
  <c r="H20" i="86"/>
  <c r="G20" i="86"/>
  <c r="I20" i="86"/>
  <c r="I29" i="86"/>
  <c r="H29" i="86"/>
  <c r="G21" i="86"/>
  <c r="H21" i="86"/>
  <c r="I21" i="86"/>
  <c r="H18" i="86"/>
  <c r="I18" i="86"/>
  <c r="G19" i="86"/>
  <c r="H39" i="86"/>
  <c r="G39" i="86"/>
  <c r="I39" i="86"/>
  <c r="I36" i="86"/>
  <c r="G36" i="86"/>
  <c r="H28" i="86"/>
  <c r="I35" i="86"/>
  <c r="G35" i="86"/>
  <c r="H35" i="86"/>
  <c r="H16" i="86"/>
  <c r="I16" i="86"/>
  <c r="I17" i="86"/>
  <c r="H17" i="86"/>
  <c r="H31" i="86"/>
  <c r="I31" i="86"/>
  <c r="H37" i="86"/>
  <c r="G37" i="86"/>
  <c r="H38" i="86"/>
  <c r="G38" i="86"/>
  <c r="I38" i="86"/>
  <c r="H30" i="86"/>
  <c r="G30" i="86"/>
  <c r="I30" i="86"/>
  <c r="G33" i="86"/>
  <c r="H33" i="86"/>
  <c r="I33" i="86"/>
  <c r="G32" i="86"/>
  <c r="I32" i="86"/>
  <c r="H32" i="86"/>
  <c r="F42" i="86"/>
  <c r="F23" i="86"/>
  <c r="F59" i="86"/>
  <c r="J41" i="86" l="1"/>
  <c r="J31" i="86"/>
  <c r="J16" i="86"/>
  <c r="J35" i="86"/>
  <c r="J37" i="86"/>
  <c r="J49" i="86"/>
  <c r="J32" i="86"/>
  <c r="J52" i="86"/>
  <c r="J36" i="86"/>
  <c r="J18" i="86"/>
  <c r="J29" i="86"/>
  <c r="J34" i="86"/>
  <c r="J30" i="86"/>
  <c r="J50" i="86"/>
  <c r="J20" i="86"/>
  <c r="J39" i="86"/>
  <c r="J28" i="86"/>
  <c r="J54" i="86"/>
  <c r="J51" i="86"/>
  <c r="J21" i="86"/>
  <c r="J57" i="86"/>
  <c r="J48" i="86"/>
  <c r="J33" i="86"/>
  <c r="J58" i="86"/>
  <c r="J17" i="86"/>
  <c r="J56" i="86"/>
  <c r="J55" i="86"/>
  <c r="J38" i="86"/>
  <c r="J53" i="86"/>
  <c r="J19" i="86"/>
  <c r="C26" i="76" l="1"/>
  <c r="C27" i="76"/>
  <c r="AF40" i="34" l="1"/>
  <c r="C24" i="76"/>
  <c r="C25" i="76" l="1"/>
  <c r="AF37" i="34" l="1"/>
  <c r="AF38" i="34"/>
  <c r="AF39" i="34"/>
  <c r="C6" i="76" l="1"/>
  <c r="C3" i="76" l="1"/>
  <c r="C4" i="76"/>
  <c r="C5" i="76"/>
  <c r="C7" i="76"/>
  <c r="C8" i="76"/>
  <c r="C9" i="76"/>
  <c r="C10" i="76"/>
  <c r="C11" i="76"/>
  <c r="C12" i="76"/>
  <c r="C13" i="76"/>
  <c r="C14" i="76"/>
  <c r="C15" i="76"/>
  <c r="C16" i="76"/>
  <c r="C17" i="76"/>
  <c r="C28" i="76"/>
  <c r="C19" i="76"/>
  <c r="C18" i="76"/>
  <c r="C20" i="76"/>
  <c r="C21" i="76"/>
  <c r="C23" i="76"/>
  <c r="C22" i="76"/>
  <c r="J2" i="71" l="1"/>
  <c r="I2" i="71"/>
  <c r="H2" i="71"/>
  <c r="G2" i="71"/>
  <c r="F2" i="71"/>
  <c r="E2" i="71"/>
  <c r="D2" i="71"/>
  <c r="K2" i="71"/>
  <c r="H369" i="63" l="1"/>
  <c r="E369" i="63"/>
  <c r="D369" i="63"/>
  <c r="H368" i="63"/>
  <c r="E368" i="63"/>
  <c r="D368" i="63"/>
  <c r="H367" i="63"/>
  <c r="E367" i="63"/>
  <c r="D367" i="63"/>
  <c r="H366" i="63"/>
  <c r="E366" i="63"/>
  <c r="D366" i="63"/>
  <c r="H365" i="63"/>
  <c r="E365" i="63"/>
  <c r="D365" i="63"/>
  <c r="H364" i="63"/>
  <c r="E364" i="63"/>
  <c r="D364" i="63"/>
  <c r="H363" i="63"/>
  <c r="E363" i="63"/>
  <c r="D363" i="63"/>
  <c r="H362" i="63"/>
  <c r="E362" i="63"/>
  <c r="D362" i="63"/>
  <c r="H361" i="63"/>
  <c r="E361" i="63"/>
  <c r="D361" i="63"/>
  <c r="H360" i="63"/>
  <c r="E360" i="63"/>
  <c r="D360" i="63"/>
  <c r="H359" i="63"/>
  <c r="E359" i="63"/>
  <c r="D359" i="63"/>
  <c r="H358" i="63"/>
  <c r="E358" i="63"/>
  <c r="D358" i="63"/>
  <c r="E357" i="63"/>
  <c r="D357" i="63"/>
  <c r="H356" i="63"/>
  <c r="E356" i="63"/>
  <c r="D356" i="63"/>
  <c r="H355" i="63"/>
  <c r="E355" i="63"/>
  <c r="D355" i="63"/>
  <c r="H354" i="63"/>
  <c r="E354" i="63"/>
  <c r="D354" i="63"/>
  <c r="H353" i="63"/>
  <c r="E353" i="63"/>
  <c r="D353" i="63"/>
  <c r="H352" i="63"/>
  <c r="E352" i="63"/>
  <c r="D352" i="63"/>
  <c r="H351" i="63"/>
  <c r="E351" i="63"/>
  <c r="D351" i="63"/>
  <c r="H350" i="63"/>
  <c r="E350" i="63"/>
  <c r="D350" i="63"/>
  <c r="H349" i="63"/>
  <c r="E349" i="63"/>
  <c r="D349" i="63"/>
  <c r="H348" i="63"/>
  <c r="E348" i="63"/>
  <c r="D348" i="63"/>
  <c r="E347" i="63"/>
  <c r="D347" i="63"/>
  <c r="H346" i="63"/>
  <c r="E346" i="63"/>
  <c r="D346" i="63"/>
  <c r="E345" i="63"/>
  <c r="D345" i="63"/>
  <c r="H344" i="63"/>
  <c r="E344" i="63"/>
  <c r="D344" i="63"/>
  <c r="H343" i="63"/>
  <c r="E343" i="63"/>
  <c r="D343" i="63"/>
  <c r="E342" i="63"/>
  <c r="D342" i="63"/>
  <c r="E341" i="63"/>
  <c r="D341" i="63"/>
  <c r="E340" i="63"/>
  <c r="D340" i="63"/>
  <c r="E339" i="63"/>
  <c r="D339" i="63"/>
  <c r="H338" i="63"/>
  <c r="E338" i="63"/>
  <c r="D338" i="63"/>
  <c r="H337" i="63"/>
  <c r="E337" i="63"/>
  <c r="D337" i="63"/>
  <c r="H336" i="63"/>
  <c r="E336" i="63"/>
  <c r="D336" i="63"/>
  <c r="E335" i="63"/>
  <c r="D335" i="63"/>
  <c r="H334" i="63"/>
  <c r="E334" i="63"/>
  <c r="D334" i="63"/>
  <c r="H333" i="63"/>
  <c r="E333" i="63"/>
  <c r="D333" i="63"/>
  <c r="H332" i="63"/>
  <c r="E332" i="63"/>
  <c r="D332" i="63"/>
  <c r="E331" i="63"/>
  <c r="D331" i="63"/>
  <c r="H330" i="63"/>
  <c r="E330" i="63"/>
  <c r="D330" i="63"/>
  <c r="H329" i="63"/>
  <c r="E329" i="63"/>
  <c r="D329" i="63"/>
  <c r="H328" i="63"/>
  <c r="E328" i="63"/>
  <c r="D328" i="63"/>
  <c r="E327" i="63"/>
  <c r="D327" i="63"/>
  <c r="E326" i="63"/>
  <c r="D326" i="63"/>
  <c r="H325" i="63"/>
  <c r="E325" i="63"/>
  <c r="D325" i="63"/>
  <c r="H324" i="63"/>
  <c r="E324" i="63"/>
  <c r="D324" i="63"/>
  <c r="E323" i="63"/>
  <c r="D323" i="63"/>
  <c r="E322" i="63"/>
  <c r="D322" i="63"/>
  <c r="H321" i="63"/>
  <c r="E321" i="63"/>
  <c r="D321" i="63"/>
  <c r="H320" i="63"/>
  <c r="E320" i="63"/>
  <c r="D320" i="63"/>
  <c r="H319" i="63"/>
  <c r="E319" i="63"/>
  <c r="D319" i="63"/>
  <c r="H318" i="63"/>
  <c r="E318" i="63"/>
  <c r="D318" i="63"/>
  <c r="H317" i="63"/>
  <c r="E317" i="63"/>
  <c r="D317" i="63"/>
  <c r="H316" i="63"/>
  <c r="E316" i="63"/>
  <c r="D316" i="63"/>
  <c r="E315" i="63"/>
  <c r="D315" i="63"/>
  <c r="H314" i="63"/>
  <c r="E314" i="63"/>
  <c r="D314" i="63"/>
  <c r="H313" i="63"/>
  <c r="E313" i="63"/>
  <c r="D313" i="63"/>
  <c r="H312" i="63"/>
  <c r="E312" i="63"/>
  <c r="D312" i="63"/>
  <c r="E311" i="63"/>
  <c r="D311" i="63"/>
  <c r="H310" i="63"/>
  <c r="E310" i="63"/>
  <c r="D310" i="63"/>
  <c r="H309" i="63"/>
  <c r="E309" i="63"/>
  <c r="D309" i="63"/>
  <c r="H308" i="63"/>
  <c r="E308" i="63"/>
  <c r="D308" i="63"/>
  <c r="E307" i="63"/>
  <c r="D307" i="63"/>
  <c r="H306" i="63"/>
  <c r="E306" i="63"/>
  <c r="D306" i="63"/>
  <c r="H305" i="63"/>
  <c r="E305" i="63"/>
  <c r="D305" i="63"/>
  <c r="H304" i="63"/>
  <c r="E304" i="63"/>
  <c r="D304" i="63"/>
  <c r="E303" i="63"/>
  <c r="D303" i="63"/>
  <c r="H302" i="63"/>
  <c r="E302" i="63"/>
  <c r="D302" i="63"/>
  <c r="E301" i="63"/>
  <c r="D301" i="63"/>
  <c r="H300" i="63"/>
  <c r="E300" i="63"/>
  <c r="D300" i="63"/>
  <c r="E299" i="63"/>
  <c r="D299" i="63"/>
  <c r="H298" i="63"/>
  <c r="E298" i="63"/>
  <c r="D298" i="63"/>
  <c r="E297" i="63"/>
  <c r="D297" i="63"/>
  <c r="E296" i="63"/>
  <c r="D296" i="63"/>
  <c r="E295" i="63"/>
  <c r="D295" i="63"/>
  <c r="H294" i="63"/>
  <c r="E294" i="63"/>
  <c r="D294" i="63"/>
  <c r="H293" i="63"/>
  <c r="E293" i="63"/>
  <c r="D293" i="63"/>
  <c r="H292" i="63"/>
  <c r="E292" i="63"/>
  <c r="D292" i="63"/>
  <c r="H291" i="63"/>
  <c r="E291" i="63"/>
  <c r="D291" i="63"/>
  <c r="H290" i="63"/>
  <c r="E290" i="63"/>
  <c r="D290" i="63"/>
  <c r="H289" i="63"/>
  <c r="E289" i="63"/>
  <c r="D289" i="63"/>
  <c r="H288" i="63"/>
  <c r="E288" i="63"/>
  <c r="D288" i="63"/>
  <c r="H287" i="63"/>
  <c r="E287" i="63"/>
  <c r="D287" i="63"/>
  <c r="H286" i="63"/>
  <c r="E286" i="63"/>
  <c r="D286" i="63"/>
  <c r="H285" i="63"/>
  <c r="E285" i="63"/>
  <c r="D285" i="63"/>
  <c r="H284" i="63"/>
  <c r="E284" i="63"/>
  <c r="D284" i="63"/>
  <c r="H283" i="63"/>
  <c r="E283" i="63"/>
  <c r="D283" i="63"/>
  <c r="H282" i="63"/>
  <c r="E282" i="63"/>
  <c r="D282" i="63"/>
  <c r="H281" i="63"/>
  <c r="E281" i="63"/>
  <c r="D281" i="63"/>
  <c r="H280" i="63"/>
  <c r="E280" i="63"/>
  <c r="D280" i="63"/>
  <c r="H279" i="63"/>
  <c r="E279" i="63"/>
  <c r="D279" i="63"/>
  <c r="H278" i="63"/>
  <c r="E278" i="63"/>
  <c r="D278" i="63"/>
  <c r="H277" i="63"/>
  <c r="E277" i="63"/>
  <c r="D277" i="63"/>
  <c r="H276" i="63"/>
  <c r="E276" i="63"/>
  <c r="D276" i="63"/>
  <c r="H275" i="63"/>
  <c r="E275" i="63"/>
  <c r="D275" i="63"/>
  <c r="H274" i="63"/>
  <c r="E274" i="63"/>
  <c r="D274" i="63"/>
  <c r="H273" i="63"/>
  <c r="E273" i="63"/>
  <c r="D273" i="63"/>
  <c r="H272" i="63"/>
  <c r="E272" i="63"/>
  <c r="D272" i="63"/>
  <c r="H271" i="63"/>
  <c r="E271" i="63"/>
  <c r="D271" i="63"/>
  <c r="H270" i="63"/>
  <c r="E270" i="63"/>
  <c r="D270" i="63"/>
  <c r="H269" i="63"/>
  <c r="E269" i="63"/>
  <c r="D269" i="63"/>
  <c r="H268" i="63"/>
  <c r="E268" i="63"/>
  <c r="D268" i="63"/>
  <c r="H267" i="63"/>
  <c r="E267" i="63"/>
  <c r="D267" i="63"/>
  <c r="H266" i="63"/>
  <c r="E266" i="63"/>
  <c r="D266" i="63"/>
  <c r="H265" i="63"/>
  <c r="E265" i="63"/>
  <c r="D265" i="63"/>
  <c r="H264" i="63"/>
  <c r="E264" i="63"/>
  <c r="D264" i="63"/>
  <c r="H263" i="63"/>
  <c r="E263" i="63"/>
  <c r="D263" i="63"/>
  <c r="E262" i="63"/>
  <c r="D262" i="63"/>
  <c r="H261" i="63"/>
  <c r="E261" i="63"/>
  <c r="D261" i="63"/>
  <c r="H260" i="63"/>
  <c r="E260" i="63"/>
  <c r="D260" i="63"/>
  <c r="H259" i="63"/>
  <c r="E259" i="63"/>
  <c r="D259" i="63"/>
  <c r="H258" i="63"/>
  <c r="E258" i="63"/>
  <c r="D258" i="63"/>
  <c r="H257" i="63"/>
  <c r="E257" i="63"/>
  <c r="D257" i="63"/>
  <c r="H256" i="63"/>
  <c r="E256" i="63"/>
  <c r="D256" i="63"/>
  <c r="H255" i="63"/>
  <c r="E255" i="63"/>
  <c r="D255" i="63"/>
  <c r="H254" i="63"/>
  <c r="E254" i="63"/>
  <c r="D254" i="63"/>
  <c r="H253" i="63"/>
  <c r="E253" i="63"/>
  <c r="D253" i="63"/>
  <c r="H252" i="63"/>
  <c r="E252" i="63"/>
  <c r="D252" i="63"/>
  <c r="H251" i="63"/>
  <c r="E251" i="63"/>
  <c r="D251" i="63"/>
  <c r="H250" i="63"/>
  <c r="E250" i="63"/>
  <c r="D250" i="63"/>
  <c r="H249" i="63"/>
  <c r="E249" i="63"/>
  <c r="D249" i="63"/>
  <c r="H248" i="63"/>
  <c r="E248" i="63"/>
  <c r="D248" i="63"/>
  <c r="H247" i="63"/>
  <c r="E247" i="63"/>
  <c r="D247" i="63"/>
  <c r="H246" i="63"/>
  <c r="E246" i="63"/>
  <c r="D246" i="63"/>
  <c r="H245" i="63"/>
  <c r="E245" i="63"/>
  <c r="D245" i="63"/>
  <c r="H244" i="63"/>
  <c r="E244" i="63"/>
  <c r="D244" i="63"/>
  <c r="H243" i="63"/>
  <c r="E243" i="63"/>
  <c r="D243" i="63"/>
  <c r="H242" i="63"/>
  <c r="E242" i="63"/>
  <c r="D242" i="63"/>
  <c r="H241" i="63"/>
  <c r="E241" i="63"/>
  <c r="D241" i="63"/>
  <c r="H240" i="63"/>
  <c r="E240" i="63"/>
  <c r="D240" i="63"/>
  <c r="H239" i="63"/>
  <c r="E239" i="63"/>
  <c r="D239" i="63"/>
  <c r="H238" i="63"/>
  <c r="E238" i="63"/>
  <c r="D238" i="63"/>
  <c r="H237" i="63"/>
  <c r="E237" i="63"/>
  <c r="D237" i="63"/>
  <c r="H236" i="63"/>
  <c r="E236" i="63"/>
  <c r="D236" i="63"/>
  <c r="H235" i="63"/>
  <c r="E235" i="63"/>
  <c r="D235" i="63"/>
  <c r="H234" i="63"/>
  <c r="E234" i="63"/>
  <c r="D234" i="63"/>
  <c r="H233" i="63"/>
  <c r="E233" i="63"/>
  <c r="D233" i="63"/>
  <c r="H232" i="63"/>
  <c r="E232" i="63"/>
  <c r="D232" i="63"/>
  <c r="H231" i="63"/>
  <c r="E231" i="63"/>
  <c r="D231" i="63"/>
  <c r="H230" i="63"/>
  <c r="E230" i="63"/>
  <c r="D230" i="63"/>
  <c r="H229" i="63"/>
  <c r="E229" i="63"/>
  <c r="D229" i="63"/>
  <c r="H228" i="63"/>
  <c r="E228" i="63"/>
  <c r="D228" i="63"/>
  <c r="H227" i="63"/>
  <c r="E227" i="63"/>
  <c r="D227" i="63"/>
  <c r="H226" i="63"/>
  <c r="E226" i="63"/>
  <c r="D226" i="63"/>
  <c r="H225" i="63"/>
  <c r="E225" i="63"/>
  <c r="D225" i="63"/>
  <c r="H224" i="63"/>
  <c r="E224" i="63"/>
  <c r="D224" i="63"/>
  <c r="H223" i="63"/>
  <c r="E223" i="63"/>
  <c r="D223" i="63"/>
  <c r="H222" i="63"/>
  <c r="E222" i="63"/>
  <c r="D222" i="63"/>
  <c r="H221" i="63"/>
  <c r="E221" i="63"/>
  <c r="D221" i="63"/>
  <c r="H220" i="63"/>
  <c r="E220" i="63"/>
  <c r="D220" i="63"/>
  <c r="H219" i="63"/>
  <c r="E219" i="63"/>
  <c r="D219" i="63"/>
  <c r="H218" i="63"/>
  <c r="E218" i="63"/>
  <c r="D218" i="63"/>
  <c r="H217" i="63"/>
  <c r="E217" i="63"/>
  <c r="D217" i="63"/>
  <c r="H216" i="63"/>
  <c r="E216" i="63"/>
  <c r="D216" i="63"/>
  <c r="H215" i="63"/>
  <c r="E215" i="63"/>
  <c r="D215" i="63"/>
  <c r="H214" i="63"/>
  <c r="E214" i="63"/>
  <c r="D214" i="63"/>
  <c r="H213" i="63"/>
  <c r="E213" i="63"/>
  <c r="D213" i="63"/>
  <c r="H212" i="63"/>
  <c r="E212" i="63"/>
  <c r="D212" i="63"/>
  <c r="H211" i="63"/>
  <c r="E211" i="63"/>
  <c r="D211" i="63"/>
  <c r="H210" i="63"/>
  <c r="E210" i="63"/>
  <c r="D210" i="63"/>
  <c r="H209" i="63"/>
  <c r="E209" i="63"/>
  <c r="D209" i="63"/>
  <c r="H208" i="63"/>
  <c r="E208" i="63"/>
  <c r="D208" i="63"/>
  <c r="H207" i="63"/>
  <c r="E207" i="63"/>
  <c r="D207" i="63"/>
  <c r="H206" i="63"/>
  <c r="E206" i="63"/>
  <c r="D206" i="63"/>
  <c r="H205" i="63"/>
  <c r="E205" i="63"/>
  <c r="D205" i="63"/>
  <c r="H204" i="63"/>
  <c r="E204" i="63"/>
  <c r="D204" i="63"/>
  <c r="H203" i="63"/>
  <c r="E203" i="63"/>
  <c r="D203" i="63"/>
  <c r="H202" i="63"/>
  <c r="E202" i="63"/>
  <c r="D202" i="63"/>
  <c r="H201" i="63"/>
  <c r="E201" i="63"/>
  <c r="D201" i="63"/>
  <c r="H200" i="63"/>
  <c r="E200" i="63"/>
  <c r="D200" i="63"/>
  <c r="H199" i="63"/>
  <c r="E199" i="63"/>
  <c r="D199" i="63"/>
  <c r="H198" i="63"/>
  <c r="E198" i="63"/>
  <c r="D198" i="63"/>
  <c r="H197" i="63"/>
  <c r="E197" i="63"/>
  <c r="D197" i="63"/>
  <c r="H196" i="63"/>
  <c r="E196" i="63"/>
  <c r="D196" i="63"/>
  <c r="H195" i="63"/>
  <c r="E195" i="63"/>
  <c r="D195" i="63"/>
  <c r="H194" i="63"/>
  <c r="E194" i="63"/>
  <c r="D194" i="63"/>
  <c r="H193" i="63"/>
  <c r="E193" i="63"/>
  <c r="D193" i="63"/>
  <c r="H192" i="63"/>
  <c r="E192" i="63"/>
  <c r="D192" i="63"/>
  <c r="H191" i="63"/>
  <c r="E191" i="63"/>
  <c r="D191" i="63"/>
  <c r="H190" i="63"/>
  <c r="E190" i="63"/>
  <c r="D190" i="63"/>
  <c r="H189" i="63"/>
  <c r="E189" i="63"/>
  <c r="D189" i="63"/>
  <c r="H188" i="63"/>
  <c r="E188" i="63"/>
  <c r="D188" i="63"/>
  <c r="H187" i="63"/>
  <c r="E187" i="63"/>
  <c r="D187" i="63"/>
  <c r="H186" i="63"/>
  <c r="E186" i="63"/>
  <c r="D186" i="63"/>
  <c r="H185" i="63"/>
  <c r="E185" i="63"/>
  <c r="D185" i="63"/>
  <c r="H184" i="63"/>
  <c r="E184" i="63"/>
  <c r="D184" i="63"/>
  <c r="H183" i="63"/>
  <c r="E183" i="63"/>
  <c r="D183" i="63"/>
  <c r="H182" i="63"/>
  <c r="E182" i="63"/>
  <c r="D182" i="63"/>
  <c r="H181" i="63"/>
  <c r="E181" i="63"/>
  <c r="D181" i="63"/>
  <c r="H180" i="63"/>
  <c r="E180" i="63"/>
  <c r="D180" i="63"/>
  <c r="H179" i="63"/>
  <c r="E179" i="63"/>
  <c r="D179" i="63"/>
  <c r="H178" i="63"/>
  <c r="E178" i="63"/>
  <c r="D178" i="63"/>
  <c r="H177" i="63"/>
  <c r="E177" i="63"/>
  <c r="D177" i="63"/>
  <c r="H176" i="63"/>
  <c r="E176" i="63"/>
  <c r="D176" i="63"/>
  <c r="H175" i="63"/>
  <c r="E175" i="63"/>
  <c r="D175" i="63"/>
  <c r="H174" i="63"/>
  <c r="E174" i="63"/>
  <c r="D174" i="63"/>
  <c r="E173" i="63"/>
  <c r="D173" i="63"/>
  <c r="H172" i="63"/>
  <c r="E172" i="63"/>
  <c r="D172" i="63"/>
  <c r="H171" i="63"/>
  <c r="E171" i="63"/>
  <c r="D171" i="63"/>
  <c r="H170" i="63"/>
  <c r="E170" i="63"/>
  <c r="D170" i="63"/>
  <c r="H169" i="63"/>
  <c r="E169" i="63"/>
  <c r="D169" i="63"/>
  <c r="H168" i="63"/>
  <c r="E168" i="63"/>
  <c r="D168" i="63"/>
  <c r="H167" i="63"/>
  <c r="E167" i="63"/>
  <c r="D167" i="63"/>
  <c r="H166" i="63"/>
  <c r="E166" i="63"/>
  <c r="D166" i="63"/>
  <c r="H165" i="63"/>
  <c r="E165" i="63"/>
  <c r="D165" i="63"/>
  <c r="H164" i="63"/>
  <c r="E164" i="63"/>
  <c r="D164" i="63"/>
  <c r="E163" i="63"/>
  <c r="D163" i="63"/>
  <c r="H162" i="63"/>
  <c r="E162" i="63"/>
  <c r="D162" i="63"/>
  <c r="E161" i="63"/>
  <c r="D161" i="63"/>
  <c r="H160" i="63"/>
  <c r="E160" i="63"/>
  <c r="D160" i="63"/>
  <c r="H159" i="63"/>
  <c r="E159" i="63"/>
  <c r="D159" i="63"/>
  <c r="E158" i="63"/>
  <c r="D158" i="63"/>
  <c r="E157" i="63"/>
  <c r="D157" i="63"/>
  <c r="E156" i="63"/>
  <c r="D156" i="63"/>
  <c r="E155" i="63"/>
  <c r="D155" i="63"/>
  <c r="H154" i="63"/>
  <c r="E154" i="63"/>
  <c r="D154" i="63"/>
  <c r="H153" i="63"/>
  <c r="E153" i="63"/>
  <c r="D153" i="63"/>
  <c r="H152" i="63"/>
  <c r="E152" i="63"/>
  <c r="D152" i="63"/>
  <c r="E151" i="63"/>
  <c r="D151" i="63"/>
  <c r="H150" i="63"/>
  <c r="E150" i="63"/>
  <c r="D150" i="63"/>
  <c r="H149" i="63"/>
  <c r="E149" i="63"/>
  <c r="D149" i="63"/>
  <c r="H148" i="63"/>
  <c r="E148" i="63"/>
  <c r="D148" i="63"/>
  <c r="E147" i="63"/>
  <c r="D147" i="63"/>
  <c r="H146" i="63"/>
  <c r="E146" i="63"/>
  <c r="D146" i="63"/>
  <c r="H145" i="63"/>
  <c r="E145" i="63"/>
  <c r="D145" i="63"/>
  <c r="H144" i="63"/>
  <c r="E144" i="63"/>
  <c r="D144" i="63"/>
  <c r="E143" i="63"/>
  <c r="D143" i="63"/>
  <c r="E142" i="63"/>
  <c r="D142" i="63"/>
  <c r="H141" i="63"/>
  <c r="E141" i="63"/>
  <c r="D141" i="63"/>
  <c r="H140" i="63"/>
  <c r="E140" i="63"/>
  <c r="D140" i="63"/>
  <c r="E139" i="63"/>
  <c r="D139" i="63"/>
  <c r="E138" i="63"/>
  <c r="D138" i="63"/>
  <c r="H137" i="63"/>
  <c r="E137" i="63"/>
  <c r="D137" i="63"/>
  <c r="H136" i="63"/>
  <c r="E136" i="63"/>
  <c r="D136" i="63"/>
  <c r="H135" i="63"/>
  <c r="E135" i="63"/>
  <c r="D135" i="63"/>
  <c r="H134" i="63"/>
  <c r="E134" i="63"/>
  <c r="D134" i="63"/>
  <c r="H133" i="63"/>
  <c r="E133" i="63"/>
  <c r="D133" i="63"/>
  <c r="H132" i="63"/>
  <c r="E132" i="63"/>
  <c r="D132" i="63"/>
  <c r="E131" i="63"/>
  <c r="D131" i="63"/>
  <c r="H130" i="63"/>
  <c r="E130" i="63"/>
  <c r="D130" i="63"/>
  <c r="H129" i="63"/>
  <c r="E129" i="63"/>
  <c r="D129" i="63"/>
  <c r="H128" i="63"/>
  <c r="E128" i="63"/>
  <c r="D128" i="63"/>
  <c r="E127" i="63"/>
  <c r="D127" i="63"/>
  <c r="H126" i="63"/>
  <c r="E126" i="63"/>
  <c r="D126" i="63"/>
  <c r="H125" i="63"/>
  <c r="E125" i="63"/>
  <c r="D125" i="63"/>
  <c r="H124" i="63"/>
  <c r="E124" i="63"/>
  <c r="D124" i="63"/>
  <c r="E123" i="63"/>
  <c r="D123" i="63"/>
  <c r="H122" i="63"/>
  <c r="E122" i="63"/>
  <c r="D122" i="63"/>
  <c r="H121" i="63"/>
  <c r="E121" i="63"/>
  <c r="D121" i="63"/>
  <c r="H120" i="63"/>
  <c r="E120" i="63"/>
  <c r="D120" i="63"/>
  <c r="E119" i="63"/>
  <c r="D119" i="63"/>
  <c r="H118" i="63"/>
  <c r="E118" i="63"/>
  <c r="D118" i="63"/>
  <c r="E117" i="63"/>
  <c r="D117" i="63"/>
  <c r="H116" i="63"/>
  <c r="E116" i="63"/>
  <c r="D116" i="63"/>
  <c r="E115" i="63"/>
  <c r="D115" i="63"/>
  <c r="H114" i="63"/>
  <c r="E114" i="63"/>
  <c r="D114" i="63"/>
  <c r="E113" i="63"/>
  <c r="D113" i="63"/>
  <c r="E112" i="63"/>
  <c r="D112" i="63"/>
  <c r="E111" i="63"/>
  <c r="D111" i="63"/>
  <c r="H110" i="63"/>
  <c r="E110" i="63"/>
  <c r="D110" i="63"/>
  <c r="H109" i="63"/>
  <c r="E109" i="63"/>
  <c r="D109" i="63"/>
  <c r="H108" i="63"/>
  <c r="E108" i="63"/>
  <c r="D108" i="63"/>
  <c r="H107" i="63"/>
  <c r="E107" i="63"/>
  <c r="D107" i="63"/>
  <c r="H106" i="63"/>
  <c r="E106" i="63"/>
  <c r="D106" i="63"/>
  <c r="H105" i="63"/>
  <c r="E105" i="63"/>
  <c r="D105" i="63"/>
  <c r="H104" i="63"/>
  <c r="E104" i="63"/>
  <c r="D104" i="63"/>
  <c r="H103" i="63"/>
  <c r="E103" i="63"/>
  <c r="D103" i="63"/>
  <c r="H102" i="63"/>
  <c r="E102" i="63"/>
  <c r="D102" i="63"/>
  <c r="H101" i="63"/>
  <c r="E101" i="63"/>
  <c r="D101" i="63"/>
  <c r="H100" i="63"/>
  <c r="E100" i="63"/>
  <c r="D100" i="63"/>
  <c r="H99" i="63"/>
  <c r="E99" i="63"/>
  <c r="D99" i="63"/>
  <c r="H98" i="63"/>
  <c r="E98" i="63"/>
  <c r="D98" i="63"/>
  <c r="H97" i="63"/>
  <c r="E97" i="63"/>
  <c r="D97" i="63"/>
  <c r="H96" i="63"/>
  <c r="E96" i="63"/>
  <c r="D96" i="63"/>
  <c r="H95" i="63"/>
  <c r="E95" i="63"/>
  <c r="D95" i="63"/>
  <c r="H94" i="63"/>
  <c r="E94" i="63"/>
  <c r="D94" i="63"/>
  <c r="H93" i="63"/>
  <c r="E93" i="63"/>
  <c r="D93" i="63"/>
  <c r="H92" i="63"/>
  <c r="E92" i="63"/>
  <c r="D92" i="63"/>
  <c r="H91" i="63"/>
  <c r="E91" i="63"/>
  <c r="D91" i="63"/>
  <c r="H90" i="63"/>
  <c r="E90" i="63"/>
  <c r="D90" i="63"/>
  <c r="H89" i="63"/>
  <c r="E89" i="63"/>
  <c r="D89" i="63"/>
  <c r="H88" i="63"/>
  <c r="E88" i="63"/>
  <c r="D88" i="63"/>
  <c r="H87" i="63"/>
  <c r="E87" i="63"/>
  <c r="D87" i="63"/>
  <c r="H86" i="63"/>
  <c r="E86" i="63"/>
  <c r="D86" i="63"/>
  <c r="H85" i="63"/>
  <c r="E85" i="63"/>
  <c r="D85" i="63"/>
  <c r="H84" i="63"/>
  <c r="E84" i="63"/>
  <c r="D84" i="63"/>
  <c r="H83" i="63"/>
  <c r="E83" i="63"/>
  <c r="D83" i="63"/>
  <c r="H82" i="63"/>
  <c r="E82" i="63"/>
  <c r="D82" i="63"/>
  <c r="H81" i="63"/>
  <c r="E81" i="63"/>
  <c r="D81" i="63"/>
  <c r="H80" i="63"/>
  <c r="E80" i="63"/>
  <c r="D80" i="63"/>
  <c r="H79" i="63"/>
  <c r="E79" i="63"/>
  <c r="D79" i="63"/>
  <c r="E78" i="63"/>
  <c r="D78" i="63"/>
  <c r="H77" i="63"/>
  <c r="E77" i="63"/>
  <c r="D77" i="63"/>
  <c r="H76" i="63"/>
  <c r="E76" i="63"/>
  <c r="D76" i="63"/>
  <c r="H75" i="63"/>
  <c r="E75" i="63"/>
  <c r="D75" i="63"/>
  <c r="H74" i="63"/>
  <c r="E74" i="63"/>
  <c r="D74" i="63"/>
  <c r="H73" i="63"/>
  <c r="E73" i="63"/>
  <c r="D73" i="63"/>
  <c r="H72" i="63"/>
  <c r="E72" i="63"/>
  <c r="D72" i="63"/>
  <c r="H71" i="63"/>
  <c r="E71" i="63"/>
  <c r="D71" i="63"/>
  <c r="H70" i="63"/>
  <c r="E70" i="63"/>
  <c r="D70" i="63"/>
  <c r="H69" i="63"/>
  <c r="E69" i="63"/>
  <c r="D69" i="63"/>
  <c r="H68" i="63"/>
  <c r="E68" i="63"/>
  <c r="D68" i="63"/>
  <c r="H67" i="63"/>
  <c r="E67" i="63"/>
  <c r="D67" i="63"/>
  <c r="H66" i="63"/>
  <c r="E66" i="63"/>
  <c r="D66" i="63"/>
  <c r="H65" i="63"/>
  <c r="E65" i="63"/>
  <c r="D65" i="63"/>
  <c r="H64" i="63"/>
  <c r="E64" i="63"/>
  <c r="D64" i="63"/>
  <c r="H63" i="63"/>
  <c r="E63" i="63"/>
  <c r="D63" i="63"/>
  <c r="H62" i="63"/>
  <c r="E62" i="63"/>
  <c r="D62" i="63"/>
  <c r="H61" i="63"/>
  <c r="E61" i="63"/>
  <c r="D61" i="63"/>
  <c r="H60" i="63"/>
  <c r="E60" i="63"/>
  <c r="D60" i="63"/>
  <c r="H59" i="63"/>
  <c r="E59" i="63"/>
  <c r="D59" i="63"/>
  <c r="H58" i="63"/>
  <c r="E58" i="63"/>
  <c r="D58" i="63"/>
  <c r="H57" i="63"/>
  <c r="E57" i="63"/>
  <c r="D57" i="63"/>
  <c r="H56" i="63"/>
  <c r="E56" i="63"/>
  <c r="D56" i="63"/>
  <c r="H55" i="63"/>
  <c r="E55" i="63"/>
  <c r="D55" i="63"/>
  <c r="H54" i="63"/>
  <c r="E54" i="63"/>
  <c r="D54" i="63"/>
  <c r="H53" i="63"/>
  <c r="E53" i="63"/>
  <c r="D53" i="63"/>
  <c r="H52" i="63"/>
  <c r="E52" i="63"/>
  <c r="D52" i="63"/>
  <c r="H51" i="63"/>
  <c r="E51" i="63"/>
  <c r="D51" i="63"/>
  <c r="H50" i="63"/>
  <c r="E50" i="63"/>
  <c r="D50" i="63"/>
  <c r="H49" i="63"/>
  <c r="E49" i="63"/>
  <c r="D49" i="63"/>
  <c r="H48" i="63"/>
  <c r="E48" i="63"/>
  <c r="D48" i="63"/>
  <c r="H47" i="63"/>
  <c r="E47" i="63"/>
  <c r="D47" i="63"/>
  <c r="H46" i="63"/>
  <c r="E46" i="63"/>
  <c r="D46" i="63"/>
  <c r="H45" i="63"/>
  <c r="E45" i="63"/>
  <c r="D45" i="63"/>
  <c r="H44" i="63"/>
  <c r="E44" i="63"/>
  <c r="D44" i="63"/>
  <c r="H43" i="63"/>
  <c r="E43" i="63"/>
  <c r="D43" i="63"/>
  <c r="H42" i="63"/>
  <c r="E42" i="63"/>
  <c r="D42" i="63"/>
  <c r="H41" i="63"/>
  <c r="E41" i="63"/>
  <c r="D41" i="63"/>
  <c r="H40" i="63"/>
  <c r="E40" i="63"/>
  <c r="D40" i="63"/>
  <c r="H39" i="63"/>
  <c r="E39" i="63"/>
  <c r="D39" i="63"/>
  <c r="H38" i="63"/>
  <c r="E38" i="63"/>
  <c r="D38" i="63"/>
  <c r="H37" i="63"/>
  <c r="E37" i="63"/>
  <c r="D37" i="63"/>
  <c r="H36" i="63"/>
  <c r="E36" i="63"/>
  <c r="D36" i="63"/>
  <c r="H35" i="63"/>
  <c r="E35" i="63"/>
  <c r="D35" i="63"/>
  <c r="H34" i="63"/>
  <c r="E34" i="63"/>
  <c r="D34" i="63"/>
  <c r="H33" i="63"/>
  <c r="E33" i="63"/>
  <c r="D33" i="63"/>
  <c r="H32" i="63"/>
  <c r="E32" i="63"/>
  <c r="D32" i="63"/>
  <c r="H31" i="63"/>
  <c r="E31" i="63"/>
  <c r="D31" i="63"/>
  <c r="H30" i="63"/>
  <c r="E30" i="63"/>
  <c r="D30" i="63"/>
  <c r="H29" i="63"/>
  <c r="E29" i="63"/>
  <c r="D29" i="63"/>
  <c r="H28" i="63"/>
  <c r="E28" i="63"/>
  <c r="D28" i="63"/>
  <c r="H27" i="63"/>
  <c r="E27" i="63"/>
  <c r="D27" i="63"/>
  <c r="H26" i="63"/>
  <c r="E26" i="63"/>
  <c r="D26" i="63"/>
  <c r="H25" i="63"/>
  <c r="E25" i="63"/>
  <c r="D25" i="63"/>
  <c r="H24" i="63"/>
  <c r="E24" i="63"/>
  <c r="D24" i="63"/>
  <c r="H23" i="63"/>
  <c r="E23" i="63"/>
  <c r="D23" i="63"/>
  <c r="H22" i="63"/>
  <c r="E22" i="63"/>
  <c r="D22" i="63"/>
  <c r="H21" i="63"/>
  <c r="E21" i="63"/>
  <c r="D21" i="63"/>
  <c r="H20" i="63"/>
  <c r="E20" i="63"/>
  <c r="D20" i="63"/>
  <c r="H19" i="63"/>
  <c r="E19" i="63"/>
  <c r="D19" i="63"/>
  <c r="H18" i="63"/>
  <c r="E18" i="63"/>
  <c r="D18" i="63"/>
  <c r="H17" i="63"/>
  <c r="E17" i="63"/>
  <c r="D17" i="63"/>
  <c r="H16" i="63"/>
  <c r="E16" i="63"/>
  <c r="D16" i="63"/>
  <c r="H15" i="63"/>
  <c r="E15" i="63"/>
  <c r="D15" i="63"/>
  <c r="H14" i="63"/>
  <c r="E14" i="63"/>
  <c r="D14" i="63"/>
  <c r="H13" i="63"/>
  <c r="E13" i="63"/>
  <c r="D13" i="63"/>
  <c r="H12" i="63"/>
  <c r="E12" i="63"/>
  <c r="D12" i="63"/>
  <c r="H11" i="63"/>
  <c r="E11" i="63"/>
  <c r="D11" i="63"/>
  <c r="H10" i="63"/>
  <c r="E10" i="63"/>
  <c r="D10" i="63"/>
  <c r="H9" i="63"/>
  <c r="E9" i="63"/>
  <c r="D9" i="63"/>
  <c r="H8" i="63"/>
  <c r="E8" i="63"/>
  <c r="D8" i="63"/>
  <c r="H7" i="63"/>
  <c r="E7" i="63"/>
  <c r="D7" i="63"/>
  <c r="H6" i="63"/>
  <c r="E6" i="63"/>
  <c r="D6" i="63"/>
  <c r="H5" i="63"/>
  <c r="E5" i="63"/>
  <c r="D5" i="63"/>
  <c r="H4" i="63"/>
  <c r="E4" i="63"/>
  <c r="D4" i="63"/>
  <c r="H3" i="63"/>
  <c r="E3" i="63"/>
  <c r="D3" i="63"/>
  <c r="H2" i="63"/>
  <c r="E2" i="63"/>
  <c r="D2" i="63"/>
  <c r="U2136" i="61"/>
  <c r="T2136" i="61"/>
  <c r="L2136" i="61"/>
  <c r="D2136" i="61"/>
  <c r="U2135" i="61"/>
  <c r="T2135" i="61"/>
  <c r="L2135" i="61"/>
  <c r="D2135" i="61"/>
  <c r="U2134" i="61"/>
  <c r="T2134" i="61"/>
  <c r="L2134" i="61"/>
  <c r="D2134" i="61"/>
  <c r="U2133" i="61"/>
  <c r="T2133" i="61"/>
  <c r="L2133" i="61"/>
  <c r="D2133" i="61"/>
  <c r="U2132" i="61"/>
  <c r="T2132" i="61"/>
  <c r="L2132" i="61"/>
  <c r="D2132" i="61"/>
  <c r="U2131" i="61"/>
  <c r="T2131" i="61"/>
  <c r="L2131" i="61"/>
  <c r="D2131" i="61"/>
  <c r="U2130" i="61"/>
  <c r="T2130" i="61"/>
  <c r="L2130" i="61"/>
  <c r="D2130" i="61"/>
  <c r="U2129" i="61"/>
  <c r="T2129" i="61"/>
  <c r="L2129" i="61"/>
  <c r="D2129" i="61"/>
  <c r="U2128" i="61"/>
  <c r="T2128" i="61"/>
  <c r="L2128" i="61"/>
  <c r="D2128" i="61"/>
  <c r="U2127" i="61"/>
  <c r="T2127" i="61"/>
  <c r="L2127" i="61"/>
  <c r="D2127" i="61"/>
  <c r="U2126" i="61"/>
  <c r="T2126" i="61"/>
  <c r="L2126" i="61"/>
  <c r="D2126" i="61"/>
  <c r="U2125" i="61"/>
  <c r="T2125" i="61"/>
  <c r="L2125" i="61"/>
  <c r="D2125" i="61"/>
  <c r="U2124" i="61"/>
  <c r="T2124" i="61"/>
  <c r="L2124" i="61"/>
  <c r="D2124" i="61"/>
  <c r="U2123" i="61"/>
  <c r="T2123" i="61"/>
  <c r="L2123" i="61"/>
  <c r="D2123" i="61"/>
  <c r="U2122" i="61"/>
  <c r="T2122" i="61"/>
  <c r="L2122" i="61"/>
  <c r="D2122" i="61"/>
  <c r="U2121" i="61"/>
  <c r="T2121" i="61"/>
  <c r="L2121" i="61"/>
  <c r="D2121" i="61"/>
  <c r="U2120" i="61"/>
  <c r="T2120" i="61"/>
  <c r="L2120" i="61"/>
  <c r="D2120" i="61"/>
  <c r="U2119" i="61"/>
  <c r="T2119" i="61"/>
  <c r="L2119" i="61"/>
  <c r="D2119" i="61"/>
  <c r="U2118" i="61"/>
  <c r="T2118" i="61"/>
  <c r="L2118" i="61"/>
  <c r="D2118" i="61"/>
  <c r="U2117" i="61"/>
  <c r="T2117" i="61"/>
  <c r="L2117" i="61"/>
  <c r="D2117" i="61"/>
  <c r="U2116" i="61"/>
  <c r="T2116" i="61"/>
  <c r="L2116" i="61"/>
  <c r="D2116" i="61"/>
  <c r="U2115" i="61"/>
  <c r="T2115" i="61"/>
  <c r="L2115" i="61"/>
  <c r="D2115" i="61"/>
  <c r="U2114" i="61"/>
  <c r="T2114" i="61"/>
  <c r="L2114" i="61"/>
  <c r="D2114" i="61"/>
  <c r="U2113" i="61"/>
  <c r="T2113" i="61"/>
  <c r="L2113" i="61"/>
  <c r="D2113" i="61"/>
  <c r="U2112" i="61"/>
  <c r="T2112" i="61"/>
  <c r="L2112" i="61"/>
  <c r="U2111" i="61"/>
  <c r="T2111" i="61"/>
  <c r="L2111" i="61"/>
  <c r="U2110" i="61"/>
  <c r="T2110" i="61"/>
  <c r="L2110" i="61"/>
  <c r="U2109" i="61"/>
  <c r="T2109" i="61"/>
  <c r="L2109" i="61"/>
  <c r="D2109" i="61"/>
  <c r="U2108" i="61"/>
  <c r="T2108" i="61"/>
  <c r="L2108" i="61"/>
  <c r="U2107" i="61"/>
  <c r="T2107" i="61"/>
  <c r="L2107" i="61"/>
  <c r="D2107" i="61"/>
  <c r="U2106" i="61"/>
  <c r="T2106" i="61"/>
  <c r="L2106" i="61"/>
  <c r="U2105" i="61"/>
  <c r="T2105" i="61"/>
  <c r="L2105" i="61"/>
  <c r="U2104" i="61"/>
  <c r="T2104" i="61"/>
  <c r="L2104" i="61"/>
  <c r="D2104" i="61"/>
  <c r="U2103" i="61"/>
  <c r="T2103" i="61"/>
  <c r="L2103" i="61"/>
  <c r="D2103" i="61"/>
  <c r="U2102" i="61"/>
  <c r="T2102" i="61"/>
  <c r="L2102" i="61"/>
  <c r="D2102" i="61"/>
  <c r="U2101" i="61"/>
  <c r="T2101" i="61"/>
  <c r="L2101" i="61"/>
  <c r="D2101" i="61"/>
  <c r="U2100" i="61"/>
  <c r="T2100" i="61"/>
  <c r="L2100" i="61"/>
  <c r="D2100" i="61"/>
  <c r="U2099" i="61"/>
  <c r="T2099" i="61"/>
  <c r="L2099" i="61"/>
  <c r="D2099" i="61"/>
  <c r="U2098" i="61"/>
  <c r="T2098" i="61"/>
  <c r="L2098" i="61"/>
  <c r="D2098" i="61"/>
  <c r="U2097" i="61"/>
  <c r="T2097" i="61"/>
  <c r="L2097" i="61"/>
  <c r="D2097" i="61"/>
  <c r="U2096" i="61"/>
  <c r="T2096" i="61"/>
  <c r="L2096" i="61"/>
  <c r="D2096" i="61"/>
  <c r="U2095" i="61"/>
  <c r="T2095" i="61"/>
  <c r="L2095" i="61"/>
  <c r="D2095" i="61"/>
  <c r="U2094" i="61"/>
  <c r="T2094" i="61"/>
  <c r="L2094" i="61"/>
  <c r="D2094" i="61"/>
  <c r="U2093" i="61"/>
  <c r="T2093" i="61"/>
  <c r="L2093" i="61"/>
  <c r="D2093" i="61"/>
  <c r="U2092" i="61"/>
  <c r="T2092" i="61"/>
  <c r="L2092" i="61"/>
  <c r="D2092" i="61"/>
  <c r="U2091" i="61"/>
  <c r="T2091" i="61"/>
  <c r="L2091" i="61"/>
  <c r="D2091" i="61"/>
  <c r="U2090" i="61"/>
  <c r="T2090" i="61"/>
  <c r="L2090" i="61"/>
  <c r="D2090" i="61"/>
  <c r="U2089" i="61"/>
  <c r="T2089" i="61"/>
  <c r="L2089" i="61"/>
  <c r="D2089" i="61"/>
  <c r="U2088" i="61"/>
  <c r="T2088" i="61"/>
  <c r="L2088" i="61"/>
  <c r="D2088" i="61"/>
  <c r="U2087" i="61"/>
  <c r="T2087" i="61"/>
  <c r="L2087" i="61"/>
  <c r="D2087" i="61"/>
  <c r="U2086" i="61"/>
  <c r="T2086" i="61"/>
  <c r="L2086" i="61"/>
  <c r="D2086" i="61"/>
  <c r="U2085" i="61"/>
  <c r="T2085" i="61"/>
  <c r="L2085" i="61"/>
  <c r="D2085" i="61"/>
  <c r="U2084" i="61"/>
  <c r="T2084" i="61"/>
  <c r="L2084" i="61"/>
  <c r="D2084" i="61"/>
  <c r="U2083" i="61"/>
  <c r="T2083" i="61"/>
  <c r="U2082" i="61"/>
  <c r="T2082" i="61"/>
  <c r="L2082" i="61"/>
  <c r="D2082" i="61"/>
  <c r="U2081" i="61"/>
  <c r="T2081" i="61"/>
  <c r="L2081" i="61"/>
  <c r="D2081" i="61"/>
  <c r="U2080" i="61"/>
  <c r="T2080" i="61"/>
  <c r="L2080" i="61"/>
  <c r="D2080" i="61"/>
  <c r="U2079" i="61"/>
  <c r="T2079" i="61"/>
  <c r="L2079" i="61"/>
  <c r="D2079" i="61"/>
  <c r="U2078" i="61"/>
  <c r="T2078" i="61"/>
  <c r="L2078" i="61"/>
  <c r="D2078" i="61"/>
  <c r="U2077" i="61"/>
  <c r="T2077" i="61"/>
  <c r="L2077" i="61"/>
  <c r="D2077" i="61"/>
  <c r="U2076" i="61"/>
  <c r="T2076" i="61"/>
  <c r="L2076" i="61"/>
  <c r="D2076" i="61"/>
  <c r="U2075" i="61"/>
  <c r="T2075" i="61"/>
  <c r="L2075" i="61"/>
  <c r="D2075" i="61"/>
  <c r="U2074" i="61"/>
  <c r="T2074" i="61"/>
  <c r="L2074" i="61"/>
  <c r="D2074" i="61"/>
  <c r="U2073" i="61"/>
  <c r="T2073" i="61"/>
  <c r="L2073" i="61"/>
  <c r="D2073" i="61"/>
  <c r="U2072" i="61"/>
  <c r="T2072" i="61"/>
  <c r="L2072" i="61"/>
  <c r="D2072" i="61"/>
  <c r="U2071" i="61"/>
  <c r="T2071" i="61"/>
  <c r="L2071" i="61"/>
  <c r="D2071" i="61"/>
  <c r="U2070" i="61"/>
  <c r="T2070" i="61"/>
  <c r="L2070" i="61"/>
  <c r="D2070" i="61"/>
  <c r="U2069" i="61"/>
  <c r="T2069" i="61"/>
  <c r="L2069" i="61"/>
  <c r="D2069" i="61"/>
  <c r="U2068" i="61"/>
  <c r="T2068" i="61"/>
  <c r="L2068" i="61"/>
  <c r="D2068" i="61"/>
  <c r="U2067" i="61"/>
  <c r="T2067" i="61"/>
  <c r="L2067" i="61"/>
  <c r="D2067" i="61"/>
  <c r="U2066" i="61"/>
  <c r="T2066" i="61"/>
  <c r="L2066" i="61"/>
  <c r="D2066" i="61"/>
  <c r="U2065" i="61"/>
  <c r="T2065" i="61"/>
  <c r="L2065" i="61"/>
  <c r="D2065" i="61"/>
  <c r="U2064" i="61"/>
  <c r="T2064" i="61"/>
  <c r="L2064" i="61"/>
  <c r="D2064" i="61"/>
  <c r="U2063" i="61"/>
  <c r="T2063" i="61"/>
  <c r="L2063" i="61"/>
  <c r="D2063" i="61"/>
  <c r="U2062" i="61"/>
  <c r="T2062" i="61"/>
  <c r="L2062" i="61"/>
  <c r="U2061" i="61"/>
  <c r="T2061" i="61"/>
  <c r="L2061" i="61"/>
  <c r="U2060" i="61"/>
  <c r="T2060" i="61"/>
  <c r="L2060" i="61"/>
  <c r="D2060" i="61"/>
  <c r="U2059" i="61"/>
  <c r="T2059" i="61"/>
  <c r="L2059" i="61"/>
  <c r="U2058" i="61"/>
  <c r="T2058" i="61"/>
  <c r="L2058" i="61"/>
  <c r="U2057" i="61"/>
  <c r="T2057" i="61"/>
  <c r="L2057" i="61"/>
  <c r="D2057" i="61"/>
  <c r="U2056" i="61"/>
  <c r="T2056" i="61"/>
  <c r="L2056" i="61"/>
  <c r="U2055" i="61"/>
  <c r="T2055" i="61"/>
  <c r="L2055" i="61"/>
  <c r="D2055" i="61"/>
  <c r="U2054" i="61"/>
  <c r="T2054" i="61"/>
  <c r="U2053" i="61"/>
  <c r="T2053" i="61"/>
  <c r="U2052" i="61"/>
  <c r="T2052" i="61"/>
  <c r="L2052" i="61"/>
  <c r="D2052" i="61"/>
  <c r="U2051" i="61"/>
  <c r="T2051" i="61"/>
  <c r="L2051" i="61"/>
  <c r="D2051" i="61"/>
  <c r="U2050" i="61"/>
  <c r="T2050" i="61"/>
  <c r="L2050" i="61"/>
  <c r="D2050" i="61"/>
  <c r="U2049" i="61"/>
  <c r="T2049" i="61"/>
  <c r="L2049" i="61"/>
  <c r="D2049" i="61"/>
  <c r="U2048" i="61"/>
  <c r="T2048" i="61"/>
  <c r="L2048" i="61"/>
  <c r="D2048" i="61"/>
  <c r="U2047" i="61"/>
  <c r="T2047" i="61"/>
  <c r="L2047" i="61"/>
  <c r="D2047" i="61"/>
  <c r="U2046" i="61"/>
  <c r="T2046" i="61"/>
  <c r="L2046" i="61"/>
  <c r="D2046" i="61"/>
  <c r="U2045" i="61"/>
  <c r="T2045" i="61"/>
  <c r="L2045" i="61"/>
  <c r="D2045" i="61"/>
  <c r="U2044" i="61"/>
  <c r="T2044" i="61"/>
  <c r="L2044" i="61"/>
  <c r="U2043" i="61"/>
  <c r="T2043" i="61"/>
  <c r="L2043" i="61"/>
  <c r="D2043" i="61"/>
  <c r="U2042" i="61"/>
  <c r="T2042" i="61"/>
  <c r="L2042" i="61"/>
  <c r="D2042" i="61"/>
  <c r="U2041" i="61"/>
  <c r="T2041" i="61"/>
  <c r="L2041" i="61"/>
  <c r="D2041" i="61"/>
  <c r="U2040" i="61"/>
  <c r="T2040" i="61"/>
  <c r="L2040" i="61"/>
  <c r="U2039" i="61"/>
  <c r="T2039" i="61"/>
  <c r="L2039" i="61"/>
  <c r="D2039" i="61"/>
  <c r="U2038" i="61"/>
  <c r="T2038" i="61"/>
  <c r="U2037" i="61"/>
  <c r="T2037" i="61"/>
  <c r="L2037" i="61"/>
  <c r="D2037" i="61"/>
  <c r="U2036" i="61"/>
  <c r="T2036" i="61"/>
  <c r="L2036" i="61"/>
  <c r="D2036" i="61"/>
  <c r="U2035" i="61"/>
  <c r="T2035" i="61"/>
  <c r="L2035" i="61"/>
  <c r="D2035" i="61"/>
  <c r="U2034" i="61"/>
  <c r="T2034" i="61"/>
  <c r="D2034" i="61"/>
  <c r="U2033" i="61"/>
  <c r="T2033" i="61"/>
  <c r="D2033" i="61"/>
  <c r="U2032" i="61"/>
  <c r="T2032" i="61"/>
  <c r="L2032" i="61"/>
  <c r="D2032" i="61"/>
  <c r="U2031" i="61"/>
  <c r="T2031" i="61"/>
  <c r="L2031" i="61"/>
  <c r="D2031" i="61"/>
  <c r="U2030" i="61"/>
  <c r="T2030" i="61"/>
  <c r="L2030" i="61"/>
  <c r="D2030" i="61"/>
  <c r="U2029" i="61"/>
  <c r="T2029" i="61"/>
  <c r="U2028" i="61"/>
  <c r="T2028" i="61"/>
  <c r="L2028" i="61"/>
  <c r="D2028" i="61"/>
  <c r="U2027" i="61"/>
  <c r="T2027" i="61"/>
  <c r="L2027" i="61"/>
  <c r="U2026" i="61"/>
  <c r="T2026" i="61"/>
  <c r="L2026" i="61"/>
  <c r="U2025" i="61"/>
  <c r="T2025" i="61"/>
  <c r="L2025" i="61"/>
  <c r="U2024" i="61"/>
  <c r="T2024" i="61"/>
  <c r="L2024" i="61"/>
  <c r="U2023" i="61"/>
  <c r="T2023" i="61"/>
  <c r="L2023" i="61"/>
  <c r="U2022" i="61"/>
  <c r="T2022" i="61"/>
  <c r="L2022" i="61"/>
  <c r="U2021" i="61"/>
  <c r="T2021" i="61"/>
  <c r="L2021" i="61"/>
  <c r="U2020" i="61"/>
  <c r="T2020" i="61"/>
  <c r="L2020" i="61"/>
  <c r="U2019" i="61"/>
  <c r="T2019" i="61"/>
  <c r="L2019" i="61"/>
  <c r="U2018" i="61"/>
  <c r="T2018" i="61"/>
  <c r="U2017" i="61"/>
  <c r="T2017" i="61"/>
  <c r="L2017" i="61"/>
  <c r="D2017" i="61"/>
  <c r="U2016" i="61"/>
  <c r="T2016" i="61"/>
  <c r="L2016" i="61"/>
  <c r="D2016" i="61"/>
  <c r="U2015" i="61"/>
  <c r="T2015" i="61"/>
  <c r="L2015" i="61"/>
  <c r="D2015" i="61"/>
  <c r="U2014" i="61"/>
  <c r="T2014" i="61"/>
  <c r="L2014" i="61"/>
  <c r="D2014" i="61"/>
  <c r="U2013" i="61"/>
  <c r="T2013" i="61"/>
  <c r="L2013" i="61"/>
  <c r="U2012" i="61"/>
  <c r="T2012" i="61"/>
  <c r="L2012" i="61"/>
  <c r="D2012" i="61"/>
  <c r="U2011" i="61"/>
  <c r="T2011" i="61"/>
  <c r="L2011" i="61"/>
  <c r="D2011" i="61"/>
  <c r="U2010" i="61"/>
  <c r="T2010" i="61"/>
  <c r="L2010" i="61"/>
  <c r="D2010" i="61"/>
  <c r="U2009" i="61"/>
  <c r="T2009" i="61"/>
  <c r="L2009" i="61"/>
  <c r="U2008" i="61"/>
  <c r="T2008" i="61"/>
  <c r="L2008" i="61"/>
  <c r="D2008" i="61"/>
  <c r="U2007" i="61"/>
  <c r="T2007" i="61"/>
  <c r="U2006" i="61"/>
  <c r="T2006" i="61"/>
  <c r="L2006" i="61"/>
  <c r="U2005" i="61"/>
  <c r="T2005" i="61"/>
  <c r="L2005" i="61"/>
  <c r="D2005" i="61"/>
  <c r="U2004" i="61"/>
  <c r="T2004" i="61"/>
  <c r="L2004" i="61"/>
  <c r="D2004" i="61"/>
  <c r="U2003" i="61"/>
  <c r="T2003" i="61"/>
  <c r="L2003" i="61"/>
  <c r="D2003" i="61"/>
  <c r="U2002" i="61"/>
  <c r="T2002" i="61"/>
  <c r="L2002" i="61"/>
  <c r="D2002" i="61"/>
  <c r="U2001" i="61"/>
  <c r="T2001" i="61"/>
  <c r="L2001" i="61"/>
  <c r="D2001" i="61"/>
  <c r="U2000" i="61"/>
  <c r="T2000" i="61"/>
  <c r="L2000" i="61"/>
  <c r="D2000" i="61"/>
  <c r="U1999" i="61"/>
  <c r="T1999" i="61"/>
  <c r="L1999" i="61"/>
  <c r="D1999" i="61"/>
  <c r="U1998" i="61"/>
  <c r="T1998" i="61"/>
  <c r="L1998" i="61"/>
  <c r="D1998" i="61"/>
  <c r="U1997" i="61"/>
  <c r="T1997" i="61"/>
  <c r="L1997" i="61"/>
  <c r="D1997" i="61"/>
  <c r="U1996" i="61"/>
  <c r="T1996" i="61"/>
  <c r="L1996" i="61"/>
  <c r="D1996" i="61"/>
  <c r="U1995" i="61"/>
  <c r="T1995" i="61"/>
  <c r="L1995" i="61"/>
  <c r="D1995" i="61"/>
  <c r="U1994" i="61"/>
  <c r="T1994" i="61"/>
  <c r="L1994" i="61"/>
  <c r="D1994" i="61"/>
  <c r="U1993" i="61"/>
  <c r="T1993" i="61"/>
  <c r="L1993" i="61"/>
  <c r="D1993" i="61"/>
  <c r="U1992" i="61"/>
  <c r="T1992" i="61"/>
  <c r="L1992" i="61"/>
  <c r="D1992" i="61"/>
  <c r="U1991" i="61"/>
  <c r="T1991" i="61"/>
  <c r="L1991" i="61"/>
  <c r="D1991" i="61"/>
  <c r="U1990" i="61"/>
  <c r="T1990" i="61"/>
  <c r="L1990" i="61"/>
  <c r="D1990" i="61"/>
  <c r="U1989" i="61"/>
  <c r="T1989" i="61"/>
  <c r="L1989" i="61"/>
  <c r="D1989" i="61"/>
  <c r="U1988" i="61"/>
  <c r="T1988" i="61"/>
  <c r="L1988" i="61"/>
  <c r="D1988" i="61"/>
  <c r="U1987" i="61"/>
  <c r="T1987" i="61"/>
  <c r="L1987" i="61"/>
  <c r="U1986" i="61"/>
  <c r="T1986" i="61"/>
  <c r="L1986" i="61"/>
  <c r="U1985" i="61"/>
  <c r="T1985" i="61"/>
  <c r="L1985" i="61"/>
  <c r="U1984" i="61"/>
  <c r="T1984" i="61"/>
  <c r="L1984" i="61"/>
  <c r="D1984" i="61"/>
  <c r="U1983" i="61"/>
  <c r="T1983" i="61"/>
  <c r="L1983" i="61"/>
  <c r="U1982" i="61"/>
  <c r="T1982" i="61"/>
  <c r="L1982" i="61"/>
  <c r="D1982" i="61"/>
  <c r="U1981" i="61"/>
  <c r="T1981" i="61"/>
  <c r="L1981" i="61"/>
  <c r="U1980" i="61"/>
  <c r="T1980" i="61"/>
  <c r="L1980" i="61"/>
  <c r="U1979" i="61"/>
  <c r="T1979" i="61"/>
  <c r="L1979" i="61"/>
  <c r="D1979" i="61"/>
  <c r="U1978" i="61"/>
  <c r="T1978" i="61"/>
  <c r="L1978" i="61"/>
  <c r="D1978" i="61"/>
  <c r="U1977" i="61"/>
  <c r="T1977" i="61"/>
  <c r="L1977" i="61"/>
  <c r="D1977" i="61"/>
  <c r="U1976" i="61"/>
  <c r="T1976" i="61"/>
  <c r="L1976" i="61"/>
  <c r="D1976" i="61"/>
  <c r="U1975" i="61"/>
  <c r="T1975" i="61"/>
  <c r="L1975" i="61"/>
  <c r="D1975" i="61"/>
  <c r="U1974" i="61"/>
  <c r="T1974" i="61"/>
  <c r="L1974" i="61"/>
  <c r="D1974" i="61"/>
  <c r="U1973" i="61"/>
  <c r="T1973" i="61"/>
  <c r="L1973" i="61"/>
  <c r="D1973" i="61"/>
  <c r="U1972" i="61"/>
  <c r="T1972" i="61"/>
  <c r="L1972" i="61"/>
  <c r="D1972" i="61"/>
  <c r="U1971" i="61"/>
  <c r="T1971" i="61"/>
  <c r="L1971" i="61"/>
  <c r="D1971" i="61"/>
  <c r="U1970" i="61"/>
  <c r="T1970" i="61"/>
  <c r="L1970" i="61"/>
  <c r="D1970" i="61"/>
  <c r="U1969" i="61"/>
  <c r="T1969" i="61"/>
  <c r="L1969" i="61"/>
  <c r="D1969" i="61"/>
  <c r="U1968" i="61"/>
  <c r="T1968" i="61"/>
  <c r="L1968" i="61"/>
  <c r="D1968" i="61"/>
  <c r="U1967" i="61"/>
  <c r="T1967" i="61"/>
  <c r="L1967" i="61"/>
  <c r="D1967" i="61"/>
  <c r="U1966" i="61"/>
  <c r="T1966" i="61"/>
  <c r="L1966" i="61"/>
  <c r="D1966" i="61"/>
  <c r="U1965" i="61"/>
  <c r="T1965" i="61"/>
  <c r="L1965" i="61"/>
  <c r="D1965" i="61"/>
  <c r="U1964" i="61"/>
  <c r="T1964" i="61"/>
  <c r="L1964" i="61"/>
  <c r="D1964" i="61"/>
  <c r="U1963" i="61"/>
  <c r="T1963" i="61"/>
  <c r="L1963" i="61"/>
  <c r="D1963" i="61"/>
  <c r="U1962" i="61"/>
  <c r="T1962" i="61"/>
  <c r="L1962" i="61"/>
  <c r="D1962" i="61"/>
  <c r="U1961" i="61"/>
  <c r="T1961" i="61"/>
  <c r="L1961" i="61"/>
  <c r="D1961" i="61"/>
  <c r="U1960" i="61"/>
  <c r="T1960" i="61"/>
  <c r="L1960" i="61"/>
  <c r="D1960" i="61"/>
  <c r="U1959" i="61"/>
  <c r="T1959" i="61"/>
  <c r="L1959" i="61"/>
  <c r="D1959" i="61"/>
  <c r="U1958" i="61"/>
  <c r="T1958" i="61"/>
  <c r="U1957" i="61"/>
  <c r="T1957" i="61"/>
  <c r="L1957" i="61"/>
  <c r="D1957" i="61"/>
  <c r="U1956" i="61"/>
  <c r="T1956" i="61"/>
  <c r="L1956" i="61"/>
  <c r="D1956" i="61"/>
  <c r="U1955" i="61"/>
  <c r="T1955" i="61"/>
  <c r="L1955" i="61"/>
  <c r="D1955" i="61"/>
  <c r="U1954" i="61"/>
  <c r="T1954" i="61"/>
  <c r="L1954" i="61"/>
  <c r="D1954" i="61"/>
  <c r="U1953" i="61"/>
  <c r="T1953" i="61"/>
  <c r="L1953" i="61"/>
  <c r="D1953" i="61"/>
  <c r="U1952" i="61"/>
  <c r="T1952" i="61"/>
  <c r="L1952" i="61"/>
  <c r="D1952" i="61"/>
  <c r="U1951" i="61"/>
  <c r="T1951" i="61"/>
  <c r="L1951" i="61"/>
  <c r="D1951" i="61"/>
  <c r="U1950" i="61"/>
  <c r="T1950" i="61"/>
  <c r="L1950" i="61"/>
  <c r="D1950" i="61"/>
  <c r="U1949" i="61"/>
  <c r="T1949" i="61"/>
  <c r="L1949" i="61"/>
  <c r="D1949" i="61"/>
  <c r="U1948" i="61"/>
  <c r="T1948" i="61"/>
  <c r="L1948" i="61"/>
  <c r="D1948" i="61"/>
  <c r="U1947" i="61"/>
  <c r="T1947" i="61"/>
  <c r="L1947" i="61"/>
  <c r="D1947" i="61"/>
  <c r="U1946" i="61"/>
  <c r="T1946" i="61"/>
  <c r="L1946" i="61"/>
  <c r="D1946" i="61"/>
  <c r="U1945" i="61"/>
  <c r="T1945" i="61"/>
  <c r="L1945" i="61"/>
  <c r="D1945" i="61"/>
  <c r="U1944" i="61"/>
  <c r="T1944" i="61"/>
  <c r="L1944" i="61"/>
  <c r="D1944" i="61"/>
  <c r="U1943" i="61"/>
  <c r="T1943" i="61"/>
  <c r="L1943" i="61"/>
  <c r="D1943" i="61"/>
  <c r="U1942" i="61"/>
  <c r="T1942" i="61"/>
  <c r="L1942" i="61"/>
  <c r="D1942" i="61"/>
  <c r="U1941" i="61"/>
  <c r="T1941" i="61"/>
  <c r="L1941" i="61"/>
  <c r="D1941" i="61"/>
  <c r="U1940" i="61"/>
  <c r="T1940" i="61"/>
  <c r="L1940" i="61"/>
  <c r="D1940" i="61"/>
  <c r="U1939" i="61"/>
  <c r="T1939" i="61"/>
  <c r="L1939" i="61"/>
  <c r="D1939" i="61"/>
  <c r="U1938" i="61"/>
  <c r="T1938" i="61"/>
  <c r="L1938" i="61"/>
  <c r="D1938" i="61"/>
  <c r="U1937" i="61"/>
  <c r="T1937" i="61"/>
  <c r="L1937" i="61"/>
  <c r="U1936" i="61"/>
  <c r="T1936" i="61"/>
  <c r="L1936" i="61"/>
  <c r="U1935" i="61"/>
  <c r="T1935" i="61"/>
  <c r="L1935" i="61"/>
  <c r="D1935" i="61"/>
  <c r="U1934" i="61"/>
  <c r="T1934" i="61"/>
  <c r="L1934" i="61"/>
  <c r="U1933" i="61"/>
  <c r="T1933" i="61"/>
  <c r="L1933" i="61"/>
  <c r="U1932" i="61"/>
  <c r="T1932" i="61"/>
  <c r="L1932" i="61"/>
  <c r="D1932" i="61"/>
  <c r="U1931" i="61"/>
  <c r="T1931" i="61"/>
  <c r="L1931" i="61"/>
  <c r="U1930" i="61"/>
  <c r="T1930" i="61"/>
  <c r="L1930" i="61"/>
  <c r="D1930" i="61"/>
  <c r="U1929" i="61"/>
  <c r="T1929" i="61"/>
  <c r="U1928" i="61"/>
  <c r="T1928" i="61"/>
  <c r="U1927" i="61"/>
  <c r="T1927" i="61"/>
  <c r="L1927" i="61"/>
  <c r="D1927" i="61"/>
  <c r="U1926" i="61"/>
  <c r="T1926" i="61"/>
  <c r="L1926" i="61"/>
  <c r="D1926" i="61"/>
  <c r="U1925" i="61"/>
  <c r="T1925" i="61"/>
  <c r="L1925" i="61"/>
  <c r="D1925" i="61"/>
  <c r="U1924" i="61"/>
  <c r="T1924" i="61"/>
  <c r="L1924" i="61"/>
  <c r="D1924" i="61"/>
  <c r="U1923" i="61"/>
  <c r="T1923" i="61"/>
  <c r="L1923" i="61"/>
  <c r="D1923" i="61"/>
  <c r="U1922" i="61"/>
  <c r="T1922" i="61"/>
  <c r="L1922" i="61"/>
  <c r="D1922" i="61"/>
  <c r="U1921" i="61"/>
  <c r="T1921" i="61"/>
  <c r="L1921" i="61"/>
  <c r="D1921" i="61"/>
  <c r="U1920" i="61"/>
  <c r="T1920" i="61"/>
  <c r="L1920" i="61"/>
  <c r="D1920" i="61"/>
  <c r="U1919" i="61"/>
  <c r="T1919" i="61"/>
  <c r="L1919" i="61"/>
  <c r="U1918" i="61"/>
  <c r="T1918" i="61"/>
  <c r="L1918" i="61"/>
  <c r="D1918" i="61"/>
  <c r="U1917" i="61"/>
  <c r="T1917" i="61"/>
  <c r="L1917" i="61"/>
  <c r="D1917" i="61"/>
  <c r="U1916" i="61"/>
  <c r="T1916" i="61"/>
  <c r="L1916" i="61"/>
  <c r="D1916" i="61"/>
  <c r="U1915" i="61"/>
  <c r="T1915" i="61"/>
  <c r="L1915" i="61"/>
  <c r="U1914" i="61"/>
  <c r="T1914" i="61"/>
  <c r="L1914" i="61"/>
  <c r="D1914" i="61"/>
  <c r="U1913" i="61"/>
  <c r="T1913" i="61"/>
  <c r="U1912" i="61"/>
  <c r="T1912" i="61"/>
  <c r="L1912" i="61"/>
  <c r="D1912" i="61"/>
  <c r="U1911" i="61"/>
  <c r="T1911" i="61"/>
  <c r="L1911" i="61"/>
  <c r="D1911" i="61"/>
  <c r="U1910" i="61"/>
  <c r="T1910" i="61"/>
  <c r="L1910" i="61"/>
  <c r="D1910" i="61"/>
  <c r="U1909" i="61"/>
  <c r="T1909" i="61"/>
  <c r="D1909" i="61"/>
  <c r="U1908" i="61"/>
  <c r="T1908" i="61"/>
  <c r="D1908" i="61"/>
  <c r="U1907" i="61"/>
  <c r="T1907" i="61"/>
  <c r="L1907" i="61"/>
  <c r="D1907" i="61"/>
  <c r="U1906" i="61"/>
  <c r="T1906" i="61"/>
  <c r="L1906" i="61"/>
  <c r="D1906" i="61"/>
  <c r="U1905" i="61"/>
  <c r="T1905" i="61"/>
  <c r="L1905" i="61"/>
  <c r="D1905" i="61"/>
  <c r="U1904" i="61"/>
  <c r="T1904" i="61"/>
  <c r="U1903" i="61"/>
  <c r="T1903" i="61"/>
  <c r="L1903" i="61"/>
  <c r="D1903" i="61"/>
  <c r="U1902" i="61"/>
  <c r="T1902" i="61"/>
  <c r="L1902" i="61"/>
  <c r="U1901" i="61"/>
  <c r="T1901" i="61"/>
  <c r="L1901" i="61"/>
  <c r="U1900" i="61"/>
  <c r="T1900" i="61"/>
  <c r="L1900" i="61"/>
  <c r="U1899" i="61"/>
  <c r="T1899" i="61"/>
  <c r="L1899" i="61"/>
  <c r="U1898" i="61"/>
  <c r="T1898" i="61"/>
  <c r="L1898" i="61"/>
  <c r="U1897" i="61"/>
  <c r="T1897" i="61"/>
  <c r="L1897" i="61"/>
  <c r="U1896" i="61"/>
  <c r="T1896" i="61"/>
  <c r="L1896" i="61"/>
  <c r="U1895" i="61"/>
  <c r="T1895" i="61"/>
  <c r="L1895" i="61"/>
  <c r="U1894" i="61"/>
  <c r="T1894" i="61"/>
  <c r="L1894" i="61"/>
  <c r="U1893" i="61"/>
  <c r="T1893" i="61"/>
  <c r="U1892" i="61"/>
  <c r="T1892" i="61"/>
  <c r="L1892" i="61"/>
  <c r="D1892" i="61"/>
  <c r="U1891" i="61"/>
  <c r="T1891" i="61"/>
  <c r="L1891" i="61"/>
  <c r="D1891" i="61"/>
  <c r="U1890" i="61"/>
  <c r="T1890" i="61"/>
  <c r="L1890" i="61"/>
  <c r="D1890" i="61"/>
  <c r="U1889" i="61"/>
  <c r="T1889" i="61"/>
  <c r="L1889" i="61"/>
  <c r="D1889" i="61"/>
  <c r="U1888" i="61"/>
  <c r="T1888" i="61"/>
  <c r="L1888" i="61"/>
  <c r="U1887" i="61"/>
  <c r="T1887" i="61"/>
  <c r="L1887" i="61"/>
  <c r="D1887" i="61"/>
  <c r="U1886" i="61"/>
  <c r="T1886" i="61"/>
  <c r="L1886" i="61"/>
  <c r="D1886" i="61"/>
  <c r="U1885" i="61"/>
  <c r="T1885" i="61"/>
  <c r="L1885" i="61"/>
  <c r="D1885" i="61"/>
  <c r="U1884" i="61"/>
  <c r="T1884" i="61"/>
  <c r="L1884" i="61"/>
  <c r="U1883" i="61"/>
  <c r="T1883" i="61"/>
  <c r="L1883" i="61"/>
  <c r="D1883" i="61"/>
  <c r="U1882" i="61"/>
  <c r="T1882" i="61"/>
  <c r="U1881" i="61"/>
  <c r="T1881" i="61"/>
  <c r="L1881" i="61"/>
  <c r="U1880" i="61"/>
  <c r="T1880" i="61"/>
  <c r="L1880" i="61"/>
  <c r="D1880" i="61"/>
  <c r="U1879" i="61"/>
  <c r="T1879" i="61"/>
  <c r="L1879" i="61"/>
  <c r="D1879" i="61"/>
  <c r="U1878" i="61"/>
  <c r="T1878" i="61"/>
  <c r="L1878" i="61"/>
  <c r="D1878" i="61"/>
  <c r="U1877" i="61"/>
  <c r="T1877" i="61"/>
  <c r="L1877" i="61"/>
  <c r="D1877" i="61"/>
  <c r="U1876" i="61"/>
  <c r="T1876" i="61"/>
  <c r="L1876" i="61"/>
  <c r="D1876" i="61"/>
  <c r="U1875" i="61"/>
  <c r="T1875" i="61"/>
  <c r="L1875" i="61"/>
  <c r="D1875" i="61"/>
  <c r="U1874" i="61"/>
  <c r="T1874" i="61"/>
  <c r="L1874" i="61"/>
  <c r="D1874" i="61"/>
  <c r="U1873" i="61"/>
  <c r="T1873" i="61"/>
  <c r="L1873" i="61"/>
  <c r="D1873" i="61"/>
  <c r="U1872" i="61"/>
  <c r="T1872" i="61"/>
  <c r="L1872" i="61"/>
  <c r="D1872" i="61"/>
  <c r="U1871" i="61"/>
  <c r="T1871" i="61"/>
  <c r="L1871" i="61"/>
  <c r="D1871" i="61"/>
  <c r="U1870" i="61"/>
  <c r="T1870" i="61"/>
  <c r="L1870" i="61"/>
  <c r="D1870" i="61"/>
  <c r="U1869" i="61"/>
  <c r="T1869" i="61"/>
  <c r="L1869" i="61"/>
  <c r="D1869" i="61"/>
  <c r="U1868" i="61"/>
  <c r="T1868" i="61"/>
  <c r="L1868" i="61"/>
  <c r="D1868" i="61"/>
  <c r="U1867" i="61"/>
  <c r="T1867" i="61"/>
  <c r="L1867" i="61"/>
  <c r="D1867" i="61"/>
  <c r="U1866" i="61"/>
  <c r="T1866" i="61"/>
  <c r="L1866" i="61"/>
  <c r="D1866" i="61"/>
  <c r="U1865" i="61"/>
  <c r="T1865" i="61"/>
  <c r="L1865" i="61"/>
  <c r="D1865" i="61"/>
  <c r="U1864" i="61"/>
  <c r="T1864" i="61"/>
  <c r="L1864" i="61"/>
  <c r="D1864" i="61"/>
  <c r="U1863" i="61"/>
  <c r="T1863" i="61"/>
  <c r="L1863" i="61"/>
  <c r="D1863" i="61"/>
  <c r="U1862" i="61"/>
  <c r="T1862" i="61"/>
  <c r="L1862" i="61"/>
  <c r="U1861" i="61"/>
  <c r="T1861" i="61"/>
  <c r="L1861" i="61"/>
  <c r="U1860" i="61"/>
  <c r="T1860" i="61"/>
  <c r="L1860" i="61"/>
  <c r="U1859" i="61"/>
  <c r="T1859" i="61"/>
  <c r="L1859" i="61"/>
  <c r="D1859" i="61"/>
  <c r="U1858" i="61"/>
  <c r="T1858" i="61"/>
  <c r="L1858" i="61"/>
  <c r="U1857" i="61"/>
  <c r="T1857" i="61"/>
  <c r="L1857" i="61"/>
  <c r="D1857" i="61"/>
  <c r="U1856" i="61"/>
  <c r="T1856" i="61"/>
  <c r="L1856" i="61"/>
  <c r="U1855" i="61"/>
  <c r="T1855" i="61"/>
  <c r="L1855" i="61"/>
  <c r="U1854" i="61"/>
  <c r="T1854" i="61"/>
  <c r="L1854" i="61"/>
  <c r="D1854" i="61"/>
  <c r="U1853" i="61"/>
  <c r="T1853" i="61"/>
  <c r="L1853" i="61"/>
  <c r="D1853" i="61"/>
  <c r="U1852" i="61"/>
  <c r="T1852" i="61"/>
  <c r="L1852" i="61"/>
  <c r="D1852" i="61"/>
  <c r="U1851" i="61"/>
  <c r="T1851" i="61"/>
  <c r="L1851" i="61"/>
  <c r="D1851" i="61"/>
  <c r="U1850" i="61"/>
  <c r="T1850" i="61"/>
  <c r="L1850" i="61"/>
  <c r="D1850" i="61"/>
  <c r="U1849" i="61"/>
  <c r="T1849" i="61"/>
  <c r="L1849" i="61"/>
  <c r="D1849" i="61"/>
  <c r="U1848" i="61"/>
  <c r="T1848" i="61"/>
  <c r="L1848" i="61"/>
  <c r="D1848" i="61"/>
  <c r="U1847" i="61"/>
  <c r="T1847" i="61"/>
  <c r="L1847" i="61"/>
  <c r="D1847" i="61"/>
  <c r="U1846" i="61"/>
  <c r="T1846" i="61"/>
  <c r="L1846" i="61"/>
  <c r="D1846" i="61"/>
  <c r="U1845" i="61"/>
  <c r="T1845" i="61"/>
  <c r="L1845" i="61"/>
  <c r="D1845" i="61"/>
  <c r="U1844" i="61"/>
  <c r="T1844" i="61"/>
  <c r="L1844" i="61"/>
  <c r="D1844" i="61"/>
  <c r="U1843" i="61"/>
  <c r="T1843" i="61"/>
  <c r="L1843" i="61"/>
  <c r="D1843" i="61"/>
  <c r="U1842" i="61"/>
  <c r="T1842" i="61"/>
  <c r="L1842" i="61"/>
  <c r="D1842" i="61"/>
  <c r="U1841" i="61"/>
  <c r="T1841" i="61"/>
  <c r="L1841" i="61"/>
  <c r="D1841" i="61"/>
  <c r="U1840" i="61"/>
  <c r="T1840" i="61"/>
  <c r="L1840" i="61"/>
  <c r="D1840" i="61"/>
  <c r="U1839" i="61"/>
  <c r="T1839" i="61"/>
  <c r="L1839" i="61"/>
  <c r="D1839" i="61"/>
  <c r="U1838" i="61"/>
  <c r="T1838" i="61"/>
  <c r="L1838" i="61"/>
  <c r="D1838" i="61"/>
  <c r="U1837" i="61"/>
  <c r="T1837" i="61"/>
  <c r="L1837" i="61"/>
  <c r="D1837" i="61"/>
  <c r="U1836" i="61"/>
  <c r="T1836" i="61"/>
  <c r="L1836" i="61"/>
  <c r="D1836" i="61"/>
  <c r="U1835" i="61"/>
  <c r="T1835" i="61"/>
  <c r="L1835" i="61"/>
  <c r="D1835" i="61"/>
  <c r="U1834" i="61"/>
  <c r="T1834" i="61"/>
  <c r="L1834" i="61"/>
  <c r="D1834" i="61"/>
  <c r="U1833" i="61"/>
  <c r="T1833" i="61"/>
  <c r="U1832" i="61"/>
  <c r="T1832" i="61"/>
  <c r="L1832" i="61"/>
  <c r="D1832" i="61"/>
  <c r="U1831" i="61"/>
  <c r="T1831" i="61"/>
  <c r="L1831" i="61"/>
  <c r="D1831" i="61"/>
  <c r="U1830" i="61"/>
  <c r="T1830" i="61"/>
  <c r="L1830" i="61"/>
  <c r="D1830" i="61"/>
  <c r="U1829" i="61"/>
  <c r="T1829" i="61"/>
  <c r="L1829" i="61"/>
  <c r="D1829" i="61"/>
  <c r="U1828" i="61"/>
  <c r="T1828" i="61"/>
  <c r="L1828" i="61"/>
  <c r="D1828" i="61"/>
  <c r="U1827" i="61"/>
  <c r="T1827" i="61"/>
  <c r="L1827" i="61"/>
  <c r="D1827" i="61"/>
  <c r="U1826" i="61"/>
  <c r="T1826" i="61"/>
  <c r="L1826" i="61"/>
  <c r="D1826" i="61"/>
  <c r="U1825" i="61"/>
  <c r="T1825" i="61"/>
  <c r="L1825" i="61"/>
  <c r="D1825" i="61"/>
  <c r="U1824" i="61"/>
  <c r="T1824" i="61"/>
  <c r="L1824" i="61"/>
  <c r="D1824" i="61"/>
  <c r="U1823" i="61"/>
  <c r="T1823" i="61"/>
  <c r="L1823" i="61"/>
  <c r="D1823" i="61"/>
  <c r="U1822" i="61"/>
  <c r="T1822" i="61"/>
  <c r="L1822" i="61"/>
  <c r="D1822" i="61"/>
  <c r="U1821" i="61"/>
  <c r="T1821" i="61"/>
  <c r="L1821" i="61"/>
  <c r="D1821" i="61"/>
  <c r="U1820" i="61"/>
  <c r="T1820" i="61"/>
  <c r="L1820" i="61"/>
  <c r="D1820" i="61"/>
  <c r="U1819" i="61"/>
  <c r="T1819" i="61"/>
  <c r="L1819" i="61"/>
  <c r="D1819" i="61"/>
  <c r="U1818" i="61"/>
  <c r="T1818" i="61"/>
  <c r="L1818" i="61"/>
  <c r="D1818" i="61"/>
  <c r="U1817" i="61"/>
  <c r="T1817" i="61"/>
  <c r="L1817" i="61"/>
  <c r="D1817" i="61"/>
  <c r="U1816" i="61"/>
  <c r="T1816" i="61"/>
  <c r="L1816" i="61"/>
  <c r="D1816" i="61"/>
  <c r="U1815" i="61"/>
  <c r="T1815" i="61"/>
  <c r="L1815" i="61"/>
  <c r="D1815" i="61"/>
  <c r="U1814" i="61"/>
  <c r="T1814" i="61"/>
  <c r="L1814" i="61"/>
  <c r="D1814" i="61"/>
  <c r="U1813" i="61"/>
  <c r="T1813" i="61"/>
  <c r="L1813" i="61"/>
  <c r="D1813" i="61"/>
  <c r="U1812" i="61"/>
  <c r="T1812" i="61"/>
  <c r="L1812" i="61"/>
  <c r="U1811" i="61"/>
  <c r="T1811" i="61"/>
  <c r="L1811" i="61"/>
  <c r="U1810" i="61"/>
  <c r="T1810" i="61"/>
  <c r="L1810" i="61"/>
  <c r="D1810" i="61"/>
  <c r="U1809" i="61"/>
  <c r="T1809" i="61"/>
  <c r="L1809" i="61"/>
  <c r="U1808" i="61"/>
  <c r="T1808" i="61"/>
  <c r="L1808" i="61"/>
  <c r="U1807" i="61"/>
  <c r="T1807" i="61"/>
  <c r="L1807" i="61"/>
  <c r="D1807" i="61"/>
  <c r="U1806" i="61"/>
  <c r="T1806" i="61"/>
  <c r="L1806" i="61"/>
  <c r="U1805" i="61"/>
  <c r="T1805" i="61"/>
  <c r="L1805" i="61"/>
  <c r="D1805" i="61"/>
  <c r="U1804" i="61"/>
  <c r="T1804" i="61"/>
  <c r="U1803" i="61"/>
  <c r="T1803" i="61"/>
  <c r="U1802" i="61"/>
  <c r="T1802" i="61"/>
  <c r="L1802" i="61"/>
  <c r="D1802" i="61"/>
  <c r="U1801" i="61"/>
  <c r="T1801" i="61"/>
  <c r="L1801" i="61"/>
  <c r="D1801" i="61"/>
  <c r="U1800" i="61"/>
  <c r="T1800" i="61"/>
  <c r="L1800" i="61"/>
  <c r="D1800" i="61"/>
  <c r="U1799" i="61"/>
  <c r="T1799" i="61"/>
  <c r="L1799" i="61"/>
  <c r="D1799" i="61"/>
  <c r="U1798" i="61"/>
  <c r="T1798" i="61"/>
  <c r="L1798" i="61"/>
  <c r="D1798" i="61"/>
  <c r="U1797" i="61"/>
  <c r="T1797" i="61"/>
  <c r="L1797" i="61"/>
  <c r="D1797" i="61"/>
  <c r="U1796" i="61"/>
  <c r="T1796" i="61"/>
  <c r="L1796" i="61"/>
  <c r="D1796" i="61"/>
  <c r="U1795" i="61"/>
  <c r="T1795" i="61"/>
  <c r="L1795" i="61"/>
  <c r="D1795" i="61"/>
  <c r="U1794" i="61"/>
  <c r="T1794" i="61"/>
  <c r="L1794" i="61"/>
  <c r="U1793" i="61"/>
  <c r="T1793" i="61"/>
  <c r="L1793" i="61"/>
  <c r="D1793" i="61"/>
  <c r="U1792" i="61"/>
  <c r="T1792" i="61"/>
  <c r="L1792" i="61"/>
  <c r="D1792" i="61"/>
  <c r="U1791" i="61"/>
  <c r="T1791" i="61"/>
  <c r="L1791" i="61"/>
  <c r="D1791" i="61"/>
  <c r="U1790" i="61"/>
  <c r="T1790" i="61"/>
  <c r="L1790" i="61"/>
  <c r="U1789" i="61"/>
  <c r="T1789" i="61"/>
  <c r="L1789" i="61"/>
  <c r="D1789" i="61"/>
  <c r="U1788" i="61"/>
  <c r="T1788" i="61"/>
  <c r="U1787" i="61"/>
  <c r="T1787" i="61"/>
  <c r="L1787" i="61"/>
  <c r="D1787" i="61"/>
  <c r="U1786" i="61"/>
  <c r="T1786" i="61"/>
  <c r="L1786" i="61"/>
  <c r="D1786" i="61"/>
  <c r="U1785" i="61"/>
  <c r="T1785" i="61"/>
  <c r="L1785" i="61"/>
  <c r="D1785" i="61"/>
  <c r="U1784" i="61"/>
  <c r="T1784" i="61"/>
  <c r="D1784" i="61"/>
  <c r="U1783" i="61"/>
  <c r="T1783" i="61"/>
  <c r="D1783" i="61"/>
  <c r="U1782" i="61"/>
  <c r="T1782" i="61"/>
  <c r="L1782" i="61"/>
  <c r="D1782" i="61"/>
  <c r="U1781" i="61"/>
  <c r="T1781" i="61"/>
  <c r="L1781" i="61"/>
  <c r="D1781" i="61"/>
  <c r="U1780" i="61"/>
  <c r="T1780" i="61"/>
  <c r="L1780" i="61"/>
  <c r="D1780" i="61"/>
  <c r="U1779" i="61"/>
  <c r="T1779" i="61"/>
  <c r="U1778" i="61"/>
  <c r="T1778" i="61"/>
  <c r="L1778" i="61"/>
  <c r="D1778" i="61"/>
  <c r="U1777" i="61"/>
  <c r="T1777" i="61"/>
  <c r="L1777" i="61"/>
  <c r="U1776" i="61"/>
  <c r="T1776" i="61"/>
  <c r="L1776" i="61"/>
  <c r="U1775" i="61"/>
  <c r="T1775" i="61"/>
  <c r="L1775" i="61"/>
  <c r="U1774" i="61"/>
  <c r="T1774" i="61"/>
  <c r="L1774" i="61"/>
  <c r="U1773" i="61"/>
  <c r="T1773" i="61"/>
  <c r="L1773" i="61"/>
  <c r="U1772" i="61"/>
  <c r="T1772" i="61"/>
  <c r="L1772" i="61"/>
  <c r="U1771" i="61"/>
  <c r="T1771" i="61"/>
  <c r="L1771" i="61"/>
  <c r="U1770" i="61"/>
  <c r="T1770" i="61"/>
  <c r="L1770" i="61"/>
  <c r="U1769" i="61"/>
  <c r="T1769" i="61"/>
  <c r="L1769" i="61"/>
  <c r="U1768" i="61"/>
  <c r="T1768" i="61"/>
  <c r="U1767" i="61"/>
  <c r="T1767" i="61"/>
  <c r="L1767" i="61"/>
  <c r="D1767" i="61"/>
  <c r="U1766" i="61"/>
  <c r="T1766" i="61"/>
  <c r="L1766" i="61"/>
  <c r="D1766" i="61"/>
  <c r="U1765" i="61"/>
  <c r="T1765" i="61"/>
  <c r="L1765" i="61"/>
  <c r="D1765" i="61"/>
  <c r="U1764" i="61"/>
  <c r="T1764" i="61"/>
  <c r="L1764" i="61"/>
  <c r="D1764" i="61"/>
  <c r="U1763" i="61"/>
  <c r="T1763" i="61"/>
  <c r="L1763" i="61"/>
  <c r="U1762" i="61"/>
  <c r="T1762" i="61"/>
  <c r="L1762" i="61"/>
  <c r="D1762" i="61"/>
  <c r="U1761" i="61"/>
  <c r="T1761" i="61"/>
  <c r="L1761" i="61"/>
  <c r="D1761" i="61"/>
  <c r="U1760" i="61"/>
  <c r="T1760" i="61"/>
  <c r="L1760" i="61"/>
  <c r="D1760" i="61"/>
  <c r="U1759" i="61"/>
  <c r="T1759" i="61"/>
  <c r="L1759" i="61"/>
  <c r="U1758" i="61"/>
  <c r="T1758" i="61"/>
  <c r="L1758" i="61"/>
  <c r="D1758" i="61"/>
  <c r="U1757" i="61"/>
  <c r="T1757" i="61"/>
  <c r="U1756" i="61"/>
  <c r="T1756" i="61"/>
  <c r="L1756" i="61"/>
  <c r="U1755" i="61"/>
  <c r="T1755" i="61"/>
  <c r="L1755" i="61"/>
  <c r="D1755" i="61"/>
  <c r="U1754" i="61"/>
  <c r="T1754" i="61"/>
  <c r="L1754" i="61"/>
  <c r="D1754" i="61"/>
  <c r="U1753" i="61"/>
  <c r="T1753" i="61"/>
  <c r="L1753" i="61"/>
  <c r="D1753" i="61"/>
  <c r="U1752" i="61"/>
  <c r="T1752" i="61"/>
  <c r="L1752" i="61"/>
  <c r="D1752" i="61"/>
  <c r="U1751" i="61"/>
  <c r="T1751" i="61"/>
  <c r="L1751" i="61"/>
  <c r="D1751" i="61"/>
  <c r="U1750" i="61"/>
  <c r="T1750" i="61"/>
  <c r="L1750" i="61"/>
  <c r="D1750" i="61"/>
  <c r="U1749" i="61"/>
  <c r="T1749" i="61"/>
  <c r="L1749" i="61"/>
  <c r="D1749" i="61"/>
  <c r="U1748" i="61"/>
  <c r="T1748" i="61"/>
  <c r="L1748" i="61"/>
  <c r="D1748" i="61"/>
  <c r="U1747" i="61"/>
  <c r="T1747" i="61"/>
  <c r="L1747" i="61"/>
  <c r="D1747" i="61"/>
  <c r="U1746" i="61"/>
  <c r="T1746" i="61"/>
  <c r="L1746" i="61"/>
  <c r="D1746" i="61"/>
  <c r="U1745" i="61"/>
  <c r="T1745" i="61"/>
  <c r="L1745" i="61"/>
  <c r="D1745" i="61"/>
  <c r="U1744" i="61"/>
  <c r="T1744" i="61"/>
  <c r="L1744" i="61"/>
  <c r="D1744" i="61"/>
  <c r="U1743" i="61"/>
  <c r="T1743" i="61"/>
  <c r="L1743" i="61"/>
  <c r="D1743" i="61"/>
  <c r="U1742" i="61"/>
  <c r="T1742" i="61"/>
  <c r="L1742" i="61"/>
  <c r="D1742" i="61"/>
  <c r="U1741" i="61"/>
  <c r="T1741" i="61"/>
  <c r="L1741" i="61"/>
  <c r="D1741" i="61"/>
  <c r="U1740" i="61"/>
  <c r="T1740" i="61"/>
  <c r="L1740" i="61"/>
  <c r="D1740" i="61"/>
  <c r="U1739" i="61"/>
  <c r="T1739" i="61"/>
  <c r="L1739" i="61"/>
  <c r="D1739" i="61"/>
  <c r="U1738" i="61"/>
  <c r="T1738" i="61"/>
  <c r="L1738" i="61"/>
  <c r="D1738" i="61"/>
  <c r="U1737" i="61"/>
  <c r="T1737" i="61"/>
  <c r="L1737" i="61"/>
  <c r="U1736" i="61"/>
  <c r="T1736" i="61"/>
  <c r="L1736" i="61"/>
  <c r="U1735" i="61"/>
  <c r="T1735" i="61"/>
  <c r="L1735" i="61"/>
  <c r="U1734" i="61"/>
  <c r="T1734" i="61"/>
  <c r="L1734" i="61"/>
  <c r="D1734" i="61"/>
  <c r="U1733" i="61"/>
  <c r="T1733" i="61"/>
  <c r="L1733" i="61"/>
  <c r="U1732" i="61"/>
  <c r="T1732" i="61"/>
  <c r="L1732" i="61"/>
  <c r="D1732" i="61"/>
  <c r="U1731" i="61"/>
  <c r="T1731" i="61"/>
  <c r="L1731" i="61"/>
  <c r="U1730" i="61"/>
  <c r="T1730" i="61"/>
  <c r="L1730" i="61"/>
  <c r="U1729" i="61"/>
  <c r="T1729" i="61"/>
  <c r="L1729" i="61"/>
  <c r="D1729" i="61"/>
  <c r="U1728" i="61"/>
  <c r="T1728" i="61"/>
  <c r="L1728" i="61"/>
  <c r="D1728" i="61"/>
  <c r="U1727" i="61"/>
  <c r="T1727" i="61"/>
  <c r="L1727" i="61"/>
  <c r="D1727" i="61"/>
  <c r="U1726" i="61"/>
  <c r="T1726" i="61"/>
  <c r="L1726" i="61"/>
  <c r="D1726" i="61"/>
  <c r="U1725" i="61"/>
  <c r="T1725" i="61"/>
  <c r="L1725" i="61"/>
  <c r="D1725" i="61"/>
  <c r="U1724" i="61"/>
  <c r="T1724" i="61"/>
  <c r="L1724" i="61"/>
  <c r="D1724" i="61"/>
  <c r="U1723" i="61"/>
  <c r="T1723" i="61"/>
  <c r="L1723" i="61"/>
  <c r="D1723" i="61"/>
  <c r="U1722" i="61"/>
  <c r="T1722" i="61"/>
  <c r="L1722" i="61"/>
  <c r="D1722" i="61"/>
  <c r="U1721" i="61"/>
  <c r="T1721" i="61"/>
  <c r="L1721" i="61"/>
  <c r="D1721" i="61"/>
  <c r="U1720" i="61"/>
  <c r="T1720" i="61"/>
  <c r="L1720" i="61"/>
  <c r="D1720" i="61"/>
  <c r="U1719" i="61"/>
  <c r="T1719" i="61"/>
  <c r="L1719" i="61"/>
  <c r="D1719" i="61"/>
  <c r="U1718" i="61"/>
  <c r="T1718" i="61"/>
  <c r="L1718" i="61"/>
  <c r="D1718" i="61"/>
  <c r="U1717" i="61"/>
  <c r="T1717" i="61"/>
  <c r="L1717" i="61"/>
  <c r="D1717" i="61"/>
  <c r="U1716" i="61"/>
  <c r="T1716" i="61"/>
  <c r="L1716" i="61"/>
  <c r="D1716" i="61"/>
  <c r="U1715" i="61"/>
  <c r="T1715" i="61"/>
  <c r="L1715" i="61"/>
  <c r="D1715" i="61"/>
  <c r="U1714" i="61"/>
  <c r="T1714" i="61"/>
  <c r="L1714" i="61"/>
  <c r="D1714" i="61"/>
  <c r="U1713" i="61"/>
  <c r="T1713" i="61"/>
  <c r="L1713" i="61"/>
  <c r="D1713" i="61"/>
  <c r="U1712" i="61"/>
  <c r="T1712" i="61"/>
  <c r="L1712" i="61"/>
  <c r="D1712" i="61"/>
  <c r="U1711" i="61"/>
  <c r="T1711" i="61"/>
  <c r="L1711" i="61"/>
  <c r="D1711" i="61"/>
  <c r="U1710" i="61"/>
  <c r="T1710" i="61"/>
  <c r="L1710" i="61"/>
  <c r="D1710" i="61"/>
  <c r="U1709" i="61"/>
  <c r="T1709" i="61"/>
  <c r="L1709" i="61"/>
  <c r="D1709" i="61"/>
  <c r="U1708" i="61"/>
  <c r="T1708" i="61"/>
  <c r="U1707" i="61"/>
  <c r="T1707" i="61"/>
  <c r="L1707" i="61"/>
  <c r="D1707" i="61"/>
  <c r="U1706" i="61"/>
  <c r="T1706" i="61"/>
  <c r="L1706" i="61"/>
  <c r="D1706" i="61"/>
  <c r="U1705" i="61"/>
  <c r="T1705" i="61"/>
  <c r="L1705" i="61"/>
  <c r="D1705" i="61"/>
  <c r="U1704" i="61"/>
  <c r="T1704" i="61"/>
  <c r="L1704" i="61"/>
  <c r="D1704" i="61"/>
  <c r="U1703" i="61"/>
  <c r="T1703" i="61"/>
  <c r="L1703" i="61"/>
  <c r="D1703" i="61"/>
  <c r="U1702" i="61"/>
  <c r="T1702" i="61"/>
  <c r="L1702" i="61"/>
  <c r="D1702" i="61"/>
  <c r="U1701" i="61"/>
  <c r="T1701" i="61"/>
  <c r="L1701" i="61"/>
  <c r="D1701" i="61"/>
  <c r="U1700" i="61"/>
  <c r="T1700" i="61"/>
  <c r="L1700" i="61"/>
  <c r="D1700" i="61"/>
  <c r="U1699" i="61"/>
  <c r="T1699" i="61"/>
  <c r="L1699" i="61"/>
  <c r="D1699" i="61"/>
  <c r="U1698" i="61"/>
  <c r="T1698" i="61"/>
  <c r="L1698" i="61"/>
  <c r="D1698" i="61"/>
  <c r="U1697" i="61"/>
  <c r="T1697" i="61"/>
  <c r="L1697" i="61"/>
  <c r="D1697" i="61"/>
  <c r="U1696" i="61"/>
  <c r="T1696" i="61"/>
  <c r="L1696" i="61"/>
  <c r="D1696" i="61"/>
  <c r="U1695" i="61"/>
  <c r="T1695" i="61"/>
  <c r="L1695" i="61"/>
  <c r="D1695" i="61"/>
  <c r="U1694" i="61"/>
  <c r="T1694" i="61"/>
  <c r="L1694" i="61"/>
  <c r="D1694" i="61"/>
  <c r="U1693" i="61"/>
  <c r="T1693" i="61"/>
  <c r="L1693" i="61"/>
  <c r="D1693" i="61"/>
  <c r="U1692" i="61"/>
  <c r="T1692" i="61"/>
  <c r="L1692" i="61"/>
  <c r="D1692" i="61"/>
  <c r="U1691" i="61"/>
  <c r="T1691" i="61"/>
  <c r="L1691" i="61"/>
  <c r="D1691" i="61"/>
  <c r="U1690" i="61"/>
  <c r="T1690" i="61"/>
  <c r="L1690" i="61"/>
  <c r="D1690" i="61"/>
  <c r="U1689" i="61"/>
  <c r="T1689" i="61"/>
  <c r="L1689" i="61"/>
  <c r="D1689" i="61"/>
  <c r="U1688" i="61"/>
  <c r="T1688" i="61"/>
  <c r="L1688" i="61"/>
  <c r="D1688" i="61"/>
  <c r="U1687" i="61"/>
  <c r="T1687" i="61"/>
  <c r="L1687" i="61"/>
  <c r="U1686" i="61"/>
  <c r="T1686" i="61"/>
  <c r="L1686" i="61"/>
  <c r="U1685" i="61"/>
  <c r="T1685" i="61"/>
  <c r="L1685" i="61"/>
  <c r="D1685" i="61"/>
  <c r="U1684" i="61"/>
  <c r="T1684" i="61"/>
  <c r="L1684" i="61"/>
  <c r="U1683" i="61"/>
  <c r="T1683" i="61"/>
  <c r="L1683" i="61"/>
  <c r="U1682" i="61"/>
  <c r="T1682" i="61"/>
  <c r="L1682" i="61"/>
  <c r="D1682" i="61"/>
  <c r="U1681" i="61"/>
  <c r="T1681" i="61"/>
  <c r="L1681" i="61"/>
  <c r="U1680" i="61"/>
  <c r="T1680" i="61"/>
  <c r="L1680" i="61"/>
  <c r="D1680" i="61"/>
  <c r="U1679" i="61"/>
  <c r="T1679" i="61"/>
  <c r="U1678" i="61"/>
  <c r="T1678" i="61"/>
  <c r="U1677" i="61"/>
  <c r="T1677" i="61"/>
  <c r="L1677" i="61"/>
  <c r="D1677" i="61"/>
  <c r="U1676" i="61"/>
  <c r="T1676" i="61"/>
  <c r="L1676" i="61"/>
  <c r="D1676" i="61"/>
  <c r="U1675" i="61"/>
  <c r="T1675" i="61"/>
  <c r="L1675" i="61"/>
  <c r="D1675" i="61"/>
  <c r="U1674" i="61"/>
  <c r="T1674" i="61"/>
  <c r="L1674" i="61"/>
  <c r="D1674" i="61"/>
  <c r="U1673" i="61"/>
  <c r="T1673" i="61"/>
  <c r="L1673" i="61"/>
  <c r="D1673" i="61"/>
  <c r="U1672" i="61"/>
  <c r="T1672" i="61"/>
  <c r="L1672" i="61"/>
  <c r="D1672" i="61"/>
  <c r="U1671" i="61"/>
  <c r="T1671" i="61"/>
  <c r="L1671" i="61"/>
  <c r="D1671" i="61"/>
  <c r="U1670" i="61"/>
  <c r="T1670" i="61"/>
  <c r="L1670" i="61"/>
  <c r="D1670" i="61"/>
  <c r="U1669" i="61"/>
  <c r="T1669" i="61"/>
  <c r="L1669" i="61"/>
  <c r="U1668" i="61"/>
  <c r="T1668" i="61"/>
  <c r="L1668" i="61"/>
  <c r="D1668" i="61"/>
  <c r="U1667" i="61"/>
  <c r="T1667" i="61"/>
  <c r="L1667" i="61"/>
  <c r="D1667" i="61"/>
  <c r="U1666" i="61"/>
  <c r="T1666" i="61"/>
  <c r="L1666" i="61"/>
  <c r="D1666" i="61"/>
  <c r="U1665" i="61"/>
  <c r="T1665" i="61"/>
  <c r="L1665" i="61"/>
  <c r="U1664" i="61"/>
  <c r="T1664" i="61"/>
  <c r="L1664" i="61"/>
  <c r="D1664" i="61"/>
  <c r="U1663" i="61"/>
  <c r="T1663" i="61"/>
  <c r="U1662" i="61"/>
  <c r="T1662" i="61"/>
  <c r="L1662" i="61"/>
  <c r="D1662" i="61"/>
  <c r="U1661" i="61"/>
  <c r="T1661" i="61"/>
  <c r="L1661" i="61"/>
  <c r="D1661" i="61"/>
  <c r="U1660" i="61"/>
  <c r="T1660" i="61"/>
  <c r="L1660" i="61"/>
  <c r="D1660" i="61"/>
  <c r="U1659" i="61"/>
  <c r="T1659" i="61"/>
  <c r="D1659" i="61"/>
  <c r="U1658" i="61"/>
  <c r="T1658" i="61"/>
  <c r="D1658" i="61"/>
  <c r="U1657" i="61"/>
  <c r="T1657" i="61"/>
  <c r="L1657" i="61"/>
  <c r="D1657" i="61"/>
  <c r="U1656" i="61"/>
  <c r="T1656" i="61"/>
  <c r="L1656" i="61"/>
  <c r="D1656" i="61"/>
  <c r="U1655" i="61"/>
  <c r="T1655" i="61"/>
  <c r="L1655" i="61"/>
  <c r="D1655" i="61"/>
  <c r="U1654" i="61"/>
  <c r="T1654" i="61"/>
  <c r="U1653" i="61"/>
  <c r="T1653" i="61"/>
  <c r="L1653" i="61"/>
  <c r="D1653" i="61"/>
  <c r="U1652" i="61"/>
  <c r="T1652" i="61"/>
  <c r="L1652" i="61"/>
  <c r="U1651" i="61"/>
  <c r="T1651" i="61"/>
  <c r="L1651" i="61"/>
  <c r="U1650" i="61"/>
  <c r="T1650" i="61"/>
  <c r="L1650" i="61"/>
  <c r="U1649" i="61"/>
  <c r="T1649" i="61"/>
  <c r="L1649" i="61"/>
  <c r="U1648" i="61"/>
  <c r="T1648" i="61"/>
  <c r="L1648" i="61"/>
  <c r="U1647" i="61"/>
  <c r="T1647" i="61"/>
  <c r="L1647" i="61"/>
  <c r="U1646" i="61"/>
  <c r="T1646" i="61"/>
  <c r="L1646" i="61"/>
  <c r="U1645" i="61"/>
  <c r="T1645" i="61"/>
  <c r="L1645" i="61"/>
  <c r="U1644" i="61"/>
  <c r="T1644" i="61"/>
  <c r="L1644" i="61"/>
  <c r="U1643" i="61"/>
  <c r="T1643" i="61"/>
  <c r="U1642" i="61"/>
  <c r="T1642" i="61"/>
  <c r="L1642" i="61"/>
  <c r="D1642" i="61"/>
  <c r="U1641" i="61"/>
  <c r="T1641" i="61"/>
  <c r="L1641" i="61"/>
  <c r="D1641" i="61"/>
  <c r="U1640" i="61"/>
  <c r="T1640" i="61"/>
  <c r="L1640" i="61"/>
  <c r="D1640" i="61"/>
  <c r="U1639" i="61"/>
  <c r="T1639" i="61"/>
  <c r="L1639" i="61"/>
  <c r="D1639" i="61"/>
  <c r="U1638" i="61"/>
  <c r="T1638" i="61"/>
  <c r="L1638" i="61"/>
  <c r="U1637" i="61"/>
  <c r="T1637" i="61"/>
  <c r="L1637" i="61"/>
  <c r="D1637" i="61"/>
  <c r="U1636" i="61"/>
  <c r="T1636" i="61"/>
  <c r="L1636" i="61"/>
  <c r="D1636" i="61"/>
  <c r="U1635" i="61"/>
  <c r="T1635" i="61"/>
  <c r="L1635" i="61"/>
  <c r="D1635" i="61"/>
  <c r="U1634" i="61"/>
  <c r="T1634" i="61"/>
  <c r="L1634" i="61"/>
  <c r="U1633" i="61"/>
  <c r="T1633" i="61"/>
  <c r="L1633" i="61"/>
  <c r="D1633" i="61"/>
  <c r="U1632" i="61"/>
  <c r="T1632" i="61"/>
  <c r="U1631" i="61"/>
  <c r="T1631" i="61"/>
  <c r="L1631" i="61"/>
  <c r="U1630" i="61"/>
  <c r="T1630" i="61"/>
  <c r="L1630" i="61"/>
  <c r="D1630" i="61"/>
  <c r="U1629" i="61"/>
  <c r="T1629" i="61"/>
  <c r="L1629" i="61"/>
  <c r="D1629" i="61"/>
  <c r="U1628" i="61"/>
  <c r="T1628" i="61"/>
  <c r="L1628" i="61"/>
  <c r="D1628" i="61"/>
  <c r="U1627" i="61"/>
  <c r="T1627" i="61"/>
  <c r="L1627" i="61"/>
  <c r="D1627" i="61"/>
  <c r="U1626" i="61"/>
  <c r="T1626" i="61"/>
  <c r="L1626" i="61"/>
  <c r="D1626" i="61"/>
  <c r="U1625" i="61"/>
  <c r="T1625" i="61"/>
  <c r="L1625" i="61"/>
  <c r="D1625" i="61"/>
  <c r="U1624" i="61"/>
  <c r="T1624" i="61"/>
  <c r="L1624" i="61"/>
  <c r="D1624" i="61"/>
  <c r="U1623" i="61"/>
  <c r="T1623" i="61"/>
  <c r="L1623" i="61"/>
  <c r="D1623" i="61"/>
  <c r="U1622" i="61"/>
  <c r="T1622" i="61"/>
  <c r="L1622" i="61"/>
  <c r="D1622" i="61"/>
  <c r="U1621" i="61"/>
  <c r="T1621" i="61"/>
  <c r="L1621" i="61"/>
  <c r="D1621" i="61"/>
  <c r="U1620" i="61"/>
  <c r="T1620" i="61"/>
  <c r="L1620" i="61"/>
  <c r="D1620" i="61"/>
  <c r="U1619" i="61"/>
  <c r="T1619" i="61"/>
  <c r="L1619" i="61"/>
  <c r="D1619" i="61"/>
  <c r="U1618" i="61"/>
  <c r="T1618" i="61"/>
  <c r="L1618" i="61"/>
  <c r="D1618" i="61"/>
  <c r="U1617" i="61"/>
  <c r="T1617" i="61"/>
  <c r="L1617" i="61"/>
  <c r="D1617" i="61"/>
  <c r="U1616" i="61"/>
  <c r="T1616" i="61"/>
  <c r="L1616" i="61"/>
  <c r="D1616" i="61"/>
  <c r="U1615" i="61"/>
  <c r="T1615" i="61"/>
  <c r="L1615" i="61"/>
  <c r="D1615" i="61"/>
  <c r="U1614" i="61"/>
  <c r="T1614" i="61"/>
  <c r="L1614" i="61"/>
  <c r="D1614" i="61"/>
  <c r="U1613" i="61"/>
  <c r="T1613" i="61"/>
  <c r="L1613" i="61"/>
  <c r="D1613" i="61"/>
  <c r="U1612" i="61"/>
  <c r="T1612" i="61"/>
  <c r="L1612" i="61"/>
  <c r="U1611" i="61"/>
  <c r="T1611" i="61"/>
  <c r="L1611" i="61"/>
  <c r="U1610" i="61"/>
  <c r="T1610" i="61"/>
  <c r="L1610" i="61"/>
  <c r="U1609" i="61"/>
  <c r="T1609" i="61"/>
  <c r="L1609" i="61"/>
  <c r="D1609" i="61"/>
  <c r="U1608" i="61"/>
  <c r="T1608" i="61"/>
  <c r="L1608" i="61"/>
  <c r="U1607" i="61"/>
  <c r="T1607" i="61"/>
  <c r="L1607" i="61"/>
  <c r="D1607" i="61"/>
  <c r="U1606" i="61"/>
  <c r="T1606" i="61"/>
  <c r="L1606" i="61"/>
  <c r="U1605" i="61"/>
  <c r="T1605" i="61"/>
  <c r="L1605" i="61"/>
  <c r="U1604" i="61"/>
  <c r="T1604" i="61"/>
  <c r="L1604" i="61"/>
  <c r="D1604" i="61"/>
  <c r="U1603" i="61"/>
  <c r="T1603" i="61"/>
  <c r="L1603" i="61"/>
  <c r="D1603" i="61"/>
  <c r="U1602" i="61"/>
  <c r="T1602" i="61"/>
  <c r="L1602" i="61"/>
  <c r="D1602" i="61"/>
  <c r="U1601" i="61"/>
  <c r="T1601" i="61"/>
  <c r="L1601" i="61"/>
  <c r="D1601" i="61"/>
  <c r="U1600" i="61"/>
  <c r="T1600" i="61"/>
  <c r="L1600" i="61"/>
  <c r="D1600" i="61"/>
  <c r="U1599" i="61"/>
  <c r="T1599" i="61"/>
  <c r="L1599" i="61"/>
  <c r="D1599" i="61"/>
  <c r="U1598" i="61"/>
  <c r="T1598" i="61"/>
  <c r="L1598" i="61"/>
  <c r="D1598" i="61"/>
  <c r="U1597" i="61"/>
  <c r="T1597" i="61"/>
  <c r="L1597" i="61"/>
  <c r="D1597" i="61"/>
  <c r="U1596" i="61"/>
  <c r="T1596" i="61"/>
  <c r="L1596" i="61"/>
  <c r="D1596" i="61"/>
  <c r="U1595" i="61"/>
  <c r="T1595" i="61"/>
  <c r="L1595" i="61"/>
  <c r="D1595" i="61"/>
  <c r="U1594" i="61"/>
  <c r="T1594" i="61"/>
  <c r="L1594" i="61"/>
  <c r="D1594" i="61"/>
  <c r="U1593" i="61"/>
  <c r="T1593" i="61"/>
  <c r="L1593" i="61"/>
  <c r="D1593" i="61"/>
  <c r="U1592" i="61"/>
  <c r="T1592" i="61"/>
  <c r="L1592" i="61"/>
  <c r="D1592" i="61"/>
  <c r="U1591" i="61"/>
  <c r="T1591" i="61"/>
  <c r="L1591" i="61"/>
  <c r="D1591" i="61"/>
  <c r="U1590" i="61"/>
  <c r="T1590" i="61"/>
  <c r="L1590" i="61"/>
  <c r="D1590" i="61"/>
  <c r="U1589" i="61"/>
  <c r="T1589" i="61"/>
  <c r="L1589" i="61"/>
  <c r="D1589" i="61"/>
  <c r="U1588" i="61"/>
  <c r="T1588" i="61"/>
  <c r="L1588" i="61"/>
  <c r="D1588" i="61"/>
  <c r="U1587" i="61"/>
  <c r="T1587" i="61"/>
  <c r="L1587" i="61"/>
  <c r="D1587" i="61"/>
  <c r="U1586" i="61"/>
  <c r="T1586" i="61"/>
  <c r="L1586" i="61"/>
  <c r="D1586" i="61"/>
  <c r="U1585" i="61"/>
  <c r="T1585" i="61"/>
  <c r="L1585" i="61"/>
  <c r="D1585" i="61"/>
  <c r="U1584" i="61"/>
  <c r="T1584" i="61"/>
  <c r="L1584" i="61"/>
  <c r="D1584" i="61"/>
  <c r="U1583" i="61"/>
  <c r="T1583" i="61"/>
  <c r="U1582" i="61"/>
  <c r="T1582" i="61"/>
  <c r="L1582" i="61"/>
  <c r="D1582" i="61"/>
  <c r="U1581" i="61"/>
  <c r="T1581" i="61"/>
  <c r="L1581" i="61"/>
  <c r="D1581" i="61"/>
  <c r="U1580" i="61"/>
  <c r="T1580" i="61"/>
  <c r="L1580" i="61"/>
  <c r="D1580" i="61"/>
  <c r="U1579" i="61"/>
  <c r="T1579" i="61"/>
  <c r="L1579" i="61"/>
  <c r="D1579" i="61"/>
  <c r="U1578" i="61"/>
  <c r="T1578" i="61"/>
  <c r="L1578" i="61"/>
  <c r="D1578" i="61"/>
  <c r="U1577" i="61"/>
  <c r="T1577" i="61"/>
  <c r="L1577" i="61"/>
  <c r="D1577" i="61"/>
  <c r="U1576" i="61"/>
  <c r="T1576" i="61"/>
  <c r="L1576" i="61"/>
  <c r="D1576" i="61"/>
  <c r="U1575" i="61"/>
  <c r="T1575" i="61"/>
  <c r="L1575" i="61"/>
  <c r="D1575" i="61"/>
  <c r="U1574" i="61"/>
  <c r="T1574" i="61"/>
  <c r="L1574" i="61"/>
  <c r="D1574" i="61"/>
  <c r="U1573" i="61"/>
  <c r="T1573" i="61"/>
  <c r="L1573" i="61"/>
  <c r="D1573" i="61"/>
  <c r="U1572" i="61"/>
  <c r="T1572" i="61"/>
  <c r="L1572" i="61"/>
  <c r="D1572" i="61"/>
  <c r="U1571" i="61"/>
  <c r="T1571" i="61"/>
  <c r="L1571" i="61"/>
  <c r="D1571" i="61"/>
  <c r="U1570" i="61"/>
  <c r="T1570" i="61"/>
  <c r="L1570" i="61"/>
  <c r="D1570" i="61"/>
  <c r="U1569" i="61"/>
  <c r="T1569" i="61"/>
  <c r="L1569" i="61"/>
  <c r="D1569" i="61"/>
  <c r="U1568" i="61"/>
  <c r="T1568" i="61"/>
  <c r="L1568" i="61"/>
  <c r="D1568" i="61"/>
  <c r="U1567" i="61"/>
  <c r="T1567" i="61"/>
  <c r="L1567" i="61"/>
  <c r="D1567" i="61"/>
  <c r="U1566" i="61"/>
  <c r="T1566" i="61"/>
  <c r="L1566" i="61"/>
  <c r="D1566" i="61"/>
  <c r="U1565" i="61"/>
  <c r="T1565" i="61"/>
  <c r="L1565" i="61"/>
  <c r="D1565" i="61"/>
  <c r="U1564" i="61"/>
  <c r="T1564" i="61"/>
  <c r="L1564" i="61"/>
  <c r="D1564" i="61"/>
  <c r="U1563" i="61"/>
  <c r="T1563" i="61"/>
  <c r="L1563" i="61"/>
  <c r="D1563" i="61"/>
  <c r="U1562" i="61"/>
  <c r="T1562" i="61"/>
  <c r="L1562" i="61"/>
  <c r="U1561" i="61"/>
  <c r="T1561" i="61"/>
  <c r="L1561" i="61"/>
  <c r="U1560" i="61"/>
  <c r="T1560" i="61"/>
  <c r="L1560" i="61"/>
  <c r="D1560" i="61"/>
  <c r="U1559" i="61"/>
  <c r="T1559" i="61"/>
  <c r="L1559" i="61"/>
  <c r="U1558" i="61"/>
  <c r="T1558" i="61"/>
  <c r="L1558" i="61"/>
  <c r="U1557" i="61"/>
  <c r="T1557" i="61"/>
  <c r="L1557" i="61"/>
  <c r="D1557" i="61"/>
  <c r="U1556" i="61"/>
  <c r="T1556" i="61"/>
  <c r="L1556" i="61"/>
  <c r="U1555" i="61"/>
  <c r="T1555" i="61"/>
  <c r="L1555" i="61"/>
  <c r="D1555" i="61"/>
  <c r="U1554" i="61"/>
  <c r="T1554" i="61"/>
  <c r="U1553" i="61"/>
  <c r="T1553" i="61"/>
  <c r="U1552" i="61"/>
  <c r="T1552" i="61"/>
  <c r="L1552" i="61"/>
  <c r="D1552" i="61"/>
  <c r="U1551" i="61"/>
  <c r="T1551" i="61"/>
  <c r="L1551" i="61"/>
  <c r="D1551" i="61"/>
  <c r="U1550" i="61"/>
  <c r="T1550" i="61"/>
  <c r="L1550" i="61"/>
  <c r="D1550" i="61"/>
  <c r="U1549" i="61"/>
  <c r="T1549" i="61"/>
  <c r="L1549" i="61"/>
  <c r="D1549" i="61"/>
  <c r="U1548" i="61"/>
  <c r="T1548" i="61"/>
  <c r="L1548" i="61"/>
  <c r="D1548" i="61"/>
  <c r="U1547" i="61"/>
  <c r="T1547" i="61"/>
  <c r="L1547" i="61"/>
  <c r="D1547" i="61"/>
  <c r="U1546" i="61"/>
  <c r="T1546" i="61"/>
  <c r="L1546" i="61"/>
  <c r="D1546" i="61"/>
  <c r="U1545" i="61"/>
  <c r="T1545" i="61"/>
  <c r="L1545" i="61"/>
  <c r="D1545" i="61"/>
  <c r="U1544" i="61"/>
  <c r="T1544" i="61"/>
  <c r="L1544" i="61"/>
  <c r="U1543" i="61"/>
  <c r="T1543" i="61"/>
  <c r="L1543" i="61"/>
  <c r="D1543" i="61"/>
  <c r="U1542" i="61"/>
  <c r="T1542" i="61"/>
  <c r="L1542" i="61"/>
  <c r="D1542" i="61"/>
  <c r="U1541" i="61"/>
  <c r="T1541" i="61"/>
  <c r="L1541" i="61"/>
  <c r="D1541" i="61"/>
  <c r="U1540" i="61"/>
  <c r="T1540" i="61"/>
  <c r="L1540" i="61"/>
  <c r="U1539" i="61"/>
  <c r="T1539" i="61"/>
  <c r="L1539" i="61"/>
  <c r="D1539" i="61"/>
  <c r="U1538" i="61"/>
  <c r="T1538" i="61"/>
  <c r="U1537" i="61"/>
  <c r="T1537" i="61"/>
  <c r="L1537" i="61"/>
  <c r="D1537" i="61"/>
  <c r="U1536" i="61"/>
  <c r="T1536" i="61"/>
  <c r="L1536" i="61"/>
  <c r="D1536" i="61"/>
  <c r="U1535" i="61"/>
  <c r="T1535" i="61"/>
  <c r="L1535" i="61"/>
  <c r="D1535" i="61"/>
  <c r="U1534" i="61"/>
  <c r="T1534" i="61"/>
  <c r="L1534" i="61"/>
  <c r="D1534" i="61"/>
  <c r="U1533" i="61"/>
  <c r="T1533" i="61"/>
  <c r="D1533" i="61"/>
  <c r="U1532" i="61"/>
  <c r="T1532" i="61"/>
  <c r="L1532" i="61"/>
  <c r="D1532" i="61"/>
  <c r="U1531" i="61"/>
  <c r="T1531" i="61"/>
  <c r="L1531" i="61"/>
  <c r="D1531" i="61"/>
  <c r="U1530" i="61"/>
  <c r="T1530" i="61"/>
  <c r="L1530" i="61"/>
  <c r="D1530" i="61"/>
  <c r="U1529" i="61"/>
  <c r="T1529" i="61"/>
  <c r="U1528" i="61"/>
  <c r="T1528" i="61"/>
  <c r="L1528" i="61"/>
  <c r="D1528" i="61"/>
  <c r="U1527" i="61"/>
  <c r="T1527" i="61"/>
  <c r="L1527" i="61"/>
  <c r="U1526" i="61"/>
  <c r="T1526" i="61"/>
  <c r="L1526" i="61"/>
  <c r="U1525" i="61"/>
  <c r="T1525" i="61"/>
  <c r="L1525" i="61"/>
  <c r="U1524" i="61"/>
  <c r="T1524" i="61"/>
  <c r="L1524" i="61"/>
  <c r="U1523" i="61"/>
  <c r="T1523" i="61"/>
  <c r="L1523" i="61"/>
  <c r="U1522" i="61"/>
  <c r="T1522" i="61"/>
  <c r="L1522" i="61"/>
  <c r="U1521" i="61"/>
  <c r="T1521" i="61"/>
  <c r="L1521" i="61"/>
  <c r="U1520" i="61"/>
  <c r="T1520" i="61"/>
  <c r="L1520" i="61"/>
  <c r="U1519" i="61"/>
  <c r="T1519" i="61"/>
  <c r="L1519" i="61"/>
  <c r="U1518" i="61"/>
  <c r="T1518" i="61"/>
  <c r="U1517" i="61"/>
  <c r="T1517" i="61"/>
  <c r="L1517" i="61"/>
  <c r="D1517" i="61"/>
  <c r="U1516" i="61"/>
  <c r="T1516" i="61"/>
  <c r="L1516" i="61"/>
  <c r="D1516" i="61"/>
  <c r="U1515" i="61"/>
  <c r="T1515" i="61"/>
  <c r="L1515" i="61"/>
  <c r="D1515" i="61"/>
  <c r="U1514" i="61"/>
  <c r="T1514" i="61"/>
  <c r="L1514" i="61"/>
  <c r="D1514" i="61"/>
  <c r="U1513" i="61"/>
  <c r="T1513" i="61"/>
  <c r="L1513" i="61"/>
  <c r="U1512" i="61"/>
  <c r="T1512" i="61"/>
  <c r="L1512" i="61"/>
  <c r="D1512" i="61"/>
  <c r="U1511" i="61"/>
  <c r="T1511" i="61"/>
  <c r="L1511" i="61"/>
  <c r="D1511" i="61"/>
  <c r="U1510" i="61"/>
  <c r="T1510" i="61"/>
  <c r="L1510" i="61"/>
  <c r="D1510" i="61"/>
  <c r="U1509" i="61"/>
  <c r="T1509" i="61"/>
  <c r="L1509" i="61"/>
  <c r="U1508" i="61"/>
  <c r="T1508" i="61"/>
  <c r="L1508" i="61"/>
  <c r="D1508" i="61"/>
  <c r="U1507" i="61"/>
  <c r="T1507" i="61"/>
  <c r="U1506" i="61"/>
  <c r="T1506" i="61"/>
  <c r="L1506" i="61"/>
  <c r="U1505" i="61"/>
  <c r="T1505" i="61"/>
  <c r="L1505" i="61"/>
  <c r="D1505" i="61"/>
  <c r="U1504" i="61"/>
  <c r="T1504" i="61"/>
  <c r="L1504" i="61"/>
  <c r="D1504" i="61"/>
  <c r="U1503" i="61"/>
  <c r="T1503" i="61"/>
  <c r="L1503" i="61"/>
  <c r="D1503" i="61"/>
  <c r="U1502" i="61"/>
  <c r="T1502" i="61"/>
  <c r="L1502" i="61"/>
  <c r="D1502" i="61"/>
  <c r="U1501" i="61"/>
  <c r="T1501" i="61"/>
  <c r="L1501" i="61"/>
  <c r="D1501" i="61"/>
  <c r="U1500" i="61"/>
  <c r="T1500" i="61"/>
  <c r="L1500" i="61"/>
  <c r="D1500" i="61"/>
  <c r="U1499" i="61"/>
  <c r="T1499" i="61"/>
  <c r="L1499" i="61"/>
  <c r="D1499" i="61"/>
  <c r="U1498" i="61"/>
  <c r="T1498" i="61"/>
  <c r="L1498" i="61"/>
  <c r="D1498" i="61"/>
  <c r="U1497" i="61"/>
  <c r="T1497" i="61"/>
  <c r="L1497" i="61"/>
  <c r="D1497" i="61"/>
  <c r="U1496" i="61"/>
  <c r="T1496" i="61"/>
  <c r="L1496" i="61"/>
  <c r="D1496" i="61"/>
  <c r="U1495" i="61"/>
  <c r="T1495" i="61"/>
  <c r="L1495" i="61"/>
  <c r="D1495" i="61"/>
  <c r="U1494" i="61"/>
  <c r="T1494" i="61"/>
  <c r="L1494" i="61"/>
  <c r="D1494" i="61"/>
  <c r="U1493" i="61"/>
  <c r="T1493" i="61"/>
  <c r="L1493" i="61"/>
  <c r="D1493" i="61"/>
  <c r="U1492" i="61"/>
  <c r="T1492" i="61"/>
  <c r="L1492" i="61"/>
  <c r="D1492" i="61"/>
  <c r="U1491" i="61"/>
  <c r="T1491" i="61"/>
  <c r="L1491" i="61"/>
  <c r="D1491" i="61"/>
  <c r="U1490" i="61"/>
  <c r="T1490" i="61"/>
  <c r="L1490" i="61"/>
  <c r="D1490" i="61"/>
  <c r="U1489" i="61"/>
  <c r="T1489" i="61"/>
  <c r="L1489" i="61"/>
  <c r="D1489" i="61"/>
  <c r="U1488" i="61"/>
  <c r="T1488" i="61"/>
  <c r="L1488" i="61"/>
  <c r="D1488" i="61"/>
  <c r="U1487" i="61"/>
  <c r="T1487" i="61"/>
  <c r="L1487" i="61"/>
  <c r="U1486" i="61"/>
  <c r="T1486" i="61"/>
  <c r="L1486" i="61"/>
  <c r="U1485" i="61"/>
  <c r="T1485" i="61"/>
  <c r="L1485" i="61"/>
  <c r="U1484" i="61"/>
  <c r="T1484" i="61"/>
  <c r="L1484" i="61"/>
  <c r="D1484" i="61"/>
  <c r="U1483" i="61"/>
  <c r="T1483" i="61"/>
  <c r="L1483" i="61"/>
  <c r="U1482" i="61"/>
  <c r="T1482" i="61"/>
  <c r="L1482" i="61"/>
  <c r="D1482" i="61"/>
  <c r="U1481" i="61"/>
  <c r="T1481" i="61"/>
  <c r="L1481" i="61"/>
  <c r="U1480" i="61"/>
  <c r="T1480" i="61"/>
  <c r="L1480" i="61"/>
  <c r="U1479" i="61"/>
  <c r="T1479" i="61"/>
  <c r="L1479" i="61"/>
  <c r="D1479" i="61"/>
  <c r="U1478" i="61"/>
  <c r="T1478" i="61"/>
  <c r="L1478" i="61"/>
  <c r="D1478" i="61"/>
  <c r="U1477" i="61"/>
  <c r="T1477" i="61"/>
  <c r="L1477" i="61"/>
  <c r="D1477" i="61"/>
  <c r="U1476" i="61"/>
  <c r="T1476" i="61"/>
  <c r="L1476" i="61"/>
  <c r="D1476" i="61"/>
  <c r="U1475" i="61"/>
  <c r="T1475" i="61"/>
  <c r="L1475" i="61"/>
  <c r="D1475" i="61"/>
  <c r="U1474" i="61"/>
  <c r="T1474" i="61"/>
  <c r="L1474" i="61"/>
  <c r="D1474" i="61"/>
  <c r="U1473" i="61"/>
  <c r="T1473" i="61"/>
  <c r="L1473" i="61"/>
  <c r="D1473" i="61"/>
  <c r="U1472" i="61"/>
  <c r="T1472" i="61"/>
  <c r="L1472" i="61"/>
  <c r="D1472" i="61"/>
  <c r="U1471" i="61"/>
  <c r="T1471" i="61"/>
  <c r="L1471" i="61"/>
  <c r="D1471" i="61"/>
  <c r="U1470" i="61"/>
  <c r="T1470" i="61"/>
  <c r="L1470" i="61"/>
  <c r="D1470" i="61"/>
  <c r="U1469" i="61"/>
  <c r="T1469" i="61"/>
  <c r="L1469" i="61"/>
  <c r="D1469" i="61"/>
  <c r="U1468" i="61"/>
  <c r="T1468" i="61"/>
  <c r="L1468" i="61"/>
  <c r="D1468" i="61"/>
  <c r="U1467" i="61"/>
  <c r="T1467" i="61"/>
  <c r="L1467" i="61"/>
  <c r="D1467" i="61"/>
  <c r="U1466" i="61"/>
  <c r="T1466" i="61"/>
  <c r="L1466" i="61"/>
  <c r="D1466" i="61"/>
  <c r="U1465" i="61"/>
  <c r="T1465" i="61"/>
  <c r="L1465" i="61"/>
  <c r="D1465" i="61"/>
  <c r="U1464" i="61"/>
  <c r="T1464" i="61"/>
  <c r="L1464" i="61"/>
  <c r="D1464" i="61"/>
  <c r="U1463" i="61"/>
  <c r="T1463" i="61"/>
  <c r="L1463" i="61"/>
  <c r="D1463" i="61"/>
  <c r="U1462" i="61"/>
  <c r="T1462" i="61"/>
  <c r="L1462" i="61"/>
  <c r="D1462" i="61"/>
  <c r="U1461" i="61"/>
  <c r="T1461" i="61"/>
  <c r="L1461" i="61"/>
  <c r="D1461" i="61"/>
  <c r="U1460" i="61"/>
  <c r="T1460" i="61"/>
  <c r="L1460" i="61"/>
  <c r="D1460" i="61"/>
  <c r="U1459" i="61"/>
  <c r="T1459" i="61"/>
  <c r="L1459" i="61"/>
  <c r="D1459" i="61"/>
  <c r="U1458" i="61"/>
  <c r="T1458" i="61"/>
  <c r="U1457" i="61"/>
  <c r="T1457" i="61"/>
  <c r="L1457" i="61"/>
  <c r="D1457" i="61"/>
  <c r="U1456" i="61"/>
  <c r="T1456" i="61"/>
  <c r="L1456" i="61"/>
  <c r="D1456" i="61"/>
  <c r="U1455" i="61"/>
  <c r="T1455" i="61"/>
  <c r="L1455" i="61"/>
  <c r="D1455" i="61"/>
  <c r="U1454" i="61"/>
  <c r="T1454" i="61"/>
  <c r="L1454" i="61"/>
  <c r="D1454" i="61"/>
  <c r="U1453" i="61"/>
  <c r="T1453" i="61"/>
  <c r="L1453" i="61"/>
  <c r="D1453" i="61"/>
  <c r="U1452" i="61"/>
  <c r="T1452" i="61"/>
  <c r="L1452" i="61"/>
  <c r="D1452" i="61"/>
  <c r="U1451" i="61"/>
  <c r="T1451" i="61"/>
  <c r="L1451" i="61"/>
  <c r="D1451" i="61"/>
  <c r="U1450" i="61"/>
  <c r="T1450" i="61"/>
  <c r="L1450" i="61"/>
  <c r="D1450" i="61"/>
  <c r="U1449" i="61"/>
  <c r="T1449" i="61"/>
  <c r="L1449" i="61"/>
  <c r="D1449" i="61"/>
  <c r="U1448" i="61"/>
  <c r="T1448" i="61"/>
  <c r="L1448" i="61"/>
  <c r="D1448" i="61"/>
  <c r="U1447" i="61"/>
  <c r="T1447" i="61"/>
  <c r="L1447" i="61"/>
  <c r="D1447" i="61"/>
  <c r="U1446" i="61"/>
  <c r="T1446" i="61"/>
  <c r="L1446" i="61"/>
  <c r="D1446" i="61"/>
  <c r="U1445" i="61"/>
  <c r="T1445" i="61"/>
  <c r="L1445" i="61"/>
  <c r="D1445" i="61"/>
  <c r="U1444" i="61"/>
  <c r="T1444" i="61"/>
  <c r="L1444" i="61"/>
  <c r="D1444" i="61"/>
  <c r="U1443" i="61"/>
  <c r="T1443" i="61"/>
  <c r="L1443" i="61"/>
  <c r="D1443" i="61"/>
  <c r="U1442" i="61"/>
  <c r="T1442" i="61"/>
  <c r="L1442" i="61"/>
  <c r="D1442" i="61"/>
  <c r="U1441" i="61"/>
  <c r="T1441" i="61"/>
  <c r="L1441" i="61"/>
  <c r="D1441" i="61"/>
  <c r="U1440" i="61"/>
  <c r="T1440" i="61"/>
  <c r="L1440" i="61"/>
  <c r="D1440" i="61"/>
  <c r="U1439" i="61"/>
  <c r="T1439" i="61"/>
  <c r="L1439" i="61"/>
  <c r="D1439" i="61"/>
  <c r="U1438" i="61"/>
  <c r="T1438" i="61"/>
  <c r="L1438" i="61"/>
  <c r="D1438" i="61"/>
  <c r="U1437" i="61"/>
  <c r="T1437" i="61"/>
  <c r="L1437" i="61"/>
  <c r="U1436" i="61"/>
  <c r="T1436" i="61"/>
  <c r="L1436" i="61"/>
  <c r="U1435" i="61"/>
  <c r="T1435" i="61"/>
  <c r="L1435" i="61"/>
  <c r="D1435" i="61"/>
  <c r="U1434" i="61"/>
  <c r="T1434" i="61"/>
  <c r="L1434" i="61"/>
  <c r="U1433" i="61"/>
  <c r="T1433" i="61"/>
  <c r="L1433" i="61"/>
  <c r="U1432" i="61"/>
  <c r="T1432" i="61"/>
  <c r="L1432" i="61"/>
  <c r="D1432" i="61"/>
  <c r="U1431" i="61"/>
  <c r="T1431" i="61"/>
  <c r="L1431" i="61"/>
  <c r="U1430" i="61"/>
  <c r="T1430" i="61"/>
  <c r="L1430" i="61"/>
  <c r="D1430" i="61"/>
  <c r="U1429" i="61"/>
  <c r="T1429" i="61"/>
  <c r="U1428" i="61"/>
  <c r="T1428" i="61"/>
  <c r="U1427" i="61"/>
  <c r="T1427" i="61"/>
  <c r="L1427" i="61"/>
  <c r="D1427" i="61"/>
  <c r="U1426" i="61"/>
  <c r="T1426" i="61"/>
  <c r="L1426" i="61"/>
  <c r="D1426" i="61"/>
  <c r="U1425" i="61"/>
  <c r="T1425" i="61"/>
  <c r="L1425" i="61"/>
  <c r="D1425" i="61"/>
  <c r="U1424" i="61"/>
  <c r="T1424" i="61"/>
  <c r="L1424" i="61"/>
  <c r="D1424" i="61"/>
  <c r="U1423" i="61"/>
  <c r="T1423" i="61"/>
  <c r="L1423" i="61"/>
  <c r="D1423" i="61"/>
  <c r="U1422" i="61"/>
  <c r="T1422" i="61"/>
  <c r="L1422" i="61"/>
  <c r="D1422" i="61"/>
  <c r="U1421" i="61"/>
  <c r="T1421" i="61"/>
  <c r="L1421" i="61"/>
  <c r="D1421" i="61"/>
  <c r="U1420" i="61"/>
  <c r="T1420" i="61"/>
  <c r="L1420" i="61"/>
  <c r="D1420" i="61"/>
  <c r="U1419" i="61"/>
  <c r="T1419" i="61"/>
  <c r="L1419" i="61"/>
  <c r="U1418" i="61"/>
  <c r="T1418" i="61"/>
  <c r="L1418" i="61"/>
  <c r="D1418" i="61"/>
  <c r="U1417" i="61"/>
  <c r="T1417" i="61"/>
  <c r="L1417" i="61"/>
  <c r="D1417" i="61"/>
  <c r="U1416" i="61"/>
  <c r="T1416" i="61"/>
  <c r="L1416" i="61"/>
  <c r="D1416" i="61"/>
  <c r="U1415" i="61"/>
  <c r="T1415" i="61"/>
  <c r="L1415" i="61"/>
  <c r="U1414" i="61"/>
  <c r="T1414" i="61"/>
  <c r="L1414" i="61"/>
  <c r="D1414" i="61"/>
  <c r="U1413" i="61"/>
  <c r="T1413" i="61"/>
  <c r="U1412" i="61"/>
  <c r="T1412" i="61"/>
  <c r="L1412" i="61"/>
  <c r="D1412" i="61"/>
  <c r="U1411" i="61"/>
  <c r="T1411" i="61"/>
  <c r="L1411" i="61"/>
  <c r="D1411" i="61"/>
  <c r="U1410" i="61"/>
  <c r="T1410" i="61"/>
  <c r="L1410" i="61"/>
  <c r="D1410" i="61"/>
  <c r="U1409" i="61"/>
  <c r="T1409" i="61"/>
  <c r="D1409" i="61"/>
  <c r="U1408" i="61"/>
  <c r="T1408" i="61"/>
  <c r="D1408" i="61"/>
  <c r="U1407" i="61"/>
  <c r="T1407" i="61"/>
  <c r="L1407" i="61"/>
  <c r="D1407" i="61"/>
  <c r="U1406" i="61"/>
  <c r="T1406" i="61"/>
  <c r="L1406" i="61"/>
  <c r="D1406" i="61"/>
  <c r="U1405" i="61"/>
  <c r="T1405" i="61"/>
  <c r="L1405" i="61"/>
  <c r="D1405" i="61"/>
  <c r="U1404" i="61"/>
  <c r="T1404" i="61"/>
  <c r="U1403" i="61"/>
  <c r="T1403" i="61"/>
  <c r="L1403" i="61"/>
  <c r="D1403" i="61"/>
  <c r="U1402" i="61"/>
  <c r="T1402" i="61"/>
  <c r="L1402" i="61"/>
  <c r="U1401" i="61"/>
  <c r="T1401" i="61"/>
  <c r="L1401" i="61"/>
  <c r="U1400" i="61"/>
  <c r="T1400" i="61"/>
  <c r="L1400" i="61"/>
  <c r="U1399" i="61"/>
  <c r="T1399" i="61"/>
  <c r="L1399" i="61"/>
  <c r="U1398" i="61"/>
  <c r="T1398" i="61"/>
  <c r="L1398" i="61"/>
  <c r="U1397" i="61"/>
  <c r="T1397" i="61"/>
  <c r="L1397" i="61"/>
  <c r="U1396" i="61"/>
  <c r="T1396" i="61"/>
  <c r="L1396" i="61"/>
  <c r="U1395" i="61"/>
  <c r="T1395" i="61"/>
  <c r="L1395" i="61"/>
  <c r="U1394" i="61"/>
  <c r="T1394" i="61"/>
  <c r="L1394" i="61"/>
  <c r="U1393" i="61"/>
  <c r="T1393" i="61"/>
  <c r="U1392" i="61"/>
  <c r="T1392" i="61"/>
  <c r="L1392" i="61"/>
  <c r="D1392" i="61"/>
  <c r="U1391" i="61"/>
  <c r="T1391" i="61"/>
  <c r="L1391" i="61"/>
  <c r="D1391" i="61"/>
  <c r="U1390" i="61"/>
  <c r="T1390" i="61"/>
  <c r="L1390" i="61"/>
  <c r="D1390" i="61"/>
  <c r="U1389" i="61"/>
  <c r="T1389" i="61"/>
  <c r="L1389" i="61"/>
  <c r="D1389" i="61"/>
  <c r="U1388" i="61"/>
  <c r="T1388" i="61"/>
  <c r="L1388" i="61"/>
  <c r="U1387" i="61"/>
  <c r="T1387" i="61"/>
  <c r="L1387" i="61"/>
  <c r="D1387" i="61"/>
  <c r="U1386" i="61"/>
  <c r="T1386" i="61"/>
  <c r="L1386" i="61"/>
  <c r="D1386" i="61"/>
  <c r="U1385" i="61"/>
  <c r="T1385" i="61"/>
  <c r="L1385" i="61"/>
  <c r="D1385" i="61"/>
  <c r="U1384" i="61"/>
  <c r="T1384" i="61"/>
  <c r="L1384" i="61"/>
  <c r="U1383" i="61"/>
  <c r="T1383" i="61"/>
  <c r="L1383" i="61"/>
  <c r="D1383" i="61"/>
  <c r="U1382" i="61"/>
  <c r="T1382" i="61"/>
  <c r="U1381" i="61"/>
  <c r="T1381" i="61"/>
  <c r="L1381" i="61"/>
  <c r="U1380" i="61"/>
  <c r="T1380" i="61"/>
  <c r="L1380" i="61"/>
  <c r="D1380" i="61"/>
  <c r="U1379" i="61"/>
  <c r="T1379" i="61"/>
  <c r="L1379" i="61"/>
  <c r="D1379" i="61"/>
  <c r="U1378" i="61"/>
  <c r="T1378" i="61"/>
  <c r="L1378" i="61"/>
  <c r="D1378" i="61"/>
  <c r="U1377" i="61"/>
  <c r="T1377" i="61"/>
  <c r="L1377" i="61"/>
  <c r="D1377" i="61"/>
  <c r="U1376" i="61"/>
  <c r="T1376" i="61"/>
  <c r="L1376" i="61"/>
  <c r="D1376" i="61"/>
  <c r="U1375" i="61"/>
  <c r="T1375" i="61"/>
  <c r="L1375" i="61"/>
  <c r="D1375" i="61"/>
  <c r="U1374" i="61"/>
  <c r="T1374" i="61"/>
  <c r="L1374" i="61"/>
  <c r="D1374" i="61"/>
  <c r="U1373" i="61"/>
  <c r="T1373" i="61"/>
  <c r="L1373" i="61"/>
  <c r="D1373" i="61"/>
  <c r="U1372" i="61"/>
  <c r="T1372" i="61"/>
  <c r="L1372" i="61"/>
  <c r="D1372" i="61"/>
  <c r="U1371" i="61"/>
  <c r="T1371" i="61"/>
  <c r="L1371" i="61"/>
  <c r="D1371" i="61"/>
  <c r="U1370" i="61"/>
  <c r="T1370" i="61"/>
  <c r="L1370" i="61"/>
  <c r="D1370" i="61"/>
  <c r="U1369" i="61"/>
  <c r="T1369" i="61"/>
  <c r="L1369" i="61"/>
  <c r="D1369" i="61"/>
  <c r="U1368" i="61"/>
  <c r="T1368" i="61"/>
  <c r="L1368" i="61"/>
  <c r="D1368" i="61"/>
  <c r="U1367" i="61"/>
  <c r="T1367" i="61"/>
  <c r="L1367" i="61"/>
  <c r="D1367" i="61"/>
  <c r="U1366" i="61"/>
  <c r="T1366" i="61"/>
  <c r="L1366" i="61"/>
  <c r="D1366" i="61"/>
  <c r="U1365" i="61"/>
  <c r="T1365" i="61"/>
  <c r="L1365" i="61"/>
  <c r="D1365" i="61"/>
  <c r="U1364" i="61"/>
  <c r="T1364" i="61"/>
  <c r="L1364" i="61"/>
  <c r="D1364" i="61"/>
  <c r="U1363" i="61"/>
  <c r="T1363" i="61"/>
  <c r="L1363" i="61"/>
  <c r="D1363" i="61"/>
  <c r="U1362" i="61"/>
  <c r="T1362" i="61"/>
  <c r="L1362" i="61"/>
  <c r="U1361" i="61"/>
  <c r="T1361" i="61"/>
  <c r="L1361" i="61"/>
  <c r="U1360" i="61"/>
  <c r="T1360" i="61"/>
  <c r="L1360" i="61"/>
  <c r="U1359" i="61"/>
  <c r="T1359" i="61"/>
  <c r="L1359" i="61"/>
  <c r="D1359" i="61"/>
  <c r="U1358" i="61"/>
  <c r="T1358" i="61"/>
  <c r="L1358" i="61"/>
  <c r="U1357" i="61"/>
  <c r="T1357" i="61"/>
  <c r="L1357" i="61"/>
  <c r="D1357" i="61"/>
  <c r="U1356" i="61"/>
  <c r="T1356" i="61"/>
  <c r="L1356" i="61"/>
  <c r="U1355" i="61"/>
  <c r="T1355" i="61"/>
  <c r="L1355" i="61"/>
  <c r="U1354" i="61"/>
  <c r="T1354" i="61"/>
  <c r="L1354" i="61"/>
  <c r="D1354" i="61"/>
  <c r="U1353" i="61"/>
  <c r="T1353" i="61"/>
  <c r="L1353" i="61"/>
  <c r="D1353" i="61"/>
  <c r="U1352" i="61"/>
  <c r="T1352" i="61"/>
  <c r="L1352" i="61"/>
  <c r="D1352" i="61"/>
  <c r="U1351" i="61"/>
  <c r="T1351" i="61"/>
  <c r="L1351" i="61"/>
  <c r="D1351" i="61"/>
  <c r="U1350" i="61"/>
  <c r="T1350" i="61"/>
  <c r="L1350" i="61"/>
  <c r="D1350" i="61"/>
  <c r="U1349" i="61"/>
  <c r="T1349" i="61"/>
  <c r="L1349" i="61"/>
  <c r="D1349" i="61"/>
  <c r="U1348" i="61"/>
  <c r="T1348" i="61"/>
  <c r="L1348" i="61"/>
  <c r="D1348" i="61"/>
  <c r="U1347" i="61"/>
  <c r="T1347" i="61"/>
  <c r="L1347" i="61"/>
  <c r="D1347" i="61"/>
  <c r="U1346" i="61"/>
  <c r="T1346" i="61"/>
  <c r="L1346" i="61"/>
  <c r="D1346" i="61"/>
  <c r="U1345" i="61"/>
  <c r="T1345" i="61"/>
  <c r="L1345" i="61"/>
  <c r="D1345" i="61"/>
  <c r="U1344" i="61"/>
  <c r="T1344" i="61"/>
  <c r="L1344" i="61"/>
  <c r="D1344" i="61"/>
  <c r="U1343" i="61"/>
  <c r="T1343" i="61"/>
  <c r="L1343" i="61"/>
  <c r="D1343" i="61"/>
  <c r="U1342" i="61"/>
  <c r="T1342" i="61"/>
  <c r="L1342" i="61"/>
  <c r="D1342" i="61"/>
  <c r="U1341" i="61"/>
  <c r="T1341" i="61"/>
  <c r="L1341" i="61"/>
  <c r="D1341" i="61"/>
  <c r="U1340" i="61"/>
  <c r="T1340" i="61"/>
  <c r="L1340" i="61"/>
  <c r="D1340" i="61"/>
  <c r="U1339" i="61"/>
  <c r="T1339" i="61"/>
  <c r="L1339" i="61"/>
  <c r="D1339" i="61"/>
  <c r="U1338" i="61"/>
  <c r="T1338" i="61"/>
  <c r="L1338" i="61"/>
  <c r="D1338" i="61"/>
  <c r="U1337" i="61"/>
  <c r="T1337" i="61"/>
  <c r="L1337" i="61"/>
  <c r="D1337" i="61"/>
  <c r="U1336" i="61"/>
  <c r="T1336" i="61"/>
  <c r="L1336" i="61"/>
  <c r="D1336" i="61"/>
  <c r="U1335" i="61"/>
  <c r="T1335" i="61"/>
  <c r="L1335" i="61"/>
  <c r="D1335" i="61"/>
  <c r="U1334" i="61"/>
  <c r="T1334" i="61"/>
  <c r="L1334" i="61"/>
  <c r="D1334" i="61"/>
  <c r="U1333" i="61"/>
  <c r="T1333" i="61"/>
  <c r="U1332" i="61"/>
  <c r="T1332" i="61"/>
  <c r="L1332" i="61"/>
  <c r="D1332" i="61"/>
  <c r="U1331" i="61"/>
  <c r="T1331" i="61"/>
  <c r="L1331" i="61"/>
  <c r="D1331" i="61"/>
  <c r="U1330" i="61"/>
  <c r="T1330" i="61"/>
  <c r="L1330" i="61"/>
  <c r="D1330" i="61"/>
  <c r="U1329" i="61"/>
  <c r="T1329" i="61"/>
  <c r="L1329" i="61"/>
  <c r="D1329" i="61"/>
  <c r="U1328" i="61"/>
  <c r="T1328" i="61"/>
  <c r="L1328" i="61"/>
  <c r="D1328" i="61"/>
  <c r="U1327" i="61"/>
  <c r="T1327" i="61"/>
  <c r="L1327" i="61"/>
  <c r="D1327" i="61"/>
  <c r="U1326" i="61"/>
  <c r="T1326" i="61"/>
  <c r="L1326" i="61"/>
  <c r="D1326" i="61"/>
  <c r="U1325" i="61"/>
  <c r="T1325" i="61"/>
  <c r="L1325" i="61"/>
  <c r="D1325" i="61"/>
  <c r="U1324" i="61"/>
  <c r="T1324" i="61"/>
  <c r="L1324" i="61"/>
  <c r="D1324" i="61"/>
  <c r="U1323" i="61"/>
  <c r="T1323" i="61"/>
  <c r="L1323" i="61"/>
  <c r="D1323" i="61"/>
  <c r="U1322" i="61"/>
  <c r="T1322" i="61"/>
  <c r="L1322" i="61"/>
  <c r="D1322" i="61"/>
  <c r="U1321" i="61"/>
  <c r="T1321" i="61"/>
  <c r="L1321" i="61"/>
  <c r="D1321" i="61"/>
  <c r="U1320" i="61"/>
  <c r="T1320" i="61"/>
  <c r="L1320" i="61"/>
  <c r="D1320" i="61"/>
  <c r="U1319" i="61"/>
  <c r="T1319" i="61"/>
  <c r="L1319" i="61"/>
  <c r="D1319" i="61"/>
  <c r="U1318" i="61"/>
  <c r="T1318" i="61"/>
  <c r="L1318" i="61"/>
  <c r="D1318" i="61"/>
  <c r="U1317" i="61"/>
  <c r="T1317" i="61"/>
  <c r="L1317" i="61"/>
  <c r="D1317" i="61"/>
  <c r="U1316" i="61"/>
  <c r="T1316" i="61"/>
  <c r="L1316" i="61"/>
  <c r="D1316" i="61"/>
  <c r="U1315" i="61"/>
  <c r="T1315" i="61"/>
  <c r="L1315" i="61"/>
  <c r="D1315" i="61"/>
  <c r="U1314" i="61"/>
  <c r="T1314" i="61"/>
  <c r="L1314" i="61"/>
  <c r="D1314" i="61"/>
  <c r="U1313" i="61"/>
  <c r="T1313" i="61"/>
  <c r="L1313" i="61"/>
  <c r="D1313" i="61"/>
  <c r="U1312" i="61"/>
  <c r="T1312" i="61"/>
  <c r="L1312" i="61"/>
  <c r="U1311" i="61"/>
  <c r="T1311" i="61"/>
  <c r="L1311" i="61"/>
  <c r="U1310" i="61"/>
  <c r="T1310" i="61"/>
  <c r="L1310" i="61"/>
  <c r="D1310" i="61"/>
  <c r="U1309" i="61"/>
  <c r="T1309" i="61"/>
  <c r="L1309" i="61"/>
  <c r="U1308" i="61"/>
  <c r="T1308" i="61"/>
  <c r="L1308" i="61"/>
  <c r="U1307" i="61"/>
  <c r="T1307" i="61"/>
  <c r="L1307" i="61"/>
  <c r="D1307" i="61"/>
  <c r="U1306" i="61"/>
  <c r="T1306" i="61"/>
  <c r="L1306" i="61"/>
  <c r="U1305" i="61"/>
  <c r="T1305" i="61"/>
  <c r="L1305" i="61"/>
  <c r="D1305" i="61"/>
  <c r="U1304" i="61"/>
  <c r="T1304" i="61"/>
  <c r="U1303" i="61"/>
  <c r="T1303" i="61"/>
  <c r="U1302" i="61"/>
  <c r="T1302" i="61"/>
  <c r="L1302" i="61"/>
  <c r="D1302" i="61"/>
  <c r="U1301" i="61"/>
  <c r="T1301" i="61"/>
  <c r="L1301" i="61"/>
  <c r="D1301" i="61"/>
  <c r="U1300" i="61"/>
  <c r="T1300" i="61"/>
  <c r="L1300" i="61"/>
  <c r="D1300" i="61"/>
  <c r="U1299" i="61"/>
  <c r="T1299" i="61"/>
  <c r="L1299" i="61"/>
  <c r="D1299" i="61"/>
  <c r="U1298" i="61"/>
  <c r="T1298" i="61"/>
  <c r="L1298" i="61"/>
  <c r="D1298" i="61"/>
  <c r="U1297" i="61"/>
  <c r="T1297" i="61"/>
  <c r="L1297" i="61"/>
  <c r="D1297" i="61"/>
  <c r="U1296" i="61"/>
  <c r="T1296" i="61"/>
  <c r="L1296" i="61"/>
  <c r="D1296" i="61"/>
  <c r="U1295" i="61"/>
  <c r="T1295" i="61"/>
  <c r="L1295" i="61"/>
  <c r="D1295" i="61"/>
  <c r="U1294" i="61"/>
  <c r="T1294" i="61"/>
  <c r="L1294" i="61"/>
  <c r="U1293" i="61"/>
  <c r="T1293" i="61"/>
  <c r="L1293" i="61"/>
  <c r="D1293" i="61"/>
  <c r="U1292" i="61"/>
  <c r="T1292" i="61"/>
  <c r="L1292" i="61"/>
  <c r="D1292" i="61"/>
  <c r="U1291" i="61"/>
  <c r="T1291" i="61"/>
  <c r="L1291" i="61"/>
  <c r="D1291" i="61"/>
  <c r="U1290" i="61"/>
  <c r="T1290" i="61"/>
  <c r="L1290" i="61"/>
  <c r="U1289" i="61"/>
  <c r="T1289" i="61"/>
  <c r="L1289" i="61"/>
  <c r="D1289" i="61"/>
  <c r="U1288" i="61"/>
  <c r="T1288" i="61"/>
  <c r="U1287" i="61"/>
  <c r="T1287" i="61"/>
  <c r="L1287" i="61"/>
  <c r="D1287" i="61"/>
  <c r="U1286" i="61"/>
  <c r="T1286" i="61"/>
  <c r="L1286" i="61"/>
  <c r="D1286" i="61"/>
  <c r="U1285" i="61"/>
  <c r="T1285" i="61"/>
  <c r="L1285" i="61"/>
  <c r="D1285" i="61"/>
  <c r="U1284" i="61"/>
  <c r="T1284" i="61"/>
  <c r="D1284" i="61"/>
  <c r="U1283" i="61"/>
  <c r="T1283" i="61"/>
  <c r="D1283" i="61"/>
  <c r="U1282" i="61"/>
  <c r="T1282" i="61"/>
  <c r="L1282" i="61"/>
  <c r="D1282" i="61"/>
  <c r="U1281" i="61"/>
  <c r="T1281" i="61"/>
  <c r="L1281" i="61"/>
  <c r="D1281" i="61"/>
  <c r="U1280" i="61"/>
  <c r="T1280" i="61"/>
  <c r="L1280" i="61"/>
  <c r="D1280" i="61"/>
  <c r="U1279" i="61"/>
  <c r="T1279" i="61"/>
  <c r="U1278" i="61"/>
  <c r="T1278" i="61"/>
  <c r="L1278" i="61"/>
  <c r="D1278" i="61"/>
  <c r="U1277" i="61"/>
  <c r="T1277" i="61"/>
  <c r="L1277" i="61"/>
  <c r="U1276" i="61"/>
  <c r="T1276" i="61"/>
  <c r="L1276" i="61"/>
  <c r="U1275" i="61"/>
  <c r="T1275" i="61"/>
  <c r="L1275" i="61"/>
  <c r="U1274" i="61"/>
  <c r="T1274" i="61"/>
  <c r="L1274" i="61"/>
  <c r="U1273" i="61"/>
  <c r="T1273" i="61"/>
  <c r="L1273" i="61"/>
  <c r="U1272" i="61"/>
  <c r="T1272" i="61"/>
  <c r="L1272" i="61"/>
  <c r="U1271" i="61"/>
  <c r="T1271" i="61"/>
  <c r="L1271" i="61"/>
  <c r="U1270" i="61"/>
  <c r="T1270" i="61"/>
  <c r="L1270" i="61"/>
  <c r="U1269" i="61"/>
  <c r="T1269" i="61"/>
  <c r="L1269" i="61"/>
  <c r="U1268" i="61"/>
  <c r="T1268" i="61"/>
  <c r="U1267" i="61"/>
  <c r="T1267" i="61"/>
  <c r="L1267" i="61"/>
  <c r="D1267" i="61"/>
  <c r="U1266" i="61"/>
  <c r="T1266" i="61"/>
  <c r="L1266" i="61"/>
  <c r="D1266" i="61"/>
  <c r="U1265" i="61"/>
  <c r="T1265" i="61"/>
  <c r="L1265" i="61"/>
  <c r="D1265" i="61"/>
  <c r="U1264" i="61"/>
  <c r="T1264" i="61"/>
  <c r="L1264" i="61"/>
  <c r="D1264" i="61"/>
  <c r="U1263" i="61"/>
  <c r="T1263" i="61"/>
  <c r="L1263" i="61"/>
  <c r="U1262" i="61"/>
  <c r="T1262" i="61"/>
  <c r="L1262" i="61"/>
  <c r="D1262" i="61"/>
  <c r="U1261" i="61"/>
  <c r="T1261" i="61"/>
  <c r="L1261" i="61"/>
  <c r="D1261" i="61"/>
  <c r="U1260" i="61"/>
  <c r="T1260" i="61"/>
  <c r="L1260" i="61"/>
  <c r="D1260" i="61"/>
  <c r="U1259" i="61"/>
  <c r="T1259" i="61"/>
  <c r="L1259" i="61"/>
  <c r="U1258" i="61"/>
  <c r="T1258" i="61"/>
  <c r="L1258" i="61"/>
  <c r="D1258" i="61"/>
  <c r="U1257" i="61"/>
  <c r="T1257" i="61"/>
  <c r="U1256" i="61"/>
  <c r="T1256" i="61"/>
  <c r="L1256" i="61"/>
  <c r="U1255" i="61"/>
  <c r="T1255" i="61"/>
  <c r="L1255" i="61"/>
  <c r="D1255" i="61"/>
  <c r="U1254" i="61"/>
  <c r="T1254" i="61"/>
  <c r="L1254" i="61"/>
  <c r="D1254" i="61"/>
  <c r="U1253" i="61"/>
  <c r="T1253" i="61"/>
  <c r="L1253" i="61"/>
  <c r="D1253" i="61"/>
  <c r="U1252" i="61"/>
  <c r="T1252" i="61"/>
  <c r="L1252" i="61"/>
  <c r="D1252" i="61"/>
  <c r="U1251" i="61"/>
  <c r="T1251" i="61"/>
  <c r="L1251" i="61"/>
  <c r="D1251" i="61"/>
  <c r="U1250" i="61"/>
  <c r="T1250" i="61"/>
  <c r="L1250" i="61"/>
  <c r="D1250" i="61"/>
  <c r="U1249" i="61"/>
  <c r="T1249" i="61"/>
  <c r="L1249" i="61"/>
  <c r="D1249" i="61"/>
  <c r="U1248" i="61"/>
  <c r="T1248" i="61"/>
  <c r="L1248" i="61"/>
  <c r="D1248" i="61"/>
  <c r="U1247" i="61"/>
  <c r="T1247" i="61"/>
  <c r="L1247" i="61"/>
  <c r="D1247" i="61"/>
  <c r="U1246" i="61"/>
  <c r="T1246" i="61"/>
  <c r="L1246" i="61"/>
  <c r="D1246" i="61"/>
  <c r="U1245" i="61"/>
  <c r="T1245" i="61"/>
  <c r="L1245" i="61"/>
  <c r="D1245" i="61"/>
  <c r="U1244" i="61"/>
  <c r="T1244" i="61"/>
  <c r="L1244" i="61"/>
  <c r="D1244" i="61"/>
  <c r="U1243" i="61"/>
  <c r="T1243" i="61"/>
  <c r="L1243" i="61"/>
  <c r="D1243" i="61"/>
  <c r="U1242" i="61"/>
  <c r="T1242" i="61"/>
  <c r="L1242" i="61"/>
  <c r="D1242" i="61"/>
  <c r="U1241" i="61"/>
  <c r="T1241" i="61"/>
  <c r="L1241" i="61"/>
  <c r="D1241" i="61"/>
  <c r="U1240" i="61"/>
  <c r="T1240" i="61"/>
  <c r="L1240" i="61"/>
  <c r="D1240" i="61"/>
  <c r="U1239" i="61"/>
  <c r="T1239" i="61"/>
  <c r="L1239" i="61"/>
  <c r="D1239" i="61"/>
  <c r="U1238" i="61"/>
  <c r="T1238" i="61"/>
  <c r="L1238" i="61"/>
  <c r="D1238" i="61"/>
  <c r="U1237" i="61"/>
  <c r="T1237" i="61"/>
  <c r="L1237" i="61"/>
  <c r="U1236" i="61"/>
  <c r="T1236" i="61"/>
  <c r="L1236" i="61"/>
  <c r="U1235" i="61"/>
  <c r="T1235" i="61"/>
  <c r="L1235" i="61"/>
  <c r="U1234" i="61"/>
  <c r="T1234" i="61"/>
  <c r="L1234" i="61"/>
  <c r="D1234" i="61"/>
  <c r="U1233" i="61"/>
  <c r="T1233" i="61"/>
  <c r="L1233" i="61"/>
  <c r="U1232" i="61"/>
  <c r="T1232" i="61"/>
  <c r="L1232" i="61"/>
  <c r="D1232" i="61"/>
  <c r="U1231" i="61"/>
  <c r="T1231" i="61"/>
  <c r="L1231" i="61"/>
  <c r="U1230" i="61"/>
  <c r="T1230" i="61"/>
  <c r="L1230" i="61"/>
  <c r="U1229" i="61"/>
  <c r="T1229" i="61"/>
  <c r="L1229" i="61"/>
  <c r="D1229" i="61"/>
  <c r="U1228" i="61"/>
  <c r="T1228" i="61"/>
  <c r="L1228" i="61"/>
  <c r="D1228" i="61"/>
  <c r="U1227" i="61"/>
  <c r="T1227" i="61"/>
  <c r="L1227" i="61"/>
  <c r="D1227" i="61"/>
  <c r="U1226" i="61"/>
  <c r="T1226" i="61"/>
  <c r="L1226" i="61"/>
  <c r="D1226" i="61"/>
  <c r="U1225" i="61"/>
  <c r="T1225" i="61"/>
  <c r="L1225" i="61"/>
  <c r="D1225" i="61"/>
  <c r="U1224" i="61"/>
  <c r="T1224" i="61"/>
  <c r="L1224" i="61"/>
  <c r="D1224" i="61"/>
  <c r="U1223" i="61"/>
  <c r="T1223" i="61"/>
  <c r="L1223" i="61"/>
  <c r="D1223" i="61"/>
  <c r="U1222" i="61"/>
  <c r="T1222" i="61"/>
  <c r="L1222" i="61"/>
  <c r="D1222" i="61"/>
  <c r="U1221" i="61"/>
  <c r="T1221" i="61"/>
  <c r="L1221" i="61"/>
  <c r="D1221" i="61"/>
  <c r="U1220" i="61"/>
  <c r="T1220" i="61"/>
  <c r="L1220" i="61"/>
  <c r="D1220" i="61"/>
  <c r="U1219" i="61"/>
  <c r="T1219" i="61"/>
  <c r="L1219" i="61"/>
  <c r="D1219" i="61"/>
  <c r="U1218" i="61"/>
  <c r="T1218" i="61"/>
  <c r="L1218" i="61"/>
  <c r="D1218" i="61"/>
  <c r="U1217" i="61"/>
  <c r="T1217" i="61"/>
  <c r="L1217" i="61"/>
  <c r="D1217" i="61"/>
  <c r="U1216" i="61"/>
  <c r="T1216" i="61"/>
  <c r="L1216" i="61"/>
  <c r="D1216" i="61"/>
  <c r="U1215" i="61"/>
  <c r="T1215" i="61"/>
  <c r="L1215" i="61"/>
  <c r="D1215" i="61"/>
  <c r="U1214" i="61"/>
  <c r="T1214" i="61"/>
  <c r="L1214" i="61"/>
  <c r="D1214" i="61"/>
  <c r="U1213" i="61"/>
  <c r="T1213" i="61"/>
  <c r="L1213" i="61"/>
  <c r="D1213" i="61"/>
  <c r="U1212" i="61"/>
  <c r="T1212" i="61"/>
  <c r="L1212" i="61"/>
  <c r="D1212" i="61"/>
  <c r="U1211" i="61"/>
  <c r="T1211" i="61"/>
  <c r="L1211" i="61"/>
  <c r="D1211" i="61"/>
  <c r="U1210" i="61"/>
  <c r="T1210" i="61"/>
  <c r="L1210" i="61"/>
  <c r="D1210" i="61"/>
  <c r="U1209" i="61"/>
  <c r="T1209" i="61"/>
  <c r="L1209" i="61"/>
  <c r="D1209" i="61"/>
  <c r="U1208" i="61"/>
  <c r="T1208" i="61"/>
  <c r="U1207" i="61"/>
  <c r="T1207" i="61"/>
  <c r="L1207" i="61"/>
  <c r="D1207" i="61"/>
  <c r="U1206" i="61"/>
  <c r="T1206" i="61"/>
  <c r="L1206" i="61"/>
  <c r="D1206" i="61"/>
  <c r="U1205" i="61"/>
  <c r="T1205" i="61"/>
  <c r="L1205" i="61"/>
  <c r="D1205" i="61"/>
  <c r="U1204" i="61"/>
  <c r="T1204" i="61"/>
  <c r="L1204" i="61"/>
  <c r="D1204" i="61"/>
  <c r="U1203" i="61"/>
  <c r="T1203" i="61"/>
  <c r="L1203" i="61"/>
  <c r="D1203" i="61"/>
  <c r="U1202" i="61"/>
  <c r="T1202" i="61"/>
  <c r="L1202" i="61"/>
  <c r="D1202" i="61"/>
  <c r="U1201" i="61"/>
  <c r="T1201" i="61"/>
  <c r="L1201" i="61"/>
  <c r="D1201" i="61"/>
  <c r="U1200" i="61"/>
  <c r="T1200" i="61"/>
  <c r="L1200" i="61"/>
  <c r="D1200" i="61"/>
  <c r="U1199" i="61"/>
  <c r="T1199" i="61"/>
  <c r="L1199" i="61"/>
  <c r="D1199" i="61"/>
  <c r="U1198" i="61"/>
  <c r="T1198" i="61"/>
  <c r="L1198" i="61"/>
  <c r="D1198" i="61"/>
  <c r="U1197" i="61"/>
  <c r="T1197" i="61"/>
  <c r="L1197" i="61"/>
  <c r="D1197" i="61"/>
  <c r="U1196" i="61"/>
  <c r="T1196" i="61"/>
  <c r="L1196" i="61"/>
  <c r="D1196" i="61"/>
  <c r="U1195" i="61"/>
  <c r="T1195" i="61"/>
  <c r="L1195" i="61"/>
  <c r="D1195" i="61"/>
  <c r="U1194" i="61"/>
  <c r="T1194" i="61"/>
  <c r="L1194" i="61"/>
  <c r="D1194" i="61"/>
  <c r="U1193" i="61"/>
  <c r="T1193" i="61"/>
  <c r="L1193" i="61"/>
  <c r="D1193" i="61"/>
  <c r="U1192" i="61"/>
  <c r="T1192" i="61"/>
  <c r="L1192" i="61"/>
  <c r="D1192" i="61"/>
  <c r="U1191" i="61"/>
  <c r="T1191" i="61"/>
  <c r="L1191" i="61"/>
  <c r="D1191" i="61"/>
  <c r="U1190" i="61"/>
  <c r="T1190" i="61"/>
  <c r="L1190" i="61"/>
  <c r="D1190" i="61"/>
  <c r="U1189" i="61"/>
  <c r="T1189" i="61"/>
  <c r="L1189" i="61"/>
  <c r="D1189" i="61"/>
  <c r="U1188" i="61"/>
  <c r="T1188" i="61"/>
  <c r="L1188" i="61"/>
  <c r="D1188" i="61"/>
  <c r="U1187" i="61"/>
  <c r="T1187" i="61"/>
  <c r="L1187" i="61"/>
  <c r="U1186" i="61"/>
  <c r="T1186" i="61"/>
  <c r="L1186" i="61"/>
  <c r="U1185" i="61"/>
  <c r="T1185" i="61"/>
  <c r="L1185" i="61"/>
  <c r="D1185" i="61"/>
  <c r="U1184" i="61"/>
  <c r="T1184" i="61"/>
  <c r="L1184" i="61"/>
  <c r="U1183" i="61"/>
  <c r="T1183" i="61"/>
  <c r="L1183" i="61"/>
  <c r="U1182" i="61"/>
  <c r="T1182" i="61"/>
  <c r="L1182" i="61"/>
  <c r="D1182" i="61"/>
  <c r="U1181" i="61"/>
  <c r="T1181" i="61"/>
  <c r="L1181" i="61"/>
  <c r="U1180" i="61"/>
  <c r="T1180" i="61"/>
  <c r="L1180" i="61"/>
  <c r="D1180" i="61"/>
  <c r="U1179" i="61"/>
  <c r="T1179" i="61"/>
  <c r="U1178" i="61"/>
  <c r="T1178" i="61"/>
  <c r="U1177" i="61"/>
  <c r="T1177" i="61"/>
  <c r="L1177" i="61"/>
  <c r="D1177" i="61"/>
  <c r="U1176" i="61"/>
  <c r="T1176" i="61"/>
  <c r="L1176" i="61"/>
  <c r="D1176" i="61"/>
  <c r="U1175" i="61"/>
  <c r="T1175" i="61"/>
  <c r="L1175" i="61"/>
  <c r="D1175" i="61"/>
  <c r="U1174" i="61"/>
  <c r="T1174" i="61"/>
  <c r="L1174" i="61"/>
  <c r="D1174" i="61"/>
  <c r="U1173" i="61"/>
  <c r="T1173" i="61"/>
  <c r="L1173" i="61"/>
  <c r="D1173" i="61"/>
  <c r="U1172" i="61"/>
  <c r="T1172" i="61"/>
  <c r="L1172" i="61"/>
  <c r="D1172" i="61"/>
  <c r="U1171" i="61"/>
  <c r="T1171" i="61"/>
  <c r="L1171" i="61"/>
  <c r="D1171" i="61"/>
  <c r="U1170" i="61"/>
  <c r="T1170" i="61"/>
  <c r="L1170" i="61"/>
  <c r="D1170" i="61"/>
  <c r="U1169" i="61"/>
  <c r="T1169" i="61"/>
  <c r="L1169" i="61"/>
  <c r="U1168" i="61"/>
  <c r="T1168" i="61"/>
  <c r="L1168" i="61"/>
  <c r="D1168" i="61"/>
  <c r="U1167" i="61"/>
  <c r="T1167" i="61"/>
  <c r="L1167" i="61"/>
  <c r="D1167" i="61"/>
  <c r="U1166" i="61"/>
  <c r="T1166" i="61"/>
  <c r="L1166" i="61"/>
  <c r="D1166" i="61"/>
  <c r="U1165" i="61"/>
  <c r="T1165" i="61"/>
  <c r="L1165" i="61"/>
  <c r="U1164" i="61"/>
  <c r="T1164" i="61"/>
  <c r="L1164" i="61"/>
  <c r="D1164" i="61"/>
  <c r="U1163" i="61"/>
  <c r="T1163" i="61"/>
  <c r="U1162" i="61"/>
  <c r="T1162" i="61"/>
  <c r="L1162" i="61"/>
  <c r="D1162" i="61"/>
  <c r="U1161" i="61"/>
  <c r="T1161" i="61"/>
  <c r="L1161" i="61"/>
  <c r="D1161" i="61"/>
  <c r="U1160" i="61"/>
  <c r="T1160" i="61"/>
  <c r="L1160" i="61"/>
  <c r="D1160" i="61"/>
  <c r="U1159" i="61"/>
  <c r="T1159" i="61"/>
  <c r="D1159" i="61"/>
  <c r="U1158" i="61"/>
  <c r="T1158" i="61"/>
  <c r="D1158" i="61"/>
  <c r="U1157" i="61"/>
  <c r="T1157" i="61"/>
  <c r="L1157" i="61"/>
  <c r="D1157" i="61"/>
  <c r="U1156" i="61"/>
  <c r="T1156" i="61"/>
  <c r="L1156" i="61"/>
  <c r="D1156" i="61"/>
  <c r="U1155" i="61"/>
  <c r="T1155" i="61"/>
  <c r="L1155" i="61"/>
  <c r="D1155" i="61"/>
  <c r="U1154" i="61"/>
  <c r="T1154" i="61"/>
  <c r="U1153" i="61"/>
  <c r="T1153" i="61"/>
  <c r="L1153" i="61"/>
  <c r="D1153" i="61"/>
  <c r="U1152" i="61"/>
  <c r="T1152" i="61"/>
  <c r="L1152" i="61"/>
  <c r="U1151" i="61"/>
  <c r="T1151" i="61"/>
  <c r="L1151" i="61"/>
  <c r="U1150" i="61"/>
  <c r="T1150" i="61"/>
  <c r="L1150" i="61"/>
  <c r="U1149" i="61"/>
  <c r="T1149" i="61"/>
  <c r="L1149" i="61"/>
  <c r="U1148" i="61"/>
  <c r="T1148" i="61"/>
  <c r="L1148" i="61"/>
  <c r="U1147" i="61"/>
  <c r="T1147" i="61"/>
  <c r="L1147" i="61"/>
  <c r="U1146" i="61"/>
  <c r="T1146" i="61"/>
  <c r="L1146" i="61"/>
  <c r="U1145" i="61"/>
  <c r="T1145" i="61"/>
  <c r="L1145" i="61"/>
  <c r="U1144" i="61"/>
  <c r="T1144" i="61"/>
  <c r="L1144" i="61"/>
  <c r="U1143" i="61"/>
  <c r="T1143" i="61"/>
  <c r="U1142" i="61"/>
  <c r="T1142" i="61"/>
  <c r="L1142" i="61"/>
  <c r="D1142" i="61"/>
  <c r="U1141" i="61"/>
  <c r="T1141" i="61"/>
  <c r="L1141" i="61"/>
  <c r="D1141" i="61"/>
  <c r="U1140" i="61"/>
  <c r="T1140" i="61"/>
  <c r="L1140" i="61"/>
  <c r="D1140" i="61"/>
  <c r="U1139" i="61"/>
  <c r="T1139" i="61"/>
  <c r="L1139" i="61"/>
  <c r="D1139" i="61"/>
  <c r="U1138" i="61"/>
  <c r="T1138" i="61"/>
  <c r="L1138" i="61"/>
  <c r="U1137" i="61"/>
  <c r="T1137" i="61"/>
  <c r="L1137" i="61"/>
  <c r="D1137" i="61"/>
  <c r="U1136" i="61"/>
  <c r="T1136" i="61"/>
  <c r="L1136" i="61"/>
  <c r="D1136" i="61"/>
  <c r="U1135" i="61"/>
  <c r="T1135" i="61"/>
  <c r="L1135" i="61"/>
  <c r="D1135" i="61"/>
  <c r="U1134" i="61"/>
  <c r="T1134" i="61"/>
  <c r="L1134" i="61"/>
  <c r="U1133" i="61"/>
  <c r="T1133" i="61"/>
  <c r="L1133" i="61"/>
  <c r="D1133" i="61"/>
  <c r="U1132" i="61"/>
  <c r="T1132" i="61"/>
  <c r="U1131" i="61"/>
  <c r="T1131" i="61"/>
  <c r="L1131" i="61"/>
  <c r="U1130" i="61"/>
  <c r="T1130" i="61"/>
  <c r="L1130" i="61"/>
  <c r="D1130" i="61"/>
  <c r="U1129" i="61"/>
  <c r="T1129" i="61"/>
  <c r="L1129" i="61"/>
  <c r="D1129" i="61"/>
  <c r="U1128" i="61"/>
  <c r="T1128" i="61"/>
  <c r="L1128" i="61"/>
  <c r="D1128" i="61"/>
  <c r="U1127" i="61"/>
  <c r="T1127" i="61"/>
  <c r="L1127" i="61"/>
  <c r="D1127" i="61"/>
  <c r="U1126" i="61"/>
  <c r="T1126" i="61"/>
  <c r="L1126" i="61"/>
  <c r="D1126" i="61"/>
  <c r="U1125" i="61"/>
  <c r="T1125" i="61"/>
  <c r="L1125" i="61"/>
  <c r="D1125" i="61"/>
  <c r="U1124" i="61"/>
  <c r="T1124" i="61"/>
  <c r="L1124" i="61"/>
  <c r="D1124" i="61"/>
  <c r="U1123" i="61"/>
  <c r="T1123" i="61"/>
  <c r="L1123" i="61"/>
  <c r="D1123" i="61"/>
  <c r="U1122" i="61"/>
  <c r="T1122" i="61"/>
  <c r="L1122" i="61"/>
  <c r="D1122" i="61"/>
  <c r="U1121" i="61"/>
  <c r="T1121" i="61"/>
  <c r="L1121" i="61"/>
  <c r="D1121" i="61"/>
  <c r="U1120" i="61"/>
  <c r="T1120" i="61"/>
  <c r="L1120" i="61"/>
  <c r="D1120" i="61"/>
  <c r="U1119" i="61"/>
  <c r="T1119" i="61"/>
  <c r="L1119" i="61"/>
  <c r="D1119" i="61"/>
  <c r="U1118" i="61"/>
  <c r="T1118" i="61"/>
  <c r="L1118" i="61"/>
  <c r="D1118" i="61"/>
  <c r="U1117" i="61"/>
  <c r="T1117" i="61"/>
  <c r="L1117" i="61"/>
  <c r="D1117" i="61"/>
  <c r="U1116" i="61"/>
  <c r="T1116" i="61"/>
  <c r="L1116" i="61"/>
  <c r="D1116" i="61"/>
  <c r="U1115" i="61"/>
  <c r="T1115" i="61"/>
  <c r="L1115" i="61"/>
  <c r="D1115" i="61"/>
  <c r="U1114" i="61"/>
  <c r="T1114" i="61"/>
  <c r="L1114" i="61"/>
  <c r="D1114" i="61"/>
  <c r="U1113" i="61"/>
  <c r="T1113" i="61"/>
  <c r="L1113" i="61"/>
  <c r="D1113" i="61"/>
  <c r="U1112" i="61"/>
  <c r="T1112" i="61"/>
  <c r="L1112" i="61"/>
  <c r="U1111" i="61"/>
  <c r="T1111" i="61"/>
  <c r="L1111" i="61"/>
  <c r="U1110" i="61"/>
  <c r="T1110" i="61"/>
  <c r="L1110" i="61"/>
  <c r="U1109" i="61"/>
  <c r="T1109" i="61"/>
  <c r="L1109" i="61"/>
  <c r="D1109" i="61"/>
  <c r="U1108" i="61"/>
  <c r="T1108" i="61"/>
  <c r="L1108" i="61"/>
  <c r="U1107" i="61"/>
  <c r="T1107" i="61"/>
  <c r="L1107" i="61"/>
  <c r="D1107" i="61"/>
  <c r="U1106" i="61"/>
  <c r="T1106" i="61"/>
  <c r="L1106" i="61"/>
  <c r="U1105" i="61"/>
  <c r="T1105" i="61"/>
  <c r="L1105" i="61"/>
  <c r="U1104" i="61"/>
  <c r="T1104" i="61"/>
  <c r="L1104" i="61"/>
  <c r="D1104" i="61"/>
  <c r="U1103" i="61"/>
  <c r="T1103" i="61"/>
  <c r="L1103" i="61"/>
  <c r="D1103" i="61"/>
  <c r="U1102" i="61"/>
  <c r="T1102" i="61"/>
  <c r="L1102" i="61"/>
  <c r="D1102" i="61"/>
  <c r="U1101" i="61"/>
  <c r="T1101" i="61"/>
  <c r="L1101" i="61"/>
  <c r="D1101" i="61"/>
  <c r="U1100" i="61"/>
  <c r="T1100" i="61"/>
  <c r="L1100" i="61"/>
  <c r="D1100" i="61"/>
  <c r="U1099" i="61"/>
  <c r="T1099" i="61"/>
  <c r="L1099" i="61"/>
  <c r="D1099" i="61"/>
  <c r="U1098" i="61"/>
  <c r="T1098" i="61"/>
  <c r="L1098" i="61"/>
  <c r="D1098" i="61"/>
  <c r="U1097" i="61"/>
  <c r="T1097" i="61"/>
  <c r="L1097" i="61"/>
  <c r="D1097" i="61"/>
  <c r="U1096" i="61"/>
  <c r="T1096" i="61"/>
  <c r="L1096" i="61"/>
  <c r="D1096" i="61"/>
  <c r="U1095" i="61"/>
  <c r="T1095" i="61"/>
  <c r="L1095" i="61"/>
  <c r="D1095" i="61"/>
  <c r="U1094" i="61"/>
  <c r="T1094" i="61"/>
  <c r="L1094" i="61"/>
  <c r="D1094" i="61"/>
  <c r="U1093" i="61"/>
  <c r="T1093" i="61"/>
  <c r="L1093" i="61"/>
  <c r="D1093" i="61"/>
  <c r="U1092" i="61"/>
  <c r="T1092" i="61"/>
  <c r="L1092" i="61"/>
  <c r="D1092" i="61"/>
  <c r="U1091" i="61"/>
  <c r="T1091" i="61"/>
  <c r="L1091" i="61"/>
  <c r="D1091" i="61"/>
  <c r="U1090" i="61"/>
  <c r="T1090" i="61"/>
  <c r="L1090" i="61"/>
  <c r="D1090" i="61"/>
  <c r="U1089" i="61"/>
  <c r="T1089" i="61"/>
  <c r="L1089" i="61"/>
  <c r="D1089" i="61"/>
  <c r="U1088" i="61"/>
  <c r="T1088" i="61"/>
  <c r="L1088" i="61"/>
  <c r="D1088" i="61"/>
  <c r="U1087" i="61"/>
  <c r="T1087" i="61"/>
  <c r="L1087" i="61"/>
  <c r="D1087" i="61"/>
  <c r="U1086" i="61"/>
  <c r="T1086" i="61"/>
  <c r="L1086" i="61"/>
  <c r="D1086" i="61"/>
  <c r="U1085" i="61"/>
  <c r="T1085" i="61"/>
  <c r="L1085" i="61"/>
  <c r="D1085" i="61"/>
  <c r="U1084" i="61"/>
  <c r="T1084" i="61"/>
  <c r="L1084" i="61"/>
  <c r="D1084" i="61"/>
  <c r="U1083" i="61"/>
  <c r="T1083" i="61"/>
  <c r="U1082" i="61"/>
  <c r="T1082" i="61"/>
  <c r="L1082" i="61"/>
  <c r="D1082" i="61"/>
  <c r="U1081" i="61"/>
  <c r="T1081" i="61"/>
  <c r="L1081" i="61"/>
  <c r="D1081" i="61"/>
  <c r="U1080" i="61"/>
  <c r="T1080" i="61"/>
  <c r="L1080" i="61"/>
  <c r="D1080" i="61"/>
  <c r="U1079" i="61"/>
  <c r="T1079" i="61"/>
  <c r="L1079" i="61"/>
  <c r="D1079" i="61"/>
  <c r="U1078" i="61"/>
  <c r="T1078" i="61"/>
  <c r="L1078" i="61"/>
  <c r="D1078" i="61"/>
  <c r="U1077" i="61"/>
  <c r="T1077" i="61"/>
  <c r="L1077" i="61"/>
  <c r="D1077" i="61"/>
  <c r="U1076" i="61"/>
  <c r="T1076" i="61"/>
  <c r="L1076" i="61"/>
  <c r="D1076" i="61"/>
  <c r="U1075" i="61"/>
  <c r="T1075" i="61"/>
  <c r="L1075" i="61"/>
  <c r="D1075" i="61"/>
  <c r="U1074" i="61"/>
  <c r="T1074" i="61"/>
  <c r="L1074" i="61"/>
  <c r="D1074" i="61"/>
  <c r="U1073" i="61"/>
  <c r="T1073" i="61"/>
  <c r="L1073" i="61"/>
  <c r="D1073" i="61"/>
  <c r="U1072" i="61"/>
  <c r="T1072" i="61"/>
  <c r="L1072" i="61"/>
  <c r="D1072" i="61"/>
  <c r="U1071" i="61"/>
  <c r="T1071" i="61"/>
  <c r="L1071" i="61"/>
  <c r="D1071" i="61"/>
  <c r="U1070" i="61"/>
  <c r="T1070" i="61"/>
  <c r="L1070" i="61"/>
  <c r="D1070" i="61"/>
  <c r="U1069" i="61"/>
  <c r="T1069" i="61"/>
  <c r="L1069" i="61"/>
  <c r="D1069" i="61"/>
  <c r="U1068" i="61"/>
  <c r="T1068" i="61"/>
  <c r="L1068" i="61"/>
  <c r="D1068" i="61"/>
  <c r="U1067" i="61"/>
  <c r="T1067" i="61"/>
  <c r="L1067" i="61"/>
  <c r="D1067" i="61"/>
  <c r="U1066" i="61"/>
  <c r="T1066" i="61"/>
  <c r="L1066" i="61"/>
  <c r="D1066" i="61"/>
  <c r="U1065" i="61"/>
  <c r="T1065" i="61"/>
  <c r="L1065" i="61"/>
  <c r="D1065" i="61"/>
  <c r="U1064" i="61"/>
  <c r="T1064" i="61"/>
  <c r="L1064" i="61"/>
  <c r="D1064" i="61"/>
  <c r="U1063" i="61"/>
  <c r="T1063" i="61"/>
  <c r="L1063" i="61"/>
  <c r="D1063" i="61"/>
  <c r="U1062" i="61"/>
  <c r="T1062" i="61"/>
  <c r="L1062" i="61"/>
  <c r="U1061" i="61"/>
  <c r="T1061" i="61"/>
  <c r="L1061" i="61"/>
  <c r="U1060" i="61"/>
  <c r="T1060" i="61"/>
  <c r="L1060" i="61"/>
  <c r="D1060" i="61"/>
  <c r="U1059" i="61"/>
  <c r="T1059" i="61"/>
  <c r="L1059" i="61"/>
  <c r="U1058" i="61"/>
  <c r="T1058" i="61"/>
  <c r="L1058" i="61"/>
  <c r="U1057" i="61"/>
  <c r="T1057" i="61"/>
  <c r="L1057" i="61"/>
  <c r="D1057" i="61"/>
  <c r="U1056" i="61"/>
  <c r="T1056" i="61"/>
  <c r="L1056" i="61"/>
  <c r="U1055" i="61"/>
  <c r="T1055" i="61"/>
  <c r="L1055" i="61"/>
  <c r="D1055" i="61"/>
  <c r="U1054" i="61"/>
  <c r="T1054" i="61"/>
  <c r="U1053" i="61"/>
  <c r="T1053" i="61"/>
  <c r="U1052" i="61"/>
  <c r="T1052" i="61"/>
  <c r="L1052" i="61"/>
  <c r="D1052" i="61"/>
  <c r="U1051" i="61"/>
  <c r="T1051" i="61"/>
  <c r="L1051" i="61"/>
  <c r="D1051" i="61"/>
  <c r="U1050" i="61"/>
  <c r="T1050" i="61"/>
  <c r="L1050" i="61"/>
  <c r="D1050" i="61"/>
  <c r="U1049" i="61"/>
  <c r="T1049" i="61"/>
  <c r="L1049" i="61"/>
  <c r="D1049" i="61"/>
  <c r="U1048" i="61"/>
  <c r="T1048" i="61"/>
  <c r="L1048" i="61"/>
  <c r="D1048" i="61"/>
  <c r="U1047" i="61"/>
  <c r="T1047" i="61"/>
  <c r="L1047" i="61"/>
  <c r="D1047" i="61"/>
  <c r="U1046" i="61"/>
  <c r="T1046" i="61"/>
  <c r="L1046" i="61"/>
  <c r="D1046" i="61"/>
  <c r="U1045" i="61"/>
  <c r="T1045" i="61"/>
  <c r="L1045" i="61"/>
  <c r="D1045" i="61"/>
  <c r="U1044" i="61"/>
  <c r="T1044" i="61"/>
  <c r="L1044" i="61"/>
  <c r="U1043" i="61"/>
  <c r="T1043" i="61"/>
  <c r="L1043" i="61"/>
  <c r="D1043" i="61"/>
  <c r="U1042" i="61"/>
  <c r="T1042" i="61"/>
  <c r="L1042" i="61"/>
  <c r="D1042" i="61"/>
  <c r="U1041" i="61"/>
  <c r="T1041" i="61"/>
  <c r="L1041" i="61"/>
  <c r="D1041" i="61"/>
  <c r="U1040" i="61"/>
  <c r="T1040" i="61"/>
  <c r="L1040" i="61"/>
  <c r="U1039" i="61"/>
  <c r="T1039" i="61"/>
  <c r="L1039" i="61"/>
  <c r="D1039" i="61"/>
  <c r="U1038" i="61"/>
  <c r="T1038" i="61"/>
  <c r="U1037" i="61"/>
  <c r="T1037" i="61"/>
  <c r="L1037" i="61"/>
  <c r="D1037" i="61"/>
  <c r="U1036" i="61"/>
  <c r="T1036" i="61"/>
  <c r="L1036" i="61"/>
  <c r="D1036" i="61"/>
  <c r="U1035" i="61"/>
  <c r="T1035" i="61"/>
  <c r="L1035" i="61"/>
  <c r="D1035" i="61"/>
  <c r="U1034" i="61"/>
  <c r="T1034" i="61"/>
  <c r="D1034" i="61"/>
  <c r="U1033" i="61"/>
  <c r="T1033" i="61"/>
  <c r="D1033" i="61"/>
  <c r="U1032" i="61"/>
  <c r="T1032" i="61"/>
  <c r="L1032" i="61"/>
  <c r="D1032" i="61"/>
  <c r="U1031" i="61"/>
  <c r="T1031" i="61"/>
  <c r="L1031" i="61"/>
  <c r="D1031" i="61"/>
  <c r="U1030" i="61"/>
  <c r="T1030" i="61"/>
  <c r="L1030" i="61"/>
  <c r="D1030" i="61"/>
  <c r="U1029" i="61"/>
  <c r="T1029" i="61"/>
  <c r="U1028" i="61"/>
  <c r="T1028" i="61"/>
  <c r="L1028" i="61"/>
  <c r="D1028" i="61"/>
  <c r="U1027" i="61"/>
  <c r="T1027" i="61"/>
  <c r="L1027" i="61"/>
  <c r="U1026" i="61"/>
  <c r="T1026" i="61"/>
  <c r="L1026" i="61"/>
  <c r="U1025" i="61"/>
  <c r="T1025" i="61"/>
  <c r="L1025" i="61"/>
  <c r="U1024" i="61"/>
  <c r="T1024" i="61"/>
  <c r="L1024" i="61"/>
  <c r="U1023" i="61"/>
  <c r="T1023" i="61"/>
  <c r="L1023" i="61"/>
  <c r="U1022" i="61"/>
  <c r="T1022" i="61"/>
  <c r="L1022" i="61"/>
  <c r="U1021" i="61"/>
  <c r="T1021" i="61"/>
  <c r="L1021" i="61"/>
  <c r="U1020" i="61"/>
  <c r="T1020" i="61"/>
  <c r="L1020" i="61"/>
  <c r="U1019" i="61"/>
  <c r="T1019" i="61"/>
  <c r="L1019" i="61"/>
  <c r="U1018" i="61"/>
  <c r="T1018" i="61"/>
  <c r="U1017" i="61"/>
  <c r="T1017" i="61"/>
  <c r="L1017" i="61"/>
  <c r="D1017" i="61"/>
  <c r="U1016" i="61"/>
  <c r="T1016" i="61"/>
  <c r="L1016" i="61"/>
  <c r="D1016" i="61"/>
  <c r="U1015" i="61"/>
  <c r="T1015" i="61"/>
  <c r="L1015" i="61"/>
  <c r="D1015" i="61"/>
  <c r="U1014" i="61"/>
  <c r="T1014" i="61"/>
  <c r="L1014" i="61"/>
  <c r="D1014" i="61"/>
  <c r="U1013" i="61"/>
  <c r="T1013" i="61"/>
  <c r="L1013" i="61"/>
  <c r="U1012" i="61"/>
  <c r="T1012" i="61"/>
  <c r="L1012" i="61"/>
  <c r="D1012" i="61"/>
  <c r="U1011" i="61"/>
  <c r="T1011" i="61"/>
  <c r="L1011" i="61"/>
  <c r="D1011" i="61"/>
  <c r="U1010" i="61"/>
  <c r="T1010" i="61"/>
  <c r="L1010" i="61"/>
  <c r="D1010" i="61"/>
  <c r="U1009" i="61"/>
  <c r="T1009" i="61"/>
  <c r="L1009" i="61"/>
  <c r="U1008" i="61"/>
  <c r="T1008" i="61"/>
  <c r="L1008" i="61"/>
  <c r="D1008" i="61"/>
  <c r="U1007" i="61"/>
  <c r="T1007" i="61"/>
  <c r="U1006" i="61"/>
  <c r="T1006" i="61"/>
  <c r="L1006" i="61"/>
  <c r="U1005" i="61"/>
  <c r="T1005" i="61"/>
  <c r="L1005" i="61"/>
  <c r="D1005" i="61"/>
  <c r="U1004" i="61"/>
  <c r="T1004" i="61"/>
  <c r="L1004" i="61"/>
  <c r="D1004" i="61"/>
  <c r="U1003" i="61"/>
  <c r="T1003" i="61"/>
  <c r="L1003" i="61"/>
  <c r="D1003" i="61"/>
  <c r="U1002" i="61"/>
  <c r="T1002" i="61"/>
  <c r="L1002" i="61"/>
  <c r="D1002" i="61"/>
  <c r="U1001" i="61"/>
  <c r="T1001" i="61"/>
  <c r="L1001" i="61"/>
  <c r="D1001" i="61"/>
  <c r="U1000" i="61"/>
  <c r="T1000" i="61"/>
  <c r="L1000" i="61"/>
  <c r="D1000" i="61"/>
  <c r="U999" i="61"/>
  <c r="T999" i="61"/>
  <c r="L999" i="61"/>
  <c r="D999" i="61"/>
  <c r="U998" i="61"/>
  <c r="T998" i="61"/>
  <c r="L998" i="61"/>
  <c r="D998" i="61"/>
  <c r="U997" i="61"/>
  <c r="T997" i="61"/>
  <c r="L997" i="61"/>
  <c r="D997" i="61"/>
  <c r="U996" i="61"/>
  <c r="T996" i="61"/>
  <c r="L996" i="61"/>
  <c r="D996" i="61"/>
  <c r="U995" i="61"/>
  <c r="T995" i="61"/>
  <c r="L995" i="61"/>
  <c r="D995" i="61"/>
  <c r="U994" i="61"/>
  <c r="T994" i="61"/>
  <c r="L994" i="61"/>
  <c r="D994" i="61"/>
  <c r="U993" i="61"/>
  <c r="T993" i="61"/>
  <c r="L993" i="61"/>
  <c r="D993" i="61"/>
  <c r="U992" i="61"/>
  <c r="T992" i="61"/>
  <c r="L992" i="61"/>
  <c r="D992" i="61"/>
  <c r="U991" i="61"/>
  <c r="T991" i="61"/>
  <c r="L991" i="61"/>
  <c r="D991" i="61"/>
  <c r="U990" i="61"/>
  <c r="T990" i="61"/>
  <c r="L990" i="61"/>
  <c r="D990" i="61"/>
  <c r="U989" i="61"/>
  <c r="T989" i="61"/>
  <c r="L989" i="61"/>
  <c r="D989" i="61"/>
  <c r="U988" i="61"/>
  <c r="T988" i="61"/>
  <c r="L988" i="61"/>
  <c r="D988" i="61"/>
  <c r="U987" i="61"/>
  <c r="T987" i="61"/>
  <c r="L987" i="61"/>
  <c r="U986" i="61"/>
  <c r="T986" i="61"/>
  <c r="L986" i="61"/>
  <c r="U985" i="61"/>
  <c r="T985" i="61"/>
  <c r="L985" i="61"/>
  <c r="U984" i="61"/>
  <c r="T984" i="61"/>
  <c r="L984" i="61"/>
  <c r="D984" i="61"/>
  <c r="U983" i="61"/>
  <c r="T983" i="61"/>
  <c r="L983" i="61"/>
  <c r="U982" i="61"/>
  <c r="T982" i="61"/>
  <c r="L982" i="61"/>
  <c r="D982" i="61"/>
  <c r="U981" i="61"/>
  <c r="T981" i="61"/>
  <c r="L981" i="61"/>
  <c r="U980" i="61"/>
  <c r="T980" i="61"/>
  <c r="L980" i="61"/>
  <c r="U979" i="61"/>
  <c r="T979" i="61"/>
  <c r="L979" i="61"/>
  <c r="D979" i="61"/>
  <c r="U978" i="61"/>
  <c r="T978" i="61"/>
  <c r="L978" i="61"/>
  <c r="D978" i="61"/>
  <c r="U977" i="61"/>
  <c r="T977" i="61"/>
  <c r="L977" i="61"/>
  <c r="D977" i="61"/>
  <c r="U976" i="61"/>
  <c r="T976" i="61"/>
  <c r="L976" i="61"/>
  <c r="D976" i="61"/>
  <c r="U975" i="61"/>
  <c r="T975" i="61"/>
  <c r="L975" i="61"/>
  <c r="D975" i="61"/>
  <c r="U974" i="61"/>
  <c r="T974" i="61"/>
  <c r="L974" i="61"/>
  <c r="D974" i="61"/>
  <c r="U973" i="61"/>
  <c r="T973" i="61"/>
  <c r="L973" i="61"/>
  <c r="D973" i="61"/>
  <c r="U972" i="61"/>
  <c r="T972" i="61"/>
  <c r="L972" i="61"/>
  <c r="D972" i="61"/>
  <c r="U971" i="61"/>
  <c r="T971" i="61"/>
  <c r="L971" i="61"/>
  <c r="D971" i="61"/>
  <c r="U970" i="61"/>
  <c r="T970" i="61"/>
  <c r="L970" i="61"/>
  <c r="D970" i="61"/>
  <c r="U969" i="61"/>
  <c r="T969" i="61"/>
  <c r="L969" i="61"/>
  <c r="D969" i="61"/>
  <c r="U968" i="61"/>
  <c r="T968" i="61"/>
  <c r="L968" i="61"/>
  <c r="D968" i="61"/>
  <c r="U967" i="61"/>
  <c r="T967" i="61"/>
  <c r="L967" i="61"/>
  <c r="D967" i="61"/>
  <c r="U966" i="61"/>
  <c r="T966" i="61"/>
  <c r="L966" i="61"/>
  <c r="D966" i="61"/>
  <c r="U965" i="61"/>
  <c r="T965" i="61"/>
  <c r="L965" i="61"/>
  <c r="D965" i="61"/>
  <c r="U964" i="61"/>
  <c r="T964" i="61"/>
  <c r="L964" i="61"/>
  <c r="D964" i="61"/>
  <c r="U963" i="61"/>
  <c r="T963" i="61"/>
  <c r="L963" i="61"/>
  <c r="D963" i="61"/>
  <c r="U962" i="61"/>
  <c r="T962" i="61"/>
  <c r="L962" i="61"/>
  <c r="D962" i="61"/>
  <c r="U961" i="61"/>
  <c r="T961" i="61"/>
  <c r="L961" i="61"/>
  <c r="D961" i="61"/>
  <c r="U960" i="61"/>
  <c r="T960" i="61"/>
  <c r="L960" i="61"/>
  <c r="D960" i="61"/>
  <c r="U959" i="61"/>
  <c r="T959" i="61"/>
  <c r="L959" i="61"/>
  <c r="D959" i="61"/>
  <c r="U958" i="61"/>
  <c r="T958" i="61"/>
  <c r="U957" i="61"/>
  <c r="T957" i="61"/>
  <c r="L957" i="61"/>
  <c r="D957" i="61"/>
  <c r="U956" i="61"/>
  <c r="T956" i="61"/>
  <c r="L956" i="61"/>
  <c r="D956" i="61"/>
  <c r="U955" i="61"/>
  <c r="T955" i="61"/>
  <c r="L955" i="61"/>
  <c r="D955" i="61"/>
  <c r="U954" i="61"/>
  <c r="T954" i="61"/>
  <c r="L954" i="61"/>
  <c r="D954" i="61"/>
  <c r="U953" i="61"/>
  <c r="T953" i="61"/>
  <c r="L953" i="61"/>
  <c r="D953" i="61"/>
  <c r="U952" i="61"/>
  <c r="T952" i="61"/>
  <c r="L952" i="61"/>
  <c r="D952" i="61"/>
  <c r="U951" i="61"/>
  <c r="T951" i="61"/>
  <c r="L951" i="61"/>
  <c r="D951" i="61"/>
  <c r="U950" i="61"/>
  <c r="T950" i="61"/>
  <c r="L950" i="61"/>
  <c r="D950" i="61"/>
  <c r="U949" i="61"/>
  <c r="T949" i="61"/>
  <c r="L949" i="61"/>
  <c r="D949" i="61"/>
  <c r="U948" i="61"/>
  <c r="T948" i="61"/>
  <c r="L948" i="61"/>
  <c r="D948" i="61"/>
  <c r="U947" i="61"/>
  <c r="T947" i="61"/>
  <c r="L947" i="61"/>
  <c r="D947" i="61"/>
  <c r="U946" i="61"/>
  <c r="T946" i="61"/>
  <c r="L946" i="61"/>
  <c r="D946" i="61"/>
  <c r="U945" i="61"/>
  <c r="T945" i="61"/>
  <c r="L945" i="61"/>
  <c r="D945" i="61"/>
  <c r="U944" i="61"/>
  <c r="T944" i="61"/>
  <c r="L944" i="61"/>
  <c r="D944" i="61"/>
  <c r="U943" i="61"/>
  <c r="T943" i="61"/>
  <c r="L943" i="61"/>
  <c r="D943" i="61"/>
  <c r="U942" i="61"/>
  <c r="T942" i="61"/>
  <c r="L942" i="61"/>
  <c r="D942" i="61"/>
  <c r="U941" i="61"/>
  <c r="T941" i="61"/>
  <c r="L941" i="61"/>
  <c r="D941" i="61"/>
  <c r="U940" i="61"/>
  <c r="T940" i="61"/>
  <c r="L940" i="61"/>
  <c r="D940" i="61"/>
  <c r="U939" i="61"/>
  <c r="T939" i="61"/>
  <c r="L939" i="61"/>
  <c r="D939" i="61"/>
  <c r="U938" i="61"/>
  <c r="T938" i="61"/>
  <c r="L938" i="61"/>
  <c r="D938" i="61"/>
  <c r="U937" i="61"/>
  <c r="T937" i="61"/>
  <c r="L937" i="61"/>
  <c r="U936" i="61"/>
  <c r="T936" i="61"/>
  <c r="L936" i="61"/>
  <c r="U935" i="61"/>
  <c r="T935" i="61"/>
  <c r="L935" i="61"/>
  <c r="D935" i="61"/>
  <c r="U934" i="61"/>
  <c r="T934" i="61"/>
  <c r="L934" i="61"/>
  <c r="U933" i="61"/>
  <c r="T933" i="61"/>
  <c r="L933" i="61"/>
  <c r="U932" i="61"/>
  <c r="T932" i="61"/>
  <c r="L932" i="61"/>
  <c r="D932" i="61"/>
  <c r="U931" i="61"/>
  <c r="T931" i="61"/>
  <c r="L931" i="61"/>
  <c r="U930" i="61"/>
  <c r="T930" i="61"/>
  <c r="L930" i="61"/>
  <c r="D930" i="61"/>
  <c r="U929" i="61"/>
  <c r="T929" i="61"/>
  <c r="U928" i="61"/>
  <c r="T928" i="61"/>
  <c r="U927" i="61"/>
  <c r="T927" i="61"/>
  <c r="L927" i="61"/>
  <c r="D927" i="61"/>
  <c r="U926" i="61"/>
  <c r="T926" i="61"/>
  <c r="L926" i="61"/>
  <c r="D926" i="61"/>
  <c r="U925" i="61"/>
  <c r="T925" i="61"/>
  <c r="L925" i="61"/>
  <c r="D925" i="61"/>
  <c r="U924" i="61"/>
  <c r="T924" i="61"/>
  <c r="L924" i="61"/>
  <c r="D924" i="61"/>
  <c r="U923" i="61"/>
  <c r="T923" i="61"/>
  <c r="L923" i="61"/>
  <c r="D923" i="61"/>
  <c r="U922" i="61"/>
  <c r="T922" i="61"/>
  <c r="L922" i="61"/>
  <c r="D922" i="61"/>
  <c r="U921" i="61"/>
  <c r="T921" i="61"/>
  <c r="L921" i="61"/>
  <c r="D921" i="61"/>
  <c r="U920" i="61"/>
  <c r="T920" i="61"/>
  <c r="L920" i="61"/>
  <c r="D920" i="61"/>
  <c r="U919" i="61"/>
  <c r="T919" i="61"/>
  <c r="L919" i="61"/>
  <c r="U918" i="61"/>
  <c r="T918" i="61"/>
  <c r="L918" i="61"/>
  <c r="D918" i="61"/>
  <c r="U917" i="61"/>
  <c r="T917" i="61"/>
  <c r="L917" i="61"/>
  <c r="D917" i="61"/>
  <c r="U916" i="61"/>
  <c r="T916" i="61"/>
  <c r="L916" i="61"/>
  <c r="D916" i="61"/>
  <c r="U915" i="61"/>
  <c r="T915" i="61"/>
  <c r="L915" i="61"/>
  <c r="U914" i="61"/>
  <c r="T914" i="61"/>
  <c r="L914" i="61"/>
  <c r="D914" i="61"/>
  <c r="U913" i="61"/>
  <c r="T913" i="61"/>
  <c r="U912" i="61"/>
  <c r="T912" i="61"/>
  <c r="L912" i="61"/>
  <c r="D912" i="61"/>
  <c r="U911" i="61"/>
  <c r="T911" i="61"/>
  <c r="L911" i="61"/>
  <c r="D911" i="61"/>
  <c r="U910" i="61"/>
  <c r="T910" i="61"/>
  <c r="L910" i="61"/>
  <c r="D910" i="61"/>
  <c r="U909" i="61"/>
  <c r="T909" i="61"/>
  <c r="D909" i="61"/>
  <c r="U908" i="61"/>
  <c r="T908" i="61"/>
  <c r="D908" i="61"/>
  <c r="U907" i="61"/>
  <c r="T907" i="61"/>
  <c r="L907" i="61"/>
  <c r="D907" i="61"/>
  <c r="U906" i="61"/>
  <c r="T906" i="61"/>
  <c r="L906" i="61"/>
  <c r="D906" i="61"/>
  <c r="U905" i="61"/>
  <c r="T905" i="61"/>
  <c r="L905" i="61"/>
  <c r="D905" i="61"/>
  <c r="U904" i="61"/>
  <c r="T904" i="61"/>
  <c r="U903" i="61"/>
  <c r="T903" i="61"/>
  <c r="L903" i="61"/>
  <c r="D903" i="61"/>
  <c r="U902" i="61"/>
  <c r="T902" i="61"/>
  <c r="L902" i="61"/>
  <c r="U901" i="61"/>
  <c r="T901" i="61"/>
  <c r="L901" i="61"/>
  <c r="U900" i="61"/>
  <c r="T900" i="61"/>
  <c r="L900" i="61"/>
  <c r="U899" i="61"/>
  <c r="T899" i="61"/>
  <c r="L899" i="61"/>
  <c r="U898" i="61"/>
  <c r="T898" i="61"/>
  <c r="L898" i="61"/>
  <c r="U897" i="61"/>
  <c r="T897" i="61"/>
  <c r="L897" i="61"/>
  <c r="U896" i="61"/>
  <c r="T896" i="61"/>
  <c r="L896" i="61"/>
  <c r="U895" i="61"/>
  <c r="T895" i="61"/>
  <c r="L895" i="61"/>
  <c r="U894" i="61"/>
  <c r="T894" i="61"/>
  <c r="L894" i="61"/>
  <c r="U893" i="61"/>
  <c r="T893" i="61"/>
  <c r="U892" i="61"/>
  <c r="T892" i="61"/>
  <c r="L892" i="61"/>
  <c r="D892" i="61"/>
  <c r="U891" i="61"/>
  <c r="T891" i="61"/>
  <c r="L891" i="61"/>
  <c r="D891" i="61"/>
  <c r="U890" i="61"/>
  <c r="T890" i="61"/>
  <c r="L890" i="61"/>
  <c r="D890" i="61"/>
  <c r="U889" i="61"/>
  <c r="T889" i="61"/>
  <c r="L889" i="61"/>
  <c r="D889" i="61"/>
  <c r="U888" i="61"/>
  <c r="T888" i="61"/>
  <c r="L888" i="61"/>
  <c r="U887" i="61"/>
  <c r="T887" i="61"/>
  <c r="L887" i="61"/>
  <c r="D887" i="61"/>
  <c r="U886" i="61"/>
  <c r="T886" i="61"/>
  <c r="L886" i="61"/>
  <c r="D886" i="61"/>
  <c r="U885" i="61"/>
  <c r="T885" i="61"/>
  <c r="L885" i="61"/>
  <c r="D885" i="61"/>
  <c r="U884" i="61"/>
  <c r="T884" i="61"/>
  <c r="L884" i="61"/>
  <c r="U883" i="61"/>
  <c r="T883" i="61"/>
  <c r="L883" i="61"/>
  <c r="D883" i="61"/>
  <c r="U882" i="61"/>
  <c r="T882" i="61"/>
  <c r="U881" i="61"/>
  <c r="T881" i="61"/>
  <c r="L881" i="61"/>
  <c r="U880" i="61"/>
  <c r="T880" i="61"/>
  <c r="L880" i="61"/>
  <c r="D880" i="61"/>
  <c r="U879" i="61"/>
  <c r="T879" i="61"/>
  <c r="L879" i="61"/>
  <c r="D879" i="61"/>
  <c r="U878" i="61"/>
  <c r="T878" i="61"/>
  <c r="L878" i="61"/>
  <c r="D878" i="61"/>
  <c r="U877" i="61"/>
  <c r="T877" i="61"/>
  <c r="L877" i="61"/>
  <c r="D877" i="61"/>
  <c r="U876" i="61"/>
  <c r="T876" i="61"/>
  <c r="L876" i="61"/>
  <c r="D876" i="61"/>
  <c r="U875" i="61"/>
  <c r="T875" i="61"/>
  <c r="L875" i="61"/>
  <c r="D875" i="61"/>
  <c r="U874" i="61"/>
  <c r="T874" i="61"/>
  <c r="L874" i="61"/>
  <c r="D874" i="61"/>
  <c r="U873" i="61"/>
  <c r="T873" i="61"/>
  <c r="L873" i="61"/>
  <c r="D873" i="61"/>
  <c r="U872" i="61"/>
  <c r="T872" i="61"/>
  <c r="L872" i="61"/>
  <c r="D872" i="61"/>
  <c r="U871" i="61"/>
  <c r="T871" i="61"/>
  <c r="L871" i="61"/>
  <c r="D871" i="61"/>
  <c r="U870" i="61"/>
  <c r="T870" i="61"/>
  <c r="L870" i="61"/>
  <c r="D870" i="61"/>
  <c r="U869" i="61"/>
  <c r="T869" i="61"/>
  <c r="L869" i="61"/>
  <c r="D869" i="61"/>
  <c r="U868" i="61"/>
  <c r="T868" i="61"/>
  <c r="L868" i="61"/>
  <c r="D868" i="61"/>
  <c r="U867" i="61"/>
  <c r="T867" i="61"/>
  <c r="L867" i="61"/>
  <c r="D867" i="61"/>
  <c r="U866" i="61"/>
  <c r="T866" i="61"/>
  <c r="L866" i="61"/>
  <c r="D866" i="61"/>
  <c r="U865" i="61"/>
  <c r="T865" i="61"/>
  <c r="L865" i="61"/>
  <c r="D865" i="61"/>
  <c r="U864" i="61"/>
  <c r="T864" i="61"/>
  <c r="L864" i="61"/>
  <c r="D864" i="61"/>
  <c r="U863" i="61"/>
  <c r="T863" i="61"/>
  <c r="L863" i="61"/>
  <c r="D863" i="61"/>
  <c r="U862" i="61"/>
  <c r="T862" i="61"/>
  <c r="L862" i="61"/>
  <c r="U861" i="61"/>
  <c r="T861" i="61"/>
  <c r="L861" i="61"/>
  <c r="U860" i="61"/>
  <c r="T860" i="61"/>
  <c r="L860" i="61"/>
  <c r="U859" i="61"/>
  <c r="T859" i="61"/>
  <c r="L859" i="61"/>
  <c r="D859" i="61"/>
  <c r="U858" i="61"/>
  <c r="T858" i="61"/>
  <c r="L858" i="61"/>
  <c r="U857" i="61"/>
  <c r="T857" i="61"/>
  <c r="L857" i="61"/>
  <c r="D857" i="61"/>
  <c r="U856" i="61"/>
  <c r="T856" i="61"/>
  <c r="L856" i="61"/>
  <c r="U855" i="61"/>
  <c r="T855" i="61"/>
  <c r="L855" i="61"/>
  <c r="U854" i="61"/>
  <c r="T854" i="61"/>
  <c r="L854" i="61"/>
  <c r="D854" i="61"/>
  <c r="U853" i="61"/>
  <c r="T853" i="61"/>
  <c r="L853" i="61"/>
  <c r="D853" i="61"/>
  <c r="U852" i="61"/>
  <c r="T852" i="61"/>
  <c r="L852" i="61"/>
  <c r="D852" i="61"/>
  <c r="U851" i="61"/>
  <c r="T851" i="61"/>
  <c r="L851" i="61"/>
  <c r="D851" i="61"/>
  <c r="U850" i="61"/>
  <c r="T850" i="61"/>
  <c r="L850" i="61"/>
  <c r="D850" i="61"/>
  <c r="U849" i="61"/>
  <c r="T849" i="61"/>
  <c r="L849" i="61"/>
  <c r="D849" i="61"/>
  <c r="U848" i="61"/>
  <c r="T848" i="61"/>
  <c r="L848" i="61"/>
  <c r="D848" i="61"/>
  <c r="U847" i="61"/>
  <c r="T847" i="61"/>
  <c r="L847" i="61"/>
  <c r="D847" i="61"/>
  <c r="U846" i="61"/>
  <c r="T846" i="61"/>
  <c r="L846" i="61"/>
  <c r="D846" i="61"/>
  <c r="U845" i="61"/>
  <c r="T845" i="61"/>
  <c r="L845" i="61"/>
  <c r="D845" i="61"/>
  <c r="U844" i="61"/>
  <c r="T844" i="61"/>
  <c r="L844" i="61"/>
  <c r="D844" i="61"/>
  <c r="U843" i="61"/>
  <c r="T843" i="61"/>
  <c r="L843" i="61"/>
  <c r="D843" i="61"/>
  <c r="U842" i="61"/>
  <c r="T842" i="61"/>
  <c r="L842" i="61"/>
  <c r="D842" i="61"/>
  <c r="U841" i="61"/>
  <c r="T841" i="61"/>
  <c r="L841" i="61"/>
  <c r="D841" i="61"/>
  <c r="U840" i="61"/>
  <c r="T840" i="61"/>
  <c r="L840" i="61"/>
  <c r="D840" i="61"/>
  <c r="U839" i="61"/>
  <c r="T839" i="61"/>
  <c r="L839" i="61"/>
  <c r="D839" i="61"/>
  <c r="U838" i="61"/>
  <c r="T838" i="61"/>
  <c r="L838" i="61"/>
  <c r="D838" i="61"/>
  <c r="U837" i="61"/>
  <c r="T837" i="61"/>
  <c r="L837" i="61"/>
  <c r="D837" i="61"/>
  <c r="U836" i="61"/>
  <c r="T836" i="61"/>
  <c r="L836" i="61"/>
  <c r="D836" i="61"/>
  <c r="U835" i="61"/>
  <c r="T835" i="61"/>
  <c r="L835" i="61"/>
  <c r="D835" i="61"/>
  <c r="U834" i="61"/>
  <c r="T834" i="61"/>
  <c r="L834" i="61"/>
  <c r="D834" i="61"/>
  <c r="U833" i="61"/>
  <c r="T833" i="61"/>
  <c r="U832" i="61"/>
  <c r="T832" i="61"/>
  <c r="L832" i="61"/>
  <c r="D832" i="61"/>
  <c r="U831" i="61"/>
  <c r="T831" i="61"/>
  <c r="L831" i="61"/>
  <c r="D831" i="61"/>
  <c r="U830" i="61"/>
  <c r="T830" i="61"/>
  <c r="L830" i="61"/>
  <c r="D830" i="61"/>
  <c r="U829" i="61"/>
  <c r="T829" i="61"/>
  <c r="L829" i="61"/>
  <c r="D829" i="61"/>
  <c r="U828" i="61"/>
  <c r="T828" i="61"/>
  <c r="L828" i="61"/>
  <c r="D828" i="61"/>
  <c r="U827" i="61"/>
  <c r="T827" i="61"/>
  <c r="L827" i="61"/>
  <c r="D827" i="61"/>
  <c r="U826" i="61"/>
  <c r="T826" i="61"/>
  <c r="L826" i="61"/>
  <c r="D826" i="61"/>
  <c r="U825" i="61"/>
  <c r="T825" i="61"/>
  <c r="L825" i="61"/>
  <c r="D825" i="61"/>
  <c r="U824" i="61"/>
  <c r="T824" i="61"/>
  <c r="L824" i="61"/>
  <c r="D824" i="61"/>
  <c r="U823" i="61"/>
  <c r="T823" i="61"/>
  <c r="L823" i="61"/>
  <c r="D823" i="61"/>
  <c r="U822" i="61"/>
  <c r="T822" i="61"/>
  <c r="L822" i="61"/>
  <c r="D822" i="61"/>
  <c r="U821" i="61"/>
  <c r="T821" i="61"/>
  <c r="L821" i="61"/>
  <c r="D821" i="61"/>
  <c r="U820" i="61"/>
  <c r="T820" i="61"/>
  <c r="L820" i="61"/>
  <c r="D820" i="61"/>
  <c r="U819" i="61"/>
  <c r="T819" i="61"/>
  <c r="L819" i="61"/>
  <c r="D819" i="61"/>
  <c r="U818" i="61"/>
  <c r="T818" i="61"/>
  <c r="L818" i="61"/>
  <c r="D818" i="61"/>
  <c r="U817" i="61"/>
  <c r="T817" i="61"/>
  <c r="L817" i="61"/>
  <c r="D817" i="61"/>
  <c r="U816" i="61"/>
  <c r="T816" i="61"/>
  <c r="L816" i="61"/>
  <c r="D816" i="61"/>
  <c r="U815" i="61"/>
  <c r="T815" i="61"/>
  <c r="L815" i="61"/>
  <c r="D815" i="61"/>
  <c r="U814" i="61"/>
  <c r="T814" i="61"/>
  <c r="L814" i="61"/>
  <c r="D814" i="61"/>
  <c r="U813" i="61"/>
  <c r="T813" i="61"/>
  <c r="L813" i="61"/>
  <c r="D813" i="61"/>
  <c r="U812" i="61"/>
  <c r="T812" i="61"/>
  <c r="L812" i="61"/>
  <c r="U811" i="61"/>
  <c r="T811" i="61"/>
  <c r="L811" i="61"/>
  <c r="U810" i="61"/>
  <c r="T810" i="61"/>
  <c r="L810" i="61"/>
  <c r="D810" i="61"/>
  <c r="U809" i="61"/>
  <c r="T809" i="61"/>
  <c r="L809" i="61"/>
  <c r="U808" i="61"/>
  <c r="T808" i="61"/>
  <c r="L808" i="61"/>
  <c r="U807" i="61"/>
  <c r="T807" i="61"/>
  <c r="L807" i="61"/>
  <c r="D807" i="61"/>
  <c r="U806" i="61"/>
  <c r="T806" i="61"/>
  <c r="L806" i="61"/>
  <c r="U805" i="61"/>
  <c r="T805" i="61"/>
  <c r="L805" i="61"/>
  <c r="D805" i="61"/>
  <c r="U804" i="61"/>
  <c r="T804" i="61"/>
  <c r="U803" i="61"/>
  <c r="T803" i="61"/>
  <c r="U802" i="61"/>
  <c r="T802" i="61"/>
  <c r="L802" i="61"/>
  <c r="D802" i="61"/>
  <c r="U801" i="61"/>
  <c r="T801" i="61"/>
  <c r="L801" i="61"/>
  <c r="D801" i="61"/>
  <c r="U800" i="61"/>
  <c r="T800" i="61"/>
  <c r="L800" i="61"/>
  <c r="D800" i="61"/>
  <c r="U799" i="61"/>
  <c r="T799" i="61"/>
  <c r="L799" i="61"/>
  <c r="D799" i="61"/>
  <c r="U798" i="61"/>
  <c r="T798" i="61"/>
  <c r="L798" i="61"/>
  <c r="D798" i="61"/>
  <c r="U797" i="61"/>
  <c r="T797" i="61"/>
  <c r="L797" i="61"/>
  <c r="D797" i="61"/>
  <c r="U796" i="61"/>
  <c r="T796" i="61"/>
  <c r="L796" i="61"/>
  <c r="D796" i="61"/>
  <c r="U795" i="61"/>
  <c r="T795" i="61"/>
  <c r="L795" i="61"/>
  <c r="D795" i="61"/>
  <c r="U794" i="61"/>
  <c r="T794" i="61"/>
  <c r="L794" i="61"/>
  <c r="U793" i="61"/>
  <c r="T793" i="61"/>
  <c r="L793" i="61"/>
  <c r="D793" i="61"/>
  <c r="U792" i="61"/>
  <c r="T792" i="61"/>
  <c r="L792" i="61"/>
  <c r="D792" i="61"/>
  <c r="U791" i="61"/>
  <c r="T791" i="61"/>
  <c r="L791" i="61"/>
  <c r="D791" i="61"/>
  <c r="U790" i="61"/>
  <c r="T790" i="61"/>
  <c r="L790" i="61"/>
  <c r="U789" i="61"/>
  <c r="T789" i="61"/>
  <c r="L789" i="61"/>
  <c r="D789" i="61"/>
  <c r="U788" i="61"/>
  <c r="T788" i="61"/>
  <c r="U787" i="61"/>
  <c r="T787" i="61"/>
  <c r="L787" i="61"/>
  <c r="D787" i="61"/>
  <c r="U786" i="61"/>
  <c r="T786" i="61"/>
  <c r="L786" i="61"/>
  <c r="D786" i="61"/>
  <c r="U785" i="61"/>
  <c r="T785" i="61"/>
  <c r="L785" i="61"/>
  <c r="D785" i="61"/>
  <c r="U784" i="61"/>
  <c r="T784" i="61"/>
  <c r="D784" i="61"/>
  <c r="U783" i="61"/>
  <c r="T783" i="61"/>
  <c r="D783" i="61"/>
  <c r="U782" i="61"/>
  <c r="T782" i="61"/>
  <c r="L782" i="61"/>
  <c r="D782" i="61"/>
  <c r="U781" i="61"/>
  <c r="T781" i="61"/>
  <c r="L781" i="61"/>
  <c r="D781" i="61"/>
  <c r="U780" i="61"/>
  <c r="T780" i="61"/>
  <c r="L780" i="61"/>
  <c r="D780" i="61"/>
  <c r="U779" i="61"/>
  <c r="T779" i="61"/>
  <c r="U778" i="61"/>
  <c r="T778" i="61"/>
  <c r="L778" i="61"/>
  <c r="D778" i="61"/>
  <c r="U777" i="61"/>
  <c r="T777" i="61"/>
  <c r="L777" i="61"/>
  <c r="U776" i="61"/>
  <c r="T776" i="61"/>
  <c r="L776" i="61"/>
  <c r="U775" i="61"/>
  <c r="T775" i="61"/>
  <c r="L775" i="61"/>
  <c r="U774" i="61"/>
  <c r="T774" i="61"/>
  <c r="L774" i="61"/>
  <c r="U773" i="61"/>
  <c r="T773" i="61"/>
  <c r="L773" i="61"/>
  <c r="U772" i="61"/>
  <c r="T772" i="61"/>
  <c r="L772" i="61"/>
  <c r="U771" i="61"/>
  <c r="T771" i="61"/>
  <c r="L771" i="61"/>
  <c r="U770" i="61"/>
  <c r="T770" i="61"/>
  <c r="L770" i="61"/>
  <c r="U769" i="61"/>
  <c r="T769" i="61"/>
  <c r="L769" i="61"/>
  <c r="U768" i="61"/>
  <c r="T768" i="61"/>
  <c r="U767" i="61"/>
  <c r="T767" i="61"/>
  <c r="L767" i="61"/>
  <c r="D767" i="61"/>
  <c r="U766" i="61"/>
  <c r="T766" i="61"/>
  <c r="L766" i="61"/>
  <c r="D766" i="61"/>
  <c r="U765" i="61"/>
  <c r="T765" i="61"/>
  <c r="L765" i="61"/>
  <c r="D765" i="61"/>
  <c r="U764" i="61"/>
  <c r="T764" i="61"/>
  <c r="L764" i="61"/>
  <c r="D764" i="61"/>
  <c r="U763" i="61"/>
  <c r="T763" i="61"/>
  <c r="L763" i="61"/>
  <c r="U762" i="61"/>
  <c r="T762" i="61"/>
  <c r="L762" i="61"/>
  <c r="D762" i="61"/>
  <c r="U761" i="61"/>
  <c r="T761" i="61"/>
  <c r="L761" i="61"/>
  <c r="D761" i="61"/>
  <c r="U760" i="61"/>
  <c r="T760" i="61"/>
  <c r="L760" i="61"/>
  <c r="D760" i="61"/>
  <c r="U759" i="61"/>
  <c r="T759" i="61"/>
  <c r="L759" i="61"/>
  <c r="U758" i="61"/>
  <c r="T758" i="61"/>
  <c r="L758" i="61"/>
  <c r="D758" i="61"/>
  <c r="U757" i="61"/>
  <c r="T757" i="61"/>
  <c r="U756" i="61"/>
  <c r="T756" i="61"/>
  <c r="L756" i="61"/>
  <c r="U755" i="61"/>
  <c r="T755" i="61"/>
  <c r="L755" i="61"/>
  <c r="D755" i="61"/>
  <c r="U754" i="61"/>
  <c r="T754" i="61"/>
  <c r="L754" i="61"/>
  <c r="D754" i="61"/>
  <c r="U753" i="61"/>
  <c r="T753" i="61"/>
  <c r="L753" i="61"/>
  <c r="D753" i="61"/>
  <c r="U752" i="61"/>
  <c r="T752" i="61"/>
  <c r="L752" i="61"/>
  <c r="D752" i="61"/>
  <c r="U751" i="61"/>
  <c r="T751" i="61"/>
  <c r="L751" i="61"/>
  <c r="D751" i="61"/>
  <c r="U750" i="61"/>
  <c r="T750" i="61"/>
  <c r="L750" i="61"/>
  <c r="D750" i="61"/>
  <c r="U749" i="61"/>
  <c r="T749" i="61"/>
  <c r="L749" i="61"/>
  <c r="D749" i="61"/>
  <c r="U748" i="61"/>
  <c r="T748" i="61"/>
  <c r="L748" i="61"/>
  <c r="D748" i="61"/>
  <c r="U747" i="61"/>
  <c r="T747" i="61"/>
  <c r="L747" i="61"/>
  <c r="D747" i="61"/>
  <c r="U746" i="61"/>
  <c r="T746" i="61"/>
  <c r="L746" i="61"/>
  <c r="D746" i="61"/>
  <c r="U745" i="61"/>
  <c r="T745" i="61"/>
  <c r="L745" i="61"/>
  <c r="D745" i="61"/>
  <c r="U744" i="61"/>
  <c r="T744" i="61"/>
  <c r="L744" i="61"/>
  <c r="D744" i="61"/>
  <c r="U743" i="61"/>
  <c r="T743" i="61"/>
  <c r="L743" i="61"/>
  <c r="D743" i="61"/>
  <c r="U742" i="61"/>
  <c r="T742" i="61"/>
  <c r="L742" i="61"/>
  <c r="D742" i="61"/>
  <c r="U741" i="61"/>
  <c r="T741" i="61"/>
  <c r="L741" i="61"/>
  <c r="D741" i="61"/>
  <c r="U740" i="61"/>
  <c r="T740" i="61"/>
  <c r="L740" i="61"/>
  <c r="D740" i="61"/>
  <c r="U739" i="61"/>
  <c r="T739" i="61"/>
  <c r="L739" i="61"/>
  <c r="D739" i="61"/>
  <c r="U738" i="61"/>
  <c r="T738" i="61"/>
  <c r="L738" i="61"/>
  <c r="D738" i="61"/>
  <c r="U737" i="61"/>
  <c r="T737" i="61"/>
  <c r="L737" i="61"/>
  <c r="U736" i="61"/>
  <c r="T736" i="61"/>
  <c r="L736" i="61"/>
  <c r="U735" i="61"/>
  <c r="T735" i="61"/>
  <c r="L735" i="61"/>
  <c r="U734" i="61"/>
  <c r="T734" i="61"/>
  <c r="L734" i="61"/>
  <c r="D734" i="61"/>
  <c r="U733" i="61"/>
  <c r="T733" i="61"/>
  <c r="L733" i="61"/>
  <c r="U732" i="61"/>
  <c r="T732" i="61"/>
  <c r="L732" i="61"/>
  <c r="D732" i="61"/>
  <c r="U731" i="61"/>
  <c r="T731" i="61"/>
  <c r="L731" i="61"/>
  <c r="U730" i="61"/>
  <c r="T730" i="61"/>
  <c r="L730" i="61"/>
  <c r="U729" i="61"/>
  <c r="T729" i="61"/>
  <c r="L729" i="61"/>
  <c r="D729" i="61"/>
  <c r="U728" i="61"/>
  <c r="T728" i="61"/>
  <c r="L728" i="61"/>
  <c r="D728" i="61"/>
  <c r="U727" i="61"/>
  <c r="T727" i="61"/>
  <c r="L727" i="61"/>
  <c r="D727" i="61"/>
  <c r="U726" i="61"/>
  <c r="T726" i="61"/>
  <c r="L726" i="61"/>
  <c r="D726" i="61"/>
  <c r="U725" i="61"/>
  <c r="T725" i="61"/>
  <c r="L725" i="61"/>
  <c r="D725" i="61"/>
  <c r="U724" i="61"/>
  <c r="T724" i="61"/>
  <c r="L724" i="61"/>
  <c r="D724" i="61"/>
  <c r="U723" i="61"/>
  <c r="T723" i="61"/>
  <c r="L723" i="61"/>
  <c r="D723" i="61"/>
  <c r="U722" i="61"/>
  <c r="T722" i="61"/>
  <c r="L722" i="61"/>
  <c r="D722" i="61"/>
  <c r="U721" i="61"/>
  <c r="T721" i="61"/>
  <c r="L721" i="61"/>
  <c r="D721" i="61"/>
  <c r="U720" i="61"/>
  <c r="T720" i="61"/>
  <c r="L720" i="61"/>
  <c r="D720" i="61"/>
  <c r="U719" i="61"/>
  <c r="T719" i="61"/>
  <c r="L719" i="61"/>
  <c r="D719" i="61"/>
  <c r="U718" i="61"/>
  <c r="T718" i="61"/>
  <c r="L718" i="61"/>
  <c r="D718" i="61"/>
  <c r="U717" i="61"/>
  <c r="T717" i="61"/>
  <c r="L717" i="61"/>
  <c r="D717" i="61"/>
  <c r="U716" i="61"/>
  <c r="T716" i="61"/>
  <c r="L716" i="61"/>
  <c r="D716" i="61"/>
  <c r="U715" i="61"/>
  <c r="T715" i="61"/>
  <c r="L715" i="61"/>
  <c r="D715" i="61"/>
  <c r="U714" i="61"/>
  <c r="T714" i="61"/>
  <c r="L714" i="61"/>
  <c r="D714" i="61"/>
  <c r="U713" i="61"/>
  <c r="T713" i="61"/>
  <c r="L713" i="61"/>
  <c r="D713" i="61"/>
  <c r="U712" i="61"/>
  <c r="T712" i="61"/>
  <c r="L712" i="61"/>
  <c r="D712" i="61"/>
  <c r="U711" i="61"/>
  <c r="T711" i="61"/>
  <c r="L711" i="61"/>
  <c r="D711" i="61"/>
  <c r="U710" i="61"/>
  <c r="T710" i="61"/>
  <c r="L710" i="61"/>
  <c r="D710" i="61"/>
  <c r="U709" i="61"/>
  <c r="T709" i="61"/>
  <c r="L709" i="61"/>
  <c r="D709" i="61"/>
  <c r="U708" i="61"/>
  <c r="T708" i="61"/>
  <c r="U707" i="61"/>
  <c r="T707" i="61"/>
  <c r="L707" i="61"/>
  <c r="D707" i="61"/>
  <c r="U706" i="61"/>
  <c r="T706" i="61"/>
  <c r="L706" i="61"/>
  <c r="D706" i="61"/>
  <c r="U705" i="61"/>
  <c r="T705" i="61"/>
  <c r="L705" i="61"/>
  <c r="D705" i="61"/>
  <c r="U704" i="61"/>
  <c r="T704" i="61"/>
  <c r="L704" i="61"/>
  <c r="D704" i="61"/>
  <c r="U703" i="61"/>
  <c r="T703" i="61"/>
  <c r="L703" i="61"/>
  <c r="D703" i="61"/>
  <c r="U702" i="61"/>
  <c r="T702" i="61"/>
  <c r="L702" i="61"/>
  <c r="D702" i="61"/>
  <c r="U701" i="61"/>
  <c r="T701" i="61"/>
  <c r="L701" i="61"/>
  <c r="D701" i="61"/>
  <c r="U700" i="61"/>
  <c r="T700" i="61"/>
  <c r="L700" i="61"/>
  <c r="D700" i="61"/>
  <c r="U699" i="61"/>
  <c r="T699" i="61"/>
  <c r="L699" i="61"/>
  <c r="D699" i="61"/>
  <c r="U698" i="61"/>
  <c r="T698" i="61"/>
  <c r="L698" i="61"/>
  <c r="D698" i="61"/>
  <c r="U697" i="61"/>
  <c r="T697" i="61"/>
  <c r="L697" i="61"/>
  <c r="D697" i="61"/>
  <c r="U696" i="61"/>
  <c r="T696" i="61"/>
  <c r="L696" i="61"/>
  <c r="D696" i="61"/>
  <c r="U695" i="61"/>
  <c r="T695" i="61"/>
  <c r="L695" i="61"/>
  <c r="D695" i="61"/>
  <c r="U694" i="61"/>
  <c r="T694" i="61"/>
  <c r="L694" i="61"/>
  <c r="D694" i="61"/>
  <c r="U693" i="61"/>
  <c r="T693" i="61"/>
  <c r="L693" i="61"/>
  <c r="D693" i="61"/>
  <c r="U692" i="61"/>
  <c r="T692" i="61"/>
  <c r="L692" i="61"/>
  <c r="D692" i="61"/>
  <c r="U691" i="61"/>
  <c r="T691" i="61"/>
  <c r="L691" i="61"/>
  <c r="D691" i="61"/>
  <c r="U690" i="61"/>
  <c r="T690" i="61"/>
  <c r="L690" i="61"/>
  <c r="D690" i="61"/>
  <c r="U689" i="61"/>
  <c r="T689" i="61"/>
  <c r="L689" i="61"/>
  <c r="D689" i="61"/>
  <c r="U688" i="61"/>
  <c r="T688" i="61"/>
  <c r="L688" i="61"/>
  <c r="D688" i="61"/>
  <c r="U687" i="61"/>
  <c r="T687" i="61"/>
  <c r="L687" i="61"/>
  <c r="U686" i="61"/>
  <c r="T686" i="61"/>
  <c r="L686" i="61"/>
  <c r="U685" i="61"/>
  <c r="T685" i="61"/>
  <c r="L685" i="61"/>
  <c r="D685" i="61"/>
  <c r="U684" i="61"/>
  <c r="T684" i="61"/>
  <c r="L684" i="61"/>
  <c r="U683" i="61"/>
  <c r="T683" i="61"/>
  <c r="L683" i="61"/>
  <c r="U682" i="61"/>
  <c r="T682" i="61"/>
  <c r="L682" i="61"/>
  <c r="D682" i="61"/>
  <c r="U681" i="61"/>
  <c r="T681" i="61"/>
  <c r="L681" i="61"/>
  <c r="U680" i="61"/>
  <c r="T680" i="61"/>
  <c r="L680" i="61"/>
  <c r="D680" i="61"/>
  <c r="U679" i="61"/>
  <c r="T679" i="61"/>
  <c r="U678" i="61"/>
  <c r="T678" i="61"/>
  <c r="U677" i="61"/>
  <c r="T677" i="61"/>
  <c r="L677" i="61"/>
  <c r="D677" i="61"/>
  <c r="U676" i="61"/>
  <c r="T676" i="61"/>
  <c r="L676" i="61"/>
  <c r="D676" i="61"/>
  <c r="U675" i="61"/>
  <c r="T675" i="61"/>
  <c r="L675" i="61"/>
  <c r="D675" i="61"/>
  <c r="U674" i="61"/>
  <c r="T674" i="61"/>
  <c r="L674" i="61"/>
  <c r="D674" i="61"/>
  <c r="U673" i="61"/>
  <c r="T673" i="61"/>
  <c r="L673" i="61"/>
  <c r="D673" i="61"/>
  <c r="U672" i="61"/>
  <c r="T672" i="61"/>
  <c r="L672" i="61"/>
  <c r="D672" i="61"/>
  <c r="U671" i="61"/>
  <c r="T671" i="61"/>
  <c r="L671" i="61"/>
  <c r="D671" i="61"/>
  <c r="U670" i="61"/>
  <c r="T670" i="61"/>
  <c r="L670" i="61"/>
  <c r="D670" i="61"/>
  <c r="U669" i="61"/>
  <c r="T669" i="61"/>
  <c r="L669" i="61"/>
  <c r="U668" i="61"/>
  <c r="T668" i="61"/>
  <c r="L668" i="61"/>
  <c r="D668" i="61"/>
  <c r="U667" i="61"/>
  <c r="T667" i="61"/>
  <c r="L667" i="61"/>
  <c r="D667" i="61"/>
  <c r="U666" i="61"/>
  <c r="T666" i="61"/>
  <c r="L666" i="61"/>
  <c r="D666" i="61"/>
  <c r="U665" i="61"/>
  <c r="T665" i="61"/>
  <c r="L665" i="61"/>
  <c r="U664" i="61"/>
  <c r="T664" i="61"/>
  <c r="L664" i="61"/>
  <c r="D664" i="61"/>
  <c r="U663" i="61"/>
  <c r="T663" i="61"/>
  <c r="U662" i="61"/>
  <c r="T662" i="61"/>
  <c r="L662" i="61"/>
  <c r="D662" i="61"/>
  <c r="U661" i="61"/>
  <c r="T661" i="61"/>
  <c r="L661" i="61"/>
  <c r="D661" i="61"/>
  <c r="U660" i="61"/>
  <c r="T660" i="61"/>
  <c r="L660" i="61"/>
  <c r="D660" i="61"/>
  <c r="U659" i="61"/>
  <c r="T659" i="61"/>
  <c r="D659" i="61"/>
  <c r="U658" i="61"/>
  <c r="T658" i="61"/>
  <c r="D658" i="61"/>
  <c r="U657" i="61"/>
  <c r="T657" i="61"/>
  <c r="L657" i="61"/>
  <c r="D657" i="61"/>
  <c r="U656" i="61"/>
  <c r="T656" i="61"/>
  <c r="L656" i="61"/>
  <c r="D656" i="61"/>
  <c r="U655" i="61"/>
  <c r="T655" i="61"/>
  <c r="L655" i="61"/>
  <c r="D655" i="61"/>
  <c r="U654" i="61"/>
  <c r="T654" i="61"/>
  <c r="U653" i="61"/>
  <c r="T653" i="61"/>
  <c r="L653" i="61"/>
  <c r="D653" i="61"/>
  <c r="U652" i="61"/>
  <c r="T652" i="61"/>
  <c r="L652" i="61"/>
  <c r="U651" i="61"/>
  <c r="T651" i="61"/>
  <c r="L651" i="61"/>
  <c r="U650" i="61"/>
  <c r="T650" i="61"/>
  <c r="L650" i="61"/>
  <c r="U649" i="61"/>
  <c r="T649" i="61"/>
  <c r="L649" i="61"/>
  <c r="U648" i="61"/>
  <c r="T648" i="61"/>
  <c r="L648" i="61"/>
  <c r="U647" i="61"/>
  <c r="T647" i="61"/>
  <c r="L647" i="61"/>
  <c r="U646" i="61"/>
  <c r="T646" i="61"/>
  <c r="L646" i="61"/>
  <c r="U645" i="61"/>
  <c r="T645" i="61"/>
  <c r="L645" i="61"/>
  <c r="U644" i="61"/>
  <c r="T644" i="61"/>
  <c r="L644" i="61"/>
  <c r="U643" i="61"/>
  <c r="T643" i="61"/>
  <c r="U642" i="61"/>
  <c r="T642" i="61"/>
  <c r="L642" i="61"/>
  <c r="D642" i="61"/>
  <c r="U641" i="61"/>
  <c r="T641" i="61"/>
  <c r="L641" i="61"/>
  <c r="D641" i="61"/>
  <c r="U640" i="61"/>
  <c r="T640" i="61"/>
  <c r="L640" i="61"/>
  <c r="D640" i="61"/>
  <c r="U639" i="61"/>
  <c r="T639" i="61"/>
  <c r="L639" i="61"/>
  <c r="D639" i="61"/>
  <c r="U638" i="61"/>
  <c r="T638" i="61"/>
  <c r="L638" i="61"/>
  <c r="U637" i="61"/>
  <c r="T637" i="61"/>
  <c r="L637" i="61"/>
  <c r="D637" i="61"/>
  <c r="U636" i="61"/>
  <c r="T636" i="61"/>
  <c r="L636" i="61"/>
  <c r="D636" i="61"/>
  <c r="U635" i="61"/>
  <c r="T635" i="61"/>
  <c r="L635" i="61"/>
  <c r="D635" i="61"/>
  <c r="U634" i="61"/>
  <c r="T634" i="61"/>
  <c r="L634" i="61"/>
  <c r="U633" i="61"/>
  <c r="T633" i="61"/>
  <c r="L633" i="61"/>
  <c r="D633" i="61"/>
  <c r="U632" i="61"/>
  <c r="T632" i="61"/>
  <c r="U631" i="61"/>
  <c r="T631" i="61"/>
  <c r="L631" i="61"/>
  <c r="U630" i="61"/>
  <c r="T630" i="61"/>
  <c r="L630" i="61"/>
  <c r="D630" i="61"/>
  <c r="U629" i="61"/>
  <c r="T629" i="61"/>
  <c r="L629" i="61"/>
  <c r="D629" i="61"/>
  <c r="U628" i="61"/>
  <c r="T628" i="61"/>
  <c r="L628" i="61"/>
  <c r="D628" i="61"/>
  <c r="U627" i="61"/>
  <c r="T627" i="61"/>
  <c r="L627" i="61"/>
  <c r="D627" i="61"/>
  <c r="U626" i="61"/>
  <c r="T626" i="61"/>
  <c r="L626" i="61"/>
  <c r="D626" i="61"/>
  <c r="U625" i="61"/>
  <c r="T625" i="61"/>
  <c r="L625" i="61"/>
  <c r="D625" i="61"/>
  <c r="U624" i="61"/>
  <c r="T624" i="61"/>
  <c r="L624" i="61"/>
  <c r="D624" i="61"/>
  <c r="U623" i="61"/>
  <c r="T623" i="61"/>
  <c r="L623" i="61"/>
  <c r="D623" i="61"/>
  <c r="U622" i="61"/>
  <c r="T622" i="61"/>
  <c r="L622" i="61"/>
  <c r="D622" i="61"/>
  <c r="U621" i="61"/>
  <c r="T621" i="61"/>
  <c r="L621" i="61"/>
  <c r="D621" i="61"/>
  <c r="U620" i="61"/>
  <c r="T620" i="61"/>
  <c r="L620" i="61"/>
  <c r="D620" i="61"/>
  <c r="U619" i="61"/>
  <c r="T619" i="61"/>
  <c r="L619" i="61"/>
  <c r="D619" i="61"/>
  <c r="U618" i="61"/>
  <c r="T618" i="61"/>
  <c r="L618" i="61"/>
  <c r="D618" i="61"/>
  <c r="U617" i="61"/>
  <c r="T617" i="61"/>
  <c r="L617" i="61"/>
  <c r="D617" i="61"/>
  <c r="U616" i="61"/>
  <c r="T616" i="61"/>
  <c r="L616" i="61"/>
  <c r="D616" i="61"/>
  <c r="U615" i="61"/>
  <c r="T615" i="61"/>
  <c r="L615" i="61"/>
  <c r="D615" i="61"/>
  <c r="U614" i="61"/>
  <c r="T614" i="61"/>
  <c r="L614" i="61"/>
  <c r="D614" i="61"/>
  <c r="U613" i="61"/>
  <c r="T613" i="61"/>
  <c r="L613" i="61"/>
  <c r="D613" i="61"/>
  <c r="U612" i="61"/>
  <c r="T612" i="61"/>
  <c r="L612" i="61"/>
  <c r="U611" i="61"/>
  <c r="T611" i="61"/>
  <c r="L611" i="61"/>
  <c r="U610" i="61"/>
  <c r="T610" i="61"/>
  <c r="L610" i="61"/>
  <c r="U609" i="61"/>
  <c r="T609" i="61"/>
  <c r="L609" i="61"/>
  <c r="D609" i="61"/>
  <c r="U608" i="61"/>
  <c r="T608" i="61"/>
  <c r="L608" i="61"/>
  <c r="U607" i="61"/>
  <c r="T607" i="61"/>
  <c r="L607" i="61"/>
  <c r="D607" i="61"/>
  <c r="U606" i="61"/>
  <c r="T606" i="61"/>
  <c r="L606" i="61"/>
  <c r="U605" i="61"/>
  <c r="T605" i="61"/>
  <c r="L605" i="61"/>
  <c r="U604" i="61"/>
  <c r="T604" i="61"/>
  <c r="L604" i="61"/>
  <c r="D604" i="61"/>
  <c r="U603" i="61"/>
  <c r="T603" i="61"/>
  <c r="L603" i="61"/>
  <c r="D603" i="61"/>
  <c r="U602" i="61"/>
  <c r="T602" i="61"/>
  <c r="L602" i="61"/>
  <c r="D602" i="61"/>
  <c r="U601" i="61"/>
  <c r="T601" i="61"/>
  <c r="L601" i="61"/>
  <c r="D601" i="61"/>
  <c r="U600" i="61"/>
  <c r="T600" i="61"/>
  <c r="L600" i="61"/>
  <c r="D600" i="61"/>
  <c r="U599" i="61"/>
  <c r="T599" i="61"/>
  <c r="L599" i="61"/>
  <c r="D599" i="61"/>
  <c r="U598" i="61"/>
  <c r="T598" i="61"/>
  <c r="L598" i="61"/>
  <c r="D598" i="61"/>
  <c r="U597" i="61"/>
  <c r="T597" i="61"/>
  <c r="L597" i="61"/>
  <c r="D597" i="61"/>
  <c r="U596" i="61"/>
  <c r="T596" i="61"/>
  <c r="L596" i="61"/>
  <c r="D596" i="61"/>
  <c r="U595" i="61"/>
  <c r="T595" i="61"/>
  <c r="L595" i="61"/>
  <c r="D595" i="61"/>
  <c r="U594" i="61"/>
  <c r="T594" i="61"/>
  <c r="L594" i="61"/>
  <c r="D594" i="61"/>
  <c r="U593" i="61"/>
  <c r="T593" i="61"/>
  <c r="L593" i="61"/>
  <c r="D593" i="61"/>
  <c r="U592" i="61"/>
  <c r="T592" i="61"/>
  <c r="L592" i="61"/>
  <c r="D592" i="61"/>
  <c r="U591" i="61"/>
  <c r="T591" i="61"/>
  <c r="L591" i="61"/>
  <c r="D591" i="61"/>
  <c r="U590" i="61"/>
  <c r="T590" i="61"/>
  <c r="L590" i="61"/>
  <c r="D590" i="61"/>
  <c r="U589" i="61"/>
  <c r="T589" i="61"/>
  <c r="L589" i="61"/>
  <c r="D589" i="61"/>
  <c r="U588" i="61"/>
  <c r="T588" i="61"/>
  <c r="L588" i="61"/>
  <c r="D588" i="61"/>
  <c r="U587" i="61"/>
  <c r="T587" i="61"/>
  <c r="L587" i="61"/>
  <c r="D587" i="61"/>
  <c r="U586" i="61"/>
  <c r="T586" i="61"/>
  <c r="L586" i="61"/>
  <c r="D586" i="61"/>
  <c r="U585" i="61"/>
  <c r="T585" i="61"/>
  <c r="L585" i="61"/>
  <c r="D585" i="61"/>
  <c r="U584" i="61"/>
  <c r="T584" i="61"/>
  <c r="L584" i="61"/>
  <c r="D584" i="61"/>
  <c r="U583" i="61"/>
  <c r="T583" i="61"/>
  <c r="U582" i="61"/>
  <c r="T582" i="61"/>
  <c r="L582" i="61"/>
  <c r="D582" i="61"/>
  <c r="U581" i="61"/>
  <c r="T581" i="61"/>
  <c r="L581" i="61"/>
  <c r="D581" i="61"/>
  <c r="U580" i="61"/>
  <c r="T580" i="61"/>
  <c r="L580" i="61"/>
  <c r="D580" i="61"/>
  <c r="U579" i="61"/>
  <c r="T579" i="61"/>
  <c r="L579" i="61"/>
  <c r="D579" i="61"/>
  <c r="U578" i="61"/>
  <c r="T578" i="61"/>
  <c r="L578" i="61"/>
  <c r="D578" i="61"/>
  <c r="U577" i="61"/>
  <c r="T577" i="61"/>
  <c r="L577" i="61"/>
  <c r="D577" i="61"/>
  <c r="U576" i="61"/>
  <c r="T576" i="61"/>
  <c r="L576" i="61"/>
  <c r="D576" i="61"/>
  <c r="U575" i="61"/>
  <c r="T575" i="61"/>
  <c r="L575" i="61"/>
  <c r="D575" i="61"/>
  <c r="U574" i="61"/>
  <c r="T574" i="61"/>
  <c r="L574" i="61"/>
  <c r="D574" i="61"/>
  <c r="U573" i="61"/>
  <c r="T573" i="61"/>
  <c r="L573" i="61"/>
  <c r="D573" i="61"/>
  <c r="U572" i="61"/>
  <c r="T572" i="61"/>
  <c r="L572" i="61"/>
  <c r="D572" i="61"/>
  <c r="U571" i="61"/>
  <c r="T571" i="61"/>
  <c r="L571" i="61"/>
  <c r="D571" i="61"/>
  <c r="U570" i="61"/>
  <c r="T570" i="61"/>
  <c r="L570" i="61"/>
  <c r="D570" i="61"/>
  <c r="U569" i="61"/>
  <c r="T569" i="61"/>
  <c r="L569" i="61"/>
  <c r="D569" i="61"/>
  <c r="U568" i="61"/>
  <c r="T568" i="61"/>
  <c r="L568" i="61"/>
  <c r="D568" i="61"/>
  <c r="U567" i="61"/>
  <c r="T567" i="61"/>
  <c r="L567" i="61"/>
  <c r="D567" i="61"/>
  <c r="U566" i="61"/>
  <c r="T566" i="61"/>
  <c r="L566" i="61"/>
  <c r="D566" i="61"/>
  <c r="U565" i="61"/>
  <c r="T565" i="61"/>
  <c r="L565" i="61"/>
  <c r="D565" i="61"/>
  <c r="U564" i="61"/>
  <c r="T564" i="61"/>
  <c r="L564" i="61"/>
  <c r="D564" i="61"/>
  <c r="U563" i="61"/>
  <c r="T563" i="61"/>
  <c r="L563" i="61"/>
  <c r="D563" i="61"/>
  <c r="U562" i="61"/>
  <c r="T562" i="61"/>
  <c r="L562" i="61"/>
  <c r="U561" i="61"/>
  <c r="T561" i="61"/>
  <c r="L561" i="61"/>
  <c r="U560" i="61"/>
  <c r="T560" i="61"/>
  <c r="L560" i="61"/>
  <c r="D560" i="61"/>
  <c r="U559" i="61"/>
  <c r="T559" i="61"/>
  <c r="L559" i="61"/>
  <c r="U558" i="61"/>
  <c r="T558" i="61"/>
  <c r="L558" i="61"/>
  <c r="U557" i="61"/>
  <c r="T557" i="61"/>
  <c r="L557" i="61"/>
  <c r="D557" i="61"/>
  <c r="U556" i="61"/>
  <c r="T556" i="61"/>
  <c r="L556" i="61"/>
  <c r="U555" i="61"/>
  <c r="T555" i="61"/>
  <c r="L555" i="61"/>
  <c r="D555" i="61"/>
  <c r="U554" i="61"/>
  <c r="T554" i="61"/>
  <c r="U553" i="61"/>
  <c r="T553" i="61"/>
  <c r="U552" i="61"/>
  <c r="T552" i="61"/>
  <c r="L552" i="61"/>
  <c r="D552" i="61"/>
  <c r="U551" i="61"/>
  <c r="T551" i="61"/>
  <c r="L551" i="61"/>
  <c r="D551" i="61"/>
  <c r="U550" i="61"/>
  <c r="T550" i="61"/>
  <c r="L550" i="61"/>
  <c r="D550" i="61"/>
  <c r="U549" i="61"/>
  <c r="T549" i="61"/>
  <c r="L549" i="61"/>
  <c r="D549" i="61"/>
  <c r="U548" i="61"/>
  <c r="T548" i="61"/>
  <c r="L548" i="61"/>
  <c r="D548" i="61"/>
  <c r="U547" i="61"/>
  <c r="T547" i="61"/>
  <c r="L547" i="61"/>
  <c r="D547" i="61"/>
  <c r="U546" i="61"/>
  <c r="T546" i="61"/>
  <c r="L546" i="61"/>
  <c r="D546" i="61"/>
  <c r="U545" i="61"/>
  <c r="T545" i="61"/>
  <c r="L545" i="61"/>
  <c r="D545" i="61"/>
  <c r="U544" i="61"/>
  <c r="T544" i="61"/>
  <c r="L544" i="61"/>
  <c r="U543" i="61"/>
  <c r="T543" i="61"/>
  <c r="L543" i="61"/>
  <c r="D543" i="61"/>
  <c r="U542" i="61"/>
  <c r="T542" i="61"/>
  <c r="L542" i="61"/>
  <c r="D542" i="61"/>
  <c r="U541" i="61"/>
  <c r="T541" i="61"/>
  <c r="L541" i="61"/>
  <c r="D541" i="61"/>
  <c r="U540" i="61"/>
  <c r="T540" i="61"/>
  <c r="L540" i="61"/>
  <c r="U539" i="61"/>
  <c r="T539" i="61"/>
  <c r="L539" i="61"/>
  <c r="D539" i="61"/>
  <c r="U538" i="61"/>
  <c r="T538" i="61"/>
  <c r="U537" i="61"/>
  <c r="T537" i="61"/>
  <c r="L537" i="61"/>
  <c r="D537" i="61"/>
  <c r="U536" i="61"/>
  <c r="T536" i="61"/>
  <c r="L536" i="61"/>
  <c r="D536" i="61"/>
  <c r="U535" i="61"/>
  <c r="T535" i="61"/>
  <c r="L535" i="61"/>
  <c r="D535" i="61"/>
  <c r="U534" i="61"/>
  <c r="T534" i="61"/>
  <c r="L534" i="61"/>
  <c r="D534" i="61"/>
  <c r="U533" i="61"/>
  <c r="T533" i="61"/>
  <c r="D533" i="61"/>
  <c r="U532" i="61"/>
  <c r="T532" i="61"/>
  <c r="L532" i="61"/>
  <c r="D532" i="61"/>
  <c r="U531" i="61"/>
  <c r="T531" i="61"/>
  <c r="L531" i="61"/>
  <c r="D531" i="61"/>
  <c r="U530" i="61"/>
  <c r="T530" i="61"/>
  <c r="L530" i="61"/>
  <c r="D530" i="61"/>
  <c r="U529" i="61"/>
  <c r="T529" i="61"/>
  <c r="U528" i="61"/>
  <c r="T528" i="61"/>
  <c r="L528" i="61"/>
  <c r="D528" i="61"/>
  <c r="U527" i="61"/>
  <c r="T527" i="61"/>
  <c r="L527" i="61"/>
  <c r="U526" i="61"/>
  <c r="T526" i="61"/>
  <c r="L526" i="61"/>
  <c r="U525" i="61"/>
  <c r="T525" i="61"/>
  <c r="L525" i="61"/>
  <c r="U524" i="61"/>
  <c r="T524" i="61"/>
  <c r="L524" i="61"/>
  <c r="U523" i="61"/>
  <c r="T523" i="61"/>
  <c r="L523" i="61"/>
  <c r="U522" i="61"/>
  <c r="T522" i="61"/>
  <c r="L522" i="61"/>
  <c r="U521" i="61"/>
  <c r="T521" i="61"/>
  <c r="L521" i="61"/>
  <c r="U520" i="61"/>
  <c r="T520" i="61"/>
  <c r="L520" i="61"/>
  <c r="U519" i="61"/>
  <c r="T519" i="61"/>
  <c r="L519" i="61"/>
  <c r="U518" i="61"/>
  <c r="T518" i="61"/>
  <c r="U517" i="61"/>
  <c r="T517" i="61"/>
  <c r="L517" i="61"/>
  <c r="D517" i="61"/>
  <c r="U516" i="61"/>
  <c r="T516" i="61"/>
  <c r="L516" i="61"/>
  <c r="D516" i="61"/>
  <c r="U515" i="61"/>
  <c r="T515" i="61"/>
  <c r="L515" i="61"/>
  <c r="D515" i="61"/>
  <c r="U514" i="61"/>
  <c r="T514" i="61"/>
  <c r="L514" i="61"/>
  <c r="D514" i="61"/>
  <c r="U513" i="61"/>
  <c r="T513" i="61"/>
  <c r="L513" i="61"/>
  <c r="U512" i="61"/>
  <c r="T512" i="61"/>
  <c r="L512" i="61"/>
  <c r="D512" i="61"/>
  <c r="U511" i="61"/>
  <c r="T511" i="61"/>
  <c r="L511" i="61"/>
  <c r="D511" i="61"/>
  <c r="U510" i="61"/>
  <c r="T510" i="61"/>
  <c r="L510" i="61"/>
  <c r="D510" i="61"/>
  <c r="U509" i="61"/>
  <c r="T509" i="61"/>
  <c r="L509" i="61"/>
  <c r="U508" i="61"/>
  <c r="T508" i="61"/>
  <c r="L508" i="61"/>
  <c r="D508" i="61"/>
  <c r="U507" i="61"/>
  <c r="T507" i="61"/>
  <c r="U506" i="61"/>
  <c r="T506" i="61"/>
  <c r="L506" i="61"/>
  <c r="U505" i="61"/>
  <c r="T505" i="61"/>
  <c r="L505" i="61"/>
  <c r="D505" i="61"/>
  <c r="U504" i="61"/>
  <c r="T504" i="61"/>
  <c r="L504" i="61"/>
  <c r="D504" i="61"/>
  <c r="U503" i="61"/>
  <c r="T503" i="61"/>
  <c r="L503" i="61"/>
  <c r="D503" i="61"/>
  <c r="U502" i="61"/>
  <c r="T502" i="61"/>
  <c r="L502" i="61"/>
  <c r="D502" i="61"/>
  <c r="U501" i="61"/>
  <c r="T501" i="61"/>
  <c r="L501" i="61"/>
  <c r="D501" i="61"/>
  <c r="U500" i="61"/>
  <c r="T500" i="61"/>
  <c r="L500" i="61"/>
  <c r="D500" i="61"/>
  <c r="U499" i="61"/>
  <c r="T499" i="61"/>
  <c r="L499" i="61"/>
  <c r="D499" i="61"/>
  <c r="U498" i="61"/>
  <c r="T498" i="61"/>
  <c r="L498" i="61"/>
  <c r="D498" i="61"/>
  <c r="U497" i="61"/>
  <c r="T497" i="61"/>
  <c r="L497" i="61"/>
  <c r="D497" i="61"/>
  <c r="U496" i="61"/>
  <c r="T496" i="61"/>
  <c r="L496" i="61"/>
  <c r="D496" i="61"/>
  <c r="U495" i="61"/>
  <c r="T495" i="61"/>
  <c r="L495" i="61"/>
  <c r="D495" i="61"/>
  <c r="U494" i="61"/>
  <c r="T494" i="61"/>
  <c r="L494" i="61"/>
  <c r="D494" i="61"/>
  <c r="U493" i="61"/>
  <c r="T493" i="61"/>
  <c r="L493" i="61"/>
  <c r="D493" i="61"/>
  <c r="U492" i="61"/>
  <c r="T492" i="61"/>
  <c r="L492" i="61"/>
  <c r="D492" i="61"/>
  <c r="U491" i="61"/>
  <c r="T491" i="61"/>
  <c r="L491" i="61"/>
  <c r="D491" i="61"/>
  <c r="U490" i="61"/>
  <c r="T490" i="61"/>
  <c r="L490" i="61"/>
  <c r="D490" i="61"/>
  <c r="U489" i="61"/>
  <c r="T489" i="61"/>
  <c r="L489" i="61"/>
  <c r="D489" i="61"/>
  <c r="U488" i="61"/>
  <c r="T488" i="61"/>
  <c r="L488" i="61"/>
  <c r="D488" i="61"/>
  <c r="U487" i="61"/>
  <c r="T487" i="61"/>
  <c r="L487" i="61"/>
  <c r="U486" i="61"/>
  <c r="T486" i="61"/>
  <c r="L486" i="61"/>
  <c r="U485" i="61"/>
  <c r="T485" i="61"/>
  <c r="L485" i="61"/>
  <c r="U484" i="61"/>
  <c r="T484" i="61"/>
  <c r="L484" i="61"/>
  <c r="D484" i="61"/>
  <c r="U483" i="61"/>
  <c r="T483" i="61"/>
  <c r="L483" i="61"/>
  <c r="U482" i="61"/>
  <c r="T482" i="61"/>
  <c r="L482" i="61"/>
  <c r="D482" i="61"/>
  <c r="U481" i="61"/>
  <c r="T481" i="61"/>
  <c r="L481" i="61"/>
  <c r="U480" i="61"/>
  <c r="T480" i="61"/>
  <c r="L480" i="61"/>
  <c r="U479" i="61"/>
  <c r="T479" i="61"/>
  <c r="L479" i="61"/>
  <c r="D479" i="61"/>
  <c r="U478" i="61"/>
  <c r="T478" i="61"/>
  <c r="L478" i="61"/>
  <c r="D478" i="61"/>
  <c r="U477" i="61"/>
  <c r="T477" i="61"/>
  <c r="L477" i="61"/>
  <c r="D477" i="61"/>
  <c r="U476" i="61"/>
  <c r="T476" i="61"/>
  <c r="L476" i="61"/>
  <c r="D476" i="61"/>
  <c r="U475" i="61"/>
  <c r="T475" i="61"/>
  <c r="L475" i="61"/>
  <c r="D475" i="61"/>
  <c r="U474" i="61"/>
  <c r="T474" i="61"/>
  <c r="L474" i="61"/>
  <c r="D474" i="61"/>
  <c r="U473" i="61"/>
  <c r="T473" i="61"/>
  <c r="L473" i="61"/>
  <c r="D473" i="61"/>
  <c r="U472" i="61"/>
  <c r="T472" i="61"/>
  <c r="L472" i="61"/>
  <c r="D472" i="61"/>
  <c r="U471" i="61"/>
  <c r="T471" i="61"/>
  <c r="L471" i="61"/>
  <c r="D471" i="61"/>
  <c r="U470" i="61"/>
  <c r="T470" i="61"/>
  <c r="L470" i="61"/>
  <c r="D470" i="61"/>
  <c r="U469" i="61"/>
  <c r="T469" i="61"/>
  <c r="L469" i="61"/>
  <c r="D469" i="61"/>
  <c r="U468" i="61"/>
  <c r="T468" i="61"/>
  <c r="L468" i="61"/>
  <c r="D468" i="61"/>
  <c r="U467" i="61"/>
  <c r="T467" i="61"/>
  <c r="L467" i="61"/>
  <c r="D467" i="61"/>
  <c r="U466" i="61"/>
  <c r="T466" i="61"/>
  <c r="L466" i="61"/>
  <c r="D466" i="61"/>
  <c r="U465" i="61"/>
  <c r="T465" i="61"/>
  <c r="L465" i="61"/>
  <c r="D465" i="61"/>
  <c r="U464" i="61"/>
  <c r="T464" i="61"/>
  <c r="L464" i="61"/>
  <c r="D464" i="61"/>
  <c r="U463" i="61"/>
  <c r="T463" i="61"/>
  <c r="L463" i="61"/>
  <c r="D463" i="61"/>
  <c r="U462" i="61"/>
  <c r="T462" i="61"/>
  <c r="L462" i="61"/>
  <c r="D462" i="61"/>
  <c r="U461" i="61"/>
  <c r="T461" i="61"/>
  <c r="L461" i="61"/>
  <c r="D461" i="61"/>
  <c r="U460" i="61"/>
  <c r="T460" i="61"/>
  <c r="L460" i="61"/>
  <c r="D460" i="61"/>
  <c r="U459" i="61"/>
  <c r="T459" i="61"/>
  <c r="L459" i="61"/>
  <c r="D459" i="61"/>
  <c r="U458" i="61"/>
  <c r="T458" i="61"/>
  <c r="U457" i="61"/>
  <c r="T457" i="61"/>
  <c r="L457" i="61"/>
  <c r="D457" i="61"/>
  <c r="U456" i="61"/>
  <c r="T456" i="61"/>
  <c r="L456" i="61"/>
  <c r="D456" i="61"/>
  <c r="U455" i="61"/>
  <c r="T455" i="61"/>
  <c r="L455" i="61"/>
  <c r="D455" i="61"/>
  <c r="U454" i="61"/>
  <c r="T454" i="61"/>
  <c r="L454" i="61"/>
  <c r="D454" i="61"/>
  <c r="U453" i="61"/>
  <c r="T453" i="61"/>
  <c r="L453" i="61"/>
  <c r="D453" i="61"/>
  <c r="U452" i="61"/>
  <c r="T452" i="61"/>
  <c r="L452" i="61"/>
  <c r="D452" i="61"/>
  <c r="U451" i="61"/>
  <c r="T451" i="61"/>
  <c r="L451" i="61"/>
  <c r="D451" i="61"/>
  <c r="U450" i="61"/>
  <c r="T450" i="61"/>
  <c r="L450" i="61"/>
  <c r="D450" i="61"/>
  <c r="U449" i="61"/>
  <c r="T449" i="61"/>
  <c r="L449" i="61"/>
  <c r="D449" i="61"/>
  <c r="U448" i="61"/>
  <c r="T448" i="61"/>
  <c r="L448" i="61"/>
  <c r="D448" i="61"/>
  <c r="U447" i="61"/>
  <c r="T447" i="61"/>
  <c r="L447" i="61"/>
  <c r="D447" i="61"/>
  <c r="U446" i="61"/>
  <c r="T446" i="61"/>
  <c r="L446" i="61"/>
  <c r="D446" i="61"/>
  <c r="U445" i="61"/>
  <c r="T445" i="61"/>
  <c r="L445" i="61"/>
  <c r="D445" i="61"/>
  <c r="U444" i="61"/>
  <c r="T444" i="61"/>
  <c r="L444" i="61"/>
  <c r="D444" i="61"/>
  <c r="U443" i="61"/>
  <c r="T443" i="61"/>
  <c r="L443" i="61"/>
  <c r="D443" i="61"/>
  <c r="U442" i="61"/>
  <c r="T442" i="61"/>
  <c r="L442" i="61"/>
  <c r="D442" i="61"/>
  <c r="U441" i="61"/>
  <c r="T441" i="61"/>
  <c r="L441" i="61"/>
  <c r="D441" i="61"/>
  <c r="U440" i="61"/>
  <c r="T440" i="61"/>
  <c r="L440" i="61"/>
  <c r="D440" i="61"/>
  <c r="U439" i="61"/>
  <c r="T439" i="61"/>
  <c r="L439" i="61"/>
  <c r="D439" i="61"/>
  <c r="U438" i="61"/>
  <c r="T438" i="61"/>
  <c r="L438" i="61"/>
  <c r="D438" i="61"/>
  <c r="U437" i="61"/>
  <c r="T437" i="61"/>
  <c r="L437" i="61"/>
  <c r="U436" i="61"/>
  <c r="T436" i="61"/>
  <c r="L436" i="61"/>
  <c r="U435" i="61"/>
  <c r="T435" i="61"/>
  <c r="L435" i="61"/>
  <c r="D435" i="61"/>
  <c r="U434" i="61"/>
  <c r="T434" i="61"/>
  <c r="L434" i="61"/>
  <c r="U433" i="61"/>
  <c r="T433" i="61"/>
  <c r="L433" i="61"/>
  <c r="U432" i="61"/>
  <c r="T432" i="61"/>
  <c r="L432" i="61"/>
  <c r="D432" i="61"/>
  <c r="U431" i="61"/>
  <c r="T431" i="61"/>
  <c r="L431" i="61"/>
  <c r="U430" i="61"/>
  <c r="T430" i="61"/>
  <c r="L430" i="61"/>
  <c r="D430" i="61"/>
  <c r="U429" i="61"/>
  <c r="T429" i="61"/>
  <c r="U428" i="61"/>
  <c r="T428" i="61"/>
  <c r="U427" i="61"/>
  <c r="T427" i="61"/>
  <c r="L427" i="61"/>
  <c r="D427" i="61"/>
  <c r="U426" i="61"/>
  <c r="T426" i="61"/>
  <c r="L426" i="61"/>
  <c r="D426" i="61"/>
  <c r="U425" i="61"/>
  <c r="T425" i="61"/>
  <c r="L425" i="61"/>
  <c r="D425" i="61"/>
  <c r="U424" i="61"/>
  <c r="T424" i="61"/>
  <c r="L424" i="61"/>
  <c r="D424" i="61"/>
  <c r="U423" i="61"/>
  <c r="T423" i="61"/>
  <c r="L423" i="61"/>
  <c r="D423" i="61"/>
  <c r="U422" i="61"/>
  <c r="T422" i="61"/>
  <c r="L422" i="61"/>
  <c r="D422" i="61"/>
  <c r="U421" i="61"/>
  <c r="T421" i="61"/>
  <c r="L421" i="61"/>
  <c r="D421" i="61"/>
  <c r="U420" i="61"/>
  <c r="T420" i="61"/>
  <c r="L420" i="61"/>
  <c r="D420" i="61"/>
  <c r="U419" i="61"/>
  <c r="T419" i="61"/>
  <c r="L419" i="61"/>
  <c r="U418" i="61"/>
  <c r="T418" i="61"/>
  <c r="L418" i="61"/>
  <c r="D418" i="61"/>
  <c r="U417" i="61"/>
  <c r="T417" i="61"/>
  <c r="L417" i="61"/>
  <c r="D417" i="61"/>
  <c r="U416" i="61"/>
  <c r="T416" i="61"/>
  <c r="L416" i="61"/>
  <c r="D416" i="61"/>
  <c r="U415" i="61"/>
  <c r="T415" i="61"/>
  <c r="L415" i="61"/>
  <c r="U414" i="61"/>
  <c r="T414" i="61"/>
  <c r="L414" i="61"/>
  <c r="D414" i="61"/>
  <c r="U413" i="61"/>
  <c r="T413" i="61"/>
  <c r="U412" i="61"/>
  <c r="T412" i="61"/>
  <c r="L412" i="61"/>
  <c r="D412" i="61"/>
  <c r="U411" i="61"/>
  <c r="T411" i="61"/>
  <c r="L411" i="61"/>
  <c r="D411" i="61"/>
  <c r="U410" i="61"/>
  <c r="T410" i="61"/>
  <c r="L410" i="61"/>
  <c r="D410" i="61"/>
  <c r="U409" i="61"/>
  <c r="T409" i="61"/>
  <c r="D409" i="61"/>
  <c r="U408" i="61"/>
  <c r="T408" i="61"/>
  <c r="D408" i="61"/>
  <c r="U407" i="61"/>
  <c r="T407" i="61"/>
  <c r="L407" i="61"/>
  <c r="D407" i="61"/>
  <c r="U406" i="61"/>
  <c r="T406" i="61"/>
  <c r="L406" i="61"/>
  <c r="D406" i="61"/>
  <c r="U405" i="61"/>
  <c r="T405" i="61"/>
  <c r="L405" i="61"/>
  <c r="D405" i="61"/>
  <c r="U404" i="61"/>
  <c r="T404" i="61"/>
  <c r="U403" i="61"/>
  <c r="T403" i="61"/>
  <c r="L403" i="61"/>
  <c r="D403" i="61"/>
  <c r="U402" i="61"/>
  <c r="T402" i="61"/>
  <c r="L402" i="61"/>
  <c r="U401" i="61"/>
  <c r="T401" i="61"/>
  <c r="L401" i="61"/>
  <c r="U400" i="61"/>
  <c r="T400" i="61"/>
  <c r="L400" i="61"/>
  <c r="U399" i="61"/>
  <c r="T399" i="61"/>
  <c r="L399" i="61"/>
  <c r="U398" i="61"/>
  <c r="T398" i="61"/>
  <c r="L398" i="61"/>
  <c r="U397" i="61"/>
  <c r="T397" i="61"/>
  <c r="L397" i="61"/>
  <c r="U396" i="61"/>
  <c r="T396" i="61"/>
  <c r="L396" i="61"/>
  <c r="U395" i="61"/>
  <c r="T395" i="61"/>
  <c r="L395" i="61"/>
  <c r="U394" i="61"/>
  <c r="T394" i="61"/>
  <c r="L394" i="61"/>
  <c r="U393" i="61"/>
  <c r="T393" i="61"/>
  <c r="U392" i="61"/>
  <c r="T392" i="61"/>
  <c r="L392" i="61"/>
  <c r="D392" i="61"/>
  <c r="U391" i="61"/>
  <c r="T391" i="61"/>
  <c r="L391" i="61"/>
  <c r="D391" i="61"/>
  <c r="U390" i="61"/>
  <c r="T390" i="61"/>
  <c r="L390" i="61"/>
  <c r="D390" i="61"/>
  <c r="U389" i="61"/>
  <c r="T389" i="61"/>
  <c r="L389" i="61"/>
  <c r="D389" i="61"/>
  <c r="U388" i="61"/>
  <c r="T388" i="61"/>
  <c r="L388" i="61"/>
  <c r="U387" i="61"/>
  <c r="T387" i="61"/>
  <c r="L387" i="61"/>
  <c r="D387" i="61"/>
  <c r="U386" i="61"/>
  <c r="T386" i="61"/>
  <c r="L386" i="61"/>
  <c r="D386" i="61"/>
  <c r="U385" i="61"/>
  <c r="T385" i="61"/>
  <c r="L385" i="61"/>
  <c r="D385" i="61"/>
  <c r="U384" i="61"/>
  <c r="T384" i="61"/>
  <c r="L384" i="61"/>
  <c r="U383" i="61"/>
  <c r="T383" i="61"/>
  <c r="L383" i="61"/>
  <c r="D383" i="61"/>
  <c r="U382" i="61"/>
  <c r="T382" i="61"/>
  <c r="U381" i="61"/>
  <c r="T381" i="61"/>
  <c r="L381" i="61"/>
  <c r="U380" i="61"/>
  <c r="T380" i="61"/>
  <c r="L380" i="61"/>
  <c r="D380" i="61"/>
  <c r="U379" i="61"/>
  <c r="T379" i="61"/>
  <c r="L379" i="61"/>
  <c r="D379" i="61"/>
  <c r="U378" i="61"/>
  <c r="T378" i="61"/>
  <c r="L378" i="61"/>
  <c r="D378" i="61"/>
  <c r="U377" i="61"/>
  <c r="T377" i="61"/>
  <c r="L377" i="61"/>
  <c r="D377" i="61"/>
  <c r="U376" i="61"/>
  <c r="T376" i="61"/>
  <c r="L376" i="61"/>
  <c r="D376" i="61"/>
  <c r="U375" i="61"/>
  <c r="T375" i="61"/>
  <c r="L375" i="61"/>
  <c r="D375" i="61"/>
  <c r="U374" i="61"/>
  <c r="T374" i="61"/>
  <c r="L374" i="61"/>
  <c r="D374" i="61"/>
  <c r="U373" i="61"/>
  <c r="T373" i="61"/>
  <c r="L373" i="61"/>
  <c r="D373" i="61"/>
  <c r="U372" i="61"/>
  <c r="T372" i="61"/>
  <c r="L372" i="61"/>
  <c r="D372" i="61"/>
  <c r="U371" i="61"/>
  <c r="T371" i="61"/>
  <c r="L371" i="61"/>
  <c r="D371" i="61"/>
  <c r="U370" i="61"/>
  <c r="T370" i="61"/>
  <c r="L370" i="61"/>
  <c r="D370" i="61"/>
  <c r="U369" i="61"/>
  <c r="T369" i="61"/>
  <c r="L369" i="61"/>
  <c r="D369" i="61"/>
  <c r="U368" i="61"/>
  <c r="T368" i="61"/>
  <c r="L368" i="61"/>
  <c r="D368" i="61"/>
  <c r="U367" i="61"/>
  <c r="T367" i="61"/>
  <c r="L367" i="61"/>
  <c r="D367" i="61"/>
  <c r="U366" i="61"/>
  <c r="T366" i="61"/>
  <c r="L366" i="61"/>
  <c r="D366" i="61"/>
  <c r="U365" i="61"/>
  <c r="T365" i="61"/>
  <c r="L365" i="61"/>
  <c r="D365" i="61"/>
  <c r="U364" i="61"/>
  <c r="T364" i="61"/>
  <c r="L364" i="61"/>
  <c r="D364" i="61"/>
  <c r="U363" i="61"/>
  <c r="T363" i="61"/>
  <c r="L363" i="61"/>
  <c r="D363" i="61"/>
  <c r="U362" i="61"/>
  <c r="T362" i="61"/>
  <c r="L362" i="61"/>
  <c r="U361" i="61"/>
  <c r="T361" i="61"/>
  <c r="L361" i="61"/>
  <c r="U360" i="61"/>
  <c r="T360" i="61"/>
  <c r="L360" i="61"/>
  <c r="U359" i="61"/>
  <c r="T359" i="61"/>
  <c r="L359" i="61"/>
  <c r="D359" i="61"/>
  <c r="U358" i="61"/>
  <c r="T358" i="61"/>
  <c r="L358" i="61"/>
  <c r="U357" i="61"/>
  <c r="T357" i="61"/>
  <c r="L357" i="61"/>
  <c r="D357" i="61"/>
  <c r="U356" i="61"/>
  <c r="T356" i="61"/>
  <c r="L356" i="61"/>
  <c r="U355" i="61"/>
  <c r="T355" i="61"/>
  <c r="L355" i="61"/>
  <c r="U354" i="61"/>
  <c r="T354" i="61"/>
  <c r="L354" i="61"/>
  <c r="D354" i="61"/>
  <c r="U353" i="61"/>
  <c r="T353" i="61"/>
  <c r="L353" i="61"/>
  <c r="D353" i="61"/>
  <c r="U352" i="61"/>
  <c r="T352" i="61"/>
  <c r="L352" i="61"/>
  <c r="D352" i="61"/>
  <c r="U351" i="61"/>
  <c r="T351" i="61"/>
  <c r="L351" i="61"/>
  <c r="D351" i="61"/>
  <c r="U350" i="61"/>
  <c r="T350" i="61"/>
  <c r="L350" i="61"/>
  <c r="D350" i="61"/>
  <c r="U349" i="61"/>
  <c r="T349" i="61"/>
  <c r="L349" i="61"/>
  <c r="D349" i="61"/>
  <c r="U348" i="61"/>
  <c r="T348" i="61"/>
  <c r="L348" i="61"/>
  <c r="D348" i="61"/>
  <c r="U347" i="61"/>
  <c r="T347" i="61"/>
  <c r="L347" i="61"/>
  <c r="D347" i="61"/>
  <c r="U346" i="61"/>
  <c r="T346" i="61"/>
  <c r="L346" i="61"/>
  <c r="D346" i="61"/>
  <c r="U345" i="61"/>
  <c r="T345" i="61"/>
  <c r="L345" i="61"/>
  <c r="D345" i="61"/>
  <c r="U344" i="61"/>
  <c r="T344" i="61"/>
  <c r="L344" i="61"/>
  <c r="D344" i="61"/>
  <c r="U343" i="61"/>
  <c r="T343" i="61"/>
  <c r="L343" i="61"/>
  <c r="D343" i="61"/>
  <c r="U342" i="61"/>
  <c r="T342" i="61"/>
  <c r="L342" i="61"/>
  <c r="D342" i="61"/>
  <c r="U341" i="61"/>
  <c r="T341" i="61"/>
  <c r="L341" i="61"/>
  <c r="D341" i="61"/>
  <c r="U340" i="61"/>
  <c r="T340" i="61"/>
  <c r="L340" i="61"/>
  <c r="D340" i="61"/>
  <c r="U339" i="61"/>
  <c r="T339" i="61"/>
  <c r="L339" i="61"/>
  <c r="D339" i="61"/>
  <c r="U338" i="61"/>
  <c r="T338" i="61"/>
  <c r="L338" i="61"/>
  <c r="D338" i="61"/>
  <c r="U337" i="61"/>
  <c r="T337" i="61"/>
  <c r="L337" i="61"/>
  <c r="D337" i="61"/>
  <c r="U336" i="61"/>
  <c r="T336" i="61"/>
  <c r="L336" i="61"/>
  <c r="D336" i="61"/>
  <c r="U335" i="61"/>
  <c r="T335" i="61"/>
  <c r="L335" i="61"/>
  <c r="D335" i="61"/>
  <c r="U334" i="61"/>
  <c r="T334" i="61"/>
  <c r="L334" i="61"/>
  <c r="D334" i="61"/>
  <c r="U333" i="61"/>
  <c r="T333" i="61"/>
  <c r="U332" i="61"/>
  <c r="T332" i="61"/>
  <c r="L332" i="61"/>
  <c r="D332" i="61"/>
  <c r="U331" i="61"/>
  <c r="T331" i="61"/>
  <c r="L331" i="61"/>
  <c r="D331" i="61"/>
  <c r="U330" i="61"/>
  <c r="T330" i="61"/>
  <c r="L330" i="61"/>
  <c r="D330" i="61"/>
  <c r="U329" i="61"/>
  <c r="T329" i="61"/>
  <c r="L329" i="61"/>
  <c r="D329" i="61"/>
  <c r="U328" i="61"/>
  <c r="T328" i="61"/>
  <c r="L328" i="61"/>
  <c r="D328" i="61"/>
  <c r="U327" i="61"/>
  <c r="T327" i="61"/>
  <c r="L327" i="61"/>
  <c r="D327" i="61"/>
  <c r="U326" i="61"/>
  <c r="T326" i="61"/>
  <c r="L326" i="61"/>
  <c r="D326" i="61"/>
  <c r="U325" i="61"/>
  <c r="T325" i="61"/>
  <c r="L325" i="61"/>
  <c r="D325" i="61"/>
  <c r="U324" i="61"/>
  <c r="T324" i="61"/>
  <c r="L324" i="61"/>
  <c r="D324" i="61"/>
  <c r="U323" i="61"/>
  <c r="T323" i="61"/>
  <c r="L323" i="61"/>
  <c r="D323" i="61"/>
  <c r="U322" i="61"/>
  <c r="T322" i="61"/>
  <c r="L322" i="61"/>
  <c r="D322" i="61"/>
  <c r="U321" i="61"/>
  <c r="T321" i="61"/>
  <c r="L321" i="61"/>
  <c r="D321" i="61"/>
  <c r="U320" i="61"/>
  <c r="T320" i="61"/>
  <c r="L320" i="61"/>
  <c r="D320" i="61"/>
  <c r="U319" i="61"/>
  <c r="T319" i="61"/>
  <c r="L319" i="61"/>
  <c r="D319" i="61"/>
  <c r="U318" i="61"/>
  <c r="T318" i="61"/>
  <c r="L318" i="61"/>
  <c r="D318" i="61"/>
  <c r="U317" i="61"/>
  <c r="T317" i="61"/>
  <c r="L317" i="61"/>
  <c r="D317" i="61"/>
  <c r="U316" i="61"/>
  <c r="T316" i="61"/>
  <c r="L316" i="61"/>
  <c r="D316" i="61"/>
  <c r="U315" i="61"/>
  <c r="T315" i="61"/>
  <c r="L315" i="61"/>
  <c r="D315" i="61"/>
  <c r="U314" i="61"/>
  <c r="T314" i="61"/>
  <c r="L314" i="61"/>
  <c r="D314" i="61"/>
  <c r="U313" i="61"/>
  <c r="T313" i="61"/>
  <c r="L313" i="61"/>
  <c r="D313" i="61"/>
  <c r="U312" i="61"/>
  <c r="T312" i="61"/>
  <c r="L312" i="61"/>
  <c r="U311" i="61"/>
  <c r="T311" i="61"/>
  <c r="L311" i="61"/>
  <c r="U310" i="61"/>
  <c r="T310" i="61"/>
  <c r="L310" i="61"/>
  <c r="D310" i="61"/>
  <c r="U309" i="61"/>
  <c r="T309" i="61"/>
  <c r="L309" i="61"/>
  <c r="U308" i="61"/>
  <c r="T308" i="61"/>
  <c r="L308" i="61"/>
  <c r="U307" i="61"/>
  <c r="T307" i="61"/>
  <c r="L307" i="61"/>
  <c r="D307" i="61"/>
  <c r="U306" i="61"/>
  <c r="T306" i="61"/>
  <c r="L306" i="61"/>
  <c r="U305" i="61"/>
  <c r="T305" i="61"/>
  <c r="L305" i="61"/>
  <c r="D305" i="61"/>
  <c r="U304" i="61"/>
  <c r="T304" i="61"/>
  <c r="U303" i="61"/>
  <c r="T303" i="61"/>
  <c r="U302" i="61"/>
  <c r="T302" i="61"/>
  <c r="L302" i="61"/>
  <c r="D302" i="61"/>
  <c r="U301" i="61"/>
  <c r="T301" i="61"/>
  <c r="L301" i="61"/>
  <c r="D301" i="61"/>
  <c r="U300" i="61"/>
  <c r="T300" i="61"/>
  <c r="L300" i="61"/>
  <c r="D300" i="61"/>
  <c r="U299" i="61"/>
  <c r="T299" i="61"/>
  <c r="L299" i="61"/>
  <c r="D299" i="61"/>
  <c r="U298" i="61"/>
  <c r="T298" i="61"/>
  <c r="L298" i="61"/>
  <c r="D298" i="61"/>
  <c r="U297" i="61"/>
  <c r="T297" i="61"/>
  <c r="L297" i="61"/>
  <c r="D297" i="61"/>
  <c r="U296" i="61"/>
  <c r="T296" i="61"/>
  <c r="L296" i="61"/>
  <c r="D296" i="61"/>
  <c r="U295" i="61"/>
  <c r="T295" i="61"/>
  <c r="L295" i="61"/>
  <c r="D295" i="61"/>
  <c r="U294" i="61"/>
  <c r="T294" i="61"/>
  <c r="L294" i="61"/>
  <c r="U293" i="61"/>
  <c r="T293" i="61"/>
  <c r="L293" i="61"/>
  <c r="D293" i="61"/>
  <c r="U292" i="61"/>
  <c r="T292" i="61"/>
  <c r="L292" i="61"/>
  <c r="D292" i="61"/>
  <c r="U291" i="61"/>
  <c r="T291" i="61"/>
  <c r="L291" i="61"/>
  <c r="D291" i="61"/>
  <c r="U290" i="61"/>
  <c r="T290" i="61"/>
  <c r="L290" i="61"/>
  <c r="U289" i="61"/>
  <c r="T289" i="61"/>
  <c r="L289" i="61"/>
  <c r="D289" i="61"/>
  <c r="U288" i="61"/>
  <c r="T288" i="61"/>
  <c r="U287" i="61"/>
  <c r="T287" i="61"/>
  <c r="L287" i="61"/>
  <c r="D287" i="61"/>
  <c r="U286" i="61"/>
  <c r="T286" i="61"/>
  <c r="L286" i="61"/>
  <c r="D286" i="61"/>
  <c r="U285" i="61"/>
  <c r="T285" i="61"/>
  <c r="L285" i="61"/>
  <c r="D285" i="61"/>
  <c r="U284" i="61"/>
  <c r="T284" i="61"/>
  <c r="D284" i="61"/>
  <c r="U283" i="61"/>
  <c r="T283" i="61"/>
  <c r="D283" i="61"/>
  <c r="U282" i="61"/>
  <c r="T282" i="61"/>
  <c r="L282" i="61"/>
  <c r="D282" i="61"/>
  <c r="U281" i="61"/>
  <c r="T281" i="61"/>
  <c r="L281" i="61"/>
  <c r="D281" i="61"/>
  <c r="U280" i="61"/>
  <c r="T280" i="61"/>
  <c r="L280" i="61"/>
  <c r="D280" i="61"/>
  <c r="U279" i="61"/>
  <c r="T279" i="61"/>
  <c r="U278" i="61"/>
  <c r="T278" i="61"/>
  <c r="L278" i="61"/>
  <c r="D278" i="61"/>
  <c r="U277" i="61"/>
  <c r="T277" i="61"/>
  <c r="L277" i="61"/>
  <c r="U276" i="61"/>
  <c r="T276" i="61"/>
  <c r="L276" i="61"/>
  <c r="U275" i="61"/>
  <c r="T275" i="61"/>
  <c r="L275" i="61"/>
  <c r="U274" i="61"/>
  <c r="T274" i="61"/>
  <c r="L274" i="61"/>
  <c r="U273" i="61"/>
  <c r="T273" i="61"/>
  <c r="L273" i="61"/>
  <c r="U272" i="61"/>
  <c r="T272" i="61"/>
  <c r="L272" i="61"/>
  <c r="U271" i="61"/>
  <c r="T271" i="61"/>
  <c r="L271" i="61"/>
  <c r="U270" i="61"/>
  <c r="T270" i="61"/>
  <c r="L270" i="61"/>
  <c r="U269" i="61"/>
  <c r="T269" i="61"/>
  <c r="L269" i="61"/>
  <c r="U268" i="61"/>
  <c r="T268" i="61"/>
  <c r="U267" i="61"/>
  <c r="T267" i="61"/>
  <c r="L267" i="61"/>
  <c r="D267" i="61"/>
  <c r="U266" i="61"/>
  <c r="T266" i="61"/>
  <c r="L266" i="61"/>
  <c r="D266" i="61"/>
  <c r="U265" i="61"/>
  <c r="T265" i="61"/>
  <c r="L265" i="61"/>
  <c r="D265" i="61"/>
  <c r="U264" i="61"/>
  <c r="T264" i="61"/>
  <c r="L264" i="61"/>
  <c r="D264" i="61"/>
  <c r="U263" i="61"/>
  <c r="T263" i="61"/>
  <c r="L263" i="61"/>
  <c r="U262" i="61"/>
  <c r="T262" i="61"/>
  <c r="L262" i="61"/>
  <c r="D262" i="61"/>
  <c r="U261" i="61"/>
  <c r="T261" i="61"/>
  <c r="L261" i="61"/>
  <c r="D261" i="61"/>
  <c r="U260" i="61"/>
  <c r="T260" i="61"/>
  <c r="L260" i="61"/>
  <c r="D260" i="61"/>
  <c r="U259" i="61"/>
  <c r="T259" i="61"/>
  <c r="U258" i="61"/>
  <c r="T258" i="61"/>
  <c r="L258" i="61"/>
  <c r="D258" i="61"/>
  <c r="U257" i="61"/>
  <c r="T257" i="61"/>
  <c r="U256" i="61"/>
  <c r="T256" i="61"/>
  <c r="L256" i="61"/>
  <c r="U255" i="61"/>
  <c r="T255" i="61"/>
  <c r="L255" i="61"/>
  <c r="D255" i="61"/>
  <c r="U254" i="61"/>
  <c r="T254" i="61"/>
  <c r="L254" i="61"/>
  <c r="D254" i="61"/>
  <c r="U253" i="61"/>
  <c r="T253" i="61"/>
  <c r="L253" i="61"/>
  <c r="D253" i="61"/>
  <c r="U252" i="61"/>
  <c r="T252" i="61"/>
  <c r="L252" i="61"/>
  <c r="D252" i="61"/>
  <c r="U251" i="61"/>
  <c r="T251" i="61"/>
  <c r="L251" i="61"/>
  <c r="D251" i="61"/>
  <c r="U250" i="61"/>
  <c r="T250" i="61"/>
  <c r="L250" i="61"/>
  <c r="D250" i="61"/>
  <c r="U249" i="61"/>
  <c r="T249" i="61"/>
  <c r="L249" i="61"/>
  <c r="D249" i="61"/>
  <c r="U248" i="61"/>
  <c r="T248" i="61"/>
  <c r="L248" i="61"/>
  <c r="D248" i="61"/>
  <c r="U247" i="61"/>
  <c r="T247" i="61"/>
  <c r="L247" i="61"/>
  <c r="D247" i="61"/>
  <c r="U246" i="61"/>
  <c r="T246" i="61"/>
  <c r="L246" i="61"/>
  <c r="D246" i="61"/>
  <c r="U245" i="61"/>
  <c r="T245" i="61"/>
  <c r="L245" i="61"/>
  <c r="D245" i="61"/>
  <c r="U244" i="61"/>
  <c r="T244" i="61"/>
  <c r="L244" i="61"/>
  <c r="D244" i="61"/>
  <c r="U243" i="61"/>
  <c r="T243" i="61"/>
  <c r="L243" i="61"/>
  <c r="D243" i="61"/>
  <c r="U242" i="61"/>
  <c r="T242" i="61"/>
  <c r="L242" i="61"/>
  <c r="D242" i="61"/>
  <c r="U241" i="61"/>
  <c r="T241" i="61"/>
  <c r="L241" i="61"/>
  <c r="D241" i="61"/>
  <c r="U240" i="61"/>
  <c r="T240" i="61"/>
  <c r="L240" i="61"/>
  <c r="D240" i="61"/>
  <c r="U239" i="61"/>
  <c r="T239" i="61"/>
  <c r="L239" i="61"/>
  <c r="D239" i="61"/>
  <c r="U238" i="61"/>
  <c r="T238" i="61"/>
  <c r="L238" i="61"/>
  <c r="D238" i="61"/>
  <c r="U237" i="61"/>
  <c r="T237" i="61"/>
  <c r="L237" i="61"/>
  <c r="U236" i="61"/>
  <c r="T236" i="61"/>
  <c r="L236" i="61"/>
  <c r="U235" i="61"/>
  <c r="T235" i="61"/>
  <c r="L235" i="61"/>
  <c r="U234" i="61"/>
  <c r="T234" i="61"/>
  <c r="L234" i="61"/>
  <c r="D234" i="61"/>
  <c r="U233" i="61"/>
  <c r="T233" i="61"/>
  <c r="L233" i="61"/>
  <c r="U232" i="61"/>
  <c r="T232" i="61"/>
  <c r="L232" i="61"/>
  <c r="D232" i="61"/>
  <c r="U231" i="61"/>
  <c r="T231" i="61"/>
  <c r="L231" i="61"/>
  <c r="U230" i="61"/>
  <c r="T230" i="61"/>
  <c r="L230" i="61"/>
  <c r="U229" i="61"/>
  <c r="T229" i="61"/>
  <c r="L229" i="61"/>
  <c r="D229" i="61"/>
  <c r="U228" i="61"/>
  <c r="T228" i="61"/>
  <c r="L228" i="61"/>
  <c r="D228" i="61"/>
  <c r="U227" i="61"/>
  <c r="T227" i="61"/>
  <c r="L227" i="61"/>
  <c r="D227" i="61"/>
  <c r="U226" i="61"/>
  <c r="T226" i="61"/>
  <c r="L226" i="61"/>
  <c r="D226" i="61"/>
  <c r="U225" i="61"/>
  <c r="T225" i="61"/>
  <c r="L225" i="61"/>
  <c r="D225" i="61"/>
  <c r="U224" i="61"/>
  <c r="T224" i="61"/>
  <c r="L224" i="61"/>
  <c r="D224" i="61"/>
  <c r="U223" i="61"/>
  <c r="T223" i="61"/>
  <c r="L223" i="61"/>
  <c r="D223" i="61"/>
  <c r="U222" i="61"/>
  <c r="T222" i="61"/>
  <c r="L222" i="61"/>
  <c r="D222" i="61"/>
  <c r="U221" i="61"/>
  <c r="T221" i="61"/>
  <c r="L221" i="61"/>
  <c r="D221" i="61"/>
  <c r="U220" i="61"/>
  <c r="T220" i="61"/>
  <c r="L220" i="61"/>
  <c r="D220" i="61"/>
  <c r="U219" i="61"/>
  <c r="T219" i="61"/>
  <c r="L219" i="61"/>
  <c r="D219" i="61"/>
  <c r="U218" i="61"/>
  <c r="T218" i="61"/>
  <c r="L218" i="61"/>
  <c r="D218" i="61"/>
  <c r="U217" i="61"/>
  <c r="T217" i="61"/>
  <c r="L217" i="61"/>
  <c r="D217" i="61"/>
  <c r="U216" i="61"/>
  <c r="T216" i="61"/>
  <c r="L216" i="61"/>
  <c r="D216" i="61"/>
  <c r="U215" i="61"/>
  <c r="T215" i="61"/>
  <c r="L215" i="61"/>
  <c r="D215" i="61"/>
  <c r="U214" i="61"/>
  <c r="T214" i="61"/>
  <c r="L214" i="61"/>
  <c r="D214" i="61"/>
  <c r="U213" i="61"/>
  <c r="T213" i="61"/>
  <c r="L213" i="61"/>
  <c r="D213" i="61"/>
  <c r="U212" i="61"/>
  <c r="T212" i="61"/>
  <c r="L212" i="61"/>
  <c r="D212" i="61"/>
  <c r="U211" i="61"/>
  <c r="T211" i="61"/>
  <c r="L211" i="61"/>
  <c r="D211" i="61"/>
  <c r="U210" i="61"/>
  <c r="T210" i="61"/>
  <c r="L210" i="61"/>
  <c r="D210" i="61"/>
  <c r="U209" i="61"/>
  <c r="T209" i="61"/>
  <c r="L209" i="61"/>
  <c r="D209" i="61"/>
  <c r="U208" i="61"/>
  <c r="T208" i="61"/>
  <c r="U207" i="61"/>
  <c r="T207" i="61"/>
  <c r="L207" i="61"/>
  <c r="D207" i="61"/>
  <c r="U206" i="61"/>
  <c r="T206" i="61"/>
  <c r="L206" i="61"/>
  <c r="D206" i="61"/>
  <c r="U205" i="61"/>
  <c r="T205" i="61"/>
  <c r="L205" i="61"/>
  <c r="D205" i="61"/>
  <c r="U204" i="61"/>
  <c r="T204" i="61"/>
  <c r="L204" i="61"/>
  <c r="D204" i="61"/>
  <c r="U203" i="61"/>
  <c r="T203" i="61"/>
  <c r="L203" i="61"/>
  <c r="D203" i="61"/>
  <c r="U202" i="61"/>
  <c r="T202" i="61"/>
  <c r="L202" i="61"/>
  <c r="D202" i="61"/>
  <c r="U201" i="61"/>
  <c r="T201" i="61"/>
  <c r="L201" i="61"/>
  <c r="D201" i="61"/>
  <c r="U200" i="61"/>
  <c r="T200" i="61"/>
  <c r="L200" i="61"/>
  <c r="D200" i="61"/>
  <c r="U199" i="61"/>
  <c r="T199" i="61"/>
  <c r="L199" i="61"/>
  <c r="D199" i="61"/>
  <c r="U198" i="61"/>
  <c r="T198" i="61"/>
  <c r="L198" i="61"/>
  <c r="D198" i="61"/>
  <c r="U197" i="61"/>
  <c r="T197" i="61"/>
  <c r="L197" i="61"/>
  <c r="D197" i="61"/>
  <c r="U196" i="61"/>
  <c r="T196" i="61"/>
  <c r="L196" i="61"/>
  <c r="D196" i="61"/>
  <c r="U195" i="61"/>
  <c r="T195" i="61"/>
  <c r="L195" i="61"/>
  <c r="D195" i="61"/>
  <c r="U194" i="61"/>
  <c r="T194" i="61"/>
  <c r="L194" i="61"/>
  <c r="D194" i="61"/>
  <c r="U193" i="61"/>
  <c r="T193" i="61"/>
  <c r="L193" i="61"/>
  <c r="D193" i="61"/>
  <c r="U192" i="61"/>
  <c r="T192" i="61"/>
  <c r="L192" i="61"/>
  <c r="D192" i="61"/>
  <c r="U191" i="61"/>
  <c r="T191" i="61"/>
  <c r="L191" i="61"/>
  <c r="D191" i="61"/>
  <c r="U190" i="61"/>
  <c r="T190" i="61"/>
  <c r="L190" i="61"/>
  <c r="D190" i="61"/>
  <c r="U189" i="61"/>
  <c r="T189" i="61"/>
  <c r="L189" i="61"/>
  <c r="D189" i="61"/>
  <c r="U188" i="61"/>
  <c r="T188" i="61"/>
  <c r="L188" i="61"/>
  <c r="D188" i="61"/>
  <c r="U187" i="61"/>
  <c r="T187" i="61"/>
  <c r="L187" i="61"/>
  <c r="U186" i="61"/>
  <c r="T186" i="61"/>
  <c r="L186" i="61"/>
  <c r="U185" i="61"/>
  <c r="T185" i="61"/>
  <c r="L185" i="61"/>
  <c r="D185" i="61"/>
  <c r="U184" i="61"/>
  <c r="T184" i="61"/>
  <c r="L184" i="61"/>
  <c r="U183" i="61"/>
  <c r="T183" i="61"/>
  <c r="L183" i="61"/>
  <c r="U182" i="61"/>
  <c r="T182" i="61"/>
  <c r="L182" i="61"/>
  <c r="D182" i="61"/>
  <c r="U181" i="61"/>
  <c r="T181" i="61"/>
  <c r="L181" i="61"/>
  <c r="U180" i="61"/>
  <c r="T180" i="61"/>
  <c r="L180" i="61"/>
  <c r="D180" i="61"/>
  <c r="U179" i="61"/>
  <c r="T179" i="61"/>
  <c r="U178" i="61"/>
  <c r="T178" i="61"/>
  <c r="U177" i="61"/>
  <c r="T177" i="61"/>
  <c r="L177" i="61"/>
  <c r="D177" i="61"/>
  <c r="U176" i="61"/>
  <c r="T176" i="61"/>
  <c r="L176" i="61"/>
  <c r="D176" i="61"/>
  <c r="U175" i="61"/>
  <c r="T175" i="61"/>
  <c r="L175" i="61"/>
  <c r="D175" i="61"/>
  <c r="U174" i="61"/>
  <c r="T174" i="61"/>
  <c r="L174" i="61"/>
  <c r="D174" i="61"/>
  <c r="U173" i="61"/>
  <c r="T173" i="61"/>
  <c r="L173" i="61"/>
  <c r="D173" i="61"/>
  <c r="U172" i="61"/>
  <c r="T172" i="61"/>
  <c r="L172" i="61"/>
  <c r="D172" i="61"/>
  <c r="U171" i="61"/>
  <c r="T171" i="61"/>
  <c r="L171" i="61"/>
  <c r="D171" i="61"/>
  <c r="U170" i="61"/>
  <c r="T170" i="61"/>
  <c r="L170" i="61"/>
  <c r="D170" i="61"/>
  <c r="U169" i="61"/>
  <c r="T169" i="61"/>
  <c r="L169" i="61"/>
  <c r="U168" i="61"/>
  <c r="T168" i="61"/>
  <c r="L168" i="61"/>
  <c r="D168" i="61"/>
  <c r="U167" i="61"/>
  <c r="T167" i="61"/>
  <c r="L167" i="61"/>
  <c r="D167" i="61"/>
  <c r="U166" i="61"/>
  <c r="T166" i="61"/>
  <c r="L166" i="61"/>
  <c r="D166" i="61"/>
  <c r="U165" i="61"/>
  <c r="T165" i="61"/>
  <c r="L165" i="61"/>
  <c r="U164" i="61"/>
  <c r="T164" i="61"/>
  <c r="L164" i="61"/>
  <c r="D164" i="61"/>
  <c r="U163" i="61"/>
  <c r="T163" i="61"/>
  <c r="U162" i="61"/>
  <c r="T162" i="61"/>
  <c r="L162" i="61"/>
  <c r="D162" i="61"/>
  <c r="U161" i="61"/>
  <c r="T161" i="61"/>
  <c r="L161" i="61"/>
  <c r="D161" i="61"/>
  <c r="U160" i="61"/>
  <c r="T160" i="61"/>
  <c r="L160" i="61"/>
  <c r="D160" i="61"/>
  <c r="U159" i="61"/>
  <c r="T159" i="61"/>
  <c r="L159" i="61"/>
  <c r="D159" i="61"/>
  <c r="U158" i="61"/>
  <c r="T158" i="61"/>
  <c r="D158" i="61"/>
  <c r="U157" i="61"/>
  <c r="T157" i="61"/>
  <c r="L157" i="61"/>
  <c r="D157" i="61"/>
  <c r="U156" i="61"/>
  <c r="T156" i="61"/>
  <c r="L156" i="61"/>
  <c r="D156" i="61"/>
  <c r="U155" i="61"/>
  <c r="T155" i="61"/>
  <c r="L155" i="61"/>
  <c r="D155" i="61"/>
  <c r="U154" i="61"/>
  <c r="T154" i="61"/>
  <c r="U153" i="61"/>
  <c r="T153" i="61"/>
  <c r="L153" i="61"/>
  <c r="D153" i="61"/>
  <c r="U152" i="61"/>
  <c r="T152" i="61"/>
  <c r="L152" i="61"/>
  <c r="U151" i="61"/>
  <c r="T151" i="61"/>
  <c r="L151" i="61"/>
  <c r="U150" i="61"/>
  <c r="T150" i="61"/>
  <c r="L150" i="61"/>
  <c r="U149" i="61"/>
  <c r="T149" i="61"/>
  <c r="L149" i="61"/>
  <c r="U148" i="61"/>
  <c r="T148" i="61"/>
  <c r="L148" i="61"/>
  <c r="U147" i="61"/>
  <c r="T147" i="61"/>
  <c r="L147" i="61"/>
  <c r="U146" i="61"/>
  <c r="T146" i="61"/>
  <c r="L146" i="61"/>
  <c r="U145" i="61"/>
  <c r="T145" i="61"/>
  <c r="L145" i="61"/>
  <c r="U144" i="61"/>
  <c r="T144" i="61"/>
  <c r="L144" i="61"/>
  <c r="U143" i="61"/>
  <c r="T143" i="61"/>
  <c r="U142" i="61"/>
  <c r="T142" i="61"/>
  <c r="L142" i="61"/>
  <c r="D142" i="61"/>
  <c r="U141" i="61"/>
  <c r="T141" i="61"/>
  <c r="L141" i="61"/>
  <c r="D141" i="61"/>
  <c r="U140" i="61"/>
  <c r="T140" i="61"/>
  <c r="L140" i="61"/>
  <c r="D140" i="61"/>
  <c r="U139" i="61"/>
  <c r="T139" i="61"/>
  <c r="L139" i="61"/>
  <c r="D139" i="61"/>
  <c r="U138" i="61"/>
  <c r="T138" i="61"/>
  <c r="L138" i="61"/>
  <c r="U137" i="61"/>
  <c r="T137" i="61"/>
  <c r="L137" i="61"/>
  <c r="D137" i="61"/>
  <c r="U136" i="61"/>
  <c r="T136" i="61"/>
  <c r="L136" i="61"/>
  <c r="D136" i="61"/>
  <c r="U135" i="61"/>
  <c r="T135" i="61"/>
  <c r="L135" i="61"/>
  <c r="D135" i="61"/>
  <c r="U134" i="61"/>
  <c r="T134" i="61"/>
  <c r="L134" i="61"/>
  <c r="U133" i="61"/>
  <c r="T133" i="61"/>
  <c r="L133" i="61"/>
  <c r="D133" i="61"/>
  <c r="U132" i="61"/>
  <c r="T132" i="61"/>
  <c r="U131" i="61"/>
  <c r="T131" i="61"/>
  <c r="L131" i="61"/>
  <c r="U130" i="61"/>
  <c r="T130" i="61"/>
  <c r="L130" i="61"/>
  <c r="D130" i="61"/>
  <c r="U129" i="61"/>
  <c r="T129" i="61"/>
  <c r="L129" i="61"/>
  <c r="D129" i="61"/>
  <c r="U128" i="61"/>
  <c r="T128" i="61"/>
  <c r="L128" i="61"/>
  <c r="D128" i="61"/>
  <c r="U127" i="61"/>
  <c r="T127" i="61"/>
  <c r="L127" i="61"/>
  <c r="D127" i="61"/>
  <c r="U126" i="61"/>
  <c r="T126" i="61"/>
  <c r="L126" i="61"/>
  <c r="D126" i="61"/>
  <c r="U125" i="61"/>
  <c r="T125" i="61"/>
  <c r="L125" i="61"/>
  <c r="D125" i="61"/>
  <c r="U124" i="61"/>
  <c r="T124" i="61"/>
  <c r="L124" i="61"/>
  <c r="D124" i="61"/>
  <c r="U123" i="61"/>
  <c r="T123" i="61"/>
  <c r="L123" i="61"/>
  <c r="D123" i="61"/>
  <c r="U122" i="61"/>
  <c r="T122" i="61"/>
  <c r="L122" i="61"/>
  <c r="D122" i="61"/>
  <c r="U121" i="61"/>
  <c r="T121" i="61"/>
  <c r="L121" i="61"/>
  <c r="D121" i="61"/>
  <c r="U120" i="61"/>
  <c r="T120" i="61"/>
  <c r="L120" i="61"/>
  <c r="D120" i="61"/>
  <c r="U119" i="61"/>
  <c r="T119" i="61"/>
  <c r="L119" i="61"/>
  <c r="D119" i="61"/>
  <c r="U118" i="61"/>
  <c r="T118" i="61"/>
  <c r="L118" i="61"/>
  <c r="D118" i="61"/>
  <c r="U117" i="61"/>
  <c r="T117" i="61"/>
  <c r="L117" i="61"/>
  <c r="D117" i="61"/>
  <c r="U116" i="61"/>
  <c r="T116" i="61"/>
  <c r="L116" i="61"/>
  <c r="D116" i="61"/>
  <c r="U115" i="61"/>
  <c r="T115" i="61"/>
  <c r="L115" i="61"/>
  <c r="D115" i="61"/>
  <c r="U114" i="61"/>
  <c r="T114" i="61"/>
  <c r="L114" i="61"/>
  <c r="D114" i="61"/>
  <c r="U113" i="61"/>
  <c r="T113" i="61"/>
  <c r="L113" i="61"/>
  <c r="D113" i="61"/>
  <c r="U112" i="61"/>
  <c r="T112" i="61"/>
  <c r="L112" i="61"/>
  <c r="D112" i="61"/>
  <c r="U111" i="61"/>
  <c r="T111" i="61"/>
  <c r="L111" i="61"/>
  <c r="D111" i="61"/>
  <c r="U110" i="61"/>
  <c r="T110" i="61"/>
  <c r="L110" i="61"/>
  <c r="U109" i="61"/>
  <c r="T109" i="61"/>
  <c r="L109" i="61"/>
  <c r="U108" i="61"/>
  <c r="T108" i="61"/>
  <c r="L108" i="61"/>
  <c r="U107" i="61"/>
  <c r="T107" i="61"/>
  <c r="L107" i="61"/>
  <c r="D107" i="61"/>
  <c r="U106" i="61"/>
  <c r="T106" i="61"/>
  <c r="L106" i="61"/>
  <c r="U105" i="61"/>
  <c r="T105" i="61"/>
  <c r="L105" i="61"/>
  <c r="D105" i="61"/>
  <c r="U104" i="61"/>
  <c r="T104" i="61"/>
  <c r="L104" i="61"/>
  <c r="U103" i="61"/>
  <c r="T103" i="61"/>
  <c r="L103" i="61"/>
  <c r="U102" i="61"/>
  <c r="T102" i="61"/>
  <c r="L102" i="61"/>
  <c r="D102" i="61"/>
  <c r="U101" i="61"/>
  <c r="T101" i="61"/>
  <c r="L101" i="61"/>
  <c r="D101" i="61"/>
  <c r="U100" i="61"/>
  <c r="T100" i="61"/>
  <c r="L100" i="61"/>
  <c r="D100" i="61"/>
  <c r="U99" i="61"/>
  <c r="T99" i="61"/>
  <c r="L99" i="61"/>
  <c r="D99" i="61"/>
  <c r="U98" i="61"/>
  <c r="T98" i="61"/>
  <c r="L98" i="61"/>
  <c r="D98" i="61"/>
  <c r="U97" i="61"/>
  <c r="T97" i="61"/>
  <c r="L97" i="61"/>
  <c r="D97" i="61"/>
  <c r="U96" i="61"/>
  <c r="T96" i="61"/>
  <c r="L96" i="61"/>
  <c r="D96" i="61"/>
  <c r="U95" i="61"/>
  <c r="T95" i="61"/>
  <c r="L95" i="61"/>
  <c r="D95" i="61"/>
  <c r="U94" i="61"/>
  <c r="T94" i="61"/>
  <c r="L94" i="61"/>
  <c r="D94" i="61"/>
  <c r="U93" i="61"/>
  <c r="T93" i="61"/>
  <c r="L93" i="61"/>
  <c r="D93" i="61"/>
  <c r="U92" i="61"/>
  <c r="T92" i="61"/>
  <c r="L92" i="61"/>
  <c r="D92" i="61"/>
  <c r="U91" i="61"/>
  <c r="T91" i="61"/>
  <c r="L91" i="61"/>
  <c r="D91" i="61"/>
  <c r="U90" i="61"/>
  <c r="T90" i="61"/>
  <c r="L90" i="61"/>
  <c r="D90" i="61"/>
  <c r="U89" i="61"/>
  <c r="T89" i="61"/>
  <c r="L89" i="61"/>
  <c r="D89" i="61"/>
  <c r="U88" i="61"/>
  <c r="T88" i="61"/>
  <c r="L88" i="61"/>
  <c r="D88" i="61"/>
  <c r="U87" i="61"/>
  <c r="T87" i="61"/>
  <c r="L87" i="61"/>
  <c r="D87" i="61"/>
  <c r="U86" i="61"/>
  <c r="T86" i="61"/>
  <c r="L86" i="61"/>
  <c r="D86" i="61"/>
  <c r="U85" i="61"/>
  <c r="T85" i="61"/>
  <c r="L85" i="61"/>
  <c r="D85" i="61"/>
  <c r="U84" i="61"/>
  <c r="T84" i="61"/>
  <c r="L84" i="61"/>
  <c r="D84" i="61"/>
  <c r="U83" i="61"/>
  <c r="T83" i="61"/>
  <c r="L83" i="61"/>
  <c r="D83" i="61"/>
  <c r="U82" i="61"/>
  <c r="T82" i="61"/>
  <c r="L82" i="61"/>
  <c r="D82" i="61"/>
  <c r="U81" i="61"/>
  <c r="T81" i="61"/>
  <c r="U80" i="61"/>
  <c r="T80" i="61"/>
  <c r="L80" i="61"/>
  <c r="D80" i="61"/>
  <c r="U79" i="61"/>
  <c r="T79" i="61"/>
  <c r="L79" i="61"/>
  <c r="D79" i="61"/>
  <c r="U78" i="61"/>
  <c r="T78" i="61"/>
  <c r="L78" i="61"/>
  <c r="D78" i="61"/>
  <c r="U77" i="61"/>
  <c r="T77" i="61"/>
  <c r="L77" i="61"/>
  <c r="D77" i="61"/>
  <c r="U76" i="61"/>
  <c r="T76" i="61"/>
  <c r="L76" i="61"/>
  <c r="D76" i="61"/>
  <c r="U75" i="61"/>
  <c r="T75" i="61"/>
  <c r="L75" i="61"/>
  <c r="D75" i="61"/>
  <c r="U74" i="61"/>
  <c r="T74" i="61"/>
  <c r="L74" i="61"/>
  <c r="D74" i="61"/>
  <c r="U73" i="61"/>
  <c r="T73" i="61"/>
  <c r="L73" i="61"/>
  <c r="D73" i="61"/>
  <c r="U72" i="61"/>
  <c r="T72" i="61"/>
  <c r="L72" i="61"/>
  <c r="D72" i="61"/>
  <c r="U71" i="61"/>
  <c r="T71" i="61"/>
  <c r="L71" i="61"/>
  <c r="D71" i="61"/>
  <c r="U70" i="61"/>
  <c r="T70" i="61"/>
  <c r="L70" i="61"/>
  <c r="D70" i="61"/>
  <c r="U69" i="61"/>
  <c r="T69" i="61"/>
  <c r="L69" i="61"/>
  <c r="D69" i="61"/>
  <c r="U68" i="61"/>
  <c r="T68" i="61"/>
  <c r="L68" i="61"/>
  <c r="D68" i="61"/>
  <c r="U67" i="61"/>
  <c r="T67" i="61"/>
  <c r="L67" i="61"/>
  <c r="D67" i="61"/>
  <c r="U66" i="61"/>
  <c r="T66" i="61"/>
  <c r="L66" i="61"/>
  <c r="D66" i="61"/>
  <c r="U65" i="61"/>
  <c r="T65" i="61"/>
  <c r="L65" i="61"/>
  <c r="D65" i="61"/>
  <c r="U64" i="61"/>
  <c r="T64" i="61"/>
  <c r="L64" i="61"/>
  <c r="D64" i="61"/>
  <c r="U63" i="61"/>
  <c r="T63" i="61"/>
  <c r="L63" i="61"/>
  <c r="D63" i="61"/>
  <c r="U62" i="61"/>
  <c r="T62" i="61"/>
  <c r="L62" i="61"/>
  <c r="D62" i="61"/>
  <c r="U61" i="61"/>
  <c r="T61" i="61"/>
  <c r="L61" i="61"/>
  <c r="D61" i="61"/>
  <c r="U60" i="61"/>
  <c r="T60" i="61"/>
  <c r="L60" i="61"/>
  <c r="U59" i="61"/>
  <c r="T59" i="61"/>
  <c r="L59" i="61"/>
  <c r="U58" i="61"/>
  <c r="T58" i="61"/>
  <c r="L58" i="61"/>
  <c r="D58" i="61"/>
  <c r="U57" i="61"/>
  <c r="T57" i="61"/>
  <c r="L57" i="61"/>
  <c r="U56" i="61"/>
  <c r="T56" i="61"/>
  <c r="L56" i="61"/>
  <c r="U55" i="61"/>
  <c r="T55" i="61"/>
  <c r="L55" i="61"/>
  <c r="D55" i="61"/>
  <c r="U54" i="61"/>
  <c r="T54" i="61"/>
  <c r="L54" i="61"/>
  <c r="U53" i="61"/>
  <c r="T53" i="61"/>
  <c r="L53" i="61"/>
  <c r="D53" i="61"/>
  <c r="U52" i="61"/>
  <c r="T52" i="61"/>
  <c r="U51" i="61"/>
  <c r="T51" i="61"/>
  <c r="U50" i="61"/>
  <c r="T50" i="61"/>
  <c r="L50" i="61"/>
  <c r="D50" i="61"/>
  <c r="U49" i="61"/>
  <c r="T49" i="61"/>
  <c r="L49" i="61"/>
  <c r="D49" i="61"/>
  <c r="U48" i="61"/>
  <c r="T48" i="61"/>
  <c r="L48" i="61"/>
  <c r="D48" i="61"/>
  <c r="U47" i="61"/>
  <c r="T47" i="61"/>
  <c r="L47" i="61"/>
  <c r="D47" i="61"/>
  <c r="U46" i="61"/>
  <c r="T46" i="61"/>
  <c r="L46" i="61"/>
  <c r="D46" i="61"/>
  <c r="U45" i="61"/>
  <c r="T45" i="61"/>
  <c r="L45" i="61"/>
  <c r="D45" i="61"/>
  <c r="U44" i="61"/>
  <c r="T44" i="61"/>
  <c r="L44" i="61"/>
  <c r="D44" i="61"/>
  <c r="U43" i="61"/>
  <c r="T43" i="61"/>
  <c r="L43" i="61"/>
  <c r="D43" i="61"/>
  <c r="U42" i="61"/>
  <c r="T42" i="61"/>
  <c r="L42" i="61"/>
  <c r="U41" i="61"/>
  <c r="T41" i="61"/>
  <c r="L41" i="61"/>
  <c r="D41" i="61"/>
  <c r="U40" i="61"/>
  <c r="T40" i="61"/>
  <c r="L40" i="61"/>
  <c r="D40" i="61"/>
  <c r="U39" i="61"/>
  <c r="T39" i="61"/>
  <c r="L39" i="61"/>
  <c r="D39" i="61"/>
  <c r="U38" i="61"/>
  <c r="T38" i="61"/>
  <c r="L38" i="61"/>
  <c r="U37" i="61"/>
  <c r="T37" i="61"/>
  <c r="L37" i="61"/>
  <c r="D37" i="61"/>
  <c r="U36" i="61"/>
  <c r="T36" i="61"/>
  <c r="U35" i="61"/>
  <c r="T35" i="61"/>
  <c r="L35" i="61"/>
  <c r="D35" i="61"/>
  <c r="U34" i="61"/>
  <c r="T34" i="61"/>
  <c r="L34" i="61"/>
  <c r="D34" i="61"/>
  <c r="U33" i="61"/>
  <c r="T33" i="61"/>
  <c r="L33" i="61"/>
  <c r="D33" i="61"/>
  <c r="U32" i="61"/>
  <c r="T32" i="61"/>
  <c r="D32" i="61"/>
  <c r="U31" i="61"/>
  <c r="T31" i="61"/>
  <c r="D31" i="61"/>
  <c r="U30" i="61"/>
  <c r="T30" i="61"/>
  <c r="L30" i="61"/>
  <c r="D30" i="61"/>
  <c r="U29" i="61"/>
  <c r="T29" i="61"/>
  <c r="L29" i="61"/>
  <c r="D29" i="61"/>
  <c r="U28" i="61"/>
  <c r="T28" i="61"/>
  <c r="L28" i="61"/>
  <c r="D28" i="61"/>
  <c r="U27" i="61"/>
  <c r="T27" i="61"/>
  <c r="U26" i="61"/>
  <c r="T26" i="61"/>
  <c r="L26" i="61"/>
  <c r="D26" i="61"/>
  <c r="U25" i="61"/>
  <c r="T25" i="61"/>
  <c r="L25" i="61"/>
  <c r="U24" i="61"/>
  <c r="T24" i="61"/>
  <c r="L24" i="61"/>
  <c r="U23" i="61"/>
  <c r="T23" i="61"/>
  <c r="L23" i="61"/>
  <c r="U22" i="61"/>
  <c r="T22" i="61"/>
  <c r="L22" i="61"/>
  <c r="U21" i="61"/>
  <c r="T21" i="61"/>
  <c r="L21" i="61"/>
  <c r="U20" i="61"/>
  <c r="T20" i="61"/>
  <c r="L20" i="61"/>
  <c r="U19" i="61"/>
  <c r="T19" i="61"/>
  <c r="L19" i="61"/>
  <c r="U18" i="61"/>
  <c r="T18" i="61"/>
  <c r="L18" i="61"/>
  <c r="U17" i="61"/>
  <c r="T17" i="61"/>
  <c r="L17" i="61"/>
  <c r="U16" i="61"/>
  <c r="T16" i="61"/>
  <c r="U15" i="61"/>
  <c r="T15" i="61"/>
  <c r="L15" i="61"/>
  <c r="D15" i="61"/>
  <c r="U14" i="61"/>
  <c r="T14" i="61"/>
  <c r="L14" i="61"/>
  <c r="D14" i="61"/>
  <c r="U13" i="61"/>
  <c r="T13" i="61"/>
  <c r="L13" i="61"/>
  <c r="D13" i="61"/>
  <c r="U12" i="61"/>
  <c r="T12" i="61"/>
  <c r="L12" i="61"/>
  <c r="D12" i="61"/>
  <c r="U11" i="61"/>
  <c r="T11" i="61"/>
  <c r="L11" i="61"/>
  <c r="U10" i="61"/>
  <c r="T10" i="61"/>
  <c r="L10" i="61"/>
  <c r="D10" i="61"/>
  <c r="U9" i="61"/>
  <c r="T9" i="61"/>
  <c r="L9" i="61"/>
  <c r="D9" i="61"/>
  <c r="U8" i="61"/>
  <c r="T8" i="61"/>
  <c r="L8" i="61"/>
  <c r="D8" i="61"/>
  <c r="U7" i="61"/>
  <c r="T7" i="61"/>
  <c r="L7" i="61"/>
  <c r="U6" i="61"/>
  <c r="T6" i="61"/>
  <c r="L6" i="61"/>
  <c r="D6" i="61"/>
  <c r="U5" i="61"/>
  <c r="T5" i="61"/>
  <c r="U4" i="61"/>
  <c r="T4" i="61"/>
  <c r="L4" i="61"/>
  <c r="U3" i="61"/>
  <c r="T3" i="61"/>
  <c r="L3" i="61"/>
  <c r="D3" i="61"/>
  <c r="E2350" i="66"/>
  <c r="E2349" i="66"/>
  <c r="E2347" i="66"/>
  <c r="E2346" i="66"/>
  <c r="E2344" i="66"/>
  <c r="E2341" i="66"/>
  <c r="E2340" i="66"/>
  <c r="E2338" i="66"/>
  <c r="E2337" i="66"/>
  <c r="E2336" i="66"/>
  <c r="E2335" i="66"/>
  <c r="E2334" i="66"/>
  <c r="E2333" i="66"/>
  <c r="E2332" i="66"/>
  <c r="E2330" i="66"/>
  <c r="E2329" i="66"/>
  <c r="E2328" i="66"/>
  <c r="E2323" i="66"/>
  <c r="E2322" i="66"/>
  <c r="E2321" i="66"/>
  <c r="E2319" i="66"/>
  <c r="E2317" i="66"/>
  <c r="E2316" i="66"/>
  <c r="E2314" i="66"/>
  <c r="E2312" i="66"/>
  <c r="E2311" i="66"/>
  <c r="E2310" i="66"/>
  <c r="E2309" i="66"/>
  <c r="E2308" i="66"/>
  <c r="E2307" i="66"/>
  <c r="E2304" i="66"/>
  <c r="E2303" i="66"/>
  <c r="E2302" i="66"/>
  <c r="E2301" i="66"/>
  <c r="E2300" i="66"/>
  <c r="E2299" i="66"/>
  <c r="E2298" i="66"/>
  <c r="E2296" i="66"/>
  <c r="E2294" i="66"/>
  <c r="E2293" i="66"/>
  <c r="E2292" i="66"/>
  <c r="E2291" i="66"/>
  <c r="E2289" i="66"/>
  <c r="E2288" i="66"/>
  <c r="E2287" i="66"/>
  <c r="E2285" i="66"/>
  <c r="E2284" i="66"/>
  <c r="E2281" i="66"/>
  <c r="E2280" i="66"/>
  <c r="E2278" i="66"/>
  <c r="E2277" i="66"/>
  <c r="E2276" i="66"/>
  <c r="E2275" i="66"/>
  <c r="E2272" i="66"/>
  <c r="E2270" i="66"/>
  <c r="E2268" i="66"/>
  <c r="E2266" i="66"/>
  <c r="E2262" i="66"/>
  <c r="E2258" i="66"/>
  <c r="E2257" i="66"/>
  <c r="E2256" i="66"/>
  <c r="E2254" i="66"/>
  <c r="E2253" i="66"/>
  <c r="E2252" i="66"/>
  <c r="E2249" i="66"/>
  <c r="E2248" i="66"/>
  <c r="E2247" i="66"/>
  <c r="E2246" i="66"/>
  <c r="E2243" i="66"/>
  <c r="E2241" i="66"/>
  <c r="E2240" i="66"/>
  <c r="E2239" i="66"/>
  <c r="E2238" i="66"/>
  <c r="E2237" i="66"/>
  <c r="E2236" i="66"/>
  <c r="E2234" i="66"/>
  <c r="E2232" i="66"/>
  <c r="E2231" i="66"/>
  <c r="E2230" i="66"/>
  <c r="E2229" i="66"/>
  <c r="E2227" i="66"/>
  <c r="E2226" i="66"/>
  <c r="E2225" i="66"/>
  <c r="E2223" i="66"/>
  <c r="E2219" i="66"/>
  <c r="E2218" i="66"/>
  <c r="E2215" i="66"/>
  <c r="E2214" i="66"/>
  <c r="E2213" i="66"/>
  <c r="E2212" i="66"/>
  <c r="E2210" i="66"/>
  <c r="E2209" i="66"/>
  <c r="E2208" i="66"/>
  <c r="E2206" i="66"/>
  <c r="E2205" i="66"/>
  <c r="E2204" i="66"/>
  <c r="E2203" i="66"/>
  <c r="E2202" i="66"/>
  <c r="E2201" i="66"/>
  <c r="E2199" i="66"/>
  <c r="E2198" i="66"/>
  <c r="E2196" i="66"/>
  <c r="E2195" i="66"/>
  <c r="E2194" i="66"/>
  <c r="E2193" i="66"/>
  <c r="E2191" i="66"/>
  <c r="E2190" i="66"/>
  <c r="E2189" i="66"/>
  <c r="E2188" i="66"/>
  <c r="E2187" i="66"/>
  <c r="E2183" i="66"/>
  <c r="E2180" i="66"/>
  <c r="E2179" i="66"/>
  <c r="E2178" i="66"/>
  <c r="E2177" i="66"/>
  <c r="E2176" i="66"/>
  <c r="E2175" i="66"/>
  <c r="E2174" i="66"/>
  <c r="E2173" i="66"/>
  <c r="E2172" i="66"/>
  <c r="E2171" i="66"/>
  <c r="E2170" i="66"/>
  <c r="E2169" i="66"/>
  <c r="E2168" i="66"/>
  <c r="E2167" i="66"/>
  <c r="E2166" i="66"/>
  <c r="E2165" i="66"/>
  <c r="E2164" i="66"/>
  <c r="E2163" i="66"/>
  <c r="E2162" i="66"/>
  <c r="E2161" i="66"/>
  <c r="E2160" i="66"/>
  <c r="E2158" i="66"/>
  <c r="E2157" i="66"/>
  <c r="E2156" i="66"/>
  <c r="E2155" i="66"/>
  <c r="E2154" i="66"/>
  <c r="E2153" i="66"/>
  <c r="E2152" i="66"/>
  <c r="E2151" i="66"/>
  <c r="E2150" i="66"/>
  <c r="E2149" i="66"/>
  <c r="E2148" i="66"/>
  <c r="E2147" i="66"/>
  <c r="E2146" i="66"/>
  <c r="E2145" i="66"/>
  <c r="E2144" i="66"/>
  <c r="E2143" i="66"/>
  <c r="E2142" i="66"/>
  <c r="E2141" i="66"/>
  <c r="E2140" i="66"/>
  <c r="E2137" i="66"/>
  <c r="E2134" i="66"/>
  <c r="E2132" i="66"/>
  <c r="E2129" i="66"/>
  <c r="E2128" i="66"/>
  <c r="E2127" i="66"/>
  <c r="E2126" i="66"/>
  <c r="E2125" i="66"/>
  <c r="E2124" i="66"/>
  <c r="E2123" i="66"/>
  <c r="E2121" i="66"/>
  <c r="E2120" i="66"/>
  <c r="E2119" i="66"/>
  <c r="E2117" i="66"/>
  <c r="E2115" i="66"/>
  <c r="E2114" i="66"/>
  <c r="E2113" i="66"/>
  <c r="E2112" i="66"/>
  <c r="E2111" i="66"/>
  <c r="E2110" i="66"/>
  <c r="E2109" i="66"/>
  <c r="E2107" i="66"/>
  <c r="E2098" i="66"/>
  <c r="E2097" i="66"/>
  <c r="E2096" i="66"/>
  <c r="E2095" i="66"/>
  <c r="E2093" i="66"/>
  <c r="E2092" i="66"/>
  <c r="E2089" i="66"/>
  <c r="E2088" i="66"/>
  <c r="E2087" i="66"/>
  <c r="E2086" i="66"/>
  <c r="E2082" i="66"/>
  <c r="E2079" i="66"/>
  <c r="E2078" i="66"/>
  <c r="E2077" i="66"/>
  <c r="E2076" i="66"/>
  <c r="E2075" i="66"/>
  <c r="E2074" i="66"/>
  <c r="E2073" i="66"/>
  <c r="E2072" i="66"/>
  <c r="E2071" i="66"/>
  <c r="E2070" i="66"/>
  <c r="E2069" i="66"/>
  <c r="E2068" i="66"/>
  <c r="E2067" i="66"/>
  <c r="E2066" i="66"/>
  <c r="E2065" i="66"/>
  <c r="E2064" i="66"/>
  <c r="E2063" i="66"/>
  <c r="E2062" i="66"/>
  <c r="E2061" i="66"/>
  <c r="E2060" i="66"/>
  <c r="E2058" i="66"/>
  <c r="E2057" i="66"/>
  <c r="E2056" i="66"/>
  <c r="E2055" i="66"/>
  <c r="E2054" i="66"/>
  <c r="E2053" i="66"/>
  <c r="E2052" i="66"/>
  <c r="E2051" i="66"/>
  <c r="E2050" i="66"/>
  <c r="E2049" i="66"/>
  <c r="E2048" i="66"/>
  <c r="E2047" i="66"/>
  <c r="E2046" i="66"/>
  <c r="E2045" i="66"/>
  <c r="E2044" i="66"/>
  <c r="E2043" i="66"/>
  <c r="E2042" i="66"/>
  <c r="E2041" i="66"/>
  <c r="E2040" i="66"/>
  <c r="E2039" i="66"/>
  <c r="E2036" i="66"/>
  <c r="E2033" i="66"/>
  <c r="E2031" i="66"/>
  <c r="E2028" i="66"/>
  <c r="E2027" i="66"/>
  <c r="E2026" i="66"/>
  <c r="E2025" i="66"/>
  <c r="E2024" i="66"/>
  <c r="E2023" i="66"/>
  <c r="E2022" i="66"/>
  <c r="E2021" i="66"/>
  <c r="E2019" i="66"/>
  <c r="E2018" i="66"/>
  <c r="E2017" i="66"/>
  <c r="E2015" i="66"/>
  <c r="E2013" i="66"/>
  <c r="E2012" i="66"/>
  <c r="E2011" i="66"/>
  <c r="E2010" i="66"/>
  <c r="E2009" i="66"/>
  <c r="E2008" i="66"/>
  <c r="E2007" i="66"/>
  <c r="E2006" i="66"/>
  <c r="E2004" i="66"/>
  <c r="E1994" i="66"/>
  <c r="E1993" i="66"/>
  <c r="E1992" i="66"/>
  <c r="E1991" i="66"/>
  <c r="E1989" i="66"/>
  <c r="E1988" i="66"/>
  <c r="E1986" i="66"/>
  <c r="E1983" i="66"/>
  <c r="E1982" i="66"/>
  <c r="E1981" i="66"/>
  <c r="E1980" i="66"/>
  <c r="E1979" i="66"/>
  <c r="E1978" i="66"/>
  <c r="E1977" i="66"/>
  <c r="E1973" i="66"/>
  <c r="E1970" i="66"/>
  <c r="E1969" i="66"/>
  <c r="E1968" i="66"/>
  <c r="E1967" i="66"/>
  <c r="E1966" i="66"/>
  <c r="E1965" i="66"/>
  <c r="E1964" i="66"/>
  <c r="E1963" i="66"/>
  <c r="E1962" i="66"/>
  <c r="E1961" i="66"/>
  <c r="E1960" i="66"/>
  <c r="E1959" i="66"/>
  <c r="E1958" i="66"/>
  <c r="E1957" i="66"/>
  <c r="E1956" i="66"/>
  <c r="E1955" i="66"/>
  <c r="E1954" i="66"/>
  <c r="E1953" i="66"/>
  <c r="E1952" i="66"/>
  <c r="E1951" i="66"/>
  <c r="E1950" i="66"/>
  <c r="E1948" i="66"/>
  <c r="E1947" i="66"/>
  <c r="E1946" i="66"/>
  <c r="E1945" i="66"/>
  <c r="E1944" i="66"/>
  <c r="E1943" i="66"/>
  <c r="E1942" i="66"/>
  <c r="E1941" i="66"/>
  <c r="E1940" i="66"/>
  <c r="E1939" i="66"/>
  <c r="E1938" i="66"/>
  <c r="E1937" i="66"/>
  <c r="E1936" i="66"/>
  <c r="E1935" i="66"/>
  <c r="E1934" i="66"/>
  <c r="E1933" i="66"/>
  <c r="E1932" i="66"/>
  <c r="E1931" i="66"/>
  <c r="E1930" i="66"/>
  <c r="E1929" i="66"/>
  <c r="E1926" i="66"/>
  <c r="E1923" i="66"/>
  <c r="E1921" i="66"/>
  <c r="E1918" i="66"/>
  <c r="E1917" i="66"/>
  <c r="E1916" i="66"/>
  <c r="E1915" i="66"/>
  <c r="E1914" i="66"/>
  <c r="E1913" i="66"/>
  <c r="E1912" i="66"/>
  <c r="E1911" i="66"/>
  <c r="E1909" i="66"/>
  <c r="E1908" i="66"/>
  <c r="E1907" i="66"/>
  <c r="E1905" i="66"/>
  <c r="E1903" i="66"/>
  <c r="E1902" i="66"/>
  <c r="E1901" i="66"/>
  <c r="E1900" i="66"/>
  <c r="E1899" i="66"/>
  <c r="E1898" i="66"/>
  <c r="E1888" i="66"/>
  <c r="E1887" i="66"/>
  <c r="E1885" i="66"/>
  <c r="E1883" i="66"/>
  <c r="E1880" i="66"/>
  <c r="E1879" i="66"/>
  <c r="E1878" i="66"/>
  <c r="E1877" i="66"/>
  <c r="E1876" i="66"/>
  <c r="E1875" i="66"/>
  <c r="E1874" i="66"/>
  <c r="E1870" i="66"/>
  <c r="E1867" i="66"/>
  <c r="E1866" i="66"/>
  <c r="E1865" i="66"/>
  <c r="E1864" i="66"/>
  <c r="E1863" i="66"/>
  <c r="E1862" i="66"/>
  <c r="E1861" i="66"/>
  <c r="E1860" i="66"/>
  <c r="E1859" i="66"/>
  <c r="E1858" i="66"/>
  <c r="E1857" i="66"/>
  <c r="E1856" i="66"/>
  <c r="E1855" i="66"/>
  <c r="E1854" i="66"/>
  <c r="E1853" i="66"/>
  <c r="E1852" i="66"/>
  <c r="E1851" i="66"/>
  <c r="E1850" i="66"/>
  <c r="E1849" i="66"/>
  <c r="E1848" i="66"/>
  <c r="E1846" i="66"/>
  <c r="E1845" i="66"/>
  <c r="E1844" i="66"/>
  <c r="E1843" i="66"/>
  <c r="E1842" i="66"/>
  <c r="E1841" i="66"/>
  <c r="E1840" i="66"/>
  <c r="E1839" i="66"/>
  <c r="E1838" i="66"/>
  <c r="E1837" i="66"/>
  <c r="E1836" i="66"/>
  <c r="E1835" i="66"/>
  <c r="E1834" i="66"/>
  <c r="E1833" i="66"/>
  <c r="E1832" i="66"/>
  <c r="E1831" i="66"/>
  <c r="E1830" i="66"/>
  <c r="E1829" i="66"/>
  <c r="E1828" i="66"/>
  <c r="E1827" i="66"/>
  <c r="E1824" i="66"/>
  <c r="E1821" i="66"/>
  <c r="E1819" i="66"/>
  <c r="E1816" i="66"/>
  <c r="E1815" i="66"/>
  <c r="E1814" i="66"/>
  <c r="E1813" i="66"/>
  <c r="E1812" i="66"/>
  <c r="E1811" i="66"/>
  <c r="E1810" i="66"/>
  <c r="E1808" i="66"/>
  <c r="E1807" i="66"/>
  <c r="E1806" i="66"/>
  <c r="E1804" i="66"/>
  <c r="E1802" i="66"/>
  <c r="E1801" i="66"/>
  <c r="E1800" i="66"/>
  <c r="E1799" i="66"/>
  <c r="E1797" i="66"/>
  <c r="E1788" i="66"/>
  <c r="E1787" i="66"/>
  <c r="E1786" i="66"/>
  <c r="E1785" i="66"/>
  <c r="E1783" i="66"/>
  <c r="E1782" i="66"/>
  <c r="E1779" i="66"/>
  <c r="E1778" i="66"/>
  <c r="E1777" i="66"/>
  <c r="E1776" i="66"/>
  <c r="E1775" i="66"/>
  <c r="E1774" i="66"/>
  <c r="E1773" i="66"/>
  <c r="E1771" i="66"/>
  <c r="E1770" i="66"/>
  <c r="E1769" i="66"/>
  <c r="E1768" i="66"/>
  <c r="E1767" i="66"/>
  <c r="E1766" i="66"/>
  <c r="E1762" i="66"/>
  <c r="E1759" i="66"/>
  <c r="E1758" i="66"/>
  <c r="E1757" i="66"/>
  <c r="E1756" i="66"/>
  <c r="E1755" i="66"/>
  <c r="E1754" i="66"/>
  <c r="E1753" i="66"/>
  <c r="E1752" i="66"/>
  <c r="E1751" i="66"/>
  <c r="E1750" i="66"/>
  <c r="E1749" i="66"/>
  <c r="E1748" i="66"/>
  <c r="E1747" i="66"/>
  <c r="E1746" i="66"/>
  <c r="E1745" i="66"/>
  <c r="E1744" i="66"/>
  <c r="E1743" i="66"/>
  <c r="E1742" i="66"/>
  <c r="E1741" i="66"/>
  <c r="E1740" i="66"/>
  <c r="E1739" i="66"/>
  <c r="E1737" i="66"/>
  <c r="E1736" i="66"/>
  <c r="E1735" i="66"/>
  <c r="E1734" i="66"/>
  <c r="E1733" i="66"/>
  <c r="E1732" i="66"/>
  <c r="E1731" i="66"/>
  <c r="E1730" i="66"/>
  <c r="E1729" i="66"/>
  <c r="E1728" i="66"/>
  <c r="E1727" i="66"/>
  <c r="E1726" i="66"/>
  <c r="E1725" i="66"/>
  <c r="E1724" i="66"/>
  <c r="E1723" i="66"/>
  <c r="E1722" i="66"/>
  <c r="E1721" i="66"/>
  <c r="E1718" i="66"/>
  <c r="E1715" i="66"/>
  <c r="E1713" i="66"/>
  <c r="E1710" i="66"/>
  <c r="E1709" i="66"/>
  <c r="E1708" i="66"/>
  <c r="E1707" i="66"/>
  <c r="E1706" i="66"/>
  <c r="E1705" i="66"/>
  <c r="E1704" i="66"/>
  <c r="E1702" i="66"/>
  <c r="E1701" i="66"/>
  <c r="E1700" i="66"/>
  <c r="E1698" i="66"/>
  <c r="E1696" i="66"/>
  <c r="E1695" i="66"/>
  <c r="E1694" i="66"/>
  <c r="E1693" i="66"/>
  <c r="E1692" i="66"/>
  <c r="E1691" i="66"/>
  <c r="E1681" i="66"/>
  <c r="E1677" i="66"/>
  <c r="E1676" i="66"/>
  <c r="E1672" i="66"/>
  <c r="E1669" i="66"/>
  <c r="E1668" i="66"/>
  <c r="E1667" i="66"/>
  <c r="E1666" i="66"/>
  <c r="E1665" i="66"/>
  <c r="E1664" i="66"/>
  <c r="E1663" i="66"/>
  <c r="E1662" i="66"/>
  <c r="E1661" i="66"/>
  <c r="E1660" i="66"/>
  <c r="E1659" i="66"/>
  <c r="E1658" i="66"/>
  <c r="E1657" i="66"/>
  <c r="E1656" i="66"/>
  <c r="E1655" i="66"/>
  <c r="E1654" i="66"/>
  <c r="E1653" i="66"/>
  <c r="E1652" i="66"/>
  <c r="E1651" i="66"/>
  <c r="E1650" i="66"/>
  <c r="E1649" i="66"/>
  <c r="E1647" i="66"/>
  <c r="E1646" i="66"/>
  <c r="E1645" i="66"/>
  <c r="E1644" i="66"/>
  <c r="E1643" i="66"/>
  <c r="E1642" i="66"/>
  <c r="E1641" i="66"/>
  <c r="E1640" i="66"/>
  <c r="E1639" i="66"/>
  <c r="E1638" i="66"/>
  <c r="E1637" i="66"/>
  <c r="E1636" i="66"/>
  <c r="E1635" i="66"/>
  <c r="E1634" i="66"/>
  <c r="E1633" i="66"/>
  <c r="E1632" i="66"/>
  <c r="E1631" i="66"/>
  <c r="E1630" i="66"/>
  <c r="E1629" i="66"/>
  <c r="E1628" i="66"/>
  <c r="E1625" i="66"/>
  <c r="E1622" i="66"/>
  <c r="E1620" i="66"/>
  <c r="E1617" i="66"/>
  <c r="E1616" i="66"/>
  <c r="E1615" i="66"/>
  <c r="E1614" i="66"/>
  <c r="E1613" i="66"/>
  <c r="E1612" i="66"/>
  <c r="E1611" i="66"/>
  <c r="E1610" i="66"/>
  <c r="E1608" i="66"/>
  <c r="E1607" i="66"/>
  <c r="E1606" i="66"/>
  <c r="E1604" i="66"/>
  <c r="E1602" i="66"/>
  <c r="E1601" i="66"/>
  <c r="E1600" i="66"/>
  <c r="E1599" i="66"/>
  <c r="E1598" i="66"/>
  <c r="E1597" i="66"/>
  <c r="E1596" i="66"/>
  <c r="E1595" i="66"/>
  <c r="E1594" i="66"/>
  <c r="E1592" i="66"/>
  <c r="E1583" i="66"/>
  <c r="E1582" i="66"/>
  <c r="E1581" i="66"/>
  <c r="E1580" i="66"/>
  <c r="E1578" i="66"/>
  <c r="E1577" i="66"/>
  <c r="E1573" i="66"/>
  <c r="E1569" i="66"/>
  <c r="E1566" i="66"/>
  <c r="E1565" i="66"/>
  <c r="E1564" i="66"/>
  <c r="E1563" i="66"/>
  <c r="E1562" i="66"/>
  <c r="E1561" i="66"/>
  <c r="E1560" i="66"/>
  <c r="E1559" i="66"/>
  <c r="E1558" i="66"/>
  <c r="E1557" i="66"/>
  <c r="E1556" i="66"/>
  <c r="E1555" i="66"/>
  <c r="E1554" i="66"/>
  <c r="E1553" i="66"/>
  <c r="E1552" i="66"/>
  <c r="E1551" i="66"/>
  <c r="E1550" i="66"/>
  <c r="E1549" i="66"/>
  <c r="E1548" i="66"/>
  <c r="E1547" i="66"/>
  <c r="E1546" i="66"/>
  <c r="E1544" i="66"/>
  <c r="E1543" i="66"/>
  <c r="E1542" i="66"/>
  <c r="E1541" i="66"/>
  <c r="E1540" i="66"/>
  <c r="E1539" i="66"/>
  <c r="E1538" i="66"/>
  <c r="E1537" i="66"/>
  <c r="E1536" i="66"/>
  <c r="E1535" i="66"/>
  <c r="E1534" i="66"/>
  <c r="E1533" i="66"/>
  <c r="E1532" i="66"/>
  <c r="E1531" i="66"/>
  <c r="E1530" i="66"/>
  <c r="E1529" i="66"/>
  <c r="E1528" i="66"/>
  <c r="E1527" i="66"/>
  <c r="E1526" i="66"/>
  <c r="E1525" i="66"/>
  <c r="E1522" i="66"/>
  <c r="E1519" i="66"/>
  <c r="E1517" i="66"/>
  <c r="E1514" i="66"/>
  <c r="E1513" i="66"/>
  <c r="E1512" i="66"/>
  <c r="E1511" i="66"/>
  <c r="E1510" i="66"/>
  <c r="E1509" i="66"/>
  <c r="E1508" i="66"/>
  <c r="E1507" i="66"/>
  <c r="E1505" i="66"/>
  <c r="E1504" i="66"/>
  <c r="E1503" i="66"/>
  <c r="E1501" i="66"/>
  <c r="E1499" i="66"/>
  <c r="E1498" i="66"/>
  <c r="E1497" i="66"/>
  <c r="E1496" i="66"/>
  <c r="E1495" i="66"/>
  <c r="E1494" i="66"/>
  <c r="E1493" i="66"/>
  <c r="E1492" i="66"/>
  <c r="E1491" i="66"/>
  <c r="E1489" i="66"/>
  <c r="E1479" i="66"/>
  <c r="E1478" i="66"/>
  <c r="E1477" i="66"/>
  <c r="E1476" i="66"/>
  <c r="E1474" i="66"/>
  <c r="E1473" i="66"/>
  <c r="E1471" i="66"/>
  <c r="E1468" i="66"/>
  <c r="E1467" i="66"/>
  <c r="E1466" i="66"/>
  <c r="E1465" i="66"/>
  <c r="E1464" i="66"/>
  <c r="E1463" i="66"/>
  <c r="E1462" i="66"/>
  <c r="E1461" i="66"/>
  <c r="E1460" i="66"/>
  <c r="E1459" i="66"/>
  <c r="E1458" i="66"/>
  <c r="E1454" i="66"/>
  <c r="E1451" i="66"/>
  <c r="E1450" i="66"/>
  <c r="E1449" i="66"/>
  <c r="E1448" i="66"/>
  <c r="E1447" i="66"/>
  <c r="E1446" i="66"/>
  <c r="E1445" i="66"/>
  <c r="E1444" i="66"/>
  <c r="E1443" i="66"/>
  <c r="E1442" i="66"/>
  <c r="E1441" i="66"/>
  <c r="E1440" i="66"/>
  <c r="E1439" i="66"/>
  <c r="E1438" i="66"/>
  <c r="E1437" i="66"/>
  <c r="E1436" i="66"/>
  <c r="E1435" i="66"/>
  <c r="E1434" i="66"/>
  <c r="E1433" i="66"/>
  <c r="E1432" i="66"/>
  <c r="E1431" i="66"/>
  <c r="E1429" i="66"/>
  <c r="E1428" i="66"/>
  <c r="E1427" i="66"/>
  <c r="E1426" i="66"/>
  <c r="E1425" i="66"/>
  <c r="E1424" i="66"/>
  <c r="E1423" i="66"/>
  <c r="E1422" i="66"/>
  <c r="E1421" i="66"/>
  <c r="E1420" i="66"/>
  <c r="E1419" i="66"/>
  <c r="E1418" i="66"/>
  <c r="E1415" i="66"/>
  <c r="E1412" i="66"/>
  <c r="E1410" i="66"/>
  <c r="E1407" i="66"/>
  <c r="E1406" i="66"/>
  <c r="E1405" i="66"/>
  <c r="E1404" i="66"/>
  <c r="E1403" i="66"/>
  <c r="E1402" i="66"/>
  <c r="E1401" i="66"/>
  <c r="E1399" i="66"/>
  <c r="E1398" i="66"/>
  <c r="E1397" i="66"/>
  <c r="E1395" i="66"/>
  <c r="E1394" i="66"/>
  <c r="E1393" i="66"/>
  <c r="E1383" i="66"/>
  <c r="E1378" i="66"/>
  <c r="E1376" i="66"/>
  <c r="E1375" i="66"/>
  <c r="E1374" i="66"/>
  <c r="E1373" i="66"/>
  <c r="E1372" i="66"/>
  <c r="E1371" i="66"/>
  <c r="E1370" i="66"/>
  <c r="E1366" i="66"/>
  <c r="E1363" i="66"/>
  <c r="E1362" i="66"/>
  <c r="E1361" i="66"/>
  <c r="E1360" i="66"/>
  <c r="E1359" i="66"/>
  <c r="E1358" i="66"/>
  <c r="E1357" i="66"/>
  <c r="E1356" i="66"/>
  <c r="E1355" i="66"/>
  <c r="E1354" i="66"/>
  <c r="E1353" i="66"/>
  <c r="E1352" i="66"/>
  <c r="E1351" i="66"/>
  <c r="E1350" i="66"/>
  <c r="E1349" i="66"/>
  <c r="E1348" i="66"/>
  <c r="E1347" i="66"/>
  <c r="E1346" i="66"/>
  <c r="E1345" i="66"/>
  <c r="E1344" i="66"/>
  <c r="E1342" i="66"/>
  <c r="E1341" i="66"/>
  <c r="E1340" i="66"/>
  <c r="E1339" i="66"/>
  <c r="E1338" i="66"/>
  <c r="E1337" i="66"/>
  <c r="E1336" i="66"/>
  <c r="E1335" i="66"/>
  <c r="E1334" i="66"/>
  <c r="E1333" i="66"/>
  <c r="E1332" i="66"/>
  <c r="E1331" i="66"/>
  <c r="E1330" i="66"/>
  <c r="E1329" i="66"/>
  <c r="E1328" i="66"/>
  <c r="E1327" i="66"/>
  <c r="E1326" i="66"/>
  <c r="E1325" i="66"/>
  <c r="E1324" i="66"/>
  <c r="E1321" i="66"/>
  <c r="E1318" i="66"/>
  <c r="E1316" i="66"/>
  <c r="E1313" i="66"/>
  <c r="E1312" i="66"/>
  <c r="E1311" i="66"/>
  <c r="E1310" i="66"/>
  <c r="E1309" i="66"/>
  <c r="E1308" i="66"/>
  <c r="E1307" i="66"/>
  <c r="E1305" i="66"/>
  <c r="E1304" i="66"/>
  <c r="E1303" i="66"/>
  <c r="E1301" i="66"/>
  <c r="E1299" i="66"/>
  <c r="E1298" i="66"/>
  <c r="E1297" i="66"/>
  <c r="E1296" i="66"/>
  <c r="E1295" i="66"/>
  <c r="E1286" i="66"/>
  <c r="E1285" i="66"/>
  <c r="E1284" i="66"/>
  <c r="E1283" i="66"/>
  <c r="E1281" i="66"/>
  <c r="E1280" i="66"/>
  <c r="E1277" i="66"/>
  <c r="E1275" i="66"/>
  <c r="E1274" i="66"/>
  <c r="E1273" i="66"/>
  <c r="E1272" i="66"/>
  <c r="E1267" i="66"/>
  <c r="E1266" i="66"/>
  <c r="E1264" i="66"/>
  <c r="E1261" i="66"/>
  <c r="E1260" i="66"/>
  <c r="E1259" i="66"/>
  <c r="E1258" i="66"/>
  <c r="E1257" i="66"/>
  <c r="E1256" i="66"/>
  <c r="E1255" i="66"/>
  <c r="E1254" i="66"/>
  <c r="E1253" i="66"/>
  <c r="E1252" i="66"/>
  <c r="E1251" i="66"/>
  <c r="E1250" i="66"/>
  <c r="E1249" i="66"/>
  <c r="E1248" i="66"/>
  <c r="E1247" i="66"/>
  <c r="E1246" i="66"/>
  <c r="E1245" i="66"/>
  <c r="E1244" i="66"/>
  <c r="E1243" i="66"/>
  <c r="E1242" i="66"/>
  <c r="E1241" i="66"/>
  <c r="E1239" i="66"/>
  <c r="E1238" i="66"/>
  <c r="E1237" i="66"/>
  <c r="E1236" i="66"/>
  <c r="E1235" i="66"/>
  <c r="E1234" i="66"/>
  <c r="E1233" i="66"/>
  <c r="E1232" i="66"/>
  <c r="E1231" i="66"/>
  <c r="E1230" i="66"/>
  <c r="E1229" i="66"/>
  <c r="E1228" i="66"/>
  <c r="E1227" i="66"/>
  <c r="E1226" i="66"/>
  <c r="E1225" i="66"/>
  <c r="E1224" i="66"/>
  <c r="E1223" i="66"/>
  <c r="E1220" i="66"/>
  <c r="E1217" i="66"/>
  <c r="E1215" i="66"/>
  <c r="E1213" i="66"/>
  <c r="E1212" i="66"/>
  <c r="E1211" i="66"/>
  <c r="E1210" i="66"/>
  <c r="E1209" i="66"/>
  <c r="E1208" i="66"/>
  <c r="E1207" i="66"/>
  <c r="E1206" i="66"/>
  <c r="E1204" i="66"/>
  <c r="E1203" i="66"/>
  <c r="E1201" i="66"/>
  <c r="E1200" i="66"/>
  <c r="E1199" i="66"/>
  <c r="E1198" i="66"/>
  <c r="E1189" i="66"/>
  <c r="E1188" i="66"/>
  <c r="E1186" i="66"/>
  <c r="E1185" i="66"/>
  <c r="E1181" i="66"/>
  <c r="E1180" i="66"/>
  <c r="E1178" i="66"/>
  <c r="E1177" i="66"/>
  <c r="E1176" i="66"/>
  <c r="E1175" i="66"/>
  <c r="E1170" i="66"/>
  <c r="E1168" i="66"/>
  <c r="E1165" i="66"/>
  <c r="E1164" i="66"/>
  <c r="E1163" i="66"/>
  <c r="E1162" i="66"/>
  <c r="E1161" i="66"/>
  <c r="E1160" i="66"/>
  <c r="E1159" i="66"/>
  <c r="E1158" i="66"/>
  <c r="E1157" i="66"/>
  <c r="E1156" i="66"/>
  <c r="E1155" i="66"/>
  <c r="E1154" i="66"/>
  <c r="E1153" i="66"/>
  <c r="E1152" i="66"/>
  <c r="E1151" i="66"/>
  <c r="E1150" i="66"/>
  <c r="E1149" i="66"/>
  <c r="E1148" i="66"/>
  <c r="E1147" i="66"/>
  <c r="E1146" i="66"/>
  <c r="E1144" i="66"/>
  <c r="E1143" i="66"/>
  <c r="E1142" i="66"/>
  <c r="E1141" i="66"/>
  <c r="E1140" i="66"/>
  <c r="E1139" i="66"/>
  <c r="E1138" i="66"/>
  <c r="E1137" i="66"/>
  <c r="E1136" i="66"/>
  <c r="E1135" i="66"/>
  <c r="E1134" i="66"/>
  <c r="E1133" i="66"/>
  <c r="E1132" i="66"/>
  <c r="E1131" i="66"/>
  <c r="E1130" i="66"/>
  <c r="E1129" i="66"/>
  <c r="E1128" i="66"/>
  <c r="E1125" i="66"/>
  <c r="E1122" i="66"/>
  <c r="E1120" i="66"/>
  <c r="E1117" i="66"/>
  <c r="E1116" i="66"/>
  <c r="E1115" i="66"/>
  <c r="E1114" i="66"/>
  <c r="E1113" i="66"/>
  <c r="E1111" i="66"/>
  <c r="E1110" i="66"/>
  <c r="E1109" i="66"/>
  <c r="E1107" i="66"/>
  <c r="E1105" i="66"/>
  <c r="E1104" i="66"/>
  <c r="E1103" i="66"/>
  <c r="E1102" i="66"/>
  <c r="E1093" i="66"/>
  <c r="E1092" i="66"/>
  <c r="E1091" i="66"/>
  <c r="E1086" i="66"/>
  <c r="E1085" i="66"/>
  <c r="E1084" i="66"/>
  <c r="E1083" i="66"/>
  <c r="E1082" i="66"/>
  <c r="E1081" i="66"/>
  <c r="E1080" i="66"/>
  <c r="E1078" i="66"/>
  <c r="E1077" i="66"/>
  <c r="E1076" i="66"/>
  <c r="E1075" i="66"/>
  <c r="E1074" i="66"/>
  <c r="E1073" i="66"/>
  <c r="E1072" i="66"/>
  <c r="E1070" i="66"/>
  <c r="E1067" i="66"/>
  <c r="E1065" i="66"/>
  <c r="E1063" i="66"/>
  <c r="E1061" i="66"/>
  <c r="E1058" i="66"/>
  <c r="E1057" i="66"/>
  <c r="E1056" i="66"/>
  <c r="E1055" i="66"/>
  <c r="E1054" i="66"/>
  <c r="E1053" i="66"/>
  <c r="E1052" i="66"/>
  <c r="E1051" i="66"/>
  <c r="E1050" i="66"/>
  <c r="E1049" i="66"/>
  <c r="E1048" i="66"/>
  <c r="E1047" i="66"/>
  <c r="E1046" i="66"/>
  <c r="E1045" i="66"/>
  <c r="E1044" i="66"/>
  <c r="E1043" i="66"/>
  <c r="E1042" i="66"/>
  <c r="E1041" i="66"/>
  <c r="E1040" i="66"/>
  <c r="E1039" i="66"/>
  <c r="E1038" i="66"/>
  <c r="E1036" i="66"/>
  <c r="E1035" i="66"/>
  <c r="E1034" i="66"/>
  <c r="E1033" i="66"/>
  <c r="E1032" i="66"/>
  <c r="E1031" i="66"/>
  <c r="E1030" i="66"/>
  <c r="E1029" i="66"/>
  <c r="E1028" i="66"/>
  <c r="E1027" i="66"/>
  <c r="E1026" i="66"/>
  <c r="E1025" i="66"/>
  <c r="E1024" i="66"/>
  <c r="E1023" i="66"/>
  <c r="E1022" i="66"/>
  <c r="E1019" i="66"/>
  <c r="E1016" i="66"/>
  <c r="E1014" i="66"/>
  <c r="E1012" i="66"/>
  <c r="E1011" i="66"/>
  <c r="E1010" i="66"/>
  <c r="E1009" i="66"/>
  <c r="E1008" i="66"/>
  <c r="E1007" i="66"/>
  <c r="E1005" i="66"/>
  <c r="E1004" i="66"/>
  <c r="E1002" i="66"/>
  <c r="E1001" i="66"/>
  <c r="E1000" i="66"/>
  <c r="E999" i="66"/>
  <c r="E998" i="66"/>
  <c r="E997" i="66"/>
  <c r="E988" i="66"/>
  <c r="E987" i="66"/>
  <c r="E985" i="66"/>
  <c r="E983" i="66"/>
  <c r="E980" i="66"/>
  <c r="E979" i="66"/>
  <c r="E978" i="66"/>
  <c r="E975" i="66"/>
  <c r="E974" i="66"/>
  <c r="E973" i="66"/>
  <c r="E971" i="66"/>
  <c r="E970" i="66"/>
  <c r="E969" i="66"/>
  <c r="E968" i="66"/>
  <c r="E967" i="66"/>
  <c r="E966" i="66"/>
  <c r="E965" i="66"/>
  <c r="E964" i="66"/>
  <c r="E963" i="66"/>
  <c r="E962" i="66"/>
  <c r="E961" i="66"/>
  <c r="E960" i="66"/>
  <c r="E959" i="66"/>
  <c r="E958" i="66"/>
  <c r="E957" i="66"/>
  <c r="E956" i="66"/>
  <c r="E955" i="66"/>
  <c r="E954" i="66"/>
  <c r="E953" i="66"/>
  <c r="E952" i="66"/>
  <c r="E951" i="66"/>
  <c r="E949" i="66"/>
  <c r="E946" i="66"/>
  <c r="E945" i="66"/>
  <c r="E944" i="66"/>
  <c r="E943" i="66"/>
  <c r="E942" i="66"/>
  <c r="E941" i="66"/>
  <c r="E940" i="66"/>
  <c r="E939" i="66"/>
  <c r="E938" i="66"/>
  <c r="E937" i="66"/>
  <c r="E936" i="66"/>
  <c r="E935" i="66"/>
  <c r="E934" i="66"/>
  <c r="E933" i="66"/>
  <c r="E932" i="66"/>
  <c r="E931" i="66"/>
  <c r="E930" i="66"/>
  <c r="E928" i="66"/>
  <c r="E927" i="66"/>
  <c r="E926" i="66"/>
  <c r="E925" i="66"/>
  <c r="E924" i="66"/>
  <c r="E923" i="66"/>
  <c r="E922" i="66"/>
  <c r="E921" i="66"/>
  <c r="E920" i="66"/>
  <c r="E917" i="66"/>
  <c r="E914" i="66"/>
  <c r="E912" i="66"/>
  <c r="E911" i="66"/>
  <c r="E910" i="66"/>
  <c r="E909" i="66"/>
  <c r="E908" i="66"/>
  <c r="E906" i="66"/>
  <c r="E905" i="66"/>
  <c r="E904" i="66"/>
  <c r="E902" i="66"/>
  <c r="E893" i="66"/>
  <c r="E892" i="66"/>
  <c r="E891" i="66"/>
  <c r="E889" i="66"/>
  <c r="E888" i="66"/>
  <c r="E886" i="66"/>
  <c r="E883" i="66"/>
  <c r="E881" i="66"/>
  <c r="E880" i="66"/>
  <c r="E874" i="66"/>
  <c r="E873" i="66"/>
  <c r="E872" i="66"/>
  <c r="E871" i="66"/>
  <c r="E870" i="66"/>
  <c r="E869" i="66"/>
  <c r="E868" i="66"/>
  <c r="E867" i="66"/>
  <c r="E866" i="66"/>
  <c r="E865" i="66"/>
  <c r="E864" i="66"/>
  <c r="E862" i="66"/>
  <c r="E859" i="66"/>
  <c r="E858" i="66"/>
  <c r="E857" i="66"/>
  <c r="E856" i="66"/>
  <c r="E855" i="66"/>
  <c r="E854" i="66"/>
  <c r="E853" i="66"/>
  <c r="E852" i="66"/>
  <c r="E851" i="66"/>
  <c r="E850" i="66"/>
  <c r="E849" i="66"/>
  <c r="E848" i="66"/>
  <c r="E847" i="66"/>
  <c r="E846" i="66"/>
  <c r="E845" i="66"/>
  <c r="E844" i="66"/>
  <c r="E843" i="66"/>
  <c r="E842" i="66"/>
  <c r="E841" i="66"/>
  <c r="E840" i="66"/>
  <c r="E839" i="66"/>
  <c r="E837" i="66"/>
  <c r="E836" i="66"/>
  <c r="E835" i="66"/>
  <c r="E834" i="66"/>
  <c r="E833" i="66"/>
  <c r="E832" i="66"/>
  <c r="E831" i="66"/>
  <c r="E829" i="66"/>
  <c r="E828" i="66"/>
  <c r="E827" i="66"/>
  <c r="E826" i="66"/>
  <c r="E825" i="66"/>
  <c r="E824" i="66"/>
  <c r="E823" i="66"/>
  <c r="E822" i="66"/>
  <c r="E821" i="66"/>
  <c r="E818" i="66"/>
  <c r="E815" i="66"/>
  <c r="E814" i="66"/>
  <c r="E812" i="66"/>
  <c r="E811" i="66"/>
  <c r="E810" i="66"/>
  <c r="E809" i="66"/>
  <c r="E808" i="66"/>
  <c r="E807" i="66"/>
  <c r="E805" i="66"/>
  <c r="E804" i="66"/>
  <c r="E803" i="66"/>
  <c r="E801" i="66"/>
  <c r="E799" i="66"/>
  <c r="E798" i="66"/>
  <c r="E797" i="66"/>
  <c r="E788" i="66"/>
  <c r="E787" i="66"/>
  <c r="E786" i="66"/>
  <c r="E780" i="66"/>
  <c r="E775" i="66"/>
  <c r="E773" i="66"/>
  <c r="E770" i="66"/>
  <c r="E769" i="66"/>
  <c r="E768" i="66"/>
  <c r="E767" i="66"/>
  <c r="E766" i="66"/>
  <c r="E765" i="66"/>
  <c r="E764" i="66"/>
  <c r="E763" i="66"/>
  <c r="E762" i="66"/>
  <c r="E761" i="66"/>
  <c r="E760" i="66"/>
  <c r="E759" i="66"/>
  <c r="E758" i="66"/>
  <c r="E757" i="66"/>
  <c r="E756" i="66"/>
  <c r="E755" i="66"/>
  <c r="E754" i="66"/>
  <c r="E753" i="66"/>
  <c r="E752" i="66"/>
  <c r="E751" i="66"/>
  <c r="E749" i="66"/>
  <c r="E748" i="66"/>
  <c r="E747" i="66"/>
  <c r="E746" i="66"/>
  <c r="E745" i="66"/>
  <c r="E744" i="66"/>
  <c r="E743" i="66"/>
  <c r="E742" i="66"/>
  <c r="E741" i="66"/>
  <c r="E740" i="66"/>
  <c r="E739" i="66"/>
  <c r="E738" i="66"/>
  <c r="E737" i="66"/>
  <c r="E736" i="66"/>
  <c r="E735" i="66"/>
  <c r="E734" i="66"/>
  <c r="E733" i="66"/>
  <c r="E732" i="66"/>
  <c r="E731" i="66"/>
  <c r="E730" i="66"/>
  <c r="E727" i="66"/>
  <c r="E724" i="66"/>
  <c r="E722" i="66"/>
  <c r="E720" i="66"/>
  <c r="E719" i="66"/>
  <c r="E718" i="66"/>
  <c r="E717" i="66"/>
  <c r="E716" i="66"/>
  <c r="E715" i="66"/>
  <c r="E714" i="66"/>
  <c r="E713" i="66"/>
  <c r="E711" i="66"/>
  <c r="E710" i="66"/>
  <c r="E709" i="66"/>
  <c r="E707" i="66"/>
  <c r="E705" i="66"/>
  <c r="E704" i="66"/>
  <c r="E703" i="66"/>
  <c r="E702" i="66"/>
  <c r="E701" i="66"/>
  <c r="E700" i="66"/>
  <c r="E699" i="66"/>
  <c r="E697" i="66"/>
  <c r="E688" i="66"/>
  <c r="E687" i="66"/>
  <c r="E686" i="66"/>
  <c r="E685" i="66"/>
  <c r="E684" i="66"/>
  <c r="E682" i="66"/>
  <c r="E678" i="66"/>
  <c r="E677" i="66"/>
  <c r="E675" i="66"/>
  <c r="E673" i="66"/>
  <c r="E671" i="66"/>
  <c r="E669" i="66"/>
  <c r="E666" i="66"/>
  <c r="E665" i="66"/>
  <c r="E664" i="66"/>
  <c r="E663" i="66"/>
  <c r="E662" i="66"/>
  <c r="E661" i="66"/>
  <c r="E660" i="66"/>
  <c r="E659" i="66"/>
  <c r="E658" i="66"/>
  <c r="E657" i="66"/>
  <c r="E656" i="66"/>
  <c r="E655" i="66"/>
  <c r="E654" i="66"/>
  <c r="E653" i="66"/>
  <c r="E652" i="66"/>
  <c r="E651" i="66"/>
  <c r="E650" i="66"/>
  <c r="E649" i="66"/>
  <c r="E648" i="66"/>
  <c r="E647" i="66"/>
  <c r="E646" i="66"/>
  <c r="E644" i="66"/>
  <c r="E643" i="66"/>
  <c r="E642" i="66"/>
  <c r="E641" i="66"/>
  <c r="E640" i="66"/>
  <c r="E639" i="66"/>
  <c r="E638" i="66"/>
  <c r="E637" i="66"/>
  <c r="E636" i="66"/>
  <c r="E635" i="66"/>
  <c r="E634" i="66"/>
  <c r="E633" i="66"/>
  <c r="E632" i="66"/>
  <c r="E631" i="66"/>
  <c r="E630" i="66"/>
  <c r="E629" i="66"/>
  <c r="E626" i="66"/>
  <c r="E623" i="66"/>
  <c r="E622" i="66"/>
  <c r="E619" i="66"/>
  <c r="E618" i="66"/>
  <c r="E617" i="66"/>
  <c r="E616" i="66"/>
  <c r="E615" i="66"/>
  <c r="E614" i="66"/>
  <c r="E613" i="66"/>
  <c r="E612" i="66"/>
  <c r="E610" i="66"/>
  <c r="E609" i="66"/>
  <c r="E607" i="66"/>
  <c r="E606" i="66"/>
  <c r="E605" i="66"/>
  <c r="E604" i="66"/>
  <c r="E603" i="66"/>
  <c r="E596" i="66"/>
  <c r="E595" i="66"/>
  <c r="E594" i="66"/>
  <c r="E588" i="66"/>
  <c r="E586" i="66"/>
  <c r="E585" i="66"/>
  <c r="E584" i="66"/>
  <c r="E583" i="66"/>
  <c r="E582" i="66"/>
  <c r="E581" i="66"/>
  <c r="E580" i="66"/>
  <c r="E579" i="66"/>
  <c r="E578" i="66"/>
  <c r="E577" i="66"/>
  <c r="E576" i="66"/>
  <c r="E575" i="66"/>
  <c r="E574" i="66"/>
  <c r="E573" i="66"/>
  <c r="E572" i="66"/>
  <c r="E571" i="66"/>
  <c r="E570" i="66"/>
  <c r="E569" i="66"/>
  <c r="E567" i="66"/>
  <c r="E566" i="66"/>
  <c r="E565" i="66"/>
  <c r="E564" i="66"/>
  <c r="E563" i="66"/>
  <c r="E562" i="66"/>
  <c r="E561" i="66"/>
  <c r="E560" i="66"/>
  <c r="E559" i="66"/>
  <c r="E558" i="66"/>
  <c r="E557" i="66"/>
  <c r="E556" i="66"/>
  <c r="E555" i="66"/>
  <c r="E552" i="66"/>
  <c r="E549" i="66"/>
  <c r="E548" i="66"/>
  <c r="E547" i="66"/>
  <c r="E546" i="66"/>
  <c r="E545" i="66"/>
  <c r="E544" i="66"/>
  <c r="E543" i="66"/>
  <c r="E542" i="66"/>
  <c r="E541" i="66"/>
  <c r="E539" i="66"/>
  <c r="E538" i="66"/>
  <c r="E536" i="66"/>
  <c r="E534" i="66"/>
  <c r="E533" i="66"/>
  <c r="E532" i="66"/>
  <c r="E531" i="66"/>
  <c r="E530" i="66"/>
  <c r="E527" i="66"/>
  <c r="E526" i="66"/>
  <c r="E525" i="66"/>
  <c r="E523" i="66"/>
  <c r="E522" i="66"/>
  <c r="E521" i="66"/>
  <c r="E520" i="66"/>
  <c r="E519" i="66"/>
  <c r="E518" i="66"/>
  <c r="E517" i="66"/>
  <c r="E516" i="66"/>
  <c r="E514" i="66"/>
  <c r="E512" i="66"/>
  <c r="E511" i="66"/>
  <c r="E505" i="66"/>
  <c r="E504" i="66"/>
  <c r="E503" i="66"/>
  <c r="E502" i="66"/>
  <c r="E501" i="66"/>
  <c r="E500" i="66"/>
  <c r="E499" i="66"/>
  <c r="E498" i="66"/>
  <c r="E497" i="66"/>
  <c r="E496" i="66"/>
  <c r="E495" i="66"/>
  <c r="E494" i="66"/>
  <c r="E493" i="66"/>
  <c r="E492" i="66"/>
  <c r="E491" i="66"/>
  <c r="E490" i="66"/>
  <c r="E489" i="66"/>
  <c r="E488" i="66"/>
  <c r="E486" i="66"/>
  <c r="E485" i="66"/>
  <c r="E484" i="66"/>
  <c r="E483" i="66"/>
  <c r="E482" i="66"/>
  <c r="E481" i="66"/>
  <c r="E480" i="66"/>
  <c r="E479" i="66"/>
  <c r="E478" i="66"/>
  <c r="E477" i="66"/>
  <c r="E476" i="66"/>
  <c r="E475" i="66"/>
  <c r="E474" i="66"/>
  <c r="E471" i="66"/>
  <c r="E470" i="66"/>
  <c r="E469" i="66"/>
  <c r="E468" i="66"/>
  <c r="E467" i="66"/>
  <c r="E466" i="66"/>
  <c r="E465" i="66"/>
  <c r="E464" i="66"/>
  <c r="E463" i="66"/>
  <c r="E462" i="66"/>
  <c r="E458" i="66"/>
  <c r="E457" i="66"/>
  <c r="E455" i="66"/>
  <c r="E454" i="66"/>
  <c r="E453" i="66"/>
  <c r="E452" i="66"/>
  <c r="E451" i="66"/>
  <c r="E449" i="66"/>
  <c r="E448" i="66"/>
  <c r="E447" i="66"/>
  <c r="E446" i="66"/>
  <c r="E445" i="66"/>
  <c r="E444" i="66"/>
  <c r="E443" i="66"/>
  <c r="E441" i="66"/>
  <c r="E439" i="66"/>
  <c r="E438" i="66"/>
  <c r="E437" i="66"/>
  <c r="E434" i="66"/>
  <c r="E429" i="66"/>
  <c r="E427" i="66"/>
  <c r="E425" i="66"/>
  <c r="E424" i="66"/>
  <c r="E423" i="66"/>
  <c r="E420" i="66"/>
  <c r="E417" i="66"/>
  <c r="E416" i="66"/>
  <c r="E415" i="66"/>
  <c r="E414" i="66"/>
  <c r="E413" i="66"/>
  <c r="E412" i="66"/>
  <c r="E411" i="66"/>
  <c r="E410" i="66"/>
  <c r="E409" i="66"/>
  <c r="E408" i="66"/>
  <c r="E407" i="66"/>
  <c r="E406" i="66"/>
  <c r="E405" i="66"/>
  <c r="E404" i="66"/>
  <c r="E403" i="66"/>
  <c r="E402" i="66"/>
  <c r="E401" i="66"/>
  <c r="E400" i="66"/>
  <c r="E399" i="66"/>
  <c r="E398" i="66"/>
  <c r="E397" i="66"/>
  <c r="E395" i="66"/>
  <c r="E394" i="66"/>
  <c r="E393" i="66"/>
  <c r="E392" i="66"/>
  <c r="E391" i="66"/>
  <c r="E390" i="66"/>
  <c r="E389" i="66"/>
  <c r="E388" i="66"/>
  <c r="E387" i="66"/>
  <c r="E386" i="66"/>
  <c r="E385" i="66"/>
  <c r="E384" i="66"/>
  <c r="E383" i="66"/>
  <c r="E382" i="66"/>
  <c r="E379" i="66"/>
  <c r="E376" i="66"/>
  <c r="E374" i="66"/>
  <c r="E372" i="66"/>
  <c r="E371" i="66"/>
  <c r="E370" i="66"/>
  <c r="E369" i="66"/>
  <c r="E368" i="66"/>
  <c r="E367" i="66"/>
  <c r="E366" i="66"/>
  <c r="E364" i="66"/>
  <c r="E363" i="66"/>
  <c r="E361" i="66"/>
  <c r="E359" i="66"/>
  <c r="E358" i="66"/>
  <c r="E357" i="66"/>
  <c r="E356" i="66"/>
  <c r="E349" i="66"/>
  <c r="E348" i="66"/>
  <c r="E345" i="66"/>
  <c r="E343" i="66"/>
  <c r="E342" i="66"/>
  <c r="E341" i="66"/>
  <c r="E339" i="66"/>
  <c r="E338" i="66"/>
  <c r="E337" i="66"/>
  <c r="E336" i="66"/>
  <c r="E331" i="66"/>
  <c r="E330" i="66"/>
  <c r="E329" i="66"/>
  <c r="E328" i="66"/>
  <c r="E327" i="66"/>
  <c r="E326" i="66"/>
  <c r="E325" i="66"/>
  <c r="E324" i="66"/>
  <c r="E323" i="66"/>
  <c r="E322" i="66"/>
  <c r="E318" i="66"/>
  <c r="E315" i="66"/>
  <c r="E314" i="66"/>
  <c r="E313" i="66"/>
  <c r="E312" i="66"/>
  <c r="E311" i="66"/>
  <c r="E310" i="66"/>
  <c r="E309" i="66"/>
  <c r="E308" i="66"/>
  <c r="E307" i="66"/>
  <c r="E306" i="66"/>
  <c r="E305" i="66"/>
  <c r="E304" i="66"/>
  <c r="E303" i="66"/>
  <c r="E302" i="66"/>
  <c r="E301" i="66"/>
  <c r="E300" i="66"/>
  <c r="E299" i="66"/>
  <c r="E298" i="66"/>
  <c r="E296" i="66"/>
  <c r="E295" i="66"/>
  <c r="E294" i="66"/>
  <c r="E293" i="66"/>
  <c r="E292" i="66"/>
  <c r="E291" i="66"/>
  <c r="E290" i="66"/>
  <c r="E289" i="66"/>
  <c r="E288" i="66"/>
  <c r="E287" i="66"/>
  <c r="E286" i="66"/>
  <c r="E285" i="66"/>
  <c r="E284" i="66"/>
  <c r="E281" i="66"/>
  <c r="E278" i="66"/>
  <c r="E276" i="66"/>
  <c r="E274" i="66"/>
  <c r="E273" i="66"/>
  <c r="E272" i="66"/>
  <c r="E271" i="66"/>
  <c r="E270" i="66"/>
  <c r="E269" i="66"/>
  <c r="E267" i="66"/>
  <c r="E266" i="66"/>
  <c r="E265" i="66"/>
  <c r="E263" i="66"/>
  <c r="E261" i="66"/>
  <c r="E256" i="66"/>
  <c r="E255" i="66"/>
  <c r="E253" i="66"/>
  <c r="E250" i="66"/>
  <c r="E249" i="66"/>
  <c r="E248" i="66"/>
  <c r="E247" i="66"/>
  <c r="E245" i="66"/>
  <c r="E244" i="66"/>
  <c r="E242" i="66"/>
  <c r="E241" i="66"/>
  <c r="E240" i="66"/>
  <c r="E239" i="66"/>
  <c r="E238" i="66"/>
  <c r="E237" i="66"/>
  <c r="E236" i="66"/>
  <c r="E235" i="66"/>
  <c r="E233" i="66"/>
  <c r="E232" i="66"/>
  <c r="E231" i="66"/>
  <c r="E230" i="66"/>
  <c r="E229" i="66"/>
  <c r="E228" i="66"/>
  <c r="E227" i="66"/>
  <c r="E226" i="66"/>
  <c r="E225" i="66"/>
  <c r="E224" i="66"/>
  <c r="E223" i="66"/>
  <c r="E221" i="66"/>
  <c r="E220" i="66"/>
  <c r="E219" i="66"/>
  <c r="E217" i="66"/>
  <c r="E216" i="66"/>
  <c r="E215" i="66"/>
  <c r="E208" i="66"/>
  <c r="E206" i="66"/>
  <c r="E205" i="66"/>
  <c r="E204" i="66"/>
  <c r="E203" i="66"/>
  <c r="E202" i="66"/>
  <c r="E201" i="66"/>
  <c r="E200" i="66"/>
  <c r="E199" i="66"/>
  <c r="E198" i="66"/>
  <c r="E197" i="66"/>
  <c r="E196" i="66"/>
  <c r="E195" i="66"/>
  <c r="E194" i="66"/>
  <c r="E193" i="66"/>
  <c r="E192" i="66"/>
  <c r="E191" i="66"/>
  <c r="E190" i="66"/>
  <c r="E189" i="66"/>
  <c r="E188" i="66"/>
  <c r="E187" i="66"/>
  <c r="E185" i="66"/>
  <c r="E184" i="66"/>
  <c r="E183" i="66"/>
  <c r="E182" i="66"/>
  <c r="E181" i="66"/>
  <c r="E180" i="66"/>
  <c r="E179" i="66"/>
  <c r="E178" i="66"/>
  <c r="E177" i="66"/>
  <c r="E176" i="66"/>
  <c r="E175" i="66"/>
  <c r="E174" i="66"/>
  <c r="E173" i="66"/>
  <c r="E170" i="66"/>
  <c r="E167" i="66"/>
  <c r="E166" i="66"/>
  <c r="E165" i="66"/>
  <c r="E164" i="66"/>
  <c r="E163" i="66"/>
  <c r="E162" i="66"/>
  <c r="E161" i="66"/>
  <c r="E159" i="66"/>
  <c r="E158" i="66"/>
  <c r="E157" i="66"/>
  <c r="E154" i="66"/>
  <c r="E153" i="66"/>
  <c r="E152" i="66"/>
  <c r="E151" i="66"/>
  <c r="E150" i="66"/>
  <c r="E147" i="66"/>
  <c r="E143" i="66"/>
  <c r="E142" i="66"/>
  <c r="E138" i="66"/>
  <c r="E136" i="66"/>
  <c r="E135" i="66"/>
  <c r="E134" i="66"/>
  <c r="E133" i="66"/>
  <c r="E132" i="66"/>
  <c r="E128" i="66"/>
  <c r="E126" i="66"/>
  <c r="E124" i="66"/>
  <c r="E123" i="66"/>
  <c r="E122" i="66"/>
  <c r="E121" i="66"/>
  <c r="E120" i="66"/>
  <c r="E119" i="66"/>
  <c r="E118" i="66"/>
  <c r="E117" i="66"/>
  <c r="E116" i="66"/>
  <c r="E115" i="66"/>
  <c r="E114" i="66"/>
  <c r="E113" i="66"/>
  <c r="E112" i="66"/>
  <c r="E111" i="66"/>
  <c r="E110" i="66"/>
  <c r="E109" i="66"/>
  <c r="E108" i="66"/>
  <c r="E107" i="66"/>
  <c r="E106" i="66"/>
  <c r="E104" i="66"/>
  <c r="E103" i="66"/>
  <c r="E102" i="66"/>
  <c r="E101" i="66"/>
  <c r="E100" i="66"/>
  <c r="E99" i="66"/>
  <c r="E98" i="66"/>
  <c r="E97" i="66"/>
  <c r="E96" i="66"/>
  <c r="E95" i="66"/>
  <c r="E94" i="66"/>
  <c r="E93" i="66"/>
  <c r="E92" i="66"/>
  <c r="E91" i="66"/>
  <c r="E90" i="66"/>
  <c r="E87" i="66"/>
  <c r="E84" i="66"/>
  <c r="E83" i="66"/>
  <c r="E82" i="66"/>
  <c r="E81" i="66"/>
  <c r="E80" i="66"/>
  <c r="E79" i="66"/>
  <c r="E78" i="66"/>
  <c r="E77" i="66"/>
  <c r="E75" i="66"/>
  <c r="E74" i="66"/>
  <c r="E72" i="66"/>
  <c r="E71" i="66"/>
  <c r="E70" i="66"/>
  <c r="E69" i="66"/>
  <c r="E68" i="66"/>
  <c r="E65" i="66"/>
  <c r="E59" i="66"/>
  <c r="E58" i="66"/>
  <c r="E56" i="66"/>
  <c r="E55" i="66"/>
  <c r="E53" i="66"/>
  <c r="E52" i="66"/>
  <c r="E48" i="66"/>
  <c r="E42" i="66"/>
  <c r="E40" i="66"/>
  <c r="E37" i="66"/>
  <c r="E36" i="66"/>
  <c r="E34" i="66"/>
  <c r="E33" i="66"/>
  <c r="E31" i="66"/>
  <c r="E27" i="66"/>
  <c r="E25" i="66"/>
  <c r="E24" i="66"/>
  <c r="E22" i="66"/>
  <c r="E21" i="66"/>
  <c r="E20" i="66"/>
  <c r="E18" i="66"/>
  <c r="E15" i="66"/>
  <c r="E14" i="66"/>
  <c r="E13" i="66"/>
  <c r="E9" i="66"/>
  <c r="E8" i="66"/>
  <c r="E7" i="66"/>
  <c r="E6" i="66"/>
  <c r="E5" i="66"/>
  <c r="E4" i="66"/>
  <c r="E3" i="66"/>
  <c r="E2" i="66"/>
  <c r="K1" i="71"/>
  <c r="J1" i="71"/>
  <c r="I1" i="71"/>
  <c r="H1" i="71"/>
  <c r="G1" i="71"/>
  <c r="F1" i="71"/>
  <c r="E1" i="71"/>
  <c r="D1" i="71"/>
  <c r="H322" i="63"/>
  <c r="H262" i="63"/>
  <c r="H123" i="63"/>
  <c r="H345" i="63"/>
  <c r="H315" i="63"/>
  <c r="H299" i="63"/>
  <c r="H326" i="63"/>
  <c r="H339" i="63"/>
  <c r="H127" i="63"/>
  <c r="H357" i="63"/>
  <c r="H303" i="63"/>
  <c r="H323" i="63"/>
  <c r="H335" i="63"/>
  <c r="H157" i="63"/>
  <c r="H347" i="63"/>
  <c r="H156" i="63"/>
  <c r="H342" i="63"/>
  <c r="H331" i="63"/>
  <c r="H295" i="63"/>
  <c r="H112" i="63"/>
  <c r="L259" i="61"/>
  <c r="F1" i="55"/>
  <c r="E1" i="55"/>
  <c r="D1" i="55"/>
  <c r="AE16" i="34"/>
  <c r="AE15" i="34"/>
  <c r="AE14" i="34"/>
  <c r="AE13" i="34"/>
  <c r="AE17" i="34" l="1"/>
  <c r="H78" i="63"/>
  <c r="H113" i="63"/>
  <c r="H161" i="63"/>
  <c r="H307" i="63"/>
  <c r="H340" i="63"/>
  <c r="H117" i="63"/>
  <c r="H131" i="63"/>
  <c r="H138" i="63"/>
  <c r="H142" i="63"/>
  <c r="H296" i="63"/>
  <c r="H158" i="63"/>
  <c r="H173" i="63"/>
  <c r="H311" i="63"/>
  <c r="H341" i="63"/>
  <c r="H139" i="63"/>
  <c r="H143" i="63"/>
  <c r="H297" i="63"/>
  <c r="H147" i="63"/>
  <c r="H151" i="63"/>
  <c r="H155" i="63"/>
  <c r="H301" i="63"/>
  <c r="H111" i="63"/>
  <c r="H115" i="63"/>
  <c r="H163" i="63"/>
  <c r="H119" i="63"/>
  <c r="H327" i="63"/>
  <c r="L784" i="61"/>
  <c r="N784" i="61" s="1"/>
  <c r="L1784" i="61"/>
  <c r="P1784" i="61" s="1"/>
  <c r="L1659" i="61"/>
  <c r="P1659" i="61" s="1"/>
  <c r="L32" i="61"/>
  <c r="P32" i="61" s="1"/>
  <c r="L284" i="61"/>
  <c r="M284" i="61" s="1"/>
  <c r="L909" i="61"/>
  <c r="M909" i="61" s="1"/>
  <c r="L1159" i="61"/>
  <c r="M1159" i="61" s="1"/>
  <c r="L2034" i="61"/>
  <c r="O2034" i="61" s="1"/>
  <c r="L1409" i="61"/>
  <c r="N1409" i="61" s="1"/>
  <c r="L1034" i="61"/>
  <c r="P1034" i="61" s="1"/>
  <c r="L409" i="61"/>
  <c r="P409" i="61" s="1"/>
  <c r="L1909" i="61"/>
  <c r="O1909" i="61" s="1"/>
  <c r="L1284" i="61"/>
  <c r="O1284" i="61" s="1"/>
  <c r="L659" i="61"/>
  <c r="P659" i="61" s="1"/>
  <c r="L283" i="61"/>
  <c r="N283" i="61" s="1"/>
  <c r="L658" i="61"/>
  <c r="O658" i="61" s="1"/>
  <c r="L1033" i="61"/>
  <c r="M1033" i="61" s="1"/>
  <c r="L1408" i="61"/>
  <c r="M1408" i="61" s="1"/>
  <c r="L1783" i="61"/>
  <c r="O1783" i="61" s="1"/>
  <c r="L158" i="61"/>
  <c r="N158" i="61" s="1"/>
  <c r="L533" i="61"/>
  <c r="P533" i="61" s="1"/>
  <c r="L908" i="61"/>
  <c r="M908" i="61" s="1"/>
  <c r="L1283" i="61"/>
  <c r="O1283" i="61" s="1"/>
  <c r="L1658" i="61"/>
  <c r="O1658" i="61" s="1"/>
  <c r="L2033" i="61"/>
  <c r="O2033" i="61" s="1"/>
  <c r="L408" i="61"/>
  <c r="M408" i="61" s="1"/>
  <c r="L783" i="61"/>
  <c r="M783" i="61" s="1"/>
  <c r="L1158" i="61"/>
  <c r="O1158" i="61" s="1"/>
  <c r="L1533" i="61"/>
  <c r="O1533" i="61" s="1"/>
  <c r="L1908" i="61"/>
  <c r="N1908" i="61" s="1"/>
  <c r="L31" i="61"/>
  <c r="O31" i="61" s="1"/>
  <c r="L268" i="61"/>
  <c r="L768" i="61"/>
  <c r="L1768" i="61"/>
  <c r="L1268" i="61"/>
  <c r="L143" i="61"/>
  <c r="L643" i="61"/>
  <c r="L1143" i="61"/>
  <c r="L1643" i="61"/>
  <c r="L518" i="61"/>
  <c r="L1018" i="61"/>
  <c r="L1518" i="61"/>
  <c r="L2018" i="61"/>
  <c r="L16" i="61"/>
  <c r="L893" i="61"/>
  <c r="L1393" i="61"/>
  <c r="L1893" i="61"/>
  <c r="L393" i="61"/>
  <c r="J87" i="63"/>
  <c r="J254" i="63"/>
  <c r="J337" i="63"/>
  <c r="N312" i="61"/>
  <c r="O187" i="61"/>
  <c r="E89" i="66"/>
  <c r="E283" i="66"/>
  <c r="P1436" i="61"/>
  <c r="O312" i="61"/>
  <c r="P312" i="61"/>
  <c r="N1186" i="61"/>
  <c r="E2038" i="66"/>
  <c r="J359" i="63"/>
  <c r="E88" i="66"/>
  <c r="P562" i="61"/>
  <c r="D1811" i="61"/>
  <c r="D538" i="61"/>
  <c r="D687" i="61"/>
  <c r="M687" i="61" s="1"/>
  <c r="O2061" i="61"/>
  <c r="D937" i="61"/>
  <c r="M937" i="61" s="1"/>
  <c r="O937" i="61"/>
  <c r="P1187" i="61"/>
  <c r="N1562" i="61"/>
  <c r="N1812" i="61"/>
  <c r="O1812" i="61"/>
  <c r="P2062" i="61"/>
  <c r="E1322" i="66"/>
  <c r="E2116" i="66"/>
  <c r="D311" i="61"/>
  <c r="M311" i="61" s="1"/>
  <c r="P1812" i="61"/>
  <c r="D2038" i="61"/>
  <c r="E628" i="66"/>
  <c r="E1323" i="66"/>
  <c r="N937" i="61"/>
  <c r="O1187" i="61"/>
  <c r="D1562" i="61"/>
  <c r="M1562" i="61" s="1"/>
  <c r="E1626" i="66"/>
  <c r="E1627" i="66"/>
  <c r="E1928" i="66"/>
  <c r="E1127" i="66"/>
  <c r="O561" i="61"/>
  <c r="E218" i="66"/>
  <c r="E282" i="66"/>
  <c r="E1121" i="66"/>
  <c r="E1179" i="66"/>
  <c r="E1300" i="66"/>
  <c r="E1922" i="66"/>
  <c r="E2032" i="66"/>
  <c r="N186" i="61"/>
  <c r="P436" i="61"/>
  <c r="N556" i="61"/>
  <c r="P806" i="61"/>
  <c r="D811" i="61"/>
  <c r="N812" i="61"/>
  <c r="D1038" i="61"/>
  <c r="O1061" i="61"/>
  <c r="P1062" i="61"/>
  <c r="D1181" i="61"/>
  <c r="M1181" i="61" s="1"/>
  <c r="O1431" i="61"/>
  <c r="D1437" i="61"/>
  <c r="M1437" i="61" s="1"/>
  <c r="N1686" i="61"/>
  <c r="O1687" i="61"/>
  <c r="P1936" i="61"/>
  <c r="N2056" i="61"/>
  <c r="E380" i="66"/>
  <c r="E819" i="66"/>
  <c r="E1106" i="66"/>
  <c r="E1221" i="66"/>
  <c r="E1317" i="66"/>
  <c r="E1416" i="66"/>
  <c r="E1621" i="66"/>
  <c r="E1719" i="66"/>
  <c r="D163" i="61"/>
  <c r="O186" i="61"/>
  <c r="P187" i="61"/>
  <c r="D306" i="61"/>
  <c r="M306" i="61" s="1"/>
  <c r="O556" i="61"/>
  <c r="D562" i="61"/>
  <c r="M562" i="61" s="1"/>
  <c r="N811" i="61"/>
  <c r="O812" i="61"/>
  <c r="P1061" i="61"/>
  <c r="N1181" i="61"/>
  <c r="P1431" i="61"/>
  <c r="D1436" i="61"/>
  <c r="M1436" i="61" s="1"/>
  <c r="N1437" i="61"/>
  <c r="D1663" i="61"/>
  <c r="O1686" i="61"/>
  <c r="P1687" i="61"/>
  <c r="D1806" i="61"/>
  <c r="M1806" i="61" s="1"/>
  <c r="O2056" i="61"/>
  <c r="D2062" i="61"/>
  <c r="M2062" i="61" s="1"/>
  <c r="J127" i="63"/>
  <c r="E381" i="66"/>
  <c r="E820" i="66"/>
  <c r="E918" i="66"/>
  <c r="E1222" i="66"/>
  <c r="E1417" i="66"/>
  <c r="E1720" i="66"/>
  <c r="E2274" i="66"/>
  <c r="E2290" i="66"/>
  <c r="P186" i="61"/>
  <c r="N306" i="61"/>
  <c r="P556" i="61"/>
  <c r="D561" i="61"/>
  <c r="M561" i="61" s="1"/>
  <c r="N562" i="61"/>
  <c r="D788" i="61"/>
  <c r="O811" i="61"/>
  <c r="P812" i="61"/>
  <c r="D931" i="61"/>
  <c r="M931" i="61" s="1"/>
  <c r="O1181" i="61"/>
  <c r="D1187" i="61"/>
  <c r="M1187" i="61" s="1"/>
  <c r="N1436" i="61"/>
  <c r="O1437" i="61"/>
  <c r="P1686" i="61"/>
  <c r="N1806" i="61"/>
  <c r="P2056" i="61"/>
  <c r="D2061" i="61"/>
  <c r="M2061" i="61" s="1"/>
  <c r="N2062" i="61"/>
  <c r="E627" i="66"/>
  <c r="E706" i="66"/>
  <c r="E919" i="66"/>
  <c r="E1071" i="66"/>
  <c r="E1126" i="66"/>
  <c r="E1927" i="66"/>
  <c r="E2037" i="66"/>
  <c r="O306" i="61"/>
  <c r="D312" i="61"/>
  <c r="M312" i="61" s="1"/>
  <c r="N561" i="61"/>
  <c r="O562" i="61"/>
  <c r="P811" i="61"/>
  <c r="N931" i="61"/>
  <c r="P1181" i="61"/>
  <c r="D1186" i="61"/>
  <c r="M1186" i="61" s="1"/>
  <c r="N1187" i="61"/>
  <c r="D1413" i="61"/>
  <c r="O1436" i="61"/>
  <c r="P1437" i="61"/>
  <c r="D1556" i="61"/>
  <c r="M1556" i="61" s="1"/>
  <c r="O1806" i="61"/>
  <c r="D1812" i="61"/>
  <c r="M1812" i="61" s="1"/>
  <c r="N2061" i="61"/>
  <c r="O2062" i="61"/>
  <c r="D681" i="61"/>
  <c r="M681" i="61" s="1"/>
  <c r="E723" i="66"/>
  <c r="E1015" i="66"/>
  <c r="N311" i="61"/>
  <c r="N681" i="61"/>
  <c r="P931" i="61"/>
  <c r="O1186" i="61"/>
  <c r="N1811" i="61"/>
  <c r="J361" i="63"/>
  <c r="E882" i="66"/>
  <c r="D288" i="61"/>
  <c r="D431" i="61"/>
  <c r="M431" i="61" s="1"/>
  <c r="N936" i="61"/>
  <c r="D1561" i="61"/>
  <c r="M1561" i="61" s="1"/>
  <c r="E1518" i="66"/>
  <c r="E1820" i="66"/>
  <c r="O54" i="61"/>
  <c r="D60" i="61"/>
  <c r="M60" i="61" s="1"/>
  <c r="P311" i="61"/>
  <c r="N431" i="61"/>
  <c r="P681" i="61"/>
  <c r="D686" i="61"/>
  <c r="M686" i="61" s="1"/>
  <c r="N687" i="61"/>
  <c r="D913" i="61"/>
  <c r="O936" i="61"/>
  <c r="P937" i="61"/>
  <c r="D1056" i="61"/>
  <c r="M1056" i="61" s="1"/>
  <c r="O1306" i="61"/>
  <c r="D1312" i="61"/>
  <c r="N1561" i="61"/>
  <c r="O1562" i="61"/>
  <c r="P1811" i="61"/>
  <c r="N1931" i="61"/>
  <c r="P306" i="61"/>
  <c r="O931" i="61"/>
  <c r="E1500" i="66"/>
  <c r="E1803" i="66"/>
  <c r="O1811" i="61"/>
  <c r="D1931" i="61"/>
  <c r="E431" i="66"/>
  <c r="E553" i="66"/>
  <c r="E728" i="66"/>
  <c r="E1020" i="66"/>
  <c r="E2138" i="66"/>
  <c r="P54" i="61"/>
  <c r="D59" i="61"/>
  <c r="M59" i="61" s="1"/>
  <c r="N60" i="61"/>
  <c r="D181" i="61"/>
  <c r="M181" i="61" s="1"/>
  <c r="O431" i="61"/>
  <c r="D437" i="61"/>
  <c r="M437" i="61" s="1"/>
  <c r="N686" i="61"/>
  <c r="O687" i="61"/>
  <c r="P936" i="61"/>
  <c r="N1056" i="61"/>
  <c r="P1306" i="61"/>
  <c r="D1311" i="61"/>
  <c r="M1311" i="61" s="1"/>
  <c r="N1312" i="61"/>
  <c r="D1538" i="61"/>
  <c r="O1561" i="61"/>
  <c r="P1562" i="61"/>
  <c r="D1681" i="61"/>
  <c r="M1681" i="61" s="1"/>
  <c r="O1931" i="61"/>
  <c r="D1937" i="61"/>
  <c r="D54" i="61"/>
  <c r="M54" i="61" s="1"/>
  <c r="D936" i="61"/>
  <c r="N54" i="61"/>
  <c r="N1306" i="61"/>
  <c r="P1556" i="61"/>
  <c r="E171" i="66"/>
  <c r="E433" i="66"/>
  <c r="E1697" i="66"/>
  <c r="E2267" i="66"/>
  <c r="N59" i="61"/>
  <c r="N181" i="61"/>
  <c r="P431" i="61"/>
  <c r="D436" i="61"/>
  <c r="M436" i="61" s="1"/>
  <c r="N437" i="61"/>
  <c r="D663" i="61"/>
  <c r="O686" i="61"/>
  <c r="P687" i="61"/>
  <c r="D806" i="61"/>
  <c r="M806" i="61" s="1"/>
  <c r="O1056" i="61"/>
  <c r="D1062" i="61"/>
  <c r="M1062" i="61" s="1"/>
  <c r="N1311" i="61"/>
  <c r="O1312" i="61"/>
  <c r="P1561" i="61"/>
  <c r="N1681" i="61"/>
  <c r="P1931" i="61"/>
  <c r="D1936" i="61"/>
  <c r="N1937" i="61"/>
  <c r="J70" i="63"/>
  <c r="J153" i="63"/>
  <c r="N1556" i="61"/>
  <c r="P1806" i="61"/>
  <c r="E1377" i="66"/>
  <c r="E2133" i="66"/>
  <c r="P561" i="61"/>
  <c r="D1163" i="61"/>
  <c r="D1306" i="61"/>
  <c r="M1306" i="61" s="1"/>
  <c r="O1556" i="61"/>
  <c r="P2061" i="61"/>
  <c r="E131" i="66"/>
  <c r="E535" i="66"/>
  <c r="O311" i="61"/>
  <c r="O681" i="61"/>
  <c r="E155" i="66"/>
  <c r="E262" i="66"/>
  <c r="E277" i="66"/>
  <c r="E554" i="66"/>
  <c r="E729" i="66"/>
  <c r="E1021" i="66"/>
  <c r="E2139" i="66"/>
  <c r="O60" i="61"/>
  <c r="E61" i="66"/>
  <c r="E172" i="66"/>
  <c r="E360" i="66"/>
  <c r="E375" i="66"/>
  <c r="E450" i="66"/>
  <c r="E676" i="66"/>
  <c r="E1216" i="66"/>
  <c r="E1411" i="66"/>
  <c r="E1523" i="66"/>
  <c r="E1714" i="66"/>
  <c r="E1825" i="66"/>
  <c r="E1904" i="66"/>
  <c r="E2014" i="66"/>
  <c r="D36" i="61"/>
  <c r="O59" i="61"/>
  <c r="P60" i="61"/>
  <c r="O181" i="61"/>
  <c r="D187" i="61"/>
  <c r="M187" i="61" s="1"/>
  <c r="N436" i="61"/>
  <c r="O437" i="61"/>
  <c r="P686" i="61"/>
  <c r="N806" i="61"/>
  <c r="P1056" i="61"/>
  <c r="D1061" i="61"/>
  <c r="M1061" i="61" s="1"/>
  <c r="N1062" i="61"/>
  <c r="D1288" i="61"/>
  <c r="O1311" i="61"/>
  <c r="P1312" i="61"/>
  <c r="D1431" i="61"/>
  <c r="M1431" i="61" s="1"/>
  <c r="O1681" i="61"/>
  <c r="D1687" i="61"/>
  <c r="M1687" i="61" s="1"/>
  <c r="N1936" i="61"/>
  <c r="O1937" i="61"/>
  <c r="J175" i="63"/>
  <c r="P1186" i="61"/>
  <c r="D1788" i="61"/>
  <c r="E800" i="66"/>
  <c r="E913" i="66"/>
  <c r="E1524" i="66"/>
  <c r="E1603" i="66"/>
  <c r="E1826" i="66"/>
  <c r="E2269" i="66"/>
  <c r="P59" i="61"/>
  <c r="P181" i="61"/>
  <c r="D186" i="61"/>
  <c r="M186" i="61" s="1"/>
  <c r="N187" i="61"/>
  <c r="D413" i="61"/>
  <c r="O436" i="61"/>
  <c r="P437" i="61"/>
  <c r="D556" i="61"/>
  <c r="M556" i="61" s="1"/>
  <c r="O806" i="61"/>
  <c r="D812" i="61"/>
  <c r="N1061" i="61"/>
  <c r="O1062" i="61"/>
  <c r="P1311" i="61"/>
  <c r="N1431" i="61"/>
  <c r="P1681" i="61"/>
  <c r="D1686" i="61"/>
  <c r="N1687" i="61"/>
  <c r="D1913" i="61"/>
  <c r="O1936" i="61"/>
  <c r="P1937" i="61"/>
  <c r="D2056" i="61"/>
  <c r="M2056" i="61" s="1"/>
  <c r="J30" i="63"/>
  <c r="J46" i="63"/>
  <c r="E419" i="66"/>
  <c r="E877" i="66"/>
  <c r="E1268" i="66"/>
  <c r="E1673" i="66"/>
  <c r="D231" i="61"/>
  <c r="M231" i="61" s="1"/>
  <c r="D235" i="61"/>
  <c r="M235" i="61" s="1"/>
  <c r="P356" i="61"/>
  <c r="P360" i="61"/>
  <c r="D731" i="61"/>
  <c r="M731" i="61" s="1"/>
  <c r="D735" i="61"/>
  <c r="M735" i="61" s="1"/>
  <c r="P856" i="61"/>
  <c r="P860" i="61"/>
  <c r="D1231" i="61"/>
  <c r="M1231" i="61" s="1"/>
  <c r="D1235" i="61"/>
  <c r="M1235" i="61" s="1"/>
  <c r="P1356" i="61"/>
  <c r="P1360" i="61"/>
  <c r="D1731" i="61"/>
  <c r="M1731" i="61" s="1"/>
  <c r="D1735" i="61"/>
  <c r="P1856" i="61"/>
  <c r="P1860" i="61"/>
  <c r="E2185" i="66"/>
  <c r="N231" i="61"/>
  <c r="N235" i="61"/>
  <c r="N731" i="61"/>
  <c r="N735" i="61"/>
  <c r="N1231" i="61"/>
  <c r="N1235" i="61"/>
  <c r="N1731" i="61"/>
  <c r="N1735" i="61"/>
  <c r="E207" i="66"/>
  <c r="E1068" i="66"/>
  <c r="E1365" i="66"/>
  <c r="E1568" i="66"/>
  <c r="O231" i="61"/>
  <c r="O235" i="61"/>
  <c r="O731" i="61"/>
  <c r="O735" i="61"/>
  <c r="O1231" i="61"/>
  <c r="O1235" i="61"/>
  <c r="O1731" i="61"/>
  <c r="O1735" i="61"/>
  <c r="E948" i="66"/>
  <c r="E1972" i="66"/>
  <c r="P231" i="61"/>
  <c r="P235" i="61"/>
  <c r="D606" i="61"/>
  <c r="M606" i="61" s="1"/>
  <c r="D610" i="61"/>
  <c r="M610" i="61" s="1"/>
  <c r="P731" i="61"/>
  <c r="P735" i="61"/>
  <c r="D1106" i="61"/>
  <c r="M1106" i="61" s="1"/>
  <c r="D1110" i="61"/>
  <c r="M1110" i="61" s="1"/>
  <c r="P1231" i="61"/>
  <c r="P1235" i="61"/>
  <c r="D1606" i="61"/>
  <c r="M1606" i="61" s="1"/>
  <c r="D1610" i="61"/>
  <c r="M1610" i="61" s="1"/>
  <c r="P1731" i="61"/>
  <c r="P1735" i="61"/>
  <c r="D2106" i="61"/>
  <c r="D2110" i="61"/>
  <c r="M2110" i="61" s="1"/>
  <c r="E210" i="66"/>
  <c r="E1368" i="66"/>
  <c r="E1571" i="66"/>
  <c r="E2081" i="66"/>
  <c r="N606" i="61"/>
  <c r="N610" i="61"/>
  <c r="N1106" i="61"/>
  <c r="N1110" i="61"/>
  <c r="N1606" i="61"/>
  <c r="N1610" i="61"/>
  <c r="N2106" i="61"/>
  <c r="N2110" i="61"/>
  <c r="E317" i="66"/>
  <c r="E680" i="66"/>
  <c r="E976" i="66"/>
  <c r="E1975" i="66"/>
  <c r="D104" i="61"/>
  <c r="M104" i="61" s="1"/>
  <c r="D108" i="61"/>
  <c r="M108" i="61" s="1"/>
  <c r="O606" i="61"/>
  <c r="O610" i="61"/>
  <c r="O1106" i="61"/>
  <c r="O1110" i="61"/>
  <c r="O1606" i="61"/>
  <c r="O1610" i="61"/>
  <c r="O2106" i="61"/>
  <c r="O2110" i="61"/>
  <c r="E587" i="66"/>
  <c r="E1761" i="66"/>
  <c r="E2084" i="66"/>
  <c r="N104" i="61"/>
  <c r="N108" i="61"/>
  <c r="D481" i="61"/>
  <c r="M481" i="61" s="1"/>
  <c r="D485" i="61"/>
  <c r="M485" i="61" s="1"/>
  <c r="P606" i="61"/>
  <c r="P610" i="61"/>
  <c r="D981" i="61"/>
  <c r="M981" i="61" s="1"/>
  <c r="D985" i="61"/>
  <c r="M985" i="61" s="1"/>
  <c r="P1106" i="61"/>
  <c r="P1110" i="61"/>
  <c r="D1481" i="61"/>
  <c r="M1481" i="61" s="1"/>
  <c r="D1485" i="61"/>
  <c r="M1485" i="61" s="1"/>
  <c r="P1606" i="61"/>
  <c r="P1610" i="61"/>
  <c r="D1981" i="61"/>
  <c r="M1981" i="61" s="1"/>
  <c r="D1985" i="61"/>
  <c r="M1985" i="61" s="1"/>
  <c r="P2106" i="61"/>
  <c r="P2110" i="61"/>
  <c r="E320" i="66"/>
  <c r="E772" i="66"/>
  <c r="E1167" i="66"/>
  <c r="E1453" i="66"/>
  <c r="E1869" i="66"/>
  <c r="O104" i="61"/>
  <c r="O108" i="61"/>
  <c r="N481" i="61"/>
  <c r="N485" i="61"/>
  <c r="N981" i="61"/>
  <c r="N985" i="61"/>
  <c r="N1481" i="61"/>
  <c r="N1485" i="61"/>
  <c r="N1981" i="61"/>
  <c r="N1985" i="61"/>
  <c r="E125" i="66"/>
  <c r="E590" i="66"/>
  <c r="E1263" i="66"/>
  <c r="E1764" i="66"/>
  <c r="P104" i="61"/>
  <c r="P108" i="61"/>
  <c r="O481" i="61"/>
  <c r="O485" i="61"/>
  <c r="O981" i="61"/>
  <c r="O985" i="61"/>
  <c r="O1481" i="61"/>
  <c r="O1485" i="61"/>
  <c r="O1981" i="61"/>
  <c r="O1985" i="61"/>
  <c r="E668" i="66"/>
  <c r="E1060" i="66"/>
  <c r="E1456" i="66"/>
  <c r="E1872" i="66"/>
  <c r="D356" i="61"/>
  <c r="D360" i="61"/>
  <c r="M360" i="61" s="1"/>
  <c r="P481" i="61"/>
  <c r="P485" i="61"/>
  <c r="D856" i="61"/>
  <c r="M856" i="61" s="1"/>
  <c r="D860" i="61"/>
  <c r="M860" i="61" s="1"/>
  <c r="P981" i="61"/>
  <c r="P985" i="61"/>
  <c r="D1356" i="61"/>
  <c r="M1356" i="61" s="1"/>
  <c r="D1360" i="61"/>
  <c r="M1360" i="61" s="1"/>
  <c r="P1481" i="61"/>
  <c r="P1485" i="61"/>
  <c r="D1856" i="61"/>
  <c r="M1856" i="61" s="1"/>
  <c r="D1860" i="61"/>
  <c r="M1860" i="61" s="1"/>
  <c r="P1981" i="61"/>
  <c r="P1985" i="61"/>
  <c r="E507" i="66"/>
  <c r="E1171" i="66"/>
  <c r="E1671" i="66"/>
  <c r="N356" i="61"/>
  <c r="N360" i="61"/>
  <c r="N856" i="61"/>
  <c r="N860" i="61"/>
  <c r="N1356" i="61"/>
  <c r="N1360" i="61"/>
  <c r="N1856" i="61"/>
  <c r="N1860" i="61"/>
  <c r="E129" i="66"/>
  <c r="E509" i="66"/>
  <c r="E782" i="66"/>
  <c r="E861" i="66"/>
  <c r="E2182" i="66"/>
  <c r="O356" i="61"/>
  <c r="O360" i="61"/>
  <c r="O856" i="61"/>
  <c r="O860" i="61"/>
  <c r="O1356" i="61"/>
  <c r="O1360" i="61"/>
  <c r="O1856" i="61"/>
  <c r="O1860" i="61"/>
  <c r="L51" i="61"/>
  <c r="J281" i="63"/>
  <c r="J199" i="63"/>
  <c r="J202" i="63"/>
  <c r="G4" i="63"/>
  <c r="I4" i="63" s="1"/>
  <c r="J291" i="63"/>
  <c r="J2" i="63"/>
  <c r="J355" i="63"/>
  <c r="J259" i="63"/>
  <c r="L36" i="61"/>
  <c r="J279" i="63"/>
  <c r="J282" i="63"/>
  <c r="N484" i="61"/>
  <c r="J37" i="63"/>
  <c r="J40" i="63"/>
  <c r="J75" i="63"/>
  <c r="J97" i="63"/>
  <c r="E1949" i="66"/>
  <c r="D1458" i="61"/>
  <c r="E297" i="66"/>
  <c r="E105" i="66"/>
  <c r="D458" i="61"/>
  <c r="D1958" i="61"/>
  <c r="E838" i="66"/>
  <c r="E1037" i="66"/>
  <c r="E1145" i="66"/>
  <c r="D1083" i="61"/>
  <c r="O2058" i="61"/>
  <c r="E1240" i="66"/>
  <c r="E2159" i="66"/>
  <c r="D208" i="61"/>
  <c r="D1708" i="61"/>
  <c r="E1430" i="66"/>
  <c r="D833" i="61"/>
  <c r="J171" i="63"/>
  <c r="E1738" i="66"/>
  <c r="D583" i="61"/>
  <c r="D2083" i="61"/>
  <c r="D1208" i="61"/>
  <c r="E2059" i="66"/>
  <c r="D333" i="61"/>
  <c r="D1833" i="61"/>
  <c r="E568" i="66"/>
  <c r="E1648" i="66"/>
  <c r="E1847" i="66"/>
  <c r="D958" i="61"/>
  <c r="E396" i="66"/>
  <c r="E645" i="66"/>
  <c r="E750" i="66"/>
  <c r="D1583" i="61"/>
  <c r="E186" i="66"/>
  <c r="E929" i="66"/>
  <c r="E1343" i="66"/>
  <c r="D708" i="61"/>
  <c r="E487" i="66"/>
  <c r="E1545" i="66"/>
  <c r="D81" i="61"/>
  <c r="D1333" i="61"/>
  <c r="J317" i="63"/>
  <c r="J129" i="63"/>
  <c r="J366" i="63"/>
  <c r="J136" i="63"/>
  <c r="L583" i="61"/>
  <c r="G19" i="63"/>
  <c r="O289" i="61"/>
  <c r="N292" i="61"/>
  <c r="O293" i="61"/>
  <c r="N310" i="61"/>
  <c r="N322" i="61"/>
  <c r="O323" i="61"/>
  <c r="P363" i="61"/>
  <c r="N373" i="61"/>
  <c r="P375" i="61"/>
  <c r="O389" i="61"/>
  <c r="P390" i="61"/>
  <c r="N407" i="61"/>
  <c r="O1555" i="61"/>
  <c r="N1613" i="61"/>
  <c r="O1614" i="61"/>
  <c r="N1625" i="61"/>
  <c r="O1626" i="61"/>
  <c r="M1635" i="61"/>
  <c r="N1636" i="61"/>
  <c r="O1637" i="61"/>
  <c r="N1640" i="61"/>
  <c r="O1641" i="61"/>
  <c r="O1660" i="61"/>
  <c r="O1693" i="61"/>
  <c r="O1705" i="61"/>
  <c r="O1716" i="61"/>
  <c r="O1728" i="61"/>
  <c r="O1732" i="61"/>
  <c r="O1744" i="61"/>
  <c r="O1789" i="61"/>
  <c r="N1792" i="61"/>
  <c r="O1793" i="61"/>
  <c r="N1873" i="61"/>
  <c r="O1874" i="61"/>
  <c r="O1885" i="61"/>
  <c r="O1889" i="61"/>
  <c r="P1890" i="61"/>
  <c r="N1907" i="61"/>
  <c r="O1941" i="61"/>
  <c r="O1953" i="61"/>
  <c r="O1992" i="61"/>
  <c r="P1993" i="61"/>
  <c r="O2004" i="61"/>
  <c r="P2005" i="61"/>
  <c r="J207" i="63"/>
  <c r="J274" i="63"/>
  <c r="J286" i="63"/>
  <c r="G357" i="63"/>
  <c r="J10" i="63"/>
  <c r="O142" i="61"/>
  <c r="N2114" i="61"/>
  <c r="N2126" i="61"/>
  <c r="M1982" i="61"/>
  <c r="N1995" i="61"/>
  <c r="O2063" i="61"/>
  <c r="O2075" i="61"/>
  <c r="O2086" i="61"/>
  <c r="O2098" i="61"/>
  <c r="O2114" i="61"/>
  <c r="O2126" i="61"/>
  <c r="O392" i="61"/>
  <c r="O1944" i="61"/>
  <c r="O1995" i="61"/>
  <c r="P2055" i="61"/>
  <c r="P2063" i="61"/>
  <c r="O2074" i="61"/>
  <c r="P2075" i="61"/>
  <c r="O2085" i="61"/>
  <c r="P2086" i="61"/>
  <c r="O2097" i="61"/>
  <c r="P2098" i="61"/>
  <c r="P2114" i="61"/>
  <c r="P2126" i="61"/>
  <c r="M1966" i="61"/>
  <c r="M1978" i="61"/>
  <c r="P916" i="61"/>
  <c r="P946" i="61"/>
  <c r="N875" i="61"/>
  <c r="N886" i="61"/>
  <c r="N890" i="61"/>
  <c r="O745" i="61"/>
  <c r="N863" i="61"/>
  <c r="O2055" i="61"/>
  <c r="N1492" i="61"/>
  <c r="N1504" i="61"/>
  <c r="M942" i="61"/>
  <c r="M954" i="61"/>
  <c r="N732" i="61"/>
  <c r="N744" i="61"/>
  <c r="O614" i="61"/>
  <c r="O626" i="61"/>
  <c r="O637" i="61"/>
  <c r="O641" i="61"/>
  <c r="O660" i="61"/>
  <c r="P744" i="61"/>
  <c r="O1492" i="61"/>
  <c r="P801" i="61"/>
  <c r="P807" i="61"/>
  <c r="P866" i="61"/>
  <c r="P878" i="61"/>
  <c r="P912" i="61"/>
  <c r="M874" i="61"/>
  <c r="O107" i="61"/>
  <c r="N441" i="61"/>
  <c r="N453" i="61"/>
  <c r="N464" i="61"/>
  <c r="N476" i="61"/>
  <c r="O1694" i="61"/>
  <c r="O1706" i="61"/>
  <c r="O1717" i="61"/>
  <c r="O1729" i="61"/>
  <c r="N1732" i="61"/>
  <c r="N1744" i="61"/>
  <c r="O1745" i="61"/>
  <c r="N1823" i="61"/>
  <c r="N1874" i="61"/>
  <c r="N1885" i="61"/>
  <c r="N1889" i="61"/>
  <c r="O1890" i="61"/>
  <c r="P1891" i="61"/>
  <c r="N1941" i="61"/>
  <c r="N1953" i="61"/>
  <c r="N1964" i="61"/>
  <c r="N1992" i="61"/>
  <c r="N2004" i="61"/>
  <c r="M1994" i="61"/>
  <c r="N1943" i="61"/>
  <c r="N1955" i="61"/>
  <c r="N1966" i="61"/>
  <c r="N1982" i="61"/>
  <c r="N1994" i="61"/>
  <c r="O2113" i="61"/>
  <c r="O2125" i="61"/>
  <c r="M1992" i="61"/>
  <c r="P543" i="61"/>
  <c r="O1863" i="61"/>
  <c r="O1875" i="61"/>
  <c r="O1886" i="61"/>
  <c r="O1942" i="61"/>
  <c r="O1954" i="61"/>
  <c r="P1982" i="61"/>
  <c r="O1993" i="61"/>
  <c r="P1994" i="61"/>
  <c r="O2005" i="61"/>
  <c r="P2136" i="61"/>
  <c r="N1193" i="61"/>
  <c r="N1205" i="61"/>
  <c r="N1216" i="61"/>
  <c r="N1232" i="61"/>
  <c r="N1244" i="61"/>
  <c r="O1245" i="61"/>
  <c r="O1063" i="61"/>
  <c r="O1075" i="61"/>
  <c r="O1086" i="61"/>
  <c r="N798" i="61"/>
  <c r="N177" i="61"/>
  <c r="P232" i="61"/>
  <c r="N234" i="61"/>
  <c r="N242" i="61"/>
  <c r="O243" i="61"/>
  <c r="P244" i="61"/>
  <c r="N254" i="61"/>
  <c r="O255" i="61"/>
  <c r="P289" i="61"/>
  <c r="P293" i="61"/>
  <c r="P374" i="61"/>
  <c r="P389" i="61"/>
  <c r="N1443" i="61"/>
  <c r="M1454" i="61"/>
  <c r="N1455" i="61"/>
  <c r="N1482" i="61"/>
  <c r="N1494" i="61"/>
  <c r="O1495" i="61"/>
  <c r="O1613" i="61"/>
  <c r="O1625" i="61"/>
  <c r="O1636" i="61"/>
  <c r="O1640" i="61"/>
  <c r="O1692" i="61"/>
  <c r="O1704" i="61"/>
  <c r="O1715" i="61"/>
  <c r="O1727" i="61"/>
  <c r="P1732" i="61"/>
  <c r="N1734" i="61"/>
  <c r="N1742" i="61"/>
  <c r="O1743" i="61"/>
  <c r="P1744" i="61"/>
  <c r="N1754" i="61"/>
  <c r="O1755" i="61"/>
  <c r="P1789" i="61"/>
  <c r="O1792" i="61"/>
  <c r="O1873" i="61"/>
  <c r="O1907" i="61"/>
  <c r="P28" i="61"/>
  <c r="O53" i="61"/>
  <c r="N72" i="61"/>
  <c r="N83" i="61"/>
  <c r="N95" i="61"/>
  <c r="P113" i="61"/>
  <c r="O139" i="61"/>
  <c r="P140" i="61"/>
  <c r="P243" i="61"/>
  <c r="P255" i="61"/>
  <c r="M1289" i="61"/>
  <c r="M1293" i="61"/>
  <c r="O1305" i="61"/>
  <c r="O1313" i="61"/>
  <c r="O1325" i="61"/>
  <c r="O1336" i="61"/>
  <c r="O1348" i="61"/>
  <c r="N1363" i="61"/>
  <c r="N1375" i="61"/>
  <c r="M1385" i="61"/>
  <c r="N1386" i="61"/>
  <c r="M1389" i="61"/>
  <c r="N1390" i="61"/>
  <c r="O1391" i="61"/>
  <c r="N1542" i="61"/>
  <c r="O1543" i="61"/>
  <c r="P1613" i="61"/>
  <c r="N1623" i="61"/>
  <c r="O1624" i="61"/>
  <c r="P1625" i="61"/>
  <c r="O1635" i="61"/>
  <c r="P1636" i="61"/>
  <c r="P1640" i="61"/>
  <c r="N1657" i="61"/>
  <c r="O1691" i="61"/>
  <c r="O1703" i="61"/>
  <c r="O1714" i="61"/>
  <c r="O1726" i="61"/>
  <c r="O1734" i="61"/>
  <c r="O1742" i="61"/>
  <c r="O1754" i="61"/>
  <c r="P53" i="61"/>
  <c r="P112" i="61"/>
  <c r="P139" i="61"/>
  <c r="M1243" i="61"/>
  <c r="M1255" i="61"/>
  <c r="O1542" i="61"/>
  <c r="O1623" i="61"/>
  <c r="O1657" i="61"/>
  <c r="P997" i="61"/>
  <c r="M1039" i="61"/>
  <c r="M1073" i="61"/>
  <c r="N1074" i="61"/>
  <c r="N1085" i="61"/>
  <c r="N943" i="61"/>
  <c r="O944" i="61"/>
  <c r="N955" i="61"/>
  <c r="N982" i="61"/>
  <c r="N994" i="61"/>
  <c r="O995" i="61"/>
  <c r="P666" i="61"/>
  <c r="O799" i="61"/>
  <c r="O805" i="61"/>
  <c r="O864" i="61"/>
  <c r="O876" i="61"/>
  <c r="O887" i="61"/>
  <c r="O891" i="61"/>
  <c r="O910" i="61"/>
  <c r="M2063" i="61"/>
  <c r="M743" i="61"/>
  <c r="N613" i="61"/>
  <c r="N640" i="61"/>
  <c r="M2043" i="61"/>
  <c r="N2113" i="61"/>
  <c r="N2125" i="61"/>
  <c r="O314" i="61"/>
  <c r="O326" i="61"/>
  <c r="N2039" i="61"/>
  <c r="N2043" i="61"/>
  <c r="N2124" i="61"/>
  <c r="N2136" i="61"/>
  <c r="O246" i="61"/>
  <c r="O280" i="61"/>
  <c r="N546" i="61"/>
  <c r="P613" i="61"/>
  <c r="M1793" i="61"/>
  <c r="O1805" i="61"/>
  <c r="N1824" i="61"/>
  <c r="N1863" i="61"/>
  <c r="O1864" i="61"/>
  <c r="N1875" i="61"/>
  <c r="O1876" i="61"/>
  <c r="N1886" i="61"/>
  <c r="O1887" i="61"/>
  <c r="N1890" i="61"/>
  <c r="O1891" i="61"/>
  <c r="O1910" i="61"/>
  <c r="N1942" i="61"/>
  <c r="O1943" i="61"/>
  <c r="N1954" i="61"/>
  <c r="O1955" i="61"/>
  <c r="M1964" i="61"/>
  <c r="N1965" i="61"/>
  <c r="M1976" i="61"/>
  <c r="O1982" i="61"/>
  <c r="N1993" i="61"/>
  <c r="O1994" i="61"/>
  <c r="P1995" i="61"/>
  <c r="N2005" i="61"/>
  <c r="O2039" i="61"/>
  <c r="O2043" i="61"/>
  <c r="O2073" i="61"/>
  <c r="P2113" i="61"/>
  <c r="O2124" i="61"/>
  <c r="P2125" i="61"/>
  <c r="O2136" i="61"/>
  <c r="G365" i="63"/>
  <c r="G24" i="63"/>
  <c r="I24" i="63" s="1"/>
  <c r="G37" i="63"/>
  <c r="I37" i="63" s="1"/>
  <c r="G50" i="63"/>
  <c r="G53" i="63"/>
  <c r="G61" i="63"/>
  <c r="G82" i="63"/>
  <c r="I82" i="63" s="1"/>
  <c r="G87" i="63"/>
  <c r="I87" i="63" s="1"/>
  <c r="G92" i="63"/>
  <c r="I92" i="63" s="1"/>
  <c r="G104" i="63"/>
  <c r="I104" i="63" s="1"/>
  <c r="G109" i="63"/>
  <c r="I109" i="63" s="1"/>
  <c r="G120" i="63"/>
  <c r="G130" i="63"/>
  <c r="I130" i="63" s="1"/>
  <c r="G135" i="63"/>
  <c r="I135" i="63" s="1"/>
  <c r="G165" i="63"/>
  <c r="G168" i="63"/>
  <c r="G181" i="63"/>
  <c r="J186" i="63"/>
  <c r="J196" i="63"/>
  <c r="G201" i="63"/>
  <c r="I201" i="63" s="1"/>
  <c r="G226" i="63"/>
  <c r="G240" i="63"/>
  <c r="G253" i="63"/>
  <c r="I253" i="63" s="1"/>
  <c r="G261" i="63"/>
  <c r="I261" i="63" s="1"/>
  <c r="G281" i="63"/>
  <c r="I281" i="63" s="1"/>
  <c r="G296" i="63"/>
  <c r="G307" i="63"/>
  <c r="G338" i="63"/>
  <c r="G341" i="63"/>
  <c r="G360" i="63"/>
  <c r="G349" i="63"/>
  <c r="G352" i="63"/>
  <c r="G17" i="63"/>
  <c r="I17" i="63" s="1"/>
  <c r="G42" i="63"/>
  <c r="G56" i="63"/>
  <c r="G69" i="63"/>
  <c r="I69" i="63" s="1"/>
  <c r="G77" i="63"/>
  <c r="I77" i="63" s="1"/>
  <c r="G97" i="63"/>
  <c r="I97" i="63" s="1"/>
  <c r="G112" i="63"/>
  <c r="G123" i="63"/>
  <c r="G154" i="63"/>
  <c r="G157" i="63"/>
  <c r="G176" i="63"/>
  <c r="G186" i="63"/>
  <c r="I186" i="63" s="1"/>
  <c r="G191" i="63"/>
  <c r="G196" i="63"/>
  <c r="I196" i="63" s="1"/>
  <c r="G206" i="63"/>
  <c r="I206" i="63" s="1"/>
  <c r="G211" i="63"/>
  <c r="G216" i="63"/>
  <c r="I216" i="63" s="1"/>
  <c r="G229" i="63"/>
  <c r="I229" i="63" s="1"/>
  <c r="G248" i="63"/>
  <c r="G256" i="63"/>
  <c r="G264" i="63"/>
  <c r="G269" i="63"/>
  <c r="G274" i="63"/>
  <c r="I274" i="63" s="1"/>
  <c r="G286" i="63"/>
  <c r="I286" i="63" s="1"/>
  <c r="G299" i="63"/>
  <c r="G312" i="63"/>
  <c r="I312" i="63" s="1"/>
  <c r="G317" i="63"/>
  <c r="I317" i="63" s="1"/>
  <c r="G322" i="63"/>
  <c r="G330" i="63"/>
  <c r="G344" i="63"/>
  <c r="I344" i="63" s="1"/>
  <c r="G355" i="63"/>
  <c r="G47" i="63"/>
  <c r="G58" i="63"/>
  <c r="I58" i="63" s="1"/>
  <c r="G237" i="63"/>
  <c r="G276" i="63"/>
  <c r="I276" i="63" s="1"/>
  <c r="G2" i="63"/>
  <c r="I2" i="63" s="1"/>
  <c r="G7" i="63"/>
  <c r="G12" i="63"/>
  <c r="I12" i="63" s="1"/>
  <c r="G22" i="63"/>
  <c r="I22" i="63" s="1"/>
  <c r="G27" i="63"/>
  <c r="G32" i="63"/>
  <c r="I32" i="63" s="1"/>
  <c r="G45" i="63"/>
  <c r="I45" i="63" s="1"/>
  <c r="G64" i="63"/>
  <c r="G72" i="63"/>
  <c r="G80" i="63"/>
  <c r="G85" i="63"/>
  <c r="G90" i="63"/>
  <c r="I90" i="63" s="1"/>
  <c r="G102" i="63"/>
  <c r="I102" i="63" s="1"/>
  <c r="G115" i="63"/>
  <c r="G128" i="63"/>
  <c r="I128" i="63" s="1"/>
  <c r="G133" i="63"/>
  <c r="I133" i="63" s="1"/>
  <c r="G138" i="63"/>
  <c r="G146" i="63"/>
  <c r="G160" i="63"/>
  <c r="I160" i="63" s="1"/>
  <c r="G171" i="63"/>
  <c r="G199" i="63"/>
  <c r="I199" i="63" s="1"/>
  <c r="G219" i="63"/>
  <c r="G224" i="63"/>
  <c r="I224" i="63" s="1"/>
  <c r="G243" i="63"/>
  <c r="G251" i="63"/>
  <c r="I251" i="63" s="1"/>
  <c r="G259" i="63"/>
  <c r="I259" i="63" s="1"/>
  <c r="G279" i="63"/>
  <c r="I279" i="63" s="1"/>
  <c r="G291" i="63"/>
  <c r="I291" i="63" s="1"/>
  <c r="G325" i="63"/>
  <c r="G333" i="63"/>
  <c r="G336" i="63"/>
  <c r="G347" i="63"/>
  <c r="G363" i="63"/>
  <c r="G368" i="63"/>
  <c r="I368" i="63" s="1"/>
  <c r="G9" i="63"/>
  <c r="I9" i="63" s="1"/>
  <c r="G125" i="63"/>
  <c r="I125" i="63" s="1"/>
  <c r="G271" i="63"/>
  <c r="I271" i="63" s="1"/>
  <c r="N71" i="61"/>
  <c r="N94" i="61"/>
  <c r="N153" i="61"/>
  <c r="N176" i="61"/>
  <c r="N182" i="61"/>
  <c r="N253" i="61"/>
  <c r="O254" i="61"/>
  <c r="O310" i="61"/>
  <c r="N372" i="61"/>
  <c r="L413" i="61"/>
  <c r="L1163" i="61"/>
  <c r="L1913" i="61"/>
  <c r="G15" i="63"/>
  <c r="I15" i="63" s="1"/>
  <c r="G35" i="63"/>
  <c r="G40" i="63"/>
  <c r="I40" i="63" s="1"/>
  <c r="J48" i="63"/>
  <c r="G59" i="63"/>
  <c r="G67" i="63"/>
  <c r="I67" i="63" s="1"/>
  <c r="G75" i="63"/>
  <c r="I75" i="63" s="1"/>
  <c r="G95" i="63"/>
  <c r="I95" i="63" s="1"/>
  <c r="G107" i="63"/>
  <c r="I107" i="63" s="1"/>
  <c r="G141" i="63"/>
  <c r="G149" i="63"/>
  <c r="G152" i="63"/>
  <c r="G163" i="63"/>
  <c r="G179" i="63"/>
  <c r="G184" i="63"/>
  <c r="I184" i="63" s="1"/>
  <c r="J189" i="63"/>
  <c r="G194" i="63"/>
  <c r="I194" i="63" s="1"/>
  <c r="G204" i="63"/>
  <c r="I204" i="63" s="1"/>
  <c r="G214" i="63"/>
  <c r="J222" i="63"/>
  <c r="G232" i="63"/>
  <c r="I232" i="63" s="1"/>
  <c r="G235" i="63"/>
  <c r="G238" i="63"/>
  <c r="J267" i="63"/>
  <c r="G272" i="63"/>
  <c r="G284" i="63"/>
  <c r="I284" i="63" s="1"/>
  <c r="G302" i="63"/>
  <c r="G310" i="63"/>
  <c r="G315" i="63"/>
  <c r="G328" i="63"/>
  <c r="G350" i="63"/>
  <c r="G353" i="63"/>
  <c r="G358" i="63"/>
  <c r="G208" i="63"/>
  <c r="I208" i="63" s="1"/>
  <c r="G234" i="63"/>
  <c r="G266" i="63"/>
  <c r="I266" i="63" s="1"/>
  <c r="N82" i="61"/>
  <c r="L163" i="61"/>
  <c r="O234" i="61"/>
  <c r="N241" i="61"/>
  <c r="O242" i="61"/>
  <c r="N287" i="61"/>
  <c r="N291" i="61"/>
  <c r="O292" i="61"/>
  <c r="N321" i="61"/>
  <c r="O322" i="61"/>
  <c r="L663" i="61"/>
  <c r="L913" i="61"/>
  <c r="L1413" i="61"/>
  <c r="L1663" i="61"/>
  <c r="J5" i="63"/>
  <c r="G10" i="63"/>
  <c r="I10" i="63" s="1"/>
  <c r="G20" i="63"/>
  <c r="I20" i="63" s="1"/>
  <c r="G30" i="63"/>
  <c r="G48" i="63"/>
  <c r="I48" i="63" s="1"/>
  <c r="G51" i="63"/>
  <c r="G54" i="63"/>
  <c r="J83" i="63"/>
  <c r="G88" i="63"/>
  <c r="G100" i="63"/>
  <c r="I100" i="63" s="1"/>
  <c r="G118" i="63"/>
  <c r="G126" i="63"/>
  <c r="G131" i="63"/>
  <c r="G144" i="63"/>
  <c r="G166" i="63"/>
  <c r="G169" i="63"/>
  <c r="G174" i="63"/>
  <c r="G189" i="63"/>
  <c r="I189" i="63" s="1"/>
  <c r="G209" i="63"/>
  <c r="I209" i="63" s="1"/>
  <c r="G222" i="63"/>
  <c r="I222" i="63" s="1"/>
  <c r="G227" i="63"/>
  <c r="G246" i="63"/>
  <c r="I246" i="63" s="1"/>
  <c r="G262" i="63"/>
  <c r="G267" i="63"/>
  <c r="I267" i="63" s="1"/>
  <c r="G277" i="63"/>
  <c r="I277" i="63" s="1"/>
  <c r="G289" i="63"/>
  <c r="I289" i="63" s="1"/>
  <c r="G294" i="63"/>
  <c r="G297" i="63"/>
  <c r="G305" i="63"/>
  <c r="I305" i="63" s="1"/>
  <c r="G320" i="63"/>
  <c r="I320" i="63" s="1"/>
  <c r="G339" i="63"/>
  <c r="G342" i="63"/>
  <c r="G366" i="63"/>
  <c r="I366" i="63" s="1"/>
  <c r="G99" i="63"/>
  <c r="I99" i="63" s="1"/>
  <c r="G117" i="63"/>
  <c r="G221" i="63"/>
  <c r="I221" i="63" s="1"/>
  <c r="G245" i="63"/>
  <c r="M41" i="61"/>
  <c r="M241" i="61"/>
  <c r="M253" i="61"/>
  <c r="M291" i="61"/>
  <c r="G5" i="63"/>
  <c r="I5" i="63" s="1"/>
  <c r="G25" i="63"/>
  <c r="I25" i="63" s="1"/>
  <c r="G38" i="63"/>
  <c r="I38" i="63" s="1"/>
  <c r="G43" i="63"/>
  <c r="J57" i="63"/>
  <c r="G62" i="63"/>
  <c r="I62" i="63" s="1"/>
  <c r="G78" i="63"/>
  <c r="G83" i="63"/>
  <c r="I83" i="63" s="1"/>
  <c r="G93" i="63"/>
  <c r="I93" i="63" s="1"/>
  <c r="G105" i="63"/>
  <c r="I105" i="63" s="1"/>
  <c r="G110" i="63"/>
  <c r="G113" i="63"/>
  <c r="G121" i="63"/>
  <c r="I121" i="63" s="1"/>
  <c r="G136" i="63"/>
  <c r="I136" i="63" s="1"/>
  <c r="G155" i="63"/>
  <c r="G158" i="63"/>
  <c r="G182" i="63"/>
  <c r="I182" i="63" s="1"/>
  <c r="G192" i="63"/>
  <c r="G197" i="63"/>
  <c r="G202" i="63"/>
  <c r="I202" i="63" s="1"/>
  <c r="G212" i="63"/>
  <c r="G217" i="63"/>
  <c r="G241" i="63"/>
  <c r="I241" i="63" s="1"/>
  <c r="G249" i="63"/>
  <c r="G254" i="63"/>
  <c r="G257" i="63"/>
  <c r="J270" i="63"/>
  <c r="J275" i="63"/>
  <c r="G282" i="63"/>
  <c r="I282" i="63" s="1"/>
  <c r="J287" i="63"/>
  <c r="G308" i="63"/>
  <c r="I308" i="63" s="1"/>
  <c r="G323" i="63"/>
  <c r="G331" i="63"/>
  <c r="G345" i="63"/>
  <c r="G361" i="63"/>
  <c r="G29" i="63"/>
  <c r="I29" i="63" s="1"/>
  <c r="G34" i="63"/>
  <c r="I34" i="63" s="1"/>
  <c r="G140" i="63"/>
  <c r="G143" i="63"/>
  <c r="G148" i="63"/>
  <c r="G151" i="63"/>
  <c r="G162" i="63"/>
  <c r="G173" i="63"/>
  <c r="G288" i="63"/>
  <c r="I288" i="63" s="1"/>
  <c r="G293" i="63"/>
  <c r="I293" i="63" s="1"/>
  <c r="G304" i="63"/>
  <c r="G319" i="63"/>
  <c r="I319" i="63" s="1"/>
  <c r="M45" i="61"/>
  <c r="G8" i="63"/>
  <c r="G13" i="63"/>
  <c r="G18" i="63"/>
  <c r="I18" i="63" s="1"/>
  <c r="G28" i="63"/>
  <c r="G33" i="63"/>
  <c r="G57" i="63"/>
  <c r="I57" i="63" s="1"/>
  <c r="G65" i="63"/>
  <c r="G70" i="63"/>
  <c r="G73" i="63"/>
  <c r="G98" i="63"/>
  <c r="I98" i="63" s="1"/>
  <c r="G124" i="63"/>
  <c r="I124" i="63" s="1"/>
  <c r="G139" i="63"/>
  <c r="G147" i="63"/>
  <c r="G161" i="63"/>
  <c r="G177" i="63"/>
  <c r="I177" i="63" s="1"/>
  <c r="G187" i="63"/>
  <c r="I187" i="63" s="1"/>
  <c r="G207" i="63"/>
  <c r="I207" i="63" s="1"/>
  <c r="G220" i="63"/>
  <c r="G230" i="63"/>
  <c r="I230" i="63" s="1"/>
  <c r="G265" i="63"/>
  <c r="I265" i="63" s="1"/>
  <c r="G270" i="63"/>
  <c r="I270" i="63" s="1"/>
  <c r="G275" i="63"/>
  <c r="I275" i="63" s="1"/>
  <c r="G287" i="63"/>
  <c r="I287" i="63" s="1"/>
  <c r="G292" i="63"/>
  <c r="G300" i="63"/>
  <c r="I300" i="63" s="1"/>
  <c r="G313" i="63"/>
  <c r="I313" i="63" s="1"/>
  <c r="G318" i="63"/>
  <c r="G326" i="63"/>
  <c r="G334" i="63"/>
  <c r="G356" i="63"/>
  <c r="I356" i="63" s="1"/>
  <c r="M287" i="61"/>
  <c r="G3" i="63"/>
  <c r="I3" i="63" s="1"/>
  <c r="G23" i="63"/>
  <c r="I23" i="63" s="1"/>
  <c r="G36" i="63"/>
  <c r="J41" i="63"/>
  <c r="G46" i="63"/>
  <c r="I46" i="63" s="1"/>
  <c r="G81" i="63"/>
  <c r="I81" i="63" s="1"/>
  <c r="G86" i="63"/>
  <c r="I86" i="63" s="1"/>
  <c r="G91" i="63"/>
  <c r="I91" i="63" s="1"/>
  <c r="G103" i="63"/>
  <c r="I103" i="63" s="1"/>
  <c r="G108" i="63"/>
  <c r="G116" i="63"/>
  <c r="I116" i="63" s="1"/>
  <c r="G129" i="63"/>
  <c r="I129" i="63" s="1"/>
  <c r="G134" i="63"/>
  <c r="G142" i="63"/>
  <c r="G150" i="63"/>
  <c r="G172" i="63"/>
  <c r="I172" i="63" s="1"/>
  <c r="G200" i="63"/>
  <c r="I200" i="63" s="1"/>
  <c r="G225" i="63"/>
  <c r="I225" i="63" s="1"/>
  <c r="G233" i="63"/>
  <c r="G236" i="63"/>
  <c r="G244" i="63"/>
  <c r="I244" i="63" s="1"/>
  <c r="G252" i="63"/>
  <c r="G260" i="63"/>
  <c r="I260" i="63" s="1"/>
  <c r="J273" i="63"/>
  <c r="G280" i="63"/>
  <c r="I280" i="63" s="1"/>
  <c r="J285" i="63"/>
  <c r="G303" i="63"/>
  <c r="J329" i="63"/>
  <c r="G337" i="63"/>
  <c r="G348" i="63"/>
  <c r="G351" i="63"/>
  <c r="J354" i="63"/>
  <c r="G364" i="63"/>
  <c r="I364" i="63" s="1"/>
  <c r="G369" i="63"/>
  <c r="I369" i="63" s="1"/>
  <c r="G188" i="63"/>
  <c r="I188" i="63" s="1"/>
  <c r="G314" i="63"/>
  <c r="I314" i="63" s="1"/>
  <c r="M372" i="61"/>
  <c r="G16" i="63"/>
  <c r="I16" i="63" s="1"/>
  <c r="G41" i="63"/>
  <c r="I41" i="63" s="1"/>
  <c r="G49" i="63"/>
  <c r="G52" i="63"/>
  <c r="G60" i="63"/>
  <c r="I60" i="63" s="1"/>
  <c r="G68" i="63"/>
  <c r="G76" i="63"/>
  <c r="I76" i="63" s="1"/>
  <c r="G96" i="63"/>
  <c r="I96" i="63" s="1"/>
  <c r="G119" i="63"/>
  <c r="G153" i="63"/>
  <c r="G164" i="63"/>
  <c r="G167" i="63"/>
  <c r="G180" i="63"/>
  <c r="I180" i="63" s="1"/>
  <c r="G185" i="63"/>
  <c r="I185" i="63" s="1"/>
  <c r="G195" i="63"/>
  <c r="I195" i="63" s="1"/>
  <c r="G205" i="63"/>
  <c r="I205" i="63" s="1"/>
  <c r="G215" i="63"/>
  <c r="I215" i="63" s="1"/>
  <c r="J223" i="63"/>
  <c r="G228" i="63"/>
  <c r="G239" i="63"/>
  <c r="I239" i="63" s="1"/>
  <c r="G247" i="63"/>
  <c r="J268" i="63"/>
  <c r="G273" i="63"/>
  <c r="I273" i="63" s="1"/>
  <c r="G285" i="63"/>
  <c r="I285" i="63" s="1"/>
  <c r="G295" i="63"/>
  <c r="G298" i="63"/>
  <c r="G306" i="63"/>
  <c r="G311" i="63"/>
  <c r="G316" i="63"/>
  <c r="G329" i="63"/>
  <c r="I329" i="63" s="1"/>
  <c r="G340" i="63"/>
  <c r="G343" i="63"/>
  <c r="G354" i="63"/>
  <c r="I354" i="63" s="1"/>
  <c r="G359" i="63"/>
  <c r="J367" i="63"/>
  <c r="L288" i="61"/>
  <c r="L538" i="61"/>
  <c r="L788" i="61"/>
  <c r="L1038" i="61"/>
  <c r="L1288" i="61"/>
  <c r="L1538" i="61"/>
  <c r="L1788" i="61"/>
  <c r="L2038" i="61"/>
  <c r="G11" i="63"/>
  <c r="I11" i="63" s="1"/>
  <c r="G21" i="63"/>
  <c r="I21" i="63" s="1"/>
  <c r="J26" i="63"/>
  <c r="G31" i="63"/>
  <c r="I31" i="63" s="1"/>
  <c r="J39" i="63"/>
  <c r="G44" i="63"/>
  <c r="G55" i="63"/>
  <c r="I55" i="63" s="1"/>
  <c r="G63" i="63"/>
  <c r="G89" i="63"/>
  <c r="I89" i="63" s="1"/>
  <c r="J94" i="63"/>
  <c r="G101" i="63"/>
  <c r="I101" i="63" s="1"/>
  <c r="J106" i="63"/>
  <c r="G111" i="63"/>
  <c r="G114" i="63"/>
  <c r="G122" i="63"/>
  <c r="G127" i="63"/>
  <c r="G132" i="63"/>
  <c r="G145" i="63"/>
  <c r="I145" i="63" s="1"/>
  <c r="G156" i="63"/>
  <c r="G159" i="63"/>
  <c r="G170" i="63"/>
  <c r="I170" i="63" s="1"/>
  <c r="G175" i="63"/>
  <c r="J183" i="63"/>
  <c r="G190" i="63"/>
  <c r="I190" i="63" s="1"/>
  <c r="G198" i="63"/>
  <c r="G210" i="63"/>
  <c r="I210" i="63" s="1"/>
  <c r="G223" i="63"/>
  <c r="I223" i="63" s="1"/>
  <c r="G250" i="63"/>
  <c r="G255" i="63"/>
  <c r="G258" i="63"/>
  <c r="G263" i="63"/>
  <c r="I263" i="63" s="1"/>
  <c r="G268" i="63"/>
  <c r="I268" i="63" s="1"/>
  <c r="G278" i="63"/>
  <c r="I278" i="63" s="1"/>
  <c r="J283" i="63"/>
  <c r="G290" i="63"/>
  <c r="I290" i="63" s="1"/>
  <c r="G321" i="63"/>
  <c r="G362" i="63"/>
  <c r="G367" i="63"/>
  <c r="I367" i="63" s="1"/>
  <c r="G6" i="63"/>
  <c r="I6" i="63" s="1"/>
  <c r="G14" i="63"/>
  <c r="G26" i="63"/>
  <c r="I26" i="63" s="1"/>
  <c r="J34" i="63"/>
  <c r="G39" i="63"/>
  <c r="I39" i="63" s="1"/>
  <c r="J58" i="63"/>
  <c r="G66" i="63"/>
  <c r="G71" i="63"/>
  <c r="G74" i="63"/>
  <c r="G79" i="63"/>
  <c r="I79" i="63" s="1"/>
  <c r="G84" i="63"/>
  <c r="I84" i="63" s="1"/>
  <c r="G94" i="63"/>
  <c r="I94" i="63" s="1"/>
  <c r="J99" i="63"/>
  <c r="G106" i="63"/>
  <c r="I106" i="63" s="1"/>
  <c r="G137" i="63"/>
  <c r="G178" i="63"/>
  <c r="G183" i="63"/>
  <c r="I183" i="63" s="1"/>
  <c r="G193" i="63"/>
  <c r="I193" i="63" s="1"/>
  <c r="G203" i="63"/>
  <c r="G213" i="63"/>
  <c r="I213" i="63" s="1"/>
  <c r="G218" i="63"/>
  <c r="I218" i="63" s="1"/>
  <c r="J221" i="63"/>
  <c r="G231" i="63"/>
  <c r="G242" i="63"/>
  <c r="I242" i="63" s="1"/>
  <c r="J271" i="63"/>
  <c r="G283" i="63"/>
  <c r="I283" i="63" s="1"/>
  <c r="G301" i="63"/>
  <c r="G309" i="63"/>
  <c r="I309" i="63" s="1"/>
  <c r="J319" i="63"/>
  <c r="G324" i="63"/>
  <c r="G327" i="63"/>
  <c r="G332" i="63"/>
  <c r="G335" i="63"/>
  <c r="G346" i="63"/>
  <c r="P1031" i="61"/>
  <c r="P1051" i="61"/>
  <c r="P1065" i="61"/>
  <c r="P1307" i="61"/>
  <c r="P1366" i="61"/>
  <c r="P1378" i="61"/>
  <c r="P1412" i="61"/>
  <c r="P107" i="61"/>
  <c r="P142" i="61"/>
  <c r="P246" i="61"/>
  <c r="P280" i="61"/>
  <c r="P314" i="61"/>
  <c r="P365" i="61"/>
  <c r="P377" i="61"/>
  <c r="P392" i="61"/>
  <c r="P411" i="61"/>
  <c r="P1050" i="61"/>
  <c r="P1064" i="61"/>
  <c r="P1365" i="61"/>
  <c r="P1377" i="61"/>
  <c r="N61" i="61"/>
  <c r="N73" i="61"/>
  <c r="N84" i="61"/>
  <c r="N96" i="61"/>
  <c r="N243" i="61"/>
  <c r="N255" i="61"/>
  <c r="N289" i="61"/>
  <c r="N293" i="61"/>
  <c r="N323" i="61"/>
  <c r="N374" i="61"/>
  <c r="N385" i="61"/>
  <c r="N389" i="61"/>
  <c r="N442" i="61"/>
  <c r="N454" i="61"/>
  <c r="N465" i="61"/>
  <c r="N477" i="61"/>
  <c r="M542" i="61"/>
  <c r="M546" i="61"/>
  <c r="N547" i="61"/>
  <c r="O613" i="61"/>
  <c r="O625" i="61"/>
  <c r="O636" i="61"/>
  <c r="N639" i="61"/>
  <c r="O640" i="61"/>
  <c r="P641" i="61"/>
  <c r="O732" i="61"/>
  <c r="N743" i="61"/>
  <c r="O744" i="61"/>
  <c r="P745" i="61"/>
  <c r="N793" i="61"/>
  <c r="N797" i="61"/>
  <c r="O798" i="61"/>
  <c r="P799" i="61"/>
  <c r="P805" i="61"/>
  <c r="M240" i="61"/>
  <c r="M252" i="61"/>
  <c r="M267" i="61"/>
  <c r="N58" i="61"/>
  <c r="N70" i="61"/>
  <c r="N93" i="61"/>
  <c r="N175" i="61"/>
  <c r="N240" i="61"/>
  <c r="N252" i="61"/>
  <c r="N267" i="61"/>
  <c r="N609" i="61"/>
  <c r="M616" i="61"/>
  <c r="N617" i="61"/>
  <c r="N667" i="61"/>
  <c r="N671" i="61"/>
  <c r="N748" i="61"/>
  <c r="M778" i="61"/>
  <c r="M807" i="61"/>
  <c r="N859" i="61"/>
  <c r="M866" i="61"/>
  <c r="N867" i="61"/>
  <c r="M878" i="61"/>
  <c r="N879" i="61"/>
  <c r="M916" i="61"/>
  <c r="N917" i="61"/>
  <c r="N935" i="61"/>
  <c r="N947" i="61"/>
  <c r="N998" i="61"/>
  <c r="M1031" i="61"/>
  <c r="M1057" i="61"/>
  <c r="M1065" i="61"/>
  <c r="N1066" i="61"/>
  <c r="N1078" i="61"/>
  <c r="N1109" i="61"/>
  <c r="N1129" i="61"/>
  <c r="N1167" i="61"/>
  <c r="N1185" i="61"/>
  <c r="N1197" i="61"/>
  <c r="N1220" i="61"/>
  <c r="N1248" i="61"/>
  <c r="M30" i="61"/>
  <c r="M142" i="61"/>
  <c r="M246" i="61"/>
  <c r="M280" i="61"/>
  <c r="N281" i="61"/>
  <c r="N307" i="61"/>
  <c r="N315" i="61"/>
  <c r="N327" i="61"/>
  <c r="N412" i="61"/>
  <c r="M445" i="61"/>
  <c r="N446" i="61"/>
  <c r="M457" i="61"/>
  <c r="N469" i="61"/>
  <c r="N528" i="61"/>
  <c r="N551" i="61"/>
  <c r="N557" i="61"/>
  <c r="M564" i="61"/>
  <c r="N565" i="61"/>
  <c r="N616" i="61"/>
  <c r="N666" i="61"/>
  <c r="N670" i="61"/>
  <c r="N747" i="61"/>
  <c r="N807" i="61"/>
  <c r="N866" i="61"/>
  <c r="N878" i="61"/>
  <c r="N912" i="61"/>
  <c r="N916" i="61"/>
  <c r="N946" i="61"/>
  <c r="N997" i="61"/>
  <c r="N1057" i="61"/>
  <c r="N1065" i="61"/>
  <c r="N1077" i="61"/>
  <c r="N1128" i="61"/>
  <c r="N1162" i="61"/>
  <c r="N1166" i="61"/>
  <c r="N1196" i="61"/>
  <c r="N1219" i="61"/>
  <c r="N1247" i="61"/>
  <c r="N30" i="61"/>
  <c r="N64" i="61"/>
  <c r="N76" i="61"/>
  <c r="N87" i="61"/>
  <c r="N99" i="61"/>
  <c r="N107" i="61"/>
  <c r="N142" i="61"/>
  <c r="N246" i="61"/>
  <c r="N280" i="61"/>
  <c r="O281" i="61"/>
  <c r="O307" i="61"/>
  <c r="N314" i="61"/>
  <c r="O315" i="61"/>
  <c r="N326" i="61"/>
  <c r="O327" i="61"/>
  <c r="N365" i="61"/>
  <c r="N377" i="61"/>
  <c r="N392" i="61"/>
  <c r="N445" i="61"/>
  <c r="N457" i="61"/>
  <c r="N468" i="61"/>
  <c r="N550" i="61"/>
  <c r="N564" i="61"/>
  <c r="O616" i="61"/>
  <c r="O628" i="61"/>
  <c r="O662" i="61"/>
  <c r="O666" i="61"/>
  <c r="O670" i="61"/>
  <c r="O747" i="61"/>
  <c r="O801" i="61"/>
  <c r="O807" i="61"/>
  <c r="O866" i="61"/>
  <c r="O878" i="61"/>
  <c r="O912" i="61"/>
  <c r="O916" i="61"/>
  <c r="O997" i="61"/>
  <c r="O1031" i="61"/>
  <c r="N1064" i="61"/>
  <c r="O1065" i="61"/>
  <c r="N1076" i="61"/>
  <c r="O1077" i="61"/>
  <c r="O1088" i="61"/>
  <c r="N1161" i="61"/>
  <c r="O1166" i="61"/>
  <c r="P1557" i="61"/>
  <c r="P1616" i="61"/>
  <c r="P1628" i="61"/>
  <c r="P1662" i="61"/>
  <c r="P1666" i="61"/>
  <c r="P1747" i="61"/>
  <c r="P1781" i="61"/>
  <c r="P1916" i="61"/>
  <c r="O1996" i="61"/>
  <c r="P1997" i="61"/>
  <c r="O2030" i="61"/>
  <c r="P2031" i="61"/>
  <c r="O2064" i="61"/>
  <c r="P2065" i="61"/>
  <c r="O2076" i="61"/>
  <c r="P2077" i="61"/>
  <c r="O2087" i="61"/>
  <c r="P2088" i="61"/>
  <c r="O2099" i="61"/>
  <c r="P2100" i="61"/>
  <c r="O2115" i="61"/>
  <c r="P2116" i="61"/>
  <c r="O2127" i="61"/>
  <c r="P2128" i="61"/>
  <c r="P1411" i="61"/>
  <c r="P1615" i="61"/>
  <c r="P1627" i="61"/>
  <c r="P1642" i="61"/>
  <c r="P1661" i="61"/>
  <c r="P1746" i="61"/>
  <c r="P1780" i="61"/>
  <c r="P1892" i="61"/>
  <c r="P1996" i="61"/>
  <c r="P2030" i="61"/>
  <c r="P2064" i="61"/>
  <c r="P2076" i="61"/>
  <c r="P2087" i="61"/>
  <c r="P2099" i="61"/>
  <c r="P2115" i="61"/>
  <c r="P2127" i="61"/>
  <c r="O863" i="61"/>
  <c r="P864" i="61"/>
  <c r="N874" i="61"/>
  <c r="O875" i="61"/>
  <c r="P876" i="61"/>
  <c r="N885" i="61"/>
  <c r="O886" i="61"/>
  <c r="P887" i="61"/>
  <c r="N889" i="61"/>
  <c r="O890" i="61"/>
  <c r="P891" i="61"/>
  <c r="P910" i="61"/>
  <c r="N942" i="61"/>
  <c r="O943" i="61"/>
  <c r="P944" i="61"/>
  <c r="N954" i="61"/>
  <c r="O982" i="61"/>
  <c r="N993" i="61"/>
  <c r="O994" i="61"/>
  <c r="P995" i="61"/>
  <c r="N1005" i="61"/>
  <c r="N1039" i="61"/>
  <c r="P1049" i="61"/>
  <c r="P1063" i="61"/>
  <c r="N1073" i="61"/>
  <c r="O1074" i="61"/>
  <c r="N1084" i="61"/>
  <c r="O1085" i="61"/>
  <c r="N1124" i="61"/>
  <c r="N1135" i="61"/>
  <c r="N1192" i="61"/>
  <c r="N1204" i="61"/>
  <c r="N1215" i="61"/>
  <c r="O1232" i="61"/>
  <c r="N1243" i="61"/>
  <c r="O1244" i="61"/>
  <c r="N1293" i="61"/>
  <c r="P1305" i="61"/>
  <c r="O1324" i="61"/>
  <c r="O1335" i="61"/>
  <c r="O1347" i="61"/>
  <c r="O1363" i="61"/>
  <c r="P1364" i="61"/>
  <c r="N1374" i="61"/>
  <c r="P1376" i="61"/>
  <c r="N1385" i="61"/>
  <c r="P1387" i="61"/>
  <c r="N1389" i="61"/>
  <c r="O1390" i="61"/>
  <c r="P1410" i="61"/>
  <c r="N1442" i="61"/>
  <c r="N1454" i="61"/>
  <c r="O1482" i="61"/>
  <c r="N1493" i="61"/>
  <c r="O1494" i="61"/>
  <c r="N1543" i="61"/>
  <c r="P1555" i="61"/>
  <c r="P1614" i="61"/>
  <c r="N1624" i="61"/>
  <c r="P1626" i="61"/>
  <c r="N1635" i="61"/>
  <c r="P1637" i="61"/>
  <c r="N1639" i="61"/>
  <c r="P1641" i="61"/>
  <c r="P1660" i="61"/>
  <c r="N1743" i="61"/>
  <c r="P1745" i="61"/>
  <c r="N1755" i="61"/>
  <c r="N1789" i="61"/>
  <c r="N1793" i="61"/>
  <c r="M1281" i="61"/>
  <c r="M1307" i="61"/>
  <c r="M1315" i="61"/>
  <c r="N1367" i="61"/>
  <c r="N1379" i="61"/>
  <c r="M1412" i="61"/>
  <c r="M1416" i="61"/>
  <c r="N1417" i="61"/>
  <c r="M1446" i="61"/>
  <c r="M1497" i="61"/>
  <c r="N1498" i="61"/>
  <c r="M1531" i="61"/>
  <c r="N1667" i="61"/>
  <c r="M1912" i="61"/>
  <c r="M1916" i="61"/>
  <c r="N1917" i="61"/>
  <c r="N1307" i="61"/>
  <c r="N1366" i="61"/>
  <c r="N1378" i="61"/>
  <c r="N1412" i="61"/>
  <c r="N1416" i="61"/>
  <c r="N1446" i="61"/>
  <c r="N1497" i="61"/>
  <c r="N1557" i="61"/>
  <c r="N1616" i="61"/>
  <c r="N1628" i="61"/>
  <c r="N1662" i="61"/>
  <c r="N1666" i="61"/>
  <c r="N1747" i="61"/>
  <c r="N1781" i="61"/>
  <c r="N1807" i="61"/>
  <c r="N1815" i="61"/>
  <c r="N1827" i="61"/>
  <c r="N1866" i="61"/>
  <c r="N1878" i="61"/>
  <c r="N1912" i="61"/>
  <c r="N1916" i="61"/>
  <c r="N1946" i="61"/>
  <c r="N1969" i="61"/>
  <c r="N1997" i="61"/>
  <c r="N2028" i="61"/>
  <c r="N2031" i="61"/>
  <c r="N2057" i="61"/>
  <c r="N2116" i="61"/>
  <c r="M2127" i="61"/>
  <c r="N2128" i="61"/>
  <c r="N1246" i="61"/>
  <c r="O1247" i="61"/>
  <c r="O1281" i="61"/>
  <c r="O1307" i="61"/>
  <c r="O1315" i="61"/>
  <c r="O1327" i="61"/>
  <c r="O1338" i="61"/>
  <c r="O1350" i="61"/>
  <c r="N1365" i="61"/>
  <c r="N1377" i="61"/>
  <c r="N1392" i="61"/>
  <c r="N1411" i="61"/>
  <c r="O1416" i="61"/>
  <c r="O1420" i="61"/>
  <c r="N1445" i="61"/>
  <c r="N1457" i="61"/>
  <c r="N1496" i="61"/>
  <c r="O1497" i="61"/>
  <c r="N1530" i="61"/>
  <c r="M1555" i="61"/>
  <c r="O1557" i="61"/>
  <c r="N1615" i="61"/>
  <c r="O1616" i="61"/>
  <c r="N1627" i="61"/>
  <c r="O1628" i="61"/>
  <c r="N1642" i="61"/>
  <c r="N1661" i="61"/>
  <c r="O1662" i="61"/>
  <c r="O1666" i="61"/>
  <c r="O1696" i="61"/>
  <c r="O1719" i="61"/>
  <c r="N1746" i="61"/>
  <c r="O1747" i="61"/>
  <c r="N1780" i="61"/>
  <c r="O1781" i="61"/>
  <c r="O1807" i="61"/>
  <c r="N1814" i="61"/>
  <c r="N1826" i="61"/>
  <c r="M1864" i="61"/>
  <c r="N1865" i="61"/>
  <c r="O1866" i="61"/>
  <c r="N1877" i="61"/>
  <c r="O1878" i="61"/>
  <c r="N1892" i="61"/>
  <c r="N1911" i="61"/>
  <c r="O1912" i="61"/>
  <c r="O1916" i="61"/>
  <c r="N1945" i="61"/>
  <c r="O1946" i="61"/>
  <c r="N1957" i="61"/>
  <c r="N1968" i="61"/>
  <c r="N1996" i="61"/>
  <c r="O1997" i="61"/>
  <c r="N2030" i="61"/>
  <c r="O2031" i="61"/>
  <c r="O2065" i="61"/>
  <c r="O2077" i="61"/>
  <c r="P2078" i="61"/>
  <c r="O2088" i="61"/>
  <c r="O2100" i="61"/>
  <c r="N2115" i="61"/>
  <c r="O2116" i="61"/>
  <c r="N2127" i="61"/>
  <c r="O2128" i="61"/>
  <c r="N26" i="61"/>
  <c r="M28" i="61"/>
  <c r="N29" i="61"/>
  <c r="N63" i="61"/>
  <c r="N75" i="61"/>
  <c r="N86" i="61"/>
  <c r="N98" i="61"/>
  <c r="N133" i="61"/>
  <c r="N141" i="61"/>
  <c r="M244" i="61"/>
  <c r="N245" i="61"/>
  <c r="P281" i="61"/>
  <c r="N305" i="61"/>
  <c r="P307" i="61"/>
  <c r="N313" i="61"/>
  <c r="P315" i="61"/>
  <c r="N325" i="61"/>
  <c r="M335" i="61"/>
  <c r="M363" i="61"/>
  <c r="N364" i="61"/>
  <c r="P366" i="61"/>
  <c r="N376" i="61"/>
  <c r="P378" i="61"/>
  <c r="N383" i="61"/>
  <c r="N387" i="61"/>
  <c r="N391" i="61"/>
  <c r="M443" i="61"/>
  <c r="N444" i="61"/>
  <c r="M455" i="61"/>
  <c r="N456" i="61"/>
  <c r="N467" i="61"/>
  <c r="N479" i="61"/>
  <c r="N549" i="61"/>
  <c r="N555" i="61"/>
  <c r="P557" i="61"/>
  <c r="N563" i="61"/>
  <c r="P609" i="61"/>
  <c r="M614" i="61"/>
  <c r="N615" i="61"/>
  <c r="N642" i="61"/>
  <c r="P667" i="61"/>
  <c r="N746" i="61"/>
  <c r="N800" i="61"/>
  <c r="M805" i="61"/>
  <c r="P859" i="61"/>
  <c r="M864" i="61"/>
  <c r="N865" i="61"/>
  <c r="P867" i="61"/>
  <c r="M876" i="61"/>
  <c r="N877" i="61"/>
  <c r="P879" i="61"/>
  <c r="N892" i="61"/>
  <c r="M910" i="61"/>
  <c r="N911" i="61"/>
  <c r="P917" i="61"/>
  <c r="P935" i="61"/>
  <c r="N945" i="61"/>
  <c r="P947" i="61"/>
  <c r="N996" i="61"/>
  <c r="P998" i="61"/>
  <c r="N1030" i="61"/>
  <c r="P1052" i="61"/>
  <c r="M1055" i="61"/>
  <c r="N28" i="61"/>
  <c r="M53" i="61"/>
  <c r="O55" i="61"/>
  <c r="N62" i="61"/>
  <c r="N74" i="61"/>
  <c r="N85" i="61"/>
  <c r="N97" i="61"/>
  <c r="M112" i="61"/>
  <c r="N140" i="61"/>
  <c r="O141" i="61"/>
  <c r="N232" i="61"/>
  <c r="M243" i="61"/>
  <c r="N244" i="61"/>
  <c r="O245" i="61"/>
  <c r="O305" i="61"/>
  <c r="O313" i="61"/>
  <c r="N324" i="61"/>
  <c r="O325" i="61"/>
  <c r="N363" i="61"/>
  <c r="M374" i="61"/>
  <c r="N375" i="61"/>
  <c r="N386" i="61"/>
  <c r="M389" i="61"/>
  <c r="N390" i="61"/>
  <c r="O391" i="61"/>
  <c r="N443" i="61"/>
  <c r="N455" i="61"/>
  <c r="M465" i="61"/>
  <c r="N466" i="61"/>
  <c r="M477" i="61"/>
  <c r="N478" i="61"/>
  <c r="N548" i="61"/>
  <c r="O555" i="61"/>
  <c r="N614" i="61"/>
  <c r="O615" i="61"/>
  <c r="O627" i="61"/>
  <c r="M640" i="61"/>
  <c r="N641" i="61"/>
  <c r="O642" i="61"/>
  <c r="O661" i="61"/>
  <c r="N745" i="61"/>
  <c r="O746" i="61"/>
  <c r="N799" i="61"/>
  <c r="P55" i="61"/>
  <c r="N139" i="61"/>
  <c r="O140" i="61"/>
  <c r="P141" i="61"/>
  <c r="O232" i="61"/>
  <c r="M234" i="61"/>
  <c r="O244" i="61"/>
  <c r="P245" i="61"/>
  <c r="M254" i="61"/>
  <c r="M292" i="61"/>
  <c r="P305" i="61"/>
  <c r="P313" i="61"/>
  <c r="M322" i="61"/>
  <c r="O324" i="61"/>
  <c r="P364" i="61"/>
  <c r="M373" i="61"/>
  <c r="P376" i="61"/>
  <c r="O390" i="61"/>
  <c r="P391" i="61"/>
  <c r="P410" i="61"/>
  <c r="M441" i="61"/>
  <c r="M453" i="61"/>
  <c r="P555" i="61"/>
  <c r="P642" i="61"/>
  <c r="P746" i="61"/>
  <c r="P800" i="61"/>
  <c r="P865" i="61"/>
  <c r="P877" i="61"/>
  <c r="P892" i="61"/>
  <c r="P911" i="61"/>
  <c r="P945" i="61"/>
  <c r="P996" i="61"/>
  <c r="P1030" i="61"/>
  <c r="P111" i="61"/>
  <c r="O182" i="61"/>
  <c r="P234" i="61"/>
  <c r="O241" i="61"/>
  <c r="P242" i="61"/>
  <c r="O253" i="61"/>
  <c r="P254" i="61"/>
  <c r="P373" i="61"/>
  <c r="Q6" i="61"/>
  <c r="R6" i="61" s="1"/>
  <c r="M435" i="61"/>
  <c r="M447" i="61"/>
  <c r="M552" i="61"/>
  <c r="M749" i="61"/>
  <c r="M760" i="61"/>
  <c r="M868" i="61"/>
  <c r="M880" i="61"/>
  <c r="M914" i="61"/>
  <c r="M918" i="61"/>
  <c r="M948" i="61"/>
  <c r="M1067" i="61"/>
  <c r="M281" i="61"/>
  <c r="M307" i="61"/>
  <c r="M412" i="61"/>
  <c r="M420" i="61"/>
  <c r="N668" i="61"/>
  <c r="N672" i="61"/>
  <c r="N749" i="61"/>
  <c r="N764" i="61"/>
  <c r="N868" i="61"/>
  <c r="N880" i="61"/>
  <c r="N914" i="61"/>
  <c r="N918" i="61"/>
  <c r="N948" i="61"/>
  <c r="N999" i="61"/>
  <c r="O618" i="61"/>
  <c r="O630" i="61"/>
  <c r="O664" i="61"/>
  <c r="O668" i="61"/>
  <c r="O672" i="61"/>
  <c r="O749" i="61"/>
  <c r="O764" i="61"/>
  <c r="O868" i="61"/>
  <c r="O880" i="61"/>
  <c r="O914" i="61"/>
  <c r="O918" i="61"/>
  <c r="O999" i="61"/>
  <c r="O1010" i="61"/>
  <c r="N1032" i="61"/>
  <c r="O1067" i="61"/>
  <c r="M29" i="61"/>
  <c r="M55" i="61"/>
  <c r="M305" i="61"/>
  <c r="M325" i="61"/>
  <c r="M336" i="61"/>
  <c r="M383" i="61"/>
  <c r="P435" i="61"/>
  <c r="M467" i="61"/>
  <c r="M479" i="61"/>
  <c r="O557" i="61"/>
  <c r="O609" i="61"/>
  <c r="O617" i="61"/>
  <c r="O629" i="61"/>
  <c r="O667" i="61"/>
  <c r="P668" i="61"/>
  <c r="O671" i="61"/>
  <c r="O748" i="61"/>
  <c r="P764" i="61"/>
  <c r="O859" i="61"/>
  <c r="O867" i="61"/>
  <c r="P868" i="61"/>
  <c r="O879" i="61"/>
  <c r="P880" i="61"/>
  <c r="M892" i="61"/>
  <c r="P914" i="61"/>
  <c r="O917" i="61"/>
  <c r="P918" i="61"/>
  <c r="O935" i="61"/>
  <c r="P948" i="61"/>
  <c r="O998" i="61"/>
  <c r="P999" i="61"/>
  <c r="P1010" i="61"/>
  <c r="P1014" i="61"/>
  <c r="M1063" i="61"/>
  <c r="P1066" i="61"/>
  <c r="M1075" i="61"/>
  <c r="P1109" i="61"/>
  <c r="N1127" i="61"/>
  <c r="N1195" i="61"/>
  <c r="N1207" i="61"/>
  <c r="N1218" i="61"/>
  <c r="M1305" i="61"/>
  <c r="M1313" i="61"/>
  <c r="P1367" i="61"/>
  <c r="P1379" i="61"/>
  <c r="M1387" i="61"/>
  <c r="M1391" i="61"/>
  <c r="M1410" i="61"/>
  <c r="P1435" i="61"/>
  <c r="M1444" i="61"/>
  <c r="M1456" i="61"/>
  <c r="P1609" i="61"/>
  <c r="P1617" i="61"/>
  <c r="P1629" i="61"/>
  <c r="P1667" i="61"/>
  <c r="P1685" i="61"/>
  <c r="P1748" i="61"/>
  <c r="P1782" i="61"/>
  <c r="M1910" i="61"/>
  <c r="P1917" i="61"/>
  <c r="P1998" i="61"/>
  <c r="P2032" i="61"/>
  <c r="P2066" i="61"/>
  <c r="P2089" i="61"/>
  <c r="P2101" i="61"/>
  <c r="P2117" i="61"/>
  <c r="P2129" i="61"/>
  <c r="O800" i="61"/>
  <c r="N805" i="61"/>
  <c r="N864" i="61"/>
  <c r="O865" i="61"/>
  <c r="N876" i="61"/>
  <c r="O877" i="61"/>
  <c r="M886" i="61"/>
  <c r="N887" i="61"/>
  <c r="M890" i="61"/>
  <c r="N891" i="61"/>
  <c r="O892" i="61"/>
  <c r="N910" i="61"/>
  <c r="O911" i="61"/>
  <c r="N944" i="61"/>
  <c r="M966" i="61"/>
  <c r="N995" i="61"/>
  <c r="O996" i="61"/>
  <c r="O1030" i="61"/>
  <c r="N1055" i="61"/>
  <c r="N1063" i="61"/>
  <c r="O1064" i="61"/>
  <c r="N1075" i="61"/>
  <c r="O1076" i="61"/>
  <c r="O1087" i="61"/>
  <c r="N1126" i="61"/>
  <c r="N1160" i="61"/>
  <c r="N1194" i="61"/>
  <c r="N1206" i="61"/>
  <c r="N1217" i="61"/>
  <c r="M1244" i="61"/>
  <c r="N1245" i="61"/>
  <c r="O1246" i="61"/>
  <c r="O1280" i="61"/>
  <c r="N1305" i="61"/>
  <c r="O1314" i="61"/>
  <c r="O1326" i="61"/>
  <c r="O1337" i="61"/>
  <c r="O1349" i="61"/>
  <c r="M1363" i="61"/>
  <c r="N1364" i="61"/>
  <c r="N1376" i="61"/>
  <c r="N1387" i="61"/>
  <c r="N1391" i="61"/>
  <c r="O1392" i="61"/>
  <c r="N1410" i="61"/>
  <c r="N1444" i="61"/>
  <c r="N1456" i="61"/>
  <c r="N1495" i="61"/>
  <c r="O1496" i="61"/>
  <c r="N1555" i="61"/>
  <c r="N1614" i="61"/>
  <c r="O1615" i="61"/>
  <c r="M1625" i="61"/>
  <c r="N1626" i="61"/>
  <c r="O1627" i="61"/>
  <c r="N1637" i="61"/>
  <c r="N1641" i="61"/>
  <c r="O1642" i="61"/>
  <c r="N1660" i="61"/>
  <c r="O1661" i="61"/>
  <c r="O1695" i="61"/>
  <c r="O1707" i="61"/>
  <c r="O1718" i="61"/>
  <c r="N1745" i="61"/>
  <c r="O1746" i="61"/>
  <c r="O1780" i="61"/>
  <c r="N1805" i="61"/>
  <c r="N1864" i="61"/>
  <c r="O1865" i="61"/>
  <c r="N1876" i="61"/>
  <c r="O1877" i="61"/>
  <c r="N1883" i="61"/>
  <c r="N1887" i="61"/>
  <c r="N1891" i="61"/>
  <c r="O1892" i="61"/>
  <c r="N1910" i="61"/>
  <c r="O1911" i="61"/>
  <c r="N1944" i="61"/>
  <c r="O1945" i="61"/>
  <c r="N1956" i="61"/>
  <c r="N1967" i="61"/>
  <c r="M1249" i="61"/>
  <c r="M1380" i="61"/>
  <c r="M1418" i="61"/>
  <c r="M2130" i="61"/>
  <c r="N1014" i="61"/>
  <c r="N1067" i="61"/>
  <c r="N1079" i="61"/>
  <c r="M1089" i="61"/>
  <c r="N1130" i="61"/>
  <c r="N1164" i="61"/>
  <c r="N1168" i="61"/>
  <c r="N1198" i="61"/>
  <c r="N1209" i="61"/>
  <c r="N1221" i="61"/>
  <c r="M1248" i="61"/>
  <c r="N1249" i="61"/>
  <c r="N1264" i="61"/>
  <c r="N1368" i="61"/>
  <c r="M1379" i="61"/>
  <c r="N1380" i="61"/>
  <c r="N1414" i="61"/>
  <c r="N1418" i="61"/>
  <c r="M1447" i="61"/>
  <c r="N1448" i="61"/>
  <c r="M1617" i="61"/>
  <c r="M1629" i="61"/>
  <c r="M2089" i="61"/>
  <c r="N2118" i="61"/>
  <c r="N2130" i="61"/>
  <c r="O1079" i="61"/>
  <c r="O1168" i="61"/>
  <c r="O1249" i="61"/>
  <c r="O1260" i="61"/>
  <c r="O1264" i="61"/>
  <c r="O1317" i="61"/>
  <c r="O1329" i="61"/>
  <c r="O1340" i="61"/>
  <c r="N1359" i="61"/>
  <c r="O1418" i="61"/>
  <c r="O1422" i="61"/>
  <c r="N1435" i="61"/>
  <c r="N1447" i="61"/>
  <c r="N1609" i="61"/>
  <c r="N1617" i="61"/>
  <c r="N1629" i="61"/>
  <c r="O1664" i="61"/>
  <c r="O1668" i="61"/>
  <c r="N1748" i="61"/>
  <c r="N1782" i="61"/>
  <c r="N1867" i="61"/>
  <c r="N1879" i="61"/>
  <c r="O1914" i="61"/>
  <c r="O1918" i="61"/>
  <c r="N1935" i="61"/>
  <c r="N1998" i="61"/>
  <c r="N2032" i="61"/>
  <c r="O2067" i="61"/>
  <c r="O2079" i="61"/>
  <c r="O2090" i="61"/>
  <c r="O2102" i="61"/>
  <c r="N2117" i="61"/>
  <c r="O2118" i="61"/>
  <c r="N2129" i="61"/>
  <c r="O2130" i="61"/>
  <c r="O1066" i="61"/>
  <c r="P1067" i="61"/>
  <c r="O1078" i="61"/>
  <c r="O1167" i="61"/>
  <c r="O1248" i="61"/>
  <c r="P1264" i="61"/>
  <c r="O1282" i="61"/>
  <c r="O1316" i="61"/>
  <c r="O1328" i="61"/>
  <c r="O1339" i="61"/>
  <c r="O1351" i="61"/>
  <c r="O1359" i="61"/>
  <c r="M1365" i="61"/>
  <c r="P1368" i="61"/>
  <c r="P1380" i="61"/>
  <c r="M1392" i="61"/>
  <c r="O1417" i="61"/>
  <c r="O1421" i="61"/>
  <c r="M1445" i="61"/>
  <c r="O2032" i="61"/>
  <c r="O2066" i="61"/>
  <c r="P2067" i="61"/>
  <c r="O2078" i="61"/>
  <c r="P2079" i="61"/>
  <c r="O2089" i="61"/>
  <c r="P2090" i="61"/>
  <c r="O2101" i="61"/>
  <c r="P2102" i="61"/>
  <c r="O2117" i="61"/>
  <c r="P2118" i="61"/>
  <c r="O2129" i="61"/>
  <c r="P2130" i="61"/>
  <c r="Q271" i="61"/>
  <c r="Q5" i="61"/>
  <c r="M39" i="61"/>
  <c r="M43" i="61"/>
  <c r="M180" i="61"/>
  <c r="M286" i="61"/>
  <c r="M432" i="61"/>
  <c r="M463" i="61"/>
  <c r="M475" i="61"/>
  <c r="M754" i="61"/>
  <c r="M796" i="61"/>
  <c r="Q21" i="61"/>
  <c r="Q2020" i="61"/>
  <c r="N69" i="61"/>
  <c r="N92" i="61"/>
  <c r="N174" i="61"/>
  <c r="N180" i="61"/>
  <c r="P182" i="61"/>
  <c r="M238" i="61"/>
  <c r="N239" i="61"/>
  <c r="O240" i="61"/>
  <c r="P241" i="61"/>
  <c r="M250" i="61"/>
  <c r="N251" i="61"/>
  <c r="O252" i="61"/>
  <c r="P253" i="61"/>
  <c r="M261" i="61"/>
  <c r="N262" i="61"/>
  <c r="M265" i="61"/>
  <c r="N266" i="61"/>
  <c r="O267" i="61"/>
  <c r="N286" i="61"/>
  <c r="O287" i="61"/>
  <c r="O291" i="61"/>
  <c r="P292" i="61"/>
  <c r="P310" i="61"/>
  <c r="N320" i="61"/>
  <c r="O321" i="61"/>
  <c r="M370" i="61"/>
  <c r="N371" i="61"/>
  <c r="N403" i="61"/>
  <c r="N406" i="61"/>
  <c r="N432" i="61"/>
  <c r="M439" i="61"/>
  <c r="N440" i="61"/>
  <c r="M451" i="61"/>
  <c r="N452" i="61"/>
  <c r="N463" i="61"/>
  <c r="N475" i="61"/>
  <c r="O484" i="61"/>
  <c r="O542" i="61"/>
  <c r="N545" i="61"/>
  <c r="O624" i="61"/>
  <c r="O635" i="61"/>
  <c r="O639" i="61"/>
  <c r="P640" i="61"/>
  <c r="M676" i="61"/>
  <c r="N677" i="61"/>
  <c r="N6" i="61"/>
  <c r="N34" i="61"/>
  <c r="N68" i="61"/>
  <c r="N80" i="61"/>
  <c r="N91" i="61"/>
  <c r="M118" i="61"/>
  <c r="M168" i="61"/>
  <c r="N173" i="61"/>
  <c r="O180" i="61"/>
  <c r="N238" i="61"/>
  <c r="O239" i="61"/>
  <c r="P240" i="61"/>
  <c r="N250" i="61"/>
  <c r="O251" i="61"/>
  <c r="P252" i="61"/>
  <c r="N261" i="61"/>
  <c r="O262" i="61"/>
  <c r="N265" i="61"/>
  <c r="O266" i="61"/>
  <c r="P267" i="61"/>
  <c r="N285" i="61"/>
  <c r="O286" i="61"/>
  <c r="P287" i="61"/>
  <c r="P291" i="61"/>
  <c r="N319" i="61"/>
  <c r="O320" i="61"/>
  <c r="M357" i="61"/>
  <c r="N370" i="61"/>
  <c r="P372" i="61"/>
  <c r="N405" i="61"/>
  <c r="M430" i="61"/>
  <c r="O432" i="61"/>
  <c r="N439" i="61"/>
  <c r="N451" i="61"/>
  <c r="M461" i="61"/>
  <c r="N462" i="61"/>
  <c r="M473" i="61"/>
  <c r="N474" i="61"/>
  <c r="P484" i="61"/>
  <c r="O541" i="61"/>
  <c r="P542" i="61"/>
  <c r="O623" i="61"/>
  <c r="P639" i="61"/>
  <c r="O657" i="61"/>
  <c r="N676" i="61"/>
  <c r="N682" i="61"/>
  <c r="N33" i="61"/>
  <c r="P39" i="61"/>
  <c r="N67" i="61"/>
  <c r="N79" i="61"/>
  <c r="N90" i="61"/>
  <c r="N102" i="61"/>
  <c r="M167" i="61"/>
  <c r="N168" i="61"/>
  <c r="N172" i="61"/>
  <c r="P180" i="61"/>
  <c r="O238" i="61"/>
  <c r="P239" i="61"/>
  <c r="M248" i="61"/>
  <c r="N249" i="61"/>
  <c r="O250" i="61"/>
  <c r="P251" i="61"/>
  <c r="N260" i="61"/>
  <c r="O261" i="61"/>
  <c r="P262" i="61"/>
  <c r="N264" i="61"/>
  <c r="O265" i="61"/>
  <c r="P266" i="61"/>
  <c r="O285" i="61"/>
  <c r="P286" i="61"/>
  <c r="N318" i="61"/>
  <c r="O319" i="61"/>
  <c r="M329" i="61"/>
  <c r="N330" i="61"/>
  <c r="N357" i="61"/>
  <c r="N369" i="61"/>
  <c r="P371" i="61"/>
  <c r="P406" i="61"/>
  <c r="N430" i="61"/>
  <c r="N438" i="61"/>
  <c r="M449" i="61"/>
  <c r="N450" i="61"/>
  <c r="N461" i="61"/>
  <c r="N473" i="61"/>
  <c r="N508" i="61"/>
  <c r="M515" i="61"/>
  <c r="O517" i="61"/>
  <c r="P541" i="61"/>
  <c r="N66" i="61"/>
  <c r="N78" i="61"/>
  <c r="N89" i="61"/>
  <c r="N101" i="61"/>
  <c r="M116" i="61"/>
  <c r="M166" i="61"/>
  <c r="N167" i="61"/>
  <c r="O168" i="61"/>
  <c r="N171" i="61"/>
  <c r="P238" i="61"/>
  <c r="M247" i="61"/>
  <c r="N248" i="61"/>
  <c r="O249" i="61"/>
  <c r="P250" i="61"/>
  <c r="O260" i="61"/>
  <c r="P261" i="61"/>
  <c r="O264" i="61"/>
  <c r="P265" i="61"/>
  <c r="P285" i="61"/>
  <c r="M316" i="61"/>
  <c r="N317" i="61"/>
  <c r="O318" i="61"/>
  <c r="M328" i="61"/>
  <c r="N329" i="61"/>
  <c r="N368" i="61"/>
  <c r="P370" i="61"/>
  <c r="N380" i="61"/>
  <c r="P405" i="61"/>
  <c r="M422" i="61"/>
  <c r="O430" i="61"/>
  <c r="N449" i="61"/>
  <c r="M459" i="61"/>
  <c r="N460" i="61"/>
  <c r="M471" i="61"/>
  <c r="N472" i="61"/>
  <c r="N515" i="61"/>
  <c r="O516" i="61"/>
  <c r="P517" i="61"/>
  <c r="O621" i="61"/>
  <c r="O655" i="61"/>
  <c r="N674" i="61"/>
  <c r="O675" i="61"/>
  <c r="N680" i="61"/>
  <c r="P682" i="61"/>
  <c r="N12" i="61"/>
  <c r="N65" i="61"/>
  <c r="N77" i="61"/>
  <c r="N88" i="61"/>
  <c r="N100" i="61"/>
  <c r="N166" i="61"/>
  <c r="O167" i="61"/>
  <c r="P168" i="61"/>
  <c r="N170" i="61"/>
  <c r="N247" i="61"/>
  <c r="O248" i="61"/>
  <c r="P249" i="61"/>
  <c r="P260" i="61"/>
  <c r="P264" i="61"/>
  <c r="N282" i="61"/>
  <c r="N316" i="61"/>
  <c r="O317" i="61"/>
  <c r="P318" i="61"/>
  <c r="N328" i="61"/>
  <c r="P357" i="61"/>
  <c r="N359" i="61"/>
  <c r="N367" i="61"/>
  <c r="P369" i="61"/>
  <c r="N379" i="61"/>
  <c r="N414" i="61"/>
  <c r="N448" i="61"/>
  <c r="N459" i="61"/>
  <c r="N471" i="61"/>
  <c r="N514" i="61"/>
  <c r="O515" i="61"/>
  <c r="P516" i="61"/>
  <c r="N567" i="61"/>
  <c r="N607" i="61"/>
  <c r="O620" i="61"/>
  <c r="N673" i="61"/>
  <c r="O674" i="61"/>
  <c r="O680" i="61"/>
  <c r="Q398" i="61"/>
  <c r="P105" i="61"/>
  <c r="O166" i="61"/>
  <c r="P167" i="61"/>
  <c r="O247" i="61"/>
  <c r="P248" i="61"/>
  <c r="O282" i="61"/>
  <c r="O316" i="61"/>
  <c r="P317" i="61"/>
  <c r="O359" i="61"/>
  <c r="N366" i="61"/>
  <c r="P368" i="61"/>
  <c r="N378" i="61"/>
  <c r="N435" i="61"/>
  <c r="N447" i="61"/>
  <c r="M469" i="61"/>
  <c r="N470" i="61"/>
  <c r="O514" i="61"/>
  <c r="P515" i="61"/>
  <c r="M528" i="61"/>
  <c r="N552" i="61"/>
  <c r="N566" i="61"/>
  <c r="O607" i="61"/>
  <c r="N618" i="61"/>
  <c r="O619" i="61"/>
  <c r="O673" i="61"/>
  <c r="P680" i="61"/>
  <c r="P166" i="61"/>
  <c r="P247" i="61"/>
  <c r="P282" i="61"/>
  <c r="P316" i="61"/>
  <c r="P359" i="61"/>
  <c r="P367" i="61"/>
  <c r="P379" i="61"/>
  <c r="P414" i="61"/>
  <c r="P514" i="61"/>
  <c r="P607" i="61"/>
  <c r="M964" i="61"/>
  <c r="M1373" i="61"/>
  <c r="M1441" i="61"/>
  <c r="M1453" i="61"/>
  <c r="M682" i="61"/>
  <c r="P732" i="61"/>
  <c r="N734" i="61"/>
  <c r="N742" i="61"/>
  <c r="O743" i="61"/>
  <c r="M791" i="61"/>
  <c r="N792" i="61"/>
  <c r="O793" i="61"/>
  <c r="N796" i="61"/>
  <c r="O797" i="61"/>
  <c r="P798" i="61"/>
  <c r="P863" i="61"/>
  <c r="M872" i="61"/>
  <c r="N873" i="61"/>
  <c r="O874" i="61"/>
  <c r="P875" i="61"/>
  <c r="O885" i="61"/>
  <c r="P886" i="61"/>
  <c r="O889" i="61"/>
  <c r="P890" i="61"/>
  <c r="N907" i="61"/>
  <c r="M940" i="61"/>
  <c r="N941" i="61"/>
  <c r="O942" i="61"/>
  <c r="P943" i="61"/>
  <c r="N953" i="61"/>
  <c r="P982" i="61"/>
  <c r="N984" i="61"/>
  <c r="N992" i="61"/>
  <c r="O993" i="61"/>
  <c r="P994" i="61"/>
  <c r="N1004" i="61"/>
  <c r="O1005" i="61"/>
  <c r="M1037" i="61"/>
  <c r="O1039" i="61"/>
  <c r="P1048" i="61"/>
  <c r="N1060" i="61"/>
  <c r="M1071" i="61"/>
  <c r="N1072" i="61"/>
  <c r="O1073" i="61"/>
  <c r="O1084" i="61"/>
  <c r="N1157" i="61"/>
  <c r="N1191" i="61"/>
  <c r="N1203" i="61"/>
  <c r="N1214" i="61"/>
  <c r="N1234" i="61"/>
  <c r="M1241" i="61"/>
  <c r="N1242" i="61"/>
  <c r="O1243" i="61"/>
  <c r="O1255" i="61"/>
  <c r="M1287" i="61"/>
  <c r="O1289" i="61"/>
  <c r="N1292" i="61"/>
  <c r="O1293" i="61"/>
  <c r="O1323" i="61"/>
  <c r="O1334" i="61"/>
  <c r="O1346" i="61"/>
  <c r="P1363" i="61"/>
  <c r="N1373" i="61"/>
  <c r="P1375" i="61"/>
  <c r="P1386" i="61"/>
  <c r="O1389" i="61"/>
  <c r="N1407" i="61"/>
  <c r="M1432" i="61"/>
  <c r="M1440" i="61"/>
  <c r="N1441" i="61"/>
  <c r="M1452" i="61"/>
  <c r="N1453" i="61"/>
  <c r="M1491" i="61"/>
  <c r="O1493" i="61"/>
  <c r="O734" i="61"/>
  <c r="M740" i="61"/>
  <c r="N741" i="61"/>
  <c r="O742" i="61"/>
  <c r="P743" i="61"/>
  <c r="N753" i="61"/>
  <c r="M767" i="61"/>
  <c r="N791" i="61"/>
  <c r="O792" i="61"/>
  <c r="P793" i="61"/>
  <c r="N795" i="61"/>
  <c r="O796" i="61"/>
  <c r="P797" i="61"/>
  <c r="N872" i="61"/>
  <c r="O873" i="61"/>
  <c r="P874" i="61"/>
  <c r="P885" i="61"/>
  <c r="P889" i="61"/>
  <c r="N906" i="61"/>
  <c r="O907" i="61"/>
  <c r="N932" i="61"/>
  <c r="N940" i="61"/>
  <c r="O941" i="61"/>
  <c r="P942" i="61"/>
  <c r="N952" i="61"/>
  <c r="M962" i="61"/>
  <c r="O984" i="61"/>
  <c r="N991" i="61"/>
  <c r="O992" i="61"/>
  <c r="P993" i="61"/>
  <c r="N1003" i="61"/>
  <c r="O1004" i="61"/>
  <c r="P1005" i="61"/>
  <c r="N1037" i="61"/>
  <c r="P1043" i="61"/>
  <c r="P1047" i="61"/>
  <c r="O1060" i="61"/>
  <c r="N1071" i="61"/>
  <c r="O1072" i="61"/>
  <c r="N1156" i="61"/>
  <c r="N1182" i="61"/>
  <c r="N1190" i="61"/>
  <c r="N1202" i="61"/>
  <c r="N1213" i="61"/>
  <c r="O1234" i="61"/>
  <c r="N1241" i="61"/>
  <c r="O1242" i="61"/>
  <c r="M1252" i="61"/>
  <c r="N1253" i="61"/>
  <c r="O1254" i="61"/>
  <c r="M1267" i="61"/>
  <c r="N1291" i="61"/>
  <c r="O1292" i="61"/>
  <c r="P1293" i="61"/>
  <c r="N1295" i="61"/>
  <c r="O1310" i="61"/>
  <c r="O1322" i="61"/>
  <c r="O1345" i="61"/>
  <c r="N1372" i="61"/>
  <c r="P1374" i="61"/>
  <c r="P1385" i="61"/>
  <c r="N1406" i="61"/>
  <c r="N1432" i="61"/>
  <c r="M1439" i="61"/>
  <c r="N1440" i="61"/>
  <c r="M1451" i="61"/>
  <c r="N1452" i="61"/>
  <c r="O1484" i="61"/>
  <c r="N1491" i="61"/>
  <c r="O622" i="61"/>
  <c r="O656" i="61"/>
  <c r="N675" i="61"/>
  <c r="O676" i="61"/>
  <c r="M680" i="61"/>
  <c r="O682" i="61"/>
  <c r="P734" i="61"/>
  <c r="N740" i="61"/>
  <c r="O741" i="61"/>
  <c r="P742" i="61"/>
  <c r="M751" i="61"/>
  <c r="N752" i="61"/>
  <c r="N767" i="61"/>
  <c r="O791" i="61"/>
  <c r="P792" i="61"/>
  <c r="O795" i="61"/>
  <c r="P796" i="61"/>
  <c r="M870" i="61"/>
  <c r="N871" i="61"/>
  <c r="O872" i="61"/>
  <c r="P873" i="61"/>
  <c r="N905" i="61"/>
  <c r="O906" i="61"/>
  <c r="P907" i="61"/>
  <c r="O932" i="61"/>
  <c r="M938" i="61"/>
  <c r="N939" i="61"/>
  <c r="O940" i="61"/>
  <c r="P941" i="61"/>
  <c r="M950" i="61"/>
  <c r="N951" i="61"/>
  <c r="P984" i="61"/>
  <c r="N990" i="61"/>
  <c r="O991" i="61"/>
  <c r="P992" i="61"/>
  <c r="N1002" i="61"/>
  <c r="O1003" i="61"/>
  <c r="P1004" i="61"/>
  <c r="N1017" i="61"/>
  <c r="M1035" i="61"/>
  <c r="N1036" i="61"/>
  <c r="O1037" i="61"/>
  <c r="P1042" i="61"/>
  <c r="P1046" i="61"/>
  <c r="P1060" i="61"/>
  <c r="M1069" i="61"/>
  <c r="N1070" i="61"/>
  <c r="O1071" i="61"/>
  <c r="N1082" i="61"/>
  <c r="N1155" i="61"/>
  <c r="O1182" i="61"/>
  <c r="N1189" i="61"/>
  <c r="N1201" i="61"/>
  <c r="N1212" i="61"/>
  <c r="P1234" i="61"/>
  <c r="M1239" i="61"/>
  <c r="N1240" i="61"/>
  <c r="O1241" i="61"/>
  <c r="N1252" i="61"/>
  <c r="O1253" i="61"/>
  <c r="M738" i="61"/>
  <c r="N739" i="61"/>
  <c r="O740" i="61"/>
  <c r="P741" i="61"/>
  <c r="N751" i="61"/>
  <c r="M761" i="61"/>
  <c r="N766" i="61"/>
  <c r="O767" i="61"/>
  <c r="P791" i="61"/>
  <c r="P795" i="61"/>
  <c r="N870" i="61"/>
  <c r="O871" i="61"/>
  <c r="P872" i="61"/>
  <c r="O905" i="61"/>
  <c r="P906" i="61"/>
  <c r="N930" i="61"/>
  <c r="P932" i="61"/>
  <c r="N938" i="61"/>
  <c r="O939" i="61"/>
  <c r="P940" i="61"/>
  <c r="N950" i="61"/>
  <c r="P952" i="61"/>
  <c r="N989" i="61"/>
  <c r="O990" i="61"/>
  <c r="P991" i="61"/>
  <c r="N1001" i="61"/>
  <c r="O1002" i="61"/>
  <c r="P1003" i="61"/>
  <c r="N1016" i="61"/>
  <c r="N1035" i="61"/>
  <c r="O1036" i="61"/>
  <c r="P1041" i="61"/>
  <c r="P1045" i="61"/>
  <c r="N1069" i="61"/>
  <c r="O1070" i="61"/>
  <c r="N1081" i="61"/>
  <c r="O1082" i="61"/>
  <c r="N1180" i="61"/>
  <c r="N1188" i="61"/>
  <c r="N1200" i="61"/>
  <c r="N1211" i="61"/>
  <c r="N1239" i="61"/>
  <c r="O1240" i="61"/>
  <c r="M1250" i="61"/>
  <c r="N1251" i="61"/>
  <c r="O1252" i="61"/>
  <c r="M1261" i="61"/>
  <c r="M1265" i="61"/>
  <c r="N1266" i="61"/>
  <c r="O1267" i="61"/>
  <c r="O1286" i="61"/>
  <c r="P1291" i="61"/>
  <c r="O1320" i="61"/>
  <c r="O1332" i="61"/>
  <c r="O1343" i="61"/>
  <c r="N1370" i="61"/>
  <c r="P1372" i="61"/>
  <c r="P1406" i="61"/>
  <c r="N1430" i="61"/>
  <c r="N1438" i="61"/>
  <c r="P1440" i="61"/>
  <c r="M1449" i="61"/>
  <c r="N1450" i="61"/>
  <c r="M1460" i="61"/>
  <c r="N1489" i="61"/>
  <c r="O1490" i="61"/>
  <c r="M1511" i="61"/>
  <c r="N1512" i="61"/>
  <c r="P1541" i="61"/>
  <c r="N738" i="61"/>
  <c r="O739" i="61"/>
  <c r="P740" i="61"/>
  <c r="N750" i="61"/>
  <c r="O751" i="61"/>
  <c r="N765" i="61"/>
  <c r="O766" i="61"/>
  <c r="P767" i="61"/>
  <c r="N857" i="61"/>
  <c r="N869" i="61"/>
  <c r="O870" i="61"/>
  <c r="P871" i="61"/>
  <c r="P905" i="61"/>
  <c r="O930" i="61"/>
  <c r="O938" i="61"/>
  <c r="P939" i="61"/>
  <c r="N949" i="61"/>
  <c r="P951" i="61"/>
  <c r="N988" i="61"/>
  <c r="O989" i="61"/>
  <c r="P990" i="61"/>
  <c r="N1000" i="61"/>
  <c r="O1001" i="61"/>
  <c r="P1002" i="61"/>
  <c r="N1015" i="61"/>
  <c r="P1017" i="61"/>
  <c r="O1035" i="61"/>
  <c r="N1068" i="61"/>
  <c r="O1069" i="61"/>
  <c r="N1080" i="61"/>
  <c r="O1081" i="61"/>
  <c r="O1180" i="61"/>
  <c r="N1199" i="61"/>
  <c r="N1210" i="61"/>
  <c r="N1222" i="61"/>
  <c r="N1238" i="61"/>
  <c r="O1239" i="61"/>
  <c r="N1250" i="61"/>
  <c r="O1251" i="61"/>
  <c r="O1262" i="61"/>
  <c r="N1265" i="61"/>
  <c r="O1266" i="61"/>
  <c r="P1267" i="61"/>
  <c r="O1285" i="61"/>
  <c r="O1319" i="61"/>
  <c r="O1331" i="61"/>
  <c r="O1342" i="61"/>
  <c r="N1357" i="61"/>
  <c r="N1369" i="61"/>
  <c r="P1371" i="61"/>
  <c r="P1405" i="61"/>
  <c r="O1430" i="61"/>
  <c r="P1439" i="61"/>
  <c r="N1449" i="61"/>
  <c r="M1459" i="61"/>
  <c r="N1488" i="61"/>
  <c r="O1489" i="61"/>
  <c r="N1500" i="61"/>
  <c r="N1511" i="61"/>
  <c r="N1515" i="61"/>
  <c r="O738" i="61"/>
  <c r="P739" i="61"/>
  <c r="O750" i="61"/>
  <c r="O765" i="61"/>
  <c r="P766" i="61"/>
  <c r="O857" i="61"/>
  <c r="O869" i="61"/>
  <c r="P870" i="61"/>
  <c r="P930" i="61"/>
  <c r="P938" i="61"/>
  <c r="P950" i="61"/>
  <c r="O988" i="61"/>
  <c r="P989" i="61"/>
  <c r="O1000" i="61"/>
  <c r="P1001" i="61"/>
  <c r="P1016" i="61"/>
  <c r="O1068" i="61"/>
  <c r="O1080" i="61"/>
  <c r="O1238" i="61"/>
  <c r="O1250" i="61"/>
  <c r="O1261" i="61"/>
  <c r="O1265" i="61"/>
  <c r="P1266" i="61"/>
  <c r="O1318" i="61"/>
  <c r="O1330" i="61"/>
  <c r="O1341" i="61"/>
  <c r="M1359" i="61"/>
  <c r="P1370" i="61"/>
  <c r="O1423" i="61"/>
  <c r="P1438" i="61"/>
  <c r="N1459" i="61"/>
  <c r="O1488" i="61"/>
  <c r="N1514" i="61"/>
  <c r="O1515" i="61"/>
  <c r="P1516" i="61"/>
  <c r="P738" i="61"/>
  <c r="P765" i="61"/>
  <c r="P857" i="61"/>
  <c r="P869" i="61"/>
  <c r="P949" i="61"/>
  <c r="P988" i="61"/>
  <c r="P1000" i="61"/>
  <c r="P1011" i="61"/>
  <c r="P1015" i="61"/>
  <c r="P1068" i="61"/>
  <c r="P1265" i="61"/>
  <c r="P1357" i="61"/>
  <c r="P1369" i="61"/>
  <c r="O1514" i="61"/>
  <c r="P1515" i="61"/>
  <c r="O1639" i="61"/>
  <c r="M1791" i="61"/>
  <c r="M1906" i="61"/>
  <c r="M1932" i="61"/>
  <c r="M2072" i="61"/>
  <c r="N1541" i="61"/>
  <c r="P1543" i="61"/>
  <c r="N1622" i="61"/>
  <c r="P1624" i="61"/>
  <c r="P1635" i="61"/>
  <c r="P1639" i="61"/>
  <c r="N1656" i="61"/>
  <c r="N1682" i="61"/>
  <c r="N1741" i="61"/>
  <c r="P1743" i="61"/>
  <c r="N1753" i="61"/>
  <c r="P1755" i="61"/>
  <c r="N1787" i="61"/>
  <c r="N1791" i="61"/>
  <c r="N1872" i="61"/>
  <c r="P1889" i="61"/>
  <c r="N1903" i="61"/>
  <c r="N1906" i="61"/>
  <c r="N1932" i="61"/>
  <c r="N1940" i="61"/>
  <c r="N1952" i="61"/>
  <c r="M1962" i="61"/>
  <c r="N1963" i="61"/>
  <c r="M1974" i="61"/>
  <c r="M1990" i="61"/>
  <c r="N1991" i="61"/>
  <c r="N2003" i="61"/>
  <c r="M2037" i="61"/>
  <c r="N2042" i="61"/>
  <c r="N2060" i="61"/>
  <c r="P2074" i="61"/>
  <c r="O2084" i="61"/>
  <c r="P2085" i="61"/>
  <c r="M2094" i="61"/>
  <c r="O2096" i="61"/>
  <c r="P2097" i="61"/>
  <c r="N2123" i="61"/>
  <c r="N2135" i="61"/>
  <c r="N1267" i="61"/>
  <c r="M1285" i="61"/>
  <c r="O1287" i="61"/>
  <c r="O1291" i="61"/>
  <c r="P1292" i="61"/>
  <c r="O1321" i="61"/>
  <c r="O1344" i="61"/>
  <c r="N1371" i="61"/>
  <c r="P1373" i="61"/>
  <c r="N1405" i="61"/>
  <c r="P1407" i="61"/>
  <c r="M1430" i="61"/>
  <c r="O1432" i="61"/>
  <c r="M1438" i="61"/>
  <c r="N1439" i="61"/>
  <c r="P1441" i="61"/>
  <c r="M1450" i="61"/>
  <c r="N1451" i="61"/>
  <c r="M1461" i="61"/>
  <c r="M1489" i="61"/>
  <c r="N1490" i="61"/>
  <c r="O1491" i="61"/>
  <c r="O1541" i="61"/>
  <c r="P1542" i="61"/>
  <c r="N1621" i="61"/>
  <c r="O1622" i="61"/>
  <c r="P1623" i="61"/>
  <c r="N1655" i="61"/>
  <c r="O1656" i="61"/>
  <c r="P1657" i="61"/>
  <c r="O1682" i="61"/>
  <c r="O1690" i="61"/>
  <c r="O1702" i="61"/>
  <c r="O1713" i="61"/>
  <c r="O1725" i="61"/>
  <c r="N1740" i="61"/>
  <c r="O1741" i="61"/>
  <c r="P1742" i="61"/>
  <c r="N1752" i="61"/>
  <c r="O1753" i="61"/>
  <c r="P1754" i="61"/>
  <c r="N1767" i="61"/>
  <c r="N1786" i="61"/>
  <c r="O1787" i="61"/>
  <c r="O1791" i="61"/>
  <c r="N1871" i="61"/>
  <c r="O1872" i="61"/>
  <c r="N1905" i="61"/>
  <c r="O1906" i="61"/>
  <c r="M1930" i="61"/>
  <c r="O1932" i="61"/>
  <c r="N1939" i="61"/>
  <c r="O1940" i="61"/>
  <c r="N1951" i="61"/>
  <c r="O1952" i="61"/>
  <c r="N1962" i="61"/>
  <c r="N1990" i="61"/>
  <c r="O1991" i="61"/>
  <c r="P1992" i="61"/>
  <c r="N2002" i="61"/>
  <c r="O2003" i="61"/>
  <c r="P2004" i="61"/>
  <c r="N2037" i="61"/>
  <c r="P2039" i="61"/>
  <c r="N2041" i="61"/>
  <c r="O2042" i="61"/>
  <c r="O2060" i="61"/>
  <c r="M2070" i="61"/>
  <c r="O2072" i="61"/>
  <c r="P2073" i="61"/>
  <c r="M2082" i="61"/>
  <c r="P2084" i="61"/>
  <c r="O2095" i="61"/>
  <c r="P2096" i="61"/>
  <c r="N2122" i="61"/>
  <c r="O2123" i="61"/>
  <c r="P2124" i="61"/>
  <c r="N2134" i="61"/>
  <c r="O2135" i="61"/>
  <c r="N1620" i="61"/>
  <c r="O1621" i="61"/>
  <c r="P1622" i="61"/>
  <c r="O1655" i="61"/>
  <c r="P1656" i="61"/>
  <c r="N1680" i="61"/>
  <c r="P1682" i="61"/>
  <c r="O1689" i="61"/>
  <c r="O1701" i="61"/>
  <c r="O1712" i="61"/>
  <c r="O1724" i="61"/>
  <c r="N1739" i="61"/>
  <c r="O1740" i="61"/>
  <c r="P1741" i="61"/>
  <c r="N1751" i="61"/>
  <c r="O1752" i="61"/>
  <c r="P1753" i="61"/>
  <c r="N1762" i="61"/>
  <c r="N1766" i="61"/>
  <c r="O1767" i="61"/>
  <c r="N1785" i="61"/>
  <c r="O1786" i="61"/>
  <c r="P1787" i="61"/>
  <c r="N1870" i="61"/>
  <c r="O1871" i="61"/>
  <c r="O1905" i="61"/>
  <c r="N1930" i="61"/>
  <c r="P1932" i="61"/>
  <c r="N1938" i="61"/>
  <c r="O1939" i="61"/>
  <c r="N1950" i="61"/>
  <c r="O1951" i="61"/>
  <c r="M1960" i="61"/>
  <c r="N1961" i="61"/>
  <c r="M1972" i="61"/>
  <c r="M1988" i="61"/>
  <c r="N1989" i="61"/>
  <c r="O1990" i="61"/>
  <c r="P1991" i="61"/>
  <c r="N2001" i="61"/>
  <c r="O2002" i="61"/>
  <c r="P2003" i="61"/>
  <c r="N2008" i="61"/>
  <c r="N2012" i="61"/>
  <c r="N2036" i="61"/>
  <c r="O2037" i="61"/>
  <c r="O2041" i="61"/>
  <c r="P2042" i="61"/>
  <c r="P2060" i="61"/>
  <c r="O2071" i="61"/>
  <c r="P2072" i="61"/>
  <c r="O2094" i="61"/>
  <c r="P2095" i="61"/>
  <c r="N2121" i="61"/>
  <c r="O2122" i="61"/>
  <c r="P2123" i="61"/>
  <c r="M2132" i="61"/>
  <c r="N2133" i="61"/>
  <c r="O2134" i="61"/>
  <c r="P2135" i="61"/>
  <c r="P1517" i="61"/>
  <c r="N1607" i="61"/>
  <c r="N1619" i="61"/>
  <c r="O1620" i="61"/>
  <c r="P1621" i="61"/>
  <c r="P1655" i="61"/>
  <c r="O1680" i="61"/>
  <c r="O1688" i="61"/>
  <c r="O1700" i="61"/>
  <c r="O1711" i="61"/>
  <c r="O1723" i="61"/>
  <c r="N1738" i="61"/>
  <c r="O1739" i="61"/>
  <c r="P1740" i="61"/>
  <c r="N1750" i="61"/>
  <c r="O1751" i="61"/>
  <c r="P1752" i="61"/>
  <c r="N1761" i="61"/>
  <c r="O1762" i="61"/>
  <c r="N1765" i="61"/>
  <c r="O1766" i="61"/>
  <c r="O1785" i="61"/>
  <c r="P1786" i="61"/>
  <c r="N1818" i="61"/>
  <c r="N1830" i="61"/>
  <c r="N1857" i="61"/>
  <c r="N1869" i="61"/>
  <c r="O1870" i="61"/>
  <c r="M1914" i="61"/>
  <c r="M1918" i="61"/>
  <c r="O1930" i="61"/>
  <c r="O1938" i="61"/>
  <c r="N1949" i="61"/>
  <c r="O1950" i="61"/>
  <c r="N1960" i="61"/>
  <c r="N1972" i="61"/>
  <c r="N1988" i="61"/>
  <c r="O1989" i="61"/>
  <c r="P1990" i="61"/>
  <c r="M1999" i="61"/>
  <c r="N2000" i="61"/>
  <c r="O2001" i="61"/>
  <c r="P2002" i="61"/>
  <c r="N2011" i="61"/>
  <c r="O2012" i="61"/>
  <c r="N2035" i="61"/>
  <c r="O2036" i="61"/>
  <c r="P2037" i="61"/>
  <c r="P2041" i="61"/>
  <c r="O2070" i="61"/>
  <c r="P2071" i="61"/>
  <c r="O2082" i="61"/>
  <c r="O2093" i="61"/>
  <c r="P2094" i="61"/>
  <c r="N2120" i="61"/>
  <c r="O2121" i="61"/>
  <c r="P2122" i="61"/>
  <c r="N2132" i="61"/>
  <c r="O2133" i="61"/>
  <c r="P2134" i="61"/>
  <c r="M1532" i="61"/>
  <c r="O1607" i="61"/>
  <c r="N1618" i="61"/>
  <c r="O1619" i="61"/>
  <c r="P1620" i="61"/>
  <c r="N1630" i="61"/>
  <c r="N1664" i="61"/>
  <c r="N1668" i="61"/>
  <c r="P1680" i="61"/>
  <c r="O1699" i="61"/>
  <c r="O1710" i="61"/>
  <c r="O1722" i="61"/>
  <c r="O1738" i="61"/>
  <c r="P1739" i="61"/>
  <c r="N1749" i="61"/>
  <c r="O1750" i="61"/>
  <c r="P1751" i="61"/>
  <c r="N1760" i="61"/>
  <c r="O1761" i="61"/>
  <c r="P1762" i="61"/>
  <c r="N1764" i="61"/>
  <c r="O1765" i="61"/>
  <c r="P1785" i="61"/>
  <c r="N1817" i="61"/>
  <c r="N1829" i="61"/>
  <c r="O1857" i="61"/>
  <c r="N1868" i="61"/>
  <c r="O1869" i="61"/>
  <c r="N1880" i="61"/>
  <c r="N1914" i="61"/>
  <c r="N1918" i="61"/>
  <c r="P1930" i="61"/>
  <c r="N1948" i="61"/>
  <c r="O1949" i="61"/>
  <c r="N1959" i="61"/>
  <c r="M1970" i="61"/>
  <c r="N1971" i="61"/>
  <c r="O1988" i="61"/>
  <c r="P1989" i="61"/>
  <c r="N1999" i="61"/>
  <c r="O2000" i="61"/>
  <c r="P2001" i="61"/>
  <c r="N2010" i="61"/>
  <c r="O2011" i="61"/>
  <c r="P2012" i="61"/>
  <c r="O2035" i="61"/>
  <c r="P2036" i="61"/>
  <c r="O2069" i="61"/>
  <c r="P2070" i="61"/>
  <c r="O2081" i="61"/>
  <c r="P2082" i="61"/>
  <c r="O2092" i="61"/>
  <c r="P2093" i="61"/>
  <c r="O2104" i="61"/>
  <c r="N2107" i="61"/>
  <c r="M2118" i="61"/>
  <c r="N2119" i="61"/>
  <c r="O2120" i="61"/>
  <c r="P2121" i="61"/>
  <c r="N2131" i="61"/>
  <c r="O2132" i="61"/>
  <c r="P2133" i="61"/>
  <c r="P1607" i="61"/>
  <c r="O1618" i="61"/>
  <c r="P1619" i="61"/>
  <c r="O1630" i="61"/>
  <c r="O1698" i="61"/>
  <c r="O1709" i="61"/>
  <c r="O1721" i="61"/>
  <c r="P1738" i="61"/>
  <c r="O1749" i="61"/>
  <c r="P1750" i="61"/>
  <c r="O1760" i="61"/>
  <c r="P1761" i="61"/>
  <c r="O1764" i="61"/>
  <c r="O1868" i="61"/>
  <c r="O1880" i="61"/>
  <c r="N1947" i="61"/>
  <c r="O1948" i="61"/>
  <c r="N1970" i="61"/>
  <c r="P1988" i="61"/>
  <c r="O1999" i="61"/>
  <c r="P2000" i="61"/>
  <c r="O2010" i="61"/>
  <c r="P2011" i="61"/>
  <c r="P2035" i="61"/>
  <c r="O2068" i="61"/>
  <c r="P2069" i="61"/>
  <c r="O2080" i="61"/>
  <c r="P2081" i="61"/>
  <c r="O2091" i="61"/>
  <c r="P2092" i="61"/>
  <c r="O2103" i="61"/>
  <c r="P2104" i="61"/>
  <c r="O2107" i="61"/>
  <c r="O2119" i="61"/>
  <c r="P2120" i="61"/>
  <c r="O2131" i="61"/>
  <c r="P2132" i="61"/>
  <c r="O1498" i="61"/>
  <c r="P1514" i="61"/>
  <c r="O1609" i="61"/>
  <c r="O1617" i="61"/>
  <c r="P1618" i="61"/>
  <c r="M1627" i="61"/>
  <c r="O1629" i="61"/>
  <c r="P1630" i="61"/>
  <c r="P1664" i="61"/>
  <c r="O1667" i="61"/>
  <c r="P1668" i="61"/>
  <c r="O1685" i="61"/>
  <c r="O1697" i="61"/>
  <c r="O1720" i="61"/>
  <c r="O1748" i="61"/>
  <c r="P1749" i="61"/>
  <c r="P1760" i="61"/>
  <c r="O1782" i="61"/>
  <c r="O1867" i="61"/>
  <c r="O1879" i="61"/>
  <c r="M1892" i="61"/>
  <c r="O1917" i="61"/>
  <c r="P1918" i="61"/>
  <c r="O1935" i="61"/>
  <c r="O1947" i="61"/>
  <c r="M1968" i="61"/>
  <c r="M1996" i="61"/>
  <c r="O1998" i="61"/>
  <c r="P1999" i="61"/>
  <c r="P2010" i="61"/>
  <c r="P2068" i="61"/>
  <c r="P2080" i="61"/>
  <c r="P2091" i="61"/>
  <c r="P2103" i="61"/>
  <c r="P2107" i="61"/>
  <c r="M2116" i="61"/>
  <c r="P2119" i="61"/>
  <c r="P2131" i="61"/>
  <c r="O12" i="61"/>
  <c r="O13" i="61"/>
  <c r="O14" i="61"/>
  <c r="O15" i="61"/>
  <c r="Q23" i="61"/>
  <c r="Q134" i="61"/>
  <c r="Q135" i="61"/>
  <c r="R135" i="61" s="1"/>
  <c r="Q136" i="61"/>
  <c r="R136" i="61" s="1"/>
  <c r="Q137" i="61"/>
  <c r="R137" i="61" s="1"/>
  <c r="L2007" i="61"/>
  <c r="L1882" i="61"/>
  <c r="L1757" i="61"/>
  <c r="L1632" i="61"/>
  <c r="L1507" i="61"/>
  <c r="L1382" i="61"/>
  <c r="L1257" i="61"/>
  <c r="L1132" i="61"/>
  <c r="L882" i="61"/>
  <c r="L1007" i="61"/>
  <c r="L757" i="61"/>
  <c r="L632" i="61"/>
  <c r="L507" i="61"/>
  <c r="L257" i="61"/>
  <c r="L132" i="61"/>
  <c r="L382" i="61"/>
  <c r="L2083" i="61"/>
  <c r="L1958" i="61"/>
  <c r="L1833" i="61"/>
  <c r="L1708" i="61"/>
  <c r="L1583" i="61"/>
  <c r="L1458" i="61"/>
  <c r="L1333" i="61"/>
  <c r="L1208" i="61"/>
  <c r="L1083" i="61"/>
  <c r="L833" i="61"/>
  <c r="L958" i="61"/>
  <c r="L708" i="61"/>
  <c r="L458" i="61"/>
  <c r="L208" i="61"/>
  <c r="L81" i="61"/>
  <c r="L333" i="61"/>
  <c r="P12" i="61"/>
  <c r="P13" i="61"/>
  <c r="P14" i="61"/>
  <c r="P15" i="61"/>
  <c r="Q20" i="61"/>
  <c r="Q208" i="61"/>
  <c r="Q209" i="61"/>
  <c r="R209" i="61" s="1"/>
  <c r="Q210" i="61"/>
  <c r="R210" i="61" s="1"/>
  <c r="Q211" i="61"/>
  <c r="R211" i="61" s="1"/>
  <c r="Q212" i="61"/>
  <c r="R212" i="61" s="1"/>
  <c r="Q213" i="61"/>
  <c r="R213" i="61" s="1"/>
  <c r="Q214" i="61"/>
  <c r="R214" i="61" s="1"/>
  <c r="Q215" i="61"/>
  <c r="R215" i="61" s="1"/>
  <c r="Q216" i="61"/>
  <c r="R216" i="61" s="1"/>
  <c r="Q217" i="61"/>
  <c r="R217" i="61" s="1"/>
  <c r="Q218" i="61"/>
  <c r="R218" i="61" s="1"/>
  <c r="Q219" i="61"/>
  <c r="R219" i="61" s="1"/>
  <c r="Q220" i="61"/>
  <c r="R220" i="61" s="1"/>
  <c r="Q221" i="61"/>
  <c r="R221" i="61" s="1"/>
  <c r="Q222" i="61"/>
  <c r="R222" i="61" s="1"/>
  <c r="Q223" i="61"/>
  <c r="R223" i="61" s="1"/>
  <c r="Q224" i="61"/>
  <c r="R224" i="61" s="1"/>
  <c r="Q225" i="61"/>
  <c r="R225" i="61" s="1"/>
  <c r="Q226" i="61"/>
  <c r="R226" i="61" s="1"/>
  <c r="Q227" i="61"/>
  <c r="R227" i="61" s="1"/>
  <c r="Q228" i="61"/>
  <c r="R228" i="61" s="1"/>
  <c r="Q229" i="61"/>
  <c r="R229" i="61" s="1"/>
  <c r="Q268" i="61"/>
  <c r="Q395" i="61"/>
  <c r="Q17" i="61"/>
  <c r="Q150" i="61"/>
  <c r="Q184" i="61"/>
  <c r="Q185" i="61"/>
  <c r="R185" i="61" s="1"/>
  <c r="Q186" i="61"/>
  <c r="Q187" i="61"/>
  <c r="Q188" i="61"/>
  <c r="R188" i="61" s="1"/>
  <c r="Q189" i="61"/>
  <c r="R189" i="61" s="1"/>
  <c r="Q190" i="61"/>
  <c r="R190" i="61" s="1"/>
  <c r="Q191" i="61"/>
  <c r="R191" i="61" s="1"/>
  <c r="Q192" i="61"/>
  <c r="R192" i="61" s="1"/>
  <c r="Q193" i="61"/>
  <c r="R193" i="61" s="1"/>
  <c r="Q194" i="61"/>
  <c r="R194" i="61" s="1"/>
  <c r="Q195" i="61"/>
  <c r="R195" i="61" s="1"/>
  <c r="Q196" i="61"/>
  <c r="R196" i="61" s="1"/>
  <c r="Q197" i="61"/>
  <c r="R197" i="61" s="1"/>
  <c r="Q198" i="61"/>
  <c r="R198" i="61" s="1"/>
  <c r="Q199" i="61"/>
  <c r="R199" i="61" s="1"/>
  <c r="Q200" i="61"/>
  <c r="R200" i="61" s="1"/>
  <c r="Q201" i="61"/>
  <c r="R201" i="61" s="1"/>
  <c r="Q202" i="61"/>
  <c r="R202" i="61" s="1"/>
  <c r="Q203" i="61"/>
  <c r="R203" i="61" s="1"/>
  <c r="Q204" i="61"/>
  <c r="R204" i="61" s="1"/>
  <c r="Q205" i="61"/>
  <c r="R205" i="61" s="1"/>
  <c r="Q206" i="61"/>
  <c r="R206" i="61" s="1"/>
  <c r="Q207" i="61"/>
  <c r="R207" i="61" s="1"/>
  <c r="Q3" i="61"/>
  <c r="R3" i="61" s="1"/>
  <c r="Q7" i="61"/>
  <c r="Q8" i="61"/>
  <c r="R8" i="61" s="1"/>
  <c r="Q9" i="61"/>
  <c r="R9" i="61" s="1"/>
  <c r="Q10" i="61"/>
  <c r="R10" i="61" s="1"/>
  <c r="Q294" i="61"/>
  <c r="Q295" i="61"/>
  <c r="R295" i="61" s="1"/>
  <c r="Q296" i="61"/>
  <c r="R296" i="61" s="1"/>
  <c r="Q297" i="61"/>
  <c r="R297" i="61" s="1"/>
  <c r="Q298" i="61"/>
  <c r="R298" i="61" s="1"/>
  <c r="Q299" i="61"/>
  <c r="R299" i="61" s="1"/>
  <c r="Q300" i="61"/>
  <c r="R300" i="61" s="1"/>
  <c r="Q301" i="61"/>
  <c r="R301" i="61" s="1"/>
  <c r="Q302" i="61"/>
  <c r="R302" i="61" s="1"/>
  <c r="Q388" i="61"/>
  <c r="Q389" i="61"/>
  <c r="R389" i="61" s="1"/>
  <c r="Q390" i="61"/>
  <c r="R390" i="61" s="1"/>
  <c r="Q391" i="61"/>
  <c r="R391" i="61" s="1"/>
  <c r="Q392" i="61"/>
  <c r="R392" i="61" s="1"/>
  <c r="Q24" i="61"/>
  <c r="Q110" i="61"/>
  <c r="Q111" i="61"/>
  <c r="R111" i="61" s="1"/>
  <c r="Q112" i="61"/>
  <c r="R112" i="61" s="1"/>
  <c r="Q113" i="61"/>
  <c r="R113" i="61" s="1"/>
  <c r="Q114" i="61"/>
  <c r="R114" i="61" s="1"/>
  <c r="Q115" i="61"/>
  <c r="R115" i="61" s="1"/>
  <c r="Q116" i="61"/>
  <c r="R116" i="61" s="1"/>
  <c r="Q117" i="61"/>
  <c r="R117" i="61" s="1"/>
  <c r="Q118" i="61"/>
  <c r="R118" i="61" s="1"/>
  <c r="Q119" i="61"/>
  <c r="R119" i="61" s="1"/>
  <c r="Q120" i="61"/>
  <c r="R120" i="61" s="1"/>
  <c r="Q121" i="61"/>
  <c r="R121" i="61" s="1"/>
  <c r="Q122" i="61"/>
  <c r="R122" i="61" s="1"/>
  <c r="Q123" i="61"/>
  <c r="R123" i="61" s="1"/>
  <c r="Q124" i="61"/>
  <c r="R124" i="61" s="1"/>
  <c r="Q125" i="61"/>
  <c r="R125" i="61" s="1"/>
  <c r="Q126" i="61"/>
  <c r="R126" i="61" s="1"/>
  <c r="Q127" i="61"/>
  <c r="R127" i="61" s="1"/>
  <c r="Q128" i="61"/>
  <c r="R128" i="61" s="1"/>
  <c r="Q129" i="61"/>
  <c r="R129" i="61" s="1"/>
  <c r="Q130" i="61"/>
  <c r="R130" i="61" s="1"/>
  <c r="Q147" i="61"/>
  <c r="Q2136" i="61"/>
  <c r="R2136" i="61" s="1"/>
  <c r="Q2135" i="61"/>
  <c r="R2135" i="61" s="1"/>
  <c r="Q2134" i="61"/>
  <c r="R2134" i="61" s="1"/>
  <c r="Q2133" i="61"/>
  <c r="R2133" i="61" s="1"/>
  <c r="Q2132" i="61"/>
  <c r="R2132" i="61" s="1"/>
  <c r="Q2131" i="61"/>
  <c r="R2131" i="61" s="1"/>
  <c r="Q2130" i="61"/>
  <c r="R2130" i="61" s="1"/>
  <c r="Q2129" i="61"/>
  <c r="R2129" i="61" s="1"/>
  <c r="Q2128" i="61"/>
  <c r="R2128" i="61" s="1"/>
  <c r="Q2127" i="61"/>
  <c r="R2127" i="61" s="1"/>
  <c r="Q2126" i="61"/>
  <c r="R2126" i="61" s="1"/>
  <c r="Q2125" i="61"/>
  <c r="R2125" i="61" s="1"/>
  <c r="Q2124" i="61"/>
  <c r="R2124" i="61" s="1"/>
  <c r="Q2123" i="61"/>
  <c r="R2123" i="61" s="1"/>
  <c r="Q2122" i="61"/>
  <c r="R2122" i="61" s="1"/>
  <c r="Q2121" i="61"/>
  <c r="R2121" i="61" s="1"/>
  <c r="Q2120" i="61"/>
  <c r="R2120" i="61" s="1"/>
  <c r="Q2119" i="61"/>
  <c r="R2119" i="61" s="1"/>
  <c r="Q2118" i="61"/>
  <c r="R2118" i="61" s="1"/>
  <c r="Q2117" i="61"/>
  <c r="R2117" i="61" s="1"/>
  <c r="Q2116" i="61"/>
  <c r="R2116" i="61" s="1"/>
  <c r="Q2115" i="61"/>
  <c r="R2115" i="61" s="1"/>
  <c r="Q2114" i="61"/>
  <c r="R2114" i="61" s="1"/>
  <c r="Q2113" i="61"/>
  <c r="R2113" i="61" s="1"/>
  <c r="Q2112" i="61"/>
  <c r="Q2107" i="61"/>
  <c r="R2107" i="61" s="1"/>
  <c r="Q2106" i="61"/>
  <c r="Q2105" i="61"/>
  <c r="Q2057" i="61"/>
  <c r="R2057" i="61" s="1"/>
  <c r="Q2056" i="61"/>
  <c r="Q2055" i="61"/>
  <c r="R2055" i="61" s="1"/>
  <c r="Q2054" i="61"/>
  <c r="Q2043" i="61"/>
  <c r="R2043" i="61" s="1"/>
  <c r="Q2042" i="61"/>
  <c r="R2042" i="61" s="1"/>
  <c r="Q2041" i="61"/>
  <c r="R2041" i="61" s="1"/>
  <c r="Q2040" i="61"/>
  <c r="Q2104" i="61"/>
  <c r="R2104" i="61" s="1"/>
  <c r="Q2103" i="61"/>
  <c r="R2103" i="61" s="1"/>
  <c r="Q2102" i="61"/>
  <c r="R2102" i="61" s="1"/>
  <c r="Q2101" i="61"/>
  <c r="R2101" i="61" s="1"/>
  <c r="Q2100" i="61"/>
  <c r="R2100" i="61" s="1"/>
  <c r="Q2099" i="61"/>
  <c r="R2099" i="61" s="1"/>
  <c r="Q2098" i="61"/>
  <c r="R2098" i="61" s="1"/>
  <c r="Q2097" i="61"/>
  <c r="R2097" i="61" s="1"/>
  <c r="Q2096" i="61"/>
  <c r="R2096" i="61" s="1"/>
  <c r="Q2095" i="61"/>
  <c r="R2095" i="61" s="1"/>
  <c r="Q2094" i="61"/>
  <c r="R2094" i="61" s="1"/>
  <c r="Q2093" i="61"/>
  <c r="R2093" i="61" s="1"/>
  <c r="Q2092" i="61"/>
  <c r="R2092" i="61" s="1"/>
  <c r="Q2091" i="61"/>
  <c r="R2091" i="61" s="1"/>
  <c r="Q2090" i="61"/>
  <c r="R2090" i="61" s="1"/>
  <c r="Q2089" i="61"/>
  <c r="R2089" i="61" s="1"/>
  <c r="Q2088" i="61"/>
  <c r="R2088" i="61" s="1"/>
  <c r="Q2087" i="61"/>
  <c r="R2087" i="61" s="1"/>
  <c r="Q2086" i="61"/>
  <c r="R2086" i="61" s="1"/>
  <c r="Q2085" i="61"/>
  <c r="R2085" i="61" s="1"/>
  <c r="Q2084" i="61"/>
  <c r="R2084" i="61" s="1"/>
  <c r="Q2083" i="61"/>
  <c r="Q2039" i="61"/>
  <c r="R2039" i="61" s="1"/>
  <c r="Q2038" i="61"/>
  <c r="Q2037" i="61"/>
  <c r="R2037" i="61" s="1"/>
  <c r="Q2036" i="61"/>
  <c r="R2036" i="61" s="1"/>
  <c r="Q2035" i="61"/>
  <c r="R2035" i="61" s="1"/>
  <c r="Q2034" i="61"/>
  <c r="R2034" i="61" s="1"/>
  <c r="Q2033" i="61"/>
  <c r="R2033" i="61" s="1"/>
  <c r="Q2032" i="61"/>
  <c r="R2032" i="61" s="1"/>
  <c r="Q2031" i="61"/>
  <c r="R2031" i="61" s="1"/>
  <c r="Q2030" i="61"/>
  <c r="R2030" i="61" s="1"/>
  <c r="Q2029" i="61"/>
  <c r="Q2025" i="61"/>
  <c r="Q2022" i="61"/>
  <c r="Q2019" i="61"/>
  <c r="Q2012" i="61"/>
  <c r="R2012" i="61" s="1"/>
  <c r="Q2011" i="61"/>
  <c r="R2011" i="61" s="1"/>
  <c r="Q2010" i="61"/>
  <c r="R2010" i="61" s="1"/>
  <c r="Q2009" i="61"/>
  <c r="Q2005" i="61"/>
  <c r="R2005" i="61" s="1"/>
  <c r="Q2004" i="61"/>
  <c r="R2004" i="61" s="1"/>
  <c r="Q2003" i="61"/>
  <c r="R2003" i="61" s="1"/>
  <c r="Q2002" i="61"/>
  <c r="R2002" i="61" s="1"/>
  <c r="Q2001" i="61"/>
  <c r="R2001" i="61" s="1"/>
  <c r="Q2000" i="61"/>
  <c r="R2000" i="61" s="1"/>
  <c r="Q1999" i="61"/>
  <c r="R1999" i="61" s="1"/>
  <c r="Q1998" i="61"/>
  <c r="R1998" i="61" s="1"/>
  <c r="Q1997" i="61"/>
  <c r="R1997" i="61" s="1"/>
  <c r="Q1996" i="61"/>
  <c r="R1996" i="61" s="1"/>
  <c r="Q1995" i="61"/>
  <c r="R1995" i="61" s="1"/>
  <c r="Q1994" i="61"/>
  <c r="R1994" i="61" s="1"/>
  <c r="Q1993" i="61"/>
  <c r="R1993" i="61" s="1"/>
  <c r="Q1992" i="61"/>
  <c r="R1992" i="61" s="1"/>
  <c r="Q1991" i="61"/>
  <c r="R1991" i="61" s="1"/>
  <c r="Q1990" i="61"/>
  <c r="R1990" i="61" s="1"/>
  <c r="Q1989" i="61"/>
  <c r="R1989" i="61" s="1"/>
  <c r="Q1988" i="61"/>
  <c r="R1988" i="61" s="1"/>
  <c r="Q1987" i="61"/>
  <c r="Q1982" i="61"/>
  <c r="R1982" i="61" s="1"/>
  <c r="Q1981" i="61"/>
  <c r="Q1980" i="61"/>
  <c r="Q1932" i="61"/>
  <c r="R1932" i="61" s="1"/>
  <c r="Q1931" i="61"/>
  <c r="Q1930" i="61"/>
  <c r="R1930" i="61" s="1"/>
  <c r="Q1929" i="61"/>
  <c r="Q1918" i="61"/>
  <c r="R1918" i="61" s="1"/>
  <c r="Q1917" i="61"/>
  <c r="R1917" i="61" s="1"/>
  <c r="Q1916" i="61"/>
  <c r="R1916" i="61" s="1"/>
  <c r="Q1915" i="61"/>
  <c r="Q1901" i="61"/>
  <c r="Q1898" i="61"/>
  <c r="Q1895" i="61"/>
  <c r="Q1892" i="61"/>
  <c r="R1892" i="61" s="1"/>
  <c r="Q1891" i="61"/>
  <c r="R1891" i="61" s="1"/>
  <c r="Q1890" i="61"/>
  <c r="R1890" i="61" s="1"/>
  <c r="Q1889" i="61"/>
  <c r="R1889" i="61" s="1"/>
  <c r="Q1888" i="61"/>
  <c r="Q1881" i="61"/>
  <c r="Q2111" i="61"/>
  <c r="Q2058" i="61"/>
  <c r="Q2028" i="61"/>
  <c r="R2028" i="61" s="1"/>
  <c r="Q2027" i="61"/>
  <c r="Q2024" i="61"/>
  <c r="Q2021" i="61"/>
  <c r="Q2018" i="61"/>
  <c r="Q2008" i="61"/>
  <c r="R2008" i="61" s="1"/>
  <c r="Q2007" i="61"/>
  <c r="Q2110" i="61"/>
  <c r="Q2109" i="61"/>
  <c r="R2109" i="61" s="1"/>
  <c r="Q2108" i="61"/>
  <c r="Q2053" i="61"/>
  <c r="Q2082" i="61"/>
  <c r="R2082" i="61" s="1"/>
  <c r="Q2081" i="61"/>
  <c r="R2081" i="61" s="1"/>
  <c r="Q2080" i="61"/>
  <c r="R2080" i="61" s="1"/>
  <c r="Q2079" i="61"/>
  <c r="R2079" i="61" s="1"/>
  <c r="Q2078" i="61"/>
  <c r="R2078" i="61" s="1"/>
  <c r="Q2077" i="61"/>
  <c r="R2077" i="61" s="1"/>
  <c r="Q2076" i="61"/>
  <c r="R2076" i="61" s="1"/>
  <c r="Q2075" i="61"/>
  <c r="R2075" i="61" s="1"/>
  <c r="Q2074" i="61"/>
  <c r="R2074" i="61" s="1"/>
  <c r="Q2073" i="61"/>
  <c r="R2073" i="61" s="1"/>
  <c r="Q2072" i="61"/>
  <c r="R2072" i="61" s="1"/>
  <c r="Q2071" i="61"/>
  <c r="R2071" i="61" s="1"/>
  <c r="Q2070" i="61"/>
  <c r="R2070" i="61" s="1"/>
  <c r="Q2069" i="61"/>
  <c r="R2069" i="61" s="1"/>
  <c r="Q2068" i="61"/>
  <c r="R2068" i="61" s="1"/>
  <c r="Q2067" i="61"/>
  <c r="R2067" i="61" s="1"/>
  <c r="Q2066" i="61"/>
  <c r="R2066" i="61" s="1"/>
  <c r="Q2065" i="61"/>
  <c r="R2065" i="61" s="1"/>
  <c r="Q2064" i="61"/>
  <c r="R2064" i="61" s="1"/>
  <c r="Q2063" i="61"/>
  <c r="R2063" i="61" s="1"/>
  <c r="Q2062" i="61"/>
  <c r="Q2061" i="61"/>
  <c r="Q2060" i="61"/>
  <c r="R2060" i="61" s="1"/>
  <c r="Q2059" i="61"/>
  <c r="Q2023" i="61"/>
  <c r="Q1914" i="61"/>
  <c r="R1914" i="61" s="1"/>
  <c r="Q1913" i="61"/>
  <c r="Q1912" i="61"/>
  <c r="R1912" i="61" s="1"/>
  <c r="Q1911" i="61"/>
  <c r="R1911" i="61" s="1"/>
  <c r="Q1910" i="61"/>
  <c r="R1910" i="61" s="1"/>
  <c r="Q1909" i="61"/>
  <c r="R1909" i="61" s="1"/>
  <c r="Q1908" i="61"/>
  <c r="R1908" i="61" s="1"/>
  <c r="Q1907" i="61"/>
  <c r="R1907" i="61" s="1"/>
  <c r="Q1906" i="61"/>
  <c r="R1906" i="61" s="1"/>
  <c r="Q1905" i="61"/>
  <c r="R1905" i="61" s="1"/>
  <c r="Q1904" i="61"/>
  <c r="Q1893" i="61"/>
  <c r="Q2006" i="61"/>
  <c r="Q1896" i="61"/>
  <c r="Q1793" i="61"/>
  <c r="R1793" i="61" s="1"/>
  <c r="Q1792" i="61"/>
  <c r="R1792" i="61" s="1"/>
  <c r="Q1791" i="61"/>
  <c r="R1791" i="61" s="1"/>
  <c r="Q1790" i="61"/>
  <c r="Q2026" i="61"/>
  <c r="Q1986" i="61"/>
  <c r="Q1933" i="61"/>
  <c r="Q1899" i="61"/>
  <c r="Q1880" i="61"/>
  <c r="R1880" i="61" s="1"/>
  <c r="Q1879" i="61"/>
  <c r="R1879" i="61" s="1"/>
  <c r="Q1878" i="61"/>
  <c r="R1878" i="61" s="1"/>
  <c r="Q1877" i="61"/>
  <c r="R1877" i="61" s="1"/>
  <c r="Q1876" i="61"/>
  <c r="R1876" i="61" s="1"/>
  <c r="Q1875" i="61"/>
  <c r="R1875" i="61" s="1"/>
  <c r="Q1874" i="61"/>
  <c r="R1874" i="61" s="1"/>
  <c r="Q1873" i="61"/>
  <c r="R1873" i="61" s="1"/>
  <c r="Q1872" i="61"/>
  <c r="R1872" i="61" s="1"/>
  <c r="Q1871" i="61"/>
  <c r="R1871" i="61" s="1"/>
  <c r="Q1870" i="61"/>
  <c r="R1870" i="61" s="1"/>
  <c r="Q1869" i="61"/>
  <c r="R1869" i="61" s="1"/>
  <c r="Q1868" i="61"/>
  <c r="R1868" i="61" s="1"/>
  <c r="Q1867" i="61"/>
  <c r="R1867" i="61" s="1"/>
  <c r="Q1866" i="61"/>
  <c r="R1866" i="61" s="1"/>
  <c r="Q1865" i="61"/>
  <c r="R1865" i="61" s="1"/>
  <c r="Q1864" i="61"/>
  <c r="R1864" i="61" s="1"/>
  <c r="Q1863" i="61"/>
  <c r="R1863" i="61" s="1"/>
  <c r="Q1862" i="61"/>
  <c r="Q1857" i="61"/>
  <c r="R1857" i="61" s="1"/>
  <c r="Q1856" i="61"/>
  <c r="Q1855" i="61"/>
  <c r="Q1903" i="61"/>
  <c r="R1903" i="61" s="1"/>
  <c r="Q1902" i="61"/>
  <c r="Q1887" i="61"/>
  <c r="R1887" i="61" s="1"/>
  <c r="Q1886" i="61"/>
  <c r="R1886" i="61" s="1"/>
  <c r="Q1885" i="61"/>
  <c r="R1885" i="61" s="1"/>
  <c r="Q1884" i="61"/>
  <c r="Q2052" i="61"/>
  <c r="R2052" i="61" s="1"/>
  <c r="Q2051" i="61"/>
  <c r="R2051" i="61" s="1"/>
  <c r="Q2050" i="61"/>
  <c r="R2050" i="61" s="1"/>
  <c r="Q2049" i="61"/>
  <c r="R2049" i="61" s="1"/>
  <c r="Q2048" i="61"/>
  <c r="R2048" i="61" s="1"/>
  <c r="Q2047" i="61"/>
  <c r="R2047" i="61" s="1"/>
  <c r="Q2046" i="61"/>
  <c r="R2046" i="61" s="1"/>
  <c r="Q2045" i="61"/>
  <c r="R2045" i="61" s="1"/>
  <c r="Q2044" i="61"/>
  <c r="Q1928" i="61"/>
  <c r="Q1803" i="61"/>
  <c r="Q1789" i="61"/>
  <c r="R1789" i="61" s="1"/>
  <c r="Q1788" i="61"/>
  <c r="Q1787" i="61"/>
  <c r="R1787" i="61" s="1"/>
  <c r="Q1786" i="61"/>
  <c r="R1786" i="61" s="1"/>
  <c r="Q1785" i="61"/>
  <c r="R1785" i="61" s="1"/>
  <c r="Q1784" i="61"/>
  <c r="R1784" i="61" s="1"/>
  <c r="Q1783" i="61"/>
  <c r="R1783" i="61" s="1"/>
  <c r="Q1782" i="61"/>
  <c r="R1782" i="61" s="1"/>
  <c r="Q1781" i="61"/>
  <c r="R1781" i="61" s="1"/>
  <c r="Q1780" i="61"/>
  <c r="R1780" i="61" s="1"/>
  <c r="Q1779" i="61"/>
  <c r="Q1775" i="61"/>
  <c r="Q1772" i="61"/>
  <c r="Q1769" i="61"/>
  <c r="Q1762" i="61"/>
  <c r="R1762" i="61" s="1"/>
  <c r="Q1761" i="61"/>
  <c r="R1761" i="61" s="1"/>
  <c r="Q1760" i="61"/>
  <c r="R1760" i="61" s="1"/>
  <c r="Q1759" i="61"/>
  <c r="Q1755" i="61"/>
  <c r="R1755" i="61" s="1"/>
  <c r="Q1754" i="61"/>
  <c r="R1754" i="61" s="1"/>
  <c r="Q1753" i="61"/>
  <c r="R1753" i="61" s="1"/>
  <c r="Q1752" i="61"/>
  <c r="R1752" i="61" s="1"/>
  <c r="Q1751" i="61"/>
  <c r="R1751" i="61" s="1"/>
  <c r="Q1750" i="61"/>
  <c r="R1750" i="61" s="1"/>
  <c r="Q1749" i="61"/>
  <c r="R1749" i="61" s="1"/>
  <c r="Q1748" i="61"/>
  <c r="R1748" i="61" s="1"/>
  <c r="Q1747" i="61"/>
  <c r="R1747" i="61" s="1"/>
  <c r="Q1746" i="61"/>
  <c r="R1746" i="61" s="1"/>
  <c r="Q1745" i="61"/>
  <c r="R1745" i="61" s="1"/>
  <c r="Q1744" i="61"/>
  <c r="R1744" i="61" s="1"/>
  <c r="Q1743" i="61"/>
  <c r="R1743" i="61" s="1"/>
  <c r="Q1742" i="61"/>
  <c r="R1742" i="61" s="1"/>
  <c r="Q1741" i="61"/>
  <c r="R1741" i="61" s="1"/>
  <c r="Q1740" i="61"/>
  <c r="R1740" i="61" s="1"/>
  <c r="Q1739" i="61"/>
  <c r="R1739" i="61" s="1"/>
  <c r="Q1738" i="61"/>
  <c r="R1738" i="61" s="1"/>
  <c r="Q1737" i="61"/>
  <c r="Q1732" i="61"/>
  <c r="R1732" i="61" s="1"/>
  <c r="Q1731" i="61"/>
  <c r="Q1730" i="61"/>
  <c r="Q1985" i="61"/>
  <c r="Q1984" i="61"/>
  <c r="R1984" i="61" s="1"/>
  <c r="Q1983" i="61"/>
  <c r="Q1861" i="61"/>
  <c r="Q1854" i="61"/>
  <c r="R1854" i="61" s="1"/>
  <c r="Q1853" i="61"/>
  <c r="R1853" i="61" s="1"/>
  <c r="Q1852" i="61"/>
  <c r="R1852" i="61" s="1"/>
  <c r="Q1851" i="61"/>
  <c r="R1851" i="61" s="1"/>
  <c r="Q1850" i="61"/>
  <c r="R1850" i="61" s="1"/>
  <c r="Q1849" i="61"/>
  <c r="R1849" i="61" s="1"/>
  <c r="Q1848" i="61"/>
  <c r="R1848" i="61" s="1"/>
  <c r="Q1847" i="61"/>
  <c r="R1847" i="61" s="1"/>
  <c r="Q1846" i="61"/>
  <c r="R1846" i="61" s="1"/>
  <c r="Q1845" i="61"/>
  <c r="R1845" i="61" s="1"/>
  <c r="Q1844" i="61"/>
  <c r="R1844" i="61" s="1"/>
  <c r="Q1843" i="61"/>
  <c r="R1843" i="61" s="1"/>
  <c r="Q1842" i="61"/>
  <c r="R1842" i="61" s="1"/>
  <c r="Q1841" i="61"/>
  <c r="R1841" i="61" s="1"/>
  <c r="Q1840" i="61"/>
  <c r="R1840" i="61" s="1"/>
  <c r="Q1839" i="61"/>
  <c r="R1839" i="61" s="1"/>
  <c r="Q1838" i="61"/>
  <c r="R1838" i="61" s="1"/>
  <c r="Q1837" i="61"/>
  <c r="R1837" i="61" s="1"/>
  <c r="Q1836" i="61"/>
  <c r="R1836" i="61" s="1"/>
  <c r="Q1835" i="61"/>
  <c r="R1835" i="61" s="1"/>
  <c r="Q1834" i="61"/>
  <c r="R1834" i="61" s="1"/>
  <c r="Q1833" i="61"/>
  <c r="Q1832" i="61"/>
  <c r="R1832" i="61" s="1"/>
  <c r="Q1831" i="61"/>
  <c r="R1831" i="61" s="1"/>
  <c r="Q1830" i="61"/>
  <c r="R1830" i="61" s="1"/>
  <c r="Q1829" i="61"/>
  <c r="R1829" i="61" s="1"/>
  <c r="Q1828" i="61"/>
  <c r="R1828" i="61" s="1"/>
  <c r="Q1827" i="61"/>
  <c r="R1827" i="61" s="1"/>
  <c r="Q1826" i="61"/>
  <c r="R1826" i="61" s="1"/>
  <c r="Q1825" i="61"/>
  <c r="R1825" i="61" s="1"/>
  <c r="Q1824" i="61"/>
  <c r="R1824" i="61" s="1"/>
  <c r="Q1823" i="61"/>
  <c r="R1823" i="61" s="1"/>
  <c r="Q1822" i="61"/>
  <c r="R1822" i="61" s="1"/>
  <c r="Q1821" i="61"/>
  <c r="R1821" i="61" s="1"/>
  <c r="Q1820" i="61"/>
  <c r="R1820" i="61" s="1"/>
  <c r="Q1819" i="61"/>
  <c r="R1819" i="61" s="1"/>
  <c r="Q1818" i="61"/>
  <c r="R1818" i="61" s="1"/>
  <c r="Q1817" i="61"/>
  <c r="R1817" i="61" s="1"/>
  <c r="Q1816" i="61"/>
  <c r="R1816" i="61" s="1"/>
  <c r="Q1815" i="61"/>
  <c r="R1815" i="61" s="1"/>
  <c r="Q1814" i="61"/>
  <c r="R1814" i="61" s="1"/>
  <c r="Q1813" i="61"/>
  <c r="R1813" i="61" s="1"/>
  <c r="Q1812" i="61"/>
  <c r="Q1811" i="61"/>
  <c r="Q1810" i="61"/>
  <c r="R1810" i="61" s="1"/>
  <c r="Q1809" i="61"/>
  <c r="Q1883" i="61"/>
  <c r="R1883" i="61" s="1"/>
  <c r="Q1882" i="61"/>
  <c r="Q2017" i="61"/>
  <c r="R2017" i="61" s="1"/>
  <c r="Q2016" i="61"/>
  <c r="R2016" i="61" s="1"/>
  <c r="Q2015" i="61"/>
  <c r="R2015" i="61" s="1"/>
  <c r="Q2014" i="61"/>
  <c r="R2014" i="61" s="1"/>
  <c r="Q2013" i="61"/>
  <c r="Q1927" i="61"/>
  <c r="R1927" i="61" s="1"/>
  <c r="Q1926" i="61"/>
  <c r="R1926" i="61" s="1"/>
  <c r="Q1925" i="61"/>
  <c r="R1925" i="61" s="1"/>
  <c r="Q1924" i="61"/>
  <c r="R1924" i="61" s="1"/>
  <c r="Q1923" i="61"/>
  <c r="R1923" i="61" s="1"/>
  <c r="Q1922" i="61"/>
  <c r="R1922" i="61" s="1"/>
  <c r="Q1921" i="61"/>
  <c r="R1921" i="61" s="1"/>
  <c r="Q1920" i="61"/>
  <c r="R1920" i="61" s="1"/>
  <c r="Q1919" i="61"/>
  <c r="Q1894" i="61"/>
  <c r="Q1897" i="61"/>
  <c r="Q1773" i="61"/>
  <c r="Q1682" i="61"/>
  <c r="R1682" i="61" s="1"/>
  <c r="Q1681" i="61"/>
  <c r="Q1680" i="61"/>
  <c r="R1680" i="61" s="1"/>
  <c r="Q1679" i="61"/>
  <c r="Q1957" i="61"/>
  <c r="R1957" i="61" s="1"/>
  <c r="Q1956" i="61"/>
  <c r="R1956" i="61" s="1"/>
  <c r="Q1955" i="61"/>
  <c r="R1955" i="61" s="1"/>
  <c r="Q1954" i="61"/>
  <c r="R1954" i="61" s="1"/>
  <c r="Q1953" i="61"/>
  <c r="R1953" i="61" s="1"/>
  <c r="Q1952" i="61"/>
  <c r="R1952" i="61" s="1"/>
  <c r="Q1951" i="61"/>
  <c r="R1951" i="61" s="1"/>
  <c r="Q1950" i="61"/>
  <c r="R1950" i="61" s="1"/>
  <c r="Q1949" i="61"/>
  <c r="R1949" i="61" s="1"/>
  <c r="Q1948" i="61"/>
  <c r="R1948" i="61" s="1"/>
  <c r="Q1947" i="61"/>
  <c r="R1947" i="61" s="1"/>
  <c r="Q1946" i="61"/>
  <c r="R1946" i="61" s="1"/>
  <c r="Q1945" i="61"/>
  <c r="R1945" i="61" s="1"/>
  <c r="Q1944" i="61"/>
  <c r="R1944" i="61" s="1"/>
  <c r="Q1943" i="61"/>
  <c r="R1943" i="61" s="1"/>
  <c r="Q1942" i="61"/>
  <c r="R1942" i="61" s="1"/>
  <c r="Q1941" i="61"/>
  <c r="R1941" i="61" s="1"/>
  <c r="Q1940" i="61"/>
  <c r="R1940" i="61" s="1"/>
  <c r="Q1939" i="61"/>
  <c r="R1939" i="61" s="1"/>
  <c r="Q1938" i="61"/>
  <c r="R1938" i="61" s="1"/>
  <c r="Q1937" i="61"/>
  <c r="Q1936" i="61"/>
  <c r="Q1935" i="61"/>
  <c r="R1935" i="61" s="1"/>
  <c r="Q1934" i="61"/>
  <c r="Q1900" i="61"/>
  <c r="Q1802" i="61"/>
  <c r="R1802" i="61" s="1"/>
  <c r="Q1801" i="61"/>
  <c r="R1801" i="61" s="1"/>
  <c r="Q1800" i="61"/>
  <c r="R1800" i="61" s="1"/>
  <c r="Q1799" i="61"/>
  <c r="R1799" i="61" s="1"/>
  <c r="Q1798" i="61"/>
  <c r="R1798" i="61" s="1"/>
  <c r="Q1797" i="61"/>
  <c r="R1797" i="61" s="1"/>
  <c r="Q1796" i="61"/>
  <c r="R1796" i="61" s="1"/>
  <c r="Q1795" i="61"/>
  <c r="R1795" i="61" s="1"/>
  <c r="Q1794" i="61"/>
  <c r="Q1776" i="61"/>
  <c r="Q1979" i="61"/>
  <c r="R1979" i="61" s="1"/>
  <c r="Q1978" i="61"/>
  <c r="R1978" i="61" s="1"/>
  <c r="Q1977" i="61"/>
  <c r="R1977" i="61" s="1"/>
  <c r="Q1976" i="61"/>
  <c r="R1976" i="61" s="1"/>
  <c r="Q1975" i="61"/>
  <c r="R1975" i="61" s="1"/>
  <c r="Q1974" i="61"/>
  <c r="R1974" i="61" s="1"/>
  <c r="Q1973" i="61"/>
  <c r="R1973" i="61" s="1"/>
  <c r="Q1972" i="61"/>
  <c r="R1972" i="61" s="1"/>
  <c r="Q1971" i="61"/>
  <c r="R1971" i="61" s="1"/>
  <c r="Q1970" i="61"/>
  <c r="R1970" i="61" s="1"/>
  <c r="Q1969" i="61"/>
  <c r="R1969" i="61" s="1"/>
  <c r="Q1968" i="61"/>
  <c r="R1968" i="61" s="1"/>
  <c r="Q1967" i="61"/>
  <c r="R1967" i="61" s="1"/>
  <c r="Q1966" i="61"/>
  <c r="R1966" i="61" s="1"/>
  <c r="Q1965" i="61"/>
  <c r="R1965" i="61" s="1"/>
  <c r="Q1964" i="61"/>
  <c r="R1964" i="61" s="1"/>
  <c r="Q1963" i="61"/>
  <c r="R1963" i="61" s="1"/>
  <c r="Q1962" i="61"/>
  <c r="R1962" i="61" s="1"/>
  <c r="Q1961" i="61"/>
  <c r="R1961" i="61" s="1"/>
  <c r="Q1960" i="61"/>
  <c r="R1960" i="61" s="1"/>
  <c r="Q1959" i="61"/>
  <c r="R1959" i="61" s="1"/>
  <c r="Q1958" i="61"/>
  <c r="Q1758" i="61"/>
  <c r="R1758" i="61" s="1"/>
  <c r="Q1757" i="61"/>
  <c r="Q1678" i="61"/>
  <c r="Q1664" i="61"/>
  <c r="R1664" i="61" s="1"/>
  <c r="Q1663" i="61"/>
  <c r="Q1662" i="61"/>
  <c r="R1662" i="61" s="1"/>
  <c r="Q1661" i="61"/>
  <c r="R1661" i="61" s="1"/>
  <c r="Q1660" i="61"/>
  <c r="R1660" i="61" s="1"/>
  <c r="Q1659" i="61"/>
  <c r="R1659" i="61" s="1"/>
  <c r="Q1658" i="61"/>
  <c r="R1658" i="61" s="1"/>
  <c r="Q1657" i="61"/>
  <c r="R1657" i="61" s="1"/>
  <c r="Q1656" i="61"/>
  <c r="R1656" i="61" s="1"/>
  <c r="Q1655" i="61"/>
  <c r="R1655" i="61" s="1"/>
  <c r="Q1654" i="61"/>
  <c r="Q1650" i="61"/>
  <c r="Q1647" i="61"/>
  <c r="Q1644" i="61"/>
  <c r="Q1637" i="61"/>
  <c r="R1637" i="61" s="1"/>
  <c r="Q1636" i="61"/>
  <c r="R1636" i="61" s="1"/>
  <c r="Q1635" i="61"/>
  <c r="R1635" i="61" s="1"/>
  <c r="Q1634" i="61"/>
  <c r="Q1630" i="61"/>
  <c r="R1630" i="61" s="1"/>
  <c r="Q1629" i="61"/>
  <c r="R1629" i="61" s="1"/>
  <c r="Q1628" i="61"/>
  <c r="R1628" i="61" s="1"/>
  <c r="Q1627" i="61"/>
  <c r="R1627" i="61" s="1"/>
  <c r="Q1626" i="61"/>
  <c r="R1626" i="61" s="1"/>
  <c r="Q1625" i="61"/>
  <c r="R1625" i="61" s="1"/>
  <c r="Q1624" i="61"/>
  <c r="R1624" i="61" s="1"/>
  <c r="Q1623" i="61"/>
  <c r="R1623" i="61" s="1"/>
  <c r="Q1622" i="61"/>
  <c r="R1622" i="61" s="1"/>
  <c r="Q1621" i="61"/>
  <c r="R1621" i="61" s="1"/>
  <c r="Q1620" i="61"/>
  <c r="R1620" i="61" s="1"/>
  <c r="Q1619" i="61"/>
  <c r="R1619" i="61" s="1"/>
  <c r="Q1618" i="61"/>
  <c r="R1618" i="61" s="1"/>
  <c r="Q1617" i="61"/>
  <c r="R1617" i="61" s="1"/>
  <c r="Q1616" i="61"/>
  <c r="R1616" i="61" s="1"/>
  <c r="Q1615" i="61"/>
  <c r="R1615" i="61" s="1"/>
  <c r="Q1614" i="61"/>
  <c r="R1614" i="61" s="1"/>
  <c r="Q1613" i="61"/>
  <c r="R1613" i="61" s="1"/>
  <c r="Q1612" i="61"/>
  <c r="Q1607" i="61"/>
  <c r="R1607" i="61" s="1"/>
  <c r="Q1606" i="61"/>
  <c r="Q1605" i="61"/>
  <c r="Q1808" i="61"/>
  <c r="Q1729" i="61"/>
  <c r="R1729" i="61" s="1"/>
  <c r="Q1728" i="61"/>
  <c r="R1728" i="61" s="1"/>
  <c r="Q1727" i="61"/>
  <c r="R1727" i="61" s="1"/>
  <c r="Q1726" i="61"/>
  <c r="R1726" i="61" s="1"/>
  <c r="Q1725" i="61"/>
  <c r="R1725" i="61" s="1"/>
  <c r="Q1724" i="61"/>
  <c r="R1724" i="61" s="1"/>
  <c r="Q1723" i="61"/>
  <c r="R1723" i="61" s="1"/>
  <c r="Q1722" i="61"/>
  <c r="R1722" i="61" s="1"/>
  <c r="Q1721" i="61"/>
  <c r="R1721" i="61" s="1"/>
  <c r="Q1720" i="61"/>
  <c r="R1720" i="61" s="1"/>
  <c r="Q1719" i="61"/>
  <c r="R1719" i="61" s="1"/>
  <c r="Q1718" i="61"/>
  <c r="R1718" i="61" s="1"/>
  <c r="Q1717" i="61"/>
  <c r="R1717" i="61" s="1"/>
  <c r="Q1716" i="61"/>
  <c r="R1716" i="61" s="1"/>
  <c r="Q1715" i="61"/>
  <c r="R1715" i="61" s="1"/>
  <c r="Q1714" i="61"/>
  <c r="R1714" i="61" s="1"/>
  <c r="Q1713" i="61"/>
  <c r="R1713" i="61" s="1"/>
  <c r="Q1712" i="61"/>
  <c r="R1712" i="61" s="1"/>
  <c r="Q1711" i="61"/>
  <c r="R1711" i="61" s="1"/>
  <c r="Q1710" i="61"/>
  <c r="R1710" i="61" s="1"/>
  <c r="Q1709" i="61"/>
  <c r="R1709" i="61" s="1"/>
  <c r="Q1708" i="61"/>
  <c r="Q1707" i="61"/>
  <c r="R1707" i="61" s="1"/>
  <c r="Q1706" i="61"/>
  <c r="R1706" i="61" s="1"/>
  <c r="Q1705" i="61"/>
  <c r="R1705" i="61" s="1"/>
  <c r="Q1704" i="61"/>
  <c r="R1704" i="61" s="1"/>
  <c r="Q1703" i="61"/>
  <c r="R1703" i="61" s="1"/>
  <c r="Q1702" i="61"/>
  <c r="R1702" i="61" s="1"/>
  <c r="Q1701" i="61"/>
  <c r="R1701" i="61" s="1"/>
  <c r="Q1700" i="61"/>
  <c r="R1700" i="61" s="1"/>
  <c r="Q1699" i="61"/>
  <c r="R1699" i="61" s="1"/>
  <c r="Q1698" i="61"/>
  <c r="R1698" i="61" s="1"/>
  <c r="Q1697" i="61"/>
  <c r="R1697" i="61" s="1"/>
  <c r="Q1696" i="61"/>
  <c r="R1696" i="61" s="1"/>
  <c r="Q1695" i="61"/>
  <c r="R1695" i="61" s="1"/>
  <c r="Q1694" i="61"/>
  <c r="R1694" i="61" s="1"/>
  <c r="Q1693" i="61"/>
  <c r="R1693" i="61" s="1"/>
  <c r="Q1692" i="61"/>
  <c r="R1692" i="61" s="1"/>
  <c r="Q1691" i="61"/>
  <c r="R1691" i="61" s="1"/>
  <c r="Q1690" i="61"/>
  <c r="R1690" i="61" s="1"/>
  <c r="Q1689" i="61"/>
  <c r="R1689" i="61" s="1"/>
  <c r="Q1688" i="61"/>
  <c r="R1688" i="61" s="1"/>
  <c r="Q1687" i="61"/>
  <c r="Q1686" i="61"/>
  <c r="Q1685" i="61"/>
  <c r="R1685" i="61" s="1"/>
  <c r="Q1684" i="61"/>
  <c r="Q1860" i="61"/>
  <c r="Q1859" i="61"/>
  <c r="R1859" i="61" s="1"/>
  <c r="Q1858" i="61"/>
  <c r="Q1768" i="61"/>
  <c r="Q1756" i="61"/>
  <c r="Q1771" i="61"/>
  <c r="Q1736" i="61"/>
  <c r="Q1677" i="61"/>
  <c r="R1677" i="61" s="1"/>
  <c r="Q1676" i="61"/>
  <c r="R1676" i="61" s="1"/>
  <c r="Q1675" i="61"/>
  <c r="R1675" i="61" s="1"/>
  <c r="Q1674" i="61"/>
  <c r="R1674" i="61" s="1"/>
  <c r="Q1673" i="61"/>
  <c r="R1673" i="61" s="1"/>
  <c r="Q1672" i="61"/>
  <c r="R1672" i="61" s="1"/>
  <c r="Q1671" i="61"/>
  <c r="R1671" i="61" s="1"/>
  <c r="Q1670" i="61"/>
  <c r="R1670" i="61" s="1"/>
  <c r="Q1669" i="61"/>
  <c r="Q1653" i="61"/>
  <c r="R1653" i="61" s="1"/>
  <c r="Q1652" i="61"/>
  <c r="Q1649" i="61"/>
  <c r="Q1646" i="61"/>
  <c r="Q1643" i="61"/>
  <c r="Q1807" i="61"/>
  <c r="R1807" i="61" s="1"/>
  <c r="Q1806" i="61"/>
  <c r="Q1805" i="61"/>
  <c r="R1805" i="61" s="1"/>
  <c r="Q1804" i="61"/>
  <c r="Q1774" i="61"/>
  <c r="Q1683" i="61"/>
  <c r="Q1778" i="61"/>
  <c r="R1778" i="61" s="1"/>
  <c r="Q1777" i="61"/>
  <c r="Q1767" i="61"/>
  <c r="R1767" i="61" s="1"/>
  <c r="Q1766" i="61"/>
  <c r="R1766" i="61" s="1"/>
  <c r="Q1765" i="61"/>
  <c r="R1765" i="61" s="1"/>
  <c r="Q1764" i="61"/>
  <c r="R1764" i="61" s="1"/>
  <c r="Q1763" i="61"/>
  <c r="Q1770" i="61"/>
  <c r="Q1735" i="61"/>
  <c r="Q1734" i="61"/>
  <c r="R1734" i="61" s="1"/>
  <c r="Q1733" i="61"/>
  <c r="Q1642" i="61"/>
  <c r="R1642" i="61" s="1"/>
  <c r="Q1641" i="61"/>
  <c r="R1641" i="61" s="1"/>
  <c r="Q1640" i="61"/>
  <c r="R1640" i="61" s="1"/>
  <c r="Q1639" i="61"/>
  <c r="R1639" i="61" s="1"/>
  <c r="Q1638" i="61"/>
  <c r="Q1610" i="61"/>
  <c r="Q1609" i="61"/>
  <c r="R1609" i="61" s="1"/>
  <c r="Q1608" i="61"/>
  <c r="Q1645" i="61"/>
  <c r="Q1557" i="61"/>
  <c r="R1557" i="61" s="1"/>
  <c r="Q1556" i="61"/>
  <c r="Q1555" i="61"/>
  <c r="R1555" i="61" s="1"/>
  <c r="Q1554" i="61"/>
  <c r="Q1543" i="61"/>
  <c r="R1543" i="61" s="1"/>
  <c r="Q1542" i="61"/>
  <c r="R1542" i="61" s="1"/>
  <c r="Q1541" i="61"/>
  <c r="R1541" i="61" s="1"/>
  <c r="Q1540" i="61"/>
  <c r="Q1648" i="61"/>
  <c r="Q1633" i="61"/>
  <c r="R1633" i="61" s="1"/>
  <c r="Q1632" i="61"/>
  <c r="Q1651" i="61"/>
  <c r="Q1604" i="61"/>
  <c r="R1604" i="61" s="1"/>
  <c r="Q1603" i="61"/>
  <c r="R1603" i="61" s="1"/>
  <c r="Q1602" i="61"/>
  <c r="R1602" i="61" s="1"/>
  <c r="Q1601" i="61"/>
  <c r="R1601" i="61" s="1"/>
  <c r="Q1600" i="61"/>
  <c r="R1600" i="61" s="1"/>
  <c r="Q1599" i="61"/>
  <c r="R1599" i="61" s="1"/>
  <c r="Q1598" i="61"/>
  <c r="R1598" i="61" s="1"/>
  <c r="Q1597" i="61"/>
  <c r="R1597" i="61" s="1"/>
  <c r="Q1596" i="61"/>
  <c r="R1596" i="61" s="1"/>
  <c r="Q1595" i="61"/>
  <c r="R1595" i="61" s="1"/>
  <c r="Q1594" i="61"/>
  <c r="R1594" i="61" s="1"/>
  <c r="Q1593" i="61"/>
  <c r="R1593" i="61" s="1"/>
  <c r="Q1592" i="61"/>
  <c r="R1592" i="61" s="1"/>
  <c r="Q1591" i="61"/>
  <c r="R1591" i="61" s="1"/>
  <c r="Q1590" i="61"/>
  <c r="R1590" i="61" s="1"/>
  <c r="Q1589" i="61"/>
  <c r="R1589" i="61" s="1"/>
  <c r="Q1588" i="61"/>
  <c r="R1588" i="61" s="1"/>
  <c r="Q1587" i="61"/>
  <c r="R1587" i="61" s="1"/>
  <c r="Q1586" i="61"/>
  <c r="R1586" i="61" s="1"/>
  <c r="Q1585" i="61"/>
  <c r="R1585" i="61" s="1"/>
  <c r="Q1584" i="61"/>
  <c r="R1584" i="61" s="1"/>
  <c r="Q1583" i="61"/>
  <c r="Q1582" i="61"/>
  <c r="R1582" i="61" s="1"/>
  <c r="Q1581" i="61"/>
  <c r="R1581" i="61" s="1"/>
  <c r="Q1580" i="61"/>
  <c r="R1580" i="61" s="1"/>
  <c r="Q1579" i="61"/>
  <c r="R1579" i="61" s="1"/>
  <c r="Q1578" i="61"/>
  <c r="R1578" i="61" s="1"/>
  <c r="Q1577" i="61"/>
  <c r="R1577" i="61" s="1"/>
  <c r="Q1576" i="61"/>
  <c r="R1576" i="61" s="1"/>
  <c r="Q1575" i="61"/>
  <c r="R1575" i="61" s="1"/>
  <c r="Q1574" i="61"/>
  <c r="R1574" i="61" s="1"/>
  <c r="Q1573" i="61"/>
  <c r="R1573" i="61" s="1"/>
  <c r="Q1572" i="61"/>
  <c r="R1572" i="61" s="1"/>
  <c r="Q1571" i="61"/>
  <c r="R1571" i="61" s="1"/>
  <c r="Q1570" i="61"/>
  <c r="R1570" i="61" s="1"/>
  <c r="Q1569" i="61"/>
  <c r="R1569" i="61" s="1"/>
  <c r="Q1568" i="61"/>
  <c r="R1568" i="61" s="1"/>
  <c r="Q1567" i="61"/>
  <c r="R1567" i="61" s="1"/>
  <c r="Q1566" i="61"/>
  <c r="R1566" i="61" s="1"/>
  <c r="Q1565" i="61"/>
  <c r="R1565" i="61" s="1"/>
  <c r="Q1564" i="61"/>
  <c r="R1564" i="61" s="1"/>
  <c r="Q1563" i="61"/>
  <c r="R1563" i="61" s="1"/>
  <c r="Q1562" i="61"/>
  <c r="Q1561" i="61"/>
  <c r="Q1560" i="61"/>
  <c r="R1560" i="61" s="1"/>
  <c r="Q1559" i="61"/>
  <c r="Q1553" i="61"/>
  <c r="Q1539" i="61"/>
  <c r="R1539" i="61" s="1"/>
  <c r="Q1538" i="61"/>
  <c r="Q1537" i="61"/>
  <c r="R1537" i="61" s="1"/>
  <c r="Q1536" i="61"/>
  <c r="R1536" i="61" s="1"/>
  <c r="Q1535" i="61"/>
  <c r="R1535" i="61" s="1"/>
  <c r="Q1534" i="61"/>
  <c r="R1534" i="61" s="1"/>
  <c r="Q1533" i="61"/>
  <c r="R1533" i="61" s="1"/>
  <c r="Q1532" i="61"/>
  <c r="R1532" i="61" s="1"/>
  <c r="Q1531" i="61"/>
  <c r="R1531" i="61" s="1"/>
  <c r="Q1530" i="61"/>
  <c r="R1530" i="61" s="1"/>
  <c r="Q1529" i="61"/>
  <c r="Q1525" i="61"/>
  <c r="Q1522" i="61"/>
  <c r="Q1519" i="61"/>
  <c r="Q1512" i="61"/>
  <c r="R1512" i="61" s="1"/>
  <c r="Q1511" i="61"/>
  <c r="R1511" i="61" s="1"/>
  <c r="Q1510" i="61"/>
  <c r="R1510" i="61" s="1"/>
  <c r="Q1509" i="61"/>
  <c r="Q1505" i="61"/>
  <c r="R1505" i="61" s="1"/>
  <c r="Q1504" i="61"/>
  <c r="R1504" i="61" s="1"/>
  <c r="Q1503" i="61"/>
  <c r="R1503" i="61" s="1"/>
  <c r="Q1502" i="61"/>
  <c r="R1502" i="61" s="1"/>
  <c r="Q1501" i="61"/>
  <c r="R1501" i="61" s="1"/>
  <c r="Q1500" i="61"/>
  <c r="R1500" i="61" s="1"/>
  <c r="Q1499" i="61"/>
  <c r="R1499" i="61" s="1"/>
  <c r="Q1498" i="61"/>
  <c r="R1498" i="61" s="1"/>
  <c r="Q1497" i="61"/>
  <c r="R1497" i="61" s="1"/>
  <c r="Q1668" i="61"/>
  <c r="R1668" i="61" s="1"/>
  <c r="Q1667" i="61"/>
  <c r="R1667" i="61" s="1"/>
  <c r="Q1666" i="61"/>
  <c r="R1666" i="61" s="1"/>
  <c r="Q1665" i="61"/>
  <c r="Q1631" i="61"/>
  <c r="Q1486" i="61"/>
  <c r="Q1479" i="61"/>
  <c r="R1479" i="61" s="1"/>
  <c r="Q1478" i="61"/>
  <c r="R1478" i="61" s="1"/>
  <c r="Q1477" i="61"/>
  <c r="R1477" i="61" s="1"/>
  <c r="Q1476" i="61"/>
  <c r="R1476" i="61" s="1"/>
  <c r="Q1475" i="61"/>
  <c r="R1475" i="61" s="1"/>
  <c r="Q1474" i="61"/>
  <c r="R1474" i="61" s="1"/>
  <c r="Q1473" i="61"/>
  <c r="R1473" i="61" s="1"/>
  <c r="Q1472" i="61"/>
  <c r="R1472" i="61" s="1"/>
  <c r="Q1471" i="61"/>
  <c r="R1471" i="61" s="1"/>
  <c r="Q1470" i="61"/>
  <c r="R1470" i="61" s="1"/>
  <c r="Q1469" i="61"/>
  <c r="R1469" i="61" s="1"/>
  <c r="Q1468" i="61"/>
  <c r="R1468" i="61" s="1"/>
  <c r="Q1467" i="61"/>
  <c r="R1467" i="61" s="1"/>
  <c r="Q1466" i="61"/>
  <c r="R1466" i="61" s="1"/>
  <c r="Q1465" i="61"/>
  <c r="R1465" i="61" s="1"/>
  <c r="Q1464" i="61"/>
  <c r="R1464" i="61" s="1"/>
  <c r="Q1463" i="61"/>
  <c r="R1463" i="61" s="1"/>
  <c r="Q1462" i="61"/>
  <c r="R1462" i="61" s="1"/>
  <c r="Q1461" i="61"/>
  <c r="R1461" i="61" s="1"/>
  <c r="Q1460" i="61"/>
  <c r="R1460" i="61" s="1"/>
  <c r="Q1459" i="61"/>
  <c r="R1459" i="61" s="1"/>
  <c r="Q1458" i="61"/>
  <c r="Q1457" i="61"/>
  <c r="R1457" i="61" s="1"/>
  <c r="Q1456" i="61"/>
  <c r="R1456" i="61" s="1"/>
  <c r="Q1455" i="61"/>
  <c r="R1455" i="61" s="1"/>
  <c r="Q1454" i="61"/>
  <c r="R1454" i="61" s="1"/>
  <c r="Q1453" i="61"/>
  <c r="R1453" i="61" s="1"/>
  <c r="Q1452" i="61"/>
  <c r="R1452" i="61" s="1"/>
  <c r="Q1451" i="61"/>
  <c r="R1451" i="61" s="1"/>
  <c r="Q1450" i="61"/>
  <c r="R1450" i="61" s="1"/>
  <c r="Q1449" i="61"/>
  <c r="R1449" i="61" s="1"/>
  <c r="Q1448" i="61"/>
  <c r="R1448" i="61" s="1"/>
  <c r="Q1447" i="61"/>
  <c r="R1447" i="61" s="1"/>
  <c r="Q1446" i="61"/>
  <c r="R1446" i="61" s="1"/>
  <c r="Q1445" i="61"/>
  <c r="R1445" i="61" s="1"/>
  <c r="Q1444" i="61"/>
  <c r="R1444" i="61" s="1"/>
  <c r="Q1443" i="61"/>
  <c r="R1443" i="61" s="1"/>
  <c r="Q1442" i="61"/>
  <c r="R1442" i="61" s="1"/>
  <c r="Q1441" i="61"/>
  <c r="R1441" i="61" s="1"/>
  <c r="Q1440" i="61"/>
  <c r="R1440" i="61" s="1"/>
  <c r="Q1439" i="61"/>
  <c r="R1439" i="61" s="1"/>
  <c r="Q1438" i="61"/>
  <c r="R1438" i="61" s="1"/>
  <c r="Q1437" i="61"/>
  <c r="Q1436" i="61"/>
  <c r="Q1435" i="61"/>
  <c r="R1435" i="61" s="1"/>
  <c r="Q1434" i="61"/>
  <c r="Q1428" i="61"/>
  <c r="Q1414" i="61"/>
  <c r="R1414" i="61" s="1"/>
  <c r="Q1413" i="61"/>
  <c r="Q1412" i="61"/>
  <c r="R1412" i="61" s="1"/>
  <c r="Q1411" i="61"/>
  <c r="R1411" i="61" s="1"/>
  <c r="Q1410" i="61"/>
  <c r="R1410" i="61" s="1"/>
  <c r="Q1409" i="61"/>
  <c r="R1409" i="61" s="1"/>
  <c r="Q1408" i="61"/>
  <c r="R1408" i="61" s="1"/>
  <c r="Q1407" i="61"/>
  <c r="R1407" i="61" s="1"/>
  <c r="Q1406" i="61"/>
  <c r="R1406" i="61" s="1"/>
  <c r="Q1405" i="61"/>
  <c r="R1405" i="61" s="1"/>
  <c r="Q1404" i="61"/>
  <c r="Q1400" i="61"/>
  <c r="Q1397" i="61"/>
  <c r="Q1394" i="61"/>
  <c r="Q1387" i="61"/>
  <c r="R1387" i="61" s="1"/>
  <c r="Q1386" i="61"/>
  <c r="R1386" i="61" s="1"/>
  <c r="Q1385" i="61"/>
  <c r="R1385" i="61" s="1"/>
  <c r="Q1384" i="61"/>
  <c r="Q1380" i="61"/>
  <c r="R1380" i="61" s="1"/>
  <c r="Q1379" i="61"/>
  <c r="R1379" i="61" s="1"/>
  <c r="Q1378" i="61"/>
  <c r="R1378" i="61" s="1"/>
  <c r="Q1377" i="61"/>
  <c r="R1377" i="61" s="1"/>
  <c r="Q1376" i="61"/>
  <c r="R1376" i="61" s="1"/>
  <c r="Q1375" i="61"/>
  <c r="R1375" i="61" s="1"/>
  <c r="Q1374" i="61"/>
  <c r="R1374" i="61" s="1"/>
  <c r="Q1373" i="61"/>
  <c r="R1373" i="61" s="1"/>
  <c r="Q1372" i="61"/>
  <c r="R1372" i="61" s="1"/>
  <c r="Q1371" i="61"/>
  <c r="R1371" i="61" s="1"/>
  <c r="Q1370" i="61"/>
  <c r="R1370" i="61" s="1"/>
  <c r="Q1369" i="61"/>
  <c r="R1369" i="61" s="1"/>
  <c r="Q1368" i="61"/>
  <c r="R1368" i="61" s="1"/>
  <c r="Q1367" i="61"/>
  <c r="R1367" i="61" s="1"/>
  <c r="Q1366" i="61"/>
  <c r="R1366" i="61" s="1"/>
  <c r="Q1365" i="61"/>
  <c r="R1365" i="61" s="1"/>
  <c r="Q1364" i="61"/>
  <c r="R1364" i="61" s="1"/>
  <c r="Q1363" i="61"/>
  <c r="R1363" i="61" s="1"/>
  <c r="Q1362" i="61"/>
  <c r="Q1357" i="61"/>
  <c r="R1357" i="61" s="1"/>
  <c r="Q1356" i="61"/>
  <c r="Q1355" i="61"/>
  <c r="Q1518" i="61"/>
  <c r="Q1506" i="61"/>
  <c r="Q1558" i="61"/>
  <c r="Q1521" i="61"/>
  <c r="Q1611" i="61"/>
  <c r="Q1524" i="61"/>
  <c r="Q1528" i="61"/>
  <c r="R1528" i="61" s="1"/>
  <c r="Q1527" i="61"/>
  <c r="Q1485" i="61"/>
  <c r="Q1484" i="61"/>
  <c r="R1484" i="61" s="1"/>
  <c r="Q1483" i="61"/>
  <c r="Q1433" i="61"/>
  <c r="Q1427" i="61"/>
  <c r="R1427" i="61" s="1"/>
  <c r="Q1426" i="61"/>
  <c r="R1426" i="61" s="1"/>
  <c r="Q1425" i="61"/>
  <c r="R1425" i="61" s="1"/>
  <c r="Q1424" i="61"/>
  <c r="R1424" i="61" s="1"/>
  <c r="Q1423" i="61"/>
  <c r="R1423" i="61" s="1"/>
  <c r="Q1422" i="61"/>
  <c r="R1422" i="61" s="1"/>
  <c r="Q1421" i="61"/>
  <c r="R1421" i="61" s="1"/>
  <c r="Q1420" i="61"/>
  <c r="R1420" i="61" s="1"/>
  <c r="Q1419" i="61"/>
  <c r="Q1517" i="61"/>
  <c r="R1517" i="61" s="1"/>
  <c r="Q1516" i="61"/>
  <c r="R1516" i="61" s="1"/>
  <c r="Q1515" i="61"/>
  <c r="R1515" i="61" s="1"/>
  <c r="Q1514" i="61"/>
  <c r="R1514" i="61" s="1"/>
  <c r="Q1513" i="61"/>
  <c r="Q1520" i="61"/>
  <c r="Q1552" i="61"/>
  <c r="R1552" i="61" s="1"/>
  <c r="Q1551" i="61"/>
  <c r="R1551" i="61" s="1"/>
  <c r="Q1550" i="61"/>
  <c r="R1550" i="61" s="1"/>
  <c r="Q1549" i="61"/>
  <c r="R1549" i="61" s="1"/>
  <c r="Q1548" i="61"/>
  <c r="R1548" i="61" s="1"/>
  <c r="Q1547" i="61"/>
  <c r="R1547" i="61" s="1"/>
  <c r="Q1546" i="61"/>
  <c r="R1546" i="61" s="1"/>
  <c r="Q1545" i="61"/>
  <c r="R1545" i="61" s="1"/>
  <c r="Q1544" i="61"/>
  <c r="Q1523" i="61"/>
  <c r="Q1526" i="61"/>
  <c r="Q1496" i="61"/>
  <c r="R1496" i="61" s="1"/>
  <c r="Q1495" i="61"/>
  <c r="R1495" i="61" s="1"/>
  <c r="Q1494" i="61"/>
  <c r="R1494" i="61" s="1"/>
  <c r="Q1493" i="61"/>
  <c r="R1493" i="61" s="1"/>
  <c r="Q1492" i="61"/>
  <c r="R1492" i="61" s="1"/>
  <c r="Q1491" i="61"/>
  <c r="R1491" i="61" s="1"/>
  <c r="Q1490" i="61"/>
  <c r="R1490" i="61" s="1"/>
  <c r="Q1489" i="61"/>
  <c r="R1489" i="61" s="1"/>
  <c r="Q1488" i="61"/>
  <c r="R1488" i="61" s="1"/>
  <c r="Q1487" i="61"/>
  <c r="Q1482" i="61"/>
  <c r="R1482" i="61" s="1"/>
  <c r="Q1481" i="61"/>
  <c r="Q1480" i="61"/>
  <c r="Q1432" i="61"/>
  <c r="R1432" i="61" s="1"/>
  <c r="Q1431" i="61"/>
  <c r="Q1430" i="61"/>
  <c r="R1430" i="61" s="1"/>
  <c r="Q1429" i="61"/>
  <c r="Q1418" i="61"/>
  <c r="R1418" i="61" s="1"/>
  <c r="Q1417" i="61"/>
  <c r="R1417" i="61" s="1"/>
  <c r="Q1416" i="61"/>
  <c r="R1416" i="61" s="1"/>
  <c r="Q1415" i="61"/>
  <c r="Q1401" i="61"/>
  <c r="Q1398" i="61"/>
  <c r="Q1395" i="61"/>
  <c r="Q1392" i="61"/>
  <c r="R1392" i="61" s="1"/>
  <c r="Q1391" i="61"/>
  <c r="R1391" i="61" s="1"/>
  <c r="Q1390" i="61"/>
  <c r="R1390" i="61" s="1"/>
  <c r="Q1389" i="61"/>
  <c r="R1389" i="61" s="1"/>
  <c r="Q1388" i="61"/>
  <c r="Q1381" i="61"/>
  <c r="Q1508" i="61"/>
  <c r="R1508" i="61" s="1"/>
  <c r="Q1507" i="61"/>
  <c r="Q1308" i="61"/>
  <c r="Q1302" i="61"/>
  <c r="R1302" i="61" s="1"/>
  <c r="Q1301" i="61"/>
  <c r="R1301" i="61" s="1"/>
  <c r="Q1300" i="61"/>
  <c r="R1300" i="61" s="1"/>
  <c r="Q1299" i="61"/>
  <c r="R1299" i="61" s="1"/>
  <c r="Q1298" i="61"/>
  <c r="R1298" i="61" s="1"/>
  <c r="Q1297" i="61"/>
  <c r="R1297" i="61" s="1"/>
  <c r="Q1296" i="61"/>
  <c r="R1296" i="61" s="1"/>
  <c r="Q1295" i="61"/>
  <c r="R1295" i="61" s="1"/>
  <c r="Q1294" i="61"/>
  <c r="Q1278" i="61"/>
  <c r="R1278" i="61" s="1"/>
  <c r="Q1277" i="61"/>
  <c r="Q1274" i="61"/>
  <c r="Q1271" i="61"/>
  <c r="Q1268" i="61"/>
  <c r="Q1360" i="61"/>
  <c r="Q1359" i="61"/>
  <c r="R1359" i="61" s="1"/>
  <c r="Q1358" i="61"/>
  <c r="Q1393" i="61"/>
  <c r="Q1307" i="61"/>
  <c r="R1307" i="61" s="1"/>
  <c r="Q1306" i="61"/>
  <c r="Q1305" i="61"/>
  <c r="R1305" i="61" s="1"/>
  <c r="Q1304" i="61"/>
  <c r="Q1293" i="61"/>
  <c r="R1293" i="61" s="1"/>
  <c r="Q1292" i="61"/>
  <c r="R1292" i="61" s="1"/>
  <c r="Q1291" i="61"/>
  <c r="R1291" i="61" s="1"/>
  <c r="Q1290" i="61"/>
  <c r="Q1276" i="61"/>
  <c r="Q1273" i="61"/>
  <c r="Q1270" i="61"/>
  <c r="Q1267" i="61"/>
  <c r="R1267" i="61" s="1"/>
  <c r="Q1266" i="61"/>
  <c r="R1266" i="61" s="1"/>
  <c r="Q1265" i="61"/>
  <c r="R1265" i="61" s="1"/>
  <c r="Q1264" i="61"/>
  <c r="R1264" i="61" s="1"/>
  <c r="Q1263" i="61"/>
  <c r="Q1256" i="61"/>
  <c r="Q1235" i="61"/>
  <c r="Q1234" i="61"/>
  <c r="R1234" i="61" s="1"/>
  <c r="Q1233" i="61"/>
  <c r="Q1396" i="61"/>
  <c r="Q1383" i="61"/>
  <c r="R1383" i="61" s="1"/>
  <c r="Q1382" i="61"/>
  <c r="Q1399" i="61"/>
  <c r="Q1354" i="61"/>
  <c r="R1354" i="61" s="1"/>
  <c r="Q1353" i="61"/>
  <c r="R1353" i="61" s="1"/>
  <c r="Q1352" i="61"/>
  <c r="R1352" i="61" s="1"/>
  <c r="Q1351" i="61"/>
  <c r="R1351" i="61" s="1"/>
  <c r="Q1350" i="61"/>
  <c r="R1350" i="61" s="1"/>
  <c r="Q1349" i="61"/>
  <c r="R1349" i="61" s="1"/>
  <c r="Q1348" i="61"/>
  <c r="R1348" i="61" s="1"/>
  <c r="Q1347" i="61"/>
  <c r="R1347" i="61" s="1"/>
  <c r="Q1346" i="61"/>
  <c r="R1346" i="61" s="1"/>
  <c r="Q1345" i="61"/>
  <c r="R1345" i="61" s="1"/>
  <c r="Q1344" i="61"/>
  <c r="R1344" i="61" s="1"/>
  <c r="Q1343" i="61"/>
  <c r="R1343" i="61" s="1"/>
  <c r="Q1342" i="61"/>
  <c r="R1342" i="61" s="1"/>
  <c r="Q1341" i="61"/>
  <c r="R1341" i="61" s="1"/>
  <c r="Q1340" i="61"/>
  <c r="R1340" i="61" s="1"/>
  <c r="Q1339" i="61"/>
  <c r="R1339" i="61" s="1"/>
  <c r="Q1338" i="61"/>
  <c r="R1338" i="61" s="1"/>
  <c r="Q1337" i="61"/>
  <c r="R1337" i="61" s="1"/>
  <c r="Q1336" i="61"/>
  <c r="R1336" i="61" s="1"/>
  <c r="Q1335" i="61"/>
  <c r="R1335" i="61" s="1"/>
  <c r="Q1334" i="61"/>
  <c r="R1334" i="61" s="1"/>
  <c r="Q1333" i="61"/>
  <c r="Q1332" i="61"/>
  <c r="R1332" i="61" s="1"/>
  <c r="Q1331" i="61"/>
  <c r="R1331" i="61" s="1"/>
  <c r="Q1330" i="61"/>
  <c r="R1330" i="61" s="1"/>
  <c r="Q1329" i="61"/>
  <c r="R1329" i="61" s="1"/>
  <c r="Q1328" i="61"/>
  <c r="R1328" i="61" s="1"/>
  <c r="Q1327" i="61"/>
  <c r="R1327" i="61" s="1"/>
  <c r="Q1326" i="61"/>
  <c r="R1326" i="61" s="1"/>
  <c r="Q1325" i="61"/>
  <c r="R1325" i="61" s="1"/>
  <c r="Q1324" i="61"/>
  <c r="R1324" i="61" s="1"/>
  <c r="Q1323" i="61"/>
  <c r="R1323" i="61" s="1"/>
  <c r="Q1322" i="61"/>
  <c r="R1322" i="61" s="1"/>
  <c r="Q1321" i="61"/>
  <c r="R1321" i="61" s="1"/>
  <c r="Q1320" i="61"/>
  <c r="R1320" i="61" s="1"/>
  <c r="Q1319" i="61"/>
  <c r="R1319" i="61" s="1"/>
  <c r="Q1318" i="61"/>
  <c r="R1318" i="61" s="1"/>
  <c r="Q1317" i="61"/>
  <c r="R1317" i="61" s="1"/>
  <c r="Q1316" i="61"/>
  <c r="R1316" i="61" s="1"/>
  <c r="Q1315" i="61"/>
  <c r="R1315" i="61" s="1"/>
  <c r="Q1314" i="61"/>
  <c r="R1314" i="61" s="1"/>
  <c r="Q1313" i="61"/>
  <c r="R1313" i="61" s="1"/>
  <c r="Q1312" i="61"/>
  <c r="Q1311" i="61"/>
  <c r="Q1310" i="61"/>
  <c r="R1310" i="61" s="1"/>
  <c r="Q1309" i="61"/>
  <c r="Q1303" i="61"/>
  <c r="Q1289" i="61"/>
  <c r="R1289" i="61" s="1"/>
  <c r="Q1288" i="61"/>
  <c r="Q1287" i="61"/>
  <c r="R1287" i="61" s="1"/>
  <c r="Q1286" i="61"/>
  <c r="R1286" i="61" s="1"/>
  <c r="Q1285" i="61"/>
  <c r="R1285" i="61" s="1"/>
  <c r="Q1284" i="61"/>
  <c r="R1284" i="61" s="1"/>
  <c r="Q1283" i="61"/>
  <c r="R1283" i="61" s="1"/>
  <c r="Q1282" i="61"/>
  <c r="R1282" i="61" s="1"/>
  <c r="Q1281" i="61"/>
  <c r="R1281" i="61" s="1"/>
  <c r="Q1280" i="61"/>
  <c r="R1280" i="61" s="1"/>
  <c r="Q1279" i="61"/>
  <c r="Q1275" i="61"/>
  <c r="Q1272" i="61"/>
  <c r="Q1269" i="61"/>
  <c r="Q1262" i="61"/>
  <c r="R1262" i="61" s="1"/>
  <c r="Q1261" i="61"/>
  <c r="R1261" i="61" s="1"/>
  <c r="Q1260" i="61"/>
  <c r="R1260" i="61" s="1"/>
  <c r="Q1259" i="61"/>
  <c r="Q1255" i="61"/>
  <c r="R1255" i="61" s="1"/>
  <c r="Q1254" i="61"/>
  <c r="R1254" i="61" s="1"/>
  <c r="Q1253" i="61"/>
  <c r="R1253" i="61" s="1"/>
  <c r="Q1252" i="61"/>
  <c r="R1252" i="61" s="1"/>
  <c r="Q1251" i="61"/>
  <c r="R1251" i="61" s="1"/>
  <c r="Q1250" i="61"/>
  <c r="R1250" i="61" s="1"/>
  <c r="Q1249" i="61"/>
  <c r="R1249" i="61" s="1"/>
  <c r="Q1248" i="61"/>
  <c r="R1248" i="61" s="1"/>
  <c r="Q1247" i="61"/>
  <c r="R1247" i="61" s="1"/>
  <c r="Q1246" i="61"/>
  <c r="R1246" i="61" s="1"/>
  <c r="Q1245" i="61"/>
  <c r="R1245" i="61" s="1"/>
  <c r="Q1244" i="61"/>
  <c r="R1244" i="61" s="1"/>
  <c r="Q1243" i="61"/>
  <c r="R1243" i="61" s="1"/>
  <c r="Q1242" i="61"/>
  <c r="R1242" i="61" s="1"/>
  <c r="Q1241" i="61"/>
  <c r="R1241" i="61" s="1"/>
  <c r="Q1240" i="61"/>
  <c r="R1240" i="61" s="1"/>
  <c r="Q1239" i="61"/>
  <c r="R1239" i="61" s="1"/>
  <c r="Q1238" i="61"/>
  <c r="R1238" i="61" s="1"/>
  <c r="Q1237" i="61"/>
  <c r="Q1232" i="61"/>
  <c r="R1232" i="61" s="1"/>
  <c r="Q1231" i="61"/>
  <c r="Q1230" i="61"/>
  <c r="Q1236" i="61"/>
  <c r="Q1361" i="61"/>
  <c r="Q1229" i="61"/>
  <c r="R1229" i="61" s="1"/>
  <c r="Q1228" i="61"/>
  <c r="R1228" i="61" s="1"/>
  <c r="Q1227" i="61"/>
  <c r="R1227" i="61" s="1"/>
  <c r="Q1226" i="61"/>
  <c r="R1226" i="61" s="1"/>
  <c r="Q1225" i="61"/>
  <c r="R1225" i="61" s="1"/>
  <c r="Q1224" i="61"/>
  <c r="R1224" i="61" s="1"/>
  <c r="Q1223" i="61"/>
  <c r="R1223" i="61" s="1"/>
  <c r="Q1222" i="61"/>
  <c r="R1222" i="61" s="1"/>
  <c r="Q1221" i="61"/>
  <c r="R1221" i="61" s="1"/>
  <c r="Q1220" i="61"/>
  <c r="R1220" i="61" s="1"/>
  <c r="Q1219" i="61"/>
  <c r="R1219" i="61" s="1"/>
  <c r="Q1218" i="61"/>
  <c r="R1218" i="61" s="1"/>
  <c r="Q1217" i="61"/>
  <c r="R1217" i="61" s="1"/>
  <c r="Q1216" i="61"/>
  <c r="R1216" i="61" s="1"/>
  <c r="Q1215" i="61"/>
  <c r="R1215" i="61" s="1"/>
  <c r="Q1214" i="61"/>
  <c r="R1214" i="61" s="1"/>
  <c r="Q1213" i="61"/>
  <c r="R1213" i="61" s="1"/>
  <c r="Q1212" i="61"/>
  <c r="R1212" i="61" s="1"/>
  <c r="Q1211" i="61"/>
  <c r="R1211" i="61" s="1"/>
  <c r="Q1210" i="61"/>
  <c r="R1210" i="61" s="1"/>
  <c r="Q1209" i="61"/>
  <c r="R1209" i="61" s="1"/>
  <c r="Q1208" i="61"/>
  <c r="Q1207" i="61"/>
  <c r="R1207" i="61" s="1"/>
  <c r="Q1206" i="61"/>
  <c r="R1206" i="61" s="1"/>
  <c r="Q1205" i="61"/>
  <c r="R1205" i="61" s="1"/>
  <c r="Q1204" i="61"/>
  <c r="R1204" i="61" s="1"/>
  <c r="Q1203" i="61"/>
  <c r="R1203" i="61" s="1"/>
  <c r="Q1202" i="61"/>
  <c r="R1202" i="61" s="1"/>
  <c r="Q1201" i="61"/>
  <c r="R1201" i="61" s="1"/>
  <c r="Q1200" i="61"/>
  <c r="R1200" i="61" s="1"/>
  <c r="Q1199" i="61"/>
  <c r="R1199" i="61" s="1"/>
  <c r="Q1198" i="61"/>
  <c r="R1198" i="61" s="1"/>
  <c r="Q1197" i="61"/>
  <c r="R1197" i="61" s="1"/>
  <c r="Q1196" i="61"/>
  <c r="R1196" i="61" s="1"/>
  <c r="Q1195" i="61"/>
  <c r="R1195" i="61" s="1"/>
  <c r="Q1194" i="61"/>
  <c r="R1194" i="61" s="1"/>
  <c r="Q1193" i="61"/>
  <c r="R1193" i="61" s="1"/>
  <c r="Q1192" i="61"/>
  <c r="R1192" i="61" s="1"/>
  <c r="Q1191" i="61"/>
  <c r="R1191" i="61" s="1"/>
  <c r="Q1190" i="61"/>
  <c r="R1190" i="61" s="1"/>
  <c r="Q1189" i="61"/>
  <c r="R1189" i="61" s="1"/>
  <c r="Q1188" i="61"/>
  <c r="R1188" i="61" s="1"/>
  <c r="Q1187" i="61"/>
  <c r="Q1186" i="61"/>
  <c r="Q1185" i="61"/>
  <c r="R1185" i="61" s="1"/>
  <c r="Q1184" i="61"/>
  <c r="Q1178" i="61"/>
  <c r="Q1164" i="61"/>
  <c r="R1164" i="61" s="1"/>
  <c r="Q1163" i="61"/>
  <c r="Q1162" i="61"/>
  <c r="R1162" i="61" s="1"/>
  <c r="Q1161" i="61"/>
  <c r="R1161" i="61" s="1"/>
  <c r="Q1160" i="61"/>
  <c r="R1160" i="61" s="1"/>
  <c r="Q1159" i="61"/>
  <c r="R1159" i="61" s="1"/>
  <c r="Q1158" i="61"/>
  <c r="R1158" i="61" s="1"/>
  <c r="Q1157" i="61"/>
  <c r="R1157" i="61" s="1"/>
  <c r="Q1156" i="61"/>
  <c r="R1156" i="61" s="1"/>
  <c r="Q1155" i="61"/>
  <c r="R1155" i="61" s="1"/>
  <c r="Q1154" i="61"/>
  <c r="Q1150" i="61"/>
  <c r="Q1147" i="61"/>
  <c r="Q1144" i="61"/>
  <c r="Q1137" i="61"/>
  <c r="R1137" i="61" s="1"/>
  <c r="Q1136" i="61"/>
  <c r="R1136" i="61" s="1"/>
  <c r="Q1135" i="61"/>
  <c r="R1135" i="61" s="1"/>
  <c r="Q1134" i="61"/>
  <c r="Q1130" i="61"/>
  <c r="R1130" i="61" s="1"/>
  <c r="Q1129" i="61"/>
  <c r="R1129" i="61" s="1"/>
  <c r="Q1128" i="61"/>
  <c r="R1128" i="61" s="1"/>
  <c r="Q1127" i="61"/>
  <c r="R1127" i="61" s="1"/>
  <c r="Q1126" i="61"/>
  <c r="R1126" i="61" s="1"/>
  <c r="Q1125" i="61"/>
  <c r="R1125" i="61" s="1"/>
  <c r="Q1124" i="61"/>
  <c r="R1124" i="61" s="1"/>
  <c r="Q1123" i="61"/>
  <c r="R1123" i="61" s="1"/>
  <c r="Q1122" i="61"/>
  <c r="R1122" i="61" s="1"/>
  <c r="Q1121" i="61"/>
  <c r="R1121" i="61" s="1"/>
  <c r="Q1403" i="61"/>
  <c r="R1403" i="61" s="1"/>
  <c r="Q1402" i="61"/>
  <c r="Q1182" i="61"/>
  <c r="R1182" i="61" s="1"/>
  <c r="Q1181" i="61"/>
  <c r="Q1180" i="61"/>
  <c r="R1180" i="61" s="1"/>
  <c r="Q1179" i="61"/>
  <c r="Q1111" i="61"/>
  <c r="Q1104" i="61"/>
  <c r="R1104" i="61" s="1"/>
  <c r="Q1103" i="61"/>
  <c r="R1103" i="61" s="1"/>
  <c r="Q1102" i="61"/>
  <c r="R1102" i="61" s="1"/>
  <c r="Q1101" i="61"/>
  <c r="R1101" i="61" s="1"/>
  <c r="Q1100" i="61"/>
  <c r="R1100" i="61" s="1"/>
  <c r="Q1099" i="61"/>
  <c r="R1099" i="61" s="1"/>
  <c r="Q1098" i="61"/>
  <c r="R1098" i="61" s="1"/>
  <c r="Q1097" i="61"/>
  <c r="R1097" i="61" s="1"/>
  <c r="Q1096" i="61"/>
  <c r="R1096" i="61" s="1"/>
  <c r="Q1095" i="61"/>
  <c r="R1095" i="61" s="1"/>
  <c r="Q1094" i="61"/>
  <c r="R1094" i="61" s="1"/>
  <c r="Q1093" i="61"/>
  <c r="R1093" i="61" s="1"/>
  <c r="Q1092" i="61"/>
  <c r="R1092" i="61" s="1"/>
  <c r="Q1091" i="61"/>
  <c r="R1091" i="61" s="1"/>
  <c r="Q1090" i="61"/>
  <c r="R1090" i="61" s="1"/>
  <c r="Q1089" i="61"/>
  <c r="R1089" i="61" s="1"/>
  <c r="Q1088" i="61"/>
  <c r="R1088" i="61" s="1"/>
  <c r="Q1087" i="61"/>
  <c r="R1087" i="61" s="1"/>
  <c r="Q1086" i="61"/>
  <c r="R1086" i="61" s="1"/>
  <c r="Q1085" i="61"/>
  <c r="R1085" i="61" s="1"/>
  <c r="Q1084" i="61"/>
  <c r="R1084" i="61" s="1"/>
  <c r="Q1083" i="61"/>
  <c r="Q1082" i="61"/>
  <c r="R1082" i="61" s="1"/>
  <c r="Q1081" i="61"/>
  <c r="R1081" i="61" s="1"/>
  <c r="Q1080" i="61"/>
  <c r="R1080" i="61" s="1"/>
  <c r="Q1079" i="61"/>
  <c r="R1079" i="61" s="1"/>
  <c r="Q1078" i="61"/>
  <c r="R1078" i="61" s="1"/>
  <c r="Q1077" i="61"/>
  <c r="R1077" i="61" s="1"/>
  <c r="Q1076" i="61"/>
  <c r="R1076" i="61" s="1"/>
  <c r="Q1075" i="61"/>
  <c r="R1075" i="61" s="1"/>
  <c r="Q1074" i="61"/>
  <c r="R1074" i="61" s="1"/>
  <c r="Q1073" i="61"/>
  <c r="R1073" i="61" s="1"/>
  <c r="Q1072" i="61"/>
  <c r="R1072" i="61" s="1"/>
  <c r="Q1071" i="61"/>
  <c r="R1071" i="61" s="1"/>
  <c r="Q1070" i="61"/>
  <c r="R1070" i="61" s="1"/>
  <c r="Q1069" i="61"/>
  <c r="R1069" i="61" s="1"/>
  <c r="Q1068" i="61"/>
  <c r="R1068" i="61" s="1"/>
  <c r="Q1067" i="61"/>
  <c r="R1067" i="61" s="1"/>
  <c r="Q1066" i="61"/>
  <c r="R1066" i="61" s="1"/>
  <c r="Q1065" i="61"/>
  <c r="R1065" i="61" s="1"/>
  <c r="Q1064" i="61"/>
  <c r="R1064" i="61" s="1"/>
  <c r="Q1063" i="61"/>
  <c r="R1063" i="61" s="1"/>
  <c r="Q1062" i="61"/>
  <c r="Q1061" i="61"/>
  <c r="Q1060" i="61"/>
  <c r="R1060" i="61" s="1"/>
  <c r="Q1059" i="61"/>
  <c r="Q1053" i="61"/>
  <c r="Q1039" i="61"/>
  <c r="R1039" i="61" s="1"/>
  <c r="Q1038" i="61"/>
  <c r="Q1037" i="61"/>
  <c r="R1037" i="61" s="1"/>
  <c r="Q1036" i="61"/>
  <c r="R1036" i="61" s="1"/>
  <c r="Q1035" i="61"/>
  <c r="R1035" i="61" s="1"/>
  <c r="Q1034" i="61"/>
  <c r="R1034" i="61" s="1"/>
  <c r="Q1033" i="61"/>
  <c r="R1033" i="61" s="1"/>
  <c r="Q1032" i="61"/>
  <c r="R1032" i="61" s="1"/>
  <c r="Q1031" i="61"/>
  <c r="R1031" i="61" s="1"/>
  <c r="Q1030" i="61"/>
  <c r="R1030" i="61" s="1"/>
  <c r="Q1029" i="61"/>
  <c r="Q1025" i="61"/>
  <c r="Q1022" i="61"/>
  <c r="Q1019" i="61"/>
  <c r="Q1012" i="61"/>
  <c r="R1012" i="61" s="1"/>
  <c r="Q1011" i="61"/>
  <c r="R1011" i="61" s="1"/>
  <c r="Q1010" i="61"/>
  <c r="R1010" i="61" s="1"/>
  <c r="Q1009" i="61"/>
  <c r="Q1143" i="61"/>
  <c r="Q1131" i="61"/>
  <c r="Q1146" i="61"/>
  <c r="Q1149" i="61"/>
  <c r="Q1110" i="61"/>
  <c r="Q1109" i="61"/>
  <c r="R1109" i="61" s="1"/>
  <c r="Q1108" i="61"/>
  <c r="Q1177" i="61"/>
  <c r="R1177" i="61" s="1"/>
  <c r="Q1176" i="61"/>
  <c r="R1176" i="61" s="1"/>
  <c r="Q1175" i="61"/>
  <c r="R1175" i="61" s="1"/>
  <c r="Q1174" i="61"/>
  <c r="R1174" i="61" s="1"/>
  <c r="Q1173" i="61"/>
  <c r="R1173" i="61" s="1"/>
  <c r="Q1172" i="61"/>
  <c r="R1172" i="61" s="1"/>
  <c r="Q1171" i="61"/>
  <c r="R1171" i="61" s="1"/>
  <c r="Q1170" i="61"/>
  <c r="R1170" i="61" s="1"/>
  <c r="Q1169" i="61"/>
  <c r="Q1153" i="61"/>
  <c r="R1153" i="61" s="1"/>
  <c r="Q1152" i="61"/>
  <c r="Q1142" i="61"/>
  <c r="R1142" i="61" s="1"/>
  <c r="Q1141" i="61"/>
  <c r="R1141" i="61" s="1"/>
  <c r="Q1140" i="61"/>
  <c r="R1140" i="61" s="1"/>
  <c r="Q1139" i="61"/>
  <c r="R1139" i="61" s="1"/>
  <c r="Q1138" i="61"/>
  <c r="Q1258" i="61"/>
  <c r="R1258" i="61" s="1"/>
  <c r="Q1257" i="61"/>
  <c r="Q1145" i="61"/>
  <c r="Q1183" i="61"/>
  <c r="Q1148" i="61"/>
  <c r="Q1120" i="61"/>
  <c r="R1120" i="61" s="1"/>
  <c r="Q1119" i="61"/>
  <c r="R1119" i="61" s="1"/>
  <c r="Q1118" i="61"/>
  <c r="R1118" i="61" s="1"/>
  <c r="Q1117" i="61"/>
  <c r="R1117" i="61" s="1"/>
  <c r="Q1116" i="61"/>
  <c r="R1116" i="61" s="1"/>
  <c r="Q1115" i="61"/>
  <c r="R1115" i="61" s="1"/>
  <c r="Q1114" i="61"/>
  <c r="R1114" i="61" s="1"/>
  <c r="Q1113" i="61"/>
  <c r="R1113" i="61" s="1"/>
  <c r="Q1112" i="61"/>
  <c r="Q1107" i="61"/>
  <c r="R1107" i="61" s="1"/>
  <c r="Q1106" i="61"/>
  <c r="Q1105" i="61"/>
  <c r="Q1168" i="61"/>
  <c r="R1168" i="61" s="1"/>
  <c r="Q1167" i="61"/>
  <c r="R1167" i="61" s="1"/>
  <c r="Q1166" i="61"/>
  <c r="R1166" i="61" s="1"/>
  <c r="Q1165" i="61"/>
  <c r="Q1151" i="61"/>
  <c r="Q1021" i="61"/>
  <c r="Q1052" i="61"/>
  <c r="R1052" i="61" s="1"/>
  <c r="Q1051" i="61"/>
  <c r="R1051" i="61" s="1"/>
  <c r="Q1050" i="61"/>
  <c r="R1050" i="61" s="1"/>
  <c r="Q1049" i="61"/>
  <c r="R1049" i="61" s="1"/>
  <c r="Q1048" i="61"/>
  <c r="R1048" i="61" s="1"/>
  <c r="Q1047" i="61"/>
  <c r="R1047" i="61" s="1"/>
  <c r="Q1046" i="61"/>
  <c r="R1046" i="61" s="1"/>
  <c r="Q1045" i="61"/>
  <c r="R1045" i="61" s="1"/>
  <c r="Q1044" i="61"/>
  <c r="Q1024" i="61"/>
  <c r="Q1133" i="61"/>
  <c r="R1133" i="61" s="1"/>
  <c r="Q1132" i="61"/>
  <c r="Q1028" i="61"/>
  <c r="R1028" i="61" s="1"/>
  <c r="Q1027" i="61"/>
  <c r="Q1058" i="61"/>
  <c r="Q1017" i="61"/>
  <c r="R1017" i="61" s="1"/>
  <c r="Q1016" i="61"/>
  <c r="R1016" i="61" s="1"/>
  <c r="Q1015" i="61"/>
  <c r="R1015" i="61" s="1"/>
  <c r="Q1014" i="61"/>
  <c r="R1014" i="61" s="1"/>
  <c r="Q1013" i="61"/>
  <c r="Q1005" i="61"/>
  <c r="R1005" i="61" s="1"/>
  <c r="Q1004" i="61"/>
  <c r="R1004" i="61" s="1"/>
  <c r="Q1003" i="61"/>
  <c r="R1003" i="61" s="1"/>
  <c r="Q1002" i="61"/>
  <c r="R1002" i="61" s="1"/>
  <c r="Q1001" i="61"/>
  <c r="R1001" i="61" s="1"/>
  <c r="Q1000" i="61"/>
  <c r="R1000" i="61" s="1"/>
  <c r="Q999" i="61"/>
  <c r="R999" i="61" s="1"/>
  <c r="Q998" i="61"/>
  <c r="R998" i="61" s="1"/>
  <c r="Q997" i="61"/>
  <c r="R997" i="61" s="1"/>
  <c r="Q996" i="61"/>
  <c r="R996" i="61" s="1"/>
  <c r="Q995" i="61"/>
  <c r="R995" i="61" s="1"/>
  <c r="Q994" i="61"/>
  <c r="R994" i="61" s="1"/>
  <c r="Q993" i="61"/>
  <c r="R993" i="61" s="1"/>
  <c r="Q992" i="61"/>
  <c r="R992" i="61" s="1"/>
  <c r="Q991" i="61"/>
  <c r="R991" i="61" s="1"/>
  <c r="Q990" i="61"/>
  <c r="R990" i="61" s="1"/>
  <c r="Q989" i="61"/>
  <c r="R989" i="61" s="1"/>
  <c r="Q988" i="61"/>
  <c r="R988" i="61" s="1"/>
  <c r="Q987" i="61"/>
  <c r="Q982" i="61"/>
  <c r="R982" i="61" s="1"/>
  <c r="Q981" i="61"/>
  <c r="Q980" i="61"/>
  <c r="Q932" i="61"/>
  <c r="R932" i="61" s="1"/>
  <c r="Q931" i="61"/>
  <c r="Q930" i="61"/>
  <c r="R930" i="61" s="1"/>
  <c r="Q929" i="61"/>
  <c r="Q918" i="61"/>
  <c r="R918" i="61" s="1"/>
  <c r="Q917" i="61"/>
  <c r="R917" i="61" s="1"/>
  <c r="Q916" i="61"/>
  <c r="R916" i="61" s="1"/>
  <c r="Q915" i="61"/>
  <c r="Q901" i="61"/>
  <c r="Q898" i="61"/>
  <c r="Q895" i="61"/>
  <c r="Q892" i="61"/>
  <c r="R892" i="61" s="1"/>
  <c r="Q891" i="61"/>
  <c r="R891" i="61" s="1"/>
  <c r="Q890" i="61"/>
  <c r="R890" i="61" s="1"/>
  <c r="Q889" i="61"/>
  <c r="R889" i="61" s="1"/>
  <c r="Q888" i="61"/>
  <c r="Q881" i="61"/>
  <c r="Q860" i="61"/>
  <c r="Q859" i="61"/>
  <c r="R859" i="61" s="1"/>
  <c r="Q858" i="61"/>
  <c r="Q1020" i="61"/>
  <c r="Q1043" i="61"/>
  <c r="R1043" i="61" s="1"/>
  <c r="Q1042" i="61"/>
  <c r="R1042" i="61" s="1"/>
  <c r="Q1041" i="61"/>
  <c r="R1041" i="61" s="1"/>
  <c r="Q1040" i="61"/>
  <c r="Q1023" i="61"/>
  <c r="Q1026" i="61"/>
  <c r="Q1057" i="61"/>
  <c r="R1057" i="61" s="1"/>
  <c r="Q1056" i="61"/>
  <c r="Q1055" i="61"/>
  <c r="R1055" i="61" s="1"/>
  <c r="Q1054" i="61"/>
  <c r="Q1008" i="61"/>
  <c r="R1008" i="61" s="1"/>
  <c r="Q1007" i="61"/>
  <c r="Q986" i="61"/>
  <c r="Q979" i="61"/>
  <c r="R979" i="61" s="1"/>
  <c r="Q978" i="61"/>
  <c r="R978" i="61" s="1"/>
  <c r="Q977" i="61"/>
  <c r="R977" i="61" s="1"/>
  <c r="Q976" i="61"/>
  <c r="R976" i="61" s="1"/>
  <c r="Q975" i="61"/>
  <c r="R975" i="61" s="1"/>
  <c r="Q974" i="61"/>
  <c r="R974" i="61" s="1"/>
  <c r="Q973" i="61"/>
  <c r="R973" i="61" s="1"/>
  <c r="Q972" i="61"/>
  <c r="R972" i="61" s="1"/>
  <c r="Q971" i="61"/>
  <c r="R971" i="61" s="1"/>
  <c r="Q970" i="61"/>
  <c r="R970" i="61" s="1"/>
  <c r="Q969" i="61"/>
  <c r="R969" i="61" s="1"/>
  <c r="Q968" i="61"/>
  <c r="R968" i="61" s="1"/>
  <c r="Q967" i="61"/>
  <c r="R967" i="61" s="1"/>
  <c r="Q966" i="61"/>
  <c r="R966" i="61" s="1"/>
  <c r="Q965" i="61"/>
  <c r="R965" i="61" s="1"/>
  <c r="Q964" i="61"/>
  <c r="R964" i="61" s="1"/>
  <c r="Q963" i="61"/>
  <c r="R963" i="61" s="1"/>
  <c r="Q962" i="61"/>
  <c r="R962" i="61" s="1"/>
  <c r="Q961" i="61"/>
  <c r="R961" i="61" s="1"/>
  <c r="Q960" i="61"/>
  <c r="R960" i="61" s="1"/>
  <c r="Q959" i="61"/>
  <c r="R959" i="61" s="1"/>
  <c r="Q958" i="61"/>
  <c r="Q957" i="61"/>
  <c r="R957" i="61" s="1"/>
  <c r="Q956" i="61"/>
  <c r="R956" i="61" s="1"/>
  <c r="Q955" i="61"/>
  <c r="R955" i="61" s="1"/>
  <c r="Q954" i="61"/>
  <c r="R954" i="61" s="1"/>
  <c r="Q953" i="61"/>
  <c r="R953" i="61" s="1"/>
  <c r="Q952" i="61"/>
  <c r="R952" i="61" s="1"/>
  <c r="Q951" i="61"/>
  <c r="R951" i="61" s="1"/>
  <c r="Q950" i="61"/>
  <c r="R950" i="61" s="1"/>
  <c r="Q949" i="61"/>
  <c r="R949" i="61" s="1"/>
  <c r="Q948" i="61"/>
  <c r="R948" i="61" s="1"/>
  <c r="Q947" i="61"/>
  <c r="R947" i="61" s="1"/>
  <c r="Q946" i="61"/>
  <c r="R946" i="61" s="1"/>
  <c r="Q945" i="61"/>
  <c r="R945" i="61" s="1"/>
  <c r="Q944" i="61"/>
  <c r="R944" i="61" s="1"/>
  <c r="Q943" i="61"/>
  <c r="R943" i="61" s="1"/>
  <c r="Q942" i="61"/>
  <c r="R942" i="61" s="1"/>
  <c r="Q941" i="61"/>
  <c r="R941" i="61" s="1"/>
  <c r="Q940" i="61"/>
  <c r="R940" i="61" s="1"/>
  <c r="Q939" i="61"/>
  <c r="R939" i="61" s="1"/>
  <c r="Q938" i="61"/>
  <c r="R938" i="61" s="1"/>
  <c r="Q937" i="61"/>
  <c r="Q936" i="61"/>
  <c r="Q935" i="61"/>
  <c r="R935" i="61" s="1"/>
  <c r="Q934" i="61"/>
  <c r="Q928" i="61"/>
  <c r="Q914" i="61"/>
  <c r="R914" i="61" s="1"/>
  <c r="Q913" i="61"/>
  <c r="Q912" i="61"/>
  <c r="R912" i="61" s="1"/>
  <c r="Q911" i="61"/>
  <c r="R911" i="61" s="1"/>
  <c r="P73" i="50" s="1"/>
  <c r="Q910" i="61"/>
  <c r="R910" i="61" s="1"/>
  <c r="Q909" i="61"/>
  <c r="R909" i="61" s="1"/>
  <c r="Q908" i="61"/>
  <c r="R908" i="61" s="1"/>
  <c r="Q907" i="61"/>
  <c r="R907" i="61" s="1"/>
  <c r="Q906" i="61"/>
  <c r="R906" i="61" s="1"/>
  <c r="Q905" i="61"/>
  <c r="R905" i="61" s="1"/>
  <c r="Q904" i="61"/>
  <c r="Q900" i="61"/>
  <c r="Q897" i="61"/>
  <c r="Q894" i="61"/>
  <c r="Q887" i="61"/>
  <c r="R887" i="61" s="1"/>
  <c r="Q886" i="61"/>
  <c r="R886" i="61" s="1"/>
  <c r="Q885" i="61"/>
  <c r="R885" i="61" s="1"/>
  <c r="Q884" i="61"/>
  <c r="Q880" i="61"/>
  <c r="R880" i="61" s="1"/>
  <c r="Q879" i="61"/>
  <c r="R879" i="61" s="1"/>
  <c r="Q878" i="61"/>
  <c r="R878" i="61" s="1"/>
  <c r="Q877" i="61"/>
  <c r="R877" i="61" s="1"/>
  <c r="Q876" i="61"/>
  <c r="R876" i="61" s="1"/>
  <c r="Q875" i="61"/>
  <c r="R875" i="61" s="1"/>
  <c r="Q874" i="61"/>
  <c r="R874" i="61" s="1"/>
  <c r="Q873" i="61"/>
  <c r="R873" i="61" s="1"/>
  <c r="Q872" i="61"/>
  <c r="R872" i="61" s="1"/>
  <c r="Q871" i="61"/>
  <c r="R871" i="61" s="1"/>
  <c r="Q870" i="61"/>
  <c r="R870" i="61" s="1"/>
  <c r="Q869" i="61"/>
  <c r="R869" i="61" s="1"/>
  <c r="Q868" i="61"/>
  <c r="R868" i="61" s="1"/>
  <c r="Q867" i="61"/>
  <c r="R867" i="61" s="1"/>
  <c r="Q866" i="61"/>
  <c r="R866" i="61" s="1"/>
  <c r="Q865" i="61"/>
  <c r="R865" i="61" s="1"/>
  <c r="Q864" i="61"/>
  <c r="R864" i="61" s="1"/>
  <c r="Q863" i="61"/>
  <c r="R863" i="61" s="1"/>
  <c r="Q862" i="61"/>
  <c r="Q857" i="61"/>
  <c r="R857" i="61" s="1"/>
  <c r="Q856" i="61"/>
  <c r="Q855" i="61"/>
  <c r="Q807" i="61"/>
  <c r="R807" i="61" s="1"/>
  <c r="Q806" i="61"/>
  <c r="Q805" i="61"/>
  <c r="R805" i="61" s="1"/>
  <c r="Q804" i="61"/>
  <c r="Q793" i="61"/>
  <c r="R793" i="61" s="1"/>
  <c r="Q792" i="61"/>
  <c r="R792" i="61" s="1"/>
  <c r="Q791" i="61"/>
  <c r="R791" i="61" s="1"/>
  <c r="Q790" i="61"/>
  <c r="Q776" i="61"/>
  <c r="Q773" i="61"/>
  <c r="Q899" i="61"/>
  <c r="Q774" i="61"/>
  <c r="Q933" i="61"/>
  <c r="Q778" i="61"/>
  <c r="R778" i="61" s="1"/>
  <c r="Q777" i="61"/>
  <c r="Q903" i="61"/>
  <c r="R903" i="61" s="1"/>
  <c r="Q902" i="61"/>
  <c r="Q861" i="61"/>
  <c r="Q803" i="61"/>
  <c r="Q985" i="61"/>
  <c r="Q984" i="61"/>
  <c r="R984" i="61" s="1"/>
  <c r="Q983" i="61"/>
  <c r="Q770" i="61"/>
  <c r="Q767" i="61"/>
  <c r="R767" i="61" s="1"/>
  <c r="Q766" i="61"/>
  <c r="R766" i="61" s="1"/>
  <c r="Q765" i="61"/>
  <c r="R765" i="61" s="1"/>
  <c r="Q764" i="61"/>
  <c r="R764" i="61" s="1"/>
  <c r="Q763" i="61"/>
  <c r="Q756" i="61"/>
  <c r="Q735" i="61"/>
  <c r="Q734" i="61"/>
  <c r="R734" i="61" s="1"/>
  <c r="Q733" i="61"/>
  <c r="Q802" i="61"/>
  <c r="R802" i="61" s="1"/>
  <c r="Q801" i="61"/>
  <c r="R801" i="61" s="1"/>
  <c r="Q800" i="61"/>
  <c r="R800" i="61" s="1"/>
  <c r="Q799" i="61"/>
  <c r="R799" i="61" s="1"/>
  <c r="Q798" i="61"/>
  <c r="R798" i="61" s="1"/>
  <c r="Q797" i="61"/>
  <c r="R797" i="61" s="1"/>
  <c r="Q796" i="61"/>
  <c r="R796" i="61" s="1"/>
  <c r="Q795" i="61"/>
  <c r="R795" i="61" s="1"/>
  <c r="Q794" i="61"/>
  <c r="Q927" i="61"/>
  <c r="R927" i="61" s="1"/>
  <c r="Q926" i="61"/>
  <c r="R926" i="61" s="1"/>
  <c r="Q925" i="61"/>
  <c r="R925" i="61" s="1"/>
  <c r="Q924" i="61"/>
  <c r="R924" i="61" s="1"/>
  <c r="Q923" i="61"/>
  <c r="R923" i="61" s="1"/>
  <c r="Q922" i="61"/>
  <c r="R922" i="61" s="1"/>
  <c r="Q921" i="61"/>
  <c r="R921" i="61" s="1"/>
  <c r="Q920" i="61"/>
  <c r="R920" i="61" s="1"/>
  <c r="Q919" i="61"/>
  <c r="Q1018" i="61"/>
  <c r="Q832" i="61"/>
  <c r="R832" i="61" s="1"/>
  <c r="Q831" i="61"/>
  <c r="R831" i="61" s="1"/>
  <c r="Q830" i="61"/>
  <c r="R830" i="61" s="1"/>
  <c r="Q829" i="61"/>
  <c r="R829" i="61" s="1"/>
  <c r="Q828" i="61"/>
  <c r="R828" i="61" s="1"/>
  <c r="Q827" i="61"/>
  <c r="R827" i="61" s="1"/>
  <c r="Q826" i="61"/>
  <c r="R826" i="61" s="1"/>
  <c r="Q825" i="61"/>
  <c r="R825" i="61" s="1"/>
  <c r="Q824" i="61"/>
  <c r="R824" i="61" s="1"/>
  <c r="Q823" i="61"/>
  <c r="R823" i="61" s="1"/>
  <c r="Q822" i="61"/>
  <c r="R822" i="61" s="1"/>
  <c r="Q821" i="61"/>
  <c r="R821" i="61" s="1"/>
  <c r="Q820" i="61"/>
  <c r="R820" i="61" s="1"/>
  <c r="Q819" i="61"/>
  <c r="R819" i="61" s="1"/>
  <c r="Q818" i="61"/>
  <c r="R818" i="61" s="1"/>
  <c r="Q817" i="61"/>
  <c r="R817" i="61" s="1"/>
  <c r="Q816" i="61"/>
  <c r="R816" i="61" s="1"/>
  <c r="Q815" i="61"/>
  <c r="R815" i="61" s="1"/>
  <c r="Q814" i="61"/>
  <c r="R814" i="61" s="1"/>
  <c r="Q813" i="61"/>
  <c r="R813" i="61" s="1"/>
  <c r="Q812" i="61"/>
  <c r="Q811" i="61"/>
  <c r="Q810" i="61"/>
  <c r="R810" i="61" s="1"/>
  <c r="Q809" i="61"/>
  <c r="Q772" i="61"/>
  <c r="Q769" i="61"/>
  <c r="Q762" i="61"/>
  <c r="R762" i="61" s="1"/>
  <c r="Q761" i="61"/>
  <c r="R761" i="61" s="1"/>
  <c r="Q760" i="61"/>
  <c r="R760" i="61" s="1"/>
  <c r="Q759" i="61"/>
  <c r="Q755" i="61"/>
  <c r="R755" i="61" s="1"/>
  <c r="Q754" i="61"/>
  <c r="R754" i="61" s="1"/>
  <c r="Q753" i="61"/>
  <c r="R753" i="61" s="1"/>
  <c r="Q752" i="61"/>
  <c r="R752" i="61" s="1"/>
  <c r="Q751" i="61"/>
  <c r="R751" i="61" s="1"/>
  <c r="Q750" i="61"/>
  <c r="R750" i="61" s="1"/>
  <c r="Q749" i="61"/>
  <c r="R749" i="61" s="1"/>
  <c r="Q748" i="61"/>
  <c r="R748" i="61" s="1"/>
  <c r="Q747" i="61"/>
  <c r="R747" i="61" s="1"/>
  <c r="Q746" i="61"/>
  <c r="R746" i="61" s="1"/>
  <c r="Q745" i="61"/>
  <c r="R745" i="61" s="1"/>
  <c r="Q744" i="61"/>
  <c r="R744" i="61" s="1"/>
  <c r="Q743" i="61"/>
  <c r="R743" i="61" s="1"/>
  <c r="Q742" i="61"/>
  <c r="R742" i="61" s="1"/>
  <c r="Q741" i="61"/>
  <c r="R741" i="61" s="1"/>
  <c r="Q740" i="61"/>
  <c r="R740" i="61" s="1"/>
  <c r="Q739" i="61"/>
  <c r="R739" i="61" s="1"/>
  <c r="Q738" i="61"/>
  <c r="R738" i="61" s="1"/>
  <c r="Q737" i="61"/>
  <c r="Q732" i="61"/>
  <c r="R732" i="61" s="1"/>
  <c r="Q731" i="61"/>
  <c r="Q730" i="61"/>
  <c r="Q682" i="61"/>
  <c r="R682" i="61" s="1"/>
  <c r="Q681" i="61"/>
  <c r="Q680" i="61"/>
  <c r="R680" i="61" s="1"/>
  <c r="Q679" i="61"/>
  <c r="Q668" i="61"/>
  <c r="R668" i="61" s="1"/>
  <c r="Q667" i="61"/>
  <c r="R667" i="61" s="1"/>
  <c r="Q666" i="61"/>
  <c r="R666" i="61" s="1"/>
  <c r="Q665" i="61"/>
  <c r="Q893" i="61"/>
  <c r="Q854" i="61"/>
  <c r="R854" i="61" s="1"/>
  <c r="Q853" i="61"/>
  <c r="R853" i="61" s="1"/>
  <c r="Q852" i="61"/>
  <c r="R852" i="61" s="1"/>
  <c r="Q851" i="61"/>
  <c r="R851" i="61" s="1"/>
  <c r="Q850" i="61"/>
  <c r="R850" i="61" s="1"/>
  <c r="Q849" i="61"/>
  <c r="R849" i="61" s="1"/>
  <c r="Q848" i="61"/>
  <c r="R848" i="61" s="1"/>
  <c r="Q847" i="61"/>
  <c r="R847" i="61" s="1"/>
  <c r="Q846" i="61"/>
  <c r="R846" i="61" s="1"/>
  <c r="Q845" i="61"/>
  <c r="R845" i="61" s="1"/>
  <c r="Q844" i="61"/>
  <c r="R844" i="61" s="1"/>
  <c r="Q843" i="61"/>
  <c r="R843" i="61" s="1"/>
  <c r="Q842" i="61"/>
  <c r="R842" i="61" s="1"/>
  <c r="Q841" i="61"/>
  <c r="R841" i="61" s="1"/>
  <c r="Q840" i="61"/>
  <c r="R840" i="61" s="1"/>
  <c r="Q839" i="61"/>
  <c r="R839" i="61" s="1"/>
  <c r="Q838" i="61"/>
  <c r="R838" i="61" s="1"/>
  <c r="Q837" i="61"/>
  <c r="R837" i="61" s="1"/>
  <c r="Q836" i="61"/>
  <c r="R836" i="61" s="1"/>
  <c r="Q835" i="61"/>
  <c r="R835" i="61" s="1"/>
  <c r="Q834" i="61"/>
  <c r="R834" i="61" s="1"/>
  <c r="Q833" i="61"/>
  <c r="Q775" i="61"/>
  <c r="Q789" i="61"/>
  <c r="R789" i="61" s="1"/>
  <c r="Q788" i="61"/>
  <c r="Q787" i="61"/>
  <c r="R787" i="61" s="1"/>
  <c r="Q786" i="61"/>
  <c r="R786" i="61" s="1"/>
  <c r="Q785" i="61"/>
  <c r="R785" i="61" s="1"/>
  <c r="Q784" i="61"/>
  <c r="R784" i="61" s="1"/>
  <c r="Q783" i="61"/>
  <c r="R783" i="61" s="1"/>
  <c r="Q782" i="61"/>
  <c r="R782" i="61" s="1"/>
  <c r="Q781" i="61"/>
  <c r="R781" i="61" s="1"/>
  <c r="Q780" i="61"/>
  <c r="R780" i="61" s="1"/>
  <c r="Q779" i="61"/>
  <c r="Q677" i="61"/>
  <c r="R677" i="61" s="1"/>
  <c r="Q676" i="61"/>
  <c r="R676" i="61" s="1"/>
  <c r="Q675" i="61"/>
  <c r="R675" i="61" s="1"/>
  <c r="Q674" i="61"/>
  <c r="R674" i="61" s="1"/>
  <c r="Q673" i="61"/>
  <c r="R673" i="61" s="1"/>
  <c r="Q672" i="61"/>
  <c r="R672" i="61" s="1"/>
  <c r="Q671" i="61"/>
  <c r="R671" i="61" s="1"/>
  <c r="Q670" i="61"/>
  <c r="R670" i="61" s="1"/>
  <c r="Q669" i="61"/>
  <c r="Q651" i="61"/>
  <c r="Q648" i="61"/>
  <c r="Q645" i="61"/>
  <c r="Q642" i="61"/>
  <c r="R642" i="61" s="1"/>
  <c r="Q641" i="61"/>
  <c r="R641" i="61" s="1"/>
  <c r="Q640" i="61"/>
  <c r="R640" i="61" s="1"/>
  <c r="Q639" i="61"/>
  <c r="R639" i="61" s="1"/>
  <c r="Q638" i="61"/>
  <c r="Q631" i="61"/>
  <c r="Q610" i="61"/>
  <c r="Q609" i="61"/>
  <c r="R609" i="61" s="1"/>
  <c r="Q608" i="61"/>
  <c r="Q768" i="61"/>
  <c r="Q729" i="61"/>
  <c r="R729" i="61" s="1"/>
  <c r="Q728" i="61"/>
  <c r="R728" i="61" s="1"/>
  <c r="Q727" i="61"/>
  <c r="R727" i="61" s="1"/>
  <c r="Q726" i="61"/>
  <c r="R726" i="61" s="1"/>
  <c r="Q725" i="61"/>
  <c r="R725" i="61" s="1"/>
  <c r="Q724" i="61"/>
  <c r="R724" i="61" s="1"/>
  <c r="Q723" i="61"/>
  <c r="R723" i="61" s="1"/>
  <c r="Q722" i="61"/>
  <c r="R722" i="61" s="1"/>
  <c r="Q721" i="61"/>
  <c r="R721" i="61" s="1"/>
  <c r="Q720" i="61"/>
  <c r="R720" i="61" s="1"/>
  <c r="Q719" i="61"/>
  <c r="R719" i="61" s="1"/>
  <c r="Q718" i="61"/>
  <c r="R718" i="61" s="1"/>
  <c r="Q717" i="61"/>
  <c r="R717" i="61" s="1"/>
  <c r="Q716" i="61"/>
  <c r="R716" i="61" s="1"/>
  <c r="Q715" i="61"/>
  <c r="R715" i="61" s="1"/>
  <c r="Q714" i="61"/>
  <c r="R714" i="61" s="1"/>
  <c r="Q713" i="61"/>
  <c r="R713" i="61" s="1"/>
  <c r="Q712" i="61"/>
  <c r="R712" i="61" s="1"/>
  <c r="Q711" i="61"/>
  <c r="R711" i="61" s="1"/>
  <c r="Q710" i="61"/>
  <c r="R710" i="61" s="1"/>
  <c r="Q709" i="61"/>
  <c r="R709" i="61" s="1"/>
  <c r="Q708" i="61"/>
  <c r="Q707" i="61"/>
  <c r="R707" i="61" s="1"/>
  <c r="Q706" i="61"/>
  <c r="R706" i="61" s="1"/>
  <c r="Q705" i="61"/>
  <c r="R705" i="61" s="1"/>
  <c r="Q704" i="61"/>
  <c r="R704" i="61" s="1"/>
  <c r="Q703" i="61"/>
  <c r="R703" i="61" s="1"/>
  <c r="Q702" i="61"/>
  <c r="R702" i="61" s="1"/>
  <c r="Q701" i="61"/>
  <c r="R701" i="61" s="1"/>
  <c r="Q700" i="61"/>
  <c r="R700" i="61" s="1"/>
  <c r="Q699" i="61"/>
  <c r="R699" i="61" s="1"/>
  <c r="Q698" i="61"/>
  <c r="R698" i="61" s="1"/>
  <c r="Q697" i="61"/>
  <c r="R697" i="61" s="1"/>
  <c r="Q696" i="61"/>
  <c r="R696" i="61" s="1"/>
  <c r="Q695" i="61"/>
  <c r="R695" i="61" s="1"/>
  <c r="Q694" i="61"/>
  <c r="R694" i="61" s="1"/>
  <c r="Q693" i="61"/>
  <c r="R693" i="61" s="1"/>
  <c r="Q692" i="61"/>
  <c r="R692" i="61" s="1"/>
  <c r="Q691" i="61"/>
  <c r="R691" i="61" s="1"/>
  <c r="Q690" i="61"/>
  <c r="R690" i="61" s="1"/>
  <c r="Q689" i="61"/>
  <c r="R689" i="61" s="1"/>
  <c r="Q688" i="61"/>
  <c r="R688" i="61" s="1"/>
  <c r="Q687" i="61"/>
  <c r="Q686" i="61"/>
  <c r="Q685" i="61"/>
  <c r="R685" i="61" s="1"/>
  <c r="Q684" i="61"/>
  <c r="Q771" i="61"/>
  <c r="Q896" i="61"/>
  <c r="Q883" i="61"/>
  <c r="R883" i="61" s="1"/>
  <c r="Q882" i="61"/>
  <c r="Q758" i="61"/>
  <c r="R758" i="61" s="1"/>
  <c r="Q757" i="61"/>
  <c r="Q664" i="61"/>
  <c r="R664" i="61" s="1"/>
  <c r="Q663" i="61"/>
  <c r="Q662" i="61"/>
  <c r="R662" i="61" s="1"/>
  <c r="Q661" i="61"/>
  <c r="R661" i="61" s="1"/>
  <c r="Q660" i="61"/>
  <c r="R660" i="61" s="1"/>
  <c r="Q659" i="61"/>
  <c r="R659" i="61" s="1"/>
  <c r="Q658" i="61"/>
  <c r="R658" i="61" s="1"/>
  <c r="Q657" i="61"/>
  <c r="R657" i="61" s="1"/>
  <c r="Q656" i="61"/>
  <c r="R656" i="61" s="1"/>
  <c r="Q655" i="61"/>
  <c r="R655" i="61" s="1"/>
  <c r="Q654" i="61"/>
  <c r="Q650" i="61"/>
  <c r="Q647" i="61"/>
  <c r="Q644" i="61"/>
  <c r="Q637" i="61"/>
  <c r="R637" i="61" s="1"/>
  <c r="Q636" i="61"/>
  <c r="R636" i="61" s="1"/>
  <c r="Q635" i="61"/>
  <c r="R635" i="61" s="1"/>
  <c r="Q634" i="61"/>
  <c r="Q630" i="61"/>
  <c r="R630" i="61" s="1"/>
  <c r="Q629" i="61"/>
  <c r="R629" i="61" s="1"/>
  <c r="Q628" i="61"/>
  <c r="R628" i="61" s="1"/>
  <c r="Q627" i="61"/>
  <c r="R627" i="61" s="1"/>
  <c r="Q626" i="61"/>
  <c r="R626" i="61" s="1"/>
  <c r="Q625" i="61"/>
  <c r="R625" i="61" s="1"/>
  <c r="Q624" i="61"/>
  <c r="R624" i="61" s="1"/>
  <c r="Q623" i="61"/>
  <c r="R623" i="61" s="1"/>
  <c r="Q622" i="61"/>
  <c r="R622" i="61" s="1"/>
  <c r="Q621" i="61"/>
  <c r="R621" i="61" s="1"/>
  <c r="Q620" i="61"/>
  <c r="R620" i="61" s="1"/>
  <c r="Q619" i="61"/>
  <c r="R619" i="61" s="1"/>
  <c r="Q618" i="61"/>
  <c r="R618" i="61" s="1"/>
  <c r="Q617" i="61"/>
  <c r="R617" i="61" s="1"/>
  <c r="Q616" i="61"/>
  <c r="R616" i="61" s="1"/>
  <c r="Q615" i="61"/>
  <c r="R615" i="61" s="1"/>
  <c r="Q614" i="61"/>
  <c r="R614" i="61" s="1"/>
  <c r="Q613" i="61"/>
  <c r="R613" i="61" s="1"/>
  <c r="Q612" i="61"/>
  <c r="Q607" i="61"/>
  <c r="R607" i="61" s="1"/>
  <c r="Q606" i="61"/>
  <c r="Q605" i="61"/>
  <c r="Q808" i="61"/>
  <c r="Q683" i="61"/>
  <c r="Q736" i="61"/>
  <c r="Q678" i="61"/>
  <c r="Q653" i="61"/>
  <c r="R653" i="61" s="1"/>
  <c r="Q652" i="61"/>
  <c r="Q649" i="61"/>
  <c r="Q646" i="61"/>
  <c r="Q643" i="61"/>
  <c r="Q633" i="61"/>
  <c r="R633" i="61" s="1"/>
  <c r="Q632" i="61"/>
  <c r="Q611" i="61"/>
  <c r="Q604" i="61"/>
  <c r="R604" i="61" s="1"/>
  <c r="Q603" i="61"/>
  <c r="R603" i="61" s="1"/>
  <c r="Q602" i="61"/>
  <c r="R602" i="61" s="1"/>
  <c r="Q601" i="61"/>
  <c r="R601" i="61" s="1"/>
  <c r="Q600" i="61"/>
  <c r="R600" i="61" s="1"/>
  <c r="Q599" i="61"/>
  <c r="R599" i="61" s="1"/>
  <c r="Q598" i="61"/>
  <c r="R598" i="61" s="1"/>
  <c r="Q597" i="61"/>
  <c r="R597" i="61" s="1"/>
  <c r="Q596" i="61"/>
  <c r="R596" i="61" s="1"/>
  <c r="Q595" i="61"/>
  <c r="R595" i="61" s="1"/>
  <c r="Q594" i="61"/>
  <c r="R594" i="61" s="1"/>
  <c r="Q593" i="61"/>
  <c r="R593" i="61" s="1"/>
  <c r="Q592" i="61"/>
  <c r="R592" i="61" s="1"/>
  <c r="Q591" i="61"/>
  <c r="R591" i="61" s="1"/>
  <c r="Q590" i="61"/>
  <c r="R590" i="61" s="1"/>
  <c r="Q589" i="61"/>
  <c r="R589" i="61" s="1"/>
  <c r="Q588" i="61"/>
  <c r="R588" i="61" s="1"/>
  <c r="Q587" i="61"/>
  <c r="R587" i="61" s="1"/>
  <c r="Q586" i="61"/>
  <c r="R586" i="61" s="1"/>
  <c r="Q585" i="61"/>
  <c r="R585" i="61" s="1"/>
  <c r="Q584" i="61"/>
  <c r="R584" i="61" s="1"/>
  <c r="Q583" i="61"/>
  <c r="Q582" i="61"/>
  <c r="R582" i="61" s="1"/>
  <c r="Q581" i="61"/>
  <c r="R581" i="61" s="1"/>
  <c r="Q580" i="61"/>
  <c r="R580" i="61" s="1"/>
  <c r="Q579" i="61"/>
  <c r="R579" i="61" s="1"/>
  <c r="Q578" i="61"/>
  <c r="R578" i="61" s="1"/>
  <c r="Q577" i="61"/>
  <c r="R577" i="61" s="1"/>
  <c r="Q576" i="61"/>
  <c r="R576" i="61" s="1"/>
  <c r="Q575" i="61"/>
  <c r="R575" i="61" s="1"/>
  <c r="Q574" i="61"/>
  <c r="R574" i="61" s="1"/>
  <c r="Q573" i="61"/>
  <c r="R573" i="61" s="1"/>
  <c r="Q572" i="61"/>
  <c r="R572" i="61" s="1"/>
  <c r="Q571" i="61"/>
  <c r="R571" i="61" s="1"/>
  <c r="Q570" i="61"/>
  <c r="R570" i="61" s="1"/>
  <c r="Q569" i="61"/>
  <c r="R569" i="61" s="1"/>
  <c r="Q568" i="61"/>
  <c r="R568" i="61" s="1"/>
  <c r="Q567" i="61"/>
  <c r="R567" i="61" s="1"/>
  <c r="Q566" i="61"/>
  <c r="R566" i="61" s="1"/>
  <c r="Q565" i="61"/>
  <c r="R565" i="61" s="1"/>
  <c r="Q564" i="61"/>
  <c r="R564" i="61" s="1"/>
  <c r="Q563" i="61"/>
  <c r="R563" i="61" s="1"/>
  <c r="Q562" i="61"/>
  <c r="Q561" i="61"/>
  <c r="Q560" i="61"/>
  <c r="R560" i="61" s="1"/>
  <c r="Q559" i="61"/>
  <c r="Q1006" i="61"/>
  <c r="Q558" i="61"/>
  <c r="Q552" i="61"/>
  <c r="R552" i="61" s="1"/>
  <c r="Q551" i="61"/>
  <c r="R551" i="61" s="1"/>
  <c r="Q550" i="61"/>
  <c r="R550" i="61" s="1"/>
  <c r="Q549" i="61"/>
  <c r="R549" i="61" s="1"/>
  <c r="Q548" i="61"/>
  <c r="R548" i="61" s="1"/>
  <c r="Q547" i="61"/>
  <c r="R547" i="61" s="1"/>
  <c r="Q546" i="61"/>
  <c r="R546" i="61" s="1"/>
  <c r="Q545" i="61"/>
  <c r="R545" i="61" s="1"/>
  <c r="Q544" i="61"/>
  <c r="Q528" i="61"/>
  <c r="R528" i="61" s="1"/>
  <c r="Q527" i="61"/>
  <c r="Q524" i="61"/>
  <c r="Q521" i="61"/>
  <c r="Q518" i="61"/>
  <c r="Q508" i="61"/>
  <c r="R508" i="61" s="1"/>
  <c r="Q507" i="61"/>
  <c r="Q486" i="61"/>
  <c r="Q479" i="61"/>
  <c r="R479" i="61" s="1"/>
  <c r="Q478" i="61"/>
  <c r="R478" i="61" s="1"/>
  <c r="Q477" i="61"/>
  <c r="R477" i="61" s="1"/>
  <c r="Q476" i="61"/>
  <c r="R476" i="61" s="1"/>
  <c r="Q475" i="61"/>
  <c r="R475" i="61" s="1"/>
  <c r="Q474" i="61"/>
  <c r="R474" i="61" s="1"/>
  <c r="Q473" i="61"/>
  <c r="R473" i="61" s="1"/>
  <c r="Q472" i="61"/>
  <c r="R472" i="61" s="1"/>
  <c r="Q471" i="61"/>
  <c r="R471" i="61" s="1"/>
  <c r="Q470" i="61"/>
  <c r="R470" i="61" s="1"/>
  <c r="Q469" i="61"/>
  <c r="R469" i="61" s="1"/>
  <c r="Q468" i="61"/>
  <c r="R468" i="61" s="1"/>
  <c r="Q467" i="61"/>
  <c r="R467" i="61" s="1"/>
  <c r="Q466" i="61"/>
  <c r="R466" i="61" s="1"/>
  <c r="Q465" i="61"/>
  <c r="R465" i="61" s="1"/>
  <c r="Q464" i="61"/>
  <c r="R464" i="61" s="1"/>
  <c r="Q463" i="61"/>
  <c r="R463" i="61" s="1"/>
  <c r="Q462" i="61"/>
  <c r="R462" i="61" s="1"/>
  <c r="Q461" i="61"/>
  <c r="R461" i="61" s="1"/>
  <c r="Q460" i="61"/>
  <c r="R460" i="61" s="1"/>
  <c r="Q459" i="61"/>
  <c r="R459" i="61" s="1"/>
  <c r="Q458" i="61"/>
  <c r="Q457" i="61"/>
  <c r="R457" i="61" s="1"/>
  <c r="Q456" i="61"/>
  <c r="R456" i="61" s="1"/>
  <c r="Q455" i="61"/>
  <c r="R455" i="61" s="1"/>
  <c r="Q454" i="61"/>
  <c r="R454" i="61" s="1"/>
  <c r="Q453" i="61"/>
  <c r="R453" i="61" s="1"/>
  <c r="Q452" i="61"/>
  <c r="R452" i="61" s="1"/>
  <c r="Q451" i="61"/>
  <c r="R451" i="61" s="1"/>
  <c r="Q450" i="61"/>
  <c r="R450" i="61" s="1"/>
  <c r="Q449" i="61"/>
  <c r="R449" i="61" s="1"/>
  <c r="Q448" i="61"/>
  <c r="R448" i="61" s="1"/>
  <c r="Q447" i="61"/>
  <c r="R447" i="61" s="1"/>
  <c r="Q446" i="61"/>
  <c r="R446" i="61" s="1"/>
  <c r="Q445" i="61"/>
  <c r="R445" i="61" s="1"/>
  <c r="Q444" i="61"/>
  <c r="R444" i="61" s="1"/>
  <c r="Q443" i="61"/>
  <c r="R443" i="61" s="1"/>
  <c r="Q442" i="61"/>
  <c r="R442" i="61" s="1"/>
  <c r="Q441" i="61"/>
  <c r="R441" i="61" s="1"/>
  <c r="Q440" i="61"/>
  <c r="R440" i="61" s="1"/>
  <c r="Q439" i="61"/>
  <c r="R439" i="61" s="1"/>
  <c r="Q438" i="61"/>
  <c r="R438" i="61" s="1"/>
  <c r="Q437" i="61"/>
  <c r="Q436" i="61"/>
  <c r="Q435" i="61"/>
  <c r="R435" i="61" s="1"/>
  <c r="Q434" i="61"/>
  <c r="Q428" i="61"/>
  <c r="Q414" i="61"/>
  <c r="R414" i="61" s="1"/>
  <c r="Q413" i="61"/>
  <c r="Q412" i="61"/>
  <c r="R412" i="61" s="1"/>
  <c r="Q411" i="61"/>
  <c r="R411" i="61" s="1"/>
  <c r="Q410" i="61"/>
  <c r="R410" i="61" s="1"/>
  <c r="Q409" i="61"/>
  <c r="R409" i="61" s="1"/>
  <c r="Q557" i="61"/>
  <c r="R557" i="61" s="1"/>
  <c r="Q556" i="61"/>
  <c r="Q555" i="61"/>
  <c r="R555" i="61" s="1"/>
  <c r="Q554" i="61"/>
  <c r="Q543" i="61"/>
  <c r="R543" i="61" s="1"/>
  <c r="Q542" i="61"/>
  <c r="R542" i="61" s="1"/>
  <c r="Q541" i="61"/>
  <c r="R541" i="61" s="1"/>
  <c r="Q540" i="61"/>
  <c r="Q526" i="61"/>
  <c r="Q523" i="61"/>
  <c r="Q520" i="61"/>
  <c r="Q517" i="61"/>
  <c r="R517" i="61" s="1"/>
  <c r="Q516" i="61"/>
  <c r="R516" i="61" s="1"/>
  <c r="Q515" i="61"/>
  <c r="R515" i="61" s="1"/>
  <c r="Q514" i="61"/>
  <c r="R514" i="61" s="1"/>
  <c r="Q513" i="61"/>
  <c r="Q506" i="61"/>
  <c r="Q485" i="61"/>
  <c r="Q484" i="61"/>
  <c r="R484" i="61" s="1"/>
  <c r="Q483" i="61"/>
  <c r="Q525" i="61"/>
  <c r="Q427" i="61"/>
  <c r="R427" i="61" s="1"/>
  <c r="Q426" i="61"/>
  <c r="R426" i="61" s="1"/>
  <c r="Q425" i="61"/>
  <c r="R425" i="61" s="1"/>
  <c r="Q424" i="61"/>
  <c r="R424" i="61" s="1"/>
  <c r="Q423" i="61"/>
  <c r="R423" i="61" s="1"/>
  <c r="Q422" i="61"/>
  <c r="R422" i="61" s="1"/>
  <c r="Q421" i="61"/>
  <c r="R421" i="61" s="1"/>
  <c r="Q420" i="61"/>
  <c r="R420" i="61" s="1"/>
  <c r="Q419" i="61"/>
  <c r="Q512" i="61"/>
  <c r="R512" i="61" s="1"/>
  <c r="Q511" i="61"/>
  <c r="R511" i="61" s="1"/>
  <c r="Q510" i="61"/>
  <c r="R510" i="61" s="1"/>
  <c r="Q509" i="61"/>
  <c r="Q539" i="61"/>
  <c r="R539" i="61" s="1"/>
  <c r="Q538" i="61"/>
  <c r="Q537" i="61"/>
  <c r="R537" i="61" s="1"/>
  <c r="Q536" i="61"/>
  <c r="R536" i="61" s="1"/>
  <c r="Q535" i="61"/>
  <c r="R535" i="61" s="1"/>
  <c r="Q534" i="61"/>
  <c r="R534" i="61" s="1"/>
  <c r="Q533" i="61"/>
  <c r="R533" i="61" s="1"/>
  <c r="Q532" i="61"/>
  <c r="R532" i="61" s="1"/>
  <c r="Q531" i="61"/>
  <c r="R531" i="61" s="1"/>
  <c r="Q530" i="61"/>
  <c r="R530" i="61" s="1"/>
  <c r="Q529" i="61"/>
  <c r="Q433" i="61"/>
  <c r="Q408" i="61"/>
  <c r="R408" i="61" s="1"/>
  <c r="Q407" i="61"/>
  <c r="R407" i="61" s="1"/>
  <c r="Q406" i="61"/>
  <c r="R406" i="61" s="1"/>
  <c r="Q405" i="61"/>
  <c r="R405" i="61" s="1"/>
  <c r="Q404" i="61"/>
  <c r="Q400" i="61"/>
  <c r="Q397" i="61"/>
  <c r="Q394" i="61"/>
  <c r="Q387" i="61"/>
  <c r="R387" i="61" s="1"/>
  <c r="Q386" i="61"/>
  <c r="R386" i="61" s="1"/>
  <c r="Q385" i="61"/>
  <c r="R385" i="61" s="1"/>
  <c r="Q384" i="61"/>
  <c r="Q380" i="61"/>
  <c r="R380" i="61" s="1"/>
  <c r="Q379" i="61"/>
  <c r="R379" i="61" s="1"/>
  <c r="Q378" i="61"/>
  <c r="R378" i="61" s="1"/>
  <c r="Q377" i="61"/>
  <c r="R377" i="61" s="1"/>
  <c r="Q376" i="61"/>
  <c r="R376" i="61" s="1"/>
  <c r="Q375" i="61"/>
  <c r="R375" i="61" s="1"/>
  <c r="Q374" i="61"/>
  <c r="R374" i="61" s="1"/>
  <c r="Q373" i="61"/>
  <c r="R373" i="61" s="1"/>
  <c r="Q372" i="61"/>
  <c r="R372" i="61" s="1"/>
  <c r="Q371" i="61"/>
  <c r="R371" i="61" s="1"/>
  <c r="Q370" i="61"/>
  <c r="R370" i="61" s="1"/>
  <c r="Q369" i="61"/>
  <c r="R369" i="61" s="1"/>
  <c r="Q368" i="61"/>
  <c r="R368" i="61" s="1"/>
  <c r="Q367" i="61"/>
  <c r="R367" i="61" s="1"/>
  <c r="Q366" i="61"/>
  <c r="R366" i="61" s="1"/>
  <c r="Q365" i="61"/>
  <c r="R365" i="61" s="1"/>
  <c r="Q364" i="61"/>
  <c r="R364" i="61" s="1"/>
  <c r="Q363" i="61"/>
  <c r="R363" i="61" s="1"/>
  <c r="Q362" i="61"/>
  <c r="Q357" i="61"/>
  <c r="R357" i="61" s="1"/>
  <c r="Q356" i="61"/>
  <c r="Q355" i="61"/>
  <c r="Q307" i="61"/>
  <c r="R307" i="61" s="1"/>
  <c r="Q306" i="61"/>
  <c r="Q305" i="61"/>
  <c r="R305" i="61" s="1"/>
  <c r="Q304" i="61"/>
  <c r="Q293" i="61"/>
  <c r="R293" i="61" s="1"/>
  <c r="Q292" i="61"/>
  <c r="R292" i="61" s="1"/>
  <c r="Q291" i="61"/>
  <c r="R291" i="61" s="1"/>
  <c r="Q290" i="61"/>
  <c r="Q276" i="61"/>
  <c r="Q273" i="61"/>
  <c r="Q270" i="61"/>
  <c r="Q267" i="61"/>
  <c r="R267" i="61" s="1"/>
  <c r="Q266" i="61"/>
  <c r="R266" i="61" s="1"/>
  <c r="Q265" i="61"/>
  <c r="R265" i="61" s="1"/>
  <c r="Q264" i="61"/>
  <c r="R264" i="61" s="1"/>
  <c r="Q263" i="61"/>
  <c r="Q256" i="61"/>
  <c r="Q235" i="61"/>
  <c r="Q234" i="61"/>
  <c r="R234" i="61" s="1"/>
  <c r="Q233" i="61"/>
  <c r="Q183" i="61"/>
  <c r="Q177" i="61"/>
  <c r="R177" i="61" s="1"/>
  <c r="Q176" i="61"/>
  <c r="R176" i="61" s="1"/>
  <c r="Q175" i="61"/>
  <c r="R175" i="61" s="1"/>
  <c r="Q174" i="61"/>
  <c r="R174" i="61" s="1"/>
  <c r="Q173" i="61"/>
  <c r="R173" i="61" s="1"/>
  <c r="Q172" i="61"/>
  <c r="R172" i="61" s="1"/>
  <c r="Q171" i="61"/>
  <c r="R171" i="61" s="1"/>
  <c r="Q170" i="61"/>
  <c r="R170" i="61" s="1"/>
  <c r="Q169" i="61"/>
  <c r="Q153" i="61"/>
  <c r="R153" i="61" s="1"/>
  <c r="Q152" i="61"/>
  <c r="Q149" i="61"/>
  <c r="Q146" i="61"/>
  <c r="Q143" i="61"/>
  <c r="Q133" i="61"/>
  <c r="R133" i="61" s="1"/>
  <c r="Q132" i="61"/>
  <c r="Q109" i="61"/>
  <c r="Q102" i="61"/>
  <c r="R102" i="61" s="1"/>
  <c r="Q101" i="61"/>
  <c r="R101" i="61" s="1"/>
  <c r="Q100" i="61"/>
  <c r="R100" i="61" s="1"/>
  <c r="Q99" i="61"/>
  <c r="R99" i="61" s="1"/>
  <c r="Q98" i="61"/>
  <c r="R98" i="61" s="1"/>
  <c r="Q97" i="61"/>
  <c r="R97" i="61" s="1"/>
  <c r="Q96" i="61"/>
  <c r="R96" i="61" s="1"/>
  <c r="Q95" i="61"/>
  <c r="R95" i="61" s="1"/>
  <c r="Q94" i="61"/>
  <c r="R94" i="61" s="1"/>
  <c r="Q93" i="61"/>
  <c r="R93" i="61" s="1"/>
  <c r="Q92" i="61"/>
  <c r="R92" i="61" s="1"/>
  <c r="Q91" i="61"/>
  <c r="R91" i="61" s="1"/>
  <c r="Q90" i="61"/>
  <c r="R90" i="61" s="1"/>
  <c r="Q89" i="61"/>
  <c r="R89" i="61" s="1"/>
  <c r="Q88" i="61"/>
  <c r="R88" i="61" s="1"/>
  <c r="Q87" i="61"/>
  <c r="R87" i="61" s="1"/>
  <c r="Q86" i="61"/>
  <c r="R86" i="61" s="1"/>
  <c r="Q85" i="61"/>
  <c r="R85" i="61" s="1"/>
  <c r="Q84" i="61"/>
  <c r="R84" i="61" s="1"/>
  <c r="Q83" i="61"/>
  <c r="R83" i="61" s="1"/>
  <c r="Q82" i="61"/>
  <c r="R82" i="61" s="1"/>
  <c r="Q81" i="61"/>
  <c r="Q80" i="61"/>
  <c r="R80" i="61" s="1"/>
  <c r="Q79" i="61"/>
  <c r="R79" i="61" s="1"/>
  <c r="Q78" i="61"/>
  <c r="R78" i="61" s="1"/>
  <c r="Q77" i="61"/>
  <c r="R77" i="61" s="1"/>
  <c r="Q76" i="61"/>
  <c r="R76" i="61" s="1"/>
  <c r="Q75" i="61"/>
  <c r="R75" i="61" s="1"/>
  <c r="Q74" i="61"/>
  <c r="R74" i="61" s="1"/>
  <c r="Q73" i="61"/>
  <c r="R73" i="61" s="1"/>
  <c r="Q72" i="61"/>
  <c r="R72" i="61" s="1"/>
  <c r="Q71" i="61"/>
  <c r="R71" i="61" s="1"/>
  <c r="Q70" i="61"/>
  <c r="R70" i="61" s="1"/>
  <c r="Q69" i="61"/>
  <c r="R69" i="61" s="1"/>
  <c r="Q68" i="61"/>
  <c r="R68" i="61" s="1"/>
  <c r="Q67" i="61"/>
  <c r="R67" i="61" s="1"/>
  <c r="Q66" i="61"/>
  <c r="R66" i="61" s="1"/>
  <c r="Q65" i="61"/>
  <c r="R65" i="61" s="1"/>
  <c r="Q64" i="61"/>
  <c r="R64" i="61" s="1"/>
  <c r="Q63" i="61"/>
  <c r="R63" i="61" s="1"/>
  <c r="Q62" i="61"/>
  <c r="R62" i="61" s="1"/>
  <c r="Q61" i="61"/>
  <c r="R61" i="61" s="1"/>
  <c r="Q60" i="61"/>
  <c r="Q59" i="61"/>
  <c r="Q58" i="61"/>
  <c r="R58" i="61" s="1"/>
  <c r="Q57" i="61"/>
  <c r="Q51" i="61"/>
  <c r="Q37" i="61"/>
  <c r="R37" i="61" s="1"/>
  <c r="Q36" i="61"/>
  <c r="Q35" i="61"/>
  <c r="R35" i="61" s="1"/>
  <c r="Q34" i="61"/>
  <c r="R34" i="61" s="1"/>
  <c r="Q33" i="61"/>
  <c r="R33" i="61" s="1"/>
  <c r="Q32" i="61"/>
  <c r="R32" i="61" s="1"/>
  <c r="Q31" i="61"/>
  <c r="R31" i="61" s="1"/>
  <c r="Q553" i="61"/>
  <c r="Q418" i="61"/>
  <c r="R418" i="61" s="1"/>
  <c r="Q417" i="61"/>
  <c r="R417" i="61" s="1"/>
  <c r="Q416" i="61"/>
  <c r="R416" i="61" s="1"/>
  <c r="Q415" i="61"/>
  <c r="Q482" i="61"/>
  <c r="R482" i="61" s="1"/>
  <c r="Q481" i="61"/>
  <c r="Q480" i="61"/>
  <c r="Q432" i="61"/>
  <c r="R432" i="61" s="1"/>
  <c r="Q431" i="61"/>
  <c r="Q430" i="61"/>
  <c r="R430" i="61" s="1"/>
  <c r="Q429" i="61"/>
  <c r="Q403" i="61"/>
  <c r="R403" i="61" s="1"/>
  <c r="Q402" i="61"/>
  <c r="Q399" i="61"/>
  <c r="Q396" i="61"/>
  <c r="Q393" i="61"/>
  <c r="Q383" i="61"/>
  <c r="R383" i="61" s="1"/>
  <c r="Q382" i="61"/>
  <c r="Q361" i="61"/>
  <c r="Q354" i="61"/>
  <c r="R354" i="61" s="1"/>
  <c r="Q353" i="61"/>
  <c r="R353" i="61" s="1"/>
  <c r="Q352" i="61"/>
  <c r="R352" i="61" s="1"/>
  <c r="Q351" i="61"/>
  <c r="R351" i="61" s="1"/>
  <c r="Q350" i="61"/>
  <c r="R350" i="61" s="1"/>
  <c r="Q349" i="61"/>
  <c r="R349" i="61" s="1"/>
  <c r="Q348" i="61"/>
  <c r="R348" i="61" s="1"/>
  <c r="Q347" i="61"/>
  <c r="R347" i="61" s="1"/>
  <c r="Q346" i="61"/>
  <c r="R346" i="61" s="1"/>
  <c r="Q345" i="61"/>
  <c r="R345" i="61" s="1"/>
  <c r="Q344" i="61"/>
  <c r="R344" i="61" s="1"/>
  <c r="Q343" i="61"/>
  <c r="R343" i="61" s="1"/>
  <c r="Q342" i="61"/>
  <c r="R342" i="61" s="1"/>
  <c r="Q341" i="61"/>
  <c r="R341" i="61" s="1"/>
  <c r="Q340" i="61"/>
  <c r="R340" i="61" s="1"/>
  <c r="Q339" i="61"/>
  <c r="R339" i="61" s="1"/>
  <c r="Q338" i="61"/>
  <c r="R338" i="61" s="1"/>
  <c r="Q337" i="61"/>
  <c r="R337" i="61" s="1"/>
  <c r="Q336" i="61"/>
  <c r="R336" i="61" s="1"/>
  <c r="Q335" i="61"/>
  <c r="R335" i="61" s="1"/>
  <c r="Q334" i="61"/>
  <c r="R334" i="61" s="1"/>
  <c r="Q333" i="61"/>
  <c r="Q332" i="61"/>
  <c r="R332" i="61" s="1"/>
  <c r="Q331" i="61"/>
  <c r="R331" i="61" s="1"/>
  <c r="Q330" i="61"/>
  <c r="R330" i="61" s="1"/>
  <c r="Q329" i="61"/>
  <c r="R329" i="61" s="1"/>
  <c r="Q328" i="61"/>
  <c r="R328" i="61" s="1"/>
  <c r="Q327" i="61"/>
  <c r="R327" i="61" s="1"/>
  <c r="Q326" i="61"/>
  <c r="R326" i="61" s="1"/>
  <c r="Q325" i="61"/>
  <c r="R325" i="61" s="1"/>
  <c r="Q324" i="61"/>
  <c r="R324" i="61" s="1"/>
  <c r="Q323" i="61"/>
  <c r="R323" i="61" s="1"/>
  <c r="Q322" i="61"/>
  <c r="R322" i="61" s="1"/>
  <c r="Q321" i="61"/>
  <c r="R321" i="61" s="1"/>
  <c r="Q320" i="61"/>
  <c r="R320" i="61" s="1"/>
  <c r="Q319" i="61"/>
  <c r="R319" i="61" s="1"/>
  <c r="Q318" i="61"/>
  <c r="R318" i="61" s="1"/>
  <c r="Q317" i="61"/>
  <c r="R317" i="61" s="1"/>
  <c r="Q316" i="61"/>
  <c r="R316" i="61" s="1"/>
  <c r="Q315" i="61"/>
  <c r="R315" i="61" s="1"/>
  <c r="Q314" i="61"/>
  <c r="R314" i="61" s="1"/>
  <c r="Q313" i="61"/>
  <c r="R313" i="61" s="1"/>
  <c r="Q312" i="61"/>
  <c r="Q311" i="61"/>
  <c r="Q310" i="61"/>
  <c r="R310" i="61" s="1"/>
  <c r="Q309" i="61"/>
  <c r="Q303" i="61"/>
  <c r="Q289" i="61"/>
  <c r="R289" i="61" s="1"/>
  <c r="Q288" i="61"/>
  <c r="Q287" i="61"/>
  <c r="R287" i="61" s="1"/>
  <c r="Q286" i="61"/>
  <c r="R286" i="61" s="1"/>
  <c r="Q285" i="61"/>
  <c r="R285" i="61" s="1"/>
  <c r="Q284" i="61"/>
  <c r="R284" i="61" s="1"/>
  <c r="Q283" i="61"/>
  <c r="R283" i="61" s="1"/>
  <c r="Q282" i="61"/>
  <c r="R282" i="61" s="1"/>
  <c r="Q281" i="61"/>
  <c r="R281" i="61" s="1"/>
  <c r="Q280" i="61"/>
  <c r="R280" i="61" s="1"/>
  <c r="Q279" i="61"/>
  <c r="Q275" i="61"/>
  <c r="Q272" i="61"/>
  <c r="Q269" i="61"/>
  <c r="Q262" i="61"/>
  <c r="R262" i="61" s="1"/>
  <c r="Q261" i="61"/>
  <c r="R261" i="61" s="1"/>
  <c r="Q260" i="61"/>
  <c r="R260" i="61" s="1"/>
  <c r="Q259" i="61"/>
  <c r="Q255" i="61"/>
  <c r="R255" i="61" s="1"/>
  <c r="Q254" i="61"/>
  <c r="R254" i="61" s="1"/>
  <c r="Q253" i="61"/>
  <c r="R253" i="61" s="1"/>
  <c r="Q252" i="61"/>
  <c r="R252" i="61" s="1"/>
  <c r="Q251" i="61"/>
  <c r="R251" i="61" s="1"/>
  <c r="Q250" i="61"/>
  <c r="R250" i="61" s="1"/>
  <c r="Q249" i="61"/>
  <c r="R249" i="61" s="1"/>
  <c r="Q248" i="61"/>
  <c r="R248" i="61" s="1"/>
  <c r="Q247" i="61"/>
  <c r="R247" i="61" s="1"/>
  <c r="Q246" i="61"/>
  <c r="R246" i="61" s="1"/>
  <c r="Q245" i="61"/>
  <c r="R245" i="61" s="1"/>
  <c r="Q244" i="61"/>
  <c r="R244" i="61" s="1"/>
  <c r="Q243" i="61"/>
  <c r="R243" i="61" s="1"/>
  <c r="Q242" i="61"/>
  <c r="R242" i="61" s="1"/>
  <c r="Q241" i="61"/>
  <c r="R241" i="61" s="1"/>
  <c r="Q240" i="61"/>
  <c r="R240" i="61" s="1"/>
  <c r="Q239" i="61"/>
  <c r="R239" i="61" s="1"/>
  <c r="Q238" i="61"/>
  <c r="R238" i="61" s="1"/>
  <c r="Q237" i="61"/>
  <c r="Q232" i="61"/>
  <c r="R232" i="61" s="1"/>
  <c r="Q231" i="61"/>
  <c r="Q230" i="61"/>
  <c r="Q182" i="61"/>
  <c r="R182" i="61" s="1"/>
  <c r="Q181" i="61"/>
  <c r="Q180" i="61"/>
  <c r="R180" i="61" s="1"/>
  <c r="Q179" i="61"/>
  <c r="Q168" i="61"/>
  <c r="R168" i="61" s="1"/>
  <c r="Q167" i="61"/>
  <c r="R167" i="61" s="1"/>
  <c r="Q166" i="61"/>
  <c r="R166" i="61" s="1"/>
  <c r="Q165" i="61"/>
  <c r="Q151" i="61"/>
  <c r="Q148" i="61"/>
  <c r="Q145" i="61"/>
  <c r="Q142" i="61"/>
  <c r="R142" i="61" s="1"/>
  <c r="Q141" i="61"/>
  <c r="R141" i="61" s="1"/>
  <c r="Q140" i="61"/>
  <c r="R140" i="61" s="1"/>
  <c r="Q139" i="61"/>
  <c r="R139" i="61" s="1"/>
  <c r="Q138" i="61"/>
  <c r="Q131" i="61"/>
  <c r="Q108" i="61"/>
  <c r="Q107" i="61"/>
  <c r="R107" i="61" s="1"/>
  <c r="Q106" i="61"/>
  <c r="Q56" i="61"/>
  <c r="Q50" i="61"/>
  <c r="R50" i="61" s="1"/>
  <c r="Q49" i="61"/>
  <c r="R49" i="61" s="1"/>
  <c r="Q48" i="61"/>
  <c r="R48" i="61" s="1"/>
  <c r="Q47" i="61"/>
  <c r="R47" i="61" s="1"/>
  <c r="Q46" i="61"/>
  <c r="R46" i="61" s="1"/>
  <c r="Q45" i="61"/>
  <c r="R45" i="61" s="1"/>
  <c r="Q44" i="61"/>
  <c r="R44" i="61" s="1"/>
  <c r="Q43" i="61"/>
  <c r="R43" i="61" s="1"/>
  <c r="Q42" i="61"/>
  <c r="Q26" i="61"/>
  <c r="R26" i="61" s="1"/>
  <c r="Q25" i="61"/>
  <c r="Q22" i="61"/>
  <c r="Q19" i="61"/>
  <c r="Q16" i="61"/>
  <c r="Q519" i="61"/>
  <c r="Q522" i="61"/>
  <c r="Q505" i="61"/>
  <c r="R505" i="61" s="1"/>
  <c r="Q504" i="61"/>
  <c r="R504" i="61" s="1"/>
  <c r="Q503" i="61"/>
  <c r="R503" i="61" s="1"/>
  <c r="Q502" i="61"/>
  <c r="R502" i="61" s="1"/>
  <c r="Q501" i="61"/>
  <c r="R501" i="61" s="1"/>
  <c r="Q500" i="61"/>
  <c r="R500" i="61" s="1"/>
  <c r="Q499" i="61"/>
  <c r="R499" i="61" s="1"/>
  <c r="Q498" i="61"/>
  <c r="R498" i="61" s="1"/>
  <c r="Q497" i="61"/>
  <c r="R497" i="61" s="1"/>
  <c r="Q496" i="61"/>
  <c r="R496" i="61" s="1"/>
  <c r="Q495" i="61"/>
  <c r="R495" i="61" s="1"/>
  <c r="Q494" i="61"/>
  <c r="R494" i="61" s="1"/>
  <c r="Q493" i="61"/>
  <c r="R493" i="61" s="1"/>
  <c r="Q492" i="61"/>
  <c r="R492" i="61" s="1"/>
  <c r="Q491" i="61"/>
  <c r="R491" i="61" s="1"/>
  <c r="Q490" i="61"/>
  <c r="R490" i="61" s="1"/>
  <c r="Q489" i="61"/>
  <c r="R489" i="61" s="1"/>
  <c r="Q488" i="61"/>
  <c r="R488" i="61" s="1"/>
  <c r="Q487" i="61"/>
  <c r="Q18" i="61"/>
  <c r="Q144" i="61"/>
  <c r="Q358" i="61"/>
  <c r="Q359" i="61"/>
  <c r="R359" i="61" s="1"/>
  <c r="Q360" i="61"/>
  <c r="L2029" i="61"/>
  <c r="L1904" i="61"/>
  <c r="L1779" i="61"/>
  <c r="L1654" i="61"/>
  <c r="L1529" i="61"/>
  <c r="L1404" i="61"/>
  <c r="L1279" i="61"/>
  <c r="L1154" i="61"/>
  <c r="L904" i="61"/>
  <c r="L1029" i="61"/>
  <c r="L654" i="61"/>
  <c r="L779" i="61"/>
  <c r="L154" i="61"/>
  <c r="L529" i="61"/>
  <c r="L404" i="61"/>
  <c r="L279" i="61"/>
  <c r="L1929" i="61"/>
  <c r="L2054" i="61"/>
  <c r="L1804" i="61"/>
  <c r="L1679" i="61"/>
  <c r="L1554" i="61"/>
  <c r="L1429" i="61"/>
  <c r="L1304" i="61"/>
  <c r="L1179" i="61"/>
  <c r="L929" i="61"/>
  <c r="L1054" i="61"/>
  <c r="L804" i="61"/>
  <c r="L679" i="61"/>
  <c r="L554" i="61"/>
  <c r="L52" i="61"/>
  <c r="L304" i="61"/>
  <c r="L429" i="61"/>
  <c r="L179" i="61"/>
  <c r="L2053" i="61"/>
  <c r="L1928" i="61"/>
  <c r="L1803" i="61"/>
  <c r="L1678" i="61"/>
  <c r="L1553" i="61"/>
  <c r="L1428" i="61"/>
  <c r="L1303" i="61"/>
  <c r="L1178" i="61"/>
  <c r="L1053" i="61"/>
  <c r="L803" i="61"/>
  <c r="L928" i="61"/>
  <c r="L678" i="61"/>
  <c r="L428" i="61"/>
  <c r="L178" i="61"/>
  <c r="L553" i="61"/>
  <c r="L303" i="61"/>
  <c r="N3" i="61"/>
  <c r="Q4" i="61"/>
  <c r="N8" i="61"/>
  <c r="N9" i="61"/>
  <c r="N10" i="61"/>
  <c r="Q11" i="61"/>
  <c r="Q12" i="61"/>
  <c r="R12" i="61" s="1"/>
  <c r="Q13" i="61"/>
  <c r="R13" i="61" s="1"/>
  <c r="Q14" i="61"/>
  <c r="R14" i="61" s="1"/>
  <c r="Q15" i="61"/>
  <c r="R15" i="61" s="1"/>
  <c r="Q38" i="61"/>
  <c r="Q39" i="61"/>
  <c r="R39" i="61" s="1"/>
  <c r="Q40" i="61"/>
  <c r="R40" i="61" s="1"/>
  <c r="Q41" i="61"/>
  <c r="R41" i="61" s="1"/>
  <c r="M49" i="61"/>
  <c r="Q236" i="61"/>
  <c r="Q277" i="61"/>
  <c r="Q278" i="61"/>
  <c r="R278" i="61" s="1"/>
  <c r="N37" i="61"/>
  <c r="Q52" i="61"/>
  <c r="Q53" i="61"/>
  <c r="R53" i="61" s="1"/>
  <c r="Q54" i="61"/>
  <c r="Q55" i="61"/>
  <c r="R55" i="61" s="1"/>
  <c r="Q103" i="61"/>
  <c r="Q104" i="61"/>
  <c r="Q105" i="61"/>
  <c r="R105" i="61" s="1"/>
  <c r="Q178" i="61"/>
  <c r="Q308" i="61"/>
  <c r="P3" i="61"/>
  <c r="P8" i="61"/>
  <c r="P9" i="61"/>
  <c r="P10" i="61"/>
  <c r="L27" i="61"/>
  <c r="M47" i="61"/>
  <c r="Q274" i="61"/>
  <c r="Q401" i="61"/>
  <c r="L5" i="61"/>
  <c r="M12" i="61"/>
  <c r="M26" i="61"/>
  <c r="Q27" i="61"/>
  <c r="Q28" i="61"/>
  <c r="R28" i="61" s="1"/>
  <c r="Q29" i="61"/>
  <c r="R29" i="61" s="1"/>
  <c r="Q30" i="61"/>
  <c r="R30" i="61" s="1"/>
  <c r="N35" i="61"/>
  <c r="Q154" i="61"/>
  <c r="Q155" i="61"/>
  <c r="R155" i="61" s="1"/>
  <c r="Q156" i="61"/>
  <c r="R156" i="61" s="1"/>
  <c r="Q157" i="61"/>
  <c r="R157" i="61" s="1"/>
  <c r="Q158" i="61"/>
  <c r="R158" i="61" s="1"/>
  <c r="Q159" i="61"/>
  <c r="R159" i="61" s="1"/>
  <c r="Q160" i="61"/>
  <c r="R160" i="61" s="1"/>
  <c r="Q161" i="61"/>
  <c r="R161" i="61" s="1"/>
  <c r="Q162" i="61"/>
  <c r="R162" i="61" s="1"/>
  <c r="Q163" i="61"/>
  <c r="Q164" i="61"/>
  <c r="R164" i="61" s="1"/>
  <c r="Q257" i="61"/>
  <c r="Q258" i="61"/>
  <c r="R258" i="61" s="1"/>
  <c r="Q381" i="61"/>
  <c r="O3" i="61"/>
  <c r="O8" i="61"/>
  <c r="O9" i="61"/>
  <c r="O10" i="61"/>
  <c r="O28" i="61"/>
  <c r="O29" i="61"/>
  <c r="O30" i="61"/>
  <c r="O33" i="61"/>
  <c r="O34" i="61"/>
  <c r="O35" i="61"/>
  <c r="O37" i="61"/>
  <c r="O58" i="61"/>
  <c r="O61" i="61"/>
  <c r="O62" i="61"/>
  <c r="O63" i="61"/>
  <c r="O64" i="61"/>
  <c r="O65" i="61"/>
  <c r="O66" i="61"/>
  <c r="O67" i="61"/>
  <c r="O68" i="61"/>
  <c r="O69" i="61"/>
  <c r="O70" i="61"/>
  <c r="O71" i="61"/>
  <c r="O72" i="61"/>
  <c r="O73" i="61"/>
  <c r="O74" i="61"/>
  <c r="O75" i="61"/>
  <c r="O76" i="61"/>
  <c r="O77" i="61"/>
  <c r="O78" i="61"/>
  <c r="O79" i="61"/>
  <c r="O80" i="61"/>
  <c r="O82" i="61"/>
  <c r="O83" i="61"/>
  <c r="O84" i="61"/>
  <c r="O85" i="61"/>
  <c r="O86" i="61"/>
  <c r="O87" i="61"/>
  <c r="O88" i="61"/>
  <c r="O89" i="61"/>
  <c r="O90" i="61"/>
  <c r="O91" i="61"/>
  <c r="O92" i="61"/>
  <c r="O93" i="61"/>
  <c r="O94" i="61"/>
  <c r="O95" i="61"/>
  <c r="O96" i="61"/>
  <c r="O97" i="61"/>
  <c r="O98" i="61"/>
  <c r="O99" i="61"/>
  <c r="O100" i="61"/>
  <c r="O101" i="61"/>
  <c r="O102" i="61"/>
  <c r="O133" i="61"/>
  <c r="O153" i="61"/>
  <c r="O170" i="61"/>
  <c r="O171" i="61"/>
  <c r="O172" i="61"/>
  <c r="O173" i="61"/>
  <c r="O174" i="61"/>
  <c r="O175" i="61"/>
  <c r="O176" i="61"/>
  <c r="O177" i="61"/>
  <c r="P29" i="61"/>
  <c r="P30" i="61"/>
  <c r="P33" i="61"/>
  <c r="P34" i="61"/>
  <c r="P35" i="61"/>
  <c r="P37" i="61"/>
  <c r="P58" i="61"/>
  <c r="P61" i="61"/>
  <c r="P62" i="61"/>
  <c r="P63" i="61"/>
  <c r="P64" i="61"/>
  <c r="P65" i="61"/>
  <c r="P66" i="61"/>
  <c r="P67" i="61"/>
  <c r="P68" i="61"/>
  <c r="P69" i="61"/>
  <c r="P70" i="61"/>
  <c r="P71" i="61"/>
  <c r="P72" i="61"/>
  <c r="P73" i="61"/>
  <c r="P74" i="61"/>
  <c r="P75" i="61"/>
  <c r="P76" i="61"/>
  <c r="P77" i="61"/>
  <c r="P78" i="61"/>
  <c r="P79" i="61"/>
  <c r="P80" i="61"/>
  <c r="P82" i="61"/>
  <c r="P83" i="61"/>
  <c r="P84" i="61"/>
  <c r="P85" i="61"/>
  <c r="P86" i="61"/>
  <c r="P87" i="61"/>
  <c r="P88" i="61"/>
  <c r="P89" i="61"/>
  <c r="P90" i="61"/>
  <c r="P91" i="61"/>
  <c r="P92" i="61"/>
  <c r="P93" i="61"/>
  <c r="P94" i="61"/>
  <c r="P95" i="61"/>
  <c r="P96" i="61"/>
  <c r="P97" i="61"/>
  <c r="P98" i="61"/>
  <c r="P99" i="61"/>
  <c r="P100" i="61"/>
  <c r="P101" i="61"/>
  <c r="P102" i="61"/>
  <c r="P133" i="61"/>
  <c r="P153" i="61"/>
  <c r="P170" i="61"/>
  <c r="P171" i="61"/>
  <c r="P172" i="61"/>
  <c r="P173" i="61"/>
  <c r="P174" i="61"/>
  <c r="P175" i="61"/>
  <c r="P176" i="61"/>
  <c r="P177" i="61"/>
  <c r="P380" i="61"/>
  <c r="P385" i="61"/>
  <c r="P386" i="61"/>
  <c r="P387" i="61"/>
  <c r="P407" i="61"/>
  <c r="M122" i="61"/>
  <c r="M128" i="61"/>
  <c r="M130" i="61"/>
  <c r="M136" i="61"/>
  <c r="M155" i="61"/>
  <c r="M156" i="61"/>
  <c r="M157" i="61"/>
  <c r="M159" i="61"/>
  <c r="M160" i="61"/>
  <c r="M161" i="61"/>
  <c r="M162" i="61"/>
  <c r="M164" i="61"/>
  <c r="M185" i="61"/>
  <c r="M188" i="61"/>
  <c r="M189" i="61"/>
  <c r="M190" i="61"/>
  <c r="M191" i="61"/>
  <c r="M192" i="61"/>
  <c r="M194" i="61"/>
  <c r="M195" i="61"/>
  <c r="M197" i="61"/>
  <c r="M198" i="61"/>
  <c r="M200" i="61"/>
  <c r="M201" i="61"/>
  <c r="M202" i="61"/>
  <c r="M204" i="61"/>
  <c r="M206" i="61"/>
  <c r="M207" i="61"/>
  <c r="M210" i="61"/>
  <c r="M212" i="61"/>
  <c r="M213" i="61"/>
  <c r="M214" i="61"/>
  <c r="M216" i="61"/>
  <c r="M218" i="61"/>
  <c r="M219" i="61"/>
  <c r="M224" i="61"/>
  <c r="M225" i="61"/>
  <c r="M226" i="61"/>
  <c r="M228" i="61"/>
  <c r="M278" i="61"/>
  <c r="M296" i="61"/>
  <c r="M298" i="61"/>
  <c r="M390" i="61"/>
  <c r="M392" i="61"/>
  <c r="N13" i="61"/>
  <c r="N14" i="61"/>
  <c r="N15" i="61"/>
  <c r="N39" i="61"/>
  <c r="N40" i="61"/>
  <c r="N41" i="61"/>
  <c r="N53" i="61"/>
  <c r="N55" i="61"/>
  <c r="N105" i="61"/>
  <c r="N111" i="61"/>
  <c r="N112" i="61"/>
  <c r="N113" i="61"/>
  <c r="N114" i="61"/>
  <c r="N115" i="61"/>
  <c r="N116" i="61"/>
  <c r="N117" i="61"/>
  <c r="N118" i="61"/>
  <c r="N119" i="61"/>
  <c r="N120" i="61"/>
  <c r="N121" i="61"/>
  <c r="N122" i="61"/>
  <c r="N123" i="61"/>
  <c r="N124" i="61"/>
  <c r="N125" i="61"/>
  <c r="N126" i="61"/>
  <c r="N127" i="61"/>
  <c r="N128" i="61"/>
  <c r="N129" i="61"/>
  <c r="N130" i="61"/>
  <c r="N135" i="61"/>
  <c r="N136" i="61"/>
  <c r="N137" i="61"/>
  <c r="N155" i="61"/>
  <c r="N156" i="61"/>
  <c r="N157" i="61"/>
  <c r="N159" i="61"/>
  <c r="N160" i="61"/>
  <c r="N161" i="61"/>
  <c r="N162" i="61"/>
  <c r="N164" i="61"/>
  <c r="N185" i="61"/>
  <c r="N188" i="61"/>
  <c r="N189" i="61"/>
  <c r="N190" i="61"/>
  <c r="N191" i="61"/>
  <c r="N192" i="61"/>
  <c r="N193" i="61"/>
  <c r="N194" i="61"/>
  <c r="N195" i="61"/>
  <c r="N196" i="61"/>
  <c r="N197" i="61"/>
  <c r="N198" i="61"/>
  <c r="N199" i="61"/>
  <c r="N200" i="61"/>
  <c r="N201" i="61"/>
  <c r="N202" i="61"/>
  <c r="N203" i="61"/>
  <c r="N204" i="61"/>
  <c r="N205" i="61"/>
  <c r="N206" i="61"/>
  <c r="N207" i="61"/>
  <c r="N209" i="61"/>
  <c r="N210" i="61"/>
  <c r="N211" i="61"/>
  <c r="N212" i="61"/>
  <c r="N213" i="61"/>
  <c r="N214" i="61"/>
  <c r="N215" i="61"/>
  <c r="N216" i="61"/>
  <c r="N217" i="61"/>
  <c r="N218" i="61"/>
  <c r="N219" i="61"/>
  <c r="N220" i="61"/>
  <c r="N221" i="61"/>
  <c r="N222" i="61"/>
  <c r="N223" i="61"/>
  <c r="N224" i="61"/>
  <c r="N225" i="61"/>
  <c r="N226" i="61"/>
  <c r="N227" i="61"/>
  <c r="N228" i="61"/>
  <c r="N229" i="61"/>
  <c r="N258" i="61"/>
  <c r="N278" i="61"/>
  <c r="N295" i="61"/>
  <c r="N296" i="61"/>
  <c r="N297" i="61"/>
  <c r="N298" i="61"/>
  <c r="N299" i="61"/>
  <c r="N300" i="61"/>
  <c r="N301" i="61"/>
  <c r="N302" i="61"/>
  <c r="P420" i="61"/>
  <c r="P421" i="61"/>
  <c r="P422" i="61"/>
  <c r="P423" i="61"/>
  <c r="O39" i="61"/>
  <c r="O40" i="61"/>
  <c r="O41" i="61"/>
  <c r="O105" i="61"/>
  <c r="O111" i="61"/>
  <c r="O112" i="61"/>
  <c r="O113" i="61"/>
  <c r="O114" i="61"/>
  <c r="O115" i="61"/>
  <c r="O116" i="61"/>
  <c r="O117" i="61"/>
  <c r="O118" i="61"/>
  <c r="O119" i="61"/>
  <c r="O120" i="61"/>
  <c r="O121" i="61"/>
  <c r="O122" i="61"/>
  <c r="O123" i="61"/>
  <c r="O124" i="61"/>
  <c r="O125" i="61"/>
  <c r="O126" i="61"/>
  <c r="O127" i="61"/>
  <c r="O128" i="61"/>
  <c r="O129" i="61"/>
  <c r="O130" i="61"/>
  <c r="O135" i="61"/>
  <c r="O136" i="61"/>
  <c r="O137" i="61"/>
  <c r="O155" i="61"/>
  <c r="O156" i="61"/>
  <c r="O157" i="61"/>
  <c r="O159" i="61"/>
  <c r="O160" i="61"/>
  <c r="O161" i="61"/>
  <c r="O162" i="61"/>
  <c r="O164" i="61"/>
  <c r="O185" i="61"/>
  <c r="O188" i="61"/>
  <c r="O189" i="61"/>
  <c r="O190" i="61"/>
  <c r="O191" i="61"/>
  <c r="O192" i="61"/>
  <c r="O193" i="61"/>
  <c r="O194" i="61"/>
  <c r="O195" i="61"/>
  <c r="O196" i="61"/>
  <c r="O197" i="61"/>
  <c r="O198" i="61"/>
  <c r="O199" i="61"/>
  <c r="O200" i="61"/>
  <c r="O201" i="61"/>
  <c r="O202" i="61"/>
  <c r="O203" i="61"/>
  <c r="O204" i="61"/>
  <c r="O205" i="61"/>
  <c r="O206" i="61"/>
  <c r="O207" i="61"/>
  <c r="O209" i="61"/>
  <c r="O210" i="61"/>
  <c r="O211" i="61"/>
  <c r="O212" i="61"/>
  <c r="O213" i="61"/>
  <c r="O214" i="61"/>
  <c r="O215" i="61"/>
  <c r="O216" i="61"/>
  <c r="O217" i="61"/>
  <c r="O218" i="61"/>
  <c r="O219" i="61"/>
  <c r="O220" i="61"/>
  <c r="O221" i="61"/>
  <c r="O222" i="61"/>
  <c r="O223" i="61"/>
  <c r="O224" i="61"/>
  <c r="O225" i="61"/>
  <c r="O226" i="61"/>
  <c r="O227" i="61"/>
  <c r="O228" i="61"/>
  <c r="O229" i="61"/>
  <c r="O258" i="61"/>
  <c r="O278" i="61"/>
  <c r="O295" i="61"/>
  <c r="O296" i="61"/>
  <c r="O297" i="61"/>
  <c r="O298" i="61"/>
  <c r="O299" i="61"/>
  <c r="O300" i="61"/>
  <c r="O301" i="61"/>
  <c r="O302" i="61"/>
  <c r="P40" i="61"/>
  <c r="P41" i="61"/>
  <c r="P114" i="61"/>
  <c r="P115" i="61"/>
  <c r="P116" i="61"/>
  <c r="P117" i="61"/>
  <c r="P118" i="61"/>
  <c r="P119" i="61"/>
  <c r="P120" i="61"/>
  <c r="P121" i="61"/>
  <c r="P122" i="61"/>
  <c r="P123" i="61"/>
  <c r="P124" i="61"/>
  <c r="P125" i="61"/>
  <c r="P126" i="61"/>
  <c r="P127" i="61"/>
  <c r="P128" i="61"/>
  <c r="P129" i="61"/>
  <c r="P130" i="61"/>
  <c r="P135" i="61"/>
  <c r="P136" i="61"/>
  <c r="P137" i="61"/>
  <c r="P155" i="61"/>
  <c r="P156" i="61"/>
  <c r="P157" i="61"/>
  <c r="P159" i="61"/>
  <c r="P160" i="61"/>
  <c r="P161" i="61"/>
  <c r="P162" i="61"/>
  <c r="P164" i="61"/>
  <c r="P185" i="61"/>
  <c r="P188" i="61"/>
  <c r="P189" i="61"/>
  <c r="P190" i="61"/>
  <c r="P191" i="61"/>
  <c r="P192" i="61"/>
  <c r="P193" i="61"/>
  <c r="P194" i="61"/>
  <c r="P195" i="61"/>
  <c r="P196" i="61"/>
  <c r="P197" i="61"/>
  <c r="P198" i="61"/>
  <c r="P199" i="61"/>
  <c r="P200" i="61"/>
  <c r="P201" i="61"/>
  <c r="P202" i="61"/>
  <c r="P203" i="61"/>
  <c r="P204" i="61"/>
  <c r="P205" i="61"/>
  <c r="P206" i="61"/>
  <c r="P207" i="61"/>
  <c r="P209" i="61"/>
  <c r="P210" i="61"/>
  <c r="P211" i="61"/>
  <c r="P212" i="61"/>
  <c r="P213" i="61"/>
  <c r="P214" i="61"/>
  <c r="P215" i="61"/>
  <c r="P216" i="61"/>
  <c r="P217" i="61"/>
  <c r="P218" i="61"/>
  <c r="P219" i="61"/>
  <c r="P220" i="61"/>
  <c r="P221" i="61"/>
  <c r="P222" i="61"/>
  <c r="P223" i="61"/>
  <c r="P224" i="61"/>
  <c r="P225" i="61"/>
  <c r="P226" i="61"/>
  <c r="P227" i="61"/>
  <c r="P228" i="61"/>
  <c r="P229" i="61"/>
  <c r="P258" i="61"/>
  <c r="P278" i="61"/>
  <c r="P295" i="61"/>
  <c r="P296" i="61"/>
  <c r="P297" i="61"/>
  <c r="P298" i="61"/>
  <c r="P299" i="61"/>
  <c r="P300" i="61"/>
  <c r="P301" i="61"/>
  <c r="P302" i="61"/>
  <c r="M339" i="61"/>
  <c r="M340" i="61"/>
  <c r="M344" i="61"/>
  <c r="M346" i="61"/>
  <c r="M347" i="61"/>
  <c r="M349" i="61"/>
  <c r="M352" i="61"/>
  <c r="M353" i="61"/>
  <c r="N43" i="61"/>
  <c r="N44" i="61"/>
  <c r="N45" i="61"/>
  <c r="N46" i="61"/>
  <c r="N47" i="61"/>
  <c r="N48" i="61"/>
  <c r="N49" i="61"/>
  <c r="N50" i="61"/>
  <c r="N331" i="61"/>
  <c r="N332" i="61"/>
  <c r="N334" i="61"/>
  <c r="N335" i="61"/>
  <c r="N336" i="61"/>
  <c r="N337" i="61"/>
  <c r="N338" i="61"/>
  <c r="N339" i="61"/>
  <c r="N340" i="61"/>
  <c r="N341" i="61"/>
  <c r="N342" i="61"/>
  <c r="N343" i="61"/>
  <c r="N344" i="61"/>
  <c r="N345" i="61"/>
  <c r="N346" i="61"/>
  <c r="N347" i="61"/>
  <c r="N348" i="61"/>
  <c r="N349" i="61"/>
  <c r="N350" i="61"/>
  <c r="N351" i="61"/>
  <c r="N352" i="61"/>
  <c r="N353" i="61"/>
  <c r="N354" i="61"/>
  <c r="O6" i="61"/>
  <c r="O26" i="61"/>
  <c r="O43" i="61"/>
  <c r="O44" i="61"/>
  <c r="O45" i="61"/>
  <c r="O46" i="61"/>
  <c r="O47" i="61"/>
  <c r="O48" i="61"/>
  <c r="O49" i="61"/>
  <c r="O50" i="61"/>
  <c r="O328" i="61"/>
  <c r="O329" i="61"/>
  <c r="O330" i="61"/>
  <c r="O331" i="61"/>
  <c r="O332" i="61"/>
  <c r="O334" i="61"/>
  <c r="O335" i="61"/>
  <c r="O336" i="61"/>
  <c r="O337" i="61"/>
  <c r="O338" i="61"/>
  <c r="O339" i="61"/>
  <c r="O340" i="61"/>
  <c r="O341" i="61"/>
  <c r="O342" i="61"/>
  <c r="O343" i="61"/>
  <c r="O344" i="61"/>
  <c r="O345" i="61"/>
  <c r="O346" i="61"/>
  <c r="O347" i="61"/>
  <c r="O348" i="61"/>
  <c r="O349" i="61"/>
  <c r="O350" i="61"/>
  <c r="O351" i="61"/>
  <c r="O352" i="61"/>
  <c r="O353" i="61"/>
  <c r="O354" i="61"/>
  <c r="O383" i="61"/>
  <c r="M416" i="61"/>
  <c r="M418" i="61"/>
  <c r="P6" i="61"/>
  <c r="P26" i="61"/>
  <c r="P43" i="61"/>
  <c r="P44" i="61"/>
  <c r="P45" i="61"/>
  <c r="P46" i="61"/>
  <c r="P47" i="61"/>
  <c r="P48" i="61"/>
  <c r="P49" i="61"/>
  <c r="P50" i="61"/>
  <c r="P319" i="61"/>
  <c r="P320" i="61"/>
  <c r="P321" i="61"/>
  <c r="P322" i="61"/>
  <c r="P323" i="61"/>
  <c r="P324" i="61"/>
  <c r="P325" i="61"/>
  <c r="P326" i="61"/>
  <c r="P327" i="61"/>
  <c r="P328" i="61"/>
  <c r="P329" i="61"/>
  <c r="P330" i="61"/>
  <c r="P331" i="61"/>
  <c r="P332" i="61"/>
  <c r="P334" i="61"/>
  <c r="P335" i="61"/>
  <c r="P336" i="61"/>
  <c r="P337" i="61"/>
  <c r="P338" i="61"/>
  <c r="P339" i="61"/>
  <c r="P340" i="61"/>
  <c r="P341" i="61"/>
  <c r="P342" i="61"/>
  <c r="P343" i="61"/>
  <c r="P344" i="61"/>
  <c r="P345" i="61"/>
  <c r="P346" i="61"/>
  <c r="P347" i="61"/>
  <c r="P348" i="61"/>
  <c r="P349" i="61"/>
  <c r="P350" i="61"/>
  <c r="P351" i="61"/>
  <c r="P352" i="61"/>
  <c r="P353" i="61"/>
  <c r="P354" i="61"/>
  <c r="P383" i="61"/>
  <c r="P403" i="61"/>
  <c r="M410" i="61"/>
  <c r="N411" i="61"/>
  <c r="N416" i="61"/>
  <c r="N417" i="61"/>
  <c r="N418" i="61"/>
  <c r="M33" i="61"/>
  <c r="M34" i="61"/>
  <c r="M62" i="61"/>
  <c r="M64" i="61"/>
  <c r="M72" i="61"/>
  <c r="M76" i="61"/>
  <c r="M78" i="61"/>
  <c r="M88" i="61"/>
  <c r="M90" i="61"/>
  <c r="M94" i="61"/>
  <c r="M96" i="61"/>
  <c r="M102" i="61"/>
  <c r="M170" i="61"/>
  <c r="M171" i="61"/>
  <c r="M172" i="61"/>
  <c r="M173" i="61"/>
  <c r="M174" i="61"/>
  <c r="M175" i="61"/>
  <c r="M176" i="61"/>
  <c r="M177" i="61"/>
  <c r="M380" i="61"/>
  <c r="M385" i="61"/>
  <c r="M386" i="61"/>
  <c r="M406" i="61"/>
  <c r="N410" i="61"/>
  <c r="P412" i="61"/>
  <c r="O416" i="61"/>
  <c r="O417" i="61"/>
  <c r="O418" i="61"/>
  <c r="O357" i="61"/>
  <c r="O363" i="61"/>
  <c r="O364" i="61"/>
  <c r="O365" i="61"/>
  <c r="O366" i="61"/>
  <c r="O367" i="61"/>
  <c r="O368" i="61"/>
  <c r="O369" i="61"/>
  <c r="O370" i="61"/>
  <c r="O371" i="61"/>
  <c r="O372" i="61"/>
  <c r="O373" i="61"/>
  <c r="O374" i="61"/>
  <c r="O375" i="61"/>
  <c r="O376" i="61"/>
  <c r="O377" i="61"/>
  <c r="O378" i="61"/>
  <c r="O379" i="61"/>
  <c r="O380" i="61"/>
  <c r="O385" i="61"/>
  <c r="O386" i="61"/>
  <c r="O387" i="61"/>
  <c r="O405" i="61"/>
  <c r="O406" i="61"/>
  <c r="O407" i="61"/>
  <c r="O410" i="61"/>
  <c r="O411" i="61"/>
  <c r="O412" i="61"/>
  <c r="O414" i="61"/>
  <c r="O435" i="61"/>
  <c r="O438" i="61"/>
  <c r="O439" i="61"/>
  <c r="O440" i="61"/>
  <c r="O441" i="61"/>
  <c r="O442" i="61"/>
  <c r="O443" i="61"/>
  <c r="O444" i="61"/>
  <c r="O445" i="61"/>
  <c r="O446" i="61"/>
  <c r="O447" i="61"/>
  <c r="O448" i="61"/>
  <c r="O449" i="61"/>
  <c r="O450" i="61"/>
  <c r="O451" i="61"/>
  <c r="O452" i="61"/>
  <c r="O453" i="61"/>
  <c r="O454" i="61"/>
  <c r="O455" i="61"/>
  <c r="O456" i="61"/>
  <c r="O457" i="61"/>
  <c r="O459" i="61"/>
  <c r="O460" i="61"/>
  <c r="O461" i="61"/>
  <c r="O462" i="61"/>
  <c r="O463" i="61"/>
  <c r="O464" i="61"/>
  <c r="O465" i="61"/>
  <c r="O466" i="61"/>
  <c r="O467" i="61"/>
  <c r="O468" i="61"/>
  <c r="O469" i="61"/>
  <c r="O470" i="61"/>
  <c r="O471" i="61"/>
  <c r="O472" i="61"/>
  <c r="O473" i="61"/>
  <c r="O474" i="61"/>
  <c r="O475" i="61"/>
  <c r="O476" i="61"/>
  <c r="O477" i="61"/>
  <c r="O478" i="61"/>
  <c r="O479" i="61"/>
  <c r="O508" i="61"/>
  <c r="O528" i="61"/>
  <c r="P438" i="61"/>
  <c r="P439" i="61"/>
  <c r="P440" i="61"/>
  <c r="P441" i="61"/>
  <c r="P442" i="61"/>
  <c r="P443" i="61"/>
  <c r="P444" i="61"/>
  <c r="P445" i="61"/>
  <c r="P446" i="61"/>
  <c r="P447" i="61"/>
  <c r="P448" i="61"/>
  <c r="P449" i="61"/>
  <c r="P450" i="61"/>
  <c r="P451" i="61"/>
  <c r="P452" i="61"/>
  <c r="P453" i="61"/>
  <c r="P454" i="61"/>
  <c r="P455" i="61"/>
  <c r="P456" i="61"/>
  <c r="P457" i="61"/>
  <c r="P459" i="61"/>
  <c r="P460" i="61"/>
  <c r="P461" i="61"/>
  <c r="P462" i="61"/>
  <c r="P463" i="61"/>
  <c r="P464" i="61"/>
  <c r="P465" i="61"/>
  <c r="P466" i="61"/>
  <c r="P467" i="61"/>
  <c r="P468" i="61"/>
  <c r="P469" i="61"/>
  <c r="P470" i="61"/>
  <c r="P471" i="61"/>
  <c r="P472" i="61"/>
  <c r="P473" i="61"/>
  <c r="P474" i="61"/>
  <c r="P475" i="61"/>
  <c r="P476" i="61"/>
  <c r="P477" i="61"/>
  <c r="P478" i="61"/>
  <c r="P479" i="61"/>
  <c r="P508" i="61"/>
  <c r="P528" i="61"/>
  <c r="P545" i="61"/>
  <c r="P546" i="61"/>
  <c r="P547" i="61"/>
  <c r="P548" i="61"/>
  <c r="M489" i="61"/>
  <c r="M495" i="61"/>
  <c r="M497" i="61"/>
  <c r="M511" i="61"/>
  <c r="N560" i="61"/>
  <c r="N482" i="61"/>
  <c r="N488" i="61"/>
  <c r="N489" i="61"/>
  <c r="N490" i="61"/>
  <c r="N491" i="61"/>
  <c r="N492" i="61"/>
  <c r="N493" i="61"/>
  <c r="N494" i="61"/>
  <c r="N495" i="61"/>
  <c r="N496" i="61"/>
  <c r="N497" i="61"/>
  <c r="N498" i="61"/>
  <c r="N499" i="61"/>
  <c r="N500" i="61"/>
  <c r="N501" i="61"/>
  <c r="N502" i="61"/>
  <c r="N503" i="61"/>
  <c r="N504" i="61"/>
  <c r="N505" i="61"/>
  <c r="N510" i="61"/>
  <c r="N511" i="61"/>
  <c r="N512" i="61"/>
  <c r="N530" i="61"/>
  <c r="N531" i="61"/>
  <c r="N532" i="61"/>
  <c r="N534" i="61"/>
  <c r="N535" i="61"/>
  <c r="N536" i="61"/>
  <c r="N537" i="61"/>
  <c r="N539" i="61"/>
  <c r="O482" i="61"/>
  <c r="O488" i="61"/>
  <c r="O489" i="61"/>
  <c r="O490" i="61"/>
  <c r="O491" i="61"/>
  <c r="O492" i="61"/>
  <c r="O493" i="61"/>
  <c r="O494" i="61"/>
  <c r="O495" i="61"/>
  <c r="O496" i="61"/>
  <c r="O497" i="61"/>
  <c r="O498" i="61"/>
  <c r="O499" i="61"/>
  <c r="O500" i="61"/>
  <c r="O501" i="61"/>
  <c r="O502" i="61"/>
  <c r="O503" i="61"/>
  <c r="O504" i="61"/>
  <c r="O505" i="61"/>
  <c r="O510" i="61"/>
  <c r="O511" i="61"/>
  <c r="O512" i="61"/>
  <c r="O530" i="61"/>
  <c r="O531" i="61"/>
  <c r="O532" i="61"/>
  <c r="O534" i="61"/>
  <c r="O535" i="61"/>
  <c r="O536" i="61"/>
  <c r="O537" i="61"/>
  <c r="O539" i="61"/>
  <c r="P416" i="61"/>
  <c r="P417" i="61"/>
  <c r="P418" i="61"/>
  <c r="P430" i="61"/>
  <c r="P432" i="61"/>
  <c r="P482" i="61"/>
  <c r="P488" i="61"/>
  <c r="P489" i="61"/>
  <c r="P490" i="61"/>
  <c r="P491" i="61"/>
  <c r="N420" i="61"/>
  <c r="N421" i="61"/>
  <c r="N422" i="61"/>
  <c r="N423" i="61"/>
  <c r="N424" i="61"/>
  <c r="N425" i="61"/>
  <c r="N426" i="61"/>
  <c r="N427" i="61"/>
  <c r="N516" i="61"/>
  <c r="N517" i="61"/>
  <c r="N541" i="61"/>
  <c r="N542" i="61"/>
  <c r="N543" i="61"/>
  <c r="M566" i="61"/>
  <c r="O403" i="61"/>
  <c r="O420" i="61"/>
  <c r="O421" i="61"/>
  <c r="O422" i="61"/>
  <c r="O423" i="61"/>
  <c r="O424" i="61"/>
  <c r="O425" i="61"/>
  <c r="O426" i="61"/>
  <c r="O427" i="61"/>
  <c r="O543" i="61"/>
  <c r="P424" i="61"/>
  <c r="P425" i="61"/>
  <c r="P426" i="61"/>
  <c r="P427" i="61"/>
  <c r="O545" i="61"/>
  <c r="O546" i="61"/>
  <c r="O547" i="61"/>
  <c r="O548" i="61"/>
  <c r="O549" i="61"/>
  <c r="O550" i="61"/>
  <c r="O551" i="61"/>
  <c r="O552" i="61"/>
  <c r="O677" i="61"/>
  <c r="P549" i="61"/>
  <c r="P550" i="61"/>
  <c r="P551" i="61"/>
  <c r="P552" i="61"/>
  <c r="M586" i="61"/>
  <c r="M588" i="61"/>
  <c r="M590" i="61"/>
  <c r="M596" i="61"/>
  <c r="M598" i="61"/>
  <c r="M600" i="61"/>
  <c r="M602" i="61"/>
  <c r="M604" i="61"/>
  <c r="N568" i="61"/>
  <c r="N569" i="61"/>
  <c r="N570" i="61"/>
  <c r="N571" i="61"/>
  <c r="N572" i="61"/>
  <c r="N573" i="61"/>
  <c r="N574" i="61"/>
  <c r="N575" i="61"/>
  <c r="N576" i="61"/>
  <c r="N577" i="61"/>
  <c r="N578" i="61"/>
  <c r="N579" i="61"/>
  <c r="N580" i="61"/>
  <c r="N581" i="61"/>
  <c r="N582" i="61"/>
  <c r="N584" i="61"/>
  <c r="N585" i="61"/>
  <c r="N586" i="61"/>
  <c r="N587" i="61"/>
  <c r="N588" i="61"/>
  <c r="N589" i="61"/>
  <c r="N590" i="61"/>
  <c r="N591" i="61"/>
  <c r="N592" i="61"/>
  <c r="N593" i="61"/>
  <c r="N594" i="61"/>
  <c r="N595" i="61"/>
  <c r="N596" i="61"/>
  <c r="N597" i="61"/>
  <c r="N598" i="61"/>
  <c r="N599" i="61"/>
  <c r="N600" i="61"/>
  <c r="N601" i="61"/>
  <c r="N602" i="61"/>
  <c r="N603" i="61"/>
  <c r="N604" i="61"/>
  <c r="N633" i="61"/>
  <c r="N653" i="61"/>
  <c r="O560" i="61"/>
  <c r="O563" i="61"/>
  <c r="O564" i="61"/>
  <c r="O565" i="61"/>
  <c r="O566" i="61"/>
  <c r="O567" i="61"/>
  <c r="O568" i="61"/>
  <c r="O569" i="61"/>
  <c r="O570" i="61"/>
  <c r="O571" i="61"/>
  <c r="O572" i="61"/>
  <c r="O573" i="61"/>
  <c r="O574" i="61"/>
  <c r="O575" i="61"/>
  <c r="O576" i="61"/>
  <c r="O577" i="61"/>
  <c r="O578" i="61"/>
  <c r="O579" i="61"/>
  <c r="O580" i="61"/>
  <c r="O581" i="61"/>
  <c r="O582" i="61"/>
  <c r="O584" i="61"/>
  <c r="O585" i="61"/>
  <c r="O586" i="61"/>
  <c r="O587" i="61"/>
  <c r="O588" i="61"/>
  <c r="O589" i="61"/>
  <c r="O590" i="61"/>
  <c r="O591" i="61"/>
  <c r="O592" i="61"/>
  <c r="O593" i="61"/>
  <c r="O594" i="61"/>
  <c r="O595" i="61"/>
  <c r="O596" i="61"/>
  <c r="O597" i="61"/>
  <c r="O598" i="61"/>
  <c r="O599" i="61"/>
  <c r="O600" i="61"/>
  <c r="O601" i="61"/>
  <c r="O602" i="61"/>
  <c r="O603" i="61"/>
  <c r="O604" i="61"/>
  <c r="O633" i="61"/>
  <c r="O653" i="61"/>
  <c r="P492" i="61"/>
  <c r="P493" i="61"/>
  <c r="P494" i="61"/>
  <c r="P495" i="61"/>
  <c r="P496" i="61"/>
  <c r="P497" i="61"/>
  <c r="P498" i="61"/>
  <c r="P499" i="61"/>
  <c r="P500" i="61"/>
  <c r="P501" i="61"/>
  <c r="P502" i="61"/>
  <c r="P503" i="61"/>
  <c r="P504" i="61"/>
  <c r="P505" i="61"/>
  <c r="P510" i="61"/>
  <c r="P511" i="61"/>
  <c r="P512" i="61"/>
  <c r="P530" i="61"/>
  <c r="P531" i="61"/>
  <c r="P532" i="61"/>
  <c r="P534" i="61"/>
  <c r="P535" i="61"/>
  <c r="P536" i="61"/>
  <c r="P537" i="61"/>
  <c r="P539" i="61"/>
  <c r="P560" i="61"/>
  <c r="P563" i="61"/>
  <c r="P564" i="61"/>
  <c r="P565" i="61"/>
  <c r="P566" i="61"/>
  <c r="P567" i="61"/>
  <c r="P568" i="61"/>
  <c r="P569" i="61"/>
  <c r="P570" i="61"/>
  <c r="P571" i="61"/>
  <c r="P572" i="61"/>
  <c r="P573" i="61"/>
  <c r="P574" i="61"/>
  <c r="P575" i="61"/>
  <c r="P576" i="61"/>
  <c r="P577" i="61"/>
  <c r="P578" i="61"/>
  <c r="P579" i="61"/>
  <c r="P580" i="61"/>
  <c r="P581" i="61"/>
  <c r="P582" i="61"/>
  <c r="P584" i="61"/>
  <c r="P585" i="61"/>
  <c r="P586" i="61"/>
  <c r="P587" i="61"/>
  <c r="P588" i="61"/>
  <c r="P589" i="61"/>
  <c r="P590" i="61"/>
  <c r="P591" i="61"/>
  <c r="P592" i="61"/>
  <c r="P593" i="61"/>
  <c r="P594" i="61"/>
  <c r="P595" i="61"/>
  <c r="P596" i="61"/>
  <c r="P597" i="61"/>
  <c r="P598" i="61"/>
  <c r="P599" i="61"/>
  <c r="P600" i="61"/>
  <c r="P601" i="61"/>
  <c r="P602" i="61"/>
  <c r="P603" i="61"/>
  <c r="P604" i="61"/>
  <c r="P633" i="61"/>
  <c r="M618" i="61"/>
  <c r="M620" i="61"/>
  <c r="M624" i="61"/>
  <c r="M626" i="61"/>
  <c r="M628" i="61"/>
  <c r="M630" i="61"/>
  <c r="N619" i="61"/>
  <c r="N620" i="61"/>
  <c r="N621" i="61"/>
  <c r="N622" i="61"/>
  <c r="N623" i="61"/>
  <c r="N624" i="61"/>
  <c r="N625" i="61"/>
  <c r="N626" i="61"/>
  <c r="N627" i="61"/>
  <c r="N628" i="61"/>
  <c r="N629" i="61"/>
  <c r="N630" i="61"/>
  <c r="N635" i="61"/>
  <c r="N636" i="61"/>
  <c r="N637" i="61"/>
  <c r="N655" i="61"/>
  <c r="N656" i="61"/>
  <c r="N657" i="61"/>
  <c r="N660" i="61"/>
  <c r="N661" i="61"/>
  <c r="N662" i="61"/>
  <c r="P653" i="61"/>
  <c r="P670" i="61"/>
  <c r="P671" i="61"/>
  <c r="P672" i="61"/>
  <c r="P673" i="61"/>
  <c r="P674" i="61"/>
  <c r="P675" i="61"/>
  <c r="P676" i="61"/>
  <c r="P677" i="61"/>
  <c r="N778" i="61"/>
  <c r="M688" i="61"/>
  <c r="M690" i="61"/>
  <c r="M692" i="61"/>
  <c r="M694" i="61"/>
  <c r="M696" i="61"/>
  <c r="M698" i="61"/>
  <c r="M700" i="61"/>
  <c r="M702" i="61"/>
  <c r="M704" i="61"/>
  <c r="M706" i="61"/>
  <c r="M712" i="61"/>
  <c r="M714" i="61"/>
  <c r="M716" i="61"/>
  <c r="M718" i="61"/>
  <c r="M720" i="61"/>
  <c r="M723" i="61"/>
  <c r="M724" i="61"/>
  <c r="M729" i="61"/>
  <c r="M758" i="61"/>
  <c r="O778" i="61"/>
  <c r="N664" i="61"/>
  <c r="N685" i="61"/>
  <c r="N688" i="61"/>
  <c r="N689" i="61"/>
  <c r="N690" i="61"/>
  <c r="N691" i="61"/>
  <c r="N692" i="61"/>
  <c r="N693" i="61"/>
  <c r="N694" i="61"/>
  <c r="N695" i="61"/>
  <c r="N696" i="61"/>
  <c r="N697" i="61"/>
  <c r="N698" i="61"/>
  <c r="N699" i="61"/>
  <c r="N700" i="61"/>
  <c r="N701" i="61"/>
  <c r="N702" i="61"/>
  <c r="N703" i="61"/>
  <c r="N704" i="61"/>
  <c r="N705" i="61"/>
  <c r="N706" i="61"/>
  <c r="N707" i="61"/>
  <c r="N709" i="61"/>
  <c r="N710" i="61"/>
  <c r="N711" i="61"/>
  <c r="N712" i="61"/>
  <c r="N713" i="61"/>
  <c r="N714" i="61"/>
  <c r="N715" i="61"/>
  <c r="N716" i="61"/>
  <c r="N717" i="61"/>
  <c r="N718" i="61"/>
  <c r="N719" i="61"/>
  <c r="N720" i="61"/>
  <c r="N721" i="61"/>
  <c r="N722" i="61"/>
  <c r="N723" i="61"/>
  <c r="N724" i="61"/>
  <c r="N725" i="61"/>
  <c r="N726" i="61"/>
  <c r="N727" i="61"/>
  <c r="N728" i="61"/>
  <c r="N729" i="61"/>
  <c r="N758" i="61"/>
  <c r="P778" i="61"/>
  <c r="O685" i="61"/>
  <c r="O688" i="61"/>
  <c r="O689" i="61"/>
  <c r="O690" i="61"/>
  <c r="O691" i="61"/>
  <c r="O692" i="61"/>
  <c r="O693" i="61"/>
  <c r="O694" i="61"/>
  <c r="O695" i="61"/>
  <c r="O696" i="61"/>
  <c r="O697" i="61"/>
  <c r="O698" i="61"/>
  <c r="O699" i="61"/>
  <c r="O700" i="61"/>
  <c r="O701" i="61"/>
  <c r="O702" i="61"/>
  <c r="O703" i="61"/>
  <c r="O704" i="61"/>
  <c r="O705" i="61"/>
  <c r="O706" i="61"/>
  <c r="O707" i="61"/>
  <c r="O709" i="61"/>
  <c r="O710" i="61"/>
  <c r="O711" i="61"/>
  <c r="O712" i="61"/>
  <c r="O713" i="61"/>
  <c r="O714" i="61"/>
  <c r="O715" i="61"/>
  <c r="O716" i="61"/>
  <c r="O717" i="61"/>
  <c r="O718" i="61"/>
  <c r="O719" i="61"/>
  <c r="O720" i="61"/>
  <c r="O721" i="61"/>
  <c r="O722" i="61"/>
  <c r="O723" i="61"/>
  <c r="O724" i="61"/>
  <c r="O725" i="61"/>
  <c r="O726" i="61"/>
  <c r="O727" i="61"/>
  <c r="O728" i="61"/>
  <c r="O729" i="61"/>
  <c r="O758" i="61"/>
  <c r="M781" i="61"/>
  <c r="P614" i="61"/>
  <c r="P615" i="61"/>
  <c r="P616" i="61"/>
  <c r="P617" i="61"/>
  <c r="P618" i="61"/>
  <c r="P619" i="61"/>
  <c r="P620" i="61"/>
  <c r="P621" i="61"/>
  <c r="P622" i="61"/>
  <c r="P623" i="61"/>
  <c r="P624" i="61"/>
  <c r="P625" i="61"/>
  <c r="P626" i="61"/>
  <c r="P627" i="61"/>
  <c r="P628" i="61"/>
  <c r="P629" i="61"/>
  <c r="P630" i="61"/>
  <c r="P635" i="61"/>
  <c r="P636" i="61"/>
  <c r="P637" i="61"/>
  <c r="P655" i="61"/>
  <c r="P656" i="61"/>
  <c r="P657" i="61"/>
  <c r="P660" i="61"/>
  <c r="P661" i="61"/>
  <c r="P662" i="61"/>
  <c r="P664" i="61"/>
  <c r="P685" i="61"/>
  <c r="P688" i="61"/>
  <c r="P689" i="61"/>
  <c r="P690" i="61"/>
  <c r="P691" i="61"/>
  <c r="P692" i="61"/>
  <c r="P693" i="61"/>
  <c r="P694" i="61"/>
  <c r="P695" i="61"/>
  <c r="P696" i="61"/>
  <c r="P697" i="61"/>
  <c r="P698" i="61"/>
  <c r="P699" i="61"/>
  <c r="P700" i="61"/>
  <c r="P701" i="61"/>
  <c r="P702" i="61"/>
  <c r="P703" i="61"/>
  <c r="P704" i="61"/>
  <c r="P705" i="61"/>
  <c r="P706" i="61"/>
  <c r="P707" i="61"/>
  <c r="P709" i="61"/>
  <c r="P710" i="61"/>
  <c r="P711" i="61"/>
  <c r="P712" i="61"/>
  <c r="P713" i="61"/>
  <c r="P714" i="61"/>
  <c r="P715" i="61"/>
  <c r="P716" i="61"/>
  <c r="P717" i="61"/>
  <c r="P718" i="61"/>
  <c r="P719" i="61"/>
  <c r="P720" i="61"/>
  <c r="P721" i="61"/>
  <c r="P722" i="61"/>
  <c r="P723" i="61"/>
  <c r="P724" i="61"/>
  <c r="P725" i="61"/>
  <c r="P726" i="61"/>
  <c r="P727" i="61"/>
  <c r="P728" i="61"/>
  <c r="P729" i="61"/>
  <c r="P758" i="61"/>
  <c r="N754" i="61"/>
  <c r="N755" i="61"/>
  <c r="N760" i="61"/>
  <c r="N761" i="61"/>
  <c r="N762" i="61"/>
  <c r="N801" i="61"/>
  <c r="N802" i="61"/>
  <c r="O802" i="61"/>
  <c r="O1014" i="61"/>
  <c r="O1015" i="61"/>
  <c r="O1016" i="61"/>
  <c r="O1017" i="61"/>
  <c r="P802" i="61"/>
  <c r="M786" i="61"/>
  <c r="M854" i="61"/>
  <c r="M920" i="61"/>
  <c r="M926" i="61"/>
  <c r="P1028" i="61"/>
  <c r="N1031" i="61"/>
  <c r="O1032" i="61"/>
  <c r="N780" i="61"/>
  <c r="N781" i="61"/>
  <c r="N782" i="61"/>
  <c r="N785" i="61"/>
  <c r="N786" i="61"/>
  <c r="N787" i="61"/>
  <c r="N789" i="61"/>
  <c r="N810" i="61"/>
  <c r="N813" i="61"/>
  <c r="N814" i="61"/>
  <c r="N815" i="61"/>
  <c r="N816" i="61"/>
  <c r="N817" i="61"/>
  <c r="N818" i="61"/>
  <c r="N819" i="61"/>
  <c r="N820" i="61"/>
  <c r="N821" i="61"/>
  <c r="N822" i="61"/>
  <c r="N823" i="61"/>
  <c r="N824" i="61"/>
  <c r="N825" i="61"/>
  <c r="N826" i="61"/>
  <c r="N827" i="61"/>
  <c r="N828" i="61"/>
  <c r="N829" i="61"/>
  <c r="N830" i="61"/>
  <c r="N831" i="61"/>
  <c r="N832" i="61"/>
  <c r="N834" i="61"/>
  <c r="N835" i="61"/>
  <c r="N836" i="61"/>
  <c r="N837" i="61"/>
  <c r="N838" i="61"/>
  <c r="N839" i="61"/>
  <c r="N840" i="61"/>
  <c r="N841" i="61"/>
  <c r="N842" i="61"/>
  <c r="N843" i="61"/>
  <c r="N844" i="61"/>
  <c r="N845" i="61"/>
  <c r="N846" i="61"/>
  <c r="N847" i="61"/>
  <c r="N848" i="61"/>
  <c r="N849" i="61"/>
  <c r="N850" i="61"/>
  <c r="N851" i="61"/>
  <c r="N852" i="61"/>
  <c r="N853" i="61"/>
  <c r="N854" i="61"/>
  <c r="N883" i="61"/>
  <c r="N903" i="61"/>
  <c r="N920" i="61"/>
  <c r="N921" i="61"/>
  <c r="N922" i="61"/>
  <c r="N923" i="61"/>
  <c r="N924" i="61"/>
  <c r="N925" i="61"/>
  <c r="N926" i="61"/>
  <c r="N927" i="61"/>
  <c r="O752" i="61"/>
  <c r="O753" i="61"/>
  <c r="O754" i="61"/>
  <c r="O755" i="61"/>
  <c r="O760" i="61"/>
  <c r="O761" i="61"/>
  <c r="O762" i="61"/>
  <c r="O780" i="61"/>
  <c r="O781" i="61"/>
  <c r="O782" i="61"/>
  <c r="O785" i="61"/>
  <c r="O786" i="61"/>
  <c r="O787" i="61"/>
  <c r="O789" i="61"/>
  <c r="O810" i="61"/>
  <c r="O813" i="61"/>
  <c r="O814" i="61"/>
  <c r="O815" i="61"/>
  <c r="O816" i="61"/>
  <c r="O817" i="61"/>
  <c r="O818" i="61"/>
  <c r="O819" i="61"/>
  <c r="O820" i="61"/>
  <c r="O821" i="61"/>
  <c r="O822" i="61"/>
  <c r="O823" i="61"/>
  <c r="O824" i="61"/>
  <c r="O825" i="61"/>
  <c r="O826" i="61"/>
  <c r="O827" i="61"/>
  <c r="O828" i="61"/>
  <c r="O829" i="61"/>
  <c r="O830" i="61"/>
  <c r="O831" i="61"/>
  <c r="O832" i="61"/>
  <c r="O834" i="61"/>
  <c r="O835" i="61"/>
  <c r="O836" i="61"/>
  <c r="O837" i="61"/>
  <c r="O838" i="61"/>
  <c r="O839" i="61"/>
  <c r="O840" i="61"/>
  <c r="O841" i="61"/>
  <c r="O842" i="61"/>
  <c r="O843" i="61"/>
  <c r="O844" i="61"/>
  <c r="O845" i="61"/>
  <c r="O846" i="61"/>
  <c r="O847" i="61"/>
  <c r="O848" i="61"/>
  <c r="O849" i="61"/>
  <c r="O850" i="61"/>
  <c r="O851" i="61"/>
  <c r="O852" i="61"/>
  <c r="O853" i="61"/>
  <c r="O854" i="61"/>
  <c r="O883" i="61"/>
  <c r="O903" i="61"/>
  <c r="O920" i="61"/>
  <c r="O921" i="61"/>
  <c r="O922" i="61"/>
  <c r="O923" i="61"/>
  <c r="O924" i="61"/>
  <c r="O925" i="61"/>
  <c r="O926" i="61"/>
  <c r="O927" i="61"/>
  <c r="P747" i="61"/>
  <c r="P748" i="61"/>
  <c r="P749" i="61"/>
  <c r="P750" i="61"/>
  <c r="P751" i="61"/>
  <c r="P752" i="61"/>
  <c r="P753" i="61"/>
  <c r="P754" i="61"/>
  <c r="P755" i="61"/>
  <c r="P760" i="61"/>
  <c r="P761" i="61"/>
  <c r="P762" i="61"/>
  <c r="P780" i="61"/>
  <c r="P781" i="61"/>
  <c r="P782" i="61"/>
  <c r="P785" i="61"/>
  <c r="P786" i="61"/>
  <c r="P787" i="61"/>
  <c r="P789" i="61"/>
  <c r="P810" i="61"/>
  <c r="P813" i="61"/>
  <c r="P814" i="61"/>
  <c r="P815" i="61"/>
  <c r="P816" i="61"/>
  <c r="P817" i="61"/>
  <c r="P818" i="61"/>
  <c r="P819" i="61"/>
  <c r="P820" i="61"/>
  <c r="P821" i="61"/>
  <c r="P822" i="61"/>
  <c r="P823" i="61"/>
  <c r="P824" i="61"/>
  <c r="P825" i="61"/>
  <c r="P826" i="61"/>
  <c r="P827" i="61"/>
  <c r="P828" i="61"/>
  <c r="P829" i="61"/>
  <c r="P830" i="61"/>
  <c r="P831" i="61"/>
  <c r="P832" i="61"/>
  <c r="P834" i="61"/>
  <c r="P835" i="61"/>
  <c r="P836" i="61"/>
  <c r="P837" i="61"/>
  <c r="P838" i="61"/>
  <c r="P839" i="61"/>
  <c r="P840" i="61"/>
  <c r="P841" i="61"/>
  <c r="P842" i="61"/>
  <c r="P843" i="61"/>
  <c r="P844" i="61"/>
  <c r="P845" i="61"/>
  <c r="P846" i="61"/>
  <c r="P847" i="61"/>
  <c r="P848" i="61"/>
  <c r="P849" i="61"/>
  <c r="P850" i="61"/>
  <c r="P851" i="61"/>
  <c r="P852" i="61"/>
  <c r="P853" i="61"/>
  <c r="P854" i="61"/>
  <c r="P883" i="61"/>
  <c r="P903" i="61"/>
  <c r="P920" i="61"/>
  <c r="P921" i="61"/>
  <c r="P922" i="61"/>
  <c r="P923" i="61"/>
  <c r="P924" i="61"/>
  <c r="P925" i="61"/>
  <c r="P926" i="61"/>
  <c r="P927" i="61"/>
  <c r="M968" i="61"/>
  <c r="M970" i="61"/>
  <c r="N956" i="61"/>
  <c r="N957" i="61"/>
  <c r="N959" i="61"/>
  <c r="N960" i="61"/>
  <c r="N961" i="61"/>
  <c r="N962" i="61"/>
  <c r="N963" i="61"/>
  <c r="N964" i="61"/>
  <c r="N965" i="61"/>
  <c r="N966" i="61"/>
  <c r="N967" i="61"/>
  <c r="N968" i="61"/>
  <c r="N969" i="61"/>
  <c r="N970" i="61"/>
  <c r="N971" i="61"/>
  <c r="N972" i="61"/>
  <c r="N973" i="61"/>
  <c r="N974" i="61"/>
  <c r="N975" i="61"/>
  <c r="N976" i="61"/>
  <c r="N977" i="61"/>
  <c r="N978" i="61"/>
  <c r="N979" i="61"/>
  <c r="N1008" i="61"/>
  <c r="O945" i="61"/>
  <c r="O946" i="61"/>
  <c r="O947" i="61"/>
  <c r="O948" i="61"/>
  <c r="O949" i="61"/>
  <c r="O950" i="61"/>
  <c r="O951" i="61"/>
  <c r="O952" i="61"/>
  <c r="O953" i="61"/>
  <c r="O954" i="61"/>
  <c r="O955" i="61"/>
  <c r="O956" i="61"/>
  <c r="O957" i="61"/>
  <c r="O959" i="61"/>
  <c r="O960" i="61"/>
  <c r="O961" i="61"/>
  <c r="O962" i="61"/>
  <c r="O963" i="61"/>
  <c r="O964" i="61"/>
  <c r="O965" i="61"/>
  <c r="O966" i="61"/>
  <c r="O967" i="61"/>
  <c r="O968" i="61"/>
  <c r="O969" i="61"/>
  <c r="O970" i="61"/>
  <c r="O971" i="61"/>
  <c r="O972" i="61"/>
  <c r="O973" i="61"/>
  <c r="O974" i="61"/>
  <c r="O975" i="61"/>
  <c r="O976" i="61"/>
  <c r="N1012" i="61"/>
  <c r="M1041" i="61"/>
  <c r="M1043" i="61"/>
  <c r="P953" i="61"/>
  <c r="P954" i="61"/>
  <c r="P955" i="61"/>
  <c r="P956" i="61"/>
  <c r="P957" i="61"/>
  <c r="P959" i="61"/>
  <c r="P960" i="61"/>
  <c r="P961" i="61"/>
  <c r="P962" i="61"/>
  <c r="P963" i="61"/>
  <c r="P964" i="61"/>
  <c r="P965" i="61"/>
  <c r="P966" i="61"/>
  <c r="P967" i="61"/>
  <c r="P968" i="61"/>
  <c r="P969" i="61"/>
  <c r="P970" i="61"/>
  <c r="P971" i="61"/>
  <c r="P972" i="61"/>
  <c r="P973" i="61"/>
  <c r="P974" i="61"/>
  <c r="P975" i="61"/>
  <c r="P976" i="61"/>
  <c r="P977" i="61"/>
  <c r="P978" i="61"/>
  <c r="P979" i="61"/>
  <c r="P1008" i="61"/>
  <c r="N1011" i="61"/>
  <c r="O1012" i="61"/>
  <c r="N1041" i="61"/>
  <c r="N1042" i="61"/>
  <c r="N1043" i="61"/>
  <c r="P1055" i="61"/>
  <c r="P1057" i="61"/>
  <c r="N1010" i="61"/>
  <c r="O1011" i="61"/>
  <c r="P1012" i="61"/>
  <c r="N1086" i="61"/>
  <c r="N1087" i="61"/>
  <c r="N1088" i="61"/>
  <c r="N1089" i="61"/>
  <c r="N1090" i="61"/>
  <c r="N1091" i="61"/>
  <c r="N1092" i="61"/>
  <c r="N1093" i="61"/>
  <c r="N1094" i="61"/>
  <c r="N1095" i="61"/>
  <c r="N1096" i="61"/>
  <c r="N1097" i="61"/>
  <c r="N1098" i="61"/>
  <c r="N1099" i="61"/>
  <c r="N1100" i="61"/>
  <c r="N1101" i="61"/>
  <c r="N1102" i="61"/>
  <c r="N1103" i="61"/>
  <c r="N1104" i="61"/>
  <c r="N1125" i="61"/>
  <c r="O1089" i="61"/>
  <c r="O1090" i="61"/>
  <c r="O1091" i="61"/>
  <c r="O1092" i="61"/>
  <c r="O1093" i="61"/>
  <c r="O1094" i="61"/>
  <c r="O1095" i="61"/>
  <c r="O1096" i="61"/>
  <c r="O1097" i="61"/>
  <c r="O1098" i="61"/>
  <c r="O1099" i="61"/>
  <c r="O1100" i="61"/>
  <c r="O1101" i="61"/>
  <c r="O1102" i="61"/>
  <c r="O1103" i="61"/>
  <c r="O1104" i="61"/>
  <c r="P1032" i="61"/>
  <c r="P1035" i="61"/>
  <c r="P1036" i="61"/>
  <c r="P1037" i="61"/>
  <c r="P1039" i="61"/>
  <c r="P1069" i="61"/>
  <c r="P1070" i="61"/>
  <c r="P1071" i="61"/>
  <c r="P1072" i="61"/>
  <c r="P1073" i="61"/>
  <c r="P1074" i="61"/>
  <c r="P1075" i="61"/>
  <c r="P1076" i="61"/>
  <c r="P1077" i="61"/>
  <c r="P1078" i="61"/>
  <c r="P1079" i="61"/>
  <c r="P1080" i="61"/>
  <c r="P1081" i="61"/>
  <c r="P1082" i="61"/>
  <c r="P1084" i="61"/>
  <c r="P1085" i="61"/>
  <c r="P1086" i="61"/>
  <c r="P1087" i="61"/>
  <c r="P1088" i="61"/>
  <c r="P1089" i="61"/>
  <c r="P1090" i="61"/>
  <c r="P1091" i="61"/>
  <c r="P1092" i="61"/>
  <c r="P1093" i="61"/>
  <c r="P1094" i="61"/>
  <c r="P1095" i="61"/>
  <c r="P1096" i="61"/>
  <c r="P1097" i="61"/>
  <c r="P1098" i="61"/>
  <c r="P1099" i="61"/>
  <c r="P1100" i="61"/>
  <c r="P1101" i="61"/>
  <c r="P1102" i="61"/>
  <c r="P1103" i="61"/>
  <c r="P1104" i="61"/>
  <c r="N1123" i="61"/>
  <c r="N1122" i="61"/>
  <c r="N1137" i="61"/>
  <c r="N1107" i="61"/>
  <c r="N1113" i="61"/>
  <c r="N1114" i="61"/>
  <c r="N1115" i="61"/>
  <c r="N1116" i="61"/>
  <c r="N1117" i="61"/>
  <c r="N1118" i="61"/>
  <c r="N1119" i="61"/>
  <c r="N1120" i="61"/>
  <c r="N1121" i="61"/>
  <c r="N1136" i="61"/>
  <c r="O1041" i="61"/>
  <c r="O1042" i="61"/>
  <c r="O1043" i="61"/>
  <c r="O1055" i="61"/>
  <c r="O1057" i="61"/>
  <c r="P1107" i="61"/>
  <c r="P1113" i="61"/>
  <c r="N1139" i="61"/>
  <c r="N1140" i="61"/>
  <c r="N1141" i="61"/>
  <c r="N1142" i="61"/>
  <c r="M1045" i="61"/>
  <c r="M1047" i="61"/>
  <c r="M1049" i="61"/>
  <c r="M1051" i="61"/>
  <c r="O1139" i="61"/>
  <c r="O1140" i="61"/>
  <c r="O1141" i="61"/>
  <c r="O1142" i="61"/>
  <c r="N1028" i="61"/>
  <c r="N1045" i="61"/>
  <c r="N1046" i="61"/>
  <c r="N1047" i="61"/>
  <c r="N1048" i="61"/>
  <c r="N1049" i="61"/>
  <c r="N1050" i="61"/>
  <c r="N1051" i="61"/>
  <c r="N1052" i="61"/>
  <c r="P1139" i="61"/>
  <c r="P1140" i="61"/>
  <c r="P1141" i="61"/>
  <c r="P1142" i="61"/>
  <c r="O977" i="61"/>
  <c r="O978" i="61"/>
  <c r="O979" i="61"/>
  <c r="O1008" i="61"/>
  <c r="O1028" i="61"/>
  <c r="O1045" i="61"/>
  <c r="O1046" i="61"/>
  <c r="O1047" i="61"/>
  <c r="O1048" i="61"/>
  <c r="O1049" i="61"/>
  <c r="O1050" i="61"/>
  <c r="O1051" i="61"/>
  <c r="O1052" i="61"/>
  <c r="O1109" i="61"/>
  <c r="N1133" i="61"/>
  <c r="N1153" i="61"/>
  <c r="N1170" i="61"/>
  <c r="N1171" i="61"/>
  <c r="N1172" i="61"/>
  <c r="N1173" i="61"/>
  <c r="N1174" i="61"/>
  <c r="N1175" i="61"/>
  <c r="N1176" i="61"/>
  <c r="N1177" i="61"/>
  <c r="O1133" i="61"/>
  <c r="O1153" i="61"/>
  <c r="O1170" i="61"/>
  <c r="O1171" i="61"/>
  <c r="O1172" i="61"/>
  <c r="O1173" i="61"/>
  <c r="O1174" i="61"/>
  <c r="O1175" i="61"/>
  <c r="O1176" i="61"/>
  <c r="O1177" i="61"/>
  <c r="P1133" i="61"/>
  <c r="P1153" i="61"/>
  <c r="P1170" i="61"/>
  <c r="P1171" i="61"/>
  <c r="P1172" i="61"/>
  <c r="P1173" i="61"/>
  <c r="P1174" i="61"/>
  <c r="P1175" i="61"/>
  <c r="P1176" i="61"/>
  <c r="P1177" i="61"/>
  <c r="M1185" i="61"/>
  <c r="M1189" i="61"/>
  <c r="M1191" i="61"/>
  <c r="M1193" i="61"/>
  <c r="M1195" i="61"/>
  <c r="N1223" i="61"/>
  <c r="N1224" i="61"/>
  <c r="N1225" i="61"/>
  <c r="O1107" i="61"/>
  <c r="O1113" i="61"/>
  <c r="O1114" i="61"/>
  <c r="O1115" i="61"/>
  <c r="P1114" i="61"/>
  <c r="P1115" i="61"/>
  <c r="P1116" i="61"/>
  <c r="P1117" i="61"/>
  <c r="P1118" i="61"/>
  <c r="P1119" i="61"/>
  <c r="P1120" i="61"/>
  <c r="P1121" i="61"/>
  <c r="P1122" i="61"/>
  <c r="P1123" i="61"/>
  <c r="P1124" i="61"/>
  <c r="P1125" i="61"/>
  <c r="P1126" i="61"/>
  <c r="P1127" i="61"/>
  <c r="P1128" i="61"/>
  <c r="P1129" i="61"/>
  <c r="P1130" i="61"/>
  <c r="P1135" i="61"/>
  <c r="P1136" i="61"/>
  <c r="P1137" i="61"/>
  <c r="P1155" i="61"/>
  <c r="P1156" i="61"/>
  <c r="P1157" i="61"/>
  <c r="M1197" i="61"/>
  <c r="M1199" i="61"/>
  <c r="M1201" i="61"/>
  <c r="M1203" i="61"/>
  <c r="M1205" i="61"/>
  <c r="M1207" i="61"/>
  <c r="M1209" i="61"/>
  <c r="M1211" i="61"/>
  <c r="M1213" i="61"/>
  <c r="M1215" i="61"/>
  <c r="M1217" i="61"/>
  <c r="M1219" i="61"/>
  <c r="M1221" i="61"/>
  <c r="M1223" i="61"/>
  <c r="M1225" i="61"/>
  <c r="M1227" i="61"/>
  <c r="M1229" i="61"/>
  <c r="N1226" i="61"/>
  <c r="N1227" i="61"/>
  <c r="N1228" i="61"/>
  <c r="N1229" i="61"/>
  <c r="N1258" i="61"/>
  <c r="N1278" i="61"/>
  <c r="N1296" i="61"/>
  <c r="N1297" i="61"/>
  <c r="N1298" i="61"/>
  <c r="N1299" i="61"/>
  <c r="N1300" i="61"/>
  <c r="N1301" i="61"/>
  <c r="N1302" i="61"/>
  <c r="O1116" i="61"/>
  <c r="O1117" i="61"/>
  <c r="O1118" i="61"/>
  <c r="O1119" i="61"/>
  <c r="O1120" i="61"/>
  <c r="O1121" i="61"/>
  <c r="O1122" i="61"/>
  <c r="O1123" i="61"/>
  <c r="O1124" i="61"/>
  <c r="O1125" i="61"/>
  <c r="O1126" i="61"/>
  <c r="O1127" i="61"/>
  <c r="O1128" i="61"/>
  <c r="O1129" i="61"/>
  <c r="O1130" i="61"/>
  <c r="O1135" i="61"/>
  <c r="O1136" i="61"/>
  <c r="O1137" i="61"/>
  <c r="O1155" i="61"/>
  <c r="O1156" i="61"/>
  <c r="O1157" i="61"/>
  <c r="O1160" i="61"/>
  <c r="O1161" i="61"/>
  <c r="O1162" i="61"/>
  <c r="O1164" i="61"/>
  <c r="O1185" i="61"/>
  <c r="O1188" i="61"/>
  <c r="O1189" i="61"/>
  <c r="O1190" i="61"/>
  <c r="O1191" i="61"/>
  <c r="O1192" i="61"/>
  <c r="O1193" i="61"/>
  <c r="O1194" i="61"/>
  <c r="O1195" i="61"/>
  <c r="O1196" i="61"/>
  <c r="O1197" i="61"/>
  <c r="O1198" i="61"/>
  <c r="O1199" i="61"/>
  <c r="O1200" i="61"/>
  <c r="O1201" i="61"/>
  <c r="O1202" i="61"/>
  <c r="O1203" i="61"/>
  <c r="O1204" i="61"/>
  <c r="O1205" i="61"/>
  <c r="O1206" i="61"/>
  <c r="O1207" i="61"/>
  <c r="O1209" i="61"/>
  <c r="O1210" i="61"/>
  <c r="O1211" i="61"/>
  <c r="O1212" i="61"/>
  <c r="O1213" i="61"/>
  <c r="O1214" i="61"/>
  <c r="O1215" i="61"/>
  <c r="O1216" i="61"/>
  <c r="O1217" i="61"/>
  <c r="O1218" i="61"/>
  <c r="O1219" i="61"/>
  <c r="O1220" i="61"/>
  <c r="O1221" i="61"/>
  <c r="O1222" i="61"/>
  <c r="O1223" i="61"/>
  <c r="O1224" i="61"/>
  <c r="O1225" i="61"/>
  <c r="O1226" i="61"/>
  <c r="O1227" i="61"/>
  <c r="O1228" i="61"/>
  <c r="O1229" i="61"/>
  <c r="O1258" i="61"/>
  <c r="O1278" i="61"/>
  <c r="O1295" i="61"/>
  <c r="O1296" i="61"/>
  <c r="O1297" i="61"/>
  <c r="O1298" i="61"/>
  <c r="O1299" i="61"/>
  <c r="O1300" i="61"/>
  <c r="O1301" i="61"/>
  <c r="O1302" i="61"/>
  <c r="P1160" i="61"/>
  <c r="P1161" i="61"/>
  <c r="P1162" i="61"/>
  <c r="P1164" i="61"/>
  <c r="P1185" i="61"/>
  <c r="P1188" i="61"/>
  <c r="P1189" i="61"/>
  <c r="P1190" i="61"/>
  <c r="P1191" i="61"/>
  <c r="P1192" i="61"/>
  <c r="P1193" i="61"/>
  <c r="P1194" i="61"/>
  <c r="P1195" i="61"/>
  <c r="P1196" i="61"/>
  <c r="P1197" i="61"/>
  <c r="P1198" i="61"/>
  <c r="P1199" i="61"/>
  <c r="P1200" i="61"/>
  <c r="P1201" i="61"/>
  <c r="P1202" i="61"/>
  <c r="P1203" i="61"/>
  <c r="P1204" i="61"/>
  <c r="P1205" i="61"/>
  <c r="P1206" i="61"/>
  <c r="P1207" i="61"/>
  <c r="P1209" i="61"/>
  <c r="P1210" i="61"/>
  <c r="P1211" i="61"/>
  <c r="P1212" i="61"/>
  <c r="P1213" i="61"/>
  <c r="P1214" i="61"/>
  <c r="P1215" i="61"/>
  <c r="P1216" i="61"/>
  <c r="P1217" i="61"/>
  <c r="P1218" i="61"/>
  <c r="P1219" i="61"/>
  <c r="P1220" i="61"/>
  <c r="P1221" i="61"/>
  <c r="P1222" i="61"/>
  <c r="P1223" i="61"/>
  <c r="P1224" i="61"/>
  <c r="P1225" i="61"/>
  <c r="P1226" i="61"/>
  <c r="P1227" i="61"/>
  <c r="P1228" i="61"/>
  <c r="P1229" i="61"/>
  <c r="P1258" i="61"/>
  <c r="P1278" i="61"/>
  <c r="P1295" i="61"/>
  <c r="M1321" i="61"/>
  <c r="M1323" i="61"/>
  <c r="O1403" i="61"/>
  <c r="O1427" i="61"/>
  <c r="N1254" i="61"/>
  <c r="N1255" i="61"/>
  <c r="N1260" i="61"/>
  <c r="N1261" i="61"/>
  <c r="N1262" i="61"/>
  <c r="N1280" i="61"/>
  <c r="N1281" i="61"/>
  <c r="N1282" i="61"/>
  <c r="N1285" i="61"/>
  <c r="N1286" i="61"/>
  <c r="N1287" i="61"/>
  <c r="N1289" i="61"/>
  <c r="N1310" i="61"/>
  <c r="N1313" i="61"/>
  <c r="N1314" i="61"/>
  <c r="N1315" i="61"/>
  <c r="N1316" i="61"/>
  <c r="N1317" i="61"/>
  <c r="O1426" i="61"/>
  <c r="O1352" i="61"/>
  <c r="O1353" i="61"/>
  <c r="O1354" i="61"/>
  <c r="O1425" i="61"/>
  <c r="P1166" i="61"/>
  <c r="P1167" i="61"/>
  <c r="P1168" i="61"/>
  <c r="P1180" i="61"/>
  <c r="P1182" i="61"/>
  <c r="P1232" i="61"/>
  <c r="P1238" i="61"/>
  <c r="P1239" i="61"/>
  <c r="P1240" i="61"/>
  <c r="P1241" i="61"/>
  <c r="P1242" i="61"/>
  <c r="P1243" i="61"/>
  <c r="P1244" i="61"/>
  <c r="P1245" i="61"/>
  <c r="O1383" i="61"/>
  <c r="O1424" i="61"/>
  <c r="P1246" i="61"/>
  <c r="P1247" i="61"/>
  <c r="P1248" i="61"/>
  <c r="P1249" i="61"/>
  <c r="P1250" i="61"/>
  <c r="P1251" i="61"/>
  <c r="P1252" i="61"/>
  <c r="P1253" i="61"/>
  <c r="P1254" i="61"/>
  <c r="P1255" i="61"/>
  <c r="P1260" i="61"/>
  <c r="P1261" i="61"/>
  <c r="P1262" i="61"/>
  <c r="P1280" i="61"/>
  <c r="P1281" i="61"/>
  <c r="P1282" i="61"/>
  <c r="P1285" i="61"/>
  <c r="P1286" i="61"/>
  <c r="P1287" i="61"/>
  <c r="P1289" i="61"/>
  <c r="P1310" i="61"/>
  <c r="P1313" i="61"/>
  <c r="P1314" i="61"/>
  <c r="P1315" i="61"/>
  <c r="P1316" i="61"/>
  <c r="P1317" i="61"/>
  <c r="P1318" i="61"/>
  <c r="P1319" i="61"/>
  <c r="P1320" i="61"/>
  <c r="P1321" i="61"/>
  <c r="P1322" i="61"/>
  <c r="P1323" i="61"/>
  <c r="P1324" i="61"/>
  <c r="P1325" i="61"/>
  <c r="P1326" i="61"/>
  <c r="P1327" i="61"/>
  <c r="P1328" i="61"/>
  <c r="P1329" i="61"/>
  <c r="P1330" i="61"/>
  <c r="P1331" i="61"/>
  <c r="P1332" i="61"/>
  <c r="P1334" i="61"/>
  <c r="P1335" i="61"/>
  <c r="P1336" i="61"/>
  <c r="P1337" i="61"/>
  <c r="P1338" i="61"/>
  <c r="P1339" i="61"/>
  <c r="P1340" i="61"/>
  <c r="P1341" i="61"/>
  <c r="P1342" i="61"/>
  <c r="P1343" i="61"/>
  <c r="P1344" i="61"/>
  <c r="P1345" i="61"/>
  <c r="P1346" i="61"/>
  <c r="P1347" i="61"/>
  <c r="P1348" i="61"/>
  <c r="P1349" i="61"/>
  <c r="P1350" i="61"/>
  <c r="P1351" i="61"/>
  <c r="P1352" i="61"/>
  <c r="P1353" i="61"/>
  <c r="P1354" i="61"/>
  <c r="P1383" i="61"/>
  <c r="P1403" i="61"/>
  <c r="P1420" i="61"/>
  <c r="P1421" i="61"/>
  <c r="P1422" i="61"/>
  <c r="P1423" i="61"/>
  <c r="P1424" i="61"/>
  <c r="P1425" i="61"/>
  <c r="P1426" i="61"/>
  <c r="P1427" i="61"/>
  <c r="P1484" i="61"/>
  <c r="N1503" i="61"/>
  <c r="M1462" i="61"/>
  <c r="M1464" i="61"/>
  <c r="M1467" i="61"/>
  <c r="M1471" i="61"/>
  <c r="M1473" i="61"/>
  <c r="M1474" i="61"/>
  <c r="M1475" i="61"/>
  <c r="M1477" i="61"/>
  <c r="M1479" i="61"/>
  <c r="N1502" i="61"/>
  <c r="N1460" i="61"/>
  <c r="N1461" i="61"/>
  <c r="N1462" i="61"/>
  <c r="N1463" i="61"/>
  <c r="N1464" i="61"/>
  <c r="N1465" i="61"/>
  <c r="N1466" i="61"/>
  <c r="N1467" i="61"/>
  <c r="N1468" i="61"/>
  <c r="N1469" i="61"/>
  <c r="N1470" i="61"/>
  <c r="N1471" i="61"/>
  <c r="N1472" i="61"/>
  <c r="N1473" i="61"/>
  <c r="N1474" i="61"/>
  <c r="N1475" i="61"/>
  <c r="N1476" i="61"/>
  <c r="N1477" i="61"/>
  <c r="N1478" i="61"/>
  <c r="N1479" i="61"/>
  <c r="N1501" i="61"/>
  <c r="O1357" i="61"/>
  <c r="O1364" i="61"/>
  <c r="O1365" i="61"/>
  <c r="O1366" i="61"/>
  <c r="O1367" i="61"/>
  <c r="O1368" i="61"/>
  <c r="O1369" i="61"/>
  <c r="O1370" i="61"/>
  <c r="O1371" i="61"/>
  <c r="O1372" i="61"/>
  <c r="O1373" i="61"/>
  <c r="O1374" i="61"/>
  <c r="O1375" i="61"/>
  <c r="O1376" i="61"/>
  <c r="O1377" i="61"/>
  <c r="O1378" i="61"/>
  <c r="O1379" i="61"/>
  <c r="O1380" i="61"/>
  <c r="O1385" i="61"/>
  <c r="O1386" i="61"/>
  <c r="O1387" i="61"/>
  <c r="O1405" i="61"/>
  <c r="O1406" i="61"/>
  <c r="O1407" i="61"/>
  <c r="O1410" i="61"/>
  <c r="O1411" i="61"/>
  <c r="O1412" i="61"/>
  <c r="O1414" i="61"/>
  <c r="O1435" i="61"/>
  <c r="O1438" i="61"/>
  <c r="O1439" i="61"/>
  <c r="O1440" i="61"/>
  <c r="O1441" i="61"/>
  <c r="O1442" i="61"/>
  <c r="O1443" i="61"/>
  <c r="O1444" i="61"/>
  <c r="O1445" i="61"/>
  <c r="O1446" i="61"/>
  <c r="O1447" i="61"/>
  <c r="M1499" i="61"/>
  <c r="P1414" i="61"/>
  <c r="P1442" i="61"/>
  <c r="P1443" i="61"/>
  <c r="P1444" i="61"/>
  <c r="P1445" i="61"/>
  <c r="P1446" i="61"/>
  <c r="P1447" i="61"/>
  <c r="P1448" i="61"/>
  <c r="P1449" i="61"/>
  <c r="P1450" i="61"/>
  <c r="P1451" i="61"/>
  <c r="P1452" i="61"/>
  <c r="P1453" i="61"/>
  <c r="P1454" i="61"/>
  <c r="P1455" i="61"/>
  <c r="P1456" i="61"/>
  <c r="P1457" i="61"/>
  <c r="P1459" i="61"/>
  <c r="P1460" i="61"/>
  <c r="P1461" i="61"/>
  <c r="P1462" i="61"/>
  <c r="P1463" i="61"/>
  <c r="P1464" i="61"/>
  <c r="P1465" i="61"/>
  <c r="P1466" i="61"/>
  <c r="P1467" i="61"/>
  <c r="P1468" i="61"/>
  <c r="N1499" i="61"/>
  <c r="O1500" i="61"/>
  <c r="M1508" i="61"/>
  <c r="O1499" i="61"/>
  <c r="P1296" i="61"/>
  <c r="P1297" i="61"/>
  <c r="P1298" i="61"/>
  <c r="P1299" i="61"/>
  <c r="P1300" i="61"/>
  <c r="P1301" i="61"/>
  <c r="P1302" i="61"/>
  <c r="P1359" i="61"/>
  <c r="P1389" i="61"/>
  <c r="P1390" i="61"/>
  <c r="P1391" i="61"/>
  <c r="P1392" i="61"/>
  <c r="P1416" i="61"/>
  <c r="P1417" i="61"/>
  <c r="P1418" i="61"/>
  <c r="P1430" i="61"/>
  <c r="P1432" i="61"/>
  <c r="N1510" i="61"/>
  <c r="M1516" i="61"/>
  <c r="M1517" i="61"/>
  <c r="M1337" i="61"/>
  <c r="M1341" i="61"/>
  <c r="M1343" i="61"/>
  <c r="M1347" i="61"/>
  <c r="M1349" i="61"/>
  <c r="M1351" i="61"/>
  <c r="M1353" i="61"/>
  <c r="M1420" i="61"/>
  <c r="M1422" i="61"/>
  <c r="M1424" i="61"/>
  <c r="M1426" i="61"/>
  <c r="M1505" i="61"/>
  <c r="N1516" i="61"/>
  <c r="N1517" i="61"/>
  <c r="N1318" i="61"/>
  <c r="N1319" i="61"/>
  <c r="N1320" i="61"/>
  <c r="N1321" i="61"/>
  <c r="N1322" i="61"/>
  <c r="N1323" i="61"/>
  <c r="N1324" i="61"/>
  <c r="N1325" i="61"/>
  <c r="N1326" i="61"/>
  <c r="N1327" i="61"/>
  <c r="N1328" i="61"/>
  <c r="N1329" i="61"/>
  <c r="N1330" i="61"/>
  <c r="N1331" i="61"/>
  <c r="N1332" i="61"/>
  <c r="N1334" i="61"/>
  <c r="N1335" i="61"/>
  <c r="N1336" i="61"/>
  <c r="N1337" i="61"/>
  <c r="N1338" i="61"/>
  <c r="N1339" i="61"/>
  <c r="N1340" i="61"/>
  <c r="N1341" i="61"/>
  <c r="N1342" i="61"/>
  <c r="N1343" i="61"/>
  <c r="N1344" i="61"/>
  <c r="N1345" i="61"/>
  <c r="N1346" i="61"/>
  <c r="N1347" i="61"/>
  <c r="N1348" i="61"/>
  <c r="N1349" i="61"/>
  <c r="N1350" i="61"/>
  <c r="N1351" i="61"/>
  <c r="N1352" i="61"/>
  <c r="N1353" i="61"/>
  <c r="N1354" i="61"/>
  <c r="N1383" i="61"/>
  <c r="N1403" i="61"/>
  <c r="N1420" i="61"/>
  <c r="N1421" i="61"/>
  <c r="N1422" i="61"/>
  <c r="N1423" i="61"/>
  <c r="N1424" i="61"/>
  <c r="N1425" i="61"/>
  <c r="N1426" i="61"/>
  <c r="N1427" i="61"/>
  <c r="N1484" i="61"/>
  <c r="N1505" i="61"/>
  <c r="O1516" i="61"/>
  <c r="O1517" i="61"/>
  <c r="M1545" i="61"/>
  <c r="M1547" i="61"/>
  <c r="N1508" i="61"/>
  <c r="N1528" i="61"/>
  <c r="N1545" i="61"/>
  <c r="N1546" i="61"/>
  <c r="N1547" i="61"/>
  <c r="N1548" i="61"/>
  <c r="N1549" i="61"/>
  <c r="N1550" i="61"/>
  <c r="N1551" i="61"/>
  <c r="N1552" i="61"/>
  <c r="O1448" i="61"/>
  <c r="O1449" i="61"/>
  <c r="O1450" i="61"/>
  <c r="O1451" i="61"/>
  <c r="O1452" i="61"/>
  <c r="O1453" i="61"/>
  <c r="O1454" i="61"/>
  <c r="O1455" i="61"/>
  <c r="O1456" i="61"/>
  <c r="O1457" i="61"/>
  <c r="O1459" i="61"/>
  <c r="O1460" i="61"/>
  <c r="O1461" i="61"/>
  <c r="O1462" i="61"/>
  <c r="O1463" i="61"/>
  <c r="O1464" i="61"/>
  <c r="O1465" i="61"/>
  <c r="O1466" i="61"/>
  <c r="O1467" i="61"/>
  <c r="O1468" i="61"/>
  <c r="O1469" i="61"/>
  <c r="O1470" i="61"/>
  <c r="O1471" i="61"/>
  <c r="O1472" i="61"/>
  <c r="O1473" i="61"/>
  <c r="O1474" i="61"/>
  <c r="O1475" i="61"/>
  <c r="O1476" i="61"/>
  <c r="O1477" i="61"/>
  <c r="O1478" i="61"/>
  <c r="O1479" i="61"/>
  <c r="O1508" i="61"/>
  <c r="O1528" i="61"/>
  <c r="O1545" i="61"/>
  <c r="O1546" i="61"/>
  <c r="O1547" i="61"/>
  <c r="O1548" i="61"/>
  <c r="O1549" i="61"/>
  <c r="O1550" i="61"/>
  <c r="O1551" i="61"/>
  <c r="O1552" i="61"/>
  <c r="P1469" i="61"/>
  <c r="P1470" i="61"/>
  <c r="P1471" i="61"/>
  <c r="P1472" i="61"/>
  <c r="P1473" i="61"/>
  <c r="P1474" i="61"/>
  <c r="P1475" i="61"/>
  <c r="P1476" i="61"/>
  <c r="P1477" i="61"/>
  <c r="P1478" i="61"/>
  <c r="P1479" i="61"/>
  <c r="P1508" i="61"/>
  <c r="P1528" i="61"/>
  <c r="P1545" i="61"/>
  <c r="P1546" i="61"/>
  <c r="P1547" i="61"/>
  <c r="P1548" i="61"/>
  <c r="P1549" i="61"/>
  <c r="P1550" i="61"/>
  <c r="P1551" i="61"/>
  <c r="P1552" i="61"/>
  <c r="M1535" i="61"/>
  <c r="M1537" i="61"/>
  <c r="M1565" i="61"/>
  <c r="M1571" i="61"/>
  <c r="M1573" i="61"/>
  <c r="N1531" i="61"/>
  <c r="N1532" i="61"/>
  <c r="N1534" i="61"/>
  <c r="N1535" i="61"/>
  <c r="N1536" i="61"/>
  <c r="N1537" i="61"/>
  <c r="N1539" i="61"/>
  <c r="N1560" i="61"/>
  <c r="N1563" i="61"/>
  <c r="N1564" i="61"/>
  <c r="N1565" i="61"/>
  <c r="N1566" i="61"/>
  <c r="N1567" i="61"/>
  <c r="N1568" i="61"/>
  <c r="N1569" i="61"/>
  <c r="N1570" i="61"/>
  <c r="N1571" i="61"/>
  <c r="N1572" i="61"/>
  <c r="N1573" i="61"/>
  <c r="O1501" i="61"/>
  <c r="O1502" i="61"/>
  <c r="O1503" i="61"/>
  <c r="O1504" i="61"/>
  <c r="O1505" i="61"/>
  <c r="O1510" i="61"/>
  <c r="O1511" i="61"/>
  <c r="O1512" i="61"/>
  <c r="O1530" i="61"/>
  <c r="O1531" i="61"/>
  <c r="O1532" i="61"/>
  <c r="O1534" i="61"/>
  <c r="O1535" i="61"/>
  <c r="O1536" i="61"/>
  <c r="O1537" i="61"/>
  <c r="O1539" i="61"/>
  <c r="O1560" i="61"/>
  <c r="P1688" i="61"/>
  <c r="P1689" i="61"/>
  <c r="P1690" i="61"/>
  <c r="P1691" i="61"/>
  <c r="P1692" i="61"/>
  <c r="P1693" i="61"/>
  <c r="P1694" i="61"/>
  <c r="P1695" i="61"/>
  <c r="P1696" i="61"/>
  <c r="P1697" i="61"/>
  <c r="P1698" i="61"/>
  <c r="P1699" i="61"/>
  <c r="P1700" i="61"/>
  <c r="P1701" i="61"/>
  <c r="P1702" i="61"/>
  <c r="P1703" i="61"/>
  <c r="P1704" i="61"/>
  <c r="P1705" i="61"/>
  <c r="P1706" i="61"/>
  <c r="P1707" i="61"/>
  <c r="P1709" i="61"/>
  <c r="P1710" i="61"/>
  <c r="P1711" i="61"/>
  <c r="P1712" i="61"/>
  <c r="P1713" i="61"/>
  <c r="P1714" i="61"/>
  <c r="P1715" i="61"/>
  <c r="P1716" i="61"/>
  <c r="P1717" i="61"/>
  <c r="P1718" i="61"/>
  <c r="P1719" i="61"/>
  <c r="P1720" i="61"/>
  <c r="P1721" i="61"/>
  <c r="P1722" i="61"/>
  <c r="P1723" i="61"/>
  <c r="P1724" i="61"/>
  <c r="P1725" i="61"/>
  <c r="O1758" i="61"/>
  <c r="N1810" i="61"/>
  <c r="N1822" i="61"/>
  <c r="N1821" i="61"/>
  <c r="N1820" i="61"/>
  <c r="N1832" i="61"/>
  <c r="N1819" i="61"/>
  <c r="N1831" i="61"/>
  <c r="N1574" i="61"/>
  <c r="N1575" i="61"/>
  <c r="N1576" i="61"/>
  <c r="N1577" i="61"/>
  <c r="N1578" i="61"/>
  <c r="N1579" i="61"/>
  <c r="N1580" i="61"/>
  <c r="N1581" i="61"/>
  <c r="N1582" i="61"/>
  <c r="N1584" i="61"/>
  <c r="N1585" i="61"/>
  <c r="N1586" i="61"/>
  <c r="N1587" i="61"/>
  <c r="N1588" i="61"/>
  <c r="N1589" i="61"/>
  <c r="N1590" i="61"/>
  <c r="N1591" i="61"/>
  <c r="N1592" i="61"/>
  <c r="N1593" i="61"/>
  <c r="N1594" i="61"/>
  <c r="N1595" i="61"/>
  <c r="N1596" i="61"/>
  <c r="N1597" i="61"/>
  <c r="N1598" i="61"/>
  <c r="N1599" i="61"/>
  <c r="N1600" i="61"/>
  <c r="N1601" i="61"/>
  <c r="N1602" i="61"/>
  <c r="N1603" i="61"/>
  <c r="N1604" i="61"/>
  <c r="N1633" i="61"/>
  <c r="N1653" i="61"/>
  <c r="N1670" i="61"/>
  <c r="N1671" i="61"/>
  <c r="N1672" i="61"/>
  <c r="N1673" i="61"/>
  <c r="N1674" i="61"/>
  <c r="N1675" i="61"/>
  <c r="N1676" i="61"/>
  <c r="N1677" i="61"/>
  <c r="N1816" i="61"/>
  <c r="N1828" i="61"/>
  <c r="O1563" i="61"/>
  <c r="O1564" i="61"/>
  <c r="O1565" i="61"/>
  <c r="O1566" i="61"/>
  <c r="O1567" i="61"/>
  <c r="O1568" i="61"/>
  <c r="O1569" i="61"/>
  <c r="O1570" i="61"/>
  <c r="O1571" i="61"/>
  <c r="O1572" i="61"/>
  <c r="O1573" i="61"/>
  <c r="O1574" i="61"/>
  <c r="O1575" i="61"/>
  <c r="O1576" i="61"/>
  <c r="O1577" i="61"/>
  <c r="O1578" i="61"/>
  <c r="O1579" i="61"/>
  <c r="O1580" i="61"/>
  <c r="O1581" i="61"/>
  <c r="O1582" i="61"/>
  <c r="O1584" i="61"/>
  <c r="O1585" i="61"/>
  <c r="O1586" i="61"/>
  <c r="O1587" i="61"/>
  <c r="O1588" i="61"/>
  <c r="O1589" i="61"/>
  <c r="O1590" i="61"/>
  <c r="O1591" i="61"/>
  <c r="O1592" i="61"/>
  <c r="O1593" i="61"/>
  <c r="O1594" i="61"/>
  <c r="O1595" i="61"/>
  <c r="O1596" i="61"/>
  <c r="O1597" i="61"/>
  <c r="O1598" i="61"/>
  <c r="O1599" i="61"/>
  <c r="O1600" i="61"/>
  <c r="O1601" i="61"/>
  <c r="O1602" i="61"/>
  <c r="O1603" i="61"/>
  <c r="O1604" i="61"/>
  <c r="O1633" i="61"/>
  <c r="O1653" i="61"/>
  <c r="O1670" i="61"/>
  <c r="O1671" i="61"/>
  <c r="O1672" i="61"/>
  <c r="O1673" i="61"/>
  <c r="O1674" i="61"/>
  <c r="O1675" i="61"/>
  <c r="O1676" i="61"/>
  <c r="O1677" i="61"/>
  <c r="P1482" i="61"/>
  <c r="P1488" i="61"/>
  <c r="P1489" i="61"/>
  <c r="P1490" i="61"/>
  <c r="P1491" i="61"/>
  <c r="P1492" i="61"/>
  <c r="P1493" i="61"/>
  <c r="P1494" i="61"/>
  <c r="P1495" i="61"/>
  <c r="P1496" i="61"/>
  <c r="P1497" i="61"/>
  <c r="P1498" i="61"/>
  <c r="P1499" i="61"/>
  <c r="P1500" i="61"/>
  <c r="P1501" i="61"/>
  <c r="P1502" i="61"/>
  <c r="P1503" i="61"/>
  <c r="P1504" i="61"/>
  <c r="P1505" i="61"/>
  <c r="P1510" i="61"/>
  <c r="P1511" i="61"/>
  <c r="P1512" i="61"/>
  <c r="P1530" i="61"/>
  <c r="P1531" i="61"/>
  <c r="P1532" i="61"/>
  <c r="P1534" i="61"/>
  <c r="P1535" i="61"/>
  <c r="P1536" i="61"/>
  <c r="P1537" i="61"/>
  <c r="P1539" i="61"/>
  <c r="P1560" i="61"/>
  <c r="N1685" i="61"/>
  <c r="N1688" i="61"/>
  <c r="N1689" i="61"/>
  <c r="N1690" i="61"/>
  <c r="N1691" i="61"/>
  <c r="N1692" i="61"/>
  <c r="N1693" i="61"/>
  <c r="N1694" i="61"/>
  <c r="N1695" i="61"/>
  <c r="N1696" i="61"/>
  <c r="N1697" i="61"/>
  <c r="N1698" i="61"/>
  <c r="N1699" i="61"/>
  <c r="N1700" i="61"/>
  <c r="N1701" i="61"/>
  <c r="N1702" i="61"/>
  <c r="N1703" i="61"/>
  <c r="N1704" i="61"/>
  <c r="N1705" i="61"/>
  <c r="N1706" i="61"/>
  <c r="N1707" i="61"/>
  <c r="N1813" i="61"/>
  <c r="N1825" i="61"/>
  <c r="M1859" i="61"/>
  <c r="M1724" i="61"/>
  <c r="M1795" i="61"/>
  <c r="M1799" i="61"/>
  <c r="M1801" i="61"/>
  <c r="N1859" i="61"/>
  <c r="N1709" i="61"/>
  <c r="N1710" i="61"/>
  <c r="N1711" i="61"/>
  <c r="N1712" i="61"/>
  <c r="N1713" i="61"/>
  <c r="N1714" i="61"/>
  <c r="N1715" i="61"/>
  <c r="N1716" i="61"/>
  <c r="N1717" i="61"/>
  <c r="N1718" i="61"/>
  <c r="N1719" i="61"/>
  <c r="N1720" i="61"/>
  <c r="N1721" i="61"/>
  <c r="N1722" i="61"/>
  <c r="N1723" i="61"/>
  <c r="N1724" i="61"/>
  <c r="N1725" i="61"/>
  <c r="N1726" i="61"/>
  <c r="N1727" i="61"/>
  <c r="N1728" i="61"/>
  <c r="N1729" i="61"/>
  <c r="N1758" i="61"/>
  <c r="N1778" i="61"/>
  <c r="N1795" i="61"/>
  <c r="N1796" i="61"/>
  <c r="N1797" i="61"/>
  <c r="N1798" i="61"/>
  <c r="N1799" i="61"/>
  <c r="N1800" i="61"/>
  <c r="N1801" i="61"/>
  <c r="N1802" i="61"/>
  <c r="O1859" i="61"/>
  <c r="O1778" i="61"/>
  <c r="O1795" i="61"/>
  <c r="O1796" i="61"/>
  <c r="O1797" i="61"/>
  <c r="O1798" i="61"/>
  <c r="O1799" i="61"/>
  <c r="O1800" i="61"/>
  <c r="O1801" i="61"/>
  <c r="O1802" i="61"/>
  <c r="P1859" i="61"/>
  <c r="N1920" i="61"/>
  <c r="N1921" i="61"/>
  <c r="N1922" i="61"/>
  <c r="N1923" i="61"/>
  <c r="N1924" i="61"/>
  <c r="N1925" i="61"/>
  <c r="N1926" i="61"/>
  <c r="N1927" i="61"/>
  <c r="P1726" i="61"/>
  <c r="P1727" i="61"/>
  <c r="P1728" i="61"/>
  <c r="P1729" i="61"/>
  <c r="P1758" i="61"/>
  <c r="P1778" i="61"/>
  <c r="P1795" i="61"/>
  <c r="P1796" i="61"/>
  <c r="P1797" i="61"/>
  <c r="P1798" i="61"/>
  <c r="P1799" i="61"/>
  <c r="P1800" i="61"/>
  <c r="P1801" i="61"/>
  <c r="P1802" i="61"/>
  <c r="N1834" i="61"/>
  <c r="N1835" i="61"/>
  <c r="N1836" i="61"/>
  <c r="N1837" i="61"/>
  <c r="N1838" i="61"/>
  <c r="N1839" i="61"/>
  <c r="N1840" i="61"/>
  <c r="N1841" i="61"/>
  <c r="N1842" i="61"/>
  <c r="N1843" i="61"/>
  <c r="N1844" i="61"/>
  <c r="N1845" i="61"/>
  <c r="N1846" i="61"/>
  <c r="N1847" i="61"/>
  <c r="N1848" i="61"/>
  <c r="N1849" i="61"/>
  <c r="N1850" i="61"/>
  <c r="N1851" i="61"/>
  <c r="N1852" i="61"/>
  <c r="N1853" i="61"/>
  <c r="N1854" i="61"/>
  <c r="N1984" i="61"/>
  <c r="O1810" i="61"/>
  <c r="O1813" i="61"/>
  <c r="O1814" i="61"/>
  <c r="O1815" i="61"/>
  <c r="O1816" i="61"/>
  <c r="O1817" i="61"/>
  <c r="O1818" i="61"/>
  <c r="O1819" i="61"/>
  <c r="O1820" i="61"/>
  <c r="O1821" i="61"/>
  <c r="O1822" i="61"/>
  <c r="O1823" i="61"/>
  <c r="O1824" i="61"/>
  <c r="O1825" i="61"/>
  <c r="O1826" i="61"/>
  <c r="O1827" i="61"/>
  <c r="O1828" i="61"/>
  <c r="O1829" i="61"/>
  <c r="O1830" i="61"/>
  <c r="O1831" i="61"/>
  <c r="P1810" i="61"/>
  <c r="P1813" i="61"/>
  <c r="P1814" i="61"/>
  <c r="P1815" i="61"/>
  <c r="P1816" i="61"/>
  <c r="P1817" i="61"/>
  <c r="P1818" i="61"/>
  <c r="P1819" i="61"/>
  <c r="P1820" i="61"/>
  <c r="P1821" i="61"/>
  <c r="P1822" i="61"/>
  <c r="P1823" i="61"/>
  <c r="P1824" i="61"/>
  <c r="P1825" i="61"/>
  <c r="P1826" i="61"/>
  <c r="P1827" i="61"/>
  <c r="P1828" i="61"/>
  <c r="P1829" i="61"/>
  <c r="P1830" i="61"/>
  <c r="P1831" i="61"/>
  <c r="M1741" i="61"/>
  <c r="M1781" i="61"/>
  <c r="M1785" i="61"/>
  <c r="M1787" i="61"/>
  <c r="M1789" i="61"/>
  <c r="M1817" i="61"/>
  <c r="M1842" i="61"/>
  <c r="M1846" i="61"/>
  <c r="M1847" i="61"/>
  <c r="M1848" i="61"/>
  <c r="M1849" i="61"/>
  <c r="M1851" i="61"/>
  <c r="M1853" i="61"/>
  <c r="M1854" i="61"/>
  <c r="M1920" i="61"/>
  <c r="M1922" i="61"/>
  <c r="M1924" i="61"/>
  <c r="M1984" i="61"/>
  <c r="M2014" i="61"/>
  <c r="P2043" i="61"/>
  <c r="M2045" i="61"/>
  <c r="N2014" i="61"/>
  <c r="N2015" i="61"/>
  <c r="N2016" i="61"/>
  <c r="N2017" i="61"/>
  <c r="N2045" i="61"/>
  <c r="N2046" i="61"/>
  <c r="N2047" i="61"/>
  <c r="N2048" i="61"/>
  <c r="N2049" i="61"/>
  <c r="N2050" i="61"/>
  <c r="N2051" i="61"/>
  <c r="N2052" i="61"/>
  <c r="O1832" i="61"/>
  <c r="O1834" i="61"/>
  <c r="O1835" i="61"/>
  <c r="O1836" i="61"/>
  <c r="O1837" i="61"/>
  <c r="O1838" i="61"/>
  <c r="O1839" i="61"/>
  <c r="O1840" i="61"/>
  <c r="O1841" i="61"/>
  <c r="O1842" i="61"/>
  <c r="O1843" i="61"/>
  <c r="O1844" i="61"/>
  <c r="O1845" i="61"/>
  <c r="O1846" i="61"/>
  <c r="O1847" i="61"/>
  <c r="O1848" i="61"/>
  <c r="O1849" i="61"/>
  <c r="O1850" i="61"/>
  <c r="O1851" i="61"/>
  <c r="O1852" i="61"/>
  <c r="O1853" i="61"/>
  <c r="O1854" i="61"/>
  <c r="O1883" i="61"/>
  <c r="O1903" i="61"/>
  <c r="O1920" i="61"/>
  <c r="O1921" i="61"/>
  <c r="O1922" i="61"/>
  <c r="O1923" i="61"/>
  <c r="O1924" i="61"/>
  <c r="O1925" i="61"/>
  <c r="O1926" i="61"/>
  <c r="O1927" i="61"/>
  <c r="O1984" i="61"/>
  <c r="O2014" i="61"/>
  <c r="O2015" i="61"/>
  <c r="O2016" i="61"/>
  <c r="O2017" i="61"/>
  <c r="O2045" i="61"/>
  <c r="O2046" i="61"/>
  <c r="O2047" i="61"/>
  <c r="O2048" i="61"/>
  <c r="O2049" i="61"/>
  <c r="O2050" i="61"/>
  <c r="O2051" i="61"/>
  <c r="O2052" i="61"/>
  <c r="P1832" i="61"/>
  <c r="P1834" i="61"/>
  <c r="P1835" i="61"/>
  <c r="P1836" i="61"/>
  <c r="P1837" i="61"/>
  <c r="P1838" i="61"/>
  <c r="P1839" i="61"/>
  <c r="P1840" i="61"/>
  <c r="P1841" i="61"/>
  <c r="P1842" i="61"/>
  <c r="P1843" i="61"/>
  <c r="P1844" i="61"/>
  <c r="P1845" i="61"/>
  <c r="P1846" i="61"/>
  <c r="P1847" i="61"/>
  <c r="P1848" i="61"/>
  <c r="P1849" i="61"/>
  <c r="P1850" i="61"/>
  <c r="P1851" i="61"/>
  <c r="P1852" i="61"/>
  <c r="P1853" i="61"/>
  <c r="P1854" i="61"/>
  <c r="P1883" i="61"/>
  <c r="P1903" i="61"/>
  <c r="P1920" i="61"/>
  <c r="P1921" i="61"/>
  <c r="P1922" i="61"/>
  <c r="P1923" i="61"/>
  <c r="P1924" i="61"/>
  <c r="P1925" i="61"/>
  <c r="P1926" i="61"/>
  <c r="P1927" i="61"/>
  <c r="P1984" i="61"/>
  <c r="P2014" i="61"/>
  <c r="P2015" i="61"/>
  <c r="P2016" i="61"/>
  <c r="P2017" i="61"/>
  <c r="P2045" i="61"/>
  <c r="P2046" i="61"/>
  <c r="P2047" i="61"/>
  <c r="P2048" i="61"/>
  <c r="P2049" i="61"/>
  <c r="P2050" i="61"/>
  <c r="P2051" i="61"/>
  <c r="P2052" i="61"/>
  <c r="N2109" i="61"/>
  <c r="N1973" i="61"/>
  <c r="N1974" i="61"/>
  <c r="N1975" i="61"/>
  <c r="N1976" i="61"/>
  <c r="N1977" i="61"/>
  <c r="N1978" i="61"/>
  <c r="N1979" i="61"/>
  <c r="O2109" i="61"/>
  <c r="O1956" i="61"/>
  <c r="O1957" i="61"/>
  <c r="O1959" i="61"/>
  <c r="O1960" i="61"/>
  <c r="O1961" i="61"/>
  <c r="O1962" i="61"/>
  <c r="O1963" i="61"/>
  <c r="O1964" i="61"/>
  <c r="O1965" i="61"/>
  <c r="O1966" i="61"/>
  <c r="O1967" i="61"/>
  <c r="O1968" i="61"/>
  <c r="O1969" i="61"/>
  <c r="O1970" i="61"/>
  <c r="O1971" i="61"/>
  <c r="O1972" i="61"/>
  <c r="O1973" i="61"/>
  <c r="O1974" i="61"/>
  <c r="O1975" i="61"/>
  <c r="O1976" i="61"/>
  <c r="O1977" i="61"/>
  <c r="O1978" i="61"/>
  <c r="O1979" i="61"/>
  <c r="O2008" i="61"/>
  <c r="O2028" i="61"/>
  <c r="M2055" i="61"/>
  <c r="O2057" i="61"/>
  <c r="P2109" i="61"/>
  <c r="P1563" i="61"/>
  <c r="P1564" i="61"/>
  <c r="P1565" i="61"/>
  <c r="P1566" i="61"/>
  <c r="P1567" i="61"/>
  <c r="P1568" i="61"/>
  <c r="P1569" i="61"/>
  <c r="P1570" i="61"/>
  <c r="P1571" i="61"/>
  <c r="P1572" i="61"/>
  <c r="P1573" i="61"/>
  <c r="P1574" i="61"/>
  <c r="P1575" i="61"/>
  <c r="P1576" i="61"/>
  <c r="P1577" i="61"/>
  <c r="P1578" i="61"/>
  <c r="P1579" i="61"/>
  <c r="P1580" i="61"/>
  <c r="P1581" i="61"/>
  <c r="P1582" i="61"/>
  <c r="P1584" i="61"/>
  <c r="P1585" i="61"/>
  <c r="P1586" i="61"/>
  <c r="P1587" i="61"/>
  <c r="P1588" i="61"/>
  <c r="P1589" i="61"/>
  <c r="P1590" i="61"/>
  <c r="P1591" i="61"/>
  <c r="P1592" i="61"/>
  <c r="P1593" i="61"/>
  <c r="P1594" i="61"/>
  <c r="P1595" i="61"/>
  <c r="P1596" i="61"/>
  <c r="P1597" i="61"/>
  <c r="P1598" i="61"/>
  <c r="P1599" i="61"/>
  <c r="P1600" i="61"/>
  <c r="P1601" i="61"/>
  <c r="P1602" i="61"/>
  <c r="P1603" i="61"/>
  <c r="P1604" i="61"/>
  <c r="P1633" i="61"/>
  <c r="P1653" i="61"/>
  <c r="P1670" i="61"/>
  <c r="P1671" i="61"/>
  <c r="P1672" i="61"/>
  <c r="P1673" i="61"/>
  <c r="P1674" i="61"/>
  <c r="P1675" i="61"/>
  <c r="P1676" i="61"/>
  <c r="P1677" i="61"/>
  <c r="P1734" i="61"/>
  <c r="P1764" i="61"/>
  <c r="P1765" i="61"/>
  <c r="P1766" i="61"/>
  <c r="P1767" i="61"/>
  <c r="P1791" i="61"/>
  <c r="P1792" i="61"/>
  <c r="P1793" i="61"/>
  <c r="P1805" i="61"/>
  <c r="P1807" i="61"/>
  <c r="P1857" i="61"/>
  <c r="P1863" i="61"/>
  <c r="P1864" i="61"/>
  <c r="P1865" i="61"/>
  <c r="P1866" i="61"/>
  <c r="P1867" i="61"/>
  <c r="P1868" i="61"/>
  <c r="P1869" i="61"/>
  <c r="P1870" i="61"/>
  <c r="P1871" i="61"/>
  <c r="P1872" i="61"/>
  <c r="P1873" i="61"/>
  <c r="P1874" i="61"/>
  <c r="P1875" i="61"/>
  <c r="P1876" i="61"/>
  <c r="P1877" i="61"/>
  <c r="P1878" i="61"/>
  <c r="P1879" i="61"/>
  <c r="P1880" i="61"/>
  <c r="P1885" i="61"/>
  <c r="P1886" i="61"/>
  <c r="P1887" i="61"/>
  <c r="P1905" i="61"/>
  <c r="P1906" i="61"/>
  <c r="P1907" i="61"/>
  <c r="P1910" i="61"/>
  <c r="P1911" i="61"/>
  <c r="P1912" i="61"/>
  <c r="P1914" i="61"/>
  <c r="P1935" i="61"/>
  <c r="P1938" i="61"/>
  <c r="P1939" i="61"/>
  <c r="P1940" i="61"/>
  <c r="P1941" i="61"/>
  <c r="P1942" i="61"/>
  <c r="P1943" i="61"/>
  <c r="P1944" i="61"/>
  <c r="P1945" i="61"/>
  <c r="P1946" i="61"/>
  <c r="P1947" i="61"/>
  <c r="P1948" i="61"/>
  <c r="P1949" i="61"/>
  <c r="P1950" i="61"/>
  <c r="P1951" i="61"/>
  <c r="P1952" i="61"/>
  <c r="P1953" i="61"/>
  <c r="P1954" i="61"/>
  <c r="P1955" i="61"/>
  <c r="P1956" i="61"/>
  <c r="P1957" i="61"/>
  <c r="P1959" i="61"/>
  <c r="P1960" i="61"/>
  <c r="P1961" i="61"/>
  <c r="P1962" i="61"/>
  <c r="P1963" i="61"/>
  <c r="P1964" i="61"/>
  <c r="P1965" i="61"/>
  <c r="P1966" i="61"/>
  <c r="P1967" i="61"/>
  <c r="P1968" i="61"/>
  <c r="P1969" i="61"/>
  <c r="P1970" i="61"/>
  <c r="P1971" i="61"/>
  <c r="P1972" i="61"/>
  <c r="P1973" i="61"/>
  <c r="P1974" i="61"/>
  <c r="P1975" i="61"/>
  <c r="P1976" i="61"/>
  <c r="P1977" i="61"/>
  <c r="P1978" i="61"/>
  <c r="P1979" i="61"/>
  <c r="P2008" i="61"/>
  <c r="P2028" i="61"/>
  <c r="N2055" i="61"/>
  <c r="P2057" i="61"/>
  <c r="M2050" i="61"/>
  <c r="M2109" i="61"/>
  <c r="N2063" i="61"/>
  <c r="N2064" i="61"/>
  <c r="N2065" i="61"/>
  <c r="N2066" i="61"/>
  <c r="N2067" i="61"/>
  <c r="N2068" i="61"/>
  <c r="N2069" i="61"/>
  <c r="N2070" i="61"/>
  <c r="N2071" i="61"/>
  <c r="N2072" i="61"/>
  <c r="N2073" i="61"/>
  <c r="N2074" i="61"/>
  <c r="N2075" i="61"/>
  <c r="N2076" i="61"/>
  <c r="N2077" i="61"/>
  <c r="N2078" i="61"/>
  <c r="N2079" i="61"/>
  <c r="N2080" i="61"/>
  <c r="N2081" i="61"/>
  <c r="N2082" i="61"/>
  <c r="N2084" i="61"/>
  <c r="N2085" i="61"/>
  <c r="N2086" i="61"/>
  <c r="N2087" i="61"/>
  <c r="N2088" i="61"/>
  <c r="N2089" i="61"/>
  <c r="N2090" i="61"/>
  <c r="N2091" i="61"/>
  <c r="N2092" i="61"/>
  <c r="N2093" i="61"/>
  <c r="N2094" i="61"/>
  <c r="N2095" i="61"/>
  <c r="N2096" i="61"/>
  <c r="N2097" i="61"/>
  <c r="N2098" i="61"/>
  <c r="N2099" i="61"/>
  <c r="N2100" i="61"/>
  <c r="N2101" i="61"/>
  <c r="N2102" i="61"/>
  <c r="N2103" i="61"/>
  <c r="N2104" i="61"/>
  <c r="O1611" i="61"/>
  <c r="N56" i="61"/>
  <c r="N1183" i="61"/>
  <c r="O56" i="61"/>
  <c r="O1183" i="61"/>
  <c r="E168" i="66"/>
  <c r="E2135" i="66"/>
  <c r="E816" i="66"/>
  <c r="N808" i="61"/>
  <c r="N1933" i="61"/>
  <c r="N433" i="61"/>
  <c r="O433" i="61"/>
  <c r="O808" i="61"/>
  <c r="O1933" i="61"/>
  <c r="N1558" i="61"/>
  <c r="O1558" i="61"/>
  <c r="O2111" i="61"/>
  <c r="E1976" i="66"/>
  <c r="P183" i="61"/>
  <c r="P236" i="61"/>
  <c r="P558" i="61"/>
  <c r="P611" i="61"/>
  <c r="P933" i="61"/>
  <c r="P986" i="61"/>
  <c r="P1308" i="61"/>
  <c r="P1361" i="61"/>
  <c r="P1683" i="61"/>
  <c r="P1736" i="61"/>
  <c r="P2058" i="61"/>
  <c r="P2111" i="61"/>
  <c r="N109" i="61"/>
  <c r="E321" i="66"/>
  <c r="E1457" i="66"/>
  <c r="E1822" i="66"/>
  <c r="E1873" i="66"/>
  <c r="D56" i="61"/>
  <c r="M56" i="61" s="1"/>
  <c r="D109" i="61"/>
  <c r="M109" i="61" s="1"/>
  <c r="D433" i="61"/>
  <c r="M433" i="61" s="1"/>
  <c r="D486" i="61"/>
  <c r="D808" i="61"/>
  <c r="M808" i="61" s="1"/>
  <c r="D861" i="61"/>
  <c r="M861" i="61" s="1"/>
  <c r="D1183" i="61"/>
  <c r="M1183" i="61" s="1"/>
  <c r="D1236" i="61"/>
  <c r="D1558" i="61"/>
  <c r="M1558" i="61" s="1"/>
  <c r="D1611" i="61"/>
  <c r="D1933" i="61"/>
  <c r="M1933" i="61" s="1"/>
  <c r="D1986" i="61"/>
  <c r="M1986" i="61" s="1"/>
  <c r="N486" i="61"/>
  <c r="N1611" i="61"/>
  <c r="N1986" i="61"/>
  <c r="N861" i="61"/>
  <c r="O486" i="61"/>
  <c r="E85" i="66"/>
  <c r="E377" i="66"/>
  <c r="E432" i="66"/>
  <c r="E725" i="66"/>
  <c r="E2034" i="66"/>
  <c r="E2085" i="66"/>
  <c r="P56" i="61"/>
  <c r="P109" i="61"/>
  <c r="P433" i="61"/>
  <c r="P486" i="61"/>
  <c r="P808" i="61"/>
  <c r="P861" i="61"/>
  <c r="P1183" i="61"/>
  <c r="P1236" i="61"/>
  <c r="P1558" i="61"/>
  <c r="P1611" i="61"/>
  <c r="P1933" i="61"/>
  <c r="P1986" i="61"/>
  <c r="N1236" i="61"/>
  <c r="O109" i="61"/>
  <c r="O1236" i="61"/>
  <c r="O1986" i="61"/>
  <c r="E1172" i="66"/>
  <c r="E1369" i="66"/>
  <c r="D308" i="61"/>
  <c r="M308" i="61" s="1"/>
  <c r="D361" i="61"/>
  <c r="D683" i="61"/>
  <c r="D736" i="61"/>
  <c r="M736" i="61" s="1"/>
  <c r="D1058" i="61"/>
  <c r="D1111" i="61"/>
  <c r="M1111" i="61" s="1"/>
  <c r="D1433" i="61"/>
  <c r="D1486" i="61"/>
  <c r="M1486" i="61" s="1"/>
  <c r="D1808" i="61"/>
  <c r="D1861" i="61"/>
  <c r="M1861" i="61" s="1"/>
  <c r="E624" i="66"/>
  <c r="E783" i="66"/>
  <c r="E977" i="66"/>
  <c r="E1069" i="66"/>
  <c r="E1319" i="66"/>
  <c r="N308" i="61"/>
  <c r="N361" i="61"/>
  <c r="N683" i="61"/>
  <c r="N736" i="61"/>
  <c r="N1058" i="61"/>
  <c r="N1111" i="61"/>
  <c r="N1433" i="61"/>
  <c r="N1486" i="61"/>
  <c r="N1808" i="61"/>
  <c r="N1861" i="61"/>
  <c r="E211" i="66"/>
  <c r="E550" i="66"/>
  <c r="E1017" i="66"/>
  <c r="E1123" i="66"/>
  <c r="O308" i="61"/>
  <c r="O361" i="61"/>
  <c r="O683" i="61"/>
  <c r="O736" i="61"/>
  <c r="O1058" i="61"/>
  <c r="O1111" i="61"/>
  <c r="O1433" i="61"/>
  <c r="O1486" i="61"/>
  <c r="O1808" i="61"/>
  <c r="O1861" i="61"/>
  <c r="E915" i="66"/>
  <c r="E1413" i="66"/>
  <c r="P308" i="61"/>
  <c r="P361" i="61"/>
  <c r="P683" i="61"/>
  <c r="P736" i="61"/>
  <c r="P1058" i="61"/>
  <c r="P1111" i="61"/>
  <c r="P1433" i="61"/>
  <c r="P1486" i="61"/>
  <c r="P1808" i="61"/>
  <c r="P1861" i="61"/>
  <c r="O861" i="61"/>
  <c r="E681" i="66"/>
  <c r="E1623" i="66"/>
  <c r="E1765" i="66"/>
  <c r="D183" i="61"/>
  <c r="M183" i="61" s="1"/>
  <c r="D236" i="61"/>
  <c r="M236" i="61" s="1"/>
  <c r="D558" i="61"/>
  <c r="D611" i="61"/>
  <c r="D933" i="61"/>
  <c r="M933" i="61" s="1"/>
  <c r="D986" i="61"/>
  <c r="D1308" i="61"/>
  <c r="M1308" i="61" s="1"/>
  <c r="D1361" i="61"/>
  <c r="D1683" i="61"/>
  <c r="M1683" i="61" s="1"/>
  <c r="D1736" i="61"/>
  <c r="D2058" i="61"/>
  <c r="D2111" i="61"/>
  <c r="M2111" i="61" s="1"/>
  <c r="E279" i="66"/>
  <c r="E510" i="66"/>
  <c r="E878" i="66"/>
  <c r="E1218" i="66"/>
  <c r="E1269" i="66"/>
  <c r="E1520" i="66"/>
  <c r="E1674" i="66"/>
  <c r="N183" i="61"/>
  <c r="N236" i="61"/>
  <c r="N558" i="61"/>
  <c r="N611" i="61"/>
  <c r="N933" i="61"/>
  <c r="N986" i="61"/>
  <c r="N1308" i="61"/>
  <c r="N1361" i="61"/>
  <c r="N1683" i="61"/>
  <c r="N1736" i="61"/>
  <c r="N2058" i="61"/>
  <c r="N2111" i="61"/>
  <c r="E2186" i="66"/>
  <c r="E130" i="66"/>
  <c r="E1572" i="66"/>
  <c r="E1716" i="66"/>
  <c r="E1924" i="66"/>
  <c r="O183" i="61"/>
  <c r="O236" i="61"/>
  <c r="O558" i="61"/>
  <c r="O611" i="61"/>
  <c r="O933" i="61"/>
  <c r="O986" i="61"/>
  <c r="O1308" i="61"/>
  <c r="O1361" i="61"/>
  <c r="O1683" i="61"/>
  <c r="O1736" i="61"/>
  <c r="M2133" i="61"/>
  <c r="J77" i="63"/>
  <c r="J125" i="63"/>
  <c r="M1085" i="61"/>
  <c r="M536" i="61"/>
  <c r="M576" i="61"/>
  <c r="J309" i="63"/>
  <c r="J177" i="63"/>
  <c r="J182" i="63"/>
  <c r="J160" i="63"/>
  <c r="J6" i="63"/>
  <c r="M1457" i="61"/>
  <c r="M2117" i="61"/>
  <c r="M1810" i="61"/>
  <c r="M1090" i="61"/>
  <c r="P21" i="61"/>
  <c r="M371" i="61"/>
  <c r="M2004" i="61"/>
  <c r="M266" i="61"/>
  <c r="M221" i="61"/>
  <c r="M2010" i="61"/>
  <c r="M549" i="61"/>
  <c r="M1122" i="61"/>
  <c r="M755" i="61"/>
  <c r="M1935" i="61"/>
  <c r="M2098" i="61"/>
  <c r="M1081" i="61"/>
  <c r="M1732" i="61"/>
  <c r="M2057" i="61"/>
  <c r="M310" i="61"/>
  <c r="M1621" i="61"/>
  <c r="M1826" i="61"/>
  <c r="M1831" i="61"/>
  <c r="M1539" i="61"/>
  <c r="J184" i="63"/>
  <c r="J266" i="63"/>
  <c r="M622" i="61"/>
  <c r="M2036" i="61"/>
  <c r="J280" i="63"/>
  <c r="M1633" i="61"/>
  <c r="M2066" i="61"/>
  <c r="J278" i="63"/>
  <c r="M124" i="61"/>
  <c r="M222" i="61"/>
  <c r="M249" i="61"/>
  <c r="M1375" i="61"/>
  <c r="J232" i="63"/>
  <c r="J364" i="63"/>
  <c r="M943" i="61"/>
  <c r="M1805" i="61"/>
  <c r="J95" i="63"/>
  <c r="J225" i="63"/>
  <c r="M369" i="61"/>
  <c r="M1442" i="61"/>
  <c r="J17" i="63"/>
  <c r="M215" i="61"/>
  <c r="M2119" i="61"/>
  <c r="J239" i="63"/>
  <c r="M289" i="61"/>
  <c r="M1329" i="61"/>
  <c r="M1331" i="61"/>
  <c r="M1376" i="61"/>
  <c r="M1615" i="61"/>
  <c r="M2028" i="61"/>
  <c r="J79" i="63"/>
  <c r="J213" i="63"/>
  <c r="J208" i="63"/>
  <c r="M323" i="61"/>
  <c r="M1510" i="61"/>
  <c r="M1818" i="61"/>
  <c r="M1843" i="61"/>
  <c r="M1998" i="61"/>
  <c r="M2048" i="61"/>
  <c r="J15" i="63"/>
  <c r="J22" i="63"/>
  <c r="J284" i="63"/>
  <c r="M48" i="61"/>
  <c r="M584" i="61"/>
  <c r="M977" i="61"/>
  <c r="M1501" i="61"/>
  <c r="M1575" i="61"/>
  <c r="M1727" i="61"/>
  <c r="M2067" i="61"/>
  <c r="M1079" i="61"/>
  <c r="M1530" i="61"/>
  <c r="M1835" i="61"/>
  <c r="M1836" i="61"/>
  <c r="M1844" i="61"/>
  <c r="M2032" i="61"/>
  <c r="J224" i="63"/>
  <c r="M1096" i="61"/>
  <c r="M1234" i="61"/>
  <c r="M1567" i="61"/>
  <c r="M1829" i="61"/>
  <c r="M14" i="61"/>
  <c r="M426" i="61"/>
  <c r="M573" i="61"/>
  <c r="M182" i="61"/>
  <c r="M493" i="61"/>
  <c r="M414" i="61"/>
  <c r="M326" i="61"/>
  <c r="M365" i="61"/>
  <c r="M8" i="61"/>
  <c r="M503" i="61"/>
  <c r="M44" i="61"/>
  <c r="M946" i="61"/>
  <c r="M956" i="61"/>
  <c r="M1100" i="61"/>
  <c r="M1142" i="61"/>
  <c r="M1557" i="61"/>
  <c r="M1822" i="61"/>
  <c r="M1317" i="61"/>
  <c r="M1549" i="61"/>
  <c r="J314" i="63"/>
  <c r="M726" i="61"/>
  <c r="M1101" i="61"/>
  <c r="M1747" i="61"/>
  <c r="M1752" i="61"/>
  <c r="M2016" i="61"/>
  <c r="M2114" i="61"/>
  <c r="M2115" i="61"/>
  <c r="J305" i="63"/>
  <c r="M957" i="61"/>
  <c r="M1297" i="61"/>
  <c r="M1761" i="61"/>
  <c r="M1832" i="61"/>
  <c r="M2035" i="61"/>
  <c r="M2068" i="61"/>
  <c r="M2086" i="61"/>
  <c r="J76" i="63"/>
  <c r="J230" i="63"/>
  <c r="M550" i="61"/>
  <c r="M941" i="61"/>
  <c r="M1094" i="61"/>
  <c r="M1238" i="61"/>
  <c r="M1339" i="61"/>
  <c r="M1815" i="61"/>
  <c r="M744" i="61"/>
  <c r="M1120" i="61"/>
  <c r="M1325" i="61"/>
  <c r="M1369" i="61"/>
  <c r="M1448" i="61"/>
  <c r="M1623" i="61"/>
  <c r="M1852" i="61"/>
  <c r="M2107" i="61"/>
  <c r="M569" i="61"/>
  <c r="M592" i="61"/>
  <c r="M617" i="61"/>
  <c r="M1753" i="61"/>
  <c r="J23" i="63"/>
  <c r="J290" i="63"/>
  <c r="M517" i="61"/>
  <c r="M570" i="61"/>
  <c r="M593" i="61"/>
  <c r="M1103" i="61"/>
  <c r="M1240" i="61"/>
  <c r="J190" i="63"/>
  <c r="M1345" i="61"/>
  <c r="M1469" i="61"/>
  <c r="M1548" i="61"/>
  <c r="M1816" i="61"/>
  <c r="M1821" i="61"/>
  <c r="M2095" i="61"/>
  <c r="M594" i="61"/>
  <c r="M1088" i="61"/>
  <c r="M1455" i="61"/>
  <c r="M1825" i="61"/>
  <c r="J107" i="63"/>
  <c r="M924" i="61"/>
  <c r="M2128" i="61"/>
  <c r="J62" i="63"/>
  <c r="J89" i="63"/>
  <c r="J98" i="63"/>
  <c r="M1443" i="61"/>
  <c r="M1493" i="61"/>
  <c r="M1765" i="61"/>
  <c r="M2101" i="61"/>
  <c r="J101" i="63"/>
  <c r="J356" i="63"/>
  <c r="J206" i="63"/>
  <c r="M2091" i="61"/>
  <c r="M2123" i="61"/>
  <c r="M2134" i="61"/>
  <c r="M2077" i="61"/>
  <c r="M2113" i="61"/>
  <c r="J358" i="63"/>
  <c r="J134" i="63"/>
  <c r="P23" i="61"/>
  <c r="M70" i="61"/>
  <c r="J140" i="63"/>
  <c r="M37" i="61"/>
  <c r="M66" i="61"/>
  <c r="M82" i="61"/>
  <c r="M140" i="61"/>
  <c r="M285" i="61"/>
  <c r="M545" i="61"/>
  <c r="M710" i="61"/>
  <c r="M126" i="61"/>
  <c r="M223" i="61"/>
  <c r="M84" i="61"/>
  <c r="M10" i="61"/>
  <c r="M623" i="61"/>
  <c r="M785" i="61"/>
  <c r="M565" i="61"/>
  <c r="M636" i="61"/>
  <c r="M6" i="61"/>
  <c r="M334" i="61"/>
  <c r="M537" i="61"/>
  <c r="M581" i="61"/>
  <c r="M100" i="61"/>
  <c r="M375" i="61"/>
  <c r="M203" i="61"/>
  <c r="M209" i="61"/>
  <c r="M255" i="61"/>
  <c r="M318" i="61"/>
  <c r="M377" i="61"/>
  <c r="M387" i="61"/>
  <c r="M539" i="61"/>
  <c r="M572" i="61"/>
  <c r="M599" i="61"/>
  <c r="M810" i="61"/>
  <c r="M906" i="61"/>
  <c r="M199" i="61"/>
  <c r="M245" i="61"/>
  <c r="M314" i="61"/>
  <c r="M331" i="61"/>
  <c r="M342" i="61"/>
  <c r="M379" i="61"/>
  <c r="M491" i="61"/>
  <c r="M499" i="61"/>
  <c r="M505" i="61"/>
  <c r="M548" i="61"/>
  <c r="M568" i="61"/>
  <c r="M589" i="61"/>
  <c r="M601" i="61"/>
  <c r="M609" i="61"/>
  <c r="M949" i="61"/>
  <c r="M300" i="61"/>
  <c r="M320" i="61"/>
  <c r="M211" i="61"/>
  <c r="M227" i="61"/>
  <c r="M315" i="61"/>
  <c r="M338" i="61"/>
  <c r="M367" i="61"/>
  <c r="M585" i="61"/>
  <c r="M727" i="61"/>
  <c r="M912" i="61"/>
  <c r="M301" i="61"/>
  <c r="M350" i="61"/>
  <c r="M501" i="61"/>
  <c r="M541" i="61"/>
  <c r="M734" i="61"/>
  <c r="M746" i="61"/>
  <c r="M765" i="61"/>
  <c r="M922" i="61"/>
  <c r="M327" i="61"/>
  <c r="M351" i="61"/>
  <c r="M560" i="61"/>
  <c r="M944" i="61"/>
  <c r="M262" i="61"/>
  <c r="M532" i="61"/>
  <c r="M580" i="61"/>
  <c r="M721" i="61"/>
  <c r="M747" i="61"/>
  <c r="M1291" i="61"/>
  <c r="M2120" i="61"/>
  <c r="M2121" i="61"/>
  <c r="M2122" i="61"/>
  <c r="M1512" i="61"/>
  <c r="M741" i="61"/>
  <c r="M799" i="61"/>
  <c r="M951" i="61"/>
  <c r="M1087" i="61"/>
  <c r="M1093" i="61"/>
  <c r="M2076" i="61"/>
  <c r="J242" i="63"/>
  <c r="M1266" i="61"/>
  <c r="M1335" i="61"/>
  <c r="M1386" i="61"/>
  <c r="M2065" i="61"/>
  <c r="J215" i="63"/>
  <c r="M789" i="61"/>
  <c r="M1092" i="61"/>
  <c r="M1253" i="61"/>
  <c r="M1371" i="61"/>
  <c r="M764" i="61"/>
  <c r="M782" i="61"/>
  <c r="M800" i="61"/>
  <c r="M1295" i="61"/>
  <c r="M1476" i="61"/>
  <c r="M2046" i="61"/>
  <c r="J9" i="63"/>
  <c r="M795" i="61"/>
  <c r="M801" i="61"/>
  <c r="M930" i="61"/>
  <c r="M973" i="61"/>
  <c r="M1095" i="61"/>
  <c r="M1116" i="61"/>
  <c r="M1130" i="61"/>
  <c r="M1327" i="61"/>
  <c r="M2039" i="61"/>
  <c r="M1247" i="61"/>
  <c r="M1463" i="61"/>
  <c r="M1536" i="61"/>
  <c r="M935" i="61"/>
  <c r="M959" i="61"/>
  <c r="M967" i="61"/>
  <c r="M1077" i="61"/>
  <c r="M1124" i="61"/>
  <c r="M1226" i="61"/>
  <c r="M1378" i="61"/>
  <c r="M1102" i="61"/>
  <c r="M1301" i="61"/>
  <c r="M1319" i="61"/>
  <c r="M1390" i="61"/>
  <c r="M1357" i="61"/>
  <c r="M1465" i="61"/>
  <c r="M1478" i="61"/>
  <c r="M1653" i="61"/>
  <c r="M1767" i="61"/>
  <c r="J185" i="63"/>
  <c r="J263" i="63"/>
  <c r="M1823" i="61"/>
  <c r="M1824" i="61"/>
  <c r="M1838" i="61"/>
  <c r="M1367" i="61"/>
  <c r="M1514" i="61"/>
  <c r="M1534" i="61"/>
  <c r="M1754" i="61"/>
  <c r="M1755" i="61"/>
  <c r="J45" i="63"/>
  <c r="J90" i="63"/>
  <c r="M1640" i="61"/>
  <c r="M1841" i="61"/>
  <c r="M2096" i="61"/>
  <c r="J38" i="63"/>
  <c r="J200" i="63"/>
  <c r="M1619" i="61"/>
  <c r="M1813" i="61"/>
  <c r="M1814" i="61"/>
  <c r="M1827" i="61"/>
  <c r="M1828" i="61"/>
  <c r="J81" i="63"/>
  <c r="J209" i="63"/>
  <c r="J251" i="63"/>
  <c r="M1377" i="61"/>
  <c r="M1466" i="61"/>
  <c r="M1744" i="61"/>
  <c r="M1807" i="61"/>
  <c r="M1830" i="61"/>
  <c r="M1857" i="61"/>
  <c r="M2008" i="61"/>
  <c r="J3" i="63"/>
  <c r="J130" i="63"/>
  <c r="J246" i="63"/>
  <c r="M1515" i="61"/>
  <c r="M1569" i="61"/>
  <c r="M2084" i="61"/>
  <c r="J29" i="63"/>
  <c r="J116" i="63"/>
  <c r="M1563" i="61"/>
  <c r="M1726" i="61"/>
  <c r="M1797" i="61"/>
  <c r="J24" i="63"/>
  <c r="J124" i="63"/>
  <c r="J172" i="63"/>
  <c r="M1564" i="61"/>
  <c r="M1845" i="61"/>
  <c r="M1926" i="61"/>
  <c r="M1834" i="61"/>
  <c r="M1837" i="61"/>
  <c r="M2047" i="61"/>
  <c r="J16" i="63"/>
  <c r="J82" i="63"/>
  <c r="J293" i="63"/>
  <c r="J369" i="63"/>
  <c r="M1470" i="61"/>
  <c r="M1528" i="61"/>
  <c r="M1546" i="61"/>
  <c r="M1751" i="61"/>
  <c r="M2131" i="61"/>
  <c r="J96" i="63"/>
  <c r="J100" i="63"/>
  <c r="J102" i="63"/>
  <c r="M2064" i="61"/>
  <c r="J218" i="63"/>
  <c r="M1839" i="61"/>
  <c r="M2012" i="61"/>
  <c r="J31" i="63"/>
  <c r="J105" i="63"/>
  <c r="J261" i="63"/>
  <c r="M1819" i="61"/>
  <c r="M1820" i="61"/>
  <c r="M2079" i="61"/>
  <c r="J93" i="63"/>
  <c r="J201" i="63"/>
  <c r="M1840" i="61"/>
  <c r="M2051" i="61"/>
  <c r="J194" i="63"/>
  <c r="J244" i="63"/>
  <c r="M2000" i="61"/>
  <c r="M2052" i="61"/>
  <c r="M2135" i="61"/>
  <c r="J21" i="63"/>
  <c r="J170" i="63"/>
  <c r="AF22" i="34"/>
  <c r="P2009" i="61"/>
  <c r="O2009" i="61"/>
  <c r="N2009" i="61"/>
  <c r="P1884" i="61"/>
  <c r="O1884" i="61"/>
  <c r="D2009" i="61"/>
  <c r="N1884" i="61"/>
  <c r="D1884" i="61"/>
  <c r="O1634" i="61"/>
  <c r="P1759" i="61"/>
  <c r="O1759" i="61"/>
  <c r="N1759" i="61"/>
  <c r="D1759" i="61"/>
  <c r="P1634" i="61"/>
  <c r="N1634" i="61"/>
  <c r="D1634" i="61"/>
  <c r="N1509" i="61"/>
  <c r="D1509" i="61"/>
  <c r="P1509" i="61"/>
  <c r="O1509" i="61"/>
  <c r="N1384" i="61"/>
  <c r="D1384" i="61"/>
  <c r="P1384" i="61"/>
  <c r="P1134" i="61"/>
  <c r="O1134" i="61"/>
  <c r="P1259" i="61"/>
  <c r="O1259" i="61"/>
  <c r="N1259" i="61"/>
  <c r="D1259" i="61"/>
  <c r="O1384" i="61"/>
  <c r="N1134" i="61"/>
  <c r="D1134" i="61"/>
  <c r="P1009" i="61"/>
  <c r="O1009" i="61"/>
  <c r="D884" i="61"/>
  <c r="N1009" i="61"/>
  <c r="P884" i="61"/>
  <c r="D1009" i="61"/>
  <c r="O884" i="61"/>
  <c r="N884" i="61"/>
  <c r="P759" i="61"/>
  <c r="O759" i="61"/>
  <c r="N759" i="61"/>
  <c r="D759" i="61"/>
  <c r="P634" i="61"/>
  <c r="D509" i="61"/>
  <c r="O634" i="61"/>
  <c r="D634" i="61"/>
  <c r="P509" i="61"/>
  <c r="O509" i="61"/>
  <c r="N509" i="61"/>
  <c r="P259" i="61"/>
  <c r="N634" i="61"/>
  <c r="P384" i="61"/>
  <c r="O384" i="61"/>
  <c r="N384" i="61"/>
  <c r="D259" i="61"/>
  <c r="P134" i="61"/>
  <c r="N134" i="61"/>
  <c r="D134" i="61"/>
  <c r="D384" i="61"/>
  <c r="O259" i="61"/>
  <c r="O7" i="61"/>
  <c r="E1381" i="66"/>
  <c r="N7" i="61"/>
  <c r="E1884" i="66"/>
  <c r="E252" i="66"/>
  <c r="D7" i="61"/>
  <c r="E1679" i="66"/>
  <c r="E887" i="66"/>
  <c r="E347" i="66"/>
  <c r="E982" i="66"/>
  <c r="E2265" i="66"/>
  <c r="E1089" i="66"/>
  <c r="E1472" i="66"/>
  <c r="E1184" i="66"/>
  <c r="E1987" i="66"/>
  <c r="E1279" i="66"/>
  <c r="E222" i="66"/>
  <c r="N259" i="61"/>
  <c r="O134" i="61"/>
  <c r="E2297" i="66"/>
  <c r="E1781" i="66"/>
  <c r="E593" i="66"/>
  <c r="E1576" i="66"/>
  <c r="E16" i="66"/>
  <c r="E2283" i="66"/>
  <c r="E2211" i="66"/>
  <c r="E2091" i="66"/>
  <c r="P7" i="61"/>
  <c r="S2123" i="61"/>
  <c r="S2125" i="61"/>
  <c r="S2127" i="61"/>
  <c r="S2124" i="61"/>
  <c r="S2126" i="61"/>
  <c r="S2128" i="61"/>
  <c r="S2129" i="61"/>
  <c r="S2106" i="61"/>
  <c r="S2097" i="61"/>
  <c r="S2090" i="61"/>
  <c r="S2085" i="61"/>
  <c r="S2078" i="61"/>
  <c r="S2069" i="61"/>
  <c r="S2058" i="61"/>
  <c r="D2054" i="61"/>
  <c r="S2049" i="61"/>
  <c r="S2036" i="61"/>
  <c r="S2120" i="61"/>
  <c r="S2111" i="61"/>
  <c r="S2071" i="61"/>
  <c r="S2051" i="61"/>
  <c r="S2038" i="61"/>
  <c r="S2027" i="61"/>
  <c r="S2025" i="61"/>
  <c r="S2023" i="61"/>
  <c r="S2021" i="61"/>
  <c r="S2019" i="61"/>
  <c r="S2017" i="61"/>
  <c r="S2015" i="61"/>
  <c r="S2013" i="61"/>
  <c r="S2011" i="61"/>
  <c r="S2009" i="61"/>
  <c r="S2007" i="61"/>
  <c r="S2116" i="61"/>
  <c r="S2112" i="61"/>
  <c r="S2102" i="61"/>
  <c r="S2092" i="61"/>
  <c r="S2087" i="61"/>
  <c r="S2080" i="61"/>
  <c r="S2073" i="61"/>
  <c r="S2060" i="61"/>
  <c r="S2040" i="61"/>
  <c r="S2029" i="61"/>
  <c r="S2099" i="61"/>
  <c r="S2075" i="61"/>
  <c r="S2062" i="61"/>
  <c r="S2053" i="61"/>
  <c r="S2042" i="61"/>
  <c r="S2031" i="61"/>
  <c r="S2110" i="61"/>
  <c r="S2105" i="61"/>
  <c r="S2094" i="61"/>
  <c r="S2089" i="61"/>
  <c r="S2082" i="61"/>
  <c r="S2077" i="61"/>
  <c r="S2064" i="61"/>
  <c r="S2055" i="61"/>
  <c r="S2044" i="61"/>
  <c r="S2033" i="61"/>
  <c r="S2101" i="61"/>
  <c r="S2096" i="61"/>
  <c r="S2091" i="61"/>
  <c r="S2084" i="61"/>
  <c r="S2079" i="61"/>
  <c r="S2068" i="61"/>
  <c r="S2048" i="61"/>
  <c r="S2037" i="61"/>
  <c r="S2109" i="61"/>
  <c r="S2070" i="61"/>
  <c r="S2059" i="61"/>
  <c r="S2050" i="61"/>
  <c r="S2039" i="61"/>
  <c r="S2028" i="61"/>
  <c r="S2026" i="61"/>
  <c r="S2024" i="61"/>
  <c r="S2022" i="61"/>
  <c r="S2020" i="61"/>
  <c r="S2018" i="61"/>
  <c r="S2016" i="61"/>
  <c r="S2014" i="61"/>
  <c r="S2012" i="61"/>
  <c r="S2010" i="61"/>
  <c r="S2008" i="61"/>
  <c r="S2006" i="61"/>
  <c r="S2004" i="61"/>
  <c r="S2002" i="61"/>
  <c r="S2000" i="61"/>
  <c r="S1998" i="61"/>
  <c r="S1996" i="61"/>
  <c r="S2118" i="61"/>
  <c r="S2114" i="61"/>
  <c r="S2098" i="61"/>
  <c r="S2093" i="61"/>
  <c r="S2086" i="61"/>
  <c r="S2081" i="61"/>
  <c r="S2072" i="61"/>
  <c r="S2061" i="61"/>
  <c r="S2052" i="61"/>
  <c r="S2041" i="61"/>
  <c r="S2107" i="61"/>
  <c r="S2103" i="61"/>
  <c r="S2074" i="61"/>
  <c r="S2063" i="61"/>
  <c r="S2043" i="61"/>
  <c r="S2030" i="61"/>
  <c r="S2121" i="61"/>
  <c r="S2108" i="61"/>
  <c r="S2095" i="61"/>
  <c r="S2088" i="61"/>
  <c r="S2083" i="61"/>
  <c r="S2076" i="61"/>
  <c r="S2065" i="61"/>
  <c r="S2054" i="61"/>
  <c r="S2045" i="61"/>
  <c r="S2032" i="61"/>
  <c r="S2119" i="61"/>
  <c r="S2057" i="61"/>
  <c r="S2034" i="61"/>
  <c r="S1995" i="61"/>
  <c r="S1993" i="61"/>
  <c r="S1991" i="61"/>
  <c r="S1989" i="61"/>
  <c r="S1987" i="61"/>
  <c r="S1985" i="61"/>
  <c r="S1983" i="61"/>
  <c r="S1981" i="61"/>
  <c r="S1979" i="61"/>
  <c r="S1977" i="61"/>
  <c r="S1975" i="61"/>
  <c r="S1973" i="61"/>
  <c r="S1971" i="61"/>
  <c r="S1969" i="61"/>
  <c r="S1967" i="61"/>
  <c r="S1965" i="61"/>
  <c r="S1963" i="61"/>
  <c r="S1961" i="61"/>
  <c r="S1959" i="61"/>
  <c r="S1957" i="61"/>
  <c r="S1955" i="61"/>
  <c r="S1953" i="61"/>
  <c r="S1951" i="61"/>
  <c r="S1949" i="61"/>
  <c r="S1947" i="61"/>
  <c r="S1945" i="61"/>
  <c r="S1943" i="61"/>
  <c r="S1941" i="61"/>
  <c r="S1939" i="61"/>
  <c r="S1937" i="61"/>
  <c r="S1935" i="61"/>
  <c r="S1933" i="61"/>
  <c r="S1931" i="61"/>
  <c r="S1929" i="61"/>
  <c r="S2122" i="61"/>
  <c r="S2100" i="61"/>
  <c r="S2005" i="61"/>
  <c r="S2113" i="61"/>
  <c r="S1997" i="61"/>
  <c r="S2056" i="61"/>
  <c r="S1994" i="61"/>
  <c r="S1992" i="61"/>
  <c r="S1990" i="61"/>
  <c r="S1988" i="61"/>
  <c r="S1986" i="61"/>
  <c r="S1984" i="61"/>
  <c r="S1982" i="61"/>
  <c r="S1980" i="61"/>
  <c r="S1978" i="61"/>
  <c r="S1976" i="61"/>
  <c r="S1974" i="61"/>
  <c r="S1972" i="61"/>
  <c r="S1970" i="61"/>
  <c r="S1968" i="61"/>
  <c r="S1966" i="61"/>
  <c r="S1964" i="61"/>
  <c r="S1962" i="61"/>
  <c r="S1960" i="61"/>
  <c r="S1958" i="61"/>
  <c r="S1956" i="61"/>
  <c r="S1954" i="61"/>
  <c r="S1952" i="61"/>
  <c r="S1950" i="61"/>
  <c r="S1948" i="61"/>
  <c r="S1946" i="61"/>
  <c r="S1944" i="61"/>
  <c r="S1942" i="61"/>
  <c r="S1940" i="61"/>
  <c r="S1938" i="61"/>
  <c r="S1936" i="61"/>
  <c r="S2104" i="61"/>
  <c r="S2066" i="61"/>
  <c r="S2047" i="61"/>
  <c r="S2001" i="61"/>
  <c r="S2115" i="61"/>
  <c r="S2035" i="61"/>
  <c r="S1927" i="61"/>
  <c r="S1925" i="61"/>
  <c r="S1923" i="61"/>
  <c r="S1921" i="61"/>
  <c r="S1919" i="61"/>
  <c r="S1917" i="61"/>
  <c r="S1915" i="61"/>
  <c r="S1913" i="61"/>
  <c r="S1911" i="61"/>
  <c r="S1909" i="61"/>
  <c r="S1907" i="61"/>
  <c r="S1905" i="61"/>
  <c r="S1903" i="61"/>
  <c r="S1901" i="61"/>
  <c r="S1899" i="61"/>
  <c r="S1897" i="61"/>
  <c r="S1895" i="61"/>
  <c r="S1893" i="61"/>
  <c r="S1891" i="61"/>
  <c r="S1889" i="61"/>
  <c r="S1887" i="61"/>
  <c r="S1885" i="61"/>
  <c r="S1883" i="61"/>
  <c r="S1881" i="61"/>
  <c r="S1932" i="61"/>
  <c r="D1929" i="61"/>
  <c r="S1999" i="61"/>
  <c r="S1926" i="61"/>
  <c r="S1924" i="61"/>
  <c r="S1922" i="61"/>
  <c r="S1920" i="61"/>
  <c r="S1918" i="61"/>
  <c r="S1916" i="61"/>
  <c r="S1914" i="61"/>
  <c r="S1912" i="61"/>
  <c r="S1910" i="61"/>
  <c r="S1908" i="61"/>
  <c r="S1906" i="61"/>
  <c r="S1904" i="61"/>
  <c r="S1902" i="61"/>
  <c r="S1900" i="61"/>
  <c r="S1898" i="61"/>
  <c r="S1896" i="61"/>
  <c r="S1894" i="61"/>
  <c r="S1892" i="61"/>
  <c r="S1890" i="61"/>
  <c r="S1888" i="61"/>
  <c r="S1886" i="61"/>
  <c r="S1884" i="61"/>
  <c r="S1882" i="61"/>
  <c r="S1880" i="61"/>
  <c r="S1934" i="61"/>
  <c r="S1928" i="61"/>
  <c r="S2046" i="61"/>
  <c r="S2117" i="61"/>
  <c r="S2003" i="61"/>
  <c r="S2067" i="61"/>
  <c r="D1804" i="61"/>
  <c r="S1930" i="61"/>
  <c r="D1679" i="61"/>
  <c r="D1554" i="61"/>
  <c r="D1429" i="61"/>
  <c r="D1304" i="61"/>
  <c r="D1054" i="61"/>
  <c r="D1179" i="61"/>
  <c r="D929" i="61"/>
  <c r="S748" i="61"/>
  <c r="S737" i="61"/>
  <c r="S728" i="61"/>
  <c r="S717" i="61"/>
  <c r="S715" i="61"/>
  <c r="S713" i="61"/>
  <c r="S711" i="61"/>
  <c r="S709" i="61"/>
  <c r="S707" i="61"/>
  <c r="S705" i="61"/>
  <c r="S703" i="61"/>
  <c r="S701" i="61"/>
  <c r="S699" i="61"/>
  <c r="S697" i="61"/>
  <c r="S695" i="61"/>
  <c r="S693" i="61"/>
  <c r="S691" i="61"/>
  <c r="S689" i="61"/>
  <c r="S687" i="61"/>
  <c r="S685" i="61"/>
  <c r="S683" i="61"/>
  <c r="S681" i="61"/>
  <c r="S679" i="61"/>
  <c r="S677" i="61"/>
  <c r="S675" i="61"/>
  <c r="S673" i="61"/>
  <c r="S671" i="61"/>
  <c r="S669" i="61"/>
  <c r="S667" i="61"/>
  <c r="S665" i="61"/>
  <c r="S663" i="61"/>
  <c r="S661" i="61"/>
  <c r="S659" i="61"/>
  <c r="S657" i="61"/>
  <c r="S655" i="61"/>
  <c r="S653" i="61"/>
  <c r="S651" i="61"/>
  <c r="S649" i="61"/>
  <c r="S647" i="61"/>
  <c r="S645" i="61"/>
  <c r="S643" i="61"/>
  <c r="S641" i="61"/>
  <c r="S639" i="61"/>
  <c r="S637" i="61"/>
  <c r="S635" i="61"/>
  <c r="S633" i="61"/>
  <c r="S631" i="61"/>
  <c r="S629" i="61"/>
  <c r="S627" i="61"/>
  <c r="S625" i="61"/>
  <c r="S623" i="61"/>
  <c r="S621" i="61"/>
  <c r="S619" i="61"/>
  <c r="S617" i="61"/>
  <c r="S615" i="61"/>
  <c r="S613" i="61"/>
  <c r="S611" i="61"/>
  <c r="S609" i="61"/>
  <c r="S607" i="61"/>
  <c r="S605" i="61"/>
  <c r="S603" i="61"/>
  <c r="S601" i="61"/>
  <c r="S599" i="61"/>
  <c r="S597" i="61"/>
  <c r="S595" i="61"/>
  <c r="S750" i="61"/>
  <c r="S739" i="61"/>
  <c r="S730" i="61"/>
  <c r="S719" i="61"/>
  <c r="S752" i="61"/>
  <c r="S741" i="61"/>
  <c r="S732" i="61"/>
  <c r="S721" i="61"/>
  <c r="S754" i="61"/>
  <c r="S743" i="61"/>
  <c r="S723" i="61"/>
  <c r="D679" i="61"/>
  <c r="S745" i="61"/>
  <c r="S734" i="61"/>
  <c r="S725" i="61"/>
  <c r="S747" i="61"/>
  <c r="S736" i="61"/>
  <c r="S727" i="61"/>
  <c r="S749" i="61"/>
  <c r="S729" i="61"/>
  <c r="S716" i="61"/>
  <c r="S714" i="61"/>
  <c r="S712" i="61"/>
  <c r="S710" i="61"/>
  <c r="S708" i="61"/>
  <c r="S706" i="61"/>
  <c r="S704" i="61"/>
  <c r="S702" i="61"/>
  <c r="S700" i="61"/>
  <c r="S698" i="61"/>
  <c r="S696" i="61"/>
  <c r="S694" i="61"/>
  <c r="S692" i="61"/>
  <c r="S690" i="61"/>
  <c r="S688" i="61"/>
  <c r="S686" i="61"/>
  <c r="S684" i="61"/>
  <c r="S682" i="61"/>
  <c r="S680" i="61"/>
  <c r="S678" i="61"/>
  <c r="S676" i="61"/>
  <c r="S674" i="61"/>
  <c r="S672" i="61"/>
  <c r="S670" i="61"/>
  <c r="S668" i="61"/>
  <c r="S666" i="61"/>
  <c r="S664" i="61"/>
  <c r="S662" i="61"/>
  <c r="S660" i="61"/>
  <c r="S658" i="61"/>
  <c r="S656" i="61"/>
  <c r="S654" i="61"/>
  <c r="S652" i="61"/>
  <c r="S650" i="61"/>
  <c r="S648" i="61"/>
  <c r="S646" i="61"/>
  <c r="S644" i="61"/>
  <c r="S642" i="61"/>
  <c r="S640" i="61"/>
  <c r="S638" i="61"/>
  <c r="S636" i="61"/>
  <c r="S634" i="61"/>
  <c r="S632" i="61"/>
  <c r="S630" i="61"/>
  <c r="S628" i="61"/>
  <c r="S626" i="61"/>
  <c r="S624" i="61"/>
  <c r="D804" i="61"/>
  <c r="S751" i="61"/>
  <c r="S738" i="61"/>
  <c r="S731" i="61"/>
  <c r="S718" i="61"/>
  <c r="S753" i="61"/>
  <c r="S740" i="61"/>
  <c r="S720" i="61"/>
  <c r="S742" i="61"/>
  <c r="S733" i="61"/>
  <c r="S722" i="61"/>
  <c r="S744" i="61"/>
  <c r="S735" i="61"/>
  <c r="S724" i="61"/>
  <c r="S604" i="61"/>
  <c r="S596" i="61"/>
  <c r="S587" i="61"/>
  <c r="S576" i="61"/>
  <c r="S563" i="61"/>
  <c r="S554" i="61"/>
  <c r="S543" i="61"/>
  <c r="S532" i="61"/>
  <c r="S746" i="61"/>
  <c r="S589" i="61"/>
  <c r="S578" i="61"/>
  <c r="S565" i="61"/>
  <c r="S556" i="61"/>
  <c r="S545" i="61"/>
  <c r="S534" i="61"/>
  <c r="S525" i="61"/>
  <c r="S610" i="61"/>
  <c r="S591" i="61"/>
  <c r="S580" i="61"/>
  <c r="S567" i="61"/>
  <c r="S558" i="61"/>
  <c r="S547" i="61"/>
  <c r="S536" i="61"/>
  <c r="S622" i="61"/>
  <c r="S616" i="61"/>
  <c r="S598" i="61"/>
  <c r="S593" i="61"/>
  <c r="S582" i="61"/>
  <c r="S569" i="61"/>
  <c r="D554" i="61"/>
  <c r="S549" i="61"/>
  <c r="S538" i="61"/>
  <c r="S527" i="61"/>
  <c r="S522" i="61"/>
  <c r="S520" i="61"/>
  <c r="S518" i="61"/>
  <c r="S516" i="61"/>
  <c r="S514" i="61"/>
  <c r="S512" i="61"/>
  <c r="S510" i="61"/>
  <c r="S508" i="61"/>
  <c r="S506" i="61"/>
  <c r="S584" i="61"/>
  <c r="S571" i="61"/>
  <c r="S560" i="61"/>
  <c r="S551" i="61"/>
  <c r="S540" i="61"/>
  <c r="S606" i="61"/>
  <c r="S586" i="61"/>
  <c r="S573" i="61"/>
  <c r="S562" i="61"/>
  <c r="S542" i="61"/>
  <c r="S529" i="61"/>
  <c r="S524" i="61"/>
  <c r="S618" i="61"/>
  <c r="S612" i="61"/>
  <c r="S590" i="61"/>
  <c r="S577" i="61"/>
  <c r="S566" i="61"/>
  <c r="S555" i="61"/>
  <c r="S546" i="61"/>
  <c r="S533" i="61"/>
  <c r="S526" i="61"/>
  <c r="S592" i="61"/>
  <c r="S579" i="61"/>
  <c r="S568" i="61"/>
  <c r="S557" i="61"/>
  <c r="S548" i="61"/>
  <c r="S535" i="61"/>
  <c r="S602" i="61"/>
  <c r="S594" i="61"/>
  <c r="S581" i="61"/>
  <c r="S570" i="61"/>
  <c r="S550" i="61"/>
  <c r="S537" i="61"/>
  <c r="S528" i="61"/>
  <c r="S521" i="61"/>
  <c r="S519" i="61"/>
  <c r="S517" i="61"/>
  <c r="S515" i="61"/>
  <c r="S513" i="61"/>
  <c r="S511" i="61"/>
  <c r="S509" i="61"/>
  <c r="S507" i="61"/>
  <c r="S505" i="61"/>
  <c r="S608" i="61"/>
  <c r="S583" i="61"/>
  <c r="S572" i="61"/>
  <c r="S559" i="61"/>
  <c r="S552" i="61"/>
  <c r="S539" i="61"/>
  <c r="S620" i="61"/>
  <c r="S614" i="61"/>
  <c r="S585" i="61"/>
  <c r="S574" i="61"/>
  <c r="S561" i="61"/>
  <c r="S541" i="61"/>
  <c r="S530" i="61"/>
  <c r="S523" i="61"/>
  <c r="D429" i="61"/>
  <c r="S726" i="61"/>
  <c r="D304" i="61"/>
  <c r="S600" i="61"/>
  <c r="S575" i="61"/>
  <c r="S553" i="61"/>
  <c r="S544" i="61"/>
  <c r="S531" i="61"/>
  <c r="S588" i="61"/>
  <c r="S564" i="61"/>
  <c r="D179" i="61"/>
  <c r="E721" i="66"/>
  <c r="E373" i="66"/>
  <c r="E1920" i="66"/>
  <c r="E60" i="66"/>
  <c r="E1619" i="66"/>
  <c r="AF33" i="34"/>
  <c r="AF27" i="34"/>
  <c r="Y24" i="34"/>
  <c r="E981" i="66"/>
  <c r="E813" i="66"/>
  <c r="E621" i="66"/>
  <c r="E1712" i="66"/>
  <c r="E2131" i="66"/>
  <c r="E1315" i="66"/>
  <c r="E1087" i="66"/>
  <c r="E1818" i="66"/>
  <c r="E234" i="66"/>
  <c r="E2261" i="66"/>
  <c r="E1409" i="66"/>
  <c r="E473" i="66"/>
  <c r="D52" i="61"/>
  <c r="E1516" i="66"/>
  <c r="E2259" i="66"/>
  <c r="E1119" i="66"/>
  <c r="E1214" i="66"/>
  <c r="AF30" i="34"/>
  <c r="Y22" i="34"/>
  <c r="E2030" i="66"/>
  <c r="P2021" i="61"/>
  <c r="O2021" i="61"/>
  <c r="N2021" i="61"/>
  <c r="D2021" i="61"/>
  <c r="P1896" i="61"/>
  <c r="O1896" i="61"/>
  <c r="N1896" i="61"/>
  <c r="D1896" i="61"/>
  <c r="P1771" i="61"/>
  <c r="O1646" i="61"/>
  <c r="O1771" i="61"/>
  <c r="N1771" i="61"/>
  <c r="D1771" i="61"/>
  <c r="P1646" i="61"/>
  <c r="N1646" i="61"/>
  <c r="D1646" i="61"/>
  <c r="N1521" i="61"/>
  <c r="D1521" i="61"/>
  <c r="P1521" i="61"/>
  <c r="O1521" i="61"/>
  <c r="P1396" i="61"/>
  <c r="O1396" i="61"/>
  <c r="N1396" i="61"/>
  <c r="D1396" i="61"/>
  <c r="P1146" i="61"/>
  <c r="O1146" i="61"/>
  <c r="P1271" i="61"/>
  <c r="O1271" i="61"/>
  <c r="N1271" i="61"/>
  <c r="D1271" i="61"/>
  <c r="P1021" i="61"/>
  <c r="O1021" i="61"/>
  <c r="D1146" i="61"/>
  <c r="D896" i="61"/>
  <c r="N1146" i="61"/>
  <c r="N1021" i="61"/>
  <c r="D1021" i="61"/>
  <c r="P896" i="61"/>
  <c r="O896" i="61"/>
  <c r="N896" i="61"/>
  <c r="D771" i="61"/>
  <c r="P646" i="61"/>
  <c r="O646" i="61"/>
  <c r="P771" i="61"/>
  <c r="O771" i="61"/>
  <c r="D521" i="61"/>
  <c r="N646" i="61"/>
  <c r="N771" i="61"/>
  <c r="D646" i="61"/>
  <c r="P396" i="61"/>
  <c r="P521" i="61"/>
  <c r="O521" i="61"/>
  <c r="N521" i="61"/>
  <c r="O396" i="61"/>
  <c r="N396" i="61"/>
  <c r="D396" i="61"/>
  <c r="P271" i="61"/>
  <c r="O271" i="61"/>
  <c r="D271" i="61"/>
  <c r="P146" i="61"/>
  <c r="N146" i="61"/>
  <c r="D146" i="61"/>
  <c r="N271" i="61"/>
  <c r="O19" i="61"/>
  <c r="N19" i="61"/>
  <c r="D19" i="61"/>
  <c r="E2279" i="66"/>
  <c r="E791" i="66"/>
  <c r="O146" i="61"/>
  <c r="E597" i="66"/>
  <c r="E213" i="66"/>
  <c r="E1892" i="66"/>
  <c r="E992" i="66"/>
  <c r="E896" i="66"/>
  <c r="E692" i="66"/>
  <c r="E1483" i="66"/>
  <c r="E1387" i="66"/>
  <c r="E1998" i="66"/>
  <c r="E1290" i="66"/>
  <c r="E426" i="66"/>
  <c r="E258" i="66"/>
  <c r="E1685" i="66"/>
  <c r="E1097" i="66"/>
  <c r="E1792" i="66"/>
  <c r="E1192" i="66"/>
  <c r="E459" i="66"/>
  <c r="E2102" i="66"/>
  <c r="E62" i="66"/>
  <c r="P19" i="61"/>
  <c r="E1586" i="66"/>
  <c r="P2020" i="61"/>
  <c r="O2020" i="61"/>
  <c r="N2020" i="61"/>
  <c r="D2020" i="61"/>
  <c r="P1895" i="61"/>
  <c r="O1895" i="61"/>
  <c r="N1895" i="61"/>
  <c r="O1770" i="61"/>
  <c r="D1895" i="61"/>
  <c r="P1770" i="61"/>
  <c r="N1770" i="61"/>
  <c r="D1770" i="61"/>
  <c r="O1645" i="61"/>
  <c r="P1645" i="61"/>
  <c r="N1645" i="61"/>
  <c r="D1645" i="61"/>
  <c r="P1520" i="61"/>
  <c r="O1520" i="61"/>
  <c r="N1520" i="61"/>
  <c r="D1520" i="61"/>
  <c r="P1395" i="61"/>
  <c r="P1270" i="61"/>
  <c r="O1395" i="61"/>
  <c r="O1270" i="61"/>
  <c r="N1395" i="61"/>
  <c r="D1395" i="61"/>
  <c r="N1270" i="61"/>
  <c r="P1145" i="61"/>
  <c r="D1270" i="61"/>
  <c r="O1145" i="61"/>
  <c r="P1020" i="61"/>
  <c r="O1020" i="61"/>
  <c r="N1145" i="61"/>
  <c r="D1145" i="61"/>
  <c r="D1020" i="61"/>
  <c r="P895" i="61"/>
  <c r="O895" i="61"/>
  <c r="N895" i="61"/>
  <c r="D895" i="61"/>
  <c r="N1020" i="61"/>
  <c r="P645" i="61"/>
  <c r="O645" i="61"/>
  <c r="P770" i="61"/>
  <c r="O770" i="61"/>
  <c r="N770" i="61"/>
  <c r="D770" i="61"/>
  <c r="N645" i="61"/>
  <c r="D645" i="61"/>
  <c r="P520" i="61"/>
  <c r="O520" i="61"/>
  <c r="N520" i="61"/>
  <c r="P395" i="61"/>
  <c r="P270" i="61"/>
  <c r="D520" i="61"/>
  <c r="N270" i="61"/>
  <c r="O395" i="61"/>
  <c r="N395" i="61"/>
  <c r="O270" i="61"/>
  <c r="D270" i="61"/>
  <c r="P145" i="61"/>
  <c r="O145" i="61"/>
  <c r="D395" i="61"/>
  <c r="N145" i="61"/>
  <c r="E2101" i="66"/>
  <c r="E1585" i="66"/>
  <c r="E2244" i="66"/>
  <c r="E2220" i="66"/>
  <c r="P18" i="61"/>
  <c r="E2264" i="66"/>
  <c r="E2216" i="66"/>
  <c r="O18" i="61"/>
  <c r="E1891" i="66"/>
  <c r="E991" i="66"/>
  <c r="E895" i="66"/>
  <c r="E691" i="66"/>
  <c r="N18" i="61"/>
  <c r="E1482" i="66"/>
  <c r="E1386" i="66"/>
  <c r="D18" i="61"/>
  <c r="E2273" i="66"/>
  <c r="E1997" i="66"/>
  <c r="E1289" i="66"/>
  <c r="E1684" i="66"/>
  <c r="E1096" i="66"/>
  <c r="E2295" i="66"/>
  <c r="E2271" i="66"/>
  <c r="E1791" i="66"/>
  <c r="E1191" i="66"/>
  <c r="D145" i="61"/>
  <c r="E350" i="66"/>
  <c r="Y23" i="34"/>
  <c r="AF26" i="34"/>
  <c r="P2044" i="61"/>
  <c r="O2044" i="61"/>
  <c r="D2044" i="61"/>
  <c r="N2044" i="61"/>
  <c r="P1919" i="61"/>
  <c r="O1919" i="61"/>
  <c r="N1919" i="61"/>
  <c r="D1919" i="61"/>
  <c r="P1794" i="61"/>
  <c r="O1794" i="61"/>
  <c r="N1794" i="61"/>
  <c r="D1794" i="61"/>
  <c r="P1669" i="61"/>
  <c r="O1669" i="61"/>
  <c r="D1669" i="61"/>
  <c r="O1544" i="61"/>
  <c r="D1544" i="61"/>
  <c r="N1669" i="61"/>
  <c r="P1544" i="61"/>
  <c r="N1544" i="61"/>
  <c r="P1419" i="61"/>
  <c r="O1419" i="61"/>
  <c r="D1419" i="61"/>
  <c r="P1294" i="61"/>
  <c r="O1294" i="61"/>
  <c r="N1419" i="61"/>
  <c r="N1294" i="61"/>
  <c r="D1294" i="61"/>
  <c r="P1169" i="61"/>
  <c r="O1169" i="61"/>
  <c r="D1169" i="61"/>
  <c r="P1044" i="61"/>
  <c r="O1044" i="61"/>
  <c r="N1044" i="61"/>
  <c r="D1044" i="61"/>
  <c r="N1169" i="61"/>
  <c r="P919" i="61"/>
  <c r="O919" i="61"/>
  <c r="N919" i="61"/>
  <c r="D919" i="61"/>
  <c r="P669" i="61"/>
  <c r="O669" i="61"/>
  <c r="P794" i="61"/>
  <c r="O794" i="61"/>
  <c r="N794" i="61"/>
  <c r="D794" i="61"/>
  <c r="N669" i="61"/>
  <c r="O544" i="61"/>
  <c r="D669" i="61"/>
  <c r="N544" i="61"/>
  <c r="D544" i="61"/>
  <c r="P419" i="61"/>
  <c r="O419" i="61"/>
  <c r="O294" i="61"/>
  <c r="N419" i="61"/>
  <c r="N294" i="61"/>
  <c r="D419" i="61"/>
  <c r="D294" i="61"/>
  <c r="P544" i="61"/>
  <c r="P42" i="61"/>
  <c r="P169" i="61"/>
  <c r="O169" i="61"/>
  <c r="N169" i="61"/>
  <c r="D169" i="61"/>
  <c r="E1609" i="66"/>
  <c r="E540" i="66"/>
  <c r="O42" i="61"/>
  <c r="E1703" i="66"/>
  <c r="E611" i="66"/>
  <c r="N42" i="61"/>
  <c r="E2122" i="66"/>
  <c r="E1306" i="66"/>
  <c r="E1006" i="66"/>
  <c r="D42" i="61"/>
  <c r="E1809" i="66"/>
  <c r="E1400" i="66"/>
  <c r="E1112" i="66"/>
  <c r="E907" i="66"/>
  <c r="P294" i="61"/>
  <c r="E1506" i="66"/>
  <c r="E1205" i="66"/>
  <c r="E365" i="66"/>
  <c r="E2020" i="66"/>
  <c r="E712" i="66"/>
  <c r="E436" i="66"/>
  <c r="E268" i="66"/>
  <c r="E160" i="66"/>
  <c r="E76" i="66"/>
  <c r="E806" i="66"/>
  <c r="E1910" i="66"/>
  <c r="AF32" i="34"/>
  <c r="AF34" i="34"/>
  <c r="AF23" i="34"/>
  <c r="P2013" i="61"/>
  <c r="O2013" i="61"/>
  <c r="N2013" i="61"/>
  <c r="D2013" i="61"/>
  <c r="P1888" i="61"/>
  <c r="O1888" i="61"/>
  <c r="N1888" i="61"/>
  <c r="D1888" i="61"/>
  <c r="O1638" i="61"/>
  <c r="P1763" i="61"/>
  <c r="O1763" i="61"/>
  <c r="N1763" i="61"/>
  <c r="D1763" i="61"/>
  <c r="N1638" i="61"/>
  <c r="D1638" i="61"/>
  <c r="N1513" i="61"/>
  <c r="D1513" i="61"/>
  <c r="P1638" i="61"/>
  <c r="P1513" i="61"/>
  <c r="O1513" i="61"/>
  <c r="P1388" i="61"/>
  <c r="O1388" i="61"/>
  <c r="N1388" i="61"/>
  <c r="D1388" i="61"/>
  <c r="P1138" i="61"/>
  <c r="O1138" i="61"/>
  <c r="P1263" i="61"/>
  <c r="O1263" i="61"/>
  <c r="N1263" i="61"/>
  <c r="D1263" i="61"/>
  <c r="N1138" i="61"/>
  <c r="D1138" i="61"/>
  <c r="P1013" i="61"/>
  <c r="O1013" i="61"/>
  <c r="D888" i="61"/>
  <c r="N1013" i="61"/>
  <c r="D1013" i="61"/>
  <c r="P888" i="61"/>
  <c r="O888" i="61"/>
  <c r="N888" i="61"/>
  <c r="P763" i="61"/>
  <c r="O763" i="61"/>
  <c r="N763" i="61"/>
  <c r="D763" i="61"/>
  <c r="P638" i="61"/>
  <c r="D513" i="61"/>
  <c r="O638" i="61"/>
  <c r="N638" i="61"/>
  <c r="D638" i="61"/>
  <c r="P513" i="61"/>
  <c r="O513" i="61"/>
  <c r="N513" i="61"/>
  <c r="P388" i="61"/>
  <c r="O388" i="61"/>
  <c r="N388" i="61"/>
  <c r="D388" i="61"/>
  <c r="P263" i="61"/>
  <c r="O263" i="61"/>
  <c r="P138" i="61"/>
  <c r="N263" i="61"/>
  <c r="D263" i="61"/>
  <c r="N138" i="61"/>
  <c r="D138" i="61"/>
  <c r="O11" i="61"/>
  <c r="N11" i="61"/>
  <c r="E1680" i="66"/>
  <c r="D11" i="61"/>
  <c r="E1475" i="66"/>
  <c r="E1187" i="66"/>
  <c r="E779" i="66"/>
  <c r="E1990" i="66"/>
  <c r="E1282" i="66"/>
  <c r="E1090" i="66"/>
  <c r="E334" i="66"/>
  <c r="E2325" i="66"/>
  <c r="E2348" i="66"/>
  <c r="E1784" i="66"/>
  <c r="O138" i="61"/>
  <c r="E1579" i="66"/>
  <c r="E2094" i="66"/>
  <c r="E785" i="66"/>
  <c r="P11" i="61"/>
  <c r="E2318" i="66"/>
  <c r="E986" i="66"/>
  <c r="E1382" i="66"/>
  <c r="E146" i="66"/>
  <c r="E2342" i="66"/>
  <c r="E890" i="66"/>
  <c r="E254" i="66"/>
  <c r="E1886" i="66"/>
  <c r="D2018" i="61"/>
  <c r="D1893" i="61"/>
  <c r="D1768" i="61"/>
  <c r="D1643" i="61"/>
  <c r="D1518" i="61"/>
  <c r="D1393" i="61"/>
  <c r="D1268" i="61"/>
  <c r="D1143" i="61"/>
  <c r="D1018" i="61"/>
  <c r="D893" i="61"/>
  <c r="D768" i="61"/>
  <c r="D643" i="61"/>
  <c r="D518" i="61"/>
  <c r="D393" i="61"/>
  <c r="D268" i="61"/>
  <c r="E1789" i="66"/>
  <c r="D143" i="61"/>
  <c r="E2339" i="66"/>
  <c r="E2315" i="66"/>
  <c r="E2099" i="66"/>
  <c r="E789" i="66"/>
  <c r="E332" i="66"/>
  <c r="E894" i="66"/>
  <c r="D16" i="61"/>
  <c r="E2345" i="66"/>
  <c r="E1889" i="66"/>
  <c r="E989" i="66"/>
  <c r="E689" i="66"/>
  <c r="E1480" i="66"/>
  <c r="E1384" i="66"/>
  <c r="E2343" i="66"/>
  <c r="E2331" i="66"/>
  <c r="E1995" i="66"/>
  <c r="E1287" i="66"/>
  <c r="E2306" i="66"/>
  <c r="E1574" i="66"/>
  <c r="E1190" i="66"/>
  <c r="E1682" i="66"/>
  <c r="E1094" i="66"/>
  <c r="J316" i="63"/>
  <c r="AF35" i="34"/>
  <c r="Y26" i="34"/>
  <c r="AF28" i="34"/>
  <c r="AF24" i="34"/>
  <c r="AF29" i="34"/>
  <c r="AF36" i="34"/>
  <c r="Y25" i="34"/>
  <c r="AF25" i="34"/>
  <c r="AF31" i="34"/>
  <c r="D2053" i="61"/>
  <c r="D1928" i="61"/>
  <c r="D1803" i="61"/>
  <c r="D1553" i="61"/>
  <c r="D1678" i="61"/>
  <c r="D1428" i="61"/>
  <c r="D1303" i="61"/>
  <c r="D1178" i="61"/>
  <c r="D1053" i="61"/>
  <c r="D928" i="61"/>
  <c r="D678" i="61"/>
  <c r="D803" i="61"/>
  <c r="D553" i="61"/>
  <c r="D428" i="61"/>
  <c r="D303" i="61"/>
  <c r="D178" i="61"/>
  <c r="E2029" i="66"/>
  <c r="E781" i="66"/>
  <c r="D51" i="61"/>
  <c r="E972" i="66"/>
  <c r="E1919" i="66"/>
  <c r="E275" i="66"/>
  <c r="E1618" i="66"/>
  <c r="E1270" i="66"/>
  <c r="E333" i="66"/>
  <c r="E620" i="66"/>
  <c r="E140" i="66"/>
  <c r="E1711" i="66"/>
  <c r="E2130" i="66"/>
  <c r="E1314" i="66"/>
  <c r="E54" i="66"/>
  <c r="E1817" i="66"/>
  <c r="E1013" i="66"/>
  <c r="E1408" i="66"/>
  <c r="E472" i="66"/>
  <c r="E1515" i="66"/>
  <c r="E591" i="66"/>
  <c r="E830" i="66"/>
  <c r="E1118" i="66"/>
  <c r="D2108" i="61"/>
  <c r="P2108" i="61"/>
  <c r="N2108" i="61"/>
  <c r="P1983" i="61"/>
  <c r="O1983" i="61"/>
  <c r="N1983" i="61"/>
  <c r="D1983" i="61"/>
  <c r="O2108" i="61"/>
  <c r="P1858" i="61"/>
  <c r="O1858" i="61"/>
  <c r="N1858" i="61"/>
  <c r="D1858" i="61"/>
  <c r="P1733" i="61"/>
  <c r="O1733" i="61"/>
  <c r="N1733" i="61"/>
  <c r="D1733" i="61"/>
  <c r="P1608" i="61"/>
  <c r="O1608" i="61"/>
  <c r="N1608" i="61"/>
  <c r="D1608" i="61"/>
  <c r="P1483" i="61"/>
  <c r="N1483" i="61"/>
  <c r="D1483" i="61"/>
  <c r="O1483" i="61"/>
  <c r="P1358" i="61"/>
  <c r="O1358" i="61"/>
  <c r="N1358" i="61"/>
  <c r="D1358" i="61"/>
  <c r="P1108" i="61"/>
  <c r="O1108" i="61"/>
  <c r="P1233" i="61"/>
  <c r="O1233" i="61"/>
  <c r="N1233" i="61"/>
  <c r="D1233" i="61"/>
  <c r="N1108" i="61"/>
  <c r="D1108" i="61"/>
  <c r="P983" i="61"/>
  <c r="O983" i="61"/>
  <c r="D858" i="61"/>
  <c r="D983" i="61"/>
  <c r="P858" i="61"/>
  <c r="O858" i="61"/>
  <c r="N983" i="61"/>
  <c r="N858" i="61"/>
  <c r="P733" i="61"/>
  <c r="O733" i="61"/>
  <c r="N733" i="61"/>
  <c r="D483" i="61"/>
  <c r="P608" i="61"/>
  <c r="O608" i="61"/>
  <c r="P483" i="61"/>
  <c r="N608" i="61"/>
  <c r="O483" i="61"/>
  <c r="D733" i="61"/>
  <c r="D608" i="61"/>
  <c r="N483" i="61"/>
  <c r="P233" i="61"/>
  <c r="P358" i="61"/>
  <c r="O358" i="61"/>
  <c r="D358" i="61"/>
  <c r="P106" i="61"/>
  <c r="O233" i="61"/>
  <c r="N233" i="61"/>
  <c r="D233" i="61"/>
  <c r="N358" i="61"/>
  <c r="E589" i="66"/>
  <c r="E421" i="66"/>
  <c r="E2184" i="66"/>
  <c r="E1871" i="66"/>
  <c r="E1763" i="66"/>
  <c r="E1367" i="66"/>
  <c r="E863" i="66"/>
  <c r="E1570" i="66"/>
  <c r="E670" i="66"/>
  <c r="E2083" i="66"/>
  <c r="E319" i="66"/>
  <c r="E127" i="66"/>
  <c r="E1974" i="66"/>
  <c r="E1062" i="66"/>
  <c r="E774" i="66"/>
  <c r="E1265" i="66"/>
  <c r="E1169" i="66"/>
  <c r="E209" i="66"/>
  <c r="O106" i="61"/>
  <c r="E508" i="66"/>
  <c r="N106" i="61"/>
  <c r="E1455" i="66"/>
  <c r="D106" i="61"/>
  <c r="E950" i="66"/>
  <c r="P2024" i="61"/>
  <c r="O2024" i="61"/>
  <c r="N2024" i="61"/>
  <c r="D2024" i="61"/>
  <c r="P1899" i="61"/>
  <c r="O1899" i="61"/>
  <c r="N1899" i="61"/>
  <c r="P1774" i="61"/>
  <c r="D1899" i="61"/>
  <c r="O1774" i="61"/>
  <c r="D1774" i="61"/>
  <c r="O1649" i="61"/>
  <c r="P1649" i="61"/>
  <c r="N1649" i="61"/>
  <c r="D1649" i="61"/>
  <c r="N1774" i="61"/>
  <c r="P1524" i="61"/>
  <c r="O1524" i="61"/>
  <c r="N1524" i="61"/>
  <c r="D1524" i="61"/>
  <c r="P1399" i="61"/>
  <c r="P1274" i="61"/>
  <c r="O1399" i="61"/>
  <c r="O1274" i="61"/>
  <c r="N1399" i="61"/>
  <c r="D1399" i="61"/>
  <c r="P1149" i="61"/>
  <c r="O1149" i="61"/>
  <c r="N1274" i="61"/>
  <c r="D1274" i="61"/>
  <c r="P1024" i="61"/>
  <c r="O1024" i="61"/>
  <c r="N1149" i="61"/>
  <c r="D1149" i="61"/>
  <c r="D1024" i="61"/>
  <c r="P899" i="61"/>
  <c r="O899" i="61"/>
  <c r="N899" i="61"/>
  <c r="D899" i="61"/>
  <c r="N1024" i="61"/>
  <c r="P649" i="61"/>
  <c r="O649" i="61"/>
  <c r="P774" i="61"/>
  <c r="O774" i="61"/>
  <c r="N774" i="61"/>
  <c r="D774" i="61"/>
  <c r="N649" i="61"/>
  <c r="D649" i="61"/>
  <c r="P524" i="61"/>
  <c r="N524" i="61"/>
  <c r="D524" i="61"/>
  <c r="P399" i="61"/>
  <c r="O399" i="61"/>
  <c r="N399" i="61"/>
  <c r="D399" i="61"/>
  <c r="O524" i="61"/>
  <c r="N274" i="61"/>
  <c r="D274" i="61"/>
  <c r="O274" i="61"/>
  <c r="P149" i="61"/>
  <c r="O149" i="61"/>
  <c r="N149" i="61"/>
  <c r="E2305" i="66"/>
  <c r="E600" i="66"/>
  <c r="E2327" i="66"/>
  <c r="E1895" i="66"/>
  <c r="E995" i="66"/>
  <c r="E899" i="66"/>
  <c r="E695" i="66"/>
  <c r="P274" i="61"/>
  <c r="E1486" i="66"/>
  <c r="E1390" i="66"/>
  <c r="E2313" i="66"/>
  <c r="E2001" i="66"/>
  <c r="E1293" i="66"/>
  <c r="D149" i="61"/>
  <c r="P22" i="61"/>
  <c r="E1688" i="66"/>
  <c r="E1100" i="66"/>
  <c r="O22" i="61"/>
  <c r="E1795" i="66"/>
  <c r="E1195" i="66"/>
  <c r="N22" i="61"/>
  <c r="D22" i="61"/>
  <c r="E2105" i="66"/>
  <c r="E1589" i="66"/>
  <c r="E353" i="66"/>
  <c r="E149" i="66"/>
  <c r="E2235" i="66"/>
  <c r="E794" i="66"/>
  <c r="D2112" i="61"/>
  <c r="P2112" i="61"/>
  <c r="O2112" i="61"/>
  <c r="N2112" i="61"/>
  <c r="P1987" i="61"/>
  <c r="O1987" i="61"/>
  <c r="N1987" i="61"/>
  <c r="D1987" i="61"/>
  <c r="P1862" i="61"/>
  <c r="O1862" i="61"/>
  <c r="N1862" i="61"/>
  <c r="D1862" i="61"/>
  <c r="D1737" i="61"/>
  <c r="P1737" i="61"/>
  <c r="O1737" i="61"/>
  <c r="N1737" i="61"/>
  <c r="P1612" i="61"/>
  <c r="O1612" i="61"/>
  <c r="N1612" i="61"/>
  <c r="D1612" i="61"/>
  <c r="P1487" i="61"/>
  <c r="O1487" i="61"/>
  <c r="N1487" i="61"/>
  <c r="D1487" i="61"/>
  <c r="P1362" i="61"/>
  <c r="O1362" i="61"/>
  <c r="N1362" i="61"/>
  <c r="D1362" i="61"/>
  <c r="P1112" i="61"/>
  <c r="O1112" i="61"/>
  <c r="P1237" i="61"/>
  <c r="O1237" i="61"/>
  <c r="N1237" i="61"/>
  <c r="D1237" i="61"/>
  <c r="N1112" i="61"/>
  <c r="D1112" i="61"/>
  <c r="P987" i="61"/>
  <c r="O987" i="61"/>
  <c r="D862" i="61"/>
  <c r="N987" i="61"/>
  <c r="D987" i="61"/>
  <c r="P862" i="61"/>
  <c r="O862" i="61"/>
  <c r="N862" i="61"/>
  <c r="O737" i="61"/>
  <c r="N737" i="61"/>
  <c r="D737" i="61"/>
  <c r="D487" i="61"/>
  <c r="P612" i="61"/>
  <c r="N612" i="61"/>
  <c r="D612" i="61"/>
  <c r="P487" i="61"/>
  <c r="O487" i="61"/>
  <c r="P737" i="61"/>
  <c r="N487" i="61"/>
  <c r="P237" i="61"/>
  <c r="O612" i="61"/>
  <c r="P362" i="61"/>
  <c r="O362" i="61"/>
  <c r="N362" i="61"/>
  <c r="D362" i="61"/>
  <c r="P110" i="61"/>
  <c r="O237" i="61"/>
  <c r="N237" i="61"/>
  <c r="O110" i="61"/>
  <c r="N110" i="61"/>
  <c r="D110" i="61"/>
  <c r="D237" i="61"/>
  <c r="D2105" i="61"/>
  <c r="P2105" i="61"/>
  <c r="O2105" i="61"/>
  <c r="N2105" i="61"/>
  <c r="P1980" i="61"/>
  <c r="O1980" i="61"/>
  <c r="N1980" i="61"/>
  <c r="D1980" i="61"/>
  <c r="P1855" i="61"/>
  <c r="O1855" i="61"/>
  <c r="N1855" i="61"/>
  <c r="D1855" i="61"/>
  <c r="O1730" i="61"/>
  <c r="N1730" i="61"/>
  <c r="D1730" i="61"/>
  <c r="P1730" i="61"/>
  <c r="P1605" i="61"/>
  <c r="O1605" i="61"/>
  <c r="D1605" i="61"/>
  <c r="P1480" i="61"/>
  <c r="O1480" i="61"/>
  <c r="N1605" i="61"/>
  <c r="N1480" i="61"/>
  <c r="D1480" i="61"/>
  <c r="N1355" i="61"/>
  <c r="D1355" i="61"/>
  <c r="P1355" i="61"/>
  <c r="P1230" i="61"/>
  <c r="O1355" i="61"/>
  <c r="O1230" i="61"/>
  <c r="N1230" i="61"/>
  <c r="D1230" i="61"/>
  <c r="O1105" i="61"/>
  <c r="O980" i="61"/>
  <c r="P1105" i="61"/>
  <c r="D1105" i="61"/>
  <c r="P980" i="61"/>
  <c r="N1105" i="61"/>
  <c r="N980" i="61"/>
  <c r="D980" i="61"/>
  <c r="P855" i="61"/>
  <c r="O855" i="61"/>
  <c r="P730" i="61"/>
  <c r="P605" i="61"/>
  <c r="O730" i="61"/>
  <c r="O605" i="61"/>
  <c r="N730" i="61"/>
  <c r="D730" i="61"/>
  <c r="N855" i="61"/>
  <c r="D855" i="61"/>
  <c r="P480" i="61"/>
  <c r="O480" i="61"/>
  <c r="N480" i="61"/>
  <c r="N605" i="61"/>
  <c r="D605" i="61"/>
  <c r="D480" i="61"/>
  <c r="P355" i="61"/>
  <c r="O355" i="61"/>
  <c r="N355" i="61"/>
  <c r="D355" i="61"/>
  <c r="P230" i="61"/>
  <c r="O230" i="61"/>
  <c r="P103" i="61"/>
  <c r="N230" i="61"/>
  <c r="O103" i="61"/>
  <c r="D230" i="61"/>
  <c r="N103" i="61"/>
  <c r="D103" i="61"/>
  <c r="E1452" i="66"/>
  <c r="E947" i="66"/>
  <c r="E418" i="66"/>
  <c r="E2181" i="66"/>
  <c r="E141" i="66"/>
  <c r="E1868" i="66"/>
  <c r="E1760" i="66"/>
  <c r="E1364" i="66"/>
  <c r="E860" i="66"/>
  <c r="E1567" i="66"/>
  <c r="E667" i="66"/>
  <c r="E2286" i="66"/>
  <c r="E2080" i="66"/>
  <c r="E316" i="66"/>
  <c r="E1971" i="66"/>
  <c r="E1059" i="66"/>
  <c r="E771" i="66"/>
  <c r="E51" i="66"/>
  <c r="E1262" i="66"/>
  <c r="E506" i="66"/>
  <c r="E1670" i="66"/>
  <c r="E1166" i="66"/>
  <c r="P2059" i="61"/>
  <c r="O2059" i="61"/>
  <c r="N2059" i="61"/>
  <c r="D2059" i="61"/>
  <c r="O1934" i="61"/>
  <c r="P1934" i="61"/>
  <c r="N1934" i="61"/>
  <c r="D1934" i="61"/>
  <c r="N1809" i="61"/>
  <c r="D1809" i="61"/>
  <c r="P1809" i="61"/>
  <c r="P1684" i="61"/>
  <c r="O1684" i="61"/>
  <c r="O1809" i="61"/>
  <c r="N1684" i="61"/>
  <c r="D1684" i="61"/>
  <c r="P1559" i="61"/>
  <c r="O1559" i="61"/>
  <c r="N1559" i="61"/>
  <c r="D1559" i="61"/>
  <c r="N1434" i="61"/>
  <c r="D1434" i="61"/>
  <c r="P1434" i="61"/>
  <c r="D1309" i="61"/>
  <c r="O1434" i="61"/>
  <c r="P1309" i="61"/>
  <c r="P1184" i="61"/>
  <c r="O1184" i="61"/>
  <c r="O1309" i="61"/>
  <c r="N1184" i="61"/>
  <c r="N1309" i="61"/>
  <c r="D1184" i="61"/>
  <c r="P1059" i="61"/>
  <c r="O1059" i="61"/>
  <c r="D1059" i="61"/>
  <c r="P934" i="61"/>
  <c r="P809" i="61"/>
  <c r="O934" i="61"/>
  <c r="O809" i="61"/>
  <c r="N934" i="61"/>
  <c r="N1059" i="61"/>
  <c r="D934" i="61"/>
  <c r="N809" i="61"/>
  <c r="D809" i="61"/>
  <c r="O559" i="61"/>
  <c r="P684" i="61"/>
  <c r="O684" i="61"/>
  <c r="N684" i="61"/>
  <c r="D684" i="61"/>
  <c r="P434" i="61"/>
  <c r="O434" i="61"/>
  <c r="P559" i="61"/>
  <c r="N559" i="61"/>
  <c r="D559" i="61"/>
  <c r="D309" i="61"/>
  <c r="N434" i="61"/>
  <c r="P309" i="61"/>
  <c r="D434" i="61"/>
  <c r="O309" i="61"/>
  <c r="N309" i="61"/>
  <c r="P184" i="61"/>
  <c r="O184" i="61"/>
  <c r="N184" i="61"/>
  <c r="D184" i="61"/>
  <c r="O57" i="61"/>
  <c r="D57" i="61"/>
  <c r="E1717" i="66"/>
  <c r="E817" i="66"/>
  <c r="E625" i="66"/>
  <c r="E169" i="66"/>
  <c r="E2136" i="66"/>
  <c r="E1320" i="66"/>
  <c r="E1823" i="66"/>
  <c r="E551" i="66"/>
  <c r="E1414" i="66"/>
  <c r="E1018" i="66"/>
  <c r="E430" i="66"/>
  <c r="E1521" i="66"/>
  <c r="E1124" i="66"/>
  <c r="E2035" i="66"/>
  <c r="E1219" i="66"/>
  <c r="E726" i="66"/>
  <c r="E378" i="66"/>
  <c r="E1925" i="66"/>
  <c r="E1624" i="66"/>
  <c r="E916" i="66"/>
  <c r="E280" i="66"/>
  <c r="P57" i="61"/>
  <c r="E86" i="66"/>
  <c r="N57" i="61"/>
  <c r="P2019" i="61"/>
  <c r="O2019" i="61"/>
  <c r="N2019" i="61"/>
  <c r="D2019" i="61"/>
  <c r="P1894" i="61"/>
  <c r="O1894" i="61"/>
  <c r="N1894" i="61"/>
  <c r="D1894" i="61"/>
  <c r="P1769" i="61"/>
  <c r="O1644" i="61"/>
  <c r="O1769" i="61"/>
  <c r="N1769" i="61"/>
  <c r="D1769" i="61"/>
  <c r="P1644" i="61"/>
  <c r="N1644" i="61"/>
  <c r="D1644" i="61"/>
  <c r="N1519" i="61"/>
  <c r="D1519" i="61"/>
  <c r="P1519" i="61"/>
  <c r="P1394" i="61"/>
  <c r="O1519" i="61"/>
  <c r="O1394" i="61"/>
  <c r="N1394" i="61"/>
  <c r="D1394" i="61"/>
  <c r="P1144" i="61"/>
  <c r="O1144" i="61"/>
  <c r="P1269" i="61"/>
  <c r="O1269" i="61"/>
  <c r="N1269" i="61"/>
  <c r="D1269" i="61"/>
  <c r="N1144" i="61"/>
  <c r="D1144" i="61"/>
  <c r="P1019" i="61"/>
  <c r="O1019" i="61"/>
  <c r="D894" i="61"/>
  <c r="N1019" i="61"/>
  <c r="D1019" i="61"/>
  <c r="P894" i="61"/>
  <c r="O894" i="61"/>
  <c r="N894" i="61"/>
  <c r="P644" i="61"/>
  <c r="P769" i="61"/>
  <c r="O644" i="61"/>
  <c r="O769" i="61"/>
  <c r="N769" i="61"/>
  <c r="D769" i="61"/>
  <c r="D644" i="61"/>
  <c r="D519" i="61"/>
  <c r="P394" i="61"/>
  <c r="P519" i="61"/>
  <c r="O519" i="61"/>
  <c r="N644" i="61"/>
  <c r="N519" i="61"/>
  <c r="O394" i="61"/>
  <c r="D394" i="61"/>
  <c r="O269" i="61"/>
  <c r="N269" i="61"/>
  <c r="D269" i="61"/>
  <c r="P144" i="61"/>
  <c r="N394" i="61"/>
  <c r="P269" i="61"/>
  <c r="N144" i="61"/>
  <c r="D144" i="61"/>
  <c r="O17" i="61"/>
  <c r="N17" i="61"/>
  <c r="E2100" i="66"/>
  <c r="E1584" i="66"/>
  <c r="D17" i="61"/>
  <c r="E1271" i="66"/>
  <c r="E790" i="66"/>
  <c r="E442" i="66"/>
  <c r="E212" i="66"/>
  <c r="E679" i="66"/>
  <c r="O144" i="61"/>
  <c r="E1890" i="66"/>
  <c r="E990" i="66"/>
  <c r="E690" i="66"/>
  <c r="E1481" i="66"/>
  <c r="E1385" i="66"/>
  <c r="E257" i="66"/>
  <c r="E2200" i="66"/>
  <c r="E1996" i="66"/>
  <c r="E1288" i="66"/>
  <c r="E1683" i="66"/>
  <c r="E1095" i="66"/>
  <c r="E879" i="66"/>
  <c r="E63" i="66"/>
  <c r="E422" i="66"/>
  <c r="P17" i="61"/>
  <c r="E1790" i="66"/>
  <c r="P2040" i="61"/>
  <c r="O2040" i="61"/>
  <c r="N2040" i="61"/>
  <c r="D2040" i="61"/>
  <c r="P1915" i="61"/>
  <c r="O1915" i="61"/>
  <c r="N1915" i="61"/>
  <c r="D1915" i="61"/>
  <c r="P1790" i="61"/>
  <c r="O1790" i="61"/>
  <c r="N1790" i="61"/>
  <c r="D1790" i="61"/>
  <c r="P1665" i="61"/>
  <c r="O1665" i="61"/>
  <c r="N1665" i="61"/>
  <c r="D1665" i="61"/>
  <c r="O1540" i="61"/>
  <c r="P1540" i="61"/>
  <c r="N1540" i="61"/>
  <c r="D1540" i="61"/>
  <c r="P1415" i="61"/>
  <c r="O1415" i="61"/>
  <c r="P1290" i="61"/>
  <c r="O1290" i="61"/>
  <c r="N1415" i="61"/>
  <c r="D1415" i="61"/>
  <c r="N1290" i="61"/>
  <c r="D1290" i="61"/>
  <c r="P1165" i="61"/>
  <c r="O1165" i="61"/>
  <c r="P1040" i="61"/>
  <c r="N1165" i="61"/>
  <c r="O1040" i="61"/>
  <c r="D1165" i="61"/>
  <c r="N1040" i="61"/>
  <c r="D1040" i="61"/>
  <c r="P915" i="61"/>
  <c r="O915" i="61"/>
  <c r="N915" i="61"/>
  <c r="D915" i="61"/>
  <c r="N790" i="61"/>
  <c r="P665" i="61"/>
  <c r="D790" i="61"/>
  <c r="O665" i="61"/>
  <c r="P790" i="61"/>
  <c r="D665" i="61"/>
  <c r="O790" i="61"/>
  <c r="P540" i="61"/>
  <c r="O540" i="61"/>
  <c r="D540" i="61"/>
  <c r="P415" i="61"/>
  <c r="O415" i="61"/>
  <c r="N665" i="61"/>
  <c r="N540" i="61"/>
  <c r="P290" i="61"/>
  <c r="O290" i="61"/>
  <c r="N290" i="61"/>
  <c r="N415" i="61"/>
  <c r="D415" i="61"/>
  <c r="P38" i="61"/>
  <c r="P165" i="61"/>
  <c r="O165" i="61"/>
  <c r="N165" i="61"/>
  <c r="D165" i="61"/>
  <c r="E73" i="66"/>
  <c r="E2016" i="66"/>
  <c r="E708" i="66"/>
  <c r="E264" i="66"/>
  <c r="E156" i="66"/>
  <c r="E1906" i="66"/>
  <c r="E802" i="66"/>
  <c r="E1605" i="66"/>
  <c r="E537" i="66"/>
  <c r="E608" i="66"/>
  <c r="E1699" i="66"/>
  <c r="E1003" i="66"/>
  <c r="D290" i="61"/>
  <c r="O38" i="61"/>
  <c r="E2118" i="66"/>
  <c r="E1302" i="66"/>
  <c r="N38" i="61"/>
  <c r="E1805" i="66"/>
  <c r="D38" i="61"/>
  <c r="E1396" i="66"/>
  <c r="E1108" i="66"/>
  <c r="E903" i="66"/>
  <c r="E435" i="66"/>
  <c r="E1202" i="66"/>
  <c r="E1502" i="66"/>
  <c r="E362" i="66"/>
  <c r="E674" i="66"/>
  <c r="S1421" i="61"/>
  <c r="M58" i="61"/>
  <c r="P2026" i="61"/>
  <c r="O2026" i="61"/>
  <c r="N2026" i="61"/>
  <c r="D2026" i="61"/>
  <c r="P1901" i="61"/>
  <c r="O1901" i="61"/>
  <c r="N1901" i="61"/>
  <c r="D1901" i="61"/>
  <c r="P1776" i="61"/>
  <c r="O1776" i="61"/>
  <c r="N1776" i="61"/>
  <c r="D1776" i="61"/>
  <c r="O1651" i="61"/>
  <c r="N1651" i="61"/>
  <c r="D1651" i="61"/>
  <c r="P1651" i="61"/>
  <c r="P1526" i="61"/>
  <c r="O1526" i="61"/>
  <c r="N1526" i="61"/>
  <c r="D1526" i="61"/>
  <c r="P1401" i="61"/>
  <c r="O1401" i="61"/>
  <c r="P1276" i="61"/>
  <c r="O1276" i="61"/>
  <c r="N1401" i="61"/>
  <c r="D1401" i="61"/>
  <c r="N1276" i="61"/>
  <c r="D1276" i="61"/>
  <c r="P1151" i="61"/>
  <c r="O1151" i="61"/>
  <c r="P1026" i="61"/>
  <c r="O1026" i="61"/>
  <c r="N1151" i="61"/>
  <c r="D1151" i="61"/>
  <c r="P901" i="61"/>
  <c r="O901" i="61"/>
  <c r="N1026" i="61"/>
  <c r="N901" i="61"/>
  <c r="D1026" i="61"/>
  <c r="D901" i="61"/>
  <c r="P651" i="61"/>
  <c r="O651" i="61"/>
  <c r="P776" i="61"/>
  <c r="O776" i="61"/>
  <c r="N776" i="61"/>
  <c r="D776" i="61"/>
  <c r="D651" i="61"/>
  <c r="P526" i="61"/>
  <c r="O526" i="61"/>
  <c r="N526" i="61"/>
  <c r="P401" i="61"/>
  <c r="D526" i="61"/>
  <c r="O401" i="61"/>
  <c r="N651" i="61"/>
  <c r="N401" i="61"/>
  <c r="D401" i="61"/>
  <c r="P276" i="61"/>
  <c r="O276" i="61"/>
  <c r="N276" i="61"/>
  <c r="D276" i="61"/>
  <c r="P151" i="61"/>
  <c r="O151" i="61"/>
  <c r="N151" i="61"/>
  <c r="E529" i="66"/>
  <c r="E1488" i="66"/>
  <c r="E876" i="66"/>
  <c r="E672" i="66"/>
  <c r="E144" i="66"/>
  <c r="E12" i="66"/>
  <c r="D151" i="61"/>
  <c r="E2003" i="66"/>
  <c r="E35" i="66"/>
  <c r="E11" i="66"/>
  <c r="E1174" i="66"/>
  <c r="E778" i="66"/>
  <c r="E10" i="66"/>
  <c r="E57" i="66"/>
  <c r="E45" i="66"/>
  <c r="P24" i="61"/>
  <c r="E440" i="66"/>
  <c r="E344" i="66"/>
  <c r="E32" i="66"/>
  <c r="O24" i="61"/>
  <c r="E1591" i="66"/>
  <c r="E19" i="66"/>
  <c r="N24" i="61"/>
  <c r="D24" i="61"/>
  <c r="E41" i="66"/>
  <c r="E17" i="66"/>
  <c r="E2260" i="66"/>
  <c r="P2006" i="61"/>
  <c r="N2006" i="61"/>
  <c r="D2006" i="61"/>
  <c r="P1881" i="61"/>
  <c r="O1881" i="61"/>
  <c r="O2006" i="61"/>
  <c r="O1756" i="61"/>
  <c r="N1881" i="61"/>
  <c r="D1881" i="61"/>
  <c r="D1756" i="61"/>
  <c r="P1756" i="61"/>
  <c r="P1631" i="61"/>
  <c r="N1756" i="61"/>
  <c r="N1631" i="61"/>
  <c r="D1631" i="61"/>
  <c r="P1506" i="61"/>
  <c r="O1506" i="61"/>
  <c r="N1506" i="61"/>
  <c r="D1506" i="61"/>
  <c r="O1631" i="61"/>
  <c r="P1381" i="61"/>
  <c r="N1381" i="61"/>
  <c r="D1381" i="61"/>
  <c r="P1256" i="61"/>
  <c r="O1256" i="61"/>
  <c r="N1256" i="61"/>
  <c r="D1256" i="61"/>
  <c r="O1131" i="61"/>
  <c r="O1381" i="61"/>
  <c r="P1131" i="61"/>
  <c r="P1006" i="61"/>
  <c r="N1131" i="61"/>
  <c r="O1006" i="61"/>
  <c r="D1131" i="61"/>
  <c r="P881" i="61"/>
  <c r="N1006" i="61"/>
  <c r="O881" i="61"/>
  <c r="D1006" i="61"/>
  <c r="N881" i="61"/>
  <c r="D881" i="61"/>
  <c r="P631" i="61"/>
  <c r="O631" i="61"/>
  <c r="P756" i="61"/>
  <c r="O756" i="61"/>
  <c r="N756" i="61"/>
  <c r="D756" i="61"/>
  <c r="P506" i="61"/>
  <c r="O506" i="61"/>
  <c r="N506" i="61"/>
  <c r="P381" i="61"/>
  <c r="N631" i="61"/>
  <c r="D631" i="61"/>
  <c r="O381" i="61"/>
  <c r="N381" i="61"/>
  <c r="D381" i="61"/>
  <c r="P256" i="61"/>
  <c r="O256" i="61"/>
  <c r="N256" i="61"/>
  <c r="D256" i="61"/>
  <c r="D506" i="61"/>
  <c r="P131" i="61"/>
  <c r="O131" i="61"/>
  <c r="N131" i="61"/>
  <c r="E145" i="66"/>
  <c r="D131" i="61"/>
  <c r="E984" i="66"/>
  <c r="E456" i="66"/>
  <c r="E1379" i="66"/>
  <c r="E683" i="66"/>
  <c r="E251" i="66"/>
  <c r="E1678" i="66"/>
  <c r="E346" i="66"/>
  <c r="E1881" i="66"/>
  <c r="P4" i="61"/>
  <c r="E1088" i="66"/>
  <c r="E884" i="66"/>
  <c r="O4" i="61"/>
  <c r="N4" i="61"/>
  <c r="E1278" i="66"/>
  <c r="E1182" i="66"/>
  <c r="D4" i="61"/>
  <c r="E1469" i="66"/>
  <c r="E2224" i="66"/>
  <c r="E1984" i="66"/>
  <c r="E1780" i="66"/>
  <c r="E784" i="66"/>
  <c r="E592" i="66"/>
  <c r="E64" i="66"/>
  <c r="E1575" i="66"/>
  <c r="E2090" i="66"/>
  <c r="E2282" i="66"/>
  <c r="D2007" i="61"/>
  <c r="D1882" i="61"/>
  <c r="D1757" i="61"/>
  <c r="D1632" i="61"/>
  <c r="D1507" i="61"/>
  <c r="D1382" i="61"/>
  <c r="D1257" i="61"/>
  <c r="D1132" i="61"/>
  <c r="D882" i="61"/>
  <c r="D1007" i="61"/>
  <c r="D757" i="61"/>
  <c r="D507" i="61"/>
  <c r="D632" i="61"/>
  <c r="D382" i="61"/>
  <c r="D257" i="61"/>
  <c r="D132" i="61"/>
  <c r="E2245" i="66"/>
  <c r="E2221" i="66"/>
  <c r="E2197" i="66"/>
  <c r="E49" i="66"/>
  <c r="E1380" i="66"/>
  <c r="D5" i="61"/>
  <c r="E2255" i="66"/>
  <c r="E2207" i="66"/>
  <c r="E1079" i="66"/>
  <c r="E1882" i="66"/>
  <c r="E2217" i="66"/>
  <c r="E885" i="66"/>
  <c r="E2192" i="66"/>
  <c r="E1772" i="66"/>
  <c r="E776" i="66"/>
  <c r="E2263" i="66"/>
  <c r="E2251" i="66"/>
  <c r="E1675" i="66"/>
  <c r="E1183" i="66"/>
  <c r="E1470" i="66"/>
  <c r="E1985" i="66"/>
  <c r="E1276" i="66"/>
  <c r="E340" i="66"/>
  <c r="P25" i="61"/>
  <c r="M107" i="61"/>
  <c r="E602" i="66"/>
  <c r="M46" i="61"/>
  <c r="M98" i="61"/>
  <c r="P2025" i="61"/>
  <c r="O2025" i="61"/>
  <c r="N2025" i="61"/>
  <c r="D2025" i="61"/>
  <c r="P1900" i="61"/>
  <c r="O1900" i="61"/>
  <c r="N1900" i="61"/>
  <c r="D1900" i="61"/>
  <c r="P1775" i="61"/>
  <c r="O1775" i="61"/>
  <c r="N1775" i="61"/>
  <c r="D1775" i="61"/>
  <c r="O1650" i="61"/>
  <c r="P1650" i="61"/>
  <c r="N1650" i="61"/>
  <c r="D1650" i="61"/>
  <c r="N1525" i="61"/>
  <c r="D1525" i="61"/>
  <c r="P1525" i="61"/>
  <c r="O1525" i="61"/>
  <c r="P1400" i="61"/>
  <c r="O1400" i="61"/>
  <c r="N1400" i="61"/>
  <c r="D1400" i="61"/>
  <c r="P1275" i="61"/>
  <c r="O1275" i="61"/>
  <c r="P1150" i="61"/>
  <c r="N1275" i="61"/>
  <c r="O1150" i="61"/>
  <c r="D1275" i="61"/>
  <c r="N1150" i="61"/>
  <c r="D1150" i="61"/>
  <c r="P1025" i="61"/>
  <c r="O1025" i="61"/>
  <c r="D900" i="61"/>
  <c r="N1025" i="61"/>
  <c r="D1025" i="61"/>
  <c r="P900" i="61"/>
  <c r="O900" i="61"/>
  <c r="N900" i="61"/>
  <c r="P775" i="61"/>
  <c r="O525" i="61"/>
  <c r="O775" i="61"/>
  <c r="N775" i="61"/>
  <c r="D775" i="61"/>
  <c r="P650" i="61"/>
  <c r="O650" i="61"/>
  <c r="P525" i="61"/>
  <c r="N525" i="61"/>
  <c r="D525" i="61"/>
  <c r="P400" i="61"/>
  <c r="N650" i="61"/>
  <c r="P275" i="61"/>
  <c r="O275" i="61"/>
  <c r="O400" i="61"/>
  <c r="D275" i="61"/>
  <c r="N400" i="61"/>
  <c r="D400" i="61"/>
  <c r="D650" i="61"/>
  <c r="P150" i="61"/>
  <c r="N275" i="61"/>
  <c r="N150" i="61"/>
  <c r="D150" i="61"/>
  <c r="O23" i="61"/>
  <c r="E601" i="66"/>
  <c r="N23" i="61"/>
  <c r="E1896" i="66"/>
  <c r="E996" i="66"/>
  <c r="E900" i="66"/>
  <c r="E696" i="66"/>
  <c r="D23" i="61"/>
  <c r="E1487" i="66"/>
  <c r="E1391" i="66"/>
  <c r="E515" i="66"/>
  <c r="E2002" i="66"/>
  <c r="E1294" i="66"/>
  <c r="E1689" i="66"/>
  <c r="E1101" i="66"/>
  <c r="E2324" i="66"/>
  <c r="E1796" i="66"/>
  <c r="E1196" i="66"/>
  <c r="E260" i="66"/>
  <c r="E67" i="66"/>
  <c r="E2106" i="66"/>
  <c r="E1590" i="66"/>
  <c r="E354" i="66"/>
  <c r="E461" i="66"/>
  <c r="O150" i="61"/>
  <c r="E795" i="66"/>
  <c r="E355" i="66"/>
  <c r="E1490" i="66"/>
  <c r="M92" i="61"/>
  <c r="M86" i="61"/>
  <c r="M120" i="61"/>
  <c r="E38" i="66"/>
  <c r="M80" i="61"/>
  <c r="M114" i="61"/>
  <c r="M74" i="61"/>
  <c r="M68" i="61"/>
  <c r="M153" i="61"/>
  <c r="E698" i="66"/>
  <c r="P2027" i="61"/>
  <c r="O2027" i="61"/>
  <c r="N2027" i="61"/>
  <c r="D2027" i="61"/>
  <c r="P1902" i="61"/>
  <c r="O1902" i="61"/>
  <c r="N1902" i="61"/>
  <c r="D1902" i="61"/>
  <c r="P1777" i="61"/>
  <c r="O1652" i="61"/>
  <c r="O1777" i="61"/>
  <c r="N1777" i="61"/>
  <c r="D1777" i="61"/>
  <c r="P1652" i="61"/>
  <c r="N1652" i="61"/>
  <c r="N1527" i="61"/>
  <c r="D1527" i="61"/>
  <c r="D1652" i="61"/>
  <c r="P1527" i="61"/>
  <c r="O1527" i="61"/>
  <c r="P1402" i="61"/>
  <c r="O1402" i="61"/>
  <c r="N1402" i="61"/>
  <c r="P1277" i="61"/>
  <c r="P1152" i="61"/>
  <c r="O1152" i="61"/>
  <c r="O1277" i="61"/>
  <c r="N1277" i="61"/>
  <c r="D1402" i="61"/>
  <c r="D1277" i="61"/>
  <c r="P1027" i="61"/>
  <c r="O1027" i="61"/>
  <c r="D1152" i="61"/>
  <c r="N1152" i="61"/>
  <c r="D902" i="61"/>
  <c r="N1027" i="61"/>
  <c r="D1027" i="61"/>
  <c r="P902" i="61"/>
  <c r="O902" i="61"/>
  <c r="N902" i="61"/>
  <c r="O527" i="61"/>
  <c r="P777" i="61"/>
  <c r="O777" i="61"/>
  <c r="N777" i="61"/>
  <c r="D777" i="61"/>
  <c r="P652" i="61"/>
  <c r="O652" i="61"/>
  <c r="P527" i="61"/>
  <c r="N527" i="61"/>
  <c r="P402" i="61"/>
  <c r="D527" i="61"/>
  <c r="N652" i="61"/>
  <c r="D652" i="61"/>
  <c r="O277" i="61"/>
  <c r="O402" i="61"/>
  <c r="N277" i="61"/>
  <c r="N402" i="61"/>
  <c r="D277" i="61"/>
  <c r="P152" i="61"/>
  <c r="N152" i="61"/>
  <c r="D402" i="61"/>
  <c r="D152" i="61"/>
  <c r="P277" i="61"/>
  <c r="O25" i="61"/>
  <c r="N25" i="61"/>
  <c r="D25" i="61"/>
  <c r="E875" i="66"/>
  <c r="E335" i="66"/>
  <c r="E47" i="66"/>
  <c r="E23" i="66"/>
  <c r="E1066" i="66"/>
  <c r="E46" i="66"/>
  <c r="E1173" i="66"/>
  <c r="E777" i="66"/>
  <c r="E513" i="66"/>
  <c r="E428" i="66"/>
  <c r="E44" i="66"/>
  <c r="E139" i="66"/>
  <c r="E43" i="66"/>
  <c r="O152" i="61"/>
  <c r="E246" i="66"/>
  <c r="E30" i="66"/>
  <c r="E29" i="66"/>
  <c r="E28" i="66"/>
  <c r="E39" i="66"/>
  <c r="P2022" i="61"/>
  <c r="O2022" i="61"/>
  <c r="N2022" i="61"/>
  <c r="D2022" i="61"/>
  <c r="P1897" i="61"/>
  <c r="O1897" i="61"/>
  <c r="N1897" i="61"/>
  <c r="P1772" i="61"/>
  <c r="O1772" i="61"/>
  <c r="D1897" i="61"/>
  <c r="N1772" i="61"/>
  <c r="D1772" i="61"/>
  <c r="O1647" i="61"/>
  <c r="P1647" i="61"/>
  <c r="N1647" i="61"/>
  <c r="D1647" i="61"/>
  <c r="P1522" i="61"/>
  <c r="O1522" i="61"/>
  <c r="N1522" i="61"/>
  <c r="D1522" i="61"/>
  <c r="P1397" i="61"/>
  <c r="P1272" i="61"/>
  <c r="O1397" i="61"/>
  <c r="O1272" i="61"/>
  <c r="N1397" i="61"/>
  <c r="D1397" i="61"/>
  <c r="P1147" i="61"/>
  <c r="N1272" i="61"/>
  <c r="O1147" i="61"/>
  <c r="D1272" i="61"/>
  <c r="N1147" i="61"/>
  <c r="D1147" i="61"/>
  <c r="P1022" i="61"/>
  <c r="O1022" i="61"/>
  <c r="P897" i="61"/>
  <c r="O897" i="61"/>
  <c r="N1022" i="61"/>
  <c r="N897" i="61"/>
  <c r="D1022" i="61"/>
  <c r="D897" i="61"/>
  <c r="P647" i="61"/>
  <c r="O647" i="61"/>
  <c r="P772" i="61"/>
  <c r="O772" i="61"/>
  <c r="N772" i="61"/>
  <c r="D772" i="61"/>
  <c r="N647" i="61"/>
  <c r="D647" i="61"/>
  <c r="P522" i="61"/>
  <c r="O522" i="61"/>
  <c r="N522" i="61"/>
  <c r="P397" i="61"/>
  <c r="O397" i="61"/>
  <c r="N397" i="61"/>
  <c r="P272" i="61"/>
  <c r="D522" i="61"/>
  <c r="D397" i="61"/>
  <c r="O272" i="61"/>
  <c r="N272" i="61"/>
  <c r="D272" i="61"/>
  <c r="P147" i="61"/>
  <c r="O147" i="61"/>
  <c r="N147" i="61"/>
  <c r="E2233" i="66"/>
  <c r="E792" i="66"/>
  <c r="E2326" i="66"/>
  <c r="E598" i="66"/>
  <c r="E1893" i="66"/>
  <c r="E993" i="66"/>
  <c r="E897" i="66"/>
  <c r="E693" i="66"/>
  <c r="P20" i="61"/>
  <c r="E2228" i="66"/>
  <c r="E1484" i="66"/>
  <c r="E1388" i="66"/>
  <c r="O20" i="61"/>
  <c r="E1999" i="66"/>
  <c r="E1291" i="66"/>
  <c r="N20" i="61"/>
  <c r="E1686" i="66"/>
  <c r="E1098" i="66"/>
  <c r="D147" i="61"/>
  <c r="D20" i="61"/>
  <c r="E1793" i="66"/>
  <c r="E1193" i="66"/>
  <c r="E2320" i="66"/>
  <c r="E2103" i="66"/>
  <c r="E1587" i="66"/>
  <c r="E351" i="66"/>
  <c r="P2023" i="61"/>
  <c r="O2023" i="61"/>
  <c r="N2023" i="61"/>
  <c r="D2023" i="61"/>
  <c r="P1898" i="61"/>
  <c r="O1898" i="61"/>
  <c r="N1898" i="61"/>
  <c r="D1898" i="61"/>
  <c r="P1773" i="61"/>
  <c r="O1648" i="61"/>
  <c r="O1773" i="61"/>
  <c r="N1773" i="61"/>
  <c r="D1773" i="61"/>
  <c r="P1648" i="61"/>
  <c r="N1648" i="61"/>
  <c r="D1648" i="61"/>
  <c r="N1523" i="61"/>
  <c r="D1523" i="61"/>
  <c r="P1523" i="61"/>
  <c r="O1523" i="61"/>
  <c r="P1398" i="61"/>
  <c r="O1398" i="61"/>
  <c r="N1398" i="61"/>
  <c r="D1398" i="61"/>
  <c r="P1273" i="61"/>
  <c r="P1148" i="61"/>
  <c r="O1148" i="61"/>
  <c r="O1273" i="61"/>
  <c r="N1273" i="61"/>
  <c r="D1273" i="61"/>
  <c r="N1148" i="61"/>
  <c r="D1148" i="61"/>
  <c r="P1023" i="61"/>
  <c r="O1023" i="61"/>
  <c r="D898" i="61"/>
  <c r="N1023" i="61"/>
  <c r="D1023" i="61"/>
  <c r="P898" i="61"/>
  <c r="O898" i="61"/>
  <c r="N898" i="61"/>
  <c r="O773" i="61"/>
  <c r="N773" i="61"/>
  <c r="O523" i="61"/>
  <c r="D773" i="61"/>
  <c r="P648" i="61"/>
  <c r="O648" i="61"/>
  <c r="D523" i="61"/>
  <c r="N648" i="61"/>
  <c r="P398" i="61"/>
  <c r="P773" i="61"/>
  <c r="D648" i="61"/>
  <c r="P523" i="61"/>
  <c r="N523" i="61"/>
  <c r="N273" i="61"/>
  <c r="D273" i="61"/>
  <c r="O398" i="61"/>
  <c r="N398" i="61"/>
  <c r="D398" i="61"/>
  <c r="P273" i="61"/>
  <c r="O273" i="61"/>
  <c r="P148" i="61"/>
  <c r="N148" i="61"/>
  <c r="D148" i="61"/>
  <c r="O21" i="61"/>
  <c r="E793" i="66"/>
  <c r="O148" i="61"/>
  <c r="N21" i="61"/>
  <c r="E528" i="66"/>
  <c r="D21" i="61"/>
  <c r="E599" i="66"/>
  <c r="E1894" i="66"/>
  <c r="E994" i="66"/>
  <c r="E898" i="66"/>
  <c r="E694" i="66"/>
  <c r="E1485" i="66"/>
  <c r="E1389" i="66"/>
  <c r="E2000" i="66"/>
  <c r="E1292" i="66"/>
  <c r="E1687" i="66"/>
  <c r="E1099" i="66"/>
  <c r="E259" i="66"/>
  <c r="E1794" i="66"/>
  <c r="E1194" i="66"/>
  <c r="E66" i="66"/>
  <c r="E2104" i="66"/>
  <c r="E1588" i="66"/>
  <c r="E460" i="66"/>
  <c r="E352" i="66"/>
  <c r="E148" i="66"/>
  <c r="E50" i="66"/>
  <c r="M196" i="61"/>
  <c r="E26" i="66"/>
  <c r="M35" i="61"/>
  <c r="E2222" i="66"/>
  <c r="E243" i="66"/>
  <c r="M133" i="61"/>
  <c r="M139" i="61"/>
  <c r="E796" i="66"/>
  <c r="M63" i="61"/>
  <c r="M69" i="61"/>
  <c r="M75" i="61"/>
  <c r="M87" i="61"/>
  <c r="M93" i="61"/>
  <c r="M99" i="61"/>
  <c r="M115" i="61"/>
  <c r="M121" i="61"/>
  <c r="M127" i="61"/>
  <c r="E137" i="66"/>
  <c r="M50" i="61"/>
  <c r="M137" i="61"/>
  <c r="E2250" i="66"/>
  <c r="M232" i="61"/>
  <c r="M141" i="61"/>
  <c r="D2029" i="61"/>
  <c r="D1904" i="61"/>
  <c r="D1779" i="61"/>
  <c r="D1654" i="61"/>
  <c r="D1529" i="61"/>
  <c r="D1404" i="61"/>
  <c r="D1279" i="61"/>
  <c r="D1029" i="61"/>
  <c r="D904" i="61"/>
  <c r="D1154" i="61"/>
  <c r="D779" i="61"/>
  <c r="D654" i="61"/>
  <c r="D404" i="61"/>
  <c r="D529" i="61"/>
  <c r="D279" i="61"/>
  <c r="D154" i="61"/>
  <c r="E524" i="66"/>
  <c r="E1064" i="66"/>
  <c r="E2108" i="66"/>
  <c r="M3" i="61"/>
  <c r="M9" i="61"/>
  <c r="M13" i="61"/>
  <c r="M15" i="61"/>
  <c r="M65" i="61"/>
  <c r="M71" i="61"/>
  <c r="M77" i="61"/>
  <c r="M83" i="61"/>
  <c r="M89" i="61"/>
  <c r="M95" i="61"/>
  <c r="M101" i="61"/>
  <c r="M111" i="61"/>
  <c r="M117" i="61"/>
  <c r="M123" i="61"/>
  <c r="M129" i="61"/>
  <c r="M242" i="61"/>
  <c r="E1197" i="66"/>
  <c r="E1593" i="66"/>
  <c r="M40" i="61"/>
  <c r="M403" i="61"/>
  <c r="E214" i="66"/>
  <c r="E1690" i="66"/>
  <c r="E1798" i="66"/>
  <c r="E2242" i="66"/>
  <c r="D27" i="61"/>
  <c r="M220" i="61"/>
  <c r="M260" i="61"/>
  <c r="M61" i="61"/>
  <c r="E1392" i="66"/>
  <c r="M67" i="61"/>
  <c r="M73" i="61"/>
  <c r="M79" i="61"/>
  <c r="M85" i="61"/>
  <c r="M91" i="61"/>
  <c r="M97" i="61"/>
  <c r="M105" i="61"/>
  <c r="M113" i="61"/>
  <c r="M119" i="61"/>
  <c r="M125" i="61"/>
  <c r="E901" i="66"/>
  <c r="E1897" i="66"/>
  <c r="E2005" i="66"/>
  <c r="M135" i="61"/>
  <c r="M299" i="61"/>
  <c r="M345" i="61"/>
  <c r="M424" i="61"/>
  <c r="M571" i="61"/>
  <c r="M368" i="61"/>
  <c r="M193" i="61"/>
  <c r="M205" i="61"/>
  <c r="M217" i="61"/>
  <c r="M229" i="61"/>
  <c r="M239" i="61"/>
  <c r="M251" i="61"/>
  <c r="M264" i="61"/>
  <c r="M500" i="61"/>
  <c r="M282" i="61"/>
  <c r="M258" i="61"/>
  <c r="M321" i="61"/>
  <c r="M332" i="61"/>
  <c r="M438" i="61"/>
  <c r="M450" i="61"/>
  <c r="M462" i="61"/>
  <c r="M484" i="61"/>
  <c r="M672" i="61"/>
  <c r="M421" i="61"/>
  <c r="M474" i="61"/>
  <c r="M490" i="61"/>
  <c r="M498" i="61"/>
  <c r="M504" i="61"/>
  <c r="M440" i="61"/>
  <c r="M452" i="61"/>
  <c r="M464" i="61"/>
  <c r="M603" i="61"/>
  <c r="M662" i="61"/>
  <c r="M798" i="61"/>
  <c r="M297" i="61"/>
  <c r="M319" i="61"/>
  <c r="M330" i="61"/>
  <c r="M343" i="61"/>
  <c r="M354" i="61"/>
  <c r="M295" i="61"/>
  <c r="M317" i="61"/>
  <c r="M341" i="61"/>
  <c r="M366" i="61"/>
  <c r="M378" i="61"/>
  <c r="M391" i="61"/>
  <c r="M423" i="61"/>
  <c r="M442" i="61"/>
  <c r="M454" i="61"/>
  <c r="M466" i="61"/>
  <c r="M476" i="61"/>
  <c r="M492" i="61"/>
  <c r="M508" i="61"/>
  <c r="M512" i="61"/>
  <c r="M516" i="61"/>
  <c r="M656" i="61"/>
  <c r="M293" i="61"/>
  <c r="M302" i="61"/>
  <c r="M313" i="61"/>
  <c r="M324" i="61"/>
  <c r="M337" i="61"/>
  <c r="M348" i="61"/>
  <c r="M359" i="61"/>
  <c r="M364" i="61"/>
  <c r="M376" i="61"/>
  <c r="M411" i="61"/>
  <c r="M444" i="61"/>
  <c r="M456" i="61"/>
  <c r="M468" i="61"/>
  <c r="M482" i="61"/>
  <c r="M595" i="61"/>
  <c r="M405" i="61"/>
  <c r="M425" i="61"/>
  <c r="M478" i="61"/>
  <c r="M494" i="61"/>
  <c r="M446" i="61"/>
  <c r="M470" i="61"/>
  <c r="M551" i="61"/>
  <c r="M502" i="61"/>
  <c r="M582" i="61"/>
  <c r="M427" i="61"/>
  <c r="M448" i="61"/>
  <c r="M460" i="61"/>
  <c r="M472" i="61"/>
  <c r="M488" i="61"/>
  <c r="M496" i="61"/>
  <c r="M407" i="61"/>
  <c r="M417" i="61"/>
  <c r="M510" i="61"/>
  <c r="M514" i="61"/>
  <c r="M531" i="61"/>
  <c r="M575" i="61"/>
  <c r="M615" i="61"/>
  <c r="M621" i="61"/>
  <c r="M627" i="61"/>
  <c r="M637" i="61"/>
  <c r="M675" i="61"/>
  <c r="M660" i="61"/>
  <c r="M668" i="61"/>
  <c r="M670" i="61"/>
  <c r="M753" i="61"/>
  <c r="M633" i="61"/>
  <c r="M653" i="61"/>
  <c r="M742" i="61"/>
  <c r="M639" i="61"/>
  <c r="M655" i="61"/>
  <c r="M661" i="61"/>
  <c r="M671" i="61"/>
  <c r="M762" i="61"/>
  <c r="M534" i="61"/>
  <c r="M547" i="61"/>
  <c r="M567" i="61"/>
  <c r="M578" i="61"/>
  <c r="M591" i="61"/>
  <c r="M613" i="61"/>
  <c r="M619" i="61"/>
  <c r="M530" i="61"/>
  <c r="M543" i="61"/>
  <c r="M563" i="61"/>
  <c r="M574" i="61"/>
  <c r="M587" i="61"/>
  <c r="M607" i="61"/>
  <c r="M625" i="61"/>
  <c r="M629" i="61"/>
  <c r="M635" i="61"/>
  <c r="M793" i="61"/>
  <c r="M657" i="61"/>
  <c r="M820" i="61"/>
  <c r="M828" i="61"/>
  <c r="M836" i="61"/>
  <c r="M844" i="61"/>
  <c r="M852" i="61"/>
  <c r="M863" i="61"/>
  <c r="M641" i="61"/>
  <c r="M673" i="61"/>
  <c r="M664" i="61"/>
  <c r="M666" i="61"/>
  <c r="M722" i="61"/>
  <c r="M535" i="61"/>
  <c r="M557" i="61"/>
  <c r="M579" i="61"/>
  <c r="M642" i="61"/>
  <c r="M674" i="61"/>
  <c r="M859" i="61"/>
  <c r="M555" i="61"/>
  <c r="M577" i="61"/>
  <c r="M597" i="61"/>
  <c r="M667" i="61"/>
  <c r="M725" i="61"/>
  <c r="M745" i="61"/>
  <c r="M813" i="61"/>
  <c r="M821" i="61"/>
  <c r="M829" i="61"/>
  <c r="M837" i="61"/>
  <c r="M845" i="61"/>
  <c r="M853" i="61"/>
  <c r="M857" i="61"/>
  <c r="M927" i="61"/>
  <c r="M814" i="61"/>
  <c r="M822" i="61"/>
  <c r="M830" i="61"/>
  <c r="M838" i="61"/>
  <c r="M846" i="61"/>
  <c r="M865" i="61"/>
  <c r="M952" i="61"/>
  <c r="M719" i="61"/>
  <c r="M732" i="61"/>
  <c r="M739" i="61"/>
  <c r="M752" i="61"/>
  <c r="M787" i="61"/>
  <c r="M792" i="61"/>
  <c r="M797" i="61"/>
  <c r="M815" i="61"/>
  <c r="M823" i="61"/>
  <c r="M831" i="61"/>
  <c r="M839" i="61"/>
  <c r="M847" i="61"/>
  <c r="M677" i="61"/>
  <c r="M685" i="61"/>
  <c r="M689" i="61"/>
  <c r="M691" i="61"/>
  <c r="M693" i="61"/>
  <c r="M695" i="61"/>
  <c r="M697" i="61"/>
  <c r="M699" i="61"/>
  <c r="M701" i="61"/>
  <c r="M703" i="61"/>
  <c r="M705" i="61"/>
  <c r="M707" i="61"/>
  <c r="M709" i="61"/>
  <c r="M711" i="61"/>
  <c r="M713" i="61"/>
  <c r="M715" i="61"/>
  <c r="M717" i="61"/>
  <c r="M750" i="61"/>
  <c r="M780" i="61"/>
  <c r="M802" i="61"/>
  <c r="M728" i="61"/>
  <c r="M748" i="61"/>
  <c r="M766" i="61"/>
  <c r="M816" i="61"/>
  <c r="M824" i="61"/>
  <c r="M832" i="61"/>
  <c r="M840" i="61"/>
  <c r="M848" i="61"/>
  <c r="M989" i="61"/>
  <c r="M997" i="61"/>
  <c r="M1005" i="61"/>
  <c r="M817" i="61"/>
  <c r="M825" i="61"/>
  <c r="M841" i="61"/>
  <c r="M849" i="61"/>
  <c r="M818" i="61"/>
  <c r="M826" i="61"/>
  <c r="M834" i="61"/>
  <c r="M842" i="61"/>
  <c r="M850" i="61"/>
  <c r="M819" i="61"/>
  <c r="M827" i="61"/>
  <c r="M835" i="61"/>
  <c r="M843" i="61"/>
  <c r="M851" i="61"/>
  <c r="M960" i="61"/>
  <c r="M974" i="61"/>
  <c r="M975" i="61"/>
  <c r="M994" i="61"/>
  <c r="M1002" i="61"/>
  <c r="M1008" i="61"/>
  <c r="M1015" i="61"/>
  <c r="M982" i="61"/>
  <c r="M995" i="61"/>
  <c r="M1003" i="61"/>
  <c r="M1012" i="61"/>
  <c r="M867" i="61"/>
  <c r="M869" i="61"/>
  <c r="M871" i="61"/>
  <c r="M873" i="61"/>
  <c r="M875" i="61"/>
  <c r="M877" i="61"/>
  <c r="M879" i="61"/>
  <c r="M883" i="61"/>
  <c r="M885" i="61"/>
  <c r="M887" i="61"/>
  <c r="M889" i="61"/>
  <c r="M891" i="61"/>
  <c r="M903" i="61"/>
  <c r="M905" i="61"/>
  <c r="M907" i="61"/>
  <c r="M911" i="61"/>
  <c r="K73" i="50" s="1"/>
  <c r="M917" i="61"/>
  <c r="M921" i="61"/>
  <c r="M923" i="61"/>
  <c r="M925" i="61"/>
  <c r="M947" i="61"/>
  <c r="M963" i="61"/>
  <c r="M969" i="61"/>
  <c r="M978" i="61"/>
  <c r="M979" i="61"/>
  <c r="M984" i="61"/>
  <c r="M1016" i="61"/>
  <c r="M932" i="61"/>
  <c r="M945" i="61"/>
  <c r="M955" i="61"/>
  <c r="M988" i="61"/>
  <c r="M996" i="61"/>
  <c r="M1004" i="61"/>
  <c r="M1017" i="61"/>
  <c r="M1097" i="61"/>
  <c r="M972" i="61"/>
  <c r="M939" i="61"/>
  <c r="M953" i="61"/>
  <c r="M961" i="61"/>
  <c r="M990" i="61"/>
  <c r="M998" i="61"/>
  <c r="M1136" i="61"/>
  <c r="M976" i="61"/>
  <c r="M991" i="61"/>
  <c r="M999" i="61"/>
  <c r="M1030" i="61"/>
  <c r="M992" i="61"/>
  <c r="M1000" i="61"/>
  <c r="M1119" i="61"/>
  <c r="M965" i="61"/>
  <c r="M971" i="61"/>
  <c r="M993" i="61"/>
  <c r="M1001" i="61"/>
  <c r="M1010" i="61"/>
  <c r="M1032" i="61"/>
  <c r="M1011" i="61"/>
  <c r="M1014" i="61"/>
  <c r="M1028" i="61"/>
  <c r="M1129" i="61"/>
  <c r="M1141" i="61"/>
  <c r="M1176" i="61"/>
  <c r="M1156" i="61"/>
  <c r="M1162" i="61"/>
  <c r="M1172" i="61"/>
  <c r="M1177" i="61"/>
  <c r="M1182" i="61"/>
  <c r="M1036" i="61"/>
  <c r="M1042" i="61"/>
  <c r="M1046" i="61"/>
  <c r="M1048" i="61"/>
  <c r="M1050" i="61"/>
  <c r="M1052" i="61"/>
  <c r="M1060" i="61"/>
  <c r="M1064" i="61"/>
  <c r="M1066" i="61"/>
  <c r="M1068" i="61"/>
  <c r="M1070" i="61"/>
  <c r="M1072" i="61"/>
  <c r="M1074" i="61"/>
  <c r="M1076" i="61"/>
  <c r="M1078" i="61"/>
  <c r="M1080" i="61"/>
  <c r="M1082" i="61"/>
  <c r="M1084" i="61"/>
  <c r="M1086" i="61"/>
  <c r="M1098" i="61"/>
  <c r="M1107" i="61"/>
  <c r="M1123" i="61"/>
  <c r="M1137" i="61"/>
  <c r="M1157" i="61"/>
  <c r="M1258" i="61"/>
  <c r="M1113" i="61"/>
  <c r="M1173" i="61"/>
  <c r="M1254" i="61"/>
  <c r="M1299" i="61"/>
  <c r="M1114" i="61"/>
  <c r="M1127" i="61"/>
  <c r="M1166" i="61"/>
  <c r="M1091" i="61"/>
  <c r="M1104" i="61"/>
  <c r="M1109" i="61"/>
  <c r="M1117" i="61"/>
  <c r="M1128" i="61"/>
  <c r="M1133" i="61"/>
  <c r="M1139" i="61"/>
  <c r="M1164" i="61"/>
  <c r="M1167" i="61"/>
  <c r="M1099" i="61"/>
  <c r="M1118" i="61"/>
  <c r="M1140" i="61"/>
  <c r="M1174" i="61"/>
  <c r="M1121" i="61"/>
  <c r="M1135" i="61"/>
  <c r="M1168" i="61"/>
  <c r="M1170" i="61"/>
  <c r="M1175" i="61"/>
  <c r="M1180" i="61"/>
  <c r="M1125" i="61"/>
  <c r="M1153" i="61"/>
  <c r="M1160" i="61"/>
  <c r="M1245" i="61"/>
  <c r="M1115" i="61"/>
  <c r="M1126" i="61"/>
  <c r="M1155" i="61"/>
  <c r="M1161" i="61"/>
  <c r="M1171" i="61"/>
  <c r="M1262" i="61"/>
  <c r="M1286" i="61"/>
  <c r="M1246" i="61"/>
  <c r="M1264" i="61"/>
  <c r="M1300" i="61"/>
  <c r="M1316" i="61"/>
  <c r="M1414" i="61"/>
  <c r="M1260" i="61"/>
  <c r="M1242" i="61"/>
  <c r="M1278" i="61"/>
  <c r="M1280" i="61"/>
  <c r="M1188" i="61"/>
  <c r="M1190" i="61"/>
  <c r="M1192" i="61"/>
  <c r="M1194" i="61"/>
  <c r="M1196" i="61"/>
  <c r="M1198" i="61"/>
  <c r="M1200" i="61"/>
  <c r="M1202" i="61"/>
  <c r="M1204" i="61"/>
  <c r="M1206" i="61"/>
  <c r="M1210" i="61"/>
  <c r="M1212" i="61"/>
  <c r="M1214" i="61"/>
  <c r="M1216" i="61"/>
  <c r="M1218" i="61"/>
  <c r="M1220" i="61"/>
  <c r="M1222" i="61"/>
  <c r="M1224" i="61"/>
  <c r="M1228" i="61"/>
  <c r="M1232" i="61"/>
  <c r="M1302" i="61"/>
  <c r="M1310" i="61"/>
  <c r="M1318" i="61"/>
  <c r="M1406" i="61"/>
  <c r="M1251" i="61"/>
  <c r="M1292" i="61"/>
  <c r="M1282" i="61"/>
  <c r="M1296" i="61"/>
  <c r="M1298" i="61"/>
  <c r="M1314" i="61"/>
  <c r="M1320" i="61"/>
  <c r="M1322" i="61"/>
  <c r="M1324" i="61"/>
  <c r="M1326" i="61"/>
  <c r="M1328" i="61"/>
  <c r="M1330" i="61"/>
  <c r="M1332" i="61"/>
  <c r="M1334" i="61"/>
  <c r="M1336" i="61"/>
  <c r="M1338" i="61"/>
  <c r="M1340" i="61"/>
  <c r="M1342" i="61"/>
  <c r="M1344" i="61"/>
  <c r="M1346" i="61"/>
  <c r="M1348" i="61"/>
  <c r="M1350" i="61"/>
  <c r="M1352" i="61"/>
  <c r="M1354" i="61"/>
  <c r="M1364" i="61"/>
  <c r="M1366" i="61"/>
  <c r="M1368" i="61"/>
  <c r="M1370" i="61"/>
  <c r="M1372" i="61"/>
  <c r="M1374" i="61"/>
  <c r="M1417" i="61"/>
  <c r="M1503" i="61"/>
  <c r="M1383" i="61"/>
  <c r="M1407" i="61"/>
  <c r="M1495" i="61"/>
  <c r="M1411" i="61"/>
  <c r="M1403" i="61"/>
  <c r="M1405" i="61"/>
  <c r="M1421" i="61"/>
  <c r="M1423" i="61"/>
  <c r="M1425" i="61"/>
  <c r="M1427" i="61"/>
  <c r="M1435" i="61"/>
  <c r="M1488" i="61"/>
  <c r="M1560" i="61"/>
  <c r="M1472" i="61"/>
  <c r="M1468" i="61"/>
  <c r="M1542" i="61"/>
  <c r="M1572" i="61"/>
  <c r="M1482" i="61"/>
  <c r="M1620" i="61"/>
  <c r="M1484" i="61"/>
  <c r="M1551" i="61"/>
  <c r="M1568" i="61"/>
  <c r="M1490" i="61"/>
  <c r="M1492" i="61"/>
  <c r="M1494" i="61"/>
  <c r="M1496" i="61"/>
  <c r="M1498" i="61"/>
  <c r="M1500" i="61"/>
  <c r="M1502" i="61"/>
  <c r="M1504" i="61"/>
  <c r="M1579" i="61"/>
  <c r="M1587" i="61"/>
  <c r="M1543" i="61"/>
  <c r="M1580" i="61"/>
  <c r="M1588" i="61"/>
  <c r="M1596" i="61"/>
  <c r="M1604" i="61"/>
  <c r="M1616" i="61"/>
  <c r="M1626" i="61"/>
  <c r="M1636" i="61"/>
  <c r="M1541" i="61"/>
  <c r="M1552" i="61"/>
  <c r="M1550" i="61"/>
  <c r="M1574" i="61"/>
  <c r="M1581" i="61"/>
  <c r="M1589" i="61"/>
  <c r="M1637" i="61"/>
  <c r="M1566" i="61"/>
  <c r="M1582" i="61"/>
  <c r="M1590" i="61"/>
  <c r="M1598" i="61"/>
  <c r="M1622" i="61"/>
  <c r="M1723" i="61"/>
  <c r="M1628" i="61"/>
  <c r="M1642" i="61"/>
  <c r="M1672" i="61"/>
  <c r="M1570" i="61"/>
  <c r="M1591" i="61"/>
  <c r="M1618" i="61"/>
  <c r="M1576" i="61"/>
  <c r="M1584" i="61"/>
  <c r="M1592" i="61"/>
  <c r="M1600" i="61"/>
  <c r="M1577" i="61"/>
  <c r="M1585" i="61"/>
  <c r="M1593" i="61"/>
  <c r="M1614" i="61"/>
  <c r="M1624" i="61"/>
  <c r="M1630" i="61"/>
  <c r="M1578" i="61"/>
  <c r="M1586" i="61"/>
  <c r="M1594" i="61"/>
  <c r="M1602" i="61"/>
  <c r="M1717" i="61"/>
  <c r="M1911" i="61"/>
  <c r="M1657" i="61"/>
  <c r="M1662" i="61"/>
  <c r="M1673" i="61"/>
  <c r="M1595" i="61"/>
  <c r="M1597" i="61"/>
  <c r="M1599" i="61"/>
  <c r="M1601" i="61"/>
  <c r="M1603" i="61"/>
  <c r="M1607" i="61"/>
  <c r="M1609" i="61"/>
  <c r="M1613" i="61"/>
  <c r="M1693" i="61"/>
  <c r="M1699" i="61"/>
  <c r="M1705" i="61"/>
  <c r="M1711" i="61"/>
  <c r="M1641" i="61"/>
  <c r="M1660" i="61"/>
  <c r="M1674" i="61"/>
  <c r="M1719" i="61"/>
  <c r="M1655" i="61"/>
  <c r="M1666" i="61"/>
  <c r="M1688" i="61"/>
  <c r="M1639" i="61"/>
  <c r="M1664" i="61"/>
  <c r="M1675" i="61"/>
  <c r="M1680" i="61"/>
  <c r="M1667" i="61"/>
  <c r="M1689" i="61"/>
  <c r="M1695" i="61"/>
  <c r="M1701" i="61"/>
  <c r="M1707" i="61"/>
  <c r="M1713" i="61"/>
  <c r="M1661" i="61"/>
  <c r="M1670" i="61"/>
  <c r="M1676" i="61"/>
  <c r="M1721" i="61"/>
  <c r="M1766" i="61"/>
  <c r="M1668" i="61"/>
  <c r="M1690" i="61"/>
  <c r="M1656" i="61"/>
  <c r="M1671" i="61"/>
  <c r="M1677" i="61"/>
  <c r="M1682" i="61"/>
  <c r="M1715" i="61"/>
  <c r="M1728" i="61"/>
  <c r="M1685" i="61"/>
  <c r="M1691" i="61"/>
  <c r="M1697" i="61"/>
  <c r="M1703" i="61"/>
  <c r="M1709" i="61"/>
  <c r="M1729" i="61"/>
  <c r="M1870" i="61"/>
  <c r="M1692" i="61"/>
  <c r="M1694" i="61"/>
  <c r="M1696" i="61"/>
  <c r="M1698" i="61"/>
  <c r="M1700" i="61"/>
  <c r="M1702" i="61"/>
  <c r="M1704" i="61"/>
  <c r="M1706" i="61"/>
  <c r="M1710" i="61"/>
  <c r="M1712" i="61"/>
  <c r="M1714" i="61"/>
  <c r="M1716" i="61"/>
  <c r="M1718" i="61"/>
  <c r="M1720" i="61"/>
  <c r="M1722" i="61"/>
  <c r="M1739" i="61"/>
  <c r="M1742" i="61"/>
  <c r="M1745" i="61"/>
  <c r="M1748" i="61"/>
  <c r="M1760" i="61"/>
  <c r="M1764" i="61"/>
  <c r="M1778" i="61"/>
  <c r="M1780" i="61"/>
  <c r="M1865" i="61"/>
  <c r="M1903" i="61"/>
  <c r="M1850" i="61"/>
  <c r="M1740" i="61"/>
  <c r="M1743" i="61"/>
  <c r="M1746" i="61"/>
  <c r="M1749" i="61"/>
  <c r="M1725" i="61"/>
  <c r="M1734" i="61"/>
  <c r="M1758" i="61"/>
  <c r="M1762" i="61"/>
  <c r="M1738" i="61"/>
  <c r="M1750" i="61"/>
  <c r="M1880" i="61"/>
  <c r="M1782" i="61"/>
  <c r="M1786" i="61"/>
  <c r="M1792" i="61"/>
  <c r="M1796" i="61"/>
  <c r="M1798" i="61"/>
  <c r="M1800" i="61"/>
  <c r="M1802" i="61"/>
  <c r="M1875" i="61"/>
  <c r="M1887" i="61"/>
  <c r="M1890" i="61"/>
  <c r="M1866" i="61"/>
  <c r="M1907" i="61"/>
  <c r="M1871" i="61"/>
  <c r="M1876" i="61"/>
  <c r="M1891" i="61"/>
  <c r="M1867" i="61"/>
  <c r="M1872" i="61"/>
  <c r="M1863" i="61"/>
  <c r="M1877" i="61"/>
  <c r="M1868" i="61"/>
  <c r="M1873" i="61"/>
  <c r="M1878" i="61"/>
  <c r="M1885" i="61"/>
  <c r="M1905" i="61"/>
  <c r="M1869" i="61"/>
  <c r="M1874" i="61"/>
  <c r="M1886" i="61"/>
  <c r="M1879" i="61"/>
  <c r="M1883" i="61"/>
  <c r="M1889" i="61"/>
  <c r="M1942" i="61"/>
  <c r="M1948" i="61"/>
  <c r="M1954" i="61"/>
  <c r="M2002" i="61"/>
  <c r="M1938" i="61"/>
  <c r="M1943" i="61"/>
  <c r="M1949" i="61"/>
  <c r="M1955" i="61"/>
  <c r="M1961" i="61"/>
  <c r="M1967" i="61"/>
  <c r="M1997" i="61"/>
  <c r="M2030" i="61"/>
  <c r="M1917" i="61"/>
  <c r="M1921" i="61"/>
  <c r="M1923" i="61"/>
  <c r="M1925" i="61"/>
  <c r="M1927" i="61"/>
  <c r="M1944" i="61"/>
  <c r="M1950" i="61"/>
  <c r="M1956" i="61"/>
  <c r="M2042" i="61"/>
  <c r="M1939" i="61"/>
  <c r="M1945" i="61"/>
  <c r="M1951" i="61"/>
  <c r="M1957" i="61"/>
  <c r="M1963" i="61"/>
  <c r="M1940" i="61"/>
  <c r="M1946" i="61"/>
  <c r="M1952" i="61"/>
  <c r="M1941" i="61"/>
  <c r="M1947" i="61"/>
  <c r="M1953" i="61"/>
  <c r="M1959" i="61"/>
  <c r="M1965" i="61"/>
  <c r="M2088" i="61"/>
  <c r="M2093" i="61"/>
  <c r="J344" i="63"/>
  <c r="M2001" i="61"/>
  <c r="M2011" i="61"/>
  <c r="M2129" i="61"/>
  <c r="M2103" i="61"/>
  <c r="M1969" i="61"/>
  <c r="M1971" i="61"/>
  <c r="M1973" i="61"/>
  <c r="M1975" i="61"/>
  <c r="M1977" i="61"/>
  <c r="M1979" i="61"/>
  <c r="M1989" i="61"/>
  <c r="M1991" i="61"/>
  <c r="M1993" i="61"/>
  <c r="M1995" i="61"/>
  <c r="M2087" i="61"/>
  <c r="J60" i="63"/>
  <c r="M2005" i="61"/>
  <c r="M2081" i="61"/>
  <c r="M2126" i="61"/>
  <c r="M2041" i="61"/>
  <c r="M2073" i="61"/>
  <c r="M2074" i="61"/>
  <c r="M2099" i="61"/>
  <c r="J204" i="63"/>
  <c r="M2003" i="61"/>
  <c r="M2124" i="61"/>
  <c r="J69" i="63"/>
  <c r="J86" i="63"/>
  <c r="M2031" i="61"/>
  <c r="M2075" i="61"/>
  <c r="M2104" i="61"/>
  <c r="J12" i="63"/>
  <c r="J18" i="63"/>
  <c r="J67" i="63"/>
  <c r="M2015" i="61"/>
  <c r="M2017" i="61"/>
  <c r="M2060" i="61"/>
  <c r="M2071" i="61"/>
  <c r="M2125" i="61"/>
  <c r="J4" i="63"/>
  <c r="J84" i="63"/>
  <c r="M2049" i="61"/>
  <c r="M2069" i="61"/>
  <c r="M2080" i="61"/>
  <c r="M2085" i="61"/>
  <c r="M2092" i="61"/>
  <c r="M2097" i="61"/>
  <c r="M2102" i="61"/>
  <c r="J205" i="63"/>
  <c r="M2078" i="61"/>
  <c r="M2090" i="61"/>
  <c r="J25" i="63"/>
  <c r="M2100" i="61"/>
  <c r="J135" i="63"/>
  <c r="J188" i="63"/>
  <c r="J216" i="63"/>
  <c r="J253" i="63"/>
  <c r="J265" i="63"/>
  <c r="J11" i="63"/>
  <c r="J195" i="63"/>
  <c r="J32" i="63"/>
  <c r="J180" i="63"/>
  <c r="J210" i="63"/>
  <c r="J121" i="63"/>
  <c r="J300" i="63"/>
  <c r="J133" i="63"/>
  <c r="J145" i="63"/>
  <c r="J313" i="63"/>
  <c r="J91" i="63"/>
  <c r="J288" i="63"/>
  <c r="M2136" i="61"/>
  <c r="J104" i="63"/>
  <c r="J229" i="63"/>
  <c r="J276" i="63"/>
  <c r="J193" i="63"/>
  <c r="J55" i="63"/>
  <c r="J187" i="63"/>
  <c r="J103" i="63"/>
  <c r="J289" i="63"/>
  <c r="J312" i="63"/>
  <c r="J368" i="63"/>
  <c r="J128" i="63"/>
  <c r="J277" i="63"/>
  <c r="J320" i="63"/>
  <c r="J20" i="63"/>
  <c r="J92" i="63"/>
  <c r="J109" i="63"/>
  <c r="J241" i="63"/>
  <c r="J260" i="63"/>
  <c r="J308" i="63"/>
  <c r="F1438" i="66"/>
  <c r="G1438" i="66" s="1"/>
  <c r="H1438" i="66" s="1"/>
  <c r="F944" i="66"/>
  <c r="G944" i="66" s="1"/>
  <c r="H944" i="66" s="1"/>
  <c r="F566" i="66"/>
  <c r="G566" i="66" s="1"/>
  <c r="H566" i="66" s="1"/>
  <c r="F1446" i="66"/>
  <c r="G1446" i="66" s="1"/>
  <c r="H1446" i="66" s="1"/>
  <c r="F162" i="66"/>
  <c r="G162" i="66" s="1"/>
  <c r="H162" i="66" s="1"/>
  <c r="F792" i="66"/>
  <c r="F1772" i="66"/>
  <c r="F92" i="66"/>
  <c r="G92" i="66" s="1"/>
  <c r="H92" i="66" s="1"/>
  <c r="F189" i="66"/>
  <c r="G189" i="66" s="1"/>
  <c r="H189" i="66" s="1"/>
  <c r="F441" i="66"/>
  <c r="G441" i="66" s="1"/>
  <c r="H441" i="66" s="1"/>
  <c r="F774" i="66"/>
  <c r="F913" i="66"/>
  <c r="F56" i="66"/>
  <c r="G56" i="66" s="1"/>
  <c r="H56" i="66" s="1"/>
  <c r="F468" i="66"/>
  <c r="G468" i="66" s="1"/>
  <c r="H468" i="66" s="1"/>
  <c r="F82" i="66"/>
  <c r="G82" i="66" s="1"/>
  <c r="H82" i="66" s="1"/>
  <c r="F135" i="66"/>
  <c r="G135" i="66" s="1"/>
  <c r="H135" i="66" s="1"/>
  <c r="F282" i="66"/>
  <c r="F292" i="66"/>
  <c r="G292" i="66" s="1"/>
  <c r="H292" i="66" s="1"/>
  <c r="F401" i="66"/>
  <c r="G401" i="66" s="1"/>
  <c r="H401" i="66" s="1"/>
  <c r="F411" i="66"/>
  <c r="G411" i="66" s="1"/>
  <c r="H411" i="66" s="1"/>
  <c r="F450" i="66"/>
  <c r="F575" i="66"/>
  <c r="G575" i="66" s="1"/>
  <c r="H575" i="66" s="1"/>
  <c r="F1647" i="66"/>
  <c r="G1647" i="66" s="1"/>
  <c r="H1647" i="66" s="1"/>
  <c r="F2350" i="66"/>
  <c r="G2350" i="66" s="1"/>
  <c r="H2350" i="66" s="1"/>
  <c r="F15" i="66"/>
  <c r="G15" i="66" s="1"/>
  <c r="H15" i="66" s="1"/>
  <c r="F100" i="66"/>
  <c r="G100" i="66" s="1"/>
  <c r="H100" i="66" s="1"/>
  <c r="F207" i="66"/>
  <c r="F529" i="66"/>
  <c r="F642" i="66"/>
  <c r="G642" i="66" s="1"/>
  <c r="H642" i="66" s="1"/>
  <c r="F783" i="66"/>
  <c r="F835" i="66"/>
  <c r="G835" i="66" s="1"/>
  <c r="H835" i="66" s="1"/>
  <c r="F2199" i="66"/>
  <c r="G2199" i="66" s="1"/>
  <c r="H2199" i="66" s="1"/>
  <c r="F68" i="66"/>
  <c r="G68" i="66" s="1"/>
  <c r="H68" i="66" s="1"/>
  <c r="F136" i="66"/>
  <c r="G136" i="66" s="1"/>
  <c r="H136" i="66" s="1"/>
  <c r="F163" i="66"/>
  <c r="G163" i="66" s="1"/>
  <c r="H163" i="66" s="1"/>
  <c r="F412" i="66"/>
  <c r="G412" i="66" s="1"/>
  <c r="H412" i="66" s="1"/>
  <c r="F451" i="66"/>
  <c r="G451" i="66" s="1"/>
  <c r="H451" i="66" s="1"/>
  <c r="F461" i="66"/>
  <c r="F521" i="66"/>
  <c r="G521" i="66" s="1"/>
  <c r="H521" i="66" s="1"/>
  <c r="F681" i="66"/>
  <c r="F1013" i="66"/>
  <c r="F1035" i="66"/>
  <c r="G1035" i="66" s="1"/>
  <c r="H1035" i="66" s="1"/>
  <c r="F50" i="66"/>
  <c r="F156" i="66"/>
  <c r="F313" i="66"/>
  <c r="G313" i="66" s="1"/>
  <c r="H313" i="66" s="1"/>
  <c r="F362" i="66"/>
  <c r="F530" i="66"/>
  <c r="G530" i="66" s="1"/>
  <c r="H530" i="66" s="1"/>
  <c r="F559" i="66"/>
  <c r="G559" i="66" s="1"/>
  <c r="H559" i="66" s="1"/>
  <c r="F635" i="66"/>
  <c r="G635" i="66" s="1"/>
  <c r="H635" i="66" s="1"/>
  <c r="F914" i="66"/>
  <c r="G914" i="66" s="1"/>
  <c r="H914" i="66" s="1"/>
  <c r="F238" i="66"/>
  <c r="G238" i="66" s="1"/>
  <c r="H238" i="66" s="1"/>
  <c r="F304" i="66"/>
  <c r="G304" i="66" s="1"/>
  <c r="H304" i="66" s="1"/>
  <c r="F871" i="66"/>
  <c r="G871" i="66" s="1"/>
  <c r="H871" i="66" s="1"/>
  <c r="F1160" i="66"/>
  <c r="G1160" i="66" s="1"/>
  <c r="H1160" i="66" s="1"/>
  <c r="F1170" i="66"/>
  <c r="G1170" i="66" s="1"/>
  <c r="H1170" i="66" s="1"/>
  <c r="F1262" i="66"/>
  <c r="F1893" i="66"/>
  <c r="F69" i="66"/>
  <c r="G69" i="66" s="1"/>
  <c r="H69" i="66" s="1"/>
  <c r="F130" i="66"/>
  <c r="F157" i="66"/>
  <c r="G157" i="66" s="1"/>
  <c r="H157" i="66" s="1"/>
  <c r="F202" i="66"/>
  <c r="G202" i="66" s="1"/>
  <c r="H202" i="66" s="1"/>
  <c r="F296" i="66"/>
  <c r="G296" i="66" s="1"/>
  <c r="H296" i="66" s="1"/>
  <c r="F513" i="66"/>
  <c r="F551" i="66"/>
  <c r="F560" i="66"/>
  <c r="G560" i="66" s="1"/>
  <c r="H560" i="66" s="1"/>
  <c r="F599" i="66"/>
  <c r="F627" i="66"/>
  <c r="F674" i="66"/>
  <c r="F993" i="66"/>
  <c r="F2060" i="66"/>
  <c r="G2060" i="66" s="1"/>
  <c r="H2060" i="66" s="1"/>
  <c r="F26" i="66"/>
  <c r="F176" i="66"/>
  <c r="G176" i="66" s="1"/>
  <c r="H176" i="66" s="1"/>
  <c r="F239" i="66"/>
  <c r="G239" i="66" s="1"/>
  <c r="H239" i="66" s="1"/>
  <c r="F305" i="66"/>
  <c r="G305" i="66" s="1"/>
  <c r="H305" i="66" s="1"/>
  <c r="F326" i="66"/>
  <c r="G326" i="66" s="1"/>
  <c r="H326" i="66" s="1"/>
  <c r="F666" i="66"/>
  <c r="G666" i="66" s="1"/>
  <c r="H666" i="66" s="1"/>
  <c r="F757" i="66"/>
  <c r="G757" i="66" s="1"/>
  <c r="H757" i="66" s="1"/>
  <c r="F19" i="66"/>
  <c r="F105" i="66"/>
  <c r="F346" i="66"/>
  <c r="F436" i="66"/>
  <c r="F619" i="66"/>
  <c r="G619" i="66" s="1"/>
  <c r="H619" i="66" s="1"/>
  <c r="F799" i="66"/>
  <c r="G799" i="66" s="1"/>
  <c r="H799" i="66" s="1"/>
  <c r="F810" i="66"/>
  <c r="G810" i="66" s="1"/>
  <c r="H810" i="66" s="1"/>
  <c r="F819" i="66"/>
  <c r="F873" i="66"/>
  <c r="G873" i="66" s="1"/>
  <c r="H873" i="66" s="1"/>
  <c r="F974" i="66"/>
  <c r="G974" i="66" s="1"/>
  <c r="H974" i="66" s="1"/>
  <c r="F1049" i="66"/>
  <c r="G1049" i="66" s="1"/>
  <c r="H1049" i="66" s="1"/>
  <c r="F1254" i="66"/>
  <c r="G1254" i="66" s="1"/>
  <c r="H1254" i="66" s="1"/>
  <c r="F1862" i="66"/>
  <c r="G1862" i="66" s="1"/>
  <c r="H1862" i="66" s="1"/>
  <c r="F63" i="66"/>
  <c r="F88" i="66"/>
  <c r="F141" i="66"/>
  <c r="F177" i="66"/>
  <c r="G177" i="66" s="1"/>
  <c r="H177" i="66" s="1"/>
  <c r="F222" i="66"/>
  <c r="F260" i="66"/>
  <c r="F297" i="66"/>
  <c r="F1129" i="66"/>
  <c r="G1129" i="66" s="1"/>
  <c r="H1129" i="66" s="1"/>
  <c r="F1402" i="66"/>
  <c r="G1402" i="66" s="1"/>
  <c r="H1402" i="66" s="1"/>
  <c r="F3" i="66"/>
  <c r="G3" i="66" s="1"/>
  <c r="H3" i="66" s="1"/>
  <c r="F270" i="66"/>
  <c r="G270" i="66" s="1"/>
  <c r="H270" i="66" s="1"/>
  <c r="F506" i="66"/>
  <c r="F583" i="66"/>
  <c r="G583" i="66" s="1"/>
  <c r="H583" i="66" s="1"/>
  <c r="F659" i="66"/>
  <c r="G659" i="66" s="1"/>
  <c r="H659" i="66" s="1"/>
  <c r="F667" i="66"/>
  <c r="F2349" i="66"/>
  <c r="G2349" i="66" s="1"/>
  <c r="H2349" i="66" s="1"/>
  <c r="F2341" i="66"/>
  <c r="G2341" i="66" s="1"/>
  <c r="H2341" i="66" s="1"/>
  <c r="F2337" i="66"/>
  <c r="G2337" i="66" s="1"/>
  <c r="H2337" i="66" s="1"/>
  <c r="F2322" i="66"/>
  <c r="G2322" i="66" s="1"/>
  <c r="H2322" i="66" s="1"/>
  <c r="F2315" i="66"/>
  <c r="F2300" i="66"/>
  <c r="G2300" i="66" s="1"/>
  <c r="H2300" i="66" s="1"/>
  <c r="F2285" i="66"/>
  <c r="G2285" i="66" s="1"/>
  <c r="H2285" i="66" s="1"/>
  <c r="F2278" i="66"/>
  <c r="G2278" i="66" s="1"/>
  <c r="H2278" i="66" s="1"/>
  <c r="F2263" i="66"/>
  <c r="F2259" i="66"/>
  <c r="F2248" i="66"/>
  <c r="G2248" i="66" s="1"/>
  <c r="H2248" i="66" s="1"/>
  <c r="F2244" i="66"/>
  <c r="F2233" i="66"/>
  <c r="F2229" i="66"/>
  <c r="G2229" i="66" s="1"/>
  <c r="H2229" i="66" s="1"/>
  <c r="F2214" i="66"/>
  <c r="G2214" i="66" s="1"/>
  <c r="H2214" i="66" s="1"/>
  <c r="F2207" i="66"/>
  <c r="F2192" i="66"/>
  <c r="F2177" i="66"/>
  <c r="G2177" i="66" s="1"/>
  <c r="H2177" i="66" s="1"/>
  <c r="F2170" i="66"/>
  <c r="G2170" i="66" s="1"/>
  <c r="H2170" i="66" s="1"/>
  <c r="F2155" i="66"/>
  <c r="G2155" i="66" s="1"/>
  <c r="H2155" i="66" s="1"/>
  <c r="F2151" i="66"/>
  <c r="G2151" i="66" s="1"/>
  <c r="H2151" i="66" s="1"/>
  <c r="F2140" i="66"/>
  <c r="G2140" i="66" s="1"/>
  <c r="H2140" i="66" s="1"/>
  <c r="F2136" i="66"/>
  <c r="F2125" i="66"/>
  <c r="G2125" i="66" s="1"/>
  <c r="H2125" i="66" s="1"/>
  <c r="F2121" i="66"/>
  <c r="G2121" i="66" s="1"/>
  <c r="H2121" i="66" s="1"/>
  <c r="F2106" i="66"/>
  <c r="F2099" i="66"/>
  <c r="F2092" i="66"/>
  <c r="G2092" i="66" s="1"/>
  <c r="H2092" i="66" s="1"/>
  <c r="F2079" i="66"/>
  <c r="G2079" i="66" s="1"/>
  <c r="H2079" i="66" s="1"/>
  <c r="F2069" i="66"/>
  <c r="G2069" i="66" s="1"/>
  <c r="H2069" i="66" s="1"/>
  <c r="F2056" i="66"/>
  <c r="G2056" i="66" s="1"/>
  <c r="H2056" i="66" s="1"/>
  <c r="F2043" i="66"/>
  <c r="G2043" i="66" s="1"/>
  <c r="H2043" i="66" s="1"/>
  <c r="F2033" i="66"/>
  <c r="G2033" i="66" s="1"/>
  <c r="H2033" i="66" s="1"/>
  <c r="F2020" i="66"/>
  <c r="F2007" i="66"/>
  <c r="G2007" i="66" s="1"/>
  <c r="H2007" i="66" s="1"/>
  <c r="F1997" i="66"/>
  <c r="F1984" i="66"/>
  <c r="F1971" i="66"/>
  <c r="F1961" i="66"/>
  <c r="G1961" i="66" s="1"/>
  <c r="H1961" i="66" s="1"/>
  <c r="F1948" i="66"/>
  <c r="G1948" i="66" s="1"/>
  <c r="H1948" i="66" s="1"/>
  <c r="F1935" i="66"/>
  <c r="G1935" i="66" s="1"/>
  <c r="H1935" i="66" s="1"/>
  <c r="F2344" i="66"/>
  <c r="G2344" i="66" s="1"/>
  <c r="H2344" i="66" s="1"/>
  <c r="F2329" i="66"/>
  <c r="G2329" i="66" s="1"/>
  <c r="H2329" i="66" s="1"/>
  <c r="F2325" i="66"/>
  <c r="F2310" i="66"/>
  <c r="G2310" i="66" s="1"/>
  <c r="H2310" i="66" s="1"/>
  <c r="F2288" i="66"/>
  <c r="G2288" i="66" s="1"/>
  <c r="H2288" i="66" s="1"/>
  <c r="F2273" i="66"/>
  <c r="F2258" i="66"/>
  <c r="G2258" i="66" s="1"/>
  <c r="H2258" i="66" s="1"/>
  <c r="F2236" i="66"/>
  <c r="G2236" i="66" s="1"/>
  <c r="H2236" i="66" s="1"/>
  <c r="F2221" i="66"/>
  <c r="F2217" i="66"/>
  <c r="F2202" i="66"/>
  <c r="G2202" i="66" s="1"/>
  <c r="H2202" i="66" s="1"/>
  <c r="F2180" i="66"/>
  <c r="G2180" i="66" s="1"/>
  <c r="H2180" i="66" s="1"/>
  <c r="F2165" i="66"/>
  <c r="G2165" i="66" s="1"/>
  <c r="H2165" i="66" s="1"/>
  <c r="F2150" i="66"/>
  <c r="G2150" i="66" s="1"/>
  <c r="H2150" i="66" s="1"/>
  <c r="F2128" i="66"/>
  <c r="G2128" i="66" s="1"/>
  <c r="H2128" i="66" s="1"/>
  <c r="F2113" i="66"/>
  <c r="G2113" i="66" s="1"/>
  <c r="H2113" i="66" s="1"/>
  <c r="F2109" i="66"/>
  <c r="G2109" i="66" s="1"/>
  <c r="H2109" i="66" s="1"/>
  <c r="F2088" i="66"/>
  <c r="G2088" i="66" s="1"/>
  <c r="H2088" i="66" s="1"/>
  <c r="F2078" i="66"/>
  <c r="G2078" i="66" s="1"/>
  <c r="H2078" i="66" s="1"/>
  <c r="F2065" i="66"/>
  <c r="G2065" i="66" s="1"/>
  <c r="H2065" i="66" s="1"/>
  <c r="F2052" i="66"/>
  <c r="G2052" i="66" s="1"/>
  <c r="H2052" i="66" s="1"/>
  <c r="F2042" i="66"/>
  <c r="G2042" i="66" s="1"/>
  <c r="H2042" i="66" s="1"/>
  <c r="F2029" i="66"/>
  <c r="F2016" i="66"/>
  <c r="F2006" i="66"/>
  <c r="G2006" i="66" s="1"/>
  <c r="H2006" i="66" s="1"/>
  <c r="F1993" i="66"/>
  <c r="G1993" i="66" s="1"/>
  <c r="H1993" i="66" s="1"/>
  <c r="F1980" i="66"/>
  <c r="G1980" i="66" s="1"/>
  <c r="H1980" i="66" s="1"/>
  <c r="F1970" i="66"/>
  <c r="G1970" i="66" s="1"/>
  <c r="H1970" i="66" s="1"/>
  <c r="F1957" i="66"/>
  <c r="G1957" i="66" s="1"/>
  <c r="H1957" i="66" s="1"/>
  <c r="F1944" i="66"/>
  <c r="G1944" i="66" s="1"/>
  <c r="H1944" i="66" s="1"/>
  <c r="F1934" i="66"/>
  <c r="G1934" i="66" s="1"/>
  <c r="H1934" i="66" s="1"/>
  <c r="F2340" i="66"/>
  <c r="G2340" i="66" s="1"/>
  <c r="H2340" i="66" s="1"/>
  <c r="F2336" i="66"/>
  <c r="G2336" i="66" s="1"/>
  <c r="H2336" i="66" s="1"/>
  <c r="F2319" i="66"/>
  <c r="G2319" i="66" s="1"/>
  <c r="H2319" i="66" s="1"/>
  <c r="F2290" i="66"/>
  <c r="F2277" i="66"/>
  <c r="G2277" i="66" s="1"/>
  <c r="H2277" i="66" s="1"/>
  <c r="F2256" i="66"/>
  <c r="G2256" i="66" s="1"/>
  <c r="H2256" i="66" s="1"/>
  <c r="F2252" i="66"/>
  <c r="G2252" i="66" s="1"/>
  <c r="H2252" i="66" s="1"/>
  <c r="F2235" i="66"/>
  <c r="F2231" i="66"/>
  <c r="G2231" i="66" s="1"/>
  <c r="H2231" i="66" s="1"/>
  <c r="F2227" i="66"/>
  <c r="G2227" i="66" s="1"/>
  <c r="H2227" i="66" s="1"/>
  <c r="F2201" i="66"/>
  <c r="G2201" i="66" s="1"/>
  <c r="H2201" i="66" s="1"/>
  <c r="F2197" i="66"/>
  <c r="F2176" i="66"/>
  <c r="G2176" i="66" s="1"/>
  <c r="H2176" i="66" s="1"/>
  <c r="F2164" i="66"/>
  <c r="G2164" i="66" s="1"/>
  <c r="H2164" i="66" s="1"/>
  <c r="F2126" i="66"/>
  <c r="G2126" i="66" s="1"/>
  <c r="H2126" i="66" s="1"/>
  <c r="F2122" i="66"/>
  <c r="F2096" i="66"/>
  <c r="G2096" i="66" s="1"/>
  <c r="H2096" i="66" s="1"/>
  <c r="F2077" i="66"/>
  <c r="G2077" i="66" s="1"/>
  <c r="H2077" i="66" s="1"/>
  <c r="F2070" i="66"/>
  <c r="G2070" i="66" s="1"/>
  <c r="H2070" i="66" s="1"/>
  <c r="F2066" i="66"/>
  <c r="G2066" i="66" s="1"/>
  <c r="H2066" i="66" s="1"/>
  <c r="F2051" i="66"/>
  <c r="G2051" i="66" s="1"/>
  <c r="H2051" i="66" s="1"/>
  <c r="F2040" i="66"/>
  <c r="G2040" i="66" s="1"/>
  <c r="H2040" i="66" s="1"/>
  <c r="F2014" i="66"/>
  <c r="F1999" i="66"/>
  <c r="F1988" i="66"/>
  <c r="G1988" i="66" s="1"/>
  <c r="H1988" i="66" s="1"/>
  <c r="F1969" i="66"/>
  <c r="G1969" i="66" s="1"/>
  <c r="H1969" i="66" s="1"/>
  <c r="F1962" i="66"/>
  <c r="G1962" i="66" s="1"/>
  <c r="H1962" i="66" s="1"/>
  <c r="F1958" i="66"/>
  <c r="G1958" i="66" s="1"/>
  <c r="H1958" i="66" s="1"/>
  <c r="F1943" i="66"/>
  <c r="G1943" i="66" s="1"/>
  <c r="H1943" i="66" s="1"/>
  <c r="F1932" i="66"/>
  <c r="G1932" i="66" s="1"/>
  <c r="H1932" i="66" s="1"/>
  <c r="F1921" i="66"/>
  <c r="G1921" i="66" s="1"/>
  <c r="H1921" i="66" s="1"/>
  <c r="F1914" i="66"/>
  <c r="G1914" i="66" s="1"/>
  <c r="H1914" i="66" s="1"/>
  <c r="F1903" i="66"/>
  <c r="G1903" i="66" s="1"/>
  <c r="H1903" i="66" s="1"/>
  <c r="F1896" i="66"/>
  <c r="F1885" i="66"/>
  <c r="G1885" i="66" s="1"/>
  <c r="H1885" i="66" s="1"/>
  <c r="F1878" i="66"/>
  <c r="G1878" i="66" s="1"/>
  <c r="H1878" i="66" s="1"/>
  <c r="F1867" i="66"/>
  <c r="G1867" i="66" s="1"/>
  <c r="H1867" i="66" s="1"/>
  <c r="F1860" i="66"/>
  <c r="G1860" i="66" s="1"/>
  <c r="H1860" i="66" s="1"/>
  <c r="F1849" i="66"/>
  <c r="G1849" i="66" s="1"/>
  <c r="H1849" i="66" s="1"/>
  <c r="F1842" i="66"/>
  <c r="G1842" i="66" s="1"/>
  <c r="H1842" i="66" s="1"/>
  <c r="F1831" i="66"/>
  <c r="G1831" i="66" s="1"/>
  <c r="H1831" i="66" s="1"/>
  <c r="F1824" i="66"/>
  <c r="G1824" i="66" s="1"/>
  <c r="H1824" i="66" s="1"/>
  <c r="F1813" i="66"/>
  <c r="G1813" i="66" s="1"/>
  <c r="H1813" i="66" s="1"/>
  <c r="F1806" i="66"/>
  <c r="G1806" i="66" s="1"/>
  <c r="H1806" i="66" s="1"/>
  <c r="F1795" i="66"/>
  <c r="F1788" i="66"/>
  <c r="G1788" i="66" s="1"/>
  <c r="H1788" i="66" s="1"/>
  <c r="F1777" i="66"/>
  <c r="G1777" i="66" s="1"/>
  <c r="H1777" i="66" s="1"/>
  <c r="F1770" i="66"/>
  <c r="G1770" i="66" s="1"/>
  <c r="H1770" i="66" s="1"/>
  <c r="F1763" i="66"/>
  <c r="F1753" i="66"/>
  <c r="G1753" i="66" s="1"/>
  <c r="H1753" i="66" s="1"/>
  <c r="F1740" i="66"/>
  <c r="G1740" i="66" s="1"/>
  <c r="H1740" i="66" s="1"/>
  <c r="F1727" i="66"/>
  <c r="G1727" i="66" s="1"/>
  <c r="H1727" i="66" s="1"/>
  <c r="F1717" i="66"/>
  <c r="F1704" i="66"/>
  <c r="G1704" i="66" s="1"/>
  <c r="H1704" i="66" s="1"/>
  <c r="F1691" i="66"/>
  <c r="G1691" i="66" s="1"/>
  <c r="H1691" i="66" s="1"/>
  <c r="F1681" i="66"/>
  <c r="G1681" i="66" s="1"/>
  <c r="H1681" i="66" s="1"/>
  <c r="F1668" i="66"/>
  <c r="G1668" i="66" s="1"/>
  <c r="H1668" i="66" s="1"/>
  <c r="F1655" i="66"/>
  <c r="G1655" i="66" s="1"/>
  <c r="H1655" i="66" s="1"/>
  <c r="F1652" i="66"/>
  <c r="G1652" i="66" s="1"/>
  <c r="H1652" i="66" s="1"/>
  <c r="F1649" i="66"/>
  <c r="G1649" i="66" s="1"/>
  <c r="H1649" i="66" s="1"/>
  <c r="F1646" i="66"/>
  <c r="G1646" i="66" s="1"/>
  <c r="H1646" i="66" s="1"/>
  <c r="F1643" i="66"/>
  <c r="G1643" i="66" s="1"/>
  <c r="H1643" i="66" s="1"/>
  <c r="F1640" i="66"/>
  <c r="G1640" i="66" s="1"/>
  <c r="H1640" i="66" s="1"/>
  <c r="F1637" i="66"/>
  <c r="G1637" i="66" s="1"/>
  <c r="H1637" i="66" s="1"/>
  <c r="F1634" i="66"/>
  <c r="G1634" i="66" s="1"/>
  <c r="H1634" i="66" s="1"/>
  <c r="F1631" i="66"/>
  <c r="G1631" i="66" s="1"/>
  <c r="H1631" i="66" s="1"/>
  <c r="F1628" i="66"/>
  <c r="G1628" i="66" s="1"/>
  <c r="H1628" i="66" s="1"/>
  <c r="F1625" i="66"/>
  <c r="G1625" i="66" s="1"/>
  <c r="H1625" i="66" s="1"/>
  <c r="F1622" i="66"/>
  <c r="G1622" i="66" s="1"/>
  <c r="H1622" i="66" s="1"/>
  <c r="F1619" i="66"/>
  <c r="F1616" i="66"/>
  <c r="G1616" i="66" s="1"/>
  <c r="H1616" i="66" s="1"/>
  <c r="F1613" i="66"/>
  <c r="G1613" i="66" s="1"/>
  <c r="H1613" i="66" s="1"/>
  <c r="F1610" i="66"/>
  <c r="G1610" i="66" s="1"/>
  <c r="H1610" i="66" s="1"/>
  <c r="F1607" i="66"/>
  <c r="G1607" i="66" s="1"/>
  <c r="H1607" i="66" s="1"/>
  <c r="F1604" i="66"/>
  <c r="G1604" i="66" s="1"/>
  <c r="H1604" i="66" s="1"/>
  <c r="F1601" i="66"/>
  <c r="G1601" i="66" s="1"/>
  <c r="H1601" i="66" s="1"/>
  <c r="F1598" i="66"/>
  <c r="G1598" i="66" s="1"/>
  <c r="H1598" i="66" s="1"/>
  <c r="F1595" i="66"/>
  <c r="G1595" i="66" s="1"/>
  <c r="H1595" i="66" s="1"/>
  <c r="F1592" i="66"/>
  <c r="G1592" i="66" s="1"/>
  <c r="H1592" i="66" s="1"/>
  <c r="F1589" i="66"/>
  <c r="F1586" i="66"/>
  <c r="F1583" i="66"/>
  <c r="G1583" i="66" s="1"/>
  <c r="H1583" i="66" s="1"/>
  <c r="F1580" i="66"/>
  <c r="G1580" i="66" s="1"/>
  <c r="H1580" i="66" s="1"/>
  <c r="F1577" i="66"/>
  <c r="G1577" i="66" s="1"/>
  <c r="H1577" i="66" s="1"/>
  <c r="F1574" i="66"/>
  <c r="F1571" i="66"/>
  <c r="F1568" i="66"/>
  <c r="F1565" i="66"/>
  <c r="G1565" i="66" s="1"/>
  <c r="H1565" i="66" s="1"/>
  <c r="F1562" i="66"/>
  <c r="G1562" i="66" s="1"/>
  <c r="H1562" i="66" s="1"/>
  <c r="F1559" i="66"/>
  <c r="G1559" i="66" s="1"/>
  <c r="H1559" i="66" s="1"/>
  <c r="F2332" i="66"/>
  <c r="G2332" i="66" s="1"/>
  <c r="H2332" i="66" s="1"/>
  <c r="F2306" i="66"/>
  <c r="F2302" i="66"/>
  <c r="G2302" i="66" s="1"/>
  <c r="H2302" i="66" s="1"/>
  <c r="F2281" i="66"/>
  <c r="G2281" i="66" s="1"/>
  <c r="H2281" i="66" s="1"/>
  <c r="F2268" i="66"/>
  <c r="G2268" i="66" s="1"/>
  <c r="H2268" i="66" s="1"/>
  <c r="F2239" i="66"/>
  <c r="G2239" i="66" s="1"/>
  <c r="H2239" i="66" s="1"/>
  <c r="F2205" i="66"/>
  <c r="G2205" i="66" s="1"/>
  <c r="H2205" i="66" s="1"/>
  <c r="F2184" i="66"/>
  <c r="F2159" i="66"/>
  <c r="F2142" i="66"/>
  <c r="G2142" i="66" s="1"/>
  <c r="H2142" i="66" s="1"/>
  <c r="F2117" i="66"/>
  <c r="G2117" i="66" s="1"/>
  <c r="H2117" i="66" s="1"/>
  <c r="F2100" i="66"/>
  <c r="F2062" i="66"/>
  <c r="G2062" i="66" s="1"/>
  <c r="H2062" i="66" s="1"/>
  <c r="F2036" i="66"/>
  <c r="G2036" i="66" s="1"/>
  <c r="H2036" i="66" s="1"/>
  <c r="F2032" i="66"/>
  <c r="F2025" i="66"/>
  <c r="G2025" i="66" s="1"/>
  <c r="H2025" i="66" s="1"/>
  <c r="F2021" i="66"/>
  <c r="G2021" i="66" s="1"/>
  <c r="H2021" i="66" s="1"/>
  <c r="F2010" i="66"/>
  <c r="G2010" i="66" s="1"/>
  <c r="H2010" i="66" s="1"/>
  <c r="F1995" i="66"/>
  <c r="F1954" i="66"/>
  <c r="G1954" i="66" s="1"/>
  <c r="H1954" i="66" s="1"/>
  <c r="F1928" i="66"/>
  <c r="F1910" i="66"/>
  <c r="F1892" i="66"/>
  <c r="F1874" i="66"/>
  <c r="G1874" i="66" s="1"/>
  <c r="H1874" i="66" s="1"/>
  <c r="F1856" i="66"/>
  <c r="G1856" i="66" s="1"/>
  <c r="H1856" i="66" s="1"/>
  <c r="F1838" i="66"/>
  <c r="G1838" i="66" s="1"/>
  <c r="H1838" i="66" s="1"/>
  <c r="F1820" i="66"/>
  <c r="F1802" i="66"/>
  <c r="G1802" i="66" s="1"/>
  <c r="H1802" i="66" s="1"/>
  <c r="F1784" i="66"/>
  <c r="F1766" i="66"/>
  <c r="G1766" i="66" s="1"/>
  <c r="H1766" i="66" s="1"/>
  <c r="F1756" i="66"/>
  <c r="G1756" i="66" s="1"/>
  <c r="H1756" i="66" s="1"/>
  <c r="F1743" i="66"/>
  <c r="G1743" i="66" s="1"/>
  <c r="H1743" i="66" s="1"/>
  <c r="F1730" i="66"/>
  <c r="G1730" i="66" s="1"/>
  <c r="H1730" i="66" s="1"/>
  <c r="F1720" i="66"/>
  <c r="F1707" i="66"/>
  <c r="G1707" i="66" s="1"/>
  <c r="H1707" i="66" s="1"/>
  <c r="F1694" i="66"/>
  <c r="G1694" i="66" s="1"/>
  <c r="H1694" i="66" s="1"/>
  <c r="F1684" i="66"/>
  <c r="F1671" i="66"/>
  <c r="F1658" i="66"/>
  <c r="G1658" i="66" s="1"/>
  <c r="H1658" i="66" s="1"/>
  <c r="F2331" i="66"/>
  <c r="F2327" i="66"/>
  <c r="F2318" i="66"/>
  <c r="F2314" i="66"/>
  <c r="G2314" i="66" s="1"/>
  <c r="H2314" i="66" s="1"/>
  <c r="F2301" i="66"/>
  <c r="G2301" i="66" s="1"/>
  <c r="H2301" i="66" s="1"/>
  <c r="F2297" i="66"/>
  <c r="F2293" i="66"/>
  <c r="G2293" i="66" s="1"/>
  <c r="H2293" i="66" s="1"/>
  <c r="F2280" i="66"/>
  <c r="G2280" i="66" s="1"/>
  <c r="H2280" i="66" s="1"/>
  <c r="F2276" i="66"/>
  <c r="G2276" i="66" s="1"/>
  <c r="H2276" i="66" s="1"/>
  <c r="F2260" i="66"/>
  <c r="F2255" i="66"/>
  <c r="F2251" i="66"/>
  <c r="F2238" i="66"/>
  <c r="G2238" i="66" s="1"/>
  <c r="H2238" i="66" s="1"/>
  <c r="F2209" i="66"/>
  <c r="G2209" i="66" s="1"/>
  <c r="H2209" i="66" s="1"/>
  <c r="F2171" i="66"/>
  <c r="G2171" i="66" s="1"/>
  <c r="H2171" i="66" s="1"/>
  <c r="F2167" i="66"/>
  <c r="G2167" i="66" s="1"/>
  <c r="H2167" i="66" s="1"/>
  <c r="F2154" i="66"/>
  <c r="G2154" i="66" s="1"/>
  <c r="H2154" i="66" s="1"/>
  <c r="F2129" i="66"/>
  <c r="G2129" i="66" s="1"/>
  <c r="H2129" i="66" s="1"/>
  <c r="F2112" i="66"/>
  <c r="G2112" i="66" s="1"/>
  <c r="H2112" i="66" s="1"/>
  <c r="F2108" i="66"/>
  <c r="F2095" i="66"/>
  <c r="G2095" i="66" s="1"/>
  <c r="H2095" i="66" s="1"/>
  <c r="F2091" i="66"/>
  <c r="F2080" i="66"/>
  <c r="F2073" i="66"/>
  <c r="G2073" i="66" s="1"/>
  <c r="H2073" i="66" s="1"/>
  <c r="F2039" i="66"/>
  <c r="G2039" i="66" s="1"/>
  <c r="H2039" i="66" s="1"/>
  <c r="F2028" i="66"/>
  <c r="G2028" i="66" s="1"/>
  <c r="H2028" i="66" s="1"/>
  <c r="F2013" i="66"/>
  <c r="G2013" i="66" s="1"/>
  <c r="H2013" i="66" s="1"/>
  <c r="F2009" i="66"/>
  <c r="G2009" i="66" s="1"/>
  <c r="H2009" i="66" s="1"/>
  <c r="F2002" i="66"/>
  <c r="F1987" i="66"/>
  <c r="F1983" i="66"/>
  <c r="G1983" i="66" s="1"/>
  <c r="H1983" i="66" s="1"/>
  <c r="F1972" i="66"/>
  <c r="F1965" i="66"/>
  <c r="G1965" i="66" s="1"/>
  <c r="H1965" i="66" s="1"/>
  <c r="F1931" i="66"/>
  <c r="G1931" i="66" s="1"/>
  <c r="H1931" i="66" s="1"/>
  <c r="F1913" i="66"/>
  <c r="G1913" i="66" s="1"/>
  <c r="H1913" i="66" s="1"/>
  <c r="F1895" i="66"/>
  <c r="F1877" i="66"/>
  <c r="G1877" i="66" s="1"/>
  <c r="H1877" i="66" s="1"/>
  <c r="F1859" i="66"/>
  <c r="G1859" i="66" s="1"/>
  <c r="H1859" i="66" s="1"/>
  <c r="F1841" i="66"/>
  <c r="G1841" i="66" s="1"/>
  <c r="H1841" i="66" s="1"/>
  <c r="F1823" i="66"/>
  <c r="F1805" i="66"/>
  <c r="F1787" i="66"/>
  <c r="G1787" i="66" s="1"/>
  <c r="H1787" i="66" s="1"/>
  <c r="F1769" i="66"/>
  <c r="G1769" i="66" s="1"/>
  <c r="H1769" i="66" s="1"/>
  <c r="F1762" i="66"/>
  <c r="G1762" i="66" s="1"/>
  <c r="H1762" i="66" s="1"/>
  <c r="F1749" i="66"/>
  <c r="G1749" i="66" s="1"/>
  <c r="H1749" i="66" s="1"/>
  <c r="F1736" i="66"/>
  <c r="G1736" i="66" s="1"/>
  <c r="H1736" i="66" s="1"/>
  <c r="F1726" i="66"/>
  <c r="G1726" i="66" s="1"/>
  <c r="H1726" i="66" s="1"/>
  <c r="F1713" i="66"/>
  <c r="G1713" i="66" s="1"/>
  <c r="H1713" i="66" s="1"/>
  <c r="F1700" i="66"/>
  <c r="G1700" i="66" s="1"/>
  <c r="H1700" i="66" s="1"/>
  <c r="F1690" i="66"/>
  <c r="F1677" i="66"/>
  <c r="G1677" i="66" s="1"/>
  <c r="H1677" i="66" s="1"/>
  <c r="F1664" i="66"/>
  <c r="G1664" i="66" s="1"/>
  <c r="H1664" i="66" s="1"/>
  <c r="F2339" i="66"/>
  <c r="F2334" i="66"/>
  <c r="G2334" i="66" s="1"/>
  <c r="H2334" i="66" s="1"/>
  <c r="F2324" i="66"/>
  <c r="F2298" i="66"/>
  <c r="G2298" i="66" s="1"/>
  <c r="H2298" i="66" s="1"/>
  <c r="F2243" i="66"/>
  <c r="G2243" i="66" s="1"/>
  <c r="H2243" i="66" s="1"/>
  <c r="F2219" i="66"/>
  <c r="G2219" i="66" s="1"/>
  <c r="H2219" i="66" s="1"/>
  <c r="F2160" i="66"/>
  <c r="G2160" i="66" s="1"/>
  <c r="H2160" i="66" s="1"/>
  <c r="F2145" i="66"/>
  <c r="G2145" i="66" s="1"/>
  <c r="H2145" i="66" s="1"/>
  <c r="F2081" i="66"/>
  <c r="F2072" i="66"/>
  <c r="G2072" i="66" s="1"/>
  <c r="H2072" i="66" s="1"/>
  <c r="F2059" i="66"/>
  <c r="F2046" i="66"/>
  <c r="G2046" i="66" s="1"/>
  <c r="H2046" i="66" s="1"/>
  <c r="F1991" i="66"/>
  <c r="G1991" i="66" s="1"/>
  <c r="H1991" i="66" s="1"/>
  <c r="F1982" i="66"/>
  <c r="G1982" i="66" s="1"/>
  <c r="H1982" i="66" s="1"/>
  <c r="F1960" i="66"/>
  <c r="G1960" i="66" s="1"/>
  <c r="H1960" i="66" s="1"/>
  <c r="F1956" i="66"/>
  <c r="G1956" i="66" s="1"/>
  <c r="H1956" i="66" s="1"/>
  <c r="F1947" i="66"/>
  <c r="G1947" i="66" s="1"/>
  <c r="H1947" i="66" s="1"/>
  <c r="F1930" i="66"/>
  <c r="G1930" i="66" s="1"/>
  <c r="H1930" i="66" s="1"/>
  <c r="F1917" i="66"/>
  <c r="G1917" i="66" s="1"/>
  <c r="H1917" i="66" s="1"/>
  <c r="F1900" i="66"/>
  <c r="G1900" i="66" s="1"/>
  <c r="H1900" i="66" s="1"/>
  <c r="F1887" i="66"/>
  <c r="G1887" i="66" s="1"/>
  <c r="H1887" i="66" s="1"/>
  <c r="F1861" i="66"/>
  <c r="G1861" i="66" s="1"/>
  <c r="H1861" i="66" s="1"/>
  <c r="F1857" i="66"/>
  <c r="G1857" i="66" s="1"/>
  <c r="H1857" i="66" s="1"/>
  <c r="F1852" i="66"/>
  <c r="G1852" i="66" s="1"/>
  <c r="H1852" i="66" s="1"/>
  <c r="F1848" i="66"/>
  <c r="G1848" i="66" s="1"/>
  <c r="H1848" i="66" s="1"/>
  <c r="F1835" i="66"/>
  <c r="G1835" i="66" s="1"/>
  <c r="H1835" i="66" s="1"/>
  <c r="F1822" i="66"/>
  <c r="F1809" i="66"/>
  <c r="F1792" i="66"/>
  <c r="F1779" i="66"/>
  <c r="G1779" i="66" s="1"/>
  <c r="H1779" i="66" s="1"/>
  <c r="F1758" i="66"/>
  <c r="G1758" i="66" s="1"/>
  <c r="H1758" i="66" s="1"/>
  <c r="F1754" i="66"/>
  <c r="G1754" i="66" s="1"/>
  <c r="H1754" i="66" s="1"/>
  <c r="F1750" i="66"/>
  <c r="G1750" i="66" s="1"/>
  <c r="H1750" i="66" s="1"/>
  <c r="F1734" i="66"/>
  <c r="G1734" i="66" s="1"/>
  <c r="H1734" i="66" s="1"/>
  <c r="F1722" i="66"/>
  <c r="G1722" i="66" s="1"/>
  <c r="H1722" i="66" s="1"/>
  <c r="F1718" i="66"/>
  <c r="G1718" i="66" s="1"/>
  <c r="H1718" i="66" s="1"/>
  <c r="F1714" i="66"/>
  <c r="F1698" i="66"/>
  <c r="G1698" i="66" s="1"/>
  <c r="H1698" i="66" s="1"/>
  <c r="F1686" i="66"/>
  <c r="F1682" i="66"/>
  <c r="F1678" i="66"/>
  <c r="F1662" i="66"/>
  <c r="G1662" i="66" s="1"/>
  <c r="H1662" i="66" s="1"/>
  <c r="F1547" i="66"/>
  <c r="G1547" i="66" s="1"/>
  <c r="H1547" i="66" s="1"/>
  <c r="F1537" i="66"/>
  <c r="G1537" i="66" s="1"/>
  <c r="H1537" i="66" s="1"/>
  <c r="F1524" i="66"/>
  <c r="F1511" i="66"/>
  <c r="G1511" i="66" s="1"/>
  <c r="H1511" i="66" s="1"/>
  <c r="F1501" i="66"/>
  <c r="G1501" i="66" s="1"/>
  <c r="H1501" i="66" s="1"/>
  <c r="F1488" i="66"/>
  <c r="F1475" i="66"/>
  <c r="F1465" i="66"/>
  <c r="G1465" i="66" s="1"/>
  <c r="H1465" i="66" s="1"/>
  <c r="F1452" i="66"/>
  <c r="F1439" i="66"/>
  <c r="G1439" i="66" s="1"/>
  <c r="H1439" i="66" s="1"/>
  <c r="F1429" i="66"/>
  <c r="G1429" i="66" s="1"/>
  <c r="H1429" i="66" s="1"/>
  <c r="F1416" i="66"/>
  <c r="F1403" i="66"/>
  <c r="G1403" i="66" s="1"/>
  <c r="H1403" i="66" s="1"/>
  <c r="F1393" i="66"/>
  <c r="G1393" i="66" s="1"/>
  <c r="H1393" i="66" s="1"/>
  <c r="F1380" i="66"/>
  <c r="F1367" i="66"/>
  <c r="F1357" i="66"/>
  <c r="G1357" i="66" s="1"/>
  <c r="H1357" i="66" s="1"/>
  <c r="F1344" i="66"/>
  <c r="G1344" i="66" s="1"/>
  <c r="H1344" i="66" s="1"/>
  <c r="F1331" i="66"/>
  <c r="G1331" i="66" s="1"/>
  <c r="H1331" i="66" s="1"/>
  <c r="F1321" i="66"/>
  <c r="G1321" i="66" s="1"/>
  <c r="H1321" i="66" s="1"/>
  <c r="F1308" i="66"/>
  <c r="G1308" i="66" s="1"/>
  <c r="H1308" i="66" s="1"/>
  <c r="F1295" i="66"/>
  <c r="G1295" i="66" s="1"/>
  <c r="H1295" i="66" s="1"/>
  <c r="F1285" i="66"/>
  <c r="G1285" i="66" s="1"/>
  <c r="H1285" i="66" s="1"/>
  <c r="F1272" i="66"/>
  <c r="G1272" i="66" s="1"/>
  <c r="H1272" i="66" s="1"/>
  <c r="F1259" i="66"/>
  <c r="G1259" i="66" s="1"/>
  <c r="H1259" i="66" s="1"/>
  <c r="F2348" i="66"/>
  <c r="F2313" i="66"/>
  <c r="F2303" i="66"/>
  <c r="G2303" i="66" s="1"/>
  <c r="H2303" i="66" s="1"/>
  <c r="F2267" i="66"/>
  <c r="F2262" i="66"/>
  <c r="G2262" i="66" s="1"/>
  <c r="H2262" i="66" s="1"/>
  <c r="F2247" i="66"/>
  <c r="G2247" i="66" s="1"/>
  <c r="H2247" i="66" s="1"/>
  <c r="F2232" i="66"/>
  <c r="G2232" i="66" s="1"/>
  <c r="H2232" i="66" s="1"/>
  <c r="F2223" i="66"/>
  <c r="G2223" i="66" s="1"/>
  <c r="H2223" i="66" s="1"/>
  <c r="F2213" i="66"/>
  <c r="G2213" i="66" s="1"/>
  <c r="H2213" i="66" s="1"/>
  <c r="F2194" i="66"/>
  <c r="G2194" i="66" s="1"/>
  <c r="H2194" i="66" s="1"/>
  <c r="F2185" i="66"/>
  <c r="F2179" i="66"/>
  <c r="G2179" i="66" s="1"/>
  <c r="H2179" i="66" s="1"/>
  <c r="F2130" i="66"/>
  <c r="F2120" i="66"/>
  <c r="G2120" i="66" s="1"/>
  <c r="H2120" i="66" s="1"/>
  <c r="F2115" i="66"/>
  <c r="G2115" i="66" s="1"/>
  <c r="H2115" i="66" s="1"/>
  <c r="F2110" i="66"/>
  <c r="G2110" i="66" s="1"/>
  <c r="H2110" i="66" s="1"/>
  <c r="F2104" i="66"/>
  <c r="F2094" i="66"/>
  <c r="F2085" i="66"/>
  <c r="F2076" i="66"/>
  <c r="G2076" i="66" s="1"/>
  <c r="H2076" i="66" s="1"/>
  <c r="F2054" i="66"/>
  <c r="G2054" i="66" s="1"/>
  <c r="H2054" i="66" s="1"/>
  <c r="F2050" i="66"/>
  <c r="G2050" i="66" s="1"/>
  <c r="H2050" i="66" s="1"/>
  <c r="F2023" i="66"/>
  <c r="G2023" i="66" s="1"/>
  <c r="H2023" i="66" s="1"/>
  <c r="F2018" i="66"/>
  <c r="G2018" i="66" s="1"/>
  <c r="H2018" i="66" s="1"/>
  <c r="F2000" i="66"/>
  <c r="F1973" i="66"/>
  <c r="G1973" i="66" s="1"/>
  <c r="H1973" i="66" s="1"/>
  <c r="F1964" i="66"/>
  <c r="G1964" i="66" s="1"/>
  <c r="H1964" i="66" s="1"/>
  <c r="F1951" i="66"/>
  <c r="G1951" i="66" s="1"/>
  <c r="H1951" i="66" s="1"/>
  <c r="F1938" i="66"/>
  <c r="G1938" i="66" s="1"/>
  <c r="H1938" i="66" s="1"/>
  <c r="F1908" i="66"/>
  <c r="G1908" i="66" s="1"/>
  <c r="H1908" i="66" s="1"/>
  <c r="F1904" i="66"/>
  <c r="F1873" i="66"/>
  <c r="F1865" i="66"/>
  <c r="G1865" i="66" s="1"/>
  <c r="H1865" i="66" s="1"/>
  <c r="F1826" i="66"/>
  <c r="F1800" i="66"/>
  <c r="G1800" i="66" s="1"/>
  <c r="H1800" i="66" s="1"/>
  <c r="F1796" i="66"/>
  <c r="F1765" i="66"/>
  <c r="F1729" i="66"/>
  <c r="G1729" i="66" s="1"/>
  <c r="H1729" i="66" s="1"/>
  <c r="F1693" i="66"/>
  <c r="G1693" i="66" s="1"/>
  <c r="H1693" i="66" s="1"/>
  <c r="F1657" i="66"/>
  <c r="G1657" i="66" s="1"/>
  <c r="H1657" i="66" s="1"/>
  <c r="F1650" i="66"/>
  <c r="G1650" i="66" s="1"/>
  <c r="H1650" i="66" s="1"/>
  <c r="F1639" i="66"/>
  <c r="G1639" i="66" s="1"/>
  <c r="H1639" i="66" s="1"/>
  <c r="F1632" i="66"/>
  <c r="G1632" i="66" s="1"/>
  <c r="H1632" i="66" s="1"/>
  <c r="F1621" i="66"/>
  <c r="F1614" i="66"/>
  <c r="G1614" i="66" s="1"/>
  <c r="H1614" i="66" s="1"/>
  <c r="F1603" i="66"/>
  <c r="F1596" i="66"/>
  <c r="G1596" i="66" s="1"/>
  <c r="H1596" i="66" s="1"/>
  <c r="F1585" i="66"/>
  <c r="F1578" i="66"/>
  <c r="G1578" i="66" s="1"/>
  <c r="H1578" i="66" s="1"/>
  <c r="F1567" i="66"/>
  <c r="F1560" i="66"/>
  <c r="G1560" i="66" s="1"/>
  <c r="H1560" i="66" s="1"/>
  <c r="F1550" i="66"/>
  <c r="G1550" i="66" s="1"/>
  <c r="H1550" i="66" s="1"/>
  <c r="F1540" i="66"/>
  <c r="G1540" i="66" s="1"/>
  <c r="H1540" i="66" s="1"/>
  <c r="F1527" i="66"/>
  <c r="G1527" i="66" s="1"/>
  <c r="H1527" i="66" s="1"/>
  <c r="F2333" i="66"/>
  <c r="G2333" i="66" s="1"/>
  <c r="H2333" i="66" s="1"/>
  <c r="F2308" i="66"/>
  <c r="G2308" i="66" s="1"/>
  <c r="H2308" i="66" s="1"/>
  <c r="F2282" i="66"/>
  <c r="F2222" i="66"/>
  <c r="F2193" i="66"/>
  <c r="G2193" i="66" s="1"/>
  <c r="H2193" i="66" s="1"/>
  <c r="F2178" i="66"/>
  <c r="G2178" i="66" s="1"/>
  <c r="H2178" i="66" s="1"/>
  <c r="F2149" i="66"/>
  <c r="G2149" i="66" s="1"/>
  <c r="H2149" i="66" s="1"/>
  <c r="F2124" i="66"/>
  <c r="G2124" i="66" s="1"/>
  <c r="H2124" i="66" s="1"/>
  <c r="F2103" i="66"/>
  <c r="F2089" i="66"/>
  <c r="G2089" i="66" s="1"/>
  <c r="H2089" i="66" s="1"/>
  <c r="F2084" i="66"/>
  <c r="F2071" i="66"/>
  <c r="G2071" i="66" s="1"/>
  <c r="H2071" i="66" s="1"/>
  <c r="F2067" i="66"/>
  <c r="G2067" i="66" s="1"/>
  <c r="H2067" i="66" s="1"/>
  <c r="F2037" i="66"/>
  <c r="F2027" i="66"/>
  <c r="G2027" i="66" s="1"/>
  <c r="H2027" i="66" s="1"/>
  <c r="F2017" i="66"/>
  <c r="G2017" i="66" s="1"/>
  <c r="H2017" i="66" s="1"/>
  <c r="F2008" i="66"/>
  <c r="G2008" i="66" s="1"/>
  <c r="H2008" i="66" s="1"/>
  <c r="F1994" i="66"/>
  <c r="G1994" i="66" s="1"/>
  <c r="H1994" i="66" s="1"/>
  <c r="F1990" i="66"/>
  <c r="F1955" i="66"/>
  <c r="G1955" i="66" s="1"/>
  <c r="H1955" i="66" s="1"/>
  <c r="F1950" i="66"/>
  <c r="G1950" i="66" s="1"/>
  <c r="H1950" i="66" s="1"/>
  <c r="F1937" i="66"/>
  <c r="G1937" i="66" s="1"/>
  <c r="H1937" i="66" s="1"/>
  <c r="F1933" i="66"/>
  <c r="G1933" i="66" s="1"/>
  <c r="H1933" i="66" s="1"/>
  <c r="F1916" i="66"/>
  <c r="G1916" i="66" s="1"/>
  <c r="H1916" i="66" s="1"/>
  <c r="F1890" i="66"/>
  <c r="F1886" i="66"/>
  <c r="F1855" i="66"/>
  <c r="G1855" i="66" s="1"/>
  <c r="H1855" i="66" s="1"/>
  <c r="F1847" i="66"/>
  <c r="F1808" i="66"/>
  <c r="G1808" i="66" s="1"/>
  <c r="H1808" i="66" s="1"/>
  <c r="F1782" i="66"/>
  <c r="G1782" i="66" s="1"/>
  <c r="H1782" i="66" s="1"/>
  <c r="F1778" i="66"/>
  <c r="G1778" i="66" s="1"/>
  <c r="H1778" i="66" s="1"/>
  <c r="F1745" i="66"/>
  <c r="G1745" i="66" s="1"/>
  <c r="H1745" i="66" s="1"/>
  <c r="F1737" i="66"/>
  <c r="G1737" i="66" s="1"/>
  <c r="H1737" i="66" s="1"/>
  <c r="F1709" i="66"/>
  <c r="G1709" i="66" s="1"/>
  <c r="H1709" i="66" s="1"/>
  <c r="F1701" i="66"/>
  <c r="G1701" i="66" s="1"/>
  <c r="H1701" i="66" s="1"/>
  <c r="F1673" i="66"/>
  <c r="F1665" i="66"/>
  <c r="G1665" i="66" s="1"/>
  <c r="H1665" i="66" s="1"/>
  <c r="F1653" i="66"/>
  <c r="G1653" i="66" s="1"/>
  <c r="H1653" i="66" s="1"/>
  <c r="F1642" i="66"/>
  <c r="G1642" i="66" s="1"/>
  <c r="H1642" i="66" s="1"/>
  <c r="F1635" i="66"/>
  <c r="G1635" i="66" s="1"/>
  <c r="H1635" i="66" s="1"/>
  <c r="F1624" i="66"/>
  <c r="F1617" i="66"/>
  <c r="G1617" i="66" s="1"/>
  <c r="H1617" i="66" s="1"/>
  <c r="F1606" i="66"/>
  <c r="G1606" i="66" s="1"/>
  <c r="H1606" i="66" s="1"/>
  <c r="F1599" i="66"/>
  <c r="G1599" i="66" s="1"/>
  <c r="H1599" i="66" s="1"/>
  <c r="F1588" i="66"/>
  <c r="F1581" i="66"/>
  <c r="G1581" i="66" s="1"/>
  <c r="H1581" i="66" s="1"/>
  <c r="F1570" i="66"/>
  <c r="F1563" i="66"/>
  <c r="G1563" i="66" s="1"/>
  <c r="H1563" i="66" s="1"/>
  <c r="F1556" i="66"/>
  <c r="G1556" i="66" s="1"/>
  <c r="H1556" i="66" s="1"/>
  <c r="F1546" i="66"/>
  <c r="G1546" i="66" s="1"/>
  <c r="H1546" i="66" s="1"/>
  <c r="F1533" i="66"/>
  <c r="G1533" i="66" s="1"/>
  <c r="H1533" i="66" s="1"/>
  <c r="F1520" i="66"/>
  <c r="F1510" i="66"/>
  <c r="G1510" i="66" s="1"/>
  <c r="H1510" i="66" s="1"/>
  <c r="F1497" i="66"/>
  <c r="G1497" i="66" s="1"/>
  <c r="H1497" i="66" s="1"/>
  <c r="F1484" i="66"/>
  <c r="F1474" i="66"/>
  <c r="G1474" i="66" s="1"/>
  <c r="H1474" i="66" s="1"/>
  <c r="F1461" i="66"/>
  <c r="G1461" i="66" s="1"/>
  <c r="H1461" i="66" s="1"/>
  <c r="F1448" i="66"/>
  <c r="G1448" i="66" s="1"/>
  <c r="H1448" i="66" s="1"/>
  <c r="F2295" i="66"/>
  <c r="F2283" i="66"/>
  <c r="F2271" i="66"/>
  <c r="F2241" i="66"/>
  <c r="G2241" i="66" s="1"/>
  <c r="H2241" i="66" s="1"/>
  <c r="F2224" i="66"/>
  <c r="F2218" i="66"/>
  <c r="G2218" i="66" s="1"/>
  <c r="H2218" i="66" s="1"/>
  <c r="F2190" i="66"/>
  <c r="G2190" i="66" s="1"/>
  <c r="H2190" i="66" s="1"/>
  <c r="F2156" i="66"/>
  <c r="G2156" i="66" s="1"/>
  <c r="H2156" i="66" s="1"/>
  <c r="F2139" i="66"/>
  <c r="F2116" i="66"/>
  <c r="F2064" i="66"/>
  <c r="G2064" i="66" s="1"/>
  <c r="H2064" i="66" s="1"/>
  <c r="F2015" i="66"/>
  <c r="G2015" i="66" s="1"/>
  <c r="H2015" i="66" s="1"/>
  <c r="F2004" i="66"/>
  <c r="G2004" i="66" s="1"/>
  <c r="H2004" i="66" s="1"/>
  <c r="F1978" i="66"/>
  <c r="G1978" i="66" s="1"/>
  <c r="H1978" i="66" s="1"/>
  <c r="F1942" i="66"/>
  <c r="G1942" i="66" s="1"/>
  <c r="H1942" i="66" s="1"/>
  <c r="F1906" i="66"/>
  <c r="F1901" i="66"/>
  <c r="G1901" i="66" s="1"/>
  <c r="H1901" i="66" s="1"/>
  <c r="F1870" i="66"/>
  <c r="G1870" i="66" s="1"/>
  <c r="H1870" i="66" s="1"/>
  <c r="F1854" i="66"/>
  <c r="G1854" i="66" s="1"/>
  <c r="H1854" i="66" s="1"/>
  <c r="F1844" i="66"/>
  <c r="G1844" i="66" s="1"/>
  <c r="H1844" i="66" s="1"/>
  <c r="F1839" i="66"/>
  <c r="G1839" i="66" s="1"/>
  <c r="H1839" i="66" s="1"/>
  <c r="F1798" i="66"/>
  <c r="F1793" i="66"/>
  <c r="F1744" i="66"/>
  <c r="G1744" i="66" s="1"/>
  <c r="H1744" i="66" s="1"/>
  <c r="F1725" i="66"/>
  <c r="G1725" i="66" s="1"/>
  <c r="H1725" i="66" s="1"/>
  <c r="F1721" i="66"/>
  <c r="G1721" i="66" s="1"/>
  <c r="H1721" i="66" s="1"/>
  <c r="F1716" i="66"/>
  <c r="F1712" i="66"/>
  <c r="F1666" i="66"/>
  <c r="G1666" i="66" s="1"/>
  <c r="H1666" i="66" s="1"/>
  <c r="F1661" i="66"/>
  <c r="G1661" i="66" s="1"/>
  <c r="H1661" i="66" s="1"/>
  <c r="F1626" i="66"/>
  <c r="F1612" i="66"/>
  <c r="G1612" i="66" s="1"/>
  <c r="H1612" i="66" s="1"/>
  <c r="F1564" i="66"/>
  <c r="G1564" i="66" s="1"/>
  <c r="H1564" i="66" s="1"/>
  <c r="F1555" i="66"/>
  <c r="G1555" i="66" s="1"/>
  <c r="H1555" i="66" s="1"/>
  <c r="F1543" i="66"/>
  <c r="G1543" i="66" s="1"/>
  <c r="H1543" i="66" s="1"/>
  <c r="F1539" i="66"/>
  <c r="G1539" i="66" s="1"/>
  <c r="H1539" i="66" s="1"/>
  <c r="F1523" i="66"/>
  <c r="F1512" i="66"/>
  <c r="G1512" i="66" s="1"/>
  <c r="H1512" i="66" s="1"/>
  <c r="F1505" i="66"/>
  <c r="G1505" i="66" s="1"/>
  <c r="H1505" i="66" s="1"/>
  <c r="F1471" i="66"/>
  <c r="G1471" i="66" s="1"/>
  <c r="H1471" i="66" s="1"/>
  <c r="F1460" i="66"/>
  <c r="G1460" i="66" s="1"/>
  <c r="H1460" i="66" s="1"/>
  <c r="F1445" i="66"/>
  <c r="G1445" i="66" s="1"/>
  <c r="H1445" i="66" s="1"/>
  <c r="F1441" i="66"/>
  <c r="G1441" i="66" s="1"/>
  <c r="H1441" i="66" s="1"/>
  <c r="F1424" i="66"/>
  <c r="G1424" i="66" s="1"/>
  <c r="H1424" i="66" s="1"/>
  <c r="F1410" i="66"/>
  <c r="G1410" i="66" s="1"/>
  <c r="H1410" i="66" s="1"/>
  <c r="F1389" i="66"/>
  <c r="F1382" i="66"/>
  <c r="F1375" i="66"/>
  <c r="G1375" i="66" s="1"/>
  <c r="H1375" i="66" s="1"/>
  <c r="F1368" i="66"/>
  <c r="F1354" i="66"/>
  <c r="G1354" i="66" s="1"/>
  <c r="H1354" i="66" s="1"/>
  <c r="F1347" i="66"/>
  <c r="G1347" i="66" s="1"/>
  <c r="H1347" i="66" s="1"/>
  <c r="F1333" i="66"/>
  <c r="G1333" i="66" s="1"/>
  <c r="H1333" i="66" s="1"/>
  <c r="F1316" i="66"/>
  <c r="G1316" i="66" s="1"/>
  <c r="H1316" i="66" s="1"/>
  <c r="F1302" i="66"/>
  <c r="F1281" i="66"/>
  <c r="G1281" i="66" s="1"/>
  <c r="H1281" i="66" s="1"/>
  <c r="F1274" i="66"/>
  <c r="G1274" i="66" s="1"/>
  <c r="H1274" i="66" s="1"/>
  <c r="F1267" i="66"/>
  <c r="G1267" i="66" s="1"/>
  <c r="H1267" i="66" s="1"/>
  <c r="F1260" i="66"/>
  <c r="G1260" i="66" s="1"/>
  <c r="H1260" i="66" s="1"/>
  <c r="F1243" i="66"/>
  <c r="G1243" i="66" s="1"/>
  <c r="H1243" i="66" s="1"/>
  <c r="F1230" i="66"/>
  <c r="G1230" i="66" s="1"/>
  <c r="H1230" i="66" s="1"/>
  <c r="F1217" i="66"/>
  <c r="G1217" i="66" s="1"/>
  <c r="H1217" i="66" s="1"/>
  <c r="F1207" i="66"/>
  <c r="G1207" i="66" s="1"/>
  <c r="H1207" i="66" s="1"/>
  <c r="F1194" i="66"/>
  <c r="F1181" i="66"/>
  <c r="G1181" i="66" s="1"/>
  <c r="H1181" i="66" s="1"/>
  <c r="F1171" i="66"/>
  <c r="F1158" i="66"/>
  <c r="G1158" i="66" s="1"/>
  <c r="H1158" i="66" s="1"/>
  <c r="F1145" i="66"/>
  <c r="F1135" i="66"/>
  <c r="G1135" i="66" s="1"/>
  <c r="H1135" i="66" s="1"/>
  <c r="F1122" i="66"/>
  <c r="G1122" i="66" s="1"/>
  <c r="H1122" i="66" s="1"/>
  <c r="F1109" i="66"/>
  <c r="G1109" i="66" s="1"/>
  <c r="H1109" i="66" s="1"/>
  <c r="F1099" i="66"/>
  <c r="F1086" i="66"/>
  <c r="G1086" i="66" s="1"/>
  <c r="H1086" i="66" s="1"/>
  <c r="F1073" i="66"/>
  <c r="G1073" i="66" s="1"/>
  <c r="H1073" i="66" s="1"/>
  <c r="F2320" i="66"/>
  <c r="F2264" i="66"/>
  <c r="F2246" i="66"/>
  <c r="G2246" i="66" s="1"/>
  <c r="H2246" i="66" s="1"/>
  <c r="F2234" i="66"/>
  <c r="G2234" i="66" s="1"/>
  <c r="H2234" i="66" s="1"/>
  <c r="F2228" i="66"/>
  <c r="F2212" i="66"/>
  <c r="G2212" i="66" s="1"/>
  <c r="H2212" i="66" s="1"/>
  <c r="F2172" i="66"/>
  <c r="G2172" i="66" s="1"/>
  <c r="H2172" i="66" s="1"/>
  <c r="F2161" i="66"/>
  <c r="G2161" i="66" s="1"/>
  <c r="H2161" i="66" s="1"/>
  <c r="F2144" i="66"/>
  <c r="G2144" i="66" s="1"/>
  <c r="H2144" i="66" s="1"/>
  <c r="F2133" i="66"/>
  <c r="F2127" i="66"/>
  <c r="G2127" i="66" s="1"/>
  <c r="H2127" i="66" s="1"/>
  <c r="F2102" i="66"/>
  <c r="F2090" i="66"/>
  <c r="F2074" i="66"/>
  <c r="G2074" i="66" s="1"/>
  <c r="H2074" i="66" s="1"/>
  <c r="F2058" i="66"/>
  <c r="G2058" i="66" s="1"/>
  <c r="H2058" i="66" s="1"/>
  <c r="F2048" i="66"/>
  <c r="G2048" i="66" s="1"/>
  <c r="H2048" i="66" s="1"/>
  <c r="F1952" i="66"/>
  <c r="G1952" i="66" s="1"/>
  <c r="H1952" i="66" s="1"/>
  <c r="F1946" i="66"/>
  <c r="G1946" i="66" s="1"/>
  <c r="H1946" i="66" s="1"/>
  <c r="F1922" i="66"/>
  <c r="F1864" i="66"/>
  <c r="G1864" i="66" s="1"/>
  <c r="H1864" i="66" s="1"/>
  <c r="F1829" i="66"/>
  <c r="G1829" i="66" s="1"/>
  <c r="H1829" i="66" s="1"/>
  <c r="F1814" i="66"/>
  <c r="G1814" i="66" s="1"/>
  <c r="H1814" i="66" s="1"/>
  <c r="F1739" i="66"/>
  <c r="G1739" i="66" s="1"/>
  <c r="H1739" i="66" s="1"/>
  <c r="F1675" i="66"/>
  <c r="F1670" i="66"/>
  <c r="F1656" i="66"/>
  <c r="G1656" i="66" s="1"/>
  <c r="H1656" i="66" s="1"/>
  <c r="F1608" i="66"/>
  <c r="G1608" i="66" s="1"/>
  <c r="H1608" i="66" s="1"/>
  <c r="F1594" i="66"/>
  <c r="G1594" i="66" s="1"/>
  <c r="H1594" i="66" s="1"/>
  <c r="F1551" i="66"/>
  <c r="G1551" i="66" s="1"/>
  <c r="H1551" i="66" s="1"/>
  <c r="F1535" i="66"/>
  <c r="G1535" i="66" s="1"/>
  <c r="H1535" i="66" s="1"/>
  <c r="F1531" i="66"/>
  <c r="G1531" i="66" s="1"/>
  <c r="H1531" i="66" s="1"/>
  <c r="F1519" i="66"/>
  <c r="G1519" i="66" s="1"/>
  <c r="H1519" i="66" s="1"/>
  <c r="F1508" i="66"/>
  <c r="G1508" i="66" s="1"/>
  <c r="H1508" i="66" s="1"/>
  <c r="F1482" i="66"/>
  <c r="F1467" i="66"/>
  <c r="G1467" i="66" s="1"/>
  <c r="H1467" i="66" s="1"/>
  <c r="F1456" i="66"/>
  <c r="F1434" i="66"/>
  <c r="G1434" i="66" s="1"/>
  <c r="H1434" i="66" s="1"/>
  <c r="F1427" i="66"/>
  <c r="G1427" i="66" s="1"/>
  <c r="H1427" i="66" s="1"/>
  <c r="F1420" i="66"/>
  <c r="G1420" i="66" s="1"/>
  <c r="H1420" i="66" s="1"/>
  <c r="F1413" i="66"/>
  <c r="F1406" i="66"/>
  <c r="G1406" i="66" s="1"/>
  <c r="H1406" i="66" s="1"/>
  <c r="F1399" i="66"/>
  <c r="G1399" i="66" s="1"/>
  <c r="H1399" i="66" s="1"/>
  <c r="F1392" i="66"/>
  <c r="F1378" i="66"/>
  <c r="G1378" i="66" s="1"/>
  <c r="H1378" i="66" s="1"/>
  <c r="F1361" i="66"/>
  <c r="G1361" i="66" s="1"/>
  <c r="H1361" i="66" s="1"/>
  <c r="F1340" i="66"/>
  <c r="G1340" i="66" s="1"/>
  <c r="H1340" i="66" s="1"/>
  <c r="F1326" i="66"/>
  <c r="G1326" i="66" s="1"/>
  <c r="H1326" i="66" s="1"/>
  <c r="F1319" i="66"/>
  <c r="F1312" i="66"/>
  <c r="G1312" i="66" s="1"/>
  <c r="H1312" i="66" s="1"/>
  <c r="F1305" i="66"/>
  <c r="G1305" i="66" s="1"/>
  <c r="H1305" i="66" s="1"/>
  <c r="F1298" i="66"/>
  <c r="G1298" i="66" s="1"/>
  <c r="H1298" i="66" s="1"/>
  <c r="F1291" i="66"/>
  <c r="F1284" i="66"/>
  <c r="G1284" i="66" s="1"/>
  <c r="H1284" i="66" s="1"/>
  <c r="F1270" i="66"/>
  <c r="F1253" i="66"/>
  <c r="G1253" i="66" s="1"/>
  <c r="H1253" i="66" s="1"/>
  <c r="F1246" i="66"/>
  <c r="G1246" i="66" s="1"/>
  <c r="H1246" i="66" s="1"/>
  <c r="F1233" i="66"/>
  <c r="G1233" i="66" s="1"/>
  <c r="H1233" i="66" s="1"/>
  <c r="F1220" i="66"/>
  <c r="G1220" i="66" s="1"/>
  <c r="H1220" i="66" s="1"/>
  <c r="F1210" i="66"/>
  <c r="G1210" i="66" s="1"/>
  <c r="H1210" i="66" s="1"/>
  <c r="F1197" i="66"/>
  <c r="F1184" i="66"/>
  <c r="F1174" i="66"/>
  <c r="F1161" i="66"/>
  <c r="G1161" i="66" s="1"/>
  <c r="H1161" i="66" s="1"/>
  <c r="F1148" i="66"/>
  <c r="G1148" i="66" s="1"/>
  <c r="H1148" i="66" s="1"/>
  <c r="F2347" i="66"/>
  <c r="G2347" i="66" s="1"/>
  <c r="H2347" i="66" s="1"/>
  <c r="F2342" i="66"/>
  <c r="F2312" i="66"/>
  <c r="G2312" i="66" s="1"/>
  <c r="H2312" i="66" s="1"/>
  <c r="F2294" i="66"/>
  <c r="G2294" i="66" s="1"/>
  <c r="H2294" i="66" s="1"/>
  <c r="F2270" i="66"/>
  <c r="G2270" i="66" s="1"/>
  <c r="H2270" i="66" s="1"/>
  <c r="F2257" i="66"/>
  <c r="G2257" i="66" s="1"/>
  <c r="H2257" i="66" s="1"/>
  <c r="F2250" i="66"/>
  <c r="F2211" i="66"/>
  <c r="F2206" i="66"/>
  <c r="G2206" i="66" s="1"/>
  <c r="H2206" i="66" s="1"/>
  <c r="F2200" i="66"/>
  <c r="F2132" i="66"/>
  <c r="G2132" i="66" s="1"/>
  <c r="H2132" i="66" s="1"/>
  <c r="F2114" i="66"/>
  <c r="G2114" i="66" s="1"/>
  <c r="H2114" i="66" s="1"/>
  <c r="F2047" i="66"/>
  <c r="G2047" i="66" s="1"/>
  <c r="H2047" i="66" s="1"/>
  <c r="F2031" i="66"/>
  <c r="G2031" i="66" s="1"/>
  <c r="H2031" i="66" s="1"/>
  <c r="F2026" i="66"/>
  <c r="G2026" i="66" s="1"/>
  <c r="H2026" i="66" s="1"/>
  <c r="F2003" i="66"/>
  <c r="F1941" i="66"/>
  <c r="G1941" i="66" s="1"/>
  <c r="H1941" i="66" s="1"/>
  <c r="F1911" i="66"/>
  <c r="G1911" i="66" s="1"/>
  <c r="H1911" i="66" s="1"/>
  <c r="F1863" i="66"/>
  <c r="G1863" i="66" s="1"/>
  <c r="H1863" i="66" s="1"/>
  <c r="F1858" i="66"/>
  <c r="G1858" i="66" s="1"/>
  <c r="H1858" i="66" s="1"/>
  <c r="F1853" i="66"/>
  <c r="G1853" i="66" s="1"/>
  <c r="H1853" i="66" s="1"/>
  <c r="F1837" i="66"/>
  <c r="G1837" i="66" s="1"/>
  <c r="H1837" i="66" s="1"/>
  <c r="F1833" i="66"/>
  <c r="G1833" i="66" s="1"/>
  <c r="H1833" i="66" s="1"/>
  <c r="F1803" i="66"/>
  <c r="F1711" i="66"/>
  <c r="F1706" i="66"/>
  <c r="G1706" i="66" s="1"/>
  <c r="H1706" i="66" s="1"/>
  <c r="F1692" i="66"/>
  <c r="G1692" i="66" s="1"/>
  <c r="H1692" i="66" s="1"/>
  <c r="F1674" i="66"/>
  <c r="F1669" i="66"/>
  <c r="G1669" i="66" s="1"/>
  <c r="H1669" i="66" s="1"/>
  <c r="F1660" i="66"/>
  <c r="G1660" i="66" s="1"/>
  <c r="H1660" i="66" s="1"/>
  <c r="F1651" i="66"/>
  <c r="G1651" i="66" s="1"/>
  <c r="H1651" i="66" s="1"/>
  <c r="F1629" i="66"/>
  <c r="G1629" i="66" s="1"/>
  <c r="H1629" i="66" s="1"/>
  <c r="F1620" i="66"/>
  <c r="G1620" i="66" s="1"/>
  <c r="H1620" i="66" s="1"/>
  <c r="F1572" i="66"/>
  <c r="F1558" i="66"/>
  <c r="G1558" i="66" s="1"/>
  <c r="H1558" i="66" s="1"/>
  <c r="F1530" i="66"/>
  <c r="G1530" i="66" s="1"/>
  <c r="H1530" i="66" s="1"/>
  <c r="F1526" i="66"/>
  <c r="G1526" i="66" s="1"/>
  <c r="H1526" i="66" s="1"/>
  <c r="F1522" i="66"/>
  <c r="G1522" i="66" s="1"/>
  <c r="H1522" i="66" s="1"/>
  <c r="F1515" i="66"/>
  <c r="F1485" i="66"/>
  <c r="F1459" i="66"/>
  <c r="G1459" i="66" s="1"/>
  <c r="H1459" i="66" s="1"/>
  <c r="F1444" i="66"/>
  <c r="G1444" i="66" s="1"/>
  <c r="H1444" i="66" s="1"/>
  <c r="F1430" i="66"/>
  <c r="F1423" i="66"/>
  <c r="G1423" i="66" s="1"/>
  <c r="H1423" i="66" s="1"/>
  <c r="F1409" i="66"/>
  <c r="F1395" i="66"/>
  <c r="G1395" i="66" s="1"/>
  <c r="H1395" i="66" s="1"/>
  <c r="F1381" i="66"/>
  <c r="F1360" i="66"/>
  <c r="G1360" i="66" s="1"/>
  <c r="H1360" i="66" s="1"/>
  <c r="F1322" i="66"/>
  <c r="F1315" i="66"/>
  <c r="F1301" i="66"/>
  <c r="G1301" i="66" s="1"/>
  <c r="H1301" i="66" s="1"/>
  <c r="F1287" i="66"/>
  <c r="F1273" i="66"/>
  <c r="G1273" i="66" s="1"/>
  <c r="H1273" i="66" s="1"/>
  <c r="F1252" i="66"/>
  <c r="G1252" i="66" s="1"/>
  <c r="H1252" i="66" s="1"/>
  <c r="F1239" i="66"/>
  <c r="G1239" i="66" s="1"/>
  <c r="H1239" i="66" s="1"/>
  <c r="F1226" i="66"/>
  <c r="G1226" i="66" s="1"/>
  <c r="H1226" i="66" s="1"/>
  <c r="F1216" i="66"/>
  <c r="F1203" i="66"/>
  <c r="G1203" i="66" s="1"/>
  <c r="H1203" i="66" s="1"/>
  <c r="F1190" i="66"/>
  <c r="F1180" i="66"/>
  <c r="G1180" i="66" s="1"/>
  <c r="H1180" i="66" s="1"/>
  <c r="F1167" i="66"/>
  <c r="F1154" i="66"/>
  <c r="G1154" i="66" s="1"/>
  <c r="H1154" i="66" s="1"/>
  <c r="F2323" i="66"/>
  <c r="G2323" i="66" s="1"/>
  <c r="H2323" i="66" s="1"/>
  <c r="F2274" i="66"/>
  <c r="F2191" i="66"/>
  <c r="G2191" i="66" s="1"/>
  <c r="H2191" i="66" s="1"/>
  <c r="F2153" i="66"/>
  <c r="G2153" i="66" s="1"/>
  <c r="H2153" i="66" s="1"/>
  <c r="F2105" i="66"/>
  <c r="F2097" i="66"/>
  <c r="G2097" i="66" s="1"/>
  <c r="H2097" i="66" s="1"/>
  <c r="F2045" i="66"/>
  <c r="G2045" i="66" s="1"/>
  <c r="H2045" i="66" s="1"/>
  <c r="F2034" i="66"/>
  <c r="F2019" i="66"/>
  <c r="G2019" i="66" s="1"/>
  <c r="H2019" i="66" s="1"/>
  <c r="F1989" i="66"/>
  <c r="G1989" i="66" s="1"/>
  <c r="H1989" i="66" s="1"/>
  <c r="F1918" i="66"/>
  <c r="G1918" i="66" s="1"/>
  <c r="H1918" i="66" s="1"/>
  <c r="F1905" i="66"/>
  <c r="G1905" i="66" s="1"/>
  <c r="H1905" i="66" s="1"/>
  <c r="F1881" i="66"/>
  <c r="F1875" i="66"/>
  <c r="G1875" i="66" s="1"/>
  <c r="H1875" i="66" s="1"/>
  <c r="F1827" i="66"/>
  <c r="G1827" i="66" s="1"/>
  <c r="H1827" i="66" s="1"/>
  <c r="F1821" i="66"/>
  <c r="G1821" i="66" s="1"/>
  <c r="H1821" i="66" s="1"/>
  <c r="F1785" i="66"/>
  <c r="G1785" i="66" s="1"/>
  <c r="H1785" i="66" s="1"/>
  <c r="F1751" i="66"/>
  <c r="G1751" i="66" s="1"/>
  <c r="H1751" i="66" s="1"/>
  <c r="F2299" i="66"/>
  <c r="G2299" i="66" s="1"/>
  <c r="H2299" i="66" s="1"/>
  <c r="F2292" i="66"/>
  <c r="G2292" i="66" s="1"/>
  <c r="H2292" i="66" s="1"/>
  <c r="F2286" i="66"/>
  <c r="F2279" i="66"/>
  <c r="F2265" i="66"/>
  <c r="F2216" i="66"/>
  <c r="F2189" i="66"/>
  <c r="G2189" i="66" s="1"/>
  <c r="H2189" i="66" s="1"/>
  <c r="F2183" i="66"/>
  <c r="G2183" i="66" s="1"/>
  <c r="H2183" i="66" s="1"/>
  <c r="F2146" i="66"/>
  <c r="G2146" i="66" s="1"/>
  <c r="H2146" i="66" s="1"/>
  <c r="F2111" i="66"/>
  <c r="G2111" i="66" s="1"/>
  <c r="H2111" i="66" s="1"/>
  <c r="F2038" i="66"/>
  <c r="F1981" i="66"/>
  <c r="G1981" i="66" s="1"/>
  <c r="H1981" i="66" s="1"/>
  <c r="F1959" i="66"/>
  <c r="G1959" i="66" s="1"/>
  <c r="H1959" i="66" s="1"/>
  <c r="F1843" i="66"/>
  <c r="G1843" i="66" s="1"/>
  <c r="H1843" i="66" s="1"/>
  <c r="F1832" i="66"/>
  <c r="G1832" i="66" s="1"/>
  <c r="H1832" i="66" s="1"/>
  <c r="F1825" i="66"/>
  <c r="F1819" i="66"/>
  <c r="G1819" i="66" s="1"/>
  <c r="H1819" i="66" s="1"/>
  <c r="F1807" i="66"/>
  <c r="G1807" i="66" s="1"/>
  <c r="H1807" i="66" s="1"/>
  <c r="F1801" i="66"/>
  <c r="G1801" i="66" s="1"/>
  <c r="H1801" i="66" s="1"/>
  <c r="F1783" i="66"/>
  <c r="G1783" i="66" s="1"/>
  <c r="H1783" i="66" s="1"/>
  <c r="F1733" i="66"/>
  <c r="G1733" i="66" s="1"/>
  <c r="H1733" i="66" s="1"/>
  <c r="F1728" i="66"/>
  <c r="G1728" i="66" s="1"/>
  <c r="H1728" i="66" s="1"/>
  <c r="F1696" i="66"/>
  <c r="G1696" i="66" s="1"/>
  <c r="H1696" i="66" s="1"/>
  <c r="F1611" i="66"/>
  <c r="G1611" i="66" s="1"/>
  <c r="H1611" i="66" s="1"/>
  <c r="F2291" i="66"/>
  <c r="G2291" i="66" s="1"/>
  <c r="H2291" i="66" s="1"/>
  <c r="F2284" i="66"/>
  <c r="G2284" i="66" s="1"/>
  <c r="H2284" i="66" s="1"/>
  <c r="F2249" i="66"/>
  <c r="G2249" i="66" s="1"/>
  <c r="H2249" i="66" s="1"/>
  <c r="F2242" i="66"/>
  <c r="F2226" i="66"/>
  <c r="G2226" i="66" s="1"/>
  <c r="H2226" i="66" s="1"/>
  <c r="F2215" i="66"/>
  <c r="G2215" i="66" s="1"/>
  <c r="H2215" i="66" s="1"/>
  <c r="F2175" i="66"/>
  <c r="G2175" i="66" s="1"/>
  <c r="H2175" i="66" s="1"/>
  <c r="F2131" i="66"/>
  <c r="F2101" i="66"/>
  <c r="F2086" i="66"/>
  <c r="G2086" i="66" s="1"/>
  <c r="H2086" i="66" s="1"/>
  <c r="F2049" i="66"/>
  <c r="G2049" i="66" s="1"/>
  <c r="H2049" i="66" s="1"/>
  <c r="F2030" i="66"/>
  <c r="F2011" i="66"/>
  <c r="G2011" i="66" s="1"/>
  <c r="H2011" i="66" s="1"/>
  <c r="F1979" i="66"/>
  <c r="G1979" i="66" s="1"/>
  <c r="H1979" i="66" s="1"/>
  <c r="F1963" i="66"/>
  <c r="G1963" i="66" s="1"/>
  <c r="H1963" i="66" s="1"/>
  <c r="F1939" i="66"/>
  <c r="G1939" i="66" s="1"/>
  <c r="H1939" i="66" s="1"/>
  <c r="F1926" i="66"/>
  <c r="G1926" i="66" s="1"/>
  <c r="H1926" i="66" s="1"/>
  <c r="F1920" i="66"/>
  <c r="F1836" i="66"/>
  <c r="G1836" i="66" s="1"/>
  <c r="H1836" i="66" s="1"/>
  <c r="F1781" i="66"/>
  <c r="F1748" i="66"/>
  <c r="G1748" i="66" s="1"/>
  <c r="H1748" i="66" s="1"/>
  <c r="F1732" i="66"/>
  <c r="G1732" i="66" s="1"/>
  <c r="H1732" i="66" s="1"/>
  <c r="F1679" i="66"/>
  <c r="F1615" i="66"/>
  <c r="G1615" i="66" s="1"/>
  <c r="H1615" i="66" s="1"/>
  <c r="F1593" i="66"/>
  <c r="F1538" i="66"/>
  <c r="G1538" i="66" s="1"/>
  <c r="H1538" i="66" s="1"/>
  <c r="F1528" i="66"/>
  <c r="G1528" i="66" s="1"/>
  <c r="H1528" i="66" s="1"/>
  <c r="F1518" i="66"/>
  <c r="F1509" i="66"/>
  <c r="G1509" i="66" s="1"/>
  <c r="H1509" i="66" s="1"/>
  <c r="F1500" i="66"/>
  <c r="F1496" i="66"/>
  <c r="G1496" i="66" s="1"/>
  <c r="H1496" i="66" s="1"/>
  <c r="F1483" i="66"/>
  <c r="F1390" i="66"/>
  <c r="F1386" i="66"/>
  <c r="F1377" i="66"/>
  <c r="F2335" i="66"/>
  <c r="G2335" i="66" s="1"/>
  <c r="H2335" i="66" s="1"/>
  <c r="F2304" i="66"/>
  <c r="G2304" i="66" s="1"/>
  <c r="H2304" i="66" s="1"/>
  <c r="F2237" i="66"/>
  <c r="G2237" i="66" s="1"/>
  <c r="H2237" i="66" s="1"/>
  <c r="F2198" i="66"/>
  <c r="G2198" i="66" s="1"/>
  <c r="H2198" i="66" s="1"/>
  <c r="F2162" i="66"/>
  <c r="G2162" i="66" s="1"/>
  <c r="H2162" i="66" s="1"/>
  <c r="F2147" i="66"/>
  <c r="G2147" i="66" s="1"/>
  <c r="H2147" i="66" s="1"/>
  <c r="F2063" i="66"/>
  <c r="G2063" i="66" s="1"/>
  <c r="H2063" i="66" s="1"/>
  <c r="F2057" i="66"/>
  <c r="G2057" i="66" s="1"/>
  <c r="H2057" i="66" s="1"/>
  <c r="F2041" i="66"/>
  <c r="G2041" i="66" s="1"/>
  <c r="H2041" i="66" s="1"/>
  <c r="F2005" i="66"/>
  <c r="F1998" i="66"/>
  <c r="F1992" i="66"/>
  <c r="G1992" i="66" s="1"/>
  <c r="H1992" i="66" s="1"/>
  <c r="F1985" i="66"/>
  <c r="F1966" i="66"/>
  <c r="G1966" i="66" s="1"/>
  <c r="H1966" i="66" s="1"/>
  <c r="F1945" i="66"/>
  <c r="G1945" i="66" s="1"/>
  <c r="H1945" i="66" s="1"/>
  <c r="F1902" i="66"/>
  <c r="G1902" i="66" s="1"/>
  <c r="H1902" i="66" s="1"/>
  <c r="F1897" i="66"/>
  <c r="F1764" i="66"/>
  <c r="F1638" i="66"/>
  <c r="G1638" i="66" s="1"/>
  <c r="H1638" i="66" s="1"/>
  <c r="F1600" i="66"/>
  <c r="G1600" i="66" s="1"/>
  <c r="H1600" i="66" s="1"/>
  <c r="F1536" i="66"/>
  <c r="G1536" i="66" s="1"/>
  <c r="H1536" i="66" s="1"/>
  <c r="F1525" i="66"/>
  <c r="G1525" i="66" s="1"/>
  <c r="H1525" i="66" s="1"/>
  <c r="F1506" i="66"/>
  <c r="F1502" i="66"/>
  <c r="F1455" i="66"/>
  <c r="F1387" i="66"/>
  <c r="F1369" i="66"/>
  <c r="F1365" i="66"/>
  <c r="F1356" i="66"/>
  <c r="G1356" i="66" s="1"/>
  <c r="H1356" i="66" s="1"/>
  <c r="F1323" i="66"/>
  <c r="F1318" i="66"/>
  <c r="G1318" i="66" s="1"/>
  <c r="H1318" i="66" s="1"/>
  <c r="F1314" i="66"/>
  <c r="F1258" i="66"/>
  <c r="G1258" i="66" s="1"/>
  <c r="H1258" i="66" s="1"/>
  <c r="F1250" i="66"/>
  <c r="G1250" i="66" s="1"/>
  <c r="H1250" i="66" s="1"/>
  <c r="F1238" i="66"/>
  <c r="G1238" i="66" s="1"/>
  <c r="H1238" i="66" s="1"/>
  <c r="F1234" i="66"/>
  <c r="G1234" i="66" s="1"/>
  <c r="H1234" i="66" s="1"/>
  <c r="F1214" i="66"/>
  <c r="F1202" i="66"/>
  <c r="F1198" i="66"/>
  <c r="G1198" i="66" s="1"/>
  <c r="H1198" i="66" s="1"/>
  <c r="F1178" i="66"/>
  <c r="G1178" i="66" s="1"/>
  <c r="H1178" i="66" s="1"/>
  <c r="F1166" i="66"/>
  <c r="F1162" i="66"/>
  <c r="G1162" i="66" s="1"/>
  <c r="H1162" i="66" s="1"/>
  <c r="F1146" i="66"/>
  <c r="G1146" i="66" s="1"/>
  <c r="H1146" i="66" s="1"/>
  <c r="F1139" i="66"/>
  <c r="G1139" i="66" s="1"/>
  <c r="H1139" i="66" s="1"/>
  <c r="F1118" i="66"/>
  <c r="F1104" i="66"/>
  <c r="G1104" i="66" s="1"/>
  <c r="H1104" i="66" s="1"/>
  <c r="F1097" i="66"/>
  <c r="F1090" i="66"/>
  <c r="F1083" i="66"/>
  <c r="G1083" i="66" s="1"/>
  <c r="H1083" i="66" s="1"/>
  <c r="F1076" i="66"/>
  <c r="G1076" i="66" s="1"/>
  <c r="H1076" i="66" s="1"/>
  <c r="F1069" i="66"/>
  <c r="F1056" i="66"/>
  <c r="G1056" i="66" s="1"/>
  <c r="H1056" i="66" s="1"/>
  <c r="F1043" i="66"/>
  <c r="G1043" i="66" s="1"/>
  <c r="H1043" i="66" s="1"/>
  <c r="F1033" i="66"/>
  <c r="G1033" i="66" s="1"/>
  <c r="H1033" i="66" s="1"/>
  <c r="F1020" i="66"/>
  <c r="F1007" i="66"/>
  <c r="G1007" i="66" s="1"/>
  <c r="H1007" i="66" s="1"/>
  <c r="F997" i="66"/>
  <c r="G997" i="66" s="1"/>
  <c r="H997" i="66" s="1"/>
  <c r="F994" i="66"/>
  <c r="F991" i="66"/>
  <c r="F988" i="66"/>
  <c r="G988" i="66" s="1"/>
  <c r="H988" i="66" s="1"/>
  <c r="F985" i="66"/>
  <c r="G985" i="66" s="1"/>
  <c r="H985" i="66" s="1"/>
  <c r="F982" i="66"/>
  <c r="F979" i="66"/>
  <c r="G979" i="66" s="1"/>
  <c r="H979" i="66" s="1"/>
  <c r="F976" i="66"/>
  <c r="F973" i="66"/>
  <c r="G973" i="66" s="1"/>
  <c r="H973" i="66" s="1"/>
  <c r="F970" i="66"/>
  <c r="G970" i="66" s="1"/>
  <c r="H970" i="66" s="1"/>
  <c r="F967" i="66"/>
  <c r="G967" i="66" s="1"/>
  <c r="H967" i="66" s="1"/>
  <c r="F964" i="66"/>
  <c r="G964" i="66" s="1"/>
  <c r="H964" i="66" s="1"/>
  <c r="F961" i="66"/>
  <c r="G961" i="66" s="1"/>
  <c r="H961" i="66" s="1"/>
  <c r="F958" i="66"/>
  <c r="G958" i="66" s="1"/>
  <c r="H958" i="66" s="1"/>
  <c r="F955" i="66"/>
  <c r="G955" i="66" s="1"/>
  <c r="H955" i="66" s="1"/>
  <c r="F952" i="66"/>
  <c r="G952" i="66" s="1"/>
  <c r="H952" i="66" s="1"/>
  <c r="F949" i="66"/>
  <c r="G949" i="66" s="1"/>
  <c r="H949" i="66" s="1"/>
  <c r="F2326" i="66"/>
  <c r="F2269" i="66"/>
  <c r="F2196" i="66"/>
  <c r="G2196" i="66" s="1"/>
  <c r="H2196" i="66" s="1"/>
  <c r="F2188" i="66"/>
  <c r="G2188" i="66" s="1"/>
  <c r="H2188" i="66" s="1"/>
  <c r="F2123" i="66"/>
  <c r="G2123" i="66" s="1"/>
  <c r="H2123" i="66" s="1"/>
  <c r="F2075" i="66"/>
  <c r="G2075" i="66" s="1"/>
  <c r="H2075" i="66" s="1"/>
  <c r="F1976" i="66"/>
  <c r="F1949" i="66"/>
  <c r="F1936" i="66"/>
  <c r="G1936" i="66" s="1"/>
  <c r="H1936" i="66" s="1"/>
  <c r="F1929" i="66"/>
  <c r="G1929" i="66" s="1"/>
  <c r="H1929" i="66" s="1"/>
  <c r="F1888" i="66"/>
  <c r="G1888" i="66" s="1"/>
  <c r="H1888" i="66" s="1"/>
  <c r="F1882" i="66"/>
  <c r="F1834" i="66"/>
  <c r="G1834" i="66" s="1"/>
  <c r="H1834" i="66" s="1"/>
  <c r="F1812" i="66"/>
  <c r="G1812" i="66" s="1"/>
  <c r="H1812" i="66" s="1"/>
  <c r="F1776" i="66"/>
  <c r="G1776" i="66" s="1"/>
  <c r="H1776" i="66" s="1"/>
  <c r="F1738" i="66"/>
  <c r="F1654" i="66"/>
  <c r="G1654" i="66" s="1"/>
  <c r="H1654" i="66" s="1"/>
  <c r="F1648" i="66"/>
  <c r="F1582" i="66"/>
  <c r="G1582" i="66" s="1"/>
  <c r="H1582" i="66" s="1"/>
  <c r="F1566" i="66"/>
  <c r="G1566" i="66" s="1"/>
  <c r="H1566" i="66" s="1"/>
  <c r="F1561" i="66"/>
  <c r="G1561" i="66" s="1"/>
  <c r="H1561" i="66" s="1"/>
  <c r="F1549" i="66"/>
  <c r="G1549" i="66" s="1"/>
  <c r="H1549" i="66" s="1"/>
  <c r="F1477" i="66"/>
  <c r="G1477" i="66" s="1"/>
  <c r="H1477" i="66" s="1"/>
  <c r="F1469" i="66"/>
  <c r="F1454" i="66"/>
  <c r="G1454" i="66" s="1"/>
  <c r="H1454" i="66" s="1"/>
  <c r="F1449" i="66"/>
  <c r="G1449" i="66" s="1"/>
  <c r="H1449" i="66" s="1"/>
  <c r="F1404" i="66"/>
  <c r="G1404" i="66" s="1"/>
  <c r="H1404" i="66" s="1"/>
  <c r="F1400" i="66"/>
  <c r="F1300" i="66"/>
  <c r="F1292" i="66"/>
  <c r="F1241" i="66"/>
  <c r="G1241" i="66" s="1"/>
  <c r="H1241" i="66" s="1"/>
  <c r="F1237" i="66"/>
  <c r="G1237" i="66" s="1"/>
  <c r="H1237" i="66" s="1"/>
  <c r="F1221" i="66"/>
  <c r="F1205" i="66"/>
  <c r="F1201" i="66"/>
  <c r="G1201" i="66" s="1"/>
  <c r="H1201" i="66" s="1"/>
  <c r="F1185" i="66"/>
  <c r="G1185" i="66" s="1"/>
  <c r="H1185" i="66" s="1"/>
  <c r="F1169" i="66"/>
  <c r="F1165" i="66"/>
  <c r="G1165" i="66" s="1"/>
  <c r="H1165" i="66" s="1"/>
  <c r="F1149" i="66"/>
  <c r="G1149" i="66" s="1"/>
  <c r="H1149" i="66" s="1"/>
  <c r="F1131" i="66"/>
  <c r="G1131" i="66" s="1"/>
  <c r="H1131" i="66" s="1"/>
  <c r="F1124" i="66"/>
  <c r="F1117" i="66"/>
  <c r="G1117" i="66" s="1"/>
  <c r="H1117" i="66" s="1"/>
  <c r="F1110" i="66"/>
  <c r="G1110" i="66" s="1"/>
  <c r="H1110" i="66" s="1"/>
  <c r="F1096" i="66"/>
  <c r="F1089" i="66"/>
  <c r="F1075" i="66"/>
  <c r="G1075" i="66" s="1"/>
  <c r="H1075" i="66" s="1"/>
  <c r="F1065" i="66"/>
  <c r="G1065" i="66" s="1"/>
  <c r="H1065" i="66" s="1"/>
  <c r="F1052" i="66"/>
  <c r="G1052" i="66" s="1"/>
  <c r="H1052" i="66" s="1"/>
  <c r="F1042" i="66"/>
  <c r="G1042" i="66" s="1"/>
  <c r="H1042" i="66" s="1"/>
  <c r="F1029" i="66"/>
  <c r="G1029" i="66" s="1"/>
  <c r="H1029" i="66" s="1"/>
  <c r="F1016" i="66"/>
  <c r="G1016" i="66" s="1"/>
  <c r="H1016" i="66" s="1"/>
  <c r="F1006" i="66"/>
  <c r="F2345" i="66"/>
  <c r="F2338" i="66"/>
  <c r="G2338" i="66" s="1"/>
  <c r="H2338" i="66" s="1"/>
  <c r="F2316" i="66"/>
  <c r="G2316" i="66" s="1"/>
  <c r="H2316" i="66" s="1"/>
  <c r="F1975" i="66"/>
  <c r="F1927" i="66"/>
  <c r="F1899" i="66"/>
  <c r="G1899" i="66" s="1"/>
  <c r="H1899" i="66" s="1"/>
  <c r="F1880" i="66"/>
  <c r="G1880" i="66" s="1"/>
  <c r="H1880" i="66" s="1"/>
  <c r="F1817" i="66"/>
  <c r="F1811" i="66"/>
  <c r="G1811" i="66" s="1"/>
  <c r="H1811" i="66" s="1"/>
  <c r="F1804" i="66"/>
  <c r="G1804" i="66" s="1"/>
  <c r="H1804" i="66" s="1"/>
  <c r="F1789" i="66"/>
  <c r="F1768" i="66"/>
  <c r="G1768" i="66" s="1"/>
  <c r="H1768" i="66" s="1"/>
  <c r="F1731" i="66"/>
  <c r="G1731" i="66" s="1"/>
  <c r="H1731" i="66" s="1"/>
  <c r="F1724" i="66"/>
  <c r="G1724" i="66" s="1"/>
  <c r="H1724" i="66" s="1"/>
  <c r="F1689" i="66"/>
  <c r="F1659" i="66"/>
  <c r="G1659" i="66" s="1"/>
  <c r="H1659" i="66" s="1"/>
  <c r="F1641" i="66"/>
  <c r="G1641" i="66" s="1"/>
  <c r="H1641" i="66" s="1"/>
  <c r="F1636" i="66"/>
  <c r="G1636" i="66" s="1"/>
  <c r="H1636" i="66" s="1"/>
  <c r="F1630" i="66"/>
  <c r="G1630" i="66" s="1"/>
  <c r="H1630" i="66" s="1"/>
  <c r="F1602" i="66"/>
  <c r="G1602" i="66" s="1"/>
  <c r="H1602" i="66" s="1"/>
  <c r="F1597" i="66"/>
  <c r="G1597" i="66" s="1"/>
  <c r="H1597" i="66" s="1"/>
  <c r="F1591" i="66"/>
  <c r="F1575" i="66"/>
  <c r="F1554" i="66"/>
  <c r="G1554" i="66" s="1"/>
  <c r="H1554" i="66" s="1"/>
  <c r="F1544" i="66"/>
  <c r="G1544" i="66" s="1"/>
  <c r="H1544" i="66" s="1"/>
  <c r="F1513" i="66"/>
  <c r="G1513" i="66" s="1"/>
  <c r="H1513" i="66" s="1"/>
  <c r="F1472" i="66"/>
  <c r="F1453" i="66"/>
  <c r="F1425" i="66"/>
  <c r="G1425" i="66" s="1"/>
  <c r="H1425" i="66" s="1"/>
  <c r="F1421" i="66"/>
  <c r="G1421" i="66" s="1"/>
  <c r="H1421" i="66" s="1"/>
  <c r="F1412" i="66"/>
  <c r="G1412" i="66" s="1"/>
  <c r="H1412" i="66" s="1"/>
  <c r="F1394" i="66"/>
  <c r="G1394" i="66" s="1"/>
  <c r="H1394" i="66" s="1"/>
  <c r="F1371" i="66"/>
  <c r="G1371" i="66" s="1"/>
  <c r="H1371" i="66" s="1"/>
  <c r="F1350" i="66"/>
  <c r="G1350" i="66" s="1"/>
  <c r="H1350" i="66" s="1"/>
  <c r="F1346" i="66"/>
  <c r="G1346" i="66" s="1"/>
  <c r="H1346" i="66" s="1"/>
  <c r="F1329" i="66"/>
  <c r="G1329" i="66" s="1"/>
  <c r="H1329" i="66" s="1"/>
  <c r="F1325" i="66"/>
  <c r="G1325" i="66" s="1"/>
  <c r="H1325" i="66" s="1"/>
  <c r="F1256" i="66"/>
  <c r="G1256" i="66" s="1"/>
  <c r="H1256" i="66" s="1"/>
  <c r="F1248" i="66"/>
  <c r="G1248" i="66" s="1"/>
  <c r="H1248" i="66" s="1"/>
  <c r="F1244" i="66"/>
  <c r="G1244" i="66" s="1"/>
  <c r="H1244" i="66" s="1"/>
  <c r="F1240" i="66"/>
  <c r="F1224" i="66"/>
  <c r="G1224" i="66" s="1"/>
  <c r="H1224" i="66" s="1"/>
  <c r="F1212" i="66"/>
  <c r="G1212" i="66" s="1"/>
  <c r="H1212" i="66" s="1"/>
  <c r="F1208" i="66"/>
  <c r="G1208" i="66" s="1"/>
  <c r="H1208" i="66" s="1"/>
  <c r="F1204" i="66"/>
  <c r="G1204" i="66" s="1"/>
  <c r="H1204" i="66" s="1"/>
  <c r="F1188" i="66"/>
  <c r="G1188" i="66" s="1"/>
  <c r="H1188" i="66" s="1"/>
  <c r="F1176" i="66"/>
  <c r="G1176" i="66" s="1"/>
  <c r="H1176" i="66" s="1"/>
  <c r="F1172" i="66"/>
  <c r="F1168" i="66"/>
  <c r="G1168" i="66" s="1"/>
  <c r="H1168" i="66" s="1"/>
  <c r="F1152" i="66"/>
  <c r="G1152" i="66" s="1"/>
  <c r="H1152" i="66" s="1"/>
  <c r="F1144" i="66"/>
  <c r="G1144" i="66" s="1"/>
  <c r="H1144" i="66" s="1"/>
  <c r="F1137" i="66"/>
  <c r="G1137" i="66" s="1"/>
  <c r="H1137" i="66" s="1"/>
  <c r="F1123" i="66"/>
  <c r="F1102" i="66"/>
  <c r="G1102" i="66" s="1"/>
  <c r="H1102" i="66" s="1"/>
  <c r="F1061" i="66"/>
  <c r="G1061" i="66" s="1"/>
  <c r="H1061" i="66" s="1"/>
  <c r="F1051" i="66"/>
  <c r="G1051" i="66" s="1"/>
  <c r="H1051" i="66" s="1"/>
  <c r="F1038" i="66"/>
  <c r="G1038" i="66" s="1"/>
  <c r="H1038" i="66" s="1"/>
  <c r="F1025" i="66"/>
  <c r="G1025" i="66" s="1"/>
  <c r="H1025" i="66" s="1"/>
  <c r="F1015" i="66"/>
  <c r="F1002" i="66"/>
  <c r="G1002" i="66" s="1"/>
  <c r="H1002" i="66" s="1"/>
  <c r="F2225" i="66"/>
  <c r="G2225" i="66" s="1"/>
  <c r="H2225" i="66" s="1"/>
  <c r="F2138" i="66"/>
  <c r="F2087" i="66"/>
  <c r="G2087" i="66" s="1"/>
  <c r="H2087" i="66" s="1"/>
  <c r="F1884" i="66"/>
  <c r="F1816" i="66"/>
  <c r="G1816" i="66" s="1"/>
  <c r="H1816" i="66" s="1"/>
  <c r="F1747" i="66"/>
  <c r="G1747" i="66" s="1"/>
  <c r="H1747" i="66" s="1"/>
  <c r="F1719" i="66"/>
  <c r="F1705" i="66"/>
  <c r="G1705" i="66" s="1"/>
  <c r="H1705" i="66" s="1"/>
  <c r="F1645" i="66"/>
  <c r="G1645" i="66" s="1"/>
  <c r="H1645" i="66" s="1"/>
  <c r="F1579" i="66"/>
  <c r="F1542" i="66"/>
  <c r="G1542" i="66" s="1"/>
  <c r="H1542" i="66" s="1"/>
  <c r="F1491" i="66"/>
  <c r="G1491" i="66" s="1"/>
  <c r="H1491" i="66" s="1"/>
  <c r="F1470" i="66"/>
  <c r="F1415" i="66"/>
  <c r="G1415" i="66" s="1"/>
  <c r="H1415" i="66" s="1"/>
  <c r="F1345" i="66"/>
  <c r="G1345" i="66" s="1"/>
  <c r="H1345" i="66" s="1"/>
  <c r="F1320" i="66"/>
  <c r="F1299" i="66"/>
  <c r="G1299" i="66" s="1"/>
  <c r="H1299" i="66" s="1"/>
  <c r="F1275" i="66"/>
  <c r="G1275" i="66" s="1"/>
  <c r="H1275" i="66" s="1"/>
  <c r="F1249" i="66"/>
  <c r="G1249" i="66" s="1"/>
  <c r="H1249" i="66" s="1"/>
  <c r="F1227" i="66"/>
  <c r="G1227" i="66" s="1"/>
  <c r="H1227" i="66" s="1"/>
  <c r="F1218" i="66"/>
  <c r="F1209" i="66"/>
  <c r="G1209" i="66" s="1"/>
  <c r="H1209" i="66" s="1"/>
  <c r="F1195" i="66"/>
  <c r="F1151" i="66"/>
  <c r="G1151" i="66" s="1"/>
  <c r="H1151" i="66" s="1"/>
  <c r="F1125" i="66"/>
  <c r="G1125" i="66" s="1"/>
  <c r="H1125" i="66" s="1"/>
  <c r="F1116" i="66"/>
  <c r="G1116" i="66" s="1"/>
  <c r="H1116" i="66" s="1"/>
  <c r="F1091" i="66"/>
  <c r="G1091" i="66" s="1"/>
  <c r="H1091" i="66" s="1"/>
  <c r="F1082" i="66"/>
  <c r="G1082" i="66" s="1"/>
  <c r="H1082" i="66" s="1"/>
  <c r="F1078" i="66"/>
  <c r="G1078" i="66" s="1"/>
  <c r="H1078" i="66" s="1"/>
  <c r="F1041" i="66"/>
  <c r="G1041" i="66" s="1"/>
  <c r="H1041" i="66" s="1"/>
  <c r="F1005" i="66"/>
  <c r="G1005" i="66" s="1"/>
  <c r="H1005" i="66" s="1"/>
  <c r="F942" i="66"/>
  <c r="G942" i="66" s="1"/>
  <c r="H942" i="66" s="1"/>
  <c r="F924" i="66"/>
  <c r="G924" i="66" s="1"/>
  <c r="H924" i="66" s="1"/>
  <c r="F906" i="66"/>
  <c r="G906" i="66" s="1"/>
  <c r="H906" i="66" s="1"/>
  <c r="F885" i="66"/>
  <c r="F2275" i="66"/>
  <c r="G2275" i="66" s="1"/>
  <c r="H2275" i="66" s="1"/>
  <c r="F2168" i="66"/>
  <c r="G2168" i="66" s="1"/>
  <c r="H2168" i="66" s="1"/>
  <c r="F2152" i="66"/>
  <c r="G2152" i="66" s="1"/>
  <c r="H2152" i="66" s="1"/>
  <c r="F2143" i="66"/>
  <c r="G2143" i="66" s="1"/>
  <c r="H2143" i="66" s="1"/>
  <c r="F2137" i="66"/>
  <c r="G2137" i="66" s="1"/>
  <c r="H2137" i="66" s="1"/>
  <c r="F2055" i="66"/>
  <c r="G2055" i="66" s="1"/>
  <c r="H2055" i="66" s="1"/>
  <c r="F1912" i="66"/>
  <c r="G1912" i="66" s="1"/>
  <c r="H1912" i="66" s="1"/>
  <c r="F1846" i="66"/>
  <c r="G1846" i="66" s="1"/>
  <c r="H1846" i="66" s="1"/>
  <c r="F1815" i="66"/>
  <c r="G1815" i="66" s="1"/>
  <c r="H1815" i="66" s="1"/>
  <c r="F1774" i="66"/>
  <c r="G1774" i="66" s="1"/>
  <c r="H1774" i="66" s="1"/>
  <c r="F1767" i="66"/>
  <c r="G1767" i="66" s="1"/>
  <c r="H1767" i="66" s="1"/>
  <c r="F1752" i="66"/>
  <c r="G1752" i="66" s="1"/>
  <c r="H1752" i="66" s="1"/>
  <c r="F1644" i="66"/>
  <c r="G1644" i="66" s="1"/>
  <c r="H1644" i="66" s="1"/>
  <c r="F1584" i="66"/>
  <c r="F1553" i="66"/>
  <c r="G1553" i="66" s="1"/>
  <c r="H1553" i="66" s="1"/>
  <c r="F1541" i="66"/>
  <c r="G1541" i="66" s="1"/>
  <c r="H1541" i="66" s="1"/>
  <c r="F1517" i="66"/>
  <c r="G1517" i="66" s="1"/>
  <c r="H1517" i="66" s="1"/>
  <c r="F1495" i="66"/>
  <c r="G1495" i="66" s="1"/>
  <c r="H1495" i="66" s="1"/>
  <c r="F1479" i="66"/>
  <c r="G1479" i="66" s="1"/>
  <c r="H1479" i="66" s="1"/>
  <c r="F1458" i="66"/>
  <c r="G1458" i="66" s="1"/>
  <c r="H1458" i="66" s="1"/>
  <c r="F1435" i="66"/>
  <c r="G1435" i="66" s="1"/>
  <c r="H1435" i="66" s="1"/>
  <c r="F1408" i="66"/>
  <c r="F1339" i="66"/>
  <c r="G1339" i="66" s="1"/>
  <c r="H1339" i="66" s="1"/>
  <c r="F1313" i="66"/>
  <c r="G1313" i="66" s="1"/>
  <c r="H1313" i="66" s="1"/>
  <c r="F1303" i="66"/>
  <c r="G1303" i="66" s="1"/>
  <c r="H1303" i="66" s="1"/>
  <c r="F1297" i="66"/>
  <c r="G1297" i="66" s="1"/>
  <c r="H1297" i="66" s="1"/>
  <c r="F1293" i="66"/>
  <c r="F1288" i="66"/>
  <c r="F1163" i="66"/>
  <c r="G1163" i="66" s="1"/>
  <c r="H1163" i="66" s="1"/>
  <c r="F1150" i="66"/>
  <c r="G1150" i="66" s="1"/>
  <c r="H1150" i="66" s="1"/>
  <c r="F1141" i="66"/>
  <c r="G1141" i="66" s="1"/>
  <c r="H1141" i="66" s="1"/>
  <c r="F1128" i="66"/>
  <c r="G1128" i="66" s="1"/>
  <c r="H1128" i="66" s="1"/>
  <c r="F1115" i="66"/>
  <c r="G1115" i="66" s="1"/>
  <c r="H1115" i="66" s="1"/>
  <c r="F1085" i="66"/>
  <c r="G1085" i="66" s="1"/>
  <c r="H1085" i="66" s="1"/>
  <c r="F941" i="66"/>
  <c r="G941" i="66" s="1"/>
  <c r="H941" i="66" s="1"/>
  <c r="F934" i="66"/>
  <c r="G934" i="66" s="1"/>
  <c r="H934" i="66" s="1"/>
  <c r="F923" i="66"/>
  <c r="G923" i="66" s="1"/>
  <c r="H923" i="66" s="1"/>
  <c r="F916" i="66"/>
  <c r="F905" i="66"/>
  <c r="G905" i="66" s="1"/>
  <c r="H905" i="66" s="1"/>
  <c r="F898" i="66"/>
  <c r="F881" i="66"/>
  <c r="G881" i="66" s="1"/>
  <c r="H881" i="66" s="1"/>
  <c r="F2166" i="66"/>
  <c r="G2166" i="66" s="1"/>
  <c r="H2166" i="66" s="1"/>
  <c r="F2135" i="66"/>
  <c r="F2053" i="66"/>
  <c r="G2053" i="66" s="1"/>
  <c r="H2053" i="66" s="1"/>
  <c r="F1851" i="66"/>
  <c r="G1851" i="66" s="1"/>
  <c r="H1851" i="66" s="1"/>
  <c r="F1797" i="66"/>
  <c r="G1797" i="66" s="1"/>
  <c r="H1797" i="66" s="1"/>
  <c r="F1703" i="66"/>
  <c r="F1521" i="66"/>
  <c r="F1516" i="66"/>
  <c r="F1504" i="66"/>
  <c r="G1504" i="66" s="1"/>
  <c r="H1504" i="66" s="1"/>
  <c r="F1499" i="66"/>
  <c r="G1499" i="66" s="1"/>
  <c r="H1499" i="66" s="1"/>
  <c r="F1494" i="66"/>
  <c r="G1494" i="66" s="1"/>
  <c r="H1494" i="66" s="1"/>
  <c r="F1462" i="66"/>
  <c r="G1462" i="66" s="1"/>
  <c r="H1462" i="66" s="1"/>
  <c r="F1450" i="66"/>
  <c r="G1450" i="66" s="1"/>
  <c r="H1450" i="66" s="1"/>
  <c r="F1433" i="66"/>
  <c r="G1433" i="66" s="1"/>
  <c r="H1433" i="66" s="1"/>
  <c r="F1428" i="66"/>
  <c r="G1428" i="66" s="1"/>
  <c r="H1428" i="66" s="1"/>
  <c r="F1407" i="66"/>
  <c r="G1407" i="66" s="1"/>
  <c r="H1407" i="66" s="1"/>
  <c r="F1397" i="66"/>
  <c r="G1397" i="66" s="1"/>
  <c r="H1397" i="66" s="1"/>
  <c r="F1374" i="66"/>
  <c r="G1374" i="66" s="1"/>
  <c r="H1374" i="66" s="1"/>
  <c r="F1353" i="66"/>
  <c r="G1353" i="66" s="1"/>
  <c r="H1353" i="66" s="1"/>
  <c r="F1348" i="66"/>
  <c r="G1348" i="66" s="1"/>
  <c r="H1348" i="66" s="1"/>
  <c r="F1338" i="66"/>
  <c r="G1338" i="66" s="1"/>
  <c r="H1338" i="66" s="1"/>
  <c r="F1317" i="66"/>
  <c r="F1311" i="66"/>
  <c r="G1311" i="66" s="1"/>
  <c r="H1311" i="66" s="1"/>
  <c r="F1307" i="66"/>
  <c r="G1307" i="66" s="1"/>
  <c r="H1307" i="66" s="1"/>
  <c r="F1296" i="66"/>
  <c r="G1296" i="66" s="1"/>
  <c r="H1296" i="66" s="1"/>
  <c r="F1263" i="66"/>
  <c r="F1193" i="66"/>
  <c r="F1189" i="66"/>
  <c r="G1189" i="66" s="1"/>
  <c r="H1189" i="66" s="1"/>
  <c r="F1140" i="66"/>
  <c r="G1140" i="66" s="1"/>
  <c r="H1140" i="66" s="1"/>
  <c r="F1136" i="66"/>
  <c r="G1136" i="66" s="1"/>
  <c r="H1136" i="66" s="1"/>
  <c r="F1127" i="66"/>
  <c r="F1101" i="66"/>
  <c r="F1084" i="66"/>
  <c r="G1084" i="66" s="1"/>
  <c r="H1084" i="66" s="1"/>
  <c r="F1080" i="66"/>
  <c r="G1080" i="66" s="1"/>
  <c r="H1080" i="66" s="1"/>
  <c r="F933" i="66"/>
  <c r="G933" i="66" s="1"/>
  <c r="H933" i="66" s="1"/>
  <c r="F915" i="66"/>
  <c r="F897" i="66"/>
  <c r="F890" i="66"/>
  <c r="F877" i="66"/>
  <c r="F2187" i="66"/>
  <c r="G2187" i="66" s="1"/>
  <c r="H2187" i="66" s="1"/>
  <c r="F2118" i="66"/>
  <c r="F1876" i="66"/>
  <c r="G1876" i="66" s="1"/>
  <c r="H1876" i="66" s="1"/>
  <c r="F1760" i="66"/>
  <c r="F1663" i="66"/>
  <c r="G1663" i="66" s="1"/>
  <c r="H1663" i="66" s="1"/>
  <c r="F1605" i="66"/>
  <c r="F1486" i="66"/>
  <c r="F1443" i="66"/>
  <c r="G1443" i="66" s="1"/>
  <c r="H1443" i="66" s="1"/>
  <c r="F1436" i="66"/>
  <c r="G1436" i="66" s="1"/>
  <c r="H1436" i="66" s="1"/>
  <c r="F1362" i="66"/>
  <c r="G1362" i="66" s="1"/>
  <c r="H1362" i="66" s="1"/>
  <c r="F1289" i="66"/>
  <c r="F1261" i="66"/>
  <c r="G1261" i="66" s="1"/>
  <c r="H1261" i="66" s="1"/>
  <c r="F1232" i="66"/>
  <c r="G1232" i="66" s="1"/>
  <c r="H1232" i="66" s="1"/>
  <c r="F1228" i="66"/>
  <c r="G1228" i="66" s="1"/>
  <c r="H1228" i="66" s="1"/>
  <c r="F1153" i="66"/>
  <c r="G1153" i="66" s="1"/>
  <c r="H1153" i="66" s="1"/>
  <c r="F1126" i="66"/>
  <c r="F1121" i="66"/>
  <c r="F1066" i="66"/>
  <c r="F1055" i="66"/>
  <c r="G1055" i="66" s="1"/>
  <c r="H1055" i="66" s="1"/>
  <c r="F1050" i="66"/>
  <c r="G1050" i="66" s="1"/>
  <c r="H1050" i="66" s="1"/>
  <c r="F1045" i="66"/>
  <c r="G1045" i="66" s="1"/>
  <c r="H1045" i="66" s="1"/>
  <c r="F1030" i="66"/>
  <c r="G1030" i="66" s="1"/>
  <c r="H1030" i="66" s="1"/>
  <c r="F1019" i="66"/>
  <c r="G1019" i="66" s="1"/>
  <c r="H1019" i="66" s="1"/>
  <c r="F1014" i="66"/>
  <c r="G1014" i="66" s="1"/>
  <c r="H1014" i="66" s="1"/>
  <c r="F1009" i="66"/>
  <c r="G1009" i="66" s="1"/>
  <c r="H1009" i="66" s="1"/>
  <c r="F983" i="66"/>
  <c r="G983" i="66" s="1"/>
  <c r="H983" i="66" s="1"/>
  <c r="F978" i="66"/>
  <c r="G978" i="66" s="1"/>
  <c r="H978" i="66" s="1"/>
  <c r="F962" i="66"/>
  <c r="G962" i="66" s="1"/>
  <c r="H962" i="66" s="1"/>
  <c r="F951" i="66"/>
  <c r="G951" i="66" s="1"/>
  <c r="H951" i="66" s="1"/>
  <c r="F899" i="66"/>
  <c r="F860" i="66"/>
  <c r="F842" i="66"/>
  <c r="G842" i="66" s="1"/>
  <c r="H842" i="66" s="1"/>
  <c r="F824" i="66"/>
  <c r="G824" i="66" s="1"/>
  <c r="H824" i="66" s="1"/>
  <c r="F806" i="66"/>
  <c r="F788" i="66"/>
  <c r="G788" i="66" s="1"/>
  <c r="H788" i="66" s="1"/>
  <c r="F770" i="66"/>
  <c r="G770" i="66" s="1"/>
  <c r="H770" i="66" s="1"/>
  <c r="F752" i="66"/>
  <c r="G752" i="66" s="1"/>
  <c r="H752" i="66" s="1"/>
  <c r="F734" i="66"/>
  <c r="G734" i="66" s="1"/>
  <c r="H734" i="66" s="1"/>
  <c r="F716" i="66"/>
  <c r="G716" i="66" s="1"/>
  <c r="H716" i="66" s="1"/>
  <c r="F698" i="66"/>
  <c r="F680" i="66"/>
  <c r="F662" i="66"/>
  <c r="G662" i="66" s="1"/>
  <c r="H662" i="66" s="1"/>
  <c r="F644" i="66"/>
  <c r="G644" i="66" s="1"/>
  <c r="H644" i="66" s="1"/>
  <c r="F626" i="66"/>
  <c r="G626" i="66" s="1"/>
  <c r="H626" i="66" s="1"/>
  <c r="F608" i="66"/>
  <c r="F590" i="66"/>
  <c r="F572" i="66"/>
  <c r="G572" i="66" s="1"/>
  <c r="H572" i="66" s="1"/>
  <c r="F554" i="66"/>
  <c r="F536" i="66"/>
  <c r="G536" i="66" s="1"/>
  <c r="H536" i="66" s="1"/>
  <c r="F518" i="66"/>
  <c r="G518" i="66" s="1"/>
  <c r="H518" i="66" s="1"/>
  <c r="F500" i="66"/>
  <c r="G500" i="66" s="1"/>
  <c r="H500" i="66" s="1"/>
  <c r="F482" i="66"/>
  <c r="G482" i="66" s="1"/>
  <c r="H482" i="66" s="1"/>
  <c r="F464" i="66"/>
  <c r="G464" i="66" s="1"/>
  <c r="H464" i="66" s="1"/>
  <c r="F446" i="66"/>
  <c r="G446" i="66" s="1"/>
  <c r="H446" i="66" s="1"/>
  <c r="F428" i="66"/>
  <c r="F410" i="66"/>
  <c r="G410" i="66" s="1"/>
  <c r="H410" i="66" s="1"/>
  <c r="F392" i="66"/>
  <c r="G392" i="66" s="1"/>
  <c r="H392" i="66" s="1"/>
  <c r="F374" i="66"/>
  <c r="G374" i="66" s="1"/>
  <c r="H374" i="66" s="1"/>
  <c r="F356" i="66"/>
  <c r="G356" i="66" s="1"/>
  <c r="H356" i="66" s="1"/>
  <c r="F338" i="66"/>
  <c r="G338" i="66" s="1"/>
  <c r="H338" i="66" s="1"/>
  <c r="F320" i="66"/>
  <c r="F302" i="66"/>
  <c r="G302" i="66" s="1"/>
  <c r="H302" i="66" s="1"/>
  <c r="F284" i="66"/>
  <c r="G284" i="66" s="1"/>
  <c r="H284" i="66" s="1"/>
  <c r="F266" i="66"/>
  <c r="G266" i="66" s="1"/>
  <c r="H266" i="66" s="1"/>
  <c r="F248" i="66"/>
  <c r="G248" i="66" s="1"/>
  <c r="H248" i="66" s="1"/>
  <c r="F224" i="66"/>
  <c r="G224" i="66" s="1"/>
  <c r="H224" i="66" s="1"/>
  <c r="F214" i="66"/>
  <c r="F201" i="66"/>
  <c r="G201" i="66" s="1"/>
  <c r="H201" i="66" s="1"/>
  <c r="F188" i="66"/>
  <c r="G188" i="66" s="1"/>
  <c r="H188" i="66" s="1"/>
  <c r="F178" i="66"/>
  <c r="G178" i="66" s="1"/>
  <c r="H178" i="66" s="1"/>
  <c r="F165" i="66"/>
  <c r="G165" i="66" s="1"/>
  <c r="H165" i="66" s="1"/>
  <c r="F152" i="66"/>
  <c r="G152" i="66" s="1"/>
  <c r="H152" i="66" s="1"/>
  <c r="F142" i="66"/>
  <c r="G142" i="66" s="1"/>
  <c r="H142" i="66" s="1"/>
  <c r="F129" i="66"/>
  <c r="F116" i="66"/>
  <c r="G116" i="66" s="1"/>
  <c r="H116" i="66" s="1"/>
  <c r="F106" i="66"/>
  <c r="G106" i="66" s="1"/>
  <c r="H106" i="66" s="1"/>
  <c r="F93" i="66"/>
  <c r="G93" i="66" s="1"/>
  <c r="H93" i="66" s="1"/>
  <c r="F80" i="66"/>
  <c r="G80" i="66" s="1"/>
  <c r="H80" i="66" s="1"/>
  <c r="F70" i="66"/>
  <c r="G70" i="66" s="1"/>
  <c r="H70" i="66" s="1"/>
  <c r="F57" i="66"/>
  <c r="F44" i="66"/>
  <c r="F34" i="66"/>
  <c r="G34" i="66" s="1"/>
  <c r="H34" i="66" s="1"/>
  <c r="F21" i="66"/>
  <c r="G21" i="66" s="1"/>
  <c r="H21" i="66" s="1"/>
  <c r="F8" i="66"/>
  <c r="G8" i="66" s="1"/>
  <c r="H8" i="66" s="1"/>
  <c r="F911" i="66"/>
  <c r="G911" i="66" s="1"/>
  <c r="H911" i="66" s="1"/>
  <c r="F532" i="66"/>
  <c r="G532" i="66" s="1"/>
  <c r="H532" i="66" s="1"/>
  <c r="F525" i="66"/>
  <c r="G525" i="66" s="1"/>
  <c r="H525" i="66" s="1"/>
  <c r="F507" i="66"/>
  <c r="F489" i="66"/>
  <c r="G489" i="66" s="1"/>
  <c r="H489" i="66" s="1"/>
  <c r="F478" i="66"/>
  <c r="G478" i="66" s="1"/>
  <c r="H478" i="66" s="1"/>
  <c r="F460" i="66"/>
  <c r="F442" i="66"/>
  <c r="F435" i="66"/>
  <c r="F417" i="66"/>
  <c r="G417" i="66" s="1"/>
  <c r="H417" i="66" s="1"/>
  <c r="F406" i="66"/>
  <c r="G406" i="66" s="1"/>
  <c r="H406" i="66" s="1"/>
  <c r="F388" i="66"/>
  <c r="G388" i="66" s="1"/>
  <c r="H388" i="66" s="1"/>
  <c r="F381" i="66"/>
  <c r="F363" i="66"/>
  <c r="G363" i="66" s="1"/>
  <c r="H363" i="66" s="1"/>
  <c r="F352" i="66"/>
  <c r="F334" i="66"/>
  <c r="F327" i="66"/>
  <c r="G327" i="66" s="1"/>
  <c r="H327" i="66" s="1"/>
  <c r="F309" i="66"/>
  <c r="G309" i="66" s="1"/>
  <c r="H309" i="66" s="1"/>
  <c r="F298" i="66"/>
  <c r="G298" i="66" s="1"/>
  <c r="H298" i="66" s="1"/>
  <c r="F280" i="66"/>
  <c r="F262" i="66"/>
  <c r="F255" i="66"/>
  <c r="G255" i="66" s="1"/>
  <c r="H255" i="66" s="1"/>
  <c r="F244" i="66"/>
  <c r="G244" i="66" s="1"/>
  <c r="H244" i="66" s="1"/>
  <c r="F227" i="66"/>
  <c r="G227" i="66" s="1"/>
  <c r="H227" i="66" s="1"/>
  <c r="F204" i="66"/>
  <c r="G204" i="66" s="1"/>
  <c r="H204" i="66" s="1"/>
  <c r="F191" i="66"/>
  <c r="G191" i="66" s="1"/>
  <c r="H191" i="66" s="1"/>
  <c r="F168" i="66"/>
  <c r="F155" i="66"/>
  <c r="F132" i="66"/>
  <c r="G132" i="66" s="1"/>
  <c r="H132" i="66" s="1"/>
  <c r="F109" i="66"/>
  <c r="G109" i="66" s="1"/>
  <c r="H109" i="66" s="1"/>
  <c r="F96" i="66"/>
  <c r="G96" i="66" s="1"/>
  <c r="H96" i="66" s="1"/>
  <c r="F73" i="66"/>
  <c r="F60" i="66"/>
  <c r="F37" i="66"/>
  <c r="G37" i="66" s="1"/>
  <c r="H37" i="66" s="1"/>
  <c r="F11" i="66"/>
  <c r="F2240" i="66"/>
  <c r="G2240" i="66" s="1"/>
  <c r="H2240" i="66" s="1"/>
  <c r="F2230" i="66"/>
  <c r="G2230" i="66" s="1"/>
  <c r="H2230" i="66" s="1"/>
  <c r="F2204" i="66"/>
  <c r="G2204" i="66" s="1"/>
  <c r="H2204" i="66" s="1"/>
  <c r="F1968" i="66"/>
  <c r="G1968" i="66" s="1"/>
  <c r="H1968" i="66" s="1"/>
  <c r="F1924" i="66"/>
  <c r="F1907" i="66"/>
  <c r="G1907" i="66" s="1"/>
  <c r="H1907" i="66" s="1"/>
  <c r="F1868" i="66"/>
  <c r="F1828" i="66"/>
  <c r="G1828" i="66" s="1"/>
  <c r="H1828" i="66" s="1"/>
  <c r="F1775" i="66"/>
  <c r="G1775" i="66" s="1"/>
  <c r="H1775" i="66" s="1"/>
  <c r="F1699" i="66"/>
  <c r="F1552" i="66"/>
  <c r="G1552" i="66" s="1"/>
  <c r="H1552" i="66" s="1"/>
  <c r="F1545" i="66"/>
  <c r="F1532" i="66"/>
  <c r="G1532" i="66" s="1"/>
  <c r="H1532" i="66" s="1"/>
  <c r="F1492" i="66"/>
  <c r="G1492" i="66" s="1"/>
  <c r="H1492" i="66" s="1"/>
  <c r="F1473" i="66"/>
  <c r="G1473" i="66" s="1"/>
  <c r="H1473" i="66" s="1"/>
  <c r="F1417" i="66"/>
  <c r="F1411" i="66"/>
  <c r="F1379" i="66"/>
  <c r="F1372" i="66"/>
  <c r="G1372" i="66" s="1"/>
  <c r="H1372" i="66" s="1"/>
  <c r="F1366" i="66"/>
  <c r="G1366" i="66" s="1"/>
  <c r="H1366" i="66" s="1"/>
  <c r="F1343" i="66"/>
  <c r="F1327" i="66"/>
  <c r="G1327" i="66" s="1"/>
  <c r="H1327" i="66" s="1"/>
  <c r="F1294" i="66"/>
  <c r="F1223" i="66"/>
  <c r="G1223" i="66" s="1"/>
  <c r="H1223" i="66" s="1"/>
  <c r="F1175" i="66"/>
  <c r="G1175" i="66" s="1"/>
  <c r="H1175" i="66" s="1"/>
  <c r="F1147" i="66"/>
  <c r="G1147" i="66" s="1"/>
  <c r="H1147" i="66" s="1"/>
  <c r="F1142" i="66"/>
  <c r="G1142" i="66" s="1"/>
  <c r="H1142" i="66" s="1"/>
  <c r="F1105" i="66"/>
  <c r="G1105" i="66" s="1"/>
  <c r="H1105" i="66" s="1"/>
  <c r="F1100" i="66"/>
  <c r="F1060" i="66"/>
  <c r="F1039" i="66"/>
  <c r="G1039" i="66" s="1"/>
  <c r="H1039" i="66" s="1"/>
  <c r="F1024" i="66"/>
  <c r="G1024" i="66" s="1"/>
  <c r="H1024" i="66" s="1"/>
  <c r="F1003" i="66"/>
  <c r="F972" i="66"/>
  <c r="F956" i="66"/>
  <c r="G956" i="66" s="1"/>
  <c r="H956" i="66" s="1"/>
  <c r="F946" i="66"/>
  <c r="G946" i="66" s="1"/>
  <c r="H946" i="66" s="1"/>
  <c r="F925" i="66"/>
  <c r="G925" i="66" s="1"/>
  <c r="H925" i="66" s="1"/>
  <c r="F920" i="66"/>
  <c r="G920" i="66" s="1"/>
  <c r="H920" i="66" s="1"/>
  <c r="F903" i="66"/>
  <c r="F894" i="66"/>
  <c r="F882" i="66"/>
  <c r="F878" i="66"/>
  <c r="F874" i="66"/>
  <c r="G874" i="66" s="1"/>
  <c r="H874" i="66" s="1"/>
  <c r="F867" i="66"/>
  <c r="G867" i="66" s="1"/>
  <c r="H867" i="66" s="1"/>
  <c r="F856" i="66"/>
  <c r="G856" i="66" s="1"/>
  <c r="H856" i="66" s="1"/>
  <c r="F849" i="66"/>
  <c r="G849" i="66" s="1"/>
  <c r="H849" i="66" s="1"/>
  <c r="F838" i="66"/>
  <c r="F831" i="66"/>
  <c r="G831" i="66" s="1"/>
  <c r="H831" i="66" s="1"/>
  <c r="F820" i="66"/>
  <c r="F813" i="66"/>
  <c r="F802" i="66"/>
  <c r="F795" i="66"/>
  <c r="F784" i="66"/>
  <c r="F777" i="66"/>
  <c r="F766" i="66"/>
  <c r="G766" i="66" s="1"/>
  <c r="H766" i="66" s="1"/>
  <c r="F759" i="66"/>
  <c r="G759" i="66" s="1"/>
  <c r="H759" i="66" s="1"/>
  <c r="F748" i="66"/>
  <c r="G748" i="66" s="1"/>
  <c r="H748" i="66" s="1"/>
  <c r="F741" i="66"/>
  <c r="G741" i="66" s="1"/>
  <c r="H741" i="66" s="1"/>
  <c r="F730" i="66"/>
  <c r="G730" i="66" s="1"/>
  <c r="H730" i="66" s="1"/>
  <c r="F723" i="66"/>
  <c r="F712" i="66"/>
  <c r="F705" i="66"/>
  <c r="G705" i="66" s="1"/>
  <c r="H705" i="66" s="1"/>
  <c r="F694" i="66"/>
  <c r="F687" i="66"/>
  <c r="G687" i="66" s="1"/>
  <c r="H687" i="66" s="1"/>
  <c r="F676" i="66"/>
  <c r="F669" i="66"/>
  <c r="G669" i="66" s="1"/>
  <c r="H669" i="66" s="1"/>
  <c r="F658" i="66"/>
  <c r="G658" i="66" s="1"/>
  <c r="H658" i="66" s="1"/>
  <c r="F651" i="66"/>
  <c r="G651" i="66" s="1"/>
  <c r="H651" i="66" s="1"/>
  <c r="F640" i="66"/>
  <c r="G640" i="66" s="1"/>
  <c r="H640" i="66" s="1"/>
  <c r="F633" i="66"/>
  <c r="G633" i="66" s="1"/>
  <c r="H633" i="66" s="1"/>
  <c r="F622" i="66"/>
  <c r="G622" i="66" s="1"/>
  <c r="H622" i="66" s="1"/>
  <c r="F615" i="66"/>
  <c r="G615" i="66" s="1"/>
  <c r="H615" i="66" s="1"/>
  <c r="F604" i="66"/>
  <c r="G604" i="66" s="1"/>
  <c r="H604" i="66" s="1"/>
  <c r="F597" i="66"/>
  <c r="F586" i="66"/>
  <c r="G586" i="66" s="1"/>
  <c r="H586" i="66" s="1"/>
  <c r="F579" i="66"/>
  <c r="G579" i="66" s="1"/>
  <c r="H579" i="66" s="1"/>
  <c r="F568" i="66"/>
  <c r="F561" i="66"/>
  <c r="G561" i="66" s="1"/>
  <c r="H561" i="66" s="1"/>
  <c r="F550" i="66"/>
  <c r="F543" i="66"/>
  <c r="G543" i="66" s="1"/>
  <c r="H543" i="66" s="1"/>
  <c r="F514" i="66"/>
  <c r="G514" i="66" s="1"/>
  <c r="H514" i="66" s="1"/>
  <c r="F496" i="66"/>
  <c r="G496" i="66" s="1"/>
  <c r="H496" i="66" s="1"/>
  <c r="F471" i="66"/>
  <c r="G471" i="66" s="1"/>
  <c r="H471" i="66" s="1"/>
  <c r="F453" i="66"/>
  <c r="G453" i="66" s="1"/>
  <c r="H453" i="66" s="1"/>
  <c r="F424" i="66"/>
  <c r="G424" i="66" s="1"/>
  <c r="H424" i="66" s="1"/>
  <c r="F399" i="66"/>
  <c r="G399" i="66" s="1"/>
  <c r="H399" i="66" s="1"/>
  <c r="F370" i="66"/>
  <c r="G370" i="66" s="1"/>
  <c r="H370" i="66" s="1"/>
  <c r="F345" i="66"/>
  <c r="G345" i="66" s="1"/>
  <c r="H345" i="66" s="1"/>
  <c r="F316" i="66"/>
  <c r="F291" i="66"/>
  <c r="G291" i="66" s="1"/>
  <c r="H291" i="66" s="1"/>
  <c r="F273" i="66"/>
  <c r="G273" i="66" s="1"/>
  <c r="H273" i="66" s="1"/>
  <c r="F237" i="66"/>
  <c r="G237" i="66" s="1"/>
  <c r="H237" i="66" s="1"/>
  <c r="F217" i="66"/>
  <c r="G217" i="66" s="1"/>
  <c r="H217" i="66" s="1"/>
  <c r="F181" i="66"/>
  <c r="G181" i="66" s="1"/>
  <c r="H181" i="66" s="1"/>
  <c r="F145" i="66"/>
  <c r="F119" i="66"/>
  <c r="G119" i="66" s="1"/>
  <c r="H119" i="66" s="1"/>
  <c r="F83" i="66"/>
  <c r="G83" i="66" s="1"/>
  <c r="H83" i="66" s="1"/>
  <c r="F47" i="66"/>
  <c r="F24" i="66"/>
  <c r="G24" i="66" s="1"/>
  <c r="H24" i="66" s="1"/>
  <c r="F2330" i="66"/>
  <c r="G2330" i="66" s="1"/>
  <c r="H2330" i="66" s="1"/>
  <c r="F2321" i="66"/>
  <c r="G2321" i="66" s="1"/>
  <c r="H2321" i="66" s="1"/>
  <c r="F2311" i="66"/>
  <c r="G2311" i="66" s="1"/>
  <c r="H2311" i="66" s="1"/>
  <c r="F2266" i="66"/>
  <c r="G2266" i="66" s="1"/>
  <c r="H2266" i="66" s="1"/>
  <c r="F2220" i="66"/>
  <c r="F2195" i="66"/>
  <c r="G2195" i="66" s="1"/>
  <c r="H2195" i="66" s="1"/>
  <c r="F2134" i="66"/>
  <c r="G2134" i="66" s="1"/>
  <c r="H2134" i="66" s="1"/>
  <c r="F2098" i="66"/>
  <c r="G2098" i="66" s="1"/>
  <c r="H2098" i="66" s="1"/>
  <c r="F2044" i="66"/>
  <c r="G2044" i="66" s="1"/>
  <c r="H2044" i="66" s="1"/>
  <c r="F2035" i="66"/>
  <c r="F2001" i="66"/>
  <c r="F1915" i="66"/>
  <c r="G1915" i="66" s="1"/>
  <c r="H1915" i="66" s="1"/>
  <c r="F1891" i="66"/>
  <c r="F1883" i="66"/>
  <c r="G1883" i="66" s="1"/>
  <c r="H1883" i="66" s="1"/>
  <c r="F1818" i="66"/>
  <c r="F1810" i="66"/>
  <c r="G1810" i="66" s="1"/>
  <c r="H1810" i="66" s="1"/>
  <c r="F1791" i="66"/>
  <c r="F1759" i="66"/>
  <c r="G1759" i="66" s="1"/>
  <c r="H1759" i="66" s="1"/>
  <c r="F1683" i="66"/>
  <c r="F1442" i="66"/>
  <c r="G1442" i="66" s="1"/>
  <c r="H1442" i="66" s="1"/>
  <c r="F1422" i="66"/>
  <c r="G1422" i="66" s="1"/>
  <c r="H1422" i="66" s="1"/>
  <c r="F1398" i="66"/>
  <c r="G1398" i="66" s="1"/>
  <c r="H1398" i="66" s="1"/>
  <c r="F1385" i="66"/>
  <c r="F2203" i="66"/>
  <c r="G2203" i="66" s="1"/>
  <c r="H2203" i="66" s="1"/>
  <c r="F2186" i="66"/>
  <c r="F2107" i="66"/>
  <c r="G2107" i="66" s="1"/>
  <c r="H2107" i="66" s="1"/>
  <c r="F1967" i="66"/>
  <c r="G1967" i="66" s="1"/>
  <c r="H1967" i="66" s="1"/>
  <c r="F1898" i="66"/>
  <c r="G1898" i="66" s="1"/>
  <c r="H1898" i="66" s="1"/>
  <c r="F1850" i="66"/>
  <c r="G1850" i="66" s="1"/>
  <c r="H1850" i="66" s="1"/>
  <c r="F1799" i="66"/>
  <c r="G1799" i="66" s="1"/>
  <c r="H1799" i="66" s="1"/>
  <c r="F1735" i="66"/>
  <c r="G1735" i="66" s="1"/>
  <c r="H1735" i="66" s="1"/>
  <c r="F1623" i="66"/>
  <c r="F1618" i="66"/>
  <c r="F1587" i="66"/>
  <c r="F1573" i="66"/>
  <c r="G1573" i="66" s="1"/>
  <c r="H1573" i="66" s="1"/>
  <c r="F1498" i="66"/>
  <c r="G1498" i="66" s="1"/>
  <c r="H1498" i="66" s="1"/>
  <c r="F1466" i="66"/>
  <c r="G1466" i="66" s="1"/>
  <c r="H1466" i="66" s="1"/>
  <c r="F1447" i="66"/>
  <c r="G1447" i="66" s="1"/>
  <c r="H1447" i="66" s="1"/>
  <c r="F1391" i="66"/>
  <c r="F1355" i="66"/>
  <c r="G1355" i="66" s="1"/>
  <c r="H1355" i="66" s="1"/>
  <c r="F1349" i="66"/>
  <c r="G1349" i="66" s="1"/>
  <c r="H1349" i="66" s="1"/>
  <c r="F1342" i="66"/>
  <c r="G1342" i="66" s="1"/>
  <c r="H1342" i="66" s="1"/>
  <c r="F1337" i="66"/>
  <c r="G1337" i="66" s="1"/>
  <c r="H1337" i="66" s="1"/>
  <c r="F1266" i="66"/>
  <c r="G1266" i="66" s="1"/>
  <c r="H1266" i="66" s="1"/>
  <c r="F1247" i="66"/>
  <c r="G1247" i="66" s="1"/>
  <c r="H1247" i="66" s="1"/>
  <c r="F1236" i="66"/>
  <c r="G1236" i="66" s="1"/>
  <c r="H1236" i="66" s="1"/>
  <c r="F1231" i="66"/>
  <c r="G1231" i="66" s="1"/>
  <c r="H1231" i="66" s="1"/>
  <c r="F1222" i="66"/>
  <c r="F1070" i="66"/>
  <c r="G1070" i="66" s="1"/>
  <c r="H1070" i="66" s="1"/>
  <c r="F1059" i="66"/>
  <c r="F1034" i="66"/>
  <c r="G1034" i="66" s="1"/>
  <c r="H1034" i="66" s="1"/>
  <c r="F1023" i="66"/>
  <c r="G1023" i="66" s="1"/>
  <c r="H1023" i="66" s="1"/>
  <c r="F998" i="66"/>
  <c r="G998" i="66" s="1"/>
  <c r="H998" i="66" s="1"/>
  <c r="F987" i="66"/>
  <c r="G987" i="66" s="1"/>
  <c r="H987" i="66" s="1"/>
  <c r="F971" i="66"/>
  <c r="G971" i="66" s="1"/>
  <c r="H971" i="66" s="1"/>
  <c r="F966" i="66"/>
  <c r="G966" i="66" s="1"/>
  <c r="H966" i="66" s="1"/>
  <c r="F950" i="66"/>
  <c r="F928" i="66"/>
  <c r="G928" i="66" s="1"/>
  <c r="H928" i="66" s="1"/>
  <c r="F907" i="66"/>
  <c r="F902" i="66"/>
  <c r="G902" i="66" s="1"/>
  <c r="H902" i="66" s="1"/>
  <c r="F893" i="66"/>
  <c r="G893" i="66" s="1"/>
  <c r="H893" i="66" s="1"/>
  <c r="F870" i="66"/>
  <c r="G870" i="66" s="1"/>
  <c r="H870" i="66" s="1"/>
  <c r="F859" i="66"/>
  <c r="G859" i="66" s="1"/>
  <c r="H859" i="66" s="1"/>
  <c r="F852" i="66"/>
  <c r="G852" i="66" s="1"/>
  <c r="H852" i="66" s="1"/>
  <c r="F841" i="66"/>
  <c r="G841" i="66" s="1"/>
  <c r="H841" i="66" s="1"/>
  <c r="F834" i="66"/>
  <c r="G834" i="66" s="1"/>
  <c r="H834" i="66" s="1"/>
  <c r="F823" i="66"/>
  <c r="G823" i="66" s="1"/>
  <c r="H823" i="66" s="1"/>
  <c r="F816" i="66"/>
  <c r="F805" i="66"/>
  <c r="G805" i="66" s="1"/>
  <c r="H805" i="66" s="1"/>
  <c r="F798" i="66"/>
  <c r="G798" i="66" s="1"/>
  <c r="H798" i="66" s="1"/>
  <c r="F787" i="66"/>
  <c r="G787" i="66" s="1"/>
  <c r="H787" i="66" s="1"/>
  <c r="F780" i="66"/>
  <c r="G780" i="66" s="1"/>
  <c r="H780" i="66" s="1"/>
  <c r="F769" i="66"/>
  <c r="G769" i="66" s="1"/>
  <c r="H769" i="66" s="1"/>
  <c r="F762" i="66"/>
  <c r="G762" i="66" s="1"/>
  <c r="H762" i="66" s="1"/>
  <c r="F751" i="66"/>
  <c r="G751" i="66" s="1"/>
  <c r="H751" i="66" s="1"/>
  <c r="F744" i="66"/>
  <c r="G744" i="66" s="1"/>
  <c r="H744" i="66" s="1"/>
  <c r="F733" i="66"/>
  <c r="G733" i="66" s="1"/>
  <c r="H733" i="66" s="1"/>
  <c r="F726" i="66"/>
  <c r="F715" i="66"/>
  <c r="G715" i="66" s="1"/>
  <c r="H715" i="66" s="1"/>
  <c r="F708" i="66"/>
  <c r="F697" i="66"/>
  <c r="G697" i="66" s="1"/>
  <c r="H697" i="66" s="1"/>
  <c r="F690" i="66"/>
  <c r="F679" i="66"/>
  <c r="F672" i="66"/>
  <c r="F661" i="66"/>
  <c r="G661" i="66" s="1"/>
  <c r="H661" i="66" s="1"/>
  <c r="F654" i="66"/>
  <c r="G654" i="66" s="1"/>
  <c r="H654" i="66" s="1"/>
  <c r="F643" i="66"/>
  <c r="G643" i="66" s="1"/>
  <c r="H643" i="66" s="1"/>
  <c r="F636" i="66"/>
  <c r="G636" i="66" s="1"/>
  <c r="H636" i="66" s="1"/>
  <c r="F625" i="66"/>
  <c r="F618" i="66"/>
  <c r="G618" i="66" s="1"/>
  <c r="H618" i="66" s="1"/>
  <c r="F607" i="66"/>
  <c r="G607" i="66" s="1"/>
  <c r="H607" i="66" s="1"/>
  <c r="F600" i="66"/>
  <c r="F589" i="66"/>
  <c r="F582" i="66"/>
  <c r="G582" i="66" s="1"/>
  <c r="H582" i="66" s="1"/>
  <c r="F571" i="66"/>
  <c r="G571" i="66" s="1"/>
  <c r="H571" i="66" s="1"/>
  <c r="F564" i="66"/>
  <c r="G564" i="66" s="1"/>
  <c r="H564" i="66" s="1"/>
  <c r="F553" i="66"/>
  <c r="F546" i="66"/>
  <c r="G546" i="66" s="1"/>
  <c r="H546" i="66" s="1"/>
  <c r="F535" i="66"/>
  <c r="F528" i="66"/>
  <c r="F517" i="66"/>
  <c r="G517" i="66" s="1"/>
  <c r="H517" i="66" s="1"/>
  <c r="F510" i="66"/>
  <c r="F499" i="66"/>
  <c r="G499" i="66" s="1"/>
  <c r="H499" i="66" s="1"/>
  <c r="F492" i="66"/>
  <c r="G492" i="66" s="1"/>
  <c r="H492" i="66" s="1"/>
  <c r="F481" i="66"/>
  <c r="G481" i="66" s="1"/>
  <c r="H481" i="66" s="1"/>
  <c r="F474" i="66"/>
  <c r="G474" i="66" s="1"/>
  <c r="H474" i="66" s="1"/>
  <c r="F463" i="66"/>
  <c r="G463" i="66" s="1"/>
  <c r="H463" i="66" s="1"/>
  <c r="F456" i="66"/>
  <c r="F445" i="66"/>
  <c r="G445" i="66" s="1"/>
  <c r="H445" i="66" s="1"/>
  <c r="F438" i="66"/>
  <c r="G438" i="66" s="1"/>
  <c r="H438" i="66" s="1"/>
  <c r="F427" i="66"/>
  <c r="G427" i="66" s="1"/>
  <c r="H427" i="66" s="1"/>
  <c r="F420" i="66"/>
  <c r="G420" i="66" s="1"/>
  <c r="H420" i="66" s="1"/>
  <c r="F409" i="66"/>
  <c r="G409" i="66" s="1"/>
  <c r="H409" i="66" s="1"/>
  <c r="F402" i="66"/>
  <c r="G402" i="66" s="1"/>
  <c r="H402" i="66" s="1"/>
  <c r="F391" i="66"/>
  <c r="G391" i="66" s="1"/>
  <c r="H391" i="66" s="1"/>
  <c r="F384" i="66"/>
  <c r="G384" i="66" s="1"/>
  <c r="H384" i="66" s="1"/>
  <c r="F373" i="66"/>
  <c r="F366" i="66"/>
  <c r="G366" i="66" s="1"/>
  <c r="H366" i="66" s="1"/>
  <c r="F355" i="66"/>
  <c r="F348" i="66"/>
  <c r="G348" i="66" s="1"/>
  <c r="H348" i="66" s="1"/>
  <c r="F337" i="66"/>
  <c r="G337" i="66" s="1"/>
  <c r="H337" i="66" s="1"/>
  <c r="F330" i="66"/>
  <c r="G330" i="66" s="1"/>
  <c r="H330" i="66" s="1"/>
  <c r="F319" i="66"/>
  <c r="F312" i="66"/>
  <c r="G312" i="66" s="1"/>
  <c r="H312" i="66" s="1"/>
  <c r="F301" i="66"/>
  <c r="G301" i="66" s="1"/>
  <c r="H301" i="66" s="1"/>
  <c r="F294" i="66"/>
  <c r="G294" i="66" s="1"/>
  <c r="H294" i="66" s="1"/>
  <c r="F283" i="66"/>
  <c r="F276" i="66"/>
  <c r="G276" i="66" s="1"/>
  <c r="H276" i="66" s="1"/>
  <c r="F265" i="66"/>
  <c r="G265" i="66" s="1"/>
  <c r="H265" i="66" s="1"/>
  <c r="F258" i="66"/>
  <c r="F247" i="66"/>
  <c r="G247" i="66" s="1"/>
  <c r="H247" i="66" s="1"/>
  <c r="F240" i="66"/>
  <c r="G240" i="66" s="1"/>
  <c r="H240" i="66" s="1"/>
  <c r="F233" i="66"/>
  <c r="G233" i="66" s="1"/>
  <c r="H233" i="66" s="1"/>
  <c r="F223" i="66"/>
  <c r="G223" i="66" s="1"/>
  <c r="H223" i="66" s="1"/>
  <c r="F210" i="66"/>
  <c r="F197" i="66"/>
  <c r="G197" i="66" s="1"/>
  <c r="H197" i="66" s="1"/>
  <c r="F187" i="66"/>
  <c r="G187" i="66" s="1"/>
  <c r="H187" i="66" s="1"/>
  <c r="F174" i="66"/>
  <c r="G174" i="66" s="1"/>
  <c r="H174" i="66" s="1"/>
  <c r="F161" i="66"/>
  <c r="G161" i="66" s="1"/>
  <c r="H161" i="66" s="1"/>
  <c r="F151" i="66"/>
  <c r="G151" i="66" s="1"/>
  <c r="H151" i="66" s="1"/>
  <c r="F138" i="66"/>
  <c r="G138" i="66" s="1"/>
  <c r="H138" i="66" s="1"/>
  <c r="F125" i="66"/>
  <c r="F115" i="66"/>
  <c r="G115" i="66" s="1"/>
  <c r="H115" i="66" s="1"/>
  <c r="F102" i="66"/>
  <c r="G102" i="66" s="1"/>
  <c r="H102" i="66" s="1"/>
  <c r="F89" i="66"/>
  <c r="F79" i="66"/>
  <c r="G79" i="66" s="1"/>
  <c r="H79" i="66" s="1"/>
  <c r="F66" i="66"/>
  <c r="F53" i="66"/>
  <c r="G53" i="66" s="1"/>
  <c r="H53" i="66" s="1"/>
  <c r="F43" i="66"/>
  <c r="F30" i="66"/>
  <c r="F17" i="66"/>
  <c r="F7" i="66"/>
  <c r="G7" i="66" s="1"/>
  <c r="H7" i="66" s="1"/>
  <c r="F2309" i="66"/>
  <c r="G2309" i="66" s="1"/>
  <c r="H2309" i="66" s="1"/>
  <c r="F2272" i="66"/>
  <c r="G2272" i="66" s="1"/>
  <c r="H2272" i="66" s="1"/>
  <c r="F2158" i="66"/>
  <c r="G2158" i="66" s="1"/>
  <c r="H2158" i="66" s="1"/>
  <c r="F2024" i="66"/>
  <c r="G2024" i="66" s="1"/>
  <c r="H2024" i="66" s="1"/>
  <c r="F1919" i="66"/>
  <c r="F1909" i="66"/>
  <c r="G1909" i="66" s="1"/>
  <c r="H1909" i="66" s="1"/>
  <c r="F1702" i="66"/>
  <c r="G1702" i="66" s="1"/>
  <c r="H1702" i="66" s="1"/>
  <c r="F1576" i="66"/>
  <c r="F1569" i="66"/>
  <c r="G1569" i="66" s="1"/>
  <c r="H1569" i="66" s="1"/>
  <c r="F1468" i="66"/>
  <c r="G1468" i="66" s="1"/>
  <c r="H1468" i="66" s="1"/>
  <c r="F1437" i="66"/>
  <c r="G1437" i="66" s="1"/>
  <c r="H1437" i="66" s="1"/>
  <c r="F1358" i="66"/>
  <c r="G1358" i="66" s="1"/>
  <c r="H1358" i="66" s="1"/>
  <c r="F1351" i="66"/>
  <c r="G1351" i="66" s="1"/>
  <c r="H1351" i="66" s="1"/>
  <c r="F1310" i="66"/>
  <c r="G1310" i="66" s="1"/>
  <c r="H1310" i="66" s="1"/>
  <c r="F1282" i="66"/>
  <c r="F1264" i="66"/>
  <c r="G1264" i="66" s="1"/>
  <c r="H1264" i="66" s="1"/>
  <c r="F1213" i="66"/>
  <c r="G1213" i="66" s="1"/>
  <c r="H1213" i="66" s="1"/>
  <c r="F1206" i="66"/>
  <c r="G1206" i="66" s="1"/>
  <c r="H1206" i="66" s="1"/>
  <c r="F1182" i="66"/>
  <c r="F1119" i="66"/>
  <c r="F1113" i="66"/>
  <c r="G1113" i="66" s="1"/>
  <c r="H1113" i="66" s="1"/>
  <c r="F1074" i="66"/>
  <c r="G1074" i="66" s="1"/>
  <c r="H1074" i="66" s="1"/>
  <c r="F980" i="66"/>
  <c r="G980" i="66" s="1"/>
  <c r="H980" i="66" s="1"/>
  <c r="F968" i="66"/>
  <c r="G968" i="66" s="1"/>
  <c r="H968" i="66" s="1"/>
  <c r="F912" i="66"/>
  <c r="G912" i="66" s="1"/>
  <c r="H912" i="66" s="1"/>
  <c r="F901" i="66"/>
  <c r="F896" i="66"/>
  <c r="F891" i="66"/>
  <c r="G891" i="66" s="1"/>
  <c r="H891" i="66" s="1"/>
  <c r="F853" i="66"/>
  <c r="G853" i="66" s="1"/>
  <c r="H853" i="66" s="1"/>
  <c r="F848" i="66"/>
  <c r="G848" i="66" s="1"/>
  <c r="H848" i="66" s="1"/>
  <c r="F844" i="66"/>
  <c r="G844" i="66" s="1"/>
  <c r="H844" i="66" s="1"/>
  <c r="F840" i="66"/>
  <c r="G840" i="66" s="1"/>
  <c r="H840" i="66" s="1"/>
  <c r="F800" i="66"/>
  <c r="F791" i="66"/>
  <c r="F778" i="66"/>
  <c r="F756" i="66"/>
  <c r="G756" i="66" s="1"/>
  <c r="H756" i="66" s="1"/>
  <c r="F2253" i="66"/>
  <c r="G2253" i="66" s="1"/>
  <c r="H2253" i="66" s="1"/>
  <c r="F2061" i="66"/>
  <c r="G2061" i="66" s="1"/>
  <c r="H2061" i="66" s="1"/>
  <c r="F1872" i="66"/>
  <c r="F1771" i="66"/>
  <c r="G1771" i="66" s="1"/>
  <c r="H1771" i="66" s="1"/>
  <c r="F1761" i="66"/>
  <c r="F1710" i="66"/>
  <c r="G1710" i="66" s="1"/>
  <c r="H1710" i="66" s="1"/>
  <c r="F1685" i="66"/>
  <c r="F1633" i="66"/>
  <c r="G1633" i="66" s="1"/>
  <c r="H1633" i="66" s="1"/>
  <c r="F1489" i="66"/>
  <c r="G1489" i="66" s="1"/>
  <c r="H1489" i="66" s="1"/>
  <c r="F1451" i="66"/>
  <c r="G1451" i="66" s="1"/>
  <c r="H1451" i="66" s="1"/>
  <c r="F1370" i="66"/>
  <c r="G1370" i="66" s="1"/>
  <c r="H1370" i="66" s="1"/>
  <c r="F1363" i="66"/>
  <c r="G1363" i="66" s="1"/>
  <c r="H1363" i="66" s="1"/>
  <c r="F1336" i="66"/>
  <c r="G1336" i="66" s="1"/>
  <c r="H1336" i="66" s="1"/>
  <c r="F1330" i="66"/>
  <c r="G1330" i="66" s="1"/>
  <c r="H1330" i="66" s="1"/>
  <c r="F1277" i="66"/>
  <c r="G1277" i="66" s="1"/>
  <c r="H1277" i="66" s="1"/>
  <c r="F1242" i="66"/>
  <c r="G1242" i="66" s="1"/>
  <c r="H1242" i="66" s="1"/>
  <c r="F1225" i="66"/>
  <c r="G1225" i="66" s="1"/>
  <c r="H1225" i="66" s="1"/>
  <c r="F1156" i="66"/>
  <c r="G1156" i="66" s="1"/>
  <c r="H1156" i="66" s="1"/>
  <c r="F1108" i="66"/>
  <c r="F1068" i="66"/>
  <c r="F1027" i="66"/>
  <c r="G1027" i="66" s="1"/>
  <c r="H1027" i="66" s="1"/>
  <c r="F1021" i="66"/>
  <c r="F1010" i="66"/>
  <c r="G1010" i="66" s="1"/>
  <c r="H1010" i="66" s="1"/>
  <c r="F1004" i="66"/>
  <c r="G1004" i="66" s="1"/>
  <c r="H1004" i="66" s="1"/>
  <c r="F2328" i="66"/>
  <c r="G2328" i="66" s="1"/>
  <c r="H2328" i="66" s="1"/>
  <c r="F2289" i="66"/>
  <c r="G2289" i="66" s="1"/>
  <c r="H2289" i="66" s="1"/>
  <c r="F2261" i="66"/>
  <c r="F2157" i="66"/>
  <c r="G2157" i="66" s="1"/>
  <c r="H2157" i="66" s="1"/>
  <c r="F2148" i="66"/>
  <c r="G2148" i="66" s="1"/>
  <c r="H2148" i="66" s="1"/>
  <c r="F2119" i="66"/>
  <c r="G2119" i="66" s="1"/>
  <c r="H2119" i="66" s="1"/>
  <c r="F1845" i="66"/>
  <c r="G1845" i="66" s="1"/>
  <c r="H1845" i="66" s="1"/>
  <c r="F1609" i="66"/>
  <c r="F1534" i="66"/>
  <c r="G1534" i="66" s="1"/>
  <c r="H1534" i="66" s="1"/>
  <c r="F1481" i="66"/>
  <c r="F1309" i="66"/>
  <c r="G1309" i="66" s="1"/>
  <c r="H1309" i="66" s="1"/>
  <c r="F1269" i="66"/>
  <c r="F1255" i="66"/>
  <c r="G1255" i="66" s="1"/>
  <c r="H1255" i="66" s="1"/>
  <c r="F1199" i="66"/>
  <c r="G1199" i="66" s="1"/>
  <c r="H1199" i="66" s="1"/>
  <c r="F1187" i="66"/>
  <c r="F1143" i="66"/>
  <c r="G1143" i="66" s="1"/>
  <c r="H1143" i="66" s="1"/>
  <c r="F1130" i="66"/>
  <c r="G1130" i="66" s="1"/>
  <c r="H1130" i="66" s="1"/>
  <c r="F1095" i="66"/>
  <c r="F1062" i="66"/>
  <c r="F1044" i="66"/>
  <c r="G1044" i="66" s="1"/>
  <c r="H1044" i="66" s="1"/>
  <c r="F948" i="66"/>
  <c r="F922" i="66"/>
  <c r="G922" i="66" s="1"/>
  <c r="H922" i="66" s="1"/>
  <c r="F917" i="66"/>
  <c r="G917" i="66" s="1"/>
  <c r="H917" i="66" s="1"/>
  <c r="F865" i="66"/>
  <c r="G865" i="66" s="1"/>
  <c r="H865" i="66" s="1"/>
  <c r="F857" i="66"/>
  <c r="G857" i="66" s="1"/>
  <c r="H857" i="66" s="1"/>
  <c r="F817" i="66"/>
  <c r="F812" i="66"/>
  <c r="G812" i="66" s="1"/>
  <c r="H812" i="66" s="1"/>
  <c r="F808" i="66"/>
  <c r="G808" i="66" s="1"/>
  <c r="H808" i="66" s="1"/>
  <c r="F804" i="66"/>
  <c r="G804" i="66" s="1"/>
  <c r="H804" i="66" s="1"/>
  <c r="F764" i="66"/>
  <c r="G764" i="66" s="1"/>
  <c r="H764" i="66" s="1"/>
  <c r="F755" i="66"/>
  <c r="G755" i="66" s="1"/>
  <c r="H755" i="66" s="1"/>
  <c r="F742" i="66"/>
  <c r="G742" i="66" s="1"/>
  <c r="H742" i="66" s="1"/>
  <c r="F720" i="66"/>
  <c r="G720" i="66" s="1"/>
  <c r="H720" i="66" s="1"/>
  <c r="F711" i="66"/>
  <c r="G711" i="66" s="1"/>
  <c r="H711" i="66" s="1"/>
  <c r="F2305" i="66"/>
  <c r="F2181" i="66"/>
  <c r="F2173" i="66"/>
  <c r="G2173" i="66" s="1"/>
  <c r="H2173" i="66" s="1"/>
  <c r="F2163" i="66"/>
  <c r="G2163" i="66" s="1"/>
  <c r="H2163" i="66" s="1"/>
  <c r="F1953" i="66"/>
  <c r="G1953" i="66" s="1"/>
  <c r="H1953" i="66" s="1"/>
  <c r="F1741" i="66"/>
  <c r="G1741" i="66" s="1"/>
  <c r="H1741" i="66" s="1"/>
  <c r="F1715" i="66"/>
  <c r="G1715" i="66" s="1"/>
  <c r="H1715" i="66" s="1"/>
  <c r="F1548" i="66"/>
  <c r="G1548" i="66" s="1"/>
  <c r="H1548" i="66" s="1"/>
  <c r="F1457" i="66"/>
  <c r="F1432" i="66"/>
  <c r="G1432" i="66" s="1"/>
  <c r="H1432" i="66" s="1"/>
  <c r="F1383" i="66"/>
  <c r="G1383" i="66" s="1"/>
  <c r="H1383" i="66" s="1"/>
  <c r="F1306" i="66"/>
  <c r="F1280" i="66"/>
  <c r="G1280" i="66" s="1"/>
  <c r="H1280" i="66" s="1"/>
  <c r="F1191" i="66"/>
  <c r="F1111" i="66"/>
  <c r="G1111" i="66" s="1"/>
  <c r="H1111" i="66" s="1"/>
  <c r="F1018" i="66"/>
  <c r="F990" i="66"/>
  <c r="F977" i="66"/>
  <c r="F936" i="66"/>
  <c r="G936" i="66" s="1"/>
  <c r="H936" i="66" s="1"/>
  <c r="F931" i="66"/>
  <c r="G931" i="66" s="1"/>
  <c r="H931" i="66" s="1"/>
  <c r="F926" i="66"/>
  <c r="G926" i="66" s="1"/>
  <c r="H926" i="66" s="1"/>
  <c r="F888" i="66"/>
  <c r="G888" i="66" s="1"/>
  <c r="H888" i="66" s="1"/>
  <c r="F864" i="66"/>
  <c r="G864" i="66" s="1"/>
  <c r="H864" i="66" s="1"/>
  <c r="F855" i="66"/>
  <c r="G855" i="66" s="1"/>
  <c r="H855" i="66" s="1"/>
  <c r="F833" i="66"/>
  <c r="G833" i="66" s="1"/>
  <c r="H833" i="66" s="1"/>
  <c r="F807" i="66"/>
  <c r="G807" i="66" s="1"/>
  <c r="H807" i="66" s="1"/>
  <c r="F793" i="66"/>
  <c r="F2022" i="66"/>
  <c r="G2022" i="66" s="1"/>
  <c r="H2022" i="66" s="1"/>
  <c r="F1794" i="66"/>
  <c r="F1708" i="66"/>
  <c r="G1708" i="66" s="1"/>
  <c r="H1708" i="66" s="1"/>
  <c r="F1672" i="66"/>
  <c r="G1672" i="66" s="1"/>
  <c r="H1672" i="66" s="1"/>
  <c r="F1557" i="66"/>
  <c r="G1557" i="66" s="1"/>
  <c r="H1557" i="66" s="1"/>
  <c r="F1384" i="66"/>
  <c r="F1257" i="66"/>
  <c r="G1257" i="66" s="1"/>
  <c r="H1257" i="66" s="1"/>
  <c r="F1235" i="66"/>
  <c r="G1235" i="66" s="1"/>
  <c r="H1235" i="66" s="1"/>
  <c r="F1098" i="66"/>
  <c r="F1087" i="66"/>
  <c r="F1046" i="66"/>
  <c r="G1046" i="66" s="1"/>
  <c r="H1046" i="66" s="1"/>
  <c r="F1032" i="66"/>
  <c r="G1032" i="66" s="1"/>
  <c r="H1032" i="66" s="1"/>
  <c r="F1026" i="66"/>
  <c r="G1026" i="66" s="1"/>
  <c r="H1026" i="66" s="1"/>
  <c r="F984" i="66"/>
  <c r="F957" i="66"/>
  <c r="G957" i="66" s="1"/>
  <c r="H957" i="66" s="1"/>
  <c r="F943" i="66"/>
  <c r="G943" i="66" s="1"/>
  <c r="H943" i="66" s="1"/>
  <c r="F937" i="66"/>
  <c r="G937" i="66" s="1"/>
  <c r="H937" i="66" s="1"/>
  <c r="F892" i="66"/>
  <c r="G892" i="66" s="1"/>
  <c r="H892" i="66" s="1"/>
  <c r="F886" i="66"/>
  <c r="G886" i="66" s="1"/>
  <c r="H886" i="66" s="1"/>
  <c r="F880" i="66"/>
  <c r="G880" i="66" s="1"/>
  <c r="H880" i="66" s="1"/>
  <c r="F837" i="66"/>
  <c r="G837" i="66" s="1"/>
  <c r="H837" i="66" s="1"/>
  <c r="F832" i="66"/>
  <c r="G832" i="66" s="1"/>
  <c r="H832" i="66" s="1"/>
  <c r="F827" i="66"/>
  <c r="G827" i="66" s="1"/>
  <c r="H827" i="66" s="1"/>
  <c r="F786" i="66"/>
  <c r="G786" i="66" s="1"/>
  <c r="H786" i="66" s="1"/>
  <c r="F781" i="66"/>
  <c r="F747" i="66"/>
  <c r="G747" i="66" s="1"/>
  <c r="H747" i="66" s="1"/>
  <c r="F696" i="66"/>
  <c r="F656" i="66"/>
  <c r="G656" i="66" s="1"/>
  <c r="H656" i="66" s="1"/>
  <c r="F647" i="66"/>
  <c r="G647" i="66" s="1"/>
  <c r="H647" i="66" s="1"/>
  <c r="F634" i="66"/>
  <c r="G634" i="66" s="1"/>
  <c r="H634" i="66" s="1"/>
  <c r="F612" i="66"/>
  <c r="G612" i="66" s="1"/>
  <c r="H612" i="66" s="1"/>
  <c r="F603" i="66"/>
  <c r="G603" i="66" s="1"/>
  <c r="H603" i="66" s="1"/>
  <c r="F581" i="66"/>
  <c r="G581" i="66" s="1"/>
  <c r="H581" i="66" s="1"/>
  <c r="F555" i="66"/>
  <c r="G555" i="66" s="1"/>
  <c r="H555" i="66" s="1"/>
  <c r="F541" i="66"/>
  <c r="G541" i="66" s="1"/>
  <c r="H541" i="66" s="1"/>
  <c r="F533" i="66"/>
  <c r="G533" i="66" s="1"/>
  <c r="H533" i="66" s="1"/>
  <c r="F493" i="66"/>
  <c r="G493" i="66" s="1"/>
  <c r="H493" i="66" s="1"/>
  <c r="F488" i="66"/>
  <c r="G488" i="66" s="1"/>
  <c r="H488" i="66" s="1"/>
  <c r="F484" i="66"/>
  <c r="G484" i="66" s="1"/>
  <c r="H484" i="66" s="1"/>
  <c r="F480" i="66"/>
  <c r="G480" i="66" s="1"/>
  <c r="H480" i="66" s="1"/>
  <c r="F440" i="66"/>
  <c r="F431" i="66"/>
  <c r="F418" i="66"/>
  <c r="F396" i="66"/>
  <c r="F387" i="66"/>
  <c r="G387" i="66" s="1"/>
  <c r="H387" i="66" s="1"/>
  <c r="F365" i="66"/>
  <c r="F339" i="66"/>
  <c r="G339" i="66" s="1"/>
  <c r="H339" i="66" s="1"/>
  <c r="F325" i="66"/>
  <c r="G325" i="66" s="1"/>
  <c r="H325" i="66" s="1"/>
  <c r="F317" i="66"/>
  <c r="F277" i="66"/>
  <c r="F272" i="66"/>
  <c r="G272" i="66" s="1"/>
  <c r="H272" i="66" s="1"/>
  <c r="F268" i="66"/>
  <c r="F264" i="66"/>
  <c r="F221" i="66"/>
  <c r="G221" i="66" s="1"/>
  <c r="H221" i="66" s="1"/>
  <c r="F209" i="66"/>
  <c r="F205" i="66"/>
  <c r="G205" i="66" s="1"/>
  <c r="H205" i="66" s="1"/>
  <c r="F185" i="66"/>
  <c r="G185" i="66" s="1"/>
  <c r="H185" i="66" s="1"/>
  <c r="F173" i="66"/>
  <c r="G173" i="66" s="1"/>
  <c r="H173" i="66" s="1"/>
  <c r="F169" i="66"/>
  <c r="F149" i="66"/>
  <c r="F137" i="66"/>
  <c r="F133" i="66"/>
  <c r="G133" i="66" s="1"/>
  <c r="H133" i="66" s="1"/>
  <c r="F113" i="66"/>
  <c r="G113" i="66" s="1"/>
  <c r="H113" i="66" s="1"/>
  <c r="F101" i="66"/>
  <c r="G101" i="66" s="1"/>
  <c r="H101" i="66" s="1"/>
  <c r="F97" i="66"/>
  <c r="G97" i="66" s="1"/>
  <c r="H97" i="66" s="1"/>
  <c r="F77" i="66"/>
  <c r="G77" i="66" s="1"/>
  <c r="H77" i="66" s="1"/>
  <c r="F65" i="66"/>
  <c r="G65" i="66" s="1"/>
  <c r="H65" i="66" s="1"/>
  <c r="F61" i="66"/>
  <c r="F41" i="66"/>
  <c r="F29" i="66"/>
  <c r="F25" i="66"/>
  <c r="G25" i="66" s="1"/>
  <c r="H25" i="66" s="1"/>
  <c r="F5" i="66"/>
  <c r="G5" i="66" s="1"/>
  <c r="H5" i="66" s="1"/>
  <c r="F2307" i="66"/>
  <c r="G2307" i="66" s="1"/>
  <c r="H2307" i="66" s="1"/>
  <c r="F2287" i="66"/>
  <c r="G2287" i="66" s="1"/>
  <c r="H2287" i="66" s="1"/>
  <c r="F1755" i="66"/>
  <c r="G1755" i="66" s="1"/>
  <c r="H1755" i="66" s="1"/>
  <c r="F1746" i="66"/>
  <c r="G1746" i="66" s="1"/>
  <c r="H1746" i="66" s="1"/>
  <c r="F1680" i="66"/>
  <c r="F1529" i="66"/>
  <c r="G1529" i="66" s="1"/>
  <c r="H1529" i="66" s="1"/>
  <c r="F1487" i="66"/>
  <c r="F1478" i="66"/>
  <c r="G1478" i="66" s="1"/>
  <c r="H1478" i="66" s="1"/>
  <c r="F1426" i="66"/>
  <c r="G1426" i="66" s="1"/>
  <c r="H1426" i="66" s="1"/>
  <c r="F1401" i="66"/>
  <c r="G1401" i="66" s="1"/>
  <c r="H1401" i="66" s="1"/>
  <c r="F1265" i="66"/>
  <c r="F1159" i="66"/>
  <c r="G1159" i="66" s="1"/>
  <c r="H1159" i="66" s="1"/>
  <c r="F1106" i="66"/>
  <c r="F1079" i="66"/>
  <c r="F1072" i="66"/>
  <c r="G1072" i="66" s="1"/>
  <c r="H1072" i="66" s="1"/>
  <c r="F969" i="66"/>
  <c r="G969" i="66" s="1"/>
  <c r="H969" i="66" s="1"/>
  <c r="F918" i="66"/>
  <c r="F854" i="66"/>
  <c r="G854" i="66" s="1"/>
  <c r="H854" i="66" s="1"/>
  <c r="F843" i="66"/>
  <c r="G843" i="66" s="1"/>
  <c r="H843" i="66" s="1"/>
  <c r="F822" i="66"/>
  <c r="G822" i="66" s="1"/>
  <c r="H822" i="66" s="1"/>
  <c r="F811" i="66"/>
  <c r="G811" i="66" s="1"/>
  <c r="H811" i="66" s="1"/>
  <c r="F801" i="66"/>
  <c r="G801" i="66" s="1"/>
  <c r="H801" i="66" s="1"/>
  <c r="F796" i="66"/>
  <c r="F775" i="66"/>
  <c r="G775" i="66" s="1"/>
  <c r="H775" i="66" s="1"/>
  <c r="F761" i="66"/>
  <c r="G761" i="66" s="1"/>
  <c r="H761" i="66" s="1"/>
  <c r="F737" i="66"/>
  <c r="G737" i="66" s="1"/>
  <c r="H737" i="66" s="1"/>
  <c r="F728" i="66"/>
  <c r="F700" i="66"/>
  <c r="G700" i="66" s="1"/>
  <c r="H700" i="66" s="1"/>
  <c r="F691" i="66"/>
  <c r="F686" i="66"/>
  <c r="G686" i="66" s="1"/>
  <c r="H686" i="66" s="1"/>
  <c r="F682" i="66"/>
  <c r="G682" i="66" s="1"/>
  <c r="H682" i="66" s="1"/>
  <c r="F678" i="66"/>
  <c r="G678" i="66" s="1"/>
  <c r="H678" i="66" s="1"/>
  <c r="F638" i="66"/>
  <c r="G638" i="66" s="1"/>
  <c r="H638" i="66" s="1"/>
  <c r="F629" i="66"/>
  <c r="G629" i="66" s="1"/>
  <c r="H629" i="66" s="1"/>
  <c r="F616" i="66"/>
  <c r="G616" i="66" s="1"/>
  <c r="H616" i="66" s="1"/>
  <c r="F594" i="66"/>
  <c r="G594" i="66" s="1"/>
  <c r="H594" i="66" s="1"/>
  <c r="F585" i="66"/>
  <c r="G585" i="66" s="1"/>
  <c r="H585" i="66" s="1"/>
  <c r="F563" i="66"/>
  <c r="G563" i="66" s="1"/>
  <c r="H563" i="66" s="1"/>
  <c r="F537" i="66"/>
  <c r="F523" i="66"/>
  <c r="G523" i="66" s="1"/>
  <c r="H523" i="66" s="1"/>
  <c r="F515" i="66"/>
  <c r="F475" i="66"/>
  <c r="G475" i="66" s="1"/>
  <c r="H475" i="66" s="1"/>
  <c r="F470" i="66"/>
  <c r="G470" i="66" s="1"/>
  <c r="H470" i="66" s="1"/>
  <c r="F466" i="66"/>
  <c r="G466" i="66" s="1"/>
  <c r="H466" i="66" s="1"/>
  <c r="F462" i="66"/>
  <c r="G462" i="66" s="1"/>
  <c r="H462" i="66" s="1"/>
  <c r="F422" i="66"/>
  <c r="F413" i="66"/>
  <c r="G413" i="66" s="1"/>
  <c r="H413" i="66" s="1"/>
  <c r="F400" i="66"/>
  <c r="G400" i="66" s="1"/>
  <c r="H400" i="66" s="1"/>
  <c r="F378" i="66"/>
  <c r="F369" i="66"/>
  <c r="G369" i="66" s="1"/>
  <c r="H369" i="66" s="1"/>
  <c r="F347" i="66"/>
  <c r="F321" i="66"/>
  <c r="F307" i="66"/>
  <c r="G307" i="66" s="1"/>
  <c r="H307" i="66" s="1"/>
  <c r="F299" i="66"/>
  <c r="G299" i="66" s="1"/>
  <c r="H299" i="66" s="1"/>
  <c r="F259" i="66"/>
  <c r="F254" i="66"/>
  <c r="F250" i="66"/>
  <c r="G250" i="66" s="1"/>
  <c r="H250" i="66" s="1"/>
  <c r="F246" i="66"/>
  <c r="F2317" i="66"/>
  <c r="G2317" i="66" s="1"/>
  <c r="H2317" i="66" s="1"/>
  <c r="F2296" i="66"/>
  <c r="G2296" i="66" s="1"/>
  <c r="H2296" i="66" s="1"/>
  <c r="F2245" i="66"/>
  <c r="F1773" i="66"/>
  <c r="G1773" i="66" s="1"/>
  <c r="H1773" i="66" s="1"/>
  <c r="F1697" i="66"/>
  <c r="F1688" i="66"/>
  <c r="F1418" i="66"/>
  <c r="G1418" i="66" s="1"/>
  <c r="H1418" i="66" s="1"/>
  <c r="F1373" i="66"/>
  <c r="G1373" i="66" s="1"/>
  <c r="H1373" i="66" s="1"/>
  <c r="F1364" i="66"/>
  <c r="F1328" i="66"/>
  <c r="G1328" i="66" s="1"/>
  <c r="H1328" i="66" s="1"/>
  <c r="F1279" i="66"/>
  <c r="F1219" i="66"/>
  <c r="F1211" i="66"/>
  <c r="G1211" i="66" s="1"/>
  <c r="H1211" i="66" s="1"/>
  <c r="F1196" i="66"/>
  <c r="F1173" i="66"/>
  <c r="F1134" i="66"/>
  <c r="G1134" i="66" s="1"/>
  <c r="H1134" i="66" s="1"/>
  <c r="F1120" i="66"/>
  <c r="G1120" i="66" s="1"/>
  <c r="H1120" i="66" s="1"/>
  <c r="F1112" i="66"/>
  <c r="F1092" i="66"/>
  <c r="G1092" i="66" s="1"/>
  <c r="H1092" i="66" s="1"/>
  <c r="F1058" i="66"/>
  <c r="G1058" i="66" s="1"/>
  <c r="H1058" i="66" s="1"/>
  <c r="F1031" i="66"/>
  <c r="G1031" i="66" s="1"/>
  <c r="H1031" i="66" s="1"/>
  <c r="F1017" i="66"/>
  <c r="F1011" i="66"/>
  <c r="G1011" i="66" s="1"/>
  <c r="H1011" i="66" s="1"/>
  <c r="F996" i="66"/>
  <c r="F975" i="66"/>
  <c r="G975" i="66" s="1"/>
  <c r="H975" i="66" s="1"/>
  <c r="F930" i="66"/>
  <c r="G930" i="66" s="1"/>
  <c r="H930" i="66" s="1"/>
  <c r="F904" i="66"/>
  <c r="G904" i="66" s="1"/>
  <c r="H904" i="66" s="1"/>
  <c r="F869" i="66"/>
  <c r="G869" i="66" s="1"/>
  <c r="H869" i="66" s="1"/>
  <c r="F826" i="66"/>
  <c r="G826" i="66" s="1"/>
  <c r="H826" i="66" s="1"/>
  <c r="F790" i="66"/>
  <c r="F771" i="66"/>
  <c r="F746" i="66"/>
  <c r="G746" i="66" s="1"/>
  <c r="H746" i="66" s="1"/>
  <c r="F718" i="66"/>
  <c r="G718" i="66" s="1"/>
  <c r="H718" i="66" s="1"/>
  <c r="F714" i="66"/>
  <c r="G714" i="66" s="1"/>
  <c r="H714" i="66" s="1"/>
  <c r="F709" i="66"/>
  <c r="G709" i="66" s="1"/>
  <c r="H709" i="66" s="1"/>
  <c r="F704" i="66"/>
  <c r="G704" i="66" s="1"/>
  <c r="H704" i="66" s="1"/>
  <c r="F673" i="66"/>
  <c r="G673" i="66" s="1"/>
  <c r="H673" i="66" s="1"/>
  <c r="F668" i="66"/>
  <c r="F664" i="66"/>
  <c r="G664" i="66" s="1"/>
  <c r="H664" i="66" s="1"/>
  <c r="F660" i="66"/>
  <c r="G660" i="66" s="1"/>
  <c r="H660" i="66" s="1"/>
  <c r="F620" i="66"/>
  <c r="F611" i="66"/>
  <c r="F598" i="66"/>
  <c r="F576" i="66"/>
  <c r="G576" i="66" s="1"/>
  <c r="H576" i="66" s="1"/>
  <c r="F567" i="66"/>
  <c r="G567" i="66" s="1"/>
  <c r="H567" i="66" s="1"/>
  <c r="F545" i="66"/>
  <c r="G545" i="66" s="1"/>
  <c r="H545" i="66" s="1"/>
  <c r="F519" i="66"/>
  <c r="G519" i="66" s="1"/>
  <c r="H519" i="66" s="1"/>
  <c r="F505" i="66"/>
  <c r="G505" i="66" s="1"/>
  <c r="H505" i="66" s="1"/>
  <c r="F497" i="66"/>
  <c r="G497" i="66" s="1"/>
  <c r="H497" i="66" s="1"/>
  <c r="F457" i="66"/>
  <c r="G457" i="66" s="1"/>
  <c r="H457" i="66" s="1"/>
  <c r="F452" i="66"/>
  <c r="G452" i="66" s="1"/>
  <c r="H452" i="66" s="1"/>
  <c r="F448" i="66"/>
  <c r="G448" i="66" s="1"/>
  <c r="H448" i="66" s="1"/>
  <c r="F444" i="66"/>
  <c r="G444" i="66" s="1"/>
  <c r="H444" i="66" s="1"/>
  <c r="F404" i="66"/>
  <c r="G404" i="66" s="1"/>
  <c r="H404" i="66" s="1"/>
  <c r="F395" i="66"/>
  <c r="G395" i="66" s="1"/>
  <c r="H395" i="66" s="1"/>
  <c r="F382" i="66"/>
  <c r="G382" i="66" s="1"/>
  <c r="H382" i="66" s="1"/>
  <c r="F360" i="66"/>
  <c r="F351" i="66"/>
  <c r="F329" i="66"/>
  <c r="G329" i="66" s="1"/>
  <c r="H329" i="66" s="1"/>
  <c r="F303" i="66"/>
  <c r="G303" i="66" s="1"/>
  <c r="H303" i="66" s="1"/>
  <c r="F289" i="66"/>
  <c r="G289" i="66" s="1"/>
  <c r="H289" i="66" s="1"/>
  <c r="F281" i="66"/>
  <c r="G281" i="66" s="1"/>
  <c r="H281" i="66" s="1"/>
  <c r="F241" i="66"/>
  <c r="G241" i="66" s="1"/>
  <c r="H241" i="66" s="1"/>
  <c r="F236" i="66"/>
  <c r="G236" i="66" s="1"/>
  <c r="H236" i="66" s="1"/>
  <c r="F232" i="66"/>
  <c r="G232" i="66" s="1"/>
  <c r="H232" i="66" s="1"/>
  <c r="F220" i="66"/>
  <c r="G220" i="66" s="1"/>
  <c r="H220" i="66" s="1"/>
  <c r="F216" i="66"/>
  <c r="G216" i="66" s="1"/>
  <c r="H216" i="66" s="1"/>
  <c r="F200" i="66"/>
  <c r="G200" i="66" s="1"/>
  <c r="H200" i="66" s="1"/>
  <c r="F196" i="66"/>
  <c r="G196" i="66" s="1"/>
  <c r="H196" i="66" s="1"/>
  <c r="F184" i="66"/>
  <c r="G184" i="66" s="1"/>
  <c r="H184" i="66" s="1"/>
  <c r="F180" i="66"/>
  <c r="G180" i="66" s="1"/>
  <c r="H180" i="66" s="1"/>
  <c r="F164" i="66"/>
  <c r="G164" i="66" s="1"/>
  <c r="H164" i="66" s="1"/>
  <c r="F160" i="66"/>
  <c r="F148" i="66"/>
  <c r="F144" i="66"/>
  <c r="F128" i="66"/>
  <c r="G128" i="66" s="1"/>
  <c r="H128" i="66" s="1"/>
  <c r="F124" i="66"/>
  <c r="G124" i="66" s="1"/>
  <c r="H124" i="66" s="1"/>
  <c r="F2182" i="66"/>
  <c r="F1869" i="66"/>
  <c r="F1780" i="66"/>
  <c r="F1742" i="66"/>
  <c r="G1742" i="66" s="1"/>
  <c r="H1742" i="66" s="1"/>
  <c r="F1723" i="66"/>
  <c r="G1723" i="66" s="1"/>
  <c r="H1723" i="66" s="1"/>
  <c r="F1695" i="66"/>
  <c r="G1695" i="66" s="1"/>
  <c r="H1695" i="66" s="1"/>
  <c r="F1676" i="66"/>
  <c r="G1676" i="66" s="1"/>
  <c r="H1676" i="66" s="1"/>
  <c r="F1667" i="66"/>
  <c r="G1667" i="66" s="1"/>
  <c r="H1667" i="66" s="1"/>
  <c r="F1440" i="66"/>
  <c r="G1440" i="66" s="1"/>
  <c r="H1440" i="66" s="1"/>
  <c r="F1431" i="66"/>
  <c r="G1431" i="66" s="1"/>
  <c r="H1431" i="66" s="1"/>
  <c r="F1405" i="66"/>
  <c r="G1405" i="66" s="1"/>
  <c r="H1405" i="66" s="1"/>
  <c r="F1388" i="66"/>
  <c r="F1283" i="66"/>
  <c r="G1283" i="66" s="1"/>
  <c r="H1283" i="66" s="1"/>
  <c r="F1245" i="66"/>
  <c r="G1245" i="66" s="1"/>
  <c r="H1245" i="66" s="1"/>
  <c r="F1186" i="66"/>
  <c r="G1186" i="66" s="1"/>
  <c r="H1186" i="66" s="1"/>
  <c r="F1132" i="66"/>
  <c r="G1132" i="66" s="1"/>
  <c r="H1132" i="66" s="1"/>
  <c r="F1103" i="66"/>
  <c r="G1103" i="66" s="1"/>
  <c r="H1103" i="66" s="1"/>
  <c r="F1077" i="66"/>
  <c r="G1077" i="66" s="1"/>
  <c r="H1077" i="66" s="1"/>
  <c r="F1063" i="66"/>
  <c r="G1063" i="66" s="1"/>
  <c r="H1063" i="66" s="1"/>
  <c r="F1048" i="66"/>
  <c r="G1048" i="66" s="1"/>
  <c r="H1048" i="66" s="1"/>
  <c r="F1022" i="66"/>
  <c r="G1022" i="66" s="1"/>
  <c r="H1022" i="66" s="1"/>
  <c r="F1008" i="66"/>
  <c r="G1008" i="66" s="1"/>
  <c r="H1008" i="66" s="1"/>
  <c r="F953" i="66"/>
  <c r="G953" i="66" s="1"/>
  <c r="H953" i="66" s="1"/>
  <c r="F945" i="66"/>
  <c r="G945" i="66" s="1"/>
  <c r="H945" i="66" s="1"/>
  <c r="F895" i="66"/>
  <c r="F889" i="66"/>
  <c r="G889" i="66" s="1"/>
  <c r="H889" i="66" s="1"/>
  <c r="F872" i="66"/>
  <c r="G872" i="66" s="1"/>
  <c r="H872" i="66" s="1"/>
  <c r="F862" i="66"/>
  <c r="G862" i="66" s="1"/>
  <c r="H862" i="66" s="1"/>
  <c r="F846" i="66"/>
  <c r="G846" i="66" s="1"/>
  <c r="H846" i="66" s="1"/>
  <c r="F825" i="66"/>
  <c r="G825" i="66" s="1"/>
  <c r="H825" i="66" s="1"/>
  <c r="F731" i="66"/>
  <c r="G731" i="66" s="1"/>
  <c r="H731" i="66" s="1"/>
  <c r="F721" i="66"/>
  <c r="F717" i="66"/>
  <c r="G717" i="66" s="1"/>
  <c r="H717" i="66" s="1"/>
  <c r="F689" i="66"/>
  <c r="F663" i="66"/>
  <c r="G663" i="66" s="1"/>
  <c r="H663" i="66" s="1"/>
  <c r="F649" i="66"/>
  <c r="G649" i="66" s="1"/>
  <c r="H649" i="66" s="1"/>
  <c r="F641" i="66"/>
  <c r="G641" i="66" s="1"/>
  <c r="H641" i="66" s="1"/>
  <c r="F601" i="66"/>
  <c r="F596" i="66"/>
  <c r="G596" i="66" s="1"/>
  <c r="H596" i="66" s="1"/>
  <c r="F592" i="66"/>
  <c r="F588" i="66"/>
  <c r="G588" i="66" s="1"/>
  <c r="H588" i="66" s="1"/>
  <c r="F548" i="66"/>
  <c r="G548" i="66" s="1"/>
  <c r="H548" i="66" s="1"/>
  <c r="F539" i="66"/>
  <c r="G539" i="66" s="1"/>
  <c r="H539" i="66" s="1"/>
  <c r="F526" i="66"/>
  <c r="G526" i="66" s="1"/>
  <c r="H526" i="66" s="1"/>
  <c r="F504" i="66"/>
  <c r="G504" i="66" s="1"/>
  <c r="H504" i="66" s="1"/>
  <c r="F495" i="66"/>
  <c r="G495" i="66" s="1"/>
  <c r="H495" i="66" s="1"/>
  <c r="F473" i="66"/>
  <c r="F447" i="66"/>
  <c r="G447" i="66" s="1"/>
  <c r="H447" i="66" s="1"/>
  <c r="F433" i="66"/>
  <c r="F425" i="66"/>
  <c r="G425" i="66" s="1"/>
  <c r="H425" i="66" s="1"/>
  <c r="F385" i="66"/>
  <c r="G385" i="66" s="1"/>
  <c r="H385" i="66" s="1"/>
  <c r="F380" i="66"/>
  <c r="F376" i="66"/>
  <c r="G376" i="66" s="1"/>
  <c r="H376" i="66" s="1"/>
  <c r="F372" i="66"/>
  <c r="G372" i="66" s="1"/>
  <c r="H372" i="66" s="1"/>
  <c r="F332" i="66"/>
  <c r="F323" i="66"/>
  <c r="G323" i="66" s="1"/>
  <c r="H323" i="66" s="1"/>
  <c r="F310" i="66"/>
  <c r="G310" i="66" s="1"/>
  <c r="H310" i="66" s="1"/>
  <c r="F288" i="66"/>
  <c r="G288" i="66" s="1"/>
  <c r="H288" i="66" s="1"/>
  <c r="F279" i="66"/>
  <c r="F257" i="66"/>
  <c r="F231" i="66"/>
  <c r="G231" i="66" s="1"/>
  <c r="H231" i="66" s="1"/>
  <c r="F219" i="66"/>
  <c r="G219" i="66" s="1"/>
  <c r="H219" i="66" s="1"/>
  <c r="F215" i="66"/>
  <c r="G215" i="66" s="1"/>
  <c r="H215" i="66" s="1"/>
  <c r="F211" i="66"/>
  <c r="F195" i="66"/>
  <c r="G195" i="66" s="1"/>
  <c r="H195" i="66" s="1"/>
  <c r="F183" i="66"/>
  <c r="G183" i="66" s="1"/>
  <c r="H183" i="66" s="1"/>
  <c r="F179" i="66"/>
  <c r="G179" i="66" s="1"/>
  <c r="H179" i="66" s="1"/>
  <c r="F175" i="66"/>
  <c r="G175" i="66" s="1"/>
  <c r="H175" i="66" s="1"/>
  <c r="F159" i="66"/>
  <c r="G159" i="66" s="1"/>
  <c r="H159" i="66" s="1"/>
  <c r="F147" i="66"/>
  <c r="G147" i="66" s="1"/>
  <c r="H147" i="66" s="1"/>
  <c r="F143" i="66"/>
  <c r="G143" i="66" s="1"/>
  <c r="H143" i="66" s="1"/>
  <c r="F139" i="66"/>
  <c r="F123" i="66"/>
  <c r="G123" i="66" s="1"/>
  <c r="H123" i="66" s="1"/>
  <c r="F111" i="66"/>
  <c r="G111" i="66" s="1"/>
  <c r="H111" i="66" s="1"/>
  <c r="F107" i="66"/>
  <c r="G107" i="66" s="1"/>
  <c r="H107" i="66" s="1"/>
  <c r="F103" i="66"/>
  <c r="G103" i="66" s="1"/>
  <c r="H103" i="66" s="1"/>
  <c r="F87" i="66"/>
  <c r="G87" i="66" s="1"/>
  <c r="H87" i="66" s="1"/>
  <c r="F75" i="66"/>
  <c r="G75" i="66" s="1"/>
  <c r="H75" i="66" s="1"/>
  <c r="F71" i="66"/>
  <c r="G71" i="66" s="1"/>
  <c r="H71" i="66" s="1"/>
  <c r="F67" i="66"/>
  <c r="F51" i="66"/>
  <c r="F1871" i="66"/>
  <c r="F1414" i="66"/>
  <c r="F1251" i="66"/>
  <c r="G1251" i="66" s="1"/>
  <c r="H1251" i="66" s="1"/>
  <c r="F1200" i="66"/>
  <c r="G1200" i="66" s="1"/>
  <c r="H1200" i="66" s="1"/>
  <c r="F1094" i="66"/>
  <c r="F1071" i="66"/>
  <c r="F1054" i="66"/>
  <c r="G1054" i="66" s="1"/>
  <c r="H1054" i="66" s="1"/>
  <c r="F921" i="66"/>
  <c r="G921" i="66" s="1"/>
  <c r="H921" i="66" s="1"/>
  <c r="F868" i="66"/>
  <c r="G868" i="66" s="1"/>
  <c r="H868" i="66" s="1"/>
  <c r="F828" i="66"/>
  <c r="G828" i="66" s="1"/>
  <c r="H828" i="66" s="1"/>
  <c r="F803" i="66"/>
  <c r="G803" i="66" s="1"/>
  <c r="H803" i="66" s="1"/>
  <c r="F760" i="66"/>
  <c r="G760" i="66" s="1"/>
  <c r="H760" i="66" s="1"/>
  <c r="F754" i="66"/>
  <c r="G754" i="66" s="1"/>
  <c r="H754" i="66" s="1"/>
  <c r="F738" i="66"/>
  <c r="G738" i="66" s="1"/>
  <c r="H738" i="66" s="1"/>
  <c r="F732" i="66"/>
  <c r="G732" i="66" s="1"/>
  <c r="H732" i="66" s="1"/>
  <c r="F702" i="66"/>
  <c r="G702" i="66" s="1"/>
  <c r="H702" i="66" s="1"/>
  <c r="F657" i="66"/>
  <c r="G657" i="66" s="1"/>
  <c r="H657" i="66" s="1"/>
  <c r="F652" i="66"/>
  <c r="G652" i="66" s="1"/>
  <c r="H652" i="66" s="1"/>
  <c r="F646" i="66"/>
  <c r="G646" i="66" s="1"/>
  <c r="H646" i="66" s="1"/>
  <c r="F602" i="66"/>
  <c r="F591" i="66"/>
  <c r="F562" i="66"/>
  <c r="G562" i="66" s="1"/>
  <c r="H562" i="66" s="1"/>
  <c r="F540" i="66"/>
  <c r="F512" i="66"/>
  <c r="G512" i="66" s="1"/>
  <c r="H512" i="66" s="1"/>
  <c r="F501" i="66"/>
  <c r="G501" i="66" s="1"/>
  <c r="H501" i="66" s="1"/>
  <c r="F490" i="66"/>
  <c r="G490" i="66" s="1"/>
  <c r="H490" i="66" s="1"/>
  <c r="F467" i="66"/>
  <c r="G467" i="66" s="1"/>
  <c r="H467" i="66" s="1"/>
  <c r="F439" i="66"/>
  <c r="G439" i="66" s="1"/>
  <c r="H439" i="66" s="1"/>
  <c r="F416" i="66"/>
  <c r="G416" i="66" s="1"/>
  <c r="H416" i="66" s="1"/>
  <c r="F390" i="66"/>
  <c r="G390" i="66" s="1"/>
  <c r="H390" i="66" s="1"/>
  <c r="F361" i="66"/>
  <c r="G361" i="66" s="1"/>
  <c r="H361" i="66" s="1"/>
  <c r="F333" i="66"/>
  <c r="F322" i="66"/>
  <c r="G322" i="66" s="1"/>
  <c r="H322" i="66" s="1"/>
  <c r="F311" i="66"/>
  <c r="G311" i="66" s="1"/>
  <c r="H311" i="66" s="1"/>
  <c r="F300" i="66"/>
  <c r="G300" i="66" s="1"/>
  <c r="H300" i="66" s="1"/>
  <c r="F2346" i="66"/>
  <c r="G2346" i="66" s="1"/>
  <c r="H2346" i="66" s="1"/>
  <c r="F1879" i="66"/>
  <c r="G1879" i="66" s="1"/>
  <c r="H1879" i="66" s="1"/>
  <c r="F1627" i="66"/>
  <c r="F1352" i="66"/>
  <c r="G1352" i="66" s="1"/>
  <c r="H1352" i="66" s="1"/>
  <c r="F1290" i="66"/>
  <c r="F1215" i="66"/>
  <c r="G1215" i="66" s="1"/>
  <c r="H1215" i="66" s="1"/>
  <c r="F1179" i="66"/>
  <c r="F1155" i="66"/>
  <c r="G1155" i="66" s="1"/>
  <c r="H1155" i="66" s="1"/>
  <c r="F1093" i="66"/>
  <c r="G1093" i="66" s="1"/>
  <c r="H1093" i="66" s="1"/>
  <c r="F1037" i="66"/>
  <c r="F963" i="66"/>
  <c r="G963" i="66" s="1"/>
  <c r="H963" i="66" s="1"/>
  <c r="F919" i="66"/>
  <c r="F887" i="66"/>
  <c r="F866" i="66"/>
  <c r="G866" i="66" s="1"/>
  <c r="H866" i="66" s="1"/>
  <c r="F789" i="66"/>
  <c r="F776" i="66"/>
  <c r="F695" i="66"/>
  <c r="F2093" i="66"/>
  <c r="G2093" i="66" s="1"/>
  <c r="H2093" i="66" s="1"/>
  <c r="F2083" i="66"/>
  <c r="F1940" i="66"/>
  <c r="G1940" i="66" s="1"/>
  <c r="H1940" i="66" s="1"/>
  <c r="F1359" i="66"/>
  <c r="G1359" i="66" s="1"/>
  <c r="H1359" i="66" s="1"/>
  <c r="F1012" i="66"/>
  <c r="G1012" i="66" s="1"/>
  <c r="H1012" i="66" s="1"/>
  <c r="F995" i="66"/>
  <c r="F947" i="66"/>
  <c r="F940" i="66"/>
  <c r="G940" i="66" s="1"/>
  <c r="H940" i="66" s="1"/>
  <c r="F879" i="66"/>
  <c r="F839" i="66"/>
  <c r="G839" i="66" s="1"/>
  <c r="H839" i="66" s="1"/>
  <c r="F814" i="66"/>
  <c r="G814" i="66" s="1"/>
  <c r="H814" i="66" s="1"/>
  <c r="F794" i="66"/>
  <c r="F782" i="66"/>
  <c r="F758" i="66"/>
  <c r="G758" i="66" s="1"/>
  <c r="H758" i="66" s="1"/>
  <c r="F753" i="66"/>
  <c r="G753" i="66" s="1"/>
  <c r="H753" i="66" s="1"/>
  <c r="F736" i="66"/>
  <c r="G736" i="66" s="1"/>
  <c r="H736" i="66" s="1"/>
  <c r="F724" i="66"/>
  <c r="G724" i="66" s="1"/>
  <c r="H724" i="66" s="1"/>
  <c r="F706" i="66"/>
  <c r="F683" i="66"/>
  <c r="F655" i="66"/>
  <c r="G655" i="66" s="1"/>
  <c r="H655" i="66" s="1"/>
  <c r="F632" i="66"/>
  <c r="G632" i="66" s="1"/>
  <c r="H632" i="66" s="1"/>
  <c r="F606" i="66"/>
  <c r="G606" i="66" s="1"/>
  <c r="H606" i="66" s="1"/>
  <c r="F577" i="66"/>
  <c r="G577" i="66" s="1"/>
  <c r="H577" i="66" s="1"/>
  <c r="F549" i="66"/>
  <c r="G549" i="66" s="1"/>
  <c r="H549" i="66" s="1"/>
  <c r="F538" i="66"/>
  <c r="G538" i="66" s="1"/>
  <c r="H538" i="66" s="1"/>
  <c r="F527" i="66"/>
  <c r="G527" i="66" s="1"/>
  <c r="H527" i="66" s="1"/>
  <c r="F516" i="66"/>
  <c r="G516" i="66" s="1"/>
  <c r="H516" i="66" s="1"/>
  <c r="F449" i="66"/>
  <c r="G449" i="66" s="1"/>
  <c r="H449" i="66" s="1"/>
  <c r="F443" i="66"/>
  <c r="G443" i="66" s="1"/>
  <c r="H443" i="66" s="1"/>
  <c r="F371" i="66"/>
  <c r="G371" i="66" s="1"/>
  <c r="H371" i="66" s="1"/>
  <c r="F2012" i="66"/>
  <c r="G2012" i="66" s="1"/>
  <c r="H2012" i="66" s="1"/>
  <c r="F1974" i="66"/>
  <c r="F1866" i="66"/>
  <c r="G1866" i="66" s="1"/>
  <c r="H1866" i="66" s="1"/>
  <c r="F1790" i="66"/>
  <c r="F1757" i="66"/>
  <c r="G1757" i="66" s="1"/>
  <c r="H1757" i="66" s="1"/>
  <c r="F1476" i="66"/>
  <c r="G1476" i="66" s="1"/>
  <c r="H1476" i="66" s="1"/>
  <c r="F1335" i="66"/>
  <c r="G1335" i="66" s="1"/>
  <c r="H1335" i="66" s="1"/>
  <c r="F1271" i="66"/>
  <c r="F1067" i="66"/>
  <c r="G1067" i="66" s="1"/>
  <c r="H1067" i="66" s="1"/>
  <c r="F1057" i="66"/>
  <c r="G1057" i="66" s="1"/>
  <c r="H1057" i="66" s="1"/>
  <c r="F954" i="66"/>
  <c r="G954" i="66" s="1"/>
  <c r="H954" i="66" s="1"/>
  <c r="F929" i="66"/>
  <c r="F863" i="66"/>
  <c r="F818" i="66"/>
  <c r="G818" i="66" s="1"/>
  <c r="H818" i="66" s="1"/>
  <c r="F768" i="66"/>
  <c r="G768" i="66" s="1"/>
  <c r="H768" i="66" s="1"/>
  <c r="F749" i="66"/>
  <c r="G749" i="66" s="1"/>
  <c r="H749" i="66" s="1"/>
  <c r="F743" i="66"/>
  <c r="G743" i="66" s="1"/>
  <c r="H743" i="66" s="1"/>
  <c r="F729" i="66"/>
  <c r="F722" i="66"/>
  <c r="G722" i="66" s="1"/>
  <c r="H722" i="66" s="1"/>
  <c r="F710" i="66"/>
  <c r="G710" i="66" s="1"/>
  <c r="H710" i="66" s="1"/>
  <c r="F671" i="66"/>
  <c r="G671" i="66" s="1"/>
  <c r="H671" i="66" s="1"/>
  <c r="F628" i="66"/>
  <c r="F605" i="66"/>
  <c r="G605" i="66" s="1"/>
  <c r="H605" i="66" s="1"/>
  <c r="F584" i="66"/>
  <c r="G584" i="66" s="1"/>
  <c r="H584" i="66" s="1"/>
  <c r="F578" i="66"/>
  <c r="G578" i="66" s="1"/>
  <c r="H578" i="66" s="1"/>
  <c r="F547" i="66"/>
  <c r="G547" i="66" s="1"/>
  <c r="H547" i="66" s="1"/>
  <c r="F522" i="66"/>
  <c r="G522" i="66" s="1"/>
  <c r="H522" i="66" s="1"/>
  <c r="F498" i="66"/>
  <c r="G498" i="66" s="1"/>
  <c r="H498" i="66" s="1"/>
  <c r="F491" i="66"/>
  <c r="G491" i="66" s="1"/>
  <c r="H491" i="66" s="1"/>
  <c r="F485" i="66"/>
  <c r="G485" i="66" s="1"/>
  <c r="H485" i="66" s="1"/>
  <c r="F479" i="66"/>
  <c r="G479" i="66" s="1"/>
  <c r="H479" i="66" s="1"/>
  <c r="F472" i="66"/>
  <c r="F454" i="66"/>
  <c r="G454" i="66" s="1"/>
  <c r="H454" i="66" s="1"/>
  <c r="F434" i="66"/>
  <c r="G434" i="66" s="1"/>
  <c r="H434" i="66" s="1"/>
  <c r="F403" i="66"/>
  <c r="G403" i="66" s="1"/>
  <c r="H403" i="66" s="1"/>
  <c r="F386" i="66"/>
  <c r="G386" i="66" s="1"/>
  <c r="H386" i="66" s="1"/>
  <c r="F354" i="66"/>
  <c r="F331" i="66"/>
  <c r="G331" i="66" s="1"/>
  <c r="H331" i="66" s="1"/>
  <c r="F290" i="66"/>
  <c r="G290" i="66" s="1"/>
  <c r="H290" i="66" s="1"/>
  <c r="F278" i="66"/>
  <c r="G278" i="66" s="1"/>
  <c r="H278" i="66" s="1"/>
  <c r="F267" i="66"/>
  <c r="G267" i="66" s="1"/>
  <c r="H267" i="66" s="1"/>
  <c r="F249" i="66"/>
  <c r="G249" i="66" s="1"/>
  <c r="H249" i="66" s="1"/>
  <c r="F226" i="66"/>
  <c r="G226" i="66" s="1"/>
  <c r="H226" i="66" s="1"/>
  <c r="F206" i="66"/>
  <c r="G206" i="66" s="1"/>
  <c r="H206" i="66" s="1"/>
  <c r="F150" i="66"/>
  <c r="G150" i="66" s="1"/>
  <c r="H150" i="66" s="1"/>
  <c r="F78" i="66"/>
  <c r="G78" i="66" s="1"/>
  <c r="H78" i="66" s="1"/>
  <c r="F74" i="66"/>
  <c r="G74" i="66" s="1"/>
  <c r="H74" i="66" s="1"/>
  <c r="F64" i="66"/>
  <c r="F55" i="66"/>
  <c r="G55" i="66" s="1"/>
  <c r="H55" i="66" s="1"/>
  <c r="F38" i="66"/>
  <c r="F33" i="66"/>
  <c r="G33" i="66" s="1"/>
  <c r="H33" i="66" s="1"/>
  <c r="F2210" i="66"/>
  <c r="G2210" i="66" s="1"/>
  <c r="H2210" i="66" s="1"/>
  <c r="F1894" i="66"/>
  <c r="F1183" i="66"/>
  <c r="F986" i="66"/>
  <c r="F960" i="66"/>
  <c r="G960" i="66" s="1"/>
  <c r="H960" i="66" s="1"/>
  <c r="F927" i="66"/>
  <c r="G927" i="66" s="1"/>
  <c r="H927" i="66" s="1"/>
  <c r="F847" i="66"/>
  <c r="G847" i="66" s="1"/>
  <c r="H847" i="66" s="1"/>
  <c r="F830" i="66"/>
  <c r="F809" i="66"/>
  <c r="G809" i="66" s="1"/>
  <c r="H809" i="66" s="1"/>
  <c r="F767" i="66"/>
  <c r="G767" i="66" s="1"/>
  <c r="H767" i="66" s="1"/>
  <c r="F701" i="66"/>
  <c r="G701" i="66" s="1"/>
  <c r="H701" i="66" s="1"/>
  <c r="F670" i="66"/>
  <c r="F650" i="66"/>
  <c r="G650" i="66" s="1"/>
  <c r="H650" i="66" s="1"/>
  <c r="F614" i="66"/>
  <c r="G614" i="66" s="1"/>
  <c r="H614" i="66" s="1"/>
  <c r="F609" i="66"/>
  <c r="G609" i="66" s="1"/>
  <c r="H609" i="66" s="1"/>
  <c r="F570" i="66"/>
  <c r="G570" i="66" s="1"/>
  <c r="H570" i="66" s="1"/>
  <c r="F558" i="66"/>
  <c r="G558" i="66" s="1"/>
  <c r="H558" i="66" s="1"/>
  <c r="F552" i="66"/>
  <c r="G552" i="66" s="1"/>
  <c r="H552" i="66" s="1"/>
  <c r="F477" i="66"/>
  <c r="G477" i="66" s="1"/>
  <c r="H477" i="66" s="1"/>
  <c r="F459" i="66"/>
  <c r="F421" i="66"/>
  <c r="F358" i="66"/>
  <c r="G358" i="66" s="1"/>
  <c r="H358" i="66" s="1"/>
  <c r="F353" i="66"/>
  <c r="F341" i="66"/>
  <c r="G341" i="66" s="1"/>
  <c r="H341" i="66" s="1"/>
  <c r="F324" i="66"/>
  <c r="G324" i="66" s="1"/>
  <c r="H324" i="66" s="1"/>
  <c r="F306" i="66"/>
  <c r="G306" i="66" s="1"/>
  <c r="H306" i="66" s="1"/>
  <c r="F253" i="66"/>
  <c r="G253" i="66" s="1"/>
  <c r="H253" i="66" s="1"/>
  <c r="F230" i="66"/>
  <c r="G230" i="66" s="1"/>
  <c r="H230" i="66" s="1"/>
  <c r="F118" i="66"/>
  <c r="G118" i="66" s="1"/>
  <c r="H118" i="66" s="1"/>
  <c r="F95" i="66"/>
  <c r="G95" i="66" s="1"/>
  <c r="H95" i="66" s="1"/>
  <c r="F86" i="66"/>
  <c r="F72" i="66"/>
  <c r="G72" i="66" s="1"/>
  <c r="H72" i="66" s="1"/>
  <c r="F45" i="66"/>
  <c r="F36" i="66"/>
  <c r="G36" i="66" s="1"/>
  <c r="H36" i="66" s="1"/>
  <c r="F32" i="66"/>
  <c r="F23" i="66"/>
  <c r="F2" i="66"/>
  <c r="G2" i="66" s="1"/>
  <c r="H2" i="66" s="1"/>
  <c r="F1463" i="66"/>
  <c r="G1463" i="66" s="1"/>
  <c r="H1463" i="66" s="1"/>
  <c r="F1341" i="66"/>
  <c r="G1341" i="66" s="1"/>
  <c r="H1341" i="66" s="1"/>
  <c r="F1304" i="66"/>
  <c r="G1304" i="66" s="1"/>
  <c r="H1304" i="66" s="1"/>
  <c r="F1192" i="66"/>
  <c r="F1164" i="66"/>
  <c r="G1164" i="66" s="1"/>
  <c r="H1164" i="66" s="1"/>
  <c r="F1064" i="66"/>
  <c r="F935" i="66"/>
  <c r="G935" i="66" s="1"/>
  <c r="H935" i="66" s="1"/>
  <c r="F909" i="66"/>
  <c r="G909" i="66" s="1"/>
  <c r="H909" i="66" s="1"/>
  <c r="F900" i="66"/>
  <c r="F884" i="66"/>
  <c r="F876" i="66"/>
  <c r="F861" i="66"/>
  <c r="F773" i="66"/>
  <c r="G773" i="66" s="1"/>
  <c r="H773" i="66" s="1"/>
  <c r="F740" i="66"/>
  <c r="G740" i="66" s="1"/>
  <c r="H740" i="66" s="1"/>
  <c r="F727" i="66"/>
  <c r="G727" i="66" s="1"/>
  <c r="H727" i="66" s="1"/>
  <c r="F631" i="66"/>
  <c r="G631" i="66" s="1"/>
  <c r="H631" i="66" s="1"/>
  <c r="F508" i="66"/>
  <c r="F502" i="66"/>
  <c r="G502" i="66" s="1"/>
  <c r="H502" i="66" s="1"/>
  <c r="F483" i="66"/>
  <c r="G483" i="66" s="1"/>
  <c r="H483" i="66" s="1"/>
  <c r="F414" i="66"/>
  <c r="G414" i="66" s="1"/>
  <c r="H414" i="66" s="1"/>
  <c r="F408" i="66"/>
  <c r="G408" i="66" s="1"/>
  <c r="H408" i="66" s="1"/>
  <c r="F377" i="66"/>
  <c r="F364" i="66"/>
  <c r="G364" i="66" s="1"/>
  <c r="H364" i="66" s="1"/>
  <c r="F318" i="66"/>
  <c r="G318" i="66" s="1"/>
  <c r="H318" i="66" s="1"/>
  <c r="F242" i="66"/>
  <c r="G242" i="66" s="1"/>
  <c r="H242" i="66" s="1"/>
  <c r="F235" i="66"/>
  <c r="G235" i="66" s="1"/>
  <c r="H235" i="66" s="1"/>
  <c r="F225" i="66"/>
  <c r="G225" i="66" s="1"/>
  <c r="H225" i="66" s="1"/>
  <c r="F199" i="66"/>
  <c r="G199" i="66" s="1"/>
  <c r="H199" i="66" s="1"/>
  <c r="F194" i="66"/>
  <c r="G194" i="66" s="1"/>
  <c r="H194" i="66" s="1"/>
  <c r="F104" i="66"/>
  <c r="G104" i="66" s="1"/>
  <c r="H104" i="66" s="1"/>
  <c r="F99" i="66"/>
  <c r="G99" i="66" s="1"/>
  <c r="H99" i="66" s="1"/>
  <c r="F58" i="66"/>
  <c r="G58" i="66" s="1"/>
  <c r="H58" i="66" s="1"/>
  <c r="F54" i="66"/>
  <c r="F49" i="66"/>
  <c r="F40" i="66"/>
  <c r="G40" i="66" s="1"/>
  <c r="H40" i="66" s="1"/>
  <c r="F27" i="66"/>
  <c r="G27" i="66" s="1"/>
  <c r="H27" i="66" s="1"/>
  <c r="F14" i="66"/>
  <c r="G14" i="66" s="1"/>
  <c r="H14" i="66" s="1"/>
  <c r="F2343" i="66"/>
  <c r="F2208" i="66"/>
  <c r="G2208" i="66" s="1"/>
  <c r="H2208" i="66" s="1"/>
  <c r="F2141" i="66"/>
  <c r="G2141" i="66" s="1"/>
  <c r="H2141" i="66" s="1"/>
  <c r="F1840" i="66"/>
  <c r="G1840" i="66" s="1"/>
  <c r="H1840" i="66" s="1"/>
  <c r="F1490" i="66"/>
  <c r="F1480" i="66"/>
  <c r="F1081" i="66"/>
  <c r="G1081" i="66" s="1"/>
  <c r="H1081" i="66" s="1"/>
  <c r="F1001" i="66"/>
  <c r="G1001" i="66" s="1"/>
  <c r="H1001" i="66" s="1"/>
  <c r="F883" i="66"/>
  <c r="G883" i="66" s="1"/>
  <c r="H883" i="66" s="1"/>
  <c r="F875" i="66"/>
  <c r="F845" i="66"/>
  <c r="G845" i="66" s="1"/>
  <c r="H845" i="66" s="1"/>
  <c r="F836" i="66"/>
  <c r="G836" i="66" s="1"/>
  <c r="H836" i="66" s="1"/>
  <c r="F821" i="66"/>
  <c r="G821" i="66" s="1"/>
  <c r="H821" i="66" s="1"/>
  <c r="F779" i="66"/>
  <c r="F772" i="66"/>
  <c r="F765" i="66"/>
  <c r="G765" i="66" s="1"/>
  <c r="H765" i="66" s="1"/>
  <c r="F739" i="66"/>
  <c r="G739" i="66" s="1"/>
  <c r="H739" i="66" s="1"/>
  <c r="F719" i="66"/>
  <c r="G719" i="66" s="1"/>
  <c r="H719" i="66" s="1"/>
  <c r="F713" i="66"/>
  <c r="G713" i="66" s="1"/>
  <c r="H713" i="66" s="1"/>
  <c r="F675" i="66"/>
  <c r="G675" i="66" s="1"/>
  <c r="H675" i="66" s="1"/>
  <c r="F637" i="66"/>
  <c r="G637" i="66" s="1"/>
  <c r="H637" i="66" s="1"/>
  <c r="F613" i="66"/>
  <c r="G613" i="66" s="1"/>
  <c r="H613" i="66" s="1"/>
  <c r="F569" i="66"/>
  <c r="G569" i="66" s="1"/>
  <c r="H569" i="66" s="1"/>
  <c r="F544" i="66"/>
  <c r="G544" i="66" s="1"/>
  <c r="H544" i="66" s="1"/>
  <c r="F494" i="66"/>
  <c r="G494" i="66" s="1"/>
  <c r="H494" i="66" s="1"/>
  <c r="F469" i="66"/>
  <c r="G469" i="66" s="1"/>
  <c r="H469" i="66" s="1"/>
  <c r="F458" i="66"/>
  <c r="G458" i="66" s="1"/>
  <c r="H458" i="66" s="1"/>
  <c r="F437" i="66"/>
  <c r="G437" i="66" s="1"/>
  <c r="H437" i="66" s="1"/>
  <c r="F407" i="66"/>
  <c r="G407" i="66" s="1"/>
  <c r="H407" i="66" s="1"/>
  <c r="F383" i="66"/>
  <c r="G383" i="66" s="1"/>
  <c r="H383" i="66" s="1"/>
  <c r="F340" i="66"/>
  <c r="F328" i="66"/>
  <c r="G328" i="66" s="1"/>
  <c r="H328" i="66" s="1"/>
  <c r="F293" i="66"/>
  <c r="G293" i="66" s="1"/>
  <c r="H293" i="66" s="1"/>
  <c r="F275" i="66"/>
  <c r="F252" i="66"/>
  <c r="F229" i="66"/>
  <c r="G229" i="66" s="1"/>
  <c r="H229" i="66" s="1"/>
  <c r="F208" i="66"/>
  <c r="G208" i="66" s="1"/>
  <c r="H208" i="66" s="1"/>
  <c r="F203" i="66"/>
  <c r="G203" i="66" s="1"/>
  <c r="H203" i="66" s="1"/>
  <c r="F153" i="66"/>
  <c r="G153" i="66" s="1"/>
  <c r="H153" i="66" s="1"/>
  <c r="F127" i="66"/>
  <c r="F122" i="66"/>
  <c r="G122" i="66" s="1"/>
  <c r="H122" i="66" s="1"/>
  <c r="F94" i="66"/>
  <c r="G94" i="66" s="1"/>
  <c r="H94" i="66" s="1"/>
  <c r="F90" i="66"/>
  <c r="G90" i="66" s="1"/>
  <c r="H90" i="66" s="1"/>
  <c r="F85" i="66"/>
  <c r="F62" i="66"/>
  <c r="F31" i="66"/>
  <c r="G31" i="66" s="1"/>
  <c r="H31" i="66" s="1"/>
  <c r="F22" i="66"/>
  <c r="G22" i="66" s="1"/>
  <c r="H22" i="66" s="1"/>
  <c r="F18" i="66"/>
  <c r="G18" i="66" s="1"/>
  <c r="H18" i="66" s="1"/>
  <c r="F9" i="66"/>
  <c r="G9" i="66" s="1"/>
  <c r="H9" i="66" s="1"/>
  <c r="F2174" i="66"/>
  <c r="G2174" i="66" s="1"/>
  <c r="H2174" i="66" s="1"/>
  <c r="F2082" i="66"/>
  <c r="G2082" i="66" s="1"/>
  <c r="H2082" i="66" s="1"/>
  <c r="F1229" i="66"/>
  <c r="G1229" i="66" s="1"/>
  <c r="H1229" i="66" s="1"/>
  <c r="F1088" i="66"/>
  <c r="F1036" i="66"/>
  <c r="G1036" i="66" s="1"/>
  <c r="H1036" i="66" s="1"/>
  <c r="F1028" i="66"/>
  <c r="G1028" i="66" s="1"/>
  <c r="H1028" i="66" s="1"/>
  <c r="F992" i="66"/>
  <c r="F965" i="66"/>
  <c r="G965" i="66" s="1"/>
  <c r="H965" i="66" s="1"/>
  <c r="F908" i="66"/>
  <c r="G908" i="66" s="1"/>
  <c r="H908" i="66" s="1"/>
  <c r="F745" i="66"/>
  <c r="G745" i="66" s="1"/>
  <c r="H745" i="66" s="1"/>
  <c r="F574" i="66"/>
  <c r="G574" i="66" s="1"/>
  <c r="H574" i="66" s="1"/>
  <c r="F556" i="66"/>
  <c r="G556" i="66" s="1"/>
  <c r="H556" i="66" s="1"/>
  <c r="F531" i="66"/>
  <c r="G531" i="66" s="1"/>
  <c r="H531" i="66" s="1"/>
  <c r="F524" i="66"/>
  <c r="F487" i="66"/>
  <c r="F419" i="66"/>
  <c r="F394" i="66"/>
  <c r="G394" i="66" s="1"/>
  <c r="H394" i="66" s="1"/>
  <c r="F389" i="66"/>
  <c r="G389" i="66" s="1"/>
  <c r="H389" i="66" s="1"/>
  <c r="F357" i="66"/>
  <c r="G357" i="66" s="1"/>
  <c r="H357" i="66" s="1"/>
  <c r="F269" i="66"/>
  <c r="G269" i="66" s="1"/>
  <c r="H269" i="66" s="1"/>
  <c r="F213" i="66"/>
  <c r="F193" i="66"/>
  <c r="G193" i="66" s="1"/>
  <c r="H193" i="66" s="1"/>
  <c r="F172" i="66"/>
  <c r="F167" i="66"/>
  <c r="G167" i="66" s="1"/>
  <c r="H167" i="66" s="1"/>
  <c r="F117" i="66"/>
  <c r="G117" i="66" s="1"/>
  <c r="H117" i="66" s="1"/>
  <c r="F112" i="66"/>
  <c r="G112" i="66" s="1"/>
  <c r="H112" i="66" s="1"/>
  <c r="F48" i="66"/>
  <c r="G48" i="66" s="1"/>
  <c r="H48" i="66" s="1"/>
  <c r="F35" i="66"/>
  <c r="F13" i="66"/>
  <c r="G13" i="66" s="1"/>
  <c r="H13" i="66" s="1"/>
  <c r="F4" i="66"/>
  <c r="G4" i="66" s="1"/>
  <c r="H4" i="66" s="1"/>
  <c r="F1925" i="66"/>
  <c r="F1507" i="66"/>
  <c r="G1507" i="66" s="1"/>
  <c r="H1507" i="66" s="1"/>
  <c r="F1177" i="66"/>
  <c r="G1177" i="66" s="1"/>
  <c r="H1177" i="66" s="1"/>
  <c r="F1138" i="66"/>
  <c r="G1138" i="66" s="1"/>
  <c r="H1138" i="66" s="1"/>
  <c r="F1000" i="66"/>
  <c r="G1000" i="66" s="1"/>
  <c r="H1000" i="66" s="1"/>
  <c r="F932" i="66"/>
  <c r="G932" i="66" s="1"/>
  <c r="H932" i="66" s="1"/>
  <c r="F763" i="66"/>
  <c r="G763" i="66" s="1"/>
  <c r="H763" i="66" s="1"/>
  <c r="F703" i="66"/>
  <c r="G703" i="66" s="1"/>
  <c r="H703" i="66" s="1"/>
  <c r="F665" i="66"/>
  <c r="G665" i="66" s="1"/>
  <c r="H665" i="66" s="1"/>
  <c r="F580" i="66"/>
  <c r="G580" i="66" s="1"/>
  <c r="H580" i="66" s="1"/>
  <c r="F573" i="66"/>
  <c r="G573" i="66" s="1"/>
  <c r="H573" i="66" s="1"/>
  <c r="F520" i="66"/>
  <c r="G520" i="66" s="1"/>
  <c r="H520" i="66" s="1"/>
  <c r="F465" i="66"/>
  <c r="G465" i="66" s="1"/>
  <c r="H465" i="66" s="1"/>
  <c r="F426" i="66"/>
  <c r="F393" i="66"/>
  <c r="G393" i="66" s="1"/>
  <c r="H393" i="66" s="1"/>
  <c r="F367" i="66"/>
  <c r="G367" i="66" s="1"/>
  <c r="H367" i="66" s="1"/>
  <c r="F359" i="66"/>
  <c r="G359" i="66" s="1"/>
  <c r="H359" i="66" s="1"/>
  <c r="F344" i="66"/>
  <c r="F274" i="66"/>
  <c r="G274" i="66" s="1"/>
  <c r="H274" i="66" s="1"/>
  <c r="F245" i="66"/>
  <c r="G245" i="66" s="1"/>
  <c r="H245" i="66" s="1"/>
  <c r="F228" i="66"/>
  <c r="G228" i="66" s="1"/>
  <c r="H228" i="66" s="1"/>
  <c r="F182" i="66"/>
  <c r="G182" i="66" s="1"/>
  <c r="H182" i="66" s="1"/>
  <c r="F110" i="66"/>
  <c r="G110" i="66" s="1"/>
  <c r="H110" i="66" s="1"/>
  <c r="F42" i="66"/>
  <c r="G42" i="66" s="1"/>
  <c r="H42" i="66" s="1"/>
  <c r="F2254" i="66"/>
  <c r="G2254" i="66" s="1"/>
  <c r="H2254" i="66" s="1"/>
  <c r="F2068" i="66"/>
  <c r="G2068" i="66" s="1"/>
  <c r="H2068" i="66" s="1"/>
  <c r="F1464" i="66"/>
  <c r="G1464" i="66" s="1"/>
  <c r="H1464" i="66" s="1"/>
  <c r="F1286" i="66"/>
  <c r="G1286" i="66" s="1"/>
  <c r="H1286" i="66" s="1"/>
  <c r="F1278" i="66"/>
  <c r="F1107" i="66"/>
  <c r="G1107" i="66" s="1"/>
  <c r="H1107" i="66" s="1"/>
  <c r="F1040" i="66"/>
  <c r="G1040" i="66" s="1"/>
  <c r="H1040" i="66" s="1"/>
  <c r="F981" i="66"/>
  <c r="F851" i="66"/>
  <c r="G851" i="66" s="1"/>
  <c r="H851" i="66" s="1"/>
  <c r="F815" i="66"/>
  <c r="G815" i="66" s="1"/>
  <c r="H815" i="66" s="1"/>
  <c r="F797" i="66"/>
  <c r="G797" i="66" s="1"/>
  <c r="H797" i="66" s="1"/>
  <c r="F648" i="66"/>
  <c r="G648" i="66" s="1"/>
  <c r="H648" i="66" s="1"/>
  <c r="F610" i="66"/>
  <c r="G610" i="66" s="1"/>
  <c r="H610" i="66" s="1"/>
  <c r="F557" i="66"/>
  <c r="G557" i="66" s="1"/>
  <c r="H557" i="66" s="1"/>
  <c r="F542" i="66"/>
  <c r="G542" i="66" s="1"/>
  <c r="H542" i="66" s="1"/>
  <c r="F432" i="66"/>
  <c r="F375" i="66"/>
  <c r="F350" i="66"/>
  <c r="F154" i="66"/>
  <c r="G154" i="66" s="1"/>
  <c r="H154" i="66" s="1"/>
  <c r="F140" i="66"/>
  <c r="F134" i="66"/>
  <c r="G134" i="66" s="1"/>
  <c r="H134" i="66" s="1"/>
  <c r="F121" i="66"/>
  <c r="G121" i="66" s="1"/>
  <c r="H121" i="66" s="1"/>
  <c r="F91" i="66"/>
  <c r="G91" i="66" s="1"/>
  <c r="H91" i="66" s="1"/>
  <c r="F12" i="66"/>
  <c r="F6" i="66"/>
  <c r="G6" i="66" s="1"/>
  <c r="H6" i="66" s="1"/>
  <c r="F1268" i="66"/>
  <c r="F1157" i="66"/>
  <c r="G1157" i="66" s="1"/>
  <c r="H1157" i="66" s="1"/>
  <c r="F1047" i="66"/>
  <c r="G1047" i="66" s="1"/>
  <c r="H1047" i="66" s="1"/>
  <c r="F999" i="66"/>
  <c r="G999" i="66" s="1"/>
  <c r="H999" i="66" s="1"/>
  <c r="F989" i="66"/>
  <c r="F910" i="66"/>
  <c r="G910" i="66" s="1"/>
  <c r="H910" i="66" s="1"/>
  <c r="F685" i="66"/>
  <c r="G685" i="66" s="1"/>
  <c r="H685" i="66" s="1"/>
  <c r="F624" i="66"/>
  <c r="F617" i="66"/>
  <c r="G617" i="66" s="1"/>
  <c r="H617" i="66" s="1"/>
  <c r="F595" i="66"/>
  <c r="G595" i="66" s="1"/>
  <c r="H595" i="66" s="1"/>
  <c r="F565" i="66"/>
  <c r="G565" i="66" s="1"/>
  <c r="H565" i="66" s="1"/>
  <c r="F511" i="66"/>
  <c r="G511" i="66" s="1"/>
  <c r="H511" i="66" s="1"/>
  <c r="F315" i="66"/>
  <c r="G315" i="66" s="1"/>
  <c r="H315" i="66" s="1"/>
  <c r="F308" i="66"/>
  <c r="G308" i="66" s="1"/>
  <c r="H308" i="66" s="1"/>
  <c r="F295" i="66"/>
  <c r="G295" i="66" s="1"/>
  <c r="H295" i="66" s="1"/>
  <c r="F287" i="66"/>
  <c r="G287" i="66" s="1"/>
  <c r="H287" i="66" s="1"/>
  <c r="F251" i="66"/>
  <c r="F192" i="66"/>
  <c r="G192" i="66" s="1"/>
  <c r="H192" i="66" s="1"/>
  <c r="F186" i="66"/>
  <c r="F46" i="66"/>
  <c r="F1923" i="66"/>
  <c r="G1923" i="66" s="1"/>
  <c r="H1923" i="66" s="1"/>
  <c r="F1889" i="66"/>
  <c r="F1687" i="66"/>
  <c r="F1590" i="66"/>
  <c r="F1514" i="66"/>
  <c r="G1514" i="66" s="1"/>
  <c r="H1514" i="66" s="1"/>
  <c r="F1334" i="66"/>
  <c r="G1334" i="66" s="1"/>
  <c r="H1334" i="66" s="1"/>
  <c r="F1324" i="66"/>
  <c r="G1324" i="66" s="1"/>
  <c r="H1324" i="66" s="1"/>
  <c r="F939" i="66"/>
  <c r="G939" i="66" s="1"/>
  <c r="H939" i="66" s="1"/>
  <c r="F735" i="66"/>
  <c r="G735" i="66" s="1"/>
  <c r="H735" i="66" s="1"/>
  <c r="F693" i="66"/>
  <c r="F587" i="66"/>
  <c r="F534" i="66"/>
  <c r="G534" i="66" s="1"/>
  <c r="H534" i="66" s="1"/>
  <c r="F503" i="66"/>
  <c r="G503" i="66" s="1"/>
  <c r="H503" i="66" s="1"/>
  <c r="F343" i="66"/>
  <c r="G343" i="66" s="1"/>
  <c r="H343" i="66" s="1"/>
  <c r="F243" i="66"/>
  <c r="F234" i="66"/>
  <c r="F212" i="66"/>
  <c r="F166" i="66"/>
  <c r="G166" i="66" s="1"/>
  <c r="H166" i="66" s="1"/>
  <c r="F120" i="66"/>
  <c r="G120" i="66" s="1"/>
  <c r="H120" i="66" s="1"/>
  <c r="F114" i="66"/>
  <c r="G114" i="66" s="1"/>
  <c r="H114" i="66" s="1"/>
  <c r="F108" i="66"/>
  <c r="G108" i="66" s="1"/>
  <c r="H108" i="66" s="1"/>
  <c r="F84" i="66"/>
  <c r="G84" i="66" s="1"/>
  <c r="H84" i="66" s="1"/>
  <c r="F52" i="66"/>
  <c r="G52" i="66" s="1"/>
  <c r="H52" i="66" s="1"/>
  <c r="F1977" i="66"/>
  <c r="G1977" i="66" s="1"/>
  <c r="H1977" i="66" s="1"/>
  <c r="F1376" i="66"/>
  <c r="G1376" i="66" s="1"/>
  <c r="H1376" i="66" s="1"/>
  <c r="F1276" i="66"/>
  <c r="F959" i="66"/>
  <c r="G959" i="66" s="1"/>
  <c r="H959" i="66" s="1"/>
  <c r="F850" i="66"/>
  <c r="G850" i="66" s="1"/>
  <c r="H850" i="66" s="1"/>
  <c r="F725" i="66"/>
  <c r="F639" i="66"/>
  <c r="G639" i="66" s="1"/>
  <c r="H639" i="66" s="1"/>
  <c r="F623" i="66"/>
  <c r="G623" i="66" s="1"/>
  <c r="H623" i="66" s="1"/>
  <c r="F486" i="66"/>
  <c r="G486" i="66" s="1"/>
  <c r="H486" i="66" s="1"/>
  <c r="F455" i="66"/>
  <c r="G455" i="66" s="1"/>
  <c r="H455" i="66" s="1"/>
  <c r="F430" i="66"/>
  <c r="F415" i="66"/>
  <c r="G415" i="66" s="1"/>
  <c r="H415" i="66" s="1"/>
  <c r="F398" i="66"/>
  <c r="G398" i="66" s="1"/>
  <c r="H398" i="66" s="1"/>
  <c r="F349" i="66"/>
  <c r="G349" i="66" s="1"/>
  <c r="H349" i="66" s="1"/>
  <c r="F336" i="66"/>
  <c r="G336" i="66" s="1"/>
  <c r="H336" i="66" s="1"/>
  <c r="F314" i="66"/>
  <c r="G314" i="66" s="1"/>
  <c r="H314" i="66" s="1"/>
  <c r="F286" i="66"/>
  <c r="G286" i="66" s="1"/>
  <c r="H286" i="66" s="1"/>
  <c r="F198" i="66"/>
  <c r="G198" i="66" s="1"/>
  <c r="H198" i="66" s="1"/>
  <c r="F146" i="66"/>
  <c r="F59" i="66"/>
  <c r="G59" i="66" s="1"/>
  <c r="H59" i="66" s="1"/>
  <c r="F10" i="66"/>
  <c r="F1986" i="66"/>
  <c r="G1986" i="66" s="1"/>
  <c r="H1986" i="66" s="1"/>
  <c r="F1493" i="66"/>
  <c r="G1493" i="66" s="1"/>
  <c r="H1493" i="66" s="1"/>
  <c r="F1419" i="66"/>
  <c r="G1419" i="66" s="1"/>
  <c r="H1419" i="66" s="1"/>
  <c r="F1114" i="66"/>
  <c r="G1114" i="66" s="1"/>
  <c r="H1114" i="66" s="1"/>
  <c r="F1053" i="66"/>
  <c r="G1053" i="66" s="1"/>
  <c r="H1053" i="66" s="1"/>
  <c r="F938" i="66"/>
  <c r="G938" i="66" s="1"/>
  <c r="H938" i="66" s="1"/>
  <c r="F858" i="66"/>
  <c r="G858" i="66" s="1"/>
  <c r="H858" i="66" s="1"/>
  <c r="F785" i="66"/>
  <c r="F750" i="66"/>
  <c r="F692" i="66"/>
  <c r="F684" i="66"/>
  <c r="G684" i="66" s="1"/>
  <c r="H684" i="66" s="1"/>
  <c r="F677" i="66"/>
  <c r="G677" i="66" s="1"/>
  <c r="H677" i="66" s="1"/>
  <c r="F653" i="66"/>
  <c r="G653" i="66" s="1"/>
  <c r="H653" i="66" s="1"/>
  <c r="F630" i="66"/>
  <c r="G630" i="66" s="1"/>
  <c r="H630" i="66" s="1"/>
  <c r="F593" i="66"/>
  <c r="F476" i="66"/>
  <c r="G476" i="66" s="1"/>
  <c r="H476" i="66" s="1"/>
  <c r="F423" i="66"/>
  <c r="G423" i="66" s="1"/>
  <c r="H423" i="66" s="1"/>
  <c r="F405" i="66"/>
  <c r="G405" i="66" s="1"/>
  <c r="H405" i="66" s="1"/>
  <c r="F342" i="66"/>
  <c r="G342" i="66" s="1"/>
  <c r="H342" i="66" s="1"/>
  <c r="F271" i="66"/>
  <c r="G271" i="66" s="1"/>
  <c r="H271" i="66" s="1"/>
  <c r="F256" i="66"/>
  <c r="G256" i="66" s="1"/>
  <c r="H256" i="66" s="1"/>
  <c r="F131" i="66"/>
  <c r="F28" i="66"/>
  <c r="F16" i="66"/>
  <c r="F2169" i="66"/>
  <c r="G2169" i="66" s="1"/>
  <c r="H2169" i="66" s="1"/>
  <c r="F1996" i="66"/>
  <c r="F1786" i="66"/>
  <c r="G1786" i="66" s="1"/>
  <c r="H1786" i="66" s="1"/>
  <c r="F1503" i="66"/>
  <c r="G1503" i="66" s="1"/>
  <c r="H1503" i="66" s="1"/>
  <c r="F1396" i="66"/>
  <c r="F1332" i="66"/>
  <c r="G1332" i="66" s="1"/>
  <c r="H1332" i="66" s="1"/>
  <c r="F1133" i="66"/>
  <c r="G1133" i="66" s="1"/>
  <c r="H1133" i="66" s="1"/>
  <c r="F829" i="66"/>
  <c r="G829" i="66" s="1"/>
  <c r="H829" i="66" s="1"/>
  <c r="F707" i="66"/>
  <c r="G707" i="66" s="1"/>
  <c r="H707" i="66" s="1"/>
  <c r="F699" i="66"/>
  <c r="G699" i="66" s="1"/>
  <c r="H699" i="66" s="1"/>
  <c r="F645" i="66"/>
  <c r="F509" i="66"/>
  <c r="F397" i="66"/>
  <c r="G397" i="66" s="1"/>
  <c r="H397" i="66" s="1"/>
  <c r="F335" i="66"/>
  <c r="F285" i="66"/>
  <c r="G285" i="66" s="1"/>
  <c r="H285" i="66" s="1"/>
  <c r="F263" i="66"/>
  <c r="G263" i="66" s="1"/>
  <c r="H263" i="66" s="1"/>
  <c r="F218" i="66"/>
  <c r="F190" i="66"/>
  <c r="G190" i="66" s="1"/>
  <c r="H190" i="66" s="1"/>
  <c r="F171" i="66"/>
  <c r="F158" i="66"/>
  <c r="G158" i="66" s="1"/>
  <c r="H158" i="66" s="1"/>
  <c r="F126" i="66"/>
  <c r="G126" i="66" s="1"/>
  <c r="H126" i="66" s="1"/>
  <c r="F76" i="66"/>
  <c r="F39" i="66"/>
  <c r="F20" i="66"/>
  <c r="G20" i="66" s="1"/>
  <c r="H20" i="66" s="1"/>
  <c r="F81" i="66"/>
  <c r="G81" i="66" s="1"/>
  <c r="H81" i="66" s="1"/>
  <c r="F98" i="66"/>
  <c r="G98" i="66" s="1"/>
  <c r="H98" i="66" s="1"/>
  <c r="F170" i="66"/>
  <c r="G170" i="66" s="1"/>
  <c r="H170" i="66" s="1"/>
  <c r="F261" i="66"/>
  <c r="G261" i="66" s="1"/>
  <c r="H261" i="66" s="1"/>
  <c r="F368" i="66"/>
  <c r="G368" i="66" s="1"/>
  <c r="H368" i="66" s="1"/>
  <c r="F379" i="66"/>
  <c r="G379" i="66" s="1"/>
  <c r="H379" i="66" s="1"/>
  <c r="F429" i="66"/>
  <c r="G429" i="66" s="1"/>
  <c r="H429" i="66" s="1"/>
  <c r="F621" i="66"/>
  <c r="F688" i="66"/>
  <c r="G688" i="66" s="1"/>
  <c r="H688" i="66" s="1"/>
  <c r="F1830" i="66"/>
  <c r="G1830" i="66" s="1"/>
  <c r="H1830" i="66" s="1"/>
  <c r="K139" i="50" l="1"/>
  <c r="K99" i="50"/>
  <c r="P139" i="50"/>
  <c r="P99" i="50"/>
  <c r="J311" i="63"/>
  <c r="N1033" i="61"/>
  <c r="M1533" i="61"/>
  <c r="R1361" i="61"/>
  <c r="O1033" i="61"/>
  <c r="P284" i="61"/>
  <c r="N284" i="61"/>
  <c r="P1158" i="61"/>
  <c r="M659" i="61"/>
  <c r="O659" i="61"/>
  <c r="N408" i="61"/>
  <c r="P408" i="61"/>
  <c r="N659" i="61"/>
  <c r="O1784" i="61"/>
  <c r="O408" i="61"/>
  <c r="N1784" i="61"/>
  <c r="M1784" i="61"/>
  <c r="N1533" i="61"/>
  <c r="N32" i="61"/>
  <c r="M658" i="61"/>
  <c r="M1659" i="61"/>
  <c r="P658" i="61"/>
  <c r="P1909" i="61"/>
  <c r="M1909" i="61"/>
  <c r="N1909" i="61"/>
  <c r="P784" i="61"/>
  <c r="O784" i="61"/>
  <c r="M784" i="61"/>
  <c r="P1284" i="61"/>
  <c r="N1284" i="61"/>
  <c r="M1284" i="61"/>
  <c r="N1158" i="61"/>
  <c r="M1158" i="61"/>
  <c r="N658" i="61"/>
  <c r="O32" i="61"/>
  <c r="M32" i="61"/>
  <c r="N1159" i="61"/>
  <c r="P2034" i="61"/>
  <c r="O1659" i="61"/>
  <c r="P1908" i="61"/>
  <c r="O909" i="61"/>
  <c r="N909" i="61"/>
  <c r="P909" i="61"/>
  <c r="O1408" i="61"/>
  <c r="P1783" i="61"/>
  <c r="N409" i="61"/>
  <c r="M1783" i="61"/>
  <c r="P1283" i="61"/>
  <c r="M409" i="61"/>
  <c r="O409" i="61"/>
  <c r="M158" i="61"/>
  <c r="M533" i="61"/>
  <c r="O158" i="61"/>
  <c r="P158" i="61"/>
  <c r="O908" i="61"/>
  <c r="N533" i="61"/>
  <c r="M2034" i="61"/>
  <c r="P768" i="61"/>
  <c r="O1409" i="61"/>
  <c r="P1159" i="61"/>
  <c r="P1033" i="61"/>
  <c r="N1034" i="61"/>
  <c r="N2034" i="61"/>
  <c r="P1409" i="61"/>
  <c r="N31" i="61"/>
  <c r="N908" i="61"/>
  <c r="M31" i="61"/>
  <c r="N1783" i="61"/>
  <c r="P1408" i="61"/>
  <c r="M1409" i="61"/>
  <c r="P1533" i="61"/>
  <c r="P908" i="61"/>
  <c r="O1159" i="61"/>
  <c r="O533" i="61"/>
  <c r="O1034" i="61"/>
  <c r="M1034" i="61"/>
  <c r="O768" i="61"/>
  <c r="P31" i="61"/>
  <c r="O284" i="61"/>
  <c r="N1659" i="61"/>
  <c r="O283" i="61"/>
  <c r="N783" i="61"/>
  <c r="M283" i="61"/>
  <c r="P783" i="61"/>
  <c r="O783" i="61"/>
  <c r="P283" i="61"/>
  <c r="N1283" i="61"/>
  <c r="M1658" i="61"/>
  <c r="M1283" i="61"/>
  <c r="P2033" i="61"/>
  <c r="N1658" i="61"/>
  <c r="P1658" i="61"/>
  <c r="N2033" i="61"/>
  <c r="M2033" i="61"/>
  <c r="N1408" i="61"/>
  <c r="O1908" i="61"/>
  <c r="M1908" i="61"/>
  <c r="O1768" i="61"/>
  <c r="N1768" i="61"/>
  <c r="N268" i="61"/>
  <c r="O268" i="61"/>
  <c r="P268" i="61"/>
  <c r="R1433" i="61"/>
  <c r="N1268" i="61"/>
  <c r="R788" i="61"/>
  <c r="R458" i="61"/>
  <c r="R1312" i="61"/>
  <c r="R1663" i="61"/>
  <c r="P1768" i="61"/>
  <c r="N1393" i="61"/>
  <c r="N768" i="61"/>
  <c r="O1268" i="61"/>
  <c r="P1268" i="61"/>
  <c r="G882" i="66"/>
  <c r="H882" i="66" s="1"/>
  <c r="G2290" i="66"/>
  <c r="H2290" i="66" s="1"/>
  <c r="O1143" i="61"/>
  <c r="O1643" i="61"/>
  <c r="P16" i="61"/>
  <c r="N16" i="61"/>
  <c r="O16" i="61"/>
  <c r="N143" i="61"/>
  <c r="O143" i="61"/>
  <c r="P143" i="61"/>
  <c r="N393" i="61"/>
  <c r="O393" i="61"/>
  <c r="P393" i="61"/>
  <c r="P1643" i="61"/>
  <c r="O643" i="61"/>
  <c r="P643" i="61"/>
  <c r="N643" i="61"/>
  <c r="N1643" i="61"/>
  <c r="N518" i="61"/>
  <c r="O518" i="61"/>
  <c r="P518" i="61"/>
  <c r="G277" i="66"/>
  <c r="H277" i="66" s="1"/>
  <c r="P1143" i="61"/>
  <c r="N1143" i="61"/>
  <c r="N882" i="61"/>
  <c r="R187" i="61"/>
  <c r="P882" i="61"/>
  <c r="P1529" i="61"/>
  <c r="O1018" i="61"/>
  <c r="N1018" i="61"/>
  <c r="P1018" i="61"/>
  <c r="G1263" i="66"/>
  <c r="H1263" i="66" s="1"/>
  <c r="G680" i="66"/>
  <c r="H680" i="66" s="1"/>
  <c r="G1568" i="66"/>
  <c r="H1568" i="66" s="1"/>
  <c r="R1610" i="61"/>
  <c r="N2018" i="61"/>
  <c r="O2018" i="61"/>
  <c r="P2018" i="61"/>
  <c r="N1518" i="61"/>
  <c r="O1518" i="61"/>
  <c r="P1518" i="61"/>
  <c r="N893" i="61"/>
  <c r="O893" i="61"/>
  <c r="P893" i="61"/>
  <c r="G1171" i="66"/>
  <c r="H1171" i="66" s="1"/>
  <c r="G320" i="66"/>
  <c r="H320" i="66" s="1"/>
  <c r="G1603" i="66"/>
  <c r="H1603" i="66" s="1"/>
  <c r="G1697" i="66"/>
  <c r="H1697" i="66" s="1"/>
  <c r="G1222" i="66"/>
  <c r="H1222" i="66" s="1"/>
  <c r="G1216" i="66"/>
  <c r="H1216" i="66" s="1"/>
  <c r="G723" i="66"/>
  <c r="H723" i="66" s="1"/>
  <c r="G1268" i="66"/>
  <c r="H1268" i="66" s="1"/>
  <c r="G171" i="66"/>
  <c r="H171" i="66" s="1"/>
  <c r="G820" i="66"/>
  <c r="H820" i="66" s="1"/>
  <c r="G450" i="66"/>
  <c r="H450" i="66" s="1"/>
  <c r="I337" i="63"/>
  <c r="R1306" i="61"/>
  <c r="G913" i="66"/>
  <c r="H913" i="66" s="1"/>
  <c r="G1127" i="66"/>
  <c r="H1127" i="66" s="1"/>
  <c r="G155" i="66"/>
  <c r="H155" i="66" s="1"/>
  <c r="M413" i="61"/>
  <c r="O1393" i="61"/>
  <c r="N1893" i="61"/>
  <c r="O1893" i="61"/>
  <c r="P1893" i="61"/>
  <c r="P1393" i="61"/>
  <c r="G929" i="66"/>
  <c r="H929" i="66" s="1"/>
  <c r="G1037" i="66"/>
  <c r="H1037" i="66" s="1"/>
  <c r="G487" i="66"/>
  <c r="H487" i="66" s="1"/>
  <c r="M1312" i="61"/>
  <c r="G645" i="66"/>
  <c r="H645" i="66" s="1"/>
  <c r="G1719" i="66"/>
  <c r="H1719" i="66" s="1"/>
  <c r="G750" i="66"/>
  <c r="H750" i="66" s="1"/>
  <c r="R1187" i="61"/>
  <c r="G1927" i="66"/>
  <c r="H1927" i="66" s="1"/>
  <c r="G375" i="66"/>
  <c r="H375" i="66" s="1"/>
  <c r="G628" i="66"/>
  <c r="H628" i="66" s="1"/>
  <c r="G360" i="66"/>
  <c r="H360" i="66" s="1"/>
  <c r="R437" i="61"/>
  <c r="G172" i="66"/>
  <c r="H172" i="66" s="1"/>
  <c r="G1545" i="66"/>
  <c r="H1545" i="66" s="1"/>
  <c r="G1343" i="66"/>
  <c r="H1343" i="66" s="1"/>
  <c r="G1145" i="66"/>
  <c r="H1145" i="66" s="1"/>
  <c r="G1949" i="66"/>
  <c r="H1949" i="66" s="1"/>
  <c r="G706" i="66"/>
  <c r="H706" i="66" s="1"/>
  <c r="G1820" i="66"/>
  <c r="H1820" i="66" s="1"/>
  <c r="G1020" i="66"/>
  <c r="H1020" i="66" s="1"/>
  <c r="G1825" i="66"/>
  <c r="H1825" i="66" s="1"/>
  <c r="N554" i="61"/>
  <c r="N1178" i="61"/>
  <c r="N1529" i="61"/>
  <c r="P554" i="61"/>
  <c r="P1178" i="61"/>
  <c r="P1303" i="61"/>
  <c r="N51" i="61"/>
  <c r="O1178" i="61"/>
  <c r="O51" i="61"/>
  <c r="P51" i="61"/>
  <c r="R1731" i="61"/>
  <c r="R1058" i="61"/>
  <c r="R333" i="61"/>
  <c r="G1167" i="66"/>
  <c r="H1167" i="66" s="1"/>
  <c r="R413" i="61"/>
  <c r="R1413" i="61"/>
  <c r="R538" i="61"/>
  <c r="R1288" i="61"/>
  <c r="R811" i="61"/>
  <c r="R833" i="61"/>
  <c r="R1958" i="61"/>
  <c r="R1936" i="61"/>
  <c r="G2135" i="66"/>
  <c r="H2135" i="66" s="1"/>
  <c r="N678" i="61"/>
  <c r="P1554" i="61"/>
  <c r="G1121" i="66"/>
  <c r="H1121" i="66" s="1"/>
  <c r="G1368" i="66"/>
  <c r="H1368" i="66" s="1"/>
  <c r="G1106" i="66"/>
  <c r="H1106" i="66" s="1"/>
  <c r="G2038" i="66"/>
  <c r="H2038" i="66" s="1"/>
  <c r="G2059" i="66"/>
  <c r="H2059" i="66" s="1"/>
  <c r="G728" i="66"/>
  <c r="H728" i="66" s="1"/>
  <c r="G2133" i="66"/>
  <c r="H2133" i="66" s="1"/>
  <c r="G283" i="66"/>
  <c r="H283" i="66" s="1"/>
  <c r="G1884" i="66"/>
  <c r="H1884" i="66" s="1"/>
  <c r="G2274" i="66"/>
  <c r="H2274" i="66" s="1"/>
  <c r="G1021" i="66"/>
  <c r="H1021" i="66" s="1"/>
  <c r="G1520" i="66"/>
  <c r="H1520" i="66" s="1"/>
  <c r="G783" i="66"/>
  <c r="H783" i="66" s="1"/>
  <c r="G2186" i="66"/>
  <c r="H2186" i="66" s="1"/>
  <c r="G1369" i="66"/>
  <c r="H1369" i="66" s="1"/>
  <c r="G377" i="66"/>
  <c r="H377" i="66" s="1"/>
  <c r="O882" i="61"/>
  <c r="O554" i="61"/>
  <c r="N679" i="61"/>
  <c r="O1929" i="61"/>
  <c r="G1500" i="66"/>
  <c r="H1500" i="66" s="1"/>
  <c r="M1708" i="61"/>
  <c r="O1132" i="61"/>
  <c r="N1132" i="61"/>
  <c r="P1132" i="61"/>
  <c r="R1183" i="61"/>
  <c r="R1111" i="61"/>
  <c r="G218" i="66"/>
  <c r="H218" i="66" s="1"/>
  <c r="G2185" i="66"/>
  <c r="H2185" i="66" s="1"/>
  <c r="G431" i="66"/>
  <c r="H431" i="66" s="1"/>
  <c r="G1060" i="66"/>
  <c r="H1060" i="66" s="1"/>
  <c r="G380" i="66"/>
  <c r="H380" i="66" s="1"/>
  <c r="R1231" i="61"/>
  <c r="G782" i="66"/>
  <c r="H782" i="66" s="1"/>
  <c r="R860" i="61"/>
  <c r="G1720" i="66"/>
  <c r="H1720" i="66" s="1"/>
  <c r="G729" i="66"/>
  <c r="H729" i="66" s="1"/>
  <c r="G2269" i="66"/>
  <c r="H2269" i="66" s="1"/>
  <c r="G1523" i="66"/>
  <c r="H1523" i="66" s="1"/>
  <c r="G1377" i="66"/>
  <c r="H1377" i="66" s="1"/>
  <c r="G2116" i="66"/>
  <c r="H2116" i="66" s="1"/>
  <c r="M1936" i="61"/>
  <c r="G877" i="66"/>
  <c r="H877" i="66" s="1"/>
  <c r="R686" i="61"/>
  <c r="G919" i="66"/>
  <c r="H919" i="66" s="1"/>
  <c r="G838" i="66"/>
  <c r="H838" i="66" s="1"/>
  <c r="R1308" i="61"/>
  <c r="G1671" i="66"/>
  <c r="H1671" i="66" s="1"/>
  <c r="G1317" i="66"/>
  <c r="H1317" i="66" s="1"/>
  <c r="G1626" i="66"/>
  <c r="H1626" i="66" s="1"/>
  <c r="G186" i="66"/>
  <c r="H186" i="66" s="1"/>
  <c r="G772" i="66"/>
  <c r="H772" i="66" s="1"/>
  <c r="G535" i="66"/>
  <c r="H535" i="66" s="1"/>
  <c r="G1300" i="66"/>
  <c r="H1300" i="66" s="1"/>
  <c r="R1061" i="61"/>
  <c r="G1904" i="66"/>
  <c r="H1904" i="66" s="1"/>
  <c r="R183" i="61"/>
  <c r="M811" i="61"/>
  <c r="G1323" i="66"/>
  <c r="H1323" i="66" s="1"/>
  <c r="G507" i="66"/>
  <c r="H507" i="66" s="1"/>
  <c r="G976" i="66"/>
  <c r="H976" i="66" s="1"/>
  <c r="G2037" i="66"/>
  <c r="H2037" i="66" s="1"/>
  <c r="G1822" i="66"/>
  <c r="H1822" i="66" s="1"/>
  <c r="M1288" i="61"/>
  <c r="G168" i="66"/>
  <c r="H168" i="66" s="1"/>
  <c r="G381" i="66"/>
  <c r="H381" i="66" s="1"/>
  <c r="R913" i="61"/>
  <c r="R681" i="61"/>
  <c r="G61" i="66"/>
  <c r="H61" i="66" s="1"/>
  <c r="G1416" i="66"/>
  <c r="H1416" i="66" s="1"/>
  <c r="G1068" i="66"/>
  <c r="H1068" i="66" s="1"/>
  <c r="G1071" i="66"/>
  <c r="H1071" i="66" s="1"/>
  <c r="G1803" i="66"/>
  <c r="H1803" i="66" s="1"/>
  <c r="G1381" i="66"/>
  <c r="H1381" i="66" s="1"/>
  <c r="G2182" i="66"/>
  <c r="H2182" i="66" s="1"/>
  <c r="G1761" i="66"/>
  <c r="H1761" i="66" s="1"/>
  <c r="G1872" i="66"/>
  <c r="H1872" i="66" s="1"/>
  <c r="R1181" i="61"/>
  <c r="G2014" i="66"/>
  <c r="H2014" i="66" s="1"/>
  <c r="R1681" i="61"/>
  <c r="G590" i="66"/>
  <c r="H590" i="66" s="1"/>
  <c r="G2081" i="66"/>
  <c r="H2081" i="66" s="1"/>
  <c r="G1922" i="66"/>
  <c r="H1922" i="66" s="1"/>
  <c r="I254" i="63"/>
  <c r="N5" i="61"/>
  <c r="M1788" i="61"/>
  <c r="M36" i="61"/>
  <c r="R59" i="61"/>
  <c r="G1069" i="66"/>
  <c r="H1069" i="66" s="1"/>
  <c r="G1928" i="66"/>
  <c r="H1928" i="66" s="1"/>
  <c r="R235" i="61"/>
  <c r="G1089" i="66"/>
  <c r="H1089" i="66" s="1"/>
  <c r="G725" i="66"/>
  <c r="H725" i="66" s="1"/>
  <c r="G2032" i="66"/>
  <c r="H2032" i="66" s="1"/>
  <c r="I358" i="63"/>
  <c r="R2062" i="61"/>
  <c r="R1860" i="61"/>
  <c r="R36" i="61"/>
  <c r="R1235" i="61"/>
  <c r="G1126" i="66"/>
  <c r="H1126" i="66" s="1"/>
  <c r="G1621" i="66"/>
  <c r="H1621" i="66" s="1"/>
  <c r="R1913" i="61"/>
  <c r="R1163" i="61"/>
  <c r="R936" i="61"/>
  <c r="R1583" i="61"/>
  <c r="R208" i="61"/>
  <c r="R1686" i="61"/>
  <c r="R1538" i="61"/>
  <c r="R2056" i="61"/>
  <c r="R1937" i="61"/>
  <c r="R163" i="61"/>
  <c r="R812" i="61"/>
  <c r="I316" i="63"/>
  <c r="J132" i="63"/>
  <c r="J214" i="63"/>
  <c r="J174" i="63"/>
  <c r="I134" i="63"/>
  <c r="I175" i="63"/>
  <c r="G2139" i="66"/>
  <c r="H2139" i="66" s="1"/>
  <c r="M1686" i="61"/>
  <c r="R431" i="61"/>
  <c r="G2138" i="66"/>
  <c r="H2138" i="66" s="1"/>
  <c r="G1972" i="66"/>
  <c r="H1972" i="66" s="1"/>
  <c r="G1869" i="66"/>
  <c r="H1869" i="66" s="1"/>
  <c r="I171" i="63"/>
  <c r="G129" i="66"/>
  <c r="H129" i="66" s="1"/>
  <c r="G131" i="66"/>
  <c r="H131" i="66" s="1"/>
  <c r="R60" i="61"/>
  <c r="P1663" i="61"/>
  <c r="P788" i="61"/>
  <c r="O913" i="61"/>
  <c r="I127" i="63"/>
  <c r="M458" i="61"/>
  <c r="I30" i="63"/>
  <c r="R1556" i="61"/>
  <c r="R556" i="61"/>
  <c r="P288" i="61"/>
  <c r="N1163" i="61"/>
  <c r="N36" i="61"/>
  <c r="M663" i="61"/>
  <c r="P1538" i="61"/>
  <c r="N1154" i="61"/>
  <c r="N1507" i="61"/>
  <c r="M812" i="61"/>
  <c r="G2265" i="66"/>
  <c r="H2265" i="66" s="1"/>
  <c r="J181" i="63"/>
  <c r="R1056" i="61"/>
  <c r="R1562" i="61"/>
  <c r="J310" i="63"/>
  <c r="I44" i="63"/>
  <c r="G2159" i="66"/>
  <c r="H2159" i="66" s="1"/>
  <c r="G1673" i="66"/>
  <c r="H1673" i="66" s="1"/>
  <c r="R181" i="61"/>
  <c r="R931" i="61"/>
  <c r="G948" i="66"/>
  <c r="H948" i="66" s="1"/>
  <c r="G800" i="66"/>
  <c r="H800" i="66" s="1"/>
  <c r="R1485" i="61"/>
  <c r="G1322" i="66"/>
  <c r="H1322" i="66" s="1"/>
  <c r="M1538" i="61"/>
  <c r="G918" i="66"/>
  <c r="H918" i="66" s="1"/>
  <c r="R1861" i="61"/>
  <c r="R1062" i="61"/>
  <c r="G587" i="66"/>
  <c r="H587" i="66" s="1"/>
  <c r="G1179" i="66"/>
  <c r="H1179" i="66" s="1"/>
  <c r="G1172" i="66"/>
  <c r="H1172" i="66" s="1"/>
  <c r="G1518" i="66"/>
  <c r="H1518" i="66" s="1"/>
  <c r="R663" i="61"/>
  <c r="M1583" i="61"/>
  <c r="G553" i="66"/>
  <c r="H553" i="66" s="1"/>
  <c r="G1826" i="66"/>
  <c r="H1826" i="66" s="1"/>
  <c r="G1411" i="66"/>
  <c r="H1411" i="66" s="1"/>
  <c r="G1571" i="66"/>
  <c r="H1571" i="66" s="1"/>
  <c r="G624" i="66"/>
  <c r="H624" i="66" s="1"/>
  <c r="G568" i="66"/>
  <c r="H568" i="66" s="1"/>
  <c r="G1873" i="66"/>
  <c r="H1873" i="66" s="1"/>
  <c r="G861" i="66"/>
  <c r="H861" i="66" s="1"/>
  <c r="G1456" i="66"/>
  <c r="H1456" i="66" s="1"/>
  <c r="G125" i="66"/>
  <c r="H125" i="66" s="1"/>
  <c r="G554" i="66"/>
  <c r="H554" i="66" s="1"/>
  <c r="G2267" i="66"/>
  <c r="H2267" i="66" s="1"/>
  <c r="G297" i="66"/>
  <c r="H297" i="66" s="1"/>
  <c r="G85" i="66"/>
  <c r="H85" i="66" s="1"/>
  <c r="G1269" i="66"/>
  <c r="H1269" i="66" s="1"/>
  <c r="G1221" i="66"/>
  <c r="H1221" i="66" s="1"/>
  <c r="G627" i="66"/>
  <c r="H627" i="66" s="1"/>
  <c r="G89" i="66"/>
  <c r="H89" i="66" s="1"/>
  <c r="G2034" i="66"/>
  <c r="H2034" i="66" s="1"/>
  <c r="R1481" i="61"/>
  <c r="G2211" i="66"/>
  <c r="H2211" i="66" s="1"/>
  <c r="G1319" i="66"/>
  <c r="H1319" i="66" s="1"/>
  <c r="M936" i="61"/>
  <c r="R1687" i="61"/>
  <c r="G1240" i="66"/>
  <c r="H1240" i="66" s="1"/>
  <c r="M1163" i="61"/>
  <c r="R308" i="61"/>
  <c r="R186" i="61"/>
  <c r="N1413" i="61"/>
  <c r="G282" i="66"/>
  <c r="H282" i="66" s="1"/>
  <c r="G88" i="66"/>
  <c r="H88" i="66" s="1"/>
  <c r="M1937" i="61"/>
  <c r="G210" i="66"/>
  <c r="H210" i="66" s="1"/>
  <c r="G1738" i="66"/>
  <c r="H1738" i="66" s="1"/>
  <c r="G676" i="66"/>
  <c r="H676" i="66" s="1"/>
  <c r="G1015" i="66"/>
  <c r="H1015" i="66" s="1"/>
  <c r="M1433" i="61"/>
  <c r="G668" i="66"/>
  <c r="H668" i="66" s="1"/>
  <c r="G1524" i="66"/>
  <c r="H1524" i="66" s="1"/>
  <c r="R2061" i="61"/>
  <c r="G262" i="66"/>
  <c r="H262" i="66" s="1"/>
  <c r="G1417" i="66"/>
  <c r="H1417" i="66" s="1"/>
  <c r="G2085" i="66"/>
  <c r="H2085" i="66" s="1"/>
  <c r="G2297" i="66"/>
  <c r="H2297" i="66" s="1"/>
  <c r="G433" i="66"/>
  <c r="H433" i="66" s="1"/>
  <c r="G321" i="66"/>
  <c r="H321" i="66" s="1"/>
  <c r="G1714" i="66"/>
  <c r="H1714" i="66" s="1"/>
  <c r="G1627" i="66"/>
  <c r="H1627" i="66" s="1"/>
  <c r="G1365" i="66"/>
  <c r="H1365" i="66" s="1"/>
  <c r="R985" i="61"/>
  <c r="R1606" i="61"/>
  <c r="G2084" i="66"/>
  <c r="H2084" i="66" s="1"/>
  <c r="G819" i="66"/>
  <c r="H819" i="66" s="1"/>
  <c r="G317" i="66"/>
  <c r="H317" i="66" s="1"/>
  <c r="R1985" i="61"/>
  <c r="R1811" i="61"/>
  <c r="R1931" i="61"/>
  <c r="R1806" i="61"/>
  <c r="R2106" i="61"/>
  <c r="R81" i="61"/>
  <c r="N1538" i="61"/>
  <c r="R1735" i="61"/>
  <c r="R1360" i="61"/>
  <c r="R356" i="61"/>
  <c r="R1437" i="61"/>
  <c r="R687" i="61"/>
  <c r="I359" i="63"/>
  <c r="I361" i="63"/>
  <c r="R1436" i="61"/>
  <c r="R1431" i="61"/>
  <c r="N1788" i="61"/>
  <c r="R306" i="61"/>
  <c r="R937" i="61"/>
  <c r="R2038" i="61"/>
  <c r="O1538" i="61"/>
  <c r="I311" i="63"/>
  <c r="R288" i="61"/>
  <c r="R561" i="61"/>
  <c r="M1811" i="61"/>
  <c r="R312" i="61"/>
  <c r="O1288" i="61"/>
  <c r="N1038" i="61"/>
  <c r="S468" i="61"/>
  <c r="I36" i="63"/>
  <c r="J47" i="63"/>
  <c r="R54" i="61"/>
  <c r="O663" i="61"/>
  <c r="R436" i="61"/>
  <c r="P36" i="61"/>
  <c r="M1931" i="61"/>
  <c r="I70" i="63"/>
  <c r="G1430" i="66"/>
  <c r="H1430" i="66" s="1"/>
  <c r="R1311" i="61"/>
  <c r="R806" i="61"/>
  <c r="R1038" i="61"/>
  <c r="R1561" i="61"/>
  <c r="M1735" i="61"/>
  <c r="R1788" i="61"/>
  <c r="I153" i="63"/>
  <c r="M163" i="61"/>
  <c r="N2038" i="61"/>
  <c r="O1913" i="61"/>
  <c r="R1812" i="61"/>
  <c r="P413" i="61"/>
  <c r="R311" i="61"/>
  <c r="J220" i="63"/>
  <c r="P538" i="61"/>
  <c r="J302" i="63"/>
  <c r="J118" i="63"/>
  <c r="J33" i="63"/>
  <c r="J307" i="63"/>
  <c r="J252" i="63"/>
  <c r="J68" i="63"/>
  <c r="J126" i="63"/>
  <c r="J321" i="63"/>
  <c r="J137" i="63"/>
  <c r="J332" i="63"/>
  <c r="J148" i="63"/>
  <c r="R562" i="61"/>
  <c r="I348" i="63"/>
  <c r="J294" i="63"/>
  <c r="J110" i="63"/>
  <c r="J328" i="63"/>
  <c r="J346" i="63"/>
  <c r="J162" i="63"/>
  <c r="J338" i="63"/>
  <c r="J154" i="63"/>
  <c r="J363" i="63"/>
  <c r="J179" i="63"/>
  <c r="R1186" i="61"/>
  <c r="I42" i="63"/>
  <c r="J330" i="63"/>
  <c r="J146" i="63"/>
  <c r="J19" i="63"/>
  <c r="G222" i="66"/>
  <c r="H222" i="66" s="1"/>
  <c r="R231" i="61"/>
  <c r="G887" i="66"/>
  <c r="H887" i="66" s="1"/>
  <c r="R606" i="61"/>
  <c r="R731" i="61"/>
  <c r="M2106" i="61"/>
  <c r="G1453" i="66"/>
  <c r="H1453" i="66" s="1"/>
  <c r="G1765" i="66"/>
  <c r="H1765" i="66" s="1"/>
  <c r="G510" i="66"/>
  <c r="H510" i="66" s="1"/>
  <c r="G419" i="66"/>
  <c r="H419" i="66" s="1"/>
  <c r="G396" i="66"/>
  <c r="H396" i="66" s="1"/>
  <c r="G1648" i="66"/>
  <c r="H1648" i="66" s="1"/>
  <c r="G105" i="66"/>
  <c r="H105" i="66" s="1"/>
  <c r="G1975" i="66"/>
  <c r="H1975" i="66" s="1"/>
  <c r="M356" i="61"/>
  <c r="G1976" i="66"/>
  <c r="H1976" i="66" s="1"/>
  <c r="G211" i="66"/>
  <c r="H211" i="66" s="1"/>
  <c r="G550" i="66"/>
  <c r="H550" i="66" s="1"/>
  <c r="G1764" i="66"/>
  <c r="H1764" i="66" s="1"/>
  <c r="G1847" i="66"/>
  <c r="H1847" i="66" s="1"/>
  <c r="R1933" i="61"/>
  <c r="R2110" i="61"/>
  <c r="R481" i="61"/>
  <c r="R1356" i="61"/>
  <c r="R1110" i="61"/>
  <c r="I250" i="63"/>
  <c r="R981" i="61"/>
  <c r="R610" i="61"/>
  <c r="S1250" i="61"/>
  <c r="R485" i="61"/>
  <c r="R108" i="61"/>
  <c r="R1981" i="61"/>
  <c r="R104" i="61"/>
  <c r="I14" i="63"/>
  <c r="J226" i="63"/>
  <c r="R360" i="61"/>
  <c r="R1106" i="61"/>
  <c r="I140" i="63"/>
  <c r="O678" i="61"/>
  <c r="P678" i="61"/>
  <c r="O1554" i="61"/>
  <c r="N904" i="61"/>
  <c r="N179" i="61"/>
  <c r="O904" i="61"/>
  <c r="O179" i="61"/>
  <c r="P179" i="61"/>
  <c r="P904" i="61"/>
  <c r="N1554" i="61"/>
  <c r="R735" i="61"/>
  <c r="G1781" i="66"/>
  <c r="H1781" i="66" s="1"/>
  <c r="G1472" i="66"/>
  <c r="H1472" i="66" s="1"/>
  <c r="R986" i="61"/>
  <c r="S1251" i="61"/>
  <c r="R611" i="61"/>
  <c r="R558" i="61"/>
  <c r="R2058" i="61"/>
  <c r="R1611" i="61"/>
  <c r="R361" i="61"/>
  <c r="R861" i="61"/>
  <c r="R736" i="61"/>
  <c r="R56" i="61"/>
  <c r="J198" i="63"/>
  <c r="R1083" i="61"/>
  <c r="R708" i="61"/>
  <c r="R1833" i="61"/>
  <c r="N2083" i="61"/>
  <c r="M2083" i="61"/>
  <c r="R1808" i="61"/>
  <c r="R683" i="61"/>
  <c r="R1458" i="61"/>
  <c r="R958" i="61"/>
  <c r="R486" i="61"/>
  <c r="R1708" i="61"/>
  <c r="R1208" i="61"/>
  <c r="O1583" i="61"/>
  <c r="R583" i="61"/>
  <c r="M1458" i="61"/>
  <c r="G982" i="66"/>
  <c r="H982" i="66" s="1"/>
  <c r="G509" i="66"/>
  <c r="H509" i="66" s="1"/>
  <c r="R856" i="61"/>
  <c r="G207" i="66"/>
  <c r="H207" i="66" s="1"/>
  <c r="I66" i="63"/>
  <c r="R1856" i="61"/>
  <c r="G692" i="66"/>
  <c r="H692" i="66" s="1"/>
  <c r="G972" i="66"/>
  <c r="H972" i="66" s="1"/>
  <c r="I231" i="63"/>
  <c r="S389" i="61"/>
  <c r="S435" i="61"/>
  <c r="S394" i="61"/>
  <c r="S418" i="61"/>
  <c r="S396" i="61"/>
  <c r="S444" i="61"/>
  <c r="S488" i="61"/>
  <c r="S1005" i="61"/>
  <c r="J115" i="63"/>
  <c r="S231" i="61"/>
  <c r="G1792" i="66"/>
  <c r="H1792" i="66" s="1"/>
  <c r="G1516" i="66"/>
  <c r="H1516" i="66" s="1"/>
  <c r="M958" i="61"/>
  <c r="R2083" i="61"/>
  <c r="P1333" i="61"/>
  <c r="O1708" i="61"/>
  <c r="N1833" i="61"/>
  <c r="N1208" i="61"/>
  <c r="I355" i="63"/>
  <c r="R1333" i="61"/>
  <c r="M333" i="61"/>
  <c r="G2261" i="66"/>
  <c r="H2261" i="66" s="1"/>
  <c r="M583" i="61"/>
  <c r="O2053" i="61"/>
  <c r="P2053" i="61"/>
  <c r="O428" i="61"/>
  <c r="N1007" i="61"/>
  <c r="O1007" i="61"/>
  <c r="P428" i="61"/>
  <c r="P1007" i="61"/>
  <c r="N2053" i="61"/>
  <c r="M788" i="61"/>
  <c r="O583" i="61"/>
  <c r="O679" i="61"/>
  <c r="M1038" i="61"/>
  <c r="O382" i="61"/>
  <c r="P1632" i="61"/>
  <c r="N279" i="61"/>
  <c r="O1458" i="61"/>
  <c r="G1315" i="66"/>
  <c r="H1315" i="66" s="1"/>
  <c r="J357" i="63"/>
  <c r="P1958" i="61"/>
  <c r="N458" i="61"/>
  <c r="O708" i="61"/>
  <c r="N833" i="61"/>
  <c r="G234" i="66"/>
  <c r="H234" i="66" s="1"/>
  <c r="S1445" i="61"/>
  <c r="S1477" i="61"/>
  <c r="S1466" i="61"/>
  <c r="S1493" i="61"/>
  <c r="S1218" i="61"/>
  <c r="S1395" i="61"/>
  <c r="S1486" i="61"/>
  <c r="S1484" i="61"/>
  <c r="J299" i="63"/>
  <c r="N583" i="61"/>
  <c r="I28" i="63"/>
  <c r="S837" i="61"/>
  <c r="J176" i="63"/>
  <c r="G19" i="66"/>
  <c r="H19" i="66" s="1"/>
  <c r="G830" i="66"/>
  <c r="H830" i="66" s="1"/>
  <c r="N1583" i="61"/>
  <c r="S1613" i="61"/>
  <c r="G268" i="66"/>
  <c r="H268" i="66" s="1"/>
  <c r="N788" i="61"/>
  <c r="O36" i="61"/>
  <c r="O788" i="61"/>
  <c r="N1288" i="61"/>
  <c r="P1163" i="61"/>
  <c r="O1163" i="61"/>
  <c r="P1038" i="61"/>
  <c r="P1583" i="61"/>
  <c r="P583" i="61"/>
  <c r="O2038" i="61"/>
  <c r="G350" i="66"/>
  <c r="H350" i="66" s="1"/>
  <c r="G422" i="66"/>
  <c r="H422" i="66" s="1"/>
  <c r="G1457" i="66"/>
  <c r="H1457" i="66" s="1"/>
  <c r="G878" i="66"/>
  <c r="H878" i="66" s="1"/>
  <c r="M1083" i="61"/>
  <c r="R1986" i="61"/>
  <c r="G1482" i="66"/>
  <c r="H1482" i="66" s="1"/>
  <c r="J123" i="63"/>
  <c r="O2083" i="61"/>
  <c r="G459" i="66"/>
  <c r="H459" i="66" s="1"/>
  <c r="G2131" i="66"/>
  <c r="H2131" i="66" s="1"/>
  <c r="O81" i="61"/>
  <c r="S806" i="61"/>
  <c r="S1053" i="61"/>
  <c r="G895" i="66"/>
  <c r="H895" i="66" s="1"/>
  <c r="G1112" i="66"/>
  <c r="H1112" i="66" s="1"/>
  <c r="S802" i="61"/>
  <c r="S834" i="61"/>
  <c r="S859" i="61"/>
  <c r="S771" i="61"/>
  <c r="S856" i="61"/>
  <c r="S867" i="61"/>
  <c r="S2132" i="61"/>
  <c r="S868" i="61"/>
  <c r="S869" i="61"/>
  <c r="S1076" i="61"/>
  <c r="S764" i="61"/>
  <c r="S786" i="61"/>
  <c r="S777" i="61"/>
  <c r="S791" i="61"/>
  <c r="S1125" i="61"/>
  <c r="S762" i="61"/>
  <c r="G2306" i="66"/>
  <c r="H2306" i="66" s="1"/>
  <c r="S1118" i="61"/>
  <c r="S804" i="61"/>
  <c r="G981" i="66"/>
  <c r="H981" i="66" s="1"/>
  <c r="S757" i="61"/>
  <c r="S816" i="61"/>
  <c r="S821" i="61"/>
  <c r="S781" i="61"/>
  <c r="S768" i="61"/>
  <c r="S824" i="61"/>
  <c r="S386" i="61"/>
  <c r="S411" i="61"/>
  <c r="S420" i="61"/>
  <c r="S1740" i="61"/>
  <c r="N208" i="61"/>
  <c r="S382" i="61"/>
  <c r="S413" i="61"/>
  <c r="S442" i="61"/>
  <c r="M708" i="61"/>
  <c r="G1670" i="66"/>
  <c r="H1670" i="66" s="1"/>
  <c r="S433" i="61"/>
  <c r="S466" i="61"/>
  <c r="I228" i="63"/>
  <c r="S384" i="61"/>
  <c r="S457" i="61"/>
  <c r="S490" i="61"/>
  <c r="J306" i="63"/>
  <c r="G212" i="66"/>
  <c r="H212" i="66" s="1"/>
  <c r="G426" i="66"/>
  <c r="H426" i="66" s="1"/>
  <c r="G2273" i="66"/>
  <c r="H2273" i="66" s="1"/>
  <c r="S459" i="61"/>
  <c r="S492" i="61"/>
  <c r="S1030" i="61"/>
  <c r="S481" i="61"/>
  <c r="G551" i="66"/>
  <c r="H551" i="66" s="1"/>
  <c r="S483" i="61"/>
  <c r="G1925" i="66"/>
  <c r="H1925" i="66" s="1"/>
  <c r="G160" i="66"/>
  <c r="H160" i="66" s="1"/>
  <c r="S48" i="61"/>
  <c r="G1889" i="66"/>
  <c r="H1889" i="66" s="1"/>
  <c r="S387" i="61"/>
  <c r="S1785" i="61"/>
  <c r="G1703" i="66"/>
  <c r="H1703" i="66" s="1"/>
  <c r="G145" i="66"/>
  <c r="H145" i="66" s="1"/>
  <c r="G41" i="66"/>
  <c r="H41" i="66" s="1"/>
  <c r="G1684" i="66"/>
  <c r="H1684" i="66" s="1"/>
  <c r="G885" i="66"/>
  <c r="H885" i="66" s="1"/>
  <c r="G2286" i="66"/>
  <c r="H2286" i="66" s="1"/>
  <c r="G1910" i="66"/>
  <c r="H1910" i="66" s="1"/>
  <c r="G1470" i="66"/>
  <c r="H1470" i="66" s="1"/>
  <c r="G696" i="66"/>
  <c r="H696" i="66" s="1"/>
  <c r="R433" i="61"/>
  <c r="G130" i="66"/>
  <c r="H130" i="66" s="1"/>
  <c r="R1486" i="61"/>
  <c r="G1572" i="66"/>
  <c r="H1572" i="66" s="1"/>
  <c r="G1123" i="66"/>
  <c r="H1123" i="66" s="1"/>
  <c r="G1017" i="66"/>
  <c r="H1017" i="66" s="1"/>
  <c r="G1218" i="66"/>
  <c r="H1218" i="66" s="1"/>
  <c r="G1184" i="66"/>
  <c r="H1184" i="66" s="1"/>
  <c r="G2283" i="66"/>
  <c r="H2283" i="66" s="1"/>
  <c r="G1679" i="66"/>
  <c r="H1679" i="66" s="1"/>
  <c r="G915" i="66"/>
  <c r="H915" i="66" s="1"/>
  <c r="R236" i="61"/>
  <c r="G593" i="66"/>
  <c r="H593" i="66" s="1"/>
  <c r="G1685" i="66"/>
  <c r="H1685" i="66" s="1"/>
  <c r="G1892" i="66"/>
  <c r="H1892" i="66" s="1"/>
  <c r="G784" i="66"/>
  <c r="H784" i="66" s="1"/>
  <c r="S779" i="61"/>
  <c r="S761" i="61"/>
  <c r="S836" i="61"/>
  <c r="S775" i="61"/>
  <c r="S846" i="61"/>
  <c r="S809" i="61"/>
  <c r="S866" i="61"/>
  <c r="S829" i="61"/>
  <c r="S783" i="61"/>
  <c r="S784" i="61"/>
  <c r="S782" i="61"/>
  <c r="S773" i="61"/>
  <c r="S876" i="61"/>
  <c r="S839" i="61"/>
  <c r="S794" i="61"/>
  <c r="S853" i="61"/>
  <c r="S807" i="61"/>
  <c r="S801" i="61"/>
  <c r="S756" i="61"/>
  <c r="S818" i="61"/>
  <c r="S848" i="61"/>
  <c r="S823" i="61"/>
  <c r="S855" i="61"/>
  <c r="S755" i="61"/>
  <c r="S763" i="61"/>
  <c r="S820" i="61"/>
  <c r="S852" i="61"/>
  <c r="S827" i="61"/>
  <c r="S857" i="61"/>
  <c r="S776" i="61"/>
  <c r="S789" i="61"/>
  <c r="S790" i="61"/>
  <c r="S826" i="61"/>
  <c r="S858" i="61"/>
  <c r="S831" i="61"/>
  <c r="S861" i="61"/>
  <c r="S788" i="61"/>
  <c r="S795" i="61"/>
  <c r="S830" i="61"/>
  <c r="S860" i="61"/>
  <c r="S833" i="61"/>
  <c r="S863" i="61"/>
  <c r="S798" i="61"/>
  <c r="S774" i="61"/>
  <c r="S765" i="61"/>
  <c r="S805" i="61"/>
  <c r="S759" i="61"/>
  <c r="S832" i="61"/>
  <c r="S864" i="61"/>
  <c r="S835" i="61"/>
  <c r="S865" i="61"/>
  <c r="S778" i="61"/>
  <c r="S803" i="61"/>
  <c r="S792" i="61"/>
  <c r="S808" i="61"/>
  <c r="S840" i="61"/>
  <c r="S870" i="61"/>
  <c r="S811" i="61"/>
  <c r="S841" i="61"/>
  <c r="S875" i="61"/>
  <c r="S800" i="61"/>
  <c r="S797" i="61"/>
  <c r="S810" i="61"/>
  <c r="S842" i="61"/>
  <c r="S872" i="61"/>
  <c r="S813" i="61"/>
  <c r="S843" i="61"/>
  <c r="S879" i="61"/>
  <c r="S760" i="61"/>
  <c r="S767" i="61"/>
  <c r="S770" i="61"/>
  <c r="S812" i="61"/>
  <c r="S844" i="61"/>
  <c r="S874" i="61"/>
  <c r="S815" i="61"/>
  <c r="S851" i="61"/>
  <c r="S1636" i="61"/>
  <c r="G1506" i="66"/>
  <c r="H1506" i="66" s="1"/>
  <c r="S1689" i="61"/>
  <c r="G1276" i="66"/>
  <c r="H1276" i="66" s="1"/>
  <c r="S1668" i="61"/>
  <c r="G996" i="66"/>
  <c r="H996" i="66" s="1"/>
  <c r="G984" i="66"/>
  <c r="H984" i="66" s="1"/>
  <c r="G1871" i="66"/>
  <c r="H1871" i="66" s="1"/>
  <c r="G1088" i="66"/>
  <c r="H1088" i="66" s="1"/>
  <c r="G418" i="66"/>
  <c r="H418" i="66" s="1"/>
  <c r="G916" i="66"/>
  <c r="H916" i="66" s="1"/>
  <c r="G1097" i="66"/>
  <c r="H1097" i="66" s="1"/>
  <c r="G1589" i="66"/>
  <c r="H1589" i="66" s="1"/>
  <c r="M1611" i="61"/>
  <c r="G2224" i="66"/>
  <c r="H2224" i="66" s="1"/>
  <c r="G672" i="66"/>
  <c r="H672" i="66" s="1"/>
  <c r="G793" i="66"/>
  <c r="H793" i="66" s="1"/>
  <c r="G1588" i="66"/>
  <c r="H1588" i="66" s="1"/>
  <c r="G1279" i="66"/>
  <c r="H1279" i="66" s="1"/>
  <c r="G698" i="66"/>
  <c r="H698" i="66" s="1"/>
  <c r="G1619" i="66"/>
  <c r="H1619" i="66" s="1"/>
  <c r="G592" i="66"/>
  <c r="H592" i="66" s="1"/>
  <c r="G1384" i="66"/>
  <c r="H1384" i="66" s="1"/>
  <c r="G1717" i="66"/>
  <c r="H1717" i="66" s="1"/>
  <c r="G456" i="66"/>
  <c r="H456" i="66" s="1"/>
  <c r="G1971" i="66"/>
  <c r="H1971" i="66" s="1"/>
  <c r="G373" i="66"/>
  <c r="H373" i="66" s="1"/>
  <c r="G1784" i="66"/>
  <c r="H1784" i="66" s="1"/>
  <c r="G2181" i="66"/>
  <c r="H2181" i="66" s="1"/>
  <c r="G1096" i="66"/>
  <c r="H1096" i="66" s="1"/>
  <c r="G1483" i="66"/>
  <c r="H1483" i="66" s="1"/>
  <c r="G894" i="66"/>
  <c r="H894" i="66" s="1"/>
  <c r="G1006" i="66"/>
  <c r="H1006" i="66" s="1"/>
  <c r="G62" i="66"/>
  <c r="H62" i="66" s="1"/>
  <c r="G884" i="66"/>
  <c r="H884" i="66" s="1"/>
  <c r="G353" i="66"/>
  <c r="H353" i="66" s="1"/>
  <c r="G1196" i="66"/>
  <c r="H1196" i="66" s="1"/>
  <c r="G2327" i="66"/>
  <c r="H2327" i="66" s="1"/>
  <c r="S793" i="61"/>
  <c r="S799" i="61"/>
  <c r="S785" i="61"/>
  <c r="S822" i="61"/>
  <c r="S850" i="61"/>
  <c r="S878" i="61"/>
  <c r="S817" i="61"/>
  <c r="S847" i="61"/>
  <c r="S877" i="61"/>
  <c r="M486" i="61"/>
  <c r="S769" i="61"/>
  <c r="S758" i="61"/>
  <c r="S787" i="61"/>
  <c r="S780" i="61"/>
  <c r="S828" i="61"/>
  <c r="S854" i="61"/>
  <c r="S819" i="61"/>
  <c r="S845" i="61"/>
  <c r="S871" i="61"/>
  <c r="S1388" i="61"/>
  <c r="S1414" i="61"/>
  <c r="G2197" i="66"/>
  <c r="H2197" i="66" s="1"/>
  <c r="S1440" i="61"/>
  <c r="G421" i="66"/>
  <c r="H421" i="66" s="1"/>
  <c r="G1066" i="66"/>
  <c r="H1066" i="66" s="1"/>
  <c r="G2339" i="66"/>
  <c r="H2339" i="66" s="1"/>
  <c r="G2002" i="66"/>
  <c r="H2002" i="66" s="1"/>
  <c r="G1794" i="66"/>
  <c r="H1794" i="66" s="1"/>
  <c r="G1385" i="66"/>
  <c r="H1385" i="66" s="1"/>
  <c r="G23" i="66"/>
  <c r="H23" i="66" s="1"/>
  <c r="G670" i="66"/>
  <c r="H670" i="66" s="1"/>
  <c r="G378" i="66"/>
  <c r="H378" i="66" s="1"/>
  <c r="G785" i="66"/>
  <c r="H785" i="66" s="1"/>
  <c r="G354" i="66"/>
  <c r="H354" i="66" s="1"/>
  <c r="G708" i="66"/>
  <c r="H708" i="66" s="1"/>
  <c r="G1699" i="66"/>
  <c r="H1699" i="66" s="1"/>
  <c r="G435" i="66"/>
  <c r="H435" i="66" s="1"/>
  <c r="G442" i="66"/>
  <c r="H442" i="66" s="1"/>
  <c r="G674" i="66"/>
  <c r="H674" i="66" s="1"/>
  <c r="S1390" i="61"/>
  <c r="S1416" i="61"/>
  <c r="S1442" i="61"/>
  <c r="S1397" i="61"/>
  <c r="S1423" i="61"/>
  <c r="S1447" i="61"/>
  <c r="S1495" i="61"/>
  <c r="S1488" i="61"/>
  <c r="S1382" i="61"/>
  <c r="S1392" i="61"/>
  <c r="S1418" i="61"/>
  <c r="S1446" i="61"/>
  <c r="S1473" i="61"/>
  <c r="S1399" i="61"/>
  <c r="S1425" i="61"/>
  <c r="S1449" i="61"/>
  <c r="S1497" i="61"/>
  <c r="S1490" i="61"/>
  <c r="S1394" i="61"/>
  <c r="S1422" i="61"/>
  <c r="S1448" i="61"/>
  <c r="S1471" i="61"/>
  <c r="S1401" i="61"/>
  <c r="S1427" i="61"/>
  <c r="S1451" i="61"/>
  <c r="S1472" i="61"/>
  <c r="S1499" i="61"/>
  <c r="S1492" i="61"/>
  <c r="S1398" i="61"/>
  <c r="S1424" i="61"/>
  <c r="S1450" i="61"/>
  <c r="S1403" i="61"/>
  <c r="S1453" i="61"/>
  <c r="S1503" i="61"/>
  <c r="S1494" i="61"/>
  <c r="S1400" i="61"/>
  <c r="S1426" i="61"/>
  <c r="S1452" i="61"/>
  <c r="S1469" i="61"/>
  <c r="S1405" i="61"/>
  <c r="S1429" i="61"/>
  <c r="S1455" i="61"/>
  <c r="S1479" i="61"/>
  <c r="S1496" i="61"/>
  <c r="S1380" i="61"/>
  <c r="S1402" i="61"/>
  <c r="S1428" i="61"/>
  <c r="S1454" i="61"/>
  <c r="S1381" i="61"/>
  <c r="S1407" i="61"/>
  <c r="S1431" i="61"/>
  <c r="S1457" i="61"/>
  <c r="S1481" i="61"/>
  <c r="S1498" i="61"/>
  <c r="S1386" i="61"/>
  <c r="S1404" i="61"/>
  <c r="S1430" i="61"/>
  <c r="S1456" i="61"/>
  <c r="S1383" i="61"/>
  <c r="S1409" i="61"/>
  <c r="S1433" i="61"/>
  <c r="S1459" i="61"/>
  <c r="S1483" i="61"/>
  <c r="S1474" i="61"/>
  <c r="S1502" i="61"/>
  <c r="S1475" i="61"/>
  <c r="S1406" i="61"/>
  <c r="S1432" i="61"/>
  <c r="S1458" i="61"/>
  <c r="S1385" i="61"/>
  <c r="S1411" i="61"/>
  <c r="S1435" i="61"/>
  <c r="S1463" i="61"/>
  <c r="S1485" i="61"/>
  <c r="S1478" i="61"/>
  <c r="S1504" i="61"/>
  <c r="S1408" i="61"/>
  <c r="S1434" i="61"/>
  <c r="S1460" i="61"/>
  <c r="S1387" i="61"/>
  <c r="S1413" i="61"/>
  <c r="S1439" i="61"/>
  <c r="S1465" i="61"/>
  <c r="S1487" i="61"/>
  <c r="S1480" i="61"/>
  <c r="M2058" i="61"/>
  <c r="S1468" i="61"/>
  <c r="S1410" i="61"/>
  <c r="S1436" i="61"/>
  <c r="S1462" i="61"/>
  <c r="S1389" i="61"/>
  <c r="S1417" i="61"/>
  <c r="S1441" i="61"/>
  <c r="S1467" i="61"/>
  <c r="S1489" i="61"/>
  <c r="S1482" i="61"/>
  <c r="S1384" i="61"/>
  <c r="S1412" i="61"/>
  <c r="S1438" i="61"/>
  <c r="S1464" i="61"/>
  <c r="S1393" i="61"/>
  <c r="S1419" i="61"/>
  <c r="S1443" i="61"/>
  <c r="S1491" i="61"/>
  <c r="S1651" i="61"/>
  <c r="S1691" i="61"/>
  <c r="S1686" i="61"/>
  <c r="M1058" i="61"/>
  <c r="S1695" i="61"/>
  <c r="S1688" i="61"/>
  <c r="G2091" i="66"/>
  <c r="H2091" i="66" s="1"/>
  <c r="G316" i="66"/>
  <c r="H316" i="66" s="1"/>
  <c r="S1658" i="61"/>
  <c r="S1715" i="61"/>
  <c r="S1710" i="61"/>
  <c r="S1713" i="61"/>
  <c r="S1632" i="61"/>
  <c r="S1719" i="61"/>
  <c r="S1712" i="61"/>
  <c r="G347" i="66"/>
  <c r="H347" i="66" s="1"/>
  <c r="G2184" i="66"/>
  <c r="H2184" i="66" s="1"/>
  <c r="S1731" i="61"/>
  <c r="S1716" i="61"/>
  <c r="S1743" i="61"/>
  <c r="G333" i="66"/>
  <c r="H333" i="66" s="1"/>
  <c r="S1692" i="61"/>
  <c r="G2001" i="66"/>
  <c r="H2001" i="66" s="1"/>
  <c r="G813" i="66"/>
  <c r="H813" i="66" s="1"/>
  <c r="G689" i="66"/>
  <c r="H689" i="66" s="1"/>
  <c r="S1640" i="61"/>
  <c r="S1667" i="61"/>
  <c r="S1726" i="61"/>
  <c r="S1746" i="61"/>
  <c r="S1653" i="61"/>
  <c r="S1669" i="61"/>
  <c r="S1729" i="61"/>
  <c r="G1974" i="66"/>
  <c r="H1974" i="66" s="1"/>
  <c r="G950" i="66"/>
  <c r="H950" i="66" s="1"/>
  <c r="S1649" i="61"/>
  <c r="S1673" i="61"/>
  <c r="S1662" i="61"/>
  <c r="G243" i="66"/>
  <c r="H243" i="66" s="1"/>
  <c r="G1485" i="66"/>
  <c r="H1485" i="66" s="1"/>
  <c r="S1660" i="61"/>
  <c r="S1664" i="61"/>
  <c r="P1288" i="61"/>
  <c r="O413" i="61"/>
  <c r="N529" i="61"/>
  <c r="N928" i="61"/>
  <c r="O429" i="61"/>
  <c r="P429" i="61"/>
  <c r="O928" i="61"/>
  <c r="N429" i="61"/>
  <c r="O1154" i="61"/>
  <c r="O1679" i="61"/>
  <c r="P1154" i="61"/>
  <c r="P928" i="61"/>
  <c r="P1679" i="61"/>
  <c r="P5" i="61"/>
  <c r="O5" i="61"/>
  <c r="N1679" i="61"/>
  <c r="P1779" i="61"/>
  <c r="O1428" i="61"/>
  <c r="M833" i="61"/>
  <c r="O132" i="61"/>
  <c r="N132" i="61"/>
  <c r="P1428" i="61"/>
  <c r="P529" i="61"/>
  <c r="N1882" i="61"/>
  <c r="N257" i="61"/>
  <c r="O1757" i="61"/>
  <c r="O1882" i="61"/>
  <c r="N1553" i="61"/>
  <c r="O804" i="61"/>
  <c r="N404" i="61"/>
  <c r="P404" i="61"/>
  <c r="P132" i="61"/>
  <c r="P257" i="61"/>
  <c r="P1757" i="61"/>
  <c r="P1882" i="61"/>
  <c r="P804" i="61"/>
  <c r="O404" i="61"/>
  <c r="N1904" i="61"/>
  <c r="O257" i="61"/>
  <c r="N1779" i="61"/>
  <c r="O1904" i="61"/>
  <c r="O1779" i="61"/>
  <c r="P1904" i="61"/>
  <c r="N1757" i="61"/>
  <c r="N1428" i="61"/>
  <c r="O1553" i="61"/>
  <c r="N804" i="61"/>
  <c r="O958" i="61"/>
  <c r="O529" i="61"/>
  <c r="O1038" i="61"/>
  <c r="O458" i="61"/>
  <c r="O303" i="61"/>
  <c r="P1678" i="61"/>
  <c r="P1788" i="61"/>
  <c r="N663" i="61"/>
  <c r="P663" i="61"/>
  <c r="O1333" i="61"/>
  <c r="N1333" i="61"/>
  <c r="P654" i="61"/>
  <c r="P632" i="61"/>
  <c r="O178" i="61"/>
  <c r="P1304" i="61"/>
  <c r="M538" i="61"/>
  <c r="N1304" i="61"/>
  <c r="N654" i="61"/>
  <c r="P779" i="61"/>
  <c r="P1458" i="61"/>
  <c r="P1208" i="61"/>
  <c r="N757" i="61"/>
  <c r="O1208" i="61"/>
  <c r="M1208" i="61"/>
  <c r="N178" i="61"/>
  <c r="N1928" i="61"/>
  <c r="M1333" i="61"/>
  <c r="N1458" i="61"/>
  <c r="P27" i="61"/>
  <c r="N27" i="61"/>
  <c r="O1928" i="61"/>
  <c r="O757" i="61"/>
  <c r="P178" i="61"/>
  <c r="P1928" i="61"/>
  <c r="N632" i="61"/>
  <c r="P757" i="61"/>
  <c r="N1179" i="61"/>
  <c r="O654" i="61"/>
  <c r="N1029" i="61"/>
  <c r="O1029" i="61"/>
  <c r="N428" i="61"/>
  <c r="P1803" i="61"/>
  <c r="O27" i="61"/>
  <c r="N779" i="61"/>
  <c r="O632" i="61"/>
  <c r="O1304" i="61"/>
  <c r="P1029" i="61"/>
  <c r="N1429" i="61"/>
  <c r="O1429" i="61"/>
  <c r="P1429" i="61"/>
  <c r="M1413" i="61"/>
  <c r="P458" i="61"/>
  <c r="P1382" i="61"/>
  <c r="P2083" i="61"/>
  <c r="O1413" i="61"/>
  <c r="M208" i="61"/>
  <c r="M1958" i="61"/>
  <c r="P1413" i="61"/>
  <c r="O1529" i="61"/>
  <c r="O1507" i="61"/>
  <c r="P1929" i="61"/>
  <c r="P1507" i="61"/>
  <c r="N1929" i="61"/>
  <c r="N52" i="61"/>
  <c r="P208" i="61"/>
  <c r="N413" i="61"/>
  <c r="O208" i="61"/>
  <c r="O1958" i="61"/>
  <c r="N1958" i="61"/>
  <c r="M81" i="61"/>
  <c r="O803" i="61"/>
  <c r="N1382" i="61"/>
  <c r="O1382" i="61"/>
  <c r="M288" i="61"/>
  <c r="O1404" i="61"/>
  <c r="O929" i="61"/>
  <c r="N2029" i="61"/>
  <c r="O154" i="61"/>
  <c r="P507" i="61"/>
  <c r="O2007" i="61"/>
  <c r="N1663" i="61"/>
  <c r="O2029" i="61"/>
  <c r="P2007" i="61"/>
  <c r="P1083" i="61"/>
  <c r="N154" i="61"/>
  <c r="P2029" i="61"/>
  <c r="N1083" i="61"/>
  <c r="P163" i="61"/>
  <c r="M1663" i="61"/>
  <c r="P154" i="61"/>
  <c r="N1678" i="61"/>
  <c r="O1083" i="61"/>
  <c r="O1663" i="61"/>
  <c r="O163" i="61"/>
  <c r="N2007" i="61"/>
  <c r="N303" i="61"/>
  <c r="P929" i="61"/>
  <c r="P303" i="61"/>
  <c r="N163" i="61"/>
  <c r="N507" i="61"/>
  <c r="O1678" i="61"/>
  <c r="N929" i="61"/>
  <c r="O507" i="61"/>
  <c r="O1788" i="61"/>
  <c r="P382" i="61"/>
  <c r="O279" i="61"/>
  <c r="N1654" i="61"/>
  <c r="P1654" i="61"/>
  <c r="P679" i="61"/>
  <c r="P708" i="61"/>
  <c r="M2038" i="61"/>
  <c r="P279" i="61"/>
  <c r="N913" i="61"/>
  <c r="N1303" i="61"/>
  <c r="O1303" i="61"/>
  <c r="P2038" i="61"/>
  <c r="N708" i="61"/>
  <c r="N1632" i="61"/>
  <c r="P913" i="61"/>
  <c r="N382" i="61"/>
  <c r="O1654" i="61"/>
  <c r="O1632" i="61"/>
  <c r="M913" i="61"/>
  <c r="P1279" i="61"/>
  <c r="O1257" i="61"/>
  <c r="P803" i="61"/>
  <c r="N538" i="61"/>
  <c r="N81" i="61"/>
  <c r="N1913" i="61"/>
  <c r="N288" i="61"/>
  <c r="O288" i="61"/>
  <c r="P1913" i="61"/>
  <c r="P1257" i="61"/>
  <c r="P1833" i="61"/>
  <c r="O538" i="61"/>
  <c r="N304" i="61"/>
  <c r="O1833" i="61"/>
  <c r="M1913" i="61"/>
  <c r="N1279" i="61"/>
  <c r="N1804" i="61"/>
  <c r="O1279" i="61"/>
  <c r="O304" i="61"/>
  <c r="O1804" i="61"/>
  <c r="P81" i="61"/>
  <c r="P1804" i="61"/>
  <c r="M1833" i="61"/>
  <c r="N803" i="61"/>
  <c r="P304" i="61"/>
  <c r="N1257" i="61"/>
  <c r="G1609" i="66"/>
  <c r="H1609" i="66" s="1"/>
  <c r="G66" i="66"/>
  <c r="H66" i="66" s="1"/>
  <c r="G1382" i="66"/>
  <c r="H1382" i="66" s="1"/>
  <c r="N1054" i="61"/>
  <c r="O1054" i="61"/>
  <c r="G60" i="66"/>
  <c r="H60" i="66" s="1"/>
  <c r="P1054" i="61"/>
  <c r="P1553" i="61"/>
  <c r="R808" i="61"/>
  <c r="G2242" i="66"/>
  <c r="H2242" i="66" s="1"/>
  <c r="G319" i="66"/>
  <c r="H319" i="66" s="1"/>
  <c r="G2315" i="66"/>
  <c r="H2315" i="66" s="1"/>
  <c r="G1686" i="66"/>
  <c r="H1686" i="66" s="1"/>
  <c r="N1404" i="61"/>
  <c r="R1558" i="61"/>
  <c r="G1194" i="66"/>
  <c r="H1194" i="66" s="1"/>
  <c r="O52" i="61"/>
  <c r="N2054" i="61"/>
  <c r="N1708" i="61"/>
  <c r="P333" i="61"/>
  <c r="G1893" i="66"/>
  <c r="H1893" i="66" s="1"/>
  <c r="O1053" i="61"/>
  <c r="P1053" i="61"/>
  <c r="O333" i="61"/>
  <c r="P2054" i="61"/>
  <c r="N333" i="61"/>
  <c r="G994" i="66"/>
  <c r="H994" i="66" s="1"/>
  <c r="N1053" i="61"/>
  <c r="P52" i="61"/>
  <c r="O2054" i="61"/>
  <c r="P1404" i="61"/>
  <c r="P1708" i="61"/>
  <c r="O1179" i="61"/>
  <c r="N958" i="61"/>
  <c r="G591" i="66"/>
  <c r="H591" i="66" s="1"/>
  <c r="G1314" i="66"/>
  <c r="H1314" i="66" s="1"/>
  <c r="P553" i="61"/>
  <c r="O553" i="61"/>
  <c r="P1179" i="61"/>
  <c r="R1736" i="61"/>
  <c r="G1490" i="66"/>
  <c r="H1490" i="66" s="1"/>
  <c r="R1236" i="61"/>
  <c r="G209" i="66"/>
  <c r="H209" i="66" s="1"/>
  <c r="M361" i="61"/>
  <c r="N553" i="61"/>
  <c r="N1803" i="61"/>
  <c r="O1803" i="61"/>
  <c r="P958" i="61"/>
  <c r="G2094" i="66"/>
  <c r="H2094" i="66" s="1"/>
  <c r="O779" i="61"/>
  <c r="M1361" i="61"/>
  <c r="G890" i="66"/>
  <c r="H890" i="66" s="1"/>
  <c r="G2136" i="66"/>
  <c r="H2136" i="66" s="1"/>
  <c r="S2131" i="61"/>
  <c r="S2133" i="61"/>
  <c r="G260" i="66"/>
  <c r="H260" i="66" s="1"/>
  <c r="P833" i="61"/>
  <c r="M1736" i="61"/>
  <c r="M611" i="61"/>
  <c r="I350" i="63"/>
  <c r="R933" i="61"/>
  <c r="O833" i="61"/>
  <c r="S1029" i="61"/>
  <c r="S1659" i="61"/>
  <c r="S1641" i="61"/>
  <c r="S1734" i="61"/>
  <c r="S1671" i="61"/>
  <c r="S1693" i="61"/>
  <c r="S1717" i="61"/>
  <c r="S1732" i="61"/>
  <c r="S1666" i="61"/>
  <c r="S1690" i="61"/>
  <c r="S1714" i="61"/>
  <c r="S1749" i="61"/>
  <c r="J192" i="63"/>
  <c r="S796" i="61"/>
  <c r="S772" i="61"/>
  <c r="S766" i="61"/>
  <c r="S814" i="61"/>
  <c r="S838" i="61"/>
  <c r="S862" i="61"/>
  <c r="S825" i="61"/>
  <c r="S849" i="61"/>
  <c r="S873" i="61"/>
  <c r="S1077" i="61"/>
  <c r="S1630" i="61"/>
  <c r="S1654" i="61"/>
  <c r="S1753" i="61"/>
  <c r="S1675" i="61"/>
  <c r="S1697" i="61"/>
  <c r="S1721" i="61"/>
  <c r="S1751" i="61"/>
  <c r="S1670" i="61"/>
  <c r="S1694" i="61"/>
  <c r="S1718" i="61"/>
  <c r="G1271" i="66"/>
  <c r="H1271" i="66" s="1"/>
  <c r="G1897" i="66"/>
  <c r="H1897" i="66" s="1"/>
  <c r="G2108" i="66"/>
  <c r="H2108" i="66" s="1"/>
  <c r="G440" i="66"/>
  <c r="H440" i="66" s="1"/>
  <c r="S1131" i="61"/>
  <c r="S1637" i="61"/>
  <c r="S1633" i="61"/>
  <c r="S1634" i="61"/>
  <c r="S1677" i="61"/>
  <c r="S1699" i="61"/>
  <c r="S1738" i="61"/>
  <c r="S1739" i="61"/>
  <c r="S1672" i="61"/>
  <c r="S1696" i="61"/>
  <c r="S1720" i="61"/>
  <c r="S1155" i="61"/>
  <c r="S1642" i="61"/>
  <c r="S1638" i="61"/>
  <c r="S1644" i="61"/>
  <c r="S1723" i="61"/>
  <c r="S1701" i="61"/>
  <c r="S1741" i="61"/>
  <c r="S1742" i="61"/>
  <c r="S1674" i="61"/>
  <c r="S1698" i="61"/>
  <c r="S1722" i="61"/>
  <c r="S1120" i="61"/>
  <c r="S1645" i="61"/>
  <c r="S1643" i="61"/>
  <c r="S1647" i="61"/>
  <c r="S1728" i="61"/>
  <c r="S1679" i="61"/>
  <c r="S1703" i="61"/>
  <c r="S1744" i="61"/>
  <c r="S1745" i="61"/>
  <c r="S1676" i="61"/>
  <c r="S1700" i="61"/>
  <c r="S1727" i="61"/>
  <c r="S1201" i="61"/>
  <c r="S1146" i="61"/>
  <c r="S1648" i="61"/>
  <c r="S1646" i="61"/>
  <c r="S1655" i="61"/>
  <c r="S1750" i="61"/>
  <c r="S1681" i="61"/>
  <c r="S1705" i="61"/>
  <c r="S1747" i="61"/>
  <c r="S1748" i="61"/>
  <c r="S1678" i="61"/>
  <c r="S1702" i="61"/>
  <c r="S1730" i="61"/>
  <c r="S1102" i="61"/>
  <c r="S1006" i="61"/>
  <c r="S1225" i="61"/>
  <c r="S1170" i="61"/>
  <c r="S1656" i="61"/>
  <c r="S1650" i="61"/>
  <c r="S1661" i="61"/>
  <c r="S1683" i="61"/>
  <c r="S1707" i="61"/>
  <c r="S1724" i="61"/>
  <c r="S1680" i="61"/>
  <c r="S1704" i="61"/>
  <c r="S1752" i="61"/>
  <c r="G11" i="66"/>
  <c r="H11" i="66" s="1"/>
  <c r="S135" i="61"/>
  <c r="S189" i="61"/>
  <c r="S1194" i="61"/>
  <c r="S1725" i="61"/>
  <c r="S1657" i="61"/>
  <c r="S1639" i="61"/>
  <c r="S1663" i="61"/>
  <c r="S1685" i="61"/>
  <c r="S1709" i="61"/>
  <c r="S1735" i="61"/>
  <c r="S1733" i="61"/>
  <c r="S1682" i="61"/>
  <c r="S1706" i="61"/>
  <c r="S1737" i="61"/>
  <c r="S1254" i="61"/>
  <c r="G900" i="66"/>
  <c r="H900" i="66" s="1"/>
  <c r="G683" i="66"/>
  <c r="H683" i="66" s="1"/>
  <c r="S1635" i="61"/>
  <c r="S1631" i="61"/>
  <c r="S1652" i="61"/>
  <c r="S1665" i="61"/>
  <c r="S1687" i="61"/>
  <c r="S1711" i="61"/>
  <c r="S1754" i="61"/>
  <c r="S1736" i="61"/>
  <c r="S1684" i="61"/>
  <c r="S1708" i="61"/>
  <c r="R1683" i="61"/>
  <c r="S199" i="61"/>
  <c r="G2343" i="66"/>
  <c r="H2343" i="66" s="1"/>
  <c r="G977" i="66"/>
  <c r="H977" i="66" s="1"/>
  <c r="G1475" i="66"/>
  <c r="H1475" i="66" s="1"/>
  <c r="S248" i="61"/>
  <c r="S249" i="61"/>
  <c r="S1790" i="61"/>
  <c r="G334" i="66"/>
  <c r="H334" i="66" s="1"/>
  <c r="G1190" i="66"/>
  <c r="H1190" i="66" s="1"/>
  <c r="G1712" i="66"/>
  <c r="H1712" i="66" s="1"/>
  <c r="G432" i="66"/>
  <c r="H432" i="66" s="1"/>
  <c r="G1817" i="66"/>
  <c r="H1817" i="66" s="1"/>
  <c r="S77" i="61"/>
  <c r="S236" i="61"/>
  <c r="G275" i="66"/>
  <c r="H275" i="66" s="1"/>
  <c r="G2250" i="66"/>
  <c r="H2250" i="66" s="1"/>
  <c r="G1997" i="66"/>
  <c r="H1997" i="66" s="1"/>
  <c r="S109" i="61"/>
  <c r="S1836" i="61"/>
  <c r="S1856" i="61"/>
  <c r="G992" i="66"/>
  <c r="H992" i="66" s="1"/>
  <c r="G540" i="66"/>
  <c r="H540" i="66" s="1"/>
  <c r="G796" i="66"/>
  <c r="H796" i="66" s="1"/>
  <c r="G816" i="66"/>
  <c r="H816" i="66" s="1"/>
  <c r="G806" i="66"/>
  <c r="H806" i="66" s="1"/>
  <c r="G1390" i="66"/>
  <c r="H1390" i="66" s="1"/>
  <c r="R109" i="61"/>
  <c r="S162" i="61"/>
  <c r="M1236" i="61"/>
  <c r="G332" i="66"/>
  <c r="H332" i="66" s="1"/>
  <c r="G2305" i="66"/>
  <c r="H2305" i="66" s="1"/>
  <c r="G1674" i="66"/>
  <c r="H1674" i="66" s="1"/>
  <c r="S181" i="61"/>
  <c r="S164" i="61"/>
  <c r="M558" i="61"/>
  <c r="S70" i="61"/>
  <c r="J360" i="63"/>
  <c r="S183" i="61"/>
  <c r="G2345" i="66"/>
  <c r="H2345" i="66" s="1"/>
  <c r="J13" i="63"/>
  <c r="S1507" i="61"/>
  <c r="S1531" i="61"/>
  <c r="S1510" i="61"/>
  <c r="S1534" i="61"/>
  <c r="S1564" i="61"/>
  <c r="S1588" i="61"/>
  <c r="S1612" i="61"/>
  <c r="S1567" i="61"/>
  <c r="S1591" i="61"/>
  <c r="S1615" i="61"/>
  <c r="S1509" i="61"/>
  <c r="S1533" i="61"/>
  <c r="S1556" i="61"/>
  <c r="S1512" i="61"/>
  <c r="S1539" i="61"/>
  <c r="S1590" i="61"/>
  <c r="S1614" i="61"/>
  <c r="S1569" i="61"/>
  <c r="S1593" i="61"/>
  <c r="S1617" i="61"/>
  <c r="S137" i="61"/>
  <c r="S206" i="61"/>
  <c r="S50" i="61"/>
  <c r="S166" i="61"/>
  <c r="S201" i="61"/>
  <c r="S1511" i="61"/>
  <c r="S1535" i="61"/>
  <c r="S1563" i="61"/>
  <c r="S1514" i="61"/>
  <c r="S1561" i="61"/>
  <c r="S1546" i="61"/>
  <c r="S1592" i="61"/>
  <c r="S1616" i="61"/>
  <c r="S1571" i="61"/>
  <c r="S1595" i="61"/>
  <c r="S1619" i="61"/>
  <c r="S1500" i="61"/>
  <c r="S145" i="61"/>
  <c r="S218" i="61"/>
  <c r="S176" i="61"/>
  <c r="S209" i="61"/>
  <c r="S1544" i="61"/>
  <c r="S1562" i="61"/>
  <c r="S1513" i="61"/>
  <c r="S1542" i="61"/>
  <c r="S1566" i="61"/>
  <c r="S1516" i="61"/>
  <c r="S1543" i="61"/>
  <c r="S1570" i="61"/>
  <c r="S1594" i="61"/>
  <c r="S1618" i="61"/>
  <c r="S1573" i="61"/>
  <c r="S1597" i="61"/>
  <c r="S1621" i="61"/>
  <c r="S198" i="61"/>
  <c r="S147" i="61"/>
  <c r="S230" i="61"/>
  <c r="S178" i="61"/>
  <c r="S211" i="61"/>
  <c r="S1555" i="61"/>
  <c r="S1537" i="61"/>
  <c r="S1515" i="61"/>
  <c r="S1553" i="61"/>
  <c r="S1536" i="61"/>
  <c r="S1518" i="61"/>
  <c r="S1552" i="61"/>
  <c r="S1557" i="61"/>
  <c r="S1572" i="61"/>
  <c r="S1596" i="61"/>
  <c r="S1620" i="61"/>
  <c r="S1575" i="61"/>
  <c r="S1599" i="61"/>
  <c r="S1623" i="61"/>
  <c r="S149" i="61"/>
  <c r="S122" i="61"/>
  <c r="S186" i="61"/>
  <c r="S213" i="61"/>
  <c r="S1517" i="61"/>
  <c r="S1560" i="61"/>
  <c r="S1545" i="61"/>
  <c r="S1520" i="61"/>
  <c r="S1574" i="61"/>
  <c r="S1598" i="61"/>
  <c r="S1622" i="61"/>
  <c r="S1577" i="61"/>
  <c r="S1601" i="61"/>
  <c r="S1625" i="61"/>
  <c r="J197" i="63"/>
  <c r="S159" i="61"/>
  <c r="S130" i="61"/>
  <c r="S188" i="61"/>
  <c r="S223" i="61"/>
  <c r="S1519" i="61"/>
  <c r="S1540" i="61"/>
  <c r="S1522" i="61"/>
  <c r="S1541" i="61"/>
  <c r="S1576" i="61"/>
  <c r="S1600" i="61"/>
  <c r="S1624" i="61"/>
  <c r="S1579" i="61"/>
  <c r="S1603" i="61"/>
  <c r="S1627" i="61"/>
  <c r="S161" i="61"/>
  <c r="S204" i="61"/>
  <c r="S138" i="61"/>
  <c r="S200" i="61"/>
  <c r="S225" i="61"/>
  <c r="S1521" i="61"/>
  <c r="S1551" i="61"/>
  <c r="S1554" i="61"/>
  <c r="S1524" i="61"/>
  <c r="S1550" i="61"/>
  <c r="S1578" i="61"/>
  <c r="S1602" i="61"/>
  <c r="S1626" i="61"/>
  <c r="S1581" i="61"/>
  <c r="S1605" i="61"/>
  <c r="S1629" i="61"/>
  <c r="S1371" i="61"/>
  <c r="S242" i="61"/>
  <c r="S169" i="61"/>
  <c r="S216" i="61"/>
  <c r="S140" i="61"/>
  <c r="S233" i="61"/>
  <c r="S1523" i="61"/>
  <c r="S1549" i="61"/>
  <c r="S1526" i="61"/>
  <c r="S1580" i="61"/>
  <c r="S1604" i="61"/>
  <c r="S1628" i="61"/>
  <c r="S1583" i="61"/>
  <c r="S1607" i="61"/>
  <c r="S171" i="61"/>
  <c r="S142" i="61"/>
  <c r="S235" i="61"/>
  <c r="S1568" i="61"/>
  <c r="S1525" i="61"/>
  <c r="S1558" i="61"/>
  <c r="S1528" i="61"/>
  <c r="S1559" i="61"/>
  <c r="S1582" i="61"/>
  <c r="S1606" i="61"/>
  <c r="S1585" i="61"/>
  <c r="S1609" i="61"/>
  <c r="S173" i="61"/>
  <c r="S152" i="61"/>
  <c r="S237" i="61"/>
  <c r="S1527" i="61"/>
  <c r="S1538" i="61"/>
  <c r="S1506" i="61"/>
  <c r="S1530" i="61"/>
  <c r="S1548" i="61"/>
  <c r="S1584" i="61"/>
  <c r="S1608" i="61"/>
  <c r="S1587" i="61"/>
  <c r="S1611" i="61"/>
  <c r="S9" i="61"/>
  <c r="S93" i="61"/>
  <c r="S154" i="61"/>
  <c r="S247" i="61"/>
  <c r="S1505" i="61"/>
  <c r="S1529" i="61"/>
  <c r="S1547" i="61"/>
  <c r="S1508" i="61"/>
  <c r="S1532" i="61"/>
  <c r="S1586" i="61"/>
  <c r="S1610" i="61"/>
  <c r="S1565" i="61"/>
  <c r="S1589" i="61"/>
  <c r="S2135" i="61"/>
  <c r="S1007" i="61"/>
  <c r="S1055" i="61"/>
  <c r="S1090" i="61"/>
  <c r="S1032" i="61"/>
  <c r="S1122" i="61"/>
  <c r="M1808" i="61"/>
  <c r="J256" i="63"/>
  <c r="J138" i="63"/>
  <c r="S391" i="61"/>
  <c r="S415" i="61"/>
  <c r="S437" i="61"/>
  <c r="S461" i="61"/>
  <c r="S485" i="61"/>
  <c r="S398" i="61"/>
  <c r="S422" i="61"/>
  <c r="S446" i="61"/>
  <c r="S470" i="61"/>
  <c r="S494" i="61"/>
  <c r="S1009" i="61"/>
  <c r="S1033" i="61"/>
  <c r="S1057" i="61"/>
  <c r="S1081" i="61"/>
  <c r="S1095" i="61"/>
  <c r="S1010" i="61"/>
  <c r="S1034" i="61"/>
  <c r="S1056" i="61"/>
  <c r="S1080" i="61"/>
  <c r="S1124" i="61"/>
  <c r="S1031" i="61"/>
  <c r="S1079" i="61"/>
  <c r="S1008" i="61"/>
  <c r="S1078" i="61"/>
  <c r="S196" i="61"/>
  <c r="S113" i="61"/>
  <c r="S151" i="61"/>
  <c r="S175" i="61"/>
  <c r="S240" i="61"/>
  <c r="S190" i="61"/>
  <c r="S90" i="61"/>
  <c r="S144" i="61"/>
  <c r="S168" i="61"/>
  <c r="S212" i="61"/>
  <c r="S191" i="61"/>
  <c r="S215" i="61"/>
  <c r="S239" i="61"/>
  <c r="S393" i="61"/>
  <c r="S417" i="61"/>
  <c r="S439" i="61"/>
  <c r="S463" i="61"/>
  <c r="S487" i="61"/>
  <c r="S400" i="61"/>
  <c r="S424" i="61"/>
  <c r="S448" i="61"/>
  <c r="S472" i="61"/>
  <c r="S496" i="61"/>
  <c r="S1011" i="61"/>
  <c r="S1035" i="61"/>
  <c r="S1059" i="61"/>
  <c r="S1083" i="61"/>
  <c r="S1103" i="61"/>
  <c r="S1012" i="61"/>
  <c r="S1036" i="61"/>
  <c r="S1058" i="61"/>
  <c r="S1082" i="61"/>
  <c r="S1126" i="61"/>
  <c r="I56" i="63"/>
  <c r="S1054" i="61"/>
  <c r="G1576" i="66"/>
  <c r="H1576" i="66" s="1"/>
  <c r="S208" i="61"/>
  <c r="S115" i="61"/>
  <c r="S153" i="61"/>
  <c r="S177" i="61"/>
  <c r="S202" i="61"/>
  <c r="S96" i="61"/>
  <c r="S146" i="61"/>
  <c r="S170" i="61"/>
  <c r="S224" i="61"/>
  <c r="S193" i="61"/>
  <c r="S217" i="61"/>
  <c r="S241" i="61"/>
  <c r="S395" i="61"/>
  <c r="S419" i="61"/>
  <c r="S441" i="61"/>
  <c r="S465" i="61"/>
  <c r="S489" i="61"/>
  <c r="S402" i="61"/>
  <c r="S426" i="61"/>
  <c r="S450" i="61"/>
  <c r="S474" i="61"/>
  <c r="S498" i="61"/>
  <c r="S1091" i="61"/>
  <c r="S1013" i="61"/>
  <c r="S1037" i="61"/>
  <c r="S1061" i="61"/>
  <c r="S1085" i="61"/>
  <c r="S1127" i="61"/>
  <c r="S1014" i="61"/>
  <c r="S1038" i="61"/>
  <c r="S1060" i="61"/>
  <c r="S1084" i="61"/>
  <c r="S1104" i="61"/>
  <c r="S1128" i="61"/>
  <c r="S1282" i="61"/>
  <c r="S1374" i="61"/>
  <c r="G1192" i="66"/>
  <c r="H1192" i="66" s="1"/>
  <c r="G1391" i="66"/>
  <c r="H1391" i="66" s="1"/>
  <c r="G1818" i="66"/>
  <c r="H1818" i="66" s="1"/>
  <c r="G777" i="66"/>
  <c r="H777" i="66" s="1"/>
  <c r="G1413" i="66"/>
  <c r="H1413" i="66" s="1"/>
  <c r="G1094" i="66"/>
  <c r="H1094" i="66" s="1"/>
  <c r="G771" i="66"/>
  <c r="H771" i="66" s="1"/>
  <c r="G515" i="66"/>
  <c r="H515" i="66" s="1"/>
  <c r="G1924" i="66"/>
  <c r="H1924" i="66" s="1"/>
  <c r="G1760" i="66"/>
  <c r="H1760" i="66" s="1"/>
  <c r="G621" i="66"/>
  <c r="H621" i="66" s="1"/>
  <c r="G989" i="66"/>
  <c r="H989" i="66" s="1"/>
  <c r="G611" i="66"/>
  <c r="H611" i="66" s="1"/>
  <c r="G1891" i="66"/>
  <c r="H1891" i="66" s="1"/>
  <c r="G1174" i="66"/>
  <c r="H1174" i="66" s="1"/>
  <c r="G1716" i="66"/>
  <c r="H1716" i="66" s="1"/>
  <c r="G1890" i="66"/>
  <c r="H1890" i="66" s="1"/>
  <c r="G1987" i="66"/>
  <c r="H1987" i="66" s="1"/>
  <c r="G681" i="66"/>
  <c r="H681" i="66" s="1"/>
  <c r="S255" i="61"/>
  <c r="S210" i="61"/>
  <c r="S220" i="61"/>
  <c r="S131" i="61"/>
  <c r="S155" i="61"/>
  <c r="S214" i="61"/>
  <c r="S98" i="61"/>
  <c r="S148" i="61"/>
  <c r="S172" i="61"/>
  <c r="S246" i="61"/>
  <c r="S390" i="61"/>
  <c r="S195" i="61"/>
  <c r="S219" i="61"/>
  <c r="S243" i="61"/>
  <c r="S397" i="61"/>
  <c r="S421" i="61"/>
  <c r="S443" i="61"/>
  <c r="S467" i="61"/>
  <c r="S491" i="61"/>
  <c r="S404" i="61"/>
  <c r="S428" i="61"/>
  <c r="S452" i="61"/>
  <c r="S476" i="61"/>
  <c r="S500" i="61"/>
  <c r="S1099" i="61"/>
  <c r="S1015" i="61"/>
  <c r="S1039" i="61"/>
  <c r="S1063" i="61"/>
  <c r="S1097" i="61"/>
  <c r="S1016" i="61"/>
  <c r="S1040" i="61"/>
  <c r="S1062" i="61"/>
  <c r="S1093" i="61"/>
  <c r="S1106" i="61"/>
  <c r="S1396" i="61"/>
  <c r="S1420" i="61"/>
  <c r="S1444" i="61"/>
  <c r="S1391" i="61"/>
  <c r="S1415" i="61"/>
  <c r="S1437" i="61"/>
  <c r="S1461" i="61"/>
  <c r="S1470" i="61"/>
  <c r="S1501" i="61"/>
  <c r="S1476" i="61"/>
  <c r="J219" i="63"/>
  <c r="R2111" i="61"/>
  <c r="G16" i="66"/>
  <c r="H16" i="66" s="1"/>
  <c r="S988" i="61"/>
  <c r="S254" i="61"/>
  <c r="S232" i="61"/>
  <c r="S133" i="61"/>
  <c r="S157" i="61"/>
  <c r="S179" i="61"/>
  <c r="S192" i="61"/>
  <c r="S226" i="61"/>
  <c r="S106" i="61"/>
  <c r="S150" i="61"/>
  <c r="S174" i="61"/>
  <c r="S234" i="61"/>
  <c r="S197" i="61"/>
  <c r="S221" i="61"/>
  <c r="S245" i="61"/>
  <c r="S399" i="61"/>
  <c r="S423" i="61"/>
  <c r="S445" i="61"/>
  <c r="S469" i="61"/>
  <c r="S493" i="61"/>
  <c r="S406" i="61"/>
  <c r="S430" i="61"/>
  <c r="S454" i="61"/>
  <c r="S478" i="61"/>
  <c r="S502" i="61"/>
  <c r="S1115" i="61"/>
  <c r="S1017" i="61"/>
  <c r="S1041" i="61"/>
  <c r="S1065" i="61"/>
  <c r="S1092" i="61"/>
  <c r="S1088" i="61"/>
  <c r="S1018" i="61"/>
  <c r="S1042" i="61"/>
  <c r="S1064" i="61"/>
  <c r="S1101" i="61"/>
  <c r="S1108" i="61"/>
  <c r="S1330" i="61"/>
  <c r="G252" i="66"/>
  <c r="H252" i="66" s="1"/>
  <c r="G279" i="66"/>
  <c r="H279" i="66" s="1"/>
  <c r="G1079" i="66"/>
  <c r="H1079" i="66" s="1"/>
  <c r="G355" i="66"/>
  <c r="H355" i="66" s="1"/>
  <c r="G2030" i="66"/>
  <c r="H2030" i="66" s="1"/>
  <c r="G2295" i="66"/>
  <c r="H2295" i="66" s="1"/>
  <c r="G2104" i="66"/>
  <c r="H2104" i="66" s="1"/>
  <c r="G2233" i="66"/>
  <c r="H2233" i="66" s="1"/>
  <c r="M986" i="61"/>
  <c r="M683" i="61"/>
  <c r="S401" i="61"/>
  <c r="S425" i="61"/>
  <c r="S447" i="61"/>
  <c r="S471" i="61"/>
  <c r="S495" i="61"/>
  <c r="S408" i="61"/>
  <c r="S432" i="61"/>
  <c r="S456" i="61"/>
  <c r="S480" i="61"/>
  <c r="S504" i="61"/>
  <c r="S1094" i="61"/>
  <c r="S1019" i="61"/>
  <c r="S1043" i="61"/>
  <c r="S1067" i="61"/>
  <c r="S1100" i="61"/>
  <c r="S1098" i="61"/>
  <c r="S1020" i="61"/>
  <c r="S1044" i="61"/>
  <c r="S1066" i="61"/>
  <c r="S1105" i="61"/>
  <c r="S1110" i="61"/>
  <c r="I166" i="63"/>
  <c r="S128" i="61"/>
  <c r="G876" i="66"/>
  <c r="H876" i="66" s="1"/>
  <c r="S380" i="61"/>
  <c r="S392" i="61"/>
  <c r="S403" i="61"/>
  <c r="S427" i="61"/>
  <c r="S449" i="61"/>
  <c r="S473" i="61"/>
  <c r="S497" i="61"/>
  <c r="S410" i="61"/>
  <c r="S434" i="61"/>
  <c r="S458" i="61"/>
  <c r="S482" i="61"/>
  <c r="S1087" i="61"/>
  <c r="S1021" i="61"/>
  <c r="S1045" i="61"/>
  <c r="S1069" i="61"/>
  <c r="S1107" i="61"/>
  <c r="S1109" i="61"/>
  <c r="S1022" i="61"/>
  <c r="S1046" i="61"/>
  <c r="S1068" i="61"/>
  <c r="S1121" i="61"/>
  <c r="S1112" i="61"/>
  <c r="J325" i="63"/>
  <c r="G51" i="66"/>
  <c r="H51" i="66" s="1"/>
  <c r="G1205" i="66"/>
  <c r="H1205" i="66" s="1"/>
  <c r="G991" i="66"/>
  <c r="H991" i="66" s="1"/>
  <c r="J122" i="63"/>
  <c r="S222" i="61"/>
  <c r="S8" i="61"/>
  <c r="S139" i="61"/>
  <c r="S163" i="61"/>
  <c r="S185" i="61"/>
  <c r="S228" i="61"/>
  <c r="S28" i="61"/>
  <c r="S132" i="61"/>
  <c r="S156" i="61"/>
  <c r="S180" i="61"/>
  <c r="S203" i="61"/>
  <c r="S227" i="61"/>
  <c r="S251" i="61"/>
  <c r="S381" i="61"/>
  <c r="S405" i="61"/>
  <c r="S451" i="61"/>
  <c r="S475" i="61"/>
  <c r="S499" i="61"/>
  <c r="S412" i="61"/>
  <c r="S436" i="61"/>
  <c r="S460" i="61"/>
  <c r="S484" i="61"/>
  <c r="S1111" i="61"/>
  <c r="S1023" i="61"/>
  <c r="S1047" i="61"/>
  <c r="S1071" i="61"/>
  <c r="S1123" i="61"/>
  <c r="S1117" i="61"/>
  <c r="S1024" i="61"/>
  <c r="S1048" i="61"/>
  <c r="S1070" i="61"/>
  <c r="S1114" i="61"/>
  <c r="G1486" i="66"/>
  <c r="H1486" i="66" s="1"/>
  <c r="G1590" i="66"/>
  <c r="H1590" i="66" s="1"/>
  <c r="G54" i="66"/>
  <c r="H54" i="66" s="1"/>
  <c r="G721" i="66"/>
  <c r="H721" i="66" s="1"/>
  <c r="G1623" i="66"/>
  <c r="H1623" i="66" s="1"/>
  <c r="G2101" i="66"/>
  <c r="H2101" i="66" s="1"/>
  <c r="G2259" i="66"/>
  <c r="H2259" i="66" s="1"/>
  <c r="S244" i="61"/>
  <c r="S252" i="61"/>
  <c r="S141" i="61"/>
  <c r="S165" i="61"/>
  <c r="S187" i="61"/>
  <c r="S238" i="61"/>
  <c r="S44" i="61"/>
  <c r="S134" i="61"/>
  <c r="S158" i="61"/>
  <c r="S182" i="61"/>
  <c r="S205" i="61"/>
  <c r="S229" i="61"/>
  <c r="S253" i="61"/>
  <c r="S383" i="61"/>
  <c r="S407" i="61"/>
  <c r="S429" i="61"/>
  <c r="S453" i="61"/>
  <c r="S477" i="61"/>
  <c r="S501" i="61"/>
  <c r="S414" i="61"/>
  <c r="S438" i="61"/>
  <c r="S462" i="61"/>
  <c r="S486" i="61"/>
  <c r="S1089" i="61"/>
  <c r="S1119" i="61"/>
  <c r="S1025" i="61"/>
  <c r="S1049" i="61"/>
  <c r="S1073" i="61"/>
  <c r="S1026" i="61"/>
  <c r="S1050" i="61"/>
  <c r="S1072" i="61"/>
  <c r="S1096" i="61"/>
  <c r="S1116" i="61"/>
  <c r="S1319" i="61"/>
  <c r="G2251" i="66"/>
  <c r="H2251" i="66" s="1"/>
  <c r="S11" i="61"/>
  <c r="S61" i="61"/>
  <c r="S143" i="61"/>
  <c r="S167" i="61"/>
  <c r="S194" i="61"/>
  <c r="S250" i="61"/>
  <c r="S136" i="61"/>
  <c r="S160" i="61"/>
  <c r="S184" i="61"/>
  <c r="S388" i="61"/>
  <c r="S207" i="61"/>
  <c r="S385" i="61"/>
  <c r="S409" i="61"/>
  <c r="S431" i="61"/>
  <c r="S455" i="61"/>
  <c r="S479" i="61"/>
  <c r="S503" i="61"/>
  <c r="S416" i="61"/>
  <c r="S440" i="61"/>
  <c r="S464" i="61"/>
  <c r="S1129" i="61"/>
  <c r="S1027" i="61"/>
  <c r="S1051" i="61"/>
  <c r="S1075" i="61"/>
  <c r="S1113" i="61"/>
  <c r="S1086" i="61"/>
  <c r="S1028" i="61"/>
  <c r="S1052" i="61"/>
  <c r="S1074" i="61"/>
  <c r="I167" i="63"/>
  <c r="G896" i="66"/>
  <c r="H896" i="66" s="1"/>
  <c r="G1574" i="66"/>
  <c r="H1574" i="66" s="1"/>
  <c r="G879" i="66"/>
  <c r="H879" i="66" s="1"/>
  <c r="G712" i="66"/>
  <c r="H712" i="66" s="1"/>
  <c r="G1090" i="66"/>
  <c r="H1090" i="66" s="1"/>
  <c r="G2318" i="66"/>
  <c r="H2318" i="66" s="1"/>
  <c r="G2244" i="66"/>
  <c r="H2244" i="66" s="1"/>
  <c r="G1262" i="66"/>
  <c r="H1262" i="66" s="1"/>
  <c r="G2245" i="66"/>
  <c r="H2245" i="66" s="1"/>
  <c r="G690" i="66"/>
  <c r="H690" i="66" s="1"/>
  <c r="G1289" i="66"/>
  <c r="H1289" i="66" s="1"/>
  <c r="G1998" i="66"/>
  <c r="H1998" i="66" s="1"/>
  <c r="G993" i="66"/>
  <c r="H993" i="66" s="1"/>
  <c r="G246" i="66"/>
  <c r="H246" i="66" s="1"/>
  <c r="G1320" i="66"/>
  <c r="H1320" i="66" s="1"/>
  <c r="G2130" i="66"/>
  <c r="H2130" i="66" s="1"/>
  <c r="G1098" i="66"/>
  <c r="H1098" i="66" s="1"/>
  <c r="G726" i="66"/>
  <c r="H726" i="66" s="1"/>
  <c r="G280" i="66"/>
  <c r="H280" i="66" s="1"/>
  <c r="G1396" i="66"/>
  <c r="H1396" i="66" s="1"/>
  <c r="G860" i="66"/>
  <c r="H860" i="66" s="1"/>
  <c r="G2216" i="66"/>
  <c r="H2216" i="66" s="1"/>
  <c r="G1480" i="66"/>
  <c r="H1480" i="66" s="1"/>
  <c r="G1306" i="66"/>
  <c r="H1306" i="66" s="1"/>
  <c r="G791" i="66"/>
  <c r="H791" i="66" s="1"/>
  <c r="G898" i="66"/>
  <c r="H898" i="66" s="1"/>
  <c r="G1881" i="66"/>
  <c r="H1881" i="66" s="1"/>
  <c r="G1515" i="66"/>
  <c r="H1515" i="66" s="1"/>
  <c r="G46" i="66"/>
  <c r="H46" i="66" s="1"/>
  <c r="G1996" i="66"/>
  <c r="H1996" i="66" s="1"/>
  <c r="G601" i="66"/>
  <c r="H601" i="66" s="1"/>
  <c r="G1100" i="66"/>
  <c r="H1100" i="66" s="1"/>
  <c r="G1521" i="66"/>
  <c r="H1521" i="66" s="1"/>
  <c r="G1906" i="66"/>
  <c r="H1906" i="66" s="1"/>
  <c r="G1886" i="66"/>
  <c r="H1886" i="66" s="1"/>
  <c r="G1183" i="66"/>
  <c r="H1183" i="66" s="1"/>
  <c r="G794" i="66"/>
  <c r="H794" i="66" s="1"/>
  <c r="G695" i="66"/>
  <c r="H695" i="66" s="1"/>
  <c r="G49" i="66"/>
  <c r="H49" i="66" s="1"/>
  <c r="G1793" i="66"/>
  <c r="H1793" i="66" s="1"/>
  <c r="G2005" i="66"/>
  <c r="H2005" i="66" s="1"/>
  <c r="G1790" i="66"/>
  <c r="H1790" i="66" s="1"/>
  <c r="G1414" i="66"/>
  <c r="H1414" i="66" s="1"/>
  <c r="G473" i="66"/>
  <c r="H473" i="66" s="1"/>
  <c r="G1995" i="66"/>
  <c r="H1995" i="66" s="1"/>
  <c r="G1763" i="66"/>
  <c r="H1763" i="66" s="1"/>
  <c r="G149" i="66"/>
  <c r="H149" i="66" s="1"/>
  <c r="G1003" i="66"/>
  <c r="H1003" i="66" s="1"/>
  <c r="G2080" i="66"/>
  <c r="H2080" i="66" s="1"/>
  <c r="G2342" i="66"/>
  <c r="H2342" i="66" s="1"/>
  <c r="G63" i="66"/>
  <c r="H63" i="66" s="1"/>
  <c r="G1191" i="66"/>
  <c r="H1191" i="66" s="1"/>
  <c r="G1687" i="66"/>
  <c r="H1687" i="66" s="1"/>
  <c r="G44" i="66"/>
  <c r="H44" i="66" s="1"/>
  <c r="G1920" i="66"/>
  <c r="H1920" i="66" s="1"/>
  <c r="G2260" i="66"/>
  <c r="H2260" i="66" s="1"/>
  <c r="G524" i="66"/>
  <c r="H524" i="66" s="1"/>
  <c r="G1780" i="66"/>
  <c r="H1780" i="66" s="1"/>
  <c r="G986" i="66"/>
  <c r="H986" i="66" s="1"/>
  <c r="G1290" i="66"/>
  <c r="H1290" i="66" s="1"/>
  <c r="I161" i="63"/>
  <c r="G64" i="66"/>
  <c r="H64" i="66" s="1"/>
  <c r="G1895" i="66"/>
  <c r="H1895" i="66" s="1"/>
  <c r="G1166" i="66"/>
  <c r="H1166" i="66" s="1"/>
  <c r="G140" i="66"/>
  <c r="H140" i="66" s="1"/>
  <c r="G472" i="66"/>
  <c r="H472" i="66" s="1"/>
  <c r="G1400" i="66"/>
  <c r="H1400" i="66" s="1"/>
  <c r="G779" i="66"/>
  <c r="H779" i="66" s="1"/>
  <c r="G264" i="66"/>
  <c r="H264" i="66" s="1"/>
  <c r="G1452" i="66"/>
  <c r="H1452" i="66" s="1"/>
  <c r="G344" i="66"/>
  <c r="H344" i="66" s="1"/>
  <c r="G257" i="66"/>
  <c r="H257" i="66" s="1"/>
  <c r="G1202" i="66"/>
  <c r="H1202" i="66" s="1"/>
  <c r="G774" i="66"/>
  <c r="H774" i="66" s="1"/>
  <c r="G76" i="66"/>
  <c r="H76" i="66" s="1"/>
  <c r="G213" i="66"/>
  <c r="H213" i="66" s="1"/>
  <c r="G901" i="66"/>
  <c r="H901" i="66" s="1"/>
  <c r="G1999" i="66"/>
  <c r="H1999" i="66" s="1"/>
  <c r="G1690" i="66"/>
  <c r="H1690" i="66" s="1"/>
  <c r="S33" i="61"/>
  <c r="S10" i="61"/>
  <c r="S85" i="61"/>
  <c r="S72" i="61"/>
  <c r="S35" i="61"/>
  <c r="S41" i="61"/>
  <c r="S18" i="61"/>
  <c r="S45" i="61"/>
  <c r="S89" i="61"/>
  <c r="S74" i="61"/>
  <c r="I131" i="63"/>
  <c r="S31" i="61"/>
  <c r="S57" i="61"/>
  <c r="S91" i="61"/>
  <c r="S26" i="61"/>
  <c r="S82" i="61"/>
  <c r="S101" i="61"/>
  <c r="S36" i="61"/>
  <c r="S94" i="61"/>
  <c r="G156" i="66"/>
  <c r="H156" i="66" s="1"/>
  <c r="S25" i="61"/>
  <c r="S17" i="61"/>
  <c r="S51" i="61"/>
  <c r="S65" i="61"/>
  <c r="S117" i="61"/>
  <c r="S114" i="61"/>
  <c r="S5" i="61"/>
  <c r="S67" i="61"/>
  <c r="S125" i="61"/>
  <c r="S58" i="61"/>
  <c r="S118" i="61"/>
  <c r="S21" i="61"/>
  <c r="S6" i="61"/>
  <c r="S69" i="61"/>
  <c r="S66" i="61"/>
  <c r="S120" i="61"/>
  <c r="G1487" i="66"/>
  <c r="H1487" i="66" s="1"/>
  <c r="G1605" i="66"/>
  <c r="H1605" i="66" s="1"/>
  <c r="G1584" i="66"/>
  <c r="H1584" i="66" s="1"/>
  <c r="G1678" i="66"/>
  <c r="H1678" i="66" s="1"/>
  <c r="S43" i="61"/>
  <c r="S15" i="61"/>
  <c r="S49" i="61"/>
  <c r="S20" i="61"/>
  <c r="S53" i="61"/>
  <c r="S79" i="61"/>
  <c r="S103" i="61"/>
  <c r="S127" i="61"/>
  <c r="S38" i="61"/>
  <c r="S60" i="61"/>
  <c r="S84" i="61"/>
  <c r="S108" i="61"/>
  <c r="G2282" i="66"/>
  <c r="H2282" i="66" s="1"/>
  <c r="S22" i="61"/>
  <c r="S29" i="61"/>
  <c r="S81" i="61"/>
  <c r="S105" i="61"/>
  <c r="S129" i="61"/>
  <c r="S40" i="61"/>
  <c r="S62" i="61"/>
  <c r="S86" i="61"/>
  <c r="S110" i="61"/>
  <c r="S7" i="61"/>
  <c r="S24" i="61"/>
  <c r="S37" i="61"/>
  <c r="S59" i="61"/>
  <c r="S83" i="61"/>
  <c r="S107" i="61"/>
  <c r="S42" i="61"/>
  <c r="S64" i="61"/>
  <c r="S88" i="61"/>
  <c r="S112" i="61"/>
  <c r="G694" i="66"/>
  <c r="H694" i="66" s="1"/>
  <c r="G1387" i="66"/>
  <c r="H1387" i="66" s="1"/>
  <c r="G1805" i="66"/>
  <c r="H1805" i="66" s="1"/>
  <c r="S4" i="61"/>
  <c r="S47" i="61"/>
  <c r="S63" i="61"/>
  <c r="S87" i="61"/>
  <c r="S111" i="61"/>
  <c r="S46" i="61"/>
  <c r="S68" i="61"/>
  <c r="S92" i="61"/>
  <c r="S116" i="61"/>
  <c r="J227" i="63"/>
  <c r="G1173" i="66"/>
  <c r="H1173" i="66" s="1"/>
  <c r="I304" i="63"/>
  <c r="J119" i="63"/>
  <c r="G169" i="66"/>
  <c r="H169" i="66" s="1"/>
  <c r="G897" i="66"/>
  <c r="H897" i="66" s="1"/>
  <c r="S13" i="61"/>
  <c r="S19" i="61"/>
  <c r="S55" i="61"/>
  <c r="S12" i="61"/>
  <c r="S71" i="61"/>
  <c r="S95" i="61"/>
  <c r="S119" i="61"/>
  <c r="S30" i="61"/>
  <c r="S52" i="61"/>
  <c r="S76" i="61"/>
  <c r="S100" i="61"/>
  <c r="S124" i="61"/>
  <c r="S2130" i="61"/>
  <c r="G1219" i="66"/>
  <c r="H1219" i="66" s="1"/>
  <c r="G365" i="66"/>
  <c r="H365" i="66" s="1"/>
  <c r="G1683" i="66"/>
  <c r="H1683" i="66" s="1"/>
  <c r="J353" i="63"/>
  <c r="S23" i="61"/>
  <c r="S14" i="61"/>
  <c r="S73" i="61"/>
  <c r="S97" i="61"/>
  <c r="S121" i="61"/>
  <c r="S32" i="61"/>
  <c r="S54" i="61"/>
  <c r="S78" i="61"/>
  <c r="S102" i="61"/>
  <c r="S126" i="61"/>
  <c r="G30" i="66"/>
  <c r="H30" i="66" s="1"/>
  <c r="G1585" i="66"/>
  <c r="H1585" i="66" s="1"/>
  <c r="G2325" i="66"/>
  <c r="H2325" i="66" s="1"/>
  <c r="S3" i="61"/>
  <c r="S16" i="61"/>
  <c r="S39" i="61"/>
  <c r="S27" i="61"/>
  <c r="S75" i="61"/>
  <c r="S99" i="61"/>
  <c r="S123" i="61"/>
  <c r="S34" i="61"/>
  <c r="S56" i="61"/>
  <c r="S80" i="61"/>
  <c r="S104" i="61"/>
  <c r="J297" i="63"/>
  <c r="S1809" i="61"/>
  <c r="G436" i="66"/>
  <c r="H436" i="66" s="1"/>
  <c r="S1833" i="61"/>
  <c r="G1798" i="66"/>
  <c r="H1798" i="66" s="1"/>
  <c r="S1763" i="61"/>
  <c r="G2220" i="66"/>
  <c r="H2220" i="66" s="1"/>
  <c r="G1270" i="66"/>
  <c r="H1270" i="66" s="1"/>
  <c r="G1868" i="66"/>
  <c r="H1868" i="66" s="1"/>
  <c r="G2222" i="66"/>
  <c r="H2222" i="66" s="1"/>
  <c r="G2100" i="66"/>
  <c r="H2100" i="66" s="1"/>
  <c r="S1869" i="61"/>
  <c r="G1278" i="66"/>
  <c r="H1278" i="66" s="1"/>
  <c r="G1894" i="66"/>
  <c r="H1894" i="66" s="1"/>
  <c r="G776" i="66"/>
  <c r="H776" i="66" s="1"/>
  <c r="S1812" i="61"/>
  <c r="G32" i="66"/>
  <c r="H32" i="66" s="1"/>
  <c r="S1766" i="61"/>
  <c r="S1787" i="61"/>
  <c r="S1811" i="61"/>
  <c r="S1835" i="61"/>
  <c r="S1853" i="61"/>
  <c r="S1792" i="61"/>
  <c r="S1814" i="61"/>
  <c r="S1838" i="61"/>
  <c r="S1847" i="61"/>
  <c r="S1858" i="61"/>
  <c r="S1871" i="61"/>
  <c r="S2134" i="61"/>
  <c r="G2331" i="66"/>
  <c r="H2331" i="66" s="1"/>
  <c r="J147" i="63"/>
  <c r="S1765" i="61"/>
  <c r="S1789" i="61"/>
  <c r="S1813" i="61"/>
  <c r="S1837" i="61"/>
  <c r="S1794" i="61"/>
  <c r="S1816" i="61"/>
  <c r="S1840" i="61"/>
  <c r="S1860" i="61"/>
  <c r="S1873" i="61"/>
  <c r="G1087" i="66"/>
  <c r="H1087" i="66" s="1"/>
  <c r="G1586" i="66"/>
  <c r="H1586" i="66" s="1"/>
  <c r="J113" i="63"/>
  <c r="S1770" i="61"/>
  <c r="S1767" i="61"/>
  <c r="S1791" i="61"/>
  <c r="S1815" i="61"/>
  <c r="S1839" i="61"/>
  <c r="S1772" i="61"/>
  <c r="S1796" i="61"/>
  <c r="S1818" i="61"/>
  <c r="S1842" i="61"/>
  <c r="S1862" i="61"/>
  <c r="S1875" i="61"/>
  <c r="G1288" i="66"/>
  <c r="H1288" i="66" s="1"/>
  <c r="J240" i="63"/>
  <c r="J331" i="63"/>
  <c r="S1758" i="61"/>
  <c r="S1769" i="61"/>
  <c r="S1793" i="61"/>
  <c r="S1817" i="61"/>
  <c r="S1841" i="61"/>
  <c r="S1774" i="61"/>
  <c r="S1798" i="61"/>
  <c r="S1820" i="61"/>
  <c r="S1844" i="61"/>
  <c r="S1864" i="61"/>
  <c r="S1877" i="61"/>
  <c r="G35" i="66"/>
  <c r="H35" i="66" s="1"/>
  <c r="J303" i="63"/>
  <c r="S1762" i="61"/>
  <c r="S1771" i="61"/>
  <c r="S1795" i="61"/>
  <c r="S1819" i="61"/>
  <c r="S1843" i="61"/>
  <c r="S1776" i="61"/>
  <c r="S1800" i="61"/>
  <c r="S1822" i="61"/>
  <c r="S1851" i="61"/>
  <c r="S1866" i="61"/>
  <c r="S1879" i="61"/>
  <c r="G528" i="66"/>
  <c r="H528" i="66" s="1"/>
  <c r="S1768" i="61"/>
  <c r="S1755" i="61"/>
  <c r="S1757" i="61"/>
  <c r="S1773" i="61"/>
  <c r="S1797" i="61"/>
  <c r="S1821" i="61"/>
  <c r="S1845" i="61"/>
  <c r="S1778" i="61"/>
  <c r="S1802" i="61"/>
  <c r="S1824" i="61"/>
  <c r="S1868" i="61"/>
  <c r="S1857" i="61"/>
  <c r="G1101" i="66"/>
  <c r="H1101" i="66" s="1"/>
  <c r="S1756" i="61"/>
  <c r="S1761" i="61"/>
  <c r="S1775" i="61"/>
  <c r="S1799" i="61"/>
  <c r="S1823" i="61"/>
  <c r="S1780" i="61"/>
  <c r="S1826" i="61"/>
  <c r="S1846" i="61"/>
  <c r="S1870" i="61"/>
  <c r="S1859" i="61"/>
  <c r="G1059" i="66"/>
  <c r="H1059" i="66" s="1"/>
  <c r="G1789" i="66"/>
  <c r="H1789" i="66" s="1"/>
  <c r="J120" i="63"/>
  <c r="S1777" i="61"/>
  <c r="S1801" i="61"/>
  <c r="S1825" i="61"/>
  <c r="S1855" i="61"/>
  <c r="S1782" i="61"/>
  <c r="S1804" i="61"/>
  <c r="S1828" i="61"/>
  <c r="S1849" i="61"/>
  <c r="S1848" i="61"/>
  <c r="S1872" i="61"/>
  <c r="S1861" i="61"/>
  <c r="G1579" i="66"/>
  <c r="H1579" i="66" s="1"/>
  <c r="S1760" i="61"/>
  <c r="S1779" i="61"/>
  <c r="S1803" i="61"/>
  <c r="S1827" i="61"/>
  <c r="S1784" i="61"/>
  <c r="S1806" i="61"/>
  <c r="S1830" i="61"/>
  <c r="S1850" i="61"/>
  <c r="S1874" i="61"/>
  <c r="S1863" i="61"/>
  <c r="S2136" i="61"/>
  <c r="G1409" i="66"/>
  <c r="H1409" i="66" s="1"/>
  <c r="I323" i="63"/>
  <c r="S1764" i="61"/>
  <c r="S1781" i="61"/>
  <c r="S1805" i="61"/>
  <c r="S1829" i="61"/>
  <c r="S1786" i="61"/>
  <c r="S1808" i="61"/>
  <c r="S1832" i="61"/>
  <c r="S1852" i="61"/>
  <c r="S1876" i="61"/>
  <c r="S1865" i="61"/>
  <c r="G1187" i="66"/>
  <c r="H1187" i="66" s="1"/>
  <c r="G597" i="66"/>
  <c r="H597" i="66" s="1"/>
  <c r="G1455" i="66"/>
  <c r="H1455" i="66" s="1"/>
  <c r="S1759" i="61"/>
  <c r="S1783" i="61"/>
  <c r="S1807" i="61"/>
  <c r="S1831" i="61"/>
  <c r="S1788" i="61"/>
  <c r="S1810" i="61"/>
  <c r="S1834" i="61"/>
  <c r="S1854" i="61"/>
  <c r="S1878" i="61"/>
  <c r="S1867" i="61"/>
  <c r="J345" i="63"/>
  <c r="G602" i="66"/>
  <c r="H602" i="66" s="1"/>
  <c r="G127" i="66"/>
  <c r="H127" i="66" s="1"/>
  <c r="G1124" i="66"/>
  <c r="H1124" i="66" s="1"/>
  <c r="G1302" i="66"/>
  <c r="H1302" i="66" s="1"/>
  <c r="G1809" i="66"/>
  <c r="H1809" i="66" s="1"/>
  <c r="G2192" i="66"/>
  <c r="H2192" i="66" s="1"/>
  <c r="G802" i="66"/>
  <c r="H802" i="66" s="1"/>
  <c r="G141" i="66"/>
  <c r="H141" i="66" s="1"/>
  <c r="G1985" i="66"/>
  <c r="H1985" i="66" s="1"/>
  <c r="G146" i="66"/>
  <c r="H146" i="66" s="1"/>
  <c r="G137" i="66"/>
  <c r="H137" i="66" s="1"/>
  <c r="G817" i="66"/>
  <c r="H817" i="66" s="1"/>
  <c r="G258" i="66"/>
  <c r="H258" i="66" s="1"/>
  <c r="G589" i="66"/>
  <c r="H589" i="66" s="1"/>
  <c r="G1618" i="66"/>
  <c r="H1618" i="66" s="1"/>
  <c r="G1386" i="66"/>
  <c r="H1386" i="66" s="1"/>
  <c r="G1294" i="66"/>
  <c r="H1294" i="66" s="1"/>
  <c r="G2003" i="66"/>
  <c r="H2003" i="66" s="1"/>
  <c r="G1013" i="66"/>
  <c r="H1013" i="66" s="1"/>
  <c r="G2217" i="66"/>
  <c r="H2217" i="66" s="1"/>
  <c r="G693" i="66"/>
  <c r="H693" i="66" s="1"/>
  <c r="G2118" i="66"/>
  <c r="H2118" i="66" s="1"/>
  <c r="G2221" i="66"/>
  <c r="H2221" i="66" s="1"/>
  <c r="G679" i="66"/>
  <c r="H679" i="66" s="1"/>
  <c r="G50" i="66"/>
  <c r="H50" i="66" s="1"/>
  <c r="G2103" i="66"/>
  <c r="H2103" i="66" s="1"/>
  <c r="G529" i="66"/>
  <c r="H529" i="66" s="1"/>
  <c r="J322" i="63"/>
  <c r="G863" i="66"/>
  <c r="H863" i="66" s="1"/>
  <c r="G1265" i="66"/>
  <c r="H1265" i="66" s="1"/>
  <c r="G1064" i="66"/>
  <c r="H1064" i="66" s="1"/>
  <c r="G254" i="66"/>
  <c r="H254" i="66" s="1"/>
  <c r="G214" i="66"/>
  <c r="H214" i="66" s="1"/>
  <c r="G1293" i="66"/>
  <c r="H1293" i="66" s="1"/>
  <c r="G26" i="66"/>
  <c r="H26" i="66" s="1"/>
  <c r="G1364" i="66"/>
  <c r="H1364" i="66" s="1"/>
  <c r="G1062" i="66"/>
  <c r="H1062" i="66" s="1"/>
  <c r="G1379" i="66"/>
  <c r="H1379" i="66" s="1"/>
  <c r="G1291" i="66"/>
  <c r="H1291" i="66" s="1"/>
  <c r="G598" i="66"/>
  <c r="H598" i="66" s="1"/>
  <c r="G1095" i="66"/>
  <c r="H1095" i="66" s="1"/>
  <c r="G1575" i="66"/>
  <c r="H1575" i="66" s="1"/>
  <c r="J150" i="63"/>
  <c r="G1392" i="66"/>
  <c r="H1392" i="66" s="1"/>
  <c r="G352" i="66"/>
  <c r="H352" i="66" s="1"/>
  <c r="G1591" i="66"/>
  <c r="H1591" i="66" s="1"/>
  <c r="G2264" i="66"/>
  <c r="H2264" i="66" s="1"/>
  <c r="G1388" i="66"/>
  <c r="H1388" i="66" s="1"/>
  <c r="G620" i="66"/>
  <c r="H620" i="66" s="1"/>
  <c r="G1408" i="66"/>
  <c r="H1408" i="66" s="1"/>
  <c r="G1282" i="66"/>
  <c r="H1282" i="66" s="1"/>
  <c r="G907" i="66"/>
  <c r="H907" i="66" s="1"/>
  <c r="S1321" i="61"/>
  <c r="S1373" i="61"/>
  <c r="S1284" i="61"/>
  <c r="S1332" i="61"/>
  <c r="G2020" i="66"/>
  <c r="H2020" i="66" s="1"/>
  <c r="G667" i="66"/>
  <c r="H667" i="66" s="1"/>
  <c r="S1323" i="61"/>
  <c r="S1375" i="61"/>
  <c r="S1286" i="61"/>
  <c r="S1334" i="61"/>
  <c r="S1273" i="61"/>
  <c r="S1325" i="61"/>
  <c r="S1288" i="61"/>
  <c r="S1336" i="61"/>
  <c r="G1481" i="66"/>
  <c r="H1481" i="66" s="1"/>
  <c r="S1275" i="61"/>
  <c r="S1327" i="61"/>
  <c r="S1290" i="61"/>
  <c r="S1352" i="61"/>
  <c r="G1796" i="66"/>
  <c r="H1796" i="66" s="1"/>
  <c r="G351" i="66"/>
  <c r="H351" i="66" s="1"/>
  <c r="S1259" i="61"/>
  <c r="S1277" i="61"/>
  <c r="S1343" i="61"/>
  <c r="S1354" i="61"/>
  <c r="G259" i="66"/>
  <c r="H259" i="66" s="1"/>
  <c r="G1119" i="66"/>
  <c r="H1119" i="66" s="1"/>
  <c r="G899" i="66"/>
  <c r="H899" i="66" s="1"/>
  <c r="S1265" i="61"/>
  <c r="S1279" i="61"/>
  <c r="S1345" i="61"/>
  <c r="S1304" i="61"/>
  <c r="S1356" i="61"/>
  <c r="G2279" i="66"/>
  <c r="H2279" i="66" s="1"/>
  <c r="G2016" i="66"/>
  <c r="H2016" i="66" s="1"/>
  <c r="S1295" i="61"/>
  <c r="S1347" i="61"/>
  <c r="S1258" i="61"/>
  <c r="S1306" i="61"/>
  <c r="S1358" i="61"/>
  <c r="G335" i="66"/>
  <c r="H335" i="66" s="1"/>
  <c r="G2122" i="66"/>
  <c r="H2122" i="66" s="1"/>
  <c r="G2029" i="66"/>
  <c r="H2029" i="66" s="1"/>
  <c r="G2207" i="66"/>
  <c r="H2207" i="66" s="1"/>
  <c r="S1297" i="61"/>
  <c r="S1349" i="61"/>
  <c r="S1260" i="61"/>
  <c r="S1308" i="61"/>
  <c r="S1360" i="61"/>
  <c r="G790" i="66"/>
  <c r="H790" i="66" s="1"/>
  <c r="G1688" i="66"/>
  <c r="H1688" i="66" s="1"/>
  <c r="G2271" i="66"/>
  <c r="H2271" i="66" s="1"/>
  <c r="S1271" i="61"/>
  <c r="S1299" i="61"/>
  <c r="S1351" i="61"/>
  <c r="S1262" i="61"/>
  <c r="S1310" i="61"/>
  <c r="S1376" i="61"/>
  <c r="G10" i="66"/>
  <c r="H10" i="66" s="1"/>
  <c r="G139" i="66"/>
  <c r="H139" i="66" s="1"/>
  <c r="G903" i="66"/>
  <c r="H903" i="66" s="1"/>
  <c r="G2326" i="66"/>
  <c r="H2326" i="66" s="1"/>
  <c r="G1593" i="66"/>
  <c r="H1593" i="66" s="1"/>
  <c r="I52" i="63"/>
  <c r="S1301" i="61"/>
  <c r="S1367" i="61"/>
  <c r="S1264" i="61"/>
  <c r="S1312" i="61"/>
  <c r="S1378" i="61"/>
  <c r="G1823" i="66"/>
  <c r="H1823" i="66" s="1"/>
  <c r="S1303" i="61"/>
  <c r="S1369" i="61"/>
  <c r="S1266" i="61"/>
  <c r="S1328" i="61"/>
  <c r="G1367" i="66"/>
  <c r="H1367" i="66" s="1"/>
  <c r="G1567" i="66"/>
  <c r="H1567" i="66" s="1"/>
  <c r="S1257" i="61"/>
  <c r="S1281" i="61"/>
  <c r="S1305" i="61"/>
  <c r="S1329" i="61"/>
  <c r="S1353" i="61"/>
  <c r="S1377" i="61"/>
  <c r="S1268" i="61"/>
  <c r="S1292" i="61"/>
  <c r="S1314" i="61"/>
  <c r="S1338" i="61"/>
  <c r="S1362" i="61"/>
  <c r="G995" i="66"/>
  <c r="H995" i="66" s="1"/>
  <c r="G778" i="66"/>
  <c r="H778" i="66" s="1"/>
  <c r="G608" i="66"/>
  <c r="H608" i="66" s="1"/>
  <c r="G2348" i="66"/>
  <c r="H2348" i="66" s="1"/>
  <c r="S1255" i="61"/>
  <c r="S1261" i="61"/>
  <c r="S1283" i="61"/>
  <c r="S1307" i="61"/>
  <c r="S1331" i="61"/>
  <c r="S1355" i="61"/>
  <c r="S1379" i="61"/>
  <c r="S1270" i="61"/>
  <c r="S1294" i="61"/>
  <c r="S1316" i="61"/>
  <c r="S1340" i="61"/>
  <c r="S1364" i="61"/>
  <c r="J334" i="63"/>
  <c r="S1285" i="61"/>
  <c r="S1309" i="61"/>
  <c r="S1333" i="61"/>
  <c r="S1357" i="61"/>
  <c r="S1272" i="61"/>
  <c r="S1296" i="61"/>
  <c r="S1318" i="61"/>
  <c r="S1342" i="61"/>
  <c r="S1366" i="61"/>
  <c r="I212" i="63"/>
  <c r="G1791" i="66"/>
  <c r="H1791" i="66" s="1"/>
  <c r="G460" i="66"/>
  <c r="H460" i="66" s="1"/>
  <c r="G428" i="66"/>
  <c r="H428" i="66" s="1"/>
  <c r="G1292" i="66"/>
  <c r="H1292" i="66" s="1"/>
  <c r="G506" i="66"/>
  <c r="H506" i="66" s="1"/>
  <c r="S1269" i="61"/>
  <c r="S1287" i="61"/>
  <c r="S1311" i="61"/>
  <c r="S1335" i="61"/>
  <c r="S1359" i="61"/>
  <c r="S1274" i="61"/>
  <c r="S1298" i="61"/>
  <c r="S1320" i="61"/>
  <c r="S1344" i="61"/>
  <c r="S1368" i="61"/>
  <c r="G2255" i="66"/>
  <c r="H2255" i="66" s="1"/>
  <c r="G1711" i="66"/>
  <c r="H1711" i="66" s="1"/>
  <c r="I72" i="63"/>
  <c r="S1263" i="61"/>
  <c r="S1289" i="61"/>
  <c r="S1313" i="61"/>
  <c r="S1337" i="61"/>
  <c r="S1361" i="61"/>
  <c r="S1276" i="61"/>
  <c r="S1300" i="61"/>
  <c r="S1322" i="61"/>
  <c r="S1346" i="61"/>
  <c r="S1370" i="61"/>
  <c r="G73" i="66"/>
  <c r="H73" i="66" s="1"/>
  <c r="G1108" i="66"/>
  <c r="H1108" i="66" s="1"/>
  <c r="G1182" i="66"/>
  <c r="H1182" i="66" s="1"/>
  <c r="J315" i="63"/>
  <c r="S1267" i="61"/>
  <c r="S1291" i="61"/>
  <c r="S1315" i="61"/>
  <c r="S1339" i="61"/>
  <c r="S1363" i="61"/>
  <c r="S1278" i="61"/>
  <c r="S1302" i="61"/>
  <c r="S1324" i="61"/>
  <c r="S1348" i="61"/>
  <c r="S1372" i="61"/>
  <c r="G2235" i="66"/>
  <c r="H2235" i="66" s="1"/>
  <c r="G691" i="66"/>
  <c r="H691" i="66" s="1"/>
  <c r="G1680" i="66"/>
  <c r="H1680" i="66" s="1"/>
  <c r="S1293" i="61"/>
  <c r="S1317" i="61"/>
  <c r="S1341" i="61"/>
  <c r="S1365" i="61"/>
  <c r="S1256" i="61"/>
  <c r="S1280" i="61"/>
  <c r="S1326" i="61"/>
  <c r="S1350" i="61"/>
  <c r="G251" i="66"/>
  <c r="H251" i="66" s="1"/>
  <c r="G2090" i="66"/>
  <c r="H2090" i="66" s="1"/>
  <c r="G2320" i="66"/>
  <c r="H2320" i="66" s="1"/>
  <c r="G28" i="66"/>
  <c r="H28" i="66" s="1"/>
  <c r="G789" i="66"/>
  <c r="H789" i="66" s="1"/>
  <c r="G1214" i="66"/>
  <c r="H1214" i="66" s="1"/>
  <c r="G2102" i="66"/>
  <c r="H2102" i="66" s="1"/>
  <c r="G1488" i="66"/>
  <c r="H1488" i="66" s="1"/>
  <c r="G1882" i="66"/>
  <c r="H1882" i="66" s="1"/>
  <c r="G1197" i="66"/>
  <c r="H1197" i="66" s="1"/>
  <c r="G1675" i="66"/>
  <c r="H1675" i="66" s="1"/>
  <c r="I80" i="63"/>
  <c r="S971" i="61"/>
  <c r="S1137" i="61"/>
  <c r="S1157" i="61"/>
  <c r="S1179" i="61"/>
  <c r="S1203" i="61"/>
  <c r="S1227" i="61"/>
  <c r="S1148" i="61"/>
  <c r="S1172" i="61"/>
  <c r="S1196" i="61"/>
  <c r="S1220" i="61"/>
  <c r="S1133" i="61"/>
  <c r="S1243" i="61"/>
  <c r="S1159" i="61"/>
  <c r="S1181" i="61"/>
  <c r="S1205" i="61"/>
  <c r="S1229" i="61"/>
  <c r="S1242" i="61"/>
  <c r="S1150" i="61"/>
  <c r="S1174" i="61"/>
  <c r="S1198" i="61"/>
  <c r="S1222" i="61"/>
  <c r="S1139" i="61"/>
  <c r="S1161" i="61"/>
  <c r="S1183" i="61"/>
  <c r="S1207" i="61"/>
  <c r="S1231" i="61"/>
  <c r="S1152" i="61"/>
  <c r="S1176" i="61"/>
  <c r="S1200" i="61"/>
  <c r="S1224" i="61"/>
  <c r="G792" i="66"/>
  <c r="H792" i="66" s="1"/>
  <c r="J157" i="63"/>
  <c r="S369" i="61"/>
  <c r="S1163" i="61"/>
  <c r="S1185" i="61"/>
  <c r="S1209" i="61"/>
  <c r="S1233" i="61"/>
  <c r="S1248" i="61"/>
  <c r="S1130" i="61"/>
  <c r="S1154" i="61"/>
  <c r="S1178" i="61"/>
  <c r="S1202" i="61"/>
  <c r="S1226" i="61"/>
  <c r="J351" i="63"/>
  <c r="G1896" i="66"/>
  <c r="H1896" i="66" s="1"/>
  <c r="G12" i="66"/>
  <c r="H12" i="66" s="1"/>
  <c r="G45" i="66"/>
  <c r="H45" i="66" s="1"/>
  <c r="G1287" i="66"/>
  <c r="H1287" i="66" s="1"/>
  <c r="G1484" i="66"/>
  <c r="H1484" i="66" s="1"/>
  <c r="G1990" i="66"/>
  <c r="H1990" i="66" s="1"/>
  <c r="S1135" i="61"/>
  <c r="S1241" i="61"/>
  <c r="S1165" i="61"/>
  <c r="S1187" i="61"/>
  <c r="S1211" i="61"/>
  <c r="S1235" i="61"/>
  <c r="S1132" i="61"/>
  <c r="S1156" i="61"/>
  <c r="S1180" i="61"/>
  <c r="S1204" i="61"/>
  <c r="S1228" i="61"/>
  <c r="S1143" i="61"/>
  <c r="S1167" i="61"/>
  <c r="S1189" i="61"/>
  <c r="S1213" i="61"/>
  <c r="S1237" i="61"/>
  <c r="S1246" i="61"/>
  <c r="S1134" i="61"/>
  <c r="S1158" i="61"/>
  <c r="S1182" i="61"/>
  <c r="S1206" i="61"/>
  <c r="S1230" i="61"/>
  <c r="S1141" i="61"/>
  <c r="S1145" i="61"/>
  <c r="S1169" i="61"/>
  <c r="S1191" i="61"/>
  <c r="S1215" i="61"/>
  <c r="S1239" i="61"/>
  <c r="S1136" i="61"/>
  <c r="S1160" i="61"/>
  <c r="S1184" i="61"/>
  <c r="S1208" i="61"/>
  <c r="S1232" i="61"/>
  <c r="J236" i="63"/>
  <c r="I340" i="63"/>
  <c r="S257" i="61"/>
  <c r="S1249" i="61"/>
  <c r="S1247" i="61"/>
  <c r="S1147" i="61"/>
  <c r="S1171" i="61"/>
  <c r="S1193" i="61"/>
  <c r="S1217" i="61"/>
  <c r="S1252" i="61"/>
  <c r="S1138" i="61"/>
  <c r="S1162" i="61"/>
  <c r="S1186" i="61"/>
  <c r="S1210" i="61"/>
  <c r="S1234" i="61"/>
  <c r="S1149" i="61"/>
  <c r="S1173" i="61"/>
  <c r="S1195" i="61"/>
  <c r="S1219" i="61"/>
  <c r="S1140" i="61"/>
  <c r="S1164" i="61"/>
  <c r="S1188" i="61"/>
  <c r="S1212" i="61"/>
  <c r="S1236" i="61"/>
  <c r="G430" i="66"/>
  <c r="H430" i="66" s="1"/>
  <c r="G1195" i="66"/>
  <c r="H1195" i="66" s="1"/>
  <c r="G2324" i="66"/>
  <c r="H2324" i="66" s="1"/>
  <c r="J151" i="63"/>
  <c r="S1245" i="61"/>
  <c r="S1151" i="61"/>
  <c r="S1175" i="61"/>
  <c r="S1197" i="61"/>
  <c r="S1221" i="61"/>
  <c r="S1244" i="61"/>
  <c r="S1142" i="61"/>
  <c r="S1166" i="61"/>
  <c r="S1190" i="61"/>
  <c r="S1214" i="61"/>
  <c r="S1238" i="61"/>
  <c r="I43" i="63"/>
  <c r="G2200" i="66"/>
  <c r="H2200" i="66" s="1"/>
  <c r="S928" i="61"/>
  <c r="S1153" i="61"/>
  <c r="S1177" i="61"/>
  <c r="S1199" i="61"/>
  <c r="S1223" i="61"/>
  <c r="S1253" i="61"/>
  <c r="S1144" i="61"/>
  <c r="S1168" i="61"/>
  <c r="S1192" i="61"/>
  <c r="S1216" i="61"/>
  <c r="S1240" i="61"/>
  <c r="G1018" i="66"/>
  <c r="H1018" i="66" s="1"/>
  <c r="G1193" i="66"/>
  <c r="H1193" i="66" s="1"/>
  <c r="G1502" i="66"/>
  <c r="H1502" i="66" s="1"/>
  <c r="J143" i="63"/>
  <c r="S336" i="61"/>
  <c r="J269" i="63"/>
  <c r="J343" i="63"/>
  <c r="S362" i="61"/>
  <c r="I8" i="63"/>
  <c r="G947" i="66"/>
  <c r="H947" i="66" s="1"/>
  <c r="G1389" i="66"/>
  <c r="H1389" i="66" s="1"/>
  <c r="S990" i="61"/>
  <c r="I165" i="63"/>
  <c r="G29" i="66"/>
  <c r="H29" i="66" s="1"/>
  <c r="G1118" i="66"/>
  <c r="H1118" i="66" s="1"/>
  <c r="G2000" i="66"/>
  <c r="H2000" i="66" s="1"/>
  <c r="G1795" i="66"/>
  <c r="H1795" i="66" s="1"/>
  <c r="G2263" i="66"/>
  <c r="H2263" i="66" s="1"/>
  <c r="G513" i="66"/>
  <c r="H513" i="66" s="1"/>
  <c r="S936" i="61"/>
  <c r="G57" i="66"/>
  <c r="H57" i="66" s="1"/>
  <c r="G1689" i="66"/>
  <c r="H1689" i="66" s="1"/>
  <c r="S321" i="61"/>
  <c r="S880" i="61"/>
  <c r="G1624" i="66"/>
  <c r="H1624" i="66" s="1"/>
  <c r="G461" i="66"/>
  <c r="H461" i="66" s="1"/>
  <c r="J295" i="63"/>
  <c r="J74" i="63"/>
  <c r="S904" i="61"/>
  <c r="S897" i="61"/>
  <c r="G508" i="66"/>
  <c r="H508" i="66" s="1"/>
  <c r="G2228" i="66"/>
  <c r="H2228" i="66" s="1"/>
  <c r="J264" i="63"/>
  <c r="J341" i="63"/>
  <c r="J35" i="63"/>
  <c r="S320" i="61"/>
  <c r="S373" i="61"/>
  <c r="S946" i="61"/>
  <c r="S921" i="61"/>
  <c r="G2083" i="66"/>
  <c r="H2083" i="66" s="1"/>
  <c r="G1682" i="66"/>
  <c r="H1682" i="66" s="1"/>
  <c r="G346" i="66"/>
  <c r="H346" i="66" s="1"/>
  <c r="S342" i="61"/>
  <c r="J335" i="63"/>
  <c r="I158" i="63"/>
  <c r="J155" i="63"/>
  <c r="G1919" i="66"/>
  <c r="H1919" i="66" s="1"/>
  <c r="G2099" i="66"/>
  <c r="H2099" i="66" s="1"/>
  <c r="G362" i="66"/>
  <c r="H362" i="66" s="1"/>
  <c r="I336" i="63"/>
  <c r="I342" i="63"/>
  <c r="S340" i="61"/>
  <c r="S378" i="61"/>
  <c r="S964" i="61"/>
  <c r="S995" i="61"/>
  <c r="J347" i="63"/>
  <c r="M404" i="61"/>
  <c r="R404" i="61"/>
  <c r="M1773" i="61"/>
  <c r="R1773" i="61"/>
  <c r="M150" i="61"/>
  <c r="R150" i="61"/>
  <c r="M257" i="61"/>
  <c r="R257" i="61"/>
  <c r="M1382" i="61"/>
  <c r="R1382" i="61"/>
  <c r="R1632" i="61"/>
  <c r="M1632" i="61"/>
  <c r="M131" i="61"/>
  <c r="R131" i="61"/>
  <c r="R1381" i="61"/>
  <c r="M1381" i="61"/>
  <c r="R1756" i="61"/>
  <c r="M1756" i="61"/>
  <c r="M151" i="61"/>
  <c r="R151" i="61"/>
  <c r="R651" i="61"/>
  <c r="M651" i="61"/>
  <c r="M38" i="61"/>
  <c r="R38" i="61"/>
  <c r="R665" i="61"/>
  <c r="M665" i="61"/>
  <c r="R915" i="61"/>
  <c r="M915" i="61"/>
  <c r="R17" i="61"/>
  <c r="M17" i="61"/>
  <c r="M519" i="61"/>
  <c r="R519" i="61"/>
  <c r="M894" i="61"/>
  <c r="R894" i="61"/>
  <c r="M1269" i="61"/>
  <c r="R1269" i="61"/>
  <c r="M1519" i="61"/>
  <c r="R1519" i="61"/>
  <c r="R855" i="61"/>
  <c r="M855" i="61"/>
  <c r="I272" i="63"/>
  <c r="J272" i="63"/>
  <c r="R1112" i="61"/>
  <c r="M1112" i="61"/>
  <c r="M1487" i="61"/>
  <c r="R1487" i="61"/>
  <c r="M1862" i="61"/>
  <c r="R1862" i="61"/>
  <c r="R1358" i="61"/>
  <c r="M1358" i="61"/>
  <c r="M1483" i="61"/>
  <c r="R1483" i="61"/>
  <c r="M678" i="61"/>
  <c r="R678" i="61"/>
  <c r="M1393" i="61"/>
  <c r="R1393" i="61"/>
  <c r="R1518" i="61"/>
  <c r="M1518" i="61"/>
  <c r="R1893" i="61"/>
  <c r="M1893" i="61"/>
  <c r="M513" i="61"/>
  <c r="R513" i="61"/>
  <c r="R1638" i="61"/>
  <c r="M1638" i="61"/>
  <c r="R669" i="61"/>
  <c r="M669" i="61"/>
  <c r="R794" i="61"/>
  <c r="M794" i="61"/>
  <c r="R919" i="61"/>
  <c r="M919" i="61"/>
  <c r="R1044" i="61"/>
  <c r="M1044" i="61"/>
  <c r="M2044" i="61"/>
  <c r="R2044" i="61"/>
  <c r="R1270" i="61"/>
  <c r="M1270" i="61"/>
  <c r="M429" i="61"/>
  <c r="R429" i="61"/>
  <c r="R1304" i="61"/>
  <c r="M1304" i="61"/>
  <c r="I141" i="63"/>
  <c r="J141" i="63"/>
  <c r="M634" i="61"/>
  <c r="R634" i="61"/>
  <c r="R273" i="61"/>
  <c r="M273" i="61"/>
  <c r="G86" i="66"/>
  <c r="H86" i="66" s="1"/>
  <c r="G43" i="66"/>
  <c r="H43" i="66" s="1"/>
  <c r="G625" i="66"/>
  <c r="H625" i="66" s="1"/>
  <c r="M154" i="61"/>
  <c r="R154" i="61"/>
  <c r="R21" i="61"/>
  <c r="M21" i="61"/>
  <c r="M1398" i="61"/>
  <c r="R1398" i="61"/>
  <c r="M1277" i="61"/>
  <c r="R1277" i="61"/>
  <c r="M275" i="61"/>
  <c r="R275" i="61"/>
  <c r="R775" i="61"/>
  <c r="M775" i="61"/>
  <c r="M1900" i="61"/>
  <c r="R1900" i="61"/>
  <c r="R5" i="61"/>
  <c r="M5" i="61"/>
  <c r="R631" i="61"/>
  <c r="M631" i="61"/>
  <c r="R881" i="61"/>
  <c r="M881" i="61"/>
  <c r="M1131" i="61"/>
  <c r="R1131" i="61"/>
  <c r="R1881" i="61"/>
  <c r="M1881" i="61"/>
  <c r="M644" i="61"/>
  <c r="R644" i="61"/>
  <c r="R809" i="61"/>
  <c r="M809" i="61"/>
  <c r="J88" i="63"/>
  <c r="I88" i="63"/>
  <c r="M362" i="61"/>
  <c r="R362" i="61"/>
  <c r="M51" i="61"/>
  <c r="R51" i="61"/>
  <c r="M428" i="61"/>
  <c r="R428" i="61"/>
  <c r="M1669" i="61"/>
  <c r="R1669" i="61"/>
  <c r="M1271" i="61"/>
  <c r="R1271" i="61"/>
  <c r="M1521" i="61"/>
  <c r="R1521" i="61"/>
  <c r="S303" i="61"/>
  <c r="S265" i="61"/>
  <c r="S283" i="61"/>
  <c r="S374" i="61"/>
  <c r="S331" i="61"/>
  <c r="S353" i="61"/>
  <c r="S351" i="61"/>
  <c r="S347" i="61"/>
  <c r="S334" i="61"/>
  <c r="S259" i="61"/>
  <c r="S284" i="61"/>
  <c r="S937" i="61"/>
  <c r="S882" i="61"/>
  <c r="S906" i="61"/>
  <c r="S962" i="61"/>
  <c r="S927" i="61"/>
  <c r="S947" i="61"/>
  <c r="S899" i="61"/>
  <c r="S923" i="61"/>
  <c r="S970" i="61"/>
  <c r="S949" i="61"/>
  <c r="S973" i="61"/>
  <c r="S997" i="61"/>
  <c r="S992" i="61"/>
  <c r="R1134" i="61"/>
  <c r="M1134" i="61"/>
  <c r="M1759" i="61"/>
  <c r="R1759" i="61"/>
  <c r="R2009" i="61"/>
  <c r="M2009" i="61"/>
  <c r="M1402" i="61"/>
  <c r="R1402" i="61"/>
  <c r="M1527" i="61"/>
  <c r="R1527" i="61"/>
  <c r="R23" i="61"/>
  <c r="M23" i="61"/>
  <c r="M1025" i="61"/>
  <c r="R1025" i="61"/>
  <c r="R1256" i="61"/>
  <c r="M1256" i="61"/>
  <c r="M1631" i="61"/>
  <c r="R1631" i="61"/>
  <c r="R2040" i="61"/>
  <c r="M2040" i="61"/>
  <c r="R269" i="61"/>
  <c r="M269" i="61"/>
  <c r="M769" i="61"/>
  <c r="R769" i="61"/>
  <c r="M309" i="61"/>
  <c r="R309" i="61"/>
  <c r="R1559" i="61"/>
  <c r="M1559" i="61"/>
  <c r="M612" i="61"/>
  <c r="R612" i="61"/>
  <c r="M987" i="61"/>
  <c r="R987" i="61"/>
  <c r="M524" i="61"/>
  <c r="R524" i="61"/>
  <c r="R1024" i="61"/>
  <c r="M1024" i="61"/>
  <c r="R1774" i="61"/>
  <c r="M1774" i="61"/>
  <c r="M1233" i="61"/>
  <c r="R1233" i="61"/>
  <c r="R553" i="61"/>
  <c r="M553" i="61"/>
  <c r="M1053" i="61"/>
  <c r="R1053" i="61"/>
  <c r="M1303" i="61"/>
  <c r="R1303" i="61"/>
  <c r="R768" i="61"/>
  <c r="M768" i="61"/>
  <c r="M1888" i="61"/>
  <c r="R1888" i="61"/>
  <c r="J217" i="63"/>
  <c r="I217" i="63"/>
  <c r="R645" i="61"/>
  <c r="M645" i="61"/>
  <c r="R1020" i="61"/>
  <c r="M1020" i="61"/>
  <c r="R1895" i="61"/>
  <c r="M1895" i="61"/>
  <c r="R19" i="61"/>
  <c r="M19" i="61"/>
  <c r="M771" i="61"/>
  <c r="R771" i="61"/>
  <c r="M896" i="61"/>
  <c r="R896" i="61"/>
  <c r="S344" i="61"/>
  <c r="S372" i="61"/>
  <c r="S360" i="61"/>
  <c r="S358" i="61"/>
  <c r="S345" i="61"/>
  <c r="S288" i="61"/>
  <c r="S275" i="61"/>
  <c r="S293" i="61"/>
  <c r="S948" i="61"/>
  <c r="S884" i="61"/>
  <c r="S908" i="61"/>
  <c r="S968" i="61"/>
  <c r="S976" i="61"/>
  <c r="S901" i="61"/>
  <c r="S939" i="61"/>
  <c r="S951" i="61"/>
  <c r="S975" i="61"/>
  <c r="S999" i="61"/>
  <c r="S994" i="61"/>
  <c r="R1804" i="61"/>
  <c r="M1804" i="61"/>
  <c r="M384" i="61"/>
  <c r="R384" i="61"/>
  <c r="M1904" i="61"/>
  <c r="R1904" i="61"/>
  <c r="M902" i="61"/>
  <c r="R902" i="61"/>
  <c r="M27" i="61"/>
  <c r="R27" i="61"/>
  <c r="R279" i="61"/>
  <c r="M279" i="61"/>
  <c r="M1779" i="61"/>
  <c r="R1779" i="61"/>
  <c r="M1273" i="61"/>
  <c r="R1273" i="61"/>
  <c r="M1523" i="61"/>
  <c r="R1523" i="61"/>
  <c r="R25" i="61"/>
  <c r="M25" i="61"/>
  <c r="J173" i="63"/>
  <c r="I173" i="63"/>
  <c r="M382" i="61"/>
  <c r="R382" i="61"/>
  <c r="R4" i="61"/>
  <c r="M4" i="61"/>
  <c r="R756" i="61"/>
  <c r="M756" i="61"/>
  <c r="R1006" i="61"/>
  <c r="M1006" i="61"/>
  <c r="R1776" i="61"/>
  <c r="M1776" i="61"/>
  <c r="R540" i="61"/>
  <c r="M540" i="61"/>
  <c r="R1415" i="61"/>
  <c r="M1415" i="61"/>
  <c r="R1540" i="61"/>
  <c r="M1540" i="61"/>
  <c r="R559" i="61"/>
  <c r="M559" i="61"/>
  <c r="R1184" i="61"/>
  <c r="M1184" i="61"/>
  <c r="R730" i="61"/>
  <c r="M730" i="61"/>
  <c r="R980" i="61"/>
  <c r="M980" i="61"/>
  <c r="R22" i="61"/>
  <c r="M22" i="61"/>
  <c r="M274" i="61"/>
  <c r="R274" i="61"/>
  <c r="M1149" i="61"/>
  <c r="R1149" i="61"/>
  <c r="M858" i="61"/>
  <c r="R858" i="61"/>
  <c r="M1608" i="61"/>
  <c r="R1608" i="61"/>
  <c r="R1733" i="61"/>
  <c r="M1733" i="61"/>
  <c r="R1678" i="61"/>
  <c r="M1678" i="61"/>
  <c r="M638" i="61"/>
  <c r="R638" i="61"/>
  <c r="M1013" i="61"/>
  <c r="R1013" i="61"/>
  <c r="R1138" i="61"/>
  <c r="M1138" i="61"/>
  <c r="M1145" i="61"/>
  <c r="R1145" i="61"/>
  <c r="R1645" i="61"/>
  <c r="M1645" i="61"/>
  <c r="M271" i="61"/>
  <c r="R271" i="61"/>
  <c r="M521" i="61"/>
  <c r="R521" i="61"/>
  <c r="R1646" i="61"/>
  <c r="M1646" i="61"/>
  <c r="S273" i="61"/>
  <c r="S355" i="61"/>
  <c r="S365" i="61"/>
  <c r="S363" i="61"/>
  <c r="S368" i="61"/>
  <c r="S295" i="61"/>
  <c r="S286" i="61"/>
  <c r="S956" i="61"/>
  <c r="S886" i="61"/>
  <c r="S910" i="61"/>
  <c r="S978" i="61"/>
  <c r="S938" i="61"/>
  <c r="M1179" i="61"/>
  <c r="R1179" i="61"/>
  <c r="S903" i="61"/>
  <c r="S934" i="61"/>
  <c r="S953" i="61"/>
  <c r="S977" i="61"/>
  <c r="S1001" i="61"/>
  <c r="S996" i="61"/>
  <c r="M134" i="61"/>
  <c r="R134" i="61"/>
  <c r="R759" i="61"/>
  <c r="M759" i="61"/>
  <c r="M898" i="61"/>
  <c r="R898" i="61"/>
  <c r="R277" i="61"/>
  <c r="M277" i="61"/>
  <c r="M652" i="61"/>
  <c r="R652" i="61"/>
  <c r="R1152" i="61"/>
  <c r="M1152" i="61"/>
  <c r="R525" i="61"/>
  <c r="M525" i="61"/>
  <c r="M1400" i="61"/>
  <c r="R1400" i="61"/>
  <c r="M1775" i="61"/>
  <c r="R1775" i="61"/>
  <c r="R757" i="61"/>
  <c r="M757" i="61"/>
  <c r="M882" i="61"/>
  <c r="R882" i="61"/>
  <c r="M1507" i="61"/>
  <c r="R1507" i="61"/>
  <c r="R2006" i="61"/>
  <c r="M2006" i="61"/>
  <c r="R24" i="61"/>
  <c r="M24" i="61"/>
  <c r="R2019" i="61"/>
  <c r="M2019" i="61"/>
  <c r="M684" i="61"/>
  <c r="R684" i="61"/>
  <c r="R934" i="61"/>
  <c r="M934" i="61"/>
  <c r="M1059" i="61"/>
  <c r="R1059" i="61"/>
  <c r="M1309" i="61"/>
  <c r="R1309" i="61"/>
  <c r="R1362" i="61"/>
  <c r="M1362" i="61"/>
  <c r="R1649" i="61"/>
  <c r="M1649" i="61"/>
  <c r="R1899" i="61"/>
  <c r="M1899" i="61"/>
  <c r="M2024" i="61"/>
  <c r="R2024" i="61"/>
  <c r="M2108" i="61"/>
  <c r="R2108" i="61"/>
  <c r="R303" i="61"/>
  <c r="M303" i="61"/>
  <c r="M1553" i="61"/>
  <c r="R1553" i="61"/>
  <c r="R518" i="61"/>
  <c r="M518" i="61"/>
  <c r="R1768" i="61"/>
  <c r="M1768" i="61"/>
  <c r="R763" i="61"/>
  <c r="M763" i="61"/>
  <c r="M2020" i="61"/>
  <c r="R2020" i="61"/>
  <c r="R1146" i="61"/>
  <c r="M1146" i="61"/>
  <c r="S282" i="61"/>
  <c r="S280" i="61"/>
  <c r="S367" i="61"/>
  <c r="S256" i="61"/>
  <c r="S377" i="61"/>
  <c r="S375" i="61"/>
  <c r="S277" i="61"/>
  <c r="S313" i="61"/>
  <c r="S974" i="61"/>
  <c r="S888" i="61"/>
  <c r="S912" i="61"/>
  <c r="S952" i="61"/>
  <c r="S881" i="61"/>
  <c r="S905" i="61"/>
  <c r="S945" i="61"/>
  <c r="S955" i="61"/>
  <c r="S979" i="61"/>
  <c r="S1003" i="61"/>
  <c r="S998" i="61"/>
  <c r="R7" i="61"/>
  <c r="M7" i="61"/>
  <c r="M1404" i="61"/>
  <c r="R1404" i="61"/>
  <c r="G795" i="66"/>
  <c r="H795" i="66" s="1"/>
  <c r="G1772" i="66"/>
  <c r="H1772" i="66" s="1"/>
  <c r="R523" i="61"/>
  <c r="M523" i="61"/>
  <c r="R1648" i="61"/>
  <c r="M1648" i="61"/>
  <c r="R777" i="61"/>
  <c r="M777" i="61"/>
  <c r="M526" i="61"/>
  <c r="R526" i="61"/>
  <c r="J108" i="63"/>
  <c r="I108" i="63"/>
  <c r="M1019" i="61"/>
  <c r="R1019" i="61"/>
  <c r="R1144" i="61"/>
  <c r="M1144" i="61"/>
  <c r="R1644" i="61"/>
  <c r="M1644" i="61"/>
  <c r="M57" i="61"/>
  <c r="R57" i="61"/>
  <c r="R1730" i="61"/>
  <c r="M1730" i="61"/>
  <c r="M774" i="61"/>
  <c r="R774" i="61"/>
  <c r="R2053" i="61"/>
  <c r="M2053" i="61"/>
  <c r="R16" i="61"/>
  <c r="M16" i="61"/>
  <c r="M138" i="61"/>
  <c r="R138" i="61"/>
  <c r="M395" i="61"/>
  <c r="R395" i="61"/>
  <c r="J149" i="63"/>
  <c r="I149" i="63"/>
  <c r="M52" i="61"/>
  <c r="R52" i="61"/>
  <c r="S291" i="61"/>
  <c r="S300" i="61"/>
  <c r="S264" i="61"/>
  <c r="S262" i="61"/>
  <c r="S258" i="61"/>
  <c r="S297" i="61"/>
  <c r="S306" i="61"/>
  <c r="S304" i="61"/>
  <c r="S326" i="61"/>
  <c r="S982" i="61"/>
  <c r="S890" i="61"/>
  <c r="S914" i="61"/>
  <c r="R929" i="61"/>
  <c r="P409" i="50" s="1"/>
  <c r="M929" i="61"/>
  <c r="K409" i="50" s="1"/>
  <c r="S960" i="61"/>
  <c r="S883" i="61"/>
  <c r="S907" i="61"/>
  <c r="S957" i="61"/>
  <c r="S981" i="61"/>
  <c r="S1000" i="61"/>
  <c r="R1429" i="61"/>
  <c r="M1429" i="61"/>
  <c r="M1259" i="61"/>
  <c r="R1259" i="61"/>
  <c r="M1509" i="61"/>
  <c r="R1509" i="61"/>
  <c r="R1772" i="61"/>
  <c r="M1772" i="61"/>
  <c r="G537" i="66"/>
  <c r="H537" i="66" s="1"/>
  <c r="G1169" i="66"/>
  <c r="H1169" i="66" s="1"/>
  <c r="G2106" i="66"/>
  <c r="H2106" i="66" s="1"/>
  <c r="R1154" i="61"/>
  <c r="M1154" i="61"/>
  <c r="M397" i="61"/>
  <c r="R397" i="61"/>
  <c r="R1897" i="61"/>
  <c r="M1897" i="61"/>
  <c r="R2027" i="61"/>
  <c r="M2027" i="61"/>
  <c r="M900" i="61"/>
  <c r="R900" i="61"/>
  <c r="R1757" i="61"/>
  <c r="M1757" i="61"/>
  <c r="R1506" i="61"/>
  <c r="M1506" i="61"/>
  <c r="J292" i="63"/>
  <c r="I292" i="63"/>
  <c r="R290" i="61"/>
  <c r="M290" i="61"/>
  <c r="M144" i="61"/>
  <c r="R144" i="61"/>
  <c r="M394" i="61"/>
  <c r="R394" i="61"/>
  <c r="M1894" i="61"/>
  <c r="R1894" i="61"/>
  <c r="R434" i="61"/>
  <c r="M434" i="61"/>
  <c r="M1237" i="61"/>
  <c r="R1237" i="61"/>
  <c r="M399" i="61"/>
  <c r="R399" i="61"/>
  <c r="R649" i="61"/>
  <c r="M649" i="61"/>
  <c r="M608" i="61"/>
  <c r="R608" i="61"/>
  <c r="M1803" i="61"/>
  <c r="R1803" i="61"/>
  <c r="R268" i="61"/>
  <c r="M268" i="61"/>
  <c r="R1268" i="61"/>
  <c r="M1268" i="61"/>
  <c r="M388" i="61"/>
  <c r="R388" i="61"/>
  <c r="M1763" i="61"/>
  <c r="R1763" i="61"/>
  <c r="M1169" i="61"/>
  <c r="R1169" i="61"/>
  <c r="R1919" i="61"/>
  <c r="M1919" i="61"/>
  <c r="J333" i="63"/>
  <c r="I333" i="63"/>
  <c r="R2021" i="61"/>
  <c r="M2021" i="61"/>
  <c r="S261" i="61"/>
  <c r="S263" i="61"/>
  <c r="S370" i="61"/>
  <c r="S302" i="61"/>
  <c r="S271" i="61"/>
  <c r="S276" i="61"/>
  <c r="S260" i="61"/>
  <c r="R304" i="61"/>
  <c r="M304" i="61"/>
  <c r="S317" i="61"/>
  <c r="S315" i="61"/>
  <c r="S337" i="61"/>
  <c r="S926" i="61"/>
  <c r="S892" i="61"/>
  <c r="S916" i="61"/>
  <c r="S931" i="61"/>
  <c r="S966" i="61"/>
  <c r="S885" i="61"/>
  <c r="S909" i="61"/>
  <c r="S932" i="61"/>
  <c r="S959" i="61"/>
  <c r="S983" i="61"/>
  <c r="R1054" i="61"/>
  <c r="M1054" i="61"/>
  <c r="S1002" i="61"/>
  <c r="R1554" i="61"/>
  <c r="M1554" i="61"/>
  <c r="R1929" i="61"/>
  <c r="M1929" i="61"/>
  <c r="M884" i="61"/>
  <c r="R884" i="61"/>
  <c r="G39" i="66"/>
  <c r="H39" i="66" s="1"/>
  <c r="G990" i="66"/>
  <c r="H990" i="66" s="1"/>
  <c r="G47" i="66"/>
  <c r="H47" i="66" s="1"/>
  <c r="G1469" i="66"/>
  <c r="H1469" i="66" s="1"/>
  <c r="G1570" i="66"/>
  <c r="H1570" i="66" s="1"/>
  <c r="G1984" i="66"/>
  <c r="H1984" i="66" s="1"/>
  <c r="M1279" i="61"/>
  <c r="R1279" i="61"/>
  <c r="M1529" i="61"/>
  <c r="R1529" i="61"/>
  <c r="R20" i="61"/>
  <c r="M20" i="61"/>
  <c r="R522" i="61"/>
  <c r="M522" i="61"/>
  <c r="M2022" i="61"/>
  <c r="R2022" i="61"/>
  <c r="R527" i="61"/>
  <c r="M527" i="61"/>
  <c r="M1027" i="61"/>
  <c r="R1027" i="61"/>
  <c r="M1525" i="61"/>
  <c r="R1525" i="61"/>
  <c r="M632" i="61"/>
  <c r="R632" i="61"/>
  <c r="M507" i="61"/>
  <c r="R507" i="61"/>
  <c r="M1882" i="61"/>
  <c r="R1882" i="61"/>
  <c r="R2007" i="61"/>
  <c r="M2007" i="61"/>
  <c r="R381" i="61"/>
  <c r="M381" i="61"/>
  <c r="R276" i="61"/>
  <c r="M276" i="61"/>
  <c r="M1151" i="61"/>
  <c r="R1151" i="61"/>
  <c r="R1276" i="61"/>
  <c r="M1276" i="61"/>
  <c r="R790" i="61"/>
  <c r="M790" i="61"/>
  <c r="R1915" i="61"/>
  <c r="M1915" i="61"/>
  <c r="R1684" i="61"/>
  <c r="M1684" i="61"/>
  <c r="R737" i="61"/>
  <c r="M737" i="61"/>
  <c r="M862" i="61"/>
  <c r="R862" i="61"/>
  <c r="M1612" i="61"/>
  <c r="R1612" i="61"/>
  <c r="R899" i="61"/>
  <c r="M899" i="61"/>
  <c r="M1399" i="61"/>
  <c r="R1399" i="61"/>
  <c r="R1524" i="61"/>
  <c r="M1524" i="61"/>
  <c r="M733" i="61"/>
  <c r="R733" i="61"/>
  <c r="M483" i="61"/>
  <c r="R483" i="61"/>
  <c r="M1858" i="61"/>
  <c r="R1858" i="61"/>
  <c r="R1178" i="61"/>
  <c r="M1178" i="61"/>
  <c r="M1428" i="61"/>
  <c r="R1428" i="61"/>
  <c r="M143" i="61"/>
  <c r="R143" i="61"/>
  <c r="R643" i="61"/>
  <c r="M643" i="61"/>
  <c r="M263" i="61"/>
  <c r="R263" i="61"/>
  <c r="M1388" i="61"/>
  <c r="R1388" i="61"/>
  <c r="R770" i="61"/>
  <c r="M770" i="61"/>
  <c r="R895" i="61"/>
  <c r="M895" i="61"/>
  <c r="M1395" i="61"/>
  <c r="R1395" i="61"/>
  <c r="R1520" i="61"/>
  <c r="M1520" i="61"/>
  <c r="M179" i="61"/>
  <c r="R179" i="61"/>
  <c r="S270" i="61"/>
  <c r="S266" i="61"/>
  <c r="S268" i="61"/>
  <c r="S309" i="61"/>
  <c r="S278" i="61"/>
  <c r="S287" i="61"/>
  <c r="S269" i="61"/>
  <c r="S281" i="61"/>
  <c r="S308" i="61"/>
  <c r="S330" i="61"/>
  <c r="S328" i="61"/>
  <c r="S350" i="61"/>
  <c r="S379" i="61"/>
  <c r="R554" i="61"/>
  <c r="M554" i="61"/>
  <c r="M804" i="61"/>
  <c r="R804" i="61"/>
  <c r="S935" i="61"/>
  <c r="S894" i="61"/>
  <c r="S918" i="61"/>
  <c r="S944" i="61"/>
  <c r="S980" i="61"/>
  <c r="S887" i="61"/>
  <c r="S911" i="61"/>
  <c r="S943" i="61"/>
  <c r="S961" i="61"/>
  <c r="S985" i="61"/>
  <c r="S1004" i="61"/>
  <c r="M1679" i="61"/>
  <c r="R1679" i="61"/>
  <c r="M259" i="61"/>
  <c r="R259" i="61"/>
  <c r="R1272" i="61"/>
  <c r="M1272" i="61"/>
  <c r="G875" i="66"/>
  <c r="H875" i="66" s="1"/>
  <c r="G144" i="66"/>
  <c r="H144" i="66" s="1"/>
  <c r="G781" i="66"/>
  <c r="H781" i="66" s="1"/>
  <c r="G1587" i="66"/>
  <c r="H1587" i="66" s="1"/>
  <c r="G2035" i="66"/>
  <c r="H2035" i="66" s="1"/>
  <c r="G2105" i="66"/>
  <c r="H2105" i="66" s="1"/>
  <c r="M904" i="61"/>
  <c r="R904" i="61"/>
  <c r="M398" i="61"/>
  <c r="R398" i="61"/>
  <c r="R2023" i="61"/>
  <c r="M2023" i="61"/>
  <c r="M147" i="61"/>
  <c r="R147" i="61"/>
  <c r="R772" i="61"/>
  <c r="M772" i="61"/>
  <c r="R897" i="61"/>
  <c r="M897" i="61"/>
  <c r="M152" i="61"/>
  <c r="R152" i="61"/>
  <c r="M1902" i="61"/>
  <c r="R1902" i="61"/>
  <c r="M1275" i="61"/>
  <c r="R1275" i="61"/>
  <c r="R506" i="61"/>
  <c r="M506" i="61"/>
  <c r="M776" i="61"/>
  <c r="R776" i="61"/>
  <c r="R901" i="61"/>
  <c r="M901" i="61"/>
  <c r="M2026" i="61"/>
  <c r="R2026" i="61"/>
  <c r="M415" i="61"/>
  <c r="R415" i="61"/>
  <c r="R1790" i="61"/>
  <c r="M1790" i="61"/>
  <c r="M1769" i="61"/>
  <c r="R1769" i="61"/>
  <c r="M2059" i="61"/>
  <c r="R2059" i="61"/>
  <c r="M103" i="61"/>
  <c r="R103" i="61"/>
  <c r="R480" i="61"/>
  <c r="M480" i="61"/>
  <c r="M1355" i="61"/>
  <c r="R1355" i="61"/>
  <c r="M1855" i="61"/>
  <c r="R1855" i="61"/>
  <c r="M1980" i="61"/>
  <c r="R1980" i="61"/>
  <c r="M237" i="61"/>
  <c r="R237" i="61"/>
  <c r="R2112" i="61"/>
  <c r="M2112" i="61"/>
  <c r="M106" i="61"/>
  <c r="R106" i="61"/>
  <c r="M358" i="61"/>
  <c r="R358" i="61"/>
  <c r="R1108" i="61"/>
  <c r="M1108" i="61"/>
  <c r="R1983" i="61"/>
  <c r="M1983" i="61"/>
  <c r="M178" i="61"/>
  <c r="R178" i="61"/>
  <c r="M1928" i="61"/>
  <c r="R1928" i="61"/>
  <c r="M1143" i="61"/>
  <c r="R1143" i="61"/>
  <c r="R1643" i="61"/>
  <c r="M1643" i="61"/>
  <c r="R1794" i="61"/>
  <c r="M1794" i="61"/>
  <c r="R18" i="61"/>
  <c r="M18" i="61"/>
  <c r="M146" i="61"/>
  <c r="R146" i="61"/>
  <c r="M396" i="61"/>
  <c r="R396" i="61"/>
  <c r="M1896" i="61"/>
  <c r="R1896" i="61"/>
  <c r="S272" i="61"/>
  <c r="S314" i="61"/>
  <c r="S325" i="61"/>
  <c r="S338" i="61"/>
  <c r="S311" i="61"/>
  <c r="S322" i="61"/>
  <c r="S289" i="61"/>
  <c r="S296" i="61"/>
  <c r="S285" i="61"/>
  <c r="S292" i="61"/>
  <c r="S279" i="61"/>
  <c r="S319" i="61"/>
  <c r="S341" i="61"/>
  <c r="S339" i="61"/>
  <c r="S359" i="61"/>
  <c r="R679" i="61"/>
  <c r="M679" i="61"/>
  <c r="S896" i="61"/>
  <c r="S920" i="61"/>
  <c r="S954" i="61"/>
  <c r="S889" i="61"/>
  <c r="S913" i="61"/>
  <c r="S950" i="61"/>
  <c r="S963" i="61"/>
  <c r="S987" i="61"/>
  <c r="J365" i="63"/>
  <c r="I365" i="63"/>
  <c r="M509" i="61"/>
  <c r="R509" i="61"/>
  <c r="M1384" i="61"/>
  <c r="R1384" i="61"/>
  <c r="M1884" i="61"/>
  <c r="R1884" i="61"/>
  <c r="G38" i="66"/>
  <c r="H38" i="66" s="1"/>
  <c r="G148" i="66"/>
  <c r="H148" i="66" s="1"/>
  <c r="G1099" i="66"/>
  <c r="H1099" i="66" s="1"/>
  <c r="G599" i="66"/>
  <c r="H599" i="66" s="1"/>
  <c r="M654" i="61"/>
  <c r="R654" i="61"/>
  <c r="M779" i="61"/>
  <c r="K56" i="50" s="1"/>
  <c r="R779" i="61"/>
  <c r="P56" i="50" s="1"/>
  <c r="M1029" i="61"/>
  <c r="R1029" i="61"/>
  <c r="M1023" i="61"/>
  <c r="R1023" i="61"/>
  <c r="R1022" i="61"/>
  <c r="M1022" i="61"/>
  <c r="M402" i="61"/>
  <c r="R402" i="61"/>
  <c r="M1777" i="61"/>
  <c r="R1777" i="61"/>
  <c r="M650" i="61"/>
  <c r="R650" i="61"/>
  <c r="R1132" i="61"/>
  <c r="M1132" i="61"/>
  <c r="M1257" i="61"/>
  <c r="R1257" i="61"/>
  <c r="R1026" i="61"/>
  <c r="M1026" i="61"/>
  <c r="R1040" i="61"/>
  <c r="M1040" i="61"/>
  <c r="M1434" i="61"/>
  <c r="R1434" i="61"/>
  <c r="M1809" i="61"/>
  <c r="R1809" i="61"/>
  <c r="M1105" i="61"/>
  <c r="R1105" i="61"/>
  <c r="R1605" i="61"/>
  <c r="M1605" i="61"/>
  <c r="M2105" i="61"/>
  <c r="R2105" i="61"/>
  <c r="M110" i="61"/>
  <c r="R110" i="61"/>
  <c r="R893" i="61"/>
  <c r="M893" i="61"/>
  <c r="M2018" i="61"/>
  <c r="R2018" i="61"/>
  <c r="M1263" i="61"/>
  <c r="R1263" i="61"/>
  <c r="M294" i="61"/>
  <c r="R294" i="61"/>
  <c r="M544" i="61"/>
  <c r="R544" i="61"/>
  <c r="R1419" i="61"/>
  <c r="M1419" i="61"/>
  <c r="R1544" i="61"/>
  <c r="M1544" i="61"/>
  <c r="R520" i="61"/>
  <c r="M520" i="61"/>
  <c r="M1021" i="61"/>
  <c r="R1021" i="61"/>
  <c r="S349" i="61"/>
  <c r="S324" i="61"/>
  <c r="S333" i="61"/>
  <c r="S298" i="61"/>
  <c r="S305" i="61"/>
  <c r="S294" i="61"/>
  <c r="S301" i="61"/>
  <c r="S290" i="61"/>
  <c r="S332" i="61"/>
  <c r="S354" i="61"/>
  <c r="S352" i="61"/>
  <c r="S364" i="61"/>
  <c r="S929" i="61"/>
  <c r="S898" i="61"/>
  <c r="S922" i="61"/>
  <c r="S891" i="61"/>
  <c r="S915" i="61"/>
  <c r="S958" i="61"/>
  <c r="S965" i="61"/>
  <c r="S989" i="61"/>
  <c r="S984" i="61"/>
  <c r="M2054" i="61"/>
  <c r="R2054" i="61"/>
  <c r="M1009" i="61"/>
  <c r="R1009" i="61"/>
  <c r="G67" i="66"/>
  <c r="H67" i="66" s="1"/>
  <c r="G600" i="66"/>
  <c r="H600" i="66" s="1"/>
  <c r="G2313" i="66"/>
  <c r="H2313" i="66" s="1"/>
  <c r="G1380" i="66"/>
  <c r="H1380" i="66" s="1"/>
  <c r="R529" i="61"/>
  <c r="M529" i="61"/>
  <c r="R1654" i="61"/>
  <c r="M1654" i="61"/>
  <c r="M148" i="61"/>
  <c r="R148" i="61"/>
  <c r="M648" i="61"/>
  <c r="R648" i="61"/>
  <c r="R1148" i="61"/>
  <c r="M1148" i="61"/>
  <c r="M1898" i="61"/>
  <c r="R1898" i="61"/>
  <c r="M1397" i="61"/>
  <c r="R1397" i="61"/>
  <c r="R1647" i="61"/>
  <c r="M1647" i="61"/>
  <c r="M400" i="61"/>
  <c r="R400" i="61"/>
  <c r="M132" i="61"/>
  <c r="R132" i="61"/>
  <c r="M1007" i="61"/>
  <c r="R1007" i="61"/>
  <c r="M1394" i="61"/>
  <c r="R1394" i="61"/>
  <c r="M230" i="61"/>
  <c r="R230" i="61"/>
  <c r="R605" i="61"/>
  <c r="M605" i="61"/>
  <c r="R1230" i="61"/>
  <c r="M1230" i="61"/>
  <c r="R1480" i="61"/>
  <c r="M1480" i="61"/>
  <c r="R1737" i="61"/>
  <c r="M1737" i="61"/>
  <c r="R928" i="61"/>
  <c r="M928" i="61"/>
  <c r="R1018" i="61"/>
  <c r="M1018" i="61"/>
  <c r="M888" i="61"/>
  <c r="R888" i="61"/>
  <c r="M1513" i="61"/>
  <c r="R1513" i="61"/>
  <c r="R42" i="61"/>
  <c r="M42" i="61"/>
  <c r="M169" i="61"/>
  <c r="R169" i="61"/>
  <c r="M419" i="61"/>
  <c r="R419" i="61"/>
  <c r="M145" i="61"/>
  <c r="R145" i="61"/>
  <c r="M1771" i="61"/>
  <c r="R1771" i="61"/>
  <c r="S274" i="61"/>
  <c r="S267" i="61"/>
  <c r="S335" i="61"/>
  <c r="S346" i="61"/>
  <c r="S318" i="61"/>
  <c r="S316" i="61"/>
  <c r="S312" i="61"/>
  <c r="S299" i="61"/>
  <c r="S343" i="61"/>
  <c r="S361" i="61"/>
  <c r="S371" i="61"/>
  <c r="S376" i="61"/>
  <c r="S900" i="61"/>
  <c r="S924" i="61"/>
  <c r="S940" i="61"/>
  <c r="S925" i="61"/>
  <c r="S893" i="61"/>
  <c r="S917" i="61"/>
  <c r="S930" i="61"/>
  <c r="S967" i="61"/>
  <c r="S991" i="61"/>
  <c r="S986" i="61"/>
  <c r="R1634" i="61"/>
  <c r="M1634" i="61"/>
  <c r="R773" i="61"/>
  <c r="M773" i="61"/>
  <c r="G340" i="66"/>
  <c r="H340" i="66" s="1"/>
  <c r="G17" i="66"/>
  <c r="H17" i="66" s="1"/>
  <c r="R2029" i="61"/>
  <c r="M2029" i="61"/>
  <c r="M272" i="61"/>
  <c r="R272" i="61"/>
  <c r="R647" i="61"/>
  <c r="M647" i="61"/>
  <c r="M1147" i="61"/>
  <c r="R1147" i="61"/>
  <c r="R1522" i="61"/>
  <c r="M1522" i="61"/>
  <c r="R1652" i="61"/>
  <c r="M1652" i="61"/>
  <c r="R1150" i="61"/>
  <c r="M1150" i="61"/>
  <c r="R1650" i="61"/>
  <c r="M1650" i="61"/>
  <c r="R2025" i="61"/>
  <c r="M2025" i="61"/>
  <c r="M256" i="61"/>
  <c r="R256" i="61"/>
  <c r="M401" i="61"/>
  <c r="R401" i="61"/>
  <c r="R1401" i="61"/>
  <c r="M1401" i="61"/>
  <c r="R1526" i="61"/>
  <c r="M1526" i="61"/>
  <c r="R1651" i="61"/>
  <c r="M1651" i="61"/>
  <c r="R1901" i="61"/>
  <c r="M1901" i="61"/>
  <c r="M165" i="61"/>
  <c r="R165" i="61"/>
  <c r="M1165" i="61"/>
  <c r="R1165" i="61"/>
  <c r="R1290" i="61"/>
  <c r="M1290" i="61"/>
  <c r="M1665" i="61"/>
  <c r="R1665" i="61"/>
  <c r="R184" i="61"/>
  <c r="M184" i="61"/>
  <c r="M1934" i="61"/>
  <c r="R1934" i="61"/>
  <c r="M355" i="61"/>
  <c r="R355" i="61"/>
  <c r="M487" i="61"/>
  <c r="R487" i="61"/>
  <c r="R1987" i="61"/>
  <c r="M1987" i="61"/>
  <c r="M149" i="61"/>
  <c r="R149" i="61"/>
  <c r="R1274" i="61"/>
  <c r="M1274" i="61"/>
  <c r="R233" i="61"/>
  <c r="M233" i="61"/>
  <c r="R983" i="61"/>
  <c r="M983" i="61"/>
  <c r="M803" i="61"/>
  <c r="R803" i="61"/>
  <c r="M393" i="61"/>
  <c r="R393" i="61"/>
  <c r="R11" i="61"/>
  <c r="M11" i="61"/>
  <c r="R2013" i="61"/>
  <c r="M2013" i="61"/>
  <c r="R1294" i="61"/>
  <c r="M1294" i="61"/>
  <c r="R270" i="61"/>
  <c r="M270" i="61"/>
  <c r="R1770" i="61"/>
  <c r="M1770" i="61"/>
  <c r="M646" i="61"/>
  <c r="R646" i="61"/>
  <c r="M1396" i="61"/>
  <c r="R1396" i="61"/>
  <c r="S348" i="61"/>
  <c r="S357" i="61"/>
  <c r="S307" i="61"/>
  <c r="S329" i="61"/>
  <c r="S327" i="61"/>
  <c r="S323" i="61"/>
  <c r="S310" i="61"/>
  <c r="S356" i="61"/>
  <c r="S366" i="61"/>
  <c r="S942" i="61"/>
  <c r="S902" i="61"/>
  <c r="S933" i="61"/>
  <c r="S972" i="61"/>
  <c r="S895" i="61"/>
  <c r="S919" i="61"/>
  <c r="S941" i="61"/>
  <c r="S969" i="61"/>
  <c r="S993" i="61"/>
  <c r="P161" i="50" l="1"/>
  <c r="P101" i="50"/>
  <c r="K161" i="50"/>
  <c r="K101" i="50"/>
  <c r="P108" i="50"/>
  <c r="P121" i="50"/>
  <c r="K108" i="50"/>
  <c r="K121" i="50"/>
  <c r="K277" i="50"/>
  <c r="K358" i="50"/>
  <c r="P277" i="50"/>
  <c r="P358" i="50"/>
  <c r="K298" i="50"/>
  <c r="P298" i="50"/>
  <c r="P324" i="50"/>
  <c r="K324" i="50"/>
  <c r="P320" i="50"/>
  <c r="K320" i="50"/>
  <c r="J250" i="63"/>
  <c r="J14" i="63"/>
  <c r="J66" i="63"/>
  <c r="J318" i="63"/>
  <c r="I318" i="63"/>
  <c r="I214" i="63"/>
  <c r="I174" i="63"/>
  <c r="I132" i="63"/>
  <c r="I47" i="63"/>
  <c r="I181" i="63"/>
  <c r="I220" i="63"/>
  <c r="J44" i="63"/>
  <c r="I176" i="63"/>
  <c r="I310" i="63"/>
  <c r="I122" i="63"/>
  <c r="J36" i="63"/>
  <c r="J231" i="63"/>
  <c r="I307" i="63"/>
  <c r="I33" i="63"/>
  <c r="I198" i="63"/>
  <c r="I123" i="63"/>
  <c r="I110" i="63"/>
  <c r="I294" i="63"/>
  <c r="J348" i="63"/>
  <c r="J42" i="63"/>
  <c r="I137" i="63"/>
  <c r="I330" i="63"/>
  <c r="I252" i="63"/>
  <c r="I126" i="63"/>
  <c r="I148" i="63"/>
  <c r="I328" i="63"/>
  <c r="I68" i="63"/>
  <c r="I302" i="63"/>
  <c r="I162" i="63"/>
  <c r="I179" i="63"/>
  <c r="J203" i="63"/>
  <c r="I203" i="63"/>
  <c r="I19" i="63"/>
  <c r="I363" i="63"/>
  <c r="J144" i="63"/>
  <c r="I144" i="63"/>
  <c r="I118" i="63"/>
  <c r="I338" i="63"/>
  <c r="I321" i="63"/>
  <c r="I332" i="63"/>
  <c r="I346" i="63"/>
  <c r="I154" i="63"/>
  <c r="I146" i="63"/>
  <c r="I226" i="63"/>
  <c r="J164" i="63"/>
  <c r="I164" i="63"/>
  <c r="J324" i="63"/>
  <c r="I324" i="63"/>
  <c r="I357" i="63"/>
  <c r="I306" i="63"/>
  <c r="I219" i="63"/>
  <c r="I197" i="63"/>
  <c r="J228" i="63"/>
  <c r="J28" i="63"/>
  <c r="I115" i="63"/>
  <c r="I64" i="63"/>
  <c r="J64" i="63"/>
  <c r="J248" i="63"/>
  <c r="I248" i="63"/>
  <c r="I299" i="63"/>
  <c r="J166" i="63"/>
  <c r="I360" i="63"/>
  <c r="I227" i="63"/>
  <c r="I256" i="63"/>
  <c r="J350" i="63"/>
  <c r="I192" i="63"/>
  <c r="I35" i="63"/>
  <c r="I13" i="63"/>
  <c r="I138" i="63"/>
  <c r="J56" i="63"/>
  <c r="J161" i="63"/>
  <c r="I297" i="63"/>
  <c r="J323" i="63"/>
  <c r="I325" i="63"/>
  <c r="I345" i="63"/>
  <c r="J52" i="63"/>
  <c r="I113" i="63"/>
  <c r="J167" i="63"/>
  <c r="I147" i="63"/>
  <c r="I303" i="63"/>
  <c r="J72" i="63"/>
  <c r="J131" i="63"/>
  <c r="J114" i="63"/>
  <c r="I114" i="63"/>
  <c r="J65" i="63"/>
  <c r="I65" i="63"/>
  <c r="J298" i="63"/>
  <c r="I298" i="63"/>
  <c r="J249" i="63"/>
  <c r="I249" i="63"/>
  <c r="I240" i="63"/>
  <c r="I351" i="63"/>
  <c r="I119" i="63"/>
  <c r="I322" i="63"/>
  <c r="J304" i="63"/>
  <c r="I264" i="63"/>
  <c r="I150" i="63"/>
  <c r="I315" i="63"/>
  <c r="I331" i="63"/>
  <c r="I353" i="63"/>
  <c r="I120" i="63"/>
  <c r="I236" i="63"/>
  <c r="I157" i="63"/>
  <c r="J342" i="63"/>
  <c r="I335" i="63"/>
  <c r="I334" i="63"/>
  <c r="J212" i="63"/>
  <c r="J336" i="63"/>
  <c r="J340" i="63"/>
  <c r="J80" i="63"/>
  <c r="J158" i="63"/>
  <c r="I269" i="63"/>
  <c r="I143" i="63"/>
  <c r="I74" i="63"/>
  <c r="I155" i="63"/>
  <c r="I295" i="63"/>
  <c r="I343" i="63"/>
  <c r="J43" i="63"/>
  <c r="I151" i="63"/>
  <c r="J8" i="63"/>
  <c r="J165" i="63"/>
  <c r="I347" i="63"/>
  <c r="I341" i="63"/>
  <c r="J59" i="63"/>
  <c r="I59" i="63"/>
  <c r="I152" i="63"/>
  <c r="J152" i="63"/>
  <c r="J112" i="63"/>
  <c r="I112" i="63"/>
  <c r="J255" i="63"/>
  <c r="I255" i="63"/>
  <c r="I296" i="63"/>
  <c r="J296" i="63"/>
  <c r="J234" i="63"/>
  <c r="I234" i="63"/>
  <c r="J262" i="63"/>
  <c r="I262" i="63"/>
  <c r="J349" i="63"/>
  <c r="I349" i="63"/>
  <c r="I50" i="63"/>
  <c r="J50" i="63"/>
  <c r="J243" i="63"/>
  <c r="I243" i="63"/>
  <c r="J117" i="63"/>
  <c r="I117" i="63"/>
  <c r="J139" i="63"/>
  <c r="I139" i="63"/>
  <c r="J327" i="63"/>
  <c r="I327" i="63"/>
  <c r="J73" i="63"/>
  <c r="I73" i="63"/>
  <c r="J156" i="63"/>
  <c r="I156" i="63"/>
  <c r="J257" i="63"/>
  <c r="I257" i="63"/>
  <c r="J169" i="63"/>
  <c r="I169" i="63"/>
  <c r="I142" i="63"/>
  <c r="J142" i="63"/>
  <c r="J7" i="63"/>
  <c r="I7" i="63"/>
  <c r="J54" i="63"/>
  <c r="I54" i="63"/>
  <c r="J178" i="63"/>
  <c r="I178" i="63"/>
  <c r="I326" i="63"/>
  <c r="J326" i="63"/>
  <c r="J191" i="63"/>
  <c r="I191" i="63"/>
  <c r="J238" i="63"/>
  <c r="I238" i="63"/>
  <c r="I362" i="63"/>
  <c r="J362" i="63"/>
  <c r="J71" i="63"/>
  <c r="I71" i="63"/>
  <c r="J85" i="63"/>
  <c r="I85" i="63"/>
  <c r="J237" i="63"/>
  <c r="I237" i="63"/>
  <c r="I63" i="63"/>
  <c r="J63" i="63"/>
  <c r="J51" i="63"/>
  <c r="I51" i="63"/>
  <c r="J247" i="63"/>
  <c r="I247" i="63"/>
  <c r="J235" i="63"/>
  <c r="I235" i="63"/>
  <c r="J49" i="63"/>
  <c r="I49" i="63"/>
  <c r="J301" i="63"/>
  <c r="I301" i="63"/>
  <c r="J111" i="63"/>
  <c r="I111" i="63"/>
  <c r="J61" i="63"/>
  <c r="I61" i="63"/>
  <c r="J163" i="63"/>
  <c r="I163" i="63"/>
  <c r="J168" i="63"/>
  <c r="I168" i="63"/>
  <c r="J233" i="63"/>
  <c r="I233" i="63"/>
  <c r="J258" i="63"/>
  <c r="I258" i="63"/>
  <c r="I78" i="63"/>
  <c r="J78" i="63"/>
  <c r="J159" i="63"/>
  <c r="I159" i="63"/>
  <c r="J53" i="63"/>
  <c r="I53" i="63"/>
  <c r="J339" i="63"/>
  <c r="I339" i="63"/>
  <c r="J27" i="63"/>
  <c r="I27" i="63"/>
  <c r="J245" i="63"/>
  <c r="I245" i="63"/>
  <c r="J211" i="63"/>
  <c r="I211" i="63"/>
  <c r="J352" i="63"/>
  <c r="I352" i="6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23.07" type="5" refreshedVersion="6" deleted="1" background="1" saveData="1">
    <dbPr connection="" command="" commandType="3"/>
  </connection>
  <connection id="2" xr16:uid="{00000000-0015-0000-FFFF-FFFF01000000}" keepAlive="1" name="Consulta - Cod especiales" description="Conexión a la consulta 'Cod especiales' en el libro." type="5" refreshedVersion="8" background="1" saveData="1">
    <dbPr connection="Provider=Microsoft.Mashup.OleDb.1;Data Source=$Workbook$;Location=&quot;Cod especiales&quot;;Extended Properties=&quot;&quot;" command="SELECT * FROM [Cod especiales]"/>
  </connection>
  <connection id="3" xr16:uid="{00000000-0015-0000-FFFF-FFFF02000000}" keepAlive="1" name="Consulta - Tablaedad" description="Conexión a la consulta 'Tablaedad' en el libro." type="5" refreshedVersion="8" background="1" saveData="1">
    <dbPr connection="Provider=Microsoft.Mashup.OleDb.1;Data Source=$Workbook$;Location=Tablaedad;Extended Properties=&quot;&quot;" command="SELECT * FROM [Tablaedad]"/>
  </connection>
</connections>
</file>

<file path=xl/sharedStrings.xml><?xml version="1.0" encoding="utf-8"?>
<sst xmlns="http://schemas.openxmlformats.org/spreadsheetml/2006/main" count="37924" uniqueCount="1832">
  <si>
    <t>PLANTAS</t>
  </si>
  <si>
    <t>articulo</t>
  </si>
  <si>
    <t>descripcion_articulo</t>
  </si>
  <si>
    <t>id_unidad</t>
  </si>
  <si>
    <t>cantidad</t>
  </si>
  <si>
    <t>por_dsto</t>
  </si>
  <si>
    <t>ind_iva_venta</t>
  </si>
  <si>
    <t>iva_ventas</t>
  </si>
  <si>
    <t>por_iva</t>
  </si>
  <si>
    <t>precio_unitario</t>
  </si>
  <si>
    <t>codigo_linea</t>
  </si>
  <si>
    <t>descripcion_linea</t>
  </si>
  <si>
    <t>costo_promedio</t>
  </si>
  <si>
    <t>fecha</t>
  </si>
  <si>
    <t>codigo_plu</t>
  </si>
  <si>
    <t>descripcion</t>
  </si>
  <si>
    <t>cod_barras1</t>
  </si>
  <si>
    <t>id_bodega</t>
  </si>
  <si>
    <t>num_piezas</t>
  </si>
  <si>
    <t>DESTINO</t>
  </si>
  <si>
    <t>GRUPO</t>
  </si>
  <si>
    <t>HUEVO A X30 CARTON VERDE</t>
  </si>
  <si>
    <t>EXPENDIO - EGIPTO</t>
  </si>
  <si>
    <t>HUEVO SUCIO DE JAULA</t>
  </si>
  <si>
    <t>HUEVO YUMBO X20 CARTON VERDE</t>
  </si>
  <si>
    <t>KIKES - EGIPTO</t>
  </si>
  <si>
    <t>ALKA</t>
  </si>
  <si>
    <t>HUEVO AAA X30 CARTON GRIS</t>
  </si>
  <si>
    <t>HUEVO AAA X30 CARTON VERDE</t>
  </si>
  <si>
    <t>HUEVO AAA X30 CARTON VERDE AMARRADO</t>
  </si>
  <si>
    <t>HUEVO AA X30 CARTON GRIS</t>
  </si>
  <si>
    <t>HUEVO AA X30 CARTON VERDE</t>
  </si>
  <si>
    <t>HUEVO AA X30 CARTON VERDE AMARRADO</t>
  </si>
  <si>
    <t>HUEVO AA ROJO X 288 CARTON GRIS CAJA-EN DOCENERA-SOL NACIENT</t>
  </si>
  <si>
    <t>HUEVO A X30 CARTON GRIS</t>
  </si>
  <si>
    <t>HUEVO A X30 CARTON VERDE AMARRADO</t>
  </si>
  <si>
    <t>HUEVO A X30 FS CARTON VERDE</t>
  </si>
  <si>
    <t>HUEVO A X15 CARTON VERDE AMARRADO</t>
  </si>
  <si>
    <t>HUEVO A ROJO X 240 CARTON GRIS CAJA AMARRADO SOL NACIENTE</t>
  </si>
  <si>
    <t>HUEVO A X 300 BANDEJA VERDE CAJA  AMARRADO</t>
  </si>
  <si>
    <t>HUEVO A X60 CARTON VERDE CAJA</t>
  </si>
  <si>
    <t>HUEVO B X30 CARTON GRIS</t>
  </si>
  <si>
    <t>HUEVO B X30 CARTON VERDE</t>
  </si>
  <si>
    <t>HUEVO B X30 FS CARTON VERDE</t>
  </si>
  <si>
    <t>HUEVO C X30 CARTON GRIS</t>
  </si>
  <si>
    <t>HUEVO AA X 30 CARTON GRIS AMARRADO- HUEVO M</t>
  </si>
  <si>
    <t>HUEVO AA  X 288 BAND AMARILLA CAJA - DOCENERA MERCALDAS</t>
  </si>
  <si>
    <t>HUEVO MAL MARCADO</t>
  </si>
  <si>
    <t>HUEVO SUCIO ZF</t>
  </si>
  <si>
    <t>HUEVO PICADO ROJO</t>
  </si>
  <si>
    <t>DESECHO HUEVO CASCARA</t>
  </si>
  <si>
    <t>KIKES2 - EGIPTO</t>
  </si>
  <si>
    <t>ALKA2</t>
  </si>
  <si>
    <t>HUEVO AAA X30 FS CARTON VERDE</t>
  </si>
  <si>
    <t>HUEVO AA X30 FS CARTON VERDE</t>
  </si>
  <si>
    <t>HUEVO SUCIO ZF BANDEJA PLASTICA</t>
  </si>
  <si>
    <t>HUEVO PICADO ZF - BANDEJA PLASTICA</t>
  </si>
  <si>
    <t>HUEVO ROTO</t>
  </si>
  <si>
    <t>BELLAVISTA</t>
  </si>
  <si>
    <t>BE</t>
  </si>
  <si>
    <t>HUEVO YUMBO X20 CARTON VERDE AMARRADO</t>
  </si>
  <si>
    <t>HUEVO AA X 300 BANDEJA VERDE CAJA  AMARRADO</t>
  </si>
  <si>
    <t>HUEVO AAA X 15 PET CAJA X 360</t>
  </si>
  <si>
    <t>HUEVO AA X 12 PET CAJA X 240</t>
  </si>
  <si>
    <t>HUEVO AA X 15 PET CAJA X 360</t>
  </si>
  <si>
    <t>HUEVO AA X 30 PET CAJA X 360</t>
  </si>
  <si>
    <t>HUEVO A X 12 PET CAJA X 240</t>
  </si>
  <si>
    <t>HUEVO A X 30 PET CAJA X 360</t>
  </si>
  <si>
    <t>HUEVO A X 300 BAND GRIS CAJA AMARR FRESCAMPO</t>
  </si>
  <si>
    <t>HUEVO AA X 15 PAGUE 12 PET CAJA POR 360</t>
  </si>
  <si>
    <t>BQ</t>
  </si>
  <si>
    <t>HUEVO AA X 360 FS CARTON VERDE CAJA</t>
  </si>
  <si>
    <t>HUEVO A X12 CARTON VERDE</t>
  </si>
  <si>
    <t>HUEVO B X 360 FS CARTON VERDE CAJA</t>
  </si>
  <si>
    <t>HUEVO AA X 15 PET CAJA EXH X 240</t>
  </si>
  <si>
    <t>HUEVO AA X 30 BAND GRIS AMARRADO ALAT</t>
  </si>
  <si>
    <t>HUEVO AA X 12 CARTON GRIS CAJA X 288 MEGATIENDAS</t>
  </si>
  <si>
    <t>HUEVO A X 30 BAND GRIS SUELTO ALAT</t>
  </si>
  <si>
    <t>SUCIO KIKES</t>
  </si>
  <si>
    <t>EXPENDIO</t>
  </si>
  <si>
    <t>ELABORACION DE PRODUCTOS - ALKA</t>
  </si>
  <si>
    <t>EPALKA</t>
  </si>
  <si>
    <t>ELABORACION DE PRODUCTOS - PALMAS</t>
  </si>
  <si>
    <t>EPPALM</t>
  </si>
  <si>
    <t>HUEVO YUMBO X20 FS CARTON VERDE</t>
  </si>
  <si>
    <t>TAT BUCARAMANGA - FOOD SERVICE</t>
  </si>
  <si>
    <t>FS1</t>
  </si>
  <si>
    <t>TAT MEDELLIN - FOOD SERVICE</t>
  </si>
  <si>
    <t>FS3</t>
  </si>
  <si>
    <t>TAT PEREIRA - FOOD SERVICE</t>
  </si>
  <si>
    <t>FS35</t>
  </si>
  <si>
    <t>TAT BARRANQUILLA - FOOD SERVICE</t>
  </si>
  <si>
    <t>FS4</t>
  </si>
  <si>
    <t>TAT CARTAGENA - FOOD SERVICE</t>
  </si>
  <si>
    <t>FS41</t>
  </si>
  <si>
    <t>FS59</t>
  </si>
  <si>
    <t>HUEVO SIN CLASIFICAR ROJO</t>
  </si>
  <si>
    <t>GRANJAS DE PISO</t>
  </si>
  <si>
    <t>GP</t>
  </si>
  <si>
    <t>HUEVO SIN CLASIFICAR COMERCIAL</t>
  </si>
  <si>
    <t>HUEVO ROJO SIN CLASIFICAR GRANJAS</t>
  </si>
  <si>
    <t>HUEVO SIN CLASIFICAR</t>
  </si>
  <si>
    <t>GR</t>
  </si>
  <si>
    <t>TAT BUCARAMANGA H1004</t>
  </si>
  <si>
    <t>H1004</t>
  </si>
  <si>
    <t>TAT BUCARAMANGA H1005</t>
  </si>
  <si>
    <t>H1005</t>
  </si>
  <si>
    <t>TAT BUCARAMANGA H1006</t>
  </si>
  <si>
    <t>H1006</t>
  </si>
  <si>
    <t>TAT BUCARAMANGA H1007</t>
  </si>
  <si>
    <t>H1007</t>
  </si>
  <si>
    <t>TAT BUCARAMANGA H1008</t>
  </si>
  <si>
    <t>H1008</t>
  </si>
  <si>
    <t>TAT BUCARAMANGA H1009</t>
  </si>
  <si>
    <t>H1009</t>
  </si>
  <si>
    <t>TAT BUCARAMANGA H1010</t>
  </si>
  <si>
    <t>H1010</t>
  </si>
  <si>
    <t>TAT BUCARAMANGA H1011</t>
  </si>
  <si>
    <t>H1011</t>
  </si>
  <si>
    <t>TAT BUCARAMANGA H1012</t>
  </si>
  <si>
    <t>H1012</t>
  </si>
  <si>
    <t>TAT BUCARAMANGA H1013</t>
  </si>
  <si>
    <t>H1013</t>
  </si>
  <si>
    <t>TAT BUCARAMANGA H1014</t>
  </si>
  <si>
    <t>H1014</t>
  </si>
  <si>
    <t>TAT BUCARAMANGA H1015</t>
  </si>
  <si>
    <t>H1015</t>
  </si>
  <si>
    <t>TAT BUCARAMANGA H1016</t>
  </si>
  <si>
    <t>H1016</t>
  </si>
  <si>
    <t>TAT BUCARAMANGA H1017</t>
  </si>
  <si>
    <t>H1017</t>
  </si>
  <si>
    <t>H1050</t>
  </si>
  <si>
    <t>TAT CALI H2001</t>
  </si>
  <si>
    <t>H2001</t>
  </si>
  <si>
    <t>HUEVO AA X15 PAGUE 12 PET CAJA EXH X 240</t>
  </si>
  <si>
    <t>TAT CALI H2002</t>
  </si>
  <si>
    <t>H2002</t>
  </si>
  <si>
    <t>TAT CALI H2003</t>
  </si>
  <si>
    <t>H2003</t>
  </si>
  <si>
    <t>TAT CALI H2005</t>
  </si>
  <si>
    <t>H2005</t>
  </si>
  <si>
    <t>TAT CALI H2006</t>
  </si>
  <si>
    <t>H2006</t>
  </si>
  <si>
    <t>TAT CALI H2008</t>
  </si>
  <si>
    <t>H2008</t>
  </si>
  <si>
    <t>TAT CALI H2009</t>
  </si>
  <si>
    <t>H2009</t>
  </si>
  <si>
    <t>TAT CALI H2010</t>
  </si>
  <si>
    <t>H2010</t>
  </si>
  <si>
    <t>TAT CALI H2013</t>
  </si>
  <si>
    <t>H2013</t>
  </si>
  <si>
    <t>TAT CALI H2015</t>
  </si>
  <si>
    <t>H2015</t>
  </si>
  <si>
    <t>TAT CALI H2016</t>
  </si>
  <si>
    <t>H2016</t>
  </si>
  <si>
    <t>TAT CALI H2020</t>
  </si>
  <si>
    <t>H2020</t>
  </si>
  <si>
    <t>TAT CALI H2021</t>
  </si>
  <si>
    <t>H2021</t>
  </si>
  <si>
    <t>TAT CALI H2022</t>
  </si>
  <si>
    <t>H2022</t>
  </si>
  <si>
    <t>H2026</t>
  </si>
  <si>
    <t>TAT H2050 - AUTOSERVICIOS</t>
  </si>
  <si>
    <t>H2050</t>
  </si>
  <si>
    <t>TAT POPAYAN H2301</t>
  </si>
  <si>
    <t>H2301</t>
  </si>
  <si>
    <t>TAT POPAYAN H2302</t>
  </si>
  <si>
    <t>H2302</t>
  </si>
  <si>
    <t>TAT POPAYAN H2303</t>
  </si>
  <si>
    <t>H2303</t>
  </si>
  <si>
    <t>TAT POPAYAN H2304</t>
  </si>
  <si>
    <t>H2304</t>
  </si>
  <si>
    <t>TAT POPAYAN H2305</t>
  </si>
  <si>
    <t>H2305</t>
  </si>
  <si>
    <t>TAT POPAYAN H2306</t>
  </si>
  <si>
    <t>H2306</t>
  </si>
  <si>
    <t>TAT POPAYAN H2307</t>
  </si>
  <si>
    <t>H2307</t>
  </si>
  <si>
    <t>TAT POPAYAN H2308</t>
  </si>
  <si>
    <t>H2308</t>
  </si>
  <si>
    <t>TAT POPAYAN H2312</t>
  </si>
  <si>
    <t>H2312</t>
  </si>
  <si>
    <t>TAT POPAYAN H2313</t>
  </si>
  <si>
    <t>H2313</t>
  </si>
  <si>
    <t>TAT POPAYAN H2314</t>
  </si>
  <si>
    <t>H2314</t>
  </si>
  <si>
    <t>TAT MEDELLIN H3005</t>
  </si>
  <si>
    <t>H3005</t>
  </si>
  <si>
    <t>TAT MEDELLIN H3010</t>
  </si>
  <si>
    <t>H3010</t>
  </si>
  <si>
    <t>TAT MEDELLIN H3011</t>
  </si>
  <si>
    <t>H3011</t>
  </si>
  <si>
    <t>TAT MEDELLIN H3014</t>
  </si>
  <si>
    <t>H3014</t>
  </si>
  <si>
    <t>TAT MEDELLIN H3015</t>
  </si>
  <si>
    <t>H3015</t>
  </si>
  <si>
    <t>TAT MEDELLIN H3017</t>
  </si>
  <si>
    <t>H3017</t>
  </si>
  <si>
    <t>TAT MEDELLIN H3021</t>
  </si>
  <si>
    <t>H3021</t>
  </si>
  <si>
    <t>TAT MEDELLIN H3023</t>
  </si>
  <si>
    <t>H3023</t>
  </si>
  <si>
    <t>TAT MEDELLIN H3026</t>
  </si>
  <si>
    <t>H3026</t>
  </si>
  <si>
    <t>TAT MEDELLIN H3027</t>
  </si>
  <si>
    <t>H3027</t>
  </si>
  <si>
    <t>TAT MEDELLIN H3028</t>
  </si>
  <si>
    <t>H3028</t>
  </si>
  <si>
    <t>TAT MEDELLIN H3029</t>
  </si>
  <si>
    <t>H3029</t>
  </si>
  <si>
    <t>TAT MEDELLIN H3031</t>
  </si>
  <si>
    <t>H3031</t>
  </si>
  <si>
    <t>TAT PEREIRA - ROTURAS</t>
  </si>
  <si>
    <t>H3500</t>
  </si>
  <si>
    <t>TAT PEREIRA H3501</t>
  </si>
  <si>
    <t>H3501</t>
  </si>
  <si>
    <t>TAT PEREIRA H3502</t>
  </si>
  <si>
    <t>H3502</t>
  </si>
  <si>
    <t>TAT PEREIRA H3503</t>
  </si>
  <si>
    <t>H3503</t>
  </si>
  <si>
    <t>TAT PEREIRA H3504</t>
  </si>
  <si>
    <t>H3504</t>
  </si>
  <si>
    <t>TAT PEREIRA H3505</t>
  </si>
  <si>
    <t>H3505</t>
  </si>
  <si>
    <t>TAT PEREIRA H3506</t>
  </si>
  <si>
    <t>H3506</t>
  </si>
  <si>
    <t>HUEVO AA X12 CARTON VERDE</t>
  </si>
  <si>
    <t>TAT BARRANQUILLA H4001</t>
  </si>
  <si>
    <t>H4001</t>
  </si>
  <si>
    <t>TAT BARRANQUILLA H4002</t>
  </si>
  <si>
    <t>H4002</t>
  </si>
  <si>
    <t>TAT BARRANQUILLA H4003</t>
  </si>
  <si>
    <t>H4003</t>
  </si>
  <si>
    <t>TAT BARRANQUILLA H4004</t>
  </si>
  <si>
    <t>H4004</t>
  </si>
  <si>
    <t>TAT BARRANQUILLA H4005</t>
  </si>
  <si>
    <t>H4005</t>
  </si>
  <si>
    <t>TAT BARRANQUILLA H4006</t>
  </si>
  <si>
    <t>H4006</t>
  </si>
  <si>
    <t>TAT BARRANQUILLA H4007</t>
  </si>
  <si>
    <t>H4007</t>
  </si>
  <si>
    <t>TAT BARRANQUILLA H4008</t>
  </si>
  <si>
    <t>H4008</t>
  </si>
  <si>
    <t>TAT BARRANQUILLA H4009</t>
  </si>
  <si>
    <t>H4009</t>
  </si>
  <si>
    <t>TAT BARRANQUILLA H4011</t>
  </si>
  <si>
    <t>H4011</t>
  </si>
  <si>
    <t>TAT BARRANQUILLA H4012</t>
  </si>
  <si>
    <t>H4012</t>
  </si>
  <si>
    <t>TAT BARRANQUILLA H4013</t>
  </si>
  <si>
    <t>H4013</t>
  </si>
  <si>
    <t>TAT BARRANQUILLA H4014</t>
  </si>
  <si>
    <t>H4014</t>
  </si>
  <si>
    <t>TAT BARRANQUILLA H4015</t>
  </si>
  <si>
    <t>H4015</t>
  </si>
  <si>
    <t>TAT BARRANQUILLA H4016</t>
  </si>
  <si>
    <t>H4016</t>
  </si>
  <si>
    <t>TAT BARRANQUILLA H4017</t>
  </si>
  <si>
    <t>H4017</t>
  </si>
  <si>
    <t>TAT BARRANQUILLA H4018</t>
  </si>
  <si>
    <t>H4018</t>
  </si>
  <si>
    <t>TAT BARRANQUILLA H4021</t>
  </si>
  <si>
    <t>H4021</t>
  </si>
  <si>
    <t>TAT BARRANQUILLA H4023</t>
  </si>
  <si>
    <t>H4023</t>
  </si>
  <si>
    <t>TAT BARRANQUILLA H4024</t>
  </si>
  <si>
    <t>H4024</t>
  </si>
  <si>
    <t>H4050</t>
  </si>
  <si>
    <t>TAT CARTAGENA H4101</t>
  </si>
  <si>
    <t>H4101</t>
  </si>
  <si>
    <t>TAT CARTAGENA H4102</t>
  </si>
  <si>
    <t>H4102</t>
  </si>
  <si>
    <t>TAT CARTAGENA H4104</t>
  </si>
  <si>
    <t>H4104</t>
  </si>
  <si>
    <t>TAT CARTAGENA H4105</t>
  </si>
  <si>
    <t>H4105</t>
  </si>
  <si>
    <t>H4106</t>
  </si>
  <si>
    <t>TAT CARTAGENA H4107</t>
  </si>
  <si>
    <t>H4107</t>
  </si>
  <si>
    <t>TAT CARTAGENA H4108</t>
  </si>
  <si>
    <t>H4108</t>
  </si>
  <si>
    <t>TAT H4150 - AUTOSERVICIOS</t>
  </si>
  <si>
    <t>H4150</t>
  </si>
  <si>
    <t>TAT SANTAMARTA H4201</t>
  </si>
  <si>
    <t>H4201</t>
  </si>
  <si>
    <t>TAT SANTAMARTA H4202</t>
  </si>
  <si>
    <t>H4202</t>
  </si>
  <si>
    <t>TAT SANTAMARTA H4203</t>
  </si>
  <si>
    <t>H4203</t>
  </si>
  <si>
    <t>TAT SANTAMARTA H4204</t>
  </si>
  <si>
    <t>H4204</t>
  </si>
  <si>
    <t>TAT SANTAMARTA H4205</t>
  </si>
  <si>
    <t>H4205</t>
  </si>
  <si>
    <t>TAT SANTAMARTA H4206</t>
  </si>
  <si>
    <t>H4206</t>
  </si>
  <si>
    <t>TAT SANTAMARTA H4207</t>
  </si>
  <si>
    <t>H4207</t>
  </si>
  <si>
    <t>TAT SANTAMARTA H4211</t>
  </si>
  <si>
    <t>H4211</t>
  </si>
  <si>
    <t>TAT VALLEDUPAR H4301</t>
  </si>
  <si>
    <t>H4301</t>
  </si>
  <si>
    <t>TAT VALLEDUPAR H4303</t>
  </si>
  <si>
    <t>H4303</t>
  </si>
  <si>
    <t>TAT VALLEDUPAR H4304</t>
  </si>
  <si>
    <t>H4304</t>
  </si>
  <si>
    <t>TAT VALLEDUPAR H4305</t>
  </si>
  <si>
    <t>H4305</t>
  </si>
  <si>
    <t>TAT MONTERIA H4401</t>
  </si>
  <si>
    <t>H4401</t>
  </si>
  <si>
    <t>TAT MONTERIA H4402</t>
  </si>
  <si>
    <t>H4402</t>
  </si>
  <si>
    <t>TAT MONTERIA H4403</t>
  </si>
  <si>
    <t>H4403</t>
  </si>
  <si>
    <t>TAT MONTERIA H4405</t>
  </si>
  <si>
    <t>H4405</t>
  </si>
  <si>
    <t>TAT MONTERIA H4406</t>
  </si>
  <si>
    <t>H4406</t>
  </si>
  <si>
    <t>H5002</t>
  </si>
  <si>
    <t>H5003</t>
  </si>
  <si>
    <t>H5006</t>
  </si>
  <si>
    <t>H5007</t>
  </si>
  <si>
    <t>H5009</t>
  </si>
  <si>
    <t>H5016</t>
  </si>
  <si>
    <t>H5032</t>
  </si>
  <si>
    <t>H5036</t>
  </si>
  <si>
    <t>H5100</t>
  </si>
  <si>
    <t>H5101</t>
  </si>
  <si>
    <t>H5102</t>
  </si>
  <si>
    <t>H5104</t>
  </si>
  <si>
    <t>H5105</t>
  </si>
  <si>
    <t>H5106</t>
  </si>
  <si>
    <t>H5107</t>
  </si>
  <si>
    <t>H5109</t>
  </si>
  <si>
    <t>H5110</t>
  </si>
  <si>
    <t>H5114</t>
  </si>
  <si>
    <t>H5115</t>
  </si>
  <si>
    <t>H5116</t>
  </si>
  <si>
    <t>H5117</t>
  </si>
  <si>
    <t>H5201</t>
  </si>
  <si>
    <t>H5202</t>
  </si>
  <si>
    <t>H5204</t>
  </si>
  <si>
    <t>H5205</t>
  </si>
  <si>
    <t>H5206</t>
  </si>
  <si>
    <t>H5207</t>
  </si>
  <si>
    <t>H5208</t>
  </si>
  <si>
    <t>H5209</t>
  </si>
  <si>
    <t>H5211</t>
  </si>
  <si>
    <t>H5213</t>
  </si>
  <si>
    <t>H5214</t>
  </si>
  <si>
    <t>H5215</t>
  </si>
  <si>
    <t>H5216</t>
  </si>
  <si>
    <t>H5217</t>
  </si>
  <si>
    <t>H5218</t>
  </si>
  <si>
    <t>H5219</t>
  </si>
  <si>
    <t>H5250</t>
  </si>
  <si>
    <t>H5301</t>
  </si>
  <si>
    <t>H5302</t>
  </si>
  <si>
    <t>H5303</t>
  </si>
  <si>
    <t>H5304</t>
  </si>
  <si>
    <t>H5305</t>
  </si>
  <si>
    <t>H5306</t>
  </si>
  <si>
    <t>H5307</t>
  </si>
  <si>
    <t>H5308</t>
  </si>
  <si>
    <t>H5401</t>
  </si>
  <si>
    <t>H5402</t>
  </si>
  <si>
    <t>H5403</t>
  </si>
  <si>
    <t>TAT VILLAVICENCIO H5501</t>
  </si>
  <si>
    <t>H5501</t>
  </si>
  <si>
    <t>TAT VILLAVICENCIO H5502</t>
  </si>
  <si>
    <t>H5502</t>
  </si>
  <si>
    <t>TAT VILLAVICENCIO H5503</t>
  </si>
  <si>
    <t>H5503</t>
  </si>
  <si>
    <t>TAT VILLAVICENCIO H5504</t>
  </si>
  <si>
    <t>H5504</t>
  </si>
  <si>
    <t>TAT VILLAVICENCIO H5540 - ESPECIAL</t>
  </si>
  <si>
    <t>H5540</t>
  </si>
  <si>
    <t>H5601</t>
  </si>
  <si>
    <t>H5603</t>
  </si>
  <si>
    <t>H5604</t>
  </si>
  <si>
    <t>TAT PASTO H6001</t>
  </si>
  <si>
    <t>H6001</t>
  </si>
  <si>
    <t>TAT PASTO H6002</t>
  </si>
  <si>
    <t>H6002</t>
  </si>
  <si>
    <t>TAT PASTO H6003</t>
  </si>
  <si>
    <t>H6003</t>
  </si>
  <si>
    <t>TAT PASTO H6004</t>
  </si>
  <si>
    <t>H6004</t>
  </si>
  <si>
    <t>TAT PASTO H6005</t>
  </si>
  <si>
    <t>H6005</t>
  </si>
  <si>
    <t>TAT PASTO H6006</t>
  </si>
  <si>
    <t>H6006</t>
  </si>
  <si>
    <t>TAT PASTO H6007</t>
  </si>
  <si>
    <t>H6007</t>
  </si>
  <si>
    <t>TAT PASTO H6008</t>
  </si>
  <si>
    <t>H6008</t>
  </si>
  <si>
    <t>TAT PASTO H6009</t>
  </si>
  <si>
    <t>H6009</t>
  </si>
  <si>
    <t>TAT PASTO H6011</t>
  </si>
  <si>
    <t>H6011</t>
  </si>
  <si>
    <t>TAT PASTO H6012</t>
  </si>
  <si>
    <t>H6012</t>
  </si>
  <si>
    <t>TAT CUCUTA H7001</t>
  </si>
  <si>
    <t>H7001</t>
  </si>
  <si>
    <t>TAT CUCUTA H7002</t>
  </si>
  <si>
    <t>H7002</t>
  </si>
  <si>
    <t>TAT CUCUTA H7003</t>
  </si>
  <si>
    <t>H7003</t>
  </si>
  <si>
    <t>TAT CUCUTA H7004</t>
  </si>
  <si>
    <t>H7004</t>
  </si>
  <si>
    <t>TAT CUCUTA H7005</t>
  </si>
  <si>
    <t>H7005</t>
  </si>
  <si>
    <t>TAT CUCUTA H7007 - POBLACIONES</t>
  </si>
  <si>
    <t>H7007</t>
  </si>
  <si>
    <t>TAT CUCUTA H7008</t>
  </si>
  <si>
    <t>H7008</t>
  </si>
  <si>
    <t>TAT CUCUTA H7009</t>
  </si>
  <si>
    <t>H7009</t>
  </si>
  <si>
    <t>TAT CUCUTA H7010</t>
  </si>
  <si>
    <t>H7010</t>
  </si>
  <si>
    <t>TAT CUCUTA H7011</t>
  </si>
  <si>
    <t>H7011</t>
  </si>
  <si>
    <t>TAT CUCUTA H7012</t>
  </si>
  <si>
    <t>H7012</t>
  </si>
  <si>
    <t>BODEGA KIKES</t>
  </si>
  <si>
    <t>KI</t>
  </si>
  <si>
    <t>DEFORME</t>
  </si>
  <si>
    <t>PALM</t>
  </si>
  <si>
    <t>HUEVO AAA X 288 BAND GRIS CAJA DOCENERA EXTRA</t>
  </si>
  <si>
    <t>HUEVO A X 30 BAND GRIS AMARRADO ALAT</t>
  </si>
  <si>
    <t>HUEVO B X 300 BANDEJA GRIS ALAT CAJA AMARRADO</t>
  </si>
  <si>
    <t>RT2</t>
  </si>
  <si>
    <t>RT23</t>
  </si>
  <si>
    <t>RT3</t>
  </si>
  <si>
    <t>TAT PEREIRA - ROTURA DE TRANSPORTE</t>
  </si>
  <si>
    <t>RT35</t>
  </si>
  <si>
    <t>RT41</t>
  </si>
  <si>
    <t>RT42</t>
  </si>
  <si>
    <t>RT51</t>
  </si>
  <si>
    <t>RT52</t>
  </si>
  <si>
    <t>RT55</t>
  </si>
  <si>
    <t>RT59</t>
  </si>
  <si>
    <t>RT6</t>
  </si>
  <si>
    <t>RT7</t>
  </si>
  <si>
    <t>TAT BUCARAMANGA</t>
  </si>
  <si>
    <t>T1</t>
  </si>
  <si>
    <t>TAT CALI</t>
  </si>
  <si>
    <t>T2</t>
  </si>
  <si>
    <t>HUEVO A X 15 PET CAJA X 360</t>
  </si>
  <si>
    <t>TAT POPAYAN</t>
  </si>
  <si>
    <t>T23</t>
  </si>
  <si>
    <t>TAT MEDELLIN</t>
  </si>
  <si>
    <t>T3</t>
  </si>
  <si>
    <t>HUEVO A X 30 CARTON VERDE AMARRADO CON BANDEJA</t>
  </si>
  <si>
    <t>TAT PEREIRA</t>
  </si>
  <si>
    <t>T35</t>
  </si>
  <si>
    <t>TAT BARRANQUILLA</t>
  </si>
  <si>
    <t>T4</t>
  </si>
  <si>
    <t>TAT CARTAGENA</t>
  </si>
  <si>
    <t>T41</t>
  </si>
  <si>
    <t>TAT SANTAMARTA</t>
  </si>
  <si>
    <t>T42</t>
  </si>
  <si>
    <t>TAT VALLEDUPAR</t>
  </si>
  <si>
    <t>T43</t>
  </si>
  <si>
    <t>TAT MONTERIA</t>
  </si>
  <si>
    <t>TAT BOGOTA MONTEVIDEO</t>
  </si>
  <si>
    <t>T51</t>
  </si>
  <si>
    <t>T52</t>
  </si>
  <si>
    <t>HUEVO AA X 30 CARTON GRIS AMARRADO</t>
  </si>
  <si>
    <t>HUEVO AA X 300 BANDEJA GRIS ALAT CAJA AMARRADO</t>
  </si>
  <si>
    <t>HUEVO A X 30 BANDEJA GRIS ALAT CAJA X 360</t>
  </si>
  <si>
    <t>HUEVO B X 30 BAND GRIS AMARRADO ALAT</t>
  </si>
  <si>
    <t>TAT VILLAVICENCIO</t>
  </si>
  <si>
    <t>T55</t>
  </si>
  <si>
    <t>TAT BOGOTA SIBERIA</t>
  </si>
  <si>
    <t>T59</t>
  </si>
  <si>
    <t>HUEVO A X 30 FS CARTON VERDE  CAJA X 300 AMARRADO</t>
  </si>
  <si>
    <t>HUEVO A X 360 BAND VERDE CAJA - MC DONALDS</t>
  </si>
  <si>
    <t>TAT PASTO</t>
  </si>
  <si>
    <t>T6</t>
  </si>
  <si>
    <t>TAT CUCUTA</t>
  </si>
  <si>
    <t>T7</t>
  </si>
  <si>
    <t>VT2</t>
  </si>
  <si>
    <t>VT3</t>
  </si>
  <si>
    <t>VT51</t>
  </si>
  <si>
    <t>VT52</t>
  </si>
  <si>
    <t>VT55</t>
  </si>
  <si>
    <t>VTBQ</t>
  </si>
  <si>
    <t>HUEVO B X30 CARTON VERDE AMARRADO</t>
  </si>
  <si>
    <t>VTKI</t>
  </si>
  <si>
    <t>PLANTA CLASIFICACION</t>
  </si>
  <si>
    <t>BODEGA</t>
  </si>
  <si>
    <t>VEHICULOS</t>
  </si>
  <si>
    <t>TAT CALI H2019</t>
  </si>
  <si>
    <t>H2019</t>
  </si>
  <si>
    <t>TAT CALI H2040 - ESPECIAL</t>
  </si>
  <si>
    <t>H2040</t>
  </si>
  <si>
    <t>TAT VALLEDUPAR H4302</t>
  </si>
  <si>
    <t>H4302</t>
  </si>
  <si>
    <t>H5120</t>
  </si>
  <si>
    <t>H5200</t>
  </si>
  <si>
    <t>H5240</t>
  </si>
  <si>
    <t>TAT CUCUTA H7040 - ESPECIAL</t>
  </si>
  <si>
    <t>H7040</t>
  </si>
  <si>
    <t>TRANSITO</t>
  </si>
  <si>
    <t>RT43</t>
  </si>
  <si>
    <t>VT1</t>
  </si>
  <si>
    <t>VT23</t>
  </si>
  <si>
    <t>VT35</t>
  </si>
  <si>
    <t>VT41</t>
  </si>
  <si>
    <t>VT43</t>
  </si>
  <si>
    <t>VT44</t>
  </si>
  <si>
    <t>H5140</t>
  </si>
  <si>
    <t>TAT PEREIRA H3540 - ESPECIAL</t>
  </si>
  <si>
    <t>H3540</t>
  </si>
  <si>
    <t>TAT CARTAGENA H4100 - ROTURAS</t>
  </si>
  <si>
    <t>H4100</t>
  </si>
  <si>
    <t>TAT CARTAGENA H4103</t>
  </si>
  <si>
    <t>H4103</t>
  </si>
  <si>
    <t>TAT SANTA MARTA - FOOD SERVICE</t>
  </si>
  <si>
    <t>FS42</t>
  </si>
  <si>
    <t>PALMAS</t>
  </si>
  <si>
    <t>ROTURAS TAT MONTERIA</t>
  </si>
  <si>
    <t>H4400</t>
  </si>
  <si>
    <t>TAT POPAYAN - ROTURAS</t>
  </si>
  <si>
    <t>H2300</t>
  </si>
  <si>
    <t>VT59</t>
  </si>
  <si>
    <t>CLASIFICADORA LANZA</t>
  </si>
  <si>
    <t>CLKI</t>
  </si>
  <si>
    <t>VT7</t>
  </si>
  <si>
    <t>VTALKA</t>
  </si>
  <si>
    <t>CALOTO</t>
  </si>
  <si>
    <t>Total general</t>
  </si>
  <si>
    <t>Etiquetas de fila</t>
  </si>
  <si>
    <t>REVOLTURA ROJA</t>
  </si>
  <si>
    <t>HUEVO AA X 30 BANDEJA GRIS ALAT CAJA X 360</t>
  </si>
  <si>
    <t>HUEVO B X 30 BANDEJA GRIS ALAT CAJA X 360</t>
  </si>
  <si>
    <t>HUEVO YUMBO X20 CARTON GRIS</t>
  </si>
  <si>
    <t>HUEVO AA X30 FS CARTON VERDE AMARRADO</t>
  </si>
  <si>
    <t>HUEVO AA X15 CARTON VERDE AMARRADO</t>
  </si>
  <si>
    <t>HUEVO AA X 15 FS CARTON VERDE AMARRADO</t>
  </si>
  <si>
    <t>HUEVO AA X 30 CARTON GRIS AMARRADO - MAKRO</t>
  </si>
  <si>
    <t>HUEVO AA X 30 FS CARTON VERDE CAJA X 300 AMARRADO</t>
  </si>
  <si>
    <t>HUEVO A X30 FS CARTON VERDE AMARRADO</t>
  </si>
  <si>
    <t>HUEVO A X 30 CARTON GRIS AMARRADO- MERCADERIA</t>
  </si>
  <si>
    <t>HUEVO A X90 CARTON VERDE CAJA</t>
  </si>
  <si>
    <t>HUEVO A X360 CARTON VERDE CAJA</t>
  </si>
  <si>
    <t>HUEVO A  X 360 FS CARTON VERDE CAJA</t>
  </si>
  <si>
    <t>HUEVO B X 30 CARTON GRIS AMARRADO</t>
  </si>
  <si>
    <t>HUEVO B X360 CARTON VERDE CAJA</t>
  </si>
  <si>
    <t>HUEVO B X 30 FS CARTON VERDE CAJA X 300 AMARRADO</t>
  </si>
  <si>
    <t>HUEVO AA X 30 BAND. PLASTICA</t>
  </si>
  <si>
    <t>HUEVO AAA X 30 BAND GRIS AMARRADO ALAT</t>
  </si>
  <si>
    <t>HUEVO AAA X30 FS CARTON VERDE AMARRADO</t>
  </si>
  <si>
    <t>SANTANDER</t>
  </si>
  <si>
    <t>TIPO DE HUEVO</t>
  </si>
  <si>
    <t>A</t>
  </si>
  <si>
    <t>NOMBRE</t>
  </si>
  <si>
    <t>YUMBO</t>
  </si>
  <si>
    <t>AAA</t>
  </si>
  <si>
    <t>AA</t>
  </si>
  <si>
    <t>B</t>
  </si>
  <si>
    <t>C</t>
  </si>
  <si>
    <t>VERDE</t>
  </si>
  <si>
    <t>TIPO DE HUEVO 2</t>
  </si>
  <si>
    <t>FS</t>
  </si>
  <si>
    <t>HUEVO AA X360 CARTON VERDE CAJA</t>
  </si>
  <si>
    <t>HUEVO A X 15 FS CARTON VERDE AMARRADO</t>
  </si>
  <si>
    <t>SUCIO COMERCIAL GRANDE</t>
  </si>
  <si>
    <t>ROTURAS TAT SANTAMARTA</t>
  </si>
  <si>
    <t>H4200</t>
  </si>
  <si>
    <t>CODIGO</t>
  </si>
  <si>
    <t>PICADO COMERCIAL</t>
  </si>
  <si>
    <t>VOLVER</t>
  </si>
  <si>
    <t>Referencia</t>
  </si>
  <si>
    <t>HUEVO AA X 288 BAND AMARILLA CAJA - DOCENERA MERCALDAS</t>
  </si>
  <si>
    <t>CANTIDADES</t>
  </si>
  <si>
    <t>CANTIDAD</t>
  </si>
  <si>
    <t>STA MARTA</t>
  </si>
  <si>
    <t>HUEVO AA X 30 PET</t>
  </si>
  <si>
    <t>HUEVO AA X 12 PET</t>
  </si>
  <si>
    <t>HUEVO AA X 30 CARTON GRIS AMARRADO - PASADENA</t>
  </si>
  <si>
    <t>HUEVO A X 30 CARTON VERDE CON ADHESIVO</t>
  </si>
  <si>
    <t>SUCIO ROJO PEQUEÑO</t>
  </si>
  <si>
    <t>HUEVO A X 30 BAND. PLASTICA</t>
  </si>
  <si>
    <t>HUEVO AA X 12 PET CAJA X 360</t>
  </si>
  <si>
    <t>HUEVO A X 12 PET CAJA X 360</t>
  </si>
  <si>
    <t>ALKA1</t>
  </si>
  <si>
    <t>LANZA</t>
  </si>
  <si>
    <t>REVOLTURA COMERCIAL GRANDE</t>
  </si>
  <si>
    <t>REVOLTURA COMERCIAL PEQUEÑA</t>
  </si>
  <si>
    <t>REVOLTURA COMERCIAL MEDIANA</t>
  </si>
  <si>
    <t>GRIS SUELTO</t>
  </si>
  <si>
    <t>id_item_bodega</t>
  </si>
  <si>
    <t>Etiquetas de columna</t>
  </si>
  <si>
    <t>PRECARGUE</t>
  </si>
  <si>
    <t>TIPO</t>
  </si>
  <si>
    <t>TIPO2</t>
  </si>
  <si>
    <t>tipo</t>
  </si>
  <si>
    <t>PLANTA</t>
  </si>
  <si>
    <t>COSTA</t>
  </si>
  <si>
    <t>ZONA</t>
  </si>
  <si>
    <t>SEGUNDA</t>
  </si>
  <si>
    <t>EMPACADOS</t>
  </si>
  <si>
    <t>PROMEDIO</t>
  </si>
  <si>
    <t>OCCIDENTE</t>
  </si>
  <si>
    <t>CENTRO ORIENTE</t>
  </si>
  <si>
    <t>HUEVO AA X12 FS CARTON VERDE</t>
  </si>
  <si>
    <t>HUEVO A X 30 FS CARTON VERDE CAJA X 300 AMARRADO</t>
  </si>
  <si>
    <t xml:space="preserve">INVENTARIO T </t>
  </si>
  <si>
    <t>INVENTARIO TRANSITO</t>
  </si>
  <si>
    <t>INVENTARIO VEHICULOS</t>
  </si>
  <si>
    <t>INVENTARIO PLANTA</t>
  </si>
  <si>
    <t>INVENTARIO EXPENDIO</t>
  </si>
  <si>
    <t>INVENTARIO HUEVO SIN CLAS</t>
  </si>
  <si>
    <t>INV. PRECARGUE</t>
  </si>
  <si>
    <t>INVENTARIO BODEGA</t>
  </si>
  <si>
    <t>COD</t>
  </si>
  <si>
    <t>PROYECCION</t>
  </si>
  <si>
    <t>DIAS INV. TOTAL</t>
  </si>
  <si>
    <t>DIAS INV. TRANSITO</t>
  </si>
  <si>
    <t>DIAS INV. VEHICULOS</t>
  </si>
  <si>
    <t>DIAS INV BODEGA</t>
  </si>
  <si>
    <t>COBERTURA</t>
  </si>
  <si>
    <t>INV. TRANSITO</t>
  </si>
  <si>
    <t>INVENTARIO TOTAL</t>
  </si>
  <si>
    <t>INV. VEHICULOS</t>
  </si>
  <si>
    <t>DIAS INV VEHICULOS</t>
  </si>
  <si>
    <t>DÍAS INV . TRANSITO</t>
  </si>
  <si>
    <t>INV. BODEGA</t>
  </si>
  <si>
    <t>DIAS INV. BODEGA</t>
  </si>
  <si>
    <t>COBERTURA.</t>
  </si>
  <si>
    <t>CEDI</t>
  </si>
  <si>
    <t>(Varios elementos)</t>
  </si>
  <si>
    <t>PROM VENTAS</t>
  </si>
  <si>
    <t>EDADES  CEDIS MAYOR A 5 DIAS</t>
  </si>
  <si>
    <t>PROMEDIO VENTAS</t>
  </si>
  <si>
    <t>DÍAS INVENTARIO</t>
  </si>
  <si>
    <t>TAT</t>
  </si>
  <si>
    <t xml:space="preserve">PROMEDIO PROYECCIÓN </t>
  </si>
  <si>
    <t>-</t>
  </si>
  <si>
    <t>P</t>
  </si>
  <si>
    <t>HUEVO DE BAJA ROTACION</t>
  </si>
  <si>
    <t>TAT BARRANQUILLA H4010</t>
  </si>
  <si>
    <t>H4010</t>
  </si>
  <si>
    <t>YUMBO COMERCIAL</t>
  </si>
  <si>
    <t>HUEVO A X 30 PET</t>
  </si>
  <si>
    <t>ROTURA DE TRANSPORTE BARRANQUILLA CLASIFICA</t>
  </si>
  <si>
    <t>RTBQ</t>
  </si>
  <si>
    <t>SUCIO COMERCIAL PEQUEÑO</t>
  </si>
  <si>
    <t xml:space="preserve">PLANTA </t>
  </si>
  <si>
    <t xml:space="preserve">VENTAS </t>
  </si>
  <si>
    <t xml:space="preserve">PROYECCIÓN </t>
  </si>
  <si>
    <t>HUEVO A X 300 BANDEJA VERDE CAJA AMARRADO</t>
  </si>
  <si>
    <t>INVENTARIO</t>
  </si>
  <si>
    <t>CENTRO DE EMPAQUES</t>
  </si>
  <si>
    <t>DIAS DE INVENTARIO</t>
  </si>
  <si>
    <t>INVENTARIO.</t>
  </si>
  <si>
    <t>CEDIS</t>
  </si>
  <si>
    <t>HUEVO AA X 12 PET CAJA EXH X 192</t>
  </si>
  <si>
    <t>TIPO 2</t>
  </si>
  <si>
    <t>HCP AA X 12 PET CAJA X 240</t>
  </si>
  <si>
    <t>HCP AA X 12 PET</t>
  </si>
  <si>
    <t>HUEVO YUMBO ROJO</t>
  </si>
  <si>
    <t>HUEVO A.A.A. ROJO</t>
  </si>
  <si>
    <t>HUEVO A.A. ROJO</t>
  </si>
  <si>
    <t>HUEVO A. ROJO</t>
  </si>
  <si>
    <t>HUEVO B. ROJO</t>
  </si>
  <si>
    <t>HUEVO C. ROJO</t>
  </si>
  <si>
    <t>HUEVO AAA X 300 BANDEJA VERDE CAJA AMARRADO</t>
  </si>
  <si>
    <t>HUEVO B X30 FS CARTON VERDE AMARRADO</t>
  </si>
  <si>
    <t>HUEVO B X 300 BANDEJA VERDE CAJA AMARRADO</t>
  </si>
  <si>
    <t>HUEVO C X30 CARTON VERDE</t>
  </si>
  <si>
    <t>INV EDADES</t>
  </si>
  <si>
    <t>INV TOTAL</t>
  </si>
  <si>
    <t>UBICACIÓN</t>
  </si>
  <si>
    <t>DIFERENCIAS</t>
  </si>
  <si>
    <t>HUEVO B X 30 CARTON GRIS MARCADO</t>
  </si>
  <si>
    <t>% INV TOTAL</t>
  </si>
  <si>
    <t>TOTAL</t>
  </si>
  <si>
    <t>REVOLTURA</t>
  </si>
  <si>
    <t>ROTO</t>
  </si>
  <si>
    <t>SUCIO</t>
  </si>
  <si>
    <t>TIPO3</t>
  </si>
  <si>
    <t>MAL MARCADO</t>
  </si>
  <si>
    <t>PICADO</t>
  </si>
  <si>
    <t>DESECHO</t>
  </si>
  <si>
    <t>Columna2</t>
  </si>
  <si>
    <t>Máx. de Edad</t>
  </si>
  <si>
    <t>TOTAL CEDI</t>
  </si>
  <si>
    <t>%</t>
  </si>
  <si>
    <t>% diferencia</t>
  </si>
  <si>
    <t>Columna4</t>
  </si>
  <si>
    <t xml:space="preserve">GRUPO 2 </t>
  </si>
  <si>
    <t>HUEVO A X 4 FS CARTON VERDE</t>
  </si>
  <si>
    <t>HCP AA X 30 CARTON VERDE CAJA X 360</t>
  </si>
  <si>
    <t>HUEVO BLANCO AA X 30</t>
  </si>
  <si>
    <t>HUEVO BLANCO A X 30</t>
  </si>
  <si>
    <t>HUEVO BLANCO</t>
  </si>
  <si>
    <t>BLANCO</t>
  </si>
  <si>
    <t>TIPO HUEVO</t>
  </si>
  <si>
    <t>BODEGA MAYORISTA</t>
  </si>
  <si>
    <t>HUEVO ROJO SIN CLASIFICAR DE LA GRANJA PALMAS</t>
  </si>
  <si>
    <t>HUEVO AAA X 15 PET</t>
  </si>
  <si>
    <t xml:space="preserve"> </t>
  </si>
  <si>
    <t>HUEVO AA X 30 CARTON GRIS LZ</t>
  </si>
  <si>
    <t>HUEVO A X 30 CARTON GRIS LZ</t>
  </si>
  <si>
    <t>HUEVO B X 30 CARTON GRIS LZ</t>
  </si>
  <si>
    <t>HUEVO A X 30 CARTON VERDE FS X 150</t>
  </si>
  <si>
    <t>HUEVO AAA X 30 BANDEJA VERDE CAJA  X 240 AMARRADO</t>
  </si>
  <si>
    <t>DESECHO HUEVO LIQUIDO PASTEURIZADO</t>
  </si>
  <si>
    <t>HUEVO ROJO SIN CLASIFICAR JAULA EGIPTO PROD2</t>
  </si>
  <si>
    <t>BARRANQUILLA CLASIFICACION</t>
  </si>
  <si>
    <t>TAT CALI H2026</t>
  </si>
  <si>
    <t>BODEGA PALMAS</t>
  </si>
  <si>
    <t>HUEVO B X30  CARTON VERDE AMARRADO CON BANDEJA</t>
  </si>
  <si>
    <t>BARRANQUILLA - INVENTARIO TRANSITO</t>
  </si>
  <si>
    <t>HUEVO AA X 30 CARTON VERDE FS X 150</t>
  </si>
  <si>
    <t>HUEVO AA ROJO X 288 CARTON GRIS CAJA-EN DOCENERA- MERCADERIA</t>
  </si>
  <si>
    <t>HUEVO A X 300 BANDEJA GRIS ALAT CAJA AMARRADO</t>
  </si>
  <si>
    <t>HUEVO ROTO - ZF</t>
  </si>
  <si>
    <t>FOODSERVICE NACIONAL</t>
  </si>
  <si>
    <t>HUEVO AA X 15 PAGUE 13 PET CAJA POR 360</t>
  </si>
  <si>
    <t>HUEVO A X 30 CARTON GRIS AMARRADO SOL NACIENTE</t>
  </si>
  <si>
    <t>NA</t>
  </si>
  <si>
    <t>HUEVO AAA X 30 CARTON GRIS LZ</t>
  </si>
  <si>
    <t>HUEVO A X 30 CARTON GRIS AMARRADO - ALKOSTO</t>
  </si>
  <si>
    <t>HUEVO AX 30 BANDEJA VERDE AMARRADO CON BANDEJA CAJA X 240</t>
  </si>
  <si>
    <t>HUEVO AA X15 PAGUE 13 PET CAJA EXH 240</t>
  </si>
  <si>
    <t>HUEVO ROJO SIN CLASIFICAR BELLAVISTA</t>
  </si>
  <si>
    <t>BODEGA ZF</t>
  </si>
  <si>
    <t>ZF</t>
  </si>
  <si>
    <t>TAT MEDELLIN - INVENTARIO TRANSITO</t>
  </si>
  <si>
    <t>HUEVO CX30 CARTON GRIS</t>
  </si>
  <si>
    <t>EPALKA2</t>
  </si>
  <si>
    <t>CANTIDAD.</t>
  </si>
  <si>
    <t xml:space="preserve">TIPO DE HUEVO </t>
  </si>
  <si>
    <t>HUEVO AAA X 360 FS CARTON VERDE CAJA</t>
  </si>
  <si>
    <t>HUEVO AA X12 ROJO CARTON GRIS CAJA X 288 MADRIGAL</t>
  </si>
  <si>
    <t>ALKA 2</t>
  </si>
  <si>
    <t>HUEVO A X 30 BANDEJA VERDE CAJA X 90 MCDONLADS</t>
  </si>
  <si>
    <t>HUEVO AA X 30 FS BAND. PLASTICA</t>
  </si>
  <si>
    <t>HUEVO ROTO ZF- SANTANDER</t>
  </si>
  <si>
    <t>TAT BUCARAMANGA - INVENTARIO TRANSITO</t>
  </si>
  <si>
    <t>Total CALOTO</t>
  </si>
  <si>
    <t xml:space="preserve">PROCESO DE ACTUALIZACIÓN DEL INVENTARIO DIARIO </t>
  </si>
  <si>
    <t>2. Se descarga el informe No. 6 de existencias desde el sistema de facturación.</t>
  </si>
  <si>
    <t>5. Se transfiere esta información, al informe de VENTAS, que es enviado al analista de planeación diariamente.</t>
  </si>
  <si>
    <t xml:space="preserve">6. De la hoja </t>
  </si>
  <si>
    <r>
      <t xml:space="preserve">1. Se realiza una copia deL archivo </t>
    </r>
    <r>
      <rPr>
        <b/>
        <sz val="11"/>
        <color theme="1"/>
        <rFont val="Calibri"/>
        <family val="2"/>
        <scheme val="minor"/>
      </rPr>
      <t>INVENTARIO DD.MM.AAAA</t>
    </r>
    <r>
      <rPr>
        <sz val="11"/>
        <color theme="1"/>
        <rFont val="Calibri"/>
        <family val="2"/>
        <scheme val="minor"/>
      </rPr>
      <t xml:space="preserve"> , con la fecha del día en que se reporta este.</t>
    </r>
  </si>
  <si>
    <r>
      <t xml:space="preserve">7. Se descarga el archvio </t>
    </r>
    <r>
      <rPr>
        <b/>
        <sz val="11"/>
        <color theme="1"/>
        <rFont val="Calibri"/>
        <family val="2"/>
        <scheme val="minor"/>
      </rPr>
      <t>PLAN CEDIS</t>
    </r>
    <r>
      <rPr>
        <sz val="11"/>
        <color theme="1"/>
        <rFont val="Calibri"/>
        <family val="2"/>
        <scheme val="minor"/>
      </rPr>
      <t>, enviado por el analista de planeación.</t>
    </r>
  </si>
  <si>
    <r>
      <t xml:space="preserve">8. De la hoja denomidada </t>
    </r>
    <r>
      <rPr>
        <b/>
        <sz val="11"/>
        <color theme="1"/>
        <rFont val="Calibri"/>
        <family val="2"/>
        <scheme val="minor"/>
      </rPr>
      <t>PLAN CEDIS</t>
    </r>
    <r>
      <rPr>
        <sz val="11"/>
        <color theme="1"/>
        <rFont val="Calibri"/>
        <family val="2"/>
        <scheme val="minor"/>
      </rPr>
      <t xml:space="preserve">, dentro del archivo descargado, se copia la información que es insertada en la hoja </t>
    </r>
    <r>
      <rPr>
        <b/>
        <sz val="11"/>
        <color theme="1"/>
        <rFont val="Calibri"/>
        <family val="2"/>
        <scheme val="minor"/>
      </rPr>
      <t>PROYECCIÓN VENTAS</t>
    </r>
    <r>
      <rPr>
        <sz val="11"/>
        <color theme="1"/>
        <rFont val="Calibri"/>
        <family val="2"/>
        <scheme val="minor"/>
      </rPr>
      <t>, la cual se encuentra en este archivo.</t>
    </r>
  </si>
  <si>
    <r>
      <t xml:space="preserve">10. La información del </t>
    </r>
    <r>
      <rPr>
        <b/>
        <sz val="11"/>
        <color theme="1"/>
        <rFont val="Calibri"/>
        <family val="2"/>
        <scheme val="minor"/>
      </rPr>
      <t>INVENTARIO DE EDADES</t>
    </r>
    <r>
      <rPr>
        <sz val="11"/>
        <color theme="1"/>
        <rFont val="Calibri"/>
        <family val="2"/>
        <scheme val="minor"/>
      </rPr>
      <t xml:space="preserve">, es insertada en la hoja </t>
    </r>
    <r>
      <rPr>
        <b/>
        <sz val="11"/>
        <color theme="1"/>
        <rFont val="Calibri"/>
        <family val="2"/>
        <scheme val="minor"/>
      </rPr>
      <t>INV. EDADES</t>
    </r>
    <r>
      <rPr>
        <sz val="11"/>
        <color theme="1"/>
        <rFont val="Calibri"/>
        <family val="2"/>
        <scheme val="minor"/>
      </rPr>
      <t>.</t>
    </r>
  </si>
  <si>
    <r>
      <t xml:space="preserve">3. En la hoja llamada </t>
    </r>
    <r>
      <rPr>
        <b/>
        <sz val="11"/>
        <color theme="1"/>
        <rFont val="Calibri"/>
        <family val="2"/>
        <scheme val="minor"/>
      </rPr>
      <t>INV</t>
    </r>
    <r>
      <rPr>
        <sz val="11"/>
        <color theme="1"/>
        <rFont val="Calibri"/>
        <family val="2"/>
        <scheme val="minor"/>
      </rPr>
      <t>, se pega el informe de existencias descargado.</t>
    </r>
  </si>
  <si>
    <r>
      <t>11.  En la hoja</t>
    </r>
    <r>
      <rPr>
        <b/>
        <sz val="11"/>
        <color theme="1"/>
        <rFont val="Calibri"/>
        <family val="2"/>
        <scheme val="minor"/>
      </rPr>
      <t xml:space="preserve"> COMP</t>
    </r>
    <r>
      <rPr>
        <sz val="11"/>
        <color theme="1"/>
        <rFont val="Calibri"/>
        <family val="2"/>
        <scheme val="minor"/>
      </rPr>
      <t xml:space="preserve">, se identifican cuales son las cantidades invetariadas que no tienen reporte de edad. </t>
    </r>
  </si>
  <si>
    <t>13. Se actualiza la hoja INVENTARIO JR, con la fecha del día y el inventario disponible para venta por mayoristas.</t>
  </si>
  <si>
    <r>
      <t xml:space="preserve">14. Se actualizan las hojas de </t>
    </r>
    <r>
      <rPr>
        <b/>
        <sz val="11"/>
        <color theme="1"/>
        <rFont val="Calibri"/>
        <family val="2"/>
        <scheme val="minor"/>
      </rPr>
      <t>RESUMEN, EDADES, CEDIS Y PLANTAS.</t>
    </r>
  </si>
  <si>
    <r>
      <t xml:space="preserve">4. Se descarga el informe de número </t>
    </r>
    <r>
      <rPr>
        <b/>
        <sz val="11"/>
        <color theme="1"/>
        <rFont val="Calibri"/>
        <family val="2"/>
        <scheme val="minor"/>
      </rPr>
      <t xml:space="preserve">14.8 de datos de cliente por linea </t>
    </r>
    <r>
      <rPr>
        <sz val="11"/>
        <color theme="1"/>
        <rFont val="Calibri"/>
        <family val="2"/>
        <scheme val="minor"/>
      </rPr>
      <t>desde el sistema de facturación.</t>
    </r>
  </si>
  <si>
    <r>
      <rPr>
        <b/>
        <sz val="11"/>
        <color theme="1"/>
        <rFont val="Calibri"/>
        <family val="2"/>
        <scheme val="minor"/>
      </rPr>
      <t>Resumen TD(2)</t>
    </r>
    <r>
      <rPr>
        <sz val="11"/>
        <color theme="1"/>
        <rFont val="Calibri"/>
        <family val="2"/>
        <scheme val="minor"/>
      </rPr>
      <t xml:space="preserve"> que se encuentra en el informe de </t>
    </r>
    <r>
      <rPr>
        <b/>
        <sz val="11"/>
        <color theme="1"/>
        <rFont val="Calibri"/>
        <family val="2"/>
        <scheme val="minor"/>
      </rPr>
      <t>VENTAS</t>
    </r>
    <r>
      <rPr>
        <sz val="11"/>
        <color theme="1"/>
        <rFont val="Calibri"/>
        <family val="2"/>
        <scheme val="minor"/>
      </rPr>
      <t xml:space="preserve">, Se toma la información que es insertada en la hoja denominada </t>
    </r>
    <r>
      <rPr>
        <b/>
        <sz val="11"/>
        <color theme="1"/>
        <rFont val="Calibri"/>
        <family val="2"/>
        <scheme val="minor"/>
      </rPr>
      <t>VENTAS</t>
    </r>
    <r>
      <rPr>
        <sz val="11"/>
        <color theme="1"/>
        <rFont val="Calibri"/>
        <family val="2"/>
        <scheme val="minor"/>
      </rPr>
      <t xml:space="preserve"> en el presente archivo.</t>
    </r>
  </si>
  <si>
    <r>
      <t>12. Posteriormente, esta iformación se pega en la hoja</t>
    </r>
    <r>
      <rPr>
        <b/>
        <sz val="11"/>
        <color theme="1"/>
        <rFont val="Calibri"/>
        <family val="2"/>
        <scheme val="minor"/>
      </rPr>
      <t xml:space="preserve"> INV.EDADES. </t>
    </r>
    <r>
      <rPr>
        <sz val="11"/>
        <color theme="1"/>
        <rFont val="Calibri"/>
        <family val="2"/>
        <scheme val="minor"/>
      </rPr>
      <t>Adicionalmente, En la columna de Edad se coloca la expesión SIN EDAD.</t>
    </r>
  </si>
  <si>
    <t>15. Finalmente el inventario es enviado via correo.</t>
  </si>
  <si>
    <t>HUEVO SUCIO ZF MARCADO</t>
  </si>
  <si>
    <t>HUEVO SUCIO MARCADO</t>
  </si>
  <si>
    <t>BODEGA INTEGRADO JP</t>
  </si>
  <si>
    <t>AT1</t>
  </si>
  <si>
    <t>INTEGRADO JP</t>
  </si>
  <si>
    <t>HUEVO PICADO -DP-</t>
  </si>
  <si>
    <t>HUEVO A X 30 BAND GRIS ALAT CAJA X 360 - PUERTO</t>
  </si>
  <si>
    <t>HUEVO B X 30 BAND GRIS ALAT CAJA X 360 - PUERTO</t>
  </si>
  <si>
    <t>HUEVO A X 30 BAND GRIS AMARRADO SOL NACIENTE SANTANDER</t>
  </si>
  <si>
    <t xml:space="preserve">YUMBO </t>
  </si>
  <si>
    <t>EDADES PLANTAS MAYOR A 4 DÍAS</t>
  </si>
  <si>
    <t>Pasto</t>
  </si>
  <si>
    <t>XPALM</t>
  </si>
  <si>
    <t>BODEGA GAITAN</t>
  </si>
  <si>
    <t>TAT H4050 - AUTOSERVICIOS</t>
  </si>
  <si>
    <t>TAT CARTAGENA H4106</t>
  </si>
  <si>
    <t>TAT CALI - ROTURA DE TRANSPORTE</t>
  </si>
  <si>
    <t>TAT POPAYAN - ROTURA DE TRANSPORTE</t>
  </si>
  <si>
    <t>TAT MONTERIA - INVENTARIO TRANSITO</t>
  </si>
  <si>
    <t>Cali</t>
  </si>
  <si>
    <t>Cucuta</t>
  </si>
  <si>
    <t>Valledupar</t>
  </si>
  <si>
    <t>Medellin</t>
  </si>
  <si>
    <t>ELABORACION DE PRODUCTO BARRANQUILLA CLASIFICACION</t>
  </si>
  <si>
    <t>EPBQ</t>
  </si>
  <si>
    <t>EPKI</t>
  </si>
  <si>
    <t>TAT SANTAMARTA H4208</t>
  </si>
  <si>
    <t>H4208</t>
  </si>
  <si>
    <t>H5900</t>
  </si>
  <si>
    <t>H5940</t>
  </si>
  <si>
    <t>H5960</t>
  </si>
  <si>
    <t>HUEVO AA X 30 CARTON VERDE CON ETIQUETA</t>
  </si>
  <si>
    <t>BODEGA PALMAS - BLOQUEADO</t>
  </si>
  <si>
    <t>KIKES - EGIPTO - INVENTARIO TRANSITO</t>
  </si>
  <si>
    <t>Popayan</t>
  </si>
  <si>
    <t>TAT POPAYAN - INVENTARIO TRANSITO</t>
  </si>
  <si>
    <t>Bucaramanga</t>
  </si>
  <si>
    <t>TAT H1050 - AUTOSERVICIOS</t>
  </si>
  <si>
    <t>TAT MEDELLIN - ROTURA DE TRANSPORTE</t>
  </si>
  <si>
    <t>TAT SANTAMARTA - ROTURA DE TRANSPORTE</t>
  </si>
  <si>
    <t>TAT PASTO - ROTURA DE TRANSPORTE</t>
  </si>
  <si>
    <t>TAT CUCUTA - ROTURA DE TRANSPORTE</t>
  </si>
  <si>
    <t>TAT VILLAVICENCIO - ROTURA DE TRANSPORTE</t>
  </si>
  <si>
    <t>Cartagena</t>
  </si>
  <si>
    <t>Santa Marta</t>
  </si>
  <si>
    <t>TAT SANTA MARTA</t>
  </si>
  <si>
    <t>Alka2</t>
  </si>
  <si>
    <t>Lanza</t>
  </si>
  <si>
    <t>Palmas</t>
  </si>
  <si>
    <t>Alka1</t>
  </si>
  <si>
    <t>TAT CARTAGENA - ROTURA DE TRANSPORTE</t>
  </si>
  <si>
    <t>Monteria</t>
  </si>
  <si>
    <t>Villavicencio</t>
  </si>
  <si>
    <t>TAT CALI - INVENTARIO TRANSITO</t>
  </si>
  <si>
    <t>TAT VALLEDUPAR - ROTURA DE TRANSPORTE</t>
  </si>
  <si>
    <t>TAT CARTAGENA - INVENTARIO TRANSITO</t>
  </si>
  <si>
    <t>Barranquilla</t>
  </si>
  <si>
    <t>TAT PEREIRA - INVENTARIO TRANSITO</t>
  </si>
  <si>
    <t>TAT VALLEDUPAR - INVENTARIO TRANSITO</t>
  </si>
  <si>
    <t>TAT VILLAVICENCIO - INVENTARIO TRANSITO</t>
  </si>
  <si>
    <t>TAT CUCUTA - INVENTARIO TRANSITO</t>
  </si>
  <si>
    <t>BODEGA KIKES - INVENTARIO TRANSITO</t>
  </si>
  <si>
    <t>HUEVO YUMBO X 20 BANDEJA VERDE CON ETIQUETA</t>
  </si>
  <si>
    <t>HUEVO ROJO SIN CLASIFICAR JAULA EGIPTO PROD1</t>
  </si>
  <si>
    <t>ROTURA DEVOLUCIÓN ALKA2</t>
  </si>
  <si>
    <t>RTALKA2</t>
  </si>
  <si>
    <t>BODEGA VIRTUAL DE HUEVO EN TRANSITO</t>
  </si>
  <si>
    <t>VTGRA</t>
  </si>
  <si>
    <t>ELABORACION DE PRODUCTOS - ALKA2</t>
  </si>
  <si>
    <t>ELABORACION DE PRODUCTOS - KI</t>
  </si>
  <si>
    <t>TAT STA MARTA</t>
  </si>
  <si>
    <t>TAT  Barranquilla</t>
  </si>
  <si>
    <t>TAT  Bogota Montevideo</t>
  </si>
  <si>
    <t>TAT  Bucaramanga</t>
  </si>
  <si>
    <t>TAT  Cali</t>
  </si>
  <si>
    <t>TAT  Cartagena</t>
  </si>
  <si>
    <t>TAT  Cucuta</t>
  </si>
  <si>
    <t>TAT  Medellin</t>
  </si>
  <si>
    <t>TAT  Monteria</t>
  </si>
  <si>
    <t>TAT  Pasto</t>
  </si>
  <si>
    <t>TAT  Pereira</t>
  </si>
  <si>
    <t>TAT  Popayan</t>
  </si>
  <si>
    <t>TAT  Santa Marta</t>
  </si>
  <si>
    <t>TAT  Valledupar</t>
  </si>
  <si>
    <t>TAT  Villavicencio</t>
  </si>
  <si>
    <t>9. Del drive se descarga el inventario existente en cada planta y cedi con las edades correspondientes.</t>
  </si>
  <si>
    <t>Suma de CANTIDAD</t>
  </si>
  <si>
    <t>Suma de CANTIDAD2</t>
  </si>
  <si>
    <t>TAT H3050 - AUTOSERVICIOS</t>
  </si>
  <si>
    <t>H3050</t>
  </si>
  <si>
    <t>TAT CARTAGENA H4140 - ESPECIAL</t>
  </si>
  <si>
    <t>H4140</t>
  </si>
  <si>
    <t>TAT SANTAMARTA - INVENTARIO TRANSITO</t>
  </si>
  <si>
    <t>VT42</t>
  </si>
  <si>
    <t>TAT PASTO - INVENTARIO TRANSITO</t>
  </si>
  <si>
    <t>VT6</t>
  </si>
  <si>
    <t>BODEGA BELLAVISTA - INVENTARIO TRANSITO</t>
  </si>
  <si>
    <t>VTBE</t>
  </si>
  <si>
    <t>BODEGA DE CONSERVACION Y DESPACHO PUERTO TEJADA</t>
  </si>
  <si>
    <t>GC25</t>
  </si>
  <si>
    <t>TAT CALI H2025</t>
  </si>
  <si>
    <t>H2025</t>
  </si>
  <si>
    <t>TAT MEDELLIN - GRANDES SUPERFICIES</t>
  </si>
  <si>
    <t>H3060</t>
  </si>
  <si>
    <t>TAT PEREIRA H3507</t>
  </si>
  <si>
    <t>H3507</t>
  </si>
  <si>
    <t>TAT SANTAMARTA H4240 - ESPECIAL</t>
  </si>
  <si>
    <t>H4240</t>
  </si>
  <si>
    <t xml:space="preserve">TAT SANTA MARTA </t>
  </si>
  <si>
    <t>TAT BARRANQUILLA - INVENTARIO TRANSITO</t>
  </si>
  <si>
    <t>VT4</t>
  </si>
  <si>
    <t>PRODUCTO POR FACTURAR</t>
  </si>
  <si>
    <t>FS1PF</t>
  </si>
  <si>
    <t>TAT CALI - FOOD SERVICE</t>
  </si>
  <si>
    <t>FS2</t>
  </si>
  <si>
    <t>TAT BUCARAMANGA - ROTURA DE TRANSPORTE</t>
  </si>
  <si>
    <t>RT1</t>
  </si>
  <si>
    <t>BELLAVISTA - BLOQUEADO</t>
  </si>
  <si>
    <t>XBE</t>
  </si>
  <si>
    <t>BODEGA KIKES - BLOQUEADO</t>
  </si>
  <si>
    <t>XKI</t>
  </si>
  <si>
    <t>TAT BARRANQUILLA H4040 - ESPECIAL</t>
  </si>
  <si>
    <t>H4040</t>
  </si>
  <si>
    <t>HUEVO A X 30 CARTON GRIS AMARR - GENERICO MEGATIENDAS</t>
  </si>
  <si>
    <t>TAT CALI H2024</t>
  </si>
  <si>
    <t>H2024</t>
  </si>
  <si>
    <t>TOTAL PLANTA</t>
  </si>
  <si>
    <t>CAP CON EQUIPO</t>
  </si>
  <si>
    <t>CAP TOTAL</t>
  </si>
  <si>
    <t>CAP MAXIMA</t>
  </si>
  <si>
    <t>TAT CALI H2007</t>
  </si>
  <si>
    <t>H2007</t>
  </si>
  <si>
    <t>TAT MEDELLIN H3012</t>
  </si>
  <si>
    <t>H3012</t>
  </si>
  <si>
    <t>TAT MEDELLIN H3040 - ESPECIAL</t>
  </si>
  <si>
    <t>H3040</t>
  </si>
  <si>
    <t>TAT PASTO H6040 - ESPECIAL</t>
  </si>
  <si>
    <t>H6040</t>
  </si>
  <si>
    <t>TAT CARTAGENA H4109</t>
  </si>
  <si>
    <t>H4109</t>
  </si>
  <si>
    <t>TAT SANTAMARTA H4209</t>
  </si>
  <si>
    <t>H4209</t>
  </si>
  <si>
    <t>HUEVO PICADO SG</t>
  </si>
  <si>
    <t>TAT MEDELLIN H3030</t>
  </si>
  <si>
    <t>H3030</t>
  </si>
  <si>
    <t>HUEVO AA X 30 CARTON VERDE AMARRADO CON BANDEJA</t>
  </si>
  <si>
    <t>HUEVO AA X60 CARTON VERDE CAJA</t>
  </si>
  <si>
    <t>HUEVO AA X 30 BAND GRIS ALAT CAJA X 360 - PUERTO</t>
  </si>
  <si>
    <t>HUEVO AA X30 CARTON VERDE CAJA</t>
  </si>
  <si>
    <t>HUEVO B X 30 CARTON VERDE CON ETIQUETA</t>
  </si>
  <si>
    <t>HUEVO A X12 BANDEJA GRIS CAJA X 288 PUERTO</t>
  </si>
  <si>
    <t>HUEVO AA X 30 CARTÓN VERDE AMARRADO CON BANDEJA MICROBIOLÓGI</t>
  </si>
  <si>
    <t xml:space="preserve"> cantidad</t>
  </si>
  <si>
    <t>HUEVO A X 12 FS CARTON GRIS CAJA X 288</t>
  </si>
  <si>
    <t>HUEVO A X 30 CARTON GRIS BA</t>
  </si>
  <si>
    <t>DESECHOS</t>
  </si>
  <si>
    <t>HUEVO AA X 24 PET</t>
  </si>
  <si>
    <t>HUEVO AA X 30 CARTON GRIS BA</t>
  </si>
  <si>
    <t>HUEVO A X 30 CART”N VERDE AMARRADO MICROBIOL”GICO</t>
  </si>
  <si>
    <t>HUEVO AAA X 12 PET CAJA EXH X 192</t>
  </si>
  <si>
    <t>HUEVO AA ROJO X 240 CARTON GRIS CAJA AMARRADO</t>
  </si>
  <si>
    <t>HUEVO B X15 CARTON VERDE AMARRADO</t>
  </si>
  <si>
    <t>HUEVO AAA X 15 PET CAJA EXH X 240</t>
  </si>
  <si>
    <t>HCP AA X 12 PET CAJA X 120</t>
  </si>
  <si>
    <t>HUEVO AA X12PET CAJA X 120</t>
  </si>
  <si>
    <t>Pasto Bodega</t>
  </si>
  <si>
    <t>OplPereira</t>
  </si>
  <si>
    <t>T36</t>
  </si>
  <si>
    <t>VT36</t>
  </si>
  <si>
    <t>EPBE</t>
  </si>
  <si>
    <t>FOOD SERVICE PEREIRA - OP</t>
  </si>
  <si>
    <t>FS36</t>
  </si>
  <si>
    <t>TAT PEREIRA H3601 - OP</t>
  </si>
  <si>
    <t>H3601</t>
  </si>
  <si>
    <t>PEREIRA - RUTA ESPECIAL OPERADOR</t>
  </si>
  <si>
    <t>H3640</t>
  </si>
  <si>
    <t>ELABORACION DE PRODUCTOS - BELLAVISTA</t>
  </si>
  <si>
    <t>Edad</t>
  </si>
  <si>
    <t>Item</t>
  </si>
  <si>
    <t>TAT PEREIRA H3602 - OP</t>
  </si>
  <si>
    <t>H3602</t>
  </si>
  <si>
    <t>TAT CARTAGENA H4111</t>
  </si>
  <si>
    <t>H4111</t>
  </si>
  <si>
    <t>HUEVO A X 30 CARTON VERDE AMARRADO X 150</t>
  </si>
  <si>
    <t>CENTRO DE EMPAQUES BOGOTA</t>
  </si>
  <si>
    <t>BO</t>
  </si>
  <si>
    <t>ELABORACION PRODUCTO CENTRO DE EMPAQUES BOGOTA</t>
  </si>
  <si>
    <t>EPBO</t>
  </si>
  <si>
    <t>CENTRO DE EMPAQUES BOGOTA -INVENTARIO TRANSITO</t>
  </si>
  <si>
    <t>VTBO</t>
  </si>
  <si>
    <t>OL. PEREIRA</t>
  </si>
  <si>
    <t>CLASIFICADORA PRODUCCION 1 y 2</t>
  </si>
  <si>
    <t>CLALKA</t>
  </si>
  <si>
    <t>CLASIFICADORA PRODUCCCION 3</t>
  </si>
  <si>
    <t>CLALKA2</t>
  </si>
  <si>
    <t>CLASIFICADORA PALMAS</t>
  </si>
  <si>
    <t>CLPALM</t>
  </si>
  <si>
    <t>EGIPTO - INVENTARIO TRANSITO PALMA</t>
  </si>
  <si>
    <t>VTPALM</t>
  </si>
  <si>
    <t>KIKES - EGIPTO - BLOQUEADO</t>
  </si>
  <si>
    <t>XALKA</t>
  </si>
  <si>
    <t>KIKES2 - EGIPTO - BLOQUEADO</t>
  </si>
  <si>
    <t>XALKA2</t>
  </si>
  <si>
    <t>HUEVO AAX30 CARTÓN VERDE MICROBIOLOGICO CON ETIQUETA</t>
  </si>
  <si>
    <t>VTALKA2</t>
  </si>
  <si>
    <t>EGIPTO - INVENTARIO TRANSITO PRODUCCION 1 y 2</t>
  </si>
  <si>
    <t>EGIPTO - INVENTARIO TRANSITO PRODUCCION 3</t>
  </si>
  <si>
    <t>HUEVO A X30 CARTÓN VERDE MICROBIOLOGICO CON ETIQUETA</t>
  </si>
  <si>
    <t>HUEVO B X 30 BAND GRIS CAJA X 240 AMARR SOL NACIENTE - ALAT</t>
  </si>
  <si>
    <t>PEREIRA</t>
  </si>
  <si>
    <t>HUEVO AA X 15 PET</t>
  </si>
  <si>
    <t>HUEVO AA X 30 BAND GRIS SUELTO ALAT</t>
  </si>
  <si>
    <t>SUELTO</t>
  </si>
  <si>
    <t>TAT MONTERIA H4901 - OM</t>
  </si>
  <si>
    <t>H4901</t>
  </si>
  <si>
    <t>TAT MONTERIA H4902 - OM</t>
  </si>
  <si>
    <t>H4902</t>
  </si>
  <si>
    <t>TAT MONTERIA H4903 - OM</t>
  </si>
  <si>
    <t>H4903</t>
  </si>
  <si>
    <t>TAT MONTERIA H4904 - OM</t>
  </si>
  <si>
    <t>H4904</t>
  </si>
  <si>
    <t>TAT MONTERIA H4905 - OM</t>
  </si>
  <si>
    <t>H4905</t>
  </si>
  <si>
    <t>TAT MONTERIA H4906 - OM</t>
  </si>
  <si>
    <t>H4906</t>
  </si>
  <si>
    <t>T49</t>
  </si>
  <si>
    <t>OPERADOR MONTERIA</t>
  </si>
  <si>
    <t>OL. MONTERIA</t>
  </si>
  <si>
    <t>HUEVO A X 30 CARTON VERDE CON ETIQUETA</t>
  </si>
  <si>
    <t>HUEVO A X 360 BANDEJA GRIS CAJA</t>
  </si>
  <si>
    <t>VT49</t>
  </si>
  <si>
    <t>HUEVO AAA X 15 PET CAJA X 300</t>
  </si>
  <si>
    <t>HUEVO A X30 CARTON GRIS CANASTA</t>
  </si>
  <si>
    <t>HUEVO A X 30 BANDEJA VERDE AMARRADO CAJA X 240</t>
  </si>
  <si>
    <t>HUEVO L X 30 CARTON VERDE</t>
  </si>
  <si>
    <t>HUEVO M X 30 CARTON VERDE</t>
  </si>
  <si>
    <t>HUEVO YUMBO X20 CARTON VERDE CANASTA</t>
  </si>
  <si>
    <t>L</t>
  </si>
  <si>
    <t>M</t>
  </si>
  <si>
    <t>XL</t>
  </si>
  <si>
    <t>HUEVO XL X 30 CARTON VERDE</t>
  </si>
  <si>
    <t>HUEVO B X30 CARTON VERDE CANASTA</t>
  </si>
  <si>
    <t>HUEVO AA X30 CARTON GRIS CANASTA</t>
  </si>
  <si>
    <t>HUEVO B X 30 CARTON VERDE CON ETIQUETA CANASTA</t>
  </si>
  <si>
    <t>HUEVO AAA X 30 CARTON VERDE CON ETIQUETA</t>
  </si>
  <si>
    <t>HUEVO B X30 CARTON GRIS CANASTA</t>
  </si>
  <si>
    <t xml:space="preserve">HUEVO AAA X 12 PET   </t>
  </si>
  <si>
    <t>HUEVO L X 30 CARTON VERDE CANASTA</t>
  </si>
  <si>
    <t>HUEVO XL X 30 CARTON VERDE CANASTA</t>
  </si>
  <si>
    <t>HUEVO M X 30 CARTON VERDE CANASTA</t>
  </si>
  <si>
    <t>ETIQUETA</t>
  </si>
  <si>
    <t>TAT CENTRO MEDELLIN</t>
  </si>
  <si>
    <t>HUEVO B X 30 CARTON GRIS AMARRADO BUENASOS</t>
  </si>
  <si>
    <t>HUEVO B X 240 BANDEJA GRIS CAJA AMARRADO</t>
  </si>
  <si>
    <t>ME</t>
  </si>
  <si>
    <t>VTME</t>
  </si>
  <si>
    <t>HUEVO B X 30 CARTON GRIS AMARRADO ETIQUETA K</t>
  </si>
  <si>
    <t>HUEVO A X 30 CARTON GRIS AMARRADO SOL NACIENTE BARRANQUILLA</t>
  </si>
  <si>
    <t>HUEVO AAA X 45 BANDEJA VERDE AMARRADO</t>
  </si>
  <si>
    <t>CENTRO EMPAQUES</t>
  </si>
  <si>
    <t>BOGOTA</t>
  </si>
  <si>
    <t>COSTA ORIENTE</t>
  </si>
  <si>
    <t>HUEVO XL X 15 PET CAJA X 300</t>
  </si>
  <si>
    <t>HUEVO L X 15 PAGUE 13 PET CAJA X 360</t>
  </si>
  <si>
    <t>HUEVO L X 15 PAGUE 13 PET CAJA X 300</t>
  </si>
  <si>
    <t>HUEVO M X 6 PET CAJA X 288</t>
  </si>
  <si>
    <t>PLANTA CLASIFICADORA INTEGRADO JP</t>
  </si>
  <si>
    <t>CLAT1</t>
  </si>
  <si>
    <t>CLASIFICADORA BELLAVISTA</t>
  </si>
  <si>
    <t>CLBE</t>
  </si>
  <si>
    <t>ELABORACION PRODUCTO CENTRO DE EMPAQUES MEDELLIN</t>
  </si>
  <si>
    <t>EPME</t>
  </si>
  <si>
    <t>TAT CALI H2018</t>
  </si>
  <si>
    <t>H2018</t>
  </si>
  <si>
    <t>TAT POPAYAN H2309</t>
  </si>
  <si>
    <t>H2309</t>
  </si>
  <si>
    <t>TAT BARRANQUILLA H4019</t>
  </si>
  <si>
    <t>H4019</t>
  </si>
  <si>
    <t>MONTERIA-AUTOSERVICIOS OPERADOR</t>
  </si>
  <si>
    <t>H4950</t>
  </si>
  <si>
    <t>TAT PASTO H6010</t>
  </si>
  <si>
    <t>H6010</t>
  </si>
  <si>
    <t>PULVERIZADORA</t>
  </si>
  <si>
    <t>PULV</t>
  </si>
  <si>
    <t>ROTURA DE TRANSPORTE - PEREIRA OPERADOR</t>
  </si>
  <si>
    <t>RT36</t>
  </si>
  <si>
    <t>ROTURA DE TRANSPORTE - MONTERIA OPERADOR</t>
  </si>
  <si>
    <t>RT49</t>
  </si>
  <si>
    <t>ROTURA TRANSPORTE CENTRO DE EMPAQUES BOGOTA</t>
  </si>
  <si>
    <t>RTBO</t>
  </si>
  <si>
    <t>ROTURA TRANSPORTE LANZA</t>
  </si>
  <si>
    <t>RTKI</t>
  </si>
  <si>
    <t>BODEGA TRANSITO HUEVO ROTO PARA PULVERIZADO</t>
  </si>
  <si>
    <t>VTPULV</t>
  </si>
  <si>
    <t>TAT BOGOTA SIBERIA - BLOQUEADO</t>
  </si>
  <si>
    <t>XT59</t>
  </si>
  <si>
    <t>HUEVO B X 30 BAND GRIS AMARRADO ALAT CANASTA</t>
  </si>
  <si>
    <t>CE BOGOTA</t>
  </si>
  <si>
    <t>C.E BOGOTA</t>
  </si>
  <si>
    <t>HUEVO L X 15 PAGUE 13 PET  CANASTA</t>
  </si>
  <si>
    <t>HUEVO L X 15 PAGUE 14 PET CAJA X 360</t>
  </si>
  <si>
    <t>HUEVO L X 15 PAGUE 14 PET CANASTA</t>
  </si>
  <si>
    <t>HUEVO YUMBO X20 CARTON VERDE LZ SIN MARCA</t>
  </si>
  <si>
    <t>HUEVO M X 6 PET CANASTA</t>
  </si>
  <si>
    <t>HUEVO L X 15 PAGUE 14 PET CAJA X 300</t>
  </si>
  <si>
    <t>REVOLTURA ROJA X 30 BANDEJA GRIS LZ</t>
  </si>
  <si>
    <t>HUEVO XL X 15 PET CAJA X 300.</t>
  </si>
  <si>
    <t>HUEVO L X 30 PET CAJA X 300</t>
  </si>
  <si>
    <t>HUEVO L X 12 PET CAJA X 120</t>
  </si>
  <si>
    <t xml:space="preserve">BOGOTA </t>
  </si>
  <si>
    <t>HUEVO XL X30 CARTON VERDE CON ETIQUETA EN CANASTA</t>
  </si>
  <si>
    <t>HUEVO XL X30 CARTON VERDE CON ETIQUETA</t>
  </si>
  <si>
    <t>HUEVO XL X 30 CARTON VERDE AMARRADO CAJA X 240</t>
  </si>
  <si>
    <t>HUEVO XL X 15 PET</t>
  </si>
  <si>
    <t>HUEVO MX30 CARTON VERDE CON ETIQUETA</t>
  </si>
  <si>
    <t>HUEVO M X30 CARTON VERDE CON ETIQUETA CANASTA</t>
  </si>
  <si>
    <t>HUEVO M X30 CARTON VERDE CAJA X 90</t>
  </si>
  <si>
    <t>HUEVO M X30 CARTON VERDE CAJA X 360</t>
  </si>
  <si>
    <t>HUEVO M X30 CARTON VERDE CAJA  X 60</t>
  </si>
  <si>
    <t>HUEVO M X30 CARTON VERDE AMARRADO CON BANDEJA CANASTA</t>
  </si>
  <si>
    <t>HUEVO M X30 CARTON VERDE AMARRADO CON BANDEJA</t>
  </si>
  <si>
    <t>HUEVO M X30 CARTON VERDE AMARRADO CANASTA</t>
  </si>
  <si>
    <t>HUEVO M X30 CARTON VERDE AMARRADO</t>
  </si>
  <si>
    <t>HUEVO M X15 CARTON VERDE AMARRADO CANASTA</t>
  </si>
  <si>
    <t>HUEVO M X15 CARTON VERDE AMARRADO</t>
  </si>
  <si>
    <t>Huevo M X 30 PET VERDE X CAJA 300</t>
  </si>
  <si>
    <t>HUEVO M X 30 PET CAJA X 300</t>
  </si>
  <si>
    <t>HUEVO M X 30 PET</t>
  </si>
  <si>
    <t>HUEVO M X 30 BANDEJA VERDE CAJA X 90 MCDONLADS</t>
  </si>
  <si>
    <t>HUEVO M X 30 BANDEJA VERDE CAJA 300 AMARRADO</t>
  </si>
  <si>
    <t>HUEVO M X 30 BAND VERDE CAJA 360 - MC DONALDS</t>
  </si>
  <si>
    <t>HUEVO M X 15 PET</t>
  </si>
  <si>
    <t>HUEVO M X 12 PET CAJA X 240</t>
  </si>
  <si>
    <t>HUEVO M X 12 PET CAJA X 120</t>
  </si>
  <si>
    <t>HUEVO L X30 CARTON VERDE CON ETIQUETA</t>
  </si>
  <si>
    <t>HUEVO L X30 CARTON VERDE CAJA X360</t>
  </si>
  <si>
    <t>HUEVO L X30 CARTON VERDE AMARRADO CANASTA</t>
  </si>
  <si>
    <t>HUEVO L X30 CARTON VERDE AMARRADO</t>
  </si>
  <si>
    <t>HUEVO L X 30 PET</t>
  </si>
  <si>
    <t>HUEVO L X 30 BAND. PLASTICA</t>
  </si>
  <si>
    <t>HUEVO L X 12 PET CAJA X 240</t>
  </si>
  <si>
    <t>HUEVO L X 12 PET</t>
  </si>
  <si>
    <t>HCP L X 12 PET VERDE  CAJA X 120</t>
  </si>
  <si>
    <t>HUEVO L X30 CARTON VERDE CON ETIQUETA CANASTA</t>
  </si>
  <si>
    <t>HUEVO XL X 15 PET CANASTA</t>
  </si>
  <si>
    <t>HUEVO L X 30 BANDEJA VERDE  AMARRADO CAJA X300</t>
  </si>
  <si>
    <t>HUEVO L X 15 PAGUE 14 PET EN CANASTA.</t>
  </si>
  <si>
    <t>HUEVO L X 15 PAGUE 14 PET CAJA X 300.</t>
  </si>
  <si>
    <t>H2011</t>
  </si>
  <si>
    <t>H4110</t>
  </si>
  <si>
    <t>H4210</t>
  </si>
  <si>
    <t>H4306</t>
  </si>
  <si>
    <t>H4907</t>
  </si>
  <si>
    <t>HUEVO L X 30 PAGUE 28 PET CAJA X 300</t>
  </si>
  <si>
    <t>HUEVO L X 30 PAGUE 28 PET CAJA X 300 OBSEQUIO</t>
  </si>
  <si>
    <t>HUEVO AA X 30 BAND GRIS AMARRADO TAPA VERDE</t>
  </si>
  <si>
    <t>HUEVO L X 30 CAJA X 300 PROMO ALIADO</t>
  </si>
  <si>
    <t>HUEVO YUMBO X 20 CARTON VERDE CANASTA - BARRANQUILLA</t>
  </si>
  <si>
    <t>HUEVO L X 30 PET CANASTA</t>
  </si>
  <si>
    <t>HUEVO L X 12 PET CANASTA</t>
  </si>
  <si>
    <t>HUEVO L X 15 PET CAJA X 300</t>
  </si>
  <si>
    <t>HUEVO L X 15 PAGUE 14 PET</t>
  </si>
  <si>
    <t xml:space="preserve">REVOLTURA ROJA MEDIANA X 30 BANDEJA GRIS </t>
  </si>
  <si>
    <t>HUEVO L X 15 PET CANASTA</t>
  </si>
  <si>
    <t>CALI</t>
  </si>
  <si>
    <t>HUEVO L X 30 PET CAJA X 300 PV</t>
  </si>
  <si>
    <t>HUEVO L X 12 PET CAJA X 120 PV</t>
  </si>
  <si>
    <t>HUEVO XL X 15 PET CAJA X 300. PV</t>
  </si>
  <si>
    <t>HUEVO SUCIO SIN MARCA X30 BANDEJA GRIS L</t>
  </si>
  <si>
    <t>HUEVO M X 30 PET CAJA X 300 PV</t>
  </si>
  <si>
    <t>HUEVO M X 12 PET CAJA X 120 PV</t>
  </si>
  <si>
    <t>DIAS INV</t>
  </si>
  <si>
    <t>Total SANTANDER</t>
  </si>
  <si>
    <t>HUEVO PET X 15  AA-A  DEL NIDO CAJA X 300</t>
  </si>
  <si>
    <t>HUEVO B X30 CARTON VERDE SIN MARCA CAJA X 360 -EXPORTACIÓN</t>
  </si>
  <si>
    <t>HUEVO B X 30 CARTON VERDE SIN MARCA CAJA X 360 EXPORTACION</t>
  </si>
  <si>
    <t>CA</t>
  </si>
  <si>
    <t>ELABORACION PRODUCTO PLANTA CLASIFICACIÓN BQUILLA</t>
  </si>
  <si>
    <t>EPAT1</t>
  </si>
  <si>
    <t>BEES BUCARAMANGA H1080</t>
  </si>
  <si>
    <t>H1080</t>
  </si>
  <si>
    <t>TAT MEDELLIN H3001</t>
  </si>
  <si>
    <t>H3001</t>
  </si>
  <si>
    <t>TAT CARTAGENA H4112</t>
  </si>
  <si>
    <t>H4112</t>
  </si>
  <si>
    <t>TAT BOGOTA MONTEVIDEO H5001</t>
  </si>
  <si>
    <t>H5001</t>
  </si>
  <si>
    <t>TAT BOGOTA MONTEVIDEO H5004</t>
  </si>
  <si>
    <t>H5004</t>
  </si>
  <si>
    <t>TAT BOGOTA MONTEVIDEO H5005</t>
  </si>
  <si>
    <t>H5005</t>
  </si>
  <si>
    <t>TAT BOGOTA MONTEVIDEO H5008</t>
  </si>
  <si>
    <t>H5008</t>
  </si>
  <si>
    <t>TAT BOGOTA MONTEVIDEO H5010</t>
  </si>
  <si>
    <t>H5010</t>
  </si>
  <si>
    <t>H5203</t>
  </si>
  <si>
    <t>HUEVO ROTO A COMPOSTAJE</t>
  </si>
  <si>
    <t>HUEVO XL X 15 PET CAJA X 300 PROMO MADRES PV</t>
  </si>
  <si>
    <t>HUEVO L X 30 PET CAJA X 300 PROMO MADRES PV</t>
  </si>
  <si>
    <t>CENTRO DE EMPAQUES CALI-INVENTARIO TRANSITO</t>
  </si>
  <si>
    <t>VTCA</t>
  </si>
  <si>
    <t>CE Bogota</t>
  </si>
  <si>
    <t>EXPORTACIONES</t>
  </si>
  <si>
    <t>EX</t>
  </si>
  <si>
    <t>HUEVO XL X 15 PET CAJA X 300 PROMO MADRES</t>
  </si>
  <si>
    <t>HUEVO L X 30 PET CAJA X 300 PROMO MADRES</t>
  </si>
  <si>
    <t>HUEVO L X 15 PET CAJA X 300 PROMO MADRES</t>
  </si>
  <si>
    <t>HUEVO XL X 15 PET CAJA X 300 PROMO MADRES - OBSEQUIO</t>
  </si>
  <si>
    <t>HUEVO L X 30 PET CAJA X 300 PROMO MADRES - OBSEQUIO</t>
  </si>
  <si>
    <t>HUEVO B X 240 BANDEJA GRIS CAJA AMARRADO BUENASOS.</t>
  </si>
  <si>
    <t>HUEVO AA X 30 BAND GRIS AMARRADO TAPA VERDE ALAT.</t>
  </si>
  <si>
    <t>HUEVO A X 30 BAND GRIS AMARRADO SOL NACIENTE SANTANDER.</t>
  </si>
  <si>
    <t>HUEVO A ROJO X 240 CARTON GRIS CAJA AMARRADO SOL NACIENTE.</t>
  </si>
  <si>
    <t>HUEVO A X 30 CARTON GRIS AMARRADO SOL NACIENTE.</t>
  </si>
  <si>
    <t>HUEVO AA ROJO X 288 CARTON GRIS CAJA-EN DOCENERA-SOL NACIENT.</t>
  </si>
  <si>
    <t>HUEVO A X 30 CARTON GRIS AMARRADO SOL NACIENTE BARRANQUILLA.</t>
  </si>
  <si>
    <t>HUEVO B X 30 CARTON GRIS AMARRADO BUENASOS.</t>
  </si>
  <si>
    <t>HUEVO A X 30 CARTON GRIS AMARRADO - ALKOSTO.</t>
  </si>
  <si>
    <t>HUEVO A X 300 BAND GRIS CAJA AMARR ÉXITO.</t>
  </si>
  <si>
    <t>HUEVO A X 30 BAND GRIS AMARRADO TAPA VERDE ALAT.</t>
  </si>
  <si>
    <t>HUEVO XL X 15 PET CAJA X 300 PV.</t>
  </si>
  <si>
    <t>HUEVO L X 12 PET CAJA X 120 PV.</t>
  </si>
  <si>
    <t>HUEVO L X 30 PET CAJA X 300 PV.</t>
  </si>
  <si>
    <t>HUEVO M X 12 PET CAJA X 120 PV.</t>
  </si>
  <si>
    <t>HUEVO M X 30 PET CAJA X 300 PV.</t>
  </si>
  <si>
    <t>HUEVO L X 30 PAGUE 28 PET CAJA X 300 PV.</t>
  </si>
  <si>
    <t>HUEVO L X 30 PAGUE 28 PET CAJA X 300 PV - OBSEQUIO.</t>
  </si>
  <si>
    <t>HUEVO L X 30 PAGUE 25 PET CAJA X 300</t>
  </si>
  <si>
    <t>HUEVO A X 30 BAND GRIS SUELTO ALAT CANASTA</t>
  </si>
  <si>
    <t>HUEVO XL X 15 PAGUE 13 PET CAJA X 300</t>
  </si>
  <si>
    <t>HUEVO B X 30 CARTON VERDE SIN MARCA CAJA X 360 - EXPORTACION</t>
  </si>
  <si>
    <t>HUEVO M X 30 CARTON VERDEAMARRADO - VENTA INTERNA</t>
  </si>
  <si>
    <t>HUEVO A X 30 BANDEJA GRIS AMARRADO ALAT CANASTA</t>
  </si>
  <si>
    <t>HUEVO B X 30 BAND GRIS AMARRADO ALAT CANASTA -</t>
  </si>
  <si>
    <t>TAT SINCELEJO</t>
  </si>
  <si>
    <t>SINCELEJO</t>
  </si>
  <si>
    <t>H4501</t>
  </si>
  <si>
    <t>H4502</t>
  </si>
  <si>
    <t>H4503</t>
  </si>
  <si>
    <t>H4504</t>
  </si>
  <si>
    <t>MO</t>
  </si>
  <si>
    <t>T45</t>
  </si>
  <si>
    <t>CENTRO EMPAQUES MONTERIA</t>
  </si>
  <si>
    <t>VTMO</t>
  </si>
  <si>
    <t>HUEVO B X 30 CARTON GRIS CAJA X 360 - EXPORTACION</t>
  </si>
  <si>
    <t>TAT SINCELEJO H4505</t>
  </si>
  <si>
    <t>H4505</t>
  </si>
  <si>
    <t>VT45</t>
  </si>
  <si>
    <t>HUEVO M X 30 PAGUE 300 LLEVE 330 CARTON VERDE CANASTA</t>
  </si>
  <si>
    <t>HUEVO M X 30 PAGUE 300 LLEVE 330 CARTON VERDE CANASTA - OBSE</t>
  </si>
  <si>
    <t>HUEVO L X 30 PAGUE 300 LLEVE 330 CARTON VERDE CANASTA</t>
  </si>
  <si>
    <t>HUEVO L X 30 PAGUE 300 LLEVE 330 CARTON VERDE CANASTA - OBSE</t>
  </si>
  <si>
    <t>HUEVO L X 30 CARTON VERDE CANASTA - BUCAROS</t>
  </si>
  <si>
    <t>HUEVO M X 30 CARTON VERDE CANASTA - BUCAROS</t>
  </si>
  <si>
    <t>HUEVO L X 15 PAGUE 14 PET.</t>
  </si>
  <si>
    <t>HUEVO AA X 30 BAND GRIS AMARRADO TAPA VERDE ALAT CANASTA</t>
  </si>
  <si>
    <t>HUEVO L X 12 PAGUE 11 PET CAJA X 120 PV</t>
  </si>
  <si>
    <t xml:space="preserve"> HUEVO PET X 15  AA-A  DEL NIDO</t>
  </si>
  <si>
    <t>HUEVO A X 30 CARTON GRIS AMARRADO SOL NACIENTE CANASTA.</t>
  </si>
  <si>
    <t>HUEVO L X 12 PAGUE 11 PET CAJA X 120</t>
  </si>
  <si>
    <t>HUEVO L X 12 PAGUE 11 PET CAJA X 120 - OBSEQUIO</t>
  </si>
  <si>
    <t>H3002</t>
  </si>
  <si>
    <t>H1040</t>
  </si>
  <si>
    <t>HUEVO A X 30 BAND GRIS AMARRADO SOL NACIENTE - EMTB001</t>
  </si>
  <si>
    <t>TAT CALI H2012</t>
  </si>
  <si>
    <t>H2012</t>
  </si>
  <si>
    <t>TAT MEDELLIN H3003</t>
  </si>
  <si>
    <t>H3003</t>
  </si>
  <si>
    <t>TAT CARTAGENA H4113</t>
  </si>
  <si>
    <t>H4113</t>
  </si>
  <si>
    <t>ALEC</t>
  </si>
  <si>
    <t>BEES CALI H2080</t>
  </si>
  <si>
    <t>H2080</t>
  </si>
  <si>
    <t>BEES BOGOTA H5280</t>
  </si>
  <si>
    <t>H5280</t>
  </si>
  <si>
    <t>HUEVO XL X 15 PET CAJA X 300 - TAT</t>
  </si>
  <si>
    <t>HUEVO A X 30 BAND GRIS AMARRADO ALAT - ESTIBADO</t>
  </si>
  <si>
    <t>HUEVO AA X 30 BAND GRIS AMARRADO TAPA VERDE ALAT - ESTIBADO</t>
  </si>
  <si>
    <t>HUEVO B X 300 BANDEJA GRIS CAJA AMARRADO - OLIMPICA</t>
  </si>
  <si>
    <t>HUEVO A X 300 BANDEJA GRIS CAJA AMARRADO - OLIMPICA</t>
  </si>
  <si>
    <t>HUEVO XL X 15 PET CAJA X 300 - BGA</t>
  </si>
  <si>
    <t>HUEVO L X 15 PAGUE 14 PET CAJA X 300 - BGA</t>
  </si>
  <si>
    <t>HUEVO M X 6 PET CAJA X 288 - BGA</t>
  </si>
  <si>
    <t>HUEVO L X 30 CARTON VERDE AMARRADO SIN ETIQUETA</t>
  </si>
  <si>
    <t>HUEVO M CARTON VERDE CAJA X 300 CON ETIQUETA</t>
  </si>
  <si>
    <t>HUEVO B X 30 CARTON VERDE CAJA X 300 CON ETIQUETA</t>
  </si>
  <si>
    <t>KIGT</t>
  </si>
  <si>
    <t>BODEGA EVENTUALIDAD</t>
  </si>
  <si>
    <t>H5212</t>
  </si>
  <si>
    <t>HUEVO XL X 30 CARTON VERDE AMARRADO SIN ETIQUETA CANASTA</t>
  </si>
  <si>
    <t>HUEVO L X 30 CARTON VERDE CAJA X 300 CON ETIQUETA</t>
  </si>
  <si>
    <t>CE MEDELLIN</t>
  </si>
  <si>
    <t>CE BARRANQUILLA</t>
  </si>
  <si>
    <t xml:space="preserve">CE BARRANQUILLA </t>
  </si>
  <si>
    <t>CE Barranquilla</t>
  </si>
  <si>
    <t>CE Medellin</t>
  </si>
  <si>
    <t>Sincelejo</t>
  </si>
  <si>
    <t>ESTADO</t>
  </si>
  <si>
    <t>CEDI-CE-PLANTA</t>
  </si>
  <si>
    <t>UN</t>
  </si>
  <si>
    <t>S</t>
  </si>
  <si>
    <t>IV82</t>
  </si>
  <si>
    <t>HU</t>
  </si>
  <si>
    <t>HUEVO COMERCIAL</t>
  </si>
  <si>
    <t>Pereira</t>
  </si>
  <si>
    <t>HUEVO M X 30 CARTON VERDE CON ETIQUETA</t>
  </si>
  <si>
    <t>HUEVO YUMBO X20 CARTON VERDE CANASTA.</t>
  </si>
  <si>
    <t>HUEVO L X 30 CARTON VERDE CANASTA - BGA</t>
  </si>
  <si>
    <t>HUEVO M X 30 CARTON VERDE CANASTA - BGA</t>
  </si>
  <si>
    <t>HUEVO PICADO ROJO X30 BANDEJA GRIS</t>
  </si>
  <si>
    <t>HUEVO AA X30 CARTON GRIS CANASTA.</t>
  </si>
  <si>
    <t>HUEVO B X30 CARTON GRIS CANASTA.</t>
  </si>
  <si>
    <t>BODEGA BOGOTA</t>
  </si>
  <si>
    <t>TAT MONTERIA H4907 - OM</t>
  </si>
  <si>
    <t>BODEGA MEDELLIN</t>
  </si>
  <si>
    <t>CENTRO DE EMPAQUES MONTERIA</t>
  </si>
  <si>
    <t>TAT PEREIRA-OPERADOR LOGISTICO</t>
  </si>
  <si>
    <t>TAT BOGOTA - VT52</t>
  </si>
  <si>
    <t>CENTRO DE EMPAQUES MONTERIA-INVENTARIO TRANSITO</t>
  </si>
  <si>
    <t>TAT CALI - H2018</t>
  </si>
  <si>
    <t>TAT POPAYAN - H2309</t>
  </si>
  <si>
    <t>TAT BARRANQUILLA - H4019</t>
  </si>
  <si>
    <t>TAT MONTERIA - H4950</t>
  </si>
  <si>
    <t>TAT PASTO - H6010</t>
  </si>
  <si>
    <t>TAT CALI - H2011</t>
  </si>
  <si>
    <t>TAT CARTAGENA - H4110</t>
  </si>
  <si>
    <t>TAT SANTA MARTA - H4210</t>
  </si>
  <si>
    <t>TAT VALLEDUPAR - H4306</t>
  </si>
  <si>
    <t>TAT MONTERIA - H4907</t>
  </si>
  <si>
    <t>TAT BUCARAMANGA - H1080</t>
  </si>
  <si>
    <t>TAT SINCELEJO - H4505</t>
  </si>
  <si>
    <t>TAT MEDELLIN - H3002</t>
  </si>
  <si>
    <t>TAT BUCARAMANGA - H1040</t>
  </si>
  <si>
    <t>TAT CALI - H2012</t>
  </si>
  <si>
    <t>TAT MEDELLIN - H3003</t>
  </si>
  <si>
    <t>TAT CARTAGENA - H4113</t>
  </si>
  <si>
    <t>TAT CALI - H2080</t>
  </si>
  <si>
    <t>TAT SINCELEJO - INVENTARIO TRANSITO</t>
  </si>
  <si>
    <t>TAT CE MEDELLIN</t>
  </si>
  <si>
    <t>TAT CENTRO CALI</t>
  </si>
  <si>
    <t>TAT CE MEDELLIN - INVENTARIO TRANSITO</t>
  </si>
  <si>
    <t>TAT CE BOGOTA - INVENTARIO TRANSITO</t>
  </si>
  <si>
    <t>TAT MEDELLIN - H3001</t>
  </si>
  <si>
    <t>TAT CARTAGENA - H4112</t>
  </si>
  <si>
    <t>TAT SINCELEJO - H4501</t>
  </si>
  <si>
    <t>TAT SINCELEJO - H4502</t>
  </si>
  <si>
    <t>TAT SINCELEJO - H4503</t>
  </si>
  <si>
    <t>TAT SINCELEJO - H4504</t>
  </si>
  <si>
    <t>TAT CENTRO BARRANQUILLA</t>
  </si>
  <si>
    <t>TAT CE CALI</t>
  </si>
  <si>
    <t>TAT CE BOGOTA</t>
  </si>
  <si>
    <t>TAT CE MONTERIA</t>
  </si>
  <si>
    <t>CANAL2</t>
  </si>
  <si>
    <t>CANAL TAT</t>
  </si>
  <si>
    <t>cedi</t>
  </si>
  <si>
    <t>id_item</t>
  </si>
  <si>
    <t>BARRANQUILLA</t>
  </si>
  <si>
    <t>BUCARAMANGA</t>
  </si>
  <si>
    <t>CARTAGENA</t>
  </si>
  <si>
    <t>CUCUTA</t>
  </si>
  <si>
    <t>MEDELLIN</t>
  </si>
  <si>
    <t>MONTERIA</t>
  </si>
  <si>
    <t>OPLPEREIRA</t>
  </si>
  <si>
    <t>PASTO</t>
  </si>
  <si>
    <t>POPAYAN</t>
  </si>
  <si>
    <t>VALLEDUPAR</t>
  </si>
  <si>
    <t>HUEVO L X 30 CARTON VERDE AMARRADO - VENTA INTERNA</t>
  </si>
  <si>
    <t>TAT VALLEDUPAR H4306</t>
  </si>
  <si>
    <t>HUEVO PICADO X 30 BANDEJA GRIS CANASTA</t>
  </si>
  <si>
    <t>HUEVO SUCIO ZF SIN MARCA X 30 BANDEJA GRIS CANASTA</t>
  </si>
  <si>
    <t>HUEVO SUCIO ZF MARCADO X 30 BANDEJA GRIS CANASTA</t>
  </si>
  <si>
    <t>HUEVO BAJA ROTACIÓN CANASTA</t>
  </si>
  <si>
    <t>HUEVO MAL MARCADO CANASTA</t>
  </si>
  <si>
    <t>HUEVO SUCIO SIN MARCA X30 BANDEJA GRIS LZ</t>
  </si>
  <si>
    <t>H2340</t>
  </si>
  <si>
    <t>TAT POPAYAN - H2340</t>
  </si>
  <si>
    <t>HUEVO L X 15 PAGUE 14 PET CAJA X 300 PV</t>
  </si>
  <si>
    <t>HUEVO XL X 15 PAGUE 14 PET CAJA X 300</t>
  </si>
  <si>
    <t>HUEVO XL X 15 PAGUE 14 PET CAJA X 300 - OBSEQUIO</t>
  </si>
  <si>
    <t>HUEVO XL X 15 PAGUE 14 PET CAJA X 300 PV</t>
  </si>
  <si>
    <t>HUEVO XL X 15 PAGUE 14 PET CAJA X 300 PV - OBSEQUIO</t>
  </si>
  <si>
    <t>HUEVO PICADO ZF MARCADO X 30 BANDEJAS GRIS CANASTA</t>
  </si>
  <si>
    <t>HUEVO PICADO ZF MARCADO X 30 BANDEJAS GRIS</t>
  </si>
  <si>
    <t>HUEVO PICADO ZF MARCADO X 30 BANDEJA GRIS CANASTA</t>
  </si>
  <si>
    <t>HUEVO PICADO ZF MARCADO X 30 BANDEJA GRIS</t>
  </si>
  <si>
    <t>HUEVO XL X 15 PAGUE 14 PET CAJA X 300 - TAT</t>
  </si>
  <si>
    <t>H2310</t>
  </si>
  <si>
    <t>H6013</t>
  </si>
  <si>
    <t>TAT POPAYAN - H2310</t>
  </si>
  <si>
    <t>TAT PASTO - H6013</t>
  </si>
  <si>
    <t>H4114</t>
  </si>
  <si>
    <t>TAT CARTAGENA - H4114</t>
  </si>
  <si>
    <t>TAT BARRANQUILLA H4020</t>
  </si>
  <si>
    <t>H4020</t>
  </si>
  <si>
    <t>TAT BARRANQUILLA - H4020</t>
  </si>
  <si>
    <t>H4307</t>
  </si>
  <si>
    <t>TAT VALLEDUPAR - H4307</t>
  </si>
  <si>
    <t>H4308</t>
  </si>
  <si>
    <t>TAT VALLEDUPAR - H4308</t>
  </si>
  <si>
    <t>HUEVO SUCIO SIN MARCA X 30 BANDEJA GRIS CANASTA</t>
  </si>
  <si>
    <t>HUEVO XL X 15 PAGUE 14 PET</t>
  </si>
  <si>
    <t>HUEVO L X 30 PAGUE 28 PET</t>
  </si>
  <si>
    <t>HUEVO L X 12 PAGUE 11 PET</t>
  </si>
  <si>
    <t>H3004</t>
  </si>
  <si>
    <t>H3006</t>
  </si>
  <si>
    <t>TAT MEDELLIN - H3006</t>
  </si>
  <si>
    <t>TAT MEDELLIN - H3004</t>
  </si>
  <si>
    <t>TAT VALLEDUPAR H4340 - ESPECIAL</t>
  </si>
  <si>
    <t>H4340</t>
  </si>
  <si>
    <t>HUEVO M X 15 PET CAJA X 300 PV</t>
  </si>
  <si>
    <t>HUEVO M X 30 CARTON VERDE CAJA X 300 CON ETIQUETA</t>
  </si>
  <si>
    <t>BOGOTA SIBERIA</t>
  </si>
  <si>
    <t>BOGOTA MONTEVIDEO</t>
  </si>
  <si>
    <t>Bogota MONTEVIDEO</t>
  </si>
  <si>
    <t>TAT BOGOTA SIBERIA - FOOD SERVICE</t>
  </si>
  <si>
    <t>TAT BOGOTA SIBERIA - GRANDES SUPERFICIES</t>
  </si>
  <si>
    <t>TAT BOGOTA SIBERIA AUTOPISTA - ROTURA DE TRANSPORTE</t>
  </si>
  <si>
    <t>TAT BOGOTA SIBERIA - INVENTARIO TRANSITO</t>
  </si>
  <si>
    <t>TATBOGOTA SIBERIA ROTURAS</t>
  </si>
  <si>
    <t>TAT BOGOTA SIBERIA - H5001</t>
  </si>
  <si>
    <t>TAT BOGOTA SIBERIA - H5004</t>
  </si>
  <si>
    <t>TAT BOGOTA SIBERIA - H5005</t>
  </si>
  <si>
    <t>TAT BOGOTA SIBERIA - H5008</t>
  </si>
  <si>
    <t>TAT BOGOTA SIBERIA - H5010</t>
  </si>
  <si>
    <t>Bogota SIBERIA</t>
  </si>
  <si>
    <t xml:space="preserve">TAT BOGOTA MONTEVIDEO  </t>
  </si>
  <si>
    <t>TAT  BOGOTA MONTEVIDEO</t>
  </si>
  <si>
    <t>TAT BOGOTA MONTEVIDEO H5203</t>
  </si>
  <si>
    <t>TAT BOGOTA MONTEVIDEO SUBA</t>
  </si>
  <si>
    <t>TAT BOGOTA MONTEVIDEO H5016</t>
  </si>
  <si>
    <t>TAT BOGOTA MONTEVIDEO H5032</t>
  </si>
  <si>
    <t>TAT BOGOTA MONTEVIDEO H5036</t>
  </si>
  <si>
    <t>TAT BOGOTA MONTEVIDEO H5101</t>
  </si>
  <si>
    <t>TAT BOGOTA MONTEVIDEO H5102</t>
  </si>
  <si>
    <t>TAT BOGOTA MONTEVIDEO H5104</t>
  </si>
  <si>
    <t>TAT BOGOTA MONTEVIDEO H5105</t>
  </si>
  <si>
    <t>TAT BOGOTA MONTEVIDEO H5106</t>
  </si>
  <si>
    <t>TAT BOGOTA MONTEVIDEO H5107</t>
  </si>
  <si>
    <t>TAT BOGOTA MONTEVIDEO H5109</t>
  </si>
  <si>
    <t>TAT BOGOTA MONTEVIDEO H5110</t>
  </si>
  <si>
    <t>TAT BOGOTA MONTEVIDEO H5114</t>
  </si>
  <si>
    <t>TAT BOGOTA MONTEVIDEO H5115</t>
  </si>
  <si>
    <t>TAT BOGOTA MONTEVIDEO H5116</t>
  </si>
  <si>
    <t>TAT BOGOTA MONTEVIDEO H5117</t>
  </si>
  <si>
    <t>TAT BOGOTA MONTEVIDEO H5120</t>
  </si>
  <si>
    <t>TAT BOGOTA MONTEVIDEO H5140 - ESPECIAL</t>
  </si>
  <si>
    <t>TAT BOGOTA MONTEVIDEO H5301</t>
  </si>
  <si>
    <t>TAT BOGOTA MONTEVIDEO H5302</t>
  </si>
  <si>
    <t>TAT BOGOTA MONTEVIDEO H5303</t>
  </si>
  <si>
    <t>TAT BOGOTA MONTEVIDEO H5304</t>
  </si>
  <si>
    <t>TAT BOGOTA MONTEVIDEO H5305</t>
  </si>
  <si>
    <t>TAT BOGOTA MONTEVIDEO H5306</t>
  </si>
  <si>
    <t>TAT BOGOTA MONTEVIDEO H5307</t>
  </si>
  <si>
    <t>TAT BOGOTA MONTEVIDEO H5308</t>
  </si>
  <si>
    <t>TAT BOGOTA MONTEVIDEO H5401</t>
  </si>
  <si>
    <t>TAT BOGOTA MONTEVIDEO H5402</t>
  </si>
  <si>
    <t>TAT BOGOTA MONTEVIDEO H5403</t>
  </si>
  <si>
    <t>TAT BOGOTA MONTEVIDEO H5601</t>
  </si>
  <si>
    <t>TAT BOGOTA MONTEVIDEO H5603</t>
  </si>
  <si>
    <t>TAT BOGOTA MONTEVIDEO H5604</t>
  </si>
  <si>
    <t>TAT BOGOTA MONTEVIDEO - INST</t>
  </si>
  <si>
    <t>TAT BOGOTA MONTEVIDEO - ROTURA DE TRANSPORTE</t>
  </si>
  <si>
    <t>TAT BOGOTA MONTEVIDEO SUBA - ROTURA DE TRANSPORTE</t>
  </si>
  <si>
    <t>TAT BOGOTA MONTEVIDEO - INVENTARIO TRANSITO</t>
  </si>
  <si>
    <t>TAT BOGOTA MONTEVIDEO SUBA - INVENTARIO TRANSITO</t>
  </si>
  <si>
    <t>TAT BOGOTA MONTEVIDEO - ROTURAS</t>
  </si>
  <si>
    <t>TAT BOGOTA MONTEVIDEO - H5203</t>
  </si>
  <si>
    <t>TAT BOGOTA MONTEVIDEO - H5280</t>
  </si>
  <si>
    <t>TAT BOGOTA MONTEVIDEO - H5212</t>
  </si>
  <si>
    <t>Bogota Montevideo</t>
  </si>
  <si>
    <t>Bogota Siberia</t>
  </si>
  <si>
    <t>HUEVO M X 30 FS CARTON VERDE CON ETIQUETA CANASTA</t>
  </si>
  <si>
    <t>HUEVO L X 30 FS CARTON VERDE CON ETIQUETA CANASTA</t>
  </si>
  <si>
    <t>HUEVO XL X 30 FS CARTON VERDE CON ETIQUETA CANASTA</t>
  </si>
  <si>
    <t>ALKA 1</t>
  </si>
  <si>
    <t>HUEVO B X 30 BAND GRIS AMARRADO ALAT - ESTIBADO</t>
  </si>
  <si>
    <t xml:space="preserve">HUEVO L X 30 PET CAJA X 300 ANIVERSARIO PV </t>
  </si>
  <si>
    <t>HUEVO XL X 30 CARTON VERDE..</t>
  </si>
  <si>
    <t>TAT PASTO H6014</t>
  </si>
  <si>
    <t>H6014</t>
  </si>
  <si>
    <t>TAT PASTO - H6014</t>
  </si>
  <si>
    <t>HUEVO L X 30 CARTON VERDE CANASTA - MARCACIÓN ESPECIAL</t>
  </si>
  <si>
    <t>HUEVO L X 15 PAGUE 14 PET CAJA X 300 - MARCACIÓN ESPECIAL</t>
  </si>
  <si>
    <t>HUEVO M X 30 CARTON VERDE CANASTA - MARCACIÓN ESPECIAL</t>
  </si>
  <si>
    <t>HUEVO XL X 30 CARTON VERDE CANASTA - MARCACIÓN ESPECIAL</t>
  </si>
  <si>
    <t>H5510</t>
  </si>
  <si>
    <t>TAT VILLAVICENCIO - H5510</t>
  </si>
  <si>
    <t>H5520</t>
  </si>
  <si>
    <t>H5530</t>
  </si>
  <si>
    <t>H5505</t>
  </si>
  <si>
    <t>H5506</t>
  </si>
  <si>
    <t>H5507</t>
  </si>
  <si>
    <t>H5508</t>
  </si>
  <si>
    <t>H5509</t>
  </si>
  <si>
    <t>H55011</t>
  </si>
  <si>
    <t>H55012</t>
  </si>
  <si>
    <t>H55013</t>
  </si>
  <si>
    <t>H55014</t>
  </si>
  <si>
    <t>H55015</t>
  </si>
  <si>
    <t>H55016</t>
  </si>
  <si>
    <t>TAT VILLAVICENCIO - H5520</t>
  </si>
  <si>
    <t>TAT VILLAVICENCIO - H5530</t>
  </si>
  <si>
    <t>TAT VILLAVICENCIO - H5540</t>
  </si>
  <si>
    <t>TAT VILLAVICENCIO - H5501</t>
  </si>
  <si>
    <t>TAT VILLAVICENCIO - H5502</t>
  </si>
  <si>
    <t>TAT VILLAVICENCIO - H5504</t>
  </si>
  <si>
    <t>TAT VILLAVICENCIO - H5505</t>
  </si>
  <si>
    <t>TAT VILLAVICENCIO - H5506</t>
  </si>
  <si>
    <t>TAT VILLAVICENCIO - H5507</t>
  </si>
  <si>
    <t>TAT VILLAVICENCIO - H5508</t>
  </si>
  <si>
    <t>TAT VILLAVICENCIO - H5509</t>
  </si>
  <si>
    <t>TAT VILLAVICENCIO - H55011</t>
  </si>
  <si>
    <t>TAT VILLAVICENCIO - H55012</t>
  </si>
  <si>
    <t>TAT VILLAVICENCIO - H55013</t>
  </si>
  <si>
    <t>TAT VILLAVICENCIO - H55014</t>
  </si>
  <si>
    <t>TAT VILLAVICENCIO - H55015</t>
  </si>
  <si>
    <t>TAT VILLAVICENCIO - H55016</t>
  </si>
  <si>
    <t>VILLAVICENCIO</t>
  </si>
  <si>
    <t>TAT CARTAGENA H4110</t>
  </si>
  <si>
    <t>H4550</t>
  </si>
  <si>
    <t>TAT SINCELEJO - H4550 RUTA ESPECIAL</t>
  </si>
  <si>
    <t>HUEVO B X 30 BAND GRIS AMARRADO BUENASOS - ESTIBADO</t>
  </si>
  <si>
    <t>MAY</t>
  </si>
  <si>
    <t>HUEVO M X30 CARTON VERDE CAJA X 360 CON ETIQUETA</t>
  </si>
  <si>
    <t>RTCA</t>
  </si>
  <si>
    <t>EPCA</t>
  </si>
  <si>
    <t>ELABORACION PRODUCTO CENTRO DE EMPAQUES CALI</t>
  </si>
  <si>
    <t>ROTURA DE TRANSPORTE CENTRO EMPAQUES CALI</t>
  </si>
  <si>
    <t>TAT CE BARRANQUILLA</t>
  </si>
  <si>
    <t>CE Cali</t>
  </si>
  <si>
    <t>CE Monteria</t>
  </si>
  <si>
    <t>CE CALI</t>
  </si>
  <si>
    <t>CE MONTERIA</t>
  </si>
  <si>
    <t>H2014</t>
  </si>
  <si>
    <t>TAT BOGOTA SIBERIA-H5011</t>
  </si>
  <si>
    <t>H5011</t>
  </si>
  <si>
    <t>H5012</t>
  </si>
  <si>
    <t>TAT BOGOTA MONTEVIDEO-H5202</t>
  </si>
  <si>
    <t>TAT BOGOTA MONTEVIDEO-H5204</t>
  </si>
  <si>
    <t>TAT BOGOTA MONTEVIDEO-H5205</t>
  </si>
  <si>
    <t>TAT BOGOTA MONTEVIDEO-H5206</t>
  </si>
  <si>
    <t>TAT BOGOTA MONTEVIDEO-H5207</t>
  </si>
  <si>
    <t>TAT BOGOTA MONTEVIDEO-H5209</t>
  </si>
  <si>
    <t>TAT BOGOTA MONTEVIDEO-H5210</t>
  </si>
  <si>
    <t>H5210</t>
  </si>
  <si>
    <t>TAT BOGOTA MONTEVIDEO-H5211</t>
  </si>
  <si>
    <t>TAT BOGOTA MONTEVIDEO-H5212</t>
  </si>
  <si>
    <t>TAT BOGOTA MONTEVIDEO-H5213</t>
  </si>
  <si>
    <t>TAT BOGOTA MONTEVIDEO-H5215</t>
  </si>
  <si>
    <t>TAT BOGOTA MONTEVIDEO-H5220</t>
  </si>
  <si>
    <t>H5220</t>
  </si>
  <si>
    <t>H5221</t>
  </si>
  <si>
    <t>TAT BOGOTA MONTEVIDEO-H5222</t>
  </si>
  <si>
    <t>H5222</t>
  </si>
  <si>
    <t>TAT BOGOTA MONTEVIDEO-H5223</t>
  </si>
  <si>
    <t>H5223</t>
  </si>
  <si>
    <t>H5224</t>
  </si>
  <si>
    <t>H5225</t>
  </si>
  <si>
    <t>H5226</t>
  </si>
  <si>
    <t>TAT BOGOTA MONTEVIDEO-H5227</t>
  </si>
  <si>
    <t>H5227</t>
  </si>
  <si>
    <t>H5228</t>
  </si>
  <si>
    <t>TAT BOGOTA MONTEVIDEO-H5229</t>
  </si>
  <si>
    <t>H5229</t>
  </si>
  <si>
    <t>TAT BOGOTA MONTEVIDEO-H5230</t>
  </si>
  <si>
    <t>H5230</t>
  </si>
  <si>
    <t>TAT BOGOTA MONTEVIDEO-H5231</t>
  </si>
  <si>
    <t>H5231</t>
  </si>
  <si>
    <t>H5232</t>
  </si>
  <si>
    <t>TAT BOGOTA MONTEVIDEO-H5233</t>
  </si>
  <si>
    <t>H5233</t>
  </si>
  <si>
    <t>TAT BOGOTA MONTEVIDEO-H5234</t>
  </si>
  <si>
    <t>H5234</t>
  </si>
  <si>
    <t>TAT BOGOTA MONTEVIDEO - H5210</t>
  </si>
  <si>
    <t>TAT BOGOTA MONTEVIDEO - H5211</t>
  </si>
  <si>
    <t>TAT BOGOTA MONTEVIDEO - H5213</t>
  </si>
  <si>
    <t>TAT BOGOTA MONTEVIDEO - H5214</t>
  </si>
  <si>
    <t>TAT BOGOTA MONTEVIDEO - H5215</t>
  </si>
  <si>
    <t>TAT BOGOTA MONTEVIDEO - H5216</t>
  </si>
  <si>
    <t>TAT BOGOTA MONTEVIDEO - H5217</t>
  </si>
  <si>
    <t>TAT BOGOTA MONTEVIDEO - H5218</t>
  </si>
  <si>
    <t>TAT BOGOTA MONTEVIDEO - H5219</t>
  </si>
  <si>
    <t>TAT BOGOTA MONTEVIDEO - H5220</t>
  </si>
  <si>
    <t>TAT BOGOTA MONTEVIDEO - H5221</t>
  </si>
  <si>
    <t>TAT BOGOTA MONTEVIDEO - H5222</t>
  </si>
  <si>
    <t>TAT BOGOTA MONTEVIDEO - H5223</t>
  </si>
  <si>
    <t>TAT BOGOTA MONTEVIDEO - H5224</t>
  </si>
  <si>
    <t>TAT BOGOTA MONTEVIDEO - H5225</t>
  </si>
  <si>
    <t>TAT BOGOTA MONTEVIDEO - H5226</t>
  </si>
  <si>
    <t>TAT BOGOTA MONTEVIDEO - H5227</t>
  </si>
  <si>
    <t>TAT BOGOTA MONTEVIDEO - H5228</t>
  </si>
  <si>
    <t>TAT BOGOTA SIBERIA - H5012</t>
  </si>
  <si>
    <t>TAT BOGOTA SIBERIA - H5011</t>
  </si>
  <si>
    <t>TAT CALI - H2014</t>
  </si>
  <si>
    <t>EC</t>
  </si>
  <si>
    <t>ECCA</t>
  </si>
  <si>
    <t>EMBQ</t>
  </si>
  <si>
    <t>EQ</t>
  </si>
  <si>
    <t>EQZF</t>
  </si>
  <si>
    <t>GC02</t>
  </si>
  <si>
    <t>GC02-05</t>
  </si>
  <si>
    <t>GP25-1</t>
  </si>
  <si>
    <t>GV25</t>
  </si>
  <si>
    <t>LAVAL</t>
  </si>
  <si>
    <t>LAVLZ</t>
  </si>
  <si>
    <t>PROVN1</t>
  </si>
  <si>
    <t>SV01</t>
  </si>
  <si>
    <t>SV02</t>
  </si>
  <si>
    <t>SV1CAL</t>
  </si>
  <si>
    <t>VT01BE</t>
  </si>
  <si>
    <t>TAT BOGOTA MONTEVIDEO - H5236</t>
  </si>
  <si>
    <t>H5236</t>
  </si>
  <si>
    <t>H5237</t>
  </si>
  <si>
    <t>H5943</t>
  </si>
  <si>
    <t>H5944</t>
  </si>
  <si>
    <t>H5945</t>
  </si>
  <si>
    <t>H5946</t>
  </si>
  <si>
    <t>H5948</t>
  </si>
  <si>
    <t>TAT BOGOTA SIBERIA - H5912</t>
  </si>
  <si>
    <t>TAT BOGOTA SIBERIA - H5913</t>
  </si>
  <si>
    <t>TAT BOGOTA SIBERIA - H5914</t>
  </si>
  <si>
    <t>TAT BOGOTA SIBERIA - H5915</t>
  </si>
  <si>
    <t>H5912</t>
  </si>
  <si>
    <t>H5913</t>
  </si>
  <si>
    <t>H5914</t>
  </si>
  <si>
    <t>H5915</t>
  </si>
  <si>
    <t>TAT BOGOTA MONTEVIDEO - H5229</t>
  </si>
  <si>
    <t>TAT BOGOTA MONTEVIDEO - H5230</t>
  </si>
  <si>
    <t>TAT BOGOTA MONTEVIDEO - H5231</t>
  </si>
  <si>
    <t>TAT BOGOTA MONTEVIDEO - H5232</t>
  </si>
  <si>
    <t>TAT BOGOTA MONTEVIDEO - H5233</t>
  </si>
  <si>
    <t>TAT BOGOTA MONTEVIDEO - H5234</t>
  </si>
  <si>
    <t>TAT BOGOTA MONTEVIDEO - H5235</t>
  </si>
  <si>
    <t>H5235</t>
  </si>
  <si>
    <t>H5947</t>
  </si>
  <si>
    <t>H5949</t>
  </si>
  <si>
    <t>TAT BOGOTA MONTEVIDEO - H5943</t>
  </si>
  <si>
    <t>TAT BOGOTA MONTEVIDEO - H5944</t>
  </si>
  <si>
    <t>TAT BOGOTA MONTEVIDEO - H5945</t>
  </si>
  <si>
    <t>TAT BOGOTA MONTEVIDEO - H5946</t>
  </si>
  <si>
    <t>TAT BOGOTA MONTEVIDEO - H5947</t>
  </si>
  <si>
    <t>TAT BOGOTA MONTEVIDEO - H5948</t>
  </si>
  <si>
    <t>TAT BOGOTA MONTEVIDEO - H5949</t>
  </si>
  <si>
    <t>TAT BOGOTA MONTEVIDEO - H5942</t>
  </si>
  <si>
    <t>H5942</t>
  </si>
  <si>
    <t>TAT BOGOTA MONTEVIDEO - H5941</t>
  </si>
  <si>
    <t>H5941</t>
  </si>
  <si>
    <t>TAT BOGOTA MONTEVIDEO - H5202</t>
  </si>
  <si>
    <t>TAT BOGOTA MONTEVIDEO - H5201</t>
  </si>
  <si>
    <t>TAT BOGOTA MONTEVIDEO - H5204</t>
  </si>
  <si>
    <t>TAT BOGOTA MONTEVIDEO - H5205</t>
  </si>
  <si>
    <t>TAT BOGOTA MONTEVIDEO - H5206</t>
  </si>
  <si>
    <t>TAT BOGOTA MONTEVIDEO - H5207</t>
  </si>
  <si>
    <t>TAT BOGOTA MONTEVIDEO - H5208</t>
  </si>
  <si>
    <t>TAT BOGOTA MONTEVIDEO - H5209</t>
  </si>
  <si>
    <t>TAT BOGOTA SIBERIA - H5002</t>
  </si>
  <si>
    <t>TAT BOGOTA SIBERIA - H5003</t>
  </si>
  <si>
    <t>TAT BOGOTA SIBERIA - H5006</t>
  </si>
  <si>
    <t>TAT BOGOTA SIBERIA - H5007</t>
  </si>
  <si>
    <t>TAT BOGOTA SIBERIA - H5009</t>
  </si>
  <si>
    <t>TAT BOGOTA MONTEVIDEO - H5240 - ESPECIAL</t>
  </si>
  <si>
    <t>TAT H5250 - AUTOSERVICIOS - MONTEVIDEO</t>
  </si>
  <si>
    <t>AL04</t>
  </si>
  <si>
    <t>AL12</t>
  </si>
  <si>
    <t>ALEM</t>
  </si>
  <si>
    <t>GA04</t>
  </si>
  <si>
    <t>VGC02-05</t>
  </si>
  <si>
    <t>VGC25</t>
  </si>
  <si>
    <t>01BE</t>
  </si>
  <si>
    <t>01IN</t>
  </si>
  <si>
    <t>01LZ</t>
  </si>
  <si>
    <t>01PA</t>
  </si>
  <si>
    <t>02BE</t>
  </si>
  <si>
    <t>03BE</t>
  </si>
  <si>
    <t>03BEPA</t>
  </si>
  <si>
    <t>AL01</t>
  </si>
  <si>
    <t>AL02</t>
  </si>
  <si>
    <t>AL07</t>
  </si>
  <si>
    <t>AL09</t>
  </si>
  <si>
    <t>AL09MS</t>
  </si>
  <si>
    <t>AL11</t>
  </si>
  <si>
    <t>AL12PA</t>
  </si>
  <si>
    <t>ALF01</t>
  </si>
  <si>
    <t>GA01</t>
  </si>
  <si>
    <t>GA01PA</t>
  </si>
  <si>
    <t>GA07</t>
  </si>
  <si>
    <t>PL01</t>
  </si>
  <si>
    <t>PL01PA</t>
  </si>
  <si>
    <t>PL11</t>
  </si>
  <si>
    <t>E2</t>
  </si>
  <si>
    <t>RTME</t>
  </si>
  <si>
    <t>TAT BOGOTA SIBERIA-H5003</t>
  </si>
  <si>
    <t>TAT BOGOTA SIBERIA-H5006</t>
  </si>
  <si>
    <t>TAT BOGOTA MONTEVIDEO - H5237</t>
  </si>
  <si>
    <t>TAT BOGOTA SIBERIA-H5004</t>
  </si>
  <si>
    <t>TAT BOGOTA SIBERIA-H5001</t>
  </si>
  <si>
    <t>TAT BOGOTA SIBERIA-H5009</t>
  </si>
  <si>
    <t>OTROS</t>
  </si>
  <si>
    <t>TAT BARRANQUILLA - ROTURA DE TRANSPORTE</t>
  </si>
  <si>
    <t>RT4</t>
  </si>
  <si>
    <t>TAT SINCELEJO - ROTURA DE TRANSPORTE</t>
  </si>
  <si>
    <t>RT45</t>
  </si>
  <si>
    <t>ROTURA DE TRANSPORTE CENTRO EMPAQUES MEDELLIN</t>
  </si>
  <si>
    <t>ROTURA DE TRANSPORTE CENTRO EMPAQUES BOGOTA</t>
  </si>
  <si>
    <t>ROTURA DE TRANSPORTE CENTRO EMPAQUES MONTERIA</t>
  </si>
  <si>
    <t>RTMO</t>
  </si>
  <si>
    <t>EPMO</t>
  </si>
  <si>
    <t>ELABORACION PRODUCTO CENTRO DE EMPAQUES MONTERIA</t>
  </si>
  <si>
    <t>LAVADERO</t>
  </si>
  <si>
    <t>H3000</t>
  </si>
  <si>
    <t>TAT MONTERIA - ROTURA DE TRANSPORTE</t>
  </si>
  <si>
    <t>TAT MEDELLIN - H3000 ROTURAS</t>
  </si>
  <si>
    <t>TAT SINCELEJO H4502</t>
  </si>
  <si>
    <t>BODEGA KIGT</t>
  </si>
  <si>
    <t>TAT CALI H2023</t>
  </si>
  <si>
    <t>H2023</t>
  </si>
  <si>
    <t>TAT CALI H2004</t>
  </si>
  <si>
    <t>H2004</t>
  </si>
  <si>
    <t>HUEVO SUCIO SIN MARCA X30 BANDEJA GRIS</t>
  </si>
  <si>
    <t>HUEVO B X 30 CARTON GRIS CAJA X 360 - EXPORTACION ESTIBADO</t>
  </si>
  <si>
    <t>HUEVO A2 ROJO</t>
  </si>
  <si>
    <t>CENTRO DE EMPAQUES CALI</t>
  </si>
  <si>
    <t>Fecha</t>
  </si>
  <si>
    <t>Prom Actual</t>
  </si>
  <si>
    <t>PROM VENTA</t>
  </si>
  <si>
    <t>Días</t>
  </si>
  <si>
    <t>TAT BOGOTA MONTEVIDEO-H5218</t>
  </si>
  <si>
    <t>TAT BOGOTA SIBERIA-H5002</t>
  </si>
  <si>
    <t>TAT BOGOTA SIBERIA-H5007</t>
  </si>
  <si>
    <t>TAT BOGOTA MONTEVIDEO-H5201</t>
  </si>
  <si>
    <t>HUEVO A X 300 BAND GRIS CAJA AMARR EXITO.</t>
  </si>
  <si>
    <t>TAT BOGOTA MONTEVIDEO-H5203</t>
  </si>
  <si>
    <t>HUEVO B X 30 BAND GRIS AMARRADO - OLIMPICA</t>
  </si>
  <si>
    <t>HUEVO A X 30 BAND GRIS AMARRADO - OLIMPICA</t>
  </si>
  <si>
    <t>HUEVO A X 30 BAND GRIS AMARRADO CANASTA - OLIMPICA</t>
  </si>
  <si>
    <t>HUEVO B X 30 BAND GRIS AMARRADO CANASTA - OLIMPICA</t>
  </si>
  <si>
    <t>HUEVO ROTO ZF - SANTANDER</t>
  </si>
  <si>
    <t>HUEVO XL X 15 PET CANASTA X 180 PV</t>
  </si>
  <si>
    <t>HUEVO L X 12 PET CANASTA X 144 PV</t>
  </si>
  <si>
    <t>HUEVO L X 30 PET CANASTA X 180 PV</t>
  </si>
  <si>
    <t>INVENTARIO POR PLANTA</t>
  </si>
  <si>
    <t>HUEVO AA X 30 BAND GRIS AMARRADO TAPA VERDE CAJA X 240 - ALA</t>
  </si>
  <si>
    <t>TAT BOGOTA MONTEVIDEO-H5214</t>
  </si>
  <si>
    <t>TAT BOGOTA MONTEVIDEO-H5216</t>
  </si>
  <si>
    <t>TAT BOGOTA MONTEVIDEO-H5228</t>
  </si>
  <si>
    <t>HUEVO SUCIO ZF MARCADO X30 BANDEJA GRIS</t>
  </si>
  <si>
    <t>BODEGA EVENTUALIDAD ALMACENAMIENTO- INVENTARIO TRA</t>
  </si>
  <si>
    <t>VTKIGT</t>
  </si>
  <si>
    <t>TAT CALI H2011</t>
  </si>
  <si>
    <t>HUEVO XL X 30 CARTON VERDE AMARRADO</t>
  </si>
  <si>
    <t>HUEVO A X 30 BAND GRIS AMARRADO SOL NACIENTE - ESTIBADO</t>
  </si>
  <si>
    <t>TAT MEDELLIN H3004</t>
  </si>
  <si>
    <t>INVENTARIO LANZA</t>
  </si>
  <si>
    <t>INKI</t>
  </si>
  <si>
    <t xml:space="preserve">TOTAL </t>
  </si>
  <si>
    <t>HUEVO SUCIO ZF SIN MARCA X30 BANDEJA GRIS</t>
  </si>
  <si>
    <t>A GRIS</t>
  </si>
  <si>
    <t>AA GRIS</t>
  </si>
  <si>
    <t>DESECHO BAJA ROTACION</t>
  </si>
  <si>
    <t>HUEVO L X 30 PAGUE 28 PET CANASTA X 180 PV</t>
  </si>
  <si>
    <t>HUEVO XL X 15 PAGUE 14 PET CANASTA X 180 PV</t>
  </si>
  <si>
    <t>HUEVO L X 12 PAGUE 11 PET CANASTA X 144 PV</t>
  </si>
  <si>
    <t>TAT PASTO H6013</t>
  </si>
  <si>
    <t>TAT BOGOTA MONTEVIDEO-H5221</t>
  </si>
  <si>
    <t>HUEVO AA X 30 BAND GRIS AMARRADO ALAT CAJA X 300</t>
  </si>
  <si>
    <t>TAT VALLEDUPAR H4308</t>
  </si>
  <si>
    <t>CU</t>
  </si>
  <si>
    <t>REVOLTURA  HUEVO GK</t>
  </si>
  <si>
    <t>CENTRO DE EMPAQUES MEDELLIN -INVENTARIO TRANSITO</t>
  </si>
  <si>
    <t>TAT BOGOTA MONTEVIDEO-H5232</t>
  </si>
  <si>
    <t>HUEVO BAJA ROTACION CANASTA</t>
  </si>
  <si>
    <t>HUEVO L X 15 PET CAJA X 300 PV.</t>
  </si>
  <si>
    <t>TAT POPAYAN H2310</t>
  </si>
  <si>
    <t>No aplica</t>
  </si>
  <si>
    <t>Aplica</t>
  </si>
  <si>
    <t>CodigoEspecial</t>
  </si>
  <si>
    <t>Gestion desecho/zf</t>
  </si>
  <si>
    <t>Edad Alta</t>
  </si>
  <si>
    <t>Cedis</t>
  </si>
  <si>
    <t>GESTION DE DESECHO / ZF</t>
  </si>
  <si>
    <t>EDADES ALTAS EN PLANTAS Y CENTRO EMPAQUES</t>
  </si>
  <si>
    <t>EDADES ALTAS EN CEDIS</t>
  </si>
  <si>
    <t>(en blanco)</t>
  </si>
  <si>
    <t>Total TAT CE CALI</t>
  </si>
  <si>
    <t>Total ALKA1</t>
  </si>
  <si>
    <t>Total LANZA</t>
  </si>
  <si>
    <t>Total TAT BUCARAMANGA</t>
  </si>
  <si>
    <t>Total TAT CALI</t>
  </si>
  <si>
    <t>Total TAT MEDELLIN</t>
  </si>
  <si>
    <t>Total TAT VALLEDUPAR</t>
  </si>
  <si>
    <t>Total TAT BARRANQUILLA</t>
  </si>
  <si>
    <t xml:space="preserve">Total TAT SANTA MARTA </t>
  </si>
  <si>
    <t>Total TAT CE MEDELLIN</t>
  </si>
  <si>
    <t>CANAL</t>
  </si>
  <si>
    <t>SIN CL</t>
  </si>
  <si>
    <t>AU/FS/GS</t>
  </si>
  <si>
    <t>HD</t>
  </si>
  <si>
    <t xml:space="preserve">Venta Mes </t>
  </si>
  <si>
    <t>Días de Venta</t>
  </si>
  <si>
    <t>Venta/Día</t>
  </si>
  <si>
    <t>Días de Inv</t>
  </si>
  <si>
    <t>Ventas Prom</t>
  </si>
  <si>
    <t>Días Ideales</t>
  </si>
  <si>
    <t>Inv Ideal</t>
  </si>
  <si>
    <t>Promedio</t>
  </si>
  <si>
    <t>HUEVO A X 30 BAND GRIS AMARRADO SOL NACIENTE - BQ - ESTIBADO</t>
  </si>
  <si>
    <t>HUEVO AA X 30 BAND GRIS AMARRADO TAPA VERDE CAJA X 240 - ALAT</t>
  </si>
  <si>
    <t>TAT VALLEDUPAR H4307</t>
  </si>
  <si>
    <t>HUEVO XXL X 10 PET CANASTA X 100 PV</t>
  </si>
  <si>
    <t>Total TAT BOGOTA MONTEVIDEO</t>
  </si>
  <si>
    <t>TAT CARTAGENA H4114</t>
  </si>
  <si>
    <t>HUEVO CE X 30 CARTON GRIS CANASTA</t>
  </si>
  <si>
    <t> HUEVO L X 30 PET CANASTA X 180</t>
  </si>
  <si>
    <t>HUEVO L X 30 CARTON VERDE AMARRADO CAJA X 240</t>
  </si>
  <si>
    <t>Detalles para Cantidades - CANAL: 0</t>
  </si>
  <si>
    <t>id_item_bodega2</t>
  </si>
  <si>
    <t>TAT MEDELLIN H3002</t>
  </si>
  <si>
    <t>Total TAT CARTAGENA</t>
  </si>
  <si>
    <t>Total TAT CUCUTA</t>
  </si>
  <si>
    <t>TAT - FOOD SERVICE BOGOTA - FS59</t>
  </si>
  <si>
    <t>HUEVO SUCIO BASE X 30 BANDEJA GRIS</t>
  </si>
  <si>
    <t>TAT SANTAMARTA H4210</t>
  </si>
  <si>
    <t>TAT SINCELEJO H4503</t>
  </si>
  <si>
    <t>UND</t>
  </si>
  <si>
    <t>CARGADAS</t>
  </si>
  <si>
    <t>HUEVO XL X 30 CARTON VERDE AMARRADO CON ETIQUETA CANASTA</t>
  </si>
  <si>
    <t>HUEVO L X 30 CARTON VERDE AMARRADO CON ETIQUETA CANASTA</t>
  </si>
  <si>
    <t>HUEVO SUCIO BASE LAVADO ZF X 30 BANDEJA GRIS CANASTA</t>
  </si>
  <si>
    <t xml:space="preserve">HUEVO SUCIO BASE LAVADO ZF X 30 BANDEJA GRIS  </t>
  </si>
  <si>
    <t>TAT BOGOTA SIBERIA-H5008</t>
  </si>
  <si>
    <t>#N/D</t>
  </si>
  <si>
    <t>Total #N/D</t>
  </si>
  <si>
    <t>CENTRO DE EMPAQUES CUCUTA</t>
  </si>
  <si>
    <t>TAT BOGOTA MONTEVIDEO-H5208</t>
  </si>
  <si>
    <t>Inventario</t>
  </si>
  <si>
    <t>Inv-ideal</t>
  </si>
  <si>
    <t>hd</t>
  </si>
  <si>
    <t>Total PALMAS</t>
  </si>
  <si>
    <t>Total TAT CE BARRANQUILLA</t>
  </si>
  <si>
    <t>TAT BOGOTA MONTEVIDEO-H5235</t>
  </si>
  <si>
    <t>TAT BOGOTA MONTEVIDEO H5237</t>
  </si>
  <si>
    <t>Total TAT CE MONTERIA</t>
  </si>
  <si>
    <t>B GRIS</t>
  </si>
  <si>
    <t>Venta promedio 7 días</t>
  </si>
  <si>
    <t xml:space="preserve">Tipo </t>
  </si>
  <si>
    <t>CENTRO DE EMPAQUES BARRANQUILLA</t>
  </si>
  <si>
    <t>CENTRO DE EMPAQUES MEDELLIN</t>
  </si>
  <si>
    <t>Venta diaria</t>
  </si>
  <si>
    <t>HUEVO A X 30 CARTON GRIS AMARRADO ALKOSTO CANASTA</t>
  </si>
  <si>
    <t>Total BELLAVISTA</t>
  </si>
  <si>
    <t>BODEGA EVENTUALIDAD ALMACENAMIENTO</t>
  </si>
  <si>
    <t>HUEVO PICADO X30 BANDEJA GRIS LZ</t>
  </si>
  <si>
    <t>Total TAT PASTO</t>
  </si>
  <si>
    <t>TAT VILLAVICENCIO H5505</t>
  </si>
  <si>
    <t>Total ALKA2</t>
  </si>
  <si>
    <t>HUEVO M X 30 CARTON VERDE..</t>
  </si>
  <si>
    <t>TAT BOGOTA MONTEVIDEO-H5226</t>
  </si>
  <si>
    <t>Total TAT BOGOTA SIBERIA</t>
  </si>
  <si>
    <t>Total TAT MONTERIA</t>
  </si>
  <si>
    <t>Total TAT SINCELEJO</t>
  </si>
  <si>
    <t>Total TAT VILLAVICENCIO</t>
  </si>
  <si>
    <t>HUEVO ROTO GT</t>
  </si>
  <si>
    <t>TAT BOGOTA SIBERIA-H5012</t>
  </si>
  <si>
    <t>TAT BOGOTA-BLINDAR H5941</t>
  </si>
  <si>
    <t>9/10/2026</t>
  </si>
  <si>
    <t>TAT BOGOTA - GRANDES SUPERFICIES - H5960</t>
  </si>
  <si>
    <t>10/10/2026</t>
  </si>
  <si>
    <t>12/10/2026</t>
  </si>
  <si>
    <t>HUEVO A ROJO X 240 CARTON GRIS CAJA AMARRADO SOL NACIENTE BQ</t>
  </si>
  <si>
    <t>PEREIRA - INVENTARIO TRANSITO OPERADOR</t>
  </si>
  <si>
    <t>TAT BOGOTA MONTEVIDEO-H5224</t>
  </si>
  <si>
    <t>Total TAT POPAYAN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</si>
</sst>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1">
    <numFmt numFmtId="42" formatCode="_-&quot;$&quot;\ * #,##0_-;\-&quot;$&quot;\ * #,##0_-;_-&quot;$&quot;\ * &quot;-&quot;_-;_-@_-"/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&quot;$&quot;\ * #,##0.00_);_(&quot;$&quot;\ * \(#,##0.00\);_(&quot;$&quot;\ * &quot;-&quot;??_);_(@_)"/>
    <numFmt numFmtId="166" formatCode="_(* #,##0.00_);_(* \(#,##0.00\);_(* &quot;-&quot;??_);_(@_)"/>
    <numFmt numFmtId="167" formatCode="0.0"/>
    <numFmt numFmtId="168" formatCode="#,##0.0"/>
    <numFmt numFmtId="169" formatCode="_-* #,##0_-;\-* #,##0_-;_-* &quot;-&quot;??_-;_-@_-"/>
    <numFmt numFmtId="170" formatCode="_-* #,##0.00\ _$_-;\-* #,##0.00\ _$_-;_-* &quot;-&quot;??\ _$_-;_-@_-"/>
    <numFmt numFmtId="171" formatCode="_-* #,##0.00\ _€_-;\-* #,##0.00\ _€_-;_-* &quot;-&quot;??\ _€_-;_-@_-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Arial"/>
      <family val="2"/>
    </font>
    <font>
      <sz val="11"/>
      <color rgb="FF9C65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Fecha c"/>
    </font>
    <font>
      <sz val="12"/>
      <color theme="1"/>
      <name val="Calibri"/>
      <family val="2"/>
      <scheme val="minor"/>
    </font>
    <font>
      <b/>
      <u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 tint="4.9989318521683403E-2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8"/>
      <color theme="3"/>
      <name val="Calibri Light"/>
      <family val="2"/>
      <scheme val="maj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  <scheme val="minor"/>
    </font>
    <font>
      <b/>
      <sz val="10"/>
      <color rgb="FFFFFFFF"/>
      <name val="Roboto"/>
    </font>
    <font>
      <sz val="10"/>
      <color rgb="FF434343"/>
      <name val="Roboto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5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59999389629810485"/>
        <bgColor theme="4" tint="0.79998168889431442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4A568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theme="4" tint="0.79998168889431442"/>
      </patternFill>
    </fill>
    <fill>
      <patternFill patternType="solid">
        <fgColor theme="7" tint="0.79998168889431442"/>
        <bgColor indexed="64"/>
      </patternFill>
    </fill>
  </fills>
  <borders count="3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 style="thin">
        <color theme="4"/>
      </top>
      <bottom/>
      <diagonal/>
    </border>
    <border>
      <left/>
      <right/>
      <top/>
      <bottom style="thin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medium">
        <color rgb="FF4A568D"/>
      </left>
      <right style="medium">
        <color rgb="FF4A568D"/>
      </right>
      <top style="medium">
        <color rgb="FF38416A"/>
      </top>
      <bottom style="medium">
        <color rgb="FF38416A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/>
      <bottom style="medium">
        <color rgb="FFF6F8F9"/>
      </bottom>
      <diagonal/>
    </border>
    <border>
      <left/>
      <right/>
      <top style="thin">
        <color theme="9"/>
      </top>
      <bottom/>
      <diagonal/>
    </border>
    <border>
      <left/>
      <right/>
      <top style="thin">
        <color theme="9"/>
      </top>
      <bottom style="thin">
        <color theme="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72">
    <xf numFmtId="0" fontId="0" fillId="0" borderId="0"/>
    <xf numFmtId="164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8" fillId="0" borderId="0"/>
    <xf numFmtId="0" fontId="12" fillId="0" borderId="0" applyNumberFormat="0" applyFill="0" applyBorder="0" applyAlignment="0" applyProtection="0"/>
    <xf numFmtId="0" fontId="13" fillId="0" borderId="9" applyNumberFormat="0" applyFill="0" applyAlignment="0" applyProtection="0"/>
    <xf numFmtId="0" fontId="14" fillId="0" borderId="10" applyNumberFormat="0" applyFill="0" applyAlignment="0" applyProtection="0"/>
    <xf numFmtId="0" fontId="15" fillId="0" borderId="11" applyNumberFormat="0" applyFill="0" applyAlignment="0" applyProtection="0"/>
    <xf numFmtId="0" fontId="15" fillId="0" borderId="0" applyNumberFormat="0" applyFill="0" applyBorder="0" applyAlignment="0" applyProtection="0"/>
    <xf numFmtId="0" fontId="16" fillId="8" borderId="0" applyNumberFormat="0" applyBorder="0" applyAlignment="0" applyProtection="0"/>
    <xf numFmtId="0" fontId="17" fillId="9" borderId="0" applyNumberFormat="0" applyBorder="0" applyAlignment="0" applyProtection="0"/>
    <xf numFmtId="0" fontId="18" fillId="10" borderId="0" applyNumberFormat="0" applyBorder="0" applyAlignment="0" applyProtection="0"/>
    <xf numFmtId="0" fontId="19" fillId="11" borderId="12" applyNumberFormat="0" applyAlignment="0" applyProtection="0"/>
    <xf numFmtId="0" fontId="20" fillId="12" borderId="13" applyNumberFormat="0" applyAlignment="0" applyProtection="0"/>
    <xf numFmtId="0" fontId="21" fillId="12" borderId="12" applyNumberFormat="0" applyAlignment="0" applyProtection="0"/>
    <xf numFmtId="0" fontId="22" fillId="0" borderId="14" applyNumberFormat="0" applyFill="0" applyAlignment="0" applyProtection="0"/>
    <xf numFmtId="0" fontId="2" fillId="13" borderId="15" applyNumberFormat="0" applyAlignment="0" applyProtection="0"/>
    <xf numFmtId="0" fontId="9" fillId="0" borderId="0" applyNumberFormat="0" applyFill="0" applyBorder="0" applyAlignment="0" applyProtection="0"/>
    <xf numFmtId="0" fontId="1" fillId="14" borderId="16" applyNumberFormat="0" applyFont="0" applyAlignment="0" applyProtection="0"/>
    <xf numFmtId="0" fontId="23" fillId="0" borderId="0" applyNumberFormat="0" applyFill="0" applyBorder="0" applyAlignment="0" applyProtection="0"/>
    <xf numFmtId="0" fontId="3" fillId="0" borderId="17" applyNumberFormat="0" applyFill="0" applyAlignment="0" applyProtection="0"/>
    <xf numFmtId="0" fontId="24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24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24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24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24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24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8" fillId="0" borderId="0"/>
    <xf numFmtId="171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8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25" fillId="0" borderId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26" fillId="10" borderId="0" applyNumberFormat="0" applyBorder="0" applyAlignment="0" applyProtection="0"/>
    <xf numFmtId="166" fontId="1" fillId="0" borderId="0" applyFont="0" applyFill="0" applyBorder="0" applyAlignment="0" applyProtection="0"/>
    <xf numFmtId="0" fontId="24" fillId="18" borderId="0" applyNumberFormat="0" applyBorder="0" applyAlignment="0" applyProtection="0"/>
    <xf numFmtId="0" fontId="24" fillId="22" borderId="0" applyNumberFormat="0" applyBorder="0" applyAlignment="0" applyProtection="0"/>
    <xf numFmtId="0" fontId="24" fillId="26" borderId="0" applyNumberFormat="0" applyBorder="0" applyAlignment="0" applyProtection="0"/>
    <xf numFmtId="0" fontId="24" fillId="30" borderId="0" applyNumberFormat="0" applyBorder="0" applyAlignment="0" applyProtection="0"/>
    <xf numFmtId="0" fontId="24" fillId="34" borderId="0" applyNumberFormat="0" applyBorder="0" applyAlignment="0" applyProtection="0"/>
    <xf numFmtId="0" fontId="24" fillId="38" borderId="0" applyNumberFormat="0" applyBorder="0" applyAlignment="0" applyProtection="0"/>
    <xf numFmtId="16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25" fillId="0" borderId="0"/>
    <xf numFmtId="165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8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37" fillId="0" borderId="0"/>
    <xf numFmtId="0" fontId="37" fillId="0" borderId="0"/>
    <xf numFmtId="0" fontId="39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5" fillId="0" borderId="0"/>
    <xf numFmtId="0" fontId="25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4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4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4" fillId="0" borderId="0"/>
    <xf numFmtId="43" fontId="1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</cellStyleXfs>
  <cellXfs count="262">
    <xf numFmtId="0" fontId="0" fillId="0" borderId="0" xfId="0"/>
    <xf numFmtId="0" fontId="3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center" vertical="top"/>
    </xf>
    <xf numFmtId="0" fontId="0" fillId="3" borderId="0" xfId="0" applyFill="1" applyAlignment="1">
      <alignment horizontal="left"/>
    </xf>
    <xf numFmtId="2" fontId="0" fillId="0" borderId="0" xfId="0" applyNumberFormat="1"/>
    <xf numFmtId="0" fontId="3" fillId="0" borderId="0" xfId="0" applyFont="1"/>
    <xf numFmtId="3" fontId="0" fillId="0" borderId="0" xfId="0" applyNumberFormat="1"/>
    <xf numFmtId="0" fontId="0" fillId="5" borderId="0" xfId="0" applyFill="1"/>
    <xf numFmtId="0" fontId="0" fillId="6" borderId="0" xfId="0" applyFill="1"/>
    <xf numFmtId="0" fontId="5" fillId="0" borderId="0" xfId="2" applyFont="1"/>
    <xf numFmtId="0" fontId="0" fillId="0" borderId="0" xfId="0" applyAlignment="1">
      <alignment wrapText="1"/>
    </xf>
    <xf numFmtId="0" fontId="5" fillId="5" borderId="0" xfId="2" applyFont="1" applyFill="1"/>
    <xf numFmtId="2" fontId="0" fillId="5" borderId="0" xfId="0" applyNumberFormat="1" applyFill="1"/>
    <xf numFmtId="0" fontId="7" fillId="7" borderId="0" xfId="2" applyFont="1" applyFill="1"/>
    <xf numFmtId="1" fontId="0" fillId="0" borderId="0" xfId="0" applyNumberFormat="1"/>
    <xf numFmtId="3" fontId="3" fillId="0" borderId="0" xfId="0" applyNumberFormat="1" applyFont="1"/>
    <xf numFmtId="4" fontId="0" fillId="0" borderId="0" xfId="0" applyNumberFormat="1"/>
    <xf numFmtId="0" fontId="10" fillId="0" borderId="0" xfId="0" applyFont="1"/>
    <xf numFmtId="3" fontId="11" fillId="0" borderId="0" xfId="0" applyNumberFormat="1" applyFont="1"/>
    <xf numFmtId="168" fontId="0" fillId="0" borderId="0" xfId="0" applyNumberFormat="1"/>
    <xf numFmtId="168" fontId="0" fillId="5" borderId="0" xfId="0" applyNumberFormat="1" applyFill="1"/>
    <xf numFmtId="0" fontId="7" fillId="5" borderId="0" xfId="2" applyFont="1" applyFill="1"/>
    <xf numFmtId="9" fontId="0" fillId="0" borderId="0" xfId="45" applyFont="1"/>
    <xf numFmtId="9" fontId="3" fillId="0" borderId="0" xfId="45" applyFont="1"/>
    <xf numFmtId="3" fontId="0" fillId="0" borderId="0" xfId="0" applyNumberFormat="1" applyAlignment="1">
      <alignment horizontal="right"/>
    </xf>
    <xf numFmtId="49" fontId="0" fillId="0" borderId="0" xfId="0" applyNumberFormat="1" applyProtection="1">
      <protection locked="0"/>
    </xf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0" fontId="0" fillId="0" borderId="0" xfId="0" applyAlignment="1">
      <alignment horizontal="right"/>
    </xf>
    <xf numFmtId="0" fontId="9" fillId="0" borderId="0" xfId="0" applyFont="1" applyAlignment="1">
      <alignment horizontal="right"/>
    </xf>
    <xf numFmtId="0" fontId="0" fillId="41" borderId="0" xfId="0" applyFill="1"/>
    <xf numFmtId="0" fontId="0" fillId="2" borderId="0" xfId="0" applyFill="1"/>
    <xf numFmtId="0" fontId="0" fillId="0" borderId="0" xfId="0" applyAlignment="1">
      <alignment horizontal="left"/>
    </xf>
    <xf numFmtId="0" fontId="3" fillId="42" borderId="0" xfId="0" applyFont="1" applyFill="1"/>
    <xf numFmtId="1" fontId="3" fillId="42" borderId="0" xfId="0" applyNumberFormat="1" applyFont="1" applyFill="1"/>
    <xf numFmtId="3" fontId="3" fillId="42" borderId="0" xfId="0" applyNumberFormat="1" applyFont="1" applyFill="1"/>
    <xf numFmtId="4" fontId="3" fillId="42" borderId="0" xfId="0" applyNumberFormat="1" applyFont="1" applyFill="1" applyAlignment="1">
      <alignment horizontal="center" wrapText="1"/>
    </xf>
    <xf numFmtId="4" fontId="3" fillId="42" borderId="0" xfId="0" applyNumberFormat="1" applyFont="1" applyFill="1"/>
    <xf numFmtId="0" fontId="6" fillId="42" borderId="0" xfId="0" applyFont="1" applyFill="1" applyAlignment="1">
      <alignment wrapText="1"/>
    </xf>
    <xf numFmtId="3" fontId="6" fillId="42" borderId="0" xfId="0" applyNumberFormat="1" applyFont="1" applyFill="1" applyAlignment="1">
      <alignment wrapText="1"/>
    </xf>
    <xf numFmtId="168" fontId="6" fillId="42" borderId="0" xfId="0" applyNumberFormat="1" applyFont="1" applyFill="1" applyAlignment="1">
      <alignment wrapText="1"/>
    </xf>
    <xf numFmtId="0" fontId="0" fillId="5" borderId="0" xfId="0" applyFill="1" applyAlignment="1">
      <alignment wrapText="1"/>
    </xf>
    <xf numFmtId="3" fontId="0" fillId="0" borderId="0" xfId="0" applyNumberFormat="1" applyAlignment="1">
      <alignment wrapText="1"/>
    </xf>
    <xf numFmtId="168" fontId="0" fillId="0" borderId="0" xfId="0" applyNumberFormat="1" applyAlignment="1">
      <alignment wrapText="1"/>
    </xf>
    <xf numFmtId="0" fontId="3" fillId="42" borderId="0" xfId="0" applyFont="1" applyFill="1" applyAlignment="1">
      <alignment wrapText="1"/>
    </xf>
    <xf numFmtId="1" fontId="0" fillId="0" borderId="0" xfId="1" applyNumberFormat="1" applyFont="1"/>
    <xf numFmtId="0" fontId="0" fillId="43" borderId="0" xfId="0" applyFill="1"/>
    <xf numFmtId="14" fontId="28" fillId="0" borderId="0" xfId="0" applyNumberFormat="1" applyFont="1"/>
    <xf numFmtId="0" fontId="29" fillId="0" borderId="0" xfId="0" applyFont="1"/>
    <xf numFmtId="0" fontId="29" fillId="0" borderId="0" xfId="0" applyFont="1" applyAlignment="1">
      <alignment horizontal="center"/>
    </xf>
    <xf numFmtId="0" fontId="29" fillId="0" borderId="0" xfId="0" applyFont="1" applyAlignment="1">
      <alignment horizontal="left" vertical="center"/>
    </xf>
    <xf numFmtId="3" fontId="2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9" fillId="5" borderId="0" xfId="0" applyFont="1" applyFill="1"/>
    <xf numFmtId="0" fontId="30" fillId="5" borderId="0" xfId="2" applyFont="1" applyFill="1" applyAlignment="1">
      <alignment horizontal="center"/>
    </xf>
    <xf numFmtId="0" fontId="32" fillId="5" borderId="0" xfId="0" applyFont="1" applyFill="1" applyAlignment="1">
      <alignment horizontal="center"/>
    </xf>
    <xf numFmtId="3" fontId="31" fillId="4" borderId="0" xfId="0" applyNumberFormat="1" applyFont="1" applyFill="1"/>
    <xf numFmtId="0" fontId="31" fillId="7" borderId="0" xfId="0" applyFont="1" applyFill="1" applyAlignment="1">
      <alignment horizontal="center" wrapText="1"/>
    </xf>
    <xf numFmtId="0" fontId="32" fillId="0" borderId="0" xfId="0" applyFont="1" applyAlignment="1">
      <alignment horizontal="center" vertical="center" wrapText="1"/>
    </xf>
    <xf numFmtId="167" fontId="29" fillId="0" borderId="0" xfId="0" applyNumberFormat="1" applyFont="1" applyAlignment="1">
      <alignment horizontal="center"/>
    </xf>
    <xf numFmtId="168" fontId="31" fillId="4" borderId="18" xfId="0" applyNumberFormat="1" applyFont="1" applyFill="1" applyBorder="1" applyAlignment="1">
      <alignment horizontal="center"/>
    </xf>
    <xf numFmtId="0" fontId="33" fillId="7" borderId="20" xfId="0" applyFont="1" applyFill="1" applyBorder="1"/>
    <xf numFmtId="0" fontId="33" fillId="7" borderId="20" xfId="0" applyFont="1" applyFill="1" applyBorder="1" applyAlignment="1">
      <alignment horizontal="center"/>
    </xf>
    <xf numFmtId="164" fontId="29" fillId="0" borderId="19" xfId="0" applyNumberFormat="1" applyFont="1" applyBorder="1" applyAlignment="1">
      <alignment horizontal="center" vertical="center"/>
    </xf>
    <xf numFmtId="9" fontId="29" fillId="0" borderId="0" xfId="45" applyFont="1"/>
    <xf numFmtId="9" fontId="31" fillId="0" borderId="19" xfId="45" applyFont="1" applyBorder="1" applyAlignment="1">
      <alignment horizontal="center" vertical="center"/>
    </xf>
    <xf numFmtId="164" fontId="29" fillId="7" borderId="0" xfId="0" applyNumberFormat="1" applyFont="1" applyFill="1" applyAlignment="1">
      <alignment horizontal="center" vertical="center"/>
    </xf>
    <xf numFmtId="0" fontId="33" fillId="7" borderId="0" xfId="0" applyFont="1" applyFill="1"/>
    <xf numFmtId="0" fontId="36" fillId="0" borderId="0" xfId="0" applyFont="1"/>
    <xf numFmtId="0" fontId="0" fillId="5" borderId="1" xfId="0" applyFill="1" applyBorder="1"/>
    <xf numFmtId="0" fontId="38" fillId="0" borderId="1" xfId="0" applyFont="1" applyBorder="1"/>
    <xf numFmtId="3" fontId="3" fillId="0" borderId="0" xfId="0" applyNumberFormat="1" applyFont="1" applyAlignment="1">
      <alignment vertical="top"/>
    </xf>
    <xf numFmtId="0" fontId="10" fillId="5" borderId="1" xfId="0" applyFont="1" applyFill="1" applyBorder="1"/>
    <xf numFmtId="0" fontId="0" fillId="0" borderId="0" xfId="0" pivotButton="1" applyAlignment="1">
      <alignment wrapText="1"/>
    </xf>
    <xf numFmtId="0" fontId="0" fillId="0" borderId="0" xfId="0" pivotButton="1" applyAlignment="1">
      <alignment horizontal="center"/>
    </xf>
    <xf numFmtId="1" fontId="0" fillId="0" borderId="0" xfId="0" applyNumberFormat="1" applyAlignment="1">
      <alignment horizontal="left" indent="1"/>
    </xf>
    <xf numFmtId="0" fontId="0" fillId="0" borderId="0" xfId="0" pivotButton="1" applyAlignment="1">
      <alignment vertical="top"/>
    </xf>
    <xf numFmtId="0" fontId="10" fillId="0" borderId="0" xfId="0" pivotButton="1" applyFont="1"/>
    <xf numFmtId="0" fontId="0" fillId="0" borderId="0" xfId="0" applyAlignment="1">
      <alignment horizontal="right" wrapText="1"/>
    </xf>
    <xf numFmtId="0" fontId="0" fillId="0" borderId="0" xfId="0" applyAlignment="1">
      <alignment horizontal="right" vertical="center" wrapText="1"/>
    </xf>
    <xf numFmtId="3" fontId="0" fillId="0" borderId="4" xfId="0" applyNumberFormat="1" applyBorder="1" applyAlignment="1">
      <alignment horizontal="right"/>
    </xf>
    <xf numFmtId="3" fontId="0" fillId="0" borderId="7" xfId="0" applyNumberFormat="1" applyBorder="1" applyAlignment="1">
      <alignment horizontal="right"/>
    </xf>
    <xf numFmtId="167" fontId="0" fillId="0" borderId="4" xfId="0" applyNumberFormat="1" applyBorder="1" applyAlignment="1">
      <alignment horizontal="right"/>
    </xf>
    <xf numFmtId="3" fontId="0" fillId="0" borderId="6" xfId="0" applyNumberFormat="1" applyBorder="1" applyAlignment="1">
      <alignment horizontal="right"/>
    </xf>
    <xf numFmtId="3" fontId="0" fillId="0" borderId="8" xfId="0" applyNumberFormat="1" applyBorder="1" applyAlignment="1">
      <alignment horizontal="right"/>
    </xf>
    <xf numFmtId="167" fontId="0" fillId="0" borderId="6" xfId="0" applyNumberFormat="1" applyBorder="1" applyAlignment="1">
      <alignment horizontal="right"/>
    </xf>
    <xf numFmtId="2" fontId="0" fillId="0" borderId="3" xfId="0" applyNumberFormat="1" applyBorder="1" applyAlignment="1">
      <alignment horizontal="right"/>
    </xf>
    <xf numFmtId="0" fontId="29" fillId="0" borderId="0" xfId="0" pivotButton="1" applyFont="1"/>
    <xf numFmtId="0" fontId="31" fillId="7" borderId="0" xfId="0" applyFont="1" applyFill="1"/>
    <xf numFmtId="0" fontId="29" fillId="0" borderId="0" xfId="0" pivotButton="1" applyFont="1" applyAlignment="1">
      <alignment horizontal="left" vertical="center"/>
    </xf>
    <xf numFmtId="3" fontId="29" fillId="0" borderId="0" xfId="0" pivotButton="1" applyNumberFormat="1" applyFont="1" applyAlignment="1">
      <alignment horizontal="center" vertical="center"/>
    </xf>
    <xf numFmtId="0" fontId="31" fillId="7" borderId="0" xfId="0" applyFont="1" applyFill="1" applyAlignment="1">
      <alignment horizontal="center" vertical="center"/>
    </xf>
    <xf numFmtId="3" fontId="33" fillId="7" borderId="0" xfId="0" applyNumberFormat="1" applyFont="1" applyFill="1" applyAlignment="1">
      <alignment horizontal="center" vertical="center"/>
    </xf>
    <xf numFmtId="3" fontId="29" fillId="0" borderId="0" xfId="0" applyNumberFormat="1" applyFont="1"/>
    <xf numFmtId="0" fontId="29" fillId="0" borderId="0" xfId="0" applyFont="1" applyAlignment="1">
      <alignment horizontal="left"/>
    </xf>
    <xf numFmtId="3" fontId="29" fillId="0" borderId="0" xfId="0" applyNumberFormat="1" applyFont="1" applyAlignment="1">
      <alignment horizontal="center"/>
    </xf>
    <xf numFmtId="3" fontId="31" fillId="7" borderId="0" xfId="0" applyNumberFormat="1" applyFont="1" applyFill="1" applyAlignment="1">
      <alignment horizontal="center" vertical="center"/>
    </xf>
    <xf numFmtId="0" fontId="35" fillId="7" borderId="0" xfId="0" applyFont="1" applyFill="1" applyAlignment="1">
      <alignment horizontal="center" vertical="center"/>
    </xf>
    <xf numFmtId="0" fontId="29" fillId="7" borderId="0" xfId="0" applyFont="1" applyFill="1"/>
    <xf numFmtId="0" fontId="38" fillId="4" borderId="22" xfId="0" applyFont="1" applyFill="1" applyBorder="1"/>
    <xf numFmtId="0" fontId="38" fillId="4" borderId="23" xfId="0" applyFont="1" applyFill="1" applyBorder="1"/>
    <xf numFmtId="3" fontId="0" fillId="0" borderId="0" xfId="0" applyNumberFormat="1" applyAlignment="1">
      <alignment horizontal="center"/>
    </xf>
    <xf numFmtId="0" fontId="36" fillId="7" borderId="0" xfId="0" applyFont="1" applyFill="1" applyAlignment="1">
      <alignment horizontal="center" vertical="center"/>
    </xf>
    <xf numFmtId="164" fontId="36" fillId="0" borderId="0" xfId="1" applyFont="1" applyAlignment="1">
      <alignment horizontal="center" vertical="center"/>
    </xf>
    <xf numFmtId="3" fontId="31" fillId="4" borderId="0" xfId="0" applyNumberFormat="1" applyFont="1" applyFill="1" applyAlignment="1">
      <alignment horizontal="center"/>
    </xf>
    <xf numFmtId="0" fontId="34" fillId="7" borderId="0" xfId="0" applyFont="1" applyFill="1" applyAlignment="1">
      <alignment horizontal="center"/>
    </xf>
    <xf numFmtId="169" fontId="0" fillId="0" borderId="0" xfId="46" applyNumberFormat="1" applyFont="1"/>
    <xf numFmtId="169" fontId="0" fillId="5" borderId="0" xfId="46" applyNumberFormat="1" applyFont="1" applyFill="1"/>
    <xf numFmtId="0" fontId="3" fillId="4" borderId="0" xfId="0" applyFont="1" applyFill="1" applyAlignment="1">
      <alignment horizontal="center"/>
    </xf>
    <xf numFmtId="164" fontId="0" fillId="40" borderId="0" xfId="1" applyFont="1" applyFill="1" applyAlignment="1">
      <alignment horizontal="center"/>
    </xf>
    <xf numFmtId="164" fontId="0" fillId="0" borderId="0" xfId="1" applyFont="1" applyAlignment="1">
      <alignment horizontal="center"/>
    </xf>
    <xf numFmtId="0" fontId="3" fillId="4" borderId="2" xfId="0" applyFont="1" applyFill="1" applyBorder="1" applyAlignment="1">
      <alignment horizontal="center"/>
    </xf>
    <xf numFmtId="3" fontId="3" fillId="39" borderId="0" xfId="0" applyNumberFormat="1" applyFont="1" applyFill="1" applyAlignment="1">
      <alignment horizontal="center"/>
    </xf>
    <xf numFmtId="0" fontId="3" fillId="0" borderId="0" xfId="1" applyNumberFormat="1" applyFont="1" applyAlignment="1">
      <alignment horizontal="center"/>
    </xf>
    <xf numFmtId="0" fontId="36" fillId="0" borderId="0" xfId="0" applyFont="1" applyAlignment="1">
      <alignment horizontal="center"/>
    </xf>
    <xf numFmtId="0" fontId="36" fillId="0" borderId="0" xfId="0" applyFont="1" applyAlignment="1">
      <alignment horizontal="left"/>
    </xf>
    <xf numFmtId="0" fontId="40" fillId="0" borderId="0" xfId="0" applyFont="1"/>
    <xf numFmtId="3" fontId="40" fillId="0" borderId="0" xfId="0" applyNumberFormat="1" applyFont="1"/>
    <xf numFmtId="3" fontId="0" fillId="0" borderId="24" xfId="0" applyNumberFormat="1" applyBorder="1" applyAlignment="1">
      <alignment horizontal="right"/>
    </xf>
    <xf numFmtId="167" fontId="0" fillId="0" borderId="24" xfId="0" applyNumberFormat="1" applyBorder="1" applyAlignment="1">
      <alignment horizontal="right"/>
    </xf>
    <xf numFmtId="2" fontId="0" fillId="0" borderId="25" xfId="0" applyNumberFormat="1" applyBorder="1" applyAlignment="1">
      <alignment horizontal="right"/>
    </xf>
    <xf numFmtId="167" fontId="0" fillId="0" borderId="25" xfId="0" applyNumberFormat="1" applyBorder="1" applyAlignment="1">
      <alignment horizontal="right"/>
    </xf>
    <xf numFmtId="167" fontId="0" fillId="0" borderId="5" xfId="0" applyNumberFormat="1" applyBorder="1" applyAlignment="1">
      <alignment horizontal="right"/>
    </xf>
    <xf numFmtId="0" fontId="0" fillId="0" borderId="0" xfId="0" pivotButton="1"/>
    <xf numFmtId="0" fontId="8" fillId="4" borderId="1" xfId="329" applyFont="1" applyFill="1" applyBorder="1"/>
    <xf numFmtId="0" fontId="38" fillId="0" borderId="0" xfId="0" applyFont="1"/>
    <xf numFmtId="0" fontId="41" fillId="5" borderId="0" xfId="329" applyFill="1" applyProtection="1">
      <protection locked="0"/>
    </xf>
    <xf numFmtId="0" fontId="41" fillId="5" borderId="0" xfId="329" applyFill="1"/>
    <xf numFmtId="3" fontId="41" fillId="5" borderId="0" xfId="329" applyNumberFormat="1" applyFill="1" applyProtection="1">
      <protection locked="0"/>
    </xf>
    <xf numFmtId="14" fontId="41" fillId="5" borderId="0" xfId="329" applyNumberFormat="1" applyFill="1" applyAlignment="1" applyProtection="1">
      <alignment horizontal="right"/>
      <protection locked="0"/>
    </xf>
    <xf numFmtId="1" fontId="0" fillId="0" borderId="18" xfId="0" applyNumberFormat="1" applyBorder="1"/>
    <xf numFmtId="1" fontId="38" fillId="0" borderId="1" xfId="0" applyNumberFormat="1" applyFont="1" applyBorder="1"/>
    <xf numFmtId="0" fontId="3" fillId="4" borderId="2" xfId="0" applyFont="1" applyFill="1" applyBorder="1"/>
    <xf numFmtId="14" fontId="3" fillId="4" borderId="2" xfId="0" applyNumberFormat="1" applyFont="1" applyFill="1" applyBorder="1"/>
    <xf numFmtId="0" fontId="24" fillId="0" borderId="0" xfId="0" applyFont="1"/>
    <xf numFmtId="1" fontId="38" fillId="0" borderId="18" xfId="0" applyNumberFormat="1" applyFont="1" applyBorder="1"/>
    <xf numFmtId="0" fontId="0" fillId="44" borderId="0" xfId="0" applyFill="1"/>
    <xf numFmtId="0" fontId="3" fillId="4" borderId="0" xfId="0" applyFont="1" applyFill="1"/>
    <xf numFmtId="0" fontId="38" fillId="0" borderId="18" xfId="0" applyFont="1" applyBorder="1"/>
    <xf numFmtId="164" fontId="0" fillId="0" borderId="19" xfId="0" applyNumberFormat="1" applyBorder="1" applyAlignment="1">
      <alignment horizontal="center" vertical="center"/>
    </xf>
    <xf numFmtId="0" fontId="8" fillId="5" borderId="1" xfId="329" applyFont="1" applyFill="1" applyBorder="1"/>
    <xf numFmtId="164" fontId="1" fillId="0" borderId="0" xfId="1" applyFont="1" applyAlignment="1">
      <alignment horizontal="center" vertical="center" wrapText="1"/>
    </xf>
    <xf numFmtId="164" fontId="1" fillId="0" borderId="0" xfId="1" applyFont="1" applyAlignment="1">
      <alignment horizontal="left" vertical="center" wrapText="1"/>
    </xf>
    <xf numFmtId="3" fontId="1" fillId="0" borderId="0" xfId="0" applyNumberFormat="1" applyFont="1" applyAlignment="1">
      <alignment horizontal="center" vertical="center"/>
    </xf>
    <xf numFmtId="0" fontId="1" fillId="0" borderId="0" xfId="0" applyFont="1"/>
    <xf numFmtId="164" fontId="1" fillId="0" borderId="0" xfId="1" applyFont="1" applyAlignment="1">
      <alignment vertical="center" wrapText="1"/>
    </xf>
    <xf numFmtId="164" fontId="31" fillId="0" borderId="19" xfId="0" applyNumberFormat="1" applyFont="1" applyBorder="1" applyAlignment="1">
      <alignment horizontal="center" vertical="center"/>
    </xf>
    <xf numFmtId="0" fontId="45" fillId="45" borderId="26" xfId="0" applyFont="1" applyFill="1" applyBorder="1" applyAlignment="1">
      <alignment vertical="center" wrapText="1"/>
    </xf>
    <xf numFmtId="0" fontId="46" fillId="46" borderId="27" xfId="0" applyFont="1" applyFill="1" applyBorder="1" applyAlignment="1">
      <alignment horizontal="right" vertical="center" wrapText="1"/>
    </xf>
    <xf numFmtId="0" fontId="46" fillId="47" borderId="28" xfId="0" applyFont="1" applyFill="1" applyBorder="1" applyAlignment="1">
      <alignment horizontal="right" vertical="center" wrapText="1"/>
    </xf>
    <xf numFmtId="0" fontId="46" fillId="47" borderId="28" xfId="0" applyFont="1" applyFill="1" applyBorder="1" applyAlignment="1">
      <alignment vertical="center" wrapText="1"/>
    </xf>
    <xf numFmtId="0" fontId="46" fillId="46" borderId="27" xfId="0" applyFont="1" applyFill="1" applyBorder="1" applyAlignment="1">
      <alignment vertical="center" wrapText="1"/>
    </xf>
    <xf numFmtId="0" fontId="46" fillId="46" borderId="28" xfId="0" applyFont="1" applyFill="1" applyBorder="1" applyAlignment="1">
      <alignment horizontal="right" vertical="center" wrapText="1"/>
    </xf>
    <xf numFmtId="0" fontId="46" fillId="47" borderId="27" xfId="0" applyFont="1" applyFill="1" applyBorder="1" applyAlignment="1">
      <alignment vertical="center" wrapText="1"/>
    </xf>
    <xf numFmtId="0" fontId="46" fillId="46" borderId="28" xfId="0" applyFont="1" applyFill="1" applyBorder="1" applyAlignment="1">
      <alignment vertical="center" wrapText="1"/>
    </xf>
    <xf numFmtId="0" fontId="46" fillId="47" borderId="27" xfId="0" applyFont="1" applyFill="1" applyBorder="1" applyAlignment="1">
      <alignment horizontal="right" vertical="center" wrapText="1"/>
    </xf>
    <xf numFmtId="0" fontId="38" fillId="47" borderId="27" xfId="0" applyFont="1" applyFill="1" applyBorder="1" applyAlignment="1">
      <alignment vertical="center" wrapText="1"/>
    </xf>
    <xf numFmtId="0" fontId="46" fillId="3" borderId="28" xfId="0" applyFont="1" applyFill="1" applyBorder="1" applyAlignment="1">
      <alignment vertical="center" wrapText="1"/>
    </xf>
    <xf numFmtId="0" fontId="46" fillId="3" borderId="27" xfId="0" applyFont="1" applyFill="1" applyBorder="1" applyAlignment="1">
      <alignment vertical="center" wrapText="1"/>
    </xf>
    <xf numFmtId="0" fontId="0" fillId="48" borderId="0" xfId="0" applyFill="1"/>
    <xf numFmtId="0" fontId="0" fillId="49" borderId="0" xfId="0" applyFill="1"/>
    <xf numFmtId="0" fontId="38" fillId="46" borderId="27" xfId="0" applyFont="1" applyFill="1" applyBorder="1" applyAlignment="1">
      <alignment vertical="center" wrapText="1"/>
    </xf>
    <xf numFmtId="14" fontId="38" fillId="4" borderId="0" xfId="0" applyNumberFormat="1" applyFont="1" applyFill="1"/>
    <xf numFmtId="0" fontId="8" fillId="4" borderId="1" xfId="371" applyFill="1" applyBorder="1"/>
    <xf numFmtId="0" fontId="8" fillId="5" borderId="1" xfId="371" applyFill="1" applyBorder="1"/>
    <xf numFmtId="3" fontId="47" fillId="0" borderId="0" xfId="0" applyNumberFormat="1" applyFont="1"/>
    <xf numFmtId="0" fontId="3" fillId="0" borderId="2" xfId="0" applyFont="1" applyBorder="1"/>
    <xf numFmtId="167" fontId="0" fillId="0" borderId="0" xfId="0" applyNumberFormat="1" applyAlignment="1">
      <alignment horizontal="center"/>
    </xf>
    <xf numFmtId="9" fontId="24" fillId="0" borderId="0" xfId="45" applyFont="1" applyAlignment="1">
      <alignment horizontal="center"/>
    </xf>
    <xf numFmtId="169" fontId="29" fillId="0" borderId="0" xfId="0" applyNumberFormat="1" applyFont="1"/>
    <xf numFmtId="0" fontId="8" fillId="5" borderId="21" xfId="329" applyFont="1" applyFill="1" applyBorder="1"/>
    <xf numFmtId="0" fontId="31" fillId="4" borderId="2" xfId="0" applyFont="1" applyFill="1" applyBorder="1"/>
    <xf numFmtId="3" fontId="3" fillId="0" borderId="0" xfId="46" applyNumberFormat="1" applyFont="1" applyAlignment="1">
      <alignment horizontal="center"/>
    </xf>
    <xf numFmtId="3" fontId="3" fillId="0" borderId="0" xfId="46" applyNumberFormat="1" applyFont="1" applyBorder="1" applyAlignment="1">
      <alignment horizontal="center"/>
    </xf>
    <xf numFmtId="0" fontId="8" fillId="5" borderId="1" xfId="0" applyFont="1" applyFill="1" applyBorder="1"/>
    <xf numFmtId="0" fontId="3" fillId="0" borderId="2" xfId="0" applyFont="1" applyBorder="1" applyAlignment="1">
      <alignment horizontal="left"/>
    </xf>
    <xf numFmtId="169" fontId="0" fillId="0" borderId="0" xfId="46" applyNumberFormat="1" applyFont="1" applyAlignment="1">
      <alignment horizontal="center"/>
    </xf>
    <xf numFmtId="3" fontId="3" fillId="4" borderId="0" xfId="0" applyNumberFormat="1" applyFont="1" applyFill="1" applyAlignment="1">
      <alignment horizontal="center"/>
    </xf>
    <xf numFmtId="3" fontId="3" fillId="4" borderId="2" xfId="0" applyNumberFormat="1" applyFont="1" applyFill="1" applyBorder="1" applyAlignment="1">
      <alignment horizontal="center"/>
    </xf>
    <xf numFmtId="3" fontId="0" fillId="0" borderId="0" xfId="46" applyNumberFormat="1" applyFont="1" applyAlignment="1">
      <alignment horizontal="center"/>
    </xf>
    <xf numFmtId="3" fontId="0" fillId="0" borderId="0" xfId="46" applyNumberFormat="1" applyFont="1" applyBorder="1" applyAlignment="1">
      <alignment horizontal="center"/>
    </xf>
    <xf numFmtId="169" fontId="3" fillId="4" borderId="2" xfId="0" applyNumberFormat="1" applyFont="1" applyFill="1" applyBorder="1" applyAlignment="1">
      <alignment horizontal="center"/>
    </xf>
    <xf numFmtId="9" fontId="0" fillId="0" borderId="0" xfId="0" applyNumberFormat="1"/>
    <xf numFmtId="0" fontId="9" fillId="0" borderId="0" xfId="0" applyFont="1"/>
    <xf numFmtId="3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9" fontId="9" fillId="0" borderId="0" xfId="46" applyNumberFormat="1" applyFont="1" applyAlignment="1">
      <alignment horizontal="center"/>
    </xf>
    <xf numFmtId="0" fontId="31" fillId="4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69" fontId="0" fillId="0" borderId="0" xfId="46" applyNumberFormat="1" applyFont="1" applyBorder="1" applyAlignment="1">
      <alignment horizontal="center" vertical="center" wrapText="1"/>
    </xf>
    <xf numFmtId="169" fontId="0" fillId="0" borderId="0" xfId="46" applyNumberFormat="1" applyFont="1" applyBorder="1" applyAlignment="1">
      <alignment vertical="center" wrapText="1"/>
    </xf>
    <xf numFmtId="3" fontId="31" fillId="4" borderId="0" xfId="0" applyNumberFormat="1" applyFont="1" applyFill="1" applyAlignment="1">
      <alignment vertical="center"/>
    </xf>
    <xf numFmtId="0" fontId="33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3" fontId="31" fillId="0" borderId="0" xfId="0" applyNumberFormat="1" applyFont="1" applyAlignment="1">
      <alignment horizontal="center" vertical="center"/>
    </xf>
    <xf numFmtId="0" fontId="48" fillId="0" borderId="1" xfId="0" applyFont="1" applyBorder="1"/>
    <xf numFmtId="1" fontId="48" fillId="0" borderId="1" xfId="0" applyNumberFormat="1" applyFont="1" applyBorder="1"/>
    <xf numFmtId="1" fontId="49" fillId="0" borderId="18" xfId="0" applyNumberFormat="1" applyFont="1" applyBorder="1"/>
    <xf numFmtId="0" fontId="48" fillId="0" borderId="18" xfId="0" applyFont="1" applyBorder="1"/>
    <xf numFmtId="1" fontId="48" fillId="0" borderId="18" xfId="0" applyNumberFormat="1" applyFont="1" applyBorder="1"/>
    <xf numFmtId="0" fontId="31" fillId="5" borderId="0" xfId="0" applyFont="1" applyFill="1"/>
    <xf numFmtId="164" fontId="29" fillId="0" borderId="0" xfId="0" applyNumberFormat="1" applyFont="1" applyAlignment="1">
      <alignment horizontal="center" vertical="center"/>
    </xf>
    <xf numFmtId="164" fontId="29" fillId="0" borderId="0" xfId="0" applyNumberFormat="1" applyFont="1" applyAlignment="1">
      <alignment horizontal="center"/>
    </xf>
    <xf numFmtId="164" fontId="29" fillId="7" borderId="0" xfId="0" applyNumberFormat="1" applyFont="1" applyFill="1" applyAlignment="1">
      <alignment horizontal="center"/>
    </xf>
    <xf numFmtId="0" fontId="31" fillId="4" borderId="2" xfId="0" applyFont="1" applyFill="1" applyBorder="1" applyAlignment="1">
      <alignment horizontal="center" vertical="center"/>
    </xf>
    <xf numFmtId="169" fontId="29" fillId="0" borderId="0" xfId="46" applyNumberFormat="1" applyFont="1" applyAlignment="1">
      <alignment horizontal="center"/>
    </xf>
    <xf numFmtId="168" fontId="29" fillId="0" borderId="0" xfId="0" applyNumberFormat="1" applyFont="1" applyAlignment="1">
      <alignment horizontal="center" vertical="center"/>
    </xf>
    <xf numFmtId="169" fontId="0" fillId="0" borderId="0" xfId="0" applyNumberFormat="1"/>
    <xf numFmtId="3" fontId="31" fillId="4" borderId="18" xfId="0" applyNumberFormat="1" applyFont="1" applyFill="1" applyBorder="1" applyAlignment="1">
      <alignment horizontal="center" vertical="center"/>
    </xf>
    <xf numFmtId="0" fontId="8" fillId="0" borderId="0" xfId="371"/>
    <xf numFmtId="1" fontId="8" fillId="0" borderId="0" xfId="51" applyNumberFormat="1"/>
    <xf numFmtId="0" fontId="8" fillId="0" borderId="0" xfId="51"/>
    <xf numFmtId="0" fontId="0" fillId="0" borderId="21" xfId="0" applyBorder="1"/>
    <xf numFmtId="14" fontId="0" fillId="0" borderId="0" xfId="0" applyNumberFormat="1"/>
    <xf numFmtId="0" fontId="3" fillId="0" borderId="0" xfId="262" applyNumberFormat="1" applyFont="1" applyAlignment="1">
      <alignment horizontal="center"/>
    </xf>
    <xf numFmtId="41" fontId="0" fillId="40" borderId="0" xfId="262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41" fontId="3" fillId="2" borderId="0" xfId="86" applyFont="1" applyFill="1" applyAlignment="1">
      <alignment horizontal="center" vertical="top"/>
    </xf>
    <xf numFmtId="2" fontId="3" fillId="2" borderId="0" xfId="0" applyNumberFormat="1" applyFont="1" applyFill="1" applyAlignment="1">
      <alignment horizontal="center" vertical="top"/>
    </xf>
    <xf numFmtId="14" fontId="3" fillId="2" borderId="0" xfId="0" applyNumberFormat="1" applyFont="1" applyFill="1" applyAlignment="1">
      <alignment horizontal="right" vertical="top"/>
    </xf>
    <xf numFmtId="0" fontId="47" fillId="0" borderId="0" xfId="0" applyFont="1"/>
    <xf numFmtId="14" fontId="47" fillId="0" borderId="0" xfId="0" applyNumberFormat="1" applyFont="1"/>
    <xf numFmtId="0" fontId="0" fillId="5" borderId="0" xfId="0" applyFill="1" applyProtection="1">
      <protection locked="0"/>
    </xf>
    <xf numFmtId="169" fontId="9" fillId="0" borderId="0" xfId="46" applyNumberFormat="1" applyFont="1"/>
    <xf numFmtId="169" fontId="3" fillId="4" borderId="0" xfId="46" applyNumberFormat="1" applyFont="1" applyFill="1" applyAlignment="1">
      <alignment horizontal="center"/>
    </xf>
    <xf numFmtId="169" fontId="3" fillId="4" borderId="2" xfId="46" applyNumberFormat="1" applyFont="1" applyFill="1" applyBorder="1" applyAlignment="1">
      <alignment horizontal="center"/>
    </xf>
    <xf numFmtId="0" fontId="3" fillId="51" borderId="2" xfId="0" applyFont="1" applyFill="1" applyBorder="1"/>
    <xf numFmtId="0" fontId="3" fillId="51" borderId="2" xfId="0" applyFont="1" applyFill="1" applyBorder="1" applyAlignment="1">
      <alignment horizontal="center"/>
    </xf>
    <xf numFmtId="0" fontId="0" fillId="52" borderId="0" xfId="0" applyFill="1"/>
    <xf numFmtId="169" fontId="0" fillId="52" borderId="0" xfId="0" applyNumberFormat="1" applyFill="1"/>
    <xf numFmtId="0" fontId="0" fillId="5" borderId="29" xfId="0" applyFill="1" applyBorder="1"/>
    <xf numFmtId="0" fontId="0" fillId="5" borderId="30" xfId="0" applyFill="1" applyBorder="1"/>
    <xf numFmtId="0" fontId="8" fillId="0" borderId="31" xfId="367" applyFont="1" applyBorder="1"/>
    <xf numFmtId="14" fontId="0" fillId="0" borderId="0" xfId="0" applyNumberFormat="1" applyAlignment="1">
      <alignment horizontal="right"/>
    </xf>
    <xf numFmtId="37" fontId="0" fillId="0" borderId="0" xfId="0" applyNumberFormat="1" applyAlignment="1">
      <alignment horizontal="center"/>
    </xf>
    <xf numFmtId="38" fontId="0" fillId="0" borderId="0" xfId="0" applyNumberFormat="1"/>
    <xf numFmtId="38" fontId="0" fillId="0" borderId="0" xfId="0" applyNumberFormat="1" applyAlignment="1">
      <alignment horizontal="center"/>
    </xf>
    <xf numFmtId="3" fontId="3" fillId="4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3" fontId="3" fillId="4" borderId="2" xfId="0" applyNumberFormat="1" applyFont="1" applyFill="1" applyBorder="1" applyAlignment="1">
      <alignment horizontal="left" vertical="center"/>
    </xf>
    <xf numFmtId="0" fontId="24" fillId="0" borderId="0" xfId="0" applyFont="1" applyAlignment="1">
      <alignment horizontal="center"/>
    </xf>
    <xf numFmtId="3" fontId="8" fillId="0" borderId="31" xfId="367" applyNumberFormat="1" applyFont="1" applyBorder="1"/>
    <xf numFmtId="168" fontId="0" fillId="0" borderId="0" xfId="46" applyNumberFormat="1" applyFont="1" applyAlignment="1">
      <alignment horizontal="center" vertical="center"/>
    </xf>
    <xf numFmtId="168" fontId="0" fillId="0" borderId="0" xfId="0" applyNumberFormat="1" applyAlignment="1">
      <alignment horizontal="center"/>
    </xf>
    <xf numFmtId="3" fontId="0" fillId="5" borderId="0" xfId="0" applyNumberFormat="1" applyFill="1" applyProtection="1">
      <protection locked="0"/>
    </xf>
    <xf numFmtId="14" fontId="0" fillId="5" borderId="0" xfId="0" applyNumberFormat="1" applyFill="1" applyAlignment="1" applyProtection="1">
      <alignment horizontal="right"/>
      <protection locked="0"/>
    </xf>
    <xf numFmtId="168" fontId="29" fillId="0" borderId="0" xfId="0" applyNumberFormat="1" applyFont="1"/>
    <xf numFmtId="168" fontId="3" fillId="4" borderId="2" xfId="0" applyNumberFormat="1" applyFont="1" applyFill="1" applyBorder="1" applyAlignment="1">
      <alignment horizontal="center"/>
    </xf>
    <xf numFmtId="0" fontId="33" fillId="7" borderId="0" xfId="0" applyFont="1" applyFill="1" applyAlignment="1">
      <alignment horizontal="center" vertical="center"/>
    </xf>
    <xf numFmtId="3" fontId="24" fillId="0" borderId="0" xfId="0" applyNumberFormat="1" applyFont="1" applyAlignment="1">
      <alignment horizontal="center"/>
    </xf>
    <xf numFmtId="0" fontId="31" fillId="0" borderId="0" xfId="0" applyFont="1"/>
    <xf numFmtId="164" fontId="31" fillId="0" borderId="0" xfId="0" applyNumberFormat="1" applyFont="1" applyAlignment="1">
      <alignment horizontal="center"/>
    </xf>
    <xf numFmtId="0" fontId="31" fillId="7" borderId="0" xfId="0" applyFont="1" applyFill="1" applyAlignment="1">
      <alignment horizontal="center" wrapText="1"/>
    </xf>
    <xf numFmtId="0" fontId="31" fillId="4" borderId="0" xfId="0" applyFont="1" applyFill="1" applyAlignment="1">
      <alignment horizontal="center"/>
    </xf>
    <xf numFmtId="0" fontId="31" fillId="42" borderId="0" xfId="0" applyFont="1" applyFill="1" applyAlignment="1">
      <alignment horizontal="center"/>
    </xf>
    <xf numFmtId="0" fontId="31" fillId="50" borderId="0" xfId="0" applyFont="1" applyFill="1" applyAlignment="1">
      <alignment horizontal="center"/>
    </xf>
    <xf numFmtId="0" fontId="31" fillId="2" borderId="0" xfId="0" applyFont="1" applyFill="1" applyAlignment="1">
      <alignment horizontal="center"/>
    </xf>
    <xf numFmtId="3" fontId="3" fillId="4" borderId="0" xfId="0" applyNumberFormat="1" applyFont="1" applyFill="1" applyAlignment="1">
      <alignment horizontal="center" vertical="center" wrapText="1"/>
    </xf>
    <xf numFmtId="3" fontId="3" fillId="4" borderId="2" xfId="0" applyNumberFormat="1" applyFont="1" applyFill="1" applyBorder="1" applyAlignment="1">
      <alignment horizontal="center" vertical="center" wrapText="1"/>
    </xf>
    <xf numFmtId="3" fontId="3" fillId="4" borderId="0" xfId="0" applyNumberFormat="1" applyFont="1" applyFill="1" applyAlignment="1">
      <alignment horizontal="center" vertical="center"/>
    </xf>
    <xf numFmtId="3" fontId="3" fillId="4" borderId="2" xfId="0" applyNumberFormat="1" applyFont="1" applyFill="1" applyBorder="1" applyAlignment="1">
      <alignment horizontal="center" vertical="center"/>
    </xf>
  </cellXfs>
  <cellStyles count="372">
    <cellStyle name="20% - Énfasis1" xfId="22" builtinId="30" customBuiltin="1"/>
    <cellStyle name="20% - Énfasis2" xfId="26" builtinId="34" customBuiltin="1"/>
    <cellStyle name="20% - Énfasis3" xfId="30" builtinId="38" customBuiltin="1"/>
    <cellStyle name="20% - Énfasis4" xfId="34" builtinId="42" customBuiltin="1"/>
    <cellStyle name="20% - Énfasis5" xfId="38" builtinId="46" customBuiltin="1"/>
    <cellStyle name="20% - Énfasis6" xfId="42" builtinId="50" customBuiltin="1"/>
    <cellStyle name="40% - Énfasis1" xfId="23" builtinId="31" customBuiltin="1"/>
    <cellStyle name="40% - Énfasis2" xfId="27" builtinId="35" customBuiltin="1"/>
    <cellStyle name="40% - Énfasis3" xfId="31" builtinId="39" customBuiltin="1"/>
    <cellStyle name="40% - Énfasis4" xfId="35" builtinId="43" customBuiltin="1"/>
    <cellStyle name="40% - Énfasis5" xfId="39" builtinId="47" customBuiltin="1"/>
    <cellStyle name="40% - Énfasis6" xfId="43" builtinId="51" customBuiltin="1"/>
    <cellStyle name="60% - Énfasis1" xfId="24" builtinId="32" customBuiltin="1"/>
    <cellStyle name="60% - Énfasis1 2" xfId="79" xr:uid="{00000000-0005-0000-0000-00000D000000}"/>
    <cellStyle name="60% - Énfasis1 2 2" xfId="222" xr:uid="{00000000-0005-0000-0000-00000E000000}"/>
    <cellStyle name="60% - Énfasis2" xfId="28" builtinId="36" customBuiltin="1"/>
    <cellStyle name="60% - Énfasis2 2" xfId="80" xr:uid="{00000000-0005-0000-0000-000010000000}"/>
    <cellStyle name="60% - Énfasis2 2 2" xfId="223" xr:uid="{00000000-0005-0000-0000-000011000000}"/>
    <cellStyle name="60% - Énfasis3" xfId="32" builtinId="40" customBuiltin="1"/>
    <cellStyle name="60% - Énfasis3 2" xfId="81" xr:uid="{00000000-0005-0000-0000-000013000000}"/>
    <cellStyle name="60% - Énfasis3 2 2" xfId="224" xr:uid="{00000000-0005-0000-0000-000014000000}"/>
    <cellStyle name="60% - Énfasis4" xfId="36" builtinId="44" customBuiltin="1"/>
    <cellStyle name="60% - Énfasis4 2" xfId="82" xr:uid="{00000000-0005-0000-0000-000016000000}"/>
    <cellStyle name="60% - Énfasis4 2 2" xfId="225" xr:uid="{00000000-0005-0000-0000-000017000000}"/>
    <cellStyle name="60% - Énfasis5" xfId="40" builtinId="48" customBuiltin="1"/>
    <cellStyle name="60% - Énfasis5 2" xfId="83" xr:uid="{00000000-0005-0000-0000-000019000000}"/>
    <cellStyle name="60% - Énfasis5 2 2" xfId="226" xr:uid="{00000000-0005-0000-0000-00001A000000}"/>
    <cellStyle name="60% - Énfasis6" xfId="44" builtinId="52" customBuiltin="1"/>
    <cellStyle name="60% - Énfasis6 2" xfId="84" xr:uid="{00000000-0005-0000-0000-00001C000000}"/>
    <cellStyle name="60% - Énfasis6 2 2" xfId="227" xr:uid="{00000000-0005-0000-0000-00001D000000}"/>
    <cellStyle name="Bueno" xfId="9" builtinId="26" customBuiltin="1"/>
    <cellStyle name="Cálculo" xfId="14" builtinId="22" customBuiltin="1"/>
    <cellStyle name="Celda de comprobación" xfId="16" builtinId="23" customBuiltin="1"/>
    <cellStyle name="Celda vinculada" xfId="15" builtinId="24" customBuiltin="1"/>
    <cellStyle name="Encabezado 1" xfId="5" builtinId="16" customBuiltin="1"/>
    <cellStyle name="Encabezado 4" xfId="8" builtinId="19" customBuiltin="1"/>
    <cellStyle name="Énfasis1" xfId="21" builtinId="29" customBuiltin="1"/>
    <cellStyle name="Énfasis2" xfId="25" builtinId="33" customBuiltin="1"/>
    <cellStyle name="Énfasis3" xfId="29" builtinId="37" customBuiltin="1"/>
    <cellStyle name="Énfasis4" xfId="33" builtinId="41" customBuiltin="1"/>
    <cellStyle name="Énfasis5" xfId="37" builtinId="45" customBuiltin="1"/>
    <cellStyle name="Énfasis6" xfId="41" builtinId="49" customBuiltin="1"/>
    <cellStyle name="Entrada" xfId="12" builtinId="20" customBuiltin="1"/>
    <cellStyle name="Hipervínculo" xfId="2" builtinId="8"/>
    <cellStyle name="Incorrecto" xfId="10" builtinId="27" customBuiltin="1"/>
    <cellStyle name="Millares" xfId="46" builtinId="3"/>
    <cellStyle name="Millares [0]" xfId="1" builtinId="6"/>
    <cellStyle name="Millares [0] 10" xfId="174" xr:uid="{00000000-0005-0000-0000-00002F000000}"/>
    <cellStyle name="Millares [0] 10 2" xfId="275" xr:uid="{00000000-0005-0000-0000-000030000000}"/>
    <cellStyle name="Millares [0] 11" xfId="181" xr:uid="{00000000-0005-0000-0000-000031000000}"/>
    <cellStyle name="Millares [0] 11 2" xfId="282" xr:uid="{00000000-0005-0000-0000-000032000000}"/>
    <cellStyle name="Millares [0] 12" xfId="187" xr:uid="{00000000-0005-0000-0000-000033000000}"/>
    <cellStyle name="Millares [0] 12 2" xfId="288" xr:uid="{00000000-0005-0000-0000-000034000000}"/>
    <cellStyle name="Millares [0] 13" xfId="203" xr:uid="{00000000-0005-0000-0000-000035000000}"/>
    <cellStyle name="Millares [0] 13 2" xfId="293" xr:uid="{00000000-0005-0000-0000-000036000000}"/>
    <cellStyle name="Millares [0] 14" xfId="213" xr:uid="{00000000-0005-0000-0000-000037000000}"/>
    <cellStyle name="Millares [0] 14 2" xfId="303" xr:uid="{00000000-0005-0000-0000-000038000000}"/>
    <cellStyle name="Millares [0] 15" xfId="216" xr:uid="{00000000-0005-0000-0000-000039000000}"/>
    <cellStyle name="Millares [0] 15 2" xfId="306" xr:uid="{00000000-0005-0000-0000-00003A000000}"/>
    <cellStyle name="Millares [0] 16" xfId="219" xr:uid="{00000000-0005-0000-0000-00003B000000}"/>
    <cellStyle name="Millares [0] 16 2" xfId="309" xr:uid="{00000000-0005-0000-0000-00003C000000}"/>
    <cellStyle name="Millares [0] 17" xfId="313" xr:uid="{00000000-0005-0000-0000-00003D000000}"/>
    <cellStyle name="Millares [0] 18" xfId="315" xr:uid="{00000000-0005-0000-0000-00003E000000}"/>
    <cellStyle name="Millares [0] 19" xfId="323" xr:uid="{00000000-0005-0000-0000-00003F000000}"/>
    <cellStyle name="Millares [0] 2" xfId="53" xr:uid="{00000000-0005-0000-0000-000040000000}"/>
    <cellStyle name="Millares [0] 2 2" xfId="86" xr:uid="{00000000-0005-0000-0000-000041000000}"/>
    <cellStyle name="Millares [0] 2 2 10" xfId="204" xr:uid="{00000000-0005-0000-0000-000042000000}"/>
    <cellStyle name="Millares [0] 2 2 10 2" xfId="294" xr:uid="{00000000-0005-0000-0000-000043000000}"/>
    <cellStyle name="Millares [0] 2 2 11" xfId="214" xr:uid="{00000000-0005-0000-0000-000044000000}"/>
    <cellStyle name="Millares [0] 2 2 11 2" xfId="304" xr:uid="{00000000-0005-0000-0000-000045000000}"/>
    <cellStyle name="Millares [0] 2 2 12" xfId="217" xr:uid="{00000000-0005-0000-0000-000046000000}"/>
    <cellStyle name="Millares [0] 2 2 12 2" xfId="307" xr:uid="{00000000-0005-0000-0000-000047000000}"/>
    <cellStyle name="Millares [0] 2 2 13" xfId="220" xr:uid="{00000000-0005-0000-0000-000048000000}"/>
    <cellStyle name="Millares [0] 2 2 13 2" xfId="310" xr:uid="{00000000-0005-0000-0000-000049000000}"/>
    <cellStyle name="Millares [0] 2 2 14" xfId="143" xr:uid="{00000000-0005-0000-0000-00004A000000}"/>
    <cellStyle name="Millares [0] 2 2 14 2" xfId="244" xr:uid="{00000000-0005-0000-0000-00004B000000}"/>
    <cellStyle name="Millares [0] 2 2 15" xfId="232" xr:uid="{00000000-0005-0000-0000-00004C000000}"/>
    <cellStyle name="Millares [0] 2 2 16" xfId="314" xr:uid="{00000000-0005-0000-0000-00004D000000}"/>
    <cellStyle name="Millares [0] 2 2 17" xfId="316" xr:uid="{00000000-0005-0000-0000-00004E000000}"/>
    <cellStyle name="Millares [0] 2 2 18" xfId="324" xr:uid="{00000000-0005-0000-0000-00004F000000}"/>
    <cellStyle name="Millares [0] 2 2 2" xfId="150" xr:uid="{00000000-0005-0000-0000-000050000000}"/>
    <cellStyle name="Millares [0] 2 2 2 2" xfId="210" xr:uid="{00000000-0005-0000-0000-000051000000}"/>
    <cellStyle name="Millares [0] 2 2 2 2 2" xfId="300" xr:uid="{00000000-0005-0000-0000-000052000000}"/>
    <cellStyle name="Millares [0] 2 2 2 3" xfId="251" xr:uid="{00000000-0005-0000-0000-000053000000}"/>
    <cellStyle name="Millares [0] 2 2 3" xfId="153" xr:uid="{00000000-0005-0000-0000-000054000000}"/>
    <cellStyle name="Millares [0] 2 2 3 2" xfId="254" xr:uid="{00000000-0005-0000-0000-000055000000}"/>
    <cellStyle name="Millares [0] 2 2 4" xfId="159" xr:uid="{00000000-0005-0000-0000-000056000000}"/>
    <cellStyle name="Millares [0] 2 2 4 2" xfId="260" xr:uid="{00000000-0005-0000-0000-000057000000}"/>
    <cellStyle name="Millares [0] 2 2 5" xfId="165" xr:uid="{00000000-0005-0000-0000-000058000000}"/>
    <cellStyle name="Millares [0] 2 2 5 2" xfId="266" xr:uid="{00000000-0005-0000-0000-000059000000}"/>
    <cellStyle name="Millares [0] 2 2 6" xfId="172" xr:uid="{00000000-0005-0000-0000-00005A000000}"/>
    <cellStyle name="Millares [0] 2 2 6 2" xfId="273" xr:uid="{00000000-0005-0000-0000-00005B000000}"/>
    <cellStyle name="Millares [0] 2 2 7" xfId="175" xr:uid="{00000000-0005-0000-0000-00005C000000}"/>
    <cellStyle name="Millares [0] 2 2 7 2" xfId="276" xr:uid="{00000000-0005-0000-0000-00005D000000}"/>
    <cellStyle name="Millares [0] 2 2 8" xfId="183" xr:uid="{00000000-0005-0000-0000-00005E000000}"/>
    <cellStyle name="Millares [0] 2 2 8 2" xfId="284" xr:uid="{00000000-0005-0000-0000-00005F000000}"/>
    <cellStyle name="Millares [0] 2 2 9" xfId="188" xr:uid="{00000000-0005-0000-0000-000060000000}"/>
    <cellStyle name="Millares [0] 2 2 9 2" xfId="289" xr:uid="{00000000-0005-0000-0000-000061000000}"/>
    <cellStyle name="Millares [0] 2 3" xfId="147" xr:uid="{00000000-0005-0000-0000-000062000000}"/>
    <cellStyle name="Millares [0] 2 3 2" xfId="206" xr:uid="{00000000-0005-0000-0000-000063000000}"/>
    <cellStyle name="Millares [0] 2 3 2 2" xfId="296" xr:uid="{00000000-0005-0000-0000-000064000000}"/>
    <cellStyle name="Millares [0] 2 3 3" xfId="248" xr:uid="{00000000-0005-0000-0000-000065000000}"/>
    <cellStyle name="Millares [0] 2 4" xfId="155" xr:uid="{00000000-0005-0000-0000-000066000000}"/>
    <cellStyle name="Millares [0] 2 4 2" xfId="256" xr:uid="{00000000-0005-0000-0000-000067000000}"/>
    <cellStyle name="Millares [0] 2 5" xfId="161" xr:uid="{00000000-0005-0000-0000-000068000000}"/>
    <cellStyle name="Millares [0] 2 5 2" xfId="262" xr:uid="{00000000-0005-0000-0000-000069000000}"/>
    <cellStyle name="Millares [0] 2 6" xfId="168" xr:uid="{00000000-0005-0000-0000-00006A000000}"/>
    <cellStyle name="Millares [0] 2 6 2" xfId="269" xr:uid="{00000000-0005-0000-0000-00006B000000}"/>
    <cellStyle name="Millares [0] 2 7" xfId="177" xr:uid="{00000000-0005-0000-0000-00006C000000}"/>
    <cellStyle name="Millares [0] 2 7 2" xfId="278" xr:uid="{00000000-0005-0000-0000-00006D000000}"/>
    <cellStyle name="Millares [0] 2 8" xfId="185" xr:uid="{00000000-0005-0000-0000-00006E000000}"/>
    <cellStyle name="Millares [0] 2 8 2" xfId="286" xr:uid="{00000000-0005-0000-0000-00006F000000}"/>
    <cellStyle name="Millares [0] 2 9" xfId="201" xr:uid="{00000000-0005-0000-0000-000070000000}"/>
    <cellStyle name="Millares [0] 2 9 2" xfId="291" xr:uid="{00000000-0005-0000-0000-000071000000}"/>
    <cellStyle name="Millares [0] 2_PP" xfId="189" xr:uid="{00000000-0005-0000-0000-000072000000}"/>
    <cellStyle name="Millares [0] 3" xfId="75" xr:uid="{00000000-0005-0000-0000-000073000000}"/>
    <cellStyle name="Millares [0] 3 2" xfId="209" xr:uid="{00000000-0005-0000-0000-000074000000}"/>
    <cellStyle name="Millares [0] 3 2 2" xfId="299" xr:uid="{00000000-0005-0000-0000-000075000000}"/>
    <cellStyle name="Millares [0] 3 3" xfId="140" xr:uid="{00000000-0005-0000-0000-000076000000}"/>
    <cellStyle name="Millares [0] 3 3 2" xfId="241" xr:uid="{00000000-0005-0000-0000-000077000000}"/>
    <cellStyle name="Millares [0] 4" xfId="129" xr:uid="{00000000-0005-0000-0000-000078000000}"/>
    <cellStyle name="Millares [0] 4 2" xfId="145" xr:uid="{00000000-0005-0000-0000-000079000000}"/>
    <cellStyle name="Millares [0] 4 2 2" xfId="246" xr:uid="{00000000-0005-0000-0000-00007A000000}"/>
    <cellStyle name="Millares [0] 4 3" xfId="234" xr:uid="{00000000-0005-0000-0000-00007B000000}"/>
    <cellStyle name="Millares [0] 5" xfId="149" xr:uid="{00000000-0005-0000-0000-00007C000000}"/>
    <cellStyle name="Millares [0] 5 2" xfId="250" xr:uid="{00000000-0005-0000-0000-00007D000000}"/>
    <cellStyle name="Millares [0] 6" xfId="152" xr:uid="{00000000-0005-0000-0000-00007E000000}"/>
    <cellStyle name="Millares [0] 6 2" xfId="253" xr:uid="{00000000-0005-0000-0000-00007F000000}"/>
    <cellStyle name="Millares [0] 7" xfId="158" xr:uid="{00000000-0005-0000-0000-000080000000}"/>
    <cellStyle name="Millares [0] 7 2" xfId="259" xr:uid="{00000000-0005-0000-0000-000081000000}"/>
    <cellStyle name="Millares [0] 8" xfId="164" xr:uid="{00000000-0005-0000-0000-000082000000}"/>
    <cellStyle name="Millares [0] 8 2" xfId="265" xr:uid="{00000000-0005-0000-0000-000083000000}"/>
    <cellStyle name="Millares [0] 9" xfId="171" xr:uid="{00000000-0005-0000-0000-000084000000}"/>
    <cellStyle name="Millares [0] 9 2" xfId="272" xr:uid="{00000000-0005-0000-0000-000085000000}"/>
    <cellStyle name="Millares 10" xfId="59" xr:uid="{00000000-0005-0000-0000-000086000000}"/>
    <cellStyle name="Millares 10 2" xfId="67" xr:uid="{00000000-0005-0000-0000-000087000000}"/>
    <cellStyle name="Millares 10 2 2" xfId="103" xr:uid="{00000000-0005-0000-0000-000088000000}"/>
    <cellStyle name="Millares 10 3" xfId="97" xr:uid="{00000000-0005-0000-0000-000089000000}"/>
    <cellStyle name="Millares 11" xfId="60" xr:uid="{00000000-0005-0000-0000-00008A000000}"/>
    <cellStyle name="Millares 11 2" xfId="68" xr:uid="{00000000-0005-0000-0000-00008B000000}"/>
    <cellStyle name="Millares 11 2 2" xfId="104" xr:uid="{00000000-0005-0000-0000-00008C000000}"/>
    <cellStyle name="Millares 11 3" xfId="98" xr:uid="{00000000-0005-0000-0000-00008D000000}"/>
    <cellStyle name="Millares 12" xfId="61" xr:uid="{00000000-0005-0000-0000-00008E000000}"/>
    <cellStyle name="Millares 13" xfId="63" xr:uid="{00000000-0005-0000-0000-00008F000000}"/>
    <cellStyle name="Millares 13 2" xfId="100" xr:uid="{00000000-0005-0000-0000-000090000000}"/>
    <cellStyle name="Millares 14" xfId="62" xr:uid="{00000000-0005-0000-0000-000091000000}"/>
    <cellStyle name="Millares 14 2" xfId="99" xr:uid="{00000000-0005-0000-0000-000092000000}"/>
    <cellStyle name="Millares 15" xfId="48" xr:uid="{00000000-0005-0000-0000-000093000000}"/>
    <cellStyle name="Millares 15 2" xfId="87" xr:uid="{00000000-0005-0000-0000-000094000000}"/>
    <cellStyle name="Millares 15 2 2" xfId="207" xr:uid="{00000000-0005-0000-0000-000095000000}"/>
    <cellStyle name="Millares 15 2 2 2" xfId="297" xr:uid="{00000000-0005-0000-0000-000096000000}"/>
    <cellStyle name="Millares 15 2 3" xfId="144" xr:uid="{00000000-0005-0000-0000-000097000000}"/>
    <cellStyle name="Millares 15 2 3 2" xfId="245" xr:uid="{00000000-0005-0000-0000-000098000000}"/>
    <cellStyle name="Millares 15 2 4" xfId="233" xr:uid="{00000000-0005-0000-0000-000099000000}"/>
    <cellStyle name="Millares 15 3" xfId="148" xr:uid="{00000000-0005-0000-0000-00009A000000}"/>
    <cellStyle name="Millares 15 3 2" xfId="249" xr:uid="{00000000-0005-0000-0000-00009B000000}"/>
    <cellStyle name="Millares 15 4" xfId="156" xr:uid="{00000000-0005-0000-0000-00009C000000}"/>
    <cellStyle name="Millares 15 4 2" xfId="257" xr:uid="{00000000-0005-0000-0000-00009D000000}"/>
    <cellStyle name="Millares 15 5" xfId="162" xr:uid="{00000000-0005-0000-0000-00009E000000}"/>
    <cellStyle name="Millares 15 5 2" xfId="263" xr:uid="{00000000-0005-0000-0000-00009F000000}"/>
    <cellStyle name="Millares 15 6" xfId="169" xr:uid="{00000000-0005-0000-0000-0000A0000000}"/>
    <cellStyle name="Millares 15 6 2" xfId="270" xr:uid="{00000000-0005-0000-0000-0000A1000000}"/>
    <cellStyle name="Millares 15 7" xfId="179" xr:uid="{00000000-0005-0000-0000-0000A2000000}"/>
    <cellStyle name="Millares 15 7 2" xfId="280" xr:uid="{00000000-0005-0000-0000-0000A3000000}"/>
    <cellStyle name="Millares 15 8" xfId="186" xr:uid="{00000000-0005-0000-0000-0000A4000000}"/>
    <cellStyle name="Millares 15 8 2" xfId="287" xr:uid="{00000000-0005-0000-0000-0000A5000000}"/>
    <cellStyle name="Millares 15 9" xfId="202" xr:uid="{00000000-0005-0000-0000-0000A6000000}"/>
    <cellStyle name="Millares 15 9 2" xfId="292" xr:uid="{00000000-0005-0000-0000-0000A7000000}"/>
    <cellStyle name="Millares 15_PP" xfId="190" xr:uid="{00000000-0005-0000-0000-0000A8000000}"/>
    <cellStyle name="Millares 16" xfId="69" xr:uid="{00000000-0005-0000-0000-0000A9000000}"/>
    <cellStyle name="Millares 16 2" xfId="88" xr:uid="{00000000-0005-0000-0000-0000AA000000}"/>
    <cellStyle name="Millares 16 3" xfId="135" xr:uid="{00000000-0005-0000-0000-0000AB000000}"/>
    <cellStyle name="Millares 16 3 2" xfId="236" xr:uid="{00000000-0005-0000-0000-0000AC000000}"/>
    <cellStyle name="Millares 16_PP" xfId="191" xr:uid="{00000000-0005-0000-0000-0000AD000000}"/>
    <cellStyle name="Millares 17" xfId="70" xr:uid="{00000000-0005-0000-0000-0000AE000000}"/>
    <cellStyle name="Millares 17 2" xfId="89" xr:uid="{00000000-0005-0000-0000-0000AF000000}"/>
    <cellStyle name="Millares 17 3" xfId="136" xr:uid="{00000000-0005-0000-0000-0000B0000000}"/>
    <cellStyle name="Millares 17 3 2" xfId="237" xr:uid="{00000000-0005-0000-0000-0000B1000000}"/>
    <cellStyle name="Millares 17_PP" xfId="192" xr:uid="{00000000-0005-0000-0000-0000B2000000}"/>
    <cellStyle name="Millares 18" xfId="73" xr:uid="{00000000-0005-0000-0000-0000B3000000}"/>
    <cellStyle name="Millares 18 2" xfId="93" xr:uid="{00000000-0005-0000-0000-0000B4000000}"/>
    <cellStyle name="Millares 18 3" xfId="139" xr:uid="{00000000-0005-0000-0000-0000B5000000}"/>
    <cellStyle name="Millares 18 3 2" xfId="240" xr:uid="{00000000-0005-0000-0000-0000B6000000}"/>
    <cellStyle name="Millares 18_PP" xfId="193" xr:uid="{00000000-0005-0000-0000-0000B7000000}"/>
    <cellStyle name="Millares 19" xfId="76" xr:uid="{00000000-0005-0000-0000-0000B8000000}"/>
    <cellStyle name="Millares 19 2" xfId="94" xr:uid="{00000000-0005-0000-0000-0000B9000000}"/>
    <cellStyle name="Millares 19 3" xfId="141" xr:uid="{00000000-0005-0000-0000-0000BA000000}"/>
    <cellStyle name="Millares 19 3 2" xfId="242" xr:uid="{00000000-0005-0000-0000-0000BB000000}"/>
    <cellStyle name="Millares 19_PP" xfId="194" xr:uid="{00000000-0005-0000-0000-0000BC000000}"/>
    <cellStyle name="Millares 2" xfId="47" xr:uid="{00000000-0005-0000-0000-0000BD000000}"/>
    <cellStyle name="Millares 2 2" xfId="50" xr:uid="{00000000-0005-0000-0000-0000BE000000}"/>
    <cellStyle name="Millares 2 2 2" xfId="114" xr:uid="{00000000-0005-0000-0000-0000BF000000}"/>
    <cellStyle name="Millares 2 2 2 2" xfId="124" xr:uid="{00000000-0005-0000-0000-0000C0000000}"/>
    <cellStyle name="Millares 2 2 3" xfId="117" xr:uid="{00000000-0005-0000-0000-0000C1000000}"/>
    <cellStyle name="Millares 2 2 3 2" xfId="128" xr:uid="{00000000-0005-0000-0000-0000C2000000}"/>
    <cellStyle name="Millares 2 2 4" xfId="120" xr:uid="{00000000-0005-0000-0000-0000C3000000}"/>
    <cellStyle name="Millares 2 3" xfId="71" xr:uid="{00000000-0005-0000-0000-0000C4000000}"/>
    <cellStyle name="Millares 2 3 2" xfId="122" xr:uid="{00000000-0005-0000-0000-0000C5000000}"/>
    <cellStyle name="Millares 2 3 3" xfId="112" xr:uid="{00000000-0005-0000-0000-0000C6000000}"/>
    <cellStyle name="Millares 2 3 4" xfId="137" xr:uid="{00000000-0005-0000-0000-0000C7000000}"/>
    <cellStyle name="Millares 2 3 4 2" xfId="238" xr:uid="{00000000-0005-0000-0000-0000C8000000}"/>
    <cellStyle name="Millares 2 3_PP" xfId="196" xr:uid="{00000000-0005-0000-0000-0000C9000000}"/>
    <cellStyle name="Millares 2 4" xfId="115" xr:uid="{00000000-0005-0000-0000-0000CA000000}"/>
    <cellStyle name="Millares 2 4 2" xfId="126" xr:uid="{00000000-0005-0000-0000-0000CB000000}"/>
    <cellStyle name="Millares 2 5" xfId="118" xr:uid="{00000000-0005-0000-0000-0000CC000000}"/>
    <cellStyle name="Millares 2 6" xfId="134" xr:uid="{00000000-0005-0000-0000-0000CD000000}"/>
    <cellStyle name="Millares 2 6 2" xfId="235" xr:uid="{00000000-0005-0000-0000-0000CE000000}"/>
    <cellStyle name="Millares 2_PP" xfId="195" xr:uid="{00000000-0005-0000-0000-0000CF000000}"/>
    <cellStyle name="Millares 20" xfId="72" xr:uid="{00000000-0005-0000-0000-0000D0000000}"/>
    <cellStyle name="Millares 20 2" xfId="105" xr:uid="{00000000-0005-0000-0000-0000D1000000}"/>
    <cellStyle name="Millares 20 3" xfId="138" xr:uid="{00000000-0005-0000-0000-0000D2000000}"/>
    <cellStyle name="Millares 20 3 2" xfId="239" xr:uid="{00000000-0005-0000-0000-0000D3000000}"/>
    <cellStyle name="Millares 20_PP" xfId="197" xr:uid="{00000000-0005-0000-0000-0000D4000000}"/>
    <cellStyle name="Millares 21" xfId="78" xr:uid="{00000000-0005-0000-0000-0000D5000000}"/>
    <cellStyle name="Millares 21 2" xfId="106" xr:uid="{00000000-0005-0000-0000-0000D6000000}"/>
    <cellStyle name="Millares 21 3" xfId="142" xr:uid="{00000000-0005-0000-0000-0000D7000000}"/>
    <cellStyle name="Millares 21 3 2" xfId="243" xr:uid="{00000000-0005-0000-0000-0000D8000000}"/>
    <cellStyle name="Millares 21_PP" xfId="198" xr:uid="{00000000-0005-0000-0000-0000D9000000}"/>
    <cellStyle name="Millares 22" xfId="107" xr:uid="{00000000-0005-0000-0000-0000DA000000}"/>
    <cellStyle name="Millares 23" xfId="108" xr:uid="{00000000-0005-0000-0000-0000DB000000}"/>
    <cellStyle name="Millares 24" xfId="109" xr:uid="{00000000-0005-0000-0000-0000DC000000}"/>
    <cellStyle name="Millares 25" xfId="110" xr:uid="{00000000-0005-0000-0000-0000DD000000}"/>
    <cellStyle name="Millares 26" xfId="111" xr:uid="{00000000-0005-0000-0000-0000DE000000}"/>
    <cellStyle name="Millares 27" xfId="132" xr:uid="{00000000-0005-0000-0000-0000DF000000}"/>
    <cellStyle name="Millares 28" xfId="85" xr:uid="{00000000-0005-0000-0000-0000E0000000}"/>
    <cellStyle name="Millares 28 2" xfId="205" xr:uid="{00000000-0005-0000-0000-0000E1000000}"/>
    <cellStyle name="Millares 28 2 2" xfId="295" xr:uid="{00000000-0005-0000-0000-0000E2000000}"/>
    <cellStyle name="Millares 28 3" xfId="146" xr:uid="{00000000-0005-0000-0000-0000E3000000}"/>
    <cellStyle name="Millares 28 3 2" xfId="247" xr:uid="{00000000-0005-0000-0000-0000E4000000}"/>
    <cellStyle name="Millares 29" xfId="133" xr:uid="{00000000-0005-0000-0000-0000E5000000}"/>
    <cellStyle name="Millares 29 2" xfId="208" xr:uid="{00000000-0005-0000-0000-0000E6000000}"/>
    <cellStyle name="Millares 29 2 2" xfId="298" xr:uid="{00000000-0005-0000-0000-0000E7000000}"/>
    <cellStyle name="Millares 29 3" xfId="151" xr:uid="{00000000-0005-0000-0000-0000E8000000}"/>
    <cellStyle name="Millares 29 3 2" xfId="252" xr:uid="{00000000-0005-0000-0000-0000E9000000}"/>
    <cellStyle name="Millares 3" xfId="49" xr:uid="{00000000-0005-0000-0000-0000EA000000}"/>
    <cellStyle name="Millares 3 2" xfId="113" xr:uid="{00000000-0005-0000-0000-0000EB000000}"/>
    <cellStyle name="Millares 3 2 2" xfId="123" xr:uid="{00000000-0005-0000-0000-0000EC000000}"/>
    <cellStyle name="Millares 3 3" xfId="116" xr:uid="{00000000-0005-0000-0000-0000ED000000}"/>
    <cellStyle name="Millares 3 3 2" xfId="127" xr:uid="{00000000-0005-0000-0000-0000EE000000}"/>
    <cellStyle name="Millares 3 4" xfId="119" xr:uid="{00000000-0005-0000-0000-0000EF000000}"/>
    <cellStyle name="Millares 30" xfId="154" xr:uid="{00000000-0005-0000-0000-0000F0000000}"/>
    <cellStyle name="Millares 30 2" xfId="255" xr:uid="{00000000-0005-0000-0000-0000F1000000}"/>
    <cellStyle name="Millares 31" xfId="157" xr:uid="{00000000-0005-0000-0000-0000F2000000}"/>
    <cellStyle name="Millares 31 2" xfId="258" xr:uid="{00000000-0005-0000-0000-0000F3000000}"/>
    <cellStyle name="Millares 32" xfId="160" xr:uid="{00000000-0005-0000-0000-0000F4000000}"/>
    <cellStyle name="Millares 32 2" xfId="261" xr:uid="{00000000-0005-0000-0000-0000F5000000}"/>
    <cellStyle name="Millares 33" xfId="163" xr:uid="{00000000-0005-0000-0000-0000F6000000}"/>
    <cellStyle name="Millares 33 2" xfId="264" xr:uid="{00000000-0005-0000-0000-0000F7000000}"/>
    <cellStyle name="Millares 34" xfId="166" xr:uid="{00000000-0005-0000-0000-0000F8000000}"/>
    <cellStyle name="Millares 34 2" xfId="267" xr:uid="{00000000-0005-0000-0000-0000F9000000}"/>
    <cellStyle name="Millares 35" xfId="170" xr:uid="{00000000-0005-0000-0000-0000FA000000}"/>
    <cellStyle name="Millares 35 2" xfId="271" xr:uid="{00000000-0005-0000-0000-0000FB000000}"/>
    <cellStyle name="Millares 36" xfId="167" xr:uid="{00000000-0005-0000-0000-0000FC000000}"/>
    <cellStyle name="Millares 36 2" xfId="268" xr:uid="{00000000-0005-0000-0000-0000FD000000}"/>
    <cellStyle name="Millares 37" xfId="173" xr:uid="{00000000-0005-0000-0000-0000FE000000}"/>
    <cellStyle name="Millares 37 2" xfId="274" xr:uid="{00000000-0005-0000-0000-0000FF000000}"/>
    <cellStyle name="Millares 38" xfId="176" xr:uid="{00000000-0005-0000-0000-000000010000}"/>
    <cellStyle name="Millares 38 2" xfId="277" xr:uid="{00000000-0005-0000-0000-000001010000}"/>
    <cellStyle name="Millares 39" xfId="178" xr:uid="{00000000-0005-0000-0000-000002010000}"/>
    <cellStyle name="Millares 39 2" xfId="279" xr:uid="{00000000-0005-0000-0000-000003010000}"/>
    <cellStyle name="Millares 4" xfId="52" xr:uid="{00000000-0005-0000-0000-000004010000}"/>
    <cellStyle name="Millares 4 2" xfId="121" xr:uid="{00000000-0005-0000-0000-000005010000}"/>
    <cellStyle name="Millares 40" xfId="182" xr:uid="{00000000-0005-0000-0000-000006010000}"/>
    <cellStyle name="Millares 40 2" xfId="283" xr:uid="{00000000-0005-0000-0000-000007010000}"/>
    <cellStyle name="Millares 41" xfId="180" xr:uid="{00000000-0005-0000-0000-000008010000}"/>
    <cellStyle name="Millares 41 2" xfId="281" xr:uid="{00000000-0005-0000-0000-000009010000}"/>
    <cellStyle name="Millares 42" xfId="184" xr:uid="{00000000-0005-0000-0000-00000A010000}"/>
    <cellStyle name="Millares 42 2" xfId="285" xr:uid="{00000000-0005-0000-0000-00000B010000}"/>
    <cellStyle name="Millares 43" xfId="200" xr:uid="{00000000-0005-0000-0000-00000C010000}"/>
    <cellStyle name="Millares 43 2" xfId="290" xr:uid="{00000000-0005-0000-0000-00000D010000}"/>
    <cellStyle name="Millares 44" xfId="212" xr:uid="{00000000-0005-0000-0000-00000E010000}"/>
    <cellStyle name="Millares 44 2" xfId="302" xr:uid="{00000000-0005-0000-0000-00000F010000}"/>
    <cellStyle name="Millares 45" xfId="215" xr:uid="{00000000-0005-0000-0000-000010010000}"/>
    <cellStyle name="Millares 45 2" xfId="305" xr:uid="{00000000-0005-0000-0000-000011010000}"/>
    <cellStyle name="Millares 46" xfId="218" xr:uid="{00000000-0005-0000-0000-000012010000}"/>
    <cellStyle name="Millares 46 2" xfId="308" xr:uid="{00000000-0005-0000-0000-000013010000}"/>
    <cellStyle name="Millares 47" xfId="231" xr:uid="{00000000-0005-0000-0000-000014010000}"/>
    <cellStyle name="Millares 48" xfId="317" xr:uid="{00000000-0005-0000-0000-000015010000}"/>
    <cellStyle name="Millares 49" xfId="318" xr:uid="{00000000-0005-0000-0000-000016010000}"/>
    <cellStyle name="Millares 5" xfId="54" xr:uid="{00000000-0005-0000-0000-000017010000}"/>
    <cellStyle name="Millares 5 2" xfId="125" xr:uid="{00000000-0005-0000-0000-000018010000}"/>
    <cellStyle name="Millares 50" xfId="319" xr:uid="{00000000-0005-0000-0000-000019010000}"/>
    <cellStyle name="Millares 51" xfId="320" xr:uid="{00000000-0005-0000-0000-00001A010000}"/>
    <cellStyle name="Millares 52" xfId="321" xr:uid="{00000000-0005-0000-0000-00001B010000}"/>
    <cellStyle name="Millares 53" xfId="322" xr:uid="{00000000-0005-0000-0000-00001C010000}"/>
    <cellStyle name="Millares 54" xfId="330" xr:uid="{00000000-0005-0000-0000-00001D010000}"/>
    <cellStyle name="Millares 55" xfId="331" xr:uid="{00000000-0005-0000-0000-00001E010000}"/>
    <cellStyle name="Millares 56" xfId="332" xr:uid="{00000000-0005-0000-0000-00001F010000}"/>
    <cellStyle name="Millares 57" xfId="333" xr:uid="{00000000-0005-0000-0000-000020010000}"/>
    <cellStyle name="Millares 58" xfId="334" xr:uid="{00000000-0005-0000-0000-000021010000}"/>
    <cellStyle name="Millares 59" xfId="335" xr:uid="{00000000-0005-0000-0000-000022010000}"/>
    <cellStyle name="Millares 6" xfId="55" xr:uid="{00000000-0005-0000-0000-000023010000}"/>
    <cellStyle name="Millares 60" xfId="336" xr:uid="{00000000-0005-0000-0000-000024010000}"/>
    <cellStyle name="Millares 61" xfId="337" xr:uid="{00000000-0005-0000-0000-000025010000}"/>
    <cellStyle name="Millares 62" xfId="338" xr:uid="{00000000-0005-0000-0000-000026010000}"/>
    <cellStyle name="Millares 63" xfId="340" xr:uid="{00000000-0005-0000-0000-000027010000}"/>
    <cellStyle name="Millares 64" xfId="341" xr:uid="{00000000-0005-0000-0000-000028010000}"/>
    <cellStyle name="Millares 65" xfId="342" xr:uid="{00000000-0005-0000-0000-000029010000}"/>
    <cellStyle name="Millares 66" xfId="343" xr:uid="{00000000-0005-0000-0000-00002A010000}"/>
    <cellStyle name="Millares 67" xfId="344" xr:uid="{00000000-0005-0000-0000-00002B010000}"/>
    <cellStyle name="Millares 68" xfId="345" xr:uid="{00000000-0005-0000-0000-00002C010000}"/>
    <cellStyle name="Millares 69" xfId="346" xr:uid="{00000000-0005-0000-0000-00002D010000}"/>
    <cellStyle name="Millares 7" xfId="56" xr:uid="{00000000-0005-0000-0000-00002E010000}"/>
    <cellStyle name="Millares 70" xfId="347" xr:uid="{00000000-0005-0000-0000-00002F010000}"/>
    <cellStyle name="Millares 71" xfId="348" xr:uid="{00000000-0005-0000-0000-000030010000}"/>
    <cellStyle name="Millares 72" xfId="349" xr:uid="{00000000-0005-0000-0000-000031010000}"/>
    <cellStyle name="Millares 73" xfId="350" xr:uid="{00000000-0005-0000-0000-000032010000}"/>
    <cellStyle name="Millares 74" xfId="351" xr:uid="{00000000-0005-0000-0000-000033010000}"/>
    <cellStyle name="Millares 75" xfId="352" xr:uid="{00000000-0005-0000-0000-000034010000}"/>
    <cellStyle name="Millares 76" xfId="353" xr:uid="{00000000-0005-0000-0000-000035010000}"/>
    <cellStyle name="Millares 77" xfId="354" xr:uid="{00000000-0005-0000-0000-000036010000}"/>
    <cellStyle name="Millares 78" xfId="355" xr:uid="{00000000-0005-0000-0000-000037010000}"/>
    <cellStyle name="Millares 79" xfId="356" xr:uid="{00000000-0005-0000-0000-000038010000}"/>
    <cellStyle name="Millares 8" xfId="57" xr:uid="{00000000-0005-0000-0000-000039010000}"/>
    <cellStyle name="Millares 8 2" xfId="65" xr:uid="{00000000-0005-0000-0000-00003A010000}"/>
    <cellStyle name="Millares 8 2 2" xfId="101" xr:uid="{00000000-0005-0000-0000-00003B010000}"/>
    <cellStyle name="Millares 8 3" xfId="95" xr:uid="{00000000-0005-0000-0000-00003C010000}"/>
    <cellStyle name="Millares 80" xfId="357" xr:uid="{00000000-0005-0000-0000-00003D010000}"/>
    <cellStyle name="Millares 81" xfId="359" xr:uid="{00000000-0005-0000-0000-00003E010000}"/>
    <cellStyle name="Millares 82" xfId="358" xr:uid="{00000000-0005-0000-0000-00003F010000}"/>
    <cellStyle name="Millares 83" xfId="360" xr:uid="{00000000-0005-0000-0000-000040010000}"/>
    <cellStyle name="Millares 84" xfId="362" xr:uid="{00000000-0005-0000-0000-000041010000}"/>
    <cellStyle name="Millares 85" xfId="363" xr:uid="{00000000-0005-0000-0000-000042010000}"/>
    <cellStyle name="Millares 86" xfId="364" xr:uid="{00000000-0005-0000-0000-000043010000}"/>
    <cellStyle name="Millares 87" xfId="365" xr:uid="{00000000-0005-0000-0000-000044010000}"/>
    <cellStyle name="Millares 88" xfId="366" xr:uid="{00000000-0005-0000-0000-000045010000}"/>
    <cellStyle name="Millares 89" xfId="368" xr:uid="{00000000-0005-0000-0000-000046010000}"/>
    <cellStyle name="Millares 9" xfId="58" xr:uid="{00000000-0005-0000-0000-000047010000}"/>
    <cellStyle name="Millares 9 2" xfId="66" xr:uid="{00000000-0005-0000-0000-000048010000}"/>
    <cellStyle name="Millares 9 2 2" xfId="102" xr:uid="{00000000-0005-0000-0000-000049010000}"/>
    <cellStyle name="Millares 9 3" xfId="96" xr:uid="{00000000-0005-0000-0000-00004A010000}"/>
    <cellStyle name="Moneda [0] 2" xfId="211" xr:uid="{00000000-0005-0000-0000-00004B010000}"/>
    <cellStyle name="Moneda [0] 2 2" xfId="301" xr:uid="{00000000-0005-0000-0000-00004C010000}"/>
    <cellStyle name="Moneda 2" xfId="92" xr:uid="{00000000-0005-0000-0000-00004D010000}"/>
    <cellStyle name="Moneda 2 2" xfId="130" xr:uid="{00000000-0005-0000-0000-00004E010000}"/>
    <cellStyle name="Moneda 2 3" xfId="131" xr:uid="{00000000-0005-0000-0000-00004F010000}"/>
    <cellStyle name="Neutral" xfId="11" builtinId="28" customBuiltin="1"/>
    <cellStyle name="Neutral 2" xfId="77" xr:uid="{00000000-0005-0000-0000-000051010000}"/>
    <cellStyle name="Neutral 2 2" xfId="221" xr:uid="{00000000-0005-0000-0000-000052010000}"/>
    <cellStyle name="Normal" xfId="0" builtinId="0"/>
    <cellStyle name="Normal 10" xfId="367" xr:uid="{00000000-0005-0000-0000-000054010000}"/>
    <cellStyle name="Normal 2" xfId="3" xr:uid="{00000000-0005-0000-0000-000055010000}"/>
    <cellStyle name="Normal 2 2" xfId="74" xr:uid="{00000000-0005-0000-0000-000056010000}"/>
    <cellStyle name="Normal 2 2 2" xfId="90" xr:uid="{00000000-0005-0000-0000-000057010000}"/>
    <cellStyle name="Normal 2 2 3" xfId="327" xr:uid="{00000000-0005-0000-0000-000058010000}"/>
    <cellStyle name="Normal 2 2_PP" xfId="199" xr:uid="{00000000-0005-0000-0000-000059010000}"/>
    <cellStyle name="Normal 3" xfId="51" xr:uid="{00000000-0005-0000-0000-00005A010000}"/>
    <cellStyle name="Normal 3 2" xfId="64" xr:uid="{00000000-0005-0000-0000-00005B010000}"/>
    <cellStyle name="Normal 3 3" xfId="91" xr:uid="{00000000-0005-0000-0000-00005C010000}"/>
    <cellStyle name="Normal 4" xfId="228" xr:uid="{00000000-0005-0000-0000-00005D010000}"/>
    <cellStyle name="Normal 4 2" xfId="311" xr:uid="{00000000-0005-0000-0000-00005E010000}"/>
    <cellStyle name="Normal 4 3" xfId="325" xr:uid="{00000000-0005-0000-0000-00005F010000}"/>
    <cellStyle name="Normal 4_VENTAS" xfId="369" xr:uid="{00000000-0005-0000-0000-000060010000}"/>
    <cellStyle name="Normal 5" xfId="229" xr:uid="{00000000-0005-0000-0000-000061010000}"/>
    <cellStyle name="Normal 5 2" xfId="312" xr:uid="{00000000-0005-0000-0000-000062010000}"/>
    <cellStyle name="Normal 5 3" xfId="326" xr:uid="{00000000-0005-0000-0000-000063010000}"/>
    <cellStyle name="Normal 5_VENTAS" xfId="370" xr:uid="{00000000-0005-0000-0000-000064010000}"/>
    <cellStyle name="Normal 6" xfId="328" xr:uid="{00000000-0005-0000-0000-000065010000}"/>
    <cellStyle name="Normal 7" xfId="329" xr:uid="{00000000-0005-0000-0000-000066010000}"/>
    <cellStyle name="Normal 7 2" xfId="371" xr:uid="{00000000-0005-0000-0000-000067010000}"/>
    <cellStyle name="Normal 8" xfId="339" xr:uid="{00000000-0005-0000-0000-000068010000}"/>
    <cellStyle name="Normal 9" xfId="361" xr:uid="{00000000-0005-0000-0000-000069010000}"/>
    <cellStyle name="Notas" xfId="18" builtinId="10" customBuiltin="1"/>
    <cellStyle name="Porcentaje" xfId="45" builtinId="5"/>
    <cellStyle name="Salida" xfId="13" builtinId="21" customBuiltin="1"/>
    <cellStyle name="Texto de advertencia" xfId="17" builtinId="11" customBuiltin="1"/>
    <cellStyle name="Texto explicativo" xfId="19" builtinId="53" customBuiltin="1"/>
    <cellStyle name="Título" xfId="4" builtinId="15" customBuiltin="1"/>
    <cellStyle name="Título 2" xfId="6" builtinId="17" customBuiltin="1"/>
    <cellStyle name="Título 3" xfId="7" builtinId="18" customBuiltin="1"/>
    <cellStyle name="Título 4" xfId="230" xr:uid="{00000000-0005-0000-0000-000072010000}"/>
    <cellStyle name="Total" xfId="20" builtinId="25" customBuiltin="1"/>
  </cellStyles>
  <dxfs count="574">
    <dxf>
      <numFmt numFmtId="4" formatCode="#,##0.00"/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</dxf>
    <dxf>
      <numFmt numFmtId="0" formatCode="General"/>
    </dxf>
    <dxf>
      <numFmt numFmtId="0" formatCode="General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ill>
        <patternFill>
          <fgColor indexed="64"/>
          <bgColor theme="5" tint="0.59999389629810485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168" formatCode="#,##0.0"/>
    </dxf>
    <dxf>
      <numFmt numFmtId="3" formatCode="#,##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" formatCode="#,##0"/>
    </dxf>
    <dxf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>
          <fgColor indexed="64"/>
          <bgColor theme="5" tint="0.59999389629810485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lor rgb="FFC00000"/>
      </font>
      <fill>
        <patternFill>
          <bgColor rgb="FFFF7C80"/>
        </patternFill>
      </fill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/>
        <right/>
        <top/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ill>
        <patternFill patternType="solid">
          <fgColor indexed="64"/>
          <bgColor theme="6" tint="0.59999389629810485"/>
        </patternFill>
      </fill>
    </dxf>
    <dxf>
      <font>
        <b/>
        <i val="0"/>
      </font>
    </dxf>
    <dxf>
      <numFmt numFmtId="0" formatCode="General"/>
    </dxf>
    <dxf>
      <numFmt numFmtId="0" formatCode="General"/>
      <border diagonalUp="0" diagonalDown="0" outline="0">
        <left/>
        <right/>
        <top/>
        <bottom/>
      </border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3" formatCode="0%"/>
      <border diagonalUp="0" diagonalDown="0" outline="0">
        <left/>
        <right/>
        <top/>
        <bottom/>
      </border>
    </dxf>
    <dxf>
      <numFmt numFmtId="13" formatCode="0%"/>
    </dxf>
    <dxf>
      <numFmt numFmtId="3" formatCode="#,##0"/>
      <border diagonalUp="0" diagonalDown="0" outline="0">
        <left/>
        <right/>
        <top/>
        <bottom/>
      </border>
    </dxf>
    <dxf>
      <numFmt numFmtId="3" formatCode="#,##0"/>
    </dxf>
    <dxf>
      <numFmt numFmtId="4" formatCode="#,##0.00"/>
      <border diagonalUp="0" diagonalDown="0" outline="0">
        <left/>
        <right/>
        <top/>
        <bottom/>
      </border>
    </dxf>
    <dxf>
      <numFmt numFmtId="4" formatCode="#,##0.00"/>
    </dxf>
    <dxf>
      <numFmt numFmtId="0" formatCode="General"/>
      <border diagonalUp="0" diagonalDown="0" outline="0">
        <left/>
        <right/>
        <top/>
        <bottom/>
      </border>
    </dxf>
    <dxf>
      <numFmt numFmtId="0" formatCode="General"/>
    </dxf>
    <dxf>
      <numFmt numFmtId="0" formatCode="General"/>
      <border diagonalUp="0" diagonalDown="0" outline="0">
        <left/>
        <right/>
        <top/>
        <bottom/>
      </border>
    </dxf>
    <dxf>
      <numFmt numFmtId="0" formatCode="General"/>
    </dxf>
    <dxf>
      <numFmt numFmtId="0" formatCode="General"/>
      <border diagonalUp="0" diagonalDown="0" outline="0">
        <left/>
        <right/>
        <top/>
        <bottom/>
      </border>
    </dxf>
    <dxf>
      <numFmt numFmtId="0" formatCode="General"/>
    </dxf>
    <dxf>
      <numFmt numFmtId="1" formatCode="0"/>
      <border diagonalUp="0" diagonalDown="0" outline="0">
        <left/>
        <right/>
        <top/>
        <bottom/>
      </border>
    </dxf>
    <dxf>
      <numFmt numFmtId="1" formatCode="0"/>
    </dxf>
    <dxf>
      <numFmt numFmtId="0" formatCode="General"/>
      <fill>
        <patternFill patternType="solid">
          <fgColor indexed="64"/>
          <bgColor theme="9" tint="0.39997558519241921"/>
        </patternFill>
      </fill>
      <border diagonalUp="0" diagonalDown="0" outline="0">
        <left/>
        <right/>
        <top/>
        <bottom/>
      </border>
    </dxf>
    <dxf>
      <numFmt numFmtId="0" formatCode="General"/>
      <fill>
        <patternFill patternType="solid">
          <fgColor indexed="64"/>
          <bgColor theme="9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9" tint="0.59999389629810485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9" tint="0.59999389629810485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" formatCode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9" formatCode="d/mm/yyyy"/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rgb="FFFFFF00"/>
        </patternFill>
      </fill>
      <alignment horizontal="left" vertical="bottom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FFFF00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protection locked="0" hidden="0"/>
    </dxf>
    <dxf>
      <fill>
        <patternFill patternType="solid">
          <fgColor indexed="64"/>
          <bgColor theme="0"/>
        </patternFill>
      </fill>
      <protection locked="0" hidden="0"/>
    </dxf>
    <dxf>
      <fill>
        <patternFill patternType="solid">
          <fgColor indexed="64"/>
          <bgColor theme="0"/>
        </patternFill>
      </fill>
      <protection locked="0" hidden="0"/>
    </dxf>
    <dxf>
      <fill>
        <patternFill patternType="solid">
          <fgColor indexed="64"/>
          <bgColor theme="0"/>
        </patternFill>
      </fill>
      <protection locked="0" hidden="0"/>
    </dxf>
    <dxf>
      <fill>
        <patternFill patternType="solid">
          <fgColor indexed="64"/>
          <bgColor theme="0"/>
        </patternFill>
      </fill>
      <protection locked="0" hidden="0"/>
    </dxf>
    <dxf>
      <numFmt numFmtId="19" formatCode="d/mm/yyyy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numFmt numFmtId="3" formatCode="#,##0"/>
      <fill>
        <patternFill patternType="solid">
          <fgColor indexed="64"/>
          <bgColor theme="0"/>
        </patternFill>
      </fill>
      <protection locked="0" hidden="0"/>
    </dxf>
    <dxf>
      <fill>
        <patternFill patternType="solid">
          <fgColor indexed="64"/>
          <bgColor theme="0"/>
        </patternFill>
      </fill>
      <protection locked="0" hidden="0"/>
    </dxf>
    <dxf>
      <fill>
        <patternFill patternType="solid">
          <fgColor indexed="64"/>
          <bgColor theme="0"/>
        </patternFill>
      </fill>
      <protection locked="0" hidden="0"/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protection locked="0" hidden="0"/>
    </dxf>
    <dxf>
      <fill>
        <patternFill patternType="solid">
          <fgColor indexed="64"/>
          <bgColor theme="0"/>
        </patternFill>
      </fill>
      <protection locked="0" hidden="0"/>
    </dxf>
    <dxf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  <protection locked="0" hidden="0"/>
    </dxf>
    <dxf>
      <fill>
        <patternFill patternType="solid">
          <fgColor indexed="64"/>
          <bgColor theme="0"/>
        </patternFill>
      </fill>
      <protection locked="0" hidden="0"/>
    </dxf>
    <dxf>
      <fill>
        <patternFill patternType="solid">
          <fgColor indexed="64"/>
          <bgColor theme="0"/>
        </patternFill>
      </fill>
      <protection locked="0" hidden="0"/>
    </dxf>
    <dxf>
      <numFmt numFmtId="0" formatCode="General"/>
      <fill>
        <patternFill patternType="solid">
          <fgColor indexed="64"/>
          <bgColor theme="0"/>
        </patternFill>
      </fill>
      <protection locked="0" hidden="0"/>
    </dxf>
    <dxf>
      <alignment horizontal="left" vertical="top" textRotation="0" wrapText="0" indent="0" justifyLastLine="0" shrinkToFit="0" readingOrder="0"/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numFmt numFmtId="3" formatCode="#,##0"/>
    </dxf>
    <dxf>
      <numFmt numFmtId="3" formatCode="#,##0"/>
    </dxf>
    <dxf>
      <font>
        <b/>
      </font>
    </dxf>
    <dxf>
      <font>
        <b/>
      </font>
    </dxf>
    <dxf>
      <numFmt numFmtId="4" formatCode="#,##0.00"/>
    </dxf>
    <dxf>
      <numFmt numFmtId="4" formatCode="#,##0.00"/>
    </dxf>
    <dxf>
      <alignment horizontal="general"/>
    </dxf>
    <dxf>
      <alignment vertical="top"/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rgb="FF9C0006"/>
      </font>
      <fill>
        <patternFill>
          <bgColor rgb="FFFFC7CE"/>
        </patternFill>
      </fill>
    </dxf>
    <dxf>
      <numFmt numFmtId="19" formatCode="d/mm/yyyy"/>
    </dxf>
    <dxf>
      <alignment vertical="bottom" readingOrder="0"/>
    </dxf>
    <dxf>
      <alignment vertical="bottom" readingOrder="0"/>
    </dxf>
    <dxf>
      <alignment vertical="bottom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>
          <fgColor indexed="64"/>
          <bgColor theme="0"/>
        </patternFill>
      </fill>
    </dxf>
    <dxf>
      <numFmt numFmtId="164" formatCode="_(* #,##0_);_(* \(#,##0\);_(* &quot;-&quot;_);_(@_)"/>
    </dxf>
    <dxf>
      <font>
        <b/>
      </font>
      <fill>
        <patternFill>
          <fgColor theme="0"/>
        </patternFill>
      </fill>
    </dxf>
    <dxf>
      <font>
        <b/>
      </font>
      <fill>
        <patternFill patternType="solid">
          <fgColor indexed="64"/>
          <bgColor theme="4" tint="0.79998168889431442"/>
        </patternFill>
      </fill>
    </dxf>
    <dxf>
      <font>
        <b/>
      </font>
    </dxf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font>
        <b/>
      </font>
    </dxf>
    <dxf>
      <font>
        <b/>
      </font>
    </dxf>
    <dxf>
      <fill>
        <patternFill>
          <bgColor theme="0"/>
        </patternFill>
      </fill>
    </dxf>
    <dxf>
      <font>
        <b val="0"/>
      </font>
    </dxf>
    <dxf>
      <font>
        <i val="0"/>
      </font>
    </dxf>
    <dxf>
      <font>
        <b val="0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0"/>
      </font>
    </dxf>
    <dxf>
      <fill>
        <patternFill>
          <bgColor theme="0"/>
        </patternFill>
      </fill>
    </dxf>
    <dxf>
      <font>
        <color auto="1"/>
      </font>
    </dxf>
    <dxf>
      <font>
        <color auto="1"/>
      </font>
    </dxf>
    <dxf>
      <font>
        <b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/>
      </font>
    </dxf>
    <dxf>
      <font>
        <sz val="16"/>
      </font>
    </dxf>
    <dxf>
      <font>
        <b/>
      </font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sz val="13"/>
      </font>
    </dxf>
    <dxf>
      <font>
        <sz val="13"/>
      </font>
    </dxf>
    <dxf>
      <font>
        <sz val="13"/>
      </font>
    </dxf>
    <dxf>
      <font>
        <sz val="13"/>
      </font>
    </dxf>
    <dxf>
      <font>
        <sz val="13"/>
      </font>
    </dxf>
    <dxf>
      <font>
        <sz val="13"/>
      </font>
    </dxf>
    <dxf>
      <font>
        <sz val="13"/>
      </font>
    </dxf>
    <dxf>
      <font>
        <sz val="13"/>
      </font>
    </dxf>
    <dxf>
      <font>
        <sz val="13"/>
      </font>
    </dxf>
    <dxf>
      <font>
        <color theme="0"/>
      </font>
    </dxf>
    <dxf>
      <fill>
        <patternFill>
          <bgColor theme="0"/>
        </patternFill>
      </fill>
    </dxf>
    <dxf>
      <font>
        <b/>
      </font>
    </dxf>
    <dxf>
      <font>
        <color theme="0"/>
      </font>
    </dxf>
    <dxf>
      <fill>
        <patternFill patternType="solid">
          <bgColor theme="0"/>
        </patternFill>
      </fill>
    </dxf>
    <dxf>
      <fill>
        <patternFill>
          <bgColor theme="4" tint="0.59999389629810485"/>
        </patternFill>
      </fill>
    </dxf>
    <dxf>
      <font>
        <color theme="1"/>
      </font>
    </dxf>
    <dxf>
      <fill>
        <patternFill>
          <bgColor theme="4" tint="0.59999389629810485"/>
        </patternFill>
      </fill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numFmt numFmtId="3" formatCode="#,##0"/>
    </dxf>
    <dxf>
      <numFmt numFmtId="3" formatCode="#,##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b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general" vertical="bottom" textRotation="0" wrapText="0" indent="0" justifyLastLine="0" shrinkToFit="0" readingOrder="0"/>
    </dxf>
    <dxf>
      <font>
        <b/>
        <color theme="1" tint="4.9989318521683403E-2"/>
      </font>
      <alignment horizontal="center"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color theme="1" tint="4.9989318521683403E-2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color theme="1"/>
      </font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sz val="13"/>
      </font>
    </dxf>
    <dxf>
      <font>
        <sz val="13"/>
      </font>
    </dxf>
    <dxf>
      <font>
        <sz val="13"/>
      </font>
    </dxf>
    <dxf>
      <font>
        <sz val="13"/>
      </font>
    </dxf>
    <dxf>
      <font>
        <sz val="13"/>
      </font>
    </dxf>
    <dxf>
      <font>
        <sz val="13"/>
      </font>
    </dxf>
    <dxf>
      <font>
        <sz val="13"/>
      </font>
    </dxf>
    <dxf>
      <font>
        <sz val="13"/>
      </font>
    </dxf>
    <dxf>
      <font>
        <sz val="13"/>
      </font>
    </dxf>
    <dxf>
      <font>
        <sz val="13"/>
      </font>
    </dxf>
    <dxf>
      <font>
        <color theme="1"/>
      </font>
    </dxf>
    <dxf>
      <fill>
        <patternFill>
          <bgColor theme="4" tint="0.59999389629810485"/>
        </patternFill>
      </fill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numFmt numFmtId="3" formatCode="#,##0"/>
    </dxf>
    <dxf>
      <numFmt numFmtId="3" formatCode="#,##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vertical="center"/>
    </dxf>
    <dxf>
      <font>
        <sz val="14"/>
      </font>
    </dxf>
    <dxf>
      <font>
        <sz val="14"/>
      </font>
    </dxf>
    <dxf>
      <font>
        <sz val="14"/>
      </font>
    </dxf>
    <dxf>
      <numFmt numFmtId="3" formatCode="#,##0"/>
    </dxf>
    <dxf>
      <numFmt numFmtId="169" formatCode="_-* #,##0_-;\-* #,##0_-;_-* &quot;-&quot;??_-;_-@_-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3" formatCode="#,##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3" formatCode="#,##0"/>
    </dxf>
    <dxf>
      <numFmt numFmtId="3" formatCode="#,##0"/>
    </dxf>
    <dxf>
      <numFmt numFmtId="3" formatCode="#,##0"/>
    </dxf>
    <dxf>
      <font>
        <sz val="12"/>
      </font>
    </dxf>
    <dxf>
      <font>
        <sz val="12"/>
      </font>
    </dxf>
    <dxf>
      <font>
        <sz val="12"/>
      </font>
    </dxf>
    <dxf>
      <font>
        <b/>
        <sz val="12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/>
    </dxf>
    <dxf>
      <numFmt numFmtId="169" formatCode="_-* #,##0_-;\-* #,##0_-;_-* &quot;-&quot;??_-;_-@_-"/>
    </dxf>
    <dxf>
      <alignment horizontal="center"/>
    </dxf>
    <dxf>
      <font>
        <sz val="12"/>
      </font>
    </dxf>
    <dxf>
      <font>
        <sz val="12"/>
      </font>
    </dxf>
    <dxf>
      <font>
        <sz val="12"/>
      </font>
    </dxf>
    <dxf>
      <numFmt numFmtId="3" formatCode="#,##0"/>
    </dxf>
    <dxf>
      <fill>
        <patternFill>
          <fgColor auto="1"/>
        </patternFill>
      </fill>
      <border>
        <top/>
        <bottom/>
      </border>
    </dxf>
    <dxf>
      <border>
        <top/>
        <bottom/>
      </border>
    </dxf>
    <dxf>
      <border>
        <bottom style="medium">
          <color auto="1"/>
        </bottom>
      </border>
    </dxf>
    <dxf>
      <fill>
        <patternFill>
          <fgColor theme="3" tint="0.59996337778862885"/>
        </patternFill>
      </fill>
      <border>
        <top style="medium">
          <color auto="1"/>
        </top>
        <bottom style="medium">
          <color auto="1"/>
        </bottom>
      </border>
    </dxf>
    <dxf>
      <fill>
        <patternFill patternType="solid">
          <fgColor theme="0"/>
        </patternFill>
      </fill>
    </dxf>
  </dxfs>
  <tableStyles count="1" defaultTableStyle="TableStyleMedium2" defaultPivotStyle="PivotStyleLight16">
    <tableStyle name="Estilo de tabla 1" pivot="0" count="5" xr9:uid="{00000000-0011-0000-FFFF-FFFF00000000}">
      <tableStyleElement type="wholeTable" dxfId="573"/>
      <tableStyleElement type="headerRow" dxfId="572"/>
      <tableStyleElement type="totalRow" dxfId="571"/>
      <tableStyleElement type="firstColumnStripe" dxfId="570"/>
      <tableStyleElement type="firstHeaderCell" dxfId="569"/>
    </tableStyle>
  </tableStyles>
  <colors>
    <mruColors>
      <color rgb="FFCCECFF"/>
      <color rgb="FFFF9999"/>
      <color rgb="FFFF7C80"/>
      <color rgb="FFFF9393"/>
      <color rgb="FFFF4F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2.xml"/><Relationship Id="rId39" Type="http://schemas.microsoft.com/office/2007/relationships/slicerCache" Target="slicerCaches/slicerCache10.xml"/><Relationship Id="rId21" Type="http://schemas.openxmlformats.org/officeDocument/2006/relationships/worksheet" Target="worksheets/sheet21.xml"/><Relationship Id="rId34" Type="http://schemas.microsoft.com/office/2007/relationships/slicerCache" Target="slicerCaches/slicerCache5.xml"/><Relationship Id="rId42" Type="http://schemas.microsoft.com/office/2007/relationships/slicerCache" Target="slicerCaches/slicerCache13.xml"/><Relationship Id="rId47" Type="http://schemas.openxmlformats.org/officeDocument/2006/relationships/connections" Target="connections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pivotCacheDefinition" Target="pivotCache/pivotCacheDefinition5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microsoft.com/office/2007/relationships/slicerCache" Target="slicerCaches/slicerCache3.xml"/><Relationship Id="rId37" Type="http://schemas.microsoft.com/office/2007/relationships/slicerCache" Target="slicerCaches/slicerCache8.xml"/><Relationship Id="rId40" Type="http://schemas.microsoft.com/office/2007/relationships/slicerCache" Target="slicerCaches/slicerCache11.xml"/><Relationship Id="rId45" Type="http://schemas.microsoft.com/office/2007/relationships/slicerCache" Target="slicerCaches/slicerCache1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pivotCacheDefinition" Target="pivotCache/pivotCacheDefinition4.xml"/><Relationship Id="rId36" Type="http://schemas.microsoft.com/office/2007/relationships/slicerCache" Target="slicerCaches/slicerCache7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microsoft.com/office/2007/relationships/slicerCache" Target="slicerCaches/slicerCache2.xml"/><Relationship Id="rId44" Type="http://schemas.microsoft.com/office/2007/relationships/slicerCache" Target="slicerCaches/slicerCache1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pivotCacheDefinition" Target="pivotCache/pivotCacheDefinition3.xml"/><Relationship Id="rId30" Type="http://schemas.microsoft.com/office/2007/relationships/slicerCache" Target="slicerCaches/slicerCache1.xml"/><Relationship Id="rId35" Type="http://schemas.microsoft.com/office/2007/relationships/slicerCache" Target="slicerCaches/slicerCache6.xml"/><Relationship Id="rId43" Type="http://schemas.microsoft.com/office/2007/relationships/slicerCache" Target="slicerCaches/slicerCache14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1.xml"/><Relationship Id="rId33" Type="http://schemas.microsoft.com/office/2007/relationships/slicerCache" Target="slicerCaches/slicerCache4.xml"/><Relationship Id="rId38" Type="http://schemas.microsoft.com/office/2007/relationships/slicerCache" Target="slicerCaches/slicerCache9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microsoft.com/office/2007/relationships/slicerCache" Target="slicerCaches/slicerCache1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13607</xdr:colOff>
      <xdr:row>0</xdr:row>
      <xdr:rowOff>0</xdr:rowOff>
    </xdr:from>
    <xdr:ext cx="304800" cy="304800"/>
    <xdr:sp macro="" textlink="">
      <xdr:nvSpPr>
        <xdr:cNvPr id="4" name="AutoShape 1" descr="Resultado de imagen para KIKES LOG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381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347093</xdr:colOff>
      <xdr:row>1</xdr:row>
      <xdr:rowOff>169637</xdr:rowOff>
    </xdr:from>
    <xdr:to>
      <xdr:col>6</xdr:col>
      <xdr:colOff>26309</xdr:colOff>
      <xdr:row>6</xdr:row>
      <xdr:rowOff>154803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TIPO DE HUEVO">
              <a:extLs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 DE HUEV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7093" y="302987"/>
              <a:ext cx="6786783" cy="111864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453</xdr:colOff>
      <xdr:row>1</xdr:row>
      <xdr:rowOff>91470</xdr:rowOff>
    </xdr:from>
    <xdr:to>
      <xdr:col>15</xdr:col>
      <xdr:colOff>807844</xdr:colOff>
      <xdr:row>5</xdr:row>
      <xdr:rowOff>169636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TIPO HUEVO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 HUEV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349310" y="227541"/>
              <a:ext cx="4431393" cy="92906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30</xdr:col>
      <xdr:colOff>1205853</xdr:colOff>
      <xdr:row>1</xdr:row>
      <xdr:rowOff>165857</xdr:rowOff>
    </xdr:from>
    <xdr:to>
      <xdr:col>35</xdr:col>
      <xdr:colOff>912120</xdr:colOff>
      <xdr:row>6</xdr:row>
      <xdr:rowOff>40920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TIPO DE HUEVO ">
              <a:extLst>
                <a:ext uri="{FF2B5EF4-FFF2-40B4-BE49-F238E27FC236}">
                  <a16:creationId xmlns:a16="http://schemas.microsoft.com/office/drawing/2014/main" id="{00000000-0008-0000-0000-000009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 DE HUEVO 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290012" y="300636"/>
              <a:ext cx="2877045" cy="101425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28</xdr:col>
      <xdr:colOff>200501</xdr:colOff>
      <xdr:row>1</xdr:row>
      <xdr:rowOff>152556</xdr:rowOff>
    </xdr:from>
    <xdr:to>
      <xdr:col>30</xdr:col>
      <xdr:colOff>719213</xdr:colOff>
      <xdr:row>6</xdr:row>
      <xdr:rowOff>737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TIPO DE HUEVO 1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 DE HUEV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909125" y="283525"/>
              <a:ext cx="2958993" cy="9911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218598</xdr:colOff>
      <xdr:row>80</xdr:row>
      <xdr:rowOff>135731</xdr:rowOff>
    </xdr:from>
    <xdr:to>
      <xdr:col>15</xdr:col>
      <xdr:colOff>135538</xdr:colOff>
      <xdr:row>87</xdr:row>
      <xdr:rowOff>28731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CANAL">
              <a:extLst>
                <a:ext uri="{FF2B5EF4-FFF2-40B4-BE49-F238E27FC236}">
                  <a16:creationId xmlns:a16="http://schemas.microsoft.com/office/drawing/2014/main" id="{444ED317-BCEC-E652-0AD3-DC437310840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NA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753623" y="13518356"/>
              <a:ext cx="3470435" cy="129444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196209</xdr:colOff>
      <xdr:row>14</xdr:row>
      <xdr:rowOff>90079</xdr:rowOff>
    </xdr:from>
    <xdr:to>
      <xdr:col>2</xdr:col>
      <xdr:colOff>475609</xdr:colOff>
      <xdr:row>35</xdr:row>
      <xdr:rowOff>153377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Edad 1">
              <a:extLst>
                <a:ext uri="{FF2B5EF4-FFF2-40B4-BE49-F238E27FC236}">
                  <a16:creationId xmlns:a16="http://schemas.microsoft.com/office/drawing/2014/main" id="{00000000-0008-0000-01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ad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8114" y="2570389"/>
              <a:ext cx="1855651" cy="37742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52443</xdr:colOff>
      <xdr:row>0</xdr:row>
      <xdr:rowOff>104215</xdr:rowOff>
    </xdr:from>
    <xdr:to>
      <xdr:col>7</xdr:col>
      <xdr:colOff>466072</xdr:colOff>
      <xdr:row>4</xdr:row>
      <xdr:rowOff>93980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tipo 1">
              <a:extLst>
                <a:ext uri="{FF2B5EF4-FFF2-40B4-BE49-F238E27FC236}">
                  <a16:creationId xmlns:a16="http://schemas.microsoft.com/office/drawing/2014/main" id="{00000000-0008-0000-0100-000006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10289" y="102310"/>
              <a:ext cx="6808216" cy="69924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609600</xdr:colOff>
          <xdr:row>0</xdr:row>
          <xdr:rowOff>38100</xdr:rowOff>
        </xdr:from>
        <xdr:to>
          <xdr:col>9</xdr:col>
          <xdr:colOff>800100</xdr:colOff>
          <xdr:row>1</xdr:row>
          <xdr:rowOff>88900</xdr:rowOff>
        </xdr:to>
        <xdr:sp macro="" textlink="">
          <xdr:nvSpPr>
            <xdr:cNvPr id="2051" name="Button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2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es-CO" sz="1100" b="1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DESFILTRAR</a:t>
              </a:r>
              <a:endParaRPr lang="es-CO" sz="11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endParaRPr>
            </a:p>
            <a:p>
              <a:pPr algn="ctr" rtl="0">
                <a:defRPr sz="1000"/>
              </a:pPr>
              <a:endParaRPr lang="es-CO" sz="11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571500</xdr:colOff>
          <xdr:row>1</xdr:row>
          <xdr:rowOff>146050</xdr:rowOff>
        </xdr:from>
        <xdr:to>
          <xdr:col>9</xdr:col>
          <xdr:colOff>831850</xdr:colOff>
          <xdr:row>3</xdr:row>
          <xdr:rowOff>0</xdr:rowOff>
        </xdr:to>
        <xdr:sp macro="" textlink="">
          <xdr:nvSpPr>
            <xdr:cNvPr id="2053" name="Button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2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es-CO" sz="1100" b="1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EDAD MAYOR A 5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533400</xdr:colOff>
          <xdr:row>3</xdr:row>
          <xdr:rowOff>69850</xdr:rowOff>
        </xdr:from>
        <xdr:to>
          <xdr:col>10</xdr:col>
          <xdr:colOff>273050</xdr:colOff>
          <xdr:row>4</xdr:row>
          <xdr:rowOff>114300</xdr:rowOff>
        </xdr:to>
        <xdr:sp macro="" textlink="">
          <xdr:nvSpPr>
            <xdr:cNvPr id="2054" name="Button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2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es-CO" sz="1100" b="1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EDAD MENOR O IGUAL A 5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8</xdr:col>
      <xdr:colOff>586602</xdr:colOff>
      <xdr:row>5</xdr:row>
      <xdr:rowOff>35775</xdr:rowOff>
    </xdr:from>
    <xdr:to>
      <xdr:col>11</xdr:col>
      <xdr:colOff>208783</xdr:colOff>
      <xdr:row>40</xdr:row>
      <xdr:rowOff>94207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DESTINO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STIN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769014" y="969599"/>
              <a:ext cx="3006357" cy="659519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198344</xdr:colOff>
      <xdr:row>2</xdr:row>
      <xdr:rowOff>30070</xdr:rowOff>
    </xdr:from>
    <xdr:to>
      <xdr:col>2</xdr:col>
      <xdr:colOff>436971</xdr:colOff>
      <xdr:row>12</xdr:row>
      <xdr:rowOff>66992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ZONA 1">
              <a:extLst>
                <a:ext uri="{FF2B5EF4-FFF2-40B4-BE49-F238E27FC236}">
                  <a16:creationId xmlns:a16="http://schemas.microsoft.com/office/drawing/2014/main" id="{00000000-0008-0000-0100-000007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ZON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1519" y="407895"/>
              <a:ext cx="1828800" cy="141866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121920</xdr:colOff>
      <xdr:row>5</xdr:row>
      <xdr:rowOff>163831</xdr:rowOff>
    </xdr:from>
    <xdr:to>
      <xdr:col>1</xdr:col>
      <xdr:colOff>893445</xdr:colOff>
      <xdr:row>21</xdr:row>
      <xdr:rowOff>173355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DESTINO 1">
              <a:extLst>
                <a:ext uri="{FF2B5EF4-FFF2-40B4-BE49-F238E27FC236}">
                  <a16:creationId xmlns:a16="http://schemas.microsoft.com/office/drawing/2014/main" id="{0F37BACC-C113-2825-87E7-BB8892D46B4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STIN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1920" y="733141"/>
              <a:ext cx="1559801" cy="295242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106681</xdr:colOff>
      <xdr:row>6</xdr:row>
      <xdr:rowOff>5715</xdr:rowOff>
    </xdr:from>
    <xdr:to>
      <xdr:col>10</xdr:col>
      <xdr:colOff>283841</xdr:colOff>
      <xdr:row>26</xdr:row>
      <xdr:rowOff>97155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DESTINO 2">
              <a:extLst>
                <a:ext uri="{FF2B5EF4-FFF2-40B4-BE49-F238E27FC236}">
                  <a16:creationId xmlns:a16="http://schemas.microsoft.com/office/drawing/2014/main" id="{DEED4362-8EA3-1367-0B17-05ADFF16E63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STINO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94421" y="935355"/>
              <a:ext cx="1704975" cy="37452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16</xdr:col>
      <xdr:colOff>74296</xdr:colOff>
      <xdr:row>5</xdr:row>
      <xdr:rowOff>171450</xdr:rowOff>
    </xdr:from>
    <xdr:to>
      <xdr:col>18</xdr:col>
      <xdr:colOff>321945</xdr:colOff>
      <xdr:row>19</xdr:row>
      <xdr:rowOff>126365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DESTINO 3">
              <a:extLst>
                <a:ext uri="{FF2B5EF4-FFF2-40B4-BE49-F238E27FC236}">
                  <a16:creationId xmlns:a16="http://schemas.microsoft.com/office/drawing/2014/main" id="{02C6DE38-FBB0-FEDA-086F-5B1821D9504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STINO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354676" y="918210"/>
              <a:ext cx="1607820" cy="25222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0</xdr:col>
      <xdr:colOff>218966</xdr:colOff>
      <xdr:row>0</xdr:row>
      <xdr:rowOff>98534</xdr:rowOff>
    </xdr:from>
    <xdr:to>
      <xdr:col>1</xdr:col>
      <xdr:colOff>875862</xdr:colOff>
      <xdr:row>5</xdr:row>
      <xdr:rowOff>54742</xdr:rowOff>
    </xdr:to>
    <xdr:sp macro="[0]!Módulo1.CrearColumnaGestion" textlink="">
      <xdr:nvSpPr>
        <xdr:cNvPr id="5" name="Rectángulo: esquinas redondeadas 4">
          <a:extLst>
            <a:ext uri="{FF2B5EF4-FFF2-40B4-BE49-F238E27FC236}">
              <a16:creationId xmlns:a16="http://schemas.microsoft.com/office/drawing/2014/main" id="{ED645B86-B03B-2F33-CA03-5901ADC371C2}"/>
            </a:ext>
          </a:extLst>
        </xdr:cNvPr>
        <xdr:cNvSpPr/>
      </xdr:nvSpPr>
      <xdr:spPr>
        <a:xfrm>
          <a:off x="218966" y="98534"/>
          <a:ext cx="1445172" cy="525518"/>
        </a:xfrm>
        <a:prstGeom prst="round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O" sz="1600" b="1">
              <a:solidFill>
                <a:schemeClr val="bg1"/>
              </a:solidFill>
            </a:rPr>
            <a:t>EJECUTAR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181832</xdr:colOff>
      <xdr:row>1</xdr:row>
      <xdr:rowOff>366309</xdr:rowOff>
    </xdr:from>
    <xdr:to>
      <xdr:col>1</xdr:col>
      <xdr:colOff>625793</xdr:colOff>
      <xdr:row>6</xdr:row>
      <xdr:rowOff>78123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GRUPO">
              <a:extLst>
                <a:ext uri="{FF2B5EF4-FFF2-40B4-BE49-F238E27FC236}">
                  <a16:creationId xmlns:a16="http://schemas.microsoft.com/office/drawing/2014/main" id="{00000000-0008-0000-03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RUP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8657" y="548078"/>
              <a:ext cx="1219931" cy="9111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129383</xdr:colOff>
      <xdr:row>0</xdr:row>
      <xdr:rowOff>154781</xdr:rowOff>
    </xdr:from>
    <xdr:to>
      <xdr:col>7</xdr:col>
      <xdr:colOff>178258</xdr:colOff>
      <xdr:row>3</xdr:row>
      <xdr:rowOff>2540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TIPO">
              <a:extLst>
                <a:ext uri="{FF2B5EF4-FFF2-40B4-BE49-F238E27FC236}">
                  <a16:creationId xmlns:a16="http://schemas.microsoft.com/office/drawing/2014/main" id="{00000000-0008-0000-03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50208" y="154781"/>
              <a:ext cx="7872094" cy="67214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302547</xdr:colOff>
      <xdr:row>6</xdr:row>
      <xdr:rowOff>111596</xdr:rowOff>
    </xdr:from>
    <xdr:to>
      <xdr:col>10</xdr:col>
      <xdr:colOff>170515</xdr:colOff>
      <xdr:row>18</xdr:row>
      <xdr:rowOff>136175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INVENTARIO">
              <a:extLs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NVENTARI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898985" y="1492721"/>
              <a:ext cx="1569907" cy="217468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184571</xdr:colOff>
      <xdr:row>7</xdr:row>
      <xdr:rowOff>171451</xdr:rowOff>
    </xdr:from>
    <xdr:to>
      <xdr:col>1</xdr:col>
      <xdr:colOff>664687</xdr:colOff>
      <xdr:row>16</xdr:row>
      <xdr:rowOff>152399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TIPO 2">
              <a:extLst>
                <a:ext uri="{FF2B5EF4-FFF2-40B4-BE49-F238E27FC236}">
                  <a16:creationId xmlns:a16="http://schemas.microsoft.com/office/drawing/2014/main" id="{00000000-0008-0000-0300-000006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1396" y="1731170"/>
              <a:ext cx="1256086" cy="158829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ba.maldonado" refreshedDate="46308.374756944446" createdVersion="8" refreshedVersion="8" minRefreshableVersion="3" recordCount="518" xr:uid="{00000000-000A-0000-FFFF-FFFF11000000}">
  <cacheSource type="worksheet">
    <worksheetSource ref="A1:Z1048576" sheet="INV. EDADES"/>
  </cacheSource>
  <cacheFields count="26">
    <cacheField name="CEDI" numFmtId="0">
      <sharedItems containsBlank="1" count="30">
        <s v="Barranquilla"/>
        <s v="Bogota Montevideo"/>
        <s v="CE Medellin"/>
        <s v="Bucaramanga"/>
        <s v="Cali"/>
        <s v="Cucuta"/>
        <s v="Medellin"/>
        <s v="Monteria"/>
        <s v="Santa Marta"/>
        <s v="Valledupar"/>
        <s v="Alka1"/>
        <s v="BE"/>
        <s v="Lanza"/>
        <s v="Palmas"/>
        <s v="Sincelejo"/>
        <s v="CE Barranquilla"/>
        <s v="Bogota Siberia"/>
        <s v="CE Cali"/>
        <s v="CE Monteria"/>
        <s v="Pasto"/>
        <s v="Alka2"/>
        <s v="Cartagena"/>
        <s v="Villavicencio"/>
        <s v="Popayan"/>
        <m/>
        <s v="BODEGA KIGT" u="1"/>
        <s v="CE Bogota" u="1"/>
        <s v="Pereira" u="1"/>
        <s v="KIGT" u="1"/>
        <s v="#REF!" u="1"/>
      </sharedItems>
    </cacheField>
    <cacheField name="Fecha" numFmtId="14">
      <sharedItems containsNonDate="0" containsDate="1" containsString="0" containsBlank="1" minDate="2026-10-13T00:00:00" maxDate="2026-10-14T00:00:00"/>
    </cacheField>
    <cacheField name="Edad" numFmtId="0">
      <sharedItems containsString="0" containsBlank="1" containsNumber="1" containsInteger="1" minValue="-6" maxValue="30" count="26">
        <n v="6"/>
        <n v="4"/>
        <n v="7"/>
        <n v="5"/>
        <n v="10"/>
        <n v="3"/>
        <n v="8"/>
        <n v="2"/>
        <n v="1"/>
        <n v="9"/>
        <m/>
        <n v="11" u="1"/>
        <n v="13" u="1"/>
        <n v="12" u="1"/>
        <n v="0" u="1"/>
        <n v="18" u="1"/>
        <n v="15" u="1"/>
        <n v="-6" u="1"/>
        <n v="14" u="1"/>
        <n v="30" u="1"/>
        <n v="16" u="1"/>
        <n v="17" u="1"/>
        <n v="20" u="1"/>
        <n v="19" u="1"/>
        <n v="21" u="1"/>
        <n v="22" u="1"/>
      </sharedItems>
    </cacheField>
    <cacheField name="Item" numFmtId="0">
      <sharedItems containsString="0" containsBlank="1" containsNumber="1" containsInteger="1" minValue="100" maxValue="2410401" count="121">
        <n v="2152388"/>
        <n v="110316"/>
        <n v="112268"/>
        <n v="112379"/>
        <n v="2110202"/>
        <n v="2110302"/>
        <n v="2110317"/>
        <n v="2110402"/>
        <n v="2110403"/>
        <n v="112271"/>
        <n v="112357"/>
        <n v="114379"/>
        <n v="152384"/>
        <n v="2010102"/>
        <n v="2110217"/>
        <n v="2112207"/>
        <n v="13358"/>
        <n v="13324"/>
        <n v="13420"/>
        <n v="2010301"/>
        <n v="2410401"/>
        <n v="110480"/>
        <n v="2114379"/>
        <n v="2114357"/>
        <n v="2114268"/>
        <n v="2114158"/>
        <n v="2110327"/>
        <n v="2110427"/>
        <n v="152382"/>
        <n v="2013322"/>
        <n v="2013419"/>
        <n v="114268"/>
        <n v="114357"/>
        <n v="13461"/>
        <n v="13561"/>
        <n v="10601"/>
        <n v="2010501"/>
        <n v="72002"/>
        <n v="73001"/>
        <n v="75201"/>
        <n v="75301"/>
        <n v="75401"/>
        <n v="75501"/>
        <n v="79110"/>
        <n v="10501"/>
        <n v="271901"/>
        <n v="273003"/>
        <n v="273001"/>
        <n v="72001"/>
        <n v="72003"/>
        <n v="79101"/>
        <n v="79111"/>
        <n v="13459"/>
        <n v="272008"/>
        <n v="110303"/>
        <n v="272003"/>
        <n v="72007"/>
        <n v="272002"/>
        <n v="10401"/>
        <n v="2010401"/>
        <n v="13403"/>
        <n v="2110303"/>
        <m/>
        <n v="110416" u="1"/>
        <n v="10103" u="1"/>
        <n v="13480" u="1"/>
        <n v="74001" u="1"/>
        <n v="272001" u="1"/>
        <n v="10301" u="1"/>
        <n v="13421" u="1"/>
        <n v="2013421" u="1"/>
        <n v="13524" u="1"/>
        <n v="13469" u="1"/>
        <n v="110402" u="1"/>
        <n v="114365" u="1"/>
        <n v="274001" u="1"/>
        <n v="132357" u="1"/>
        <n v="142111" u="1"/>
        <n v="72005" u="1"/>
        <n v="72012" u="1"/>
        <n v="73005" u="1"/>
        <n v="73003" u="1"/>
        <n v="13417" u="1"/>
        <n v="13512" u="1"/>
        <n v="152381" u="1"/>
        <n v="76601" u="1"/>
        <n v="13424" u="1"/>
        <n v="13503" u="1"/>
        <n v="110322" u="1"/>
        <n v="2110404" u="1"/>
        <n v="72006" u="1"/>
        <n v="13322" u="1"/>
        <n v="13419" u="1"/>
        <n v="152281" u="1"/>
        <n v="394" u="1"/>
        <n v="71901" u="1"/>
        <n v="13359" u="1"/>
        <n v="110472" u="1"/>
        <n v="111301" u="1"/>
        <n v="76401" u="1"/>
        <n v="13559" u="1"/>
        <n v="2013403" u="1"/>
        <n v="110202" u="1"/>
        <n v="410401" u="1"/>
        <n v="11301" u="1"/>
        <n v="152380" u="1"/>
        <n v="110302" u="1"/>
        <n v="112301" u="1"/>
        <n v="10201" u="1"/>
        <n v="75101" u="1"/>
        <n v="12357" u="1"/>
        <n v="13303" u="1"/>
        <n v="142120" u="1"/>
        <n v="143230" u="1"/>
        <n v="110484" u="1"/>
        <n v="13558" u="1"/>
        <n v="2112379" u="1"/>
        <n v="2110203" u="1"/>
        <n v="100" u="1"/>
        <n v="110384" u="1"/>
        <n v="2013461" u="1"/>
      </sharedItems>
    </cacheField>
    <cacheField name="CANTIDAD" numFmtId="0">
      <sharedItems containsString="0" containsBlank="1" containsNumber="1" containsInteger="1" minValue="12" maxValue="505778"/>
    </cacheField>
    <cacheField name="Referencia" numFmtId="0">
      <sharedItems containsBlank="1" count="117">
        <s v="HUEVO L X 15 PAGUE 14 PET EN CANASTA."/>
        <s v="HUEVO L X30 CARTON VERDE CON ETIQUETA"/>
        <s v="HUEVO XL X 15 PET CAJA X 300"/>
        <s v="HUEVO L X 30 PET CAJA X 300"/>
        <s v="HUEVO XL X 30 CARTON VERDE CANASTA"/>
        <s v="HUEVO L X 30 CARTON VERDE CANASTA"/>
        <s v="HUEVO L X 30 CARTON VERDE AMARRADO SIN ETIQUETA"/>
        <s v="HUEVO M X 30 CARTON VERDE CANASTA"/>
        <s v="HUEVO M X30 CARTON VERDE AMARRADO CANASTA"/>
        <s v="HUEVO XL X 15 PET CAJA X 300 - TAT"/>
        <s v="HUEVO L X 12 PET CAJA X 120"/>
        <s v="HUEVO L X 30 PET CAJA X 300 PV."/>
        <s v="HUEVO L X 15 PAGUE 14 PET CAJA X 300."/>
        <s v="HUEVO YUMBO X20 CARTON VERDE CANASTA"/>
        <s v="HUEVO XL X 30 CARTON VERDE AMARRADO SIN ETIQUETA CANASTA"/>
        <s v="HUEVO XL X 15 PET CANASTA"/>
        <s v="HUEVO AA ROJO X 288 CARTON GRIS CAJA-EN DOCENERA-SOL NACIENT."/>
        <s v="HUEVO AA X 30 BAND GRIS AMARRADO TAPA VERDE ALAT - ESTIBADO"/>
        <s v="HUEVO A X 30 BAND GRIS AMARRADO SOL NACIENTE SANTANDER."/>
        <s v="HUEVO AA X30 CARTON GRIS CANASTA"/>
        <s v="HUEVO CE X 30 CARTON GRIS CANASTA"/>
        <s v="HUEVO M X30 CARTON VERDE CAJA X 360"/>
        <s v="HUEVO L X 30 PET CANASTA X 180 PV"/>
        <s v="HUEVO L X 12 PET CANASTA X 144 PV"/>
        <s v="HUEVO XL X 15 PET CANASTA X 180 PV"/>
        <s v="HUEVO XXL X 10 PET CANASTA X 100 PV"/>
        <s v="HUEVO L X 30 CARTON VERDE CANASTA - BUCAROS"/>
        <s v="HUEVO M X 30 CARTON VERDE CANASTA - BUCAROS"/>
        <s v="HUEVO L X 30 PAGUE 28 PET CAJA X 300"/>
        <s v="HUEVO AA X 30 BAND GRIS AMARRADO TAPA VERDE ALAT CANASTA"/>
        <s v="HUEVO A X 30 CARTON GRIS AMARRADO SOL NACIENTE CANASTA."/>
        <s v="HUEVO XL X 15 PET CAJA X 300 PV."/>
        <s v="HUEVO L X 12 PET CAJA X 120 PV."/>
        <s v="HUEVO A X 30 BAND GRIS AMARRADO - OLIMPICA"/>
        <s v="HUEVO B X 30 BAND GRIS AMARRADO - OLIMPICA"/>
        <s v="HUEVO CX30 CARTON GRIS"/>
        <s v="HUEVO B X30 CARTON GRIS CANASTA"/>
        <s v="HUEVO SUCIO ZF"/>
        <s v="HUEVO PICADO ROJO"/>
        <s v="HUEVO AAA X 30 CARTON GRIS LZ"/>
        <s v="HUEVO AA X 30 CARTON GRIS LZ"/>
        <s v="HUEVO A X 30 CARTON GRIS LZ"/>
        <s v="HUEVO B X 30 CARTON GRIS LZ"/>
        <s v="HUEVO ROTO - ZF"/>
        <s v="HUEVO B X30 CARTON GRIS"/>
        <s v="HUEVO MAL MARCADO CANASTA"/>
        <s v="HUEVO PICADO ZF MARCADO X 30 BANDEJAS GRIS CANASTA"/>
        <s v="HUEVO PICADO X 30 BANDEJA GRIS CANASTA"/>
        <s v="HUEVO SUCIO DE JAULA"/>
        <s v="HUEVO SUCIO ZF MARCADO"/>
        <s v="HUEVO ROTO"/>
        <s v="HUEVO ROTO ZF- SANTANDER"/>
        <s v="HUEVO A X 300 BANDEJA GRIS ALAT CAJA AMARRADO"/>
        <s v="HUEVO SUCIO BASE LAVADO ZF X 30 BANDEJA GRIS CANASTA"/>
        <s v="HUEVO L X30 CARTON VERDE AMARRADO"/>
        <s v="HUEVO SUCIO ZF MARCADO X 30 BANDEJA GRIS CANASTA"/>
        <s v="HUEVO SUCIO BASE X 30 BANDEJA GRIS"/>
        <s v="HUEVO SUCIO ZF SIN MARCA X 30 BANDEJA GRIS CANASTA"/>
        <s v="HUEVO A X30 CARTON GRIS"/>
        <s v="HUEVO A X30 CARTON GRIS CANASTA"/>
        <s v="HUEVO A X 30 BAND GRIS AMARRADO ALAT"/>
        <s v="HUEVO L X30 CARTON VERDE AMARRADO CANASTA"/>
        <e v="#N/A"/>
        <m/>
        <s v="HUEVO MX30 CARTON VERDE CON ETIQUETA" u="1"/>
        <s v="HUEVO YUMBO X20 CARTON VERDE AMARRADO" u="1"/>
        <s v="HUEVO A X 30 BANDEJA GRIS ALAT CAJA X 360" u="1"/>
        <s v="HUEVO DE BAJA ROTACION" u="1"/>
        <s v="HUEVO SUCIO SIN MARCA X 30 BANDEJA GRIS CANASTA" u="1"/>
        <s v="HUEVO AA X30 CARTON GRIS" u="1"/>
        <s v="HUEVO A X 30 CARTON GRIS AMARRADO - ALKOSTO." u="1"/>
        <s v="HUEVO A X 30 CARTON GRIS AMARRADO ALKOSTO CANASTA" u="1"/>
        <s v="HUEVO B X 240 BANDEJA GRIS CAJA AMARRADO BUENASOS." u="1"/>
        <s v="HUEVO A X 300 BAND GRIS CAJA AMARR ÉXITO." u="1"/>
        <s v="HUEVO M X 30 CARTON VERDE" u="1"/>
        <s v="HUEVO L X 15 PET CAJA X 300 PV." u="1"/>
        <s v="HUEVO BAJA ROTACIÓN CANASTA" u="1"/>
        <s v="HCP L X 12 PET VERDE  CAJA X 120" u="1"/>
        <s v="HUEVO SUCIO SIN MARCA X30 BANDEJA GRIS LZ" u="1"/>
        <s v="HUEVO SUCIO ZF BANDEJA PLASTICA" u="1"/>
        <s v="HUEVO PICADO SG" u="1"/>
        <s v="HUEVO PICADO ZF MARCADO X 30 BANDEJA GRIS" u="1"/>
        <s v="HUEVO A X 30 CARTON GRIS AMARRADO SOL NACIENTE BARRANQUILLA." u="1"/>
        <s v="HUEVO B X 30 CARTON GRIS AMARRADO BUENASOS." u="1"/>
        <s v="HUEVO L X 12 PAGUE 11 PET CAJA X 120" u="1"/>
        <s v="REVOLTURA COMERCIAL MEDIANA" u="1"/>
        <s v="HUEVO A X 30 BAND GRIS AMARRADO ALAT - ESTIBADO" u="1"/>
        <s v="HUEVO B X 30 BAND GRIS AMARRADO ALAT" u="1"/>
        <s v="HUEVO L X 30 CARTON VERDE AMARRADO - VENTA INTERNA" u="1"/>
        <s v="HUEVO M X 30 FS CARTON VERDE CON ETIQUETA CANASTA" u="1"/>
        <s v="HUEVO SUCIO MARCADO" u="1"/>
        <s v="HUEVO AA X 30 BAND GRIS AMARRADO TAPA VERDE ALAT." u="1"/>
        <s v="HUEVO A X 30 CARTON GRIS AMARRADO SOL NACIENTE." u="1"/>
        <s v="HUEVO XL X 15 PAGUE 14 PET CAJA X 300" u="1"/>
        <s v="HUEVO MAL MARCADO" u="1"/>
        <s v="HUEVO AA X 300 BANDEJA GRIS ALAT CAJA AMARRADO" u="1"/>
        <s v="HUEVO M X30 CARTON VERDE CAJA  X 60" u="1"/>
        <s v="HUEVO L X 30 BAND. PLASTICA" u="1"/>
        <s v="REVOLTURA ROJA" u="1"/>
        <s v="HUEVO B X 300 BANDEJA GRIS ALAT CAJA AMARRADO" u="1"/>
        <s v="HUEVO A X 30 BANDEJA GRIS AMARRADO ALAT CANASTA" u="1"/>
        <s v="HUEVO XL X 30 CARTON VERDE" u="1"/>
        <s v="HUEVO SUCIO BASE LAVADO ZF X 30 BANDEJA " u="1"/>
        <s v="HUEVO AA X 30 BAND. PLASTICA" u="1"/>
        <s v="HUEVO L X 15 PAGUE 14 PET CAJA X 300 - BGA" u="1"/>
        <s v="HUEVO L X 30 CARTON VERDE" u="1"/>
        <s v="HUEVO L X 30 PET" u="1"/>
        <s v="HUEVO AAA X30 CARTON GRIS" u="1"/>
        <s v="HUEVO YUMBO X20 CARTON VERDE LZ SIN MARCA" u="1"/>
        <s v="HUEVO AA X 30 BAND GRIS AMARRADO ALAT" u="1"/>
        <s v="HUEVO M CARTON VERDE CAJA X 300 CON ETIQUETA" u="1"/>
        <s v="HUEVO B X 30 BAND GRIS CAJA X 240 AMARR SOL NACIENTE - ALAT" u="1"/>
        <s v=" HUEVO L X 30 PET CANASTA X 180" u="1"/>
        <s v="HUEVO XL X 30 CARTON VERDE AMARRADO" u="1"/>
        <s v="HUEVO SIN CLASIFICAR ROJO" u="1"/>
        <s v="HUEVO L X 30 CARTON VERDE CAJA X 300 CON ETIQUETA" u="1"/>
        <s v="HUEVO A X 30 BAND GRIS AMARRADO CANASTA - OLIMPICA" u="1"/>
      </sharedItems>
    </cacheField>
    <cacheField name="DESTINO" numFmtId="0">
      <sharedItems containsBlank="1" count="29">
        <s v="TAT BARRANQUILLA"/>
        <s v="TAT BOGOTA MONTEVIDEO"/>
        <s v="TAT CE MEDELLIN"/>
        <s v="TAT BUCARAMANGA"/>
        <s v="TAT CALI"/>
        <s v="TAT CUCUTA"/>
        <s v="TAT MEDELLIN"/>
        <s v="TAT MONTERIA"/>
        <s v="TAT SANTA MARTA "/>
        <s v="TAT VALLEDUPAR"/>
        <s v="ALKA1"/>
        <s v="BELLAVISTA"/>
        <s v="LANZA"/>
        <s v="PALMAS"/>
        <s v="TAT SINCELEJO"/>
        <s v="TAT CE BARRANQUILLA"/>
        <s v="TAT BOGOTA SIBERIA"/>
        <s v="TAT CE CALI"/>
        <s v="TAT CE MONTERIA"/>
        <s v="TAT PASTO"/>
        <s v="ALKA2"/>
        <s v="TAT CARTAGENA"/>
        <s v="TAT VILLAVICENCIO"/>
        <s v="TAT POPAYAN"/>
        <e v="#N/A"/>
        <m/>
        <s v="BODEGA EVENTUALIDAD" u="1"/>
        <s v="TAT CE BOGOTA" u="1"/>
        <s v="OL. PEREIRA" u="1"/>
      </sharedItems>
    </cacheField>
    <cacheField name="tipo" numFmtId="0">
      <sharedItems containsBlank="1"/>
    </cacheField>
    <cacheField name="TIPO HUEVO" numFmtId="0">
      <sharedItems containsBlank="1"/>
    </cacheField>
    <cacheField name="ZONA" numFmtId="0">
      <sharedItems containsBlank="1"/>
    </cacheField>
    <cacheField name="DIAS INV" numFmtId="0">
      <sharedItems containsString="0" containsBlank="1" containsNumber="1" containsInteger="1" minValue="0" maxValue="0"/>
    </cacheField>
    <cacheField name="Columna4" numFmtId="0">
      <sharedItems containsBlank="1"/>
    </cacheField>
    <cacheField name="INVENTARIO TOTAL" numFmtId="0">
      <sharedItems containsString="0" containsBlank="1" containsNumber="1" containsInteger="1" minValue="0" maxValue="0"/>
    </cacheField>
    <cacheField name="% INV TOTAL" numFmtId="0">
      <sharedItems containsString="0" containsBlank="1" containsNumber="1" containsInteger="1" minValue="0" maxValue="0"/>
    </cacheField>
    <cacheField name="Columna2" numFmtId="0">
      <sharedItems containsBlank="1" containsMixedTypes="1" containsNumber="1" containsInteger="1" minValue="0" maxValue="0"/>
    </cacheField>
    <cacheField name="COBERTURA" numFmtId="0">
      <sharedItems containsString="0" containsBlank="1" containsNumber="1" containsInteger="1" minValue="0" maxValue="0"/>
    </cacheField>
    <cacheField name="CodigoEspecial" numFmtId="0">
      <sharedItems containsString="0" containsBlank="1" containsNumber="1" containsInteger="1" minValue="72001" maxValue="273003"/>
    </cacheField>
    <cacheField name="Gestion desecho/zf" numFmtId="0">
      <sharedItems containsBlank="1" count="3">
        <s v="No aplica"/>
        <s v="Aplica"/>
        <m/>
      </sharedItems>
    </cacheField>
    <cacheField name="Edad Alta" numFmtId="0">
      <sharedItems containsBlank="1" count="3">
        <s v="No aplica"/>
        <s v="Aplica"/>
        <m/>
      </sharedItems>
    </cacheField>
    <cacheField name="Cedis" numFmtId="0">
      <sharedItems containsBlank="1" count="3">
        <s v="No aplica"/>
        <m/>
        <s v="Aplica" u="1"/>
      </sharedItems>
    </cacheField>
    <cacheField name="Campo21" caption="Campo21" numFmtId="0">
      <sharedItems containsNonDate="0" containsString="0" containsBlank="1"/>
    </cacheField>
    <cacheField name="Campo22" caption="Campo22" numFmtId="0">
      <sharedItems containsNonDate="0" containsString="0" containsBlank="1"/>
    </cacheField>
    <cacheField name="Campo23" caption="Campo23" numFmtId="0">
      <sharedItems containsNonDate="0" containsString="0" containsBlank="1"/>
    </cacheField>
    <cacheField name="Campo24" caption="Campo24" numFmtId="0">
      <sharedItems containsNonDate="0" containsString="0" containsBlank="1"/>
    </cacheField>
    <cacheField name="Campo25" caption="Campo25" numFmtId="0">
      <sharedItems containsNonDate="0" containsString="0" containsBlank="1"/>
    </cacheField>
    <cacheField name="Campo26" caption="Campo26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 pivotCacheId="1635541762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ba.maldonado" refreshedDate="46308.374757638892" createdVersion="5" refreshedVersion="8" minRefreshableVersion="3" recordCount="175" xr:uid="{00000000-000A-0000-FFFF-FFFF10000000}">
  <cacheSource type="worksheet">
    <worksheetSource name="Tabla4"/>
  </cacheSource>
  <cacheFields count="12">
    <cacheField name="cedi" numFmtId="0">
      <sharedItems containsBlank="1"/>
    </cacheField>
    <cacheField name="id_item" numFmtId="0">
      <sharedItems containsString="0" containsBlank="1" containsNumber="1" containsInteger="1" minValue="10103" maxValue="2152388"/>
    </cacheField>
    <cacheField name="descripcion_articulo" numFmtId="0">
      <sharedItems containsBlank="1"/>
    </cacheField>
    <cacheField name="9/10/2026" numFmtId="0">
      <sharedItems containsString="0" containsBlank="1" containsNumber="1" containsInteger="1" minValue="-960" maxValue="220142"/>
    </cacheField>
    <cacheField name="10/10/2026" numFmtId="0">
      <sharedItems containsString="0" containsBlank="1" containsNumber="1" containsInteger="1" minValue="-3150" maxValue="250656"/>
    </cacheField>
    <cacheField name="12/10/2026" numFmtId="0">
      <sharedItems containsString="0" containsBlank="1" containsNumber="1" containsInteger="1" minValue="-2100" maxValue="116496"/>
    </cacheField>
    <cacheField name="TAT" numFmtId="0">
      <sharedItems containsBlank="1"/>
    </cacheField>
    <cacheField name="PROMEDIO" numFmtId="0">
      <sharedItems containsString="0" containsBlank="1" containsNumber="1" minValue="-960" maxValue="235399"/>
    </cacheField>
    <cacheField name="PLANTA " numFmtId="0">
      <sharedItems containsBlank="1"/>
    </cacheField>
    <cacheField name="TIPO DE HUEVO " numFmtId="0">
      <sharedItems containsBlank="1" count="14">
        <s v="L"/>
        <s v="XL"/>
        <s v="M"/>
        <s v="YUMBO"/>
        <e v="#N/A"/>
        <m/>
        <s v="YUMBO " u="1"/>
        <s v="B" u="1"/>
        <s v="C" u="1"/>
        <s v="SEGUNDA" u="1"/>
        <s v="A" u="1"/>
        <s v="AA" u="1"/>
        <s v="AAA" u="1"/>
        <s v="VERDE" u="1"/>
      </sharedItems>
    </cacheField>
    <cacheField name="TIPO DE HUEVO 2" numFmtId="0">
      <sharedItems containsBlank="1" containsMixedTypes="1" containsNumber="1" containsInteger="1" minValue="0" maxValue="0" count="6">
        <s v="EMPACADOS"/>
        <s v="VERDE"/>
        <s v="ETIQUETA"/>
        <e v="#N/A"/>
        <m/>
        <n v="0" u="1"/>
      </sharedItems>
    </cacheField>
    <cacheField name="CANAL2" numFmtId="0">
      <sharedItems containsBlank="1"/>
    </cacheField>
  </cacheFields>
  <extLst>
    <ext xmlns:x14="http://schemas.microsoft.com/office/spreadsheetml/2009/9/main" uri="{725AE2AE-9491-48be-B2B4-4EB974FC3084}">
      <x14:pivotCacheDefinition pivotCacheId="1647829320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ba.maldonado" refreshedDate="46308.374757986108" createdVersion="5" refreshedVersion="8" minRefreshableVersion="3" recordCount="368" xr:uid="{00000000-000A-0000-FFFF-FFFF0F000000}">
  <cacheSource type="worksheet">
    <worksheetSource name="TablaPLANTAS"/>
  </cacheSource>
  <cacheFields count="10">
    <cacheField name="GRUPO" numFmtId="0">
      <sharedItems count="3">
        <s v="CALOTO"/>
        <s v="SANTANDER"/>
        <s v="-" u="1"/>
      </sharedItems>
    </cacheField>
    <cacheField name="COD" numFmtId="0">
      <sharedItems containsSemiMixedTypes="0" containsString="0" containsNumber="1" containsInteger="1" minValue="90" maxValue="2152388" count="248">
        <n v="10419"/>
        <n v="10420"/>
        <n v="10421"/>
        <n v="10457"/>
        <n v="13401"/>
        <n v="13403"/>
        <n v="13459"/>
        <n v="13480"/>
        <n v="13481"/>
        <n v="14459"/>
        <n v="104"/>
        <n v="10401"/>
        <n v="75401"/>
        <n v="10312"/>
        <n v="10358"/>
        <n v="11301"/>
        <n v="11302"/>
        <n v="13303"/>
        <n v="13311"/>
        <n v="13359"/>
        <n v="13380"/>
        <n v="14311"/>
        <n v="30380"/>
        <n v="32306"/>
        <n v="103"/>
        <n v="10301"/>
        <n v="75301"/>
        <n v="102"/>
        <n v="10201"/>
        <n v="12207"/>
        <n v="13203"/>
        <n v="75201"/>
        <n v="105"/>
        <n v="10501"/>
        <n v="10502"/>
        <n v="10503"/>
        <n v="10511"/>
        <n v="10517"/>
        <n v="10518"/>
        <n v="10569"/>
        <n v="10580"/>
        <n v="13503"/>
        <n v="13559"/>
        <n v="13580"/>
        <n v="13581"/>
        <n v="75501"/>
        <n v="106"/>
        <n v="10601"/>
        <n v="71901"/>
        <n v="72001"/>
        <n v="72002"/>
        <n v="72003"/>
        <n v="72006"/>
        <n v="72012"/>
        <n v="72101"/>
        <n v="72501"/>
        <n v="73001"/>
        <n v="73004"/>
        <n v="73012"/>
        <n v="73501"/>
        <n v="74001"/>
        <n v="76401"/>
        <n v="76501"/>
        <n v="76601"/>
        <n v="76701"/>
        <n v="77101"/>
        <n v="77301"/>
        <n v="78001"/>
        <n v="79101"/>
        <n v="79110"/>
        <n v="79111"/>
        <n v="79201"/>
        <n v="79208"/>
        <n v="101"/>
        <n v="10101"/>
        <n v="10103"/>
        <n v="76101"/>
        <n v="10102"/>
        <n v="91"/>
        <n v="13412"/>
        <n v="73005"/>
        <n v="13381"/>
        <n v="10516"/>
        <n v="10447"/>
        <n v="130"/>
        <n v="902"/>
        <n v="10357"/>
        <n v="10507"/>
        <n v="12357"/>
        <n v="10318"/>
        <n v="13558"/>
        <n v="12307"/>
        <n v="13301"/>
        <n v="12206"/>
        <n v="10512"/>
        <n v="10558"/>
        <n v="10515"/>
        <n v="10417"/>
        <n v="12268"/>
        <n v="52385"/>
        <n v="52373"/>
        <n v="153503"/>
        <n v="52386"/>
        <n v="52388"/>
        <n v="52387"/>
        <n v="75101"/>
        <n v="52384"/>
        <n v="76403"/>
        <n v="112268"/>
        <n v="112379"/>
        <n v="112357"/>
        <n v="2110216"/>
        <n v="110216"/>
        <n v="110278"/>
        <n v="112207"/>
        <n v="110416"/>
        <n v="2110416"/>
        <n v="110473"/>
        <n v="110480"/>
        <n v="110472"/>
        <n v="2110410"/>
        <n v="110410"/>
        <n v="2110403"/>
        <n v="110403"/>
        <n v="2110407"/>
        <n v="110407"/>
        <n v="112482"/>
        <n v="112479"/>
        <n v="112401"/>
        <n v="110470"/>
        <n v="110469"/>
        <n v="110490"/>
        <n v="112407"/>
        <n v="112459"/>
        <n v="112457"/>
        <n v="110316"/>
        <n v="110380"/>
        <n v="2110303"/>
        <n v="110303"/>
        <n v="112301"/>
        <n v="111301"/>
        <n v="112359"/>
        <n v="112306"/>
        <n v="132357"/>
        <n v="2110316"/>
        <n v="2110202"/>
        <n v="110202"/>
        <n v="2112207"/>
        <n v="2112411"/>
        <n v="112454"/>
        <n v="2110402"/>
        <n v="110402"/>
        <n v="2110302"/>
        <n v="110302"/>
        <n v="110369"/>
        <n v="2010102"/>
        <n v="2152388"/>
        <n v="152384"/>
        <n v="2010502"/>
        <n v="2010501"/>
        <n v="2010516"/>
        <n v="2010301"/>
        <n v="2010401"/>
        <n v="152382"/>
        <n v="152383"/>
        <n v="153304"/>
        <n v="152389"/>
        <n v="2010108"/>
        <n v="2112301"/>
        <n v="2112306"/>
        <n v="112365"/>
        <n v="52371"/>
        <n v="76201"/>
        <n v="2112365"/>
        <n v="113379"/>
        <n v="113357"/>
        <n v="113268"/>
        <n v="72005"/>
        <n v="113479"/>
        <n v="113457"/>
        <n v="12459" u="1"/>
        <n v="10405" u="1"/>
        <n v="100" u="1"/>
        <n v="10268" u="1"/>
        <n v="10410" u="1"/>
        <n v="10202" u="1"/>
        <n v="52378" u="1"/>
        <n v="32359" u="1"/>
        <n v="12347" u="1"/>
        <n v="10369" u="1"/>
        <n v="10303" u="1"/>
        <n v="12301" u="1"/>
        <n v="10389" u="1"/>
        <n v="10602" u="1"/>
        <n v="12306" u="1"/>
        <n v="10404" u="1"/>
        <n v="10409" u="1"/>
        <n v="10480" u="1"/>
        <n v="10490" u="1"/>
        <n v="12336" u="1"/>
        <n v="12270" u="1"/>
        <n v="10505" u="1"/>
        <n v="10302" u="1"/>
        <n v="10307" u="1"/>
        <n v="107" u="1"/>
        <n v="300" u="1"/>
        <n v="10104" u="1"/>
        <n v="10388" u="1"/>
        <n v="10469" u="1"/>
        <n v="901" u="1"/>
        <n v="10403" u="1"/>
        <n v="90" u="1"/>
        <n v="12401" u="1"/>
        <n v="10205" u="1"/>
        <n v="10489" u="1"/>
        <n v="10504" u="1"/>
        <n v="10367" u="1"/>
        <n v="12360" u="1"/>
        <n v="14348" u="1"/>
        <n v="10306" u="1"/>
        <n v="10311" u="1"/>
        <n v="12370" u="1"/>
        <n v="12380" u="1"/>
        <n v="52377" u="1"/>
        <n v="10402" u="1"/>
        <n v="10473" u="1"/>
        <n v="10407" u="1"/>
        <n v="11401" u="1"/>
        <n v="10204" u="1"/>
        <n v="10488" u="1"/>
        <n v="12359" u="1"/>
        <n v="76001" u="1"/>
        <n v="10305" u="1"/>
        <n v="10589" u="1"/>
        <n v="13368" u="1"/>
        <n v="10472" u="1"/>
        <n v="12460" u="1"/>
        <n v="10406" u="1"/>
        <n v="10269" u="1"/>
        <n v="10411" u="1"/>
        <n v="12470" u="1"/>
        <n v="10203" u="1"/>
        <n v="10416" u="1"/>
        <n v="12480" u="1"/>
        <n v="10304" u="1"/>
        <n v="10588" u="1"/>
        <n v="10309" u="1"/>
        <n v="10380" u="1"/>
      </sharedItems>
    </cacheField>
    <cacheField name="NOMBRE" numFmtId="0">
      <sharedItems count="246">
        <s v="HUEVO A X 30 CARTON GRIS AMARRADO SOL NACIENTE"/>
        <s v="HUEVO A X 30 BAND GRIS AMARRADO SOL NACIENTE SANTANDER"/>
        <s v="HUEVO A X 30 CARTON GRIS AMARRADO - ALKOSTO"/>
        <s v="HUEVO A ROJO X 240 CARTON GRIS CAJA AMARRADO SOL NACIENTE"/>
        <s v="HUEVO A X 30 BAND GRIS SUELTO ALAT"/>
        <s v="HUEVO A X 30 BAND GRIS AMARRADO ALAT"/>
        <s v="HUEVO A X 300 BANDEJA GRIS ALAT CAJA AMARRADO"/>
        <s v="HUEVO A X 30 BANDEJA GRIS ALAT CAJA X 360"/>
        <s v="HUEVO A X 30 BAND GRIS ALAT CAJA X 360 - PUERTO"/>
        <s v="HUEVO A X 300 BAND GRIS CAJA AMARR FRESCAMPO"/>
        <s v="HUEVO A. ROJO"/>
        <s v="HUEVO A X30 CARTON GRIS"/>
        <s v="HUEVO A X 30 CARTON GRIS LZ"/>
        <s v="HUEVO AA X 30 CARTON GRIS AMARRADO - MAKRO"/>
        <s v="HUEVO AA ROJO X 288 CARTON GRIS CAJA-EN DOCENERA-SOL NACIENT"/>
        <s v="HUEVO AA X 30 BAND. PLASTICA"/>
        <s v="HUEVO AA X 30 FS BAND. PLASTICA"/>
        <s v="HUEVO AA X 30 BAND GRIS AMARRADO ALAT"/>
        <s v="HUEVO AA X 30 CARTON GRIS AMARRADO - PASADENA"/>
        <s v="HUEVO AA X 300 BANDEJA GRIS ALAT CAJA AMARRADO"/>
        <s v="HUEVO AA X 30 BANDEJA GRIS ALAT CAJA X 360"/>
        <s v="HUEVO AA X 30 CARTON GRIS AMARRADO- HUEVO M"/>
        <s v="HCP AA X 30 CARTON VERDE CAJA X 360"/>
        <s v="HCP AA X 12 PET"/>
        <s v="HUEVO A.A. ROJO"/>
        <s v="HUEVO AA X30 CARTON GRIS"/>
        <s v="HUEVO AA X 30 CARTON GRIS LZ"/>
        <s v="HUEVO A.A.A. ROJO"/>
        <s v="HUEVO AAA X30 CARTON GRIS"/>
        <s v="HUEVO AAA X 15 PET"/>
        <s v="HUEVO AAA X 30 BAND GRIS AMARRADO ALAT"/>
        <s v="HUEVO AAA X 30 CARTON GRIS LZ"/>
        <s v="HUEVO B. ROJO"/>
        <s v="HUEVO B X30 CARTON GRIS"/>
        <s v="HUEVO B X30 CARTON VERDE"/>
        <s v="HUEVO B X30 CARTON VERDE AMARRADO"/>
        <s v="HUEVO B X 30 CARTON GRIS AMARRADO"/>
        <s v="HUEVO B X 30 CARTON GRIS MARCADO"/>
        <s v="HUEVO B X30  CARTON VERDE AMARRADO CON BANDEJA"/>
        <s v="HUEVO B X 300 BANDEJA VERDE CAJA AMARRADO"/>
        <s v="HUEVO B X360 CARTON VERDE CAJA"/>
        <s v="HUEVO B X 30 BAND GRIS AMARRADO ALAT"/>
        <s v="HUEVO B X 300 BANDEJA GRIS ALAT CAJA AMARRADO"/>
        <s v="HUEVO B X 30 BANDEJA GRIS ALAT CAJA X 360"/>
        <s v="HUEVO B X 30 BAND GRIS ALAT CAJA X 360 - PUERTO"/>
        <s v="HUEVO B X 30 CARTON GRIS LZ"/>
        <s v="HUEVO C. ROJO"/>
        <s v="HUEVO CX30 CARTON GRIS"/>
        <s v="HUEVO MAL MARCADO"/>
        <s v="HUEVO SUCIO DE JAULA"/>
        <s v="HUEVO SUCIO ZF"/>
        <s v="HUEVO SUCIO ZF MARCADO"/>
        <s v="HUEVO SUCIO MARCADO"/>
        <s v="HUEVO SUCIO ZF BANDEJA PLASTICA"/>
        <s v="SUCIO ROJO PEQUEÑO"/>
        <s v="SUCIO KIKES"/>
        <s v="HUEVO PICADO ROJO"/>
        <s v="HUEVO PICADO -DP-"/>
        <s v="HUEVO PICADO ZF - BANDEJA PLASTICA"/>
        <s v="DEFORME"/>
        <s v="HUEVO DE BAJA ROTACION"/>
        <s v="REVOLTURA ROJA"/>
        <s v="REVOLTURA COMERCIAL PEQUEÑA"/>
        <s v="REVOLTURA COMERCIAL MEDIANA"/>
        <s v="REVOLTURA COMERCIAL GRANDE"/>
        <s v="SUCIO COMERCIAL GRANDE"/>
        <s v="SUCIO COMERCIAL PEQUEÑO"/>
        <s v="PICADO COMERCIAL"/>
        <s v="HUEVO ROTO"/>
        <s v="HUEVO ROTO - ZF"/>
        <s v="HUEVO ROTO ZF- SANTANDER"/>
        <s v="DESECHO HUEVO CASCARA"/>
        <s v="DESECHO HUEVO LIQUIDO PASTEURIZADO"/>
        <s v="HUEVO YUMBO ROJO"/>
        <s v="HUEVO YUMBO X20 CARTON GRIS"/>
        <s v="HUEVO YUMBO X20 CARTON VERDE AMARRADO"/>
        <s v="YUMBO COMERCIAL"/>
        <s v="HUEVO YUMBO X20 CARTON VERDE"/>
        <s v="HUEVO ROJO SIN CLASIFICAR JAULA EGIPTO PROD1"/>
        <s v="HUEVO A X 30 CARTON GRIS AMARR - GENERICO MEGATIENDAS"/>
        <s v="HUEVO PICADO SG"/>
        <s v="HUEVO AA X 30 BAND GRIS ALAT CAJA X 360 - PUERTO"/>
        <s v="HUEVO B X 30 CARTON VERDE CON ETIQUETA"/>
        <s v="HUEVO A X12 BANDEJA GRIS CAJA X 288 PUERTO"/>
        <s v="DESECHOS"/>
        <s v="HUEVO AA ROJO X 240 CARTON GRIS CAJA AMARRADO"/>
        <s v="HUEVO B X15 CARTON VERDE AMARRADO"/>
        <s v="HUEVO AA X12PET CAJA X 120"/>
        <s v="HUEVO AAX30 CARTÓN VERDE MICROBIOLOGICO CON ETIQUETA"/>
        <s v="HUEVO B X 30 BAND GRIS CAJA X 240 AMARR SOL NACIENTE - ALAT"/>
        <s v="HUEVO AA X 15 PET"/>
        <s v="HUEVO AA X 30 BAND GRIS SUELTO ALAT"/>
        <s v="HUEVO AAA X 12 PET   "/>
        <s v="HUEVO B X 30 CARTON GRIS AMARRADO BUENASOS"/>
        <s v="HUEVO B X 240 BANDEJA GRIS CAJA AMARRADO"/>
        <s v="HUEVO B X 30 CARTON GRIS AMARRADO ETIQUETA K"/>
        <s v="HUEVO A X 30 CARTON GRIS AMARRADO SOL NACIENTE BARRANQUILLA"/>
        <s v="HUEVO XL X 15 PET CAJA X 300"/>
        <s v="HUEVO L X 15 PAGUE 13 PET CAJA X 360"/>
        <s v="HUEVO L X 15 PAGUE 13 PET CAJA X 300"/>
        <s v="HUEVO B X 30 BAND GRIS AMARRADO ALAT CANASTA"/>
        <s v="HUEVO L X 15 PAGUE 13 PET  CANASTA"/>
        <s v="HUEVO L X 15 PAGUE 14 PET CANASTA"/>
        <s v="HUEVO L X 15 PAGUE 14 PET CAJA X 360"/>
        <s v="HUEVO YUMBO X20 CARTON VERDE LZ SIN MARCA"/>
        <s v="HUEVO L X 15 PAGUE 14 PET CAJA X 300"/>
        <s v="REVOLTURA ROJA X 30 BANDEJA GRIS LZ"/>
        <s v="HUEVO L X 30 PET CAJA X 300"/>
        <s v="HUEVO L X 12 PET CAJA X 120"/>
        <s v="HUEVO XL X30 CARTON VERDE CON ETIQUETA EN CANASTA"/>
        <s v="HUEVO XL X30 CARTON VERDE CON ETIQUETA"/>
        <s v="HUEVO XL X 30 CARTON VERDE AMARRADO CAJA X 240"/>
        <s v="HUEVO XL X 15 PET CAJA X 300."/>
        <s v="HUEVO XL X 15 PET"/>
        <s v="HUEVO MX30 CARTON VERDE CON ETIQUETA"/>
        <s v="HUEVO M X30 CARTON VERDE CON ETIQUETA CANASTA"/>
        <s v="HUEVO M X30 CARTON VERDE CAJA X 90"/>
        <s v="HUEVO M X30 CARTON VERDE CAJA X 360"/>
        <s v="HUEVO M X30 CARTON VERDE CAJA  X 60"/>
        <s v="HUEVO M X30 CARTON VERDE AMARRADO CON BANDEJA CANASTA"/>
        <s v="HUEVO M X30 CARTON VERDE AMARRADO CON BANDEJA"/>
        <s v="HUEVO M X30 CARTON VERDE AMARRADO CANASTA"/>
        <s v="HUEVO M X30 CARTON VERDE AMARRADO"/>
        <s v="HUEVO M X15 CARTON VERDE AMARRADO CANASTA"/>
        <s v="HUEVO M X15 CARTON VERDE AMARRADO"/>
        <s v="Huevo M X 30 PET VERDE X CAJA 300"/>
        <s v="HUEVO M X 30 PET CAJA X 300"/>
        <s v="HUEVO M X 30 PET"/>
        <s v="HUEVO M X 30 BANDEJA VERDE CAJA X 90 MCDONLADS"/>
        <s v="HUEVO M X 30 BANDEJA VERDE CAJA 300 AMARRADO"/>
        <s v="HUEVO M X 30 BAND VERDE CAJA 360 - MC DONALDS"/>
        <s v="HUEVO M X 15 PET"/>
        <s v="HUEVO M X 12 PET CAJA X 240"/>
        <s v="HUEVO M X 12 PET CAJA X 120"/>
        <s v="HUEVO L X30 CARTON VERDE CON ETIQUETA"/>
        <s v="HUEVO L X30 CARTON VERDE CAJA X360"/>
        <s v="HUEVO L X30 CARTON VERDE AMARRADO CANASTA"/>
        <s v="HUEVO L X30 CARTON VERDE AMARRADO"/>
        <s v="HUEVO L X 30 PET"/>
        <s v="HUEVO L X 30 BAND. PLASTICA"/>
        <s v="HUEVO L X 12 PET CAJA X 240"/>
        <s v="HUEVO L X 12 PET"/>
        <s v="HCP L X 12 PET VERDE  CAJA X 120"/>
        <s v="HUEVO L X30 CARTON VERDE CON ETIQUETA CANASTA"/>
        <s v="HUEVO XL X 30 CARTON VERDE CANASTA"/>
        <s v="HUEVO XL X 30 CARTON VERDE"/>
        <s v="HUEVO XL X 15 PET CANASTA"/>
        <s v="HUEVO M X 6 PET CANASTA"/>
        <s v="HUEVO M X 6 PET CAJA X 288"/>
        <s v="HUEVO M X 30 CARTON VERDE CANASTA"/>
        <s v="HUEVO M X 30 CARTON VERDE"/>
        <s v="HUEVO L X 30 CARTON VERDE CANASTA"/>
        <s v="HUEVO L X 30 CARTON VERDE"/>
        <s v="HUEVO L X 30 BANDEJA VERDE  AMARRADO CAJA X300"/>
        <s v="HUEVO YUMBO X20 CARTON VERDE CANASTA"/>
        <s v="HUEVO L X 15 PAGUE 14 PET EN CANASTA."/>
        <s v="HUEVO L X 15 PAGUE 14 PET CAJA X 300."/>
        <s v="HUEVO B X30 CARTON VERDE CANASTA"/>
        <s v="HUEVO B X30 CARTON GRIS CANASTA"/>
        <s v="HUEVO B X 30 CARTON VERDE CON ETIQUETA CANASTA"/>
        <s v="HUEVO AA X30 CARTON GRIS CANASTA"/>
        <s v="HUEVO A X30 CARTON GRIS CANASTA"/>
        <s v="HUEVO L X 30 PAGUE 28 PET CAJA X 300"/>
        <s v="HUEVO L X 30 PAGUE 28 PET CAJA X 300 OBSEQUIO"/>
        <s v="HUEVO AA X 30 BAND GRIS AMARRADO TAPA VERDE"/>
        <s v="HUEVO L X 30 CAJA X 300 PROMO ALIADO"/>
        <s v="HUEVO YUMBO X 20 CARTON VERDE CANASTA - BARRANQUILLA"/>
        <s v="HUEVO L X 30 PET CANASTA"/>
        <s v="HUEVO L X 12 PET CANASTA"/>
        <s v="HUEVO L X 15 PET CAJA X 300"/>
        <s v="HUEVO L X 15 PAGUE 14 PET"/>
        <s v="REVOLTURA ROJA MEDIANA X 30 BANDEJA GRIS "/>
        <s v="HUEVO L X 15 PET CANASTA"/>
        <s v="HUEVO L X 30 PET CAJA X 300 PV"/>
        <s v="HUEVO L X 12 PET CAJA X 120 PV"/>
        <s v="HUEVO XL X 15 PET CAJA X 300. PV"/>
        <s v="HUEVO SUCIO SIN MARCA X30 BANDEJA GRIS L"/>
        <s v="HUEVO M X 30 PET CAJA X 300 PV"/>
        <s v="HUEVO M X 12 PET CAJA X 120 PV"/>
        <s v="HUEVO A X 12 PET CAJA X 360" u="1"/>
        <s v="HUEVO A X 15 PET CAJA X 360" u="1"/>
        <s v="HUEVO A X 30 PET CAJA X 360" u="1"/>
        <s v="HUEVO AA X360 CARTON VERDE CAJA" u="1"/>
        <s v="HUEVO D. ROJO" u="1"/>
        <s v="HUEVO SIN CLASIFICAR ROJO" u="1"/>
        <s v="HUEVO AAA X30 FS CARTON VERDE" u="1"/>
        <s v="HUEVO A X 30 BAND. PLASTICA" u="1"/>
        <s v="HUEVO A X12 CARTON VERDE" u="1"/>
        <s v="HUEVO A X30 CARTON VERDE" u="1"/>
        <s v="HUEVO C X30 CARTON VERDE" u="1"/>
        <s v="HUEVO A X15 CARTON VERDE AMARRADO" u="1"/>
        <s v="HUEVO A X30 CARTON VERDE AMARRADO" u="1"/>
        <s v="HUEVO A X 30 CARTON GRIS AMARRADO- MERCADERIA" u="1"/>
        <s v="HUEVO AA X 12 PET" u="1"/>
        <s v="HUEVO A X 30 CARTON VERDE CON ADHESIVO" u="1"/>
        <s v="HUEVO AA X 30 FS CARTON VERDE CAJA X 300 AMARRADO" u="1"/>
        <s v="HUEVO AA X 30 CARTON GRIS AMARRADO" u="1"/>
        <s v="HUEVO AA X15 CARTON VERDE AMARRADO" u="1"/>
        <s v="HUEVO AA X30 CARTON VERDE AMARRADO" u="1"/>
        <s v="HUEVO B X 360 FS CARTON VERDE CAJA" u="1"/>
        <s v="HUEVO AA X 15 PET CAJA EXH X 240" u="1"/>
        <s v="HUEVO YUMBO X20 FS CARTON VERDE" u="1"/>
        <s v="HUEVO AA X12 CARTON VERDE" u="1"/>
        <s v="HUEVO AA X30 CARTON VERDE" u="1"/>
        <s v="HUEVO AAA X 288 BAND GRIS CAJA DOCENERA EXTRA" u="1"/>
        <s v="HUEVO A X 30 PET" u="1"/>
        <s v="HUEVO A X60 CARTON VERDE CAJA" u="1"/>
        <s v="HUEVO A X90 CARTON VERDE CAJA" u="1"/>
        <s v="HUEVO AA X 12 PET CAJA X 360" u="1"/>
        <s v="HUEVO AA X 15 PET CAJA X 360" u="1"/>
        <s v="HUEVO AA X 30 PET CAJA X 360" u="1"/>
        <s v="HUEVO ROJO SIN CLASIFICAR GRANJAS" u="1"/>
        <s v="HUEVO A X 360 BAND VERDE CAJA - MC DONALDS" u="1"/>
        <s v="HUEVO A  X 360 FS CARTON VERDE CAJA" u="1"/>
        <s v="HUEVO AA X 360 FS CARTON VERDE CAJA" u="1"/>
        <s v="HUEVO A X30 FS CARTON VERDE AMARRADO" u="1"/>
        <s v="HUEVO B X30 FS CARTON VERDE AMARRADO" u="1"/>
        <s v="HUEVO AA  X 288 BAND AMARILLA CAJA - DOCENERA MERCALDAS" u="1"/>
        <s v="HUEVO SIN CLASIFICAR COMERCIAL" u="1"/>
        <s v="HUEVO A X 30 FS CARTON VERDE CAJA X 300 AMARRADO" u="1"/>
        <s v="HUEVO B X 30 FS CARTON VERDE CAJA X 300 AMARRADO" u="1"/>
        <s v="HUEVO AA X 30 PET" u="1"/>
        <s v="HUEVO AA X 15 PAGUE 12 PET CAJA POR 360" u="1"/>
        <s v="HUEVO AA X 300 BANDEJA VERDE CAJA  AMARRADO" u="1"/>
        <s v="HUEVO AAA X 300 BANDEJA VERDE CAJA AMARRADO" u="1"/>
        <s v="HUEVO AAA X30 CARTON VERDE" u="1"/>
        <s v="HCP AA X 12 PET CAJA X 240" u="1"/>
        <s v="HUEVO AA X 12 PET CAJA X 240" u="1"/>
        <s v="HUEVO AA X12 FS CARTON VERDE" u="1"/>
        <s v="HUEVO AA X30 FS CARTON VERDE" u="1"/>
        <s v="HUEVO AA X15 PAGUE 12 PET CAJA EXH X 240" u="1"/>
        <s v="HUEVO AA X 15 FS CARTON VERDE AMARRADO" u="1"/>
        <s v="HUEVO AAA X30 FS CARTON VERDE AMARRADO" u="1"/>
        <s v="HUEVO A X 30 CARTON VERDE AMARRADO CON BANDEJA" u="1"/>
        <s v="HUEVO A X 300 BANDEJA VERDE CAJA  AMARRADO" u="1"/>
        <s v="HUEVO A X 12 PET CAJA X 240" u="1"/>
        <s v="HUEVO A X30 FS CARTON VERDE" u="1"/>
        <s v="HUEVO B X30 FS CARTON VERDE" u="1"/>
        <s v="HUEVO A X360 CARTON VERDE CAJA" u="1"/>
        <s v="HUEVO AA X 12 CARTON GRIS CAJA X 288 MEGATIENDAS" u="1"/>
        <s v="HUEVO AA X 12 PET CAJA EXH X 192" u="1"/>
        <s v="HUEVO AAA X30 CARTON VERDE AMARRADO" u="1"/>
        <s v="HUEVO C X30 CARTON GRIS" u="1"/>
        <s v="HUEVO AAA X 15 PET CAJA X 360" u="1"/>
        <s v="HUEVO A X 15 FS CARTON VERDE AMARRADO" u="1"/>
        <s v="HUEVO AA X30 FS CARTON VERDE AMARRADO" u="1"/>
      </sharedItems>
    </cacheField>
    <cacheField name="TIPO" numFmtId="0">
      <sharedItems containsMixedTypes="1" containsNumber="1" containsInteger="1" minValue="0" maxValue="0" count="13">
        <s v="A"/>
        <s v="AA"/>
        <s v="AAA"/>
        <s v="B"/>
        <e v="#N/A"/>
        <s v="C"/>
        <s v="SEGUNDA"/>
        <s v="YUMBO"/>
        <s v="HUEVO SIN CLASIFICAR"/>
        <s v="XL"/>
        <s v="L"/>
        <s v="M"/>
        <n v="0" u="1"/>
      </sharedItems>
    </cacheField>
    <cacheField name="TIPO 2" numFmtId="0">
      <sharedItems containsMixedTypes="1" containsNumber="1" containsInteger="1" minValue="0" maxValue="0" count="9">
        <s v="EMPACADOS"/>
        <s v="GRIS SUELTO"/>
        <e v="#N/A"/>
        <s v="SEGUNDA"/>
        <s v="VERDE"/>
        <s v="HUEVO SIN CLASIFICAR"/>
        <s v="SUELTO"/>
        <s v="ETIQUETA"/>
        <n v="0" u="1"/>
      </sharedItems>
    </cacheField>
    <cacheField name="INVENTARIO" numFmtId="3">
      <sharedItems containsSemiMixedTypes="0" containsString="0" containsNumber="1" minValue="0" maxValue="4184349" count="8000">
        <n v="0"/>
        <n v="28069"/>
        <n v="50559"/>
        <n v="81502"/>
        <n v="7040"/>
        <n v="48854"/>
        <n v="9144"/>
        <n v="3210"/>
        <n v="59147"/>
        <n v="236592"/>
        <n v="37800"/>
        <n v="84000"/>
        <n v="620029"/>
        <n v="3376"/>
        <n v="145099"/>
        <n v="24673"/>
        <n v="2351"/>
        <n v="521124"/>
        <n v="5040"/>
        <n v="15600"/>
        <n v="16080"/>
        <n v="30030"/>
        <n v="4530"/>
        <n v="38288"/>
        <n v="2580"/>
        <n v="150622"/>
        <n v="1714"/>
        <n v="238"/>
        <n v="619"/>
        <n v="8408"/>
        <n v="31995"/>
        <n v="4200"/>
        <n v="18600"/>
        <n v="8100"/>
        <n v="28939"/>
        <n v="459727"/>
        <n v="90736"/>
        <n v="14825"/>
        <n v="7200"/>
        <n v="5100"/>
        <n v="288079"/>
        <n v="8640"/>
        <n v="41400" u="1"/>
        <n v="24900" u="1"/>
        <n v="18510" u="1"/>
        <n v="8400" u="1"/>
        <n v="266959" u="1"/>
        <n v="23977" u="1"/>
        <n v="42745" u="1"/>
        <n v="51266" u="1"/>
        <n v="2332" u="1"/>
        <n v="20917" u="1"/>
        <n v="1580" u="1"/>
        <n v="12861" u="1"/>
        <n v="78162" u="1"/>
        <n v="44680" u="1"/>
        <n v="362760" u="1"/>
        <n v="5188" u="1"/>
        <n v="104513" u="1"/>
        <n v="10172" u="1"/>
        <n v="10" u="1"/>
        <n v="63947" u="1"/>
        <n v="14280" u="1"/>
        <n v="8880" u="1"/>
        <n v="19844" u="1"/>
        <n v="68926" u="1"/>
        <n v="350" u="1"/>
        <n v="94" u="1"/>
        <n v="1140" u="1"/>
        <n v="5984" u="1"/>
        <n v="4566" u="1"/>
        <n v="7635" u="1"/>
        <n v="3600" u="1"/>
        <n v="282888" u="1"/>
        <n v="590812" u="1"/>
        <n v="125168" u="1"/>
        <n v="5896" u="1"/>
        <n v="202573" u="1"/>
        <n v="3360" u="1"/>
        <n v="10080" u="1"/>
        <n v="14361" u="1"/>
        <n v="4034" u="1"/>
        <n v="69307" u="1"/>
        <n v="26158" u="1"/>
        <n v="11523" u="1"/>
        <n v="21794" u="1"/>
        <n v="6591" u="1"/>
        <n v="120" u="1"/>
        <n v="20567" u="1"/>
        <n v="118551" u="1"/>
        <n v="22147" u="1"/>
        <n v="364655" u="1"/>
        <n v="720" u="1"/>
        <n v="37427" u="1"/>
        <n v="463608" u="1"/>
        <n v="9251" u="1"/>
        <n v="11880" u="1"/>
        <n v="119" u="1"/>
        <n v="350537" u="1"/>
        <n v="7100" u="1"/>
        <n v="3116" u="1"/>
        <n v="26308" u="1"/>
        <n v="1457" u="1"/>
        <n v="661" u="1"/>
        <n v="3099" u="1"/>
        <n v="21000" u="1"/>
        <n v="57600" u="1"/>
        <n v="1200" u="1"/>
        <n v="394503" u="1"/>
        <n v="1440" u="1"/>
        <n v="421762" u="1"/>
        <n v="167661" u="1"/>
        <n v="6170" u="1"/>
        <n v="6000" u="1"/>
        <n v="44372" u="1"/>
        <n v="14306" u="1"/>
        <n v="30187" u="1"/>
        <n v="58490" u="1"/>
        <n v="13370" u="1"/>
        <n v="9246" u="1"/>
        <n v="69484" u="1"/>
        <n v="265" u="1"/>
        <n v="50433" u="1"/>
        <n v="158138" u="1"/>
        <n v="16472" u="1"/>
        <n v="28400" u="1"/>
        <n v="287256" u="1"/>
        <n v="22870" u="1"/>
        <n v="366383" u="1"/>
        <n v="2792" u="1"/>
        <n v="10640" u="1"/>
        <n v="357843" u="1"/>
        <n v="16950" u="1"/>
        <n v="7560" u="1"/>
        <n v="870" u="1"/>
        <n v="4890" u="1"/>
        <n v="112460" u="1"/>
        <n v="594" u="1"/>
        <n v="725" u="1"/>
        <n v="1846" u="1"/>
        <n v="13873" u="1"/>
        <n v="262320" u="1"/>
        <n v="230437" u="1"/>
        <n v="138458" u="1"/>
        <n v="200746" u="1"/>
        <n v="9921" u="1"/>
        <n v="20107" u="1"/>
        <n v="10980" u="1"/>
        <n v="37910" u="1"/>
        <n v="7430" u="1"/>
        <n v="6276" u="1"/>
        <n v="60397" u="1"/>
        <n v="900" u="1"/>
        <n v="27975" u="1"/>
        <n v="146171" u="1"/>
        <n v="22700" u="1"/>
        <n v="7800" u="1"/>
        <n v="71700" u="1"/>
        <n v="11280" u="1"/>
        <n v="513315" u="1"/>
        <n v="198959" u="1"/>
        <n v="5388" u="1"/>
        <n v="485643" u="1"/>
        <n v="11707" u="1"/>
        <n v="7920" u="1"/>
        <n v="97011" u="1"/>
        <n v="153654" u="1"/>
        <n v="70696" u="1"/>
        <n v="886" u="1"/>
        <n v="252" u="1"/>
        <n v="8706" u="1"/>
        <n v="5581" u="1"/>
        <n v="6900" u="1"/>
        <n v="1620" u="1"/>
        <n v="195462" u="1"/>
        <n v="373915" u="1"/>
        <n v="264227" u="1"/>
        <n v="5430" u="1"/>
        <n v="3420" u="1"/>
        <n v="158638" u="1"/>
        <n v="14407" u="1"/>
        <n v="5670" u="1"/>
        <n v="25200" u="1"/>
        <n v="4224" u="1"/>
        <n v="2460" u="1"/>
        <n v="155403" u="1"/>
        <n v="1050" u="1"/>
        <n v="18619" u="1"/>
        <n v="145" u="1"/>
        <n v="105933" u="1"/>
        <n v="14205" u="1"/>
        <n v="50700" u="1"/>
        <n v="9141" u="1"/>
        <n v="24000" u="1"/>
        <n v="120000" u="1"/>
        <n v="352026" u="1"/>
        <n v="101977" u="1"/>
        <n v="427709" u="1"/>
        <n v="11772" u="1"/>
        <n v="149560" u="1"/>
        <n v="197672" u="1"/>
        <n v="12211" u="1"/>
        <n v="20903" u="1"/>
        <n v="4416" u="1"/>
        <n v="615" u="1"/>
        <n v="64" u="1"/>
        <n v="7660" u="1"/>
        <n v="34381" u="1"/>
        <n v="300" u="1"/>
        <n v="17100" u="1"/>
        <n v="6120" u="1"/>
        <n v="10410" u="1"/>
        <n v="192049" u="1"/>
        <n v="545736" u="1"/>
        <n v="547780" u="1"/>
        <n v="2983" u="1"/>
        <n v="11340" u="1"/>
        <n v="7500" u="1"/>
        <n v="31439" u="1"/>
        <n v="31920" u="1"/>
        <n v="23905" u="1"/>
        <n v="1753" u="1"/>
        <n v="5800" u="1"/>
        <n v="126852" u="1"/>
        <n v="9802" u="1"/>
        <n v="1089" u="1"/>
        <n v="5496" u="1"/>
        <n v="133660" u="1"/>
        <n v="6652" u="1"/>
        <n v="50140" u="1"/>
        <n v="56033" u="1"/>
        <n v="356523" u="1"/>
        <n v="44991" u="1"/>
        <n v="404212" u="1"/>
        <n v="8614" u="1"/>
        <n v="69295" u="1"/>
        <n v="451930" u="1"/>
        <n v="48600" u="1"/>
        <n v="6060" u="1"/>
        <n v="630" u="1"/>
        <n v="7380" u="1"/>
        <n v="129393" u="1"/>
        <n v="12751" u="1"/>
        <n v="2121" u="1"/>
        <n v="132" u="1"/>
        <n v="5902" u="1"/>
        <n v="25923" u="1"/>
        <n v="267145" u="1"/>
        <n v="262949" u="1"/>
        <n v="342921" u="1"/>
        <n v="9300" u="1"/>
        <n v="2700" u="1"/>
        <n v="16632" u="1"/>
        <n v="32320" u="1"/>
        <n v="1964" u="1"/>
        <n v="71099" u="1"/>
        <n v="3342" u="1"/>
        <n v="2045" u="1"/>
        <n v="23922" u="1"/>
        <n v="50436" u="1"/>
        <n v="59700" u="1"/>
        <n v="17128" u="1"/>
        <n v="285620" u="1"/>
        <n v="51895" u="1"/>
        <n v="351949" u="1"/>
        <n v="1391" u="1"/>
        <n v="31871" u="1"/>
        <n v="276976" u="1"/>
        <n v="23580" u="1"/>
        <n v="2452" u="1"/>
        <n v="156363" u="1"/>
        <n v="897" u="1"/>
        <n v="84" u="1"/>
        <n v="1339" u="1"/>
        <n v="3007" u="1"/>
        <n v="11249" u="1"/>
        <n v="15120" u="1"/>
        <n v="143588" u="1"/>
        <n v="204749" u="1"/>
        <n v="284088" u="1"/>
        <n v="7956" u="1"/>
        <n v="16168" u="1"/>
        <n v="36055" u="1"/>
        <n v="215" u="1"/>
        <n v="1330" u="1"/>
        <n v="12600" u="1"/>
        <n v="1918" u="1"/>
        <n v="1544" u="1"/>
        <n v="1860" u="1"/>
        <n v="41669" u="1"/>
        <n v="768" u="1"/>
        <n v="995" u="1"/>
        <n v="22476" u="1"/>
        <n v="49321" u="1"/>
        <n v="142275" u="1"/>
        <n v="56400" u="1"/>
        <n v="22221" u="1"/>
        <n v="56700" u="1"/>
        <n v="91800" u="1"/>
        <n v="497930" u="1"/>
        <n v="142339" u="1"/>
        <n v="536428" u="1"/>
        <n v="23271" u="1"/>
        <n v="12000" u="1"/>
        <n v="107878" u="1"/>
        <n v="382836" u="1"/>
        <n v="36000" u="1"/>
        <n v="12960" u="1"/>
        <n v="17400" u="1"/>
        <n v="11670" u="1"/>
        <n v="112" u="1"/>
        <n v="134520" u="1"/>
        <n v="48988" u="1"/>
        <n v="8403" u="1"/>
        <n v="283" u="1"/>
        <n v="1996" u="1"/>
        <n v="749" u="1"/>
        <n v="24600" u="1"/>
        <n v="12510" u="1"/>
        <n v="122461" u="1"/>
        <n v="180" u="1"/>
        <n v="413849" u="1"/>
        <n v="207596" u="1"/>
        <n v="6455" u="1"/>
        <n v="8063" u="1"/>
        <n v="49071" u="1"/>
        <n v="4631" u="1"/>
        <n v="15090" u="1"/>
        <n v="20055" u="1"/>
        <n v="16511" u="1"/>
        <n v="17001" u="1"/>
        <n v="2082" u="1"/>
        <n v="47820" u="1"/>
        <n v="498" u="1"/>
        <n v="1020" u="1"/>
        <n v="53287" u="1"/>
        <n v="123805" u="1"/>
        <n v="79484" u="1"/>
        <n v="60000" u="1"/>
        <n v="150000" u="1"/>
        <n v="3960" u="1"/>
        <n v="389537" u="1"/>
        <n v="235495" u="1"/>
        <n v="751791" u="1"/>
        <n v="16330" u="1"/>
        <n v="32554" u="1"/>
        <n v="312324" u="1"/>
        <n v="4650" u="1"/>
        <n v="58590" u="1"/>
        <n v="35558" u="1"/>
        <n v="894" u="1"/>
        <n v="58" u="1"/>
        <n v="800" u="1"/>
        <n v="32013" u="1"/>
        <n v="92100" u="1"/>
        <n v="6480" u="1"/>
        <n v="140071" u="1"/>
        <n v="356102" u="1"/>
        <n v="389606" u="1"/>
        <n v="2835" u="1"/>
        <n v="65060" u="1"/>
        <n v="55368" u="1"/>
        <n v="15623" u="1"/>
        <n v="16321" u="1"/>
        <n v="37464" u="1"/>
        <n v="20981" u="1"/>
        <n v="5416" u="1"/>
        <n v="139004" u="1"/>
        <n v="210" u="1"/>
        <n v="24344" u="1"/>
        <n v="1680" u="1"/>
        <n v="198" u="1"/>
        <n v="66479" u="1"/>
        <n v="106969" u="1"/>
        <n v="30000" u="1"/>
        <n v="25534" u="1"/>
        <n v="4500" u="1"/>
        <n v="397321" u="1"/>
        <n v="285831" u="1"/>
        <n v="889178" u="1"/>
        <n v="15114" u="1"/>
        <n v="200716" u="1"/>
        <n v="368092" u="1"/>
        <n v="30146" u="1"/>
        <n v="2109" u="1"/>
        <n v="5610" u="1"/>
        <n v="1988" u="1"/>
        <n v="5685" u="1"/>
        <n v="371" u="1"/>
        <n v="5411" u="1"/>
        <n v="59507" u="1"/>
        <n v="13200" u="1"/>
        <n v="27900" u="1"/>
        <n v="8" u="1"/>
        <n v="296296" u="1"/>
        <n v="376626" u="1"/>
        <n v="733290" u="1"/>
        <n v="903" u="1"/>
        <n v="6660" u="1"/>
        <n v="9900" u="1"/>
        <n v="74955" u="1"/>
        <n v="5" u="1"/>
        <n v="150" u="1"/>
        <n v="26680" u="1"/>
        <n v="7281" u="1"/>
        <n v="2876" u="1"/>
        <n v="91698" u="1"/>
        <n v="1400" u="1"/>
        <n v="1190" u="1"/>
        <n v="21317" u="1"/>
        <n v="90" u="1"/>
        <n v="59437" u="1"/>
        <n v="119149" u="1"/>
        <n v="24015" u="1"/>
        <n v="54000" u="1"/>
        <n v="210000" u="1"/>
        <n v="374992" u="1"/>
        <n v="524658" u="1"/>
        <n v="354643" u="1"/>
        <n v="13285" u="1"/>
        <n v="227" u="1"/>
        <n v="473692" u="1"/>
        <n v="13839" u="1"/>
        <n v="19440" u="1"/>
        <n v="9600" u="1"/>
        <n v="5280" u="1"/>
        <n v="79363" u="1"/>
        <n v="2577" u="1"/>
        <n v="1993" u="1"/>
        <n v="1072" u="1"/>
        <n v="15041" u="1"/>
        <n v="47207" u="1"/>
        <n v="6390" u="1"/>
        <n v="310955" u="1"/>
        <n v="117898" u="1"/>
        <n v="544902" u="1"/>
        <n v="6523" u="1"/>
        <n v="3435" u="1"/>
        <n v="21720" u="1"/>
        <n v="775" u="1"/>
        <n v="11430" u="1"/>
        <n v="10050" u="1"/>
        <n v="7320" u="1"/>
        <n v="46610" u="1"/>
        <n v="47249" u="1"/>
        <n v="3060" u="1"/>
        <n v="74297" u="1"/>
        <n v="454" u="1"/>
        <n v="160" u="1"/>
        <n v="30487" u="1"/>
        <n v="99075" u="1"/>
        <n v="27363" u="1"/>
        <n v="26100" u="1"/>
        <n v="1800" u="1"/>
        <n v="344111" u="1"/>
        <n v="4860" u="1"/>
        <n v="720890" u="1"/>
        <n v="84048" u="1"/>
        <n v="5859" u="1"/>
        <n v="125586" u="1"/>
        <n v="355757" u="1"/>
        <n v="6759" u="1"/>
        <n v="283469" u="1"/>
        <n v="62367" u="1"/>
        <n v="639" u="1"/>
        <n v="30" u="1"/>
        <n v="2053" u="1"/>
        <n v="11841" u="1"/>
        <n v="52307" u="1"/>
        <n v="240" u="1"/>
        <n v="261935" u="1"/>
        <n v="111900" u="1"/>
        <n v="386270" u="1"/>
        <n v="2465" u="1"/>
        <n v="4320" u="1"/>
        <n v="835" u="1"/>
        <n v="42000" u="1"/>
        <n v="275909" u="1"/>
        <n v="54807" u="1"/>
        <n v="679" u="1"/>
        <n v="380470" u="1"/>
        <n v="39924" u="1"/>
        <n v="1646" u="1"/>
        <n v="65458" u="1"/>
        <n v="51001" u="1"/>
        <n v="394135" u="1"/>
        <n v="213009" u="1"/>
        <n v="27" u="1"/>
        <n v="1720" u="1"/>
        <n v="432974" u="1"/>
        <n v="193467" u="1"/>
        <n v="20331" u="1"/>
        <n v="10413" u="1"/>
        <n v="45107" u="1"/>
        <n v="27000" u="1"/>
        <n v="48000" u="1"/>
        <n v="258389" u="1"/>
        <n v="179002" u="1"/>
        <n v="399644" u="1"/>
        <n v="4570" u="1"/>
        <n v="4140" u="1"/>
        <n v="10200" u="1"/>
        <n v="6313" u="1"/>
        <n v="13878" u="1"/>
        <n v="7586" u="1"/>
        <n v="15095" u="1"/>
        <n v="11070" u="1"/>
        <n v="1184" u="1"/>
        <n v="48896" u="1"/>
        <n v="22839" u="1"/>
        <n v="22060" u="1"/>
        <n v="247262" u="1"/>
        <n v="186169" u="1"/>
        <n v="148825" u="1"/>
        <n v="13833" u="1"/>
        <n v="183" u="1"/>
        <n v="382078" u="1"/>
        <n v="16800" u="1"/>
        <n v="5923" u="1"/>
        <n v="8639" u="1"/>
        <n v="42867" u="1"/>
        <n v="25834" u="1"/>
        <n v="1403" u="1"/>
        <n v="291" u="1"/>
        <n v="18253" u="1"/>
        <n v="9183" u="1"/>
        <n v="9407" u="1"/>
        <n v="12420" u="1"/>
        <n v="332939" u="1"/>
        <n v="469146" u="1"/>
        <n v="271247" u="1"/>
        <n v="38" u="1"/>
        <n v="54240" u="1"/>
        <n v="101" u="1"/>
        <n v="31865" u="1"/>
        <n v="13912" u="1"/>
        <n v="36350" u="1"/>
        <n v="8729" u="1"/>
        <n v="5835" u="1"/>
        <n v="3466" u="1"/>
        <n v="63095" u="1"/>
        <n v="47515" u="1"/>
        <n v="308649" u="1"/>
        <n v="339445" u="1"/>
        <n v="50191" u="1"/>
        <n v="7824" u="1"/>
        <n v="2644" u="1"/>
        <n v="424978" u="1"/>
        <n v="1500" u="1"/>
        <n v="52386" u="1"/>
        <n v="14347" u="1"/>
        <n v="403" u="1"/>
        <n v="208" u="1"/>
        <n v="7704" u="1"/>
        <n v="17318" u="1"/>
        <n v="1530" u="1"/>
        <n v="330105" u="1"/>
        <n v="443618" u="1"/>
        <n v="271851" u="1"/>
        <n v="7561" u="1"/>
        <n v="19980" u="1"/>
        <n v="67" u="1"/>
        <n v="60270" u="1"/>
        <n v="79560" u="1"/>
        <n v="59577" u="1"/>
        <n v="7251" u="1"/>
        <n v="9975" u="1"/>
        <n v="3223" u="1"/>
        <n v="67657" u="1"/>
        <n v="25500" u="1"/>
        <n v="23400" u="1"/>
        <n v="600" u="1"/>
        <n v="162131" u="1"/>
        <n v="12333" u="1"/>
        <n v="109968" u="1"/>
        <n v="162188" u="1"/>
        <n v="4538" u="1"/>
        <n v="5582" u="1"/>
        <n v="136745" u="1"/>
        <n v="25920" u="1"/>
        <n v="2037" u="1"/>
        <n v="56774" u="1"/>
        <n v="99720" u="1"/>
        <n v="580" u="1"/>
        <n v="80" u="1"/>
        <n v="53181" u="1"/>
        <n v="6504" u="1"/>
        <n v="928" u="1"/>
        <n v="8730" u="1"/>
        <n v="16020" u="1"/>
        <n v="376730" u="1"/>
        <n v="840" u="1"/>
        <n v="213221" u="1"/>
        <n v="270424" u="1"/>
        <n v="25020" u="1"/>
        <n v="1136" u="1"/>
        <n v="793" u="1"/>
        <n v="52" u="1"/>
        <n v="214" u="1"/>
        <n v="33986" u="1"/>
        <n v="5714" u="1"/>
        <n v="315" u="1"/>
        <n v="2587" u="1"/>
        <n v="88727" u="1"/>
        <n v="26022" u="1"/>
        <n v="30900" u="1"/>
        <n v="39000" u="1"/>
        <n v="233554" u="1"/>
        <n v="1016" u="1"/>
        <n v="420751" u="1"/>
        <n v="4590" u="1"/>
        <n v="1583" u="1"/>
        <n v="314345" u="1"/>
        <n v="11400" u="1"/>
        <n v="60587" u="1"/>
        <n v="60480" u="1"/>
        <n v="72146" u="1"/>
        <n v="3158" u="1"/>
        <n v="116" u="1"/>
        <n v="77106" u="1"/>
        <n v="5604" u="1"/>
        <n v="29728" u="1"/>
        <n v="2100" u="1"/>
        <n v="3000" u="1"/>
        <n v="118388" u="1"/>
        <n v="149319" u="1"/>
        <n v="338177" u="1"/>
        <n v="2192" u="1"/>
        <n v="5940" u="1"/>
        <n v="9135" u="1"/>
        <n v="6720" u="1"/>
        <n v="4410" u="1"/>
        <n v="1260" u="1"/>
        <n v="67413" u="1"/>
        <n v="19403" u="1"/>
        <n v="14356" u="1"/>
        <n v="3690" u="1"/>
        <n v="7581" u="1"/>
        <n v="120675" u="1"/>
        <n v="6033" u="1"/>
        <n v="37780" u="1"/>
        <n v="244723" u="1"/>
        <n v="312979" u="1"/>
        <n v="7564" u="1"/>
        <n v="26315" u="1"/>
        <n v="510182" u="1"/>
        <n v="29202" u="1"/>
        <n v="65253" u="1"/>
        <n v="2480" u="1"/>
        <n v="674" u="1"/>
        <n v="72700" u="1"/>
        <n v="6125" u="1"/>
        <n v="23192" u="1"/>
        <n v="10800" u="1"/>
        <n v="360" u="1"/>
        <n v="138214" u="1"/>
        <n v="603430" u="1"/>
        <n v="128088" u="1"/>
        <n v="11159" u="1"/>
        <n v="7140" u="1"/>
        <n v="51" u="1"/>
        <n v="15755" u="1"/>
        <n v="487142" u="1"/>
        <n v="42573" u="1"/>
        <n v="11" u="1"/>
        <n v="28549" u="1"/>
        <n v="1075" u="1"/>
        <n v="7032" u="1"/>
        <n v="1170" u="1"/>
        <n v="1410" u="1"/>
        <n v="25743" u="1"/>
        <n v="1502" u="1"/>
        <n v="1182" u="1"/>
        <n v="2044" u="1"/>
        <n v="55163" u="1"/>
        <n v="9143" u="1"/>
        <n v="19700" u="1"/>
        <n v="10020" u="1"/>
        <n v="55874" u="1"/>
        <n v="319842" u="1"/>
        <n v="95384" u="1"/>
        <n v="3218" u="1"/>
        <n v="95530" u="1"/>
        <n v="18014" u="1"/>
        <n v="16422" u="1"/>
        <n v="88659" u="1"/>
        <n v="393" u="1"/>
        <n v="119725" u="1"/>
        <n v="4117" u="1"/>
        <n v="10087" u="1"/>
        <n v="45300" u="1"/>
        <n v="109429" u="1"/>
        <n v="561523" u="1"/>
        <n v="66484" u="1"/>
        <n v="2734" u="1"/>
        <n v="5760" u="1"/>
        <n v="31680" u="1"/>
        <n v="8820" u="1"/>
        <n v="9870" u="1"/>
        <n v="2520" u="1"/>
        <n v="22690" u="1"/>
        <n v="13517" u="1"/>
        <n v="1080" u="1"/>
        <n v="8984" u="1"/>
        <n v="84492" u="1"/>
        <n v="10710" u="1"/>
        <n v="1401" u="1"/>
        <n v="18020" u="1"/>
        <n v="39843" u="1"/>
        <n v="162848" u="1"/>
        <n v="10716" u="1"/>
        <n v="4149" u="1"/>
        <n v="1373" u="1"/>
        <n v="42855" u="1"/>
        <n v="29760" u="1"/>
        <n v="15300" u="1"/>
        <n v="10094" u="1"/>
        <n v="65353" u="1"/>
        <n v="79822" u="1"/>
        <n v="337" u="1"/>
        <n v="2517" u="1"/>
        <n v="487" u="1"/>
        <n v="13170" u="1"/>
        <n v="94736" u="1"/>
        <n v="469730" u="1"/>
        <n v="34267" u="1"/>
        <n v="100" u="1"/>
        <n v="1093" u="1"/>
        <n v="11970" u="1"/>
        <n v="12830" u="1"/>
        <n v="3240" u="1"/>
        <n v="24780" u="1"/>
        <n v="22157" u="1"/>
        <n v="3141" u="1"/>
        <n v="2774" u="1"/>
        <n v="47438" u="1"/>
        <n v="23520" u="1"/>
        <n v="151834" u="1"/>
        <n v="462551" u="1"/>
        <n v="54025" u="1"/>
        <n v="2818" u="1"/>
        <n v="51974" u="1"/>
        <n v="156730" u="1"/>
        <n v="18" u="1"/>
        <n v="47993" u="1"/>
        <n v="49319" u="1"/>
        <n v="1215" u="1"/>
        <n v="247" u="1"/>
        <n v="75044" u="1"/>
        <n v="11002" u="1"/>
        <n v="21187" u="1"/>
        <n v="4680" u="1"/>
        <n v="148099" u="1"/>
        <n v="1980" u="1"/>
        <n v="324650" u="1"/>
        <n v="21872" u="1"/>
        <n v="7352" u="1"/>
        <n v="2400" u="1"/>
        <n v="25366" u="1"/>
        <n v="123" u="1"/>
        <n v="19257" u="1"/>
        <n v="4301" u="1"/>
        <n v="7324" u="1"/>
        <n v="19080" u="1"/>
        <n v="5400" u="1"/>
        <n v="75530" u="1"/>
        <n v="21829" u="1"/>
        <n v="16792" u="1"/>
        <n v="2080" u="1"/>
        <n v="53907" u="1"/>
        <n v="6015" u="1"/>
        <n v="20440" u="1"/>
        <n v="59100" u="1"/>
        <n v="121500" u="1"/>
        <n v="19800" u="1"/>
        <n v="2280" u="1"/>
        <n v="73256" u="1"/>
        <n v="179325" u="1"/>
        <n v="236" u="1"/>
        <n v="2235" u="1"/>
        <n v="65231" u="1"/>
        <n v="265742" u="1"/>
        <n v="30125" u="1"/>
        <n v="28527" u="1"/>
        <n v="349" u="1"/>
        <n v="502" u="1"/>
        <n v="28349" u="1"/>
        <n v="9285" u="1"/>
        <n v="13927" u="1"/>
        <n v="131457" u="1"/>
        <n v="212307" u="1"/>
        <n v="100904" u="1"/>
        <n v="3314" u="1"/>
        <n v="23547" u="1"/>
        <n v="33825" u="1"/>
        <n v="12180" u="1"/>
        <n v="2704" u="1"/>
        <n v="17700" u="1"/>
        <n v="46192" u="1"/>
        <n v="2057" u="1"/>
        <n v="21745" u="1"/>
        <n v="83507" u="1"/>
        <n v="540" u="1"/>
        <n v="3423" u="1"/>
        <n v="67766" u="1"/>
        <n v="16955" u="1"/>
        <n v="46696" u="1"/>
        <n v="362246" u="1"/>
        <n v="66317" u="1"/>
        <n v="13857" u="1"/>
        <n v="21" u="1"/>
        <n v="301800" u="1"/>
        <n v="4948" u="1"/>
        <n v="53149" u="1"/>
        <n v="25840" u="1"/>
        <n v="646" u="1"/>
        <n v="195" u="1"/>
        <n v="89907" u="1"/>
        <n v="1894" u="1"/>
        <n v="6085" u="1"/>
        <n v="6127" u="1"/>
        <n v="6030" u="1"/>
        <n v="66127" u="1"/>
        <n v="134677" u="1"/>
        <n v="71359" u="1"/>
        <n v="1528" u="1"/>
        <n v="2160" u="1"/>
        <n v="3900" u="1"/>
        <n v="218157" u="1"/>
        <n v="69" u="1"/>
        <n v="19240" u="1"/>
        <n v="6441" u="1"/>
        <n v="174132" u="1"/>
        <n v="48500" u="1"/>
        <n v="99153" u="1"/>
        <n v="7464" u="1"/>
        <n v="112784" u="1"/>
        <n v="44000" u="1"/>
        <n v="529898" u="1"/>
        <n v="107" u="1"/>
        <n v="121347" u="1"/>
        <n v="7782" u="1"/>
        <n v="222" u="1"/>
        <n v="319857" u="1"/>
        <n v="7768" u="1"/>
        <n v="203263" u="1"/>
        <n v="15704" u="1"/>
        <n v="4223" u="1"/>
        <n v="3459" u="1"/>
        <n v="76539" u="1"/>
        <n v="5285" u="1"/>
        <n v="31500" u="1"/>
        <n v="1920" u="1"/>
        <n v="219697" u="1"/>
        <n v="1009" u="1"/>
        <n v="31054" u="1"/>
        <n v="4000" u="1"/>
        <n v="221026" u="1"/>
        <n v="248623" u="1"/>
        <n v="6300" u="1"/>
        <n v="15094" u="1"/>
        <n v="2127" u="1"/>
        <n v="50739" u="1"/>
        <n v="3725" u="1"/>
        <n v="1230" u="1"/>
        <n v="11813" u="1"/>
        <n v="24904" u="1"/>
        <n v="68768" u="1"/>
        <n v="140" u="1"/>
        <n v="1577" u="1"/>
        <n v="72832" u="1"/>
        <n v="21560" u="1"/>
        <n v="642247" u="1"/>
        <n v="1121" u="1"/>
        <n v="283434" u="1"/>
        <n v="1602" u="1"/>
        <n v="142" u="1"/>
        <n v="126957" u="1"/>
        <n v="2820" u="1"/>
        <n v="210379" u="1"/>
        <n v="86878" u="1"/>
        <n v="6931" u="1"/>
        <n v="7803" u="1"/>
        <n v="219" u="1"/>
        <n v="37720" u="1"/>
        <n v="3602" u="1"/>
        <n v="19200" u="1"/>
        <n v="3300" u="1"/>
        <n v="9000" u="1"/>
        <n v="201695" u="1"/>
        <n v="529129" u="1"/>
        <n v="3023" u="1"/>
        <n v="3830" u="1"/>
        <n v="111215" u="1"/>
        <n v="59" u="1"/>
        <n v="13811" u="1"/>
        <n v="2839" u="1"/>
        <n v="35400" u="1"/>
        <n v="4605" u="1"/>
        <n v="1014" u="1"/>
        <n v="474" u="1"/>
        <n v="16109" u="1"/>
        <n v="35089" u="1"/>
        <n v="1585" u="1"/>
        <n v="73532" u="1"/>
        <n v="5264" u="1"/>
        <n v="22420" u="1"/>
        <n v="67500" u="1"/>
        <n v="204600" u="1"/>
        <n v="14040" u="1"/>
        <n v="794815" u="1"/>
        <n v="314" u="1"/>
        <n v="341822" u="1"/>
        <n v="4193" u="1"/>
        <n v="6600" u="1"/>
        <n v="208822" u="1"/>
        <n v="197844" u="1"/>
        <n v="27510" u="1"/>
        <n v="22376" u="1"/>
        <n v="8432" u="1"/>
        <n v="8888" u="1"/>
        <n v="864" u="1"/>
        <n v="23484" u="1"/>
        <n v="2475" u="1"/>
        <n v="187830" u="1"/>
        <n v="451199" u="1"/>
        <n v="168752" u="1"/>
        <n v="3513" u="1"/>
        <n v="62688" u="1"/>
        <n v="6915" u="1"/>
        <n v="66783" u="1"/>
        <n v="9589" u="1"/>
        <n v="182789" u="1"/>
        <n v="21861" u="1"/>
        <n v="1128" u="1"/>
        <n v="4626" u="1"/>
        <n v="47982" u="1"/>
        <n v="22500" u="1"/>
        <n v="901787" u="1"/>
        <n v="6674" u="1"/>
        <n v="125" u="1"/>
        <n v="124781" u="1"/>
        <n v="5526" u="1"/>
        <n v="63336" u="1"/>
        <n v="186098" u="1"/>
        <n v="14258" u="1"/>
        <n v="21491" u="1"/>
        <n v="7357" u="1"/>
        <n v="10755" u="1"/>
        <n v="396" u="1"/>
        <n v="88449" u="1"/>
        <n v="1032" u="1"/>
        <n v="200" u="1"/>
        <n v="424720" u="1"/>
        <n v="327049" u="1"/>
        <n v="530841" u="1"/>
        <n v="3273" u="1"/>
        <n v="3974" u="1"/>
        <n v="8014" u="1"/>
        <n v="99647" u="1"/>
        <n v="14940" u="1"/>
        <n v="173116" u="1"/>
        <n v="937" u="1"/>
        <n v="39084" u="1"/>
        <n v="577" u="1"/>
        <n v="3165" u="1"/>
        <n v="54225" u="1"/>
        <n v="21260" u="1"/>
        <n v="69600" u="1"/>
        <n v="18000" u="1"/>
        <n v="16680" u="1"/>
        <n v="615876" u="1"/>
        <n v="4976" u="1"/>
        <n v="400445" u="1"/>
        <n v="146485" u="1"/>
        <n v="9352" u="1"/>
        <n v="610" u="1"/>
        <n v="644921" u="1"/>
        <n v="94469" u="1"/>
        <n v="21254" u="1"/>
        <n v="5580" u="1"/>
        <n v="7258" u="1"/>
        <n v="119606" u="1"/>
        <n v="13777" u="1"/>
        <n v="27432" u="1"/>
        <n v="260551" u="1"/>
        <n v="292750" u="1"/>
        <n v="525531" u="1"/>
        <n v="4943" u="1"/>
        <n v="118" u="1"/>
        <n v="26250" u="1"/>
        <n v="43890" u="1"/>
        <n v="16560" u="1"/>
        <n v="276284" u="1"/>
        <n v="2310" u="1"/>
        <n v="40194" u="1"/>
        <n v="1053" u="1"/>
        <n v="2790" u="1"/>
        <n v="58432" u="1"/>
        <n v="17600" u="1"/>
        <n v="69000" u="1"/>
        <n v="90000" u="1"/>
        <n v="447429" u="1"/>
        <n v="792665" u="1"/>
        <n v="398123" u="1"/>
        <n v="4463" u="1"/>
        <n v="4870" u="1"/>
        <n v="679618" u="1"/>
        <n v="67460" u="1"/>
        <n v="30976" u="1"/>
        <n v="4721" u="1"/>
        <n v="89048" u="1"/>
        <n v="12322" u="1"/>
        <n v="19332" u="1"/>
        <n v="462167" u="1"/>
        <n v="379653" u="1"/>
        <n v="601803" u="1"/>
        <n v="4033" u="1"/>
        <n v="14" u="1"/>
        <n v="8927" u="1"/>
        <n v="9577" u="1"/>
        <n v="5014" u="1"/>
        <n v="13137" u="1"/>
        <n v="3920" u="1"/>
        <n v="202176" u="1"/>
        <n v="977" u="1"/>
        <n v="64581" u="1"/>
        <n v="19265" u="1"/>
        <n v="699" u="1"/>
        <n v="6790" u="1"/>
        <n v="82686" u="1"/>
        <n v="66480" u="1"/>
        <n v="273" u="1"/>
        <n v="20100" u="1"/>
        <n v="156127" u="1"/>
        <n v="844" u="1"/>
        <n v="38075" u="1"/>
        <n v="5108" u="1"/>
        <n v="2199" u="1"/>
        <n v="13500" u="1"/>
        <n v="56718" u="1"/>
        <n v="18793" u="1"/>
        <n v="23894" u="1"/>
        <n v="1590" u="1"/>
        <n v="343" u="1"/>
        <n v="48355" u="1"/>
        <n v="15858" u="1"/>
        <n v="54358" u="1"/>
        <n v="3086" u="1"/>
        <n v="400" u="1"/>
        <n v="45" u="1"/>
        <n v="154119" u="1"/>
        <n v="369506" u="1"/>
        <n v="282929" u="1"/>
        <n v="144" u="1"/>
        <n v="9120" u="1"/>
        <n v="3840" u="1"/>
        <n v="11818" u="1"/>
        <n v="78954" u="1"/>
        <n v="318327" u="1"/>
        <n v="40373" u="1"/>
        <n v="7392" u="1"/>
        <n v="425" u="1"/>
        <n v="30181" u="1"/>
        <n v="280085" u="1"/>
        <n v="39802" u="1"/>
        <n v="55980" u="1"/>
        <n v="60300" u="1"/>
        <n v="181721" u="1"/>
        <n v="25265" u="1"/>
        <n v="163245" u="1"/>
        <n v="7279" u="1"/>
        <n v="41909" u="1"/>
        <n v="750" u="1"/>
        <n v="576" u="1"/>
        <n v="91859" u="1"/>
        <n v="7688" u="1"/>
        <n v="4139" u="1"/>
        <n v="275" u="1"/>
        <n v="24942" u="1"/>
        <n v="13488" u="1"/>
        <n v="49800" u="1"/>
        <n v="4440" u="1"/>
        <n v="326982" u="1"/>
        <n v="166540" u="1"/>
        <n v="170802" u="1"/>
        <n v="4894" u="1"/>
        <n v="61980" u="1"/>
        <n v="15675" u="1"/>
        <n v="17407" u="1"/>
        <n v="5220" u="1"/>
        <n v="41142" u="1"/>
        <n v="20444" u="1"/>
        <n v="305" u="1"/>
        <n v="118762" u="1"/>
        <n v="47660" u="1"/>
        <n v="219238" u="1"/>
        <n v="37023" u="1"/>
        <n v="178199" u="1"/>
        <n v="5950" u="1"/>
        <n v="105474" u="1"/>
        <n v="61416" u="1"/>
        <n v="7543" u="1"/>
        <n v="1194" u="1"/>
        <n v="2668" u="1"/>
        <n v="706" u="1"/>
        <n v="40099" u="1"/>
        <n v="11481" u="1"/>
        <n v="42900" u="1"/>
        <n v="30600" u="1"/>
        <n v="7020" u="1"/>
        <n v="391228" u="1"/>
        <n v="699462" u="1"/>
        <n v="25685" u="1"/>
        <n v="3346" u="1"/>
        <n v="885" u="1"/>
        <n v="157020" u="1"/>
        <n v="98532" u="1"/>
        <n v="21236" u="1"/>
        <n v="20923" u="1"/>
        <n v="206742" u="1"/>
        <n v="59960" u="1"/>
        <n v="15000" u="1"/>
        <n v="424936" u="1"/>
        <n v="53112" u="1"/>
        <n v="279545" u="1"/>
        <n v="126967" u="1"/>
        <n v="246377" u="1"/>
        <n v="45000" u="1"/>
        <n v="3004" u="1"/>
        <n v="8996" u="1"/>
        <n v="14267" u="1"/>
        <n v="24852" u="1"/>
        <n v="20160" u="1"/>
        <n v="5563" u="1"/>
        <n v="55041" u="1"/>
        <n v="36747" u="1"/>
        <n v="21847" u="1"/>
        <n v="546" u="1"/>
        <n v="14129" u="1"/>
        <n v="228949" u="1"/>
        <n v="757541" u="1"/>
        <n v="34760" u="1"/>
        <n v="310392" u="1"/>
        <n v="766" u="1"/>
        <n v="6093" u="1"/>
        <n v="101397" u="1"/>
        <n v="120960" u="1"/>
        <n v="960" u="1"/>
        <n v="19007" u="1"/>
        <n v="22895" u="1"/>
        <n v="1895" u="1"/>
        <n v="13452" u="1"/>
        <n v="131" u="1"/>
        <n v="60919" u="1"/>
        <n v="9365" u="1"/>
        <n v="12240" u="1"/>
        <n v="338858" u="1"/>
        <n v="774497" u="1"/>
        <n v="16152" u="1"/>
        <n v="2854" u="1"/>
        <n v="74580" u="1"/>
        <n v="23970" u="1"/>
        <n v="5550" u="1"/>
        <n v="10500" u="1"/>
        <n v="21572" u="1"/>
        <n v="68" u="1"/>
        <n v="170995" u="1"/>
        <n v="1252" u="1"/>
        <n v="3417" u="1"/>
        <n v="31470" u="1"/>
        <n v="117" u="1"/>
        <n v="7466" u="1"/>
        <n v="101920" u="1"/>
        <n v="79160" u="1"/>
        <n v="228" u="1"/>
        <n v="555252" u="1"/>
        <n v="28371" u="1"/>
        <n v="270008" u="1"/>
        <n v="5307" u="1"/>
        <n v="72459" u="1"/>
        <n v="14400" u="1"/>
        <n v="6050" u="1"/>
        <n v="12377" u="1"/>
        <n v="4902" u="1"/>
        <n v="82" u="1"/>
        <n v="10915" u="1"/>
        <n v="7411" u="1"/>
        <n v="26400" u="1"/>
        <n v="25800" u="1"/>
        <n v="466754" u="1"/>
        <n v="537750" u="1"/>
        <n v="175613" u="1"/>
        <n v="1420" u="1"/>
        <n v="22285" u="1"/>
        <n v="20400" u="1"/>
        <n v="26160" u="1"/>
        <n v="12810" u="1"/>
        <n v="9228" u="1"/>
        <n v="18270" u="1"/>
        <n v="109441" u="1"/>
        <n v="1470" u="1"/>
        <n v="42134" u="1"/>
        <n v="33923" u="1"/>
        <n v="2407" u="1"/>
        <n v="221" u="1"/>
        <n v="17363" u="1"/>
        <n v="71380" u="1"/>
        <n v="539935" u="1"/>
        <n v="19855" u="1"/>
        <n v="403748" u="1"/>
        <n v="2748" u="1"/>
        <n v="60" u="1"/>
        <n v="89529" u="1"/>
        <n v="34920" u="1"/>
        <n v="12189" u="1"/>
        <n v="524" u="1"/>
        <n v="7" u="1"/>
        <n v="3100" u="1"/>
        <n v="7650" u="1"/>
        <n v="6611" u="1"/>
        <n v="21900" u="1"/>
        <n v="997" u="1"/>
        <n v="29700" u="1"/>
        <n v="448003" u="1"/>
        <n v="3780" u="1"/>
        <n v="651540" u="1"/>
        <n v="480447" u="1"/>
        <n v="11451" u="1"/>
        <n v="32580" u="1"/>
        <n v="122040" u="1"/>
        <n v="3270" u="1"/>
        <n v="28970" u="1"/>
        <n v="8280" u="1"/>
        <n v="338043" u="1"/>
        <n v="15537" u="1"/>
        <n v="323" u="1"/>
        <n v="1887" u="1"/>
        <n v="547" u="1"/>
        <n v="106844" u="1"/>
        <n v="54940" u="1"/>
        <n v="640574" u="1"/>
        <n v="3217" u="1"/>
        <n v="329143" u="1"/>
        <n v="8802" u="1"/>
        <n v="127" u="1"/>
        <n v="388197" u="1"/>
        <n v="33480" u="1"/>
        <n v="8520" u="1"/>
        <n v="8425" u="1"/>
        <n v="8550" u="1"/>
        <n v="12239" u="1"/>
        <n v="30087" u="1"/>
        <n v="5977" u="1"/>
        <n v="18077" u="1"/>
        <n v="89" u="1"/>
        <n v="61326" u="1"/>
        <n v="41610" u="1"/>
        <n v="449167" u="1"/>
        <n v="484368" u="1"/>
        <n v="441409" u="1"/>
        <n v="7114" u="1"/>
        <n v="10440" u="1"/>
        <n v="116280" u="1"/>
        <n v="3120" u="1"/>
        <n v="23178" u="1"/>
        <n v="11868" u="1"/>
        <n v="19667" u="1"/>
        <n v="7770" u="1"/>
        <n v="281813" u="1"/>
        <n v="29667" u="1"/>
        <n v="15438" u="1"/>
        <n v="133778" u="1"/>
        <n v="64240" u="1"/>
        <n v="897744" u="1"/>
        <n v="24616" u="1"/>
        <n v="597365" u="1"/>
        <n v="12064" u="1"/>
        <n v="270570" u="1"/>
        <n v="1195" u="1"/>
        <n v="22407" u="1"/>
        <n v="6944" u="1"/>
        <n v="12330" u="1"/>
        <n v="446" u="1"/>
        <n v="31740" u="1"/>
        <n v="2942" u="1"/>
        <n v="480" u="1"/>
        <n v="388307" u="1"/>
        <n v="541140" u="1"/>
        <n v="268019" u="1"/>
        <n v="3064" u="1"/>
        <n v="9660" u="1"/>
        <n v="67110" u="1"/>
        <n v="20238" u="1"/>
        <n v="18240" u="1"/>
        <n v="214738" u="1"/>
        <n v="1650" u="1"/>
        <n v="57200" u="1"/>
        <n v="6123" u="1"/>
        <n v="330" u="1"/>
        <n v="8094" u="1"/>
        <n v="66437" u="1"/>
        <n v="45600" u="1"/>
        <n v="402932" u="1"/>
        <n v="349779" u="1"/>
        <n v="490" u="1"/>
        <n v="14427" u="1"/>
        <n v="119631" u="1"/>
        <n v="4350" u="1"/>
        <n v="3810" u="1"/>
        <n v="18243" u="1"/>
        <n v="1421" u="1"/>
        <n v="810" u="1"/>
        <n v="105" u="1"/>
        <n v="15601" u="1"/>
        <n v="37" u="1"/>
        <n v="26700" u="1"/>
        <n v="492618" u="1"/>
        <n v="2880" u="1"/>
        <n v="305677" u="1"/>
        <n v="406131" u="1"/>
        <n v="1398" u="1"/>
        <n v="98220" u="1"/>
        <n v="13218" u="1"/>
        <n v="3570" u="1"/>
        <n v="297556" u="1"/>
        <n v="28380" u="1"/>
        <n v="5774" u="1"/>
        <n v="174" u="1"/>
        <n v="61700" u="1"/>
        <n v="64020" u="1"/>
        <n v="215774" u="1"/>
        <n v="9751" u="1"/>
        <n v="366830" u="1"/>
        <n v="3301" u="1"/>
        <n v="231459" u="1"/>
        <n v="37977" u="1"/>
        <n v="12719" u="1"/>
        <n v="67905" u="1"/>
        <n v="13860" u="1"/>
        <n v="2269" u="1"/>
        <n v="55514" u="1"/>
        <n v="11949" u="1"/>
        <n v="19437" u="1"/>
        <n v="94609" u="1"/>
        <n v="12930" u="1"/>
        <n v="368277" u="1"/>
        <n v="347273" u="1"/>
        <n v="403003" u="1"/>
        <n v="3554" u="1"/>
        <n v="12300" u="1"/>
        <n v="15660" u="1"/>
        <n v="80064" u="1"/>
        <n v="37451" u="1"/>
        <n v="18046" u="1"/>
        <n v="29195" u="1"/>
        <n v="51767" u="1"/>
        <n v="10520" u="1"/>
        <n v="205241" u="1"/>
        <n v="57800" u="1"/>
        <n v="353" u="1"/>
        <n v="1830" u="1"/>
        <n v="69127" u="1"/>
        <n v="72240" u="1"/>
        <n v="896" u="1"/>
        <n v="491433" u="1"/>
        <n v="9451" u="1"/>
        <n v="439344" u="1"/>
        <n v="5838" u="1"/>
        <n v="39216" u="1"/>
        <n v="243099" u="1"/>
        <n v="15790" u="1"/>
        <n v="19260" u="1"/>
        <n v="7290" u="1"/>
        <n v="34365" u="1"/>
        <n v="4824" u="1"/>
        <n v="55994" u="1"/>
        <n v="76389" u="1"/>
        <n v="1819" u="1"/>
        <n v="75706" u="1"/>
        <n v="10734" u="1"/>
        <n v="14868" u="1"/>
        <n v="11784" u="1"/>
        <n v="177305" u="1"/>
        <n v="107944" u="1"/>
        <n v="514472" u="1"/>
        <n v="598" u="1"/>
        <n v="13120" u="1"/>
        <n v="7104" u="1"/>
        <n v="44620" u="1"/>
        <n v="161230" u="1"/>
        <n v="30825" u="1"/>
        <n v="2088" u="1"/>
        <n v="290" u="1"/>
        <n v="6002" u="1"/>
        <n v="154495" u="1"/>
        <n v="50141" u="1"/>
        <n v="53520" u="1"/>
        <n v="793780" u="1"/>
        <n v="17940" u="1"/>
        <n v="108220" u="1"/>
        <n v="513908" u="1"/>
        <n v="6337" u="1"/>
        <n v="144816" u="1"/>
        <n v="387801" u="1"/>
        <n v="1638" u="1"/>
        <n v="2950" u="1"/>
        <n v="1266" u="1"/>
        <n v="27419" u="1"/>
        <n v="128" u="1"/>
        <n v="13997" u="1"/>
        <n v="105634" u="1"/>
        <n v="79202" u="1"/>
        <n v="1107" u="1"/>
        <n v="94505" u="1"/>
        <n v="9934" u="1"/>
        <n v="264203" u="1"/>
        <n v="334667" u="1"/>
        <n v="547322" u="1"/>
        <n v="2794" u="1"/>
        <n v="137380" u="1"/>
        <n v="16404" u="1"/>
        <n v="153371" u="1"/>
        <n v="11236" u="1"/>
        <n v="140867" u="1"/>
        <n v="17295" u="1"/>
        <n v="7615" u="1"/>
        <n v="289543" u="1"/>
        <n v="745" u="1"/>
        <n v="28579" u="1"/>
        <n v="5600" u="1"/>
        <n v="230" u="1"/>
        <n v="11490" u="1"/>
        <n v="110395" u="1"/>
        <n v="38860" u="1"/>
        <n v="519" u="1"/>
        <n v="51000" u="1"/>
        <n v="144300" u="1"/>
        <n v="781404" u="1"/>
        <n v="19560" u="1"/>
        <n v="23439" u="1"/>
        <n v="491448" u="1"/>
        <n v="4247" u="1"/>
        <n v="33806" u="1"/>
        <n v="985619" u="1"/>
        <n v="23048" u="1"/>
        <n v="7569" u="1"/>
        <n v="68065" u="1"/>
        <n v="6850" u="1"/>
        <n v="617" u="1"/>
        <n v="86335" u="1"/>
        <n v="8634" u="1"/>
        <n v="26436" u="1"/>
        <n v="787" u="1"/>
        <n v="6090" u="1"/>
        <n v="409787" u="1"/>
        <n v="228690" u="1"/>
        <n v="361207" u="1"/>
        <n v="2696" u="1"/>
        <n v="175830" u="1"/>
        <n v="195234" u="1"/>
        <n v="1405" u="1"/>
        <n v="93616" u="1"/>
        <n v="28688" u="1"/>
        <n v="150947" u="1"/>
        <n v="53029" u="1"/>
        <n v="24925" u="1"/>
        <n v="99681" u="1"/>
        <n v="2730" u="1"/>
        <n v="81444" u="1"/>
        <n v="57828" u="1"/>
        <n v="155" u="1"/>
        <n v="6603" u="1"/>
        <n v="240118" u="1"/>
        <n v="32680" u="1"/>
        <n v="311" u="1"/>
        <n v="867592" u="1"/>
        <n v="73440" u="1"/>
        <n v="393860" u="1"/>
        <n v="52504" u="1"/>
        <n v="12373" u="1"/>
        <n v="103856" u="1"/>
        <n v="879272" u="1"/>
        <n v="12317" u="1"/>
        <n v="1290" u="1"/>
        <n v="16493" u="1"/>
        <n v="12191" u="1"/>
        <n v="43858" u="1"/>
        <n v="3303" u="1"/>
        <n v="88210" u="1"/>
        <n v="7542" u="1"/>
        <n v="21636" u="1"/>
        <n v="3678" u="1"/>
        <n v="463657" u="1"/>
        <n v="265176" u="1"/>
        <n v="462909" u="1"/>
        <n v="9339" u="1"/>
        <n v="101720" u="1"/>
        <n v="212262" u="1"/>
        <n v="1165" u="1"/>
        <n v="536223" u="1"/>
        <n v="77875" u="1"/>
        <n v="669382" u="1"/>
        <n v="81707" u="1"/>
        <n v="62731" u="1"/>
        <n v="1192" u="1"/>
        <n v="9783" u="1"/>
        <n v="148633" u="1"/>
        <n v="11640" u="1"/>
        <n v="84200" u="1"/>
        <n v="748" u="1"/>
        <n v="715884" u="1"/>
        <n v="17280" u="1"/>
        <n v="207144" u="1"/>
        <n v="4836" u="1"/>
        <n v="751980" u="1"/>
        <n v="7907" u="1"/>
        <n v="201145" u="1"/>
        <n v="365195" u="1"/>
        <n v="6270" u="1"/>
        <n v="2437" u="1"/>
        <n v="9145" u="1"/>
        <n v="5203" u="1"/>
        <n v="4020" u="1"/>
        <n v="2008" u="1"/>
        <n v="10504" u="1"/>
        <n v="1785" u="1"/>
        <n v="111505" u="1"/>
        <n v="3469" u="1"/>
        <n v="8850" u="1"/>
        <n v="5860" u="1"/>
        <n v="435" u="1"/>
        <n v="13800" u="1"/>
        <n v="1320" u="1"/>
        <n v="452589" u="1"/>
        <n v="375" u="1"/>
        <n v="287166" u="1"/>
        <n v="396042" u="1"/>
        <n v="5062" u="1"/>
        <n v="18900" u="1"/>
        <n v="27972" u="1"/>
        <n v="71760" u="1"/>
        <n v="561" u="1"/>
        <n v="615345" u="1"/>
        <n v="73975" u="1"/>
        <n v="659363" u="1"/>
        <n v="33282" u="1"/>
        <n v="57821" u="1"/>
        <n v="1024" u="1"/>
        <n v="8004" u="1"/>
        <n v="4262" u="1"/>
        <n v="127475" u="1"/>
        <n v="1560" u="1"/>
        <n v="69220" u="1"/>
        <n v="183000" u="1"/>
        <n v="676679" u="1"/>
        <n v="203138" u="1"/>
        <n v="1426111" u="1"/>
        <n v="6493" u="1"/>
        <n v="3298" u="1"/>
        <n v="132432" u="1"/>
        <n v="6732" u="1"/>
        <n v="13175" u="1"/>
        <n v="405" u="1"/>
        <n v="76042" u="1"/>
        <n v="1893" u="1"/>
        <n v="9973" u="1"/>
        <n v="11100" u="1"/>
        <n v="52500" u="1"/>
        <n v="501030" u="1"/>
        <n v="555" u="1"/>
        <n v="634224" u="1"/>
        <n v="413571" u="1"/>
        <n v="1196" u="1"/>
        <n v="87912" u="1"/>
        <n v="25680" u="1"/>
        <n v="1011958" u="1"/>
        <n v="73324" u="1"/>
        <n v="879174" u="1"/>
        <n v="40600" u="1"/>
        <n v="69541" u="1"/>
        <n v="964" u="1"/>
        <n v="124509" u="1"/>
        <n v="109710" u="1"/>
        <n v="668" u="1"/>
        <n v="4560" u="1"/>
        <n v="845042" u="1"/>
        <n v="550" u="1"/>
        <n v="1254818" u="1"/>
        <n v="2461" u="1"/>
        <n v="233352" u="1"/>
        <n v="26984" u="1"/>
        <n v="12462" u="1"/>
        <n v="24083" u="1"/>
        <n v="6169" u="1"/>
        <n v="2912" u="1"/>
        <n v="37869" u="1"/>
        <n v="295" u="1"/>
        <n v="70365" u="1"/>
        <n v="5023" u="1"/>
        <n v="4603" u="1"/>
        <n v="949" u="1"/>
        <n v="4800" u="1"/>
        <n v="15900" u="1"/>
        <n v="523997" u="1"/>
        <n v="1815" u="1"/>
        <n v="473047" u="1"/>
        <n v="496961" u="1"/>
        <n v="14635" u="1"/>
        <n v="149352" u="1"/>
        <n v="21120" u="1"/>
        <n v="532" u="1"/>
        <n v="460325" u="1"/>
        <n v="73424" u="1"/>
        <n v="659359" u="1"/>
        <n v="113433" u="1"/>
        <n v="14831" u="1"/>
        <n v="863" u="1"/>
        <n v="18723" u="1"/>
        <n v="290502" u="1"/>
        <n v="120218" u="1"/>
        <n v="437" u="1"/>
        <n v="716235" u="1"/>
        <n v="3841" u="1"/>
        <n v="1305925" u="1"/>
        <n v="6780" u="1"/>
        <n v="80102" u="1"/>
        <n v="643505" u="1"/>
        <n v="54041" u="1"/>
        <n v="20625" u="1"/>
        <n v="27908" u="1"/>
        <n v="21483" u="1"/>
        <n v="23533" u="1"/>
        <n v="33255" u="1"/>
        <n v="36418" u="1"/>
        <n v="19262" u="1"/>
        <n v="544" u="1"/>
        <n v="42209" u="1"/>
        <n v="38061" u="1"/>
        <n v="122666" u="1"/>
        <n v="956" u="1"/>
        <n v="3762" u="1"/>
        <n v="1764" u="1"/>
        <n v="36900" u="1"/>
        <n v="502134" u="1"/>
        <n v="23760" u="1"/>
        <n v="2175" u="1"/>
        <n v="160957" u="1"/>
        <n v="481753" u="1"/>
        <n v="12641" u="1"/>
        <n v="5700" u="1"/>
        <n v="85992" u="1"/>
        <n v="3142" u="1"/>
        <n v="925854" u="1"/>
        <n v="260816" u="1"/>
        <n v="126129" u="1"/>
        <n v="7422" u="1"/>
        <n v="595" u="1"/>
        <n v="14276" u="1"/>
        <n v="40877" u="1"/>
        <n v="63528" u="1"/>
        <n v="1220415" u="1"/>
        <n v="1033258" u="1"/>
        <n v="1855" u="1"/>
        <n v="120422" u="1"/>
        <n v="10086" u="1"/>
        <n v="26957" u="1"/>
        <n v="48131" u="1"/>
        <n v="42448" u="1"/>
        <n v="4047" u="1"/>
        <n v="19647" u="1"/>
        <n v="42949" u="1"/>
        <n v="49310" u="1"/>
        <n v="196" u="1"/>
        <n v="147962" u="1"/>
        <n v="25551" u="1"/>
        <n v="32787" u="1"/>
        <n v="108416" u="1"/>
        <n v="1751" u="1"/>
        <n v="399770" u="1"/>
        <n v="459277" u="1"/>
        <n v="320588" u="1"/>
        <n v="4001" u="1"/>
        <n v="39060" u="1"/>
        <n v="42240" u="1"/>
        <n v="751449" u="1"/>
        <n v="88127" u="1"/>
        <n v="440091" u="1"/>
        <n v="88804" u="1"/>
        <n v="76216" u="1"/>
        <n v="5087" u="1"/>
        <n v="70261" u="1"/>
        <n v="2390" u="1"/>
        <n v="36548" u="1"/>
        <n v="36600" u="1"/>
        <n v="1286804" u="1"/>
        <n v="660" u="1"/>
        <n v="785449" u="1"/>
        <n v="6178" u="1"/>
        <n v="118502" u="1"/>
        <n v="111685" u="1"/>
        <n v="1685" u="1"/>
        <n v="11370" u="1"/>
        <n v="18720" u="1"/>
        <n v="6884" u="1"/>
        <n v="15673" u="1"/>
        <n v="28576" u="1"/>
        <n v="131240" u="1"/>
        <n v="110751" u="1"/>
        <n v="103491" u="1"/>
        <n v="30917" u="1"/>
        <n v="102541" u="1"/>
        <n v="427849" u="1"/>
        <n v="991501" u="1"/>
        <n v="70552" u="1"/>
        <n v="178052" u="1"/>
        <n v="254587" u="1"/>
        <n v="5745" u="1"/>
        <n v="11250" u="1"/>
        <n v="1196333" u="1"/>
        <n v="6767" u="1"/>
        <n v="183167" u="1"/>
        <n v="232143" u="1"/>
        <n v="976" u="1"/>
        <n v="133458" u="1"/>
        <n v="23122" u="1"/>
        <n v="1209" u="1"/>
        <n v="72167" u="1"/>
        <n v="12748" u="1"/>
        <n v="33000" u="1"/>
        <n v="108000" u="1"/>
        <n v="21600" u="1"/>
        <n v="1366470" u="1"/>
        <n v="376213" u="1"/>
        <n v="990623" u="1"/>
        <n v="8871" u="1"/>
        <n v="484112" u="1"/>
        <n v="66618" u="1"/>
        <n v="97791" u="1"/>
        <n v="57932" u="1"/>
        <n v="9848" u="1"/>
        <n v="11904" u="1"/>
        <n v="9580" u="1"/>
        <n v="112250" u="1"/>
        <n v="717" u="1"/>
        <n v="72868" u="1"/>
        <n v="1715" u="1"/>
        <n v="29648" u="1"/>
        <n v="98341" u="1"/>
        <n v="1632" u="1"/>
        <n v="47400" u="1"/>
        <n v="237212" u="1"/>
        <n v="802596" u="1"/>
        <n v="223261" u="1"/>
        <n v="288441" u="1"/>
        <n v="1981" u="1"/>
        <n v="10560" u="1"/>
        <n v="1581672" u="1"/>
        <n v="188353" u="1"/>
        <n v="13280" u="1"/>
        <n v="121837" u="1"/>
        <n v="162093" u="1"/>
        <n v="2033" u="1"/>
        <n v="7535" u="1"/>
        <n v="116836" u="1"/>
        <n v="70048" u="1"/>
        <n v="1188" u="1"/>
        <n v="1295299" u="1"/>
        <n v="386773" u="1"/>
        <n v="839927" u="1"/>
        <n v="2852" u="1"/>
        <n v="487442" u="1"/>
        <n v="1378550" u="1"/>
        <n v="4685" u="1"/>
        <n v="61578" u="1"/>
        <n v="87043" u="1"/>
        <n v="51558" u="1"/>
        <n v="10643" u="1"/>
        <n v="9374" u="1"/>
        <n v="20808" u="1"/>
        <n v="46951" u="1"/>
        <n v="115723" u="1"/>
        <n v="88334" u="1"/>
        <n v="7788" u="1"/>
        <n v="28086" u="1"/>
        <n v="93419" u="1"/>
        <n v="2271" u="1"/>
        <n v="1337" u="1"/>
        <n v="296554" u="1"/>
        <n v="141504" u="1"/>
        <n v="798248" u="1"/>
        <n v="137860" u="1"/>
        <n v="272765" u="1"/>
        <n v="395794" u="1"/>
        <n v="737" u="1"/>
        <n v="70620" u="1"/>
        <n v="97410" u="1"/>
        <n v="1475" u="1"/>
        <n v="868477" u="1"/>
        <n v="110880" u="1"/>
        <n v="61338" u="1"/>
        <n v="200415" u="1"/>
        <n v="6161" u="1"/>
        <n v="1788" u="1"/>
        <n v="16175" u="1"/>
        <n v="197986" u="1"/>
        <n v="105140" u="1"/>
        <n v="1052636" u="1"/>
        <n v="899351" u="1"/>
        <n v="464799" u="1"/>
        <n v="11623" u="1"/>
        <n v="332466" u="1"/>
        <n v="1425007" u="1"/>
        <n v="59875" u="1"/>
        <n v="4055" u="1"/>
        <n v="26794" u="1"/>
        <n v="41383" u="1"/>
        <n v="32422" u="1"/>
        <n v="25193" u="1"/>
        <n v="4454" u="1"/>
        <n v="15556" u="1"/>
        <n v="14951" u="1"/>
        <n v="89593" u="1"/>
        <n v="218" u="1"/>
        <n v="146471" u="1"/>
        <n v="6725" u="1"/>
        <n v="25002" u="1"/>
        <n v="85030" u="1"/>
        <n v="1821" u="1"/>
        <n v="1026" u="1"/>
        <n v="3030" u="1"/>
        <n v="513094" u="1"/>
        <n v="30090" u="1"/>
        <n v="783476" u="1"/>
        <n v="92040" u="1"/>
        <n v="479086" u="1"/>
        <n v="95726" u="1"/>
        <n v="7447" u="1"/>
        <n v="3204" u="1"/>
        <n v="8460" u="1"/>
        <n v="25114" u="1"/>
        <n v="1169" u="1"/>
        <n v="36342" u="1"/>
        <n v="70560" u="1"/>
        <n v="36154" u="1"/>
        <n v="139311" u="1"/>
        <n v="20321" u="1"/>
        <n v="9687" u="1"/>
        <n v="130263" u="1"/>
        <n v="52800" u="1"/>
        <n v="1094" u="1"/>
        <n v="20010" u="1"/>
        <n v="463274" u="1"/>
        <n v="1010397" u="1"/>
        <n v="321077" u="1"/>
        <n v="3679" u="1"/>
        <n v="17945" u="1"/>
        <n v="491708" u="1"/>
        <n v="26841" u="1"/>
        <n v="50077" u="1"/>
        <n v="26877" u="1"/>
        <n v="5455" u="1"/>
        <n v="2478" u="1"/>
        <n v="25101" u="1"/>
        <n v="20768" u="1"/>
        <n v="25530" u="1"/>
        <n v="138884" u="1"/>
        <n v="2910" u="1"/>
        <n v="20186" u="1"/>
        <n v="72255" u="1"/>
        <n v="691" u="1"/>
        <n v="13310" u="1"/>
        <n v="271320" u="1"/>
        <n v="1055528" u="1"/>
        <n v="101471" u="1"/>
        <n v="1840" u="1"/>
        <n v="2844" u="1"/>
        <n v="60166" u="1"/>
        <n v="46020" u="1"/>
        <n v="46422" u="1"/>
        <n v="4302" u="1"/>
        <n v="9606" u="1"/>
        <n v="5789" u="1"/>
        <n v="31137" u="1"/>
        <n v="510" u="1"/>
        <n v="98841" u="1"/>
        <n v="90754" u="1"/>
        <n v="948" u="1"/>
        <n v="6741" u="1"/>
        <n v="153533" u="1"/>
        <n v="782" u="1"/>
        <n v="499195" u="1"/>
        <n v="387289" u="1"/>
        <n v="56223" u="1"/>
        <n v="762" u="1"/>
        <n v="172785" u="1"/>
        <n v="448972" u="1"/>
        <n v="20516" u="1"/>
        <n v="34837" u="1"/>
        <n v="17564" u="1"/>
        <n v="2148" u="1"/>
        <n v="12112" u="1"/>
        <n v="51876" u="1"/>
        <n v="33780" u="1"/>
        <n v="107263" u="1"/>
        <n v="3244" u="1"/>
        <n v="18586" u="1"/>
        <n v="67249" u="1"/>
        <n v="81" u="1"/>
        <n v="715" u="1"/>
        <n v="19310" u="1"/>
        <n v="10290" u="1"/>
        <n v="131564" u="1"/>
        <n v="569849" u="1"/>
        <n v="89730" u="1"/>
        <n v="14904" u="1"/>
        <n v="81076" u="1"/>
        <n v="57480" u="1"/>
        <n v="23" u="1"/>
        <n v="207702" u="1"/>
        <n v="46945" u="1"/>
        <n v="881" u="1"/>
        <n v="2718" u="1"/>
        <n v="38856" u="1"/>
        <n v="173814" u="1"/>
        <n v="11700" u="1"/>
        <n v="434553" u="1"/>
        <n v="507241" u="1"/>
        <n v="80640" u="1"/>
        <n v="308517" u="1"/>
        <n v="8575" u="1"/>
        <n v="22090" u="1"/>
        <n v="253718" u="1"/>
        <n v="5318" u="1"/>
        <n v="13119" u="1"/>
        <n v="7359" u="1"/>
        <n v="66189" u="1"/>
        <n v="269" u="1"/>
        <n v="8049" u="1"/>
        <n v="29068" u="1"/>
        <n v="92857" u="1"/>
        <n v="17730" u="1"/>
        <n v="16427" u="1"/>
        <n v="62021" u="1"/>
        <n v="14210" u="1"/>
        <n v="105085" u="1"/>
        <n v="358811" u="1"/>
        <n v="60857" u="1"/>
        <n v="2840" u="1"/>
        <n v="32476" u="1"/>
        <n v="4628" u="1"/>
        <n v="222822" u="1"/>
        <n v="12199" u="1"/>
        <n v="15874" u="1"/>
        <n v="12731" u="1"/>
        <n v="31289" u="1"/>
        <n v="1154" u="1"/>
        <n v="28252" u="1"/>
        <n v="18252" u="1"/>
        <n v="696" u="1"/>
        <n v="15645" u="1"/>
        <n v="112864" u="1"/>
        <n v="28040" u="1"/>
        <n v="503" u="1"/>
        <n v="254689" u="1"/>
        <n v="127200" u="1"/>
        <n v="247845" u="1"/>
        <n v="3320" u="1"/>
        <n v="193173" u="1"/>
        <n v="7240" u="1"/>
        <n v="18898" u="1"/>
        <n v="9886" u="1"/>
        <n v="47429" u="1"/>
        <n v="310" u="1"/>
        <n v="16919" u="1"/>
        <n v="37954" u="1"/>
        <n v="34200" u="1"/>
        <n v="604" u="1"/>
        <n v="175366" u="1"/>
        <n v="14850" u="1"/>
        <n v="54676" u="1"/>
        <n v="2117" u="1"/>
        <n v="16440" u="1"/>
        <n v="263811" u="1"/>
        <n v="258529" u="1"/>
        <n v="75307" u="1"/>
        <n v="1540" u="1"/>
        <n v="167760" u="1"/>
        <n v="101356" u="1"/>
        <n v="222906" u="1"/>
        <n v="187334" u="1"/>
        <n v="89732" u="1"/>
        <n v="6548" u="1"/>
        <n v="4552" u="1"/>
        <n v="173998" u="1"/>
        <n v="13940" u="1"/>
        <n v="419" u="1"/>
        <n v="141000" u="1"/>
        <n v="327740" u="1"/>
        <n v="962" u="1"/>
        <n v="175163" u="1"/>
        <n v="1515" u="1"/>
        <n v="152557" u="1"/>
        <n v="489577" u="1"/>
        <n v="41989" u="1"/>
        <n v="12570" u="1"/>
        <n v="28701" u="1"/>
        <n v="13830" u="1"/>
        <n v="206" u="1"/>
        <n v="142154" u="1"/>
        <n v="12927" u="1"/>
        <n v="49931" u="1"/>
        <n v="20700" u="1"/>
        <n v="235863" u="1"/>
        <n v="397674" u="1"/>
        <n v="73388" u="1"/>
        <n v="6740" u="1"/>
        <n v="121440" u="1"/>
        <n v="6526" u="1"/>
        <n v="49290" u="1"/>
        <n v="304806" u="1"/>
        <n v="65825" u="1"/>
        <n v="70436" u="1"/>
        <n v="33907" u="1"/>
        <n v="147169" u="1"/>
        <n v="3646" u="1"/>
        <n v="31556" u="1"/>
        <n v="788" u="1"/>
        <n v="624" u="1"/>
        <n v="159" u="1"/>
        <n v="226575" u="1"/>
        <n v="108352" u="1"/>
        <n v="516570" u="1"/>
        <n v="188904" u="1"/>
        <n v="11385" u="1"/>
        <n v="21318" u="1"/>
        <n v="418881" u="1"/>
        <n v="64814" u="1"/>
        <n v="10724" u="1"/>
        <n v="8970" u="1"/>
        <n v="38760" u="1"/>
        <n v="6343" u="1"/>
        <n v="13323" u="1"/>
        <n v="62433" u="1"/>
        <n v="564" u="1"/>
        <n v="9611" u="1"/>
        <n v="17368" u="1"/>
        <n v="96" u="1"/>
        <n v="145236" u="1"/>
        <n v="14820" u="1"/>
        <n v="10663" u="1"/>
        <n v="42574" u="1"/>
        <n v="572" u="1"/>
        <n v="1911" u="1"/>
        <n v="275546" u="1"/>
        <n v="764394" u="1"/>
        <n v="196543" u="1"/>
        <n v="76560" u="1"/>
        <n v="3132" u="1"/>
        <n v="410684" u="1"/>
        <n v="66614" u="1"/>
        <n v="41441" u="1"/>
        <n v="12990" u="1"/>
        <n v="495260" u="1"/>
        <n v="32104" u="1"/>
        <n v="8735" u="1"/>
        <n v="163904" u="1"/>
        <n v="75142" u="1"/>
        <n v="44" u="1"/>
        <n v="16500" u="1"/>
        <n v="3480" u="1"/>
        <n v="516700" u="1"/>
        <n v="2113" u="1"/>
        <n v="159645" u="1"/>
        <n v="3632" u="1"/>
        <n v="193699" u="1"/>
        <n v="33943" u="1"/>
        <n v="63738" u="1"/>
        <n v="38485" u="1"/>
        <n v="24288" u="1"/>
        <n v="12653" u="1"/>
        <n v="15923" u="1"/>
        <n v="20867" u="1"/>
        <n v="133067" u="1"/>
        <n v="18311" u="1"/>
        <n v="6716" u="1"/>
        <n v="29390" u="1"/>
        <n v="2036" u="1"/>
        <n v="233690" u="1"/>
        <n v="1367939" u="1"/>
        <n v="163867" u="1"/>
        <n v="61920" u="1"/>
        <n v="557329" u="1"/>
        <n v="57234" u="1"/>
        <n v="12482" u="1"/>
        <n v="14765" u="1"/>
        <n v="7910" u="1"/>
        <n v="983310" u="1"/>
        <n v="1497" u="1"/>
        <n v="30814" u="1"/>
        <n v="9797" u="1"/>
        <n v="825" u="1"/>
        <n v="4961" u="1"/>
        <n v="124301" u="1"/>
        <n v="12227" u="1"/>
        <n v="62176" u="1"/>
        <n v="35" u="1"/>
        <n v="490328" u="1"/>
        <n v="4183" u="1"/>
        <n v="302979" u="1"/>
        <n v="148246" u="1"/>
        <n v="10656" u="1"/>
        <n v="16903" u="1"/>
        <n v="43788" u="1"/>
        <n v="24505" u="1"/>
        <n v="10818" u="1"/>
        <n v="3451" u="1"/>
        <n v="3948" u="1"/>
        <n v="7963" u="1"/>
        <n v="262" u="1"/>
        <n v="102830" u="1"/>
        <n v="985" u="1"/>
        <n v="5116" u="1"/>
        <n v="23390" u="1"/>
        <n v="1793" u="1"/>
        <n v="7230" u="1"/>
        <n v="66530" u="1"/>
        <n v="1056689" u="1"/>
        <n v="175379" u="1"/>
        <n v="13780" u="1"/>
        <n v="16200" u="1"/>
        <n v="7440" u="1"/>
        <n v="48720" u="1"/>
        <n v="684580" u="1"/>
        <n v="33684" u="1"/>
        <n v="23089" u="1"/>
        <n v="957372" u="1"/>
        <n v="15106" u="1"/>
        <n v="1817" u="1"/>
        <n v="1295" u="1"/>
        <n v="169412" u="1"/>
        <n v="10701" u="1"/>
        <n v="70879" u="1"/>
        <n v="63066" u="1"/>
        <n v="328984" u="1"/>
        <n v="312936" u="1"/>
        <n v="5766" u="1"/>
        <n v="108676" u="1"/>
        <n v="25689" u="1"/>
        <n v="6360" u="1"/>
        <n v="9540" u="1"/>
        <n v="52745" u="1"/>
        <n v="67512" u="1"/>
        <n v="3195" u="1"/>
        <n v="15290" u="1"/>
        <n v="970" u="1"/>
        <n v="107784" u="1"/>
        <n v="623636" u="1"/>
        <n v="161489" u="1"/>
        <n v="8703" u="1"/>
        <n v="27840" u="1"/>
        <n v="81750" u="1"/>
        <n v="8430" u="1"/>
        <n v="745510" u="1"/>
        <n v="18963" u="1"/>
        <n v="50400" u="1"/>
        <n v="809546" u="1"/>
        <n v="1156" u="1"/>
        <n v="28967" u="1"/>
        <n v="496" u="1"/>
        <n v="1115" u="1"/>
        <n v="136103" u="1"/>
        <n v="190847" u="1"/>
        <n v="76770" u="1"/>
        <n v="124137" u="1"/>
        <n v="2522" u="1"/>
        <n v="621098" u="1"/>
        <n v="1686" u="1"/>
        <n v="322996" u="1"/>
        <n v="11960" u="1"/>
        <n v="27878" u="1"/>
        <n v="17343" u="1"/>
        <n v="24629" u="1"/>
        <n v="58993" u="1"/>
        <n v="43441" u="1"/>
        <n v="29459" u="1"/>
        <n v="18331" u="1"/>
        <n v="1553" u="1"/>
        <n v="8090" u="1"/>
        <n v="36300" u="1"/>
        <n v="693726" u="1"/>
        <n v="724776" u="1"/>
        <n v="356572" u="1"/>
        <n v="19659" u="1"/>
        <n v="33391" u="1"/>
        <n v="38190" u="1"/>
        <n v="490347" u="1"/>
        <n v="34277" u="1"/>
        <n v="696855" u="1"/>
        <n v="65662" u="1"/>
        <n v="9590" u="1"/>
        <n v="19382" u="1"/>
        <n v="303" u="1"/>
        <n v="266131" u="1"/>
        <n v="195887" u="1"/>
        <n v="96930" u="1"/>
        <n v="25024" u="1"/>
        <n v="689893" u="1"/>
        <n v="1606" u="1"/>
        <n v="744396" u="1"/>
        <n v="22897" u="1"/>
        <n v="325729" u="1"/>
        <n v="88690" u="1"/>
        <n v="29454" u="1"/>
        <n v="3129" u="1"/>
        <n v="75488" u="1"/>
        <n v="26300" u="1"/>
        <n v="773" u="1"/>
        <n v="19291" u="1"/>
        <n v="41354" u="1"/>
        <n v="344" u="1"/>
        <n v="20915" u="1"/>
        <n v="22081" u="1"/>
        <n v="42172" u="1"/>
        <n v="125908" u="1"/>
        <n v="75990" u="1"/>
        <n v="4638" u="1"/>
        <n v="473956" u="1"/>
        <n v="249042" u="1"/>
        <n v="501284" u="1"/>
        <n v="54642" u="1"/>
        <n v="25329" u="1"/>
        <n v="15866" u="1"/>
        <n v="238482" u="1"/>
        <n v="14769" u="1"/>
        <n v="146990" u="1"/>
        <n v="22928" u="1"/>
        <n v="975991" u="1"/>
        <n v="13502" u="1"/>
        <n v="13222" u="1"/>
        <n v="436" u="1"/>
        <n v="2646" u="1"/>
        <n v="94265" u="1"/>
        <n v="79740" u="1"/>
        <n v="24783" u="1"/>
        <n v="1845" u="1"/>
        <n v="152172" u="1"/>
        <n v="2241" u="1"/>
        <n v="302450" u="1"/>
        <n v="5540" u="1"/>
        <n v="87997" u="1"/>
        <n v="73717" u="1"/>
        <n v="12205" u="1"/>
        <n v="35246" u="1"/>
        <n v="30755" u="1"/>
        <n v="54467" u="1"/>
        <n v="3078" u="1"/>
        <n v="21789" u="1"/>
        <n v="5811" u="1"/>
        <n v="705" u="1"/>
        <n v="44942" u="1"/>
        <n v="36497" u="1"/>
        <n v="100108" u="1"/>
        <n v="57384" u="1"/>
        <n v="7379" u="1"/>
        <n v="2506" u="1"/>
        <n v="89644" u="1"/>
        <n v="520890" u="1"/>
        <n v="38800" u="1"/>
        <n v="4371" u="1"/>
        <n v="2340" u="1"/>
        <n v="329123" u="1"/>
        <n v="211149" u="1"/>
        <n v="218100" u="1"/>
        <n v="8606" u="1"/>
        <n v="54110" u="1"/>
        <n v="14190" u="1"/>
        <n v="21104" u="1"/>
        <n v="23353" u="1"/>
        <n v="19014" u="1"/>
        <n v="987324" u="1"/>
        <n v="1242" u="1"/>
        <n v="72080" u="1"/>
        <n v="14670" u="1"/>
        <n v="40539" u="1"/>
        <n v="23116" u="1"/>
        <n v="282259" u="1"/>
        <n v="74254" u="1"/>
        <n v="58440" u="1"/>
        <n v="24516" u="1"/>
        <n v="265468" u="1"/>
        <n v="39062" u="1"/>
        <n v="142100" u="1"/>
        <n v="4363" u="1"/>
        <n v="315261" u="1"/>
        <n v="454410" u="1"/>
        <n v="10938" u="1"/>
        <n v="46205" u="1"/>
        <n v="32760" u="1"/>
        <n v="10234" u="1"/>
        <n v="11673" u="1"/>
        <n v="19292" u="1"/>
        <n v="224" u="1"/>
        <n v="180949" u="1"/>
        <n v="34767" u="1"/>
        <n v="92660" u="1"/>
        <n v="31279" u="1"/>
        <n v="1000" u="1"/>
        <n v="3174" u="1"/>
        <n v="1755" u="1"/>
        <n v="10170" u="1"/>
        <n v="191173" u="1"/>
        <n v="235830" u="1"/>
        <n v="246549" u="1"/>
        <n v="222833" u="1"/>
        <n v="9" u="1"/>
        <n v="324600" u="1"/>
        <n v="4241" u="1"/>
        <n v="167072" u="1"/>
        <n v="2940" u="1"/>
        <n v="53360" u="1"/>
        <n v="3369" u="1"/>
        <n v="1871" u="1"/>
        <n v="929083" u="1"/>
        <n v="51601" u="1"/>
        <n v="48509" u="1"/>
        <n v="202496" u="1"/>
        <n v="37200" u="1"/>
        <n v="104658" u="1"/>
        <n v="23072" u="1"/>
        <n v="124497" u="1"/>
        <n v="1599" u="1"/>
        <n v="102652" u="1"/>
        <n v="579880" u="1"/>
        <n v="19110" u="1"/>
        <n v="45480" u="1"/>
        <n v="22284" u="1"/>
        <n v="4556" u="1"/>
        <n v="43813" u="1"/>
        <n v="12448" u="1"/>
        <n v="70" u="1"/>
        <n v="143516" u="1"/>
        <n v="32812" u="1"/>
        <n v="85760" u="1"/>
        <n v="2980" u="1"/>
        <n v="131279" u="1"/>
        <n v="646272" u="1"/>
        <n v="497628" u="1"/>
        <n v="20300" u="1"/>
        <n v="149767" u="1"/>
        <n v="63356" u="1"/>
        <n v="3671" u="1"/>
        <n v="46550" u="1"/>
        <n v="35183" u="1"/>
        <n v="933382" u="1"/>
        <n v="25645" u="1"/>
        <n v="51301" u="1"/>
        <n v="8130" u="1"/>
        <n v="149165" u="1"/>
        <n v="61074" u="1"/>
        <n v="24150" u="1"/>
        <n v="7845" u="1"/>
        <n v="218577" u="1"/>
        <n v="24352" u="1"/>
        <n v="628298" u="1"/>
        <n v="4251" u="1"/>
        <n v="73211" u="1"/>
        <n v="125941" u="1"/>
        <n v="931629" u="1"/>
        <n v="9367" u="1"/>
        <n v="4421" u="1"/>
        <n v="176" u="1"/>
        <n v="20280" u="1"/>
        <n v="28160" u="1"/>
        <n v="26026" u="1"/>
        <n v="255" u="1"/>
        <n v="130041" u="1"/>
        <n v="30392" u="1"/>
        <n v="722" u="1"/>
        <n v="450" u="1"/>
        <n v="38824" u="1"/>
        <n v="585027" u="1"/>
        <n v="383310" u="1"/>
        <n v="18115" u="1"/>
        <n v="249457" u="1"/>
        <n v="208734" u="1"/>
        <n v="214076" u="1"/>
        <n v="26460" u="1"/>
        <n v="37068" u="1"/>
        <n v="14910" u="1"/>
        <n v="83442" u="1"/>
        <n v="52553" u="1"/>
        <n v="1125848" u="1"/>
        <n v="7323" u="1"/>
        <n v="40803" u="1"/>
        <n v="7042" u="1"/>
        <n v="1798" u="1"/>
        <n v="272387" u="1"/>
        <n v="4091" u="1"/>
        <n v="76268" u="1"/>
        <n v="22612" u="1"/>
        <n v="5145" u="1"/>
        <n v="301864" u="1"/>
        <n v="301" u="1"/>
        <n v="405134" u="1"/>
        <n v="5047" u="1"/>
        <n v="337067" u="1"/>
        <n v="344965" u="1"/>
        <n v="18690" u="1"/>
        <n v="27620" u="1"/>
        <n v="2284" u="1"/>
        <n v="4287" u="1"/>
        <n v="685" u="1"/>
        <n v="138025" u="1"/>
        <n v="1533" u="1"/>
        <n v="36125" u="1"/>
        <n v="156760" u="1"/>
        <n v="28649" u="1"/>
        <n v="1935" u="1"/>
        <n v="317268" u="1"/>
        <n v="711158" u="1"/>
        <n v="241211" u="1"/>
        <n v="17304" u="1"/>
        <n v="100766" u="1"/>
        <n v="34544" u="1"/>
        <n v="78540" u="1"/>
        <n v="142041" u="1"/>
        <n v="6118" u="1"/>
        <n v="75" u="1"/>
        <n v="14595" u="1"/>
        <n v="3983" u="1"/>
        <n v="214022" u="1"/>
        <n v="4705" u="1"/>
        <n v="217701" u="1"/>
        <n v="22996" u="1"/>
        <n v="2265" u="1"/>
        <n v="76928" u="1"/>
        <n v="383562" u="1"/>
        <n v="64920" u="1"/>
        <n v="14907" u="1"/>
        <n v="385556" u="1"/>
        <n v="7189" u="1"/>
        <n v="162941" u="1"/>
        <n v="455" u="1"/>
        <n v="429461" u="1"/>
        <n v="76533" u="1"/>
        <n v="83734" u="1"/>
        <n v="18292" u="1"/>
        <n v="31133" u="1"/>
        <n v="5640" u="1"/>
        <n v="3510" u="1"/>
        <n v="24237" u="1"/>
        <n v="12852" u="1"/>
        <n v="177187" u="1"/>
        <n v="2174" u="1"/>
        <n v="6866" u="1"/>
        <n v="27499" u="1"/>
        <n v="18766" u="1"/>
        <n v="102814" u="1"/>
        <n v="1665" u="1"/>
        <n v="6330" u="1"/>
        <n v="251059" u="1"/>
        <n v="503687" u="1"/>
        <n v="502821" u="1"/>
        <n v="10804" u="1"/>
        <n v="43913" u="1"/>
        <n v="4147" u="1"/>
        <n v="126420" u="1"/>
        <n v="481701" u="1"/>
        <n v="8700" u="1"/>
        <n v="21071" u="1"/>
        <n v="13778" u="1"/>
        <n v="34950" u="1"/>
        <n v="18743" u="1"/>
        <n v="397358" u="1"/>
        <n v="26737" u="1"/>
        <n v="211269" u="1"/>
        <n v="37933" u="1"/>
        <n v="64417" u="1"/>
        <n v="339025" u="1"/>
        <n v="16828" u="1"/>
        <n v="77080" u="1"/>
        <n v="14865" u="1"/>
        <n v="22245" u="1"/>
        <n v="349256" u="1"/>
        <n v="7080" u="1"/>
        <n v="262189" u="1"/>
        <n v="255040" u="1"/>
        <n v="73221" u="1"/>
        <n v="55906" u="1"/>
        <n v="19590" u="1"/>
        <n v="26490" u="1"/>
        <n v="18237" u="1"/>
        <n v="27115" u="1"/>
        <n v="581" u="1"/>
        <n v="142363" u="1"/>
        <n v="6686" u="1"/>
        <n v="17216" u="1"/>
        <n v="95014" u="1"/>
        <n v="48300" u="1"/>
        <n v="234661" u="1"/>
        <n v="299919" u="1"/>
        <n v="321756" u="1"/>
        <n v="19346" u="1"/>
        <n v="14100" u="1"/>
        <n v="315092" u="1"/>
        <n v="96307" u="1"/>
        <n v="122580" u="1"/>
        <n v="58500" u="1"/>
        <n v="465207" u="1"/>
        <n v="20295" u="1"/>
        <n v="151" u="1"/>
        <n v="40218" u="1"/>
        <n v="22631" u="1"/>
        <n v="675959" u="1"/>
        <n v="19736" u="1"/>
        <n v="99198" u="1"/>
        <n v="874" u="1"/>
        <n v="8555" u="1"/>
        <n v="49212" u="1"/>
        <n v="197711" u="1"/>
        <n v="6453" u="1"/>
        <n v="115920" u="1"/>
        <n v="79629" u="1"/>
        <n v="1571" u="1"/>
        <n v="49845" u="1"/>
        <n v="99300" u="1"/>
        <n v="72297" u="1"/>
        <n v="20436" u="1"/>
        <n v="124924" u="1"/>
        <n v="1701" u="1"/>
        <n v="12319" u="1"/>
        <n v="200950" u="1"/>
        <n v="3090" u="1"/>
        <n v="63630" u="1"/>
        <n v="2040" u="1"/>
        <n v="178232" u="1"/>
        <n v="13195" u="1"/>
        <n v="1109" u="1"/>
        <n v="226646" u="1"/>
        <n v="2274" u="1"/>
        <n v="22510" u="1"/>
        <n v="37139" u="1"/>
        <n v="10959" u="1"/>
        <n v="70500" u="1"/>
        <n v="71100" u="1"/>
        <n v="181439" u="1"/>
        <n v="90990" u="1"/>
        <n v="202290" u="1"/>
        <n v="90720" u="1"/>
        <n v="138643" u="1"/>
        <n v="9229" u="1"/>
        <n v="413310" u="1"/>
        <n v="67588" u="1"/>
        <n v="67389" u="1"/>
        <n v="56743" u="1"/>
        <n v="189595" u="1"/>
        <n v="16810" u="1"/>
        <n v="32400" u="1"/>
        <n v="173519" u="1"/>
        <n v="128083" u="1"/>
        <n v="6240" u="1"/>
        <n v="35908" u="1"/>
        <n v="56829" u="1"/>
        <n v="1077988" u="1"/>
        <n v="17145" u="1"/>
        <n v="5311" u="1"/>
        <n v="32548" u="1"/>
        <n v="18514" u="1"/>
        <n v="552631" u="1"/>
        <n v="17720" u="1"/>
        <n v="61924" u="1"/>
        <n v="6587" u="1"/>
        <n v="33348" u="1"/>
        <n v="251306" u="1"/>
        <n v="73205" u="1"/>
        <n v="141146" u="1"/>
        <n v="20076" u="1"/>
        <n v="4620" u="1"/>
        <n v="142451" u="1"/>
        <n v="104" u="1"/>
        <n v="80483" u="1"/>
        <n v="341427" u="1"/>
        <n v="30300" u="1"/>
        <n v="21660" u="1"/>
        <n v="40740" u="1"/>
        <n v="19620" u="1"/>
        <n v="158388" u="1"/>
        <n v="2250" u="1"/>
        <n v="38775" u="1"/>
        <n v="78518" u="1"/>
        <n v="2237" u="1"/>
        <n v="192005" u="1"/>
        <n v="9832" u="1"/>
        <n v="63600" u="1"/>
        <n v="2000" u="1"/>
        <n v="13560" u="1"/>
        <n v="218309" u="1"/>
        <n v="52110" u="1"/>
        <n v="300622" u="1"/>
        <n v="41325" u="1"/>
        <n v="125896" u="1"/>
        <n v="11359" u="1"/>
        <n v="9360" u="1"/>
        <n v="454380" u="1"/>
        <n v="57028" u="1"/>
        <n v="66429" u="1"/>
        <n v="100800" u="1"/>
        <n v="1124004" u="1"/>
        <n v="14152" u="1"/>
        <n v="7846" u="1"/>
        <n v="428317" u="1"/>
        <n v="13092" u="1"/>
        <n v="27060" u="1"/>
        <n v="504" u="1"/>
        <n v="2213" u="1"/>
        <n v="27968" u="1"/>
        <n v="197410" u="1"/>
        <n v="59608" u="1"/>
        <n v="1068" u="1"/>
        <n v="349956" u="1"/>
        <n v="44406" u="1"/>
        <n v="449563" u="1"/>
        <n v="5130" u="1"/>
        <n v="84660" u="1"/>
        <n v="9708" u="1"/>
        <n v="4830" u="1"/>
        <n v="8310" u="1"/>
        <n v="133889" u="1"/>
        <n v="570" u="1"/>
        <n v="54652" u="1"/>
        <n v="1157" u="1"/>
        <n v="121866" u="1"/>
        <n v="23634" u="1"/>
        <n v="8411" u="1"/>
        <n v="140929" u="1"/>
        <n v="79500" u="1"/>
        <n v="20682" u="1"/>
        <n v="22680" u="1"/>
        <n v="263315" u="1"/>
        <n v="182938" u="1"/>
        <n v="4244" u="1"/>
        <n v="325590" u="1"/>
        <n v="56956" u="1"/>
        <n v="14589" u="1"/>
        <n v="1824529" u="1"/>
        <n v="17971" u="1"/>
        <n v="545183" u="1"/>
        <n v="9762" u="1"/>
        <n v="79974" u="1"/>
        <n v="1426" u="1"/>
        <n v="9129" u="1"/>
        <n v="273628" u="1"/>
        <n v="354213" u="1"/>
        <n v="45713" u="1"/>
        <n v="632" u="1"/>
        <n v="502209" u="1"/>
        <n v="8535" u="1"/>
        <n v="471779" u="1"/>
        <n v="10048" u="1"/>
        <n v="277817" u="1"/>
        <n v="101313" u="1"/>
        <n v="134993" u="1"/>
        <n v="96187" u="1"/>
        <n v="49222" u="1"/>
        <n v="1104" u="1"/>
        <n v="166804" u="1"/>
        <n v="9640" u="1"/>
        <n v="5484" u="1"/>
        <n v="47700" u="1"/>
        <n v="500" u="1"/>
        <n v="206303" u="1"/>
        <n v="53580" u="1"/>
        <n v="40821" u="1"/>
        <n v="51369" u="1"/>
        <n v="261164" u="1"/>
        <n v="165298" u="1"/>
        <n v="14359" u="1"/>
        <n v="23700" u="1"/>
        <n v="272790" u="1"/>
        <n v="114646" u="1"/>
        <n v="147249" u="1"/>
        <n v="2282383" u="1"/>
        <n v="17995" u="1"/>
        <n v="909974" u="1"/>
        <n v="57397" u="1"/>
        <n v="2058" u="1"/>
        <n v="380048" u="1"/>
        <n v="159426" u="1"/>
        <n v="14213" u="1"/>
        <n v="57000" u="1"/>
        <n v="528925" u="1"/>
        <n v="5190" u="1"/>
        <n v="270249" u="1"/>
        <n v="3249" u="1"/>
        <n v="388221" u="1"/>
        <n v="451175" u="1"/>
        <n v="93697" u="1"/>
        <n v="64957" u="1"/>
        <n v="61603" u="1"/>
        <n v="1443" u="1"/>
        <n v="125270" u="1"/>
        <n v="7242" u="1"/>
        <n v="3200" u="1"/>
        <n v="17520" u="1"/>
        <n v="314256" u="1"/>
        <n v="282381" u="1"/>
        <n v="1659" u="1"/>
        <n v="284328" u="1"/>
        <n v="4333" u="1"/>
        <n v="209430" u="1"/>
        <n v="280689" u="1"/>
        <n v="2583283" u="1"/>
        <n v="66842" u="1"/>
        <n v="17605" u="1"/>
        <n v="44420" u="1"/>
        <n v="890615" u="1"/>
        <n v="30015" u="1"/>
        <n v="43912" u="1"/>
        <n v="942" u="1"/>
        <n v="18349" u="1"/>
        <n v="31819" u="1"/>
        <n v="440034" u="1"/>
        <n v="134598" u="1"/>
        <n v="48320" u="1"/>
        <n v="259352" u="1"/>
        <n v="75079" u="1"/>
        <n v="253" u="1"/>
        <n v="170301" u="1"/>
        <n v="671672" u="1"/>
        <n v="6930" u="1"/>
        <n v="339137" u="1"/>
        <n v="65735" u="1"/>
        <n v="83767" u="1"/>
        <n v="1880" u="1"/>
        <n v="189269" u="1"/>
        <n v="28832" u="1"/>
        <n v="10951" u="1"/>
        <n v="434736" u="1"/>
        <n v="376948" u="1"/>
        <n v="72774" u="1"/>
        <n v="10901" u="1"/>
        <n v="206010" u="1"/>
        <n v="86206" u="1"/>
        <n v="326139" u="1"/>
        <n v="3438606" u="1"/>
        <n v="61414" u="1"/>
        <n v="135580" u="1"/>
        <n v="34428" u="1"/>
        <n v="12928" u="1"/>
        <n v="778935" u="1"/>
        <n v="25781" u="1"/>
        <n v="15914" u="1"/>
        <n v="14053" u="1"/>
        <n v="18229" u="1"/>
        <n v="28490" u="1"/>
        <n v="425956" u="1"/>
        <n v="27160" u="1"/>
        <n v="57177" u="1"/>
        <n v="59400" u="1"/>
        <n v="230400" u="1"/>
        <n v="176164" u="1"/>
        <n v="5137" u="1"/>
        <n v="222859" u="1"/>
        <n v="943" u="1"/>
        <n v="89754" u="1"/>
        <n v="774854" u="1"/>
        <n v="81441" u="1"/>
        <n v="56925" u="1"/>
        <n v="494614" u="1"/>
        <n v="54388" u="1"/>
        <n v="73735" u="1"/>
        <n v="6348" u="1"/>
        <n v="151305" u="1"/>
        <n v="5646" u="1"/>
        <n v="26249" u="1"/>
        <n v="43302" u="1"/>
        <n v="23366" u="1"/>
        <n v="518535" u="1"/>
        <n v="1110145" u="1"/>
        <n v="182303" u="1"/>
        <n v="7921" u="1"/>
        <n v="23100" u="1"/>
        <n v="72840" u="1"/>
        <n v="112098" u="1"/>
        <n v="61276" u="1"/>
        <n v="4129543" u="1"/>
        <n v="73373" u="1"/>
        <n v="162073" u="1"/>
        <n v="51725" u="1"/>
        <n v="28995" u="1"/>
        <n v="695769" u="1"/>
        <n v="23152" u="1"/>
        <n v="37736" u="1"/>
        <n v="18750" u="1"/>
        <n v="16381" u="1"/>
        <n v="21950" u="1"/>
        <n v="304496" u="1"/>
        <n v="82024" u="1"/>
        <n v="54965" u="1"/>
        <n v="34800" u="1"/>
        <n v="130200" u="1"/>
        <n v="2640" u="1"/>
        <n v="232497" u="1"/>
        <n v="219617" u="1"/>
        <n v="10276" u="1"/>
        <n v="2154" u="1"/>
        <n v="394103" u="1"/>
        <n v="67665" u="1"/>
        <n v="22200" u="1"/>
        <n v="1350" u="1"/>
        <n v="62505" u="1"/>
        <n v="202977" u="1"/>
        <n v="33751" u="1"/>
        <n v="60803" u="1"/>
        <n v="109728" u="1"/>
        <n v="23449" u="1"/>
        <n v="11040" u="1"/>
        <n v="410812" u="1"/>
        <n v="573781" u="1"/>
        <n v="390781" u="1"/>
        <n v="10712" u="1"/>
        <n v="28800" u="1"/>
        <n v="222097" u="1"/>
        <n v="49428" u="1"/>
        <n v="34396" u="1"/>
        <n v="4111229" u="1"/>
        <n v="63033" u="1"/>
        <n v="435256" u="1"/>
        <n v="35529" u="1"/>
        <n v="19425" u="1"/>
        <n v="760132" u="1"/>
        <n v="19582" u="1"/>
        <n v="45314" u="1"/>
        <n v="12459" u="1"/>
        <n v="12241" u="1"/>
        <n v="193651" u="1"/>
        <n v="85184" u="1"/>
        <n v="51143" u="1"/>
        <n v="236411" u="1"/>
        <n v="357" u="1"/>
        <n v="91903" u="1"/>
        <n v="4708" u="1"/>
        <n v="45059" u="1"/>
        <n v="231470" u="1"/>
        <n v="47055" u="1"/>
        <n v="106779" u="1"/>
        <n v="4783" u="1"/>
        <n v="50427" u="1"/>
        <n v="7697" u="1"/>
        <n v="41267" u="1"/>
        <n v="3601" u="1"/>
        <n v="61068" u="1"/>
        <n v="19649" u="1"/>
        <n v="21642" u="1"/>
        <n v="17776" u="1"/>
        <n v="403982" u="1"/>
        <n v="578940" u="1"/>
        <n v="443528" u="1"/>
        <n v="15692" u="1"/>
        <n v="42300" u="1"/>
        <n v="320717" u="1"/>
        <n v="107796" u="1"/>
        <n v="4184349" u="1"/>
        <n v="49287" u="1"/>
        <n v="501956" u="1"/>
        <n v="14456" u="1"/>
        <n v="7612" u="1"/>
        <n v="866114" u="1"/>
        <n v="15292" u="1"/>
        <n v="30566" u="1"/>
        <n v="33056" u="1"/>
        <n v="42375" u="1"/>
        <n v="183759" u="1"/>
        <n v="131718" u="1"/>
        <n v="65804" u="1"/>
        <n v="43922" u="1"/>
        <n v="167077" u="1"/>
        <n v="7692" u="1"/>
        <n v="278" u="1"/>
        <n v="381911" u="1"/>
        <n v="399" u="1"/>
        <n v="66221" u="1"/>
        <n v="459093" u="1"/>
        <n v="171349" u="1"/>
        <n v="61764" u="1"/>
        <n v="15464" u="1"/>
        <n v="2861" u="1"/>
        <n v="26053" u="1"/>
        <n v="18901" u="1"/>
        <n v="14442" u="1"/>
        <n v="462027" u="1"/>
        <n v="355115" u="1"/>
        <n v="244799" u="1"/>
        <n v="14002" u="1"/>
        <n v="180757" u="1"/>
        <n v="98916" u="1"/>
        <n v="121550" u="1"/>
        <n v="372395" u="1"/>
        <n v="302399" u="1"/>
        <n v="3982967" u="1"/>
        <n v="73578" u="1"/>
        <n v="206891" u="1"/>
        <n v="107653" u="1"/>
        <n v="60572" u="1"/>
        <n v="729344" u="1"/>
        <n v="15149" u="1"/>
        <n v="57326" u="1"/>
        <n v="4505" u="1"/>
        <n v="12090" u="1"/>
        <n v="226895" u="1"/>
        <n v="54344" u="1"/>
        <n v="43061" u="1"/>
        <n v="162900" u="1"/>
        <n v="479691" u="1"/>
        <n v="436220" u="1"/>
        <n v="7990" u="1"/>
        <n v="171" u="1"/>
        <n v="171186" u="1"/>
        <n v="470843" u="1"/>
        <n v="99000" u="1"/>
        <n v="25640" u="1"/>
        <n v="3864" u="1"/>
        <n v="6896" u="1"/>
        <n v="64485" u="1"/>
        <n v="13375" u="1"/>
        <n v="8965" u="1"/>
        <n v="166609" u="1"/>
        <n v="4946" u="1"/>
        <n v="99132" u="1"/>
        <n v="46973" u="1"/>
        <n v="377" u="1"/>
        <n v="77898" u="1"/>
        <n v="16101" u="1"/>
        <n v="53100" u="1"/>
        <n v="18420" u="1"/>
        <n v="20340" u="1"/>
        <n v="302689" u="1"/>
        <n v="3488" u="1"/>
        <n v="446684" u="1"/>
        <n v="345845" u="1"/>
        <n v="16162" u="1"/>
        <n v="41700" u="1"/>
        <n v="149460" u="1"/>
        <n v="191083" u="1"/>
        <n v="217606" u="1"/>
        <n v="3599164" u="1"/>
        <n v="67008" u="1"/>
        <n v="173713" u="1"/>
        <n v="122489" u="1"/>
        <n v="65661" u="1"/>
        <n v="864859" u="1"/>
        <n v="10573" u="1"/>
        <n v="30233" u="1"/>
        <n v="24398" u="1"/>
        <n v="15180" u="1"/>
        <n v="69184" u="1"/>
        <n v="268086" u="1"/>
        <n v="202172" u="1"/>
        <n v="38680" u="1"/>
        <n v="42733" u="1"/>
        <n v="296351" u="1"/>
        <n v="263832" u="1"/>
        <n v="10494" u="1"/>
        <n v="157664" u="1"/>
        <n v="369803" u="1"/>
        <n v="11271" u="1"/>
        <n v="65295" u="1"/>
        <n v="17545" u="1"/>
        <n v="420" u="1"/>
        <n v="217706" u="1"/>
        <n v="112449" u="1"/>
        <n v="42645" u="1"/>
        <n v="10835" u="1"/>
        <n v="744" u="1"/>
        <n v="41275" u="1"/>
        <n v="13392" u="1"/>
        <n v="12382" u="1"/>
        <n v="292782" u="1"/>
        <n v="373321" u="1"/>
        <n v="350463" u="1"/>
        <n v="30330" u="1"/>
        <n v="289965" u="1"/>
        <n v="159595" u="1"/>
        <n v="363766" u="1"/>
        <n v="3396288" u="1"/>
        <n v="38625" u="1"/>
        <n v="342107" u="1"/>
        <n v="75246" u="1"/>
        <n v="35569" u="1"/>
        <n v="706215" u="1"/>
        <n v="5139" u="1"/>
        <n v="13999" u="1"/>
        <n v="20207" u="1"/>
        <n v="10323" u="1"/>
        <n v="79763" u="1"/>
        <n v="38810" u="1"/>
        <n v="42732" u="1"/>
        <n v="12176" u="1"/>
        <n v="235153" u="1"/>
        <n v="373207" u="1"/>
        <n v="8719" u="1"/>
        <n v="197344" u="1"/>
        <n v="465479" u="1"/>
        <n v="28168" u="1"/>
        <n v="72045" u="1"/>
        <n v="171029" u="1"/>
        <n v="74889" u="1"/>
        <n v="24232" u="1"/>
        <n v="3275" u="1"/>
        <n v="35619" u="1"/>
        <n v="12192" u="1"/>
        <n v="43200" u="1"/>
        <n v="4470" u="1"/>
        <n v="368124" u="1"/>
        <n v="3608" u="1"/>
        <n v="517516" u="1"/>
        <n v="44790" u="1"/>
        <n v="336014" u="1"/>
        <n v="21102" u="1"/>
        <n v="5790" u="1"/>
        <n v="335115" u="1"/>
        <n v="608875" u="1"/>
        <n v="301326" u="1"/>
        <n v="231509" u="1"/>
        <n v="352284" u="1"/>
        <n v="454156" u="1"/>
        <n v="2742488" u="1"/>
        <n v="17892" u="1"/>
        <n v="156660" u="1"/>
        <n v="27930" u="1"/>
        <n v="6222" u="1"/>
        <n v="569210" u="1"/>
        <n v="2428" u="1"/>
        <n v="5698" u="1"/>
        <n v="16197" u="1"/>
        <n v="9933" u="1"/>
        <n v="843" u="1"/>
        <n v="175019" u="1"/>
        <n v="32450" u="1"/>
        <n v="39482" u="1"/>
        <n v="119389" u="1"/>
        <n v="4380" u="1"/>
        <n v="480076" u="1"/>
        <n v="7992" u="1"/>
        <n v="197907" u="1"/>
        <n v="384454" u="1"/>
        <n v="10371" u="1"/>
        <n v="1794" u="1"/>
        <n v="378711" u="1"/>
        <n v="167140" u="1"/>
        <n v="12703" u="1"/>
        <n v="6245" u="1"/>
        <n v="203" u="1"/>
        <n v="61935" u="1"/>
        <n v="2190" u="1"/>
        <n v="8232" u="1"/>
        <n v="39257" u="1"/>
        <n v="11218" u="1"/>
        <n v="318617" u="1"/>
        <n v="150384" u="1"/>
        <n v="327546" u="1"/>
        <n v="18202" u="1"/>
        <n v="316117" u="1"/>
        <n v="719563" u="1"/>
        <n v="369786" u="1"/>
        <n v="1952229" u="1"/>
        <n v="168701" u="1"/>
        <n v="485358" u="1"/>
        <n v="87082" u="1"/>
        <n v="49544" u="1"/>
        <n v="1726" u="1"/>
        <n v="9634" u="1"/>
        <n v="458" u="1"/>
        <n v="142811" u="1"/>
        <n v="13658" u="1"/>
        <n v="28720" u="1"/>
        <n v="64712" u="1"/>
        <n v="485511" u="1"/>
        <n v="867" u="1"/>
        <n v="321263" u="1"/>
        <n v="1175494" u="1"/>
        <n v="8151" u="1"/>
        <n v="24" u="1"/>
        <n v="334431" u="1"/>
        <n v="116758" u="1"/>
        <n v="30908" u="1"/>
        <n v="6532" u="1"/>
        <n v="244" u="1"/>
        <n v="49355" u="1"/>
        <n v="68057" u="1"/>
        <n v="285007" u="1"/>
        <n v="555673" u="1"/>
        <n v="654626" u="1"/>
        <n v="9793" u="1"/>
        <n v="17760" u="1"/>
        <n v="201855" u="1"/>
        <n v="295442" u="1"/>
        <n v="433566" u="1"/>
        <n v="1574616" u="1"/>
        <n v="414126" u="1"/>
        <n v="374587" u="1"/>
        <n v="880" u="1"/>
        <n v="81141" u="1"/>
        <n v="20643" u="1"/>
        <n v="260" u="1"/>
        <n v="8564" u="1"/>
        <n v="193099" u="1"/>
        <n v="36796" u="1"/>
        <n v="39252" u="1"/>
        <n v="139137" u="1"/>
        <n v="3521" u="1"/>
        <n v="193574" u="1"/>
        <n v="385058" u="1"/>
        <n v="572631" u="1"/>
        <n v="1103014" u="1"/>
        <n v="7953" u="1"/>
        <n v="103122" u="1"/>
        <n v="324913" u="1"/>
        <n v="93658" u="1"/>
        <n v="10469" u="1"/>
        <n v="78729" u="1"/>
        <n v="59357" u="1"/>
        <n v="7590" u="1"/>
        <n v="483764" u="1"/>
        <n v="147138" u="1"/>
        <n v="827217" u="1"/>
        <n v="13861" u="1"/>
        <n v="150394" u="1"/>
        <n v="32568" u="1"/>
        <n v="537786" u="1"/>
        <n v="1568029" u="1"/>
        <n v="106500" u="1"/>
        <n v="72613" u="1"/>
        <n v="29744" u="1"/>
        <n v="850" u="1"/>
        <n v="14574" u="1"/>
        <n v="216622" u="1"/>
        <n v="27140" u="1"/>
        <n v="209400" u="1"/>
        <n v="13920" u="1"/>
        <n v="194858" u="1"/>
        <n v="130210" u="1"/>
        <n v="5292" u="1"/>
        <n v="214653" u="1"/>
        <n v="390740" u="1"/>
        <n v="303936" u="1"/>
        <n v="19293" u="1"/>
        <n v="74437" u="1"/>
        <n v="39450" u="1"/>
        <n v="69897" u="1"/>
        <n v="4062" u="1"/>
        <n v="375313" u="1"/>
        <n v="101048" u="1"/>
        <n v="15303" u="1"/>
        <n v="109" u="1"/>
        <n v="144936" u="1"/>
        <n v="104400" u="1"/>
        <n v="1600" u="1"/>
        <n v="49757" u="1"/>
        <n v="8580" u="1"/>
        <n v="488716" u="1"/>
        <n v="122698" u="1"/>
        <n v="610629" u="1"/>
        <n v="18826" u="1"/>
        <n v="282589" u="1"/>
        <n v="43128" u="1"/>
        <n v="482244" u="1"/>
        <n v="74808" u="1"/>
        <n v="408324" u="1"/>
        <n v="1460885" u="1"/>
        <n v="601638" u="1"/>
        <n v="642337" u="1"/>
        <n v="12394" u="1"/>
        <n v="1272" u="1"/>
        <n v="2275" u="1"/>
        <n v="93341" u="1"/>
        <n v="111592" u="1"/>
        <n v="38960" u="1"/>
        <n v="38339" u="1"/>
        <n v="388118" u="1"/>
        <n v="887" u="1"/>
        <n v="804389" u="1"/>
        <n v="6578" u="1"/>
        <n v="122668" u="1"/>
        <n v="118855" u="1"/>
        <n v="228332" u="1"/>
        <n v="40602" u="1"/>
        <n v="17403" u="1"/>
        <n v="78872" u="1"/>
        <n v="921" u="1"/>
        <n v="3642" u="1"/>
        <n v="420673" u="1"/>
        <n v="141295" u="1"/>
        <n v="3994" u="1"/>
        <n v="254" u="1"/>
        <n v="91230" u="1"/>
        <n v="14918" u="1"/>
        <n v="3464" u="1"/>
        <n v="127489" u="1"/>
        <n v="619807" u="1"/>
        <n v="433089" u="1"/>
        <n v="5248" u="1"/>
        <n v="4920" u="1"/>
        <n v="188802" u="1"/>
        <n v="142954" u="1"/>
        <n v="91307" u="1"/>
        <n v="875700" u="1"/>
        <n v="722189" u="1"/>
        <n v="697805" u="1"/>
        <n v="54241" u="1"/>
        <n v="12468" u="1"/>
        <n v="907" u="1"/>
        <n v="1803" u="1"/>
        <n v="119861" u="1"/>
        <n v="124975" u="1"/>
        <n v="63220" u="1"/>
        <n v="38261" u="1"/>
        <n v="447" u="1"/>
        <n v="91893" u="1"/>
        <n v="129657" u="1"/>
        <n v="625" u="1"/>
        <n v="455845" u="1"/>
        <n v="530062" u="1"/>
        <n v="82755" u="1"/>
        <n v="5643" u="1"/>
        <n v="78966" u="1"/>
        <n v="584492" u="1"/>
        <n v="87789" u="1"/>
        <n v="30604" u="1"/>
        <n v="3707" u="1"/>
        <n v="58974" u="1"/>
        <n v="64430" u="1"/>
        <n v="40320" u="1"/>
        <n v="13890" u="1"/>
        <n v="227015" u="1"/>
        <n v="840897" u="1"/>
        <n v="5393" u="1"/>
        <n v="543933" u="1"/>
        <n v="191" u="1"/>
        <n v="146490" u="1"/>
        <n v="20430" u="1"/>
        <n v="619926" u="1"/>
        <n v="45443" u="1"/>
        <n v="52429" u="1"/>
        <n v="42413" u="1"/>
        <n v="6411" u="1"/>
        <n v="574968" u="1"/>
        <n v="7975" u="1"/>
        <n v="59671" u="1"/>
        <n v="102973" u="1"/>
        <n v="3284" u="1"/>
        <n v="2733" u="1"/>
        <n v="211876" u="1"/>
        <n v="48687" u="1"/>
        <n v="48520" u="1"/>
        <n v="180000" u="1"/>
        <n v="85860" u="1"/>
        <n v="78693" u="1"/>
        <n v="641779" u="1"/>
        <n v="679662" u="1"/>
        <n v="92835" u="1"/>
        <n v="83462" u="1"/>
        <n v="750765" u="1"/>
        <n v="34855" u="1"/>
        <n v="2320" u="1"/>
        <n v="13649" u="1"/>
        <n v="19891" u="1"/>
        <n v="56265" u="1"/>
        <n v="930" u="1"/>
        <n v="332816" u="1"/>
        <n v="1011498" u="1"/>
        <n v="426472" u="1"/>
        <n v="15029" u="1"/>
        <n v="34500" u="1"/>
        <n v="43380" u="1"/>
        <n v="568580" u="1"/>
        <n v="52119" u="1"/>
        <n v="31565" u="1"/>
        <n v="37169" u="1"/>
        <n v="29507" u="1"/>
        <n v="451897" u="1"/>
        <n v="5691" u="1"/>
        <n v="56664" u="1"/>
        <n v="95333" u="1"/>
        <n v="4681" u="1"/>
        <n v="212" u="1"/>
        <n v="264034" u="1"/>
        <n v="27300" u="1"/>
        <n v="36776" u="1"/>
        <n v="68400" u="1"/>
        <n v="29224" u="1"/>
        <n v="543" u="1"/>
        <n v="217383" u="1"/>
        <n v="342" u="1"/>
        <n v="703416" u="1"/>
        <n v="1011287" u="1"/>
        <n v="79815" u="1"/>
        <n v="74531" u="1"/>
        <n v="710655" u="1"/>
        <n v="647" u="1"/>
        <n v="16419" u="1"/>
        <n v="91" u="1"/>
        <n v="58890" u="1"/>
        <n v="46645" u="1"/>
        <n v="43920" u="1"/>
        <n v="59529" u="1"/>
        <n v="579" u="1"/>
        <n v="653118" u="1"/>
        <n v="611612" u="1"/>
        <n v="8059" u="1"/>
        <n v="133470" u="1"/>
        <n v="362518" u="1"/>
        <n v="267067" u="1"/>
        <n v="46822" u="1"/>
        <n v="38129" u="1"/>
        <n v="39587" u="1"/>
        <n v="10920" u="1"/>
        <n v="416827" u="1"/>
        <n v="50577" u="1"/>
        <n v="88264" u="1"/>
        <n v="1303" u="1"/>
        <n v="14840" u="1"/>
        <n v="833" u="1"/>
        <n v="190225" u="1"/>
        <n v="30840" u="1"/>
        <n v="271500" u="1"/>
        <n v="101453" u="1"/>
        <n v="2927" u="1"/>
        <n v="136261" u="1"/>
        <n v="3967" u="1"/>
        <n v="853692" u="1"/>
        <n v="894639" u="1"/>
        <n v="79051" u="1"/>
        <n v="32928" u="1"/>
        <n v="71910" u="1"/>
        <n v="8862" u="1"/>
        <n v="757057" u="1"/>
        <n v="89650" u="1"/>
        <n v="103001" u="1"/>
        <n v="48346" u="1"/>
        <n v="7926" u="1"/>
        <n v="37432" u="1"/>
        <n v="7950" u="1"/>
        <n v="266727" u="1"/>
        <n v="468141" u="1"/>
        <n v="759367" u="1"/>
        <n v="13377" u="1"/>
        <n v="109977" u="1"/>
        <n v="308818" u="1"/>
        <n v="357360" u="1"/>
        <n v="71018" u="1"/>
        <n v="10869" u="1"/>
        <n v="37134" u="1"/>
        <n v="6589" u="1"/>
        <n v="391412" u="1"/>
        <n v="2319" u="1"/>
        <n v="43834" u="1"/>
        <n v="26040" u="1"/>
        <n v="1408" u="1"/>
        <n v="653" u="1"/>
        <n v="235369" u="1"/>
        <n v="68791" u="1"/>
        <n v="334" u="1"/>
        <n v="182580" u="1"/>
        <n v="1145" u="1"/>
        <n v="294741" u="1"/>
        <n v="2756" u="1"/>
        <n v="86164" u="1"/>
        <n v="922975" u="1"/>
        <n v="771434" u="1"/>
        <n v="51840" u="1"/>
        <n v="148171" u="1"/>
        <n v="689753" u="1"/>
        <n v="79836" u="1"/>
        <n v="2697" u="1"/>
        <n v="121728" u="1"/>
        <n v="366" u="1"/>
        <n v="161479" u="1"/>
        <n v="1485" u="1"/>
        <n v="108084" u="1"/>
        <n v="24120" u="1"/>
        <n v="309209" u="1"/>
        <n v="603295" u="1"/>
        <n v="148592" u="1"/>
        <n v="847817" u="1"/>
        <n v="76431" u="1"/>
        <n v="8857" u="1"/>
        <n v="256767" u="1"/>
        <n v="32799" u="1"/>
        <n v="13290" u="1"/>
        <n v="309708" u="1"/>
        <n v="14818" u="1"/>
        <n v="71549" u="1"/>
        <n v="20304" u="1"/>
        <n v="17130" u="1"/>
        <n v="186752" u="1"/>
        <n v="1092" u="1"/>
        <n v="32190" u="1"/>
        <n v="2834" u="1"/>
        <n v="1098" u="1"/>
        <n v="195812" u="1"/>
        <n v="30151" u="1"/>
        <n v="36540" u="1"/>
        <n v="148871" u="1"/>
        <n v="626" u="1"/>
        <n v="277582" u="1"/>
        <n v="4939" u="1"/>
        <n v="409247" u="1"/>
        <n v="167304" u="1"/>
        <n v="77216" u="1"/>
        <n v="64579" u="1"/>
        <n v="95370" u="1"/>
        <n v="234740" u="1"/>
        <n v="151211" u="1"/>
        <n v="5723" u="1"/>
        <n v="111543" u="1"/>
        <n v="104520" u="1"/>
        <n v="89755" u="1"/>
        <n v="278791" u="1"/>
        <n v="15" u="1"/>
        <n v="590048" u="1"/>
        <n v="298416" u="1"/>
        <n v="155098" u="1"/>
        <n v="2205" u="1"/>
        <n v="3330" u="1"/>
        <n v="644648" u="1"/>
        <n v="42691" u="1"/>
        <n v="30420" u="1"/>
        <n v="638665" u="1"/>
        <n v="217436" u="1"/>
        <n v="138829" u="1"/>
        <n v="25990" u="1"/>
        <n v="7810" u="1"/>
        <n v="5178" u="1"/>
        <n v="7185" u="1"/>
        <n v="123364" u="1"/>
        <n v="36060" u="1"/>
        <n v="170657" u="1"/>
        <n v="415" u="1"/>
        <n v="78631" u="1"/>
        <n v="2466" u="1"/>
        <n v="272550" u="1"/>
        <n v="598077" u="1"/>
        <n v="14700" u="1"/>
        <n v="76465" u="1"/>
        <n v="141414" u="1"/>
        <n v="140346" u="1"/>
        <n v="20428" u="1"/>
        <n v="154255" u="1"/>
        <n v="1768" u="1"/>
        <n v="74016" u="1"/>
        <n v="79452" u="1"/>
        <n v="10530" u="1"/>
        <n v="344069" u="1"/>
        <n v="112294" u="1"/>
        <n v="735" u="1"/>
        <n v="295276" u="1"/>
        <n v="127056" u="1"/>
        <n v="204862" u="1"/>
        <n v="4643" u="1"/>
        <n v="3870" u="1"/>
        <n v="830164" u="1"/>
        <n v="248131" u="1"/>
        <n v="14581" u="1"/>
        <n v="733902" u="1"/>
        <n v="321378" u="1"/>
        <n v="126768" u="1"/>
        <n v="20227" u="1"/>
        <n v="67178" u="1"/>
        <n v="4633" u="1"/>
        <n v="165336" u="1"/>
        <n v="46140" u="1"/>
        <n v="36029" u="1"/>
        <n v="63833" u="1"/>
        <n v="11894" u="1"/>
        <n v="401519" u="1"/>
        <n v="2623" u="1"/>
        <n v="157121" u="1"/>
        <n v="1227366" u="1"/>
        <n v="127526" u="1"/>
        <n v="116239" u="1"/>
        <n v="23460" u="1"/>
        <n v="59924" u="1"/>
        <n v="180677" u="1"/>
        <n v="21549" u="1"/>
        <n v="175285" u="1"/>
        <n v="322" u="1"/>
        <n v="37759" u="1"/>
        <n v="69268" u="1"/>
        <n v="239547" u="1"/>
        <n v="1635" u="1"/>
        <n v="373942" u="1"/>
        <n v="188226" u="1"/>
        <n v="386472" u="1"/>
        <n v="132551" u="1"/>
        <n v="11036" u="1"/>
        <n v="729844" u="1"/>
        <n v="46200" u="1"/>
        <n v="1062024" u="1"/>
        <n v="593167" u="1"/>
        <n v="83271" u="1"/>
        <n v="14199" u="1"/>
        <n v="54389" u="1"/>
        <n v="99838" u="1"/>
        <n v="48900" u="1"/>
        <n v="35996" u="1"/>
        <n v="308155" u="1"/>
        <n v="1367" u="1"/>
        <n v="148824" u="1"/>
        <n v="7004" u="1"/>
        <n v="135742" u="1"/>
        <n v="466947" u="1"/>
        <n v="942038" u="1"/>
        <n v="88039" u="1"/>
        <n v="28677" u="1"/>
        <n v="6154" u="1"/>
        <n v="103802" u="1"/>
        <n v="19412" u="1"/>
        <n v="136073" u="1"/>
        <n v="422" u="1"/>
        <n v="90048" u="1"/>
        <n v="2505" u="1"/>
        <n v="56068" u="1"/>
        <n v="265815" u="1"/>
        <n v="94052" u="1"/>
        <n v="266508" u="1"/>
        <n v="157786" u="1"/>
        <n v="266567" u="1"/>
        <n v="227427" u="1"/>
        <n v="9305" u="1"/>
        <n v="6165" u="1"/>
        <n v="21300" u="1"/>
        <n v="769444" u="1"/>
        <n v="232316" u="1"/>
        <n v="217659" u="1"/>
        <n v="1224174" u="1"/>
        <n v="111600" u="1"/>
        <n v="475885" u="1"/>
        <n v="19639" u="1"/>
        <n v="52774" u="1"/>
        <n v="289" u="1"/>
        <n v="164611" u="1"/>
        <n v="68640" u="1"/>
        <n v="384" u="1"/>
        <n v="261000" u="1"/>
        <n v="421720" u="1"/>
        <n v="543090" u="1"/>
        <n v="4738" u="1"/>
        <n v="210130" u="1"/>
        <n v="380550" u="1"/>
        <n v="558170" u="1"/>
        <n v="75825" u="1"/>
        <n v="59539" u="1"/>
        <n v="63957" u="1"/>
        <n v="164882" u="1"/>
        <n v="35420" u="1"/>
        <n v="155820" u="1"/>
        <n v="194" u="1"/>
        <n v="67048" u="1"/>
        <n v="44668" u="1"/>
        <n v="11160" u="1"/>
        <n v="518055" u="1"/>
        <n v="38010" u="1"/>
        <n v="791795" u="1"/>
        <n v="498482" u="1"/>
        <n v="40322" u="1"/>
        <n v="23234" u="1"/>
        <n v="626404" u="1"/>
        <n v="303658" u="1"/>
        <n v="1632540" u="1"/>
        <n v="216982" u="1"/>
        <n v="72768" u="1"/>
        <n v="441" u="1"/>
        <n v="1199" u="1"/>
        <n v="789" u="1"/>
        <n v="199584" u="1"/>
        <n v="50040" u="1"/>
        <n v="334329" u="1"/>
        <n v="4447" u="1"/>
        <n v="628554" u="1"/>
        <n v="3025" u="1"/>
        <n v="473667" u="1"/>
        <n v="602752" u="1"/>
        <n v="876794" u="1"/>
        <n v="89779" u="1"/>
        <n v="26697" u="1"/>
        <n v="142398" u="1"/>
        <n v="7394" u="1"/>
        <n v="140700" u="1"/>
        <n v="1396" u="1"/>
        <n v="30068" u="1"/>
        <n v="668778" u="1"/>
        <n v="622077" u="1"/>
        <n v="570008" u="1"/>
        <n v="18305" u="1"/>
        <n v="503612" u="1"/>
        <n v="46036" u="1"/>
        <n v="217729" u="1"/>
        <n v="2147894" u="1"/>
        <n v="335292" u="1"/>
        <n v="62760" u="1"/>
        <n v="3760" u="1"/>
        <n v="48127" u="1"/>
        <n v="69840" u="1"/>
        <n v="91500" u="1"/>
        <n v="436911" u="1"/>
        <n v="20820" u="1"/>
        <n v="787894" u="1"/>
        <n v="2469" u="1"/>
        <n v="407742" u="1"/>
        <n v="1023273" u="1"/>
        <n v="553473" u="1"/>
        <n v="72626" u="1"/>
        <n v="192083" u="1"/>
        <n v="15611" u="1"/>
        <n v="78118" u="1"/>
        <n v="64002" u="1"/>
        <n v="112330" u="1"/>
        <n v="135" u="1"/>
        <n v="89546" u="1"/>
        <n v="19668" u="1"/>
        <n v="79140" u="1"/>
        <n v="481719" u="1"/>
        <n v="333092" u="1"/>
        <n v="81848" u="1"/>
        <n v="851730" u="1"/>
        <n v="16845" u="1"/>
        <n v="377222" u="1"/>
        <n v="19831" u="1"/>
        <n v="120229" u="1"/>
        <n v="473799" u="1"/>
        <n v="109669" u="1"/>
        <n v="2612466" u="1"/>
        <n v="767536" u="1"/>
        <n v="50082" u="1"/>
        <n v="16920" u="1"/>
        <n v="15586" u="1"/>
        <n v="145398" u="1"/>
        <n v="116750" u="1"/>
        <n v="3029" u="1"/>
        <n v="132672" u="1"/>
        <n v="32317" u="1"/>
        <n v="778539" u="1"/>
        <n v="11344" u="1"/>
        <n v="137598" u="1"/>
        <n v="573831" u="1"/>
        <n v="746481" u="1"/>
        <n v="12900" u="1"/>
        <n v="174175" u="1"/>
        <n v="134424" u="1"/>
        <n v="41914" u="1"/>
        <n v="66982" u="1"/>
        <n v="25932" u="1"/>
        <n v="19690" u="1"/>
        <n v="1406" u="1"/>
        <n v="47741" u="1"/>
        <n v="106614" u="1"/>
        <n v="40800" u="1"/>
        <n v="217489" u="1"/>
        <n v="453331" u="1"/>
        <n v="30240" u="1"/>
        <n v="326208" u="1"/>
        <n v="11891" u="1"/>
        <n v="317891" u="1"/>
        <n v="219331" u="1"/>
        <n v="319405" u="1"/>
        <n v="2748265" u="1"/>
        <n v="1282730" u="1"/>
        <n v="9442" u="1"/>
        <n v="530" u="1"/>
        <n v="42194" u="1"/>
        <n v="281" u="1"/>
        <n v="1733" u="1"/>
        <n v="7445" u="1"/>
        <n v="690" u="1"/>
        <n v="94038" u="1"/>
        <n v="80600" u="1"/>
        <n v="2767" u="1"/>
        <n v="31" u="1"/>
        <n v="215405" u="1"/>
        <n v="32039" u="1"/>
        <n v="632073" u="1"/>
        <n v="9725" u="1"/>
        <n v="448506" u="1"/>
        <n v="434941" u="1"/>
        <n v="864757" u="1"/>
        <n v="243740" u="1"/>
        <n v="36576" u="1"/>
        <n v="122328" u="1"/>
        <n v="14992" u="1"/>
        <n v="90103" u="1"/>
        <n v="32721" u="1"/>
        <n v="75171" u="1"/>
        <n v="489" u="1"/>
        <n v="66193" u="1"/>
        <n v="2656" u="1"/>
        <n v="1885" u="1"/>
        <n v="38341" u="1"/>
        <n v="97426" u="1"/>
        <n v="2300" u="1"/>
        <n v="199464" u="1"/>
        <n v="514376" u="1"/>
        <n v="108360" u="1"/>
        <n v="667678" u="1"/>
        <n v="124017" u="1"/>
        <n v="18669" u="1"/>
        <n v="261205" u="1"/>
        <n v="243303" u="1"/>
        <n v="73920" u="1"/>
        <n v="2798545" u="1"/>
        <n v="1422021" u="1"/>
        <n v="1939" u="1"/>
        <n v="34144" u="1"/>
        <n v="1193" u="1"/>
        <n v="3279" u="1"/>
        <n v="387" u="1"/>
        <n v="91534" u="1"/>
        <n v="78659" u="1"/>
        <n v="2417" u="1"/>
        <n v="76800" u="1"/>
        <n v="275064" u="1"/>
        <n v="1673" u="1"/>
        <n v="683040" u="1"/>
        <n v="3723" u="1"/>
        <n v="299780" u="1"/>
        <n v="366483" u="1"/>
        <n v="1021377" u="1"/>
        <n v="81000" u="1"/>
        <n v="252000" u="1"/>
        <n v="237199" u="1"/>
        <n v="157608" u="1"/>
        <n v="107599" u="1"/>
        <n v="18402" u="1"/>
        <n v="84354" u="1"/>
        <n v="529" u="1"/>
        <n v="64819" u="1"/>
        <n v="25741" u="1"/>
        <n v="114300" u="1"/>
        <n v="53529" u="1"/>
        <n v="333057" u="1"/>
        <n v="935153" u="1"/>
        <n v="146697" u="1"/>
        <n v="11191" u="1"/>
        <n v="101527" u="1"/>
        <n v="62289" u="1"/>
        <n v="27661" u="1"/>
        <n v="2927702" u="1"/>
        <n v="1542981" u="1"/>
        <n v="26345" u="1"/>
        <n v="1543" u="1"/>
        <n v="1642" u="1"/>
        <n v="20361" u="1"/>
        <n v="100262" u="1"/>
        <n v="308928" u="1"/>
        <n v="3795" u="1"/>
        <n v="828126" u="1"/>
        <n v="16282" u="1"/>
        <n v="117573" u="1"/>
        <n v="29483" u="1"/>
        <n v="629127" u="1"/>
        <n v="183699" u="1"/>
        <n v="68558" u="1"/>
        <n v="77812" u="1"/>
        <n v="40181" u="1"/>
        <n v="485" u="1"/>
        <n v="88026" u="1"/>
        <n v="38771" u="1"/>
        <n v="97408" u="1"/>
        <n v="33900" u="1"/>
        <n v="11337" u="1"/>
        <n v="370747" u="1"/>
        <n v="191294" u="1"/>
        <n v="799068" u="1"/>
        <n v="8274" u="1"/>
        <n v="162667" u="1"/>
        <n v="44433" u="1"/>
        <n v="46051" u="1"/>
        <n v="3261039" u="1"/>
        <n v="1028993" u="1"/>
        <n v="7250" u="1"/>
        <n v="4749" u="1"/>
        <n v="256914" u="1"/>
        <n v="19857" u="1"/>
        <n v="1061" u="1"/>
        <n v="1671" u="1"/>
        <n v="1464" u="1"/>
        <n v="93855" u="1"/>
        <n v="32640" u="1"/>
        <n v="2233" u="1"/>
        <n v="29400" u="1"/>
        <n v="375126" u="1"/>
        <n v="1227153" u="1"/>
        <n v="10729" u="1"/>
        <n v="150570" u="1"/>
        <n v="13163" u="1"/>
        <n v="96417" u="1"/>
        <n v="225516" u="1"/>
        <n v="132840" u="1"/>
        <n v="28560" u="1"/>
        <n v="80870" u="1"/>
        <n v="123480" u="1"/>
        <n v="527" u="1"/>
        <n v="148486" u="1"/>
        <n v="25070" u="1"/>
        <n v="27171" u="1"/>
        <n v="65971" u="1"/>
        <n v="19500" u="1"/>
        <n v="7170" u="1"/>
        <n v="150709" u="1"/>
        <n v="196283" u="1"/>
        <n v="193493" u="1"/>
        <n v="402948" u="1"/>
        <n v="7786" u="1"/>
        <n v="313579" u="1"/>
        <n v="510360" u="1"/>
        <n v="37644" u="1"/>
        <n v="2918956" u="1"/>
        <n v="72000" u="1"/>
        <n v="11435" u="1"/>
        <n v="247187" u="1"/>
        <n v="12647" u="1"/>
        <n v="2941" u="1"/>
        <n v="968" u="1"/>
        <n v="2046" u="1"/>
        <n v="223" u="1"/>
        <n v="30482" u="1"/>
        <n v="25255" u="1"/>
        <n v="355343" u="1"/>
        <n v="22426" u="1"/>
        <n v="1546864" u="1"/>
        <n v="6397" u="1"/>
        <n v="413793" u="1"/>
        <n v="384067" u="1"/>
        <n v="44556" u="1"/>
        <n v="225013" u="1"/>
        <n v="52985" u="1"/>
        <n v="27844" u="1"/>
        <n v="80220" u="1"/>
        <n v="126291" u="1"/>
        <n v="19298" u="1"/>
        <n v="31200" u="1"/>
        <n v="141600" u="1"/>
        <n v="17160" u="1"/>
        <n v="70672" u="1"/>
        <n v="383213" u="1"/>
        <n v="480798" u="1"/>
        <n v="3624" u="1"/>
        <n v="270595" u="1"/>
        <n v="715608" u="1"/>
        <n v="308887" u="1"/>
        <n v="2404905" u="1"/>
        <n v="49228" u="1"/>
        <n v="21146" u="1"/>
        <n v="18890" u="1"/>
        <n v="278206" u="1"/>
        <n v="8892" u="1"/>
        <n v="57284" u="1"/>
        <n v="2081" u="1"/>
        <n v="4211" u="1"/>
        <n v="182593" u="1"/>
        <n v="66015" u="1"/>
        <n v="1928" u="1"/>
        <n v="77400" u="1"/>
        <n v="198000" u="1"/>
        <n v="406747" u="1"/>
        <n v="62746" u="1"/>
        <n v="1121890" u="1"/>
        <n v="5710" u="1"/>
        <n v="254571" u="1"/>
        <n v="97596" u="1"/>
        <n v="30433" u="1"/>
        <n v="14070" u="1"/>
        <n v="113400" u="1"/>
        <n v="80275" u="1"/>
        <n v="9971" u="1"/>
        <n v="200100" u="1"/>
        <n v="3400" u="1"/>
        <n v="380370" u="1"/>
        <n v="553559" u="1"/>
        <n v="736088" u="1"/>
        <n v="21369" u="1"/>
        <n v="158489" u="1"/>
        <n v="379131" u="1"/>
        <n v="27540" u="1"/>
        <n v="1615473" u="1"/>
        <n v="40498" u="1"/>
        <n v="29865" u="1"/>
        <n v="28121" u="1"/>
        <n v="8114" u="1"/>
        <n v="48991" u="1"/>
        <n v="2001" u="1"/>
        <n v="798" u="1"/>
        <n v="233607" u="1"/>
        <n v="42055" u="1"/>
        <n v="428" u="1"/>
        <n v="201000" u="1"/>
        <n v="23160" u="1"/>
        <n v="689050" u="1"/>
        <n v="67246" u="1"/>
        <n v="1014427" u="1"/>
        <n v="5968" u="1"/>
        <n v="451330" u="1"/>
        <n v="382096" u="1"/>
        <n v="383909" u="1"/>
        <n v="58226" u="1"/>
        <n v="26" u="1"/>
        <n v="98402" u="1"/>
        <n v="57462" u="1"/>
        <n v="45360" u="1"/>
        <n v="313" u="1"/>
        <n v="49808" u="1"/>
        <n v="23888" u="1"/>
        <n v="34740" u="1"/>
        <n v="65598" u="1"/>
        <n v="266460" u="1"/>
        <n v="268386" u="1"/>
        <n v="479789" u="1"/>
        <n v="22435" u="1"/>
        <n v="106841" u="1"/>
        <n v="260092" u="1"/>
        <n v="1901337" u="1"/>
        <n v="70738" u="1"/>
        <n v="9571" u="1"/>
        <n v="115545" u="1"/>
        <n v="283764" u="1"/>
        <n v="40768" u="1"/>
        <n v="4608" u="1"/>
        <n v="3767" u="1"/>
        <n v="1804" u="1"/>
        <n v="401" u="1"/>
        <n v="237090" u="1"/>
        <n v="1741" u="1"/>
        <n v="75000" u="1"/>
        <n v="291000" u="1"/>
        <n v="685605" u="1"/>
        <n v="111167" u="1"/>
        <n v="1028222" u="1"/>
        <n v="14579" u="1"/>
        <n v="321253" u="1"/>
        <n v="158424" u="1"/>
        <n v="211090" u="1"/>
        <n v="73152" u="1"/>
        <n v="12746" u="1"/>
        <n v="18120" u="1"/>
        <n v="15420" u="1"/>
        <n v="29113" u="1"/>
        <n v="1783" u="1"/>
        <n v="60985" u="1"/>
        <n v="12832" u="1"/>
        <n v="25323" u="1"/>
        <n v="32100" u="1"/>
        <n v="113100" u="1"/>
        <n v="3280" u="1"/>
        <n v="73473" u="1"/>
        <n v="286717" u="1"/>
        <n v="551629" u="1"/>
        <n v="13436" u="1"/>
        <n v="122941" u="1"/>
        <n v="339518" u="1"/>
        <n v="228540" u="1"/>
        <n v="1581504" u="1"/>
        <n v="61190" u="1"/>
        <n v="1" u="1"/>
        <n v="86716" u="1"/>
        <n v="36" u="1"/>
        <n v="284064" u="1"/>
        <n v="29974" u="1"/>
        <n v="3015" u="1"/>
        <n v="6540" u="1"/>
        <n v="413778" u="1"/>
        <n v="56100" u="1"/>
        <n v="1453" u="1"/>
        <n v="220" u="1"/>
        <n v="540585" u="1"/>
        <n v="90546" u="1"/>
        <n v="922921" u="1"/>
        <n v="6288" u="1"/>
        <n v="128287" u="1"/>
        <n v="108744" u="1"/>
        <n v="166276" u="1"/>
        <n v="64500" u="1"/>
        <n v="2248" u="1"/>
        <n v="120386" u="1"/>
        <n v="1658" u="1"/>
        <n v="19397" u="1"/>
        <n v="26636" u="1"/>
        <n v="701" u="1"/>
        <n v="162422" u="1"/>
        <n v="5861" u="1"/>
        <n v="86000" u="1"/>
        <n v="13352" u="1"/>
        <n v="2345" u="1"/>
        <n v="60915" u="1"/>
        <n v="425614" u="1"/>
        <n v="702573" u="1"/>
        <n v="15231" u="1"/>
        <n v="219680" u="1"/>
        <n v="13049" u="1"/>
        <n v="10960" u="1"/>
        <n v="531316" u="1"/>
        <n v="40010" u="1"/>
        <n v="28184" u="1"/>
        <n v="48496" u="1"/>
        <n v="2449" u="1"/>
        <n v="300286" u="1"/>
        <n v="5730" u="1"/>
        <n v="15606" u="1"/>
        <n v="2430" u="1"/>
        <n v="2966" u="1"/>
        <n v="251117" u="1"/>
        <n v="84900" u="1"/>
        <n v="134762" u="1"/>
        <n v="229" u="1"/>
        <n v="58788" u="1"/>
        <n v="1472" u="1"/>
        <n v="312699" u="1"/>
        <n v="245362" u="1"/>
        <n v="934851" u="1"/>
        <n v="151200" u="1"/>
        <n v="584" u="1"/>
        <n v="26880" u="1"/>
        <n v="131904" u="1"/>
        <n v="107246" u="1"/>
        <n v="63690" u="1"/>
        <n v="93167" u="1"/>
        <n v="53961" u="1"/>
        <n v="113482" u="1"/>
        <n v="7462" u="1"/>
        <n v="70957" u="1"/>
        <n v="75300" u="1"/>
        <n v="191672" u="1"/>
        <n v="410405" u="1"/>
        <n v="366172" u="1"/>
        <n v="251455" u="1"/>
        <n v="151439" u="1"/>
        <n v="294310" u="1"/>
        <n v="84038" u="1"/>
        <n v="62570" u="1"/>
        <n v="73838" u="1"/>
        <n v="76457" u="1"/>
        <n v="14862" u="1"/>
        <n v="12349" u="1"/>
        <n v="375586" u="1"/>
        <n v="11327" u="1"/>
        <n v="6926" u="1"/>
        <n v="2416" u="1"/>
        <n v="4269" u="1"/>
        <n v="172" u="1"/>
        <n v="216069" u="1"/>
        <n v="73464" u="1"/>
        <n v="1371" u="1"/>
        <n v="1625" u="1"/>
        <n v="108337" u="1"/>
        <n v="6693" u="1"/>
        <n v="198026" u="1"/>
        <n v="576289" u="1"/>
        <n v="1749101" u="1"/>
        <n v="70590" u="1"/>
        <n v="58441" u="1"/>
        <n v="49436" u="1"/>
        <n v="77159" u="1"/>
        <n v="4388" u="1"/>
        <n v="64657" u="1"/>
        <n v="2754" u="1"/>
        <n v="21976" u="1"/>
        <n v="210775" u="1"/>
        <n v="433915" u="1"/>
        <n v="217469" u="1"/>
        <n v="33154" u="1"/>
        <n v="5293" u="1"/>
        <n v="92492" u="1"/>
        <n v="140369" u="1"/>
        <n v="142928" u="1"/>
        <n v="65046" u="1"/>
        <n v="83013" u="1"/>
        <n v="22343" u="1"/>
        <n v="375547" u="1"/>
        <n v="9798" u="1"/>
        <n v="55931" u="1"/>
        <n v="119176" u="1"/>
        <n v="69864" u="1"/>
        <n v="836" u="1"/>
        <n v="1285" u="1"/>
        <n v="138000" u="1"/>
        <n v="28365" u="1"/>
        <n v="3817" u="1"/>
        <n v="142128" u="1"/>
        <n v="1898" u="1"/>
        <n v="414743" u="1"/>
        <n v="419855" u="1"/>
        <n v="1670487" u="1"/>
        <n v="198287" u="1"/>
        <n v="327544" u="1"/>
        <n v="176377" u="1"/>
        <n v="68038" u="1"/>
        <n v="931" u="1"/>
        <n v="66589" u="1"/>
        <n v="12044" u="1"/>
        <n v="81556" u="1"/>
        <n v="12724" u="1"/>
        <n v="3645" u="1"/>
        <n v="67700" u="1"/>
        <n v="30810" u="1"/>
        <n v="397465" u="1"/>
        <n v="299535" u="1"/>
        <n v="17692" u="1"/>
        <n v="515434" u="1"/>
        <n v="174485" u="1"/>
        <n v="8758" u="1"/>
        <n v="185317" u="1"/>
        <n v="50454" u="1"/>
        <n v="76886" u="1"/>
        <n v="73958" u="1"/>
        <n v="30792" u="1"/>
        <n v="69287" u="1"/>
        <n v="46304" u="1"/>
        <n v="15583" u="1"/>
        <n v="376511" u="1"/>
        <n v="46842" u="1"/>
        <n v="1876" u="1"/>
        <n v="2816" u="1"/>
        <n v="6429" u="1"/>
        <n v="1084" u="1"/>
        <n v="322155" u="1"/>
        <n v="1531" u="1"/>
        <n v="75074" u="1"/>
        <n v="1045" u="1"/>
        <n v="46500" u="1"/>
        <n v="82200" u="1"/>
        <n v="45598" u="1"/>
        <n v="554399" u="1"/>
        <n v="179100" u="1"/>
        <n v="2" u="1"/>
        <n v="249442" u="1"/>
        <n v="432494" u="1"/>
        <n v="1556589" u="1"/>
        <n v="141948" u="1"/>
        <n v="143536" u="1"/>
        <n v="162161" u="1"/>
        <n v="38796" u="1"/>
        <n v="841" u="1"/>
        <n v="78081" u="1"/>
        <n v="72970" u="1"/>
        <n v="8445" u="1"/>
        <n v="18090" u="1"/>
        <n v="298029" u="1"/>
        <n v="397160" u="1"/>
        <n v="574650" u="1"/>
        <n v="5568" u="1"/>
        <n v="295747" u="1"/>
        <n v="70256" u="1"/>
        <n v="92158" u="1"/>
        <n v="28033" u="1"/>
        <n v="69317" u="1"/>
        <n v="42429" u="1"/>
        <n v="15433" u="1"/>
        <n v="539951" u="1"/>
        <n v="35692" u="1"/>
        <n v="1676" u="1"/>
        <n v="222567" u="1"/>
        <n v="74715" u="1"/>
        <n v="729" u="1"/>
        <n v="1028" u="1"/>
        <n v="93300" u="1"/>
        <n v="192000" u="1"/>
        <n v="768032" u="1"/>
        <n v="280063" u="1"/>
        <n v="94983" u="1"/>
        <n v="9128" u="1"/>
        <n v="114225" u="1"/>
        <n v="222644" u="1"/>
        <n v="1468010" u="1"/>
        <n v="28260" u="1"/>
        <n v="36225" u="1"/>
        <n v="78150" u="1"/>
        <n v="199870" u="1"/>
        <n v="82328" u="1"/>
        <n v="2013" u="1"/>
        <n v="87121" u="1"/>
        <n v="2611" u="1"/>
        <n v="6834" u="1"/>
        <n v="103733" u="1"/>
        <n v="41" u="1"/>
        <n v="33345" u="1"/>
        <n v="28770" u="1"/>
        <n v="137337" u="1"/>
        <n v="45124" u="1"/>
        <n v="256888" u="1"/>
        <n v="158747" u="1"/>
        <n v="332420" u="1"/>
        <n v="296195" u="1"/>
        <n v="11017" u="1"/>
        <n v="232081" u="1"/>
        <n v="41742" u="1"/>
        <n v="2216" u="1"/>
        <n v="162878" u="1"/>
        <n v="22560" u="1"/>
        <n v="28500" u="1"/>
        <n v="33978" u="1"/>
        <n v="12821" u="1"/>
        <n v="310006" u="1"/>
        <n v="5597" u="1"/>
        <n v="25220" u="1"/>
        <n v="914" u="1"/>
        <n v="2681" u="1"/>
        <n v="314703" u="1"/>
        <n v="38026" u="1"/>
        <n v="70095" u="1"/>
        <n v="1004" u="1"/>
        <n v="229257" u="1"/>
        <n v="29776" u="1"/>
        <n v="1069673" u="1"/>
        <n v="287512" u="1"/>
        <n v="14950" u="1"/>
        <n v="427856" u="1"/>
        <n v="778297" u="1"/>
        <n v="17850" u="1"/>
        <n v="58380" u="1"/>
        <n v="66171" u="1"/>
        <n v="49910" u="1"/>
        <n v="187306" u="1"/>
        <n v="88533" u="1"/>
        <n v="7050" u="1"/>
        <n v="53700" u="1"/>
        <n v="192736" u="1"/>
        <n v="84726" u="1"/>
        <n v="174155" u="1"/>
        <n v="71724" u="1"/>
        <n v="166464" u="1"/>
        <n v="11333" u="1"/>
        <n v="59283" u="1"/>
        <n v="62862" u="1"/>
        <n v="213416" u="1"/>
        <n v="99330" u="1"/>
        <n v="16470" u="1"/>
        <n v="37737" u="1"/>
        <n v="27801" u="1"/>
        <n v="199312" u="1"/>
        <n v="49684" u="1"/>
        <n v="4278" u="1"/>
        <n v="1507" u="1"/>
        <n v="224781" u="1"/>
        <n v="65760" u="1"/>
        <n v="959" u="1"/>
        <n v="282721" u="1"/>
        <n v="905874" u="1"/>
        <n v="361767" u="1"/>
        <n v="7512" u="1"/>
        <n v="157065" u="1"/>
        <n v="376290" u="1"/>
        <n v="1277970" u="1"/>
        <n v="8900" u="1"/>
        <n v="315255" u="1"/>
        <n v="14460" u="1"/>
        <n v="7830" u="1"/>
        <n v="55461" u="1"/>
        <n v="101144" u="1"/>
        <n v="673" u="1"/>
        <n v="121744" u="1"/>
        <n v="11491" u="1"/>
        <n v="79533" u="1"/>
        <n v="11220" u="1"/>
        <n v="23040" u="1"/>
        <n v="136337" u="1"/>
        <n v="1924" u="1"/>
        <n v="67582" u="1"/>
        <n v="146305" u="1"/>
        <n v="365765" u="1"/>
        <n v="43558" u="1"/>
        <n v="18617" u="1"/>
        <n v="29340" u="1"/>
        <n v="208635" u="1"/>
        <n v="21360" u="1"/>
        <n v="55016" u="1"/>
        <n v="7680" u="1"/>
        <n v="53110" u="1"/>
        <n v="2850" u="1"/>
        <n v="300230" u="1"/>
        <n v="4390" u="1"/>
        <n v="41223" u="1"/>
        <n v="3003" u="1"/>
        <n v="2491" u="1"/>
        <n v="226779" u="1"/>
        <n v="60535" u="1"/>
        <n v="875" u="1"/>
        <n v="203573" u="1"/>
        <n v="36857" u="1"/>
        <n v="350371" u="1"/>
        <n v="19710" u="1"/>
        <n v="7610" u="1"/>
        <n v="200326" u="1"/>
        <n v="662310" u="1"/>
        <n v="1438312" u="1"/>
        <n v="202140" u="1"/>
        <n v="7550" u="1"/>
        <n v="224955" u="1"/>
        <n v="82920" u="1"/>
        <n v="54801" u="1"/>
        <n v="55580" u="1"/>
        <n v="207" u="1"/>
        <n v="200332" u="1"/>
        <n v="71209" u="1"/>
        <n v="220577" u="1"/>
        <n v="117657" u="1"/>
        <n v="26350" u="1"/>
        <n v="720403" u="1"/>
        <n v="16673" u="1"/>
        <n v="28620" u="1"/>
        <n v="265485" u="1"/>
        <n v="34560" u="1"/>
        <n v="501" u="1"/>
        <n v="162030" u="1"/>
        <n v="16320" u="1"/>
        <n v="44958" u="1"/>
        <n v="76440" u="1"/>
        <n v="101817" u="1"/>
        <n v="20684" u="1"/>
        <n v="261992" u="1"/>
        <n v="31917" u="1"/>
        <n v="8105" u="1"/>
        <n v="2077" u="1"/>
        <n v="141628" u="1"/>
        <n v="31685" u="1"/>
        <n v="203003" u="1"/>
        <n v="43611" u="1"/>
        <n v="423422" u="1"/>
        <n v="39870" u="1"/>
        <n v="29117" u="1"/>
        <n v="519079" u="1"/>
        <n v="1570807" u="1"/>
        <n v="101340" u="1"/>
        <n v="24332" u="1"/>
        <n v="302956" u="1"/>
        <n v="77575" u="1"/>
        <n v="25536" u="1"/>
        <n v="165269" u="1"/>
        <n v="64009" u="1"/>
        <n v="5820" u="1"/>
        <n v="35700" u="1"/>
        <n v="270996" u="1"/>
        <n v="353637" u="1"/>
        <n v="523633" u="1"/>
        <n v="12185" u="1"/>
        <n v="173904" u="1"/>
        <n v="30720" u="1"/>
        <n v="66780" u="1"/>
        <n v="17652" u="1"/>
        <n v="63090" u="1"/>
        <n v="17834" u="1"/>
        <n v="350120" u="1"/>
        <n v="3610" u="1"/>
        <n v="20479" u="1"/>
        <n v="1007" u="1"/>
        <n v="1322" u="1"/>
        <n v="139670" u="1"/>
        <n v="67482" u="1"/>
        <n v="622" u="1"/>
        <n v="314870" u="1"/>
        <n v="30700" u="1"/>
        <n v="359564" u="1"/>
        <n v="20224" u="1"/>
        <n v="601985" u="1"/>
        <n v="523235" u="1"/>
        <n v="1445318" u="1"/>
        <n v="34190" u="1"/>
        <n v="14112" u="1"/>
        <n v="32238" u="1"/>
        <n v="23999" u="1"/>
        <n v="380" u="1"/>
        <n v="131913" u="1"/>
        <n v="56009" u="1"/>
        <n v="355997" u="1"/>
        <n v="635637" u="1"/>
        <n v="793630" u="1"/>
        <n v="18381" u="1"/>
        <n v="163685" u="1"/>
        <n v="92870" u="1"/>
        <n v="119100" u="1"/>
        <n v="19077" u="1"/>
        <n v="281063" u="1"/>
        <n v="47790" u="1"/>
        <n v="231129" u="1"/>
        <n v="9853" u="1"/>
        <n v="338990" u="1"/>
        <n v="2359" u="1"/>
        <n v="65350" u="1"/>
        <n v="148555" u="1"/>
        <n v="45362" u="1"/>
        <n v="423" u="1"/>
        <n v="313349" u="1"/>
        <n v="30653" u="1"/>
        <n v="325881" u="1"/>
        <n v="7624" u="1"/>
        <n v="421818" u="1"/>
        <n v="426421" u="1"/>
        <n v="1146613" u="1"/>
        <n v="8270" u="1"/>
        <n v="87264" u="1"/>
        <n v="4221" u="1"/>
        <n v="18630" u="1"/>
        <n v="917" u="1"/>
        <n v="177593" u="1"/>
        <n v="5892" u="1"/>
        <n v="49609" u="1"/>
        <n v="1305" u="1"/>
        <n v="99600" u="1"/>
        <n v="428568" u="1"/>
        <n v="436089" u="1"/>
        <n v="583257" u="1"/>
        <n v="17500" u="1"/>
        <n v="192649" u="1"/>
        <n v="90230" u="1"/>
        <n v="145020" u="1"/>
        <n v="421" u="1"/>
        <n v="166972" u="1"/>
        <n v="64645" u="1"/>
        <n v="195350" u="1"/>
        <n v="39420" u="1"/>
        <n v="66686" u="1"/>
        <n v="41762" u="1"/>
        <n v="153600" u="1"/>
        <n v="245852" u="1"/>
        <n v="379341" u="1"/>
        <n v="746589" u="1"/>
        <n v="3110" u="1"/>
        <n v="78001" u="1"/>
        <n v="6094" u="1"/>
        <n v="1572" u="1"/>
        <n v="102780" u="1"/>
        <n v="4239" u="1"/>
        <n v="320150" u="1"/>
        <n v="291609" u="1"/>
        <n v="54112" u="1"/>
        <n v="627" u="1"/>
        <n v="198312" u="1"/>
        <n v="27990" u="1"/>
        <n v="44762" u="1"/>
        <n v="306758" u="1"/>
        <n v="31060" u="1"/>
        <n v="704500" u="1"/>
        <n v="35831" u="1"/>
        <n v="193648" u="1"/>
        <n v="29601" u="1"/>
        <n v="471561" u="1"/>
        <n v="51240" u="1"/>
        <n v="20736" u="1"/>
        <n v="103920" u="1"/>
        <n v="296332" u="1"/>
        <n v="34311" u="1"/>
        <n v="18104" u="1"/>
        <n v="497" u="1"/>
        <n v="192777" u="1"/>
        <n v="5092" u="1"/>
        <n v="44269" u="1"/>
        <n v="6150" u="1"/>
        <n v="244053" u="1"/>
        <n v="740350" u="1"/>
        <n v="724590" u="1"/>
        <n v="17412" u="1"/>
        <n v="278839" u="1"/>
        <n v="13910" u="1"/>
        <n v="74762" u="1"/>
        <n v="320" u="1"/>
        <n v="692910" u="1"/>
        <n v="12954" u="1"/>
        <n v="320424" u="1"/>
        <n v="315697" u="1"/>
        <n v="372277" u="1"/>
        <n v="34959" u="1"/>
        <n v="205306" u="1"/>
        <n v="36864" u="1"/>
        <n v="47510" u="1"/>
        <n v="270082" u="1"/>
        <n v="236394" u="1"/>
        <n v="427119" u="1"/>
        <n v="324372" u="1"/>
        <n v="1092217" u="1"/>
        <n v="666854" u="1"/>
        <n v="31320" u="1"/>
        <n v="36884" u="1"/>
        <n v="24840" u="1"/>
        <n v="276192" u="1"/>
        <n v="52860" u="1"/>
        <n v="370492" u="1"/>
        <n v="13230" u="1"/>
        <n v="2220" u="1"/>
        <n v="182221" u="1"/>
        <n v="77668" u="1"/>
        <n v="523" u="1"/>
        <n v="193920" u="1"/>
        <n v="3391" u="1"/>
        <n v="32022" u="1"/>
        <n v="64800" u="1"/>
        <n v="247331" u="1"/>
        <n v="252114" u="1"/>
        <n v="295314" u="1"/>
        <n v="23193" u="1"/>
        <n v="185198" u="1"/>
        <n v="161" u="1"/>
        <n v="72864" u="1"/>
        <n v="546576" u="1"/>
        <n v="583926" u="1"/>
        <n v="386372" u="1"/>
        <n v="12549" u="1"/>
        <n v="2726" u="1"/>
        <n v="3164" u="1"/>
        <n v="106119" u="1"/>
        <n v="45830" u="1"/>
        <n v="266389" u="1"/>
        <n v="130828" u="1"/>
        <n v="566993" u="1"/>
        <n v="54324" u="1"/>
        <n v="17531" u="1"/>
        <n v="75927" u="1"/>
        <n v="469299" u="1"/>
        <n v="496520" u="1"/>
        <n v="5917" u="1"/>
        <n v="89856" u="1"/>
        <n v="312532" u="1"/>
        <n v="11550" u="1"/>
        <n v="1740" u="1"/>
        <n v="54302" u="1"/>
        <n v="84664" u="1"/>
        <n v="1082" u="1"/>
        <n v="119741" u="1"/>
        <n v="1791" u="1"/>
        <n v="19522" u="1"/>
        <n v="222828" u="1"/>
        <n v="178082" u="1"/>
        <n v="233983" u="1"/>
        <n v="9037" u="1"/>
        <n v="131325" u="1"/>
        <n v="158957" u="1"/>
        <n v="310086" u="1"/>
        <n v="72576" u="1"/>
        <n v="518746" u="1"/>
        <n v="481605" u="1"/>
        <n v="322211" u="1"/>
        <n v="80280" u="1"/>
        <n v="2352" u="1"/>
        <n v="585" u="1"/>
        <n v="59603" u="1"/>
        <n v="19680" u="1"/>
        <n v="372147" u="1"/>
        <n v="77071" u="1"/>
        <n v="4866" u="1"/>
        <n v="1005663" u="1"/>
        <n v="89604" u="1"/>
        <n v="11493" u="1"/>
        <n v="38857" u="1"/>
        <n v="391780" u="1"/>
        <n v="12720" u="1"/>
        <n v="193602" u="1"/>
        <n v="49781" u="1"/>
        <n v="81741" u="1"/>
        <n v="554" u="1"/>
        <n v="87791" u="1"/>
        <n v="13122" u="1"/>
        <n v="32700" u="1"/>
        <n v="4452" u="1"/>
        <n v="299128" u="1"/>
        <n v="262333" u="1"/>
        <n v="259466" u="1"/>
        <n v="5022" u="1"/>
        <n v="112891" u="1"/>
        <n v="222705" u="1"/>
        <n v="46320" u="1"/>
        <n v="377533" u="1"/>
        <n v="201585" u="1"/>
        <n v="281767" u="1"/>
        <n v="309563" u="1"/>
        <n v="439267" u="1"/>
        <n v="271268" u="1"/>
        <n v="63311" u="1"/>
        <n v="12735" u="1"/>
        <n v="120912" u="1"/>
        <n v="242846" u="1"/>
        <n v="204228" u="1"/>
        <n v="851007" u="1"/>
        <n v="228936" u="1"/>
        <n v="14277" u="1"/>
        <n v="72112" u="1"/>
        <n v="140593" u="1"/>
        <n v="161210" u="1"/>
        <n v="9088" u="1"/>
        <n v="16830" u="1"/>
        <n v="84960" u="1"/>
        <n v="33840" u="1"/>
        <n v="136200" u="1"/>
        <n v="8940" u="1"/>
        <n v="8744" u="1"/>
        <n v="84805" u="1"/>
        <n v="816" u="1"/>
        <n v="36373" u="1"/>
        <n v="14004" u="1"/>
        <n v="51210" u="1"/>
        <n v="49500" u="1"/>
        <n v="229896" u="1"/>
        <n v="22794" u="1"/>
        <n v="258954" u="1"/>
        <n v="39150" u="1"/>
        <n v="361419" u="1"/>
        <n v="74460" u="1"/>
        <n v="14930" u="1"/>
        <n v="134363" u="1"/>
        <n v="10596" u="1"/>
        <n v="71355" u="1"/>
        <n v="96606" u="1"/>
        <n v="35510" u="1"/>
        <n v="397760" u="1"/>
        <n v="54299" u="1"/>
        <n v="4897" u="1"/>
        <n v="3908" u="1"/>
        <n v="183888" u="1"/>
        <n v="8347" u="1"/>
        <n v="41720" u="1"/>
        <n v="10566" u="1"/>
        <n v="5112" u="1"/>
        <n v="39600" u="1"/>
        <n v="38459" u="1"/>
        <n v="184868" u="1"/>
        <n v="21863" u="1"/>
        <n v="894740" u="1"/>
        <n v="344856" u="1"/>
        <n v="17931" u="1"/>
        <n v="70295" u="1"/>
        <n v="184581" u="1"/>
        <n v="558073" u="1"/>
        <n v="8064" u="1"/>
        <n v="123240" u="1"/>
        <n v="6970" u="1"/>
        <n v="39605" u="1"/>
        <n v="35562" u="1"/>
        <n v="2648" u="1"/>
        <n v="13204" u="1"/>
        <n v="43644" u="1"/>
        <n v="46080" u="1"/>
        <n v="483915" u="1"/>
        <n v="18067" u="1"/>
        <n v="137189" u="1"/>
        <n v="84678" u="1"/>
        <n v="269863" u="1"/>
        <n v="102895" u="1"/>
        <n v="25582" u="1"/>
        <n v="250433" u="1"/>
        <n v="358080" u="1"/>
        <n v="4161" u="1"/>
        <n v="664" u="1"/>
        <n v="1325" u="1"/>
        <n v="1938" u="1"/>
        <n v="184045" u="1"/>
        <n v="259" u="1"/>
        <n v="10202" u="1"/>
        <n v="21218" u="1"/>
        <n v="92758" u="1"/>
        <n v="344880" u="1"/>
        <n v="18023" u="1"/>
        <n v="70297" u="1"/>
        <n v="138501" u="1"/>
        <n v="16808" u="1"/>
        <n v="148981" u="1"/>
        <n v="74" u="1"/>
        <n v="111998" u="1"/>
        <n v="130602" u="1"/>
        <n v="14337" u="1"/>
        <n v="10176" u="1"/>
        <n v="6241" u="1"/>
        <n v="126204" u="1"/>
        <n v="4132" u="1"/>
        <n v="26775" u="1"/>
        <n v="10010" u="1"/>
        <n v="336" u="1"/>
        <n v="396473" u="1"/>
        <n v="78240" u="1"/>
        <n v="542115" u="1"/>
        <n v="22434" u="1"/>
        <n v="10696" u="1"/>
        <n v="376580" u="1"/>
        <n v="324446" u="1"/>
        <n v="665425" u="1"/>
        <n v="726" u="1"/>
        <n v="9690" u="1"/>
        <n v="17568" u="1"/>
        <n v="66021" u="1"/>
        <n v="5310" u="1"/>
        <n v="9917" u="1"/>
        <n v="41497" u="1"/>
        <n v="15216" u="1"/>
        <n v="99880" u="1"/>
        <n v="15161" u="1"/>
        <n v="9528" u="1"/>
        <n v="27944" u="1"/>
        <n v="70746" u="1"/>
        <n v="46800" u="1"/>
        <n v="84600" u="1"/>
        <n v="424852" u="1"/>
        <n v="18607" u="1"/>
        <n v="218528" u="1"/>
        <n v="40070" u="1"/>
        <n v="465956" u="1"/>
        <n v="103945" u="1"/>
        <n v="15284" u="1"/>
        <n v="18870" u="1"/>
        <n v="205836" u="1"/>
        <n v="51540" u="1"/>
        <n v="85882" u="1"/>
        <n v="12773" u="1"/>
        <n v="68418" u="1"/>
        <n v="17677" u="1"/>
        <n v="165778" u="1"/>
        <n v="3228" u="1"/>
        <n v="55062" u="1"/>
        <n v="225" u="1"/>
        <n v="85101" u="1"/>
        <n v="25705" u="1"/>
        <n v="8847" u="1"/>
        <n v="335" u="1"/>
        <n v="161700" u="1"/>
        <n v="741418" u="1"/>
        <n v="106609" u="1"/>
        <n v="111971" u="1"/>
        <n v="18579" u="1"/>
        <n v="237107" u="1"/>
        <n v="10750" u="1"/>
        <n v="194194" u="1"/>
        <n v="294446" u="1"/>
        <n v="550630" u="1"/>
        <n v="14922" u="1"/>
        <n v="37152" u="1"/>
        <n v="1779" u="1"/>
        <n v="14181" u="1"/>
        <n v="11951" u="1"/>
        <n v="13843" u="1"/>
        <n v="438" u="1"/>
        <n v="52131" u="1"/>
        <n v="14160" u="1"/>
        <n v="8728" u="1"/>
        <n v="21944" u="1"/>
        <n v="70567" u="1"/>
        <n v="397478" u="1"/>
        <n v="21270" u="1"/>
        <n v="551456" u="1"/>
        <n v="39596" u="1"/>
        <n v="6078" u="1"/>
        <n v="17790" u="1"/>
        <n v="179066" u="1"/>
        <n v="31667" u="1"/>
        <n v="58650" u="1"/>
        <n v="98898" u="1"/>
        <n v="118537" u="1"/>
        <n v="136362" u="1"/>
        <n v="34681" u="1"/>
        <n v="1287" u="1"/>
        <n v="578" u="1"/>
        <n v="152947" u="1"/>
        <n v="24722" u="1"/>
        <n v="476" u="1"/>
        <n v="58800" u="1"/>
        <n v="819130" u="1"/>
        <n v="113839" u="1"/>
        <n v="118483" u="1"/>
        <n v="90473" u="1"/>
        <n v="4285" u="1"/>
        <n v="120767" u="1"/>
        <n v="3383" u="1"/>
        <n v="132174" u="1"/>
        <n v="246191" u="1"/>
        <n v="438625" u="1"/>
        <n v="47715" u="1"/>
        <n v="70791" u="1"/>
        <n v="5832" u="1"/>
        <n v="58846" u="1"/>
        <n v="363" u="1"/>
        <n v="60180" u="1"/>
        <n v="7928" u="1"/>
        <n v="16244" u="1"/>
        <n v="3667" u="1"/>
        <n v="40860" u="1"/>
        <n v="623925" u="1"/>
        <n v="63376" u="1"/>
        <n v="89700" u="1"/>
        <n v="659047" u="1"/>
        <n v="198356" u="1"/>
        <n v="26846" u="1"/>
        <n v="20850" u="1"/>
        <n v="75900" u="1"/>
        <n v="104160" u="1"/>
        <n v="87938" u="1"/>
        <n v="11940" u="1"/>
        <n v="3252" u="1"/>
        <n v="3822" u="1"/>
        <n v="30194" u="1"/>
        <n v="502598" u="1"/>
        <n v="43936" u="1"/>
        <n v="277844" u="1"/>
        <n v="16916" u="1"/>
        <n v="26079" u="1"/>
        <n v="86400" u="1"/>
        <n v="12780" u="1"/>
        <n v="3641" u="1"/>
        <n v="1604" u="1"/>
        <n v="405042" u="1"/>
        <n v="30636" u="1"/>
        <n v="8610" u="1"/>
        <n v="3039" u="1"/>
        <n v="6465" u="1"/>
        <n v="213" u="1"/>
        <n v="123949" u="1"/>
        <n v="22800" u="1"/>
        <n v="4009" u="1"/>
        <n v="1369" u="1"/>
        <n v="239100" u="1"/>
        <n v="35040" u="1"/>
        <n v="12060" u="1"/>
        <n v="958342" u="1"/>
        <n v="106882" u="1"/>
        <n v="410038" u="1"/>
        <n v="1334" u="1"/>
        <n v="466828" u="1"/>
        <n v="346156" u="1"/>
        <n v="10189" u="1"/>
        <n v="32084" u="1"/>
        <n v="30477" u="1"/>
        <n v="96420" u="1"/>
        <n v="780" u="1"/>
        <n v="7727" u="1"/>
        <n v="2986" u="1"/>
        <n v="199" u="1"/>
        <n v="23501" u="1"/>
        <n v="7128" u="1"/>
        <n v="9644" u="1"/>
        <n v="55014" u="1"/>
        <n v="347078" u="1"/>
        <n v="184277" u="1"/>
        <n v="379275" u="1"/>
        <n v="22578" u="1"/>
        <n v="25851" u="1"/>
        <n v="294720" u="1"/>
        <n v="16117" u="1"/>
        <n v="156353" u="1"/>
        <n v="27485" u="1"/>
        <n v="4214" u="1"/>
        <n v="252212.00199999998" u="1"/>
        <n v="1843" u="1"/>
        <n v="5167" u="1"/>
        <n v="2755" u="1"/>
        <n v="404" u="1"/>
        <n v="65471" u="1"/>
        <n v="30580" u="1"/>
        <n v="296779" u="1"/>
        <n v="412" u="1"/>
        <n v="905521" u="1"/>
        <n v="141120" u="1"/>
        <n v="8476" u="1"/>
        <n v="130587" u="1"/>
        <n v="986857" u="1"/>
        <n v="2410605" u="1"/>
        <n v="6570" u="1"/>
        <n v="9710" u="1"/>
        <n v="13670" u="1"/>
        <n v="21127" u="1"/>
        <n v="440" u="1"/>
        <n v="123686" u="1"/>
        <n v="167" u="1"/>
        <n v="9431" u="1"/>
        <n v="21044" u="1"/>
        <n v="39740" u="1"/>
        <n v="515181" u="1"/>
        <n v="775532" u="1"/>
        <n v="468086" u="1"/>
        <n v="8943" u="1"/>
        <n v="11520" u="1"/>
        <n v="20278" u="1"/>
        <n v="217648" u="1"/>
        <n v="9450" u="1"/>
        <n v="6612" u="1"/>
        <n v="155020" u="1"/>
        <n v="9930" u="1"/>
        <n v="1316" u="1"/>
        <n v="78813.002000000008" u="1"/>
        <n v="8515" u="1"/>
        <n v="7608" u="1"/>
        <n v="65727" u="1"/>
        <n v="34956" u="1"/>
        <n v="148200" u="1"/>
        <n v="229025" u="1"/>
        <n v="2602" u="1"/>
        <n v="889374" u="1"/>
        <n v="20865" u="1"/>
        <n v="96027" u="1"/>
        <n v="1281647" u="1"/>
        <n v="2551381" u="1"/>
        <n v="11315" u="1"/>
        <n v="341" u="1"/>
        <n v="97873" u="1"/>
        <n v="8631" u="1"/>
        <n v="15344" u="1"/>
        <n v="338199" u="1"/>
        <n v="766524" u="1"/>
        <n v="1003688" u="1"/>
        <n v="61738" u="1"/>
        <n v="153808" u="1"/>
        <n v="21210" u="1"/>
        <n v="23574" u="1"/>
        <n v="11300" u="1"/>
        <n v="2E-3" u="1"/>
        <n v="39879" u="1"/>
        <n v="2830" u="1"/>
        <n v="2812" u="1"/>
        <n v="2141" u="1"/>
        <n v="96390" u="1"/>
        <n v="3390" u="1"/>
        <n v="44916" u="1"/>
        <n v="231776" u="1"/>
        <n v="42749" u="1"/>
        <n v="211912" u="1"/>
        <n v="22120" u="1"/>
        <n v="174711" u="1"/>
        <n v="1489574" u="1"/>
        <n v="1762456" u="1"/>
        <n v="118080" u="1"/>
        <n v="6452" u="1"/>
        <n v="20134" u="1"/>
        <n v="431" u="1"/>
        <n v="83300" u="1"/>
        <n v="7632" u="1"/>
        <n v="7844" u="1"/>
        <n v="4880" u="1"/>
        <n v="323501" u="1"/>
        <n v="506858" u="1"/>
        <n v="1203167" u="1"/>
        <n v="19482" u="1"/>
        <n v="14158" u="1"/>
        <n v="81448" u="1"/>
        <n v="22140" u="1"/>
        <n v="13550" u="1"/>
        <n v="22350" u="1"/>
        <n v="132491" u="1"/>
        <n v="16537" u="1"/>
        <n v="1284" u="1"/>
        <n v="3851" u="1"/>
        <n v="107269" u="1"/>
        <n v="23320" u="1"/>
        <n v="1005130" u="1"/>
        <n v="8663" u="1"/>
        <n v="131370" u="1"/>
        <n v="21443" u="1"/>
        <n v="45145" u="1"/>
        <n v="373834" u="1"/>
        <n v="1057701" u="1"/>
        <n v="19050" u="1"/>
        <n v="46418" u="1"/>
        <n v="486" u="1"/>
        <n v="85005" u="1"/>
        <n v="5424" u="1"/>
        <n v="9692" u="1"/>
        <n v="591259" u="1"/>
        <n v="140175" u="1"/>
        <n v="517372" u="1"/>
        <n v="13639" u="1"/>
        <n v="3180" u="1"/>
        <n v="24152" u="1"/>
        <n v="3397" u="1"/>
        <n v="22310" u="1"/>
        <n v="35334" u="1"/>
        <n v="131317" u="1"/>
        <n v="86769" u="1"/>
        <n v="13831" u="1"/>
        <n v="6450" u="1"/>
        <n v="3262" u="1"/>
        <n v="140165" u="1"/>
        <n v="1186" u="1"/>
        <n v="135000" u="1"/>
        <n v="807334" u="1"/>
        <n v="1919" u="1"/>
        <n v="144783" u="1"/>
        <n v="23144" u="1"/>
        <n v="85410" u="1"/>
        <n v="737232" u="1"/>
        <n v="466475" u="1"/>
        <n v="3892" u="1"/>
        <n v="12204" u="1"/>
        <n v="38162" u="1"/>
        <n v="1692" u="1"/>
        <n v="9976" u="1"/>
        <n v="13393" u="1"/>
        <n v="67200" u="1"/>
        <n v="41040" u="1"/>
        <n v="601929" u="1"/>
        <n v="176577" u="1"/>
        <n v="643927" u="1"/>
        <n v="83091" u="1"/>
        <n v="12277" u="1"/>
        <n v="102923" u="1"/>
        <n v="45061" u="1"/>
        <n v="12480" u="1"/>
        <n v="19463" u="1"/>
        <n v="7496" u="1"/>
        <n v="51375" u="1"/>
        <n v="9443" u="1"/>
        <n v="1811" u="1"/>
        <n v="4907" u="1"/>
        <n v="62209" u="1"/>
        <n v="95537" u="1"/>
        <n v="30820" u="1"/>
        <n v="906" u="1"/>
        <n v="1054216" u="1"/>
        <n v="20523" u="1"/>
        <n v="252798" u="1"/>
        <n v="5218" u="1"/>
        <n v="486720" u="1"/>
        <n v="1011663" u="1"/>
        <n v="1655842" u="1"/>
        <n v="10756" u="1"/>
        <n v="148" u="1"/>
        <n v="10783" u="1"/>
        <n v="23168" u="1"/>
        <n v="249" u="1"/>
        <n v="7957" u="1"/>
        <n v="30692" u="1"/>
        <n v="2068" u="1"/>
        <n v="6334" u="1"/>
        <n v="88860" u="1"/>
        <n v="4770" u="1"/>
        <n v="865661" u="1"/>
        <n v="538612" u="1"/>
        <n v="1388614" u="1"/>
        <n v="31461" u="1"/>
        <n v="9480" u="1"/>
        <n v="29951" u="1"/>
        <n v="4043" u="1"/>
        <n v="174630" u="1"/>
        <n v="8585" u="1"/>
        <n v="9503" u="1"/>
        <n v="615652" u="1"/>
        <n v="48532" u="1"/>
        <n v="4789" u="1"/>
        <n v="1883" u="1"/>
        <n v="4300" u="1"/>
        <n v="271" u="1"/>
        <n v="206412" u="1"/>
        <n v="272100" u="1"/>
        <n v="19320" u="1"/>
        <n v="348754" u="1"/>
        <n v="25995" u="1"/>
        <n v="164194" u="1"/>
        <n v="9241" u="1"/>
        <n v="444643" u="1"/>
        <n v="341220" u="1"/>
        <n v="1066857" u="1"/>
        <n v="268" u="1"/>
        <n v="17191" u="1"/>
        <n v="1335" u="1"/>
        <n v="5098" u="1"/>
        <n v="40532" u="1"/>
        <n v="2868" u="1"/>
        <n v="13534" u="1"/>
        <n v="375581" u="1"/>
        <n v="319043" u="1"/>
        <n v="920983" u="1"/>
        <n v="12552" u="1"/>
        <n v="19902" u="1"/>
        <n v="146689" u="1"/>
        <n v="96030" u="1"/>
        <n v="5515" u="1"/>
        <n v="109762" u="1"/>
        <n v="1033972" u="1"/>
        <n v="58851" u="1"/>
        <n v="4210" u="1"/>
        <n v="5645" u="1"/>
        <n v="2490" u="1"/>
        <n v="220018" u="1"/>
        <n v="25280" u="1"/>
        <n v="126000" u="1"/>
        <n v="300893" u="1"/>
        <n v="24680" u="1"/>
        <n v="293110" u="1"/>
        <n v="3343" u="1"/>
        <n v="206319" u="1"/>
        <n v="282817" u="1"/>
        <n v="759287" u="1"/>
        <n v="21335" u="1"/>
        <n v="10807" u="1"/>
        <n v="990" u="1"/>
        <n v="40093" u="1"/>
        <n v="9840" u="1"/>
        <n v="1668" u="1"/>
        <n v="4534" u="1"/>
        <n v="11096" u="1"/>
        <n v="218599" u="1"/>
        <n v="345809" u="1"/>
        <n v="618253" u="1"/>
        <n v="6393" u="1"/>
        <n v="14520" u="1"/>
        <n v="9564" u="1"/>
        <n v="85200" u="1"/>
        <n v="210679" u="1"/>
        <n v="357329" u="1"/>
        <n v="687373" u="1"/>
        <n v="42" u="1"/>
        <n v="104659" u="1"/>
        <n v="1853547" u="1"/>
        <n v="109166" u="1"/>
        <n v="321" u="1"/>
        <n v="989" u="1"/>
        <n v="1175" u="1"/>
        <n v="232" u="1"/>
        <n v="223410" u="1"/>
        <n v="30348" u="1"/>
        <n v="356" u="1"/>
        <n v="96000" u="1"/>
        <n v="366859" u="1"/>
        <n v="46987" u="1"/>
        <n v="14991" u="1"/>
        <n v="109393" u="1"/>
        <n v="10944" u="1"/>
        <n v="156346" u="1"/>
        <n v="486059" u="1"/>
        <n v="637423" u="1"/>
        <n v="70983" u="1"/>
        <n v="26019" u="1"/>
        <n v="6807" u="1"/>
        <n v="309" u="1"/>
        <n v="78787" u="1"/>
        <n v="5819" u="1"/>
        <n v="10603" u="1"/>
        <n v="91200" u="1"/>
        <n v="337599" u="1"/>
        <n v="194880" u="1"/>
        <n v="409339" u="1"/>
        <n v="14819" u="1"/>
        <n v="7860" u="1"/>
        <n v="86411" u="1"/>
        <n v="315262" u="1"/>
        <n v="113130" u="1"/>
        <n v="19932" u="1"/>
        <n v="99146" u="1"/>
        <n v="1310702" u="1"/>
        <n v="16922" u="1"/>
        <n v="87328" u="1"/>
        <n v="2070" u="1"/>
        <n v="137262" u="1"/>
        <n v="18300" u="1"/>
        <n v="175282" u="1"/>
        <n v="14803" u="1"/>
        <n v="96496" u="1"/>
        <n v="6593" u="1"/>
        <n v="13440" u="1"/>
        <n v="168697" u="1"/>
        <n v="398528" u="1"/>
        <n v="298175" u="1"/>
        <n v="23458" u="1"/>
        <n v="2552" u="1"/>
        <n v="316" u="1"/>
        <n v="88984" u="1"/>
        <n v="12723" u="1"/>
        <n v="8429" u="1"/>
        <n v="74700" u="1"/>
        <n v="164638" u="1"/>
        <n v="179489" u="1"/>
        <n v="537569" u="1"/>
        <n v="11149" u="1"/>
        <n v="56086" u="1"/>
        <n v="31698" u="1"/>
        <n v="17510" u="1"/>
        <n v="142838" u="1"/>
        <n v="799908" u="1"/>
        <n v="70201" u="1"/>
        <n v="87225" u="1"/>
        <n v="1105" u="1"/>
        <n v="173206" u="1"/>
        <n v="32010" u="1"/>
        <n v="322643" u="1"/>
        <n v="14531" u="1"/>
        <n v="114667" u="1"/>
        <n v="512" u="1"/>
        <n v="263395" u="1"/>
        <n v="512776" u="1"/>
        <n v="435912" u="1"/>
        <n v="65" u="1"/>
        <n v="39646" u="1"/>
        <n v="6849" u="1"/>
        <n v="12106" u="1"/>
        <n v="78630" u="1"/>
        <n v="227917" u="1"/>
        <n v="292649" u="1"/>
        <n v="958782" u="1"/>
        <n v="8530" u="1"/>
        <n v="51461" u="1"/>
        <n v="201600" u="1"/>
        <n v="29693" u="1"/>
        <n v="119561" u="1"/>
        <n v="84920" u="1"/>
        <n v="31024" u="1"/>
        <n v="1429" u="1"/>
        <n v="50" u="1"/>
        <n v="86346" u="1"/>
        <n v="35176" u="1"/>
        <n v="720908" u="1"/>
        <n v="251768" u="1"/>
        <n v="1371949" u="1"/>
        <n v="10599" u="1"/>
        <n v="405985" u="1"/>
        <n v="365418" u="1"/>
        <n v="901176" u="1"/>
        <n v="132563" u="1"/>
        <n v="6443" u="1"/>
        <n v="4696" u="1"/>
        <n v="890" u="1"/>
        <n v="712" u="1"/>
        <n v="21437" u="1"/>
        <n v="5544" u="1"/>
        <n v="90600" u="1"/>
        <n v="391622" u="1"/>
        <n v="385141" u="1"/>
        <n v="1087989" u="1"/>
        <n v="17662" u="1"/>
        <n v="36030" u="1"/>
        <n v="166272" u="1"/>
        <n v="126240" u="1"/>
        <n v="11845" u="1"/>
        <n v="10361" u="1"/>
        <n v="49756" u="1"/>
        <n v="3351" u="1"/>
        <n v="288" u="1"/>
        <n v="222900" u="1"/>
        <n v="49576" u="1"/>
        <n v="545416" u="1"/>
        <n v="109485" u="1"/>
        <n v="651506" u="1"/>
        <n v="9196" u="1"/>
        <n v="262525" u="1"/>
        <n v="644905" u="1"/>
        <n v="787326" u="1"/>
        <n v="94238" u="1"/>
        <n v="42720" u="1"/>
        <n v="461" u="1"/>
        <n v="10329" u="1"/>
        <n v="8000" u="1"/>
        <n v="12144" u="1"/>
        <n v="54900" u="1"/>
        <n v="512831" u="1"/>
        <n v="420634" u="1"/>
        <n v="849623" u="1"/>
        <n v="12214" u="1"/>
        <n v="103216" u="1"/>
        <n v="251157" u="1"/>
        <n v="8980" u="1"/>
        <n v="667589" u="1"/>
        <n v="64519" u="1"/>
        <n v="2221" u="1"/>
        <n v="1614" u="1"/>
        <n v="234" u="1"/>
        <n v="156699" u="1"/>
        <n v="3923" u="1"/>
        <n v="196381" u="1"/>
        <n v="3712" u="1"/>
        <n v="134294" u="1"/>
        <n v="7642" u="1"/>
        <n v="220167" u="1"/>
        <n v="136180" u="1"/>
        <n v="141908" u="1"/>
        <n v="21096" u="1"/>
        <n v="61" u="1"/>
        <n v="10266" u="1"/>
        <n v="7822" u="1"/>
        <n v="61196" u="1"/>
        <n v="160207" u="1"/>
        <n v="199031" u="1"/>
        <n v="169401" u="1"/>
        <n v="8477" u="1"/>
        <n v="40560" u="1"/>
        <n v="1089562" u="1"/>
        <n v="61226" u="1"/>
        <n v="30641" u="1"/>
        <n v="790220" u="1"/>
        <n v="97714" u="1"/>
        <n v="15063" u="1"/>
        <n v="2412" u="1"/>
        <n v="84846" u="1"/>
        <n v="103" u="1"/>
        <n v="3523" u="1"/>
        <n v="27600" u="1"/>
        <n v="146700" u="1"/>
        <n v="12120" u="1"/>
        <n v="114826" u="1"/>
        <n v="2699" u="1"/>
        <n v="339692" u="1"/>
        <n v="7046" u="1"/>
        <n v="14180" u="1"/>
        <n v="283466" u="1"/>
        <n v="578329" u="1"/>
        <n v="2459" u="1"/>
        <n v="12054" u="1"/>
        <n v="1989" u="1"/>
        <n v="15520" u="1"/>
        <n v="2809" u="1"/>
        <n v="10082" u="1"/>
        <n v="24808" u="1"/>
        <n v="176400" u="1"/>
        <n v="110160" u="1"/>
        <n v="14929" u="1"/>
        <n v="546838" u="1"/>
        <n v="10381" u="1"/>
        <n v="46110" u="1"/>
        <n v="693142" u="1"/>
        <n v="459206" u="1"/>
        <n v="7898" u="1"/>
        <n v="225551" u="1"/>
        <n v="127209" u="1"/>
        <n v="5694" u="1"/>
        <n v="434" u="1"/>
        <n v="140280" u="1"/>
        <n v="175524" u="1"/>
        <n v="24954" u="1"/>
        <n v="516896" u="1"/>
        <n v="18163" u="1"/>
        <n v="24448" u="1"/>
        <n v="532166" u="1"/>
        <n v="108264" u="1"/>
        <n v="2773" u="1"/>
        <n v="22042" u="1"/>
        <n v="199713" u="1"/>
        <n v="974556" u="1"/>
        <n v="13361" u="1"/>
        <n v="6840" u="1"/>
        <n v="100176" u="1"/>
        <n v="145196" u="1"/>
        <n v="5854" u="1"/>
        <n v="34467" u="1"/>
        <n v="134701" u="1"/>
        <n v="167194" u="1"/>
        <n v="39639" u="1"/>
        <n v="915" u="1"/>
        <n v="68132" u="1"/>
        <n v="3250" u="1"/>
        <n v="142500" u="1"/>
        <n v="223673" u="1"/>
        <n v="35467" u="1"/>
        <n v="407187" u="1"/>
        <n v="8959" u="1"/>
        <n v="458887" u="1"/>
        <n v="250754" u="1"/>
        <n v="232193" u="1"/>
        <n v="3739" u="1"/>
        <n v="82409" u="1"/>
        <n v="2014" u="1"/>
        <n v="676" u="1"/>
        <n v="29814" u="1"/>
        <n v="6112" u="1"/>
        <n v="21522" u="1"/>
        <n v="5340" u="1"/>
        <n v="60438" u="1"/>
        <n v="127629" u="1"/>
        <n v="724008" u="1"/>
        <n v="17084" u="1"/>
        <n v="181240" u="1"/>
        <n v="9830" u="1"/>
        <n v="248571" u="1"/>
        <n v="19393" u="1"/>
        <n v="134863" u="1"/>
        <n v="124797" u="1"/>
        <n v="49620" u="1"/>
        <n v="1629" u="1"/>
        <n v="106743" u="1"/>
        <n v="3230" u="1"/>
        <n v="89400" u="1"/>
        <n v="243598" u="1"/>
        <n v="20012" u="1"/>
        <n v="247504" u="1"/>
        <n v="5274" u="1"/>
        <n v="298533" u="1"/>
        <n v="375596" u="1"/>
        <n v="508037" u="1"/>
        <n v="74467" u="1"/>
        <n v="1448" u="1"/>
        <n v="494" u="1"/>
        <n v="19873" u="1"/>
        <n v="271548" u="1"/>
        <n v="184724" u="1"/>
        <n v="277870" u="1"/>
        <n v="10486" u="1"/>
        <n v="17640" u="1"/>
        <n v="98590" u="1"/>
        <n v="130800" u="1"/>
        <n v="34437" u="1"/>
        <n v="134443" u="1"/>
        <n v="84230" u="1"/>
        <n v="48574" u="1"/>
        <n v="1162" u="1"/>
        <n v="2688" u="1"/>
        <n v="143207" u="1"/>
        <n v="1441" u="1"/>
        <n v="403343" u="1"/>
        <n v="38096" u="1"/>
        <n v="251839" u="1"/>
        <n v="9269" u="1"/>
        <n v="132439" u="1"/>
        <n v="522595" u="1"/>
        <n v="737193" u="1"/>
        <n v="50748" u="1"/>
        <n v="3050" u="1"/>
        <n v="5634" u="1"/>
        <n v="4150" u="1"/>
        <n v="21512" u="1"/>
        <n v="541488" u="1"/>
        <n v="384767" u="1"/>
        <n v="511766" u="1"/>
        <n v="10320" u="1"/>
        <n v="11760" u="1"/>
        <n v="3820" u="1"/>
        <n v="392412" u="1"/>
        <n v="67280" u="1"/>
        <n v="6072" u="1"/>
        <n v="34557" u="1"/>
        <n v="373028" u="1"/>
        <n v="108158" u="1"/>
        <n v="4110" u="1"/>
        <n v="640" u="1"/>
        <n v="179799" u="1"/>
        <n v="37107" u="1"/>
        <n v="2409" u="1"/>
        <n v="853600" u="1"/>
        <n v="37769" u="1"/>
        <n v="453835" u="1"/>
        <n v="20376" u="1"/>
        <n v="100802" u="1"/>
        <n v="664606" u="1"/>
        <n v="361613" u="1"/>
        <n v="37335" u="1"/>
        <n v="3255" u="1"/>
        <n v="264" u="1"/>
        <n v="47965" u="1"/>
        <n v="18167" u="1"/>
        <n v="7350" u="1"/>
        <n v="1709" u="1"/>
        <n v="618673" u="1"/>
        <n v="759671" u="1"/>
        <n v="586956" u="1"/>
        <n v="7998" u="1"/>
        <n v="66843" u="1"/>
        <n v="192802" u="1"/>
        <n v="74903" u="1"/>
        <n v="38560" u="1"/>
        <n v="565687" u="1"/>
        <n v="44282" u="1"/>
        <n v="57" u="1"/>
        <n v="1362" u="1"/>
        <n v="107296" u="1"/>
        <n v="32836" u="1"/>
        <n v="509480" u="1"/>
        <n v="21064" u="1"/>
        <n v="567878" u="1"/>
        <n v="13037" u="1"/>
        <n v="143662" u="1"/>
        <n v="1051564" u="1"/>
        <n v="155520" u="1"/>
        <n v="8745" u="1"/>
        <n v="11080" u="1"/>
        <n v="29460" u="1"/>
        <n v="4950" u="1"/>
        <n v="3560" u="1"/>
        <n v="131700" u="1"/>
        <n v="557396" u="1"/>
        <n v="192570" u="1"/>
        <n v="420111" u="1"/>
        <n v="65670" u="1"/>
        <n v="13536" u="1"/>
        <n v="161973" u="1"/>
        <n v="422338" u="1"/>
        <n v="85731" u="1"/>
        <n v="43582" u="1"/>
        <n v="11888" u="1"/>
        <n v="199600" u="1"/>
        <n v="122869" u="1"/>
        <n v="1896" u="1"/>
        <n v="143569" u="1"/>
        <n v="31730" u="1"/>
        <n v="833999" u="1"/>
        <n v="104243" u="1"/>
        <n v="738453" u="1"/>
        <n v="15187" u="1"/>
        <n v="15777" u="1"/>
        <n v="137902" u="1"/>
        <n v="26693" u="1"/>
        <n v="827699" u="1"/>
        <n v="698" u="1"/>
        <n v="3750" u="1"/>
        <n v="38700" u="1"/>
        <n v="562166" u="1"/>
        <n v="466594" u="1"/>
        <n v="4031" u="1"/>
        <n v="974339" u="1"/>
        <n v="20896" u="1"/>
        <n v="234441" u="1"/>
        <n v="529048" u="1"/>
        <n v="71331" u="1"/>
        <n v="6750" u="1"/>
        <n v="94636" u="1"/>
        <n v="37082" u="1"/>
        <n v="941" u="1"/>
        <n v="106428" u="1"/>
        <n v="16133" u="1"/>
        <n v="6133" u="1"/>
        <n v="26784" u="1"/>
        <n v="2376" u="1"/>
        <n v="694853" u="1"/>
        <n v="348606" u="1"/>
        <n v="10568" u="1"/>
        <n v="687191" u="1"/>
        <n v="303001" u="1"/>
        <n v="967417" u="1"/>
        <n v="136781" u="1"/>
        <n v="6671" u="1"/>
        <n v="7488" u="1"/>
        <n v="114" u="1"/>
        <n v="30645" u="1"/>
        <n v="5708" u="1"/>
        <n v="299" u="1"/>
        <n v="37967" u="1"/>
        <n v="1513" u="1"/>
        <n v="2360" u="1"/>
        <n v="376" u="1"/>
        <n v="500066" u="1"/>
        <n v="94950" u="1"/>
        <n v="1043419" u="1"/>
        <n v="1070469" u="1"/>
        <n v="156390" u="1"/>
        <n v="10091" u="1"/>
        <n v="150193" u="1"/>
        <n v="315652" u="1"/>
        <n v="332999" u="1"/>
        <n v="226162" u="1"/>
        <n v="464" u="1"/>
        <n v="994" u="1"/>
        <n v="221301" u="1"/>
        <n v="17638" u="1"/>
        <n v="920763" u="1"/>
        <n v="48124" u="1"/>
        <n v="505705" u="1"/>
        <n v="13901" u="1"/>
        <n v="547136" u="1"/>
        <n v="529172" u="1"/>
        <n v="705965" u="1"/>
        <n v="1438" u="1"/>
        <n v="5990" u="1"/>
        <n v="48109" u="1"/>
        <n v="40200" u="1"/>
        <n v="517065" u="1"/>
        <n v="77208" u="1"/>
        <n v="1264219" u="1"/>
        <n v="974889" u="1"/>
        <n v="19015" u="1"/>
        <n v="17804" u="1"/>
        <n v="128224" u="1"/>
        <n v="4957" u="1"/>
        <n v="452238" u="1"/>
        <n v="940329" u="1"/>
        <n v="5564" u="1"/>
        <n v="1946" u="1"/>
        <n v="160833" u="1"/>
        <n v="204" u="1"/>
        <n v="135647" u="1"/>
        <n v="41326" u="1"/>
        <n v="544560" u="1"/>
        <n v="7158" u="1"/>
        <n v="466898" u="1"/>
        <n v="102" u="1"/>
        <n v="151603" u="1"/>
        <n v="647976" u="1"/>
        <n v="32040" u="1"/>
        <n v="65711" u="1"/>
        <n v="2797" u="1"/>
        <n v="6858" u="1"/>
        <n v="18114" u="1"/>
        <n v="4481" u="1"/>
        <n v="457595" u="1"/>
        <n v="59778" u="1"/>
        <n v="1164739" u="1"/>
        <n v="174940" u="1"/>
        <n v="352198" u="1"/>
        <n v="17386" u="1"/>
        <n v="100638" u="1"/>
        <n v="4567" u="1"/>
        <n v="13829" u="1"/>
        <n v="36499" u="1"/>
        <n v="359179" u="1"/>
        <n v="112739" u="1"/>
        <n v="1041" u="1"/>
        <n v="167676" u="1"/>
        <n v="29056" u="1"/>
        <n v="675269" u="1"/>
        <n v="1968" u="1"/>
        <n v="823708" u="1"/>
        <n v="10206" u="1"/>
        <n v="4069" u="1"/>
        <n v="355033" u="1"/>
        <n v="324106" u="1"/>
        <n v="31690" u="1"/>
        <n v="5105" u="1"/>
        <n v="7703" u="1"/>
        <n v="101964" u="1"/>
        <n v="3681" u="1"/>
        <n v="2500" u="1"/>
        <n v="33300" u="1"/>
        <n v="2760" u="1"/>
        <n v="32520" u="1"/>
        <n v="433422" u="1"/>
        <n v="558501" u="1"/>
        <n v="255360" u="1"/>
        <n v="335291" u="1"/>
        <n v="16266" u="1"/>
        <n v="107881" u="1"/>
        <n v="9702" u="1"/>
        <n v="203004" u="1"/>
        <n v="177873" u="1"/>
        <n v="69411" u="1"/>
        <n v="28083" u="1"/>
        <n v="834" u="1"/>
        <n v="408" u="1"/>
        <n v="102782" u="1"/>
        <n v="22460" u="1"/>
        <n v="669120" u="1"/>
        <n v="2161" u="1"/>
        <n v="886130" u="1"/>
        <n v="13896" u="1"/>
        <n v="325580" u="1"/>
        <n v="296463" u="1"/>
        <n v="26500" u="1"/>
        <n v="3619" u="1"/>
        <n v="7116" u="1"/>
        <n v="86904" u="1"/>
        <n v="17547" u="1"/>
        <n v="2881" u="1"/>
        <n v="371032" u="1"/>
        <n v="406863" u="1"/>
        <n v="280548" u="1"/>
        <n v="13073" u="1"/>
        <n v="20" u="1"/>
        <n v="85861" u="1"/>
        <n v="6342" u="1"/>
        <n v="66" u="1"/>
        <n v="576075" u="1"/>
        <n v="240194" u="1"/>
        <n v="96303" u="1"/>
        <n v="2524" u="1"/>
        <n v="193439" u="1"/>
        <n v="25120" u="1"/>
        <n v="643647" u="1"/>
        <n v="22583" u="1"/>
        <n v="1079710" u="1"/>
        <n v="12706" u="1"/>
        <n v="130789" u="1"/>
        <n v="18670" u="1"/>
        <n v="6633" u="1"/>
        <n v="85287" u="1"/>
        <n v="6081" u="1"/>
        <n v="5000" u="1"/>
        <n v="66720" u="1"/>
        <n v="302872" u="1"/>
        <n v="21480" u="1"/>
        <n v="380551" u="1"/>
        <n v="99120" u="1"/>
        <n v="357838" u="1"/>
        <n v="68190" u="1"/>
        <n v="6806" u="1"/>
        <n v="740" u="1"/>
        <n v="72772" u="1"/>
        <n v="7302" u="1"/>
        <n v="579675" u="1"/>
        <n v="84108" u="1"/>
        <n v="302198" u="1"/>
        <n v="97743" u="1"/>
        <n v="216" u="1"/>
        <n v="223555" u="1"/>
        <n v="738893" u="1"/>
        <n v="1189994" u="1"/>
        <n v="19160" u="1"/>
        <n v="338272" u="1"/>
        <n v="95038" u="1"/>
        <n v="646414" u="1"/>
        <n v="11591" u="1"/>
        <n v="4073" u="1"/>
        <n v="173" u="1"/>
        <n v="72573" u="1"/>
        <n v="4900" u="1"/>
        <n v="20919" u="1"/>
        <n v="555764" u="1"/>
        <n v="50730" u="1"/>
        <n v="745261" u="1"/>
        <n v="80730" u="1"/>
        <n v="474769" u="1"/>
        <n v="78434" u="1"/>
        <n v="12389" u="1"/>
        <n v="187762" u="1"/>
        <n v="33240" u="1"/>
        <n v="1344" u="1"/>
        <n v="248504" u="1"/>
        <n v="2016" u="1"/>
        <n v="3002" u="1"/>
        <n v="280816" u="1"/>
        <n v="34269" u="1"/>
        <n v="765162" u="1"/>
        <n v="9177" u="1"/>
        <n v="1271409" u="1"/>
        <n v="18401" u="1"/>
        <n v="252930" u="1"/>
        <n v="208318" u="1"/>
        <n v="622262" u="1"/>
        <n v="53635" u="1"/>
        <n v="46633" u="1"/>
        <n v="26627" u="1"/>
        <n v="3590" u="1"/>
        <n v="5910" u="1"/>
        <n v="551654" u="1"/>
        <n v="76200" u="1"/>
        <n v="1012548" u="1"/>
        <n v="307530" u="1"/>
        <n v="608809" u="1"/>
        <n v="78674" u="1"/>
        <n v="17646" u="1"/>
        <n v="123098" u="1"/>
        <n v="27462" u="1"/>
        <n v="302601" u="1"/>
        <n v="571" u="1"/>
        <n v="190" u="1"/>
        <n v="169117" u="1"/>
        <n v="18817" u="1"/>
        <n v="135225" u="1"/>
        <n v="2620" u="1"/>
        <n v="305301" u="1"/>
        <n v="190537" u="1"/>
        <n v="24868" u="1"/>
        <n v="183484" u="1"/>
        <n v="8995" u="1"/>
        <n v="85297" u="1"/>
        <n v="102618" u="1"/>
        <n v="16677" u="1"/>
        <n v="41100" u="1"/>
        <n v="2010" u="1"/>
        <n v="33960" u="1"/>
        <n v="25748" u="1"/>
        <n v="138941" u="1"/>
        <n v="179031" u="1"/>
        <n v="13403" u="1"/>
        <n v="216572" u="1"/>
        <n v="7962" u="1"/>
        <n v="60897" u="1"/>
        <n v="288075" u="1"/>
        <n v="2171" u="1"/>
        <n v="55" u="1"/>
        <n v="89792" u="1"/>
        <n v="10023" u="1"/>
        <n v="18345" u="1"/>
        <n v="138129" u="1"/>
        <n v="12820" u="1"/>
        <n v="45428" u="1"/>
        <n v="10787" u="1"/>
        <n v="22798" u="1"/>
        <n v="162420" u="1"/>
        <n v="273600" u="1"/>
        <n v="6145" u="1"/>
        <n v="77509" u="1"/>
        <n v="243" u="1"/>
        <n v="102197" u="1"/>
        <n v="77257" u="1"/>
        <n v="4260" u="1"/>
        <n v="14310" u="1"/>
        <n v="14610" u="1"/>
        <n v="166529" u="1"/>
        <n v="441084" u="1"/>
        <n v="371660" u="1"/>
        <n v="7371" u="1"/>
        <n v="208499" u="1"/>
        <n v="6239" u="1"/>
        <n v="10417" u="1"/>
        <n v="10230" u="1"/>
        <n v="21442" u="1"/>
        <n v="253952" u="1"/>
        <n v="6478" u="1"/>
        <n v="2183" u="1"/>
        <n v="83765" u="1"/>
        <n v="23938" u="1"/>
        <n v="14912" u="1"/>
        <n v="238494" u="1"/>
        <n v="2670" u="1"/>
        <n v="297194" u="1"/>
        <n v="11421" u="1"/>
        <n v="293956" u="1"/>
        <n v="74494" u="1"/>
        <n v="512333" u="1"/>
        <n v="62496" u="1"/>
        <n v="12084" u="1"/>
        <n v="702" u="1"/>
        <n v="83400" u="1"/>
        <n v="4330" u="1"/>
        <n v="1760" u="1"/>
        <n v="233429" u="1"/>
        <n v="658260" u="1"/>
        <n v="262770" u="1"/>
        <n v="53760" u="1"/>
        <n v="13186" u="1"/>
        <n v="8010" u="1"/>
        <n v="172565" u="1"/>
        <n v="173617" u="1"/>
        <n v="18030" u="1"/>
        <n v="935" u="1"/>
        <n v="228484" u="1"/>
        <n v="1537" u="1"/>
        <n v="130" u="1"/>
        <n v="88299" u="1"/>
        <n v="32860" u="1"/>
        <n v="18322" u="1"/>
        <n v="339409" u="1"/>
        <n v="68288" u="1"/>
        <n v="633076" u="1"/>
        <n v="7695" u="1"/>
        <n v="147891" u="1"/>
        <n v="96909" u="1"/>
        <n v="635194" u="1"/>
        <n v="14815" u="1"/>
        <n v="41014" u="1"/>
        <n v="58568" u="1"/>
        <n v="76577" u="1"/>
        <n v="3660" u="1"/>
        <n v="160019" u="1"/>
        <n v="894166" u="1"/>
        <n v="228987" u="1"/>
        <n v="11092" u="1"/>
        <n v="190496" u="1"/>
        <n v="8399" u="1"/>
        <n v="12337" u="1"/>
        <n v="62842" u="1"/>
        <n v="16895" u="1"/>
        <n v="287359" u="1"/>
        <n v="138466" u="1"/>
        <n v="280" u="1"/>
        <n v="101651" u="1"/>
        <n v="17136" u="1"/>
        <n v="22480" u="1"/>
        <n v="168998" u="1"/>
        <n v="1862" u="1"/>
        <n v="403447" u="1"/>
        <n v="9345" u="1"/>
        <n v="28237" u="1"/>
        <n v="125342" u="1"/>
        <n v="38555" u="1"/>
        <n v="72292" u="1"/>
        <n v="3452" u="1"/>
        <n v="31815" u="1"/>
        <n v="9883" u="1"/>
        <n v="47698" u="1"/>
        <n v="1780" u="1"/>
        <n v="7048" u="1"/>
        <n v="160241" u="1"/>
        <n v="27580" u="1"/>
        <n v="5739" u="1"/>
        <n v="97954" u="1"/>
        <n v="5711" u="1"/>
        <n v="9173" u="1"/>
        <n v="129941" u="1"/>
        <n v="274698" u="1"/>
        <n v="132217" u="1"/>
        <n v="1113" u="1"/>
        <n v="8265" u="1"/>
        <n v="327860" u="1"/>
        <n v="76966" u="1"/>
        <n v="1552" u="1"/>
        <n v="325093" u="1"/>
        <n v="9218" u="1"/>
        <n v="6142" u="1"/>
        <n v="66000" u="1"/>
        <n v="57831" u="1"/>
        <n v="23529" u="1"/>
        <n v="382711" u="1"/>
        <n v="3656" u="1"/>
        <n v="2905" u="1"/>
        <n v="60517" u="1"/>
        <n v="2374" u="1"/>
        <n v="99" u="1"/>
        <n v="33762" u="1"/>
        <n v="41107" u="1"/>
        <n v="14060" u="1"/>
        <n v="286" u="1"/>
        <n v="247027" u="1"/>
        <n v="6283" u="1"/>
        <n v="8370" u="1"/>
        <n v="109520" u="1"/>
        <n v="234605" u="1"/>
        <n v="90554" u="1"/>
        <n v="10900" u="1"/>
        <n v="211747" u="1"/>
        <n v="6188" u="1"/>
        <n v="27198" u="1"/>
        <n v="11605" u="1"/>
        <n v="9603" u="1"/>
        <n v="213940" u="1"/>
        <n v="59027" u="1"/>
        <n v="225059" u="1"/>
        <n v="18539" u="1"/>
        <n v="51300" u="1"/>
        <n v="87310" u="1"/>
        <n v="9186" u="1"/>
        <n v="366570" u="1"/>
        <n v="4798" u="1"/>
        <n v="44207" u="1"/>
        <n v="9806" u="1"/>
        <n v="5328" u="1"/>
        <n v="12100" u="1"/>
        <n v="93630" u="1"/>
        <n v="367839" u="1"/>
        <n v="278476" u="1"/>
        <n v="9680" u="1"/>
        <n v="40829" u="1"/>
        <n v="414" u="1"/>
        <n v="246040" u="1"/>
        <n v="62733" u="1"/>
        <n v="1769" u="1"/>
        <n v="2048" u="1"/>
        <n v="288823" u="1"/>
        <n v="23339" u="1"/>
        <n v="206481" u="1"/>
        <n v="384902" u="1"/>
        <n v="8095" u="1"/>
        <n v="63407" u="1"/>
        <n v="14679" u="1"/>
        <n v="110340" u="1"/>
        <n v="7848" u="1"/>
        <n v="679846" u="1"/>
        <n v="105187" u="1"/>
        <n v="4988" u="1"/>
        <n v="26298" u="1"/>
        <n v="58755" u="1"/>
        <n v="37591" u="1"/>
        <n v="1929" u="1"/>
        <n v="231728" u="1"/>
        <n v="1343" u="1"/>
        <n v="24300" u="1"/>
        <n v="4933" u="1"/>
        <n v="30677" u="1"/>
        <n v="2188" u="1"/>
        <n v="232541" u="1"/>
        <n v="1588" u="1"/>
        <n v="98327" u="1"/>
        <n v="359" u="1"/>
        <n v="808" u="1"/>
        <n v="3609" u="1"/>
        <n v="15690" u="1"/>
        <n v="36569" u="1"/>
        <n v="57410" u="1"/>
        <n v="11625" u="1"/>
        <n v="253258" u="1"/>
        <n v="10140" u="1"/>
        <n v="154599" u="1"/>
        <n v="263303" u="1"/>
        <n v="300211" u="1"/>
        <n v="9336" u="1"/>
        <n v="64538" u="1"/>
        <n v="3001" u="1"/>
        <n v="72758" u="1"/>
        <n v="31267" u="1"/>
        <n v="1574" u="1"/>
        <n v="1458" u="1"/>
        <n v="568432" u="1"/>
        <n v="43356" u="1"/>
        <n v="113" u="1"/>
        <n v="2487" u="1"/>
        <n v="98323" u="1"/>
        <n v="47" u="1"/>
        <n v="177" u="1"/>
        <n v="132565" u="1"/>
        <n v="31860" u="1"/>
        <n v="8160" u="1"/>
        <n v="25940" u="1"/>
        <n v="37948" u="1"/>
        <n v="44085" u="1"/>
        <n v="45422" u="1"/>
        <n v="25403" u="1"/>
        <n v="4323" u="1"/>
        <n v="2600" u="1"/>
        <n v="22103" u="1"/>
        <n v="437975" u="1"/>
        <n v="127082" u="1"/>
        <n v="1163" u="1"/>
        <n v="139264" u="1"/>
        <n v="3040" u="1"/>
        <n v="23177" u="1"/>
        <n v="1757" u="1"/>
        <n v="251174" u="1"/>
        <n v="27781" u="1"/>
        <n v="1514" u="1"/>
        <n v="156" u="1"/>
        <n v="524111" u="1"/>
        <n v="33456" u="1"/>
        <n v="2994" u="1"/>
        <n v="27803" u="1"/>
        <n v="2129" u="1"/>
        <n v="127720" u="1"/>
        <n v="2558" u="1"/>
        <n v="6056" u="1"/>
        <n v="65211" u="1"/>
        <n v="138748" u="1"/>
        <n v="22133" u="1"/>
        <n v="128691" u="1"/>
        <n v="7067" u="1"/>
        <n v="41693" u="1"/>
        <n v="535390" u="1"/>
        <n v="132943" u="1"/>
        <n v="69690" u="1"/>
        <n v="1133" u="1"/>
        <n v="150664" u="1"/>
        <n v="17864" u="1"/>
        <n v="1150" u="1"/>
        <n v="219455" u="1"/>
        <n v="24585" u="1"/>
        <n v="5965" u="1"/>
        <n v="2746" u="1"/>
        <n v="88" u="1"/>
        <n v="515411" u="1"/>
        <n v="1844" u="1"/>
        <n v="43500" u="1"/>
        <n v="163800" u="1"/>
        <n v="116516" u="1"/>
        <n v="25522" u="1"/>
        <n v="142548" u="1"/>
        <n v="6486" u="1"/>
        <n v="10801" u="1"/>
        <n v="86216" u="1"/>
        <n v="233215" u="1"/>
        <n v="88348" u="1"/>
        <n v="2273" u="1"/>
        <n v="1805" u="1"/>
        <n v="1564" u="1"/>
        <n v="153120" u="1"/>
        <n v="49200" u="1"/>
        <n v="1380" u="1"/>
        <n v="81029" u="1"/>
        <n v="809808" u="1"/>
        <n v="53420" u="1"/>
        <n v="369625" u="1"/>
        <n v="19290" u="1"/>
        <n v="3352" u="1"/>
        <n v="8760" u="1"/>
        <n v="215554" u="1"/>
        <n v="149430" u="1"/>
        <n v="1450" u="1"/>
        <n v="188337" u="1"/>
        <n v="14168" u="1"/>
        <n v="163" u="1"/>
        <n v="1712" u="1"/>
        <n v="170" u="1"/>
        <n v="272360" u="1"/>
        <n v="22620" u="1"/>
        <n v="25486" u="1"/>
        <n v="20415" u="1"/>
        <n v="5060" u="1"/>
        <n v="6710" u="1"/>
        <n v="12848" u="1"/>
        <n v="24961" u="1"/>
        <n v="27521" u="1"/>
        <n v="291530" u="1"/>
        <n v="61080" u="1"/>
        <n v="53610" u="1"/>
        <n v="551" u="1"/>
        <n v="719" u="1"/>
        <n v="4420" u="1"/>
        <n v="124248" u="1"/>
        <n v="67084" u="1"/>
        <n v="691634" u="1"/>
        <n v="207756" u="1"/>
        <n v="84937" u="1"/>
        <n v="61696" u="1"/>
        <n v="1986" u="1"/>
        <n v="232445" u="1"/>
        <n v="5149" u="1"/>
        <n v="199153" u="1"/>
        <n v="10939" u="1"/>
        <n v="1432" u="1"/>
        <n v="827" u="1"/>
        <n v="1375" u="1"/>
        <n v="473" u="1"/>
        <n v="187170" u="1"/>
        <n v="46627" u="1"/>
        <n v="86" u="1"/>
        <n v="40942" u="1"/>
        <n v="7862" u="1"/>
        <n v="82973" u="1"/>
        <n v="477" u="1"/>
        <n v="71026" u="1"/>
        <n v="8799" u="1"/>
        <n v="18339" u="1"/>
        <n v="75093" u="1"/>
        <n v="11062" u="1"/>
        <n v="42840" u="1"/>
        <n v="20690" u="1"/>
        <n v="72981" u="1"/>
        <n v="2878" u="1"/>
        <n v="471" u="1"/>
        <n v="9720" u="1"/>
        <n v="41866" u="1"/>
        <n v="652564" u="1"/>
        <n v="67680" u="1"/>
        <n v="4356" u="1"/>
        <n v="242892" u="1"/>
        <n v="22071" u="1"/>
        <n v="137407" u="1"/>
        <n v="7995" u="1"/>
        <n v="235" u="1"/>
        <n v="267758" u="1"/>
        <n v="25590" u="1"/>
        <n v="91806" u="1"/>
        <n v="406" u="1"/>
        <n v="6304" u="1"/>
        <n v="62314" u="1"/>
        <n v="8206" u="1"/>
        <n v="8320" u="1"/>
        <n v="152100" u="1"/>
        <n v="62175" u="1"/>
        <n v="57411" u="1"/>
        <n v="4313" u="1"/>
        <n v="157874" u="1"/>
        <n v="6071" u="1"/>
        <n v="112482" u="1"/>
        <n v="511439" u="1"/>
        <n v="104333" u="1"/>
        <n v="6279" u="1"/>
        <n v="5850" u="1"/>
        <n v="128250" u="1"/>
        <n v="98" u="1"/>
        <n v="12467" u="1"/>
        <n v="17946" u="1"/>
        <n v="40870" u="1"/>
        <n v="38475" u="1"/>
        <n v="1615" u="1"/>
        <n v="492" u="1"/>
        <n v="284675" u="1"/>
        <n v="18569" u="1"/>
        <n v="223580" u="1"/>
        <n v="3069" u="1"/>
        <n v="136" u="1"/>
        <n v="110542" u="1"/>
        <n v="140420" u="1"/>
        <n v="62662" u="1"/>
        <n v="327872" u="1"/>
        <n v="109590" u="1"/>
        <n v="52920" u="1"/>
        <n v="53695" u="1"/>
        <n v="166112" u="1"/>
        <n v="12437" u="1"/>
        <n v="2651" u="1"/>
        <n v="74364" u="1"/>
        <n v="587895" u="1"/>
        <n v="216661" u="1"/>
        <n v="230616" u="1"/>
        <n v="2066" u="1"/>
        <n v="43926" u="1"/>
        <n v="2009" u="1"/>
        <n v="1460" u="1"/>
        <n v="607" u="1"/>
        <n v="193479" u="1"/>
        <n v="8086" u="1"/>
        <n v="42092" u="1"/>
        <n v="9925" u="1"/>
        <n v="312248" u="1"/>
        <n v="168185" u="1"/>
        <n v="11925" u="1"/>
        <n v="97313" u="1"/>
        <n v="67040" u="1"/>
        <n v="476480" u="1"/>
        <n v="879" u="1"/>
        <n v="145470" u="1"/>
        <n v="31110" u="1"/>
        <n v="204284" u="1"/>
        <n v="82220" u="1"/>
        <n v="404485" u="1"/>
        <n v="174782" u="1"/>
        <n v="45027" u="1"/>
        <n v="4163" u="1"/>
        <n v="240006" u="1"/>
        <n v="500695" u="1"/>
        <n v="3639" u="1"/>
        <n v="18370" u="1"/>
        <n v="35046" u="1"/>
        <n v="72726" u="1"/>
        <n v="7274" u="1"/>
        <n v="19334" u="1"/>
        <n v="2140" u="1"/>
        <n v="1123" u="1"/>
        <n v="4927" u="1"/>
        <n v="368" u="1"/>
        <n v="433300" u="1"/>
        <n v="48636" u="1"/>
        <n v="37272" u="1"/>
        <n v="5635" u="1"/>
        <n v="988" u="1"/>
        <n v="50100" u="1"/>
        <n v="111300" u="1"/>
        <n v="387721" u="1"/>
        <n v="5649" u="1"/>
        <n v="187467" u="1"/>
        <n v="118630" u="1"/>
        <n v="109479" u="1"/>
        <n v="315815" u="1"/>
        <n v="5250" u="1"/>
        <n v="19008" u="1"/>
        <n v="8557" u="1"/>
        <n v="248449" u="1"/>
        <n v="14150" u="1"/>
        <n v="32826" u="1"/>
        <n v="38100" u="1"/>
        <n v="9990" u="1"/>
        <n v="174133" u="1"/>
        <n v="835878" u="1"/>
        <n v="254479" u="1"/>
        <n v="6405" u="1"/>
        <n v="29100" u="1"/>
        <n v="227351" u="1"/>
        <n v="283740" u="1"/>
        <n v="5565" u="1"/>
        <n v="10180" u="1"/>
        <n v="14681" u="1"/>
        <n v="20220" u="1"/>
        <n v="166416" u="1"/>
        <n v="7056" u="1"/>
        <n v="12999" u="1"/>
        <n v="14021" u="1"/>
        <n v="710" u="1"/>
        <n v="2739" u="1"/>
        <n v="222756" u="1"/>
        <n v="5573" u="1"/>
        <n v="3432" u="1"/>
        <n v="22980" u="1"/>
        <n v="17769" u="1"/>
        <n v="220952" u="1"/>
        <n v="1066" u="1"/>
        <n v="54117" u="1"/>
        <n v="5207" u="1"/>
        <n v="161087" u="1"/>
        <n v="137" u="1"/>
        <n v="29595" u="1"/>
        <n v="2298" u="1"/>
        <n v="919" u="1"/>
        <n v="195889" u="1"/>
        <n v="76841" u="1"/>
        <n v="44665" u="1"/>
        <n v="132136" u="1"/>
        <n v="426607" u="1"/>
        <n v="6634" u="1"/>
        <n v="516208" u="1"/>
        <n v="56280" u="1"/>
        <n v="172710" u="1"/>
        <n v="6731" u="1"/>
        <n v="8788" u="1"/>
        <n v="9053" u="1"/>
        <n v="32024" u="1"/>
        <n v="2130" u="1"/>
        <n v="249966" u="1"/>
        <n v="10544" u="1"/>
        <n v="1700" u="1"/>
        <n v="324187" u="1"/>
        <n v="90810" u="1"/>
        <n v="119662" u="1"/>
        <n v="63824" u="1"/>
        <n v="46480" u="1"/>
        <n v="1717" u="1"/>
        <n v="75333" u="1"/>
        <n v="239" u="1"/>
        <n v="182340" u="1"/>
        <n v="14308" u="1"/>
        <n v="47676" u="1"/>
        <n v="28200" u="1"/>
        <n v="117543" u="1"/>
        <n v="42690" u="1"/>
        <n v="485034" u="1"/>
        <n v="410400" u="1"/>
        <n v="9617" u="1"/>
        <n v="397222" u="1"/>
        <n v="109770" u="1"/>
        <n v="16756" u="1"/>
        <n v="41900" u="1"/>
        <n v="7700" u="1"/>
        <n v="154753" u="1"/>
        <n v="8608" u="1"/>
        <n v="3861" u="1"/>
        <n v="110020" u="1"/>
        <n v="654" u="1"/>
        <n v="1505" u="1"/>
        <n v="2276" u="1"/>
        <n v="126603" u="1"/>
        <n v="33965" u="1"/>
        <n v="16718" u="1"/>
        <n v="26755" u="1"/>
        <n v="889" u="1"/>
        <n v="291595" u="1"/>
        <n v="410" u="1"/>
        <n v="101838" u="1"/>
        <n v="8013" u="1"/>
        <n v="49191" u="1"/>
        <n v="191702" u="1"/>
        <n v="67440" u="1"/>
        <n v="16635" u="1"/>
        <n v="22495" u="1"/>
        <n v="124074" u="1"/>
        <n v="43676" u="1"/>
        <n v="31800" u="1"/>
        <n v="103657" u="1"/>
        <n v="521946" u="1"/>
        <n v="189723" u="1"/>
        <n v="348829" u="1"/>
        <n v="4170" u="1"/>
        <n v="16678" u="1"/>
        <n v="38820" u="1"/>
        <n v="25283" u="1"/>
        <n v="189507" u="1"/>
        <n v="10545" u="1"/>
        <n v="13491" u="1"/>
        <n v="109660" u="1"/>
        <n v="293522" u="1"/>
        <n v="3258" u="1"/>
        <n v="9877" u="1"/>
        <n v="1236" u="1"/>
        <n v="284810" u="1"/>
        <n v="48" u="1"/>
        <n v="20760" u="1"/>
        <n v="4932" u="1"/>
        <n v="42068" u="1"/>
        <n v="8040" u="1"/>
        <n v="17316" u="1"/>
        <n v="17430" u="1"/>
        <n v="48743" u="1"/>
        <n v="3529" u="1"/>
        <n v="229489" u="1"/>
        <n v="40476" u="1"/>
        <n v="72163" u="1"/>
        <n v="374803" u="1"/>
        <n v="106077" u="1"/>
        <n v="4587" u="1"/>
        <n v="387954" u="1"/>
        <n v="12223" u="1"/>
        <n v="16664" u="1"/>
        <n v="26926" u="1"/>
        <n v="78575" u="1"/>
        <n v="185710" u="1"/>
        <n v="32535" u="1"/>
        <n v="13301" u="1"/>
        <n v="8544" u="1"/>
        <n v="287481" u="1"/>
        <n v="79" u="1"/>
        <n v="980" u="1"/>
        <n v="166" u="1"/>
        <n v="251769" u="1"/>
        <n v="220582" u="1"/>
        <n v="9408" u="1"/>
        <n v="230834" u="1"/>
        <n v="16287" u="1"/>
        <n v="262110" u="1"/>
        <n v="296720" u="1"/>
        <n v="254852" u="1"/>
        <n v="8165" u="1"/>
        <n v="6347" u="1"/>
        <n v="202923" u="1"/>
        <n v="13269" u="1"/>
        <n v="9568" u="1"/>
        <n v="10136" u="1"/>
        <n v="466685" u="1"/>
        <n v="142791" u="1"/>
        <n v="225483" u="1"/>
        <n v="16609" u="1"/>
        <n v="12924" u="1"/>
        <n v="21805" u="1"/>
        <n v="36609" u="1"/>
        <n v="322249" u="1"/>
        <n v="20122" u="1"/>
        <n v="998" u="1"/>
        <n v="656" u="1"/>
        <n v="2217" u="1"/>
        <n v="184" u="1"/>
        <n v="395017" u="1"/>
        <n v="21983" u="1"/>
        <n v="16563" u="1"/>
        <n v="6636" u="1"/>
        <n v="2111" u="1"/>
        <n v="258397" u="1"/>
        <n v="9257" u="1"/>
        <n v="62056" u="1"/>
        <n v="6289" u="1"/>
        <n v="130410" u="1"/>
        <n v="139318" u="1"/>
        <n v="316518" u="1"/>
        <n v="10035" u="1"/>
        <n v="147900" u="1"/>
        <n v="5389" u="1"/>
        <n v="7870" u="1"/>
        <n v="3189" u="1"/>
        <n v="127024" u="1"/>
        <n v="29239" u="1"/>
        <n v="525" u="1"/>
        <n v="92666" u="1"/>
        <n v="65011" u="1"/>
        <n v="299740" u="1"/>
        <n v="168782" u="1"/>
        <n v="40783" u="1"/>
        <n v="3046" u="1"/>
        <n v="304771" u="1"/>
        <n v="10830" u="1"/>
        <n v="12976" u="1"/>
        <n v="382" u="1"/>
        <n v="4960" u="1"/>
        <n v="1036" u="1"/>
        <n v="121" u="1"/>
        <n v="276162" u="1"/>
        <n v="18575" u="1"/>
        <n v="9338" u="1"/>
        <n v="20363" u="1"/>
        <n v="13020" u="1"/>
        <n v="1018" u="1"/>
        <n v="511706" u="1"/>
        <n v="345060" u="1"/>
        <n v="155504" u="1"/>
        <n v="8091" u="1"/>
        <n v="115284" u="1"/>
        <n v="411291" u="1"/>
        <n v="455061" u="1"/>
        <n v="5330" u="1"/>
        <n v="1039" u="1"/>
        <n v="48120" u="1"/>
        <n v="60400" u="1"/>
        <n v="27239" u="1"/>
        <n v="16380" u="1"/>
        <n v="1360" u="1"/>
        <n v="50749" u="1"/>
        <n v="237631" u="1"/>
        <n v="86683" u="1"/>
        <n v="893" u="1"/>
        <n v="324070" u="1"/>
        <n v="40495" u="1"/>
        <n v="8649" u="1"/>
        <n v="32790" u="1"/>
        <n v="344054" u="1"/>
        <n v="302383" u="1"/>
        <n v="19418" u="1"/>
        <n v="7446" u="1"/>
        <n v="270" u="1"/>
        <n v="7373" u="1"/>
        <n v="394929" u="1"/>
        <n v="8111" u="1"/>
        <n v="392691" u="1"/>
        <n v="35273" u="1"/>
        <n v="267327" u="1"/>
        <n v="6687" u="1"/>
        <n v="57022" u="1"/>
        <n v="385467" u="1"/>
        <n v="225444" u="1"/>
        <n v="6346" u="1"/>
        <n v="83692" u="1"/>
        <n v="42183" u="1"/>
        <n v="24998" u="1"/>
        <n v="180354" u="1"/>
        <n v="277471" u="1"/>
        <n v="91615" u="1"/>
        <n v="2763" u="1"/>
        <n v="342711" u="1"/>
        <n v="12943" u="1"/>
        <n v="18280" u="1"/>
        <n v="1015" u="1"/>
        <n v="312144" u="1"/>
        <n v="285883" u="1"/>
        <n v="18563" u="1"/>
        <n v="1416" u="1"/>
        <n v="395775" u="1"/>
        <n v="25420" u="1"/>
        <n v="15991" u="1"/>
        <n v="568669" u="1"/>
        <n v="128533" u="1"/>
        <n v="658050" u="1"/>
        <n v="122" u="1"/>
        <n v="148082" u="1"/>
        <n v="57990" u="1"/>
        <n v="107811" u="1"/>
        <n v="22998" u="1"/>
        <n v="142839" u="1"/>
        <n v="365384" u="1"/>
        <n v="47734" u="1"/>
        <n v="517" u="1"/>
        <n v="359011" u="1"/>
        <n v="4057" u="1"/>
        <n v="8623" u="1"/>
        <n v="87183" u="1"/>
        <n v="269874" u="1"/>
        <n v="258035" u="1"/>
        <n v="18722" u="1"/>
        <n v="32430" u="1"/>
        <n v="1690" u="1"/>
        <n v="1563" u="1"/>
        <n v="2677" u="1"/>
        <n v="506" u="1"/>
        <n v="337513" u="1"/>
        <n v="9587" u="1"/>
        <n v="25847" u="1"/>
        <n v="5589" u="1"/>
        <n v="139800" u="1"/>
        <n v="10680" u="1"/>
        <n v="468003" u="1"/>
        <n v="70471" u="1"/>
        <n v="672065" u="1"/>
        <n v="5297" u="1"/>
        <n v="300361" u="1"/>
        <n v="137400" u="1"/>
        <n v="361684" u="1"/>
        <n v="25591" u="1"/>
        <n v="186" u="1"/>
        <n v="22410" u="1"/>
        <n v="172933" u="1"/>
        <n v="21489" u="1"/>
        <n v="170185" u="1"/>
        <n v="647578" u="1"/>
        <n v="153102" u="1"/>
        <n v="157635" u="1"/>
        <n v="38160" u="1"/>
        <n v="104713" u="1"/>
        <n v="189217" u="1"/>
        <n v="273146" u="1"/>
        <n v="757" u="1"/>
        <n v="16865" u="1"/>
        <n v="15505" u="1"/>
        <n v="17276" u="1"/>
        <n v="1102" u="1"/>
        <n v="319" u="1"/>
        <n v="275855" u="1"/>
        <n v="13595" u="1"/>
        <n v="5196" u="1"/>
        <n v="52740" u="1"/>
        <n v="34621" u="1"/>
        <n v="183939" u="1"/>
        <n v="329" u="1"/>
        <n v="259134" u="1"/>
        <n v="46860" u="1"/>
        <n v="139658" u="1"/>
        <n v="11648" u="1"/>
        <n v="11610" u="1"/>
        <n v="94907" u="1"/>
        <n v="829" u="1"/>
        <n v="114954" u="1"/>
        <n v="2402" u="1"/>
        <n v="16900" u="1"/>
        <n v="138924" u="1"/>
        <n v="214338" u="1"/>
        <n v="256049" u="1"/>
        <n v="4614" u="1"/>
        <n v="127458" u="1"/>
        <n v="12007" u="1"/>
        <n v="8451" u="1"/>
        <n v="31330" u="1"/>
        <n v="13882" u="1"/>
        <n v="77156" u="1"/>
        <n v="243230" u="1"/>
        <n v="226847" u="1"/>
        <n v="4087" u="1"/>
        <n v="21280" u="1"/>
        <n v="9663" u="1"/>
        <n v="2766" u="1"/>
        <n v="153" u="1"/>
        <n v="254775" u="1"/>
        <n v="6575" u="1"/>
        <n v="3292" u="1"/>
        <n v="179645" u="1"/>
        <n v="17021" u="1"/>
        <n v="119480" u="1"/>
        <n v="1317" u="1"/>
        <n v="231456" u="1"/>
        <n v="85500" u="1"/>
        <n v="47623" u="1"/>
        <n v="10860" u="1"/>
        <n v="76873" u="1"/>
        <n v="1890" u="1"/>
        <n v="50670" u="1"/>
        <n v="40" u="1"/>
        <n v="98214" u="1"/>
        <n v="288855" u="1"/>
        <n v="350250" u="1"/>
        <n v="3290" u="1"/>
        <n v="131148" u="1"/>
        <n v="11859" u="1"/>
        <n v="13898" u="1"/>
        <n v="53687" u="1"/>
        <n v="21885" u="1"/>
        <n v="391090" u="1"/>
        <n v="209975" u="1"/>
        <n v="19726" u="1"/>
        <n v="3176" u="1"/>
        <n v="2673" u="1"/>
        <n v="1493" u="1"/>
        <n v="1963" u="1"/>
        <n v="270687" u="1"/>
        <n v="58593" u="1"/>
        <n v="226800" u="1"/>
        <n v="28606" u="1"/>
        <n v="10785" u="1"/>
        <n v="133807" u="1"/>
        <n v="10931" u="1"/>
        <n v="119627" u="1"/>
        <n v="2451" u="1"/>
        <n v="312820" u="1"/>
        <n v="283615" u="1"/>
        <n v="5520" u="1"/>
        <n v="1538" u="1"/>
        <n v="64111" u="1"/>
        <n v="4931" u="1"/>
        <n v="104127" u="1"/>
        <n v="12700" u="1"/>
        <n v="176960" u="1"/>
        <n v="380140" u="1"/>
        <n v="358353" u="1"/>
        <n v="122932" u="1"/>
        <n v="34982" u="1"/>
        <n v="8289" u="1"/>
        <n v="16328" u="1"/>
        <n v="39126" u="1"/>
        <n v="84392" u="1"/>
        <n v="20704" u="1"/>
        <n v="895137" u="1"/>
        <n v="329848" u="1"/>
        <n v="17169" u="1"/>
        <n v="13271" u="1"/>
        <n v="181" u="1"/>
        <n v="267110" u="1"/>
        <n v="3858" u="1"/>
        <n v="2433" u="1"/>
        <n v="84107" u="1"/>
        <n v="6779" u="1"/>
        <n v="304670" u="1"/>
        <n v="1311" u="1"/>
        <n v="201904" u="1"/>
        <n v="29249" u="1"/>
        <n v="149895" u="1"/>
        <n v="245" u="1"/>
        <n v="30930" u="1"/>
        <n v="138180" u="1"/>
        <n v="26948" u="1"/>
        <n v="106" u="1"/>
        <n v="176360" u="1"/>
        <n v="297981" u="1"/>
        <n v="207504" u="1"/>
        <n v="3995" u="1"/>
        <n v="20000" u="1"/>
        <n v="163096" u="1"/>
        <n v="19508" u="1"/>
        <n v="185192" u="1"/>
        <n v="873094" u="1"/>
        <n v="315966" u="1"/>
        <n v="15782" u="1"/>
        <n v="14328" u="1"/>
        <n v="27199" u="1"/>
        <n v="432" u="1"/>
        <n v="320887" u="1"/>
        <n v="6095" u="1"/>
        <n v="103257" u="1"/>
        <n v="2939" u="1"/>
        <n v="262989" u="1"/>
        <n v="11515" u="1"/>
        <n v="79026" u="1"/>
        <n v="31679" u="1"/>
        <n v="43007" u="1"/>
        <n v="151500" u="1"/>
        <n v="10097" u="1"/>
        <n v="2610" u="1"/>
        <n v="168725" u="1"/>
        <n v="1201" u="1"/>
        <n v="25267" u="1"/>
        <n v="23020" u="1"/>
        <n v="168682" u="1"/>
        <n v="403571" u="1"/>
        <n v="172801" u="1"/>
        <n v="13700" u="1"/>
        <n v="90835" u="1"/>
        <n v="27242" u="1"/>
        <n v="15647" u="1"/>
        <n v="155232" u="1"/>
        <n v="20722" u="1"/>
        <n v="801605" u="1"/>
        <n v="268273" u="1"/>
        <n v="12722" u="1"/>
        <n v="3482" u="1"/>
        <n v="428705" u="1"/>
        <n v="44311" u="1"/>
        <n v="19251" u="1"/>
        <n v="88800" u="1"/>
        <n v="118953" u="1"/>
        <n v="858" u="1"/>
        <n v="229125" u="1"/>
        <n v="6517" u="1"/>
        <n v="444299" u="1"/>
        <n v="166859" u="1"/>
        <n v="156357" u="1"/>
        <n v="16309" u="1"/>
        <n v="101100" u="1"/>
        <n v="20044" u="1"/>
        <n v="18850" u="1"/>
        <n v="103458" u="1"/>
        <n v="24067" u="1"/>
        <n v="11320" u="1"/>
        <n v="12150" u="1"/>
        <n v="90018" u="1"/>
        <n v="631180" u="1"/>
        <n v="182470" u="1"/>
        <n v="1271" u="1"/>
        <n v="125911" u="1"/>
        <n v="14250" u="1"/>
        <n v="129818" u="1"/>
        <n v="147437" u="1"/>
        <n v="239337" u="1"/>
        <n v="660746" u="1"/>
        <n v="827663" u="1"/>
        <n v="37003" u="1"/>
        <n v="19955" u="1"/>
        <n v="1087" u="1"/>
        <n v="5206" u="1"/>
        <n v="229507" u="1"/>
        <n v="15042" u="1"/>
        <n v="520" u="1"/>
        <n v="18392" u="1"/>
        <n v="6901" u="1"/>
        <n v="122356" u="1"/>
        <n v="755" u="1"/>
        <n v="175082" u="1"/>
        <n v="7652" u="1"/>
        <n v="216856" u="1"/>
        <n v="86717" u="1"/>
        <n v="158705" u="1"/>
        <n v="182" u="1"/>
        <n v="59818" u="1"/>
        <n v="129581" u="1"/>
        <n v="1112" u="1"/>
        <n v="11560" u="1"/>
        <n v="436752" u="1"/>
        <n v="255717" u="1"/>
        <n v="62" u="1"/>
        <n v="104833" u="1"/>
        <n v="3054" u="1"/>
        <n v="116014" u="1"/>
        <n v="240069" u="1"/>
        <n v="693932" u="1"/>
        <n v="765979" u="1"/>
        <n v="34427" u="1"/>
        <n v="13865" u="1"/>
        <n v="697" u="1"/>
        <n v="162" u="1"/>
        <n v="245662" u="1"/>
        <n v="31160" u="1"/>
        <n v="8619" u="1"/>
        <n v="4919" u="1"/>
        <n v="66809" u="1"/>
        <n v="212164" u="1"/>
        <n v="680" u="1"/>
        <n v="102112" u="1"/>
        <n v="77670" u="1"/>
        <n v="46909" u="1"/>
        <n v="6388" u="1"/>
        <n v="21780" u="1"/>
        <n v="97193" u="1"/>
        <n v="16067" u="1"/>
        <n v="28580" u="1"/>
        <n v="443340" u="1"/>
        <n v="55746" u="1"/>
        <n v="150030" u="1"/>
        <n v="1384" u="1"/>
        <n v="250691" u="1"/>
        <n v="1176310" u="1"/>
        <n v="1314547" u="1"/>
        <n v="698059" u="1"/>
        <n v="29217" u="1"/>
        <n v="21553" u="1"/>
        <n v="23077" u="1"/>
        <n v="6255" u="1"/>
        <n v="154" u="1"/>
        <n v="245765" u="1"/>
        <n v="29250" u="1"/>
        <n v="9869" u="1"/>
        <n v="22430" u="1"/>
        <n v="391016" u="1"/>
        <n v="10263" u="1"/>
        <n v="347715" u="1"/>
        <n v="13695" u="1"/>
        <n v="301488" u="1"/>
        <n v="45420" u="1"/>
        <n v="6146" u="1"/>
        <n v="1548" u="1"/>
        <n v="88163" u="1"/>
        <n v="167118" u="1"/>
        <n v="11150" u="1"/>
        <n v="624554" u="1"/>
        <n v="69718" u="1"/>
        <n v="204367" u="1"/>
        <n v="6193" u="1"/>
        <n v="40088" u="1"/>
        <n v="200928" u="1"/>
        <n v="1028098" u="1"/>
        <n v="1243333" u="1"/>
        <n v="661086" u="1"/>
        <n v="24041" u="1"/>
        <n v="15234" u="1"/>
        <n v="3852" u="1"/>
        <n v="2361" u="1"/>
        <n v="178" u="1"/>
        <n v="395067" u="1"/>
        <n v="33322" u="1"/>
        <n v="298" u="1"/>
        <n v="10523" u="1"/>
        <n v="9459" u="1"/>
        <n v="52200" u="1"/>
        <n v="187647" u="1"/>
        <n v="2728" u="1"/>
        <n v="406038" u="1"/>
        <n v="17329" u="1"/>
        <n v="239612" u="1"/>
        <n v="111237" u="1"/>
        <n v="412248" u="1"/>
        <n v="7196" u="1"/>
        <n v="27120" u="1"/>
        <n v="72969" u="1"/>
        <n v="211403" u="1"/>
        <n v="8750" u="1"/>
        <n v="19340" u="1"/>
        <n v="168300" u="1"/>
        <n v="615241" u="1"/>
        <n v="218362" u="1"/>
        <n v="3978" u="1"/>
        <n v="94707" u="1"/>
        <n v="55153" u="1"/>
        <n v="1149090" u="1"/>
        <n v="98012" u="1"/>
        <n v="1013444" u="1"/>
        <n v="118294" u="1"/>
        <n v="100284" u="1"/>
        <n v="196330" u="1"/>
        <n v="13740" u="1"/>
        <n v="42139" u="1"/>
        <n v="1280" u="1"/>
        <n v="292" u="1"/>
        <n v="592913" u="1"/>
        <n v="78000" u="1"/>
        <n v="264755" u="1"/>
        <n v="15309" u="1"/>
        <n v="335389" u="1"/>
        <n v="9379" u="1"/>
        <n v="27498" u="1"/>
        <n v="950778" u="1"/>
        <n v="2369" u="1"/>
        <n v="388080" u="1"/>
        <n v="24615" u="1"/>
        <n v="54897" u="1"/>
        <n v="57429" u="1"/>
        <n v="1597" u="1"/>
        <n v="13738" u="1"/>
        <n v="460" u="1"/>
        <n v="181016" u="1"/>
        <n v="617919" u="1"/>
        <n v="140742" u="1"/>
        <n v="5320" u="1"/>
        <n v="10228" u="1"/>
        <n v="29070" u="1"/>
        <n v="5880" u="1"/>
        <n v="686354" u="1"/>
        <n v="75512" u="1"/>
        <n v="830282" u="1"/>
        <n v="67894" u="1"/>
        <n v="76974" u="1"/>
        <n v="136900" u="1"/>
        <n v="34184" u="1"/>
        <n v="4734" u="1"/>
        <n v="3268" u="1"/>
        <n v="467" u="1"/>
        <n v="591639" u="1"/>
        <n v="56800" u="1"/>
        <n v="384001" u="1"/>
        <n v="15032" u="1"/>
        <n v="416009" u="1"/>
        <n v="26861" u="1"/>
        <n v="270830" u="1"/>
        <n v="1220447" u="1"/>
        <n v="23250" u="1"/>
        <n v="13260" u="1"/>
        <n v="13680" u="1"/>
        <n v="24720" u="1"/>
        <n v="49210" u="1"/>
        <n v="27750" u="1"/>
        <n v="18745" u="1"/>
        <n v="259332" u="1"/>
        <n v="560082" u="1"/>
        <n v="182861" u="1"/>
        <n v="3613" u="1"/>
        <n v="35532" u="1"/>
        <n v="20650" u="1"/>
        <n v="204145" u="1"/>
        <n v="836979" u="1"/>
        <n v="130137" u="1"/>
        <n v="47786" u="1"/>
        <n v="23674" u="1"/>
        <n v="17703" u="1"/>
        <n v="38880" u="1"/>
        <n v="11050" u="1"/>
        <n v="778" u="1"/>
        <n v="602864" u="1"/>
        <n v="4030" u="1"/>
        <n v="158993" u="1"/>
        <n v="2197" u="1"/>
        <n v="4916" u="1"/>
        <n v="205877" u="1"/>
        <n v="94606" u="1"/>
        <n v="1057969" u="1"/>
        <n v="101730" u="1"/>
        <n v="2550" u="1"/>
        <n v="14790" u="1"/>
        <n v="29588" u="1"/>
        <n v="13945" u="1"/>
        <n v="181784" u="1"/>
        <n v="539635" u="1"/>
        <n v="2257" u="1"/>
        <n v="7939" u="1"/>
        <n v="22565" u="1"/>
        <n v="20020" u="1"/>
        <n v="957" u="1"/>
        <n v="46388" u="1"/>
        <n v="203485" u="1"/>
        <n v="624530" u="1"/>
        <n v="120057" u="1"/>
        <n v="45806" u="1"/>
        <n v="33754" u="1"/>
        <n v="6269" u="1"/>
        <n v="10861" u="1"/>
        <n v="141" u="1"/>
        <n v="14038" u="1"/>
        <n v="511" u="1"/>
        <n v="556792" u="1"/>
        <n v="9999" u="1"/>
        <n v="35100" u="1"/>
        <n v="491" u="1"/>
        <n v="224711" u="1"/>
        <n v="26717" u="1"/>
        <n v="277704" u="1"/>
        <n v="10373" u="1"/>
        <n v="1594" u="1"/>
        <n v="67755" u="1"/>
        <n v="1073709" u="1"/>
        <n v="18660" u="1"/>
        <n v="94500" u="1"/>
        <n v="52188" u="1"/>
        <n v="34530" u="1"/>
        <n v="12345" u="1"/>
        <n v="155680" u="1"/>
        <n v="307405" u="1"/>
        <n v="58377" u="1"/>
        <n v="5659" u="1"/>
        <n v="41880" u="1"/>
        <n v="193308" u="1"/>
        <n v="402861" u="1"/>
        <n v="100467" u="1"/>
        <n v="35151" u="1"/>
        <n v="157962" u="1"/>
        <n v="5420" u="1"/>
        <n v="1645" u="1"/>
        <n v="8781" u="1"/>
        <n v="6749" u="1"/>
        <n v="4308" u="1"/>
        <n v="466879" u="1"/>
        <n v="243612" u="1"/>
        <n v="26314" u="1"/>
        <n v="257379" u="1"/>
        <n v="11844" u="1"/>
        <n v="284778" u="1"/>
        <n v="141675" u="1"/>
        <n v="824191" u="1"/>
        <n v="18930" u="1"/>
        <n v="11910" u="1"/>
        <n v="65370" u="1"/>
        <n v="21930" u="1"/>
        <n v="42129" u="1"/>
        <n v="9519" u="1"/>
        <n v="15840" u="1"/>
        <n v="301564" u="1"/>
        <n v="390053" u="1"/>
        <n v="324716" u="1"/>
        <n v="6311" u="1"/>
        <n v="53400" u="1"/>
        <n v="37445" u="1"/>
        <n v="72524" u="1"/>
        <n v="178878" u="1"/>
        <n v="96600" u="1"/>
        <n v="180031" u="1"/>
        <n v="74153" u="1"/>
        <n v="350742" u="1"/>
        <n v="22220" u="1"/>
        <n v="46892" u="1"/>
        <n v="2867" u="1"/>
        <n v="439919" u="1"/>
        <n v="35272" u="1"/>
        <n v="37638" u="1"/>
        <n v="371899" u="1"/>
        <n v="23434" u="1"/>
        <n v="377541" u="1"/>
        <n v="14641" u="1"/>
        <n v="192497" u="1"/>
        <n v="153195" u="1"/>
        <n v="508202" u="1"/>
        <n v="60900" u="1"/>
        <n v="4451" u="1"/>
        <n v="16454" u="1"/>
        <n v="9898" u="1"/>
        <n v="18051" u="1"/>
        <n v="74896" u="1"/>
        <n v="498196" u="1"/>
        <n v="177404" u="1"/>
        <n v="3574" u="1"/>
        <n v="66139" u="1"/>
        <n v="22682" u="1"/>
        <n v="226330" u="1"/>
        <n v="197840" u="1"/>
        <n v="90503" u="1"/>
        <n v="276995" u="1"/>
        <n v="20397" u="1"/>
        <n v="47605" u="1"/>
        <n v="8179" u="1"/>
        <n v="1459" u="1"/>
        <n v="231" u="1"/>
        <n v="506638" u="1"/>
        <n v="34338" u="1"/>
        <n v="394" u="1"/>
        <n v="101700" u="1"/>
        <n v="480774" u="1"/>
        <n v="28648" u="1"/>
        <n v="650432" u="1"/>
        <n v="26683" u="1"/>
        <n v="117346" u="1"/>
        <n v="244732" u="1"/>
        <n v="329684" u="1"/>
        <n v="54570" u="1"/>
        <n v="15330" u="1"/>
        <n v="39396" u="1"/>
        <n v="101283" u="1"/>
        <n v="9039" u="1"/>
        <n v="24403" u="1"/>
        <n v="66600" u="1"/>
        <n v="25668" u="1"/>
        <n v="70128" u="1"/>
        <n v="552558" u="1"/>
        <n v="187660" u="1"/>
        <n v="10762" u="1"/>
        <n v="42349" u="1"/>
        <n v="23882" u="1"/>
        <n v="38786" u="1"/>
        <n v="184541" u="1"/>
        <n v="93518" u="1"/>
        <n v="32556" u="1"/>
        <n v="107585" u="1"/>
        <n v="11177" u="1"/>
        <n v="18668" u="1"/>
        <n v="1417" u="1"/>
        <n v="394161" u="1"/>
        <n v="22404" u="1"/>
        <n v="39300" u="1"/>
        <n v="102697" u="1"/>
        <n v="26017" u="1"/>
        <n v="162934" u="1"/>
        <n v="22955" u="1"/>
        <n v="170015" u="1"/>
        <n v="4876" u="1"/>
        <n v="94080" u="1"/>
        <n v="11364" u="1"/>
        <n v="69870" u="1"/>
        <n v="17473" u="1"/>
        <n v="13665" u="1"/>
        <n v="17037" u="1"/>
        <n v="2028" u="1"/>
        <n v="32940" u="1"/>
        <n v="236756" u="1"/>
        <n v="66308" u="1"/>
        <n v="3809" u="1"/>
        <n v="114060" u="1"/>
        <n v="164525" u="1"/>
        <n v="8121" u="1"/>
        <n v="60307" u="1"/>
        <n v="142520" u="1"/>
        <n v="40470" u="1"/>
        <n v="9314" u="1"/>
        <n v="5299" u="1"/>
        <n v="1808" u="1"/>
        <n v="382323" u="1"/>
        <n v="123015" u="1"/>
        <n v="25297" u="1"/>
        <n v="98383" u="1"/>
        <n v="9329" u="1"/>
        <n v="23852" u="1"/>
        <n v="11272" u="1"/>
        <n v="237615" u="1"/>
        <n v="758" u="1"/>
        <n v="72071" u="1"/>
        <n v="34399" u="1"/>
        <n v="58841" u="1"/>
        <n v="15437" u="1"/>
        <n v="19676" u="1"/>
        <n v="153640" u="1"/>
        <n v="3880" u="1"/>
        <n v="90080" u="1"/>
        <n v="10770" u="1"/>
        <n v="3467" u="1"/>
        <n v="24993" u="1"/>
        <n v="137465" u="1"/>
        <n v="11945" u="1"/>
        <n v="38705" u="1"/>
        <n v="129027" u="1"/>
        <n v="231239" u="1"/>
        <n v="50827" u="1"/>
        <n v="62471" u="1"/>
        <n v="1648" u="1"/>
        <n v="379574" u="1"/>
        <n v="8526" u="1"/>
        <n v="36449" u="1"/>
        <n v="172088" u="1"/>
        <n v="11832" u="1"/>
        <n v="185720" u="1"/>
        <n v="9080" u="1"/>
        <n v="396588" u="1"/>
        <n v="49042" u="1"/>
        <n v="101290" u="1"/>
        <n v="1511" u="1"/>
        <n v="27588" u="1"/>
        <n v="39087" u="1"/>
        <n v="13264" u="1"/>
        <n v="4068" u="1"/>
        <n v="41862" u="1"/>
        <n v="12111" u="1"/>
        <n v="8686" u="1"/>
        <n v="53310" u="1"/>
        <n v="2717" u="1"/>
        <n v="107135" u="1"/>
        <n v="52100" u="1"/>
        <n v="117520" u="1"/>
        <n v="107392" u="1"/>
        <n v="695979" u="1"/>
        <n v="40269" u="1"/>
        <n v="36850" u="1"/>
        <n v="2899" u="1"/>
        <n v="147237" u="1"/>
        <n v="2566" u="1"/>
        <n v="527667" u="1"/>
        <n v="20283" u="1"/>
        <n v="38476" u="1"/>
        <n v="126049" u="1"/>
        <n v="11834" u="1"/>
        <n v="240493" u="1"/>
        <n v="16603" u="1"/>
        <n v="247307" u="1"/>
        <n v="16158" u="1"/>
        <n v="109799" u="1"/>
        <n v="50784" u="1"/>
        <n v="32101" u="1"/>
        <n v="6176" u="1"/>
        <n v="6092" u="1"/>
        <n v="11146" u="1"/>
        <n v="2200" u="1"/>
        <n v="2988" u="1"/>
        <n v="124281" u="1"/>
        <n v="209852" u="1"/>
        <n v="58997" u="1"/>
        <n v="4273" u="1"/>
        <n v="55279" u="1"/>
        <n v="12490" u="1"/>
        <n v="76273" u="1"/>
        <n v="64733" u="1"/>
        <n v="79637" u="1"/>
        <n v="80928" u="1"/>
        <n v="667750" u="1"/>
        <n v="31659" u="1"/>
        <n v="169682" u="1"/>
        <n v="4010" u="1"/>
        <n v="133877" u="1"/>
        <n v="1235" u="1"/>
        <n v="608506" u="1"/>
        <n v="41476" u="1"/>
        <n v="197" u="1"/>
        <n v="220269" u="1"/>
        <n v="10218" u="1"/>
        <n v="419680" u="1"/>
        <n v="19615" u="1"/>
        <n v="117194" u="1"/>
        <n v="52050" u="1"/>
        <n v="281805" u="1"/>
        <n v="31524" u="1"/>
        <n v="31762" u="1"/>
        <n v="58946" u="1"/>
        <n v="9195" u="1"/>
        <n v="2388" u="1"/>
        <n v="134636" u="1"/>
        <n v="242655" u="1"/>
        <n v="51009" u="1"/>
        <n v="1622" u="1"/>
        <n v="24222" u="1"/>
        <n v="12321" u="1"/>
        <n v="90497" u="1"/>
        <n v="145291" u="1"/>
        <n v="92527" u="1"/>
        <n v="7980" u="1"/>
        <n v="89114" u="1"/>
        <n v="588790" u="1"/>
        <n v="180205" u="1"/>
        <n v="2330" u="1"/>
        <n v="125399" u="1"/>
        <n v="3161" u="1"/>
        <n v="923" u="1"/>
        <n v="790280" u="1"/>
        <n v="58576" u="1"/>
        <n v="358" u="1"/>
        <n v="58200" u="1"/>
        <n v="5160" u="1"/>
        <n v="400288" u="1"/>
        <n v="715605" u="1"/>
        <n v="32497" u="1"/>
        <n v="387252" u="1"/>
        <n v="80495" u="1"/>
        <n v="471217" u="1"/>
        <n v="35604" u="1"/>
        <n v="1636" u="1"/>
        <n v="23837" u="1"/>
        <n v="25826" u="1"/>
        <n v="1106" u="1"/>
        <n v="6955" u="1"/>
        <n v="206845" u="1"/>
        <n v="353168" u="1"/>
        <n v="125322" u="1"/>
        <n v="7801" u="1"/>
        <n v="18318" u="1"/>
        <n v="98998" u="1"/>
        <n v="66980" u="1"/>
        <n v="24549" u="1"/>
        <n v="24794" u="1"/>
        <n v="56834" u="1"/>
        <n v="983218" u="1"/>
        <n v="27687" u="1"/>
        <n v="259637" u="1"/>
        <n v="19740" u="1"/>
        <n v="56269" u="1"/>
        <n v="674275" u="1"/>
        <n v="48819" u="1"/>
        <n v="93733" u="1"/>
        <n v="24427" u="1"/>
        <n v="8784" u="1"/>
        <n v="112027" u="1"/>
        <n v="18911" u="1"/>
        <n v="24163" u="1"/>
        <n v="2955" u="1"/>
        <n v="28293" u="1"/>
        <n v="141401" u="1"/>
        <n v="56152" u="1"/>
        <n v="5425" u="1"/>
        <n v="11380" u="1"/>
        <n v="97918" u="1"/>
        <n v="88523" u="1"/>
        <n v="10994" u="1"/>
        <n v="53307" u="1"/>
        <n v="1021018" u="1"/>
        <n v="26792" u="1"/>
        <n v="249250" u="1"/>
        <n v="8671" u="1"/>
        <n v="34770" u="1"/>
        <n v="2358" u="1"/>
        <n v="595413" u="1"/>
        <n v="68925" u="1"/>
        <n v="57247" u="1"/>
        <n v="11865" u="1"/>
        <n v="267787" u="1"/>
        <n v="31573" u="1"/>
        <n v="49828" u="1"/>
        <n v="14727" u="1"/>
        <n v="10644" u="1"/>
        <n v="55302" u="1"/>
        <n v="169553" u="1"/>
        <n v="12757" u="1"/>
        <n v="4541" u="1"/>
        <n v="39836" u="1"/>
        <n v="51480" u="1"/>
        <n v="67913" u="1"/>
        <n v="109395" u="1"/>
        <n v="67094" u="1"/>
        <n v="41487" u="1"/>
        <n v="1283608" u="1"/>
        <n v="24047" u="1"/>
        <n v="232465" u="1"/>
        <n v="31347" u="1"/>
        <n v="340" u="1"/>
        <n v="698582" u="1"/>
        <n v="308" u="1"/>
        <n v="158391" u="1"/>
        <n v="146635" u="1"/>
        <n v="20582" u="1"/>
        <n v="564117" u="1"/>
        <n v="99253" u="1"/>
        <n v="32304" u="1"/>
        <n v="2596" u="1"/>
        <n v="9387" u="1"/>
        <n v="42638" u="1"/>
        <n v="8244" u="1"/>
        <n v="67283" u="1"/>
        <n v="112981" u="1"/>
        <n v="53137" u="1"/>
        <n v="1951" u="1"/>
        <n v="60992" u="1"/>
        <n v="3540" u="1"/>
        <n v="27219" u="1"/>
        <n v="51953" u="1"/>
        <n v="254055" u="1"/>
        <n v="37265" u="1"/>
        <n v="26385" u="1"/>
        <n v="1195438" u="1"/>
        <n v="21737" u="1"/>
        <n v="213262" u="1"/>
        <n v="12713" u="1"/>
        <n v="5571" u="1"/>
        <n v="3755" u="1"/>
        <n v="677" u="1"/>
        <n v="660963" u="1"/>
        <n v="179646" u="1"/>
        <n v="4859" u="1"/>
        <n v="317598" u="1"/>
        <n v="10059" u="1"/>
        <n v="423551" u="1"/>
        <n v="33885" u="1"/>
        <n v="217225" u="1"/>
        <n v="2356" u="1"/>
        <n v="82751" u="1"/>
        <n v="22112" u="1"/>
        <n v="304" u="1"/>
        <n v="6244" u="1"/>
        <n v="78577" u="1"/>
        <n v="165901" u="1"/>
        <n v="91063" u="1"/>
        <n v="51014" u="1"/>
        <n v="161114" u="1"/>
        <n v="179621" u="1"/>
        <n v="169215" u="1"/>
        <n v="116033" u="1"/>
        <n v="64085" u="1"/>
        <n v="1381250" u="1"/>
        <n v="17601" u="1"/>
        <n v="187630" u="1"/>
        <n v="10740" u="1"/>
        <n v="621221" u="1"/>
        <n v="51600" u="1"/>
        <n v="143093" u="1"/>
        <n v="167996" u="1"/>
        <n v="15122" u="1"/>
        <n v="638869" u="1"/>
        <n v="38205" u="1"/>
        <n v="29630" u="1"/>
        <n v="117360" u="1"/>
        <n v="872" u="1"/>
        <n v="82098" u="1"/>
        <n v="67594" u="1"/>
        <n v="5976" u="1"/>
        <n v="27382" u="1"/>
        <n v="203220" u="1"/>
        <n v="49125" u="1"/>
        <n v="35941" u="1"/>
        <n v="45512" u="1"/>
        <n v="27165" u="1"/>
        <n v="17042" u="1"/>
        <n v="134654" u="1"/>
        <n v="150011" u="1"/>
        <n v="1931" u="1"/>
        <n v="72353" u="1"/>
        <n v="45605" u="1"/>
        <n v="1380041" u="1"/>
        <n v="15081" u="1"/>
        <n v="287509" u="1"/>
        <n v="10889" u="1"/>
        <n v="2030" u="1"/>
        <n v="2736" u="1"/>
        <n v="1185" u="1"/>
        <n v="648041" u="1"/>
        <n v="61800" u="1"/>
        <n v="379802" u="1"/>
        <n v="92196" u="1"/>
        <n v="171092" u="1"/>
        <n v="13333" u="1"/>
        <n v="374278" u="1"/>
        <n v="274421" u="1"/>
        <n v="66960" u="1"/>
        <n v="35160" u="1"/>
        <n v="77123" u="1"/>
        <n v="28153" u="1"/>
        <n v="24982" u="1"/>
        <n v="4740" u="1"/>
        <n v="157447" u="1"/>
        <n v="273475" u="1"/>
        <n v="17215" u="1"/>
        <n v="5608" u="1"/>
        <n v="31316" u="1"/>
        <n v="25965" u="1"/>
        <n v="21842" u="1"/>
        <n v="495854" u="1"/>
        <n v="74487" u="1"/>
        <n v="269042" u="1"/>
        <n v="35426" u="1"/>
        <n v="47416" u="1"/>
        <n v="1465259" u="1"/>
        <n v="8220" u="1"/>
        <n v="244119" u="1"/>
        <n v="1512" u="1"/>
        <n v="595606" u="1"/>
        <n v="38474" u="1"/>
        <n v="214486" u="1"/>
        <n v="24551" u="1"/>
        <n v="52322" u="1"/>
        <n v="20116" u="1"/>
        <n v="35630" u="1"/>
        <n v="157743" u="1"/>
        <n v="24456" u="1"/>
        <n v="70393" u="1"/>
        <n v="58260" u="1"/>
        <n v="20252" u="1"/>
        <n v="20880" u="1"/>
        <n v="79242" u="1"/>
        <n v="161315" u="1"/>
        <n v="106350" u="1"/>
        <n v="4559" u="1"/>
        <n v="34522" u="1"/>
        <n v="14445" u="1"/>
        <n v="6482" u="1"/>
        <n v="475538" u="1"/>
        <n v="59828" u="1"/>
        <n v="139997" u="1"/>
        <n v="22655" u="1"/>
        <n v="35760" u="1"/>
        <n v="1762525" u="1"/>
        <n v="6820" u="1"/>
        <n v="216636" u="1"/>
        <n v="5401" u="1"/>
        <n v="9411" u="1"/>
        <n v="2800" u="1"/>
        <n v="801" u="1"/>
        <n v="621033" u="1"/>
        <n v="21238" u="1"/>
        <n v="232563" u="1"/>
        <n v="22111" u="1"/>
        <n v="264004" u="1"/>
        <n v="14964" u="1"/>
        <n v="208784" u="1"/>
        <n v="235685" u="1"/>
        <n v="17040" u="1"/>
        <n v="65373" u="1"/>
        <n v="31980" u="1"/>
        <n v="17972" u="1"/>
        <n v="147616" u="1"/>
        <n v="198252" u="1"/>
        <n v="169764" u="1"/>
        <n v="2570" u="1"/>
        <n v="19252" u="1"/>
        <n v="669564" u="1"/>
        <n v="416189" u="1"/>
        <n v="40020" u="1"/>
        <n v="1526067" u="1"/>
        <n v="427578" u="1"/>
        <n v="2960" u="1"/>
        <n v="202" u="1"/>
        <n v="5044" u="1"/>
        <n v="1954" u="1"/>
        <n v="747" u="1"/>
        <n v="713848" u="1"/>
        <n v="6510" u="1"/>
        <n v="318" u="1"/>
        <n v="31604" u="1"/>
        <n v="419032" u="1"/>
        <n v="19248" u="1"/>
        <n v="167602" u="1"/>
        <n v="13714" u="1"/>
        <n v="36795" u="1"/>
        <n v="401644" u="1"/>
        <n v="56063" u="1"/>
        <n v="4080" u="1"/>
        <n v="36769" u="1"/>
        <n v="36222" u="1"/>
        <n v="6361" u="1"/>
        <n v="13492" u="1"/>
        <n v="30822" u="1"/>
        <n v="171857" u="1"/>
        <n v="482437" u="1"/>
        <n v="181235" u="1"/>
        <n v="2444" u="1"/>
        <n v="24591" u="1"/>
        <n v="883996" u="1"/>
        <n v="225667" u="1"/>
        <n v="1408177" u="1"/>
        <n v="409762" u="1"/>
        <n v="22144" u="1"/>
        <n v="1950" u="1"/>
        <n v="543716" u="1"/>
        <n v="37604" u="1"/>
        <n v="578640" u="1"/>
        <n v="36529" u="1"/>
        <n v="236213" u="1"/>
        <n v="19040" u="1"/>
        <n v="1144744" u="1"/>
        <n v="18117" u="1"/>
        <n v="1839" u="1"/>
        <n v="11392" u="1"/>
        <n v="202580" u="1"/>
        <n v="529003" u="1"/>
        <n v="183384" u="1"/>
        <n v="164" u="1"/>
        <n v="14241" u="1"/>
        <n v="15483" u="1"/>
        <n v="8870" u="1"/>
        <n v="1081240" u="1"/>
        <n v="274457" u="1"/>
        <n v="1860398" u="1"/>
        <n v="418716" u="1"/>
        <n v="317" u="1"/>
        <n v="2564" u="1"/>
        <n v="767" u="1"/>
        <n v="872850" u="1"/>
        <n v="6978" u="1"/>
        <n v="56874" u="1"/>
        <n v="62730" u="1"/>
        <n v="527345" u="1"/>
        <n v="8611" u="1"/>
        <n v="455201" u="1"/>
        <n v="13623" u="1"/>
        <n v="59439" u="1"/>
        <n v="731302" u="1"/>
        <n v="11708" u="1"/>
        <n v="78837" u="1"/>
        <n v="9892" u="1"/>
        <n v="820" u="1"/>
        <n v="170998" u="1"/>
        <n v="611413" u="1"/>
        <n v="312893" u="1"/>
        <n v="2393" u="1"/>
        <n v="12936" u="1"/>
        <n v="1471342" u="1"/>
        <n v="306124" u="1"/>
        <n v="1428949" u="1"/>
        <n v="361508" u="1"/>
        <n v="39240" u="1"/>
        <n v="258" u="1"/>
        <n v="629654" u="1"/>
        <n v="39272" u="1"/>
        <n v="13320" u="1"/>
        <n v="148797" u="1"/>
        <n v="12547" u="1"/>
        <n v="102565" u="1"/>
        <n v="11175" u="1"/>
        <n v="387968" u="1"/>
        <n v="54791" u="1"/>
        <n v="27207" u="1"/>
        <n v="29668" u="1"/>
        <n v="63092" u="1"/>
        <n v="636032" u="1"/>
        <n v="97" u="1"/>
        <n v="25917" u="1"/>
        <n v="14955" u="1"/>
        <n v="68402" u="1"/>
        <n v="1095931" u="1"/>
        <n v="388635" u="1"/>
        <n v="1167586" u="1"/>
        <n v="364927" u="1"/>
        <n v="4802" u="1"/>
        <n v="8103" u="1"/>
        <n v="604821" u="1"/>
        <n v="73486" u="1"/>
        <n v="12435" u="1"/>
        <n v="209" u="1"/>
        <n v="7987" u="1"/>
        <n v="843378" u="1"/>
        <n v="9865" u="1"/>
        <n v="6180" u="1"/>
        <n v="35265" u="1"/>
        <n v="52937" u="1"/>
        <n v="1925" u="1"/>
        <n v="200647" u="1"/>
        <n v="677810" u="1"/>
        <n v="217671" u="1"/>
        <n v="5377" u="1"/>
        <n v="77640" u="1"/>
        <n v="3375" u="1"/>
        <n v="634952" u="1"/>
        <n v="670941" u="1"/>
        <n v="1006568" u="1"/>
        <n v="329975" u="1"/>
        <n v="18430" u="1"/>
        <n v="3687" u="1"/>
        <n v="7784" u="1"/>
        <n v="462233" u="1"/>
        <n v="29810" u="1"/>
        <n v="143065" u="1"/>
        <n v="24100" u="1"/>
        <n v="109675" u="1"/>
        <n v="1105977" u="1"/>
        <n v="29885" u="1"/>
        <n v="55803" u="1"/>
        <n v="51337" u="1"/>
        <n v="135388" u="1"/>
        <n v="554540" u="1"/>
        <n v="298590" u="1"/>
        <n v="3037" u="1"/>
        <n v="32271" u="1"/>
        <n v="18002" u="1"/>
        <n v="452960" u="1"/>
        <n v="963389" u="1"/>
        <n v="983903" u="1"/>
        <n v="290887" u="1"/>
        <n v="15910" u="1"/>
        <n v="380818" u="1"/>
        <n v="130377" u="1"/>
        <n v="21940" u="1"/>
        <n v="35998" u="1"/>
        <n v="777" u="1"/>
        <n v="59324" u="1"/>
        <n v="1374139" u="1"/>
        <n v="6974" u="1"/>
        <n v="35535" u="1"/>
        <n v="49737" u="1"/>
        <n v="3952" u="1"/>
        <n v="143908" u="1"/>
        <n v="708298" u="1"/>
        <n v="182820" u="1"/>
        <n v="20790" u="1"/>
        <n v="165" u="1"/>
        <n v="80789" u="1"/>
        <n v="15039" u="1"/>
        <n v="16022" u="1"/>
        <n v="778464" u="1"/>
        <n v="831194" u="1"/>
        <n v="372348" u="1"/>
        <n v="444286" u="1"/>
        <n v="235308" u="1"/>
        <n v="193447" u="1"/>
        <n v="15890" u="1"/>
        <n v="429470" u="1"/>
        <n v="83520" u="1"/>
        <n v="1456338" u="1"/>
        <n v="10125" u="1"/>
        <n v="2931" u="1"/>
        <n v="2279" u="1"/>
        <n v="3684" u="1"/>
        <n v="48249" u="1"/>
        <n v="116300" u="1"/>
        <n v="1090258" u="1"/>
        <n v="151260" u="1"/>
        <n v="1559" u="1"/>
        <n v="200969" u="1"/>
        <n v="106022" u="1"/>
        <n v="562697" u="1"/>
        <n v="795026" u="1"/>
        <n v="328921" u="1"/>
        <n v="531" u="1"/>
        <n v="2869" u="1"/>
        <n v="425756" u="1"/>
        <n v="81408" u="1"/>
        <n v="299513" u="1"/>
        <n v="18664" u="1"/>
        <n v="464433" u="1"/>
        <n v="16505" u="1"/>
        <n v="295774" u="1"/>
        <n v="1156388" u="1"/>
        <n v="31755" u="1"/>
        <n v="24540" u="1"/>
        <n v="7976" u="1"/>
        <n v="73863" u="1"/>
        <n v="64434" u="1"/>
        <n v="46649" u="1"/>
        <n v="3520" u="1"/>
        <n v="49320" u="1"/>
        <n v="108327" u="1"/>
        <n v="679491" u="1"/>
        <n v="194567" u="1"/>
        <n v="5504" u="1"/>
        <n v="77596" u="1"/>
        <n v="4479" u="1"/>
        <n v="6375" u="1"/>
        <n v="327876" u="1"/>
        <n v="787584" u="1"/>
        <n v="292255" u="1"/>
        <n v="4875" u="1"/>
        <n v="233003" u="1"/>
        <n v="47658" u="1"/>
        <n v="62077" u="1"/>
        <n v="15726" u="1"/>
        <n v="159604" u="1"/>
        <n v="3628" u="1"/>
        <n v="44190" u="1"/>
        <n v="509243" u="1"/>
        <n v="112320" u="1"/>
        <n v="22305" u="1"/>
        <n v="17670" u="1"/>
        <n v="6206" u="1"/>
        <n v="68276" u="1"/>
        <n v="7125" u="1"/>
        <n v="6354" u="1"/>
        <n v="14184" u="1"/>
        <n v="12609" u="1"/>
        <n v="41049" u="1"/>
        <n v="16385" u="1"/>
        <n v="3450" u="1"/>
        <n v="534439" u="1"/>
        <n v="37744" u="1"/>
        <n v="4327" u="1"/>
        <n v="293842" u="1"/>
        <n v="1058583" u="1"/>
        <n v="245078" u="1"/>
        <n v="4695" u="1"/>
        <n v="1433" u="1"/>
        <n v="208303" u="1"/>
        <n v="52160" u="1"/>
        <n v="15195" u="1"/>
        <n v="164830" u="1"/>
        <n v="9312" u="1"/>
        <n v="256770" u="1"/>
        <n v="468036" u="1"/>
        <n v="19485" u="1"/>
        <n v="21705" u="1"/>
        <n v="17902" u="1"/>
        <n v="6887" u="1"/>
        <n v="61257" u="1"/>
        <n v="52569" u="1"/>
        <n v="12056" u="1"/>
        <n v="13809" u="1"/>
        <n v="11290" u="1"/>
        <n v="43445" u="1"/>
        <n v="159319" u="1"/>
        <n v="242763" u="1"/>
        <n v="6843" u="1"/>
        <n v="71647" u="1"/>
        <n v="1069" u="1"/>
        <n v="5158" u="1"/>
        <n v="334383" u="1"/>
        <n v="936716" u="1"/>
        <n v="268873" u="1"/>
        <n v="1067" u="1"/>
        <n v="352458" u="1"/>
        <n v="4148" u="1"/>
        <n v="28340" u="1"/>
        <n v="31653" u="1"/>
        <n v="117523" u="1"/>
        <n v="144522" u="1"/>
        <n v="220401" u="1"/>
        <n v="492789" u="1"/>
        <n v="4177" u="1"/>
        <n v="59151" u="1"/>
        <n v="17912" u="1"/>
        <n v="34068" u="1"/>
        <n v="482045" u="1"/>
        <n v="254749" u="1"/>
        <n v="2663" u="1"/>
        <n v="20426" u="1"/>
        <n v="139827" u="1"/>
        <n v="923202" u="1"/>
        <n v="231294" u="1"/>
        <n v="4597" u="1"/>
        <n v="2065" u="1"/>
        <n v="274" u="1"/>
        <n v="289719" u="1"/>
        <n v="32638" u="1"/>
        <n v="24440" u="1"/>
        <n v="45652" u="1"/>
        <n v="227366" u="1"/>
        <n v="1446" u="1"/>
        <n v="106139" u="1"/>
        <n v="289934" u="1"/>
        <n v="8190" u="1"/>
        <n v="27233" u="1"/>
        <n v="29144" u="1"/>
        <n v="16123" u="1"/>
        <n v="23854" u="1"/>
        <n v="7527" u="1"/>
        <n v="77228" u="1"/>
        <n v="31188" u="1"/>
        <n v="620" u="1"/>
        <n v="52077" u="1"/>
        <n v="370070" u="1"/>
        <n v="214018" u="1"/>
        <n v="3463" u="1"/>
        <n v="29712" u="1"/>
        <n v="3041" u="1"/>
        <n v="15297" u="1"/>
        <n v="155750" u="1"/>
        <n v="980560" u="1"/>
        <n v="333098" u="1"/>
        <n v="2477" u="1"/>
        <n v="4748" u="1"/>
        <n v="604428" u="1"/>
        <n v="794" u="1"/>
        <n v="34447" u="1"/>
        <n v="22892" u="1"/>
        <n v="494039" u="1"/>
        <n v="13959" u="1"/>
        <n v="78419" u="1"/>
        <n v="115258" u="1"/>
        <n v="295696" u="1"/>
        <n v="45293" u="1"/>
        <n v="63014" u="1"/>
        <n v="42553" u="1"/>
        <n v="81454" u="1"/>
        <n v="6519" u="1"/>
        <n v="67407" u="1"/>
        <n v="87685" u="1"/>
        <n v="4373" u="1"/>
        <n v="28788" u="1"/>
        <n v="4523" u="1"/>
        <n v="15450" u="1"/>
        <n v="72897" u="1"/>
        <n v="236537" u="1"/>
        <n v="129466" u="1"/>
        <n v="5996" u="1"/>
        <n v="4349" u="1"/>
        <n v="830" u="1"/>
        <n v="861629" u="1"/>
        <n v="289385" u="1"/>
        <n v="3954" u="1"/>
        <n v="481" u="1"/>
        <n v="657937" u="1"/>
        <n v="20954" u="1"/>
        <n v="49960" u="1"/>
        <n v="244082" u="1"/>
        <n v="22714" u="1"/>
        <n v="615012" u="1"/>
        <n v="10688" u="1"/>
        <n v="351461" u="1"/>
        <n v="60298" u="1"/>
        <n v="191952" u="1"/>
        <n v="36905" u="1"/>
        <n v="41539" u="1"/>
        <n v="18034" u="1"/>
        <n v="5994" u="1"/>
        <n v="61022" u="1"/>
        <n v="52195" u="1"/>
        <n v="25588" u="1"/>
        <n v="3903" u="1"/>
        <n v="51900" u="1"/>
        <n v="71325" u="1"/>
        <n v="682337" u="1"/>
        <n v="118558" u="1"/>
        <n v="10028" u="1"/>
        <n v="11503" u="1"/>
        <n v="27319" u="1"/>
        <n v="26921" u="1"/>
        <n v="635647" u="1"/>
        <n v="329731" u="1"/>
        <n v="13613" u="1"/>
        <n v="1012" u="1"/>
        <n v="525292" u="1"/>
        <n v="27960" u="1"/>
        <n v="21570" u="1"/>
        <n v="70316" u="1"/>
        <n v="9730" u="1"/>
        <n v="107755" u="1"/>
        <n v="10182" u="1"/>
        <n v="75623" u="1"/>
        <n v="34599" u="1"/>
        <n v="274966" u="1"/>
        <n v="57174" u="1"/>
        <n v="11675" u="1"/>
        <n v="53774" u="1"/>
        <n v="12721" u="1"/>
        <n v="19988" u="1"/>
        <n v="19047" u="1"/>
        <n v="2447" u="1"/>
        <n v="75356" u="1"/>
        <n v="554842" u="1"/>
        <n v="26265" u="1"/>
        <n v="4908" u="1"/>
        <n v="14403" u="1"/>
        <n v="3024" u="1"/>
        <n v="10913" u="1"/>
        <n v="510988" u="1"/>
        <n v="287028" u="1"/>
        <n v="857" u="1"/>
        <n v="1324" u="1"/>
        <n v="552547" u="1"/>
        <n v="1490" u="1"/>
        <n v="42560" u="1"/>
        <n v="171098" u="1"/>
        <n v="29779" u="1"/>
        <n v="239699" u="1"/>
        <n v="5993" u="1"/>
        <n v="25412" u="1"/>
        <n v="84010" u="1"/>
        <n v="376748" u="1"/>
        <n v="26640" u="1"/>
        <n v="66708" u="1"/>
        <n v="83001" u="1"/>
        <n v="59355" u="1"/>
        <n v="2975" u="1"/>
        <n v="55727" u="1"/>
        <n v="63901" u="1"/>
        <n v="2496" u="1"/>
        <n v="13980" u="1"/>
        <n v="15988" u="1"/>
        <n v="142411" u="1"/>
        <n v="24825" u="1"/>
        <n v="47160" u="1"/>
        <n v="64190" u="1"/>
        <n v="17054" u="1"/>
        <n v="58127" u="1"/>
        <n v="581606" u="1"/>
        <n v="355341" u="1"/>
        <n v="26850" u="1"/>
        <n v="614670" u="1"/>
        <n v="191237" u="1"/>
        <n v="1038" u="1"/>
        <n v="135766" u="1"/>
        <n v="8288" u="1"/>
        <n v="194860" u="1"/>
        <n v="421948" u="1"/>
        <n v="56801" u="1"/>
        <n v="56820" u="1"/>
        <n v="43965" u="1"/>
        <n v="2472" u="1"/>
        <n v="41740" u="1"/>
        <n v="13588" u="1"/>
        <n v="9948" u="1"/>
        <n v="1558" u="1"/>
        <n v="195511" u="1"/>
        <n v="233013" u="1"/>
        <n v="107568" u="1"/>
        <n v="9469" u="1"/>
        <n v="59967" u="1"/>
        <n v="5756" u="1"/>
        <n v="1308" u="1"/>
        <n v="196976" u="1"/>
        <n v="855371" u="1"/>
        <n v="537840" u="1"/>
        <n v="26610" u="1"/>
        <n v="587" u="1"/>
        <n v="700968" u="1"/>
        <n v="3627" u="1"/>
        <n v="14099" u="1"/>
        <n v="180837" u="1"/>
        <n v="131197" u="1"/>
        <n v="18874" u="1"/>
        <n v="265844" u="1"/>
        <n v="130140" u="1"/>
        <n v="168386" u="1"/>
        <n v="66981" u="1"/>
        <n v="24570" u="1"/>
        <n v="9270" u="1"/>
        <n v="7122" u="1"/>
        <n v="116471" u="1"/>
        <n v="3607" u="1"/>
        <n v="70959" u="1"/>
        <n v="2759" u="1"/>
        <n v="152581" u="1"/>
        <n v="115555" u="1"/>
        <n v="23095" u="1"/>
        <n v="66507" u="1"/>
        <n v="8876" u="1"/>
        <n v="266817" u="1"/>
        <n v="774264" u="1"/>
        <n v="495798" u="1"/>
        <n v="6286" u="1"/>
        <n v="6893" u="1"/>
        <n v="760218" u="1"/>
        <n v="1471" u="1"/>
        <n v="33079" u="1"/>
        <n v="1274" u="1"/>
        <n v="217563" u="1"/>
        <n v="12694" u="1"/>
        <n v="240242" u="1"/>
        <n v="252796" u="1"/>
        <n v="318960" u="1"/>
        <n v="97330" u="1"/>
        <n v="158461" u="1"/>
        <n v="106101" u="1"/>
        <n v="41903" u="1"/>
        <n v="7448" u="1"/>
        <n v="151965" u="1"/>
        <n v="369835" u="1"/>
        <n v="58629" u="1"/>
        <n v="3449" u="1"/>
        <n v="17754" u="1"/>
        <n v="105896" u="1"/>
        <n v="158100" u="1"/>
        <n v="630368" u="1"/>
        <n v="442754" u="1"/>
        <n v="6404" u="1"/>
        <n v="6903" u="1"/>
        <n v="741872" u="1"/>
        <n v="39619" u="1"/>
        <n v="295681" u="1"/>
        <n v="45603" u="1"/>
        <n v="270179" u="1"/>
        <n v="11472" u="1"/>
        <n v="198014" u="1"/>
        <n v="489486" u="1"/>
        <n v="208800" u="1"/>
        <n v="14069" u="1"/>
        <n v="74105" u="1"/>
        <n v="114713" u="1"/>
        <n v="37883" u="1"/>
        <n v="6792" u="1"/>
        <n v="103893" u="1"/>
      </sharedItems>
    </cacheField>
    <cacheField name="VENTAS " numFmtId="3">
      <sharedItems containsSemiMixedTypes="0" containsString="0" containsNumber="1" containsInteger="1" minValue="0" maxValue="0"/>
    </cacheField>
    <cacheField name="PROYECCIÓN " numFmtId="3">
      <sharedItems containsSemiMixedTypes="0" containsString="0" containsNumber="1" containsInteger="1" minValue="0" maxValue="0"/>
    </cacheField>
    <cacheField name="DIAS DE INVENTARIO" numFmtId="4">
      <sharedItems containsSemiMixedTypes="0" containsString="0" containsNumber="1" containsInteger="1" minValue="0" maxValue="0"/>
    </cacheField>
    <cacheField name="COBERTURA" numFmtId="4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 pivotCacheId="1647829317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ba.maldonado" refreshedDate="46308.374758564816" createdVersion="6" refreshedVersion="8" minRefreshableVersion="3" recordCount="517" xr:uid="{00000000-000A-0000-FFFF-FFFF0E000000}">
  <cacheSource type="worksheet">
    <worksheetSource name="Tablaedad"/>
  </cacheSource>
  <cacheFields count="20">
    <cacheField name="CEDI" numFmtId="0">
      <sharedItems containsBlank="1"/>
    </cacheField>
    <cacheField name="Fecha" numFmtId="14">
      <sharedItems containsNonDate="0" containsDate="1" containsString="0" containsBlank="1" minDate="2026-10-13T00:00:00" maxDate="2026-10-14T00:00:00"/>
    </cacheField>
    <cacheField name="Edad" numFmtId="0">
      <sharedItems containsString="0" containsBlank="1" containsNumber="1" minValue="-43" maxValue="43420" count="65">
        <n v="6"/>
        <n v="4"/>
        <n v="7"/>
        <n v="5"/>
        <n v="10"/>
        <n v="3"/>
        <n v="8"/>
        <n v="2"/>
        <n v="1"/>
        <n v="9"/>
        <m/>
        <n v="11" u="1"/>
        <n v="13" u="1"/>
        <n v="12" u="1"/>
        <n v="0" u="1"/>
        <n v="18" u="1"/>
        <n v="15" u="1"/>
        <n v="-6" u="1"/>
        <n v="14" u="1"/>
        <n v="30" u="1"/>
        <n v="16" u="1"/>
        <n v="17" u="1"/>
        <n v="20" u="1"/>
        <n v="19" u="1"/>
        <n v="21" u="1"/>
        <n v="22" u="1"/>
        <n v="24" u="1"/>
        <n v="23" u="1"/>
        <n v="-7" u="1"/>
        <n v="-8" u="1"/>
        <n v="93" u="1"/>
        <n v="27" u="1"/>
        <n v="26" u="1"/>
        <n v="25" u="1"/>
        <n v="-5" u="1"/>
        <n v="72" u="1"/>
        <n v="-4" u="1"/>
        <n v="-43" u="1"/>
        <n v="46" u="1"/>
        <n v="-15" u="1"/>
        <n v="-1" u="1"/>
        <n v="-2" u="1"/>
        <n v="-3" u="1"/>
        <n v="369" u="1"/>
        <n v="368" u="1"/>
        <n v="1830" u="1"/>
        <n v="34" u="1"/>
        <n v="75" u="1"/>
        <n v="36" u="1"/>
        <n v="38" u="1"/>
        <n v="43410" u="1"/>
        <n v="0.7" u="1"/>
        <n v="43413" u="1"/>
        <n v="33" u="1"/>
        <n v="35" u="1"/>
        <n v="37" u="1"/>
        <n v="367" u="1"/>
        <n v="43420" u="1"/>
        <n v="43" u="1"/>
        <n v="28" u="1"/>
        <n v="43416" u="1"/>
        <n v="29" u="1"/>
        <n v="31" u="1"/>
        <n v="43414" u="1"/>
        <n v="32" u="1"/>
      </sharedItems>
    </cacheField>
    <cacheField name="Item" numFmtId="0">
      <sharedItems containsString="0" containsBlank="1" containsNumber="1" containsInteger="1" minValue="100" maxValue="2410401" count="410">
        <n v="2152388"/>
        <n v="110316"/>
        <n v="112268"/>
        <n v="112379"/>
        <n v="2110202"/>
        <n v="2110302"/>
        <n v="2110317"/>
        <n v="2110402"/>
        <n v="2110403"/>
        <n v="112271"/>
        <n v="112357"/>
        <n v="114379"/>
        <n v="152384"/>
        <n v="2010102"/>
        <n v="2110217"/>
        <n v="2112207"/>
        <n v="13358"/>
        <n v="13324"/>
        <n v="13420"/>
        <n v="2010301"/>
        <n v="2410401"/>
        <n v="110480"/>
        <n v="2114379"/>
        <n v="2114357"/>
        <n v="2114268"/>
        <n v="2114158"/>
        <n v="2110327"/>
        <n v="2110427"/>
        <n v="152382"/>
        <n v="2013322"/>
        <n v="2013419"/>
        <n v="114268"/>
        <n v="114357"/>
        <n v="13461"/>
        <n v="13561"/>
        <n v="10601"/>
        <n v="2010501"/>
        <n v="72002"/>
        <n v="73001"/>
        <n v="75201"/>
        <n v="75301"/>
        <n v="75401"/>
        <n v="75501"/>
        <n v="79110"/>
        <n v="10501"/>
        <n v="271901"/>
        <n v="273003"/>
        <n v="273001"/>
        <n v="72001"/>
        <n v="72003"/>
        <n v="79101"/>
        <n v="79111"/>
        <n v="13459"/>
        <n v="272008"/>
        <n v="110303"/>
        <n v="272003"/>
        <n v="72007"/>
        <n v="272002"/>
        <n v="10401"/>
        <n v="2010401"/>
        <n v="13403"/>
        <n v="2110303"/>
        <m/>
        <n v="110416" u="1"/>
        <n v="10103" u="1"/>
        <n v="13480" u="1"/>
        <n v="74001" u="1"/>
        <n v="272001" u="1"/>
        <n v="10301" u="1"/>
        <n v="13421" u="1"/>
        <n v="2013421" u="1"/>
        <n v="13524" u="1"/>
        <n v="13469" u="1"/>
        <n v="110402" u="1"/>
        <n v="114365" u="1"/>
        <n v="274001" u="1"/>
        <n v="132357" u="1"/>
        <n v="142111" u="1"/>
        <n v="72005" u="1"/>
        <n v="72012" u="1"/>
        <n v="73005" u="1"/>
        <n v="73003" u="1"/>
        <n v="13417" u="1"/>
        <n v="13512" u="1"/>
        <n v="152381" u="1"/>
        <n v="76601" u="1"/>
        <n v="13424" u="1"/>
        <n v="13503" u="1"/>
        <n v="110322" u="1"/>
        <n v="2110404" u="1"/>
        <n v="72006" u="1"/>
        <n v="13322" u="1"/>
        <n v="13419" u="1"/>
        <n v="152281" u="1"/>
        <n v="394" u="1"/>
        <n v="71901" u="1"/>
        <n v="13359" u="1"/>
        <n v="110472" u="1"/>
        <n v="111301" u="1"/>
        <n v="76401" u="1"/>
        <n v="13559" u="1"/>
        <n v="2013403" u="1"/>
        <n v="110202" u="1"/>
        <n v="410401" u="1"/>
        <n v="142120" u="1"/>
        <n v="143230" u="1"/>
        <n v="11301" u="1"/>
        <n v="152380" u="1"/>
        <n v="110302" u="1"/>
        <n v="112301" u="1"/>
        <n v="10201" u="1"/>
        <n v="75101" u="1"/>
        <n v="12357" u="1"/>
        <n v="13303" u="1"/>
        <n v="110484" u="1"/>
        <n v="13558" u="1"/>
        <n v="2112379" u="1"/>
        <n v="2110203" u="1"/>
        <n v="100" u="1"/>
        <n v="110384" u="1"/>
        <n v="2013461" u="1"/>
        <n v="112207" u="1"/>
        <n v="13460" u="1"/>
        <n v="2013561" u="1"/>
        <n v="154382" u="1"/>
        <n v="112454" u="1"/>
        <n v="79203" u="1"/>
        <n v="154381" u="1"/>
        <n v="2154382" u="1"/>
        <n v="2154281" u="1"/>
        <n v="2154381" u="1"/>
        <n v="2154357" u="1"/>
        <n v="154281" u="1"/>
        <n v="112457" u="1"/>
        <n v="154268" u="1"/>
        <n v="13560" u="1"/>
        <n v="10358" u="1"/>
        <n v="112227" u="1"/>
        <n v="152284" u="1"/>
        <n v="73012" u="1"/>
        <n v="110203" u="1"/>
        <n v="52384" u="1"/>
        <n v="10102" u="1"/>
        <n v="79201" u="1"/>
        <n v="2110416" u="1"/>
        <n v="113457" u="1"/>
        <n v="10512" u="1"/>
        <n v="152365" u="1"/>
        <n v="12268" u="1"/>
        <n v="2010317" u="1"/>
        <n v="152389" u="1"/>
        <n v="13580" u="1"/>
        <n v="2114347" u="1"/>
        <n v="2110457" u="1"/>
        <n v="110403" u="1"/>
        <n v="2152207" u="1"/>
        <n v="112371" u="1"/>
        <n v="16584" u="1"/>
        <n v="10403" u="1"/>
        <n v="79103" u="1"/>
        <n v="275301" u="1"/>
        <n v="152388" u="1"/>
        <n v="2110316" u="1"/>
        <n v="152385" u="1"/>
        <n v="112384" u="1"/>
        <n v="13412" u="1"/>
        <n v="10420" u="1"/>
        <n v="16586" u="1"/>
        <n v="154384" u="1"/>
        <n v="110216" u="1"/>
        <n v="112365" u="1"/>
        <n v="13457" u="1"/>
        <n v="142121" u="1"/>
        <n v="143231" u="1"/>
        <n v="12379" u="1"/>
        <n v="2010601" u="1"/>
        <n v="141202" u="1"/>
        <n v="2013503" u="1"/>
        <n v="114468" u="1"/>
        <n v="10316" u="1"/>
        <n v="110327" u="1"/>
        <n v="110427" u="1"/>
        <n v="2110405" u="1"/>
        <n v="2110305" u="1"/>
        <n v="2110205" u="1"/>
        <n v="10419" u="1"/>
        <n v="152207" u="1"/>
        <n v="152301" u="1"/>
        <n v="110422" u="1"/>
        <n v="312365" u="1"/>
        <n v="2010402" u="1"/>
        <n v="10324" u="1"/>
        <n v="12454" u="1"/>
        <n v="72501" u="1"/>
        <n v="2110102" u="1"/>
        <n v="12459" u="1"/>
        <n v="150401" u="1"/>
        <n v="10405" u="1"/>
        <n v="10268" u="1"/>
        <n v="10410" u="1"/>
        <n v="12469" u="1"/>
        <n v="10202" u="1"/>
        <n v="52378" u="1"/>
        <n v="10278" u="1"/>
        <n v="12479" u="1"/>
        <n v="32359" u="1"/>
        <n v="152283" u="1"/>
        <n v="10425" u="1"/>
        <n v="110584" u="1"/>
        <n v="112359" u="1"/>
        <n v="150304" u="1"/>
        <n v="12347" u="1"/>
        <n v="10506" u="1"/>
        <n v="52387" u="1"/>
        <n v="110380" u="1"/>
        <n v="110522" u="1"/>
        <n v="153304" u="1"/>
        <n v="10369" u="1"/>
        <n v="10511" u="1"/>
        <n v="112479" u="1"/>
        <n v="150402" u="1"/>
        <n v="173051" u="1"/>
        <n v="10303" u="1"/>
        <n v="10516" u="1"/>
        <n v="112306" u="1"/>
        <n v="171001" u="1"/>
        <n v="173060" u="1"/>
        <n v="10308" u="1"/>
        <n v="11302" u="1"/>
        <n v="52376" u="1"/>
        <n v="12301" u="1"/>
        <n v="20501" u="1"/>
        <n v="110469" u="1"/>
        <n v="10318" u="1"/>
        <n v="10389" u="1"/>
        <n v="10460" u="1"/>
        <n v="10602" u="1"/>
        <n v="12306" u="1"/>
        <n v="12448" u="1"/>
        <n v="30380" u="1"/>
        <n v="10470" u="1"/>
        <n v="12458" u="1"/>
        <n v="13381" u="1"/>
        <n v="52385" u="1"/>
        <n v="10404" u="1"/>
        <n v="10409" u="1"/>
        <n v="10480" u="1"/>
        <n v="150403" u="1"/>
        <n v="154379" u="1"/>
        <n v="10485" u="1"/>
        <n v="12260" u="1"/>
        <n v="16585" u="1"/>
        <n v="52374" u="1"/>
        <n v="171002" u="1"/>
        <n v="2110627" u="1"/>
        <n v="10348" u="1"/>
        <n v="10490" u="1"/>
        <n v="12336" u="1"/>
        <n v="12407" u="1"/>
        <n v="13401" u="1"/>
        <n v="32357" u="1"/>
        <n v="12270" u="1"/>
        <n v="150501" u="1"/>
        <n v="10216" u="1"/>
        <n v="76403" u="1"/>
        <n v="10302" u="1"/>
        <n v="10515" u="1"/>
        <n v="12361" u="1"/>
        <n v="152383" u="1"/>
        <n v="10307" u="1"/>
        <n v="73004" u="1"/>
        <n v="150404" u="1"/>
        <n v="12371" u="1"/>
        <n v="152330" u="1"/>
        <n v="10104" u="1"/>
        <n v="10317" u="1"/>
        <n v="12447" u="1"/>
        <n v="152268" u="1"/>
        <n v="2010502" u="1"/>
        <n v="10606" u="1"/>
        <n v="150502" u="1"/>
        <n v="10469" u="1"/>
        <n v="10611" u="1"/>
        <n v="12457" u="1"/>
        <n v="13380" u="1"/>
        <n v="52381" u="1"/>
        <n v="76501" u="1"/>
        <n v="112427" u="1"/>
        <n v="152286" u="1"/>
        <n v="10479" u="1"/>
        <n v="11402" u="1"/>
        <n v="78001" u="1"/>
        <n v="144281" u="1"/>
        <n v="150316" u="1"/>
        <n v="16583" u="1"/>
        <n v="172051" u="1"/>
        <n v="10205" u="1"/>
        <n v="10418" u="1"/>
        <n v="10489" u="1"/>
        <n v="10560" u="1"/>
        <n v="12269" u="1"/>
        <n v="12482" u="1"/>
        <n v="76701" u="1"/>
        <n v="113479" u="1"/>
        <n v="10357" u="1"/>
        <n v="13481" u="1"/>
        <n v="173001" u="1"/>
        <n v="273002" u="1"/>
        <n v="2112365" u="1"/>
        <n v="10504" u="1"/>
        <n v="52379" u="1"/>
        <n v="10580" u="1"/>
        <n v="10372" u="1"/>
        <n v="14348" u="1"/>
        <n v="153503" u="1"/>
        <n v="10306" u="1"/>
        <n v="12436" u="1"/>
        <n v="16582" u="1"/>
        <n v="105301" u="1"/>
        <n v="112401" u="1"/>
        <n v="10311" u="1"/>
        <n v="12370" u="1"/>
        <n v="52388" u="1"/>
        <n v="2010516" u="1"/>
        <n v="12380" u="1"/>
        <n v="52377" u="1"/>
        <n v="173002" u="1"/>
        <n v="10402" u="1"/>
        <n v="10473" u="1"/>
        <n v="12461" u="1"/>
        <n v="77101" u="1"/>
        <n v="112459" u="1"/>
        <n v="152350" u="1"/>
        <n v="10407" u="1"/>
        <n v="110369" u="1"/>
        <n v="10341" u="1"/>
        <n v="12471" u="1"/>
        <n v="14459" u="1"/>
        <n v="10204" u="1"/>
        <n v="10417" u="1"/>
        <n v="10488" u="1"/>
        <n v="12481" u="1"/>
        <n v="30375" u="1"/>
        <n v="152386" u="1"/>
        <n v="10569" u="1"/>
        <n v="10503" u="1"/>
        <n v="12349" u="1"/>
        <n v="52375" u="1"/>
        <n v="150416" u="1"/>
        <n v="10584" u="1"/>
        <n v="12359" u="1"/>
        <n v="76001" u="1"/>
        <n v="10305" u="1"/>
        <n v="10447" u="1"/>
        <n v="10589" u="1"/>
        <n v="150301" u="1"/>
        <n v="13505" u="1"/>
        <n v="10457" u="1"/>
        <n v="13368" u="1"/>
        <n v="13581" u="1"/>
        <n v="171051" u="1"/>
        <n v="12450" u="1"/>
        <n v="152387" u="1"/>
        <n v="10467" u="1"/>
        <n v="13520" u="1"/>
        <n v="76201" u="1"/>
        <n v="2110216" u="1"/>
        <n v="10472" u="1"/>
        <n v="12247" u="1"/>
        <n v="172001" u="1"/>
        <n v="2112411" u="1"/>
        <n v="10406" u="1"/>
        <n v="14311" u="1"/>
        <n v="10411" u="1"/>
        <n v="12470" u="1"/>
        <n v="10203" u="1"/>
        <n v="10416" u="1"/>
        <n v="10558" u="1"/>
        <n v="150302" u="1"/>
        <n v="312307" u="1"/>
        <n v="10421" u="1"/>
        <n v="12480" u="1"/>
        <n v="152379" u="1"/>
        <n v="10502" u="1"/>
        <n v="12206" u="1"/>
        <n v="12348" u="1"/>
        <n v="110317" u="1"/>
        <n v="171070" u="1"/>
        <n v="10441" u="1"/>
        <n v="12358" u="1"/>
        <n v="13423" u="1"/>
        <n v="113268" u="1"/>
        <n v="172002" u="1"/>
        <n v="10304" u="1"/>
        <n v="10517" u="1"/>
        <n v="12363" u="1"/>
        <n v="113379" u="1"/>
        <n v="10309" u="1"/>
        <n v="10380" u="1"/>
        <n v="52380" u="1"/>
        <n v="10101" u="1"/>
        <n v="10385" u="1"/>
        <n v="150303" u="1"/>
        <n v="150516" u="1"/>
        <n v="10106" u="1"/>
        <n v="12236" u="1"/>
        <n v="12307" u="1"/>
        <n v="12449" u="1"/>
        <n v="13301" u="1"/>
        <n v="113357" u="1"/>
      </sharedItems>
    </cacheField>
    <cacheField name="CANTIDAD" numFmtId="0">
      <sharedItems containsString="0" containsBlank="1" containsNumber="1" containsInteger="1" minValue="12" maxValue="505778"/>
    </cacheField>
    <cacheField name="Referencia" numFmtId="0">
      <sharedItems containsMixedTypes="1" containsNumber="1" containsInteger="1" minValue="0" maxValue="0" count="64">
        <s v="HUEVO L X 15 PAGUE 14 PET EN CANASTA."/>
        <s v="HUEVO L X30 CARTON VERDE CON ETIQUETA"/>
        <s v="HUEVO XL X 15 PET CAJA X 300"/>
        <s v="HUEVO L X 30 PET CAJA X 300"/>
        <s v="HUEVO XL X 30 CARTON VERDE CANASTA"/>
        <s v="HUEVO L X 30 CARTON VERDE CANASTA"/>
        <s v="HUEVO L X 30 CARTON VERDE AMARRADO SIN ETIQUETA"/>
        <s v="HUEVO M X 30 CARTON VERDE CANASTA"/>
        <s v="HUEVO M X30 CARTON VERDE AMARRADO CANASTA"/>
        <s v="HUEVO XL X 15 PET CAJA X 300 - TAT"/>
        <s v="HUEVO L X 12 PET CAJA X 120"/>
        <s v="HUEVO L X 30 PET CAJA X 300 PV."/>
        <s v="HUEVO L X 15 PAGUE 14 PET CAJA X 300."/>
        <s v="HUEVO YUMBO X20 CARTON VERDE CANASTA"/>
        <s v="HUEVO XL X 30 CARTON VERDE AMARRADO SIN ETIQUETA CANASTA"/>
        <s v="HUEVO XL X 15 PET CANASTA"/>
        <s v="HUEVO AA ROJO X 288 CARTON GRIS CAJA-EN DOCENERA-SOL NACIENT."/>
        <s v="HUEVO AA X 30 BAND GRIS AMARRADO TAPA VERDE ALAT - ESTIBADO"/>
        <s v="HUEVO A X 30 BAND GRIS AMARRADO SOL NACIENTE SANTANDER."/>
        <s v="HUEVO AA X30 CARTON GRIS CANASTA"/>
        <s v="HUEVO CE X 30 CARTON GRIS CANASTA"/>
        <s v="HUEVO M X30 CARTON VERDE CAJA X 360"/>
        <s v="HUEVO L X 30 PET CANASTA X 180 PV"/>
        <s v="HUEVO L X 12 PET CANASTA X 144 PV"/>
        <s v="HUEVO XL X 15 PET CANASTA X 180 PV"/>
        <s v="HUEVO XXL X 10 PET CANASTA X 100 PV"/>
        <s v="HUEVO L X 30 CARTON VERDE CANASTA - BUCAROS"/>
        <s v="HUEVO M X 30 CARTON VERDE CANASTA - BUCAROS"/>
        <s v="HUEVO L X 30 PAGUE 28 PET CAJA X 300"/>
        <s v="HUEVO AA X 30 BAND GRIS AMARRADO TAPA VERDE ALAT CANASTA"/>
        <s v="HUEVO A X 30 CARTON GRIS AMARRADO SOL NACIENTE CANASTA."/>
        <s v="HUEVO XL X 15 PET CAJA X 300 PV."/>
        <s v="HUEVO L X 12 PET CAJA X 120 PV."/>
        <s v="HUEVO A X 30 BAND GRIS AMARRADO - OLIMPICA"/>
        <s v="HUEVO B X 30 BAND GRIS AMARRADO - OLIMPICA"/>
        <s v="HUEVO CX30 CARTON GRIS"/>
        <s v="HUEVO B X30 CARTON GRIS CANASTA"/>
        <s v="HUEVO SUCIO ZF"/>
        <s v="HUEVO PICADO ROJO"/>
        <s v="HUEVO AAA X 30 CARTON GRIS LZ"/>
        <s v="HUEVO AA X 30 CARTON GRIS LZ"/>
        <s v="HUEVO A X 30 CARTON GRIS LZ"/>
        <s v="HUEVO B X 30 CARTON GRIS LZ"/>
        <s v="HUEVO ROTO - ZF"/>
        <s v="HUEVO B X30 CARTON GRIS"/>
        <s v="HUEVO MAL MARCADO CANASTA"/>
        <s v="HUEVO PICADO ZF MARCADO X 30 BANDEJAS GRIS CANASTA"/>
        <s v="HUEVO PICADO X 30 BANDEJA GRIS CANASTA"/>
        <s v="HUEVO SUCIO DE JAULA"/>
        <s v="HUEVO SUCIO ZF MARCADO"/>
        <s v="HUEVO ROTO"/>
        <s v="HUEVO ROTO ZF- SANTANDER"/>
        <s v="HUEVO A X 300 BANDEJA GRIS ALAT CAJA AMARRADO"/>
        <s v="HUEVO SUCIO BASE LAVADO ZF X 30 BANDEJA GRIS CANASTA"/>
        <s v="HUEVO L X30 CARTON VERDE AMARRADO"/>
        <s v="HUEVO SUCIO ZF MARCADO X 30 BANDEJA GRIS CANASTA"/>
        <s v="HUEVO SUCIO BASE X 30 BANDEJA GRIS"/>
        <s v="HUEVO SUCIO ZF SIN MARCA X 30 BANDEJA GRIS CANASTA"/>
        <s v="HUEVO A X30 CARTON GRIS"/>
        <s v="HUEVO A X30 CARTON GRIS CANASTA"/>
        <s v="HUEVO A X 30 BAND GRIS AMARRADO ALAT"/>
        <s v="HUEVO L X30 CARTON VERDE AMARRADO CANASTA"/>
        <e v="#N/A"/>
        <n v="0" u="1"/>
      </sharedItems>
    </cacheField>
    <cacheField name="DESTINO" numFmtId="0">
      <sharedItems containsBlank="1" count="74">
        <s v="TAT BARRANQUILLA"/>
        <s v="TAT BOGOTA MONTEVIDEO"/>
        <s v="TAT CE MEDELLIN"/>
        <s v="TAT BUCARAMANGA"/>
        <s v="TAT CALI"/>
        <s v="TAT CUCUTA"/>
        <s v="TAT MEDELLIN"/>
        <s v="TAT MONTERIA"/>
        <s v="TAT SANTA MARTA "/>
        <s v="TAT VALLEDUPAR"/>
        <s v="ALKA1"/>
        <s v="BELLAVISTA"/>
        <s v="LANZA"/>
        <s v="PALMAS"/>
        <s v="TAT SINCELEJO"/>
        <s v="TAT CE BARRANQUILLA"/>
        <s v="TAT BOGOTA SIBERIA"/>
        <s v="TAT CE CALI"/>
        <s v="TAT CE MONTERIA"/>
        <s v="TAT PASTO"/>
        <s v="ALKA2"/>
        <s v="TAT CARTAGENA"/>
        <s v="TAT VILLAVICENCIO"/>
        <s v="TAT POPAYAN"/>
        <e v="#N/A"/>
        <s v="BODEGA EVENTUALIDAD" u="1"/>
        <s v="TAT CE BOGOTA" u="1"/>
        <s v="OL. PEREIRA" u="1"/>
        <m u="1"/>
        <s v="TAT CENTRO BARRANQUILLA" u="1"/>
        <s v="TAT MONTERÍA" u="1"/>
        <s v="TAT  Medellin" u="1"/>
        <s v="TAT CÚCUTA" u="1"/>
        <s v="TAT  Barranquilla" u="1"/>
        <s v="TAT  Cartagena" u="1"/>
        <s v="TAT  Bogota Montevideo" u="1"/>
        <s v="BOGOTA" u="1"/>
        <s v="TAT  Pasto" u="1"/>
        <s v="TAT  Monteria" u="1"/>
        <s v="TAT SANTA MARTA" u="1"/>
        <s v="C.E BARRANQUILLA " u="1"/>
        <s v="C.E BOGOTA" u="1"/>
        <s v="CE MEDELLIN" u="1"/>
        <s v="TAT  Cucuta" u="1"/>
        <s v="TAT  Pereira" u="1"/>
        <s v="CE BOGOTA" u="1"/>
        <e v="#REF!" u="1"/>
        <s v="TAT  Santa Marta" u="1"/>
        <s v="TAT CENTRO MEDELLIN" u="1"/>
        <s v="TAT  Valledupar" u="1"/>
        <s v="TAT BOGOTA PREVENTA" u="1"/>
        <s v="KIKES - EGIPTO" u="1"/>
        <s v="TAT  Bogota Siberia" u="1"/>
        <s v="CENTRO DE EMPAQUES BOGOTA" u="1"/>
        <s v="TAT BOGOTA AUTOVENTA" u="1"/>
        <s v="TAT  Cali" u="1"/>
        <s v="BOGOTA PREVENTA" u="1"/>
        <s v="OL. MONTERIA" u="1"/>
        <s v="CE BARRANQUILLA " u="1"/>
        <s v="TAT  Villavicencio" u="1"/>
        <s v="TAT SANTAMARTA" u="1"/>
        <s v="C.E MEDELLIN" u="1"/>
        <s v="TAT  Popayan" u="1"/>
        <s v="CENTRO DE EMPAQUES" u="1"/>
        <s v="MEGACENTRO" u="1"/>
        <s v="BODEGA KIKES" u="1"/>
        <s v="TAT  Bogota Norte" u="1"/>
        <s v="TAT BOGOTA NORTE SUBA" u="1"/>
        <s v="TAT POPAYÁN" u="1"/>
        <s v="BOGOTA " u="1"/>
        <s v="TAT PEREIRA" u="1"/>
        <s v="TAT BOGOTA NORTE" u="1"/>
        <s v="TAT  Bucaramanga" u="1"/>
        <s v="KIKES2 - EGIPTO" u="1"/>
      </sharedItems>
    </cacheField>
    <cacheField name="tipo" numFmtId="1">
      <sharedItems containsMixedTypes="1" containsNumber="1" containsInteger="1" minValue="0" maxValue="0" count="7">
        <s v="EMPACADOS"/>
        <s v="ETIQUETA"/>
        <s v="VERDE"/>
        <s v="GRIS SUELTO"/>
        <s v="SEGUNDA"/>
        <e v="#N/A"/>
        <n v="0" u="1"/>
      </sharedItems>
    </cacheField>
    <cacheField name="TIPO HUEVO" numFmtId="0">
      <sharedItems containsMixedTypes="1" containsNumber="1" containsInteger="1" minValue="0" maxValue="0" count="12">
        <s v="L"/>
        <s v="XL"/>
        <s v="M"/>
        <s v="YUMBO"/>
        <s v="AA"/>
        <s v="A"/>
        <s v="B"/>
        <s v="C"/>
        <s v="SEGUNDA"/>
        <s v="AAA"/>
        <e v="#N/A"/>
        <n v="0" u="1"/>
      </sharedItems>
    </cacheField>
    <cacheField name="ZONA" numFmtId="0">
      <sharedItems containsBlank="1" count="10">
        <s v="COSTA ORIENTE"/>
        <s v="CENTRO ORIENTE"/>
        <s v="CENTRO EMPAQUES"/>
        <s v="OCCIDENTE"/>
        <s v="PLANTAS"/>
        <e v="#N/A"/>
        <m u="1"/>
        <s v="BOGOTA" u="1"/>
        <e v="#REF!" u="1"/>
        <s v="COSTA" u="1"/>
      </sharedItems>
    </cacheField>
    <cacheField name="DIAS INV" numFmtId="0">
      <sharedItems containsSemiMixedTypes="0" containsString="0" containsNumber="1" containsInteger="1" minValue="0" maxValue="0"/>
    </cacheField>
    <cacheField name="Columna4" numFmtId="4">
      <sharedItems/>
    </cacheField>
    <cacheField name="INVENTARIO TOTAL" numFmtId="3">
      <sharedItems containsSemiMixedTypes="0" containsString="0" containsNumber="1" containsInteger="1" minValue="0" maxValue="0"/>
    </cacheField>
    <cacheField name="% INV TOTAL" numFmtId="9">
      <sharedItems containsSemiMixedTypes="0" containsString="0" containsNumber="1" containsInteger="1" minValue="0" maxValue="0"/>
    </cacheField>
    <cacheField name="Columna2" numFmtId="0">
      <sharedItems containsMixedTypes="1" containsNumber="1" containsInteger="1" minValue="0" maxValue="0" count="7">
        <n v="0"/>
        <s v="TAT"/>
        <s v="SUCIO"/>
        <s v="PICADO"/>
        <s v="ROTO"/>
        <s v="MAL MARCADO"/>
        <e v="#N/A"/>
      </sharedItems>
    </cacheField>
    <cacheField name="COBERTURA" numFmtId="0">
      <sharedItems containsSemiMixedTypes="0" containsString="0" containsNumber="1" containsInteger="1" minValue="0" maxValue="0"/>
    </cacheField>
    <cacheField name="CodigoEspecial" numFmtId="0">
      <sharedItems containsString="0" containsBlank="1" containsNumber="1" containsInteger="1" minValue="72001" maxValue="273003"/>
    </cacheField>
    <cacheField name="Gestion desecho/zf" numFmtId="0">
      <sharedItems/>
    </cacheField>
    <cacheField name="Edad Alta" numFmtId="0">
      <sharedItems/>
    </cacheField>
    <cacheField name="Cedis" numFmtId="0">
      <sharedItems/>
    </cacheField>
  </cacheFields>
  <extLst>
    <ext xmlns:x14="http://schemas.microsoft.com/office/spreadsheetml/2009/9/main" uri="{725AE2AE-9491-48be-B2B4-4EB974FC3084}">
      <x14:pivotCacheDefinition pivotCacheId="1647829316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lba.maldonado" refreshedDate="46308.374759143517" createdVersion="5" refreshedVersion="8" minRefreshableVersion="3" recordCount="1163" xr:uid="{00000000-000A-0000-FFFF-FFFF19000000}">
  <cacheSource type="worksheet">
    <worksheetSource name="Tabla1"/>
  </cacheSource>
  <cacheFields count="28">
    <cacheField name="articulo" numFmtId="0">
      <sharedItems containsSemiMixedTypes="0" containsString="0" containsNumber="1" containsInteger="1" minValue="90" maxValue="2410401"/>
    </cacheField>
    <cacheField name="descripcion_articulo" numFmtId="0">
      <sharedItems/>
    </cacheField>
    <cacheField name="id_unidad" numFmtId="0">
      <sharedItems/>
    </cacheField>
    <cacheField name="cantidad" numFmtId="0">
      <sharedItems containsSemiMixedTypes="0" containsString="0" containsNumber="1" containsInteger="1" minValue="1" maxValue="1328840"/>
    </cacheField>
    <cacheField name="por_dsto" numFmtId="0">
      <sharedItems containsString="0" containsBlank="1" containsNumber="1" containsInteger="1" minValue="0" maxValue="0"/>
    </cacheField>
    <cacheField name="ind_iva_venta" numFmtId="0">
      <sharedItems/>
    </cacheField>
    <cacheField name="iva_ventas" numFmtId="0">
      <sharedItems/>
    </cacheField>
    <cacheField name="por_iva" numFmtId="0">
      <sharedItems containsString="0" containsBlank="1" containsNumber="1" containsInteger="1" minValue="0" maxValue="0"/>
    </cacheField>
    <cacheField name="precio_unitario" numFmtId="0">
      <sharedItems containsString="0" containsBlank="1" containsNumber="1" minValue="145" maxValue="718.6"/>
    </cacheField>
    <cacheField name="codigo_linea" numFmtId="0">
      <sharedItems/>
    </cacheField>
    <cacheField name="descripcion_linea" numFmtId="0">
      <sharedItems/>
    </cacheField>
    <cacheField name="costo_promedio" numFmtId="0">
      <sharedItems containsSemiMixedTypes="0" containsString="0" containsNumber="1" minValue="0" maxValue="717.66"/>
    </cacheField>
    <cacheField name="fecha" numFmtId="14">
      <sharedItems containsSemiMixedTypes="0" containsNonDate="0" containsDate="1" containsString="0" minDate="2025-03-18T00:00:00" maxDate="2026-10-14T00:00:00"/>
    </cacheField>
    <cacheField name="codigo_plu" numFmtId="0">
      <sharedItems containsString="0" containsBlank="1" containsNumber="1" containsInteger="1" minValue="0" maxValue="79111"/>
    </cacheField>
    <cacheField name="descripcion" numFmtId="0">
      <sharedItems/>
    </cacheField>
    <cacheField name="cod_barras1" numFmtId="0">
      <sharedItems containsSemiMixedTypes="0" containsString="0" containsNumber="1" containsInteger="1" minValue="0" maxValue="2410401"/>
    </cacheField>
    <cacheField name="id_bodega" numFmtId="0">
      <sharedItems/>
    </cacheField>
    <cacheField name="num_piezas" numFmtId="0">
      <sharedItems containsSemiMixedTypes="0" containsString="0" containsNumber="1" containsInteger="1" minValue="0" maxValue="0"/>
    </cacheField>
    <cacheField name="id_item_bodega" numFmtId="0">
      <sharedItems containsString="0" containsBlank="1" containsNumber="1" containsInteger="1" minValue="96" maxValue="96"/>
    </cacheField>
    <cacheField name="id_item_bodega2" numFmtId="0">
      <sharedItems containsMixedTypes="1" containsNumber="1" containsInteger="1" minValue="0" maxValue="0" count="31">
        <s v="ALKA1"/>
        <s v="ALKA2"/>
        <s v="BELLAVISTA"/>
        <s v="TAT CE BOGOTA"/>
        <s v="TAT CE BARRANQUILLA"/>
        <s v="TAT CE CALI"/>
        <s v="PLANTA CLASIFICADORA INTEGRADO JP"/>
        <s v="LANZA"/>
        <s v="TAT CUCUTA"/>
        <s v="TAT BUCARAMANGA"/>
        <s v="TAT PEREIRA"/>
        <s v="TAT BARRANQUILLA"/>
        <s v="TAT CARTAGENA"/>
        <s v="TAT BOGOTA SIBERIA"/>
        <n v="0"/>
        <s v="GRANJAS DE PISO"/>
        <s v="HUEVO SIN CLASIFICAR"/>
        <s v="TAT CALI"/>
        <s v="TAT POPAYAN"/>
        <s v="TAT MEDELLIN"/>
        <s v="TAT SANTA MARTA "/>
        <s v="TAT VALLEDUPAR"/>
        <s v="TAT SINCELEJO"/>
        <s v="TAT MONTERIA"/>
        <s v="TAT BOGOTA MONTEVIDEO"/>
        <s v="TAT VILLAVICENCIO"/>
        <s v="TAT PASTO"/>
        <s v="BODEGA EVENTUALIDAD"/>
        <s v="TAT CE MEDELLIN"/>
        <s v="TAT CE MONTERIA"/>
        <s v="PALMAS"/>
      </sharedItems>
    </cacheField>
    <cacheField name="GRUPO" numFmtId="0">
      <sharedItems containsMixedTypes="1" containsNumber="1" containsInteger="1" minValue="0" maxValue="0" count="6">
        <s v="PLANTA CLASIFICACION"/>
        <s v="BODEGA"/>
        <s v="HUEVO SIN CLASIFICAR"/>
        <s v="VEHICULOS"/>
        <s v="TRANSITO"/>
        <n v="0" u="1"/>
      </sharedItems>
    </cacheField>
    <cacheField name="TIPO DE HUEVO" numFmtId="0">
      <sharedItems containsMixedTypes="1" containsNumber="1" containsInteger="1" minValue="0" maxValue="0" count="12">
        <s v="C"/>
        <s v="SEGUNDA"/>
        <s v="AAA"/>
        <s v="AA"/>
        <s v="A"/>
        <s v="B"/>
        <s v="XL"/>
        <s v="YUMBO"/>
        <s v="L"/>
        <s v="M"/>
        <s v="HUEVO SIN CLASIFICAR"/>
        <n v="0" u="1"/>
      </sharedItems>
    </cacheField>
    <cacheField name="TIPO DE HUEVO 2" numFmtId="0">
      <sharedItems containsMixedTypes="1" containsNumber="1" containsInteger="1" minValue="0" maxValue="669" count="8">
        <s v="GRIS SUELTO"/>
        <s v="SEGUNDA"/>
        <s v="EMPACADOS"/>
        <s v="VERDE"/>
        <s v="HUEVO SIN CLASIFICAR"/>
        <s v="ETIQUETA"/>
        <n v="0" u="1"/>
        <n v="669" u="1"/>
      </sharedItems>
    </cacheField>
    <cacheField name="ZONA" numFmtId="0">
      <sharedItems/>
    </cacheField>
    <cacheField name="P" numFmtId="0">
      <sharedItems containsMixedTypes="1" containsNumber="1" containsInteger="1" minValue="0" maxValue="0"/>
    </cacheField>
    <cacheField name="MAY" numFmtId="0">
      <sharedItems containsMixedTypes="1" containsNumber="1" containsInteger="1" minValue="0" maxValue="0"/>
    </cacheField>
    <cacheField name="GRUPO 2 " numFmtId="0">
      <sharedItems/>
    </cacheField>
    <cacheField name="CANAL" numFmtId="0">
      <sharedItems containsMixedTypes="1" containsNumber="1" containsInteger="1" minValue="0" maxValue="0" count="7">
        <s v="MAY"/>
        <s v="SEGUNDA"/>
        <s v="AU/FS/GS"/>
        <s v="TAT"/>
        <s v="HD"/>
        <s v="SIN CL"/>
        <n v="0" u="1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8">
  <r>
    <x v="0"/>
    <d v="2026-10-13T00:00:00"/>
    <x v="0"/>
    <x v="0"/>
    <n v="9360"/>
    <x v="0"/>
    <x v="0"/>
    <s v="EMPACADOS"/>
    <s v="L"/>
    <s v="COSTA ORIENTE"/>
    <n v="0"/>
    <s v="BODEGA"/>
    <n v="0"/>
    <n v="0"/>
    <n v="0"/>
    <n v="0"/>
    <m/>
    <x v="0"/>
    <x v="0"/>
    <x v="0"/>
    <m/>
    <m/>
    <m/>
    <m/>
    <m/>
    <m/>
  </r>
  <r>
    <x v="0"/>
    <d v="2026-10-13T00:00:00"/>
    <x v="1"/>
    <x v="1"/>
    <n v="60"/>
    <x v="1"/>
    <x v="0"/>
    <s v="ETIQUETA"/>
    <s v="L"/>
    <s v="COSTA ORIENTE"/>
    <n v="0"/>
    <s v="BODEGA"/>
    <n v="0"/>
    <n v="0"/>
    <n v="0"/>
    <n v="0"/>
    <m/>
    <x v="0"/>
    <x v="0"/>
    <x v="0"/>
    <m/>
    <m/>
    <m/>
    <m/>
    <m/>
    <m/>
  </r>
  <r>
    <x v="0"/>
    <d v="2026-10-13T00:00:00"/>
    <x v="1"/>
    <x v="2"/>
    <n v="4500"/>
    <x v="2"/>
    <x v="0"/>
    <s v="EMPACADOS"/>
    <s v="XL"/>
    <s v="COSTA ORIENTE"/>
    <n v="0"/>
    <s v="BODEGA"/>
    <n v="0"/>
    <n v="0"/>
    <n v="0"/>
    <n v="0"/>
    <m/>
    <x v="0"/>
    <x v="0"/>
    <x v="0"/>
    <m/>
    <m/>
    <m/>
    <m/>
    <m/>
    <m/>
  </r>
  <r>
    <x v="0"/>
    <d v="2026-10-13T00:00:00"/>
    <x v="1"/>
    <x v="3"/>
    <n v="3960"/>
    <x v="3"/>
    <x v="0"/>
    <s v="EMPACADOS"/>
    <s v="L"/>
    <s v="COSTA ORIENTE"/>
    <n v="0"/>
    <s v="BODEGA"/>
    <n v="0"/>
    <n v="0"/>
    <n v="0"/>
    <n v="0"/>
    <m/>
    <x v="0"/>
    <x v="0"/>
    <x v="0"/>
    <m/>
    <m/>
    <m/>
    <m/>
    <m/>
    <m/>
  </r>
  <r>
    <x v="0"/>
    <d v="2026-10-13T00:00:00"/>
    <x v="2"/>
    <x v="4"/>
    <n v="189"/>
    <x v="4"/>
    <x v="0"/>
    <s v="VERDE"/>
    <s v="XL"/>
    <s v="COSTA ORIENTE"/>
    <n v="0"/>
    <s v="BODEGA"/>
    <n v="0"/>
    <n v="0"/>
    <n v="0"/>
    <n v="0"/>
    <m/>
    <x v="0"/>
    <x v="0"/>
    <x v="0"/>
    <m/>
    <m/>
    <m/>
    <m/>
    <m/>
    <m/>
  </r>
  <r>
    <x v="0"/>
    <d v="2026-10-13T00:00:00"/>
    <x v="0"/>
    <x v="4"/>
    <n v="619"/>
    <x v="4"/>
    <x v="0"/>
    <s v="VERDE"/>
    <s v="XL"/>
    <s v="COSTA ORIENTE"/>
    <n v="0"/>
    <s v="BODEGA"/>
    <n v="0"/>
    <n v="0"/>
    <n v="0"/>
    <n v="0"/>
    <m/>
    <x v="0"/>
    <x v="0"/>
    <x v="0"/>
    <m/>
    <m/>
    <m/>
    <m/>
    <m/>
    <m/>
  </r>
  <r>
    <x v="0"/>
    <d v="2026-10-13T00:00:00"/>
    <x v="1"/>
    <x v="5"/>
    <n v="407"/>
    <x v="5"/>
    <x v="0"/>
    <s v="VERDE"/>
    <s v="L"/>
    <s v="COSTA ORIENTE"/>
    <n v="0"/>
    <s v="BODEGA"/>
    <n v="0"/>
    <n v="0"/>
    <n v="0"/>
    <n v="0"/>
    <m/>
    <x v="0"/>
    <x v="0"/>
    <x v="0"/>
    <m/>
    <m/>
    <m/>
    <m/>
    <m/>
    <m/>
  </r>
  <r>
    <x v="0"/>
    <d v="2026-10-13T00:00:00"/>
    <x v="3"/>
    <x v="6"/>
    <n v="6660"/>
    <x v="6"/>
    <x v="0"/>
    <s v="EMPACADOS"/>
    <s v="L"/>
    <s v="COSTA ORIENTE"/>
    <n v="0"/>
    <s v="BODEGA"/>
    <n v="0"/>
    <n v="0"/>
    <n v="0"/>
    <n v="0"/>
    <m/>
    <x v="0"/>
    <x v="0"/>
    <x v="0"/>
    <m/>
    <m/>
    <m/>
    <m/>
    <m/>
    <m/>
  </r>
  <r>
    <x v="0"/>
    <d v="2026-10-13T00:00:00"/>
    <x v="1"/>
    <x v="6"/>
    <n v="5940"/>
    <x v="6"/>
    <x v="0"/>
    <s v="EMPACADOS"/>
    <s v="L"/>
    <s v="COSTA ORIENTE"/>
    <n v="0"/>
    <s v="BODEGA"/>
    <n v="0"/>
    <n v="0"/>
    <n v="0"/>
    <n v="0"/>
    <m/>
    <x v="0"/>
    <x v="0"/>
    <x v="0"/>
    <m/>
    <m/>
    <m/>
    <m/>
    <m/>
    <m/>
  </r>
  <r>
    <x v="0"/>
    <d v="2026-10-13T00:00:00"/>
    <x v="0"/>
    <x v="7"/>
    <n v="155280"/>
    <x v="7"/>
    <x v="0"/>
    <s v="VERDE"/>
    <s v="M"/>
    <s v="COSTA ORIENTE"/>
    <n v="0"/>
    <s v="BODEGA"/>
    <n v="0"/>
    <n v="0"/>
    <n v="0"/>
    <n v="0"/>
    <m/>
    <x v="0"/>
    <x v="0"/>
    <x v="0"/>
    <m/>
    <m/>
    <m/>
    <m/>
    <m/>
    <m/>
  </r>
  <r>
    <x v="0"/>
    <d v="2026-10-13T00:00:00"/>
    <x v="2"/>
    <x v="7"/>
    <n v="37533"/>
    <x v="7"/>
    <x v="0"/>
    <s v="VERDE"/>
    <s v="M"/>
    <s v="COSTA ORIENTE"/>
    <n v="0"/>
    <s v="BODEGA"/>
    <n v="0"/>
    <n v="0"/>
    <n v="0"/>
    <n v="0"/>
    <m/>
    <x v="0"/>
    <x v="0"/>
    <x v="0"/>
    <m/>
    <m/>
    <m/>
    <m/>
    <m/>
    <m/>
  </r>
  <r>
    <x v="0"/>
    <d v="2026-10-13T00:00:00"/>
    <x v="4"/>
    <x v="7"/>
    <n v="12654"/>
    <x v="7"/>
    <x v="0"/>
    <s v="VERDE"/>
    <s v="M"/>
    <s v="COSTA ORIENTE"/>
    <n v="0"/>
    <s v="BODEGA"/>
    <n v="0"/>
    <n v="0"/>
    <n v="0"/>
    <n v="0"/>
    <m/>
    <x v="0"/>
    <x v="0"/>
    <x v="0"/>
    <m/>
    <m/>
    <m/>
    <m/>
    <m/>
    <m/>
  </r>
  <r>
    <x v="0"/>
    <d v="2026-10-13T00:00:00"/>
    <x v="3"/>
    <x v="8"/>
    <n v="3780"/>
    <x v="8"/>
    <x v="0"/>
    <s v="EMPACADOS"/>
    <s v="M"/>
    <s v="COSTA ORIENTE"/>
    <n v="0"/>
    <s v="BODEGA"/>
    <n v="0"/>
    <n v="0"/>
    <n v="0"/>
    <n v="0"/>
    <m/>
    <x v="0"/>
    <x v="0"/>
    <x v="0"/>
    <m/>
    <m/>
    <m/>
    <m/>
    <m/>
    <m/>
  </r>
  <r>
    <x v="0"/>
    <d v="2026-10-13T00:00:00"/>
    <x v="1"/>
    <x v="8"/>
    <n v="2880"/>
    <x v="8"/>
    <x v="0"/>
    <s v="EMPACADOS"/>
    <s v="M"/>
    <s v="COSTA ORIENTE"/>
    <n v="0"/>
    <s v="BODEGA"/>
    <n v="0"/>
    <n v="0"/>
    <n v="0"/>
    <n v="0"/>
    <m/>
    <x v="0"/>
    <x v="0"/>
    <x v="0"/>
    <m/>
    <m/>
    <m/>
    <m/>
    <m/>
    <m/>
  </r>
  <r>
    <x v="0"/>
    <d v="2026-10-13T00:00:00"/>
    <x v="3"/>
    <x v="0"/>
    <n v="1440"/>
    <x v="0"/>
    <x v="0"/>
    <s v="EMPACADOS"/>
    <s v="L"/>
    <s v="COSTA ORIENTE"/>
    <n v="0"/>
    <s v="BODEGA"/>
    <n v="0"/>
    <n v="0"/>
    <n v="0"/>
    <n v="0"/>
    <m/>
    <x v="0"/>
    <x v="0"/>
    <x v="0"/>
    <m/>
    <m/>
    <m/>
    <m/>
    <m/>
    <m/>
  </r>
  <r>
    <x v="0"/>
    <d v="2026-10-13T00:00:00"/>
    <x v="1"/>
    <x v="0"/>
    <n v="23760"/>
    <x v="0"/>
    <x v="0"/>
    <s v="EMPACADOS"/>
    <s v="L"/>
    <s v="COSTA ORIENTE"/>
    <n v="0"/>
    <s v="BODEGA"/>
    <n v="0"/>
    <n v="0"/>
    <n v="0"/>
    <n v="0"/>
    <m/>
    <x v="0"/>
    <x v="0"/>
    <x v="0"/>
    <m/>
    <m/>
    <m/>
    <m/>
    <m/>
    <m/>
  </r>
  <r>
    <x v="1"/>
    <d v="2026-10-13T00:00:00"/>
    <x v="0"/>
    <x v="2"/>
    <n v="10095"/>
    <x v="2"/>
    <x v="1"/>
    <s v="EMPACADOS"/>
    <s v="XL"/>
    <s v="CENTRO ORIENTE"/>
    <n v="0"/>
    <s v="BODEGA"/>
    <n v="0"/>
    <n v="0"/>
    <n v="0"/>
    <n v="0"/>
    <m/>
    <x v="0"/>
    <x v="0"/>
    <x v="0"/>
    <m/>
    <m/>
    <m/>
    <m/>
    <m/>
    <m/>
  </r>
  <r>
    <x v="1"/>
    <d v="2026-10-13T00:00:00"/>
    <x v="3"/>
    <x v="2"/>
    <n v="21000"/>
    <x v="2"/>
    <x v="1"/>
    <s v="EMPACADOS"/>
    <s v="XL"/>
    <s v="CENTRO ORIENTE"/>
    <n v="0"/>
    <s v="BODEGA"/>
    <n v="0"/>
    <n v="0"/>
    <n v="0"/>
    <n v="0"/>
    <m/>
    <x v="0"/>
    <x v="0"/>
    <x v="0"/>
    <m/>
    <m/>
    <m/>
    <m/>
    <m/>
    <m/>
  </r>
  <r>
    <x v="1"/>
    <d v="2026-10-13T00:00:00"/>
    <x v="0"/>
    <x v="9"/>
    <n v="5100"/>
    <x v="9"/>
    <x v="1"/>
    <s v="EMPACADOS"/>
    <s v="XL"/>
    <s v="CENTRO ORIENTE"/>
    <n v="0"/>
    <s v="BODEGA"/>
    <n v="0"/>
    <n v="0"/>
    <n v="0"/>
    <n v="0"/>
    <m/>
    <x v="0"/>
    <x v="0"/>
    <x v="0"/>
    <m/>
    <m/>
    <m/>
    <m/>
    <m/>
    <m/>
  </r>
  <r>
    <x v="1"/>
    <d v="2026-10-13T00:00:00"/>
    <x v="3"/>
    <x v="9"/>
    <n v="11400"/>
    <x v="9"/>
    <x v="1"/>
    <s v="EMPACADOS"/>
    <s v="XL"/>
    <s v="CENTRO ORIENTE"/>
    <n v="0"/>
    <s v="BODEGA"/>
    <n v="0"/>
    <n v="0"/>
    <n v="0"/>
    <n v="0"/>
    <m/>
    <x v="0"/>
    <x v="0"/>
    <x v="0"/>
    <m/>
    <m/>
    <m/>
    <m/>
    <m/>
    <m/>
  </r>
  <r>
    <x v="1"/>
    <d v="2026-10-13T00:00:00"/>
    <x v="5"/>
    <x v="10"/>
    <n v="3108"/>
    <x v="10"/>
    <x v="1"/>
    <s v="EMPACADOS"/>
    <s v="L"/>
    <s v="CENTRO ORIENTE"/>
    <n v="0"/>
    <s v="BODEGA"/>
    <n v="0"/>
    <n v="0"/>
    <n v="0"/>
    <n v="0"/>
    <m/>
    <x v="0"/>
    <x v="0"/>
    <x v="0"/>
    <m/>
    <m/>
    <m/>
    <m/>
    <m/>
    <m/>
  </r>
  <r>
    <x v="1"/>
    <d v="2026-10-13T00:00:00"/>
    <x v="0"/>
    <x v="3"/>
    <n v="27600"/>
    <x v="3"/>
    <x v="1"/>
    <s v="EMPACADOS"/>
    <s v="L"/>
    <s v="CENTRO ORIENTE"/>
    <n v="0"/>
    <s v="BODEGA"/>
    <n v="0"/>
    <n v="0"/>
    <n v="0"/>
    <n v="0"/>
    <m/>
    <x v="0"/>
    <x v="0"/>
    <x v="0"/>
    <m/>
    <m/>
    <m/>
    <m/>
    <m/>
    <m/>
  </r>
  <r>
    <x v="1"/>
    <d v="2026-10-13T00:00:00"/>
    <x v="3"/>
    <x v="3"/>
    <n v="54000"/>
    <x v="3"/>
    <x v="1"/>
    <s v="EMPACADOS"/>
    <s v="L"/>
    <s v="CENTRO ORIENTE"/>
    <n v="0"/>
    <s v="BODEGA"/>
    <n v="0"/>
    <n v="0"/>
    <n v="0"/>
    <n v="0"/>
    <m/>
    <x v="0"/>
    <x v="0"/>
    <x v="0"/>
    <m/>
    <m/>
    <m/>
    <m/>
    <m/>
    <m/>
  </r>
  <r>
    <x v="1"/>
    <d v="2026-10-13T00:00:00"/>
    <x v="3"/>
    <x v="11"/>
    <n v="19200"/>
    <x v="11"/>
    <x v="1"/>
    <s v="EMPACADOS"/>
    <s v="L"/>
    <s v="CENTRO ORIENTE"/>
    <n v="0"/>
    <s v="BODEGA"/>
    <n v="0"/>
    <n v="0"/>
    <n v="0"/>
    <n v="0"/>
    <m/>
    <x v="0"/>
    <x v="0"/>
    <x v="0"/>
    <m/>
    <m/>
    <m/>
    <m/>
    <m/>
    <m/>
  </r>
  <r>
    <x v="1"/>
    <d v="2026-10-13T00:00:00"/>
    <x v="5"/>
    <x v="12"/>
    <n v="16500"/>
    <x v="12"/>
    <x v="1"/>
    <s v="EMPACADOS"/>
    <s v="L"/>
    <s v="CENTRO ORIENTE"/>
    <n v="0"/>
    <s v="BODEGA"/>
    <n v="0"/>
    <n v="0"/>
    <n v="0"/>
    <n v="0"/>
    <m/>
    <x v="0"/>
    <x v="0"/>
    <x v="0"/>
    <m/>
    <m/>
    <m/>
    <m/>
    <m/>
    <m/>
  </r>
  <r>
    <x v="1"/>
    <d v="2026-10-13T00:00:00"/>
    <x v="0"/>
    <x v="12"/>
    <n v="6000"/>
    <x v="12"/>
    <x v="1"/>
    <s v="EMPACADOS"/>
    <s v="L"/>
    <s v="CENTRO ORIENTE"/>
    <n v="0"/>
    <s v="BODEGA"/>
    <n v="0"/>
    <n v="0"/>
    <n v="0"/>
    <n v="0"/>
    <m/>
    <x v="0"/>
    <x v="0"/>
    <x v="0"/>
    <m/>
    <m/>
    <m/>
    <m/>
    <m/>
    <m/>
  </r>
  <r>
    <x v="1"/>
    <d v="2026-10-13T00:00:00"/>
    <x v="3"/>
    <x v="12"/>
    <n v="5700"/>
    <x v="12"/>
    <x v="1"/>
    <s v="EMPACADOS"/>
    <s v="L"/>
    <s v="CENTRO ORIENTE"/>
    <n v="0"/>
    <s v="BODEGA"/>
    <n v="0"/>
    <n v="0"/>
    <n v="0"/>
    <n v="0"/>
    <m/>
    <x v="0"/>
    <x v="0"/>
    <x v="0"/>
    <m/>
    <m/>
    <m/>
    <m/>
    <m/>
    <m/>
  </r>
  <r>
    <x v="1"/>
    <d v="2026-10-13T00:00:00"/>
    <x v="1"/>
    <x v="13"/>
    <n v="8344"/>
    <x v="13"/>
    <x v="1"/>
    <s v="VERDE"/>
    <s v="YUMBO"/>
    <s v="CENTRO ORIENTE"/>
    <n v="0"/>
    <s v="BODEGA"/>
    <n v="0"/>
    <n v="0"/>
    <n v="0"/>
    <n v="0"/>
    <m/>
    <x v="0"/>
    <x v="0"/>
    <x v="0"/>
    <m/>
    <m/>
    <m/>
    <m/>
    <m/>
    <m/>
  </r>
  <r>
    <x v="1"/>
    <d v="2026-10-13T00:00:00"/>
    <x v="0"/>
    <x v="4"/>
    <n v="78480"/>
    <x v="4"/>
    <x v="1"/>
    <s v="VERDE"/>
    <s v="XL"/>
    <s v="CENTRO ORIENTE"/>
    <n v="0"/>
    <s v="BODEGA"/>
    <n v="0"/>
    <n v="0"/>
    <n v="0"/>
    <n v="0"/>
    <m/>
    <x v="0"/>
    <x v="0"/>
    <x v="0"/>
    <m/>
    <m/>
    <m/>
    <m/>
    <m/>
    <m/>
  </r>
  <r>
    <x v="1"/>
    <d v="2026-10-13T00:00:00"/>
    <x v="3"/>
    <x v="4"/>
    <n v="85500"/>
    <x v="4"/>
    <x v="1"/>
    <s v="VERDE"/>
    <s v="XL"/>
    <s v="CENTRO ORIENTE"/>
    <n v="0"/>
    <s v="BODEGA"/>
    <n v="0"/>
    <n v="0"/>
    <n v="0"/>
    <n v="0"/>
    <m/>
    <x v="0"/>
    <x v="0"/>
    <x v="0"/>
    <m/>
    <m/>
    <m/>
    <m/>
    <m/>
    <m/>
  </r>
  <r>
    <x v="1"/>
    <d v="2026-10-13T00:00:00"/>
    <x v="3"/>
    <x v="14"/>
    <n v="47520"/>
    <x v="14"/>
    <x v="1"/>
    <s v="EMPACADOS"/>
    <s v="XL"/>
    <s v="CENTRO ORIENTE"/>
    <n v="0"/>
    <s v="BODEGA"/>
    <n v="0"/>
    <n v="0"/>
    <n v="0"/>
    <n v="0"/>
    <m/>
    <x v="0"/>
    <x v="0"/>
    <x v="0"/>
    <m/>
    <m/>
    <m/>
    <m/>
    <m/>
    <m/>
  </r>
  <r>
    <x v="1"/>
    <d v="2026-10-13T00:00:00"/>
    <x v="1"/>
    <x v="14"/>
    <n v="141000"/>
    <x v="14"/>
    <x v="1"/>
    <s v="EMPACADOS"/>
    <s v="XL"/>
    <s v="CENTRO ORIENTE"/>
    <n v="0"/>
    <s v="BODEGA"/>
    <n v="0"/>
    <n v="0"/>
    <n v="0"/>
    <n v="0"/>
    <m/>
    <x v="0"/>
    <x v="0"/>
    <x v="0"/>
    <m/>
    <m/>
    <m/>
    <m/>
    <m/>
    <m/>
  </r>
  <r>
    <x v="1"/>
    <d v="2026-10-13T00:00:00"/>
    <x v="0"/>
    <x v="5"/>
    <n v="6960"/>
    <x v="5"/>
    <x v="1"/>
    <s v="VERDE"/>
    <s v="L"/>
    <s v="CENTRO ORIENTE"/>
    <n v="0"/>
    <s v="BODEGA"/>
    <n v="0"/>
    <n v="0"/>
    <n v="0"/>
    <n v="0"/>
    <m/>
    <x v="0"/>
    <x v="0"/>
    <x v="0"/>
    <m/>
    <m/>
    <m/>
    <m/>
    <m/>
    <m/>
  </r>
  <r>
    <x v="1"/>
    <d v="2026-10-13T00:00:00"/>
    <x v="5"/>
    <x v="5"/>
    <n v="40320"/>
    <x v="5"/>
    <x v="1"/>
    <s v="VERDE"/>
    <s v="L"/>
    <s v="CENTRO ORIENTE"/>
    <n v="0"/>
    <s v="BODEGA"/>
    <n v="0"/>
    <n v="0"/>
    <n v="0"/>
    <n v="0"/>
    <m/>
    <x v="0"/>
    <x v="0"/>
    <x v="0"/>
    <m/>
    <m/>
    <m/>
    <m/>
    <m/>
    <m/>
  </r>
  <r>
    <x v="1"/>
    <d v="2026-10-13T00:00:00"/>
    <x v="1"/>
    <x v="6"/>
    <n v="13800"/>
    <x v="6"/>
    <x v="1"/>
    <s v="EMPACADOS"/>
    <s v="L"/>
    <s v="CENTRO ORIENTE"/>
    <n v="0"/>
    <s v="BODEGA"/>
    <n v="0"/>
    <n v="0"/>
    <n v="0"/>
    <n v="0"/>
    <m/>
    <x v="0"/>
    <x v="0"/>
    <x v="0"/>
    <m/>
    <m/>
    <m/>
    <m/>
    <m/>
    <m/>
  </r>
  <r>
    <x v="1"/>
    <d v="2026-10-13T00:00:00"/>
    <x v="6"/>
    <x v="7"/>
    <n v="10560"/>
    <x v="7"/>
    <x v="1"/>
    <s v="VERDE"/>
    <s v="M"/>
    <s v="CENTRO ORIENTE"/>
    <n v="0"/>
    <s v="BODEGA"/>
    <n v="0"/>
    <n v="0"/>
    <n v="0"/>
    <n v="0"/>
    <m/>
    <x v="0"/>
    <x v="0"/>
    <x v="0"/>
    <m/>
    <m/>
    <m/>
    <m/>
    <m/>
    <m/>
  </r>
  <r>
    <x v="1"/>
    <d v="2026-10-13T00:00:00"/>
    <x v="0"/>
    <x v="7"/>
    <n v="21120"/>
    <x v="7"/>
    <x v="1"/>
    <s v="VERDE"/>
    <s v="M"/>
    <s v="CENTRO ORIENTE"/>
    <n v="0"/>
    <s v="BODEGA"/>
    <n v="0"/>
    <n v="0"/>
    <n v="0"/>
    <n v="0"/>
    <m/>
    <x v="0"/>
    <x v="0"/>
    <x v="0"/>
    <m/>
    <m/>
    <m/>
    <m/>
    <m/>
    <m/>
  </r>
  <r>
    <x v="1"/>
    <d v="2026-10-13T00:00:00"/>
    <x v="0"/>
    <x v="15"/>
    <n v="2080"/>
    <x v="15"/>
    <x v="1"/>
    <s v="EMPACADOS"/>
    <s v="XL"/>
    <s v="CENTRO ORIENTE"/>
    <n v="0"/>
    <s v="BODEGA"/>
    <n v="0"/>
    <n v="0"/>
    <s v="TAT"/>
    <n v="0"/>
    <m/>
    <x v="0"/>
    <x v="0"/>
    <x v="0"/>
    <m/>
    <m/>
    <m/>
    <m/>
    <m/>
    <m/>
  </r>
  <r>
    <x v="1"/>
    <d v="2026-10-13T00:00:00"/>
    <x v="0"/>
    <x v="0"/>
    <n v="1080"/>
    <x v="0"/>
    <x v="1"/>
    <s v="EMPACADOS"/>
    <s v="L"/>
    <s v="CENTRO ORIENTE"/>
    <n v="0"/>
    <s v="BODEGA"/>
    <n v="0"/>
    <n v="0"/>
    <n v="0"/>
    <n v="0"/>
    <m/>
    <x v="0"/>
    <x v="0"/>
    <x v="0"/>
    <m/>
    <m/>
    <m/>
    <m/>
    <m/>
    <m/>
  </r>
  <r>
    <x v="2"/>
    <d v="2026-10-13T00:00:00"/>
    <x v="5"/>
    <x v="16"/>
    <n v="109440"/>
    <x v="16"/>
    <x v="2"/>
    <s v="EMPACADOS"/>
    <s v="AA"/>
    <s v="CENTRO EMPAQUES"/>
    <n v="0"/>
    <s v="BODEGA"/>
    <n v="0"/>
    <n v="0"/>
    <n v="0"/>
    <n v="0"/>
    <m/>
    <x v="0"/>
    <x v="0"/>
    <x v="0"/>
    <m/>
    <m/>
    <m/>
    <m/>
    <m/>
    <m/>
  </r>
  <r>
    <x v="2"/>
    <d v="2026-10-13T00:00:00"/>
    <x v="7"/>
    <x v="16"/>
    <n v="109728"/>
    <x v="16"/>
    <x v="2"/>
    <s v="EMPACADOS"/>
    <s v="AA"/>
    <s v="CENTRO EMPAQUES"/>
    <n v="0"/>
    <s v="BODEGA"/>
    <n v="0"/>
    <n v="0"/>
    <n v="0"/>
    <n v="0"/>
    <m/>
    <x v="0"/>
    <x v="0"/>
    <x v="0"/>
    <m/>
    <m/>
    <m/>
    <m/>
    <m/>
    <m/>
  </r>
  <r>
    <x v="2"/>
    <d v="2026-10-13T00:00:00"/>
    <x v="8"/>
    <x v="16"/>
    <n v="73152"/>
    <x v="16"/>
    <x v="2"/>
    <s v="EMPACADOS"/>
    <s v="AA"/>
    <s v="CENTRO EMPAQUES"/>
    <n v="0"/>
    <s v="BODEGA"/>
    <n v="0"/>
    <n v="0"/>
    <n v="0"/>
    <n v="0"/>
    <m/>
    <x v="0"/>
    <x v="0"/>
    <x v="0"/>
    <m/>
    <m/>
    <m/>
    <m/>
    <m/>
    <m/>
  </r>
  <r>
    <x v="2"/>
    <d v="2026-10-13T00:00:00"/>
    <x v="7"/>
    <x v="17"/>
    <n v="1770"/>
    <x v="17"/>
    <x v="2"/>
    <s v="EMPACADOS"/>
    <s v="AA"/>
    <s v="CENTRO EMPAQUES"/>
    <n v="0"/>
    <s v="BODEGA"/>
    <n v="0"/>
    <n v="0"/>
    <n v="0"/>
    <n v="0"/>
    <m/>
    <x v="0"/>
    <x v="0"/>
    <x v="0"/>
    <m/>
    <m/>
    <m/>
    <m/>
    <m/>
    <m/>
  </r>
  <r>
    <x v="2"/>
    <d v="2026-10-13T00:00:00"/>
    <x v="7"/>
    <x v="18"/>
    <n v="21210"/>
    <x v="18"/>
    <x v="2"/>
    <s v="EMPACADOS"/>
    <s v="A"/>
    <s v="CENTRO EMPAQUES"/>
    <n v="0"/>
    <s v="BODEGA"/>
    <n v="0"/>
    <n v="0"/>
    <n v="0"/>
    <n v="0"/>
    <m/>
    <x v="0"/>
    <x v="0"/>
    <x v="0"/>
    <m/>
    <m/>
    <m/>
    <m/>
    <m/>
    <m/>
  </r>
  <r>
    <x v="2"/>
    <d v="2026-10-13T00:00:00"/>
    <x v="7"/>
    <x v="19"/>
    <n v="200167"/>
    <x v="19"/>
    <x v="2"/>
    <s v="GRIS SUELTO"/>
    <s v="AA"/>
    <s v="CENTRO EMPAQUES"/>
    <n v="0"/>
    <s v="BODEGA"/>
    <n v="0"/>
    <n v="0"/>
    <n v="0"/>
    <n v="0"/>
    <m/>
    <x v="0"/>
    <x v="0"/>
    <x v="0"/>
    <m/>
    <m/>
    <m/>
    <m/>
    <m/>
    <m/>
  </r>
  <r>
    <x v="2"/>
    <d v="2026-10-13T00:00:00"/>
    <x v="7"/>
    <x v="20"/>
    <n v="465912"/>
    <x v="20"/>
    <x v="2"/>
    <s v="GRIS SUELTO"/>
    <s v="A"/>
    <s v="CENTRO EMPAQUES"/>
    <n v="0"/>
    <s v="BODEGA"/>
    <n v="0"/>
    <n v="0"/>
    <n v="0"/>
    <n v="0"/>
    <m/>
    <x v="0"/>
    <x v="0"/>
    <x v="0"/>
    <m/>
    <m/>
    <m/>
    <m/>
    <m/>
    <m/>
  </r>
  <r>
    <x v="3"/>
    <d v="2026-10-13T00:00:00"/>
    <x v="1"/>
    <x v="3"/>
    <n v="300"/>
    <x v="3"/>
    <x v="3"/>
    <s v="EMPACADOS"/>
    <s v="L"/>
    <s v="CENTRO ORIENTE"/>
    <n v="0"/>
    <s v="BODEGA"/>
    <n v="0"/>
    <n v="0"/>
    <n v="0"/>
    <n v="0"/>
    <m/>
    <x v="0"/>
    <x v="0"/>
    <x v="0"/>
    <m/>
    <m/>
    <m/>
    <m/>
    <m/>
    <m/>
  </r>
  <r>
    <x v="3"/>
    <d v="2026-10-13T00:00:00"/>
    <x v="1"/>
    <x v="10"/>
    <n v="240"/>
    <x v="10"/>
    <x v="3"/>
    <s v="EMPACADOS"/>
    <s v="L"/>
    <s v="CENTRO ORIENTE"/>
    <n v="0"/>
    <s v="BODEGA"/>
    <n v="0"/>
    <n v="0"/>
    <n v="0"/>
    <n v="0"/>
    <m/>
    <x v="0"/>
    <x v="0"/>
    <x v="0"/>
    <m/>
    <m/>
    <m/>
    <m/>
    <m/>
    <m/>
  </r>
  <r>
    <x v="3"/>
    <d v="2026-10-13T00:00:00"/>
    <x v="5"/>
    <x v="10"/>
    <n v="600"/>
    <x v="10"/>
    <x v="3"/>
    <s v="EMPACADOS"/>
    <s v="L"/>
    <s v="CENTRO ORIENTE"/>
    <n v="0"/>
    <s v="BODEGA"/>
    <n v="0"/>
    <n v="0"/>
    <n v="0"/>
    <n v="0"/>
    <m/>
    <x v="0"/>
    <x v="0"/>
    <x v="0"/>
    <m/>
    <m/>
    <m/>
    <m/>
    <m/>
    <m/>
  </r>
  <r>
    <x v="3"/>
    <d v="2026-10-13T00:00:00"/>
    <x v="0"/>
    <x v="2"/>
    <n v="2400"/>
    <x v="2"/>
    <x v="3"/>
    <s v="EMPACADOS"/>
    <s v="XL"/>
    <s v="CENTRO ORIENTE"/>
    <n v="0"/>
    <s v="BODEGA"/>
    <n v="0"/>
    <n v="0"/>
    <n v="0"/>
    <n v="0"/>
    <m/>
    <x v="0"/>
    <x v="0"/>
    <x v="0"/>
    <m/>
    <m/>
    <m/>
    <m/>
    <m/>
    <m/>
  </r>
  <r>
    <x v="3"/>
    <d v="2026-10-13T00:00:00"/>
    <x v="3"/>
    <x v="21"/>
    <n v="2520"/>
    <x v="21"/>
    <x v="3"/>
    <s v="EMPACADOS"/>
    <s v="M"/>
    <s v="CENTRO ORIENTE"/>
    <n v="0"/>
    <s v="BODEGA"/>
    <n v="0"/>
    <n v="0"/>
    <n v="0"/>
    <n v="0"/>
    <m/>
    <x v="0"/>
    <x v="0"/>
    <x v="0"/>
    <m/>
    <m/>
    <m/>
    <m/>
    <m/>
    <m/>
  </r>
  <r>
    <x v="3"/>
    <d v="2026-10-13T00:00:00"/>
    <x v="0"/>
    <x v="22"/>
    <n v="4680"/>
    <x v="22"/>
    <x v="3"/>
    <s v="EMPACADOS"/>
    <s v="L"/>
    <s v="CENTRO ORIENTE"/>
    <n v="0"/>
    <s v="BODEGA"/>
    <n v="0"/>
    <n v="0"/>
    <n v="0"/>
    <n v="0"/>
    <m/>
    <x v="0"/>
    <x v="0"/>
    <x v="0"/>
    <m/>
    <m/>
    <m/>
    <m/>
    <m/>
    <m/>
  </r>
  <r>
    <x v="3"/>
    <d v="2026-10-13T00:00:00"/>
    <x v="2"/>
    <x v="22"/>
    <n v="2430"/>
    <x v="22"/>
    <x v="3"/>
    <s v="EMPACADOS"/>
    <s v="L"/>
    <s v="CENTRO ORIENTE"/>
    <n v="0"/>
    <s v="BODEGA"/>
    <n v="0"/>
    <n v="0"/>
    <n v="0"/>
    <n v="0"/>
    <m/>
    <x v="0"/>
    <x v="0"/>
    <x v="0"/>
    <m/>
    <m/>
    <m/>
    <m/>
    <m/>
    <m/>
  </r>
  <r>
    <x v="3"/>
    <d v="2026-10-13T00:00:00"/>
    <x v="0"/>
    <x v="0"/>
    <n v="2580"/>
    <x v="0"/>
    <x v="3"/>
    <s v="EMPACADOS"/>
    <s v="L"/>
    <s v="CENTRO ORIENTE"/>
    <n v="0"/>
    <s v="BODEGA"/>
    <n v="0"/>
    <n v="0"/>
    <n v="0"/>
    <n v="0"/>
    <m/>
    <x v="0"/>
    <x v="0"/>
    <x v="0"/>
    <m/>
    <m/>
    <m/>
    <m/>
    <m/>
    <m/>
  </r>
  <r>
    <x v="3"/>
    <d v="2026-10-13T00:00:00"/>
    <x v="1"/>
    <x v="23"/>
    <n v="1296"/>
    <x v="23"/>
    <x v="3"/>
    <s v="EMPACADOS"/>
    <s v="L"/>
    <s v="CENTRO ORIENTE"/>
    <n v="0"/>
    <s v="BODEGA"/>
    <n v="0"/>
    <n v="0"/>
    <n v="0"/>
    <n v="0"/>
    <m/>
    <x v="0"/>
    <x v="0"/>
    <x v="0"/>
    <m/>
    <m/>
    <m/>
    <m/>
    <m/>
    <m/>
  </r>
  <r>
    <x v="3"/>
    <d v="2026-10-13T00:00:00"/>
    <x v="2"/>
    <x v="23"/>
    <n v="144"/>
    <x v="23"/>
    <x v="3"/>
    <s v="EMPACADOS"/>
    <s v="L"/>
    <s v="CENTRO ORIENTE"/>
    <n v="0"/>
    <s v="BODEGA"/>
    <n v="0"/>
    <n v="0"/>
    <n v="0"/>
    <n v="0"/>
    <m/>
    <x v="0"/>
    <x v="0"/>
    <x v="0"/>
    <m/>
    <m/>
    <m/>
    <m/>
    <m/>
    <m/>
  </r>
  <r>
    <x v="3"/>
    <d v="2026-10-13T00:00:00"/>
    <x v="2"/>
    <x v="24"/>
    <n v="1770"/>
    <x v="24"/>
    <x v="3"/>
    <s v="EMPACADOS"/>
    <s v="XL"/>
    <s v="CENTRO ORIENTE"/>
    <n v="0"/>
    <s v="BODEGA"/>
    <n v="0"/>
    <n v="0"/>
    <n v="0"/>
    <n v="0"/>
    <m/>
    <x v="0"/>
    <x v="0"/>
    <x v="0"/>
    <m/>
    <m/>
    <m/>
    <m/>
    <m/>
    <m/>
  </r>
  <r>
    <x v="3"/>
    <d v="2026-10-13T00:00:00"/>
    <x v="3"/>
    <x v="24"/>
    <n v="540"/>
    <x v="24"/>
    <x v="3"/>
    <s v="EMPACADOS"/>
    <s v="XL"/>
    <s v="CENTRO ORIENTE"/>
    <n v="0"/>
    <s v="BODEGA"/>
    <n v="0"/>
    <n v="0"/>
    <n v="0"/>
    <n v="0"/>
    <m/>
    <x v="0"/>
    <x v="0"/>
    <x v="0"/>
    <m/>
    <m/>
    <m/>
    <m/>
    <m/>
    <m/>
  </r>
  <r>
    <x v="3"/>
    <d v="2026-10-13T00:00:00"/>
    <x v="3"/>
    <x v="25"/>
    <n v="100"/>
    <x v="25"/>
    <x v="3"/>
    <s v="EMPACADOS"/>
    <s v="YUMBO"/>
    <s v="CENTRO ORIENTE"/>
    <n v="0"/>
    <s v="BODEGA"/>
    <n v="0"/>
    <n v="0"/>
    <n v="0"/>
    <n v="0"/>
    <m/>
    <x v="0"/>
    <x v="0"/>
    <x v="0"/>
    <m/>
    <m/>
    <m/>
    <m/>
    <m/>
    <m/>
  </r>
  <r>
    <x v="3"/>
    <d v="2026-10-13T00:00:00"/>
    <x v="1"/>
    <x v="26"/>
    <n v="12177"/>
    <x v="26"/>
    <x v="3"/>
    <s v="VERDE"/>
    <s v="L"/>
    <s v="CENTRO ORIENTE"/>
    <n v="0"/>
    <s v="BODEGA"/>
    <n v="0"/>
    <n v="0"/>
    <n v="0"/>
    <n v="0"/>
    <m/>
    <x v="0"/>
    <x v="0"/>
    <x v="0"/>
    <m/>
    <m/>
    <m/>
    <m/>
    <m/>
    <m/>
  </r>
  <r>
    <x v="3"/>
    <d v="2026-10-13T00:00:00"/>
    <x v="1"/>
    <x v="27"/>
    <n v="10264"/>
    <x v="27"/>
    <x v="3"/>
    <s v="VERDE"/>
    <s v="M"/>
    <s v="CENTRO ORIENTE"/>
    <n v="0"/>
    <s v="BODEGA"/>
    <n v="0"/>
    <n v="0"/>
    <n v="0"/>
    <n v="0"/>
    <m/>
    <x v="0"/>
    <x v="0"/>
    <x v="0"/>
    <m/>
    <m/>
    <m/>
    <m/>
    <m/>
    <m/>
  </r>
  <r>
    <x v="4"/>
    <d v="2026-10-13T00:00:00"/>
    <x v="1"/>
    <x v="2"/>
    <n v="9000"/>
    <x v="2"/>
    <x v="4"/>
    <s v="EMPACADOS"/>
    <s v="XL"/>
    <s v="OCCIDENTE"/>
    <n v="0"/>
    <s v="BODEGA"/>
    <n v="0"/>
    <n v="0"/>
    <n v="0"/>
    <n v="0"/>
    <m/>
    <x v="0"/>
    <x v="0"/>
    <x v="0"/>
    <m/>
    <m/>
    <m/>
    <m/>
    <m/>
    <m/>
  </r>
  <r>
    <x v="4"/>
    <d v="2026-10-13T00:00:00"/>
    <x v="3"/>
    <x v="2"/>
    <n v="3855"/>
    <x v="2"/>
    <x v="4"/>
    <s v="EMPACADOS"/>
    <s v="XL"/>
    <s v="OCCIDENTE"/>
    <n v="0"/>
    <s v="BODEGA"/>
    <n v="0"/>
    <n v="0"/>
    <n v="0"/>
    <n v="0"/>
    <m/>
    <x v="0"/>
    <x v="0"/>
    <x v="0"/>
    <m/>
    <m/>
    <m/>
    <m/>
    <m/>
    <m/>
  </r>
  <r>
    <x v="4"/>
    <d v="2026-10-13T00:00:00"/>
    <x v="5"/>
    <x v="10"/>
    <n v="2724"/>
    <x v="10"/>
    <x v="4"/>
    <s v="EMPACADOS"/>
    <s v="L"/>
    <s v="OCCIDENTE"/>
    <n v="0"/>
    <s v="BODEGA"/>
    <n v="0"/>
    <n v="0"/>
    <n v="0"/>
    <n v="0"/>
    <m/>
    <x v="0"/>
    <x v="0"/>
    <x v="0"/>
    <m/>
    <m/>
    <m/>
    <m/>
    <m/>
    <m/>
  </r>
  <r>
    <x v="4"/>
    <d v="2026-10-13T00:00:00"/>
    <x v="5"/>
    <x v="28"/>
    <n v="56460"/>
    <x v="28"/>
    <x v="4"/>
    <s v="EMPACADOS"/>
    <s v="L"/>
    <s v="OCCIDENTE"/>
    <n v="0"/>
    <s v="BODEGA"/>
    <n v="0"/>
    <n v="0"/>
    <n v="0"/>
    <n v="0"/>
    <m/>
    <x v="0"/>
    <x v="0"/>
    <x v="0"/>
    <m/>
    <m/>
    <m/>
    <m/>
    <m/>
    <m/>
  </r>
  <r>
    <x v="4"/>
    <d v="2026-10-13T00:00:00"/>
    <x v="5"/>
    <x v="13"/>
    <n v="12960"/>
    <x v="13"/>
    <x v="4"/>
    <s v="VERDE"/>
    <s v="YUMBO"/>
    <s v="OCCIDENTE"/>
    <n v="0"/>
    <s v="BODEGA"/>
    <n v="0"/>
    <n v="0"/>
    <n v="0"/>
    <n v="0"/>
    <m/>
    <x v="0"/>
    <x v="0"/>
    <x v="0"/>
    <m/>
    <m/>
    <m/>
    <m/>
    <m/>
    <m/>
  </r>
  <r>
    <x v="4"/>
    <d v="2026-10-13T00:00:00"/>
    <x v="3"/>
    <x v="13"/>
    <n v="4320"/>
    <x v="13"/>
    <x v="4"/>
    <s v="VERDE"/>
    <s v="YUMBO"/>
    <s v="OCCIDENTE"/>
    <n v="0"/>
    <s v="BODEGA"/>
    <n v="0"/>
    <n v="0"/>
    <n v="0"/>
    <n v="0"/>
    <m/>
    <x v="0"/>
    <x v="0"/>
    <x v="0"/>
    <m/>
    <m/>
    <m/>
    <m/>
    <m/>
    <m/>
  </r>
  <r>
    <x v="4"/>
    <d v="2026-10-13T00:00:00"/>
    <x v="0"/>
    <x v="13"/>
    <n v="3228"/>
    <x v="13"/>
    <x v="4"/>
    <s v="VERDE"/>
    <s v="YUMBO"/>
    <s v="OCCIDENTE"/>
    <n v="0"/>
    <s v="BODEGA"/>
    <n v="0"/>
    <n v="0"/>
    <n v="0"/>
    <n v="0"/>
    <m/>
    <x v="0"/>
    <x v="0"/>
    <x v="0"/>
    <m/>
    <m/>
    <m/>
    <m/>
    <m/>
    <m/>
  </r>
  <r>
    <x v="4"/>
    <d v="2026-10-13T00:00:00"/>
    <x v="1"/>
    <x v="4"/>
    <n v="64800"/>
    <x v="4"/>
    <x v="4"/>
    <s v="VERDE"/>
    <s v="XL"/>
    <s v="OCCIDENTE"/>
    <n v="0"/>
    <s v="BODEGA"/>
    <n v="0"/>
    <n v="0"/>
    <n v="0"/>
    <n v="0"/>
    <m/>
    <x v="0"/>
    <x v="0"/>
    <x v="0"/>
    <m/>
    <m/>
    <m/>
    <m/>
    <m/>
    <m/>
  </r>
  <r>
    <x v="4"/>
    <d v="2026-10-13T00:00:00"/>
    <x v="3"/>
    <x v="4"/>
    <n v="106640"/>
    <x v="4"/>
    <x v="4"/>
    <s v="VERDE"/>
    <s v="XL"/>
    <s v="OCCIDENTE"/>
    <n v="0"/>
    <s v="BODEGA"/>
    <n v="0"/>
    <n v="0"/>
    <n v="0"/>
    <n v="0"/>
    <m/>
    <x v="0"/>
    <x v="0"/>
    <x v="0"/>
    <m/>
    <m/>
    <m/>
    <m/>
    <m/>
    <m/>
  </r>
  <r>
    <x v="4"/>
    <d v="2026-10-13T00:00:00"/>
    <x v="5"/>
    <x v="14"/>
    <n v="7920"/>
    <x v="14"/>
    <x v="4"/>
    <s v="EMPACADOS"/>
    <s v="XL"/>
    <s v="OCCIDENTE"/>
    <n v="0"/>
    <s v="BODEGA"/>
    <n v="0"/>
    <n v="0"/>
    <n v="0"/>
    <n v="0"/>
    <m/>
    <x v="0"/>
    <x v="0"/>
    <x v="0"/>
    <m/>
    <m/>
    <m/>
    <m/>
    <m/>
    <m/>
  </r>
  <r>
    <x v="4"/>
    <d v="2026-10-13T00:00:00"/>
    <x v="1"/>
    <x v="14"/>
    <n v="9840"/>
    <x v="14"/>
    <x v="4"/>
    <s v="EMPACADOS"/>
    <s v="XL"/>
    <s v="OCCIDENTE"/>
    <n v="0"/>
    <s v="BODEGA"/>
    <n v="0"/>
    <n v="0"/>
    <n v="0"/>
    <n v="0"/>
    <m/>
    <x v="0"/>
    <x v="0"/>
    <x v="0"/>
    <m/>
    <m/>
    <m/>
    <m/>
    <m/>
    <m/>
  </r>
  <r>
    <x v="4"/>
    <d v="2026-10-13T00:00:00"/>
    <x v="3"/>
    <x v="14"/>
    <n v="6150"/>
    <x v="14"/>
    <x v="4"/>
    <s v="EMPACADOS"/>
    <s v="XL"/>
    <s v="OCCIDENTE"/>
    <n v="0"/>
    <s v="BODEGA"/>
    <n v="0"/>
    <n v="0"/>
    <n v="0"/>
    <n v="0"/>
    <m/>
    <x v="0"/>
    <x v="0"/>
    <x v="0"/>
    <m/>
    <m/>
    <m/>
    <m/>
    <m/>
    <m/>
  </r>
  <r>
    <x v="4"/>
    <d v="2026-10-13T00:00:00"/>
    <x v="5"/>
    <x v="5"/>
    <n v="18240"/>
    <x v="5"/>
    <x v="4"/>
    <s v="VERDE"/>
    <s v="L"/>
    <s v="OCCIDENTE"/>
    <n v="0"/>
    <s v="BODEGA"/>
    <n v="0"/>
    <n v="0"/>
    <n v="0"/>
    <n v="0"/>
    <m/>
    <x v="0"/>
    <x v="0"/>
    <x v="0"/>
    <m/>
    <m/>
    <m/>
    <m/>
    <m/>
    <m/>
  </r>
  <r>
    <x v="4"/>
    <d v="2026-10-13T00:00:00"/>
    <x v="1"/>
    <x v="5"/>
    <n v="25920"/>
    <x v="5"/>
    <x v="4"/>
    <s v="VERDE"/>
    <s v="L"/>
    <s v="OCCIDENTE"/>
    <n v="0"/>
    <s v="BODEGA"/>
    <n v="0"/>
    <n v="0"/>
    <n v="0"/>
    <n v="0"/>
    <m/>
    <x v="0"/>
    <x v="0"/>
    <x v="0"/>
    <m/>
    <m/>
    <m/>
    <m/>
    <m/>
    <m/>
  </r>
  <r>
    <x v="4"/>
    <d v="2026-10-13T00:00:00"/>
    <x v="3"/>
    <x v="5"/>
    <n v="121200"/>
    <x v="5"/>
    <x v="4"/>
    <s v="VERDE"/>
    <s v="L"/>
    <s v="OCCIDENTE"/>
    <n v="0"/>
    <s v="BODEGA"/>
    <n v="0"/>
    <n v="0"/>
    <n v="0"/>
    <n v="0"/>
    <m/>
    <x v="0"/>
    <x v="0"/>
    <x v="0"/>
    <m/>
    <m/>
    <m/>
    <m/>
    <m/>
    <m/>
  </r>
  <r>
    <x v="4"/>
    <d v="2026-10-13T00:00:00"/>
    <x v="2"/>
    <x v="5"/>
    <n v="64328"/>
    <x v="5"/>
    <x v="4"/>
    <s v="VERDE"/>
    <s v="L"/>
    <s v="OCCIDENTE"/>
    <n v="0"/>
    <s v="BODEGA"/>
    <n v="0"/>
    <n v="0"/>
    <n v="0"/>
    <n v="0"/>
    <m/>
    <x v="0"/>
    <x v="0"/>
    <x v="0"/>
    <m/>
    <m/>
    <m/>
    <m/>
    <m/>
    <m/>
  </r>
  <r>
    <x v="4"/>
    <d v="2026-10-13T00:00:00"/>
    <x v="5"/>
    <x v="6"/>
    <n v="1800"/>
    <x v="6"/>
    <x v="4"/>
    <s v="EMPACADOS"/>
    <s v="L"/>
    <s v="OCCIDENTE"/>
    <n v="0"/>
    <s v="BODEGA"/>
    <n v="0"/>
    <n v="0"/>
    <n v="0"/>
    <n v="0"/>
    <m/>
    <x v="0"/>
    <x v="0"/>
    <x v="0"/>
    <m/>
    <m/>
    <m/>
    <m/>
    <m/>
    <m/>
  </r>
  <r>
    <x v="4"/>
    <d v="2026-10-13T00:00:00"/>
    <x v="1"/>
    <x v="6"/>
    <n v="3360"/>
    <x v="6"/>
    <x v="4"/>
    <s v="EMPACADOS"/>
    <s v="L"/>
    <s v="OCCIDENTE"/>
    <n v="0"/>
    <s v="BODEGA"/>
    <n v="0"/>
    <n v="0"/>
    <n v="0"/>
    <n v="0"/>
    <m/>
    <x v="0"/>
    <x v="0"/>
    <x v="0"/>
    <m/>
    <m/>
    <m/>
    <m/>
    <m/>
    <m/>
  </r>
  <r>
    <x v="4"/>
    <d v="2026-10-13T00:00:00"/>
    <x v="5"/>
    <x v="7"/>
    <n v="17280"/>
    <x v="7"/>
    <x v="4"/>
    <s v="VERDE"/>
    <s v="M"/>
    <s v="OCCIDENTE"/>
    <n v="0"/>
    <s v="BODEGA"/>
    <n v="0"/>
    <n v="0"/>
    <n v="0"/>
    <n v="0"/>
    <m/>
    <x v="0"/>
    <x v="0"/>
    <x v="0"/>
    <m/>
    <m/>
    <m/>
    <m/>
    <m/>
    <m/>
  </r>
  <r>
    <x v="4"/>
    <d v="2026-10-13T00:00:00"/>
    <x v="1"/>
    <x v="7"/>
    <n v="9510"/>
    <x v="7"/>
    <x v="4"/>
    <s v="VERDE"/>
    <s v="M"/>
    <s v="OCCIDENTE"/>
    <n v="0"/>
    <s v="BODEGA"/>
    <n v="0"/>
    <n v="0"/>
    <n v="0"/>
    <n v="0"/>
    <m/>
    <x v="0"/>
    <x v="0"/>
    <x v="0"/>
    <m/>
    <m/>
    <m/>
    <m/>
    <m/>
    <m/>
  </r>
  <r>
    <x v="4"/>
    <d v="2026-10-13T00:00:00"/>
    <x v="1"/>
    <x v="15"/>
    <n v="2520"/>
    <x v="15"/>
    <x v="4"/>
    <s v="EMPACADOS"/>
    <s v="XL"/>
    <s v="OCCIDENTE"/>
    <n v="0"/>
    <s v="BODEGA"/>
    <n v="0"/>
    <n v="0"/>
    <s v="TAT"/>
    <n v="0"/>
    <m/>
    <x v="0"/>
    <x v="0"/>
    <x v="0"/>
    <m/>
    <m/>
    <m/>
    <m/>
    <m/>
    <m/>
  </r>
  <r>
    <x v="4"/>
    <d v="2026-10-13T00:00:00"/>
    <x v="3"/>
    <x v="15"/>
    <n v="8100"/>
    <x v="15"/>
    <x v="4"/>
    <s v="EMPACADOS"/>
    <s v="XL"/>
    <s v="OCCIDENTE"/>
    <n v="0"/>
    <s v="BODEGA"/>
    <n v="0"/>
    <n v="0"/>
    <s v="TAT"/>
    <n v="0"/>
    <m/>
    <x v="0"/>
    <x v="0"/>
    <x v="0"/>
    <m/>
    <m/>
    <m/>
    <m/>
    <m/>
    <m/>
  </r>
  <r>
    <x v="4"/>
    <d v="2026-10-13T00:00:00"/>
    <x v="3"/>
    <x v="0"/>
    <n v="3600"/>
    <x v="0"/>
    <x v="4"/>
    <s v="EMPACADOS"/>
    <s v="L"/>
    <s v="OCCIDENTE"/>
    <n v="0"/>
    <s v="BODEGA"/>
    <n v="0"/>
    <n v="0"/>
    <n v="0"/>
    <n v="0"/>
    <m/>
    <x v="0"/>
    <x v="0"/>
    <x v="0"/>
    <m/>
    <m/>
    <m/>
    <m/>
    <m/>
    <m/>
  </r>
  <r>
    <x v="4"/>
    <d v="2026-10-13T00:00:00"/>
    <x v="0"/>
    <x v="0"/>
    <n v="1800"/>
    <x v="0"/>
    <x v="4"/>
    <s v="EMPACADOS"/>
    <s v="L"/>
    <s v="OCCIDENTE"/>
    <n v="0"/>
    <s v="BODEGA"/>
    <n v="0"/>
    <n v="0"/>
    <n v="0"/>
    <n v="0"/>
    <m/>
    <x v="0"/>
    <x v="0"/>
    <x v="0"/>
    <m/>
    <m/>
    <m/>
    <m/>
    <m/>
    <m/>
  </r>
  <r>
    <x v="4"/>
    <d v="2026-10-13T00:00:00"/>
    <x v="2"/>
    <x v="0"/>
    <n v="795"/>
    <x v="0"/>
    <x v="4"/>
    <s v="EMPACADOS"/>
    <s v="L"/>
    <s v="OCCIDENTE"/>
    <n v="0"/>
    <s v="BODEGA"/>
    <n v="0"/>
    <n v="0"/>
    <n v="0"/>
    <n v="0"/>
    <m/>
    <x v="0"/>
    <x v="0"/>
    <x v="0"/>
    <m/>
    <m/>
    <m/>
    <m/>
    <m/>
    <m/>
  </r>
  <r>
    <x v="5"/>
    <d v="2026-10-13T00:00:00"/>
    <x v="1"/>
    <x v="12"/>
    <n v="1500"/>
    <x v="12"/>
    <x v="5"/>
    <s v="EMPACADOS"/>
    <s v="L"/>
    <s v="CENTRO ORIENTE"/>
    <n v="0"/>
    <s v="BODEGA"/>
    <n v="0"/>
    <n v="0"/>
    <n v="0"/>
    <n v="0"/>
    <m/>
    <x v="0"/>
    <x v="0"/>
    <x v="0"/>
    <m/>
    <m/>
    <m/>
    <m/>
    <m/>
    <m/>
  </r>
  <r>
    <x v="5"/>
    <d v="2026-10-13T00:00:00"/>
    <x v="1"/>
    <x v="5"/>
    <n v="76477"/>
    <x v="5"/>
    <x v="5"/>
    <s v="VERDE"/>
    <s v="L"/>
    <s v="CENTRO ORIENTE"/>
    <n v="0"/>
    <s v="BODEGA"/>
    <n v="0"/>
    <n v="0"/>
    <n v="0"/>
    <n v="0"/>
    <m/>
    <x v="0"/>
    <x v="0"/>
    <x v="0"/>
    <m/>
    <m/>
    <m/>
    <m/>
    <m/>
    <m/>
  </r>
  <r>
    <x v="5"/>
    <d v="2026-10-13T00:00:00"/>
    <x v="6"/>
    <x v="5"/>
    <n v="17223"/>
    <x v="5"/>
    <x v="5"/>
    <s v="VERDE"/>
    <s v="L"/>
    <s v="CENTRO ORIENTE"/>
    <n v="0"/>
    <s v="BODEGA"/>
    <n v="0"/>
    <n v="0"/>
    <n v="0"/>
    <n v="0"/>
    <m/>
    <x v="0"/>
    <x v="0"/>
    <x v="0"/>
    <m/>
    <m/>
    <m/>
    <m/>
    <m/>
    <m/>
  </r>
  <r>
    <x v="5"/>
    <d v="2026-10-13T00:00:00"/>
    <x v="1"/>
    <x v="6"/>
    <n v="1800"/>
    <x v="6"/>
    <x v="5"/>
    <s v="EMPACADOS"/>
    <s v="L"/>
    <s v="CENTRO ORIENTE"/>
    <n v="0"/>
    <s v="BODEGA"/>
    <n v="0"/>
    <n v="0"/>
    <n v="0"/>
    <n v="0"/>
    <m/>
    <x v="0"/>
    <x v="0"/>
    <x v="0"/>
    <m/>
    <m/>
    <m/>
    <m/>
    <m/>
    <m/>
  </r>
  <r>
    <x v="5"/>
    <d v="2026-10-13T00:00:00"/>
    <x v="0"/>
    <x v="7"/>
    <n v="40127"/>
    <x v="7"/>
    <x v="5"/>
    <s v="VERDE"/>
    <s v="M"/>
    <s v="CENTRO ORIENTE"/>
    <n v="0"/>
    <s v="BODEGA"/>
    <n v="0"/>
    <n v="0"/>
    <n v="0"/>
    <n v="0"/>
    <m/>
    <x v="0"/>
    <x v="0"/>
    <x v="0"/>
    <m/>
    <m/>
    <m/>
    <m/>
    <m/>
    <m/>
  </r>
  <r>
    <x v="5"/>
    <d v="2026-10-13T00:00:00"/>
    <x v="1"/>
    <x v="15"/>
    <n v="1080"/>
    <x v="15"/>
    <x v="5"/>
    <s v="EMPACADOS"/>
    <s v="XL"/>
    <s v="CENTRO ORIENTE"/>
    <n v="0"/>
    <s v="BODEGA"/>
    <n v="0"/>
    <n v="0"/>
    <s v="TAT"/>
    <n v="0"/>
    <m/>
    <x v="0"/>
    <x v="0"/>
    <x v="0"/>
    <m/>
    <m/>
    <m/>
    <m/>
    <m/>
    <m/>
  </r>
  <r>
    <x v="5"/>
    <d v="2026-10-13T00:00:00"/>
    <x v="1"/>
    <x v="0"/>
    <n v="2445"/>
    <x v="0"/>
    <x v="5"/>
    <s v="EMPACADOS"/>
    <s v="L"/>
    <s v="CENTRO ORIENTE"/>
    <n v="0"/>
    <s v="BODEGA"/>
    <n v="0"/>
    <n v="0"/>
    <n v="0"/>
    <n v="0"/>
    <m/>
    <x v="0"/>
    <x v="0"/>
    <x v="0"/>
    <m/>
    <m/>
    <m/>
    <m/>
    <m/>
    <m/>
  </r>
  <r>
    <x v="5"/>
    <d v="2026-10-13T00:00:00"/>
    <x v="0"/>
    <x v="0"/>
    <n v="1920"/>
    <x v="0"/>
    <x v="5"/>
    <s v="EMPACADOS"/>
    <s v="L"/>
    <s v="CENTRO ORIENTE"/>
    <n v="0"/>
    <s v="BODEGA"/>
    <n v="0"/>
    <n v="0"/>
    <n v="0"/>
    <n v="0"/>
    <m/>
    <x v="0"/>
    <x v="0"/>
    <x v="0"/>
    <m/>
    <m/>
    <m/>
    <m/>
    <m/>
    <m/>
  </r>
  <r>
    <x v="5"/>
    <d v="2026-10-13T00:00:00"/>
    <x v="7"/>
    <x v="29"/>
    <n v="4320"/>
    <x v="29"/>
    <x v="5"/>
    <s v="EMPACADOS"/>
    <s v="AA"/>
    <s v="CENTRO ORIENTE"/>
    <n v="0"/>
    <s v="BODEGA"/>
    <n v="0"/>
    <n v="0"/>
    <n v="0"/>
    <n v="0"/>
    <m/>
    <x v="0"/>
    <x v="0"/>
    <x v="0"/>
    <m/>
    <m/>
    <m/>
    <m/>
    <m/>
    <m/>
  </r>
  <r>
    <x v="5"/>
    <d v="2026-10-13T00:00:00"/>
    <x v="1"/>
    <x v="29"/>
    <n v="8640"/>
    <x v="29"/>
    <x v="5"/>
    <s v="EMPACADOS"/>
    <s v="AA"/>
    <s v="CENTRO ORIENTE"/>
    <n v="0"/>
    <s v="BODEGA"/>
    <n v="0"/>
    <n v="0"/>
    <n v="0"/>
    <n v="0"/>
    <m/>
    <x v="0"/>
    <x v="0"/>
    <x v="0"/>
    <m/>
    <m/>
    <m/>
    <m/>
    <m/>
    <m/>
  </r>
  <r>
    <x v="5"/>
    <d v="2026-10-13T00:00:00"/>
    <x v="7"/>
    <x v="30"/>
    <n v="84240"/>
    <x v="30"/>
    <x v="5"/>
    <s v="EMPACADOS"/>
    <s v="A"/>
    <s v="CENTRO ORIENTE"/>
    <n v="0"/>
    <s v="BODEGA"/>
    <n v="0"/>
    <n v="0"/>
    <n v="0"/>
    <n v="0"/>
    <m/>
    <x v="0"/>
    <x v="0"/>
    <x v="0"/>
    <m/>
    <m/>
    <m/>
    <m/>
    <m/>
    <m/>
  </r>
  <r>
    <x v="5"/>
    <d v="2026-10-13T00:00:00"/>
    <x v="1"/>
    <x v="30"/>
    <n v="8640"/>
    <x v="30"/>
    <x v="5"/>
    <s v="EMPACADOS"/>
    <s v="A"/>
    <s v="CENTRO ORIENTE"/>
    <n v="0"/>
    <s v="BODEGA"/>
    <n v="0"/>
    <n v="0"/>
    <n v="0"/>
    <n v="0"/>
    <m/>
    <x v="0"/>
    <x v="0"/>
    <x v="0"/>
    <m/>
    <m/>
    <m/>
    <m/>
    <m/>
    <m/>
  </r>
  <r>
    <x v="5"/>
    <d v="2026-10-13T00:00:00"/>
    <x v="3"/>
    <x v="30"/>
    <n v="8640"/>
    <x v="30"/>
    <x v="5"/>
    <s v="EMPACADOS"/>
    <s v="A"/>
    <s v="CENTRO ORIENTE"/>
    <n v="0"/>
    <s v="BODEGA"/>
    <n v="0"/>
    <n v="0"/>
    <n v="0"/>
    <n v="0"/>
    <m/>
    <x v="0"/>
    <x v="0"/>
    <x v="0"/>
    <m/>
    <m/>
    <m/>
    <m/>
    <m/>
    <m/>
  </r>
  <r>
    <x v="6"/>
    <d v="2026-10-13T00:00:00"/>
    <x v="0"/>
    <x v="4"/>
    <n v="34560"/>
    <x v="4"/>
    <x v="6"/>
    <s v="VERDE"/>
    <s v="XL"/>
    <s v="OCCIDENTE"/>
    <n v="0"/>
    <s v="BODEGA"/>
    <n v="0"/>
    <n v="0"/>
    <n v="0"/>
    <n v="0"/>
    <m/>
    <x v="0"/>
    <x v="0"/>
    <x v="0"/>
    <m/>
    <m/>
    <m/>
    <m/>
    <m/>
    <m/>
  </r>
  <r>
    <x v="6"/>
    <d v="2026-10-13T00:00:00"/>
    <x v="6"/>
    <x v="4"/>
    <n v="84240"/>
    <x v="4"/>
    <x v="6"/>
    <s v="VERDE"/>
    <s v="XL"/>
    <s v="OCCIDENTE"/>
    <n v="0"/>
    <s v="BODEGA"/>
    <n v="0"/>
    <n v="0"/>
    <n v="0"/>
    <n v="0"/>
    <m/>
    <x v="0"/>
    <x v="0"/>
    <x v="0"/>
    <m/>
    <m/>
    <m/>
    <m/>
    <m/>
    <m/>
  </r>
  <r>
    <x v="6"/>
    <d v="2026-10-13T00:00:00"/>
    <x v="2"/>
    <x v="4"/>
    <n v="49320"/>
    <x v="4"/>
    <x v="6"/>
    <s v="VERDE"/>
    <s v="XL"/>
    <s v="OCCIDENTE"/>
    <n v="0"/>
    <s v="BODEGA"/>
    <n v="0"/>
    <n v="0"/>
    <n v="0"/>
    <n v="0"/>
    <m/>
    <x v="0"/>
    <x v="0"/>
    <x v="0"/>
    <m/>
    <m/>
    <m/>
    <m/>
    <m/>
    <m/>
  </r>
  <r>
    <x v="6"/>
    <d v="2026-10-13T00:00:00"/>
    <x v="3"/>
    <x v="4"/>
    <n v="83700"/>
    <x v="4"/>
    <x v="6"/>
    <s v="VERDE"/>
    <s v="XL"/>
    <s v="OCCIDENTE"/>
    <n v="0"/>
    <s v="BODEGA"/>
    <n v="0"/>
    <n v="0"/>
    <n v="0"/>
    <n v="0"/>
    <m/>
    <x v="0"/>
    <x v="0"/>
    <x v="0"/>
    <m/>
    <m/>
    <m/>
    <m/>
    <m/>
    <m/>
  </r>
  <r>
    <x v="6"/>
    <d v="2026-10-13T00:00:00"/>
    <x v="4"/>
    <x v="4"/>
    <n v="4260"/>
    <x v="4"/>
    <x v="6"/>
    <s v="VERDE"/>
    <s v="XL"/>
    <s v="OCCIDENTE"/>
    <n v="0"/>
    <s v="BODEGA"/>
    <n v="0"/>
    <n v="0"/>
    <n v="0"/>
    <n v="0"/>
    <m/>
    <x v="0"/>
    <x v="0"/>
    <x v="0"/>
    <m/>
    <m/>
    <m/>
    <m/>
    <m/>
    <m/>
  </r>
  <r>
    <x v="6"/>
    <d v="2026-10-13T00:00:00"/>
    <x v="5"/>
    <x v="4"/>
    <n v="34560"/>
    <x v="4"/>
    <x v="6"/>
    <s v="VERDE"/>
    <s v="XL"/>
    <s v="OCCIDENTE"/>
    <n v="0"/>
    <s v="BODEGA"/>
    <n v="0"/>
    <n v="0"/>
    <n v="0"/>
    <n v="0"/>
    <m/>
    <x v="0"/>
    <x v="0"/>
    <x v="0"/>
    <m/>
    <m/>
    <m/>
    <m/>
    <m/>
    <m/>
  </r>
  <r>
    <x v="6"/>
    <d v="2026-10-13T00:00:00"/>
    <x v="1"/>
    <x v="5"/>
    <n v="86400"/>
    <x v="5"/>
    <x v="6"/>
    <s v="VERDE"/>
    <s v="L"/>
    <s v="OCCIDENTE"/>
    <n v="0"/>
    <s v="BODEGA"/>
    <n v="0"/>
    <n v="0"/>
    <n v="0"/>
    <n v="0"/>
    <m/>
    <x v="0"/>
    <x v="0"/>
    <x v="0"/>
    <m/>
    <m/>
    <m/>
    <m/>
    <m/>
    <m/>
  </r>
  <r>
    <x v="6"/>
    <d v="2026-10-13T00:00:00"/>
    <x v="0"/>
    <x v="5"/>
    <n v="43200"/>
    <x v="5"/>
    <x v="6"/>
    <s v="VERDE"/>
    <s v="L"/>
    <s v="OCCIDENTE"/>
    <n v="0"/>
    <s v="BODEGA"/>
    <n v="0"/>
    <n v="0"/>
    <n v="0"/>
    <n v="0"/>
    <m/>
    <x v="0"/>
    <x v="0"/>
    <x v="0"/>
    <m/>
    <m/>
    <m/>
    <m/>
    <m/>
    <m/>
  </r>
  <r>
    <x v="6"/>
    <d v="2026-10-13T00:00:00"/>
    <x v="3"/>
    <x v="14"/>
    <n v="31920"/>
    <x v="14"/>
    <x v="6"/>
    <s v="EMPACADOS"/>
    <s v="XL"/>
    <s v="OCCIDENTE"/>
    <n v="0"/>
    <s v="BODEGA"/>
    <n v="0"/>
    <n v="0"/>
    <n v="0"/>
    <n v="0"/>
    <m/>
    <x v="0"/>
    <x v="0"/>
    <x v="0"/>
    <m/>
    <m/>
    <m/>
    <m/>
    <m/>
    <m/>
  </r>
  <r>
    <x v="6"/>
    <d v="2026-10-13T00:00:00"/>
    <x v="1"/>
    <x v="6"/>
    <n v="8040"/>
    <x v="6"/>
    <x v="6"/>
    <s v="EMPACADOS"/>
    <s v="L"/>
    <s v="OCCIDENTE"/>
    <n v="0"/>
    <s v="BODEGA"/>
    <n v="0"/>
    <n v="0"/>
    <n v="0"/>
    <n v="0"/>
    <m/>
    <x v="0"/>
    <x v="0"/>
    <x v="0"/>
    <m/>
    <m/>
    <m/>
    <m/>
    <m/>
    <m/>
  </r>
  <r>
    <x v="6"/>
    <d v="2026-10-13T00:00:00"/>
    <x v="3"/>
    <x v="13"/>
    <n v="4726"/>
    <x v="13"/>
    <x v="6"/>
    <s v="VERDE"/>
    <s v="YUMBO"/>
    <s v="OCCIDENTE"/>
    <n v="0"/>
    <s v="BODEGA"/>
    <n v="0"/>
    <n v="0"/>
    <n v="0"/>
    <n v="0"/>
    <m/>
    <x v="0"/>
    <x v="0"/>
    <x v="0"/>
    <m/>
    <m/>
    <m/>
    <m/>
    <m/>
    <m/>
  </r>
  <r>
    <x v="6"/>
    <d v="2026-10-13T00:00:00"/>
    <x v="3"/>
    <x v="7"/>
    <n v="6240"/>
    <x v="7"/>
    <x v="6"/>
    <s v="VERDE"/>
    <s v="M"/>
    <s v="OCCIDENTE"/>
    <n v="0"/>
    <s v="BODEGA"/>
    <n v="0"/>
    <n v="0"/>
    <n v="0"/>
    <n v="0"/>
    <m/>
    <x v="0"/>
    <x v="0"/>
    <x v="0"/>
    <m/>
    <m/>
    <m/>
    <m/>
    <m/>
    <m/>
  </r>
  <r>
    <x v="6"/>
    <d v="2026-10-13T00:00:00"/>
    <x v="1"/>
    <x v="9"/>
    <n v="9000"/>
    <x v="9"/>
    <x v="6"/>
    <s v="EMPACADOS"/>
    <s v="XL"/>
    <s v="OCCIDENTE"/>
    <n v="0"/>
    <s v="BODEGA"/>
    <n v="0"/>
    <n v="0"/>
    <n v="0"/>
    <n v="0"/>
    <m/>
    <x v="0"/>
    <x v="0"/>
    <x v="0"/>
    <m/>
    <m/>
    <m/>
    <m/>
    <m/>
    <m/>
  </r>
  <r>
    <x v="6"/>
    <d v="2026-10-13T00:00:00"/>
    <x v="0"/>
    <x v="9"/>
    <n v="5100"/>
    <x v="9"/>
    <x v="6"/>
    <s v="EMPACADOS"/>
    <s v="XL"/>
    <s v="OCCIDENTE"/>
    <n v="0"/>
    <s v="BODEGA"/>
    <n v="0"/>
    <n v="0"/>
    <n v="0"/>
    <n v="0"/>
    <m/>
    <x v="0"/>
    <x v="0"/>
    <x v="0"/>
    <m/>
    <m/>
    <m/>
    <m/>
    <m/>
    <m/>
  </r>
  <r>
    <x v="6"/>
    <d v="2026-10-13T00:00:00"/>
    <x v="1"/>
    <x v="12"/>
    <n v="9000"/>
    <x v="12"/>
    <x v="6"/>
    <s v="EMPACADOS"/>
    <s v="L"/>
    <s v="OCCIDENTE"/>
    <n v="0"/>
    <s v="BODEGA"/>
    <n v="0"/>
    <n v="0"/>
    <n v="0"/>
    <n v="0"/>
    <m/>
    <x v="0"/>
    <x v="0"/>
    <x v="0"/>
    <m/>
    <m/>
    <m/>
    <m/>
    <m/>
    <m/>
  </r>
  <r>
    <x v="6"/>
    <d v="2026-10-13T00:00:00"/>
    <x v="3"/>
    <x v="12"/>
    <n v="900"/>
    <x v="12"/>
    <x v="6"/>
    <s v="EMPACADOS"/>
    <s v="L"/>
    <s v="OCCIDENTE"/>
    <n v="0"/>
    <s v="BODEGA"/>
    <n v="0"/>
    <n v="0"/>
    <n v="0"/>
    <n v="0"/>
    <m/>
    <x v="0"/>
    <x v="0"/>
    <x v="0"/>
    <m/>
    <m/>
    <m/>
    <m/>
    <m/>
    <m/>
  </r>
  <r>
    <x v="6"/>
    <d v="2026-10-13T00:00:00"/>
    <x v="5"/>
    <x v="3"/>
    <n v="30000"/>
    <x v="3"/>
    <x v="6"/>
    <s v="EMPACADOS"/>
    <s v="L"/>
    <s v="OCCIDENTE"/>
    <n v="0"/>
    <s v="BODEGA"/>
    <n v="0"/>
    <n v="0"/>
    <n v="0"/>
    <n v="0"/>
    <m/>
    <x v="0"/>
    <x v="0"/>
    <x v="0"/>
    <m/>
    <m/>
    <m/>
    <m/>
    <m/>
    <m/>
  </r>
  <r>
    <x v="6"/>
    <d v="2026-10-13T00:00:00"/>
    <x v="1"/>
    <x v="3"/>
    <n v="24000"/>
    <x v="3"/>
    <x v="6"/>
    <s v="EMPACADOS"/>
    <s v="L"/>
    <s v="OCCIDENTE"/>
    <n v="0"/>
    <s v="BODEGA"/>
    <n v="0"/>
    <n v="0"/>
    <n v="0"/>
    <n v="0"/>
    <m/>
    <x v="0"/>
    <x v="0"/>
    <x v="0"/>
    <m/>
    <m/>
    <m/>
    <m/>
    <m/>
    <m/>
  </r>
  <r>
    <x v="6"/>
    <d v="2026-10-13T00:00:00"/>
    <x v="3"/>
    <x v="3"/>
    <n v="1800"/>
    <x v="3"/>
    <x v="6"/>
    <s v="EMPACADOS"/>
    <s v="L"/>
    <s v="OCCIDENTE"/>
    <n v="0"/>
    <s v="BODEGA"/>
    <n v="0"/>
    <n v="0"/>
    <n v="0"/>
    <n v="0"/>
    <m/>
    <x v="0"/>
    <x v="0"/>
    <x v="0"/>
    <m/>
    <m/>
    <m/>
    <m/>
    <m/>
    <m/>
  </r>
  <r>
    <x v="6"/>
    <d v="2026-10-13T00:00:00"/>
    <x v="3"/>
    <x v="2"/>
    <n v="15000"/>
    <x v="2"/>
    <x v="6"/>
    <s v="EMPACADOS"/>
    <s v="XL"/>
    <s v="OCCIDENTE"/>
    <n v="0"/>
    <s v="BODEGA"/>
    <n v="0"/>
    <n v="0"/>
    <n v="0"/>
    <n v="0"/>
    <m/>
    <x v="0"/>
    <x v="0"/>
    <x v="0"/>
    <m/>
    <m/>
    <m/>
    <m/>
    <m/>
    <m/>
  </r>
  <r>
    <x v="6"/>
    <d v="2026-10-13T00:00:00"/>
    <x v="2"/>
    <x v="10"/>
    <n v="840"/>
    <x v="10"/>
    <x v="6"/>
    <s v="EMPACADOS"/>
    <s v="L"/>
    <s v="OCCIDENTE"/>
    <n v="0"/>
    <s v="BODEGA"/>
    <n v="0"/>
    <n v="0"/>
    <n v="0"/>
    <n v="0"/>
    <m/>
    <x v="0"/>
    <x v="0"/>
    <x v="0"/>
    <m/>
    <m/>
    <m/>
    <m/>
    <m/>
    <m/>
  </r>
  <r>
    <x v="6"/>
    <d v="2026-10-13T00:00:00"/>
    <x v="7"/>
    <x v="31"/>
    <n v="600"/>
    <x v="31"/>
    <x v="6"/>
    <s v="EMPACADOS"/>
    <s v="XL"/>
    <s v="OCCIDENTE"/>
    <n v="0"/>
    <s v="BODEGA"/>
    <n v="0"/>
    <n v="0"/>
    <n v="0"/>
    <n v="0"/>
    <m/>
    <x v="0"/>
    <x v="0"/>
    <x v="0"/>
    <m/>
    <m/>
    <m/>
    <m/>
    <m/>
    <m/>
  </r>
  <r>
    <x v="6"/>
    <d v="2026-10-13T00:00:00"/>
    <x v="7"/>
    <x v="11"/>
    <n v="3600"/>
    <x v="11"/>
    <x v="6"/>
    <s v="EMPACADOS"/>
    <s v="L"/>
    <s v="OCCIDENTE"/>
    <n v="0"/>
    <s v="BODEGA"/>
    <n v="0"/>
    <n v="0"/>
    <n v="0"/>
    <n v="0"/>
    <m/>
    <x v="0"/>
    <x v="0"/>
    <x v="0"/>
    <m/>
    <m/>
    <m/>
    <m/>
    <m/>
    <m/>
  </r>
  <r>
    <x v="6"/>
    <d v="2026-10-13T00:00:00"/>
    <x v="7"/>
    <x v="32"/>
    <n v="600"/>
    <x v="32"/>
    <x v="6"/>
    <s v="EMPACADOS"/>
    <s v="L"/>
    <s v="OCCIDENTE"/>
    <n v="0"/>
    <s v="BODEGA"/>
    <n v="0"/>
    <n v="0"/>
    <n v="0"/>
    <n v="0"/>
    <m/>
    <x v="0"/>
    <x v="0"/>
    <x v="0"/>
    <m/>
    <m/>
    <m/>
    <m/>
    <m/>
    <m/>
  </r>
  <r>
    <x v="6"/>
    <d v="2026-10-13T00:00:00"/>
    <x v="5"/>
    <x v="5"/>
    <n v="17200"/>
    <x v="5"/>
    <x v="6"/>
    <s v="VERDE"/>
    <s v="L"/>
    <s v="OCCIDENTE"/>
    <n v="0"/>
    <s v="BODEGA"/>
    <n v="0"/>
    <n v="0"/>
    <n v="0"/>
    <n v="0"/>
    <m/>
    <x v="0"/>
    <x v="0"/>
    <x v="0"/>
    <m/>
    <m/>
    <m/>
    <m/>
    <m/>
    <m/>
  </r>
  <r>
    <x v="7"/>
    <d v="2026-10-13T00:00:00"/>
    <x v="0"/>
    <x v="0"/>
    <n v="1710"/>
    <x v="0"/>
    <x v="7"/>
    <s v="EMPACADOS"/>
    <s v="L"/>
    <s v="COSTA ORIENTE"/>
    <n v="0"/>
    <s v="BODEGA"/>
    <n v="0"/>
    <n v="0"/>
    <n v="0"/>
    <n v="0"/>
    <m/>
    <x v="0"/>
    <x v="0"/>
    <x v="0"/>
    <m/>
    <m/>
    <m/>
    <m/>
    <m/>
    <m/>
  </r>
  <r>
    <x v="7"/>
    <d v="2026-10-13T00:00:00"/>
    <x v="0"/>
    <x v="7"/>
    <n v="73570"/>
    <x v="7"/>
    <x v="7"/>
    <s v="VERDE"/>
    <s v="M"/>
    <s v="COSTA ORIENTE"/>
    <n v="0"/>
    <s v="BODEGA"/>
    <n v="0"/>
    <n v="0"/>
    <n v="0"/>
    <n v="0"/>
    <m/>
    <x v="0"/>
    <x v="0"/>
    <x v="0"/>
    <m/>
    <m/>
    <m/>
    <m/>
    <m/>
    <m/>
  </r>
  <r>
    <x v="7"/>
    <d v="2026-10-13T00:00:00"/>
    <x v="9"/>
    <x v="7"/>
    <n v="33636"/>
    <x v="7"/>
    <x v="7"/>
    <s v="VERDE"/>
    <s v="M"/>
    <s v="COSTA ORIENTE"/>
    <n v="0"/>
    <s v="BODEGA"/>
    <n v="0"/>
    <n v="0"/>
    <n v="0"/>
    <n v="0"/>
    <m/>
    <x v="0"/>
    <x v="0"/>
    <x v="0"/>
    <m/>
    <m/>
    <m/>
    <m/>
    <m/>
    <m/>
  </r>
  <r>
    <x v="7"/>
    <d v="2026-10-13T00:00:00"/>
    <x v="0"/>
    <x v="5"/>
    <n v="17601"/>
    <x v="5"/>
    <x v="7"/>
    <s v="VERDE"/>
    <s v="L"/>
    <s v="COSTA ORIENTE"/>
    <n v="0"/>
    <s v="BODEGA"/>
    <n v="0"/>
    <n v="0"/>
    <n v="0"/>
    <n v="0"/>
    <m/>
    <x v="0"/>
    <x v="0"/>
    <x v="0"/>
    <m/>
    <m/>
    <m/>
    <m/>
    <m/>
    <m/>
  </r>
  <r>
    <x v="8"/>
    <d v="2026-10-13T00:00:00"/>
    <x v="2"/>
    <x v="31"/>
    <n v="300"/>
    <x v="31"/>
    <x v="8"/>
    <s v="EMPACADOS"/>
    <s v="XL"/>
    <s v="COSTA ORIENTE"/>
    <n v="0"/>
    <s v="BODEGA"/>
    <n v="0"/>
    <n v="0"/>
    <n v="0"/>
    <n v="0"/>
    <m/>
    <x v="0"/>
    <x v="0"/>
    <x v="0"/>
    <m/>
    <m/>
    <m/>
    <m/>
    <m/>
    <m/>
  </r>
  <r>
    <x v="8"/>
    <d v="2026-10-13T00:00:00"/>
    <x v="2"/>
    <x v="33"/>
    <n v="1020"/>
    <x v="33"/>
    <x v="8"/>
    <s v="EMPACADOS"/>
    <s v="A"/>
    <s v="COSTA ORIENTE"/>
    <n v="0"/>
    <s v="BODEGA"/>
    <n v="0"/>
    <n v="0"/>
    <n v="0"/>
    <n v="0"/>
    <m/>
    <x v="0"/>
    <x v="0"/>
    <x v="0"/>
    <m/>
    <m/>
    <m/>
    <m/>
    <m/>
    <m/>
  </r>
  <r>
    <x v="8"/>
    <d v="2026-10-13T00:00:00"/>
    <x v="2"/>
    <x v="34"/>
    <n v="1020"/>
    <x v="34"/>
    <x v="8"/>
    <s v="EMPACADOS"/>
    <s v="B"/>
    <s v="COSTA ORIENTE"/>
    <n v="0"/>
    <s v="BODEGA"/>
    <n v="0"/>
    <n v="0"/>
    <n v="0"/>
    <n v="0"/>
    <m/>
    <x v="0"/>
    <x v="0"/>
    <x v="0"/>
    <m/>
    <m/>
    <m/>
    <m/>
    <m/>
    <m/>
  </r>
  <r>
    <x v="8"/>
    <d v="2026-10-13T00:00:00"/>
    <x v="3"/>
    <x v="5"/>
    <n v="10242"/>
    <x v="5"/>
    <x v="8"/>
    <s v="VERDE"/>
    <s v="L"/>
    <s v="COSTA ORIENTE"/>
    <n v="0"/>
    <s v="BODEGA"/>
    <n v="0"/>
    <n v="0"/>
    <n v="0"/>
    <n v="0"/>
    <m/>
    <x v="0"/>
    <x v="0"/>
    <x v="0"/>
    <m/>
    <m/>
    <m/>
    <m/>
    <m/>
    <m/>
  </r>
  <r>
    <x v="8"/>
    <d v="2026-10-13T00:00:00"/>
    <x v="3"/>
    <x v="7"/>
    <n v="16990"/>
    <x v="7"/>
    <x v="8"/>
    <s v="VERDE"/>
    <s v="M"/>
    <s v="COSTA ORIENTE"/>
    <n v="0"/>
    <s v="BODEGA"/>
    <n v="0"/>
    <n v="0"/>
    <n v="0"/>
    <n v="0"/>
    <m/>
    <x v="0"/>
    <x v="0"/>
    <x v="0"/>
    <m/>
    <m/>
    <m/>
    <m/>
    <m/>
    <m/>
  </r>
  <r>
    <x v="8"/>
    <d v="2026-10-13T00:00:00"/>
    <x v="2"/>
    <x v="24"/>
    <n v="15"/>
    <x v="24"/>
    <x v="8"/>
    <s v="EMPACADOS"/>
    <s v="XL"/>
    <s v="COSTA ORIENTE"/>
    <n v="0"/>
    <s v="BODEGA"/>
    <n v="0"/>
    <n v="0"/>
    <n v="0"/>
    <n v="0"/>
    <m/>
    <x v="0"/>
    <x v="0"/>
    <x v="0"/>
    <m/>
    <m/>
    <m/>
    <m/>
    <m/>
    <m/>
  </r>
  <r>
    <x v="8"/>
    <d v="2026-10-13T00:00:00"/>
    <x v="2"/>
    <x v="23"/>
    <n v="12"/>
    <x v="23"/>
    <x v="8"/>
    <s v="EMPACADOS"/>
    <s v="L"/>
    <s v="COSTA ORIENTE"/>
    <n v="0"/>
    <s v="BODEGA"/>
    <n v="0"/>
    <n v="0"/>
    <n v="0"/>
    <n v="0"/>
    <m/>
    <x v="0"/>
    <x v="0"/>
    <x v="0"/>
    <m/>
    <m/>
    <m/>
    <m/>
    <m/>
    <m/>
  </r>
  <r>
    <x v="8"/>
    <d v="2026-10-13T00:00:00"/>
    <x v="2"/>
    <x v="22"/>
    <n v="90"/>
    <x v="22"/>
    <x v="8"/>
    <s v="EMPACADOS"/>
    <s v="L"/>
    <s v="COSTA ORIENTE"/>
    <n v="0"/>
    <s v="BODEGA"/>
    <n v="0"/>
    <n v="0"/>
    <n v="0"/>
    <n v="0"/>
    <m/>
    <x v="0"/>
    <x v="0"/>
    <x v="0"/>
    <m/>
    <m/>
    <m/>
    <m/>
    <m/>
    <m/>
  </r>
  <r>
    <x v="9"/>
    <d v="2026-10-13T00:00:00"/>
    <x v="0"/>
    <x v="7"/>
    <n v="70726"/>
    <x v="7"/>
    <x v="9"/>
    <s v="VERDE"/>
    <s v="M"/>
    <s v="COSTA ORIENTE"/>
    <n v="0"/>
    <s v="BODEGA"/>
    <n v="0"/>
    <n v="0"/>
    <n v="0"/>
    <n v="0"/>
    <m/>
    <x v="0"/>
    <x v="0"/>
    <x v="0"/>
    <m/>
    <m/>
    <m/>
    <m/>
    <m/>
    <m/>
  </r>
  <r>
    <x v="9"/>
    <d v="2026-10-13T00:00:00"/>
    <x v="1"/>
    <x v="7"/>
    <n v="115119"/>
    <x v="7"/>
    <x v="9"/>
    <s v="VERDE"/>
    <s v="M"/>
    <s v="COSTA ORIENTE"/>
    <n v="0"/>
    <s v="BODEGA"/>
    <n v="0"/>
    <n v="0"/>
    <n v="0"/>
    <n v="0"/>
    <m/>
    <x v="0"/>
    <x v="0"/>
    <x v="0"/>
    <m/>
    <m/>
    <m/>
    <m/>
    <m/>
    <m/>
  </r>
  <r>
    <x v="9"/>
    <d v="2026-10-13T00:00:00"/>
    <x v="1"/>
    <x v="0"/>
    <n v="3600"/>
    <x v="0"/>
    <x v="9"/>
    <s v="EMPACADOS"/>
    <s v="L"/>
    <s v="COSTA ORIENTE"/>
    <n v="0"/>
    <s v="BODEGA"/>
    <n v="0"/>
    <n v="0"/>
    <n v="0"/>
    <n v="0"/>
    <m/>
    <x v="0"/>
    <x v="0"/>
    <x v="0"/>
    <m/>
    <m/>
    <m/>
    <m/>
    <m/>
    <m/>
  </r>
  <r>
    <x v="10"/>
    <d v="2026-10-13T00:00:00"/>
    <x v="5"/>
    <x v="35"/>
    <n v="98"/>
    <x v="35"/>
    <x v="10"/>
    <s v="GRIS SUELTO"/>
    <s v="C"/>
    <s v="PLANTAS"/>
    <n v="0"/>
    <s v="PLANTA CLASIFICACION"/>
    <n v="0"/>
    <n v="0"/>
    <n v="0"/>
    <n v="0"/>
    <m/>
    <x v="0"/>
    <x v="0"/>
    <x v="0"/>
    <m/>
    <m/>
    <m/>
    <m/>
    <m/>
    <m/>
  </r>
  <r>
    <x v="10"/>
    <d v="2026-10-13T00:00:00"/>
    <x v="7"/>
    <x v="35"/>
    <n v="4770"/>
    <x v="35"/>
    <x v="10"/>
    <s v="GRIS SUELTO"/>
    <s v="C"/>
    <s v="PLANTAS"/>
    <n v="0"/>
    <s v="PLANTA CLASIFICACION"/>
    <n v="0"/>
    <n v="0"/>
    <n v="0"/>
    <n v="0"/>
    <m/>
    <x v="0"/>
    <x v="0"/>
    <x v="0"/>
    <m/>
    <m/>
    <m/>
    <m/>
    <m/>
    <m/>
  </r>
  <r>
    <x v="10"/>
    <d v="2026-10-13T00:00:00"/>
    <x v="8"/>
    <x v="35"/>
    <n v="4344"/>
    <x v="35"/>
    <x v="10"/>
    <s v="GRIS SUELTO"/>
    <s v="C"/>
    <s v="PLANTAS"/>
    <n v="0"/>
    <s v="PLANTA CLASIFICACION"/>
    <n v="0"/>
    <n v="0"/>
    <n v="0"/>
    <n v="0"/>
    <m/>
    <x v="0"/>
    <x v="0"/>
    <x v="0"/>
    <m/>
    <m/>
    <m/>
    <m/>
    <m/>
    <m/>
  </r>
  <r>
    <x v="10"/>
    <d v="2026-10-13T00:00:00"/>
    <x v="8"/>
    <x v="2"/>
    <n v="39000"/>
    <x v="2"/>
    <x v="10"/>
    <s v="EMPACADOS"/>
    <s v="XL"/>
    <s v="PLANTAS"/>
    <n v="0"/>
    <s v="PLANTA CLASIFICACION"/>
    <n v="0"/>
    <n v="0"/>
    <n v="0"/>
    <n v="0"/>
    <m/>
    <x v="0"/>
    <x v="0"/>
    <x v="0"/>
    <m/>
    <m/>
    <m/>
    <m/>
    <m/>
    <m/>
  </r>
  <r>
    <x v="10"/>
    <d v="2026-10-13T00:00:00"/>
    <x v="5"/>
    <x v="13"/>
    <n v="40"/>
    <x v="13"/>
    <x v="10"/>
    <s v="VERDE"/>
    <s v="YUMBO"/>
    <s v="PLANTAS"/>
    <n v="0"/>
    <s v="PLANTA CLASIFICACION"/>
    <n v="0"/>
    <n v="0"/>
    <n v="0"/>
    <n v="0"/>
    <m/>
    <x v="0"/>
    <x v="0"/>
    <x v="0"/>
    <m/>
    <m/>
    <m/>
    <m/>
    <m/>
    <m/>
  </r>
  <r>
    <x v="10"/>
    <d v="2026-10-13T00:00:00"/>
    <x v="7"/>
    <x v="13"/>
    <n v="2748"/>
    <x v="13"/>
    <x v="10"/>
    <s v="VERDE"/>
    <s v="YUMBO"/>
    <s v="PLANTAS"/>
    <n v="0"/>
    <s v="PLANTA CLASIFICACION"/>
    <n v="0"/>
    <n v="0"/>
    <n v="0"/>
    <n v="0"/>
    <m/>
    <x v="0"/>
    <x v="0"/>
    <x v="0"/>
    <m/>
    <m/>
    <m/>
    <m/>
    <m/>
    <m/>
  </r>
  <r>
    <x v="10"/>
    <d v="2026-10-13T00:00:00"/>
    <x v="8"/>
    <x v="13"/>
    <n v="2471"/>
    <x v="13"/>
    <x v="10"/>
    <s v="VERDE"/>
    <s v="YUMBO"/>
    <s v="PLANTAS"/>
    <n v="0"/>
    <s v="PLANTA CLASIFICACION"/>
    <n v="0"/>
    <n v="0"/>
    <n v="0"/>
    <n v="0"/>
    <m/>
    <x v="0"/>
    <x v="0"/>
    <x v="0"/>
    <m/>
    <m/>
    <m/>
    <m/>
    <m/>
    <m/>
  </r>
  <r>
    <x v="10"/>
    <d v="2026-10-13T00:00:00"/>
    <x v="7"/>
    <x v="19"/>
    <n v="42393"/>
    <x v="19"/>
    <x v="10"/>
    <s v="GRIS SUELTO"/>
    <s v="AA"/>
    <s v="PLANTAS"/>
    <n v="0"/>
    <s v="PLANTA CLASIFICACION"/>
    <n v="0"/>
    <n v="0"/>
    <n v="0"/>
    <n v="0"/>
    <m/>
    <x v="0"/>
    <x v="0"/>
    <x v="0"/>
    <m/>
    <m/>
    <m/>
    <m/>
    <m/>
    <m/>
  </r>
  <r>
    <x v="10"/>
    <d v="2026-10-13T00:00:00"/>
    <x v="8"/>
    <x v="19"/>
    <n v="182400"/>
    <x v="19"/>
    <x v="10"/>
    <s v="GRIS SUELTO"/>
    <s v="AA"/>
    <s v="PLANTAS"/>
    <n v="0"/>
    <s v="PLANTA CLASIFICACION"/>
    <n v="0"/>
    <n v="0"/>
    <n v="0"/>
    <n v="0"/>
    <m/>
    <x v="0"/>
    <x v="0"/>
    <x v="0"/>
    <m/>
    <m/>
    <m/>
    <m/>
    <m/>
    <m/>
  </r>
  <r>
    <x v="10"/>
    <d v="2026-10-13T00:00:00"/>
    <x v="8"/>
    <x v="36"/>
    <n v="1989"/>
    <x v="36"/>
    <x v="10"/>
    <s v="GRIS SUELTO"/>
    <s v="B"/>
    <s v="PLANTAS"/>
    <n v="0"/>
    <s v="PLANTA CLASIFICACION"/>
    <n v="0"/>
    <n v="0"/>
    <n v="0"/>
    <n v="0"/>
    <m/>
    <x v="0"/>
    <x v="0"/>
    <x v="0"/>
    <m/>
    <m/>
    <m/>
    <m/>
    <m/>
    <m/>
  </r>
  <r>
    <x v="10"/>
    <d v="2026-10-13T00:00:00"/>
    <x v="1"/>
    <x v="4"/>
    <n v="31317"/>
    <x v="4"/>
    <x v="10"/>
    <s v="VERDE"/>
    <s v="XL"/>
    <s v="PLANTAS"/>
    <n v="0"/>
    <s v="PLANTA CLASIFICACION"/>
    <n v="0"/>
    <n v="0"/>
    <n v="0"/>
    <n v="0"/>
    <m/>
    <x v="0"/>
    <x v="0"/>
    <x v="0"/>
    <m/>
    <m/>
    <m/>
    <m/>
    <m/>
    <m/>
  </r>
  <r>
    <x v="10"/>
    <d v="2026-10-13T00:00:00"/>
    <x v="5"/>
    <x v="4"/>
    <n v="17160"/>
    <x v="4"/>
    <x v="10"/>
    <s v="VERDE"/>
    <s v="XL"/>
    <s v="PLANTAS"/>
    <n v="0"/>
    <s v="PLANTA CLASIFICACION"/>
    <n v="0"/>
    <n v="0"/>
    <n v="0"/>
    <n v="0"/>
    <m/>
    <x v="0"/>
    <x v="0"/>
    <x v="0"/>
    <m/>
    <m/>
    <m/>
    <m/>
    <m/>
    <m/>
  </r>
  <r>
    <x v="10"/>
    <d v="2026-10-13T00:00:00"/>
    <x v="7"/>
    <x v="4"/>
    <n v="25819"/>
    <x v="4"/>
    <x v="10"/>
    <s v="VERDE"/>
    <s v="XL"/>
    <s v="PLANTAS"/>
    <n v="0"/>
    <s v="PLANTA CLASIFICACION"/>
    <n v="0"/>
    <n v="0"/>
    <n v="0"/>
    <n v="0"/>
    <m/>
    <x v="0"/>
    <x v="0"/>
    <x v="0"/>
    <m/>
    <m/>
    <m/>
    <m/>
    <m/>
    <m/>
  </r>
  <r>
    <x v="10"/>
    <d v="2026-10-13T00:00:00"/>
    <x v="8"/>
    <x v="4"/>
    <n v="25740"/>
    <x v="4"/>
    <x v="10"/>
    <s v="VERDE"/>
    <s v="XL"/>
    <s v="PLANTAS"/>
    <n v="0"/>
    <s v="PLANTA CLASIFICACION"/>
    <n v="0"/>
    <n v="0"/>
    <n v="0"/>
    <n v="0"/>
    <m/>
    <x v="0"/>
    <x v="0"/>
    <x v="0"/>
    <m/>
    <m/>
    <m/>
    <m/>
    <m/>
    <m/>
  </r>
  <r>
    <x v="10"/>
    <d v="2026-10-13T00:00:00"/>
    <x v="8"/>
    <x v="5"/>
    <n v="23256"/>
    <x v="5"/>
    <x v="10"/>
    <s v="VERDE"/>
    <s v="L"/>
    <s v="PLANTAS"/>
    <n v="0"/>
    <s v="PLANTA CLASIFICACION"/>
    <n v="0"/>
    <n v="0"/>
    <n v="0"/>
    <n v="0"/>
    <m/>
    <x v="0"/>
    <x v="0"/>
    <x v="0"/>
    <m/>
    <m/>
    <m/>
    <m/>
    <m/>
    <m/>
  </r>
  <r>
    <x v="10"/>
    <d v="2026-10-13T00:00:00"/>
    <x v="1"/>
    <x v="7"/>
    <n v="120"/>
    <x v="7"/>
    <x v="10"/>
    <s v="VERDE"/>
    <s v="M"/>
    <s v="PLANTAS"/>
    <n v="0"/>
    <s v="PLANTA CLASIFICACION"/>
    <n v="0"/>
    <n v="0"/>
    <n v="0"/>
    <n v="0"/>
    <m/>
    <x v="0"/>
    <x v="0"/>
    <x v="0"/>
    <m/>
    <m/>
    <m/>
    <m/>
    <m/>
    <m/>
  </r>
  <r>
    <x v="10"/>
    <d v="2026-10-13T00:00:00"/>
    <x v="8"/>
    <x v="20"/>
    <n v="302316"/>
    <x v="20"/>
    <x v="10"/>
    <s v="GRIS SUELTO"/>
    <s v="A"/>
    <s v="PLANTAS"/>
    <n v="0"/>
    <s v="PLANTA CLASIFICACION"/>
    <n v="0"/>
    <n v="0"/>
    <n v="0"/>
    <n v="0"/>
    <m/>
    <x v="0"/>
    <x v="0"/>
    <x v="0"/>
    <m/>
    <m/>
    <m/>
    <m/>
    <m/>
    <m/>
  </r>
  <r>
    <x v="10"/>
    <d v="2026-10-13T00:00:00"/>
    <x v="8"/>
    <x v="37"/>
    <n v="3210"/>
    <x v="37"/>
    <x v="10"/>
    <s v="SEGUNDA"/>
    <s v="SEGUNDA"/>
    <s v="PLANTAS"/>
    <n v="0"/>
    <s v="PLANTA CLASIFICACION"/>
    <n v="0"/>
    <n v="0"/>
    <s v="SUCIO"/>
    <n v="0"/>
    <n v="72002"/>
    <x v="0"/>
    <x v="0"/>
    <x v="0"/>
    <m/>
    <m/>
    <m/>
    <m/>
    <m/>
    <m/>
  </r>
  <r>
    <x v="10"/>
    <d v="2026-10-13T00:00:00"/>
    <x v="5"/>
    <x v="38"/>
    <n v="18109"/>
    <x v="38"/>
    <x v="10"/>
    <s v="SEGUNDA"/>
    <s v="SEGUNDA"/>
    <s v="PLANTAS"/>
    <n v="0"/>
    <s v="PLANTA CLASIFICACION"/>
    <n v="0"/>
    <n v="0"/>
    <s v="PICADO"/>
    <n v="0"/>
    <n v="73001"/>
    <x v="0"/>
    <x v="0"/>
    <x v="0"/>
    <m/>
    <m/>
    <m/>
    <m/>
    <m/>
    <m/>
  </r>
  <r>
    <x v="10"/>
    <d v="2026-10-13T00:00:00"/>
    <x v="7"/>
    <x v="38"/>
    <n v="23404"/>
    <x v="38"/>
    <x v="10"/>
    <s v="SEGUNDA"/>
    <s v="SEGUNDA"/>
    <s v="PLANTAS"/>
    <n v="0"/>
    <s v="PLANTA CLASIFICACION"/>
    <n v="0"/>
    <n v="0"/>
    <s v="PICADO"/>
    <n v="0"/>
    <n v="73001"/>
    <x v="0"/>
    <x v="0"/>
    <x v="0"/>
    <m/>
    <m/>
    <m/>
    <m/>
    <m/>
    <m/>
  </r>
  <r>
    <x v="10"/>
    <d v="2026-10-13T00:00:00"/>
    <x v="8"/>
    <x v="38"/>
    <n v="20910"/>
    <x v="38"/>
    <x v="10"/>
    <s v="SEGUNDA"/>
    <s v="SEGUNDA"/>
    <s v="PLANTAS"/>
    <n v="0"/>
    <s v="PLANTA CLASIFICACION"/>
    <n v="0"/>
    <n v="0"/>
    <s v="PICADO"/>
    <n v="0"/>
    <n v="73001"/>
    <x v="0"/>
    <x v="0"/>
    <x v="0"/>
    <m/>
    <m/>
    <m/>
    <m/>
    <m/>
    <m/>
  </r>
  <r>
    <x v="10"/>
    <d v="2026-10-13T00:00:00"/>
    <x v="6"/>
    <x v="39"/>
    <n v="4224"/>
    <x v="39"/>
    <x v="10"/>
    <s v="GRIS SUELTO"/>
    <s v="AAA"/>
    <s v="PLANTAS"/>
    <n v="0"/>
    <s v="PLANTA CLASIFICACION"/>
    <n v="0"/>
    <n v="0"/>
    <n v="0"/>
    <n v="0"/>
    <n v="75201"/>
    <x v="1"/>
    <x v="0"/>
    <x v="0"/>
    <m/>
    <m/>
    <m/>
    <m/>
    <m/>
    <m/>
  </r>
  <r>
    <x v="10"/>
    <d v="2026-10-13T00:00:00"/>
    <x v="2"/>
    <x v="39"/>
    <n v="3206"/>
    <x v="39"/>
    <x v="10"/>
    <s v="GRIS SUELTO"/>
    <s v="AAA"/>
    <s v="PLANTAS"/>
    <n v="0"/>
    <s v="PLANTA CLASIFICACION"/>
    <n v="0"/>
    <n v="0"/>
    <n v="0"/>
    <n v="0"/>
    <n v="75201"/>
    <x v="1"/>
    <x v="0"/>
    <x v="0"/>
    <m/>
    <m/>
    <m/>
    <m/>
    <m/>
    <m/>
  </r>
  <r>
    <x v="10"/>
    <d v="2026-10-13T00:00:00"/>
    <x v="0"/>
    <x v="39"/>
    <n v="5940"/>
    <x v="39"/>
    <x v="10"/>
    <s v="GRIS SUELTO"/>
    <s v="AAA"/>
    <s v="PLANTAS"/>
    <n v="0"/>
    <s v="PLANTA CLASIFICACION"/>
    <n v="0"/>
    <n v="0"/>
    <n v="0"/>
    <n v="0"/>
    <n v="75201"/>
    <x v="1"/>
    <x v="0"/>
    <x v="0"/>
    <m/>
    <m/>
    <m/>
    <m/>
    <m/>
    <m/>
  </r>
  <r>
    <x v="10"/>
    <d v="2026-10-13T00:00:00"/>
    <x v="1"/>
    <x v="39"/>
    <n v="8038"/>
    <x v="39"/>
    <x v="10"/>
    <s v="GRIS SUELTO"/>
    <s v="AAA"/>
    <s v="PLANTAS"/>
    <n v="0"/>
    <s v="PLANTA CLASIFICACION"/>
    <n v="0"/>
    <n v="0"/>
    <n v="0"/>
    <n v="0"/>
    <n v="75201"/>
    <x v="0"/>
    <x v="0"/>
    <x v="0"/>
    <m/>
    <m/>
    <m/>
    <m/>
    <m/>
    <m/>
  </r>
  <r>
    <x v="10"/>
    <d v="2026-10-13T00:00:00"/>
    <x v="7"/>
    <x v="39"/>
    <n v="1667"/>
    <x v="39"/>
    <x v="10"/>
    <s v="GRIS SUELTO"/>
    <s v="AAA"/>
    <s v="PLANTAS"/>
    <n v="0"/>
    <s v="PLANTA CLASIFICACION"/>
    <n v="0"/>
    <n v="0"/>
    <n v="0"/>
    <n v="0"/>
    <n v="75201"/>
    <x v="0"/>
    <x v="0"/>
    <x v="0"/>
    <m/>
    <m/>
    <m/>
    <m/>
    <m/>
    <m/>
  </r>
  <r>
    <x v="10"/>
    <d v="2026-10-13T00:00:00"/>
    <x v="8"/>
    <x v="39"/>
    <n v="570"/>
    <x v="39"/>
    <x v="10"/>
    <s v="GRIS SUELTO"/>
    <s v="AAA"/>
    <s v="PLANTAS"/>
    <n v="0"/>
    <s v="PLANTA CLASIFICACION"/>
    <n v="0"/>
    <n v="0"/>
    <n v="0"/>
    <n v="0"/>
    <n v="75201"/>
    <x v="0"/>
    <x v="0"/>
    <x v="0"/>
    <m/>
    <m/>
    <m/>
    <m/>
    <m/>
    <m/>
  </r>
  <r>
    <x v="10"/>
    <d v="2026-10-13T00:00:00"/>
    <x v="1"/>
    <x v="40"/>
    <n v="90"/>
    <x v="40"/>
    <x v="10"/>
    <s v="GRIS SUELTO"/>
    <s v="AA"/>
    <s v="PLANTAS"/>
    <n v="0"/>
    <s v="PLANTA CLASIFICACION"/>
    <n v="0"/>
    <n v="0"/>
    <n v="0"/>
    <n v="0"/>
    <n v="75301"/>
    <x v="0"/>
    <x v="0"/>
    <x v="0"/>
    <m/>
    <m/>
    <m/>
    <m/>
    <m/>
    <m/>
  </r>
  <r>
    <x v="10"/>
    <d v="2026-10-13T00:00:00"/>
    <x v="7"/>
    <x v="40"/>
    <n v="11280"/>
    <x v="40"/>
    <x v="10"/>
    <s v="GRIS SUELTO"/>
    <s v="AA"/>
    <s v="PLANTAS"/>
    <n v="0"/>
    <s v="PLANTA CLASIFICACION"/>
    <n v="0"/>
    <n v="0"/>
    <n v="0"/>
    <n v="0"/>
    <n v="75301"/>
    <x v="0"/>
    <x v="0"/>
    <x v="0"/>
    <m/>
    <m/>
    <m/>
    <m/>
    <m/>
    <m/>
  </r>
  <r>
    <x v="10"/>
    <d v="2026-10-13T00:00:00"/>
    <x v="8"/>
    <x v="40"/>
    <n v="4080"/>
    <x v="40"/>
    <x v="10"/>
    <s v="GRIS SUELTO"/>
    <s v="AA"/>
    <s v="PLANTAS"/>
    <n v="0"/>
    <s v="PLANTA CLASIFICACION"/>
    <n v="0"/>
    <n v="0"/>
    <n v="0"/>
    <n v="0"/>
    <n v="75301"/>
    <x v="0"/>
    <x v="0"/>
    <x v="0"/>
    <m/>
    <m/>
    <m/>
    <m/>
    <m/>
    <m/>
  </r>
  <r>
    <x v="10"/>
    <d v="2026-10-13T00:00:00"/>
    <x v="1"/>
    <x v="41"/>
    <n v="76"/>
    <x v="41"/>
    <x v="10"/>
    <s v="GRIS SUELTO"/>
    <s v="A"/>
    <s v="PLANTAS"/>
    <n v="0"/>
    <s v="PLANTA CLASIFICACION"/>
    <n v="0"/>
    <n v="0"/>
    <n v="0"/>
    <n v="0"/>
    <n v="75401"/>
    <x v="0"/>
    <x v="0"/>
    <x v="0"/>
    <m/>
    <m/>
    <m/>
    <m/>
    <m/>
    <m/>
  </r>
  <r>
    <x v="10"/>
    <d v="2026-10-13T00:00:00"/>
    <x v="7"/>
    <x v="41"/>
    <n v="6287"/>
    <x v="41"/>
    <x v="10"/>
    <s v="GRIS SUELTO"/>
    <s v="A"/>
    <s v="PLANTAS"/>
    <n v="0"/>
    <s v="PLANTA CLASIFICACION"/>
    <n v="0"/>
    <n v="0"/>
    <n v="0"/>
    <n v="0"/>
    <n v="75401"/>
    <x v="0"/>
    <x v="0"/>
    <x v="0"/>
    <m/>
    <m/>
    <m/>
    <m/>
    <m/>
    <m/>
  </r>
  <r>
    <x v="10"/>
    <d v="2026-10-13T00:00:00"/>
    <x v="8"/>
    <x v="41"/>
    <n v="3360"/>
    <x v="41"/>
    <x v="10"/>
    <s v="GRIS SUELTO"/>
    <s v="A"/>
    <s v="PLANTAS"/>
    <n v="0"/>
    <s v="PLANTA CLASIFICACION"/>
    <n v="0"/>
    <n v="0"/>
    <n v="0"/>
    <n v="0"/>
    <n v="75401"/>
    <x v="0"/>
    <x v="0"/>
    <x v="0"/>
    <m/>
    <m/>
    <m/>
    <m/>
    <m/>
    <m/>
  </r>
  <r>
    <x v="10"/>
    <d v="2026-10-13T00:00:00"/>
    <x v="1"/>
    <x v="42"/>
    <n v="172"/>
    <x v="42"/>
    <x v="10"/>
    <s v="GRIS SUELTO"/>
    <s v="B"/>
    <s v="PLANTAS"/>
    <n v="0"/>
    <s v="PLANTA CLASIFICACION"/>
    <n v="0"/>
    <n v="0"/>
    <n v="0"/>
    <n v="0"/>
    <n v="75501"/>
    <x v="0"/>
    <x v="0"/>
    <x v="0"/>
    <m/>
    <m/>
    <m/>
    <m/>
    <m/>
    <m/>
  </r>
  <r>
    <x v="10"/>
    <d v="2026-10-13T00:00:00"/>
    <x v="7"/>
    <x v="42"/>
    <n v="60"/>
    <x v="42"/>
    <x v="10"/>
    <s v="GRIS SUELTO"/>
    <s v="B"/>
    <s v="PLANTAS"/>
    <n v="0"/>
    <s v="PLANTA CLASIFICACION"/>
    <n v="0"/>
    <n v="0"/>
    <n v="0"/>
    <n v="0"/>
    <n v="75501"/>
    <x v="0"/>
    <x v="0"/>
    <x v="0"/>
    <m/>
    <m/>
    <m/>
    <m/>
    <m/>
    <m/>
  </r>
  <r>
    <x v="10"/>
    <d v="2026-10-13T00:00:00"/>
    <x v="8"/>
    <x v="42"/>
    <n v="260"/>
    <x v="42"/>
    <x v="10"/>
    <s v="GRIS SUELTO"/>
    <s v="B"/>
    <s v="PLANTAS"/>
    <n v="0"/>
    <s v="PLANTA CLASIFICACION"/>
    <n v="0"/>
    <n v="0"/>
    <n v="0"/>
    <n v="0"/>
    <n v="75501"/>
    <x v="0"/>
    <x v="0"/>
    <x v="0"/>
    <m/>
    <m/>
    <m/>
    <m/>
    <m/>
    <m/>
  </r>
  <r>
    <x v="10"/>
    <d v="2026-10-13T00:00:00"/>
    <x v="1"/>
    <x v="43"/>
    <n v="3300"/>
    <x v="43"/>
    <x v="10"/>
    <s v="SEGUNDA"/>
    <s v="SEGUNDA"/>
    <s v="PLANTAS"/>
    <n v="0"/>
    <s v="PLANTA CLASIFICACION"/>
    <n v="0"/>
    <n v="0"/>
    <s v="ROTO"/>
    <n v="0"/>
    <n v="79110"/>
    <x v="0"/>
    <x v="0"/>
    <x v="0"/>
    <m/>
    <m/>
    <m/>
    <m/>
    <m/>
    <m/>
  </r>
  <r>
    <x v="10"/>
    <d v="2026-10-13T00:00:00"/>
    <x v="5"/>
    <x v="43"/>
    <n v="10500"/>
    <x v="43"/>
    <x v="10"/>
    <s v="SEGUNDA"/>
    <s v="SEGUNDA"/>
    <s v="PLANTAS"/>
    <n v="0"/>
    <s v="PLANTA CLASIFICACION"/>
    <n v="0"/>
    <n v="0"/>
    <s v="ROTO"/>
    <n v="0"/>
    <n v="79110"/>
    <x v="0"/>
    <x v="0"/>
    <x v="0"/>
    <m/>
    <m/>
    <m/>
    <m/>
    <m/>
    <m/>
  </r>
  <r>
    <x v="10"/>
    <d v="2026-10-13T00:00:00"/>
    <x v="7"/>
    <x v="43"/>
    <n v="10200"/>
    <x v="43"/>
    <x v="10"/>
    <s v="SEGUNDA"/>
    <s v="SEGUNDA"/>
    <s v="PLANTAS"/>
    <n v="0"/>
    <s v="PLANTA CLASIFICACION"/>
    <n v="0"/>
    <n v="0"/>
    <s v="ROTO"/>
    <n v="0"/>
    <n v="79110"/>
    <x v="0"/>
    <x v="0"/>
    <x v="0"/>
    <m/>
    <m/>
    <m/>
    <m/>
    <m/>
    <m/>
  </r>
  <r>
    <x v="10"/>
    <d v="2026-10-13T00:00:00"/>
    <x v="8"/>
    <x v="43"/>
    <n v="7800"/>
    <x v="43"/>
    <x v="10"/>
    <s v="SEGUNDA"/>
    <s v="SEGUNDA"/>
    <s v="PLANTAS"/>
    <n v="0"/>
    <s v="PLANTA CLASIFICACION"/>
    <n v="0"/>
    <n v="0"/>
    <s v="ROTO"/>
    <n v="0"/>
    <n v="79110"/>
    <x v="0"/>
    <x v="0"/>
    <x v="0"/>
    <m/>
    <m/>
    <m/>
    <m/>
    <m/>
    <m/>
  </r>
  <r>
    <x v="11"/>
    <d v="2026-10-13T00:00:00"/>
    <x v="8"/>
    <x v="35"/>
    <n v="25544"/>
    <x v="35"/>
    <x v="11"/>
    <s v="GRIS SUELTO"/>
    <s v="C"/>
    <s v="PLANTAS"/>
    <n v="0"/>
    <s v="PLANTA CLASIFICACION"/>
    <n v="0"/>
    <n v="0"/>
    <n v="0"/>
    <n v="0"/>
    <m/>
    <x v="0"/>
    <x v="0"/>
    <x v="0"/>
    <m/>
    <m/>
    <m/>
    <m/>
    <m/>
    <m/>
  </r>
  <r>
    <x v="11"/>
    <d v="2026-10-13T00:00:00"/>
    <x v="7"/>
    <x v="35"/>
    <n v="24677"/>
    <x v="35"/>
    <x v="11"/>
    <s v="GRIS SUELTO"/>
    <s v="C"/>
    <s v="PLANTAS"/>
    <n v="0"/>
    <s v="PLANTA CLASIFICACION"/>
    <n v="0"/>
    <n v="0"/>
    <n v="0"/>
    <n v="0"/>
    <m/>
    <x v="0"/>
    <x v="0"/>
    <x v="0"/>
    <m/>
    <m/>
    <m/>
    <m/>
    <m/>
    <m/>
  </r>
  <r>
    <x v="11"/>
    <d v="2026-10-13T00:00:00"/>
    <x v="5"/>
    <x v="35"/>
    <n v="28691"/>
    <x v="35"/>
    <x v="11"/>
    <s v="GRIS SUELTO"/>
    <s v="C"/>
    <s v="PLANTAS"/>
    <n v="0"/>
    <s v="PLANTA CLASIFICACION"/>
    <n v="0"/>
    <n v="0"/>
    <n v="0"/>
    <n v="0"/>
    <m/>
    <x v="0"/>
    <x v="0"/>
    <x v="0"/>
    <m/>
    <m/>
    <m/>
    <m/>
    <m/>
    <m/>
  </r>
  <r>
    <x v="11"/>
    <d v="2026-10-13T00:00:00"/>
    <x v="1"/>
    <x v="35"/>
    <n v="27498"/>
    <x v="35"/>
    <x v="11"/>
    <s v="GRIS SUELTO"/>
    <s v="C"/>
    <s v="PLANTAS"/>
    <n v="0"/>
    <s v="PLANTA CLASIFICACION"/>
    <n v="0"/>
    <n v="0"/>
    <n v="0"/>
    <n v="0"/>
    <m/>
    <x v="0"/>
    <x v="0"/>
    <x v="0"/>
    <m/>
    <m/>
    <m/>
    <m/>
    <m/>
    <m/>
  </r>
  <r>
    <x v="11"/>
    <d v="2026-10-13T00:00:00"/>
    <x v="3"/>
    <x v="35"/>
    <n v="18532"/>
    <x v="35"/>
    <x v="11"/>
    <s v="GRIS SUELTO"/>
    <s v="C"/>
    <s v="PLANTAS"/>
    <n v="0"/>
    <s v="PLANTA CLASIFICACION"/>
    <n v="0"/>
    <n v="0"/>
    <n v="0"/>
    <n v="0"/>
    <m/>
    <x v="0"/>
    <x v="0"/>
    <x v="0"/>
    <m/>
    <m/>
    <m/>
    <m/>
    <m/>
    <m/>
  </r>
  <r>
    <x v="11"/>
    <d v="2026-10-13T00:00:00"/>
    <x v="5"/>
    <x v="44"/>
    <n v="18444"/>
    <x v="44"/>
    <x v="11"/>
    <s v="GRIS SUELTO"/>
    <s v="B"/>
    <s v="PLANTAS"/>
    <n v="0"/>
    <s v="PLANTA CLASIFICACION"/>
    <n v="0"/>
    <n v="0"/>
    <n v="0"/>
    <n v="0"/>
    <m/>
    <x v="0"/>
    <x v="0"/>
    <x v="0"/>
    <m/>
    <m/>
    <m/>
    <m/>
    <m/>
    <m/>
  </r>
  <r>
    <x v="11"/>
    <d v="2026-10-13T00:00:00"/>
    <x v="1"/>
    <x v="44"/>
    <n v="19844"/>
    <x v="44"/>
    <x v="11"/>
    <s v="GRIS SUELTO"/>
    <s v="B"/>
    <s v="PLANTAS"/>
    <n v="0"/>
    <s v="PLANTA CLASIFICACION"/>
    <n v="0"/>
    <n v="0"/>
    <n v="0"/>
    <n v="0"/>
    <m/>
    <x v="0"/>
    <x v="0"/>
    <x v="0"/>
    <m/>
    <m/>
    <m/>
    <m/>
    <m/>
    <m/>
  </r>
  <r>
    <x v="11"/>
    <d v="2026-10-13T00:00:00"/>
    <x v="8"/>
    <x v="36"/>
    <n v="41376"/>
    <x v="36"/>
    <x v="11"/>
    <s v="GRIS SUELTO"/>
    <s v="B"/>
    <s v="PLANTAS"/>
    <n v="0"/>
    <s v="PLANTA CLASIFICACION"/>
    <n v="0"/>
    <n v="0"/>
    <n v="0"/>
    <n v="0"/>
    <m/>
    <x v="0"/>
    <x v="0"/>
    <x v="0"/>
    <m/>
    <m/>
    <m/>
    <m/>
    <m/>
    <m/>
  </r>
  <r>
    <x v="11"/>
    <d v="2026-10-13T00:00:00"/>
    <x v="7"/>
    <x v="36"/>
    <n v="27690"/>
    <x v="36"/>
    <x v="11"/>
    <s v="GRIS SUELTO"/>
    <s v="B"/>
    <s v="PLANTAS"/>
    <n v="0"/>
    <s v="PLANTA CLASIFICACION"/>
    <n v="0"/>
    <n v="0"/>
    <n v="0"/>
    <n v="0"/>
    <m/>
    <x v="0"/>
    <x v="0"/>
    <x v="0"/>
    <m/>
    <m/>
    <m/>
    <m/>
    <m/>
    <m/>
  </r>
  <r>
    <x v="11"/>
    <d v="2026-10-13T00:00:00"/>
    <x v="1"/>
    <x v="36"/>
    <n v="3918"/>
    <x v="36"/>
    <x v="11"/>
    <s v="GRIS SUELTO"/>
    <s v="B"/>
    <s v="PLANTAS"/>
    <n v="0"/>
    <s v="PLANTA CLASIFICACION"/>
    <n v="0"/>
    <n v="0"/>
    <n v="0"/>
    <n v="0"/>
    <m/>
    <x v="0"/>
    <x v="0"/>
    <x v="0"/>
    <m/>
    <m/>
    <m/>
    <m/>
    <m/>
    <m/>
  </r>
  <r>
    <x v="11"/>
    <d v="2026-10-13T00:00:00"/>
    <x v="8"/>
    <x v="7"/>
    <n v="21279"/>
    <x v="7"/>
    <x v="11"/>
    <s v="VERDE"/>
    <s v="M"/>
    <s v="PLANTAS"/>
    <n v="0"/>
    <s v="PLANTA CLASIFICACION"/>
    <n v="0"/>
    <n v="0"/>
    <n v="0"/>
    <n v="0"/>
    <m/>
    <x v="0"/>
    <x v="0"/>
    <x v="0"/>
    <m/>
    <m/>
    <m/>
    <m/>
    <m/>
    <m/>
  </r>
  <r>
    <x v="11"/>
    <d v="2026-10-13T00:00:00"/>
    <x v="8"/>
    <x v="4"/>
    <n v="3671"/>
    <x v="4"/>
    <x v="11"/>
    <s v="VERDE"/>
    <s v="XL"/>
    <s v="PLANTAS"/>
    <n v="0"/>
    <s v="PLANTA CLASIFICACION"/>
    <n v="0"/>
    <n v="0"/>
    <n v="0"/>
    <n v="0"/>
    <m/>
    <x v="0"/>
    <x v="0"/>
    <x v="0"/>
    <m/>
    <m/>
    <m/>
    <m/>
    <m/>
    <m/>
  </r>
  <r>
    <x v="11"/>
    <d v="2026-10-13T00:00:00"/>
    <x v="8"/>
    <x v="5"/>
    <n v="59117"/>
    <x v="5"/>
    <x v="11"/>
    <s v="VERDE"/>
    <s v="L"/>
    <s v="PLANTAS"/>
    <n v="0"/>
    <s v="PLANTA CLASIFICACION"/>
    <n v="0"/>
    <n v="0"/>
    <n v="0"/>
    <n v="0"/>
    <m/>
    <x v="0"/>
    <x v="0"/>
    <x v="0"/>
    <m/>
    <m/>
    <m/>
    <m/>
    <m/>
    <m/>
  </r>
  <r>
    <x v="11"/>
    <d v="2026-10-13T00:00:00"/>
    <x v="8"/>
    <x v="5"/>
    <n v="7185"/>
    <x v="5"/>
    <x v="11"/>
    <s v="VERDE"/>
    <s v="L"/>
    <s v="PLANTAS"/>
    <n v="0"/>
    <s v="PLANTA CLASIFICACION"/>
    <n v="0"/>
    <n v="0"/>
    <n v="0"/>
    <n v="0"/>
    <m/>
    <x v="0"/>
    <x v="0"/>
    <x v="0"/>
    <m/>
    <m/>
    <m/>
    <m/>
    <m/>
    <m/>
  </r>
  <r>
    <x v="11"/>
    <d v="2026-10-13T00:00:00"/>
    <x v="8"/>
    <x v="13"/>
    <n v="2819"/>
    <x v="13"/>
    <x v="11"/>
    <s v="VERDE"/>
    <s v="YUMBO"/>
    <s v="PLANTAS"/>
    <n v="0"/>
    <s v="PLANTA CLASIFICACION"/>
    <n v="0"/>
    <n v="0"/>
    <n v="0"/>
    <n v="0"/>
    <m/>
    <x v="0"/>
    <x v="0"/>
    <x v="0"/>
    <m/>
    <m/>
    <m/>
    <m/>
    <m/>
    <m/>
  </r>
  <r>
    <x v="11"/>
    <d v="2026-10-13T00:00:00"/>
    <x v="7"/>
    <x v="13"/>
    <n v="2832"/>
    <x v="13"/>
    <x v="11"/>
    <s v="VERDE"/>
    <s v="YUMBO"/>
    <s v="PLANTAS"/>
    <n v="0"/>
    <s v="PLANTA CLASIFICACION"/>
    <n v="0"/>
    <n v="0"/>
    <n v="0"/>
    <n v="0"/>
    <m/>
    <x v="0"/>
    <x v="0"/>
    <x v="0"/>
    <m/>
    <m/>
    <m/>
    <m/>
    <m/>
    <m/>
  </r>
  <r>
    <x v="11"/>
    <d v="2026-10-13T00:00:00"/>
    <x v="8"/>
    <x v="45"/>
    <n v="175"/>
    <x v="45"/>
    <x v="11"/>
    <s v="SEGUNDA"/>
    <s v="SEGUNDA"/>
    <s v="PLANTAS"/>
    <n v="0"/>
    <s v="PLANTA CLASIFICACION"/>
    <n v="0"/>
    <n v="0"/>
    <s v="MAL MARCADO"/>
    <n v="0"/>
    <n v="271901"/>
    <x v="1"/>
    <x v="0"/>
    <x v="0"/>
    <m/>
    <m/>
    <m/>
    <m/>
    <m/>
    <m/>
  </r>
  <r>
    <x v="11"/>
    <d v="2026-10-13T00:00:00"/>
    <x v="7"/>
    <x v="45"/>
    <n v="170"/>
    <x v="45"/>
    <x v="11"/>
    <s v="SEGUNDA"/>
    <s v="SEGUNDA"/>
    <s v="PLANTAS"/>
    <n v="0"/>
    <s v="PLANTA CLASIFICACION"/>
    <n v="0"/>
    <n v="0"/>
    <s v="MAL MARCADO"/>
    <n v="0"/>
    <n v="271901"/>
    <x v="1"/>
    <x v="0"/>
    <x v="0"/>
    <m/>
    <m/>
    <m/>
    <m/>
    <m/>
    <m/>
  </r>
  <r>
    <x v="11"/>
    <d v="2026-10-13T00:00:00"/>
    <x v="8"/>
    <x v="46"/>
    <n v="685"/>
    <x v="46"/>
    <x v="11"/>
    <s v="SEGUNDA"/>
    <s v="SEGUNDA"/>
    <s v="PLANTAS"/>
    <n v="0"/>
    <s v="PLANTA CLASIFICACION"/>
    <n v="0"/>
    <n v="0"/>
    <s v="PICADO"/>
    <n v="0"/>
    <n v="273003"/>
    <x v="1"/>
    <x v="0"/>
    <x v="0"/>
    <m/>
    <m/>
    <m/>
    <m/>
    <m/>
    <m/>
  </r>
  <r>
    <x v="11"/>
    <d v="2026-10-13T00:00:00"/>
    <x v="7"/>
    <x v="46"/>
    <n v="1615"/>
    <x v="46"/>
    <x v="11"/>
    <s v="SEGUNDA"/>
    <s v="SEGUNDA"/>
    <s v="PLANTAS"/>
    <n v="0"/>
    <s v="PLANTA CLASIFICACION"/>
    <n v="0"/>
    <n v="0"/>
    <s v="PICADO"/>
    <n v="0"/>
    <n v="273003"/>
    <x v="1"/>
    <x v="0"/>
    <x v="0"/>
    <m/>
    <m/>
    <m/>
    <m/>
    <m/>
    <m/>
  </r>
  <r>
    <x v="11"/>
    <d v="2026-10-13T00:00:00"/>
    <x v="8"/>
    <x v="47"/>
    <n v="15270"/>
    <x v="47"/>
    <x v="11"/>
    <s v="SEGUNDA"/>
    <s v="SEGUNDA"/>
    <s v="PLANTAS"/>
    <n v="0"/>
    <s v="PLANTA CLASIFICACION"/>
    <n v="0"/>
    <n v="0"/>
    <s v="PICADO"/>
    <n v="0"/>
    <n v="273001"/>
    <x v="0"/>
    <x v="0"/>
    <x v="0"/>
    <m/>
    <m/>
    <m/>
    <m/>
    <m/>
    <m/>
  </r>
  <r>
    <x v="11"/>
    <d v="2026-10-13T00:00:00"/>
    <x v="7"/>
    <x v="47"/>
    <n v="13799"/>
    <x v="47"/>
    <x v="11"/>
    <s v="SEGUNDA"/>
    <s v="SEGUNDA"/>
    <s v="PLANTAS"/>
    <n v="0"/>
    <s v="PLANTA CLASIFICACION"/>
    <n v="0"/>
    <n v="0"/>
    <s v="PICADO"/>
    <n v="0"/>
    <n v="273001"/>
    <x v="0"/>
    <x v="0"/>
    <x v="0"/>
    <m/>
    <m/>
    <m/>
    <m/>
    <m/>
    <m/>
  </r>
  <r>
    <x v="11"/>
    <d v="2026-10-13T00:00:00"/>
    <x v="8"/>
    <x v="48"/>
    <n v="1714"/>
    <x v="48"/>
    <x v="11"/>
    <s v="SEGUNDA"/>
    <s v="SEGUNDA"/>
    <s v="PLANTAS"/>
    <n v="0"/>
    <s v="PLANTA CLASIFICACION"/>
    <n v="0"/>
    <n v="0"/>
    <s v="SUCIO"/>
    <n v="0"/>
    <n v="72001"/>
    <x v="0"/>
    <x v="0"/>
    <x v="0"/>
    <m/>
    <m/>
    <m/>
    <m/>
    <m/>
    <m/>
  </r>
  <r>
    <x v="11"/>
    <d v="2026-10-13T00:00:00"/>
    <x v="8"/>
    <x v="49"/>
    <n v="238"/>
    <x v="49"/>
    <x v="11"/>
    <s v="SEGUNDA"/>
    <s v="SEGUNDA"/>
    <s v="PLANTAS"/>
    <n v="0"/>
    <s v="PLANTA CLASIFICACION"/>
    <n v="0"/>
    <n v="0"/>
    <s v="SUCIO"/>
    <n v="0"/>
    <n v="72003"/>
    <x v="1"/>
    <x v="0"/>
    <x v="0"/>
    <m/>
    <m/>
    <m/>
    <m/>
    <m/>
    <m/>
  </r>
  <r>
    <x v="11"/>
    <d v="2026-10-13T00:00:00"/>
    <x v="8"/>
    <x v="50"/>
    <n v="2968"/>
    <x v="50"/>
    <x v="11"/>
    <s v="SEGUNDA"/>
    <s v="SEGUNDA"/>
    <s v="PLANTAS"/>
    <n v="0"/>
    <s v="PLANTA CLASIFICACION"/>
    <n v="0"/>
    <n v="0"/>
    <s v="ROTO"/>
    <n v="0"/>
    <m/>
    <x v="0"/>
    <x v="0"/>
    <x v="0"/>
    <m/>
    <m/>
    <m/>
    <m/>
    <m/>
    <m/>
  </r>
  <r>
    <x v="11"/>
    <d v="2026-10-13T00:00:00"/>
    <x v="7"/>
    <x v="50"/>
    <n v="874"/>
    <x v="50"/>
    <x v="11"/>
    <s v="SEGUNDA"/>
    <s v="SEGUNDA"/>
    <s v="PLANTAS"/>
    <n v="0"/>
    <s v="PLANTA CLASIFICACION"/>
    <n v="0"/>
    <n v="0"/>
    <s v="ROTO"/>
    <n v="0"/>
    <m/>
    <x v="0"/>
    <x v="0"/>
    <x v="0"/>
    <m/>
    <m/>
    <m/>
    <m/>
    <m/>
    <m/>
  </r>
  <r>
    <x v="11"/>
    <d v="2026-10-13T00:00:00"/>
    <x v="5"/>
    <x v="50"/>
    <n v="1467"/>
    <x v="50"/>
    <x v="11"/>
    <s v="SEGUNDA"/>
    <s v="SEGUNDA"/>
    <s v="PLANTAS"/>
    <n v="0"/>
    <s v="PLANTA CLASIFICACION"/>
    <n v="0"/>
    <n v="0"/>
    <s v="ROTO"/>
    <n v="0"/>
    <m/>
    <x v="0"/>
    <x v="0"/>
    <x v="0"/>
    <m/>
    <m/>
    <m/>
    <m/>
    <m/>
    <m/>
  </r>
  <r>
    <x v="11"/>
    <d v="2026-10-13T00:00:00"/>
    <x v="1"/>
    <x v="50"/>
    <n v="1253"/>
    <x v="50"/>
    <x v="11"/>
    <s v="SEGUNDA"/>
    <s v="SEGUNDA"/>
    <s v="PLANTAS"/>
    <n v="0"/>
    <s v="PLANTA CLASIFICACION"/>
    <n v="0"/>
    <n v="0"/>
    <s v="ROTO"/>
    <n v="0"/>
    <m/>
    <x v="0"/>
    <x v="0"/>
    <x v="0"/>
    <m/>
    <m/>
    <m/>
    <m/>
    <m/>
    <m/>
  </r>
  <r>
    <x v="11"/>
    <d v="2026-10-13T00:00:00"/>
    <x v="3"/>
    <x v="50"/>
    <n v="800"/>
    <x v="50"/>
    <x v="11"/>
    <s v="SEGUNDA"/>
    <s v="SEGUNDA"/>
    <s v="PLANTAS"/>
    <n v="0"/>
    <s v="PLANTA CLASIFICACION"/>
    <n v="0"/>
    <n v="0"/>
    <s v="ROTO"/>
    <n v="0"/>
    <m/>
    <x v="0"/>
    <x v="0"/>
    <x v="0"/>
    <m/>
    <m/>
    <m/>
    <m/>
    <m/>
    <m/>
  </r>
  <r>
    <x v="11"/>
    <d v="2026-10-13T00:00:00"/>
    <x v="0"/>
    <x v="50"/>
    <n v="1046"/>
    <x v="50"/>
    <x v="11"/>
    <s v="SEGUNDA"/>
    <s v="SEGUNDA"/>
    <s v="PLANTAS"/>
    <n v="0"/>
    <s v="PLANTA CLASIFICACION"/>
    <n v="0"/>
    <n v="0"/>
    <s v="ROTO"/>
    <n v="0"/>
    <m/>
    <x v="0"/>
    <x v="0"/>
    <x v="0"/>
    <m/>
    <m/>
    <m/>
    <m/>
    <m/>
    <m/>
  </r>
  <r>
    <x v="11"/>
    <d v="2026-10-13T00:00:00"/>
    <x v="8"/>
    <x v="51"/>
    <n v="7200"/>
    <x v="51"/>
    <x v="11"/>
    <s v="SEGUNDA"/>
    <s v="SEGUNDA"/>
    <s v="PLANTAS"/>
    <n v="0"/>
    <s v="PLANTA CLASIFICACION"/>
    <n v="0"/>
    <n v="0"/>
    <s v="ROTO"/>
    <n v="0"/>
    <n v="79111"/>
    <x v="1"/>
    <x v="0"/>
    <x v="0"/>
    <m/>
    <m/>
    <m/>
    <m/>
    <m/>
    <m/>
  </r>
  <r>
    <x v="11"/>
    <d v="2026-10-13T00:00:00"/>
    <x v="7"/>
    <x v="51"/>
    <n v="5403"/>
    <x v="51"/>
    <x v="11"/>
    <s v="SEGUNDA"/>
    <s v="SEGUNDA"/>
    <s v="PLANTAS"/>
    <n v="0"/>
    <s v="PLANTA CLASIFICACION"/>
    <n v="0"/>
    <n v="0"/>
    <s v="ROTO"/>
    <n v="0"/>
    <n v="79111"/>
    <x v="1"/>
    <x v="0"/>
    <x v="0"/>
    <m/>
    <m/>
    <m/>
    <m/>
    <m/>
    <m/>
  </r>
  <r>
    <x v="11"/>
    <d v="2026-10-13T00:00:00"/>
    <x v="5"/>
    <x v="51"/>
    <n v="6057"/>
    <x v="51"/>
    <x v="11"/>
    <s v="SEGUNDA"/>
    <s v="SEGUNDA"/>
    <s v="PLANTAS"/>
    <n v="0"/>
    <s v="PLANTA CLASIFICACION"/>
    <n v="0"/>
    <n v="0"/>
    <s v="ROTO"/>
    <n v="0"/>
    <n v="79111"/>
    <x v="1"/>
    <x v="0"/>
    <x v="0"/>
    <m/>
    <m/>
    <m/>
    <m/>
    <m/>
    <m/>
  </r>
  <r>
    <x v="11"/>
    <d v="2026-10-13T00:00:00"/>
    <x v="1"/>
    <x v="51"/>
    <n v="5235"/>
    <x v="51"/>
    <x v="11"/>
    <s v="SEGUNDA"/>
    <s v="SEGUNDA"/>
    <s v="PLANTAS"/>
    <n v="0"/>
    <s v="PLANTA CLASIFICACION"/>
    <n v="0"/>
    <n v="0"/>
    <s v="ROTO"/>
    <n v="0"/>
    <n v="79111"/>
    <x v="1"/>
    <x v="0"/>
    <x v="0"/>
    <m/>
    <m/>
    <m/>
    <m/>
    <m/>
    <m/>
  </r>
  <r>
    <x v="11"/>
    <d v="2026-10-13T00:00:00"/>
    <x v="8"/>
    <x v="20"/>
    <n v="31991"/>
    <x v="20"/>
    <x v="11"/>
    <s v="GRIS SUELTO"/>
    <s v="A"/>
    <s v="PLANTAS"/>
    <n v="0"/>
    <s v="PLANTA CLASIFICACION"/>
    <n v="0"/>
    <n v="0"/>
    <n v="0"/>
    <n v="0"/>
    <m/>
    <x v="0"/>
    <x v="0"/>
    <x v="0"/>
    <m/>
    <m/>
    <m/>
    <m/>
    <m/>
    <m/>
  </r>
  <r>
    <x v="12"/>
    <d v="2026-10-13T00:00:00"/>
    <x v="5"/>
    <x v="13"/>
    <n v="4814"/>
    <x v="13"/>
    <x v="12"/>
    <s v="VERDE"/>
    <s v="YUMBO"/>
    <s v="PLANTAS"/>
    <n v="0"/>
    <s v="PLANTA CLASIFICACION"/>
    <n v="0"/>
    <n v="0"/>
    <n v="0"/>
    <n v="0"/>
    <m/>
    <x v="0"/>
    <x v="0"/>
    <x v="0"/>
    <m/>
    <m/>
    <m/>
    <m/>
    <m/>
    <m/>
  </r>
  <r>
    <x v="12"/>
    <d v="2026-10-13T00:00:00"/>
    <x v="5"/>
    <x v="41"/>
    <n v="7560"/>
    <x v="41"/>
    <x v="12"/>
    <s v="GRIS SUELTO"/>
    <s v="A"/>
    <s v="PLANTAS"/>
    <n v="0"/>
    <s v="PLANTA CLASIFICACION"/>
    <n v="0"/>
    <n v="0"/>
    <n v="0"/>
    <n v="0"/>
    <n v="75401"/>
    <x v="0"/>
    <x v="0"/>
    <x v="0"/>
    <m/>
    <m/>
    <m/>
    <m/>
    <m/>
    <m/>
  </r>
  <r>
    <x v="12"/>
    <d v="2026-10-13T00:00:00"/>
    <x v="7"/>
    <x v="52"/>
    <n v="7200"/>
    <x v="52"/>
    <x v="12"/>
    <s v="EMPACADOS"/>
    <s v="A"/>
    <s v="PLANTAS"/>
    <n v="0"/>
    <s v="PLANTA CLASIFICACION"/>
    <n v="0"/>
    <n v="0"/>
    <n v="0"/>
    <n v="0"/>
    <m/>
    <x v="0"/>
    <x v="0"/>
    <x v="0"/>
    <m/>
    <m/>
    <m/>
    <m/>
    <m/>
    <m/>
  </r>
  <r>
    <x v="12"/>
    <d v="2026-10-13T00:00:00"/>
    <x v="7"/>
    <x v="53"/>
    <n v="5760"/>
    <x v="53"/>
    <x v="12"/>
    <s v="SEGUNDA"/>
    <s v="SEGUNDA"/>
    <s v="PLANTAS"/>
    <n v="0"/>
    <s v="PLANTA CLASIFICACION"/>
    <n v="0"/>
    <n v="0"/>
    <n v="0"/>
    <n v="0"/>
    <m/>
    <x v="0"/>
    <x v="0"/>
    <x v="0"/>
    <m/>
    <m/>
    <m/>
    <m/>
    <m/>
    <m/>
  </r>
  <r>
    <x v="12"/>
    <d v="2026-10-13T00:00:00"/>
    <x v="7"/>
    <x v="53"/>
    <n v="5760"/>
    <x v="53"/>
    <x v="12"/>
    <s v="SEGUNDA"/>
    <s v="SEGUNDA"/>
    <s v="PLANTAS"/>
    <n v="0"/>
    <s v="PLANTA CLASIFICACION"/>
    <n v="0"/>
    <n v="0"/>
    <n v="0"/>
    <n v="0"/>
    <m/>
    <x v="0"/>
    <x v="0"/>
    <x v="0"/>
    <m/>
    <m/>
    <m/>
    <m/>
    <m/>
    <m/>
  </r>
  <r>
    <x v="12"/>
    <d v="2026-10-13T00:00:00"/>
    <x v="7"/>
    <x v="53"/>
    <n v="3600"/>
    <x v="53"/>
    <x v="12"/>
    <s v="SEGUNDA"/>
    <s v="SEGUNDA"/>
    <s v="PLANTAS"/>
    <n v="0"/>
    <s v="PLANTA CLASIFICACION"/>
    <n v="0"/>
    <n v="0"/>
    <n v="0"/>
    <n v="0"/>
    <m/>
    <x v="0"/>
    <x v="0"/>
    <x v="0"/>
    <m/>
    <m/>
    <m/>
    <m/>
    <m/>
    <m/>
  </r>
  <r>
    <x v="12"/>
    <d v="2026-10-13T00:00:00"/>
    <x v="7"/>
    <x v="53"/>
    <n v="5760"/>
    <x v="53"/>
    <x v="12"/>
    <s v="SEGUNDA"/>
    <s v="SEGUNDA"/>
    <s v="PLANTAS"/>
    <n v="0"/>
    <s v="PLANTA CLASIFICACION"/>
    <n v="0"/>
    <n v="0"/>
    <n v="0"/>
    <n v="0"/>
    <m/>
    <x v="0"/>
    <x v="0"/>
    <x v="0"/>
    <m/>
    <m/>
    <m/>
    <m/>
    <m/>
    <m/>
  </r>
  <r>
    <x v="12"/>
    <d v="2026-10-13T00:00:00"/>
    <x v="7"/>
    <x v="54"/>
    <n v="6480"/>
    <x v="54"/>
    <x v="12"/>
    <s v="EMPACADOS"/>
    <s v="L"/>
    <s v="PLANTAS"/>
    <n v="0"/>
    <s v="PLANTA CLASIFICACION"/>
    <n v="0"/>
    <n v="0"/>
    <n v="0"/>
    <n v="0"/>
    <m/>
    <x v="0"/>
    <x v="0"/>
    <x v="0"/>
    <m/>
    <m/>
    <m/>
    <m/>
    <m/>
    <m/>
  </r>
  <r>
    <x v="12"/>
    <d v="2026-10-13T00:00:00"/>
    <x v="7"/>
    <x v="47"/>
    <n v="5760"/>
    <x v="47"/>
    <x v="12"/>
    <s v="SEGUNDA"/>
    <s v="SEGUNDA"/>
    <s v="PLANTAS"/>
    <n v="0"/>
    <s v="PLANTA CLASIFICACION"/>
    <n v="0"/>
    <n v="0"/>
    <s v="PICADO"/>
    <n v="0"/>
    <n v="273001"/>
    <x v="0"/>
    <x v="0"/>
    <x v="0"/>
    <m/>
    <m/>
    <m/>
    <m/>
    <m/>
    <m/>
  </r>
  <r>
    <x v="12"/>
    <d v="2026-10-13T00:00:00"/>
    <x v="7"/>
    <x v="55"/>
    <n v="4200"/>
    <x v="55"/>
    <x v="12"/>
    <s v="SEGUNDA"/>
    <s v="SEGUNDA"/>
    <s v="PLANTAS"/>
    <n v="0"/>
    <s v="PLANTA CLASIFICACION"/>
    <n v="0"/>
    <n v="0"/>
    <s v="SUCIO"/>
    <n v="0"/>
    <n v="272003"/>
    <x v="1"/>
    <x v="0"/>
    <x v="0"/>
    <m/>
    <m/>
    <m/>
    <m/>
    <m/>
    <m/>
  </r>
  <r>
    <x v="12"/>
    <d v="2026-10-13T00:00:00"/>
    <x v="7"/>
    <x v="47"/>
    <n v="5760"/>
    <x v="47"/>
    <x v="12"/>
    <s v="SEGUNDA"/>
    <s v="SEGUNDA"/>
    <s v="PLANTAS"/>
    <n v="0"/>
    <s v="PLANTA CLASIFICACION"/>
    <n v="0"/>
    <n v="0"/>
    <s v="PICADO"/>
    <n v="0"/>
    <n v="273001"/>
    <x v="0"/>
    <x v="0"/>
    <x v="0"/>
    <m/>
    <m/>
    <m/>
    <m/>
    <m/>
    <m/>
  </r>
  <r>
    <x v="12"/>
    <d v="2026-10-13T00:00:00"/>
    <x v="7"/>
    <x v="46"/>
    <n v="1710"/>
    <x v="46"/>
    <x v="12"/>
    <s v="SEGUNDA"/>
    <s v="SEGUNDA"/>
    <s v="PLANTAS"/>
    <n v="0"/>
    <s v="PLANTA CLASIFICACION"/>
    <n v="0"/>
    <n v="0"/>
    <s v="PICADO"/>
    <n v="0"/>
    <n v="273003"/>
    <x v="1"/>
    <x v="0"/>
    <x v="0"/>
    <m/>
    <m/>
    <m/>
    <m/>
    <m/>
    <m/>
  </r>
  <r>
    <x v="12"/>
    <d v="2026-10-13T00:00:00"/>
    <x v="7"/>
    <x v="54"/>
    <n v="3930"/>
    <x v="54"/>
    <x v="12"/>
    <s v="EMPACADOS"/>
    <s v="L"/>
    <s v="PLANTAS"/>
    <n v="0"/>
    <s v="PLANTA CLASIFICACION"/>
    <n v="0"/>
    <n v="0"/>
    <n v="0"/>
    <n v="0"/>
    <m/>
    <x v="0"/>
    <x v="0"/>
    <x v="0"/>
    <m/>
    <m/>
    <m/>
    <m/>
    <m/>
    <m/>
  </r>
  <r>
    <x v="12"/>
    <d v="2026-10-13T00:00:00"/>
    <x v="7"/>
    <x v="56"/>
    <n v="7560"/>
    <x v="56"/>
    <x v="12"/>
    <s v="SEGUNDA"/>
    <s v="SEGUNDA"/>
    <s v="PLANTAS"/>
    <n v="0"/>
    <s v="PLANTA CLASIFICACION"/>
    <n v="0"/>
    <n v="0"/>
    <n v="0"/>
    <n v="0"/>
    <m/>
    <x v="0"/>
    <x v="0"/>
    <x v="0"/>
    <m/>
    <m/>
    <m/>
    <m/>
    <m/>
    <m/>
  </r>
  <r>
    <x v="12"/>
    <d v="2026-10-13T00:00:00"/>
    <x v="7"/>
    <x v="56"/>
    <n v="7560"/>
    <x v="56"/>
    <x v="12"/>
    <s v="SEGUNDA"/>
    <s v="SEGUNDA"/>
    <s v="PLANTAS"/>
    <n v="0"/>
    <s v="PLANTA CLASIFICACION"/>
    <n v="0"/>
    <n v="0"/>
    <n v="0"/>
    <n v="0"/>
    <m/>
    <x v="0"/>
    <x v="0"/>
    <x v="0"/>
    <m/>
    <m/>
    <m/>
    <m/>
    <m/>
    <m/>
  </r>
  <r>
    <x v="12"/>
    <d v="2026-10-13T00:00:00"/>
    <x v="7"/>
    <x v="53"/>
    <n v="5760"/>
    <x v="53"/>
    <x v="12"/>
    <s v="SEGUNDA"/>
    <s v="SEGUNDA"/>
    <s v="PLANTAS"/>
    <n v="0"/>
    <s v="PLANTA CLASIFICACION"/>
    <n v="0"/>
    <n v="0"/>
    <n v="0"/>
    <n v="0"/>
    <m/>
    <x v="0"/>
    <x v="0"/>
    <x v="0"/>
    <m/>
    <m/>
    <m/>
    <m/>
    <m/>
    <m/>
  </r>
  <r>
    <x v="12"/>
    <d v="2026-10-13T00:00:00"/>
    <x v="7"/>
    <x v="53"/>
    <n v="5760"/>
    <x v="53"/>
    <x v="12"/>
    <s v="SEGUNDA"/>
    <s v="SEGUNDA"/>
    <s v="PLANTAS"/>
    <n v="0"/>
    <s v="PLANTA CLASIFICACION"/>
    <n v="0"/>
    <n v="0"/>
    <n v="0"/>
    <n v="0"/>
    <m/>
    <x v="0"/>
    <x v="0"/>
    <x v="0"/>
    <m/>
    <m/>
    <m/>
    <m/>
    <m/>
    <m/>
  </r>
  <r>
    <x v="12"/>
    <d v="2026-10-13T00:00:00"/>
    <x v="7"/>
    <x v="56"/>
    <n v="7560"/>
    <x v="56"/>
    <x v="12"/>
    <s v="SEGUNDA"/>
    <s v="SEGUNDA"/>
    <s v="PLANTAS"/>
    <n v="0"/>
    <s v="PLANTA CLASIFICACION"/>
    <n v="0"/>
    <n v="0"/>
    <n v="0"/>
    <n v="0"/>
    <m/>
    <x v="0"/>
    <x v="0"/>
    <x v="0"/>
    <m/>
    <m/>
    <m/>
    <m/>
    <m/>
    <m/>
  </r>
  <r>
    <x v="12"/>
    <d v="2026-10-13T00:00:00"/>
    <x v="7"/>
    <x v="53"/>
    <n v="6080"/>
    <x v="53"/>
    <x v="12"/>
    <s v="SEGUNDA"/>
    <s v="SEGUNDA"/>
    <s v="PLANTAS"/>
    <n v="0"/>
    <s v="PLANTA CLASIFICACION"/>
    <n v="0"/>
    <n v="0"/>
    <n v="0"/>
    <n v="0"/>
    <m/>
    <x v="0"/>
    <x v="0"/>
    <x v="0"/>
    <m/>
    <m/>
    <m/>
    <m/>
    <m/>
    <m/>
  </r>
  <r>
    <x v="12"/>
    <d v="2026-10-13T00:00:00"/>
    <x v="1"/>
    <x v="52"/>
    <n v="7200"/>
    <x v="52"/>
    <x v="12"/>
    <s v="EMPACADOS"/>
    <s v="A"/>
    <s v="PLANTAS"/>
    <n v="0"/>
    <s v="PLANTA CLASIFICACION"/>
    <n v="0"/>
    <n v="0"/>
    <n v="0"/>
    <n v="0"/>
    <m/>
    <x v="0"/>
    <x v="0"/>
    <x v="0"/>
    <m/>
    <m/>
    <m/>
    <m/>
    <m/>
    <m/>
  </r>
  <r>
    <x v="12"/>
    <d v="2026-10-13T00:00:00"/>
    <x v="7"/>
    <x v="35"/>
    <n v="7560"/>
    <x v="35"/>
    <x v="12"/>
    <s v="GRIS SUELTO"/>
    <s v="C"/>
    <s v="PLANTAS"/>
    <n v="0"/>
    <s v="PLANTA CLASIFICACION"/>
    <n v="0"/>
    <n v="0"/>
    <n v="0"/>
    <n v="0"/>
    <m/>
    <x v="0"/>
    <x v="0"/>
    <x v="0"/>
    <m/>
    <m/>
    <m/>
    <m/>
    <m/>
    <m/>
  </r>
  <r>
    <x v="12"/>
    <d v="2026-10-13T00:00:00"/>
    <x v="7"/>
    <x v="17"/>
    <n v="4320"/>
    <x v="17"/>
    <x v="12"/>
    <s v="EMPACADOS"/>
    <s v="AA"/>
    <s v="PLANTAS"/>
    <n v="0"/>
    <s v="PLANTA CLASIFICACION"/>
    <n v="0"/>
    <n v="0"/>
    <n v="0"/>
    <n v="0"/>
    <m/>
    <x v="0"/>
    <x v="0"/>
    <x v="0"/>
    <m/>
    <m/>
    <m/>
    <m/>
    <m/>
    <m/>
  </r>
  <r>
    <x v="12"/>
    <d v="2026-10-13T00:00:00"/>
    <x v="7"/>
    <x v="17"/>
    <n v="4320"/>
    <x v="17"/>
    <x v="12"/>
    <s v="EMPACADOS"/>
    <s v="AA"/>
    <s v="PLANTAS"/>
    <n v="0"/>
    <s v="PLANTA CLASIFICACION"/>
    <n v="0"/>
    <n v="0"/>
    <n v="0"/>
    <n v="0"/>
    <m/>
    <x v="0"/>
    <x v="0"/>
    <x v="0"/>
    <m/>
    <m/>
    <m/>
    <m/>
    <m/>
    <m/>
  </r>
  <r>
    <x v="12"/>
    <d v="2026-10-13T00:00:00"/>
    <x v="7"/>
    <x v="17"/>
    <n v="4320"/>
    <x v="17"/>
    <x v="12"/>
    <s v="EMPACADOS"/>
    <s v="AA"/>
    <s v="PLANTAS"/>
    <n v="0"/>
    <s v="PLANTA CLASIFICACION"/>
    <n v="0"/>
    <n v="0"/>
    <n v="0"/>
    <n v="0"/>
    <m/>
    <x v="0"/>
    <x v="0"/>
    <x v="0"/>
    <m/>
    <m/>
    <m/>
    <m/>
    <m/>
    <m/>
  </r>
  <r>
    <x v="12"/>
    <d v="2026-10-13T00:00:00"/>
    <x v="7"/>
    <x v="17"/>
    <n v="4320"/>
    <x v="17"/>
    <x v="12"/>
    <s v="EMPACADOS"/>
    <s v="AA"/>
    <s v="PLANTAS"/>
    <n v="0"/>
    <s v="PLANTA CLASIFICACION"/>
    <n v="0"/>
    <n v="0"/>
    <n v="0"/>
    <n v="0"/>
    <m/>
    <x v="0"/>
    <x v="0"/>
    <x v="0"/>
    <m/>
    <m/>
    <m/>
    <m/>
    <m/>
    <m/>
  </r>
  <r>
    <x v="12"/>
    <d v="2026-10-13T00:00:00"/>
    <x v="7"/>
    <x v="17"/>
    <n v="4320"/>
    <x v="17"/>
    <x v="12"/>
    <s v="EMPACADOS"/>
    <s v="AA"/>
    <s v="PLANTAS"/>
    <n v="0"/>
    <s v="PLANTA CLASIFICACION"/>
    <n v="0"/>
    <n v="0"/>
    <n v="0"/>
    <n v="0"/>
    <m/>
    <x v="0"/>
    <x v="0"/>
    <x v="0"/>
    <m/>
    <m/>
    <m/>
    <m/>
    <m/>
    <m/>
  </r>
  <r>
    <x v="12"/>
    <d v="2026-10-13T00:00:00"/>
    <x v="7"/>
    <x v="17"/>
    <n v="4320"/>
    <x v="17"/>
    <x v="12"/>
    <s v="EMPACADOS"/>
    <s v="AA"/>
    <s v="PLANTAS"/>
    <n v="0"/>
    <s v="PLANTA CLASIFICACION"/>
    <n v="0"/>
    <n v="0"/>
    <n v="0"/>
    <n v="0"/>
    <m/>
    <x v="0"/>
    <x v="0"/>
    <x v="0"/>
    <m/>
    <m/>
    <m/>
    <m/>
    <m/>
    <m/>
  </r>
  <r>
    <x v="12"/>
    <d v="2026-10-13T00:00:00"/>
    <x v="7"/>
    <x v="17"/>
    <n v="4320"/>
    <x v="17"/>
    <x v="12"/>
    <s v="EMPACADOS"/>
    <s v="AA"/>
    <s v="PLANTAS"/>
    <n v="0"/>
    <s v="PLANTA CLASIFICACION"/>
    <n v="0"/>
    <n v="0"/>
    <n v="0"/>
    <n v="0"/>
    <m/>
    <x v="0"/>
    <x v="0"/>
    <x v="0"/>
    <m/>
    <m/>
    <m/>
    <m/>
    <m/>
    <m/>
  </r>
  <r>
    <x v="12"/>
    <d v="2026-10-13T00:00:00"/>
    <x v="7"/>
    <x v="17"/>
    <n v="4320"/>
    <x v="17"/>
    <x v="12"/>
    <s v="EMPACADOS"/>
    <s v="AA"/>
    <s v="PLANTAS"/>
    <n v="0"/>
    <s v="PLANTA CLASIFICACION"/>
    <n v="0"/>
    <n v="0"/>
    <n v="0"/>
    <n v="0"/>
    <m/>
    <x v="0"/>
    <x v="0"/>
    <x v="0"/>
    <m/>
    <m/>
    <m/>
    <m/>
    <m/>
    <m/>
  </r>
  <r>
    <x v="12"/>
    <d v="2026-10-13T00:00:00"/>
    <x v="7"/>
    <x v="17"/>
    <n v="4320"/>
    <x v="17"/>
    <x v="12"/>
    <s v="EMPACADOS"/>
    <s v="AA"/>
    <s v="PLANTAS"/>
    <n v="0"/>
    <s v="PLANTA CLASIFICACION"/>
    <n v="0"/>
    <n v="0"/>
    <n v="0"/>
    <n v="0"/>
    <m/>
    <x v="0"/>
    <x v="0"/>
    <x v="0"/>
    <m/>
    <m/>
    <m/>
    <m/>
    <m/>
    <m/>
  </r>
  <r>
    <x v="12"/>
    <d v="2026-10-13T00:00:00"/>
    <x v="7"/>
    <x v="17"/>
    <n v="4320"/>
    <x v="17"/>
    <x v="12"/>
    <s v="EMPACADOS"/>
    <s v="AA"/>
    <s v="PLANTAS"/>
    <n v="0"/>
    <s v="PLANTA CLASIFICACION"/>
    <n v="0"/>
    <n v="0"/>
    <n v="0"/>
    <n v="0"/>
    <m/>
    <x v="0"/>
    <x v="0"/>
    <x v="0"/>
    <m/>
    <m/>
    <m/>
    <m/>
    <m/>
    <m/>
  </r>
  <r>
    <x v="12"/>
    <d v="2026-10-13T00:00:00"/>
    <x v="7"/>
    <x v="17"/>
    <n v="4320"/>
    <x v="17"/>
    <x v="12"/>
    <s v="EMPACADOS"/>
    <s v="AA"/>
    <s v="PLANTAS"/>
    <n v="0"/>
    <s v="PLANTA CLASIFICACION"/>
    <n v="0"/>
    <n v="0"/>
    <n v="0"/>
    <n v="0"/>
    <m/>
    <x v="0"/>
    <x v="0"/>
    <x v="0"/>
    <m/>
    <m/>
    <m/>
    <m/>
    <m/>
    <m/>
  </r>
  <r>
    <x v="12"/>
    <d v="2026-10-13T00:00:00"/>
    <x v="7"/>
    <x v="17"/>
    <n v="4320"/>
    <x v="17"/>
    <x v="12"/>
    <s v="EMPACADOS"/>
    <s v="AA"/>
    <s v="PLANTAS"/>
    <n v="0"/>
    <s v="PLANTA CLASIFICACION"/>
    <n v="0"/>
    <n v="0"/>
    <n v="0"/>
    <n v="0"/>
    <m/>
    <x v="0"/>
    <x v="0"/>
    <x v="0"/>
    <m/>
    <m/>
    <m/>
    <m/>
    <m/>
    <m/>
  </r>
  <r>
    <x v="12"/>
    <d v="2026-10-13T00:00:00"/>
    <x v="7"/>
    <x v="17"/>
    <n v="4320"/>
    <x v="17"/>
    <x v="12"/>
    <s v="EMPACADOS"/>
    <s v="AA"/>
    <s v="PLANTAS"/>
    <n v="0"/>
    <s v="PLANTA CLASIFICACION"/>
    <n v="0"/>
    <n v="0"/>
    <n v="0"/>
    <n v="0"/>
    <m/>
    <x v="0"/>
    <x v="0"/>
    <x v="0"/>
    <m/>
    <m/>
    <m/>
    <m/>
    <m/>
    <m/>
  </r>
  <r>
    <x v="12"/>
    <d v="2026-10-13T00:00:00"/>
    <x v="7"/>
    <x v="17"/>
    <n v="4320"/>
    <x v="17"/>
    <x v="12"/>
    <s v="EMPACADOS"/>
    <s v="AA"/>
    <s v="PLANTAS"/>
    <n v="0"/>
    <s v="PLANTA CLASIFICACION"/>
    <n v="0"/>
    <n v="0"/>
    <n v="0"/>
    <n v="0"/>
    <m/>
    <x v="0"/>
    <x v="0"/>
    <x v="0"/>
    <m/>
    <m/>
    <m/>
    <m/>
    <m/>
    <m/>
  </r>
  <r>
    <x v="12"/>
    <d v="2026-10-13T00:00:00"/>
    <x v="7"/>
    <x v="17"/>
    <n v="4320"/>
    <x v="17"/>
    <x v="12"/>
    <s v="EMPACADOS"/>
    <s v="AA"/>
    <s v="PLANTAS"/>
    <n v="0"/>
    <s v="PLANTA CLASIFICACION"/>
    <n v="0"/>
    <n v="0"/>
    <n v="0"/>
    <n v="0"/>
    <m/>
    <x v="0"/>
    <x v="0"/>
    <x v="0"/>
    <m/>
    <m/>
    <m/>
    <m/>
    <m/>
    <m/>
  </r>
  <r>
    <x v="12"/>
    <d v="2026-10-13T00:00:00"/>
    <x v="7"/>
    <x v="17"/>
    <n v="4320"/>
    <x v="17"/>
    <x v="12"/>
    <s v="EMPACADOS"/>
    <s v="AA"/>
    <s v="PLANTAS"/>
    <n v="0"/>
    <s v="PLANTA CLASIFICACION"/>
    <n v="0"/>
    <n v="0"/>
    <n v="0"/>
    <n v="0"/>
    <m/>
    <x v="0"/>
    <x v="0"/>
    <x v="0"/>
    <m/>
    <m/>
    <m/>
    <m/>
    <m/>
    <m/>
  </r>
  <r>
    <x v="12"/>
    <d v="2026-10-13T00:00:00"/>
    <x v="7"/>
    <x v="17"/>
    <n v="4620"/>
    <x v="17"/>
    <x v="12"/>
    <s v="EMPACADOS"/>
    <s v="AA"/>
    <s v="PLANTAS"/>
    <n v="0"/>
    <s v="PLANTA CLASIFICACION"/>
    <n v="0"/>
    <n v="0"/>
    <n v="0"/>
    <n v="0"/>
    <m/>
    <x v="0"/>
    <x v="0"/>
    <x v="0"/>
    <m/>
    <m/>
    <m/>
    <m/>
    <m/>
    <m/>
  </r>
  <r>
    <x v="12"/>
    <d v="2026-10-13T00:00:00"/>
    <x v="5"/>
    <x v="42"/>
    <n v="2580"/>
    <x v="42"/>
    <x v="12"/>
    <s v="GRIS SUELTO"/>
    <s v="B"/>
    <s v="PLANTAS"/>
    <n v="0"/>
    <s v="PLANTA CLASIFICACION"/>
    <n v="0"/>
    <n v="0"/>
    <n v="0"/>
    <n v="0"/>
    <n v="75501"/>
    <x v="0"/>
    <x v="0"/>
    <x v="0"/>
    <m/>
    <m/>
    <m/>
    <m/>
    <m/>
    <m/>
  </r>
  <r>
    <x v="12"/>
    <d v="2026-10-13T00:00:00"/>
    <x v="7"/>
    <x v="56"/>
    <n v="4436"/>
    <x v="56"/>
    <x v="12"/>
    <s v="SEGUNDA"/>
    <s v="SEGUNDA"/>
    <s v="PLANTAS"/>
    <n v="0"/>
    <s v="PLANTA CLASIFICACION"/>
    <n v="0"/>
    <n v="0"/>
    <n v="0"/>
    <n v="0"/>
    <m/>
    <x v="0"/>
    <x v="0"/>
    <x v="0"/>
    <m/>
    <m/>
    <m/>
    <m/>
    <m/>
    <m/>
  </r>
  <r>
    <x v="12"/>
    <d v="2026-10-13T00:00:00"/>
    <x v="7"/>
    <x v="47"/>
    <n v="5760"/>
    <x v="47"/>
    <x v="12"/>
    <s v="SEGUNDA"/>
    <s v="SEGUNDA"/>
    <s v="PLANTAS"/>
    <n v="0"/>
    <s v="PLANTA CLASIFICACION"/>
    <n v="0"/>
    <n v="0"/>
    <s v="PICADO"/>
    <n v="0"/>
    <n v="273001"/>
    <x v="0"/>
    <x v="0"/>
    <x v="0"/>
    <m/>
    <m/>
    <m/>
    <m/>
    <m/>
    <m/>
  </r>
  <r>
    <x v="12"/>
    <d v="2026-10-13T00:00:00"/>
    <x v="5"/>
    <x v="40"/>
    <n v="7560"/>
    <x v="40"/>
    <x v="12"/>
    <s v="GRIS SUELTO"/>
    <s v="AA"/>
    <s v="PLANTAS"/>
    <n v="0"/>
    <s v="PLANTA CLASIFICACION"/>
    <n v="0"/>
    <n v="0"/>
    <n v="0"/>
    <n v="0"/>
    <n v="75301"/>
    <x v="0"/>
    <x v="0"/>
    <x v="0"/>
    <m/>
    <m/>
    <m/>
    <m/>
    <m/>
    <m/>
  </r>
  <r>
    <x v="12"/>
    <d v="2026-10-13T00:00:00"/>
    <x v="7"/>
    <x v="46"/>
    <n v="1920"/>
    <x v="46"/>
    <x v="12"/>
    <s v="SEGUNDA"/>
    <s v="SEGUNDA"/>
    <s v="PLANTAS"/>
    <n v="0"/>
    <s v="PLANTA CLASIFICACION"/>
    <n v="0"/>
    <n v="0"/>
    <s v="PICADO"/>
    <n v="0"/>
    <n v="273003"/>
    <x v="1"/>
    <x v="0"/>
    <x v="0"/>
    <m/>
    <m/>
    <m/>
    <m/>
    <m/>
    <m/>
  </r>
  <r>
    <x v="12"/>
    <d v="2026-10-13T00:00:00"/>
    <x v="7"/>
    <x v="13"/>
    <n v="4360"/>
    <x v="13"/>
    <x v="12"/>
    <s v="VERDE"/>
    <s v="YUMBO"/>
    <s v="PLANTAS"/>
    <n v="0"/>
    <s v="PLANTA CLASIFICACION"/>
    <n v="0"/>
    <n v="0"/>
    <n v="0"/>
    <n v="0"/>
    <m/>
    <x v="0"/>
    <x v="0"/>
    <x v="0"/>
    <m/>
    <m/>
    <m/>
    <m/>
    <m/>
    <m/>
  </r>
  <r>
    <x v="12"/>
    <d v="2026-10-13T00:00:00"/>
    <x v="7"/>
    <x v="55"/>
    <n v="2490"/>
    <x v="55"/>
    <x v="12"/>
    <s v="SEGUNDA"/>
    <s v="SEGUNDA"/>
    <s v="PLANTAS"/>
    <n v="0"/>
    <s v="PLANTA CLASIFICACION"/>
    <n v="0"/>
    <n v="0"/>
    <s v="SUCIO"/>
    <n v="0"/>
    <n v="272003"/>
    <x v="1"/>
    <x v="0"/>
    <x v="0"/>
    <m/>
    <m/>
    <m/>
    <m/>
    <m/>
    <m/>
  </r>
  <r>
    <x v="12"/>
    <d v="2026-10-13T00:00:00"/>
    <x v="5"/>
    <x v="53"/>
    <n v="5760"/>
    <x v="53"/>
    <x v="12"/>
    <s v="SEGUNDA"/>
    <s v="SEGUNDA"/>
    <s v="PLANTAS"/>
    <n v="0"/>
    <s v="PLANTA CLASIFICACION"/>
    <n v="0"/>
    <n v="0"/>
    <n v="0"/>
    <n v="0"/>
    <m/>
    <x v="0"/>
    <x v="0"/>
    <x v="0"/>
    <m/>
    <m/>
    <m/>
    <m/>
    <m/>
    <m/>
  </r>
  <r>
    <x v="12"/>
    <d v="2026-10-13T00:00:00"/>
    <x v="7"/>
    <x v="47"/>
    <n v="5760"/>
    <x v="47"/>
    <x v="12"/>
    <s v="SEGUNDA"/>
    <s v="SEGUNDA"/>
    <s v="PLANTAS"/>
    <n v="0"/>
    <s v="PLANTA CLASIFICACION"/>
    <n v="0"/>
    <n v="0"/>
    <s v="PICADO"/>
    <n v="0"/>
    <n v="273001"/>
    <x v="0"/>
    <x v="0"/>
    <x v="0"/>
    <m/>
    <m/>
    <m/>
    <m/>
    <m/>
    <m/>
  </r>
  <r>
    <x v="12"/>
    <d v="2026-10-13T00:00:00"/>
    <x v="5"/>
    <x v="53"/>
    <n v="5760"/>
    <x v="53"/>
    <x v="12"/>
    <s v="SEGUNDA"/>
    <s v="SEGUNDA"/>
    <s v="PLANTAS"/>
    <n v="0"/>
    <s v="PLANTA CLASIFICACION"/>
    <n v="0"/>
    <n v="0"/>
    <n v="0"/>
    <n v="0"/>
    <m/>
    <x v="0"/>
    <x v="0"/>
    <x v="0"/>
    <m/>
    <m/>
    <m/>
    <m/>
    <m/>
    <m/>
  </r>
  <r>
    <x v="12"/>
    <d v="2026-10-13T00:00:00"/>
    <x v="7"/>
    <x v="47"/>
    <n v="5760"/>
    <x v="47"/>
    <x v="12"/>
    <s v="SEGUNDA"/>
    <s v="SEGUNDA"/>
    <s v="PLANTAS"/>
    <n v="0"/>
    <s v="PLANTA CLASIFICACION"/>
    <n v="0"/>
    <n v="0"/>
    <s v="PICADO"/>
    <n v="0"/>
    <n v="273001"/>
    <x v="0"/>
    <x v="0"/>
    <x v="0"/>
    <m/>
    <m/>
    <m/>
    <m/>
    <m/>
    <m/>
  </r>
  <r>
    <x v="12"/>
    <d v="2026-10-13T00:00:00"/>
    <x v="5"/>
    <x v="40"/>
    <n v="7560"/>
    <x v="40"/>
    <x v="12"/>
    <s v="GRIS SUELTO"/>
    <s v="AA"/>
    <s v="PLANTAS"/>
    <n v="0"/>
    <s v="PLANTA CLASIFICACION"/>
    <n v="0"/>
    <n v="0"/>
    <n v="0"/>
    <n v="0"/>
    <n v="75301"/>
    <x v="0"/>
    <x v="0"/>
    <x v="0"/>
    <m/>
    <m/>
    <m/>
    <m/>
    <m/>
    <m/>
  </r>
  <r>
    <x v="12"/>
    <d v="2026-10-13T00:00:00"/>
    <x v="5"/>
    <x v="57"/>
    <n v="1392"/>
    <x v="57"/>
    <x v="12"/>
    <s v="SEGUNDA"/>
    <s v="SEGUNDA"/>
    <s v="PLANTAS"/>
    <n v="0"/>
    <s v="PLANTA CLASIFICACION"/>
    <n v="0"/>
    <n v="0"/>
    <s v="SUCIO"/>
    <n v="0"/>
    <n v="272002"/>
    <x v="0"/>
    <x v="0"/>
    <x v="0"/>
    <m/>
    <m/>
    <m/>
    <m/>
    <m/>
    <m/>
  </r>
  <r>
    <x v="12"/>
    <d v="2026-10-13T00:00:00"/>
    <x v="5"/>
    <x v="39"/>
    <n v="4530"/>
    <x v="39"/>
    <x v="12"/>
    <s v="GRIS SUELTO"/>
    <s v="AAA"/>
    <s v="PLANTAS"/>
    <n v="0"/>
    <s v="PLANTA CLASIFICACION"/>
    <n v="0"/>
    <n v="0"/>
    <n v="0"/>
    <n v="0"/>
    <n v="75201"/>
    <x v="0"/>
    <x v="0"/>
    <x v="0"/>
    <m/>
    <m/>
    <m/>
    <m/>
    <m/>
    <m/>
  </r>
  <r>
    <x v="12"/>
    <d v="2026-10-13T00:00:00"/>
    <x v="1"/>
    <x v="52"/>
    <n v="1200"/>
    <x v="52"/>
    <x v="12"/>
    <s v="EMPACADOS"/>
    <s v="A"/>
    <s v="PLANTAS"/>
    <n v="0"/>
    <s v="PLANTA CLASIFICACION"/>
    <n v="0"/>
    <n v="0"/>
    <n v="0"/>
    <n v="0"/>
    <m/>
    <x v="0"/>
    <x v="0"/>
    <x v="0"/>
    <m/>
    <m/>
    <m/>
    <m/>
    <m/>
    <m/>
  </r>
  <r>
    <x v="12"/>
    <d v="2026-10-13T00:00:00"/>
    <x v="7"/>
    <x v="53"/>
    <n v="1500"/>
    <x v="53"/>
    <x v="12"/>
    <s v="SEGUNDA"/>
    <s v="SEGUNDA"/>
    <s v="PLANTAS"/>
    <n v="0"/>
    <s v="PLANTA CLASIFICACION"/>
    <n v="0"/>
    <n v="0"/>
    <n v="0"/>
    <n v="0"/>
    <m/>
    <x v="0"/>
    <x v="0"/>
    <x v="0"/>
    <m/>
    <m/>
    <m/>
    <m/>
    <m/>
    <m/>
  </r>
  <r>
    <x v="12"/>
    <d v="2026-10-13T00:00:00"/>
    <x v="7"/>
    <x v="53"/>
    <n v="5760"/>
    <x v="53"/>
    <x v="12"/>
    <s v="SEGUNDA"/>
    <s v="SEGUNDA"/>
    <s v="PLANTAS"/>
    <n v="0"/>
    <s v="PLANTA CLASIFICACION"/>
    <n v="0"/>
    <n v="0"/>
    <n v="0"/>
    <n v="0"/>
    <m/>
    <x v="0"/>
    <x v="0"/>
    <x v="0"/>
    <m/>
    <m/>
    <m/>
    <m/>
    <m/>
    <m/>
  </r>
  <r>
    <x v="12"/>
    <d v="2026-10-13T00:00:00"/>
    <x v="1"/>
    <x v="52"/>
    <n v="7200"/>
    <x v="52"/>
    <x v="12"/>
    <s v="EMPACADOS"/>
    <s v="A"/>
    <s v="PLANTAS"/>
    <n v="0"/>
    <s v="PLANTA CLASIFICACION"/>
    <n v="0"/>
    <n v="0"/>
    <n v="0"/>
    <n v="0"/>
    <m/>
    <x v="0"/>
    <x v="0"/>
    <x v="0"/>
    <m/>
    <m/>
    <m/>
    <m/>
    <m/>
    <m/>
  </r>
  <r>
    <x v="12"/>
    <d v="2026-10-13T00:00:00"/>
    <x v="1"/>
    <x v="54"/>
    <n v="8100"/>
    <x v="54"/>
    <x v="12"/>
    <s v="EMPACADOS"/>
    <s v="L"/>
    <s v="PLANTAS"/>
    <n v="0"/>
    <s v="PLANTA CLASIFICACION"/>
    <n v="0"/>
    <n v="0"/>
    <n v="0"/>
    <n v="0"/>
    <m/>
    <x v="0"/>
    <x v="0"/>
    <x v="0"/>
    <m/>
    <m/>
    <m/>
    <m/>
    <m/>
    <m/>
  </r>
  <r>
    <x v="12"/>
    <d v="2026-10-13T00:00:00"/>
    <x v="7"/>
    <x v="35"/>
    <n v="7560"/>
    <x v="35"/>
    <x v="12"/>
    <s v="GRIS SUELTO"/>
    <s v="C"/>
    <s v="PLANTAS"/>
    <n v="0"/>
    <s v="PLANTA CLASIFICACION"/>
    <n v="0"/>
    <n v="0"/>
    <n v="0"/>
    <n v="0"/>
    <m/>
    <x v="0"/>
    <x v="0"/>
    <x v="0"/>
    <m/>
    <m/>
    <m/>
    <m/>
    <m/>
    <m/>
  </r>
  <r>
    <x v="12"/>
    <d v="2026-10-13T00:00:00"/>
    <x v="7"/>
    <x v="52"/>
    <n v="2100"/>
    <x v="52"/>
    <x v="12"/>
    <s v="EMPACADOS"/>
    <s v="A"/>
    <s v="PLANTAS"/>
    <n v="0"/>
    <s v="PLANTA CLASIFICACION"/>
    <n v="0"/>
    <n v="0"/>
    <n v="0"/>
    <n v="0"/>
    <m/>
    <x v="0"/>
    <x v="0"/>
    <x v="0"/>
    <m/>
    <m/>
    <m/>
    <m/>
    <m/>
    <m/>
  </r>
  <r>
    <x v="12"/>
    <d v="2026-10-13T00:00:00"/>
    <x v="7"/>
    <x v="47"/>
    <n v="1045"/>
    <x v="47"/>
    <x v="12"/>
    <s v="SEGUNDA"/>
    <s v="SEGUNDA"/>
    <s v="PLANTAS"/>
    <n v="0"/>
    <s v="PLANTA CLASIFICACION"/>
    <n v="0"/>
    <n v="0"/>
    <s v="PICADO"/>
    <n v="0"/>
    <n v="273001"/>
    <x v="0"/>
    <x v="0"/>
    <x v="0"/>
    <m/>
    <m/>
    <m/>
    <m/>
    <m/>
    <m/>
  </r>
  <r>
    <x v="12"/>
    <d v="2026-10-13T00:00:00"/>
    <x v="5"/>
    <x v="12"/>
    <n v="3600"/>
    <x v="12"/>
    <x v="12"/>
    <s v="EMPACADOS"/>
    <s v="L"/>
    <s v="PLANTAS"/>
    <n v="0"/>
    <s v="PLANTA CLASIFICACION"/>
    <n v="0"/>
    <n v="0"/>
    <n v="0"/>
    <n v="0"/>
    <m/>
    <x v="0"/>
    <x v="0"/>
    <x v="0"/>
    <m/>
    <m/>
    <m/>
    <m/>
    <m/>
    <m/>
  </r>
  <r>
    <x v="12"/>
    <d v="2026-10-13T00:00:00"/>
    <x v="7"/>
    <x v="35"/>
    <n v="7560"/>
    <x v="35"/>
    <x v="12"/>
    <s v="GRIS SUELTO"/>
    <s v="C"/>
    <s v="PLANTAS"/>
    <n v="0"/>
    <s v="PLANTA CLASIFICACION"/>
    <n v="0"/>
    <n v="0"/>
    <n v="0"/>
    <n v="0"/>
    <m/>
    <x v="0"/>
    <x v="0"/>
    <x v="0"/>
    <m/>
    <m/>
    <m/>
    <m/>
    <m/>
    <m/>
  </r>
  <r>
    <x v="12"/>
    <d v="2026-10-13T00:00:00"/>
    <x v="7"/>
    <x v="35"/>
    <n v="3000"/>
    <x v="35"/>
    <x v="12"/>
    <s v="GRIS SUELTO"/>
    <s v="C"/>
    <s v="PLANTAS"/>
    <n v="0"/>
    <s v="PLANTA CLASIFICACION"/>
    <n v="0"/>
    <n v="0"/>
    <n v="0"/>
    <n v="0"/>
    <m/>
    <x v="0"/>
    <x v="0"/>
    <x v="0"/>
    <m/>
    <m/>
    <m/>
    <m/>
    <m/>
    <m/>
  </r>
  <r>
    <x v="12"/>
    <d v="2026-10-13T00:00:00"/>
    <x v="5"/>
    <x v="53"/>
    <n v="3150"/>
    <x v="53"/>
    <x v="12"/>
    <s v="SEGUNDA"/>
    <s v="SEGUNDA"/>
    <s v="PLANTAS"/>
    <n v="0"/>
    <s v="PLANTA CLASIFICACION"/>
    <n v="0"/>
    <n v="0"/>
    <n v="0"/>
    <n v="0"/>
    <m/>
    <x v="0"/>
    <x v="0"/>
    <x v="0"/>
    <m/>
    <m/>
    <m/>
    <m/>
    <m/>
    <m/>
  </r>
  <r>
    <x v="12"/>
    <d v="2026-10-13T00:00:00"/>
    <x v="7"/>
    <x v="12"/>
    <n v="3300"/>
    <x v="12"/>
    <x v="12"/>
    <s v="EMPACADOS"/>
    <s v="L"/>
    <s v="PLANTAS"/>
    <n v="0"/>
    <s v="PLANTA CLASIFICACION"/>
    <n v="0"/>
    <n v="0"/>
    <n v="0"/>
    <n v="0"/>
    <m/>
    <x v="0"/>
    <x v="0"/>
    <x v="0"/>
    <m/>
    <m/>
    <m/>
    <m/>
    <m/>
    <m/>
  </r>
  <r>
    <x v="12"/>
    <d v="2026-10-13T00:00:00"/>
    <x v="5"/>
    <x v="40"/>
    <n v="7350"/>
    <x v="40"/>
    <x v="12"/>
    <s v="GRIS SUELTO"/>
    <s v="AA"/>
    <s v="PLANTAS"/>
    <n v="0"/>
    <s v="PLANTA CLASIFICACION"/>
    <n v="0"/>
    <n v="0"/>
    <n v="0"/>
    <n v="0"/>
    <n v="75301"/>
    <x v="0"/>
    <x v="0"/>
    <x v="0"/>
    <m/>
    <m/>
    <m/>
    <m/>
    <m/>
    <m/>
  </r>
  <r>
    <x v="12"/>
    <d v="2026-10-13T00:00:00"/>
    <x v="5"/>
    <x v="41"/>
    <n v="960"/>
    <x v="41"/>
    <x v="12"/>
    <s v="GRIS SUELTO"/>
    <s v="A"/>
    <s v="PLANTAS"/>
    <n v="0"/>
    <s v="PLANTA CLASIFICACION"/>
    <n v="0"/>
    <n v="0"/>
    <n v="0"/>
    <n v="0"/>
    <n v="75401"/>
    <x v="0"/>
    <x v="0"/>
    <x v="0"/>
    <m/>
    <m/>
    <m/>
    <m/>
    <m/>
    <m/>
  </r>
  <r>
    <x v="12"/>
    <d v="2026-10-13T00:00:00"/>
    <x v="5"/>
    <x v="40"/>
    <n v="7560"/>
    <x v="40"/>
    <x v="12"/>
    <s v="GRIS SUELTO"/>
    <s v="AA"/>
    <s v="PLANTAS"/>
    <n v="0"/>
    <s v="PLANTA CLASIFICACION"/>
    <n v="0"/>
    <n v="0"/>
    <n v="0"/>
    <n v="0"/>
    <n v="75301"/>
    <x v="0"/>
    <x v="0"/>
    <x v="0"/>
    <m/>
    <m/>
    <m/>
    <m/>
    <m/>
    <m/>
  </r>
  <r>
    <x v="12"/>
    <d v="2026-10-13T00:00:00"/>
    <x v="5"/>
    <x v="41"/>
    <n v="7560"/>
    <x v="41"/>
    <x v="12"/>
    <s v="GRIS SUELTO"/>
    <s v="A"/>
    <s v="PLANTAS"/>
    <n v="0"/>
    <s v="PLANTA CLASIFICACION"/>
    <n v="0"/>
    <n v="0"/>
    <n v="0"/>
    <n v="0"/>
    <n v="75401"/>
    <x v="0"/>
    <x v="0"/>
    <x v="0"/>
    <m/>
    <m/>
    <m/>
    <m/>
    <m/>
    <m/>
  </r>
  <r>
    <x v="12"/>
    <d v="2026-10-13T00:00:00"/>
    <x v="7"/>
    <x v="17"/>
    <n v="4320"/>
    <x v="17"/>
    <x v="12"/>
    <s v="EMPACADOS"/>
    <s v="AA"/>
    <s v="PLANTAS"/>
    <n v="0"/>
    <s v="PLANTA CLASIFICACION"/>
    <n v="0"/>
    <n v="0"/>
    <n v="0"/>
    <n v="0"/>
    <m/>
    <x v="0"/>
    <x v="0"/>
    <x v="0"/>
    <m/>
    <m/>
    <m/>
    <m/>
    <m/>
    <m/>
  </r>
  <r>
    <x v="12"/>
    <d v="2026-10-13T00:00:00"/>
    <x v="7"/>
    <x v="17"/>
    <n v="4320"/>
    <x v="17"/>
    <x v="12"/>
    <s v="EMPACADOS"/>
    <s v="AA"/>
    <s v="PLANTAS"/>
    <n v="0"/>
    <s v="PLANTA CLASIFICACION"/>
    <n v="0"/>
    <n v="0"/>
    <n v="0"/>
    <n v="0"/>
    <m/>
    <x v="0"/>
    <x v="0"/>
    <x v="0"/>
    <m/>
    <m/>
    <m/>
    <m/>
    <m/>
    <m/>
  </r>
  <r>
    <x v="12"/>
    <d v="2026-10-13T00:00:00"/>
    <x v="7"/>
    <x v="17"/>
    <n v="4320"/>
    <x v="17"/>
    <x v="12"/>
    <s v="EMPACADOS"/>
    <s v="AA"/>
    <s v="PLANTAS"/>
    <n v="0"/>
    <s v="PLANTA CLASIFICACION"/>
    <n v="0"/>
    <n v="0"/>
    <n v="0"/>
    <n v="0"/>
    <m/>
    <x v="0"/>
    <x v="0"/>
    <x v="0"/>
    <m/>
    <m/>
    <m/>
    <m/>
    <m/>
    <m/>
  </r>
  <r>
    <x v="12"/>
    <d v="2026-10-13T00:00:00"/>
    <x v="7"/>
    <x v="57"/>
    <n v="4074"/>
    <x v="57"/>
    <x v="12"/>
    <s v="SEGUNDA"/>
    <s v="SEGUNDA"/>
    <s v="PLANTAS"/>
    <n v="0"/>
    <s v="PLANTA CLASIFICACION"/>
    <n v="0"/>
    <n v="0"/>
    <s v="SUCIO"/>
    <n v="0"/>
    <n v="272002"/>
    <x v="0"/>
    <x v="0"/>
    <x v="0"/>
    <m/>
    <m/>
    <m/>
    <m/>
    <m/>
    <m/>
  </r>
  <r>
    <x v="12"/>
    <d v="2026-10-13T00:00:00"/>
    <x v="7"/>
    <x v="7"/>
    <n v="126720"/>
    <x v="7"/>
    <x v="12"/>
    <s v="VERDE"/>
    <s v="M"/>
    <s v="PLANTAS"/>
    <n v="0"/>
    <s v="PLANTA CLASIFICACION"/>
    <n v="0"/>
    <n v="0"/>
    <n v="0"/>
    <n v="0"/>
    <m/>
    <x v="0"/>
    <x v="0"/>
    <x v="0"/>
    <m/>
    <m/>
    <m/>
    <m/>
    <m/>
    <m/>
  </r>
  <r>
    <x v="12"/>
    <d v="2026-10-13T00:00:00"/>
    <x v="7"/>
    <x v="7"/>
    <n v="137280"/>
    <x v="7"/>
    <x v="12"/>
    <s v="VERDE"/>
    <s v="M"/>
    <s v="PLANTAS"/>
    <n v="0"/>
    <s v="PLANTA CLASIFICACION"/>
    <n v="0"/>
    <n v="0"/>
    <n v="0"/>
    <n v="0"/>
    <m/>
    <x v="0"/>
    <x v="0"/>
    <x v="0"/>
    <m/>
    <m/>
    <m/>
    <m/>
    <m/>
    <m/>
  </r>
  <r>
    <x v="12"/>
    <d v="2026-10-13T00:00:00"/>
    <x v="7"/>
    <x v="36"/>
    <n v="42240"/>
    <x v="36"/>
    <x v="12"/>
    <s v="GRIS SUELTO"/>
    <s v="B"/>
    <s v="PLANTAS"/>
    <n v="0"/>
    <s v="PLANTA CLASIFICACION"/>
    <n v="0"/>
    <n v="0"/>
    <n v="0"/>
    <n v="0"/>
    <m/>
    <x v="0"/>
    <x v="0"/>
    <x v="0"/>
    <m/>
    <m/>
    <m/>
    <m/>
    <m/>
    <m/>
  </r>
  <r>
    <x v="12"/>
    <d v="2026-10-13T00:00:00"/>
    <x v="7"/>
    <x v="7"/>
    <n v="38880"/>
    <x v="7"/>
    <x v="12"/>
    <s v="VERDE"/>
    <s v="M"/>
    <s v="PLANTAS"/>
    <n v="0"/>
    <s v="PLANTA CLASIFICACION"/>
    <n v="0"/>
    <n v="0"/>
    <n v="0"/>
    <n v="0"/>
    <m/>
    <x v="0"/>
    <x v="0"/>
    <x v="0"/>
    <m/>
    <m/>
    <m/>
    <m/>
    <m/>
    <m/>
  </r>
  <r>
    <x v="12"/>
    <d v="2026-10-13T00:00:00"/>
    <x v="7"/>
    <x v="36"/>
    <n v="127472"/>
    <x v="36"/>
    <x v="12"/>
    <s v="GRIS SUELTO"/>
    <s v="B"/>
    <s v="PLANTAS"/>
    <n v="0"/>
    <s v="PLANTA CLASIFICACION"/>
    <n v="0"/>
    <n v="0"/>
    <n v="0"/>
    <n v="0"/>
    <m/>
    <x v="0"/>
    <x v="0"/>
    <x v="0"/>
    <m/>
    <m/>
    <m/>
    <m/>
    <m/>
    <m/>
  </r>
  <r>
    <x v="12"/>
    <d v="2026-10-13T00:00:00"/>
    <x v="7"/>
    <x v="7"/>
    <n v="137280"/>
    <x v="7"/>
    <x v="12"/>
    <s v="VERDE"/>
    <s v="M"/>
    <s v="PLANTAS"/>
    <n v="0"/>
    <s v="PLANTA CLASIFICACION"/>
    <n v="0"/>
    <n v="0"/>
    <n v="0"/>
    <n v="0"/>
    <m/>
    <x v="0"/>
    <x v="0"/>
    <x v="0"/>
    <m/>
    <m/>
    <m/>
    <m/>
    <m/>
    <m/>
  </r>
  <r>
    <x v="12"/>
    <d v="2026-10-13T00:00:00"/>
    <x v="5"/>
    <x v="23"/>
    <n v="576"/>
    <x v="23"/>
    <x v="12"/>
    <s v="EMPACADOS"/>
    <s v="L"/>
    <s v="PLANTAS"/>
    <n v="0"/>
    <s v="PLANTA CLASIFICACION"/>
    <n v="0"/>
    <n v="0"/>
    <n v="0"/>
    <n v="0"/>
    <m/>
    <x v="0"/>
    <x v="0"/>
    <x v="0"/>
    <m/>
    <m/>
    <m/>
    <m/>
    <m/>
    <m/>
  </r>
  <r>
    <x v="12"/>
    <d v="2026-10-13T00:00:00"/>
    <x v="7"/>
    <x v="31"/>
    <n v="600"/>
    <x v="31"/>
    <x v="12"/>
    <s v="EMPACADOS"/>
    <s v="XL"/>
    <s v="PLANTAS"/>
    <n v="0"/>
    <s v="PLANTA CLASIFICACION"/>
    <n v="0"/>
    <n v="0"/>
    <n v="0"/>
    <n v="0"/>
    <m/>
    <x v="0"/>
    <x v="0"/>
    <x v="0"/>
    <m/>
    <m/>
    <m/>
    <m/>
    <m/>
    <m/>
  </r>
  <r>
    <x v="12"/>
    <d v="2026-10-13T00:00:00"/>
    <x v="5"/>
    <x v="12"/>
    <n v="1500"/>
    <x v="12"/>
    <x v="12"/>
    <s v="EMPACADOS"/>
    <s v="L"/>
    <s v="PLANTAS"/>
    <n v="0"/>
    <s v="PLANTA CLASIFICACION"/>
    <n v="0"/>
    <n v="0"/>
    <n v="0"/>
    <n v="0"/>
    <m/>
    <x v="0"/>
    <x v="0"/>
    <x v="0"/>
    <m/>
    <m/>
    <m/>
    <m/>
    <m/>
    <m/>
  </r>
  <r>
    <x v="12"/>
    <d v="2026-10-13T00:00:00"/>
    <x v="5"/>
    <x v="11"/>
    <n v="1800"/>
    <x v="11"/>
    <x v="12"/>
    <s v="EMPACADOS"/>
    <s v="L"/>
    <s v="PLANTAS"/>
    <n v="0"/>
    <s v="PLANTA CLASIFICACION"/>
    <n v="0"/>
    <n v="0"/>
    <n v="0"/>
    <n v="0"/>
    <m/>
    <x v="0"/>
    <x v="0"/>
    <x v="0"/>
    <m/>
    <m/>
    <m/>
    <m/>
    <m/>
    <m/>
  </r>
  <r>
    <x v="12"/>
    <d v="2026-10-13T00:00:00"/>
    <x v="7"/>
    <x v="5"/>
    <n v="13035"/>
    <x v="5"/>
    <x v="12"/>
    <s v="VERDE"/>
    <s v="L"/>
    <s v="PLANTAS"/>
    <n v="0"/>
    <s v="PLANTA CLASIFICACION"/>
    <n v="0"/>
    <n v="0"/>
    <n v="0"/>
    <n v="0"/>
    <m/>
    <x v="0"/>
    <x v="0"/>
    <x v="0"/>
    <m/>
    <m/>
    <m/>
    <m/>
    <m/>
    <m/>
  </r>
  <r>
    <x v="12"/>
    <d v="2026-10-13T00:00:00"/>
    <x v="7"/>
    <x v="4"/>
    <n v="16530"/>
    <x v="4"/>
    <x v="12"/>
    <s v="VERDE"/>
    <s v="XL"/>
    <s v="PLANTAS"/>
    <n v="0"/>
    <s v="PLANTA CLASIFICACION"/>
    <n v="0"/>
    <n v="0"/>
    <n v="0"/>
    <n v="0"/>
    <m/>
    <x v="0"/>
    <x v="0"/>
    <x v="0"/>
    <m/>
    <m/>
    <m/>
    <m/>
    <m/>
    <m/>
  </r>
  <r>
    <x v="12"/>
    <d v="2026-10-13T00:00:00"/>
    <x v="7"/>
    <x v="18"/>
    <n v="86700"/>
    <x v="18"/>
    <x v="12"/>
    <s v="EMPACADOS"/>
    <s v="A"/>
    <s v="PLANTAS"/>
    <n v="0"/>
    <s v="PLANTA CLASIFICACION"/>
    <n v="0"/>
    <n v="0"/>
    <n v="0"/>
    <n v="0"/>
    <m/>
    <x v="0"/>
    <x v="0"/>
    <x v="0"/>
    <m/>
    <m/>
    <m/>
    <m/>
    <m/>
    <m/>
  </r>
  <r>
    <x v="12"/>
    <d v="2026-10-13T00:00:00"/>
    <x v="1"/>
    <x v="51"/>
    <n v="2400"/>
    <x v="51"/>
    <x v="12"/>
    <s v="SEGUNDA"/>
    <s v="SEGUNDA"/>
    <s v="PLANTAS"/>
    <n v="0"/>
    <s v="PLANTA CLASIFICACION"/>
    <n v="0"/>
    <n v="0"/>
    <s v="ROTO"/>
    <n v="0"/>
    <n v="79111"/>
    <x v="1"/>
    <x v="0"/>
    <x v="0"/>
    <m/>
    <m/>
    <m/>
    <m/>
    <m/>
    <m/>
  </r>
  <r>
    <x v="12"/>
    <d v="2026-10-13T00:00:00"/>
    <x v="5"/>
    <x v="51"/>
    <n v="3300"/>
    <x v="51"/>
    <x v="12"/>
    <s v="SEGUNDA"/>
    <s v="SEGUNDA"/>
    <s v="PLANTAS"/>
    <n v="0"/>
    <s v="PLANTA CLASIFICACION"/>
    <n v="0"/>
    <n v="0"/>
    <s v="ROTO"/>
    <n v="0"/>
    <n v="79111"/>
    <x v="1"/>
    <x v="0"/>
    <x v="0"/>
    <m/>
    <m/>
    <m/>
    <m/>
    <m/>
    <m/>
  </r>
  <r>
    <x v="12"/>
    <d v="2026-10-13T00:00:00"/>
    <x v="7"/>
    <x v="51"/>
    <n v="2400"/>
    <x v="51"/>
    <x v="12"/>
    <s v="SEGUNDA"/>
    <s v="SEGUNDA"/>
    <s v="PLANTAS"/>
    <n v="0"/>
    <s v="PLANTA CLASIFICACION"/>
    <n v="0"/>
    <n v="0"/>
    <s v="ROTO"/>
    <n v="0"/>
    <n v="79111"/>
    <x v="1"/>
    <x v="0"/>
    <x v="0"/>
    <m/>
    <m/>
    <m/>
    <m/>
    <m/>
    <m/>
  </r>
  <r>
    <x v="13"/>
    <d v="2026-10-13T00:00:00"/>
    <x v="8"/>
    <x v="35"/>
    <n v="10632"/>
    <x v="35"/>
    <x v="13"/>
    <s v="GRIS SUELTO"/>
    <s v="C"/>
    <s v="PLANTAS"/>
    <n v="0"/>
    <s v="PLANTA CLASIFICACION"/>
    <n v="0"/>
    <n v="0"/>
    <n v="0"/>
    <n v="0"/>
    <m/>
    <x v="0"/>
    <x v="0"/>
    <x v="0"/>
    <m/>
    <m/>
    <m/>
    <m/>
    <m/>
    <m/>
  </r>
  <r>
    <x v="13"/>
    <d v="2026-10-13T00:00:00"/>
    <x v="7"/>
    <x v="35"/>
    <n v="11250"/>
    <x v="35"/>
    <x v="13"/>
    <s v="GRIS SUELTO"/>
    <s v="C"/>
    <s v="PLANTAS"/>
    <n v="0"/>
    <s v="PLANTA CLASIFICACION"/>
    <n v="0"/>
    <n v="0"/>
    <n v="0"/>
    <n v="0"/>
    <m/>
    <x v="0"/>
    <x v="0"/>
    <x v="0"/>
    <m/>
    <m/>
    <m/>
    <m/>
    <m/>
    <m/>
  </r>
  <r>
    <x v="13"/>
    <d v="2026-10-13T00:00:00"/>
    <x v="5"/>
    <x v="35"/>
    <n v="7950"/>
    <x v="35"/>
    <x v="13"/>
    <s v="GRIS SUELTO"/>
    <s v="C"/>
    <s v="PLANTAS"/>
    <n v="0"/>
    <s v="PLANTA CLASIFICACION"/>
    <n v="0"/>
    <n v="0"/>
    <n v="0"/>
    <n v="0"/>
    <m/>
    <x v="0"/>
    <x v="0"/>
    <x v="0"/>
    <m/>
    <m/>
    <m/>
    <m/>
    <m/>
    <m/>
  </r>
  <r>
    <x v="13"/>
    <d v="2026-10-13T00:00:00"/>
    <x v="8"/>
    <x v="13"/>
    <n v="11316"/>
    <x v="13"/>
    <x v="13"/>
    <s v="VERDE"/>
    <s v="YUMBO"/>
    <s v="PLANTAS"/>
    <n v="0"/>
    <s v="PLANTA CLASIFICACION"/>
    <n v="0"/>
    <n v="0"/>
    <n v="0"/>
    <n v="0"/>
    <m/>
    <x v="0"/>
    <x v="0"/>
    <x v="0"/>
    <m/>
    <m/>
    <m/>
    <m/>
    <m/>
    <m/>
  </r>
  <r>
    <x v="13"/>
    <d v="2026-10-13T00:00:00"/>
    <x v="7"/>
    <x v="13"/>
    <n v="1942"/>
    <x v="13"/>
    <x v="13"/>
    <s v="VERDE"/>
    <s v="YUMBO"/>
    <s v="PLANTAS"/>
    <n v="0"/>
    <s v="PLANTA CLASIFICACION"/>
    <n v="0"/>
    <n v="0"/>
    <n v="0"/>
    <n v="0"/>
    <m/>
    <x v="0"/>
    <x v="0"/>
    <x v="0"/>
    <m/>
    <m/>
    <m/>
    <m/>
    <m/>
    <m/>
  </r>
  <r>
    <x v="13"/>
    <d v="2026-10-13T00:00:00"/>
    <x v="8"/>
    <x v="19"/>
    <n v="32793"/>
    <x v="19"/>
    <x v="13"/>
    <s v="GRIS SUELTO"/>
    <s v="AA"/>
    <s v="PLANTAS"/>
    <n v="0"/>
    <s v="PLANTA CLASIFICACION"/>
    <n v="0"/>
    <n v="0"/>
    <n v="0"/>
    <n v="0"/>
    <m/>
    <x v="0"/>
    <x v="0"/>
    <x v="0"/>
    <m/>
    <m/>
    <m/>
    <m/>
    <m/>
    <m/>
  </r>
  <r>
    <x v="13"/>
    <d v="2026-10-13T00:00:00"/>
    <x v="8"/>
    <x v="4"/>
    <n v="154406"/>
    <x v="4"/>
    <x v="13"/>
    <s v="VERDE"/>
    <s v="XL"/>
    <s v="PLANTAS"/>
    <n v="0"/>
    <s v="PLANTA CLASIFICACION"/>
    <n v="0"/>
    <n v="0"/>
    <n v="0"/>
    <n v="0"/>
    <m/>
    <x v="0"/>
    <x v="0"/>
    <x v="0"/>
    <m/>
    <m/>
    <m/>
    <m/>
    <m/>
    <m/>
  </r>
  <r>
    <x v="13"/>
    <d v="2026-10-13T00:00:00"/>
    <x v="7"/>
    <x v="4"/>
    <n v="168213"/>
    <x v="4"/>
    <x v="13"/>
    <s v="VERDE"/>
    <s v="XL"/>
    <s v="PLANTAS"/>
    <n v="0"/>
    <s v="PLANTA CLASIFICACION"/>
    <n v="0"/>
    <n v="0"/>
    <n v="0"/>
    <n v="0"/>
    <m/>
    <x v="0"/>
    <x v="0"/>
    <x v="0"/>
    <m/>
    <m/>
    <m/>
    <m/>
    <m/>
    <m/>
  </r>
  <r>
    <x v="13"/>
    <d v="2026-10-13T00:00:00"/>
    <x v="5"/>
    <x v="4"/>
    <n v="19440"/>
    <x v="4"/>
    <x v="13"/>
    <s v="VERDE"/>
    <s v="XL"/>
    <s v="PLANTAS"/>
    <n v="0"/>
    <s v="PLANTA CLASIFICACION"/>
    <n v="0"/>
    <n v="0"/>
    <n v="0"/>
    <n v="0"/>
    <m/>
    <x v="0"/>
    <x v="0"/>
    <x v="0"/>
    <m/>
    <m/>
    <m/>
    <m/>
    <m/>
    <m/>
  </r>
  <r>
    <x v="13"/>
    <d v="2026-10-13T00:00:00"/>
    <x v="8"/>
    <x v="5"/>
    <n v="62347"/>
    <x v="5"/>
    <x v="13"/>
    <s v="VERDE"/>
    <s v="L"/>
    <s v="PLANTAS"/>
    <n v="0"/>
    <s v="PLANTA CLASIFICACION"/>
    <n v="0"/>
    <n v="0"/>
    <n v="0"/>
    <n v="0"/>
    <m/>
    <x v="0"/>
    <x v="0"/>
    <x v="0"/>
    <m/>
    <m/>
    <m/>
    <m/>
    <m/>
    <m/>
  </r>
  <r>
    <x v="13"/>
    <d v="2026-10-13T00:00:00"/>
    <x v="8"/>
    <x v="5"/>
    <n v="53520"/>
    <x v="5"/>
    <x v="13"/>
    <s v="VERDE"/>
    <s v="L"/>
    <s v="PLANTAS"/>
    <n v="0"/>
    <s v="PLANTA CLASIFICACION"/>
    <n v="0"/>
    <n v="0"/>
    <n v="0"/>
    <n v="0"/>
    <m/>
    <x v="0"/>
    <x v="0"/>
    <x v="0"/>
    <m/>
    <m/>
    <m/>
    <m/>
    <m/>
    <m/>
  </r>
  <r>
    <x v="13"/>
    <d v="2026-10-13T00:00:00"/>
    <x v="8"/>
    <x v="20"/>
    <n v="168876"/>
    <x v="20"/>
    <x v="13"/>
    <s v="GRIS SUELTO"/>
    <s v="A"/>
    <s v="PLANTAS"/>
    <n v="0"/>
    <s v="PLANTA CLASIFICACION"/>
    <n v="0"/>
    <n v="0"/>
    <n v="0"/>
    <n v="0"/>
    <m/>
    <x v="0"/>
    <x v="0"/>
    <x v="0"/>
    <m/>
    <m/>
    <m/>
    <m/>
    <m/>
    <m/>
  </r>
  <r>
    <x v="13"/>
    <d v="2026-10-13T00:00:00"/>
    <x v="7"/>
    <x v="20"/>
    <n v="45083"/>
    <x v="20"/>
    <x v="13"/>
    <s v="GRIS SUELTO"/>
    <s v="A"/>
    <s v="PLANTAS"/>
    <n v="0"/>
    <s v="PLANTA CLASIFICACION"/>
    <n v="0"/>
    <n v="0"/>
    <n v="0"/>
    <n v="0"/>
    <m/>
    <x v="0"/>
    <x v="0"/>
    <x v="0"/>
    <m/>
    <m/>
    <m/>
    <m/>
    <m/>
    <m/>
  </r>
  <r>
    <x v="13"/>
    <d v="2026-10-13T00:00:00"/>
    <x v="8"/>
    <x v="49"/>
    <n v="15126"/>
    <x v="49"/>
    <x v="13"/>
    <s v="SEGUNDA"/>
    <s v="SEGUNDA"/>
    <s v="PLANTAS"/>
    <n v="0"/>
    <s v="PLANTA CLASIFICACION"/>
    <n v="0"/>
    <n v="0"/>
    <s v="SUCIO"/>
    <n v="0"/>
    <n v="72003"/>
    <x v="1"/>
    <x v="0"/>
    <x v="0"/>
    <m/>
    <m/>
    <m/>
    <m/>
    <m/>
    <m/>
  </r>
  <r>
    <x v="13"/>
    <d v="2026-10-13T00:00:00"/>
    <x v="7"/>
    <x v="49"/>
    <n v="16570"/>
    <x v="49"/>
    <x v="13"/>
    <s v="SEGUNDA"/>
    <s v="SEGUNDA"/>
    <s v="PLANTAS"/>
    <n v="0"/>
    <s v="PLANTA CLASIFICACION"/>
    <n v="0"/>
    <n v="0"/>
    <s v="SUCIO"/>
    <n v="0"/>
    <n v="72003"/>
    <x v="1"/>
    <x v="0"/>
    <x v="0"/>
    <m/>
    <m/>
    <m/>
    <m/>
    <m/>
    <m/>
  </r>
  <r>
    <x v="13"/>
    <d v="2026-10-13T00:00:00"/>
    <x v="5"/>
    <x v="49"/>
    <n v="24211"/>
    <x v="49"/>
    <x v="13"/>
    <s v="SEGUNDA"/>
    <s v="SEGUNDA"/>
    <s v="PLANTAS"/>
    <n v="0"/>
    <s v="PLANTA CLASIFICACION"/>
    <n v="0"/>
    <n v="0"/>
    <s v="SUCIO"/>
    <n v="0"/>
    <n v="72003"/>
    <x v="1"/>
    <x v="0"/>
    <x v="0"/>
    <m/>
    <m/>
    <m/>
    <m/>
    <m/>
    <m/>
  </r>
  <r>
    <x v="13"/>
    <d v="2026-10-13T00:00:00"/>
    <x v="8"/>
    <x v="38"/>
    <n v="50417"/>
    <x v="38"/>
    <x v="13"/>
    <s v="SEGUNDA"/>
    <s v="SEGUNDA"/>
    <s v="PLANTAS"/>
    <n v="0"/>
    <s v="PLANTA CLASIFICACION"/>
    <n v="0"/>
    <n v="0"/>
    <s v="PICADO"/>
    <n v="0"/>
    <n v="73001"/>
    <x v="0"/>
    <x v="0"/>
    <x v="0"/>
    <m/>
    <m/>
    <m/>
    <m/>
    <m/>
    <m/>
  </r>
  <r>
    <x v="13"/>
    <d v="2026-10-13T00:00:00"/>
    <x v="7"/>
    <x v="38"/>
    <n v="42556"/>
    <x v="38"/>
    <x v="13"/>
    <s v="SEGUNDA"/>
    <s v="SEGUNDA"/>
    <s v="PLANTAS"/>
    <n v="0"/>
    <s v="PLANTA CLASIFICACION"/>
    <n v="0"/>
    <n v="0"/>
    <s v="PICADO"/>
    <n v="0"/>
    <n v="73001"/>
    <x v="0"/>
    <x v="0"/>
    <x v="0"/>
    <m/>
    <m/>
    <m/>
    <m/>
    <m/>
    <m/>
  </r>
  <r>
    <x v="13"/>
    <d v="2026-10-13T00:00:00"/>
    <x v="5"/>
    <x v="38"/>
    <n v="41675"/>
    <x v="38"/>
    <x v="13"/>
    <s v="SEGUNDA"/>
    <s v="SEGUNDA"/>
    <s v="PLANTAS"/>
    <n v="0"/>
    <s v="PLANTA CLASIFICACION"/>
    <n v="0"/>
    <n v="0"/>
    <s v="PICADO"/>
    <n v="0"/>
    <n v="73001"/>
    <x v="0"/>
    <x v="0"/>
    <x v="0"/>
    <m/>
    <m/>
    <m/>
    <m/>
    <m/>
    <m/>
  </r>
  <r>
    <x v="13"/>
    <d v="2026-10-13T00:00:00"/>
    <x v="7"/>
    <x v="39"/>
    <n v="15592"/>
    <x v="39"/>
    <x v="13"/>
    <s v="GRIS SUELTO"/>
    <s v="AAA"/>
    <s v="PLANTAS"/>
    <n v="0"/>
    <s v="PLANTA CLASIFICACION"/>
    <n v="0"/>
    <n v="0"/>
    <n v="0"/>
    <n v="0"/>
    <n v="75201"/>
    <x v="0"/>
    <x v="0"/>
    <x v="0"/>
    <m/>
    <m/>
    <m/>
    <m/>
    <m/>
    <m/>
  </r>
  <r>
    <x v="13"/>
    <d v="2026-10-13T00:00:00"/>
    <x v="5"/>
    <x v="39"/>
    <n v="12407"/>
    <x v="39"/>
    <x v="13"/>
    <s v="GRIS SUELTO"/>
    <s v="AAA"/>
    <s v="PLANTAS"/>
    <n v="0"/>
    <s v="PLANTA CLASIFICACION"/>
    <n v="0"/>
    <n v="0"/>
    <n v="0"/>
    <n v="0"/>
    <n v="75201"/>
    <x v="0"/>
    <x v="0"/>
    <x v="0"/>
    <m/>
    <m/>
    <m/>
    <m/>
    <m/>
    <m/>
  </r>
  <r>
    <x v="13"/>
    <d v="2026-10-13T00:00:00"/>
    <x v="1"/>
    <x v="39"/>
    <n v="17070"/>
    <x v="39"/>
    <x v="13"/>
    <s v="GRIS SUELTO"/>
    <s v="AAA"/>
    <s v="PLANTAS"/>
    <n v="0"/>
    <s v="PLANTA CLASIFICACION"/>
    <n v="0"/>
    <n v="0"/>
    <n v="0"/>
    <n v="0"/>
    <n v="75201"/>
    <x v="0"/>
    <x v="0"/>
    <x v="0"/>
    <m/>
    <m/>
    <m/>
    <m/>
    <m/>
    <m/>
  </r>
  <r>
    <x v="13"/>
    <d v="2026-10-13T00:00:00"/>
    <x v="3"/>
    <x v="39"/>
    <n v="12788"/>
    <x v="39"/>
    <x v="13"/>
    <s v="GRIS SUELTO"/>
    <s v="AAA"/>
    <s v="PLANTAS"/>
    <n v="0"/>
    <s v="PLANTA CLASIFICACION"/>
    <n v="0"/>
    <n v="0"/>
    <n v="0"/>
    <n v="0"/>
    <n v="75201"/>
    <x v="0"/>
    <x v="0"/>
    <x v="0"/>
    <m/>
    <m/>
    <m/>
    <m/>
    <m/>
    <m/>
  </r>
  <r>
    <x v="13"/>
    <d v="2026-10-13T00:00:00"/>
    <x v="7"/>
    <x v="40"/>
    <n v="22014"/>
    <x v="40"/>
    <x v="13"/>
    <s v="GRIS SUELTO"/>
    <s v="AA"/>
    <s v="PLANTAS"/>
    <n v="0"/>
    <s v="PLANTA CLASIFICACION"/>
    <n v="0"/>
    <n v="0"/>
    <n v="0"/>
    <n v="0"/>
    <n v="75301"/>
    <x v="0"/>
    <x v="0"/>
    <x v="0"/>
    <m/>
    <m/>
    <m/>
    <m/>
    <m/>
    <m/>
  </r>
  <r>
    <x v="13"/>
    <d v="2026-10-13T00:00:00"/>
    <x v="5"/>
    <x v="40"/>
    <n v="13095"/>
    <x v="40"/>
    <x v="13"/>
    <s v="GRIS SUELTO"/>
    <s v="AA"/>
    <s v="PLANTAS"/>
    <n v="0"/>
    <s v="PLANTA CLASIFICACION"/>
    <n v="0"/>
    <n v="0"/>
    <n v="0"/>
    <n v="0"/>
    <n v="75301"/>
    <x v="0"/>
    <x v="0"/>
    <x v="0"/>
    <m/>
    <m/>
    <m/>
    <m/>
    <m/>
    <m/>
  </r>
  <r>
    <x v="13"/>
    <d v="2026-10-13T00:00:00"/>
    <x v="7"/>
    <x v="41"/>
    <n v="13860"/>
    <x v="41"/>
    <x v="13"/>
    <s v="GRIS SUELTO"/>
    <s v="A"/>
    <s v="PLANTAS"/>
    <n v="0"/>
    <s v="PLANTA CLASIFICACION"/>
    <n v="0"/>
    <n v="0"/>
    <n v="0"/>
    <n v="0"/>
    <n v="75401"/>
    <x v="0"/>
    <x v="0"/>
    <x v="0"/>
    <m/>
    <m/>
    <m/>
    <m/>
    <m/>
    <m/>
  </r>
  <r>
    <x v="13"/>
    <d v="2026-10-13T00:00:00"/>
    <x v="5"/>
    <x v="41"/>
    <n v="4486"/>
    <x v="41"/>
    <x v="13"/>
    <s v="GRIS SUELTO"/>
    <s v="A"/>
    <s v="PLANTAS"/>
    <n v="0"/>
    <s v="PLANTA CLASIFICACION"/>
    <n v="0"/>
    <n v="0"/>
    <n v="0"/>
    <n v="0"/>
    <n v="75401"/>
    <x v="0"/>
    <x v="0"/>
    <x v="0"/>
    <m/>
    <m/>
    <m/>
    <m/>
    <m/>
    <m/>
  </r>
  <r>
    <x v="13"/>
    <d v="2026-10-13T00:00:00"/>
    <x v="8"/>
    <x v="42"/>
    <n v="1906"/>
    <x v="42"/>
    <x v="13"/>
    <s v="GRIS SUELTO"/>
    <s v="B"/>
    <s v="PLANTAS"/>
    <n v="0"/>
    <s v="PLANTA CLASIFICACION"/>
    <n v="0"/>
    <n v="0"/>
    <n v="0"/>
    <n v="0"/>
    <n v="75501"/>
    <x v="0"/>
    <x v="0"/>
    <x v="0"/>
    <m/>
    <m/>
    <m/>
    <m/>
    <m/>
    <m/>
  </r>
  <r>
    <x v="13"/>
    <d v="2026-10-13T00:00:00"/>
    <x v="7"/>
    <x v="42"/>
    <n v="2254"/>
    <x v="42"/>
    <x v="13"/>
    <s v="GRIS SUELTO"/>
    <s v="B"/>
    <s v="PLANTAS"/>
    <n v="0"/>
    <s v="PLANTA CLASIFICACION"/>
    <n v="0"/>
    <n v="0"/>
    <n v="0"/>
    <n v="0"/>
    <n v="75501"/>
    <x v="0"/>
    <x v="0"/>
    <x v="0"/>
    <m/>
    <m/>
    <m/>
    <m/>
    <m/>
    <m/>
  </r>
  <r>
    <x v="13"/>
    <d v="2026-10-13T00:00:00"/>
    <x v="5"/>
    <x v="42"/>
    <n v="2388"/>
    <x v="42"/>
    <x v="13"/>
    <s v="GRIS SUELTO"/>
    <s v="B"/>
    <s v="PLANTAS"/>
    <n v="0"/>
    <s v="PLANTA CLASIFICACION"/>
    <n v="0"/>
    <n v="0"/>
    <n v="0"/>
    <n v="0"/>
    <n v="75501"/>
    <x v="0"/>
    <x v="0"/>
    <x v="0"/>
    <m/>
    <m/>
    <m/>
    <m/>
    <m/>
    <m/>
  </r>
  <r>
    <x v="13"/>
    <d v="2026-10-13T00:00:00"/>
    <x v="8"/>
    <x v="43"/>
    <n v="6000"/>
    <x v="43"/>
    <x v="13"/>
    <s v="SEGUNDA"/>
    <s v="SEGUNDA"/>
    <s v="PLANTAS"/>
    <n v="0"/>
    <s v="PLANTA CLASIFICACION"/>
    <n v="0"/>
    <n v="0"/>
    <s v="ROTO"/>
    <n v="0"/>
    <n v="79110"/>
    <x v="0"/>
    <x v="0"/>
    <x v="0"/>
    <m/>
    <m/>
    <m/>
    <m/>
    <m/>
    <m/>
  </r>
  <r>
    <x v="14"/>
    <d v="2026-10-13T00:00:00"/>
    <x v="9"/>
    <x v="7"/>
    <n v="14130"/>
    <x v="7"/>
    <x v="14"/>
    <s v="VERDE"/>
    <s v="M"/>
    <s v="COSTA ORIENTE"/>
    <n v="0"/>
    <s v="BODEGA"/>
    <n v="0"/>
    <n v="0"/>
    <n v="0"/>
    <n v="0"/>
    <m/>
    <x v="0"/>
    <x v="0"/>
    <x v="0"/>
    <m/>
    <m/>
    <m/>
    <m/>
    <m/>
    <m/>
  </r>
  <r>
    <x v="14"/>
    <d v="2026-10-13T00:00:00"/>
    <x v="0"/>
    <x v="5"/>
    <n v="24120"/>
    <x v="5"/>
    <x v="14"/>
    <s v="VERDE"/>
    <s v="L"/>
    <s v="COSTA ORIENTE"/>
    <n v="0"/>
    <s v="BODEGA"/>
    <n v="0"/>
    <n v="0"/>
    <n v="0"/>
    <n v="0"/>
    <m/>
    <x v="0"/>
    <x v="0"/>
    <x v="0"/>
    <m/>
    <m/>
    <m/>
    <m/>
    <m/>
    <m/>
  </r>
  <r>
    <x v="15"/>
    <d v="2026-10-13T00:00:00"/>
    <x v="2"/>
    <x v="48"/>
    <n v="430"/>
    <x v="48"/>
    <x v="15"/>
    <s v="SEGUNDA"/>
    <s v="SEGUNDA"/>
    <s v="CENTRO EMPAQUES"/>
    <n v="0"/>
    <s v="BODEGA"/>
    <n v="0"/>
    <n v="0"/>
    <s v="SUCIO"/>
    <n v="0"/>
    <n v="72001"/>
    <x v="1"/>
    <x v="0"/>
    <x v="0"/>
    <m/>
    <m/>
    <m/>
    <m/>
    <m/>
    <m/>
  </r>
  <r>
    <x v="15"/>
    <d v="2026-10-13T00:00:00"/>
    <x v="2"/>
    <x v="48"/>
    <n v="509"/>
    <x v="48"/>
    <x v="15"/>
    <s v="SEGUNDA"/>
    <s v="SEGUNDA"/>
    <s v="CENTRO EMPAQUES"/>
    <n v="0"/>
    <s v="BODEGA"/>
    <n v="0"/>
    <n v="0"/>
    <s v="SUCIO"/>
    <n v="0"/>
    <n v="72001"/>
    <x v="1"/>
    <x v="0"/>
    <x v="0"/>
    <m/>
    <m/>
    <m/>
    <m/>
    <m/>
    <m/>
  </r>
  <r>
    <x v="15"/>
    <d v="2026-10-13T00:00:00"/>
    <x v="2"/>
    <x v="35"/>
    <n v="7704"/>
    <x v="35"/>
    <x v="15"/>
    <s v="GRIS SUELTO"/>
    <s v="C"/>
    <s v="CENTRO EMPAQUES"/>
    <n v="0"/>
    <s v="BODEGA"/>
    <n v="0"/>
    <n v="0"/>
    <n v="0"/>
    <n v="0"/>
    <m/>
    <x v="0"/>
    <x v="0"/>
    <x v="0"/>
    <m/>
    <m/>
    <m/>
    <m/>
    <m/>
    <m/>
  </r>
  <r>
    <x v="15"/>
    <d v="2026-10-13T00:00:00"/>
    <x v="2"/>
    <x v="35"/>
    <n v="7111"/>
    <x v="35"/>
    <x v="15"/>
    <s v="GRIS SUELTO"/>
    <s v="C"/>
    <s v="CENTRO EMPAQUES"/>
    <n v="0"/>
    <s v="BODEGA"/>
    <n v="0"/>
    <n v="0"/>
    <n v="0"/>
    <n v="0"/>
    <m/>
    <x v="0"/>
    <x v="0"/>
    <x v="0"/>
    <m/>
    <m/>
    <m/>
    <m/>
    <m/>
    <m/>
  </r>
  <r>
    <x v="15"/>
    <d v="2026-10-13T00:00:00"/>
    <x v="5"/>
    <x v="19"/>
    <n v="208533"/>
    <x v="19"/>
    <x v="15"/>
    <s v="GRIS SUELTO"/>
    <s v="AA"/>
    <s v="CENTRO EMPAQUES"/>
    <n v="0"/>
    <s v="BODEGA"/>
    <n v="0"/>
    <n v="0"/>
    <n v="0"/>
    <n v="0"/>
    <m/>
    <x v="0"/>
    <x v="0"/>
    <x v="0"/>
    <m/>
    <m/>
    <m/>
    <m/>
    <m/>
    <m/>
  </r>
  <r>
    <x v="15"/>
    <d v="2026-10-13T00:00:00"/>
    <x v="3"/>
    <x v="20"/>
    <n v="9147"/>
    <x v="20"/>
    <x v="15"/>
    <s v="GRIS SUELTO"/>
    <s v="A"/>
    <s v="CENTRO EMPAQUES"/>
    <n v="0"/>
    <s v="BODEGA"/>
    <n v="0"/>
    <n v="0"/>
    <n v="0"/>
    <n v="0"/>
    <m/>
    <x v="0"/>
    <x v="0"/>
    <x v="0"/>
    <m/>
    <m/>
    <m/>
    <m/>
    <m/>
    <m/>
  </r>
  <r>
    <x v="15"/>
    <d v="2026-10-13T00:00:00"/>
    <x v="1"/>
    <x v="20"/>
    <n v="185280"/>
    <x v="20"/>
    <x v="15"/>
    <s v="GRIS SUELTO"/>
    <s v="A"/>
    <s v="CENTRO EMPAQUES"/>
    <n v="0"/>
    <s v="BODEGA"/>
    <n v="0"/>
    <n v="0"/>
    <n v="0"/>
    <n v="0"/>
    <m/>
    <x v="0"/>
    <x v="0"/>
    <x v="0"/>
    <m/>
    <m/>
    <m/>
    <m/>
    <m/>
    <m/>
  </r>
  <r>
    <x v="15"/>
    <d v="2026-10-13T00:00:00"/>
    <x v="2"/>
    <x v="20"/>
    <n v="13410"/>
    <x v="20"/>
    <x v="15"/>
    <s v="GRIS SUELTO"/>
    <s v="A"/>
    <s v="CENTRO EMPAQUES"/>
    <n v="0"/>
    <s v="BODEGA"/>
    <n v="0"/>
    <n v="0"/>
    <n v="0"/>
    <n v="0"/>
    <m/>
    <x v="0"/>
    <x v="1"/>
    <x v="0"/>
    <m/>
    <m/>
    <m/>
    <m/>
    <m/>
    <m/>
  </r>
  <r>
    <x v="15"/>
    <d v="2026-10-13T00:00:00"/>
    <x v="2"/>
    <x v="36"/>
    <n v="249754"/>
    <x v="36"/>
    <x v="15"/>
    <s v="GRIS SUELTO"/>
    <s v="B"/>
    <s v="CENTRO EMPAQUES"/>
    <n v="0"/>
    <s v="BODEGA"/>
    <n v="0"/>
    <n v="0"/>
    <n v="0"/>
    <n v="0"/>
    <m/>
    <x v="0"/>
    <x v="1"/>
    <x v="0"/>
    <m/>
    <m/>
    <m/>
    <m/>
    <m/>
    <m/>
  </r>
  <r>
    <x v="15"/>
    <d v="2026-10-13T00:00:00"/>
    <x v="3"/>
    <x v="36"/>
    <n v="505778"/>
    <x v="36"/>
    <x v="15"/>
    <s v="GRIS SUELTO"/>
    <s v="B"/>
    <s v="CENTRO EMPAQUES"/>
    <n v="0"/>
    <s v="BODEGA"/>
    <n v="0"/>
    <n v="0"/>
    <n v="0"/>
    <n v="0"/>
    <m/>
    <x v="0"/>
    <x v="0"/>
    <x v="0"/>
    <m/>
    <m/>
    <m/>
    <m/>
    <m/>
    <m/>
  </r>
  <r>
    <x v="15"/>
    <d v="2026-10-13T00:00:00"/>
    <x v="0"/>
    <x v="16"/>
    <n v="6336"/>
    <x v="16"/>
    <x v="15"/>
    <s v="EMPACADOS"/>
    <s v="AA"/>
    <s v="CENTRO EMPAQUES"/>
    <n v="0"/>
    <s v="BODEGA"/>
    <n v="0"/>
    <n v="0"/>
    <n v="0"/>
    <n v="0"/>
    <m/>
    <x v="0"/>
    <x v="1"/>
    <x v="0"/>
    <m/>
    <m/>
    <m/>
    <m/>
    <m/>
    <m/>
  </r>
  <r>
    <x v="15"/>
    <d v="2026-10-13T00:00:00"/>
    <x v="1"/>
    <x v="16"/>
    <n v="65664"/>
    <x v="16"/>
    <x v="15"/>
    <s v="EMPACADOS"/>
    <s v="AA"/>
    <s v="CENTRO EMPAQUES"/>
    <n v="0"/>
    <s v="BODEGA"/>
    <n v="0"/>
    <n v="0"/>
    <n v="0"/>
    <n v="0"/>
    <m/>
    <x v="0"/>
    <x v="0"/>
    <x v="0"/>
    <m/>
    <m/>
    <m/>
    <m/>
    <m/>
    <m/>
  </r>
  <r>
    <x v="16"/>
    <d v="2026-10-13T00:00:00"/>
    <x v="5"/>
    <x v="9"/>
    <n v="5700"/>
    <x v="9"/>
    <x v="16"/>
    <s v="EMPACADOS"/>
    <s v="XL"/>
    <s v="CENTRO ORIENTE"/>
    <n v="0"/>
    <s v="BODEGA"/>
    <n v="0"/>
    <n v="0"/>
    <n v="0"/>
    <n v="0"/>
    <m/>
    <x v="0"/>
    <x v="0"/>
    <x v="0"/>
    <m/>
    <m/>
    <m/>
    <m/>
    <m/>
    <m/>
  </r>
  <r>
    <x v="16"/>
    <d v="2026-10-13T00:00:00"/>
    <x v="5"/>
    <x v="12"/>
    <n v="5700"/>
    <x v="12"/>
    <x v="16"/>
    <s v="EMPACADOS"/>
    <s v="L"/>
    <s v="CENTRO ORIENTE"/>
    <n v="0"/>
    <s v="BODEGA"/>
    <n v="0"/>
    <n v="0"/>
    <n v="0"/>
    <n v="0"/>
    <m/>
    <x v="0"/>
    <x v="0"/>
    <x v="0"/>
    <m/>
    <m/>
    <m/>
    <m/>
    <m/>
    <m/>
  </r>
  <r>
    <x v="16"/>
    <d v="2026-10-13T00:00:00"/>
    <x v="5"/>
    <x v="13"/>
    <n v="820"/>
    <x v="13"/>
    <x v="16"/>
    <s v="VERDE"/>
    <s v="YUMBO"/>
    <s v="CENTRO ORIENTE"/>
    <n v="0"/>
    <s v="BODEGA"/>
    <n v="0"/>
    <n v="0"/>
    <n v="0"/>
    <n v="0"/>
    <m/>
    <x v="0"/>
    <x v="0"/>
    <x v="0"/>
    <m/>
    <m/>
    <m/>
    <m/>
    <m/>
    <m/>
  </r>
  <r>
    <x v="16"/>
    <d v="2026-10-13T00:00:00"/>
    <x v="0"/>
    <x v="4"/>
    <n v="54720"/>
    <x v="4"/>
    <x v="16"/>
    <s v="VERDE"/>
    <s v="XL"/>
    <s v="CENTRO ORIENTE"/>
    <n v="0"/>
    <s v="BODEGA"/>
    <n v="0"/>
    <n v="0"/>
    <n v="0"/>
    <n v="0"/>
    <m/>
    <x v="0"/>
    <x v="0"/>
    <x v="0"/>
    <m/>
    <m/>
    <m/>
    <m/>
    <m/>
    <m/>
  </r>
  <r>
    <x v="16"/>
    <d v="2026-10-13T00:00:00"/>
    <x v="1"/>
    <x v="14"/>
    <n v="20267"/>
    <x v="14"/>
    <x v="16"/>
    <s v="EMPACADOS"/>
    <s v="XL"/>
    <s v="CENTRO ORIENTE"/>
    <n v="0"/>
    <s v="BODEGA"/>
    <n v="0"/>
    <n v="0"/>
    <n v="0"/>
    <n v="0"/>
    <m/>
    <x v="0"/>
    <x v="0"/>
    <x v="0"/>
    <m/>
    <m/>
    <m/>
    <m/>
    <m/>
    <m/>
  </r>
  <r>
    <x v="16"/>
    <d v="2026-10-13T00:00:00"/>
    <x v="5"/>
    <x v="5"/>
    <n v="36475"/>
    <x v="5"/>
    <x v="16"/>
    <s v="VERDE"/>
    <s v="L"/>
    <s v="CENTRO ORIENTE"/>
    <n v="0"/>
    <s v="BODEGA"/>
    <n v="0"/>
    <n v="0"/>
    <n v="0"/>
    <n v="0"/>
    <m/>
    <x v="0"/>
    <x v="0"/>
    <x v="0"/>
    <m/>
    <m/>
    <m/>
    <m/>
    <m/>
    <m/>
  </r>
  <r>
    <x v="16"/>
    <d v="2026-10-13T00:00:00"/>
    <x v="1"/>
    <x v="6"/>
    <n v="180"/>
    <x v="6"/>
    <x v="16"/>
    <s v="EMPACADOS"/>
    <s v="L"/>
    <s v="CENTRO ORIENTE"/>
    <n v="0"/>
    <s v="BODEGA"/>
    <n v="0"/>
    <n v="0"/>
    <n v="0"/>
    <n v="0"/>
    <m/>
    <x v="0"/>
    <x v="0"/>
    <x v="0"/>
    <m/>
    <m/>
    <m/>
    <m/>
    <m/>
    <m/>
  </r>
  <r>
    <x v="16"/>
    <d v="2026-10-13T00:00:00"/>
    <x v="1"/>
    <x v="7"/>
    <n v="2370"/>
    <x v="7"/>
    <x v="16"/>
    <s v="VERDE"/>
    <s v="M"/>
    <s v="CENTRO ORIENTE"/>
    <n v="0"/>
    <s v="BODEGA"/>
    <n v="0"/>
    <n v="0"/>
    <n v="0"/>
    <n v="0"/>
    <m/>
    <x v="0"/>
    <x v="0"/>
    <x v="0"/>
    <m/>
    <m/>
    <m/>
    <m/>
    <m/>
    <m/>
  </r>
  <r>
    <x v="16"/>
    <d v="2026-10-13T00:00:00"/>
    <x v="0"/>
    <x v="15"/>
    <n v="360"/>
    <x v="15"/>
    <x v="16"/>
    <s v="EMPACADOS"/>
    <s v="XL"/>
    <s v="CENTRO ORIENTE"/>
    <n v="0"/>
    <s v="BODEGA"/>
    <n v="0"/>
    <n v="0"/>
    <s v="TAT"/>
    <n v="0"/>
    <m/>
    <x v="0"/>
    <x v="0"/>
    <x v="0"/>
    <m/>
    <m/>
    <m/>
    <m/>
    <m/>
    <m/>
  </r>
  <r>
    <x v="16"/>
    <d v="2026-10-13T00:00:00"/>
    <x v="0"/>
    <x v="0"/>
    <n v="1200"/>
    <x v="0"/>
    <x v="16"/>
    <s v="EMPACADOS"/>
    <s v="L"/>
    <s v="CENTRO ORIENTE"/>
    <n v="0"/>
    <s v="BODEGA"/>
    <n v="0"/>
    <n v="0"/>
    <n v="0"/>
    <n v="0"/>
    <m/>
    <x v="0"/>
    <x v="0"/>
    <x v="0"/>
    <m/>
    <m/>
    <m/>
    <m/>
    <m/>
    <m/>
  </r>
  <r>
    <x v="17"/>
    <d v="2026-10-13T00:00:00"/>
    <x v="1"/>
    <x v="18"/>
    <n v="1800"/>
    <x v="18"/>
    <x v="17"/>
    <s v="EMPACADOS"/>
    <s v="A"/>
    <s v="CENTRO EMPAQUES"/>
    <n v="0"/>
    <s v="BODEGA"/>
    <n v="0"/>
    <n v="0"/>
    <n v="0"/>
    <n v="0"/>
    <m/>
    <x v="0"/>
    <x v="0"/>
    <x v="0"/>
    <m/>
    <m/>
    <m/>
    <m/>
    <m/>
    <m/>
  </r>
  <r>
    <x v="17"/>
    <d v="2026-10-13T00:00:00"/>
    <x v="7"/>
    <x v="18"/>
    <n v="900"/>
    <x v="18"/>
    <x v="17"/>
    <s v="EMPACADOS"/>
    <s v="A"/>
    <s v="CENTRO EMPAQUES"/>
    <n v="0"/>
    <s v="BODEGA"/>
    <n v="0"/>
    <n v="0"/>
    <n v="0"/>
    <n v="0"/>
    <m/>
    <x v="0"/>
    <x v="0"/>
    <x v="0"/>
    <m/>
    <m/>
    <m/>
    <m/>
    <m/>
    <m/>
  </r>
  <r>
    <x v="17"/>
    <d v="2026-10-13T00:00:00"/>
    <x v="7"/>
    <x v="18"/>
    <n v="900"/>
    <x v="18"/>
    <x v="17"/>
    <s v="EMPACADOS"/>
    <s v="A"/>
    <s v="CENTRO EMPAQUES"/>
    <n v="0"/>
    <s v="BODEGA"/>
    <n v="0"/>
    <n v="0"/>
    <n v="0"/>
    <n v="0"/>
    <m/>
    <x v="0"/>
    <x v="0"/>
    <x v="0"/>
    <m/>
    <m/>
    <m/>
    <m/>
    <m/>
    <m/>
  </r>
  <r>
    <x v="17"/>
    <d v="2026-10-13T00:00:00"/>
    <x v="7"/>
    <x v="17"/>
    <n v="900"/>
    <x v="17"/>
    <x v="17"/>
    <s v="EMPACADOS"/>
    <s v="AA"/>
    <s v="CENTRO EMPAQUES"/>
    <n v="0"/>
    <s v="BODEGA"/>
    <n v="0"/>
    <n v="0"/>
    <n v="0"/>
    <n v="0"/>
    <m/>
    <x v="0"/>
    <x v="0"/>
    <x v="0"/>
    <m/>
    <m/>
    <m/>
    <m/>
    <m/>
    <m/>
  </r>
  <r>
    <x v="17"/>
    <d v="2026-10-13T00:00:00"/>
    <x v="7"/>
    <x v="17"/>
    <n v="900"/>
    <x v="17"/>
    <x v="17"/>
    <s v="EMPACADOS"/>
    <s v="AA"/>
    <s v="CENTRO EMPAQUES"/>
    <n v="0"/>
    <s v="BODEGA"/>
    <n v="0"/>
    <n v="0"/>
    <n v="0"/>
    <n v="0"/>
    <m/>
    <x v="0"/>
    <x v="0"/>
    <x v="0"/>
    <m/>
    <m/>
    <m/>
    <m/>
    <m/>
    <m/>
  </r>
  <r>
    <x v="17"/>
    <d v="2026-10-13T00:00:00"/>
    <x v="0"/>
    <x v="58"/>
    <n v="1041"/>
    <x v="58"/>
    <x v="17"/>
    <s v="GRIS SUELTO"/>
    <s v="A"/>
    <s v="CENTRO EMPAQUES"/>
    <n v="0"/>
    <s v="BODEGA"/>
    <n v="0"/>
    <n v="0"/>
    <n v="0"/>
    <n v="0"/>
    <m/>
    <x v="0"/>
    <x v="1"/>
    <x v="0"/>
    <m/>
    <m/>
    <m/>
    <m/>
    <m/>
    <m/>
  </r>
  <r>
    <x v="18"/>
    <d v="2026-10-13T00:00:00"/>
    <x v="1"/>
    <x v="19"/>
    <n v="30960"/>
    <x v="19"/>
    <x v="18"/>
    <s v="GRIS SUELTO"/>
    <s v="AA"/>
    <s v="CENTRO EMPAQUES"/>
    <n v="0"/>
    <s v="BODEGA"/>
    <n v="0"/>
    <n v="0"/>
    <n v="0"/>
    <n v="0"/>
    <m/>
    <x v="0"/>
    <x v="0"/>
    <x v="0"/>
    <m/>
    <m/>
    <m/>
    <m/>
    <m/>
    <m/>
  </r>
  <r>
    <x v="18"/>
    <d v="2026-10-13T00:00:00"/>
    <x v="0"/>
    <x v="36"/>
    <n v="93669"/>
    <x v="36"/>
    <x v="18"/>
    <s v="GRIS SUELTO"/>
    <s v="B"/>
    <s v="CENTRO EMPAQUES"/>
    <n v="0"/>
    <s v="BODEGA"/>
    <n v="0"/>
    <n v="0"/>
    <n v="0"/>
    <n v="0"/>
    <m/>
    <x v="0"/>
    <x v="1"/>
    <x v="0"/>
    <m/>
    <m/>
    <m/>
    <m/>
    <m/>
    <m/>
  </r>
  <r>
    <x v="18"/>
    <d v="2026-10-13T00:00:00"/>
    <x v="2"/>
    <x v="59"/>
    <n v="20835"/>
    <x v="59"/>
    <x v="18"/>
    <s v="GRIS SUELTO"/>
    <s v="A"/>
    <s v="CENTRO EMPAQUES"/>
    <n v="0"/>
    <s v="BODEGA"/>
    <n v="0"/>
    <n v="0"/>
    <n v="0"/>
    <n v="0"/>
    <m/>
    <x v="0"/>
    <x v="1"/>
    <x v="0"/>
    <m/>
    <m/>
    <m/>
    <m/>
    <m/>
    <m/>
  </r>
  <r>
    <x v="19"/>
    <d v="2026-10-13T00:00:00"/>
    <x v="0"/>
    <x v="2"/>
    <n v="1200"/>
    <x v="2"/>
    <x v="19"/>
    <s v="EMPACADOS"/>
    <s v="XL"/>
    <s v="OCCIDENTE"/>
    <n v="0"/>
    <s v="BODEGA"/>
    <n v="0"/>
    <n v="0"/>
    <n v="0"/>
    <n v="0"/>
    <m/>
    <x v="0"/>
    <x v="0"/>
    <x v="0"/>
    <m/>
    <m/>
    <m/>
    <m/>
    <m/>
    <m/>
  </r>
  <r>
    <x v="19"/>
    <d v="2026-10-13T00:00:00"/>
    <x v="0"/>
    <x v="12"/>
    <n v="2100"/>
    <x v="12"/>
    <x v="19"/>
    <s v="EMPACADOS"/>
    <s v="L"/>
    <s v="OCCIDENTE"/>
    <n v="0"/>
    <s v="BODEGA"/>
    <n v="0"/>
    <n v="0"/>
    <n v="0"/>
    <n v="0"/>
    <m/>
    <x v="0"/>
    <x v="0"/>
    <x v="0"/>
    <m/>
    <m/>
    <m/>
    <m/>
    <m/>
    <m/>
  </r>
  <r>
    <x v="19"/>
    <d v="2026-10-13T00:00:00"/>
    <x v="6"/>
    <x v="13"/>
    <n v="312"/>
    <x v="13"/>
    <x v="19"/>
    <s v="VERDE"/>
    <s v="YUMBO"/>
    <s v="OCCIDENTE"/>
    <n v="0"/>
    <s v="BODEGA"/>
    <n v="0"/>
    <n v="0"/>
    <n v="0"/>
    <n v="0"/>
    <m/>
    <x v="0"/>
    <x v="0"/>
    <x v="0"/>
    <m/>
    <m/>
    <m/>
    <m/>
    <m/>
    <m/>
  </r>
  <r>
    <x v="19"/>
    <d v="2026-10-13T00:00:00"/>
    <x v="2"/>
    <x v="4"/>
    <n v="17456"/>
    <x v="4"/>
    <x v="19"/>
    <s v="VERDE"/>
    <s v="XL"/>
    <s v="OCCIDENTE"/>
    <n v="0"/>
    <s v="BODEGA"/>
    <n v="0"/>
    <n v="0"/>
    <n v="0"/>
    <n v="0"/>
    <m/>
    <x v="0"/>
    <x v="0"/>
    <x v="0"/>
    <m/>
    <m/>
    <m/>
    <m/>
    <m/>
    <m/>
  </r>
  <r>
    <x v="19"/>
    <d v="2026-10-13T00:00:00"/>
    <x v="0"/>
    <x v="5"/>
    <n v="1855"/>
    <x v="5"/>
    <x v="19"/>
    <s v="VERDE"/>
    <s v="L"/>
    <s v="OCCIDENTE"/>
    <n v="0"/>
    <s v="BODEGA"/>
    <n v="0"/>
    <n v="0"/>
    <n v="0"/>
    <n v="0"/>
    <m/>
    <x v="0"/>
    <x v="0"/>
    <x v="0"/>
    <m/>
    <m/>
    <m/>
    <m/>
    <m/>
    <m/>
  </r>
  <r>
    <x v="19"/>
    <d v="2026-10-13T00:00:00"/>
    <x v="0"/>
    <x v="6"/>
    <n v="4140"/>
    <x v="6"/>
    <x v="19"/>
    <s v="EMPACADOS"/>
    <s v="L"/>
    <s v="OCCIDENTE"/>
    <n v="0"/>
    <s v="BODEGA"/>
    <n v="0"/>
    <n v="0"/>
    <n v="0"/>
    <n v="0"/>
    <m/>
    <x v="0"/>
    <x v="0"/>
    <x v="0"/>
    <m/>
    <m/>
    <m/>
    <m/>
    <m/>
    <m/>
  </r>
  <r>
    <x v="19"/>
    <d v="2026-10-13T00:00:00"/>
    <x v="3"/>
    <x v="7"/>
    <n v="557"/>
    <x v="7"/>
    <x v="19"/>
    <s v="VERDE"/>
    <s v="M"/>
    <s v="OCCIDENTE"/>
    <n v="0"/>
    <s v="BODEGA"/>
    <n v="0"/>
    <n v="0"/>
    <n v="0"/>
    <n v="0"/>
    <m/>
    <x v="0"/>
    <x v="0"/>
    <x v="0"/>
    <m/>
    <m/>
    <m/>
    <m/>
    <m/>
    <m/>
  </r>
  <r>
    <x v="19"/>
    <d v="2026-10-13T00:00:00"/>
    <x v="0"/>
    <x v="15"/>
    <n v="480"/>
    <x v="15"/>
    <x v="19"/>
    <s v="EMPACADOS"/>
    <s v="XL"/>
    <s v="OCCIDENTE"/>
    <n v="0"/>
    <s v="BODEGA"/>
    <n v="0"/>
    <n v="0"/>
    <s v="TAT"/>
    <n v="0"/>
    <m/>
    <x v="0"/>
    <x v="0"/>
    <x v="0"/>
    <m/>
    <m/>
    <m/>
    <m/>
    <m/>
    <m/>
  </r>
  <r>
    <x v="19"/>
    <d v="2026-10-13T00:00:00"/>
    <x v="0"/>
    <x v="0"/>
    <n v="2670"/>
    <x v="0"/>
    <x v="19"/>
    <s v="EMPACADOS"/>
    <s v="L"/>
    <s v="OCCIDENTE"/>
    <n v="0"/>
    <s v="BODEGA"/>
    <n v="0"/>
    <n v="0"/>
    <n v="0"/>
    <n v="0"/>
    <m/>
    <x v="0"/>
    <x v="0"/>
    <x v="0"/>
    <m/>
    <m/>
    <m/>
    <m/>
    <m/>
    <m/>
  </r>
  <r>
    <x v="20"/>
    <d v="2026-10-13T00:00:00"/>
    <x v="8"/>
    <x v="48"/>
    <n v="9144"/>
    <x v="48"/>
    <x v="20"/>
    <s v="SEGUNDA"/>
    <s v="SEGUNDA"/>
    <s v="PLANTAS"/>
    <n v="0"/>
    <s v="PLANTA CLASIFICACION"/>
    <n v="0"/>
    <n v="0"/>
    <s v="SUCIO"/>
    <n v="0"/>
    <n v="72001"/>
    <x v="0"/>
    <x v="0"/>
    <x v="0"/>
    <m/>
    <m/>
    <m/>
    <m/>
    <m/>
    <m/>
  </r>
  <r>
    <x v="20"/>
    <d v="2026-10-13T00:00:00"/>
    <x v="5"/>
    <x v="38"/>
    <n v="10577"/>
    <x v="38"/>
    <x v="20"/>
    <s v="SEGUNDA"/>
    <s v="SEGUNDA"/>
    <s v="PLANTAS"/>
    <n v="0"/>
    <s v="PLANTA CLASIFICACION"/>
    <n v="0"/>
    <n v="0"/>
    <s v="PICADO"/>
    <n v="0"/>
    <n v="73001"/>
    <x v="0"/>
    <x v="0"/>
    <x v="0"/>
    <m/>
    <m/>
    <m/>
    <m/>
    <m/>
    <m/>
  </r>
  <r>
    <x v="20"/>
    <d v="2026-10-13T00:00:00"/>
    <x v="7"/>
    <x v="49"/>
    <n v="3240"/>
    <x v="49"/>
    <x v="20"/>
    <s v="SEGUNDA"/>
    <s v="SEGUNDA"/>
    <s v="PLANTAS"/>
    <n v="0"/>
    <s v="PLANTA CLASIFICACION"/>
    <n v="0"/>
    <n v="0"/>
    <s v="SUCIO"/>
    <n v="0"/>
    <n v="72003"/>
    <x v="1"/>
    <x v="0"/>
    <x v="0"/>
    <m/>
    <m/>
    <m/>
    <m/>
    <m/>
    <m/>
  </r>
  <r>
    <x v="20"/>
    <d v="2026-10-13T00:00:00"/>
    <x v="7"/>
    <x v="38"/>
    <n v="15492"/>
    <x v="38"/>
    <x v="20"/>
    <s v="SEGUNDA"/>
    <s v="SEGUNDA"/>
    <s v="PLANTAS"/>
    <n v="0"/>
    <s v="PLANTA CLASIFICACION"/>
    <n v="0"/>
    <n v="0"/>
    <s v="PICADO"/>
    <n v="0"/>
    <n v="73001"/>
    <x v="0"/>
    <x v="0"/>
    <x v="0"/>
    <m/>
    <m/>
    <m/>
    <m/>
    <m/>
    <m/>
  </r>
  <r>
    <x v="20"/>
    <d v="2026-10-13T00:00:00"/>
    <x v="8"/>
    <x v="38"/>
    <n v="13500"/>
    <x v="38"/>
    <x v="20"/>
    <s v="SEGUNDA"/>
    <s v="SEGUNDA"/>
    <s v="PLANTAS"/>
    <n v="0"/>
    <s v="PLANTA CLASIFICACION"/>
    <n v="0"/>
    <n v="0"/>
    <s v="PICADO"/>
    <n v="0"/>
    <n v="73001"/>
    <x v="0"/>
    <x v="0"/>
    <x v="0"/>
    <m/>
    <m/>
    <m/>
    <m/>
    <m/>
    <m/>
  </r>
  <r>
    <x v="20"/>
    <d v="2026-10-13T00:00:00"/>
    <x v="8"/>
    <x v="35"/>
    <n v="4379"/>
    <x v="35"/>
    <x v="20"/>
    <s v="GRIS SUELTO"/>
    <s v="C"/>
    <s v="PLANTAS"/>
    <n v="0"/>
    <s v="PLANTA CLASIFICACION"/>
    <n v="0"/>
    <n v="0"/>
    <n v="0"/>
    <n v="0"/>
    <m/>
    <x v="0"/>
    <x v="0"/>
    <x v="0"/>
    <m/>
    <m/>
    <m/>
    <m/>
    <m/>
    <m/>
  </r>
  <r>
    <x v="20"/>
    <d v="2026-10-13T00:00:00"/>
    <x v="7"/>
    <x v="35"/>
    <n v="3684"/>
    <x v="35"/>
    <x v="20"/>
    <s v="GRIS SUELTO"/>
    <s v="C"/>
    <s v="PLANTAS"/>
    <n v="0"/>
    <s v="PLANTA CLASIFICACION"/>
    <n v="0"/>
    <n v="0"/>
    <n v="0"/>
    <n v="0"/>
    <m/>
    <x v="0"/>
    <x v="0"/>
    <x v="0"/>
    <m/>
    <m/>
    <m/>
    <m/>
    <m/>
    <m/>
  </r>
  <r>
    <x v="20"/>
    <d v="2026-10-13T00:00:00"/>
    <x v="5"/>
    <x v="35"/>
    <n v="1747"/>
    <x v="35"/>
    <x v="20"/>
    <s v="GRIS SUELTO"/>
    <s v="C"/>
    <s v="PLANTAS"/>
    <n v="0"/>
    <s v="PLANTA CLASIFICACION"/>
    <n v="0"/>
    <n v="0"/>
    <n v="0"/>
    <n v="0"/>
    <m/>
    <x v="0"/>
    <x v="0"/>
    <x v="0"/>
    <m/>
    <m/>
    <m/>
    <m/>
    <m/>
    <m/>
  </r>
  <r>
    <x v="20"/>
    <d v="2026-10-13T00:00:00"/>
    <x v="8"/>
    <x v="2"/>
    <n v="45000"/>
    <x v="2"/>
    <x v="20"/>
    <s v="EMPACADOS"/>
    <s v="XL"/>
    <s v="PLANTAS"/>
    <n v="0"/>
    <s v="PLANTA CLASIFICACION"/>
    <n v="0"/>
    <n v="0"/>
    <n v="0"/>
    <n v="0"/>
    <m/>
    <x v="0"/>
    <x v="0"/>
    <x v="0"/>
    <m/>
    <m/>
    <m/>
    <m/>
    <m/>
    <m/>
  </r>
  <r>
    <x v="20"/>
    <d v="2026-10-13T00:00:00"/>
    <x v="8"/>
    <x v="43"/>
    <n v="3600"/>
    <x v="43"/>
    <x v="20"/>
    <s v="SEGUNDA"/>
    <s v="SEGUNDA"/>
    <s v="PLANTAS"/>
    <n v="0"/>
    <s v="PLANTA CLASIFICACION"/>
    <n v="0"/>
    <n v="0"/>
    <s v="ROTO"/>
    <n v="0"/>
    <n v="79110"/>
    <x v="0"/>
    <x v="0"/>
    <x v="0"/>
    <m/>
    <m/>
    <m/>
    <m/>
    <m/>
    <m/>
  </r>
  <r>
    <x v="20"/>
    <d v="2026-10-13T00:00:00"/>
    <x v="8"/>
    <x v="5"/>
    <n v="5976"/>
    <x v="5"/>
    <x v="20"/>
    <s v="VERDE"/>
    <s v="L"/>
    <s v="PLANTAS"/>
    <n v="0"/>
    <s v="PLANTA CLASIFICACION"/>
    <n v="0"/>
    <n v="0"/>
    <n v="0"/>
    <n v="0"/>
    <m/>
    <x v="0"/>
    <x v="0"/>
    <x v="0"/>
    <m/>
    <m/>
    <m/>
    <m/>
    <m/>
    <m/>
  </r>
  <r>
    <x v="20"/>
    <d v="2026-10-13T00:00:00"/>
    <x v="8"/>
    <x v="19"/>
    <n v="219889"/>
    <x v="19"/>
    <x v="20"/>
    <s v="GRIS SUELTO"/>
    <s v="AA"/>
    <s v="PLANTAS"/>
    <n v="0"/>
    <s v="PLANTA CLASIFICACION"/>
    <n v="0"/>
    <n v="0"/>
    <n v="0"/>
    <n v="0"/>
    <m/>
    <x v="0"/>
    <x v="0"/>
    <x v="0"/>
    <m/>
    <m/>
    <m/>
    <m/>
    <m/>
    <m/>
  </r>
  <r>
    <x v="20"/>
    <d v="2026-10-13T00:00:00"/>
    <x v="8"/>
    <x v="19"/>
    <n v="43649"/>
    <x v="19"/>
    <x v="20"/>
    <s v="GRIS SUELTO"/>
    <s v="AA"/>
    <s v="PLANTAS"/>
    <n v="0"/>
    <s v="PLANTA CLASIFICACION"/>
    <n v="0"/>
    <n v="0"/>
    <n v="0"/>
    <n v="0"/>
    <m/>
    <x v="0"/>
    <x v="0"/>
    <x v="0"/>
    <m/>
    <m/>
    <m/>
    <m/>
    <m/>
    <m/>
  </r>
  <r>
    <x v="20"/>
    <d v="2026-10-13T00:00:00"/>
    <x v="5"/>
    <x v="7"/>
    <n v="3257"/>
    <x v="7"/>
    <x v="20"/>
    <s v="VERDE"/>
    <s v="M"/>
    <s v="PLANTAS"/>
    <n v="0"/>
    <s v="PLANTA CLASIFICACION"/>
    <n v="0"/>
    <n v="0"/>
    <n v="0"/>
    <n v="0"/>
    <m/>
    <x v="0"/>
    <x v="0"/>
    <x v="0"/>
    <m/>
    <m/>
    <m/>
    <m/>
    <m/>
    <m/>
  </r>
  <r>
    <x v="20"/>
    <d v="2026-10-13T00:00:00"/>
    <x v="3"/>
    <x v="13"/>
    <n v="960"/>
    <x v="13"/>
    <x v="20"/>
    <s v="VERDE"/>
    <s v="YUMBO"/>
    <s v="PLANTAS"/>
    <n v="0"/>
    <s v="PLANTA CLASIFICACION"/>
    <n v="0"/>
    <n v="0"/>
    <n v="0"/>
    <n v="0"/>
    <m/>
    <x v="0"/>
    <x v="0"/>
    <x v="0"/>
    <m/>
    <m/>
    <m/>
    <m/>
    <m/>
    <m/>
  </r>
  <r>
    <x v="20"/>
    <d v="2026-10-13T00:00:00"/>
    <x v="1"/>
    <x v="13"/>
    <n v="1352"/>
    <x v="13"/>
    <x v="20"/>
    <s v="VERDE"/>
    <s v="YUMBO"/>
    <s v="PLANTAS"/>
    <n v="0"/>
    <s v="PLANTA CLASIFICACION"/>
    <n v="0"/>
    <n v="0"/>
    <n v="0"/>
    <n v="0"/>
    <m/>
    <x v="0"/>
    <x v="0"/>
    <x v="0"/>
    <m/>
    <m/>
    <m/>
    <m/>
    <m/>
    <m/>
  </r>
  <r>
    <x v="20"/>
    <d v="2026-10-13T00:00:00"/>
    <x v="5"/>
    <x v="13"/>
    <n v="1014"/>
    <x v="13"/>
    <x v="20"/>
    <s v="VERDE"/>
    <s v="YUMBO"/>
    <s v="PLANTAS"/>
    <n v="0"/>
    <s v="PLANTA CLASIFICACION"/>
    <n v="0"/>
    <n v="0"/>
    <n v="0"/>
    <n v="0"/>
    <m/>
    <x v="0"/>
    <x v="0"/>
    <x v="0"/>
    <m/>
    <m/>
    <m/>
    <m/>
    <m/>
    <m/>
  </r>
  <r>
    <x v="20"/>
    <d v="2026-10-13T00:00:00"/>
    <x v="7"/>
    <x v="13"/>
    <n v="1488"/>
    <x v="13"/>
    <x v="20"/>
    <s v="VERDE"/>
    <s v="YUMBO"/>
    <s v="PLANTAS"/>
    <n v="0"/>
    <s v="PLANTA CLASIFICACION"/>
    <n v="0"/>
    <n v="0"/>
    <n v="0"/>
    <n v="0"/>
    <m/>
    <x v="0"/>
    <x v="0"/>
    <x v="0"/>
    <m/>
    <m/>
    <m/>
    <m/>
    <m/>
    <m/>
  </r>
  <r>
    <x v="20"/>
    <d v="2026-10-13T00:00:00"/>
    <x v="8"/>
    <x v="13"/>
    <n v="1352"/>
    <x v="13"/>
    <x v="20"/>
    <s v="VERDE"/>
    <s v="YUMBO"/>
    <s v="PLANTAS"/>
    <n v="0"/>
    <s v="PLANTA CLASIFICACION"/>
    <n v="0"/>
    <n v="0"/>
    <n v="0"/>
    <n v="0"/>
    <m/>
    <x v="0"/>
    <x v="0"/>
    <x v="0"/>
    <m/>
    <m/>
    <m/>
    <m/>
    <m/>
    <m/>
  </r>
  <r>
    <x v="20"/>
    <d v="2026-10-13T00:00:00"/>
    <x v="0"/>
    <x v="4"/>
    <n v="25200"/>
    <x v="4"/>
    <x v="20"/>
    <s v="VERDE"/>
    <s v="XL"/>
    <s v="PLANTAS"/>
    <n v="0"/>
    <s v="PLANTA CLASIFICACION"/>
    <n v="0"/>
    <n v="0"/>
    <n v="0"/>
    <n v="0"/>
    <m/>
    <x v="0"/>
    <x v="1"/>
    <x v="0"/>
    <m/>
    <m/>
    <m/>
    <m/>
    <m/>
    <m/>
  </r>
  <r>
    <x v="20"/>
    <d v="2026-10-13T00:00:00"/>
    <x v="3"/>
    <x v="4"/>
    <n v="22509"/>
    <x v="4"/>
    <x v="20"/>
    <s v="VERDE"/>
    <s v="XL"/>
    <s v="PLANTAS"/>
    <n v="0"/>
    <s v="PLANTA CLASIFICACION"/>
    <n v="0"/>
    <n v="0"/>
    <n v="0"/>
    <n v="0"/>
    <m/>
    <x v="0"/>
    <x v="0"/>
    <x v="0"/>
    <m/>
    <m/>
    <m/>
    <m/>
    <m/>
    <m/>
  </r>
  <r>
    <x v="20"/>
    <d v="2026-10-13T00:00:00"/>
    <x v="1"/>
    <x v="4"/>
    <n v="44455"/>
    <x v="4"/>
    <x v="20"/>
    <s v="VERDE"/>
    <s v="XL"/>
    <s v="PLANTAS"/>
    <n v="0"/>
    <s v="PLANTA CLASIFICACION"/>
    <n v="0"/>
    <n v="0"/>
    <n v="0"/>
    <n v="0"/>
    <m/>
    <x v="0"/>
    <x v="0"/>
    <x v="0"/>
    <m/>
    <m/>
    <m/>
    <m/>
    <m/>
    <m/>
  </r>
  <r>
    <x v="20"/>
    <d v="2026-10-13T00:00:00"/>
    <x v="5"/>
    <x v="4"/>
    <n v="29929"/>
    <x v="4"/>
    <x v="20"/>
    <s v="VERDE"/>
    <s v="XL"/>
    <s v="PLANTAS"/>
    <n v="0"/>
    <s v="PLANTA CLASIFICACION"/>
    <n v="0"/>
    <n v="0"/>
    <n v="0"/>
    <n v="0"/>
    <m/>
    <x v="0"/>
    <x v="0"/>
    <x v="0"/>
    <m/>
    <m/>
    <m/>
    <m/>
    <m/>
    <m/>
  </r>
  <r>
    <x v="20"/>
    <d v="2026-10-13T00:00:00"/>
    <x v="7"/>
    <x v="4"/>
    <n v="37325"/>
    <x v="4"/>
    <x v="20"/>
    <s v="VERDE"/>
    <s v="XL"/>
    <s v="PLANTAS"/>
    <n v="0"/>
    <s v="PLANTA CLASIFICACION"/>
    <n v="0"/>
    <n v="0"/>
    <n v="0"/>
    <n v="0"/>
    <m/>
    <x v="0"/>
    <x v="0"/>
    <x v="0"/>
    <m/>
    <m/>
    <m/>
    <m/>
    <m/>
    <m/>
  </r>
  <r>
    <x v="20"/>
    <d v="2026-10-13T00:00:00"/>
    <x v="8"/>
    <x v="4"/>
    <n v="18526"/>
    <x v="4"/>
    <x v="20"/>
    <s v="VERDE"/>
    <s v="XL"/>
    <s v="PLANTAS"/>
    <n v="0"/>
    <s v="PLANTA CLASIFICACION"/>
    <n v="0"/>
    <n v="0"/>
    <n v="0"/>
    <n v="0"/>
    <m/>
    <x v="0"/>
    <x v="0"/>
    <x v="0"/>
    <m/>
    <m/>
    <m/>
    <m/>
    <m/>
    <m/>
  </r>
  <r>
    <x v="20"/>
    <d v="2026-10-13T00:00:00"/>
    <x v="8"/>
    <x v="36"/>
    <n v="362"/>
    <x v="36"/>
    <x v="20"/>
    <s v="GRIS SUELTO"/>
    <s v="B"/>
    <s v="PLANTAS"/>
    <n v="0"/>
    <s v="PLANTA CLASIFICACION"/>
    <n v="0"/>
    <n v="0"/>
    <n v="0"/>
    <n v="0"/>
    <m/>
    <x v="0"/>
    <x v="0"/>
    <x v="0"/>
    <m/>
    <m/>
    <m/>
    <m/>
    <m/>
    <m/>
  </r>
  <r>
    <x v="20"/>
    <d v="2026-10-13T00:00:00"/>
    <x v="8"/>
    <x v="20"/>
    <n v="180747"/>
    <x v="20"/>
    <x v="20"/>
    <s v="GRIS SUELTO"/>
    <s v="A"/>
    <s v="PLANTAS"/>
    <n v="0"/>
    <s v="PLANTA CLASIFICACION"/>
    <n v="0"/>
    <n v="0"/>
    <n v="0"/>
    <n v="0"/>
    <m/>
    <x v="0"/>
    <x v="0"/>
    <x v="0"/>
    <m/>
    <m/>
    <m/>
    <m/>
    <m/>
    <m/>
  </r>
  <r>
    <x v="21"/>
    <d v="2026-10-13T00:00:00"/>
    <x v="3"/>
    <x v="2"/>
    <n v="15162"/>
    <x v="2"/>
    <x v="21"/>
    <s v="EMPACADOS"/>
    <s v="XL"/>
    <s v="COSTA ORIENTE"/>
    <n v="0"/>
    <s v="BODEGA"/>
    <n v="0"/>
    <n v="0"/>
    <n v="0"/>
    <n v="0"/>
    <m/>
    <x v="0"/>
    <x v="0"/>
    <x v="0"/>
    <m/>
    <m/>
    <m/>
    <m/>
    <m/>
    <m/>
  </r>
  <r>
    <x v="21"/>
    <d v="2026-10-13T00:00:00"/>
    <x v="3"/>
    <x v="10"/>
    <n v="2280"/>
    <x v="10"/>
    <x v="21"/>
    <s v="EMPACADOS"/>
    <s v="L"/>
    <s v="COSTA ORIENTE"/>
    <n v="0"/>
    <s v="BODEGA"/>
    <n v="0"/>
    <n v="0"/>
    <n v="0"/>
    <n v="0"/>
    <m/>
    <x v="0"/>
    <x v="0"/>
    <x v="0"/>
    <m/>
    <m/>
    <m/>
    <m/>
    <m/>
    <m/>
  </r>
  <r>
    <x v="21"/>
    <d v="2026-10-13T00:00:00"/>
    <x v="3"/>
    <x v="3"/>
    <n v="17938"/>
    <x v="3"/>
    <x v="21"/>
    <s v="EMPACADOS"/>
    <s v="L"/>
    <s v="COSTA ORIENTE"/>
    <n v="0"/>
    <s v="BODEGA"/>
    <n v="0"/>
    <n v="0"/>
    <n v="0"/>
    <n v="0"/>
    <m/>
    <x v="0"/>
    <x v="0"/>
    <x v="0"/>
    <m/>
    <m/>
    <m/>
    <m/>
    <m/>
    <m/>
  </r>
  <r>
    <x v="21"/>
    <d v="2026-10-13T00:00:00"/>
    <x v="6"/>
    <x v="31"/>
    <n v="600"/>
    <x v="31"/>
    <x v="21"/>
    <s v="EMPACADOS"/>
    <s v="XL"/>
    <s v="COSTA ORIENTE"/>
    <n v="0"/>
    <s v="BODEGA"/>
    <n v="0"/>
    <n v="0"/>
    <n v="0"/>
    <n v="0"/>
    <m/>
    <x v="0"/>
    <x v="0"/>
    <x v="0"/>
    <m/>
    <m/>
    <m/>
    <m/>
    <m/>
    <m/>
  </r>
  <r>
    <x v="21"/>
    <d v="2026-10-13T00:00:00"/>
    <x v="3"/>
    <x v="60"/>
    <n v="840"/>
    <x v="60"/>
    <x v="21"/>
    <s v="EMPACADOS"/>
    <s v="A"/>
    <s v="COSTA ORIENTE"/>
    <n v="0"/>
    <s v="BODEGA"/>
    <n v="0"/>
    <n v="0"/>
    <n v="0"/>
    <n v="0"/>
    <m/>
    <x v="0"/>
    <x v="0"/>
    <x v="0"/>
    <m/>
    <m/>
    <m/>
    <m/>
    <m/>
    <m/>
  </r>
  <r>
    <x v="21"/>
    <d v="2026-10-13T00:00:00"/>
    <x v="6"/>
    <x v="34"/>
    <n v="1142"/>
    <x v="34"/>
    <x v="21"/>
    <s v="EMPACADOS"/>
    <s v="B"/>
    <s v="COSTA ORIENTE"/>
    <n v="0"/>
    <s v="BODEGA"/>
    <n v="0"/>
    <n v="0"/>
    <n v="0"/>
    <n v="0"/>
    <m/>
    <x v="0"/>
    <x v="0"/>
    <x v="0"/>
    <m/>
    <m/>
    <m/>
    <m/>
    <m/>
    <m/>
  </r>
  <r>
    <x v="21"/>
    <d v="2026-10-13T00:00:00"/>
    <x v="1"/>
    <x v="5"/>
    <n v="39075"/>
    <x v="5"/>
    <x v="21"/>
    <s v="VERDE"/>
    <s v="L"/>
    <s v="COSTA ORIENTE"/>
    <n v="0"/>
    <s v="BODEGA"/>
    <n v="0"/>
    <n v="0"/>
    <n v="0"/>
    <n v="0"/>
    <m/>
    <x v="0"/>
    <x v="0"/>
    <x v="0"/>
    <m/>
    <m/>
    <m/>
    <m/>
    <m/>
    <m/>
  </r>
  <r>
    <x v="21"/>
    <d v="2026-10-13T00:00:00"/>
    <x v="3"/>
    <x v="61"/>
    <n v="12206"/>
    <x v="61"/>
    <x v="21"/>
    <s v="EMPACADOS"/>
    <s v="L"/>
    <s v="COSTA ORIENTE"/>
    <n v="0"/>
    <s v="BODEGA"/>
    <n v="0"/>
    <n v="0"/>
    <n v="0"/>
    <n v="0"/>
    <m/>
    <x v="0"/>
    <x v="0"/>
    <x v="0"/>
    <m/>
    <m/>
    <m/>
    <m/>
    <m/>
    <m/>
  </r>
  <r>
    <x v="21"/>
    <d v="2026-10-13T00:00:00"/>
    <x v="3"/>
    <x v="7"/>
    <n v="182914"/>
    <x v="7"/>
    <x v="21"/>
    <s v="VERDE"/>
    <s v="M"/>
    <s v="COSTA ORIENTE"/>
    <n v="0"/>
    <s v="BODEGA"/>
    <n v="0"/>
    <n v="0"/>
    <n v="0"/>
    <n v="0"/>
    <m/>
    <x v="0"/>
    <x v="0"/>
    <x v="0"/>
    <m/>
    <m/>
    <m/>
    <m/>
    <m/>
    <m/>
  </r>
  <r>
    <x v="21"/>
    <d v="2026-10-13T00:00:00"/>
    <x v="0"/>
    <x v="24"/>
    <n v="300"/>
    <x v="24"/>
    <x v="21"/>
    <s v="EMPACADOS"/>
    <s v="XL"/>
    <s v="COSTA ORIENTE"/>
    <n v="0"/>
    <s v="BODEGA"/>
    <n v="0"/>
    <n v="0"/>
    <n v="0"/>
    <n v="0"/>
    <m/>
    <x v="0"/>
    <x v="0"/>
    <x v="0"/>
    <m/>
    <m/>
    <m/>
    <m/>
    <m/>
    <m/>
  </r>
  <r>
    <x v="21"/>
    <d v="2026-10-13T00:00:00"/>
    <x v="0"/>
    <x v="23"/>
    <n v="14"/>
    <x v="23"/>
    <x v="21"/>
    <s v="EMPACADOS"/>
    <s v="L"/>
    <s v="COSTA ORIENTE"/>
    <n v="0"/>
    <s v="BODEGA"/>
    <n v="0"/>
    <n v="0"/>
    <n v="0"/>
    <n v="0"/>
    <m/>
    <x v="0"/>
    <x v="0"/>
    <x v="0"/>
    <m/>
    <m/>
    <m/>
    <m/>
    <m/>
    <m/>
  </r>
  <r>
    <x v="21"/>
    <d v="2026-10-13T00:00:00"/>
    <x v="0"/>
    <x v="22"/>
    <n v="16622"/>
    <x v="22"/>
    <x v="21"/>
    <s v="EMPACADOS"/>
    <s v="L"/>
    <s v="COSTA ORIENTE"/>
    <n v="0"/>
    <s v="BODEGA"/>
    <n v="0"/>
    <n v="0"/>
    <n v="0"/>
    <n v="0"/>
    <m/>
    <x v="0"/>
    <x v="0"/>
    <x v="0"/>
    <m/>
    <m/>
    <m/>
    <m/>
    <m/>
    <m/>
  </r>
  <r>
    <x v="21"/>
    <d v="2026-10-13T00:00:00"/>
    <x v="6"/>
    <x v="0"/>
    <n v="15810"/>
    <x v="0"/>
    <x v="21"/>
    <s v="EMPACADOS"/>
    <s v="L"/>
    <s v="COSTA ORIENTE"/>
    <n v="0"/>
    <s v="BODEGA"/>
    <n v="0"/>
    <n v="0"/>
    <n v="0"/>
    <n v="0"/>
    <m/>
    <x v="0"/>
    <x v="0"/>
    <x v="0"/>
    <m/>
    <m/>
    <m/>
    <m/>
    <m/>
    <m/>
  </r>
  <r>
    <x v="22"/>
    <d v="2026-10-13T00:00:00"/>
    <x v="6"/>
    <x v="5"/>
    <n v="13754"/>
    <x v="5"/>
    <x v="22"/>
    <s v="VERDE"/>
    <s v="L"/>
    <s v="CENTRO ORIENTE"/>
    <n v="0"/>
    <s v="BODEGA"/>
    <n v="0"/>
    <n v="0"/>
    <n v="0"/>
    <n v="0"/>
    <m/>
    <x v="0"/>
    <x v="0"/>
    <x v="0"/>
    <m/>
    <m/>
    <m/>
    <m/>
    <m/>
    <m/>
  </r>
  <r>
    <x v="23"/>
    <d v="2026-10-13T00:00:00"/>
    <x v="3"/>
    <x v="4"/>
    <n v="26280"/>
    <x v="4"/>
    <x v="23"/>
    <s v="VERDE"/>
    <s v="XL"/>
    <s v="OCCIDENTE"/>
    <n v="0"/>
    <s v="BODEGA"/>
    <n v="0"/>
    <n v="0"/>
    <n v="0"/>
    <n v="0"/>
    <m/>
    <x v="0"/>
    <x v="0"/>
    <x v="0"/>
    <m/>
    <m/>
    <m/>
    <m/>
    <m/>
    <m/>
  </r>
  <r>
    <x v="23"/>
    <d v="2026-10-13T00:00:00"/>
    <x v="5"/>
    <x v="5"/>
    <n v="149760"/>
    <x v="5"/>
    <x v="23"/>
    <s v="VERDE"/>
    <s v="L"/>
    <s v="OCCIDENTE"/>
    <n v="0"/>
    <s v="BODEGA"/>
    <n v="0"/>
    <n v="0"/>
    <n v="0"/>
    <n v="0"/>
    <m/>
    <x v="0"/>
    <x v="0"/>
    <x v="0"/>
    <m/>
    <m/>
    <m/>
    <m/>
    <m/>
    <m/>
  </r>
  <r>
    <x v="23"/>
    <d v="2026-10-13T00:00:00"/>
    <x v="1"/>
    <x v="5"/>
    <n v="64320"/>
    <x v="5"/>
    <x v="23"/>
    <s v="VERDE"/>
    <s v="L"/>
    <s v="OCCIDENTE"/>
    <n v="0"/>
    <s v="BODEGA"/>
    <n v="0"/>
    <n v="0"/>
    <n v="0"/>
    <n v="0"/>
    <m/>
    <x v="0"/>
    <x v="0"/>
    <x v="0"/>
    <m/>
    <m/>
    <m/>
    <m/>
    <m/>
    <m/>
  </r>
  <r>
    <x v="23"/>
    <d v="2026-10-13T00:00:00"/>
    <x v="3"/>
    <x v="7"/>
    <n v="17280"/>
    <x v="7"/>
    <x v="23"/>
    <s v="VERDE"/>
    <s v="M"/>
    <s v="OCCIDENTE"/>
    <n v="0"/>
    <s v="BODEGA"/>
    <n v="0"/>
    <n v="0"/>
    <n v="0"/>
    <n v="0"/>
    <m/>
    <x v="0"/>
    <x v="0"/>
    <x v="0"/>
    <m/>
    <m/>
    <m/>
    <m/>
    <m/>
    <m/>
  </r>
  <r>
    <x v="23"/>
    <d v="2026-10-13T00:00:00"/>
    <x v="5"/>
    <x v="7"/>
    <n v="36000"/>
    <x v="7"/>
    <x v="23"/>
    <s v="VERDE"/>
    <s v="M"/>
    <s v="OCCIDENTE"/>
    <n v="0"/>
    <s v="BODEGA"/>
    <n v="0"/>
    <n v="0"/>
    <n v="0"/>
    <n v="0"/>
    <m/>
    <x v="0"/>
    <x v="0"/>
    <x v="0"/>
    <m/>
    <m/>
    <m/>
    <m/>
    <m/>
    <m/>
  </r>
  <r>
    <x v="23"/>
    <d v="2026-10-13T00:00:00"/>
    <x v="5"/>
    <x v="0"/>
    <n v="11520"/>
    <x v="0"/>
    <x v="23"/>
    <s v="EMPACADOS"/>
    <s v="L"/>
    <s v="OCCIDENTE"/>
    <n v="0"/>
    <s v="BODEGA"/>
    <n v="0"/>
    <n v="0"/>
    <n v="0"/>
    <n v="0"/>
    <m/>
    <x v="0"/>
    <x v="0"/>
    <x v="0"/>
    <m/>
    <m/>
    <m/>
    <m/>
    <m/>
    <m/>
  </r>
  <r>
    <x v="23"/>
    <d v="2026-10-13T00:00:00"/>
    <x v="1"/>
    <x v="0"/>
    <n v="4320"/>
    <x v="0"/>
    <x v="23"/>
    <s v="EMPACADOS"/>
    <s v="L"/>
    <s v="OCCIDENTE"/>
    <n v="0"/>
    <s v="BODEGA"/>
    <n v="0"/>
    <n v="0"/>
    <n v="0"/>
    <n v="0"/>
    <m/>
    <x v="0"/>
    <x v="0"/>
    <x v="0"/>
    <m/>
    <m/>
    <m/>
    <m/>
    <m/>
    <m/>
  </r>
  <r>
    <x v="23"/>
    <d v="2026-10-13T00:00:00"/>
    <x v="5"/>
    <x v="6"/>
    <n v="5040"/>
    <x v="6"/>
    <x v="23"/>
    <s v="EMPACADOS"/>
    <s v="L"/>
    <s v="OCCIDENTE"/>
    <n v="0"/>
    <s v="BODEGA"/>
    <n v="0"/>
    <n v="0"/>
    <n v="0"/>
    <n v="0"/>
    <m/>
    <x v="0"/>
    <x v="0"/>
    <x v="0"/>
    <m/>
    <m/>
    <m/>
    <m/>
    <m/>
    <m/>
  </r>
  <r>
    <x v="23"/>
    <d v="2026-10-13T00:00:00"/>
    <x v="1"/>
    <x v="15"/>
    <n v="1800"/>
    <x v="15"/>
    <x v="23"/>
    <s v="EMPACADOS"/>
    <s v="XL"/>
    <s v="OCCIDENTE"/>
    <n v="0"/>
    <s v="BODEGA"/>
    <n v="0"/>
    <n v="0"/>
    <s v="TAT"/>
    <n v="0"/>
    <m/>
    <x v="0"/>
    <x v="0"/>
    <x v="0"/>
    <m/>
    <m/>
    <m/>
    <m/>
    <m/>
    <m/>
  </r>
  <r>
    <x v="23"/>
    <d v="2026-10-13T00:00:00"/>
    <x v="1"/>
    <x v="13"/>
    <n v="3360"/>
    <x v="13"/>
    <x v="23"/>
    <s v="VERDE"/>
    <s v="YUMBO"/>
    <s v="OCCIDENTE"/>
    <n v="0"/>
    <s v="BODEGA"/>
    <n v="0"/>
    <n v="0"/>
    <n v="0"/>
    <n v="0"/>
    <m/>
    <x v="0"/>
    <x v="0"/>
    <x v="0"/>
    <m/>
    <m/>
    <m/>
    <m/>
    <m/>
    <m/>
  </r>
  <r>
    <x v="24"/>
    <m/>
    <x v="10"/>
    <x v="62"/>
    <m/>
    <x v="62"/>
    <x v="24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4"/>
    <m/>
    <x v="10"/>
    <x v="62"/>
    <m/>
    <x v="62"/>
    <x v="24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4"/>
    <m/>
    <x v="10"/>
    <x v="62"/>
    <m/>
    <x v="62"/>
    <x v="24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4"/>
    <m/>
    <x v="10"/>
    <x v="62"/>
    <m/>
    <x v="62"/>
    <x v="24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4"/>
    <m/>
    <x v="10"/>
    <x v="62"/>
    <m/>
    <x v="62"/>
    <x v="24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4"/>
    <m/>
    <x v="10"/>
    <x v="62"/>
    <m/>
    <x v="62"/>
    <x v="24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4"/>
    <m/>
    <x v="10"/>
    <x v="62"/>
    <m/>
    <x v="62"/>
    <x v="24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4"/>
    <m/>
    <x v="10"/>
    <x v="62"/>
    <m/>
    <x v="62"/>
    <x v="24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4"/>
    <m/>
    <x v="10"/>
    <x v="62"/>
    <m/>
    <x v="62"/>
    <x v="24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4"/>
    <m/>
    <x v="10"/>
    <x v="62"/>
    <m/>
    <x v="62"/>
    <x v="24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4"/>
    <m/>
    <x v="10"/>
    <x v="62"/>
    <m/>
    <x v="62"/>
    <x v="24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4"/>
    <m/>
    <x v="10"/>
    <x v="62"/>
    <m/>
    <x v="62"/>
    <x v="24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4"/>
    <m/>
    <x v="10"/>
    <x v="62"/>
    <m/>
    <x v="62"/>
    <x v="24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4"/>
    <m/>
    <x v="10"/>
    <x v="62"/>
    <m/>
    <x v="62"/>
    <x v="24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4"/>
    <m/>
    <x v="10"/>
    <x v="62"/>
    <m/>
    <x v="62"/>
    <x v="24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4"/>
    <m/>
    <x v="10"/>
    <x v="62"/>
    <m/>
    <x v="62"/>
    <x v="24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4"/>
    <m/>
    <x v="10"/>
    <x v="62"/>
    <m/>
    <x v="62"/>
    <x v="24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4"/>
    <m/>
    <x v="10"/>
    <x v="62"/>
    <m/>
    <x v="62"/>
    <x v="24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4"/>
    <m/>
    <x v="10"/>
    <x v="62"/>
    <m/>
    <x v="62"/>
    <x v="24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4"/>
    <m/>
    <x v="10"/>
    <x v="62"/>
    <m/>
    <x v="62"/>
    <x v="24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4"/>
    <m/>
    <x v="10"/>
    <x v="62"/>
    <m/>
    <x v="62"/>
    <x v="24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4"/>
    <m/>
    <x v="10"/>
    <x v="62"/>
    <m/>
    <x v="62"/>
    <x v="24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4"/>
    <m/>
    <x v="10"/>
    <x v="62"/>
    <m/>
    <x v="62"/>
    <x v="24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4"/>
    <m/>
    <x v="10"/>
    <x v="62"/>
    <m/>
    <x v="62"/>
    <x v="24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4"/>
    <m/>
    <x v="10"/>
    <x v="62"/>
    <m/>
    <x v="62"/>
    <x v="24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4"/>
    <m/>
    <x v="10"/>
    <x v="62"/>
    <m/>
    <x v="62"/>
    <x v="24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4"/>
    <m/>
    <x v="10"/>
    <x v="62"/>
    <m/>
    <x v="62"/>
    <x v="24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4"/>
    <m/>
    <x v="10"/>
    <x v="62"/>
    <m/>
    <x v="62"/>
    <x v="24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4"/>
    <m/>
    <x v="10"/>
    <x v="62"/>
    <m/>
    <x v="62"/>
    <x v="24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4"/>
    <m/>
    <x v="10"/>
    <x v="62"/>
    <m/>
    <x v="62"/>
    <x v="24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4"/>
    <m/>
    <x v="10"/>
    <x v="62"/>
    <m/>
    <x v="62"/>
    <x v="24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4"/>
    <m/>
    <x v="10"/>
    <x v="62"/>
    <m/>
    <x v="62"/>
    <x v="24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4"/>
    <m/>
    <x v="10"/>
    <x v="62"/>
    <m/>
    <x v="62"/>
    <x v="24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4"/>
    <m/>
    <x v="10"/>
    <x v="62"/>
    <m/>
    <x v="62"/>
    <x v="24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4"/>
    <m/>
    <x v="10"/>
    <x v="62"/>
    <m/>
    <x v="62"/>
    <x v="24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4"/>
    <m/>
    <x v="10"/>
    <x v="62"/>
    <m/>
    <x v="62"/>
    <x v="24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4"/>
    <m/>
    <x v="10"/>
    <x v="62"/>
    <m/>
    <x v="62"/>
    <x v="24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4"/>
    <m/>
    <x v="10"/>
    <x v="62"/>
    <m/>
    <x v="62"/>
    <x v="24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4"/>
    <m/>
    <x v="10"/>
    <x v="62"/>
    <m/>
    <x v="62"/>
    <x v="24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4"/>
    <m/>
    <x v="10"/>
    <x v="62"/>
    <m/>
    <x v="62"/>
    <x v="24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4"/>
    <m/>
    <x v="10"/>
    <x v="62"/>
    <m/>
    <x v="62"/>
    <x v="24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4"/>
    <m/>
    <x v="10"/>
    <x v="62"/>
    <m/>
    <x v="62"/>
    <x v="24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4"/>
    <m/>
    <x v="10"/>
    <x v="62"/>
    <m/>
    <x v="62"/>
    <x v="24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4"/>
    <m/>
    <x v="10"/>
    <x v="62"/>
    <m/>
    <x v="62"/>
    <x v="24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4"/>
    <m/>
    <x v="10"/>
    <x v="62"/>
    <m/>
    <x v="62"/>
    <x v="24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4"/>
    <m/>
    <x v="10"/>
    <x v="62"/>
    <m/>
    <x v="62"/>
    <x v="24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4"/>
    <m/>
    <x v="10"/>
    <x v="62"/>
    <m/>
    <x v="62"/>
    <x v="24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4"/>
    <m/>
    <x v="10"/>
    <x v="62"/>
    <m/>
    <x v="62"/>
    <x v="24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4"/>
    <m/>
    <x v="10"/>
    <x v="62"/>
    <m/>
    <x v="62"/>
    <x v="24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4"/>
    <m/>
    <x v="10"/>
    <x v="62"/>
    <m/>
    <x v="62"/>
    <x v="24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4"/>
    <m/>
    <x v="10"/>
    <x v="62"/>
    <m/>
    <x v="62"/>
    <x v="24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4"/>
    <m/>
    <x v="10"/>
    <x v="62"/>
    <m/>
    <x v="62"/>
    <x v="24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4"/>
    <m/>
    <x v="10"/>
    <x v="62"/>
    <m/>
    <x v="62"/>
    <x v="24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4"/>
    <m/>
    <x v="10"/>
    <x v="62"/>
    <m/>
    <x v="62"/>
    <x v="24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4"/>
    <m/>
    <x v="10"/>
    <x v="62"/>
    <m/>
    <x v="62"/>
    <x v="24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4"/>
    <m/>
    <x v="10"/>
    <x v="62"/>
    <m/>
    <x v="62"/>
    <x v="24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4"/>
    <m/>
    <x v="10"/>
    <x v="62"/>
    <m/>
    <x v="62"/>
    <x v="24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4"/>
    <m/>
    <x v="10"/>
    <x v="62"/>
    <m/>
    <x v="62"/>
    <x v="24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4"/>
    <m/>
    <x v="10"/>
    <x v="62"/>
    <m/>
    <x v="62"/>
    <x v="24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4"/>
    <m/>
    <x v="10"/>
    <x v="62"/>
    <m/>
    <x v="62"/>
    <x v="24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4"/>
    <m/>
    <x v="10"/>
    <x v="62"/>
    <m/>
    <x v="62"/>
    <x v="24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4"/>
    <m/>
    <x v="10"/>
    <x v="62"/>
    <m/>
    <x v="62"/>
    <x v="24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4"/>
    <m/>
    <x v="10"/>
    <x v="62"/>
    <m/>
    <x v="62"/>
    <x v="24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4"/>
    <m/>
    <x v="10"/>
    <x v="62"/>
    <m/>
    <x v="62"/>
    <x v="24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4"/>
    <m/>
    <x v="10"/>
    <x v="62"/>
    <m/>
    <x v="62"/>
    <x v="24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4"/>
    <m/>
    <x v="10"/>
    <x v="62"/>
    <m/>
    <x v="62"/>
    <x v="24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4"/>
    <m/>
    <x v="10"/>
    <x v="62"/>
    <m/>
    <x v="62"/>
    <x v="24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4"/>
    <m/>
    <x v="10"/>
    <x v="62"/>
    <m/>
    <x v="62"/>
    <x v="24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4"/>
    <m/>
    <x v="10"/>
    <x v="62"/>
    <m/>
    <x v="62"/>
    <x v="24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4"/>
    <m/>
    <x v="10"/>
    <x v="62"/>
    <m/>
    <x v="62"/>
    <x v="24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4"/>
    <m/>
    <x v="10"/>
    <x v="62"/>
    <m/>
    <x v="62"/>
    <x v="24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4"/>
    <m/>
    <x v="10"/>
    <x v="62"/>
    <m/>
    <x v="62"/>
    <x v="24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4"/>
    <m/>
    <x v="10"/>
    <x v="62"/>
    <m/>
    <x v="62"/>
    <x v="24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4"/>
    <m/>
    <x v="10"/>
    <x v="62"/>
    <m/>
    <x v="62"/>
    <x v="24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4"/>
    <m/>
    <x v="10"/>
    <x v="62"/>
    <m/>
    <x v="62"/>
    <x v="24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4"/>
    <m/>
    <x v="10"/>
    <x v="62"/>
    <m/>
    <x v="62"/>
    <x v="24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4"/>
    <m/>
    <x v="10"/>
    <x v="62"/>
    <m/>
    <x v="62"/>
    <x v="24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4"/>
    <m/>
    <x v="10"/>
    <x v="62"/>
    <m/>
    <x v="62"/>
    <x v="24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4"/>
    <m/>
    <x v="10"/>
    <x v="62"/>
    <m/>
    <x v="62"/>
    <x v="24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4"/>
    <m/>
    <x v="10"/>
    <x v="62"/>
    <m/>
    <x v="62"/>
    <x v="24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4"/>
    <m/>
    <x v="10"/>
    <x v="62"/>
    <m/>
    <x v="62"/>
    <x v="24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4"/>
    <m/>
    <x v="10"/>
    <x v="62"/>
    <m/>
    <x v="62"/>
    <x v="24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4"/>
    <m/>
    <x v="10"/>
    <x v="62"/>
    <m/>
    <x v="62"/>
    <x v="24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4"/>
    <m/>
    <x v="10"/>
    <x v="62"/>
    <m/>
    <x v="62"/>
    <x v="24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4"/>
    <m/>
    <x v="10"/>
    <x v="62"/>
    <m/>
    <x v="62"/>
    <x v="24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4"/>
    <m/>
    <x v="10"/>
    <x v="62"/>
    <m/>
    <x v="62"/>
    <x v="24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4"/>
    <m/>
    <x v="10"/>
    <x v="62"/>
    <m/>
    <x v="62"/>
    <x v="24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4"/>
    <m/>
    <x v="10"/>
    <x v="62"/>
    <m/>
    <x v="62"/>
    <x v="24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4"/>
    <m/>
    <x v="10"/>
    <x v="62"/>
    <m/>
    <x v="62"/>
    <x v="24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4"/>
    <m/>
    <x v="10"/>
    <x v="62"/>
    <m/>
    <x v="62"/>
    <x v="24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4"/>
    <m/>
    <x v="10"/>
    <x v="62"/>
    <m/>
    <x v="63"/>
    <x v="25"/>
    <m/>
    <m/>
    <m/>
    <m/>
    <m/>
    <m/>
    <m/>
    <m/>
    <m/>
    <m/>
    <x v="2"/>
    <x v="2"/>
    <x v="1"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5">
  <r>
    <s v="BARRANQUILLA"/>
    <n v="112379"/>
    <s v="HUEVO L X 30 PET CAJA X 300"/>
    <m/>
    <n v="9000"/>
    <m/>
    <s v="TAT BARRANQUILLA"/>
    <n v="9000"/>
    <s v="CALOTO"/>
    <x v="0"/>
    <x v="0"/>
    <s v="OTRO"/>
  </r>
  <r>
    <s v="BARRANQUILLA"/>
    <n v="112268"/>
    <s v="HUEVO XL X 15 PET CAJA X 300."/>
    <m/>
    <n v="2400"/>
    <m/>
    <s v="TAT BARRANQUILLA"/>
    <n v="2400"/>
    <s v="CALOTO"/>
    <x v="1"/>
    <x v="0"/>
    <s v="OTRO"/>
  </r>
  <r>
    <s v="BARRANQUILLA"/>
    <n v="112357"/>
    <s v="HUEVO L X 12 PET CAJA X 120"/>
    <m/>
    <n v="0"/>
    <m/>
    <s v="TAT BARRANQUILLA"/>
    <n v="0"/>
    <s v="CALOTO"/>
    <x v="0"/>
    <x v="0"/>
    <s v="OTRO"/>
  </r>
  <r>
    <s v="BARRANQUILLA"/>
    <n v="2110302"/>
    <s v="HUEVO L X 30 CARTON VERDE CANASTA"/>
    <n v="85357"/>
    <n v="122488"/>
    <n v="76357"/>
    <s v="TAT BARRANQUILLA"/>
    <n v="94734"/>
    <s v="CALOTO"/>
    <x v="0"/>
    <x v="1"/>
    <s v="TAT"/>
  </r>
  <r>
    <s v="BARRANQUILLA"/>
    <n v="2110402"/>
    <s v="HUEVO M X 30 CARTON VERDE CANASTA"/>
    <n v="159255"/>
    <n v="149454"/>
    <n v="116496"/>
    <s v="TAT BARRANQUILLA"/>
    <n v="141735"/>
    <s v="CALOTO"/>
    <x v="2"/>
    <x v="1"/>
    <s v="TAT"/>
  </r>
  <r>
    <s v="BARRANQUILLA"/>
    <n v="2110202"/>
    <s v="HUEVO XL X 30 CARTON VERDE CANASTA"/>
    <n v="360"/>
    <n v="1260"/>
    <n v="180"/>
    <s v="TAT BARRANQUILLA"/>
    <n v="600"/>
    <s v="CALOTO"/>
    <x v="1"/>
    <x v="1"/>
    <s v="TAT"/>
  </r>
  <r>
    <s v="BARRANQUILLA"/>
    <n v="110216"/>
    <s v="HUEVO XL X30 CARTON VERDE CON ETIQUETA"/>
    <n v="810"/>
    <m/>
    <m/>
    <s v="TAT BARRANQUILLA"/>
    <n v="810"/>
    <s v="CALOTO"/>
    <x v="1"/>
    <x v="2"/>
    <s v="OTRO"/>
  </r>
  <r>
    <s v="BARRANQUILLA"/>
    <n v="110316"/>
    <s v="HUEVO L X30 CARTON VERDE CON ETIQUETA"/>
    <n v="25648"/>
    <n v="10017"/>
    <m/>
    <s v="TAT BARRANQUILLA"/>
    <n v="17832.5"/>
    <s v="CALOTO"/>
    <x v="0"/>
    <x v="2"/>
    <s v="OTRO"/>
  </r>
  <r>
    <s v="BARRANQUILLA"/>
    <n v="110416"/>
    <s v="HUEVO M X 30 CARTON VERDE CON ETIQUETA"/>
    <n v="27480"/>
    <n v="3900"/>
    <m/>
    <s v="TAT BARRANQUILLA"/>
    <n v="15690"/>
    <s v="CALOTO"/>
    <x v="2"/>
    <x v="2"/>
    <s v="OTRO"/>
  </r>
  <r>
    <s v="BARRANQUILLA"/>
    <n v="2010108"/>
    <s v="HUEVO YUMBO X 20 CARTON VERDE CANASTA - BARRANQUILLA"/>
    <n v="36"/>
    <m/>
    <m/>
    <s v="TAT BARRANQUILLA"/>
    <n v="36"/>
    <s v="CALOTO"/>
    <x v="3"/>
    <x v="1"/>
    <s v="TAT"/>
  </r>
  <r>
    <s v="BARRANQUILLA"/>
    <n v="2110403"/>
    <s v="HUEVO M X30 CARTON VERDE AMARRADO CANASTA"/>
    <n v="140"/>
    <m/>
    <m/>
    <s v="TAT BARRANQUILLA"/>
    <n v="140"/>
    <s v="CALOTO"/>
    <x v="2"/>
    <x v="0"/>
    <s v="OTRO"/>
  </r>
  <r>
    <s v="BARRANQUILLA"/>
    <n v="2110304"/>
    <s v="HUEVO L X 30 FS CARTON VERDE CON ETIQUETA CANASTA"/>
    <n v="720"/>
    <m/>
    <m/>
    <s v="TAT BARRANQUILLA"/>
    <n v="720"/>
    <s v="CALOTO"/>
    <x v="0"/>
    <x v="2"/>
    <s v="OTRO"/>
  </r>
  <r>
    <s v="BARRANQUILLA"/>
    <n v="2110404"/>
    <s v="HUEVO M X 30 FS CARTON VERDE CON ETIQUETA CANASTA"/>
    <m/>
    <n v="3000"/>
    <m/>
    <s v="TAT BARRANQUILLA"/>
    <n v="3000"/>
    <s v="CALOTO"/>
    <x v="2"/>
    <x v="2"/>
    <s v="OTRO"/>
  </r>
  <r>
    <s v="BARRANQUILLA"/>
    <n v="2152388"/>
    <s v="HUEVO L X 15 PAGUE 14 PET EN CANASTA."/>
    <n v="8145"/>
    <n v="11220"/>
    <n v="5460"/>
    <s v="TAT BARRANQUILLA"/>
    <n v="8275"/>
    <s v="CALOTO"/>
    <x v="0"/>
    <x v="0"/>
    <s v="OTRO"/>
  </r>
  <r>
    <s v="BOGOTA MONTEVIDEO"/>
    <n v="112379"/>
    <s v="HUEVO L X 30 PET CAJA X 300"/>
    <n v="84900"/>
    <n v="270"/>
    <n v="28200"/>
    <s v="TAT BOGOTA MONTEVIDEO"/>
    <n v="37790"/>
    <s v="SANTANDER"/>
    <x v="0"/>
    <x v="0"/>
    <s v="OTRO"/>
  </r>
  <r>
    <s v="BOGOTA MONTEVIDEO"/>
    <n v="112268"/>
    <s v="HUEVO XL X 15 PET CAJA X 300."/>
    <n v="11325"/>
    <n v="840"/>
    <n v="7365"/>
    <s v="TAT BOGOTA MONTEVIDEO"/>
    <n v="6510"/>
    <s v="SANTANDER"/>
    <x v="1"/>
    <x v="0"/>
    <s v="OTRO"/>
  </r>
  <r>
    <s v="BOGOTA MONTEVIDEO"/>
    <n v="112357"/>
    <s v="HUEVO L X 12 PET CAJA X 120"/>
    <n v="3336"/>
    <n v="-36"/>
    <n v="3000"/>
    <s v="TAT BOGOTA MONTEVIDEO"/>
    <n v="2100"/>
    <s v="SANTANDER"/>
    <x v="0"/>
    <x v="0"/>
    <s v="OTRO"/>
  </r>
  <r>
    <s v="BOGOTA MONTEVIDEO"/>
    <n v="2110302"/>
    <s v="HUEVO L X 30 CARTON VERDE CANASTA"/>
    <n v="83669"/>
    <n v="83562"/>
    <n v="66293"/>
    <s v="TAT BOGOTA MONTEVIDEO"/>
    <n v="77841.333333333328"/>
    <s v="SANTANDER"/>
    <x v="0"/>
    <x v="1"/>
    <s v="TAT"/>
  </r>
  <r>
    <s v="BOGOTA MONTEVIDEO"/>
    <n v="2110402"/>
    <s v="HUEVO M X 30 CARTON VERDE CANASTA"/>
    <n v="5045"/>
    <n v="7257"/>
    <n v="3111"/>
    <s v="TAT BOGOTA MONTEVIDEO"/>
    <n v="5137.666666666667"/>
    <s v="SANTANDER"/>
    <x v="2"/>
    <x v="1"/>
    <s v="TAT"/>
  </r>
  <r>
    <s v="BOGOTA MONTEVIDEO"/>
    <n v="152384"/>
    <s v="HUEVO L X 15 PAGUE 14 PET CAJA X 300."/>
    <n v="8955"/>
    <n v="7500"/>
    <n v="23985"/>
    <s v="TAT BOGOTA MONTEVIDEO"/>
    <n v="13480"/>
    <s v="SANTANDER"/>
    <x v="0"/>
    <x v="0"/>
    <s v="TAT"/>
  </r>
  <r>
    <s v="BOGOTA MONTEVIDEO"/>
    <n v="2110202"/>
    <s v="HUEVO XL X 30 CARTON VERDE CANASTA"/>
    <n v="65997"/>
    <n v="95078"/>
    <n v="95197"/>
    <s v="TAT BOGOTA MONTEVIDEO"/>
    <n v="85424"/>
    <s v="SANTANDER"/>
    <x v="1"/>
    <x v="1"/>
    <s v="TAT"/>
  </r>
  <r>
    <s v="BOGOTA MONTEVIDEO"/>
    <n v="110303"/>
    <s v="HUEVO L X30 CARTON VERDE AMARRADO"/>
    <m/>
    <m/>
    <n v="450"/>
    <s v="TAT BOGOTA MONTEVIDEO"/>
    <n v="450"/>
    <s v="SANTANDER"/>
    <x v="0"/>
    <x v="0"/>
    <s v="OTRO"/>
  </r>
  <r>
    <s v="BOGOTA MONTEVIDEO"/>
    <n v="110216"/>
    <s v="HUEVO XL X30 CARTON VERDE CON ETIQUETA"/>
    <n v="4974"/>
    <n v="-63"/>
    <n v="3780"/>
    <s v="TAT BOGOTA MONTEVIDEO"/>
    <n v="2897"/>
    <s v="SANTANDER"/>
    <x v="1"/>
    <x v="2"/>
    <s v="OTRO"/>
  </r>
  <r>
    <s v="BOGOTA MONTEVIDEO"/>
    <n v="110316"/>
    <s v="HUEVO L X30 CARTON VERDE CON ETIQUETA"/>
    <n v="12600"/>
    <m/>
    <n v="23430"/>
    <s v="TAT BOGOTA MONTEVIDEO"/>
    <n v="18015"/>
    <s v="SANTANDER"/>
    <x v="0"/>
    <x v="2"/>
    <s v="OTRO"/>
  </r>
  <r>
    <s v="BOGOTA MONTEVIDEO"/>
    <n v="110416"/>
    <s v="HUEVO M X 30 CARTON VERDE CON ETIQUETA"/>
    <n v="1110"/>
    <m/>
    <n v="19230"/>
    <s v="TAT BOGOTA MONTEVIDEO"/>
    <n v="10170"/>
    <s v="SANTANDER"/>
    <x v="2"/>
    <x v="2"/>
    <s v="OTRO"/>
  </r>
  <r>
    <s v="BOGOTA MONTEVIDEO"/>
    <n v="2010102"/>
    <s v="HUEVO YUMBO X20 CARTON VERDE CANASTA."/>
    <n v="5383"/>
    <n v="5372"/>
    <n v="4611"/>
    <s v="TAT BOGOTA MONTEVIDEO"/>
    <n v="5122"/>
    <s v="SANTANDER"/>
    <x v="3"/>
    <x v="1"/>
    <s v="TAT"/>
  </r>
  <r>
    <s v="BOGOTA MONTEVIDEO"/>
    <n v="112271"/>
    <s v="HUEVO XL X 15 PET CAJA X 300 - TAT"/>
    <n v="6510"/>
    <n v="7350"/>
    <n v="7038"/>
    <s v="TAT BOGOTA MONTEVIDEO"/>
    <n v="6966"/>
    <s v="SANTANDER"/>
    <x v="1"/>
    <x v="0"/>
    <s v="TAT"/>
  </r>
  <r>
    <s v="BOGOTA MONTEVIDEO"/>
    <n v="112365"/>
    <s v="HUEVO L X 15 PET CAJA X 300"/>
    <m/>
    <n v="300"/>
    <m/>
    <s v="TAT BOGOTA MONTEVIDEO"/>
    <n v="300"/>
    <s v="SANTANDER"/>
    <x v="0"/>
    <x v="0"/>
    <s v="OTRO"/>
  </r>
  <r>
    <s v="BOGOTA MONTEVIDEO"/>
    <n v="2152388"/>
    <s v="HUEVO L X 15 PAGUE 14 PET EN CANASTA."/>
    <n v="450"/>
    <n v="375"/>
    <n v="390"/>
    <s v="TAT BOGOTA MONTEVIDEO"/>
    <n v="405"/>
    <s v="SANTANDER"/>
    <x v="0"/>
    <x v="0"/>
    <s v="OTRO"/>
  </r>
  <r>
    <s v="BOGOTA MONTEVIDEO"/>
    <n v="2112207"/>
    <s v="HUEVO XL X 15 PET CANASTA"/>
    <n v="465"/>
    <n v="240"/>
    <n v="285"/>
    <s v="TAT BOGOTA MONTEVIDEO"/>
    <n v="330"/>
    <s v="SANTANDER"/>
    <x v="1"/>
    <x v="0"/>
    <s v="OTRO"/>
  </r>
  <r>
    <s v="BOGOTA SIBERIA"/>
    <n v="2110302"/>
    <s v="HUEVO L X 30 CARTON VERDE CANASTA"/>
    <n v="20564"/>
    <n v="26718"/>
    <n v="20661"/>
    <s v="TAT BOGOTA SIBERIA"/>
    <n v="22647.666666666668"/>
    <s v="CALOTO"/>
    <x v="0"/>
    <x v="1"/>
    <s v="TAT"/>
  </r>
  <r>
    <s v="BOGOTA SIBERIA"/>
    <n v="2110402"/>
    <s v="HUEVO M X 30 CARTON VERDE CANASTA"/>
    <n v="895"/>
    <n v="1311"/>
    <n v="90"/>
    <s v="TAT BOGOTA SIBERIA"/>
    <n v="765.33333333333337"/>
    <s v="CALOTO"/>
    <x v="2"/>
    <x v="1"/>
    <s v="TAT"/>
  </r>
  <r>
    <s v="BOGOTA SIBERIA"/>
    <n v="152384"/>
    <s v="HUEVO L X 15 PAGUE 14 PET CAJA X 300."/>
    <n v="810"/>
    <n v="720"/>
    <n v="1875"/>
    <s v="TAT BOGOTA SIBERIA"/>
    <n v="1135"/>
    <s v="CALOTO"/>
    <x v="0"/>
    <x v="0"/>
    <s v="TAT"/>
  </r>
  <r>
    <s v="BOGOTA SIBERIA"/>
    <n v="2110202"/>
    <s v="HUEVO XL X 30 CARTON VERDE CANASTA"/>
    <n v="23239"/>
    <n v="23783"/>
    <n v="20925"/>
    <s v="TAT BOGOTA SIBERIA"/>
    <n v="22649"/>
    <s v="CALOTO"/>
    <x v="1"/>
    <x v="1"/>
    <s v="TAT"/>
  </r>
  <r>
    <s v="BOGOTA SIBERIA"/>
    <n v="2010102"/>
    <s v="HUEVO YUMBO X20 CARTON VERDE CANASTA."/>
    <n v="1554"/>
    <n v="2629"/>
    <n v="2423"/>
    <s v="TAT BOGOTA SIBERIA"/>
    <n v="2202"/>
    <s v="CALOTO"/>
    <x v="3"/>
    <x v="1"/>
    <s v="TAT"/>
  </r>
  <r>
    <s v="BOGOTA SIBERIA"/>
    <n v="112271"/>
    <s v="HUEVO XL X 15 PET CAJA X 300 - TAT"/>
    <n v="960"/>
    <n v="2985"/>
    <n v="3030"/>
    <s v="TAT BOGOTA SIBERIA"/>
    <n v="2325"/>
    <s v="CALOTO"/>
    <x v="1"/>
    <x v="0"/>
    <s v="TAT"/>
  </r>
  <r>
    <s v="BOGOTA SIBERIA"/>
    <n v="2152388"/>
    <s v="HUEVO L X 15 PAGUE 14 PET EN CANASTA."/>
    <n v="165"/>
    <n v="240"/>
    <n v="780"/>
    <s v="TAT BOGOTA SIBERIA"/>
    <n v="395"/>
    <s v="CALOTO"/>
    <x v="0"/>
    <x v="0"/>
    <s v="OTRO"/>
  </r>
  <r>
    <s v="BOGOTA SIBERIA"/>
    <n v="2112207"/>
    <s v="HUEVO XL X 15 PET CANASTA"/>
    <n v="120"/>
    <n v="135"/>
    <n v="390"/>
    <s v="TAT BOGOTA SIBERIA"/>
    <n v="215"/>
    <s v="CALOTO"/>
    <x v="1"/>
    <x v="0"/>
    <s v="OTRO"/>
  </r>
  <r>
    <s v="BUCARAMANGA"/>
    <n v="10103"/>
    <s v="HUEVO YUMBO X20 CARTON VERDE AMARRADO"/>
    <m/>
    <m/>
    <n v="240"/>
    <s v="TAT BUCARAMANGA"/>
    <n v="240"/>
    <s v="SANTANDER"/>
    <x v="3"/>
    <x v="0"/>
    <s v="OTRO"/>
  </r>
  <r>
    <s v="BUCARAMANGA"/>
    <n v="112379"/>
    <s v="HUEVO L X 30 PET CAJA X 300"/>
    <n v="4620"/>
    <m/>
    <n v="4620"/>
    <s v="TAT BUCARAMANGA"/>
    <n v="4620"/>
    <s v="SANTANDER"/>
    <x v="0"/>
    <x v="0"/>
    <s v="OTRO"/>
  </r>
  <r>
    <s v="BUCARAMANGA"/>
    <n v="112268"/>
    <s v="HUEVO XL X 15 PET CAJA X 300."/>
    <n v="0"/>
    <m/>
    <n v="600"/>
    <s v="TAT BUCARAMANGA"/>
    <n v="300"/>
    <s v="SANTANDER"/>
    <x v="1"/>
    <x v="0"/>
    <s v="OTRO"/>
  </r>
  <r>
    <s v="BUCARAMANGA"/>
    <n v="112357"/>
    <s v="HUEVO L X 12 PET CAJA X 120"/>
    <n v="192"/>
    <m/>
    <n v="240"/>
    <s v="TAT BUCARAMANGA"/>
    <n v="216"/>
    <s v="SANTANDER"/>
    <x v="0"/>
    <x v="0"/>
    <s v="OTRO"/>
  </r>
  <r>
    <s v="BUCARAMANGA"/>
    <n v="110303"/>
    <s v="HUEVO L X30 CARTON VERDE AMARRADO"/>
    <n v="-960"/>
    <m/>
    <m/>
    <s v="TAT BUCARAMANGA"/>
    <n v="-960"/>
    <s v="SANTANDER"/>
    <x v="0"/>
    <x v="0"/>
    <s v="OTRO"/>
  </r>
  <r>
    <s v="BUCARAMANGA"/>
    <n v="110316"/>
    <s v="HUEVO L X30 CARTON VERDE CON ETIQUETA"/>
    <n v="5100"/>
    <m/>
    <n v="6000"/>
    <s v="TAT BUCARAMANGA"/>
    <n v="5550"/>
    <s v="SANTANDER"/>
    <x v="0"/>
    <x v="2"/>
    <s v="OTRO"/>
  </r>
  <r>
    <s v="BUCARAMANGA"/>
    <n v="110416"/>
    <s v="HUEVO M X 30 CARTON VERDE CON ETIQUETA"/>
    <n v="3900"/>
    <m/>
    <n v="300"/>
    <s v="TAT BUCARAMANGA"/>
    <n v="2100"/>
    <s v="SANTANDER"/>
    <x v="2"/>
    <x v="2"/>
    <s v="OTRO"/>
  </r>
  <r>
    <s v="BUCARAMANGA"/>
    <n v="110480"/>
    <s v="HUEVO M X30 CARTON VERDE CAJA X 360 CON ETIQUETA"/>
    <n v="7200"/>
    <m/>
    <n v="300"/>
    <s v="TAT BUCARAMANGA"/>
    <n v="3750"/>
    <s v="SANTANDER"/>
    <x v="2"/>
    <x v="0"/>
    <s v="OTRO"/>
  </r>
  <r>
    <s v="BUCARAMANGA"/>
    <n v="114357"/>
    <s v="HUEVO L X 12 PET CAJA X 120 PV."/>
    <n v="120"/>
    <m/>
    <m/>
    <s v="TAT BUCARAMANGA"/>
    <n v="120"/>
    <s v="SANTANDER"/>
    <x v="0"/>
    <x v="0"/>
    <s v="OTRO"/>
  </r>
  <r>
    <s v="BUCARAMANGA"/>
    <n v="114379"/>
    <s v="HUEVO L X 30 PET CAJA X 300 PV."/>
    <n v="900"/>
    <m/>
    <n v="2100"/>
    <s v="TAT BUCARAMANGA"/>
    <n v="1500"/>
    <s v="SANTANDER"/>
    <x v="0"/>
    <x v="0"/>
    <s v="OTRO"/>
  </r>
  <r>
    <s v="BUCARAMANGA"/>
    <n v="114268"/>
    <s v="HUEVO XL X 15 PET CAJA X 300 PV."/>
    <n v="1500"/>
    <m/>
    <n v="900"/>
    <s v="TAT BUCARAMANGA"/>
    <n v="1200"/>
    <s v="SANTANDER"/>
    <x v="1"/>
    <x v="0"/>
    <s v="OTRO"/>
  </r>
  <r>
    <s v="BUCARAMANGA"/>
    <n v="2110327"/>
    <s v="HUEVO L X 30 CARTON VERDE CANASTA - BGA"/>
    <n v="39122"/>
    <n v="52205"/>
    <m/>
    <s v="TAT BUCARAMANGA"/>
    <n v="45663.5"/>
    <s v="SANTANDER"/>
    <x v="0"/>
    <x v="1"/>
    <s v="TAT"/>
  </r>
  <r>
    <s v="BUCARAMANGA"/>
    <n v="2110427"/>
    <s v="HUEVO M X 30 CARTON VERDE CANASTA - BGA"/>
    <n v="15097"/>
    <n v="33040"/>
    <m/>
    <s v="TAT BUCARAMANGA"/>
    <n v="24068.5"/>
    <s v="SANTANDER"/>
    <x v="2"/>
    <x v="1"/>
    <s v="TAT"/>
  </r>
  <r>
    <s v="BUCARAMANGA"/>
    <n v="2110403"/>
    <s v="HUEVO M X30 CARTON VERDE AMARRADO CANASTA"/>
    <m/>
    <n v="1620"/>
    <m/>
    <s v="TAT BUCARAMANGA"/>
    <n v="1620"/>
    <s v="SANTANDER"/>
    <x v="2"/>
    <x v="0"/>
    <s v="OTRO"/>
  </r>
  <r>
    <s v="BUCARAMANGA"/>
    <n v="2152388"/>
    <s v="HUEVO L X 15 PAGUE 14 PET EN CANASTA."/>
    <n v="555"/>
    <n v="959"/>
    <m/>
    <s v="TAT BUCARAMANGA"/>
    <n v="757"/>
    <s v="SANTANDER"/>
    <x v="0"/>
    <x v="0"/>
    <s v="OTRO"/>
  </r>
  <r>
    <s v="BUCARAMANGA"/>
    <n v="2112207"/>
    <s v="HUEVO XL X 15 PET CANASTA"/>
    <m/>
    <n v="105"/>
    <m/>
    <s v="TAT BUCARAMANGA"/>
    <n v="105"/>
    <s v="SANTANDER"/>
    <x v="1"/>
    <x v="0"/>
    <s v="OTRO"/>
  </r>
  <r>
    <s v="CALI"/>
    <n v="112268"/>
    <s v="HUEVO XL X 15 PET CAJA X 300."/>
    <n v="12225"/>
    <n v="-3150"/>
    <n v="4050"/>
    <s v="TAT CALI"/>
    <n v="4375"/>
    <s v="CALOTO"/>
    <x v="1"/>
    <x v="0"/>
    <s v="OTRO"/>
  </r>
  <r>
    <s v="CALI"/>
    <n v="112357"/>
    <s v="HUEVO L X 12 PET CAJA X 120"/>
    <n v="1800"/>
    <n v="-840"/>
    <n v="1080"/>
    <s v="TAT CALI"/>
    <n v="680"/>
    <s v="CALOTO"/>
    <x v="0"/>
    <x v="0"/>
    <s v="OTRO"/>
  </r>
  <r>
    <s v="CALI"/>
    <n v="2110302"/>
    <s v="HUEVO L X 30 CARTON VERDE CANASTA"/>
    <n v="60635"/>
    <n v="62192"/>
    <m/>
    <s v="TAT CALI"/>
    <n v="61413.5"/>
    <s v="CALOTO"/>
    <x v="0"/>
    <x v="1"/>
    <s v="TAT"/>
  </r>
  <r>
    <s v="CALI"/>
    <n v="110302"/>
    <s v="HUEVO L X 30 CARTON VERDE"/>
    <n v="7050"/>
    <n v="6270"/>
    <m/>
    <s v="TAT CALI"/>
    <n v="6660"/>
    <s v="CALOTO"/>
    <x v="0"/>
    <x v="1"/>
    <s v="TAT"/>
  </r>
  <r>
    <s v="CALI"/>
    <n v="110202"/>
    <s v="HUEVO XL X 30 CARTON VERDE.."/>
    <n v="21510"/>
    <n v="21240"/>
    <n v="-2100"/>
    <s v="TAT CALI"/>
    <n v="13550"/>
    <s v="CALOTO"/>
    <x v="1"/>
    <x v="1"/>
    <s v="TAT"/>
  </r>
  <r>
    <s v="CALI"/>
    <n v="2110202"/>
    <s v="HUEVO XL X 30 CARTON VERDE CANASTA"/>
    <n v="55552"/>
    <n v="74573"/>
    <m/>
    <s v="TAT CALI"/>
    <n v="65062.5"/>
    <s v="CALOTO"/>
    <x v="1"/>
    <x v="1"/>
    <s v="TAT"/>
  </r>
  <r>
    <s v="CALI"/>
    <n v="110316"/>
    <s v="HUEVO L X30 CARTON VERDE CON ETIQUETA"/>
    <n v="1350"/>
    <m/>
    <n v="1200"/>
    <s v="TAT CALI"/>
    <n v="1275"/>
    <s v="CALOTO"/>
    <x v="0"/>
    <x v="2"/>
    <s v="OTRO"/>
  </r>
  <r>
    <s v="CALI"/>
    <n v="110416"/>
    <s v="HUEVO M X 30 CARTON VERDE CON ETIQUETA"/>
    <n v="360"/>
    <m/>
    <n v="1290"/>
    <s v="TAT CALI"/>
    <n v="825"/>
    <s v="CALOTO"/>
    <x v="2"/>
    <x v="2"/>
    <s v="OTRO"/>
  </r>
  <r>
    <s v="CALI"/>
    <n v="2010102"/>
    <s v="HUEVO YUMBO X20 CARTON VERDE CANASTA."/>
    <n v="5687"/>
    <n v="7170"/>
    <m/>
    <s v="TAT CALI"/>
    <n v="6428.5"/>
    <s v="CALOTO"/>
    <x v="3"/>
    <x v="1"/>
    <s v="TAT"/>
  </r>
  <r>
    <s v="CALI"/>
    <n v="152382"/>
    <s v="HUEVO L X 30 PAGUE 28 PET CAJA X 300"/>
    <n v="43800"/>
    <n v="-300"/>
    <n v="3900"/>
    <s v="TAT CALI"/>
    <n v="15800"/>
    <s v="CALOTO"/>
    <x v="0"/>
    <x v="0"/>
    <s v="OTRO"/>
  </r>
  <r>
    <s v="CALI"/>
    <n v="114379"/>
    <s v="HUEVO L X 30 PET CAJA X 300 PV."/>
    <n v="4500"/>
    <m/>
    <m/>
    <s v="TAT CALI"/>
    <n v="4500"/>
    <s v="CALOTO"/>
    <x v="0"/>
    <x v="0"/>
    <s v="OTRO"/>
  </r>
  <r>
    <s v="CALI"/>
    <n v="110484"/>
    <s v="HUEVO M X 30 CARTON VERDE CAJA X 300 CON ETIQUETA"/>
    <m/>
    <m/>
    <n v="1200"/>
    <s v="TAT CALI"/>
    <n v="1200"/>
    <s v="CALOTO"/>
    <x v="2"/>
    <x v="2"/>
    <s v="OTRO"/>
  </r>
  <r>
    <s v="CALI"/>
    <n v="2152388"/>
    <s v="HUEVO L X 15 PAGUE 14 PET EN CANASTA."/>
    <n v="2430"/>
    <n v="5115"/>
    <m/>
    <s v="TAT CALI"/>
    <n v="3772.5"/>
    <s v="CALOTO"/>
    <x v="0"/>
    <x v="0"/>
    <s v="OTRO"/>
  </r>
  <r>
    <s v="CALI"/>
    <n v="2112207"/>
    <s v="HUEVO XL X 15 PET CANASTA"/>
    <n v="1680"/>
    <n v="4230"/>
    <m/>
    <s v="TAT CALI"/>
    <n v="2955"/>
    <s v="CALOTO"/>
    <x v="1"/>
    <x v="0"/>
    <s v="OTRO"/>
  </r>
  <r>
    <s v="CARTAGENA"/>
    <n v="112379"/>
    <s v="HUEVO L X 30 PET CAJA X 300"/>
    <n v="4800"/>
    <n v="7800"/>
    <m/>
    <s v="TAT CARTAGENA"/>
    <n v="6300"/>
    <s v="CALOTO"/>
    <x v="0"/>
    <x v="0"/>
    <s v="OTRO"/>
  </r>
  <r>
    <s v="CARTAGENA"/>
    <n v="112268"/>
    <s v="HUEVO XL X 15 PET CAJA X 300."/>
    <n v="300"/>
    <m/>
    <m/>
    <s v="TAT CARTAGENA"/>
    <n v="300"/>
    <s v="CALOTO"/>
    <x v="1"/>
    <x v="0"/>
    <s v="OTRO"/>
  </r>
  <r>
    <s v="CARTAGENA"/>
    <n v="2110302"/>
    <s v="HUEVO L X 30 CARTON VERDE CANASTA"/>
    <n v="1485"/>
    <n v="3300"/>
    <m/>
    <s v="TAT CARTAGENA"/>
    <n v="2392.5"/>
    <s v="CALOTO"/>
    <x v="0"/>
    <x v="1"/>
    <s v="TAT"/>
  </r>
  <r>
    <s v="CARTAGENA"/>
    <n v="2110402"/>
    <s v="HUEVO M X 30 CARTON VERDE CANASTA"/>
    <n v="220142"/>
    <n v="250656"/>
    <m/>
    <s v="TAT CARTAGENA"/>
    <n v="235399"/>
    <s v="CALOTO"/>
    <x v="2"/>
    <x v="1"/>
    <s v="TAT"/>
  </r>
  <r>
    <s v="CARTAGENA"/>
    <n v="110316"/>
    <s v="HUEVO L X30 CARTON VERDE CON ETIQUETA"/>
    <n v="39690"/>
    <n v="26320"/>
    <m/>
    <s v="TAT CARTAGENA"/>
    <n v="33005"/>
    <s v="CALOTO"/>
    <x v="0"/>
    <x v="2"/>
    <s v="OTRO"/>
  </r>
  <r>
    <s v="CARTAGENA"/>
    <n v="110416"/>
    <s v="HUEVO M X 30 CARTON VERDE CON ETIQUETA"/>
    <n v="68130"/>
    <n v="24150"/>
    <m/>
    <s v="TAT CARTAGENA"/>
    <n v="46140"/>
    <s v="CALOTO"/>
    <x v="2"/>
    <x v="2"/>
    <s v="OTRO"/>
  </r>
  <r>
    <s v="CARTAGENA"/>
    <n v="114357"/>
    <s v="HUEVO L X 12 PET CAJA X 120 PV."/>
    <n v="360"/>
    <m/>
    <m/>
    <s v="TAT CARTAGENA"/>
    <n v="360"/>
    <s v="CALOTO"/>
    <x v="0"/>
    <x v="0"/>
    <s v="OTRO"/>
  </r>
  <r>
    <s v="CARTAGENA"/>
    <n v="110484"/>
    <s v="HUEVO M X 30 CARTON VERDE CAJA X 300 CON ETIQUETA"/>
    <n v="4500"/>
    <n v="1080"/>
    <m/>
    <s v="TAT CARTAGENA"/>
    <n v="2790"/>
    <s v="CALOTO"/>
    <x v="2"/>
    <x v="2"/>
    <s v="OTRO"/>
  </r>
  <r>
    <s v="CARTAGENA"/>
    <n v="110384"/>
    <s v="HUEVO L X 30 CARTON VERDE CAJA X 300 CON ETIQUETA"/>
    <n v="600"/>
    <m/>
    <m/>
    <s v="TAT CARTAGENA"/>
    <n v="600"/>
    <s v="CALOTO"/>
    <x v="0"/>
    <x v="0"/>
    <s v="OTRO"/>
  </r>
  <r>
    <s v="CARTAGENA"/>
    <n v="2152388"/>
    <s v="HUEVO L X 15 PAGUE 14 PET EN CANASTA."/>
    <n v="5490"/>
    <n v="2310"/>
    <m/>
    <s v="TAT CARTAGENA"/>
    <n v="3900"/>
    <s v="CALOTO"/>
    <x v="0"/>
    <x v="0"/>
    <s v="OTRO"/>
  </r>
  <r>
    <s v="CUCUTA"/>
    <n v="2110302"/>
    <s v="HUEVO L X 30 CARTON VERDE CANASTA"/>
    <n v="56118"/>
    <n v="76706"/>
    <m/>
    <s v="TAT CUCUTA"/>
    <n v="66412"/>
    <s v="SANTANDER"/>
    <x v="0"/>
    <x v="1"/>
    <s v="TAT"/>
  </r>
  <r>
    <s v="CUCUTA"/>
    <n v="2110402"/>
    <s v="HUEVO M X 30 CARTON VERDE CANASTA"/>
    <n v="15926"/>
    <n v="22421"/>
    <m/>
    <s v="TAT CUCUTA"/>
    <n v="19173.5"/>
    <s v="SANTANDER"/>
    <x v="2"/>
    <x v="1"/>
    <s v="TAT"/>
  </r>
  <r>
    <s v="CUCUTA"/>
    <n v="152384"/>
    <s v="HUEVO L X 15 PAGUE 14 PET CAJA X 300."/>
    <n v="1500"/>
    <m/>
    <m/>
    <s v="TAT CUCUTA"/>
    <n v="1500"/>
    <s v="SANTANDER"/>
    <x v="0"/>
    <x v="0"/>
    <s v="TAT"/>
  </r>
  <r>
    <s v="CUCUTA"/>
    <n v="2152388"/>
    <s v="HUEVO L X 15 PAGUE 14 PET EN CANASTA."/>
    <n v="1980"/>
    <n v="2010"/>
    <m/>
    <s v="TAT CUCUTA"/>
    <n v="1995"/>
    <s v="SANTANDER"/>
    <x v="0"/>
    <x v="0"/>
    <s v="OTRO"/>
  </r>
  <r>
    <s v="CUCUTA"/>
    <n v="2112207"/>
    <s v="HUEVO XL X 15 PET CANASTA"/>
    <n v="360"/>
    <n v="150"/>
    <m/>
    <s v="TAT CUCUTA"/>
    <n v="255"/>
    <s v="SANTANDER"/>
    <x v="1"/>
    <x v="0"/>
    <s v="OTRO"/>
  </r>
  <r>
    <s v="MEDELLIN"/>
    <n v="112379"/>
    <s v="HUEVO L X 30 PET CAJA X 300"/>
    <n v="4500"/>
    <n v="19800"/>
    <n v="5400"/>
    <s v="TAT MEDELLIN"/>
    <n v="9900"/>
    <s v="CALOTO"/>
    <x v="0"/>
    <x v="0"/>
    <s v="OTRO"/>
  </r>
  <r>
    <s v="MEDELLIN"/>
    <n v="112268"/>
    <s v="HUEVO XL X 15 PET CAJA X 300."/>
    <n v="3000"/>
    <n v="10785"/>
    <m/>
    <s v="TAT MEDELLIN"/>
    <n v="6892.5"/>
    <s v="CALOTO"/>
    <x v="1"/>
    <x v="0"/>
    <s v="OTRO"/>
  </r>
  <r>
    <s v="MEDELLIN"/>
    <n v="112357"/>
    <s v="HUEVO L X 12 PET CAJA X 120"/>
    <n v="600"/>
    <n v="1440"/>
    <m/>
    <s v="TAT MEDELLIN"/>
    <n v="1020"/>
    <s v="CALOTO"/>
    <x v="0"/>
    <x v="0"/>
    <s v="OTRO"/>
  </r>
  <r>
    <s v="MEDELLIN"/>
    <n v="2110302"/>
    <s v="HUEVO L X 30 CARTON VERDE CANASTA"/>
    <n v="57924"/>
    <n v="48431"/>
    <m/>
    <s v="TAT MEDELLIN"/>
    <n v="53177.5"/>
    <s v="CALOTO"/>
    <x v="0"/>
    <x v="1"/>
    <s v="TAT"/>
  </r>
  <r>
    <s v="MEDELLIN"/>
    <n v="2110402"/>
    <s v="HUEVO M X 30 CARTON VERDE CANASTA"/>
    <n v="6170"/>
    <n v="4086"/>
    <m/>
    <s v="TAT MEDELLIN"/>
    <n v="5128"/>
    <s v="CALOTO"/>
    <x v="2"/>
    <x v="1"/>
    <s v="TAT"/>
  </r>
  <r>
    <s v="MEDELLIN"/>
    <n v="152384"/>
    <s v="HUEVO L X 15 PAGUE 14 PET CAJA X 300."/>
    <n v="3540"/>
    <n v="4710"/>
    <n v="600"/>
    <s v="TAT MEDELLIN"/>
    <n v="2950"/>
    <s v="CALOTO"/>
    <x v="0"/>
    <x v="0"/>
    <s v="TAT"/>
  </r>
  <r>
    <s v="MEDELLIN"/>
    <n v="2110202"/>
    <s v="HUEVO XL X 30 CARTON VERDE CANASTA"/>
    <n v="123988"/>
    <n v="154454"/>
    <m/>
    <s v="TAT MEDELLIN"/>
    <n v="139221"/>
    <s v="CALOTO"/>
    <x v="1"/>
    <x v="1"/>
    <s v="TAT"/>
  </r>
  <r>
    <s v="MEDELLIN"/>
    <n v="110316"/>
    <s v="HUEVO L X30 CARTON VERDE CON ETIQUETA"/>
    <n v="2400"/>
    <n v="16560"/>
    <n v="2460"/>
    <s v="TAT MEDELLIN"/>
    <n v="7140"/>
    <s v="CALOTO"/>
    <x v="0"/>
    <x v="2"/>
    <s v="OTRO"/>
  </r>
  <r>
    <s v="MEDELLIN"/>
    <n v="110416"/>
    <s v="HUEVO M X 30 CARTON VERDE CON ETIQUETA"/>
    <n v="4980"/>
    <n v="1350"/>
    <n v="12120"/>
    <s v="TAT MEDELLIN"/>
    <n v="6150"/>
    <s v="CALOTO"/>
    <x v="2"/>
    <x v="2"/>
    <s v="OTRO"/>
  </r>
  <r>
    <s v="MEDELLIN"/>
    <n v="2010102"/>
    <s v="HUEVO YUMBO X20 CARTON VERDE CANASTA."/>
    <n v="1445"/>
    <n v="4069"/>
    <m/>
    <s v="TAT MEDELLIN"/>
    <n v="2757"/>
    <s v="CALOTO"/>
    <x v="3"/>
    <x v="1"/>
    <s v="TAT"/>
  </r>
  <r>
    <s v="MEDELLIN"/>
    <n v="114379"/>
    <s v="HUEVO L X 30 PET CAJA X 300 PV."/>
    <n v="2400"/>
    <m/>
    <m/>
    <s v="TAT MEDELLIN"/>
    <n v="2400"/>
    <s v="CALOTO"/>
    <x v="0"/>
    <x v="0"/>
    <s v="OTRO"/>
  </r>
  <r>
    <s v="MEDELLIN"/>
    <n v="114268"/>
    <s v="HUEVO XL X 15 PET CAJA X 300 PV."/>
    <n v="600"/>
    <m/>
    <m/>
    <s v="TAT MEDELLIN"/>
    <n v="600"/>
    <s v="CALOTO"/>
    <x v="1"/>
    <x v="0"/>
    <s v="OTRO"/>
  </r>
  <r>
    <s v="MEDELLIN"/>
    <n v="112271"/>
    <s v="HUEVO XL X 15 PET CAJA X 300 - TAT"/>
    <n v="5565"/>
    <n v="5085"/>
    <m/>
    <s v="TAT MEDELLIN"/>
    <n v="5325"/>
    <s v="CALOTO"/>
    <x v="1"/>
    <x v="0"/>
    <s v="TAT"/>
  </r>
  <r>
    <s v="MEDELLIN"/>
    <n v="110384"/>
    <s v="HUEVO L X 30 CARTON VERDE CAJA X 300 CON ETIQUETA"/>
    <m/>
    <m/>
    <n v="600"/>
    <s v="TAT MEDELLIN"/>
    <n v="600"/>
    <s v="CALOTO"/>
    <x v="0"/>
    <x v="0"/>
    <s v="OTRO"/>
  </r>
  <r>
    <s v="MONTERIA"/>
    <n v="112379"/>
    <s v="HUEVO L X 30 PET CAJA X 300"/>
    <m/>
    <n v="4800"/>
    <m/>
    <s v="TAT MONTERIA"/>
    <n v="4800"/>
    <s v="SANTANDER"/>
    <x v="0"/>
    <x v="0"/>
    <s v="OTRO"/>
  </r>
  <r>
    <s v="MONTERIA"/>
    <n v="112268"/>
    <s v="HUEVO XL X 15 PET CAJA X 300."/>
    <m/>
    <n v="1200"/>
    <m/>
    <s v="TAT MONTERIA"/>
    <n v="1200"/>
    <s v="SANTANDER"/>
    <x v="1"/>
    <x v="0"/>
    <s v="OTRO"/>
  </r>
  <r>
    <s v="MONTERIA"/>
    <n v="112357"/>
    <s v="HUEVO L X 12 PET CAJA X 120"/>
    <m/>
    <n v="240"/>
    <m/>
    <s v="TAT MONTERIA"/>
    <n v="240"/>
    <s v="SANTANDER"/>
    <x v="0"/>
    <x v="0"/>
    <s v="OTRO"/>
  </r>
  <r>
    <s v="MONTERIA"/>
    <n v="2110302"/>
    <s v="HUEVO L X 30 CARTON VERDE CANASTA"/>
    <n v="2149"/>
    <n v="4412"/>
    <m/>
    <s v="TAT MONTERIA"/>
    <n v="3280.5"/>
    <s v="SANTANDER"/>
    <x v="0"/>
    <x v="1"/>
    <s v="TAT"/>
  </r>
  <r>
    <s v="MONTERIA"/>
    <n v="2110402"/>
    <s v="HUEVO M X 30 CARTON VERDE CANASTA"/>
    <n v="88834"/>
    <n v="94685"/>
    <m/>
    <s v="TAT MONTERIA"/>
    <n v="91759.5"/>
    <s v="SANTANDER"/>
    <x v="2"/>
    <x v="1"/>
    <s v="TAT"/>
  </r>
  <r>
    <s v="MONTERIA"/>
    <n v="2152388"/>
    <s v="HUEVO L X 15 PAGUE 14 PET EN CANASTA."/>
    <n v="135"/>
    <n v="1410"/>
    <m/>
    <s v="TAT MONTERIA"/>
    <n v="772.5"/>
    <s v="SANTANDER"/>
    <x v="0"/>
    <x v="0"/>
    <s v="OTRO"/>
  </r>
  <r>
    <s v="OPLPEREIRA"/>
    <n v="110316"/>
    <s v="HUEVO L X30 CARTON VERDE CON ETIQUETA"/>
    <m/>
    <n v="3420"/>
    <m/>
    <s v="TAT PEREIRA"/>
    <n v="3420"/>
    <s v="CALOTO"/>
    <x v="0"/>
    <x v="2"/>
    <s v="OTRO"/>
  </r>
  <r>
    <s v="OPLPEREIRA"/>
    <n v="152382"/>
    <s v="HUEVO L X 30 PAGUE 28 PET CAJA X 300"/>
    <m/>
    <n v="4800"/>
    <m/>
    <s v="TAT PEREIRA"/>
    <n v="4800"/>
    <s v="CALOTO"/>
    <x v="0"/>
    <x v="0"/>
    <s v="OTRO"/>
  </r>
  <r>
    <s v="OPLPEREIRA"/>
    <n v="152281"/>
    <s v="HUEVO XL X 15 PAGUE 14 PET CAJA X 300"/>
    <m/>
    <n v="750"/>
    <m/>
    <s v="TAT PEREIRA"/>
    <n v="750"/>
    <s v="CALOTO"/>
    <x v="1"/>
    <x v="0"/>
    <s v="OTRO"/>
  </r>
  <r>
    <s v="PASTO"/>
    <n v="112268"/>
    <s v="HUEVO XL X 15 PET CAJA X 300."/>
    <n v="900"/>
    <n v="1500"/>
    <m/>
    <s v="TAT PASTO"/>
    <n v="1200"/>
    <s v="CALOTO"/>
    <x v="1"/>
    <x v="0"/>
    <s v="OTRO"/>
  </r>
  <r>
    <s v="PASTO"/>
    <n v="2110302"/>
    <s v="HUEVO L X 30 CARTON VERDE CANASTA"/>
    <n v="150390"/>
    <n v="152809"/>
    <m/>
    <s v="TAT PASTO"/>
    <n v="151599.5"/>
    <s v="CALOTO"/>
    <x v="0"/>
    <x v="1"/>
    <s v="TAT"/>
  </r>
  <r>
    <s v="PASTO"/>
    <n v="2110402"/>
    <s v="HUEVO M X 30 CARTON VERDE CANASTA"/>
    <n v="1167"/>
    <n v="240"/>
    <m/>
    <s v="TAT PASTO"/>
    <n v="703.5"/>
    <s v="CALOTO"/>
    <x v="2"/>
    <x v="1"/>
    <s v="TAT"/>
  </r>
  <r>
    <s v="PASTO"/>
    <n v="152384"/>
    <s v="HUEVO L X 15 PAGUE 14 PET CAJA X 300."/>
    <n v="3000"/>
    <n v="3300"/>
    <m/>
    <s v="TAT PASTO"/>
    <n v="3150"/>
    <s v="CALOTO"/>
    <x v="0"/>
    <x v="0"/>
    <s v="TAT"/>
  </r>
  <r>
    <s v="PASTO"/>
    <n v="2110202"/>
    <s v="HUEVO XL X 30 CARTON VERDE CANASTA"/>
    <n v="31258"/>
    <n v="31377"/>
    <m/>
    <s v="TAT PASTO"/>
    <n v="31317.5"/>
    <s v="CALOTO"/>
    <x v="1"/>
    <x v="1"/>
    <s v="TAT"/>
  </r>
  <r>
    <s v="PASTO"/>
    <n v="2010102"/>
    <s v="HUEVO YUMBO X20 CARTON VERDE CANASTA."/>
    <n v="1400"/>
    <n v="260"/>
    <m/>
    <s v="TAT PASTO"/>
    <n v="830"/>
    <s v="CALOTO"/>
    <x v="3"/>
    <x v="1"/>
    <s v="TAT"/>
  </r>
  <r>
    <s v="PASTO"/>
    <n v="2152388"/>
    <s v="HUEVO L X 15 PAGUE 14 PET EN CANASTA."/>
    <n v="1725"/>
    <n v="1935"/>
    <m/>
    <s v="TAT PASTO"/>
    <n v="1830"/>
    <s v="CALOTO"/>
    <x v="0"/>
    <x v="0"/>
    <s v="OTRO"/>
  </r>
  <r>
    <s v="PASTO"/>
    <n v="2112207"/>
    <s v="HUEVO XL X 15 PET CANASTA"/>
    <n v="510"/>
    <n v="495"/>
    <m/>
    <s v="TAT PASTO"/>
    <n v="502.5"/>
    <s v="CALOTO"/>
    <x v="1"/>
    <x v="0"/>
    <s v="OTRO"/>
  </r>
  <r>
    <s v="POPAYAN"/>
    <n v="2110302"/>
    <s v="HUEVO L X 30 CARTON VERDE CANASTA"/>
    <n v="125796"/>
    <n v="136229"/>
    <m/>
    <s v="TAT POPAYAN"/>
    <n v="131012.5"/>
    <s v="CALOTO"/>
    <x v="0"/>
    <x v="1"/>
    <s v="TAT"/>
  </r>
  <r>
    <s v="POPAYAN"/>
    <n v="2110402"/>
    <s v="HUEVO M X 30 CARTON VERDE CANASTA"/>
    <n v="26262"/>
    <n v="29062"/>
    <m/>
    <s v="TAT POPAYAN"/>
    <n v="27662"/>
    <s v="CALOTO"/>
    <x v="2"/>
    <x v="1"/>
    <s v="TAT"/>
  </r>
  <r>
    <s v="POPAYAN"/>
    <n v="2110202"/>
    <s v="HUEVO XL X 30 CARTON VERDE CANASTA"/>
    <n v="3378"/>
    <n v="6515"/>
    <m/>
    <s v="TAT POPAYAN"/>
    <n v="4946.5"/>
    <s v="CALOTO"/>
    <x v="1"/>
    <x v="1"/>
    <s v="TAT"/>
  </r>
  <r>
    <s v="POPAYAN"/>
    <n v="2010102"/>
    <s v="HUEVO YUMBO X20 CARTON VERDE CANASTA."/>
    <n v="900"/>
    <n v="480"/>
    <m/>
    <s v="TAT POPAYAN"/>
    <n v="690"/>
    <s v="CALOTO"/>
    <x v="3"/>
    <x v="1"/>
    <s v="TAT"/>
  </r>
  <r>
    <s v="POPAYAN"/>
    <n v="2152388"/>
    <s v="HUEVO L X 15 PAGUE 14 PET EN CANASTA."/>
    <n v="4665"/>
    <n v="5040"/>
    <m/>
    <s v="TAT POPAYAN"/>
    <n v="4852.5"/>
    <s v="CALOTO"/>
    <x v="0"/>
    <x v="0"/>
    <s v="OTRO"/>
  </r>
  <r>
    <s v="POPAYAN"/>
    <n v="2112207"/>
    <s v="HUEVO XL X 15 PET CANASTA"/>
    <n v="315"/>
    <n v="390"/>
    <m/>
    <s v="TAT POPAYAN"/>
    <n v="352.5"/>
    <s v="CALOTO"/>
    <x v="1"/>
    <x v="0"/>
    <s v="OTRO"/>
  </r>
  <r>
    <s v="SINCELEJO"/>
    <n v="2110302"/>
    <s v="HUEVO L X 30 CARTON VERDE CANASTA"/>
    <n v="13733"/>
    <n v="14052"/>
    <m/>
    <s v="TAT SINCELEJO"/>
    <n v="13892.5"/>
    <s v="SANTANDER"/>
    <x v="0"/>
    <x v="1"/>
    <s v="TAT"/>
  </r>
  <r>
    <s v="SINCELEJO"/>
    <n v="2110402"/>
    <s v="HUEVO M X 30 CARTON VERDE CANASTA"/>
    <n v="25649"/>
    <n v="21513"/>
    <m/>
    <s v="TAT SINCELEJO"/>
    <n v="23581"/>
    <s v="SANTANDER"/>
    <x v="2"/>
    <x v="1"/>
    <s v="TAT"/>
  </r>
  <r>
    <s v="STA MARTA"/>
    <n v="2110302"/>
    <s v="HUEVO L X 30 CARTON VERDE CANASTA"/>
    <n v="7951"/>
    <n v="23394"/>
    <m/>
    <s v="TAT SANTA MARTA "/>
    <n v="15672.5"/>
    <s v="SANTANDER"/>
    <x v="0"/>
    <x v="1"/>
    <s v="TAT"/>
  </r>
  <r>
    <s v="STA MARTA"/>
    <n v="2110402"/>
    <s v="HUEVO M X 30 CARTON VERDE CANASTA"/>
    <n v="94192"/>
    <n v="107345"/>
    <m/>
    <s v="TAT SANTA MARTA "/>
    <n v="100768.5"/>
    <s v="SANTANDER"/>
    <x v="2"/>
    <x v="1"/>
    <s v="TAT"/>
  </r>
  <r>
    <s v="STA MARTA"/>
    <n v="152384"/>
    <s v="HUEVO L X 15 PAGUE 14 PET CAJA X 300."/>
    <n v="2400"/>
    <n v="900"/>
    <m/>
    <s v="TAT SANTA MARTA "/>
    <n v="1650"/>
    <s v="SANTANDER"/>
    <x v="0"/>
    <x v="0"/>
    <s v="TAT"/>
  </r>
  <r>
    <s v="STA MARTA"/>
    <n v="110316"/>
    <s v="HUEVO L X30 CARTON VERDE CON ETIQUETA"/>
    <n v="4350"/>
    <m/>
    <m/>
    <s v="TAT SANTA MARTA "/>
    <n v="4350"/>
    <s v="SANTANDER"/>
    <x v="0"/>
    <x v="2"/>
    <s v="OTRO"/>
  </r>
  <r>
    <s v="STA MARTA"/>
    <n v="110416"/>
    <s v="HUEVO M X 30 CARTON VERDE CON ETIQUETA"/>
    <n v="12720"/>
    <m/>
    <m/>
    <s v="TAT SANTA MARTA "/>
    <n v="12720"/>
    <s v="SANTANDER"/>
    <x v="2"/>
    <x v="2"/>
    <s v="OTRO"/>
  </r>
  <r>
    <s v="STA MARTA"/>
    <n v="2152388"/>
    <s v="HUEVO L X 15 PAGUE 14 PET EN CANASTA."/>
    <n v="1470"/>
    <n v="1590"/>
    <m/>
    <s v="TAT SANTA MARTA "/>
    <n v="1530"/>
    <s v="SANTANDER"/>
    <x v="0"/>
    <x v="0"/>
    <s v="OTRO"/>
  </r>
  <r>
    <s v="VALLEDUPAR"/>
    <n v="2110402"/>
    <s v="HUEVO M X 30 CARTON VERDE CANASTA"/>
    <n v="75056"/>
    <n v="94166"/>
    <m/>
    <s v="TAT VALLEDUPAR"/>
    <n v="84611"/>
    <s v="SANTANDER"/>
    <x v="2"/>
    <x v="1"/>
    <s v="TAT"/>
  </r>
  <r>
    <s v="VALLEDUPAR"/>
    <n v="2152388"/>
    <s v="HUEVO L X 15 PAGUE 14 PET EN CANASTA."/>
    <n v="2490"/>
    <n v="345"/>
    <m/>
    <s v="TAT VALLEDUPAR"/>
    <n v="1417.5"/>
    <s v="SANTANDER"/>
    <x v="0"/>
    <x v="0"/>
    <s v="OTRO"/>
  </r>
  <r>
    <s v="VILLAVICENCIO"/>
    <n v="2110302"/>
    <s v="HUEVO L X 30 CARTON VERDE CANASTA"/>
    <n v="18023"/>
    <n v="21228"/>
    <m/>
    <s v="TAT VILLAVICENCIO"/>
    <n v="19625.5"/>
    <s v="SANTANDER"/>
    <x v="0"/>
    <x v="1"/>
    <s v="TAT"/>
  </r>
  <r>
    <m/>
    <m/>
    <m/>
    <m/>
    <m/>
    <m/>
    <e v="#N/A"/>
    <n v="0"/>
    <e v="#N/A"/>
    <x v="4"/>
    <x v="3"/>
    <s v="OTRO"/>
  </r>
  <r>
    <m/>
    <m/>
    <m/>
    <m/>
    <m/>
    <m/>
    <e v="#N/A"/>
    <n v="0"/>
    <e v="#N/A"/>
    <x v="4"/>
    <x v="3"/>
    <s v="OTRO"/>
  </r>
  <r>
    <m/>
    <m/>
    <m/>
    <m/>
    <m/>
    <m/>
    <e v="#N/A"/>
    <n v="0"/>
    <e v="#N/A"/>
    <x v="4"/>
    <x v="3"/>
    <s v="OTRO"/>
  </r>
  <r>
    <m/>
    <m/>
    <m/>
    <m/>
    <m/>
    <m/>
    <e v="#N/A"/>
    <n v="0"/>
    <e v="#N/A"/>
    <x v="4"/>
    <x v="3"/>
    <s v="OTRO"/>
  </r>
  <r>
    <m/>
    <m/>
    <m/>
    <m/>
    <m/>
    <m/>
    <e v="#N/A"/>
    <n v="0"/>
    <e v="#N/A"/>
    <x v="4"/>
    <x v="3"/>
    <s v="OTRO"/>
  </r>
  <r>
    <m/>
    <m/>
    <m/>
    <m/>
    <m/>
    <m/>
    <e v="#N/A"/>
    <n v="0"/>
    <e v="#N/A"/>
    <x v="4"/>
    <x v="3"/>
    <s v="OTRO"/>
  </r>
  <r>
    <m/>
    <m/>
    <m/>
    <m/>
    <m/>
    <m/>
    <e v="#N/A"/>
    <n v="0"/>
    <e v="#N/A"/>
    <x v="4"/>
    <x v="3"/>
    <s v="OTRO"/>
  </r>
  <r>
    <m/>
    <m/>
    <m/>
    <m/>
    <m/>
    <m/>
    <e v="#N/A"/>
    <n v="0"/>
    <e v="#N/A"/>
    <x v="4"/>
    <x v="3"/>
    <s v="OTRO"/>
  </r>
  <r>
    <m/>
    <m/>
    <m/>
    <m/>
    <m/>
    <m/>
    <e v="#N/A"/>
    <n v="0"/>
    <e v="#N/A"/>
    <x v="4"/>
    <x v="3"/>
    <s v="OTRO"/>
  </r>
  <r>
    <m/>
    <m/>
    <m/>
    <m/>
    <m/>
    <m/>
    <e v="#N/A"/>
    <n v="0"/>
    <e v="#N/A"/>
    <x v="4"/>
    <x v="3"/>
    <s v="OTRO"/>
  </r>
  <r>
    <m/>
    <m/>
    <m/>
    <m/>
    <m/>
    <m/>
    <e v="#N/A"/>
    <n v="0"/>
    <e v="#N/A"/>
    <x v="4"/>
    <x v="3"/>
    <s v="OTRO"/>
  </r>
  <r>
    <m/>
    <m/>
    <m/>
    <m/>
    <m/>
    <m/>
    <e v="#N/A"/>
    <n v="0"/>
    <e v="#N/A"/>
    <x v="4"/>
    <x v="3"/>
    <s v="OTRO"/>
  </r>
  <r>
    <m/>
    <m/>
    <m/>
    <m/>
    <m/>
    <m/>
    <e v="#N/A"/>
    <n v="0"/>
    <e v="#N/A"/>
    <x v="4"/>
    <x v="3"/>
    <s v="OTRO"/>
  </r>
  <r>
    <m/>
    <m/>
    <m/>
    <m/>
    <m/>
    <m/>
    <e v="#N/A"/>
    <n v="0"/>
    <e v="#N/A"/>
    <x v="4"/>
    <x v="3"/>
    <s v="OTRO"/>
  </r>
  <r>
    <m/>
    <m/>
    <m/>
    <m/>
    <m/>
    <m/>
    <e v="#N/A"/>
    <n v="0"/>
    <e v="#N/A"/>
    <x v="4"/>
    <x v="3"/>
    <s v="OTRO"/>
  </r>
  <r>
    <m/>
    <m/>
    <m/>
    <m/>
    <m/>
    <m/>
    <e v="#N/A"/>
    <n v="0"/>
    <e v="#N/A"/>
    <x v="4"/>
    <x v="3"/>
    <s v="OTRO"/>
  </r>
  <r>
    <m/>
    <m/>
    <m/>
    <m/>
    <m/>
    <m/>
    <e v="#N/A"/>
    <n v="0"/>
    <e v="#N/A"/>
    <x v="4"/>
    <x v="3"/>
    <s v="OTRO"/>
  </r>
  <r>
    <m/>
    <m/>
    <m/>
    <m/>
    <m/>
    <m/>
    <e v="#N/A"/>
    <n v="0"/>
    <e v="#N/A"/>
    <x v="4"/>
    <x v="3"/>
    <s v="OTRO"/>
  </r>
  <r>
    <m/>
    <m/>
    <m/>
    <m/>
    <m/>
    <m/>
    <e v="#N/A"/>
    <n v="0"/>
    <e v="#N/A"/>
    <x v="4"/>
    <x v="3"/>
    <s v="OTRO"/>
  </r>
  <r>
    <m/>
    <m/>
    <m/>
    <m/>
    <m/>
    <m/>
    <e v="#N/A"/>
    <n v="0"/>
    <e v="#N/A"/>
    <x v="4"/>
    <x v="3"/>
    <s v="OTRO"/>
  </r>
  <r>
    <m/>
    <m/>
    <m/>
    <m/>
    <m/>
    <m/>
    <e v="#N/A"/>
    <n v="0"/>
    <e v="#N/A"/>
    <x v="4"/>
    <x v="3"/>
    <s v="OTRO"/>
  </r>
  <r>
    <m/>
    <m/>
    <m/>
    <m/>
    <m/>
    <m/>
    <e v="#N/A"/>
    <n v="0"/>
    <e v="#N/A"/>
    <x v="4"/>
    <x v="3"/>
    <s v="OTRO"/>
  </r>
  <r>
    <m/>
    <m/>
    <m/>
    <m/>
    <m/>
    <m/>
    <e v="#N/A"/>
    <n v="0"/>
    <e v="#N/A"/>
    <x v="4"/>
    <x v="3"/>
    <s v="OTRO"/>
  </r>
  <r>
    <m/>
    <m/>
    <m/>
    <m/>
    <m/>
    <m/>
    <m/>
    <m/>
    <m/>
    <x v="5"/>
    <x v="4"/>
    <m/>
  </r>
  <r>
    <m/>
    <m/>
    <m/>
    <m/>
    <m/>
    <m/>
    <m/>
    <m/>
    <m/>
    <x v="5"/>
    <x v="4"/>
    <m/>
  </r>
  <r>
    <m/>
    <m/>
    <m/>
    <m/>
    <m/>
    <m/>
    <m/>
    <m/>
    <m/>
    <x v="5"/>
    <x v="4"/>
    <m/>
  </r>
  <r>
    <m/>
    <m/>
    <m/>
    <m/>
    <m/>
    <m/>
    <m/>
    <m/>
    <m/>
    <x v="5"/>
    <x v="4"/>
    <m/>
  </r>
  <r>
    <m/>
    <m/>
    <m/>
    <m/>
    <m/>
    <m/>
    <m/>
    <m/>
    <m/>
    <x v="5"/>
    <x v="4"/>
    <m/>
  </r>
  <r>
    <m/>
    <m/>
    <m/>
    <m/>
    <m/>
    <m/>
    <m/>
    <m/>
    <m/>
    <x v="5"/>
    <x v="4"/>
    <m/>
  </r>
  <r>
    <m/>
    <m/>
    <m/>
    <m/>
    <m/>
    <m/>
    <m/>
    <m/>
    <m/>
    <x v="5"/>
    <x v="4"/>
    <m/>
  </r>
  <r>
    <m/>
    <m/>
    <m/>
    <m/>
    <m/>
    <m/>
    <m/>
    <m/>
    <m/>
    <x v="5"/>
    <x v="4"/>
    <m/>
  </r>
  <r>
    <m/>
    <m/>
    <m/>
    <m/>
    <m/>
    <m/>
    <m/>
    <m/>
    <m/>
    <x v="5"/>
    <x v="4"/>
    <m/>
  </r>
  <r>
    <m/>
    <m/>
    <m/>
    <m/>
    <m/>
    <m/>
    <m/>
    <m/>
    <m/>
    <x v="5"/>
    <x v="4"/>
    <m/>
  </r>
  <r>
    <m/>
    <m/>
    <m/>
    <m/>
    <m/>
    <m/>
    <m/>
    <m/>
    <m/>
    <x v="5"/>
    <x v="4"/>
    <m/>
  </r>
  <r>
    <m/>
    <m/>
    <m/>
    <m/>
    <m/>
    <m/>
    <m/>
    <m/>
    <m/>
    <x v="5"/>
    <x v="4"/>
    <m/>
  </r>
  <r>
    <m/>
    <m/>
    <m/>
    <m/>
    <m/>
    <m/>
    <m/>
    <m/>
    <m/>
    <x v="5"/>
    <x v="4"/>
    <m/>
  </r>
  <r>
    <m/>
    <m/>
    <m/>
    <m/>
    <m/>
    <m/>
    <m/>
    <m/>
    <m/>
    <x v="5"/>
    <x v="4"/>
    <m/>
  </r>
  <r>
    <m/>
    <m/>
    <m/>
    <m/>
    <m/>
    <m/>
    <m/>
    <m/>
    <m/>
    <x v="5"/>
    <x v="4"/>
    <m/>
  </r>
  <r>
    <m/>
    <m/>
    <m/>
    <m/>
    <m/>
    <m/>
    <m/>
    <m/>
    <m/>
    <x v="5"/>
    <x v="4"/>
    <m/>
  </r>
  <r>
    <m/>
    <m/>
    <m/>
    <m/>
    <m/>
    <m/>
    <m/>
    <m/>
    <m/>
    <x v="5"/>
    <x v="4"/>
    <m/>
  </r>
  <r>
    <m/>
    <m/>
    <m/>
    <m/>
    <m/>
    <m/>
    <m/>
    <m/>
    <m/>
    <x v="5"/>
    <x v="4"/>
    <m/>
  </r>
  <r>
    <m/>
    <m/>
    <m/>
    <m/>
    <m/>
    <m/>
    <m/>
    <m/>
    <m/>
    <x v="5"/>
    <x v="4"/>
    <m/>
  </r>
  <r>
    <m/>
    <m/>
    <m/>
    <m/>
    <m/>
    <m/>
    <m/>
    <m/>
    <m/>
    <x v="5"/>
    <x v="4"/>
    <m/>
  </r>
  <r>
    <m/>
    <m/>
    <m/>
    <m/>
    <m/>
    <m/>
    <m/>
    <m/>
    <m/>
    <x v="5"/>
    <x v="4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8">
  <r>
    <x v="0"/>
    <x v="0"/>
    <x v="0"/>
    <x v="0"/>
    <x v="0"/>
    <x v="0"/>
    <n v="0"/>
    <n v="0"/>
    <n v="0"/>
    <n v="0"/>
  </r>
  <r>
    <x v="0"/>
    <x v="1"/>
    <x v="1"/>
    <x v="0"/>
    <x v="0"/>
    <x v="0"/>
    <n v="0"/>
    <n v="0"/>
    <n v="0"/>
    <n v="0"/>
  </r>
  <r>
    <x v="0"/>
    <x v="2"/>
    <x v="2"/>
    <x v="0"/>
    <x v="0"/>
    <x v="0"/>
    <n v="0"/>
    <n v="0"/>
    <n v="0"/>
    <n v="0"/>
  </r>
  <r>
    <x v="0"/>
    <x v="3"/>
    <x v="3"/>
    <x v="0"/>
    <x v="0"/>
    <x v="0"/>
    <n v="0"/>
    <n v="0"/>
    <n v="0"/>
    <n v="0"/>
  </r>
  <r>
    <x v="0"/>
    <x v="4"/>
    <x v="4"/>
    <x v="0"/>
    <x v="0"/>
    <x v="0"/>
    <n v="0"/>
    <n v="0"/>
    <n v="0"/>
    <n v="0"/>
  </r>
  <r>
    <x v="0"/>
    <x v="5"/>
    <x v="5"/>
    <x v="0"/>
    <x v="0"/>
    <x v="0"/>
    <n v="0"/>
    <n v="0"/>
    <n v="0"/>
    <n v="0"/>
  </r>
  <r>
    <x v="0"/>
    <x v="6"/>
    <x v="6"/>
    <x v="0"/>
    <x v="0"/>
    <x v="0"/>
    <n v="0"/>
    <n v="0"/>
    <n v="0"/>
    <n v="0"/>
  </r>
  <r>
    <x v="0"/>
    <x v="7"/>
    <x v="7"/>
    <x v="0"/>
    <x v="0"/>
    <x v="0"/>
    <n v="0"/>
    <n v="0"/>
    <n v="0"/>
    <n v="0"/>
  </r>
  <r>
    <x v="0"/>
    <x v="8"/>
    <x v="8"/>
    <x v="0"/>
    <x v="0"/>
    <x v="0"/>
    <n v="0"/>
    <n v="0"/>
    <n v="0"/>
    <n v="0"/>
  </r>
  <r>
    <x v="0"/>
    <x v="9"/>
    <x v="9"/>
    <x v="0"/>
    <x v="0"/>
    <x v="0"/>
    <n v="0"/>
    <n v="0"/>
    <n v="0"/>
    <n v="0"/>
  </r>
  <r>
    <x v="0"/>
    <x v="10"/>
    <x v="10"/>
    <x v="0"/>
    <x v="1"/>
    <x v="0"/>
    <n v="0"/>
    <n v="0"/>
    <n v="0"/>
    <n v="0"/>
  </r>
  <r>
    <x v="0"/>
    <x v="11"/>
    <x v="11"/>
    <x v="0"/>
    <x v="1"/>
    <x v="0"/>
    <n v="0"/>
    <n v="0"/>
    <n v="0"/>
    <n v="0"/>
  </r>
  <r>
    <x v="0"/>
    <x v="12"/>
    <x v="12"/>
    <x v="0"/>
    <x v="1"/>
    <x v="1"/>
    <n v="0"/>
    <n v="0"/>
    <n v="0"/>
    <n v="0"/>
  </r>
  <r>
    <x v="0"/>
    <x v="13"/>
    <x v="13"/>
    <x v="1"/>
    <x v="0"/>
    <x v="0"/>
    <n v="0"/>
    <n v="0"/>
    <n v="0"/>
    <n v="0"/>
  </r>
  <r>
    <x v="0"/>
    <x v="14"/>
    <x v="14"/>
    <x v="1"/>
    <x v="0"/>
    <x v="0"/>
    <n v="0"/>
    <n v="0"/>
    <n v="0"/>
    <n v="0"/>
  </r>
  <r>
    <x v="0"/>
    <x v="15"/>
    <x v="15"/>
    <x v="1"/>
    <x v="0"/>
    <x v="0"/>
    <n v="0"/>
    <n v="0"/>
    <n v="0"/>
    <n v="0"/>
  </r>
  <r>
    <x v="0"/>
    <x v="16"/>
    <x v="16"/>
    <x v="1"/>
    <x v="0"/>
    <x v="0"/>
    <n v="0"/>
    <n v="0"/>
    <n v="0"/>
    <n v="0"/>
  </r>
  <r>
    <x v="0"/>
    <x v="17"/>
    <x v="17"/>
    <x v="1"/>
    <x v="0"/>
    <x v="0"/>
    <n v="0"/>
    <n v="0"/>
    <n v="0"/>
    <n v="0"/>
  </r>
  <r>
    <x v="0"/>
    <x v="18"/>
    <x v="18"/>
    <x v="1"/>
    <x v="0"/>
    <x v="0"/>
    <n v="0"/>
    <n v="0"/>
    <n v="0"/>
    <n v="0"/>
  </r>
  <r>
    <x v="0"/>
    <x v="19"/>
    <x v="19"/>
    <x v="1"/>
    <x v="0"/>
    <x v="0"/>
    <n v="0"/>
    <n v="0"/>
    <n v="0"/>
    <n v="0"/>
  </r>
  <r>
    <x v="0"/>
    <x v="20"/>
    <x v="20"/>
    <x v="1"/>
    <x v="0"/>
    <x v="0"/>
    <n v="0"/>
    <n v="0"/>
    <n v="0"/>
    <n v="0"/>
  </r>
  <r>
    <x v="0"/>
    <x v="21"/>
    <x v="21"/>
    <x v="1"/>
    <x v="0"/>
    <x v="0"/>
    <n v="0"/>
    <n v="0"/>
    <n v="0"/>
    <n v="0"/>
  </r>
  <r>
    <x v="0"/>
    <x v="22"/>
    <x v="22"/>
    <x v="1"/>
    <x v="0"/>
    <x v="0"/>
    <n v="0"/>
    <n v="0"/>
    <n v="0"/>
    <n v="0"/>
  </r>
  <r>
    <x v="0"/>
    <x v="23"/>
    <x v="23"/>
    <x v="1"/>
    <x v="0"/>
    <x v="0"/>
    <n v="0"/>
    <n v="0"/>
    <n v="0"/>
    <n v="0"/>
  </r>
  <r>
    <x v="0"/>
    <x v="24"/>
    <x v="24"/>
    <x v="1"/>
    <x v="1"/>
    <x v="0"/>
    <n v="0"/>
    <n v="0"/>
    <n v="0"/>
    <n v="0"/>
  </r>
  <r>
    <x v="0"/>
    <x v="25"/>
    <x v="25"/>
    <x v="1"/>
    <x v="1"/>
    <x v="0"/>
    <n v="0"/>
    <n v="0"/>
    <n v="0"/>
    <n v="0"/>
  </r>
  <r>
    <x v="0"/>
    <x v="26"/>
    <x v="26"/>
    <x v="1"/>
    <x v="1"/>
    <x v="2"/>
    <n v="0"/>
    <n v="0"/>
    <n v="0"/>
    <n v="0"/>
  </r>
  <r>
    <x v="0"/>
    <x v="27"/>
    <x v="27"/>
    <x v="2"/>
    <x v="1"/>
    <x v="0"/>
    <n v="0"/>
    <n v="0"/>
    <n v="0"/>
    <n v="0"/>
  </r>
  <r>
    <x v="0"/>
    <x v="28"/>
    <x v="28"/>
    <x v="2"/>
    <x v="1"/>
    <x v="0"/>
    <n v="0"/>
    <n v="0"/>
    <n v="0"/>
    <n v="0"/>
  </r>
  <r>
    <x v="0"/>
    <x v="29"/>
    <x v="29"/>
    <x v="2"/>
    <x v="0"/>
    <x v="0"/>
    <n v="0"/>
    <n v="0"/>
    <n v="0"/>
    <n v="0"/>
  </r>
  <r>
    <x v="0"/>
    <x v="30"/>
    <x v="30"/>
    <x v="2"/>
    <x v="0"/>
    <x v="0"/>
    <n v="0"/>
    <n v="0"/>
    <n v="0"/>
    <n v="0"/>
  </r>
  <r>
    <x v="0"/>
    <x v="31"/>
    <x v="31"/>
    <x v="2"/>
    <x v="1"/>
    <x v="3"/>
    <n v="0"/>
    <n v="0"/>
    <n v="0"/>
    <n v="0"/>
  </r>
  <r>
    <x v="0"/>
    <x v="32"/>
    <x v="32"/>
    <x v="3"/>
    <x v="1"/>
    <x v="0"/>
    <n v="0"/>
    <n v="0"/>
    <n v="0"/>
    <n v="0"/>
  </r>
  <r>
    <x v="0"/>
    <x v="33"/>
    <x v="33"/>
    <x v="3"/>
    <x v="1"/>
    <x v="0"/>
    <n v="0"/>
    <n v="0"/>
    <n v="0"/>
    <n v="0"/>
  </r>
  <r>
    <x v="0"/>
    <x v="34"/>
    <x v="34"/>
    <x v="4"/>
    <x v="2"/>
    <x v="0"/>
    <n v="0"/>
    <n v="0"/>
    <n v="0"/>
    <n v="0"/>
  </r>
  <r>
    <x v="0"/>
    <x v="35"/>
    <x v="35"/>
    <x v="4"/>
    <x v="2"/>
    <x v="0"/>
    <n v="0"/>
    <n v="0"/>
    <n v="0"/>
    <n v="0"/>
  </r>
  <r>
    <x v="0"/>
    <x v="36"/>
    <x v="36"/>
    <x v="3"/>
    <x v="0"/>
    <x v="0"/>
    <n v="0"/>
    <n v="0"/>
    <n v="0"/>
    <n v="0"/>
  </r>
  <r>
    <x v="0"/>
    <x v="37"/>
    <x v="37"/>
    <x v="3"/>
    <x v="1"/>
    <x v="0"/>
    <n v="0"/>
    <n v="0"/>
    <n v="0"/>
    <n v="0"/>
  </r>
  <r>
    <x v="0"/>
    <x v="38"/>
    <x v="38"/>
    <x v="4"/>
    <x v="2"/>
    <x v="0"/>
    <n v="0"/>
    <n v="0"/>
    <n v="0"/>
    <n v="0"/>
  </r>
  <r>
    <x v="0"/>
    <x v="39"/>
    <x v="39"/>
    <x v="4"/>
    <x v="2"/>
    <x v="0"/>
    <n v="0"/>
    <n v="0"/>
    <n v="0"/>
    <n v="0"/>
  </r>
  <r>
    <x v="0"/>
    <x v="40"/>
    <x v="40"/>
    <x v="4"/>
    <x v="2"/>
    <x v="0"/>
    <n v="0"/>
    <n v="0"/>
    <n v="0"/>
    <n v="0"/>
  </r>
  <r>
    <x v="0"/>
    <x v="41"/>
    <x v="41"/>
    <x v="3"/>
    <x v="0"/>
    <x v="0"/>
    <n v="0"/>
    <n v="0"/>
    <n v="0"/>
    <n v="0"/>
  </r>
  <r>
    <x v="0"/>
    <x v="42"/>
    <x v="42"/>
    <x v="3"/>
    <x v="0"/>
    <x v="0"/>
    <n v="0"/>
    <n v="0"/>
    <n v="0"/>
    <n v="0"/>
  </r>
  <r>
    <x v="0"/>
    <x v="43"/>
    <x v="43"/>
    <x v="3"/>
    <x v="0"/>
    <x v="0"/>
    <n v="0"/>
    <n v="0"/>
    <n v="0"/>
    <n v="0"/>
  </r>
  <r>
    <x v="0"/>
    <x v="44"/>
    <x v="44"/>
    <x v="3"/>
    <x v="0"/>
    <x v="0"/>
    <n v="0"/>
    <n v="0"/>
    <n v="0"/>
    <n v="0"/>
  </r>
  <r>
    <x v="0"/>
    <x v="45"/>
    <x v="45"/>
    <x v="3"/>
    <x v="1"/>
    <x v="4"/>
    <n v="0"/>
    <n v="0"/>
    <n v="0"/>
    <n v="0"/>
  </r>
  <r>
    <x v="0"/>
    <x v="46"/>
    <x v="46"/>
    <x v="5"/>
    <x v="3"/>
    <x v="0"/>
    <n v="0"/>
    <n v="0"/>
    <n v="0"/>
    <n v="0"/>
  </r>
  <r>
    <x v="0"/>
    <x v="47"/>
    <x v="47"/>
    <x v="5"/>
    <x v="1"/>
    <x v="5"/>
    <n v="0"/>
    <n v="0"/>
    <n v="0"/>
    <n v="0"/>
  </r>
  <r>
    <x v="0"/>
    <x v="48"/>
    <x v="48"/>
    <x v="6"/>
    <x v="3"/>
    <x v="0"/>
    <n v="0"/>
    <n v="0"/>
    <n v="0"/>
    <n v="0"/>
  </r>
  <r>
    <x v="0"/>
    <x v="49"/>
    <x v="49"/>
    <x v="6"/>
    <x v="3"/>
    <x v="6"/>
    <n v="0"/>
    <n v="0"/>
    <n v="0"/>
    <n v="0"/>
  </r>
  <r>
    <x v="0"/>
    <x v="50"/>
    <x v="50"/>
    <x v="6"/>
    <x v="3"/>
    <x v="7"/>
    <n v="0"/>
    <n v="0"/>
    <n v="0"/>
    <n v="0"/>
  </r>
  <r>
    <x v="0"/>
    <x v="51"/>
    <x v="51"/>
    <x v="6"/>
    <x v="3"/>
    <x v="8"/>
    <n v="0"/>
    <n v="0"/>
    <n v="0"/>
    <n v="0"/>
  </r>
  <r>
    <x v="0"/>
    <x v="51"/>
    <x v="51"/>
    <x v="6"/>
    <x v="3"/>
    <x v="8"/>
    <n v="0"/>
    <n v="0"/>
    <n v="0"/>
    <n v="0"/>
  </r>
  <r>
    <x v="0"/>
    <x v="52"/>
    <x v="52"/>
    <x v="6"/>
    <x v="3"/>
    <x v="0"/>
    <n v="0"/>
    <n v="0"/>
    <n v="0"/>
    <n v="0"/>
  </r>
  <r>
    <x v="0"/>
    <x v="53"/>
    <x v="53"/>
    <x v="6"/>
    <x v="3"/>
    <x v="0"/>
    <n v="0"/>
    <n v="0"/>
    <n v="0"/>
    <n v="0"/>
  </r>
  <r>
    <x v="0"/>
    <x v="54"/>
    <x v="54"/>
    <x v="6"/>
    <x v="3"/>
    <x v="0"/>
    <n v="0"/>
    <n v="0"/>
    <n v="0"/>
    <n v="0"/>
  </r>
  <r>
    <x v="0"/>
    <x v="55"/>
    <x v="55"/>
    <x v="6"/>
    <x v="3"/>
    <x v="0"/>
    <n v="0"/>
    <n v="0"/>
    <n v="0"/>
    <n v="0"/>
  </r>
  <r>
    <x v="0"/>
    <x v="56"/>
    <x v="56"/>
    <x v="6"/>
    <x v="3"/>
    <x v="9"/>
    <n v="0"/>
    <n v="0"/>
    <n v="0"/>
    <n v="0"/>
  </r>
  <r>
    <x v="0"/>
    <x v="57"/>
    <x v="57"/>
    <x v="6"/>
    <x v="3"/>
    <x v="0"/>
    <n v="0"/>
    <n v="0"/>
    <n v="0"/>
    <n v="0"/>
  </r>
  <r>
    <x v="0"/>
    <x v="58"/>
    <x v="58"/>
    <x v="6"/>
    <x v="3"/>
    <x v="0"/>
    <n v="0"/>
    <n v="0"/>
    <n v="0"/>
    <n v="0"/>
  </r>
  <r>
    <x v="0"/>
    <x v="59"/>
    <x v="59"/>
    <x v="6"/>
    <x v="3"/>
    <x v="0"/>
    <n v="0"/>
    <n v="0"/>
    <n v="0"/>
    <n v="0"/>
  </r>
  <r>
    <x v="0"/>
    <x v="60"/>
    <x v="60"/>
    <x v="6"/>
    <x v="3"/>
    <x v="0"/>
    <n v="0"/>
    <n v="0"/>
    <n v="0"/>
    <n v="0"/>
  </r>
  <r>
    <x v="0"/>
    <x v="61"/>
    <x v="61"/>
    <x v="6"/>
    <x v="3"/>
    <x v="0"/>
    <n v="0"/>
    <n v="0"/>
    <n v="0"/>
    <n v="0"/>
  </r>
  <r>
    <x v="0"/>
    <x v="62"/>
    <x v="62"/>
    <x v="6"/>
    <x v="3"/>
    <x v="0"/>
    <n v="0"/>
    <n v="0"/>
    <n v="0"/>
    <n v="0"/>
  </r>
  <r>
    <x v="0"/>
    <x v="63"/>
    <x v="63"/>
    <x v="6"/>
    <x v="3"/>
    <x v="0"/>
    <n v="0"/>
    <n v="0"/>
    <n v="0"/>
    <n v="0"/>
  </r>
  <r>
    <x v="0"/>
    <x v="64"/>
    <x v="64"/>
    <x v="6"/>
    <x v="3"/>
    <x v="0"/>
    <n v="0"/>
    <n v="0"/>
    <n v="0"/>
    <n v="0"/>
  </r>
  <r>
    <x v="0"/>
    <x v="65"/>
    <x v="65"/>
    <x v="6"/>
    <x v="3"/>
    <x v="0"/>
    <n v="0"/>
    <n v="0"/>
    <n v="0"/>
    <n v="0"/>
  </r>
  <r>
    <x v="0"/>
    <x v="66"/>
    <x v="66"/>
    <x v="6"/>
    <x v="3"/>
    <x v="0"/>
    <n v="0"/>
    <n v="0"/>
    <n v="0"/>
    <n v="0"/>
  </r>
  <r>
    <x v="0"/>
    <x v="67"/>
    <x v="67"/>
    <x v="6"/>
    <x v="3"/>
    <x v="0"/>
    <n v="0"/>
    <n v="0"/>
    <n v="0"/>
    <n v="0"/>
  </r>
  <r>
    <x v="0"/>
    <x v="68"/>
    <x v="68"/>
    <x v="6"/>
    <x v="3"/>
    <x v="0"/>
    <n v="0"/>
    <n v="0"/>
    <n v="0"/>
    <n v="0"/>
  </r>
  <r>
    <x v="0"/>
    <x v="69"/>
    <x v="69"/>
    <x v="6"/>
    <x v="3"/>
    <x v="10"/>
    <n v="0"/>
    <n v="0"/>
    <n v="0"/>
    <n v="0"/>
  </r>
  <r>
    <x v="0"/>
    <x v="70"/>
    <x v="70"/>
    <x v="6"/>
    <x v="3"/>
    <x v="0"/>
    <n v="0"/>
    <n v="0"/>
    <n v="0"/>
    <n v="0"/>
  </r>
  <r>
    <x v="0"/>
    <x v="71"/>
    <x v="71"/>
    <x v="6"/>
    <x v="3"/>
    <x v="0"/>
    <n v="0"/>
    <n v="0"/>
    <n v="0"/>
    <n v="0"/>
  </r>
  <r>
    <x v="0"/>
    <x v="72"/>
    <x v="72"/>
    <x v="6"/>
    <x v="3"/>
    <x v="0"/>
    <n v="0"/>
    <n v="0"/>
    <n v="0"/>
    <n v="0"/>
  </r>
  <r>
    <x v="0"/>
    <x v="73"/>
    <x v="73"/>
    <x v="7"/>
    <x v="1"/>
    <x v="0"/>
    <n v="0"/>
    <n v="0"/>
    <n v="0"/>
    <n v="0"/>
  </r>
  <r>
    <x v="0"/>
    <x v="74"/>
    <x v="74"/>
    <x v="7"/>
    <x v="1"/>
    <x v="0"/>
    <n v="0"/>
    <n v="0"/>
    <n v="0"/>
    <n v="0"/>
  </r>
  <r>
    <x v="0"/>
    <x v="75"/>
    <x v="75"/>
    <x v="7"/>
    <x v="0"/>
    <x v="0"/>
    <n v="0"/>
    <n v="0"/>
    <n v="0"/>
    <n v="0"/>
  </r>
  <r>
    <x v="0"/>
    <x v="76"/>
    <x v="76"/>
    <x v="7"/>
    <x v="1"/>
    <x v="0"/>
    <n v="0"/>
    <n v="0"/>
    <n v="0"/>
    <n v="0"/>
  </r>
  <r>
    <x v="0"/>
    <x v="77"/>
    <x v="77"/>
    <x v="7"/>
    <x v="4"/>
    <x v="0"/>
    <n v="0"/>
    <n v="0"/>
    <n v="0"/>
    <n v="0"/>
  </r>
  <r>
    <x v="0"/>
    <x v="78"/>
    <x v="78"/>
    <x v="8"/>
    <x v="5"/>
    <x v="0"/>
    <n v="0"/>
    <n v="0"/>
    <n v="0"/>
    <n v="0"/>
  </r>
  <r>
    <x v="0"/>
    <x v="79"/>
    <x v="79"/>
    <x v="0"/>
    <x v="0"/>
    <x v="0"/>
    <n v="0"/>
    <n v="0"/>
    <n v="0"/>
    <n v="0"/>
  </r>
  <r>
    <x v="0"/>
    <x v="80"/>
    <x v="80"/>
    <x v="6"/>
    <x v="3"/>
    <x v="0"/>
    <n v="0"/>
    <n v="0"/>
    <n v="0"/>
    <n v="0"/>
  </r>
  <r>
    <x v="0"/>
    <x v="81"/>
    <x v="81"/>
    <x v="1"/>
    <x v="0"/>
    <x v="0"/>
    <n v="0"/>
    <n v="0"/>
    <n v="0"/>
    <n v="0"/>
  </r>
  <r>
    <x v="0"/>
    <x v="82"/>
    <x v="82"/>
    <x v="4"/>
    <x v="2"/>
    <x v="0"/>
    <n v="0"/>
    <n v="0"/>
    <n v="0"/>
    <n v="0"/>
  </r>
  <r>
    <x v="0"/>
    <x v="83"/>
    <x v="83"/>
    <x v="0"/>
    <x v="0"/>
    <x v="0"/>
    <n v="0"/>
    <n v="0"/>
    <n v="0"/>
    <n v="0"/>
  </r>
  <r>
    <x v="0"/>
    <x v="84"/>
    <x v="56"/>
    <x v="6"/>
    <x v="3"/>
    <x v="0"/>
    <n v="0"/>
    <n v="0"/>
    <n v="0"/>
    <n v="0"/>
  </r>
  <r>
    <x v="0"/>
    <x v="85"/>
    <x v="84"/>
    <x v="6"/>
    <x v="3"/>
    <x v="0"/>
    <n v="0"/>
    <n v="0"/>
    <n v="0"/>
    <n v="0"/>
  </r>
  <r>
    <x v="0"/>
    <x v="86"/>
    <x v="85"/>
    <x v="1"/>
    <x v="0"/>
    <x v="0"/>
    <n v="0"/>
    <n v="0"/>
    <n v="0"/>
    <n v="0"/>
  </r>
  <r>
    <x v="0"/>
    <x v="87"/>
    <x v="86"/>
    <x v="4"/>
    <x v="2"/>
    <x v="0"/>
    <n v="0"/>
    <n v="0"/>
    <n v="0"/>
    <n v="0"/>
  </r>
  <r>
    <x v="0"/>
    <x v="88"/>
    <x v="87"/>
    <x v="4"/>
    <x v="2"/>
    <x v="0"/>
    <n v="0"/>
    <n v="0"/>
    <n v="0"/>
    <n v="0"/>
  </r>
  <r>
    <x v="0"/>
    <x v="89"/>
    <x v="88"/>
    <x v="1"/>
    <x v="0"/>
    <x v="0"/>
    <n v="0"/>
    <n v="0"/>
    <n v="0"/>
    <n v="0"/>
  </r>
  <r>
    <x v="0"/>
    <x v="90"/>
    <x v="89"/>
    <x v="3"/>
    <x v="0"/>
    <x v="0"/>
    <n v="0"/>
    <n v="0"/>
    <n v="0"/>
    <n v="0"/>
  </r>
  <r>
    <x v="0"/>
    <x v="91"/>
    <x v="90"/>
    <x v="1"/>
    <x v="0"/>
    <x v="0"/>
    <n v="0"/>
    <n v="0"/>
    <n v="0"/>
    <n v="0"/>
  </r>
  <r>
    <x v="0"/>
    <x v="92"/>
    <x v="91"/>
    <x v="1"/>
    <x v="6"/>
    <x v="0"/>
    <n v="0"/>
    <n v="0"/>
    <n v="0"/>
    <n v="0"/>
  </r>
  <r>
    <x v="0"/>
    <x v="93"/>
    <x v="92"/>
    <x v="2"/>
    <x v="0"/>
    <x v="0"/>
    <n v="0"/>
    <n v="0"/>
    <n v="0"/>
    <n v="0"/>
  </r>
  <r>
    <x v="0"/>
    <x v="94"/>
    <x v="93"/>
    <x v="3"/>
    <x v="0"/>
    <x v="0"/>
    <n v="0"/>
    <n v="0"/>
    <n v="0"/>
    <n v="0"/>
  </r>
  <r>
    <x v="0"/>
    <x v="95"/>
    <x v="94"/>
    <x v="3"/>
    <x v="0"/>
    <x v="0"/>
    <n v="0"/>
    <n v="0"/>
    <n v="0"/>
    <n v="0"/>
  </r>
  <r>
    <x v="0"/>
    <x v="96"/>
    <x v="95"/>
    <x v="3"/>
    <x v="0"/>
    <x v="0"/>
    <n v="0"/>
    <n v="0"/>
    <n v="0"/>
    <n v="0"/>
  </r>
  <r>
    <x v="0"/>
    <x v="97"/>
    <x v="96"/>
    <x v="0"/>
    <x v="0"/>
    <x v="0"/>
    <n v="0"/>
    <n v="0"/>
    <n v="0"/>
    <n v="0"/>
  </r>
  <r>
    <x v="0"/>
    <x v="98"/>
    <x v="97"/>
    <x v="9"/>
    <x v="0"/>
    <x v="0"/>
    <n v="0"/>
    <n v="0"/>
    <n v="0"/>
    <n v="0"/>
  </r>
  <r>
    <x v="0"/>
    <x v="99"/>
    <x v="98"/>
    <x v="4"/>
    <x v="2"/>
    <x v="0"/>
    <n v="0"/>
    <n v="0"/>
    <n v="0"/>
    <n v="0"/>
  </r>
  <r>
    <x v="0"/>
    <x v="100"/>
    <x v="99"/>
    <x v="4"/>
    <x v="2"/>
    <x v="0"/>
    <n v="0"/>
    <n v="0"/>
    <n v="0"/>
    <n v="0"/>
  </r>
  <r>
    <x v="0"/>
    <x v="101"/>
    <x v="100"/>
    <x v="3"/>
    <x v="0"/>
    <x v="0"/>
    <n v="0"/>
    <n v="0"/>
    <n v="0"/>
    <n v="0"/>
  </r>
  <r>
    <x v="0"/>
    <x v="102"/>
    <x v="101"/>
    <x v="4"/>
    <x v="2"/>
    <x v="0"/>
    <n v="0"/>
    <n v="0"/>
    <n v="0"/>
    <n v="0"/>
  </r>
  <r>
    <x v="0"/>
    <x v="103"/>
    <x v="102"/>
    <x v="4"/>
    <x v="2"/>
    <x v="0"/>
    <n v="0"/>
    <n v="0"/>
    <n v="0"/>
    <n v="0"/>
  </r>
  <r>
    <x v="0"/>
    <x v="104"/>
    <x v="103"/>
    <x v="4"/>
    <x v="2"/>
    <x v="0"/>
    <n v="0"/>
    <n v="0"/>
    <n v="0"/>
    <n v="0"/>
  </r>
  <r>
    <x v="0"/>
    <x v="105"/>
    <x v="104"/>
    <x v="7"/>
    <x v="1"/>
    <x v="0"/>
    <n v="0"/>
    <n v="0"/>
    <n v="0"/>
    <n v="0"/>
  </r>
  <r>
    <x v="0"/>
    <x v="106"/>
    <x v="105"/>
    <x v="4"/>
    <x v="2"/>
    <x v="0"/>
    <n v="0"/>
    <n v="0"/>
    <n v="0"/>
    <n v="0"/>
  </r>
  <r>
    <x v="0"/>
    <x v="107"/>
    <x v="106"/>
    <x v="6"/>
    <x v="3"/>
    <x v="0"/>
    <n v="0"/>
    <n v="0"/>
    <n v="0"/>
    <n v="0"/>
  </r>
  <r>
    <x v="0"/>
    <x v="108"/>
    <x v="97"/>
    <x v="9"/>
    <x v="0"/>
    <x v="11"/>
    <n v="0"/>
    <n v="0"/>
    <n v="0"/>
    <n v="0"/>
  </r>
  <r>
    <x v="0"/>
    <x v="109"/>
    <x v="107"/>
    <x v="10"/>
    <x v="0"/>
    <x v="0"/>
    <n v="0"/>
    <n v="0"/>
    <n v="0"/>
    <n v="0"/>
  </r>
  <r>
    <x v="0"/>
    <x v="110"/>
    <x v="108"/>
    <x v="10"/>
    <x v="0"/>
    <x v="0"/>
    <n v="0"/>
    <n v="0"/>
    <n v="0"/>
    <n v="0"/>
  </r>
  <r>
    <x v="0"/>
    <x v="111"/>
    <x v="109"/>
    <x v="9"/>
    <x v="7"/>
    <x v="0"/>
    <n v="0"/>
    <n v="0"/>
    <n v="0"/>
    <n v="0"/>
  </r>
  <r>
    <x v="0"/>
    <x v="112"/>
    <x v="110"/>
    <x v="9"/>
    <x v="7"/>
    <x v="0"/>
    <n v="0"/>
    <n v="0"/>
    <n v="0"/>
    <n v="0"/>
  </r>
  <r>
    <x v="0"/>
    <x v="113"/>
    <x v="111"/>
    <x v="9"/>
    <x v="0"/>
    <x v="0"/>
    <n v="0"/>
    <n v="0"/>
    <n v="0"/>
    <n v="0"/>
  </r>
  <r>
    <x v="0"/>
    <x v="108"/>
    <x v="112"/>
    <x v="9"/>
    <x v="0"/>
    <x v="11"/>
    <n v="0"/>
    <n v="0"/>
    <n v="0"/>
    <n v="0"/>
  </r>
  <r>
    <x v="0"/>
    <x v="114"/>
    <x v="113"/>
    <x v="9"/>
    <x v="0"/>
    <x v="0"/>
    <n v="0"/>
    <n v="0"/>
    <n v="0"/>
    <n v="0"/>
  </r>
  <r>
    <x v="0"/>
    <x v="115"/>
    <x v="114"/>
    <x v="11"/>
    <x v="7"/>
    <x v="0"/>
    <n v="0"/>
    <n v="0"/>
    <n v="0"/>
    <n v="0"/>
  </r>
  <r>
    <x v="0"/>
    <x v="116"/>
    <x v="115"/>
    <x v="11"/>
    <x v="7"/>
    <x v="0"/>
    <n v="0"/>
    <n v="0"/>
    <n v="0"/>
    <n v="0"/>
  </r>
  <r>
    <x v="0"/>
    <x v="117"/>
    <x v="116"/>
    <x v="11"/>
    <x v="0"/>
    <x v="0"/>
    <n v="0"/>
    <n v="0"/>
    <n v="0"/>
    <n v="0"/>
  </r>
  <r>
    <x v="0"/>
    <x v="118"/>
    <x v="117"/>
    <x v="11"/>
    <x v="0"/>
    <x v="0"/>
    <n v="0"/>
    <n v="0"/>
    <n v="0"/>
    <n v="0"/>
  </r>
  <r>
    <x v="0"/>
    <x v="119"/>
    <x v="118"/>
    <x v="11"/>
    <x v="0"/>
    <x v="0"/>
    <n v="0"/>
    <n v="0"/>
    <n v="0"/>
    <n v="0"/>
  </r>
  <r>
    <x v="0"/>
    <x v="120"/>
    <x v="119"/>
    <x v="11"/>
    <x v="0"/>
    <x v="0"/>
    <n v="0"/>
    <n v="0"/>
    <n v="0"/>
    <n v="0"/>
  </r>
  <r>
    <x v="0"/>
    <x v="121"/>
    <x v="120"/>
    <x v="11"/>
    <x v="0"/>
    <x v="0"/>
    <n v="0"/>
    <n v="0"/>
    <n v="0"/>
    <n v="0"/>
  </r>
  <r>
    <x v="0"/>
    <x v="122"/>
    <x v="121"/>
    <x v="11"/>
    <x v="0"/>
    <x v="0"/>
    <n v="0"/>
    <n v="0"/>
    <n v="0"/>
    <n v="0"/>
  </r>
  <r>
    <x v="0"/>
    <x v="123"/>
    <x v="122"/>
    <x v="11"/>
    <x v="0"/>
    <x v="0"/>
    <n v="0"/>
    <n v="0"/>
    <n v="0"/>
    <n v="0"/>
  </r>
  <r>
    <x v="0"/>
    <x v="124"/>
    <x v="123"/>
    <x v="11"/>
    <x v="0"/>
    <x v="0"/>
    <n v="0"/>
    <n v="0"/>
    <n v="0"/>
    <n v="0"/>
  </r>
  <r>
    <x v="0"/>
    <x v="125"/>
    <x v="124"/>
    <x v="11"/>
    <x v="0"/>
    <x v="0"/>
    <n v="0"/>
    <n v="0"/>
    <n v="0"/>
    <n v="0"/>
  </r>
  <r>
    <x v="0"/>
    <x v="126"/>
    <x v="125"/>
    <x v="11"/>
    <x v="0"/>
    <x v="0"/>
    <n v="0"/>
    <n v="0"/>
    <n v="0"/>
    <n v="0"/>
  </r>
  <r>
    <x v="0"/>
    <x v="127"/>
    <x v="126"/>
    <x v="11"/>
    <x v="0"/>
    <x v="0"/>
    <n v="0"/>
    <n v="0"/>
    <n v="0"/>
    <n v="0"/>
  </r>
  <r>
    <x v="0"/>
    <x v="128"/>
    <x v="127"/>
    <x v="11"/>
    <x v="0"/>
    <x v="0"/>
    <n v="0"/>
    <n v="0"/>
    <n v="0"/>
    <n v="0"/>
  </r>
  <r>
    <x v="0"/>
    <x v="129"/>
    <x v="128"/>
    <x v="11"/>
    <x v="0"/>
    <x v="0"/>
    <n v="0"/>
    <n v="0"/>
    <n v="0"/>
    <n v="0"/>
  </r>
  <r>
    <x v="0"/>
    <x v="130"/>
    <x v="129"/>
    <x v="11"/>
    <x v="0"/>
    <x v="0"/>
    <n v="0"/>
    <n v="0"/>
    <n v="0"/>
    <n v="0"/>
  </r>
  <r>
    <x v="0"/>
    <x v="131"/>
    <x v="130"/>
    <x v="11"/>
    <x v="0"/>
    <x v="0"/>
    <n v="0"/>
    <n v="0"/>
    <n v="0"/>
    <n v="0"/>
  </r>
  <r>
    <x v="0"/>
    <x v="132"/>
    <x v="131"/>
    <x v="11"/>
    <x v="0"/>
    <x v="0"/>
    <n v="0"/>
    <n v="0"/>
    <n v="0"/>
    <n v="0"/>
  </r>
  <r>
    <x v="0"/>
    <x v="133"/>
    <x v="132"/>
    <x v="11"/>
    <x v="0"/>
    <x v="0"/>
    <n v="0"/>
    <n v="0"/>
    <n v="0"/>
    <n v="0"/>
  </r>
  <r>
    <x v="0"/>
    <x v="134"/>
    <x v="133"/>
    <x v="11"/>
    <x v="0"/>
    <x v="0"/>
    <n v="0"/>
    <n v="0"/>
    <n v="0"/>
    <n v="0"/>
  </r>
  <r>
    <x v="0"/>
    <x v="135"/>
    <x v="134"/>
    <x v="10"/>
    <x v="7"/>
    <x v="0"/>
    <n v="0"/>
    <n v="0"/>
    <n v="0"/>
    <n v="0"/>
  </r>
  <r>
    <x v="0"/>
    <x v="136"/>
    <x v="135"/>
    <x v="10"/>
    <x v="0"/>
    <x v="0"/>
    <n v="0"/>
    <n v="0"/>
    <n v="0"/>
    <n v="0"/>
  </r>
  <r>
    <x v="0"/>
    <x v="137"/>
    <x v="136"/>
    <x v="10"/>
    <x v="0"/>
    <x v="0"/>
    <n v="0"/>
    <n v="0"/>
    <n v="0"/>
    <n v="0"/>
  </r>
  <r>
    <x v="0"/>
    <x v="138"/>
    <x v="137"/>
    <x v="10"/>
    <x v="0"/>
    <x v="0"/>
    <n v="0"/>
    <n v="0"/>
    <n v="0"/>
    <n v="0"/>
  </r>
  <r>
    <x v="0"/>
    <x v="109"/>
    <x v="107"/>
    <x v="10"/>
    <x v="0"/>
    <x v="0"/>
    <n v="0"/>
    <n v="0"/>
    <n v="0"/>
    <n v="0"/>
  </r>
  <r>
    <x v="0"/>
    <x v="139"/>
    <x v="138"/>
    <x v="10"/>
    <x v="0"/>
    <x v="0"/>
    <n v="0"/>
    <n v="0"/>
    <n v="0"/>
    <n v="0"/>
  </r>
  <r>
    <x v="0"/>
    <x v="140"/>
    <x v="139"/>
    <x v="10"/>
    <x v="4"/>
    <x v="0"/>
    <n v="0"/>
    <n v="0"/>
    <n v="0"/>
    <n v="0"/>
  </r>
  <r>
    <x v="0"/>
    <x v="141"/>
    <x v="140"/>
    <x v="10"/>
    <x v="0"/>
    <x v="0"/>
    <n v="0"/>
    <n v="0"/>
    <n v="0"/>
    <n v="0"/>
  </r>
  <r>
    <x v="0"/>
    <x v="110"/>
    <x v="108"/>
    <x v="10"/>
    <x v="0"/>
    <x v="0"/>
    <n v="0"/>
    <n v="0"/>
    <n v="0"/>
    <n v="0"/>
  </r>
  <r>
    <x v="0"/>
    <x v="142"/>
    <x v="141"/>
    <x v="10"/>
    <x v="0"/>
    <x v="0"/>
    <n v="0"/>
    <n v="0"/>
    <n v="0"/>
    <n v="0"/>
  </r>
  <r>
    <x v="0"/>
    <x v="143"/>
    <x v="142"/>
    <x v="10"/>
    <x v="0"/>
    <x v="0"/>
    <n v="0"/>
    <n v="0"/>
    <n v="0"/>
    <n v="0"/>
  </r>
  <r>
    <x v="0"/>
    <x v="144"/>
    <x v="143"/>
    <x v="10"/>
    <x v="7"/>
    <x v="0"/>
    <n v="0"/>
    <n v="0"/>
    <n v="0"/>
    <n v="0"/>
  </r>
  <r>
    <x v="0"/>
    <x v="145"/>
    <x v="144"/>
    <x v="9"/>
    <x v="4"/>
    <x v="12"/>
    <n v="0"/>
    <n v="0"/>
    <n v="0"/>
    <n v="0"/>
  </r>
  <r>
    <x v="0"/>
    <x v="146"/>
    <x v="145"/>
    <x v="9"/>
    <x v="4"/>
    <x v="0"/>
    <n v="0"/>
    <n v="0"/>
    <n v="0"/>
    <n v="0"/>
  </r>
  <r>
    <x v="0"/>
    <x v="147"/>
    <x v="146"/>
    <x v="9"/>
    <x v="0"/>
    <x v="0"/>
    <n v="0"/>
    <n v="0"/>
    <n v="0"/>
    <n v="0"/>
  </r>
  <r>
    <x v="0"/>
    <x v="148"/>
    <x v="147"/>
    <x v="11"/>
    <x v="0"/>
    <x v="0"/>
    <n v="0"/>
    <n v="0"/>
    <n v="0"/>
    <n v="0"/>
  </r>
  <r>
    <x v="0"/>
    <x v="149"/>
    <x v="148"/>
    <x v="11"/>
    <x v="0"/>
    <x v="0"/>
    <n v="0"/>
    <n v="0"/>
    <n v="0"/>
    <n v="0"/>
  </r>
  <r>
    <x v="0"/>
    <x v="150"/>
    <x v="149"/>
    <x v="11"/>
    <x v="4"/>
    <x v="13"/>
    <n v="0"/>
    <n v="0"/>
    <n v="0"/>
    <n v="0"/>
  </r>
  <r>
    <x v="0"/>
    <x v="151"/>
    <x v="150"/>
    <x v="11"/>
    <x v="4"/>
    <x v="0"/>
    <n v="0"/>
    <n v="0"/>
    <n v="0"/>
    <n v="0"/>
  </r>
  <r>
    <x v="0"/>
    <x v="152"/>
    <x v="151"/>
    <x v="10"/>
    <x v="4"/>
    <x v="14"/>
    <n v="0"/>
    <n v="0"/>
    <n v="0"/>
    <n v="0"/>
  </r>
  <r>
    <x v="0"/>
    <x v="153"/>
    <x v="152"/>
    <x v="10"/>
    <x v="4"/>
    <x v="0"/>
    <n v="0"/>
    <n v="0"/>
    <n v="0"/>
    <n v="0"/>
  </r>
  <r>
    <x v="0"/>
    <x v="154"/>
    <x v="153"/>
    <x v="10"/>
    <x v="0"/>
    <x v="0"/>
    <n v="0"/>
    <n v="0"/>
    <n v="0"/>
    <n v="0"/>
  </r>
  <r>
    <x v="0"/>
    <x v="155"/>
    <x v="154"/>
    <x v="7"/>
    <x v="4"/>
    <x v="15"/>
    <n v="0"/>
    <n v="0"/>
    <n v="0"/>
    <n v="0"/>
  </r>
  <r>
    <x v="0"/>
    <x v="156"/>
    <x v="155"/>
    <x v="10"/>
    <x v="0"/>
    <x v="0"/>
    <n v="0"/>
    <n v="0"/>
    <n v="0"/>
    <n v="0"/>
  </r>
  <r>
    <x v="0"/>
    <x v="157"/>
    <x v="156"/>
    <x v="10"/>
    <x v="0"/>
    <x v="0"/>
    <n v="0"/>
    <n v="0"/>
    <n v="0"/>
    <n v="0"/>
  </r>
  <r>
    <x v="0"/>
    <x v="158"/>
    <x v="157"/>
    <x v="3"/>
    <x v="4"/>
    <x v="0"/>
    <n v="0"/>
    <n v="0"/>
    <n v="0"/>
    <n v="0"/>
  </r>
  <r>
    <x v="0"/>
    <x v="159"/>
    <x v="158"/>
    <x v="3"/>
    <x v="1"/>
    <x v="16"/>
    <n v="0"/>
    <n v="0"/>
    <n v="0"/>
    <n v="0"/>
  </r>
  <r>
    <x v="0"/>
    <x v="160"/>
    <x v="159"/>
    <x v="3"/>
    <x v="7"/>
    <x v="0"/>
    <n v="0"/>
    <n v="0"/>
    <n v="0"/>
    <n v="0"/>
  </r>
  <r>
    <x v="0"/>
    <x v="161"/>
    <x v="160"/>
    <x v="1"/>
    <x v="1"/>
    <x v="17"/>
    <n v="0"/>
    <n v="0"/>
    <n v="0"/>
    <n v="0"/>
  </r>
  <r>
    <x v="0"/>
    <x v="162"/>
    <x v="161"/>
    <x v="0"/>
    <x v="1"/>
    <x v="0"/>
    <n v="0"/>
    <n v="0"/>
    <n v="0"/>
    <n v="0"/>
  </r>
  <r>
    <x v="0"/>
    <x v="163"/>
    <x v="162"/>
    <x v="10"/>
    <x v="0"/>
    <x v="0"/>
    <n v="0"/>
    <n v="0"/>
    <n v="0"/>
    <n v="0"/>
  </r>
  <r>
    <x v="0"/>
    <x v="164"/>
    <x v="163"/>
    <x v="10"/>
    <x v="0"/>
    <x v="0"/>
    <n v="0"/>
    <n v="0"/>
    <n v="0"/>
    <n v="0"/>
  </r>
  <r>
    <x v="0"/>
    <x v="165"/>
    <x v="164"/>
    <x v="4"/>
    <x v="2"/>
    <x v="0"/>
    <n v="0"/>
    <n v="0"/>
    <n v="0"/>
    <n v="0"/>
  </r>
  <r>
    <x v="0"/>
    <x v="166"/>
    <x v="165"/>
    <x v="10"/>
    <x v="0"/>
    <x v="0"/>
    <n v="0"/>
    <n v="0"/>
    <n v="0"/>
    <n v="0"/>
  </r>
  <r>
    <x v="0"/>
    <x v="167"/>
    <x v="166"/>
    <x v="7"/>
    <x v="4"/>
    <x v="0"/>
    <n v="0"/>
    <n v="0"/>
    <n v="0"/>
    <n v="0"/>
  </r>
  <r>
    <x v="0"/>
    <x v="168"/>
    <x v="167"/>
    <x v="10"/>
    <x v="0"/>
    <x v="0"/>
    <n v="0"/>
    <n v="0"/>
    <n v="0"/>
    <n v="0"/>
  </r>
  <r>
    <x v="0"/>
    <x v="169"/>
    <x v="168"/>
    <x v="10"/>
    <x v="0"/>
    <x v="0"/>
    <n v="0"/>
    <n v="0"/>
    <n v="0"/>
    <n v="0"/>
  </r>
  <r>
    <x v="0"/>
    <x v="170"/>
    <x v="169"/>
    <x v="10"/>
    <x v="0"/>
    <x v="0"/>
    <n v="0"/>
    <n v="0"/>
    <n v="0"/>
    <n v="0"/>
  </r>
  <r>
    <x v="0"/>
    <x v="171"/>
    <x v="170"/>
    <x v="4"/>
    <x v="2"/>
    <x v="0"/>
    <n v="0"/>
    <n v="0"/>
    <n v="0"/>
    <n v="0"/>
  </r>
  <r>
    <x v="0"/>
    <x v="172"/>
    <x v="171"/>
    <x v="6"/>
    <x v="3"/>
    <x v="0"/>
    <n v="0"/>
    <n v="0"/>
    <n v="0"/>
    <n v="0"/>
  </r>
  <r>
    <x v="0"/>
    <x v="173"/>
    <x v="172"/>
    <x v="10"/>
    <x v="0"/>
    <x v="0"/>
    <n v="0"/>
    <n v="0"/>
    <n v="0"/>
    <n v="0"/>
  </r>
  <r>
    <x v="0"/>
    <x v="174"/>
    <x v="173"/>
    <x v="10"/>
    <x v="0"/>
    <x v="0"/>
    <n v="0"/>
    <n v="0"/>
    <n v="0"/>
    <n v="0"/>
  </r>
  <r>
    <x v="0"/>
    <x v="175"/>
    <x v="174"/>
    <x v="10"/>
    <x v="0"/>
    <x v="0"/>
    <n v="0"/>
    <n v="0"/>
    <n v="0"/>
    <n v="0"/>
  </r>
  <r>
    <x v="0"/>
    <x v="176"/>
    <x v="175"/>
    <x v="9"/>
    <x v="0"/>
    <x v="0"/>
    <n v="0"/>
    <n v="0"/>
    <n v="0"/>
    <n v="0"/>
  </r>
  <r>
    <x v="0"/>
    <x v="177"/>
    <x v="176"/>
    <x v="6"/>
    <x v="3"/>
    <x v="0"/>
    <n v="0"/>
    <n v="0"/>
    <n v="0"/>
    <n v="0"/>
  </r>
  <r>
    <x v="0"/>
    <x v="178"/>
    <x v="177"/>
    <x v="11"/>
    <x v="0"/>
    <x v="0"/>
    <n v="0"/>
    <n v="0"/>
    <n v="0"/>
    <n v="0"/>
  </r>
  <r>
    <x v="0"/>
    <x v="179"/>
    <x v="178"/>
    <x v="11"/>
    <x v="0"/>
    <x v="0"/>
    <n v="0"/>
    <n v="0"/>
    <n v="0"/>
    <n v="0"/>
  </r>
  <r>
    <x v="1"/>
    <x v="0"/>
    <x v="0"/>
    <x v="0"/>
    <x v="0"/>
    <x v="0"/>
    <n v="0"/>
    <n v="0"/>
    <n v="0"/>
    <n v="0"/>
  </r>
  <r>
    <x v="1"/>
    <x v="1"/>
    <x v="1"/>
    <x v="0"/>
    <x v="0"/>
    <x v="0"/>
    <n v="0"/>
    <n v="0"/>
    <n v="0"/>
    <n v="0"/>
  </r>
  <r>
    <x v="1"/>
    <x v="2"/>
    <x v="2"/>
    <x v="0"/>
    <x v="0"/>
    <x v="0"/>
    <n v="0"/>
    <n v="0"/>
    <n v="0"/>
    <n v="0"/>
  </r>
  <r>
    <x v="1"/>
    <x v="3"/>
    <x v="3"/>
    <x v="0"/>
    <x v="0"/>
    <x v="0"/>
    <n v="0"/>
    <n v="0"/>
    <n v="0"/>
    <n v="0"/>
  </r>
  <r>
    <x v="1"/>
    <x v="4"/>
    <x v="4"/>
    <x v="0"/>
    <x v="0"/>
    <x v="0"/>
    <n v="0"/>
    <n v="0"/>
    <n v="0"/>
    <n v="0"/>
  </r>
  <r>
    <x v="1"/>
    <x v="5"/>
    <x v="5"/>
    <x v="0"/>
    <x v="0"/>
    <x v="18"/>
    <n v="0"/>
    <n v="0"/>
    <n v="0"/>
    <n v="0"/>
  </r>
  <r>
    <x v="1"/>
    <x v="6"/>
    <x v="6"/>
    <x v="0"/>
    <x v="0"/>
    <x v="19"/>
    <n v="0"/>
    <n v="0"/>
    <n v="0"/>
    <n v="0"/>
  </r>
  <r>
    <x v="1"/>
    <x v="7"/>
    <x v="7"/>
    <x v="0"/>
    <x v="0"/>
    <x v="0"/>
    <n v="0"/>
    <n v="0"/>
    <n v="0"/>
    <n v="0"/>
  </r>
  <r>
    <x v="1"/>
    <x v="8"/>
    <x v="8"/>
    <x v="0"/>
    <x v="0"/>
    <x v="0"/>
    <n v="0"/>
    <n v="0"/>
    <n v="0"/>
    <n v="0"/>
  </r>
  <r>
    <x v="1"/>
    <x v="9"/>
    <x v="9"/>
    <x v="0"/>
    <x v="0"/>
    <x v="0"/>
    <n v="0"/>
    <n v="0"/>
    <n v="0"/>
    <n v="0"/>
  </r>
  <r>
    <x v="1"/>
    <x v="10"/>
    <x v="10"/>
    <x v="0"/>
    <x v="1"/>
    <x v="0"/>
    <n v="0"/>
    <n v="0"/>
    <n v="0"/>
    <n v="0"/>
  </r>
  <r>
    <x v="1"/>
    <x v="11"/>
    <x v="11"/>
    <x v="0"/>
    <x v="1"/>
    <x v="18"/>
    <n v="0"/>
    <n v="0"/>
    <n v="0"/>
    <n v="0"/>
  </r>
  <r>
    <x v="1"/>
    <x v="12"/>
    <x v="12"/>
    <x v="0"/>
    <x v="1"/>
    <x v="20"/>
    <n v="0"/>
    <n v="0"/>
    <n v="0"/>
    <n v="0"/>
  </r>
  <r>
    <x v="1"/>
    <x v="13"/>
    <x v="13"/>
    <x v="1"/>
    <x v="0"/>
    <x v="0"/>
    <n v="0"/>
    <n v="0"/>
    <n v="0"/>
    <n v="0"/>
  </r>
  <r>
    <x v="1"/>
    <x v="14"/>
    <x v="14"/>
    <x v="1"/>
    <x v="0"/>
    <x v="0"/>
    <n v="0"/>
    <n v="0"/>
    <n v="0"/>
    <n v="0"/>
  </r>
  <r>
    <x v="1"/>
    <x v="15"/>
    <x v="15"/>
    <x v="1"/>
    <x v="0"/>
    <x v="0"/>
    <n v="0"/>
    <n v="0"/>
    <n v="0"/>
    <n v="0"/>
  </r>
  <r>
    <x v="1"/>
    <x v="16"/>
    <x v="16"/>
    <x v="1"/>
    <x v="0"/>
    <x v="0"/>
    <n v="0"/>
    <n v="0"/>
    <n v="0"/>
    <n v="0"/>
  </r>
  <r>
    <x v="1"/>
    <x v="17"/>
    <x v="17"/>
    <x v="1"/>
    <x v="0"/>
    <x v="0"/>
    <n v="0"/>
    <n v="0"/>
    <n v="0"/>
    <n v="0"/>
  </r>
  <r>
    <x v="1"/>
    <x v="18"/>
    <x v="18"/>
    <x v="1"/>
    <x v="0"/>
    <x v="0"/>
    <n v="0"/>
    <n v="0"/>
    <n v="0"/>
    <n v="0"/>
  </r>
  <r>
    <x v="1"/>
    <x v="19"/>
    <x v="19"/>
    <x v="1"/>
    <x v="0"/>
    <x v="0"/>
    <n v="0"/>
    <n v="0"/>
    <n v="0"/>
    <n v="0"/>
  </r>
  <r>
    <x v="1"/>
    <x v="20"/>
    <x v="20"/>
    <x v="1"/>
    <x v="0"/>
    <x v="0"/>
    <n v="0"/>
    <n v="0"/>
    <n v="0"/>
    <n v="0"/>
  </r>
  <r>
    <x v="1"/>
    <x v="21"/>
    <x v="21"/>
    <x v="1"/>
    <x v="0"/>
    <x v="0"/>
    <n v="0"/>
    <n v="0"/>
    <n v="0"/>
    <n v="0"/>
  </r>
  <r>
    <x v="1"/>
    <x v="22"/>
    <x v="22"/>
    <x v="1"/>
    <x v="0"/>
    <x v="0"/>
    <n v="0"/>
    <n v="0"/>
    <n v="0"/>
    <n v="0"/>
  </r>
  <r>
    <x v="1"/>
    <x v="23"/>
    <x v="23"/>
    <x v="1"/>
    <x v="0"/>
    <x v="0"/>
    <n v="0"/>
    <n v="0"/>
    <n v="0"/>
    <n v="0"/>
  </r>
  <r>
    <x v="1"/>
    <x v="24"/>
    <x v="24"/>
    <x v="1"/>
    <x v="1"/>
    <x v="0"/>
    <n v="0"/>
    <n v="0"/>
    <n v="0"/>
    <n v="0"/>
  </r>
  <r>
    <x v="1"/>
    <x v="25"/>
    <x v="25"/>
    <x v="1"/>
    <x v="1"/>
    <x v="0"/>
    <n v="0"/>
    <n v="0"/>
    <n v="0"/>
    <n v="0"/>
  </r>
  <r>
    <x v="1"/>
    <x v="26"/>
    <x v="26"/>
    <x v="1"/>
    <x v="1"/>
    <x v="21"/>
    <n v="0"/>
    <n v="0"/>
    <n v="0"/>
    <n v="0"/>
  </r>
  <r>
    <x v="1"/>
    <x v="27"/>
    <x v="27"/>
    <x v="2"/>
    <x v="1"/>
    <x v="0"/>
    <n v="0"/>
    <n v="0"/>
    <n v="0"/>
    <n v="0"/>
  </r>
  <r>
    <x v="1"/>
    <x v="28"/>
    <x v="28"/>
    <x v="2"/>
    <x v="1"/>
    <x v="0"/>
    <n v="0"/>
    <n v="0"/>
    <n v="0"/>
    <n v="0"/>
  </r>
  <r>
    <x v="1"/>
    <x v="29"/>
    <x v="29"/>
    <x v="2"/>
    <x v="0"/>
    <x v="0"/>
    <n v="0"/>
    <n v="0"/>
    <n v="0"/>
    <n v="0"/>
  </r>
  <r>
    <x v="1"/>
    <x v="30"/>
    <x v="30"/>
    <x v="2"/>
    <x v="0"/>
    <x v="0"/>
    <n v="0"/>
    <n v="0"/>
    <n v="0"/>
    <n v="0"/>
  </r>
  <r>
    <x v="1"/>
    <x v="31"/>
    <x v="31"/>
    <x v="2"/>
    <x v="1"/>
    <x v="22"/>
    <n v="0"/>
    <n v="0"/>
    <n v="0"/>
    <n v="0"/>
  </r>
  <r>
    <x v="1"/>
    <x v="32"/>
    <x v="32"/>
    <x v="3"/>
    <x v="1"/>
    <x v="0"/>
    <n v="0"/>
    <n v="0"/>
    <n v="0"/>
    <n v="0"/>
  </r>
  <r>
    <x v="1"/>
    <x v="33"/>
    <x v="33"/>
    <x v="3"/>
    <x v="1"/>
    <x v="23"/>
    <n v="0"/>
    <n v="0"/>
    <n v="0"/>
    <n v="0"/>
  </r>
  <r>
    <x v="1"/>
    <x v="34"/>
    <x v="34"/>
    <x v="4"/>
    <x v="2"/>
    <x v="0"/>
    <n v="0"/>
    <n v="0"/>
    <n v="0"/>
    <n v="0"/>
  </r>
  <r>
    <x v="1"/>
    <x v="35"/>
    <x v="35"/>
    <x v="4"/>
    <x v="2"/>
    <x v="0"/>
    <n v="0"/>
    <n v="0"/>
    <n v="0"/>
    <n v="0"/>
  </r>
  <r>
    <x v="1"/>
    <x v="36"/>
    <x v="36"/>
    <x v="3"/>
    <x v="0"/>
    <x v="0"/>
    <n v="0"/>
    <n v="0"/>
    <n v="0"/>
    <n v="0"/>
  </r>
  <r>
    <x v="1"/>
    <x v="37"/>
    <x v="37"/>
    <x v="3"/>
    <x v="1"/>
    <x v="0"/>
    <n v="0"/>
    <n v="0"/>
    <n v="0"/>
    <n v="0"/>
  </r>
  <r>
    <x v="1"/>
    <x v="38"/>
    <x v="38"/>
    <x v="4"/>
    <x v="2"/>
    <x v="0"/>
    <n v="0"/>
    <n v="0"/>
    <n v="0"/>
    <n v="0"/>
  </r>
  <r>
    <x v="1"/>
    <x v="39"/>
    <x v="39"/>
    <x v="4"/>
    <x v="2"/>
    <x v="0"/>
    <n v="0"/>
    <n v="0"/>
    <n v="0"/>
    <n v="0"/>
  </r>
  <r>
    <x v="1"/>
    <x v="40"/>
    <x v="40"/>
    <x v="4"/>
    <x v="2"/>
    <x v="0"/>
    <n v="0"/>
    <n v="0"/>
    <n v="0"/>
    <n v="0"/>
  </r>
  <r>
    <x v="1"/>
    <x v="41"/>
    <x v="41"/>
    <x v="3"/>
    <x v="0"/>
    <x v="0"/>
    <n v="0"/>
    <n v="0"/>
    <n v="0"/>
    <n v="0"/>
  </r>
  <r>
    <x v="1"/>
    <x v="42"/>
    <x v="42"/>
    <x v="3"/>
    <x v="0"/>
    <x v="0"/>
    <n v="0"/>
    <n v="0"/>
    <n v="0"/>
    <n v="0"/>
  </r>
  <r>
    <x v="1"/>
    <x v="43"/>
    <x v="43"/>
    <x v="3"/>
    <x v="0"/>
    <x v="0"/>
    <n v="0"/>
    <n v="0"/>
    <n v="0"/>
    <n v="0"/>
  </r>
  <r>
    <x v="1"/>
    <x v="44"/>
    <x v="44"/>
    <x v="3"/>
    <x v="0"/>
    <x v="0"/>
    <n v="0"/>
    <n v="0"/>
    <n v="0"/>
    <n v="0"/>
  </r>
  <r>
    <x v="1"/>
    <x v="45"/>
    <x v="45"/>
    <x v="3"/>
    <x v="1"/>
    <x v="24"/>
    <n v="0"/>
    <n v="0"/>
    <n v="0"/>
    <n v="0"/>
  </r>
  <r>
    <x v="1"/>
    <x v="46"/>
    <x v="46"/>
    <x v="5"/>
    <x v="3"/>
    <x v="0"/>
    <n v="0"/>
    <n v="0"/>
    <n v="0"/>
    <n v="0"/>
  </r>
  <r>
    <x v="1"/>
    <x v="47"/>
    <x v="47"/>
    <x v="5"/>
    <x v="1"/>
    <x v="25"/>
    <n v="0"/>
    <n v="0"/>
    <n v="0"/>
    <n v="0"/>
  </r>
  <r>
    <x v="1"/>
    <x v="48"/>
    <x v="48"/>
    <x v="6"/>
    <x v="3"/>
    <x v="0"/>
    <n v="0"/>
    <n v="0"/>
    <n v="0"/>
    <n v="0"/>
  </r>
  <r>
    <x v="1"/>
    <x v="49"/>
    <x v="49"/>
    <x v="6"/>
    <x v="3"/>
    <x v="26"/>
    <n v="0"/>
    <n v="0"/>
    <n v="0"/>
    <n v="0"/>
  </r>
  <r>
    <x v="1"/>
    <x v="50"/>
    <x v="50"/>
    <x v="6"/>
    <x v="3"/>
    <x v="0"/>
    <n v="0"/>
    <n v="0"/>
    <n v="0"/>
    <n v="0"/>
  </r>
  <r>
    <x v="1"/>
    <x v="51"/>
    <x v="51"/>
    <x v="6"/>
    <x v="3"/>
    <x v="27"/>
    <n v="0"/>
    <n v="0"/>
    <n v="0"/>
    <n v="0"/>
  </r>
  <r>
    <x v="1"/>
    <x v="51"/>
    <x v="51"/>
    <x v="6"/>
    <x v="3"/>
    <x v="27"/>
    <n v="0"/>
    <n v="0"/>
    <n v="0"/>
    <n v="0"/>
  </r>
  <r>
    <x v="1"/>
    <x v="52"/>
    <x v="52"/>
    <x v="6"/>
    <x v="3"/>
    <x v="0"/>
    <n v="0"/>
    <n v="0"/>
    <n v="0"/>
    <n v="0"/>
  </r>
  <r>
    <x v="1"/>
    <x v="53"/>
    <x v="53"/>
    <x v="6"/>
    <x v="3"/>
    <x v="0"/>
    <n v="0"/>
    <n v="0"/>
    <n v="0"/>
    <n v="0"/>
  </r>
  <r>
    <x v="1"/>
    <x v="54"/>
    <x v="54"/>
    <x v="6"/>
    <x v="3"/>
    <x v="0"/>
    <n v="0"/>
    <n v="0"/>
    <n v="0"/>
    <n v="0"/>
  </r>
  <r>
    <x v="1"/>
    <x v="55"/>
    <x v="55"/>
    <x v="6"/>
    <x v="3"/>
    <x v="0"/>
    <n v="0"/>
    <n v="0"/>
    <n v="0"/>
    <n v="0"/>
  </r>
  <r>
    <x v="1"/>
    <x v="56"/>
    <x v="56"/>
    <x v="6"/>
    <x v="3"/>
    <x v="0"/>
    <n v="0"/>
    <n v="0"/>
    <n v="0"/>
    <n v="0"/>
  </r>
  <r>
    <x v="1"/>
    <x v="57"/>
    <x v="57"/>
    <x v="6"/>
    <x v="3"/>
    <x v="0"/>
    <n v="0"/>
    <n v="0"/>
    <n v="0"/>
    <n v="0"/>
  </r>
  <r>
    <x v="1"/>
    <x v="58"/>
    <x v="58"/>
    <x v="6"/>
    <x v="3"/>
    <x v="0"/>
    <n v="0"/>
    <n v="0"/>
    <n v="0"/>
    <n v="0"/>
  </r>
  <r>
    <x v="1"/>
    <x v="59"/>
    <x v="59"/>
    <x v="6"/>
    <x v="3"/>
    <x v="0"/>
    <n v="0"/>
    <n v="0"/>
    <n v="0"/>
    <n v="0"/>
  </r>
  <r>
    <x v="1"/>
    <x v="60"/>
    <x v="60"/>
    <x v="6"/>
    <x v="3"/>
    <x v="0"/>
    <n v="0"/>
    <n v="0"/>
    <n v="0"/>
    <n v="0"/>
  </r>
  <r>
    <x v="1"/>
    <x v="61"/>
    <x v="61"/>
    <x v="6"/>
    <x v="3"/>
    <x v="0"/>
    <n v="0"/>
    <n v="0"/>
    <n v="0"/>
    <n v="0"/>
  </r>
  <r>
    <x v="1"/>
    <x v="62"/>
    <x v="62"/>
    <x v="6"/>
    <x v="3"/>
    <x v="0"/>
    <n v="0"/>
    <n v="0"/>
    <n v="0"/>
    <n v="0"/>
  </r>
  <r>
    <x v="1"/>
    <x v="63"/>
    <x v="63"/>
    <x v="6"/>
    <x v="3"/>
    <x v="28"/>
    <n v="0"/>
    <n v="0"/>
    <n v="0"/>
    <n v="0"/>
  </r>
  <r>
    <x v="1"/>
    <x v="64"/>
    <x v="64"/>
    <x v="6"/>
    <x v="3"/>
    <x v="0"/>
    <n v="0"/>
    <n v="0"/>
    <n v="0"/>
    <n v="0"/>
  </r>
  <r>
    <x v="1"/>
    <x v="65"/>
    <x v="65"/>
    <x v="6"/>
    <x v="3"/>
    <x v="0"/>
    <n v="0"/>
    <n v="0"/>
    <n v="0"/>
    <n v="0"/>
  </r>
  <r>
    <x v="1"/>
    <x v="66"/>
    <x v="66"/>
    <x v="6"/>
    <x v="3"/>
    <x v="0"/>
    <n v="0"/>
    <n v="0"/>
    <n v="0"/>
    <n v="0"/>
  </r>
  <r>
    <x v="1"/>
    <x v="67"/>
    <x v="67"/>
    <x v="6"/>
    <x v="3"/>
    <x v="0"/>
    <n v="0"/>
    <n v="0"/>
    <n v="0"/>
    <n v="0"/>
  </r>
  <r>
    <x v="1"/>
    <x v="68"/>
    <x v="68"/>
    <x v="6"/>
    <x v="3"/>
    <x v="29"/>
    <n v="0"/>
    <n v="0"/>
    <n v="0"/>
    <n v="0"/>
  </r>
  <r>
    <x v="1"/>
    <x v="69"/>
    <x v="69"/>
    <x v="6"/>
    <x v="3"/>
    <x v="0"/>
    <n v="0"/>
    <n v="0"/>
    <n v="0"/>
    <n v="0"/>
  </r>
  <r>
    <x v="1"/>
    <x v="70"/>
    <x v="70"/>
    <x v="6"/>
    <x v="3"/>
    <x v="30"/>
    <n v="0"/>
    <n v="0"/>
    <n v="0"/>
    <n v="0"/>
  </r>
  <r>
    <x v="1"/>
    <x v="71"/>
    <x v="71"/>
    <x v="6"/>
    <x v="3"/>
    <x v="0"/>
    <n v="0"/>
    <n v="0"/>
    <n v="0"/>
    <n v="0"/>
  </r>
  <r>
    <x v="1"/>
    <x v="72"/>
    <x v="72"/>
    <x v="6"/>
    <x v="3"/>
    <x v="0"/>
    <n v="0"/>
    <n v="0"/>
    <n v="0"/>
    <n v="0"/>
  </r>
  <r>
    <x v="1"/>
    <x v="73"/>
    <x v="73"/>
    <x v="7"/>
    <x v="1"/>
    <x v="0"/>
    <n v="0"/>
    <n v="0"/>
    <n v="0"/>
    <n v="0"/>
  </r>
  <r>
    <x v="1"/>
    <x v="74"/>
    <x v="74"/>
    <x v="7"/>
    <x v="1"/>
    <x v="0"/>
    <n v="0"/>
    <n v="0"/>
    <n v="0"/>
    <n v="0"/>
  </r>
  <r>
    <x v="1"/>
    <x v="75"/>
    <x v="75"/>
    <x v="7"/>
    <x v="0"/>
    <x v="0"/>
    <n v="0"/>
    <n v="0"/>
    <n v="0"/>
    <n v="0"/>
  </r>
  <r>
    <x v="1"/>
    <x v="76"/>
    <x v="76"/>
    <x v="7"/>
    <x v="1"/>
    <x v="0"/>
    <n v="0"/>
    <n v="0"/>
    <n v="0"/>
    <n v="0"/>
  </r>
  <r>
    <x v="1"/>
    <x v="77"/>
    <x v="77"/>
    <x v="7"/>
    <x v="4"/>
    <x v="0"/>
    <n v="0"/>
    <n v="0"/>
    <n v="0"/>
    <n v="0"/>
  </r>
  <r>
    <x v="1"/>
    <x v="78"/>
    <x v="78"/>
    <x v="8"/>
    <x v="5"/>
    <x v="0"/>
    <n v="0"/>
    <n v="0"/>
    <n v="0"/>
    <n v="0"/>
  </r>
  <r>
    <x v="1"/>
    <x v="79"/>
    <x v="79"/>
    <x v="0"/>
    <x v="0"/>
    <x v="0"/>
    <n v="0"/>
    <n v="0"/>
    <n v="0"/>
    <n v="0"/>
  </r>
  <r>
    <x v="1"/>
    <x v="80"/>
    <x v="80"/>
    <x v="6"/>
    <x v="3"/>
    <x v="0"/>
    <n v="0"/>
    <n v="0"/>
    <n v="0"/>
    <n v="0"/>
  </r>
  <r>
    <x v="1"/>
    <x v="81"/>
    <x v="81"/>
    <x v="1"/>
    <x v="0"/>
    <x v="0"/>
    <n v="0"/>
    <n v="0"/>
    <n v="0"/>
    <n v="0"/>
  </r>
  <r>
    <x v="1"/>
    <x v="82"/>
    <x v="82"/>
    <x v="4"/>
    <x v="2"/>
    <x v="0"/>
    <n v="0"/>
    <n v="0"/>
    <n v="0"/>
    <n v="0"/>
  </r>
  <r>
    <x v="1"/>
    <x v="83"/>
    <x v="83"/>
    <x v="0"/>
    <x v="0"/>
    <x v="0"/>
    <n v="0"/>
    <n v="0"/>
    <n v="0"/>
    <n v="0"/>
  </r>
  <r>
    <x v="1"/>
    <x v="84"/>
    <x v="56"/>
    <x v="6"/>
    <x v="3"/>
    <x v="0"/>
    <n v="0"/>
    <n v="0"/>
    <n v="0"/>
    <n v="0"/>
  </r>
  <r>
    <x v="1"/>
    <x v="85"/>
    <x v="84"/>
    <x v="6"/>
    <x v="3"/>
    <x v="0"/>
    <n v="0"/>
    <n v="0"/>
    <n v="0"/>
    <n v="0"/>
  </r>
  <r>
    <x v="1"/>
    <x v="86"/>
    <x v="85"/>
    <x v="1"/>
    <x v="0"/>
    <x v="0"/>
    <n v="0"/>
    <n v="0"/>
    <n v="0"/>
    <n v="0"/>
  </r>
  <r>
    <x v="1"/>
    <x v="87"/>
    <x v="86"/>
    <x v="4"/>
    <x v="2"/>
    <x v="0"/>
    <n v="0"/>
    <n v="0"/>
    <n v="0"/>
    <n v="0"/>
  </r>
  <r>
    <x v="1"/>
    <x v="88"/>
    <x v="87"/>
    <x v="4"/>
    <x v="2"/>
    <x v="0"/>
    <n v="0"/>
    <n v="0"/>
    <n v="0"/>
    <n v="0"/>
  </r>
  <r>
    <x v="1"/>
    <x v="89"/>
    <x v="88"/>
    <x v="1"/>
    <x v="0"/>
    <x v="0"/>
    <n v="0"/>
    <n v="0"/>
    <n v="0"/>
    <n v="0"/>
  </r>
  <r>
    <x v="1"/>
    <x v="90"/>
    <x v="89"/>
    <x v="3"/>
    <x v="0"/>
    <x v="0"/>
    <n v="0"/>
    <n v="0"/>
    <n v="0"/>
    <n v="0"/>
  </r>
  <r>
    <x v="1"/>
    <x v="91"/>
    <x v="90"/>
    <x v="1"/>
    <x v="0"/>
    <x v="0"/>
    <n v="0"/>
    <n v="0"/>
    <n v="0"/>
    <n v="0"/>
  </r>
  <r>
    <x v="1"/>
    <x v="92"/>
    <x v="91"/>
    <x v="1"/>
    <x v="6"/>
    <x v="0"/>
    <n v="0"/>
    <n v="0"/>
    <n v="0"/>
    <n v="0"/>
  </r>
  <r>
    <x v="1"/>
    <x v="93"/>
    <x v="92"/>
    <x v="2"/>
    <x v="0"/>
    <x v="0"/>
    <n v="0"/>
    <n v="0"/>
    <n v="0"/>
    <n v="0"/>
  </r>
  <r>
    <x v="1"/>
    <x v="94"/>
    <x v="93"/>
    <x v="3"/>
    <x v="0"/>
    <x v="0"/>
    <n v="0"/>
    <n v="0"/>
    <n v="0"/>
    <n v="0"/>
  </r>
  <r>
    <x v="1"/>
    <x v="95"/>
    <x v="94"/>
    <x v="3"/>
    <x v="0"/>
    <x v="0"/>
    <n v="0"/>
    <n v="0"/>
    <n v="0"/>
    <n v="0"/>
  </r>
  <r>
    <x v="1"/>
    <x v="96"/>
    <x v="95"/>
    <x v="3"/>
    <x v="0"/>
    <x v="0"/>
    <n v="0"/>
    <n v="0"/>
    <n v="0"/>
    <n v="0"/>
  </r>
  <r>
    <x v="1"/>
    <x v="97"/>
    <x v="96"/>
    <x v="0"/>
    <x v="0"/>
    <x v="0"/>
    <n v="0"/>
    <n v="0"/>
    <n v="0"/>
    <n v="0"/>
  </r>
  <r>
    <x v="1"/>
    <x v="98"/>
    <x v="97"/>
    <x v="9"/>
    <x v="0"/>
    <x v="0"/>
    <n v="0"/>
    <n v="0"/>
    <n v="0"/>
    <n v="0"/>
  </r>
  <r>
    <x v="1"/>
    <x v="99"/>
    <x v="98"/>
    <x v="4"/>
    <x v="2"/>
    <x v="0"/>
    <n v="0"/>
    <n v="0"/>
    <n v="0"/>
    <n v="0"/>
  </r>
  <r>
    <x v="1"/>
    <x v="100"/>
    <x v="99"/>
    <x v="4"/>
    <x v="2"/>
    <x v="0"/>
    <n v="0"/>
    <n v="0"/>
    <n v="0"/>
    <n v="0"/>
  </r>
  <r>
    <x v="1"/>
    <x v="101"/>
    <x v="100"/>
    <x v="3"/>
    <x v="0"/>
    <x v="0"/>
    <n v="0"/>
    <n v="0"/>
    <n v="0"/>
    <n v="0"/>
  </r>
  <r>
    <x v="1"/>
    <x v="102"/>
    <x v="101"/>
    <x v="4"/>
    <x v="2"/>
    <x v="0"/>
    <n v="0"/>
    <n v="0"/>
    <n v="0"/>
    <n v="0"/>
  </r>
  <r>
    <x v="1"/>
    <x v="103"/>
    <x v="102"/>
    <x v="4"/>
    <x v="2"/>
    <x v="0"/>
    <n v="0"/>
    <n v="0"/>
    <n v="0"/>
    <n v="0"/>
  </r>
  <r>
    <x v="1"/>
    <x v="104"/>
    <x v="103"/>
    <x v="4"/>
    <x v="2"/>
    <x v="0"/>
    <n v="0"/>
    <n v="0"/>
    <n v="0"/>
    <n v="0"/>
  </r>
  <r>
    <x v="1"/>
    <x v="105"/>
    <x v="104"/>
    <x v="7"/>
    <x v="1"/>
    <x v="0"/>
    <n v="0"/>
    <n v="0"/>
    <n v="0"/>
    <n v="0"/>
  </r>
  <r>
    <x v="1"/>
    <x v="106"/>
    <x v="105"/>
    <x v="4"/>
    <x v="2"/>
    <x v="0"/>
    <n v="0"/>
    <n v="0"/>
    <n v="0"/>
    <n v="0"/>
  </r>
  <r>
    <x v="1"/>
    <x v="107"/>
    <x v="106"/>
    <x v="6"/>
    <x v="3"/>
    <x v="0"/>
    <n v="0"/>
    <n v="0"/>
    <n v="0"/>
    <n v="0"/>
  </r>
  <r>
    <x v="1"/>
    <x v="108"/>
    <x v="97"/>
    <x v="9"/>
    <x v="0"/>
    <x v="31"/>
    <n v="0"/>
    <n v="0"/>
    <n v="0"/>
    <n v="0"/>
  </r>
  <r>
    <x v="1"/>
    <x v="109"/>
    <x v="107"/>
    <x v="10"/>
    <x v="0"/>
    <x v="32"/>
    <n v="0"/>
    <n v="0"/>
    <n v="0"/>
    <n v="0"/>
  </r>
  <r>
    <x v="1"/>
    <x v="110"/>
    <x v="108"/>
    <x v="10"/>
    <x v="0"/>
    <x v="0"/>
    <n v="0"/>
    <n v="0"/>
    <n v="0"/>
    <n v="0"/>
  </r>
  <r>
    <x v="1"/>
    <x v="111"/>
    <x v="109"/>
    <x v="9"/>
    <x v="7"/>
    <x v="0"/>
    <n v="0"/>
    <n v="0"/>
    <n v="0"/>
    <n v="0"/>
  </r>
  <r>
    <x v="1"/>
    <x v="112"/>
    <x v="110"/>
    <x v="9"/>
    <x v="7"/>
    <x v="0"/>
    <n v="0"/>
    <n v="0"/>
    <n v="0"/>
    <n v="0"/>
  </r>
  <r>
    <x v="1"/>
    <x v="113"/>
    <x v="111"/>
    <x v="9"/>
    <x v="0"/>
    <x v="0"/>
    <n v="0"/>
    <n v="0"/>
    <n v="0"/>
    <n v="0"/>
  </r>
  <r>
    <x v="1"/>
    <x v="108"/>
    <x v="112"/>
    <x v="9"/>
    <x v="0"/>
    <x v="31"/>
    <n v="0"/>
    <n v="0"/>
    <n v="0"/>
    <n v="0"/>
  </r>
  <r>
    <x v="1"/>
    <x v="114"/>
    <x v="113"/>
    <x v="9"/>
    <x v="0"/>
    <x v="0"/>
    <n v="0"/>
    <n v="0"/>
    <n v="0"/>
    <n v="0"/>
  </r>
  <r>
    <x v="1"/>
    <x v="115"/>
    <x v="114"/>
    <x v="11"/>
    <x v="7"/>
    <x v="0"/>
    <n v="0"/>
    <n v="0"/>
    <n v="0"/>
    <n v="0"/>
  </r>
  <r>
    <x v="1"/>
    <x v="116"/>
    <x v="115"/>
    <x v="11"/>
    <x v="7"/>
    <x v="0"/>
    <n v="0"/>
    <n v="0"/>
    <n v="0"/>
    <n v="0"/>
  </r>
  <r>
    <x v="1"/>
    <x v="117"/>
    <x v="116"/>
    <x v="11"/>
    <x v="0"/>
    <x v="0"/>
    <n v="0"/>
    <n v="0"/>
    <n v="0"/>
    <n v="0"/>
  </r>
  <r>
    <x v="1"/>
    <x v="118"/>
    <x v="117"/>
    <x v="11"/>
    <x v="0"/>
    <x v="0"/>
    <n v="0"/>
    <n v="0"/>
    <n v="0"/>
    <n v="0"/>
  </r>
  <r>
    <x v="1"/>
    <x v="119"/>
    <x v="118"/>
    <x v="11"/>
    <x v="0"/>
    <x v="0"/>
    <n v="0"/>
    <n v="0"/>
    <n v="0"/>
    <n v="0"/>
  </r>
  <r>
    <x v="1"/>
    <x v="120"/>
    <x v="119"/>
    <x v="11"/>
    <x v="0"/>
    <x v="0"/>
    <n v="0"/>
    <n v="0"/>
    <n v="0"/>
    <n v="0"/>
  </r>
  <r>
    <x v="1"/>
    <x v="121"/>
    <x v="120"/>
    <x v="11"/>
    <x v="0"/>
    <x v="0"/>
    <n v="0"/>
    <n v="0"/>
    <n v="0"/>
    <n v="0"/>
  </r>
  <r>
    <x v="1"/>
    <x v="122"/>
    <x v="121"/>
    <x v="11"/>
    <x v="0"/>
    <x v="0"/>
    <n v="0"/>
    <n v="0"/>
    <n v="0"/>
    <n v="0"/>
  </r>
  <r>
    <x v="1"/>
    <x v="123"/>
    <x v="122"/>
    <x v="11"/>
    <x v="0"/>
    <x v="0"/>
    <n v="0"/>
    <n v="0"/>
    <n v="0"/>
    <n v="0"/>
  </r>
  <r>
    <x v="1"/>
    <x v="124"/>
    <x v="123"/>
    <x v="11"/>
    <x v="0"/>
    <x v="0"/>
    <n v="0"/>
    <n v="0"/>
    <n v="0"/>
    <n v="0"/>
  </r>
  <r>
    <x v="1"/>
    <x v="125"/>
    <x v="124"/>
    <x v="11"/>
    <x v="0"/>
    <x v="0"/>
    <n v="0"/>
    <n v="0"/>
    <n v="0"/>
    <n v="0"/>
  </r>
  <r>
    <x v="1"/>
    <x v="126"/>
    <x v="125"/>
    <x v="11"/>
    <x v="0"/>
    <x v="0"/>
    <n v="0"/>
    <n v="0"/>
    <n v="0"/>
    <n v="0"/>
  </r>
  <r>
    <x v="1"/>
    <x v="127"/>
    <x v="126"/>
    <x v="11"/>
    <x v="0"/>
    <x v="0"/>
    <n v="0"/>
    <n v="0"/>
    <n v="0"/>
    <n v="0"/>
  </r>
  <r>
    <x v="1"/>
    <x v="128"/>
    <x v="127"/>
    <x v="11"/>
    <x v="0"/>
    <x v="0"/>
    <n v="0"/>
    <n v="0"/>
    <n v="0"/>
    <n v="0"/>
  </r>
  <r>
    <x v="1"/>
    <x v="129"/>
    <x v="128"/>
    <x v="11"/>
    <x v="0"/>
    <x v="0"/>
    <n v="0"/>
    <n v="0"/>
    <n v="0"/>
    <n v="0"/>
  </r>
  <r>
    <x v="1"/>
    <x v="130"/>
    <x v="129"/>
    <x v="11"/>
    <x v="0"/>
    <x v="0"/>
    <n v="0"/>
    <n v="0"/>
    <n v="0"/>
    <n v="0"/>
  </r>
  <r>
    <x v="1"/>
    <x v="131"/>
    <x v="130"/>
    <x v="11"/>
    <x v="0"/>
    <x v="0"/>
    <n v="0"/>
    <n v="0"/>
    <n v="0"/>
    <n v="0"/>
  </r>
  <r>
    <x v="1"/>
    <x v="132"/>
    <x v="131"/>
    <x v="11"/>
    <x v="0"/>
    <x v="0"/>
    <n v="0"/>
    <n v="0"/>
    <n v="0"/>
    <n v="0"/>
  </r>
  <r>
    <x v="1"/>
    <x v="133"/>
    <x v="132"/>
    <x v="11"/>
    <x v="0"/>
    <x v="0"/>
    <n v="0"/>
    <n v="0"/>
    <n v="0"/>
    <n v="0"/>
  </r>
  <r>
    <x v="1"/>
    <x v="134"/>
    <x v="133"/>
    <x v="11"/>
    <x v="0"/>
    <x v="0"/>
    <n v="0"/>
    <n v="0"/>
    <n v="0"/>
    <n v="0"/>
  </r>
  <r>
    <x v="1"/>
    <x v="135"/>
    <x v="134"/>
    <x v="10"/>
    <x v="7"/>
    <x v="0"/>
    <n v="0"/>
    <n v="0"/>
    <n v="0"/>
    <n v="0"/>
  </r>
  <r>
    <x v="1"/>
    <x v="136"/>
    <x v="135"/>
    <x v="10"/>
    <x v="0"/>
    <x v="0"/>
    <n v="0"/>
    <n v="0"/>
    <n v="0"/>
    <n v="0"/>
  </r>
  <r>
    <x v="1"/>
    <x v="137"/>
    <x v="136"/>
    <x v="10"/>
    <x v="0"/>
    <x v="0"/>
    <n v="0"/>
    <n v="0"/>
    <n v="0"/>
    <n v="0"/>
  </r>
  <r>
    <x v="1"/>
    <x v="138"/>
    <x v="137"/>
    <x v="10"/>
    <x v="0"/>
    <x v="33"/>
    <n v="0"/>
    <n v="0"/>
    <n v="0"/>
    <n v="0"/>
  </r>
  <r>
    <x v="1"/>
    <x v="109"/>
    <x v="107"/>
    <x v="10"/>
    <x v="0"/>
    <x v="32"/>
    <n v="0"/>
    <n v="0"/>
    <n v="0"/>
    <n v="0"/>
  </r>
  <r>
    <x v="1"/>
    <x v="139"/>
    <x v="138"/>
    <x v="10"/>
    <x v="0"/>
    <x v="0"/>
    <n v="0"/>
    <n v="0"/>
    <n v="0"/>
    <n v="0"/>
  </r>
  <r>
    <x v="1"/>
    <x v="140"/>
    <x v="139"/>
    <x v="10"/>
    <x v="4"/>
    <x v="0"/>
    <n v="0"/>
    <n v="0"/>
    <n v="0"/>
    <n v="0"/>
  </r>
  <r>
    <x v="1"/>
    <x v="141"/>
    <x v="140"/>
    <x v="10"/>
    <x v="0"/>
    <x v="0"/>
    <n v="0"/>
    <n v="0"/>
    <n v="0"/>
    <n v="0"/>
  </r>
  <r>
    <x v="1"/>
    <x v="110"/>
    <x v="108"/>
    <x v="10"/>
    <x v="0"/>
    <x v="0"/>
    <n v="0"/>
    <n v="0"/>
    <n v="0"/>
    <n v="0"/>
  </r>
  <r>
    <x v="1"/>
    <x v="142"/>
    <x v="141"/>
    <x v="10"/>
    <x v="0"/>
    <x v="0"/>
    <n v="0"/>
    <n v="0"/>
    <n v="0"/>
    <n v="0"/>
  </r>
  <r>
    <x v="1"/>
    <x v="143"/>
    <x v="142"/>
    <x v="10"/>
    <x v="0"/>
    <x v="0"/>
    <n v="0"/>
    <n v="0"/>
    <n v="0"/>
    <n v="0"/>
  </r>
  <r>
    <x v="1"/>
    <x v="144"/>
    <x v="143"/>
    <x v="10"/>
    <x v="7"/>
    <x v="0"/>
    <n v="0"/>
    <n v="0"/>
    <n v="0"/>
    <n v="0"/>
  </r>
  <r>
    <x v="1"/>
    <x v="145"/>
    <x v="144"/>
    <x v="9"/>
    <x v="4"/>
    <x v="34"/>
    <n v="0"/>
    <n v="0"/>
    <n v="0"/>
    <n v="0"/>
  </r>
  <r>
    <x v="1"/>
    <x v="146"/>
    <x v="145"/>
    <x v="9"/>
    <x v="4"/>
    <x v="0"/>
    <n v="0"/>
    <n v="0"/>
    <n v="0"/>
    <n v="0"/>
  </r>
  <r>
    <x v="1"/>
    <x v="147"/>
    <x v="146"/>
    <x v="9"/>
    <x v="0"/>
    <x v="0"/>
    <n v="0"/>
    <n v="0"/>
    <n v="0"/>
    <n v="0"/>
  </r>
  <r>
    <x v="1"/>
    <x v="148"/>
    <x v="147"/>
    <x v="11"/>
    <x v="0"/>
    <x v="0"/>
    <n v="0"/>
    <n v="0"/>
    <n v="0"/>
    <n v="0"/>
  </r>
  <r>
    <x v="1"/>
    <x v="149"/>
    <x v="148"/>
    <x v="11"/>
    <x v="0"/>
    <x v="0"/>
    <n v="0"/>
    <n v="0"/>
    <n v="0"/>
    <n v="0"/>
  </r>
  <r>
    <x v="1"/>
    <x v="150"/>
    <x v="149"/>
    <x v="11"/>
    <x v="4"/>
    <x v="35"/>
    <n v="0"/>
    <n v="0"/>
    <n v="0"/>
    <n v="0"/>
  </r>
  <r>
    <x v="1"/>
    <x v="151"/>
    <x v="150"/>
    <x v="11"/>
    <x v="4"/>
    <x v="0"/>
    <n v="0"/>
    <n v="0"/>
    <n v="0"/>
    <n v="0"/>
  </r>
  <r>
    <x v="1"/>
    <x v="152"/>
    <x v="151"/>
    <x v="10"/>
    <x v="4"/>
    <x v="36"/>
    <n v="0"/>
    <n v="0"/>
    <n v="0"/>
    <n v="0"/>
  </r>
  <r>
    <x v="1"/>
    <x v="153"/>
    <x v="152"/>
    <x v="10"/>
    <x v="4"/>
    <x v="0"/>
    <n v="0"/>
    <n v="0"/>
    <n v="0"/>
    <n v="0"/>
  </r>
  <r>
    <x v="1"/>
    <x v="154"/>
    <x v="153"/>
    <x v="10"/>
    <x v="0"/>
    <x v="0"/>
    <n v="0"/>
    <n v="0"/>
    <n v="0"/>
    <n v="0"/>
  </r>
  <r>
    <x v="1"/>
    <x v="155"/>
    <x v="154"/>
    <x v="7"/>
    <x v="4"/>
    <x v="37"/>
    <n v="0"/>
    <n v="0"/>
    <n v="0"/>
    <n v="0"/>
  </r>
  <r>
    <x v="1"/>
    <x v="156"/>
    <x v="155"/>
    <x v="10"/>
    <x v="0"/>
    <x v="38"/>
    <n v="0"/>
    <n v="0"/>
    <n v="0"/>
    <n v="0"/>
  </r>
  <r>
    <x v="1"/>
    <x v="157"/>
    <x v="156"/>
    <x v="10"/>
    <x v="0"/>
    <x v="39"/>
    <n v="0"/>
    <n v="0"/>
    <n v="0"/>
    <n v="0"/>
  </r>
  <r>
    <x v="1"/>
    <x v="158"/>
    <x v="157"/>
    <x v="3"/>
    <x v="4"/>
    <x v="0"/>
    <n v="0"/>
    <n v="0"/>
    <n v="0"/>
    <n v="0"/>
  </r>
  <r>
    <x v="1"/>
    <x v="159"/>
    <x v="158"/>
    <x v="3"/>
    <x v="1"/>
    <x v="40"/>
    <n v="0"/>
    <n v="0"/>
    <n v="0"/>
    <n v="0"/>
  </r>
  <r>
    <x v="1"/>
    <x v="160"/>
    <x v="159"/>
    <x v="3"/>
    <x v="7"/>
    <x v="0"/>
    <n v="0"/>
    <n v="0"/>
    <n v="0"/>
    <n v="0"/>
  </r>
  <r>
    <x v="1"/>
    <x v="161"/>
    <x v="160"/>
    <x v="1"/>
    <x v="1"/>
    <x v="41"/>
    <n v="0"/>
    <n v="0"/>
    <n v="0"/>
    <n v="0"/>
  </r>
  <r>
    <x v="1"/>
    <x v="162"/>
    <x v="161"/>
    <x v="0"/>
    <x v="1"/>
    <x v="0"/>
    <n v="0"/>
    <n v="0"/>
    <n v="0"/>
    <n v="0"/>
  </r>
  <r>
    <x v="1"/>
    <x v="163"/>
    <x v="162"/>
    <x v="10"/>
    <x v="0"/>
    <x v="0"/>
    <n v="0"/>
    <n v="0"/>
    <n v="0"/>
    <n v="0"/>
  </r>
  <r>
    <x v="1"/>
    <x v="164"/>
    <x v="163"/>
    <x v="10"/>
    <x v="0"/>
    <x v="0"/>
    <n v="0"/>
    <n v="0"/>
    <n v="0"/>
    <n v="0"/>
  </r>
  <r>
    <x v="1"/>
    <x v="165"/>
    <x v="164"/>
    <x v="4"/>
    <x v="2"/>
    <x v="0"/>
    <n v="0"/>
    <n v="0"/>
    <n v="0"/>
    <n v="0"/>
  </r>
  <r>
    <x v="1"/>
    <x v="166"/>
    <x v="165"/>
    <x v="10"/>
    <x v="0"/>
    <x v="0"/>
    <n v="0"/>
    <n v="0"/>
    <n v="0"/>
    <n v="0"/>
  </r>
  <r>
    <x v="1"/>
    <x v="167"/>
    <x v="166"/>
    <x v="7"/>
    <x v="4"/>
    <x v="0"/>
    <n v="0"/>
    <n v="0"/>
    <n v="0"/>
    <n v="0"/>
  </r>
  <r>
    <x v="1"/>
    <x v="168"/>
    <x v="167"/>
    <x v="10"/>
    <x v="0"/>
    <x v="0"/>
    <n v="0"/>
    <n v="0"/>
    <n v="0"/>
    <n v="0"/>
  </r>
  <r>
    <x v="1"/>
    <x v="169"/>
    <x v="168"/>
    <x v="10"/>
    <x v="0"/>
    <x v="0"/>
    <n v="0"/>
    <n v="0"/>
    <n v="0"/>
    <n v="0"/>
  </r>
  <r>
    <x v="1"/>
    <x v="170"/>
    <x v="169"/>
    <x v="10"/>
    <x v="0"/>
    <x v="0"/>
    <n v="0"/>
    <n v="0"/>
    <n v="0"/>
    <n v="0"/>
  </r>
  <r>
    <x v="1"/>
    <x v="171"/>
    <x v="170"/>
    <x v="4"/>
    <x v="2"/>
    <x v="0"/>
    <n v="0"/>
    <n v="0"/>
    <n v="0"/>
    <n v="0"/>
  </r>
  <r>
    <x v="1"/>
    <x v="172"/>
    <x v="171"/>
    <x v="6"/>
    <x v="3"/>
    <x v="0"/>
    <n v="0"/>
    <n v="0"/>
    <n v="0"/>
    <n v="0"/>
  </r>
  <r>
    <x v="1"/>
    <x v="173"/>
    <x v="172"/>
    <x v="10"/>
    <x v="0"/>
    <x v="0"/>
    <n v="0"/>
    <n v="0"/>
    <n v="0"/>
    <n v="0"/>
  </r>
  <r>
    <x v="1"/>
    <x v="174"/>
    <x v="173"/>
    <x v="10"/>
    <x v="0"/>
    <x v="0"/>
    <n v="0"/>
    <n v="0"/>
    <n v="0"/>
    <n v="0"/>
  </r>
  <r>
    <x v="1"/>
    <x v="175"/>
    <x v="174"/>
    <x v="10"/>
    <x v="0"/>
    <x v="0"/>
    <n v="0"/>
    <n v="0"/>
    <n v="0"/>
    <n v="0"/>
  </r>
  <r>
    <x v="1"/>
    <x v="176"/>
    <x v="175"/>
    <x v="9"/>
    <x v="0"/>
    <x v="0"/>
    <n v="0"/>
    <n v="0"/>
    <n v="0"/>
    <n v="0"/>
  </r>
  <r>
    <x v="1"/>
    <x v="177"/>
    <x v="176"/>
    <x v="6"/>
    <x v="3"/>
    <x v="0"/>
    <n v="0"/>
    <n v="0"/>
    <n v="0"/>
    <n v="0"/>
  </r>
  <r>
    <x v="1"/>
    <x v="178"/>
    <x v="177"/>
    <x v="11"/>
    <x v="0"/>
    <x v="0"/>
    <n v="0"/>
    <n v="0"/>
    <n v="0"/>
    <n v="0"/>
  </r>
  <r>
    <x v="1"/>
    <x v="179"/>
    <x v="178"/>
    <x v="11"/>
    <x v="0"/>
    <x v="0"/>
    <n v="0"/>
    <n v="0"/>
    <n v="0"/>
    <n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7">
  <r>
    <s v="Barranquilla"/>
    <d v="2026-10-13T00:00:00"/>
    <x v="0"/>
    <x v="0"/>
    <n v="9360"/>
    <x v="0"/>
    <x v="0"/>
    <x v="0"/>
    <x v="0"/>
    <x v="0"/>
    <n v="0"/>
    <s v="BODEGA"/>
    <n v="0"/>
    <n v="0"/>
    <x v="0"/>
    <n v="0"/>
    <m/>
    <s v="No aplica"/>
    <s v="No aplica"/>
    <s v="No aplica"/>
  </r>
  <r>
    <s v="Barranquilla"/>
    <d v="2026-10-13T00:00:00"/>
    <x v="1"/>
    <x v="1"/>
    <n v="60"/>
    <x v="1"/>
    <x v="0"/>
    <x v="1"/>
    <x v="0"/>
    <x v="0"/>
    <n v="0"/>
    <s v="BODEGA"/>
    <n v="0"/>
    <n v="0"/>
    <x v="0"/>
    <n v="0"/>
    <m/>
    <s v="No aplica"/>
    <s v="No aplica"/>
    <s v="No aplica"/>
  </r>
  <r>
    <s v="Barranquilla"/>
    <d v="2026-10-13T00:00:00"/>
    <x v="1"/>
    <x v="2"/>
    <n v="4500"/>
    <x v="2"/>
    <x v="0"/>
    <x v="0"/>
    <x v="1"/>
    <x v="0"/>
    <n v="0"/>
    <s v="BODEGA"/>
    <n v="0"/>
    <n v="0"/>
    <x v="0"/>
    <n v="0"/>
    <m/>
    <s v="No aplica"/>
    <s v="No aplica"/>
    <s v="No aplica"/>
  </r>
  <r>
    <s v="Barranquilla"/>
    <d v="2026-10-13T00:00:00"/>
    <x v="1"/>
    <x v="3"/>
    <n v="3960"/>
    <x v="3"/>
    <x v="0"/>
    <x v="0"/>
    <x v="0"/>
    <x v="0"/>
    <n v="0"/>
    <s v="BODEGA"/>
    <n v="0"/>
    <n v="0"/>
    <x v="0"/>
    <n v="0"/>
    <m/>
    <s v="No aplica"/>
    <s v="No aplica"/>
    <s v="No aplica"/>
  </r>
  <r>
    <s v="Barranquilla"/>
    <d v="2026-10-13T00:00:00"/>
    <x v="2"/>
    <x v="4"/>
    <n v="189"/>
    <x v="4"/>
    <x v="0"/>
    <x v="2"/>
    <x v="1"/>
    <x v="0"/>
    <n v="0"/>
    <s v="BODEGA"/>
    <n v="0"/>
    <n v="0"/>
    <x v="0"/>
    <n v="0"/>
    <m/>
    <s v="No aplica"/>
    <s v="No aplica"/>
    <s v="No aplica"/>
  </r>
  <r>
    <s v="Barranquilla"/>
    <d v="2026-10-13T00:00:00"/>
    <x v="0"/>
    <x v="4"/>
    <n v="619"/>
    <x v="4"/>
    <x v="0"/>
    <x v="2"/>
    <x v="1"/>
    <x v="0"/>
    <n v="0"/>
    <s v="BODEGA"/>
    <n v="0"/>
    <n v="0"/>
    <x v="0"/>
    <n v="0"/>
    <m/>
    <s v="No aplica"/>
    <s v="No aplica"/>
    <s v="No aplica"/>
  </r>
  <r>
    <s v="Barranquilla"/>
    <d v="2026-10-13T00:00:00"/>
    <x v="1"/>
    <x v="5"/>
    <n v="407"/>
    <x v="5"/>
    <x v="0"/>
    <x v="2"/>
    <x v="0"/>
    <x v="0"/>
    <n v="0"/>
    <s v="BODEGA"/>
    <n v="0"/>
    <n v="0"/>
    <x v="0"/>
    <n v="0"/>
    <m/>
    <s v="No aplica"/>
    <s v="No aplica"/>
    <s v="No aplica"/>
  </r>
  <r>
    <s v="Barranquilla"/>
    <d v="2026-10-13T00:00:00"/>
    <x v="3"/>
    <x v="6"/>
    <n v="6660"/>
    <x v="6"/>
    <x v="0"/>
    <x v="0"/>
    <x v="0"/>
    <x v="0"/>
    <n v="0"/>
    <s v="BODEGA"/>
    <n v="0"/>
    <n v="0"/>
    <x v="0"/>
    <n v="0"/>
    <m/>
    <s v="No aplica"/>
    <s v="No aplica"/>
    <s v="No aplica"/>
  </r>
  <r>
    <s v="Barranquilla"/>
    <d v="2026-10-13T00:00:00"/>
    <x v="1"/>
    <x v="6"/>
    <n v="5940"/>
    <x v="6"/>
    <x v="0"/>
    <x v="0"/>
    <x v="0"/>
    <x v="0"/>
    <n v="0"/>
    <s v="BODEGA"/>
    <n v="0"/>
    <n v="0"/>
    <x v="0"/>
    <n v="0"/>
    <m/>
    <s v="No aplica"/>
    <s v="No aplica"/>
    <s v="No aplica"/>
  </r>
  <r>
    <s v="Barranquilla"/>
    <d v="2026-10-13T00:00:00"/>
    <x v="0"/>
    <x v="7"/>
    <n v="155280"/>
    <x v="7"/>
    <x v="0"/>
    <x v="2"/>
    <x v="2"/>
    <x v="0"/>
    <n v="0"/>
    <s v="BODEGA"/>
    <n v="0"/>
    <n v="0"/>
    <x v="0"/>
    <n v="0"/>
    <m/>
    <s v="No aplica"/>
    <s v="No aplica"/>
    <s v="No aplica"/>
  </r>
  <r>
    <s v="Barranquilla"/>
    <d v="2026-10-13T00:00:00"/>
    <x v="2"/>
    <x v="7"/>
    <n v="37533"/>
    <x v="7"/>
    <x v="0"/>
    <x v="2"/>
    <x v="2"/>
    <x v="0"/>
    <n v="0"/>
    <s v="BODEGA"/>
    <n v="0"/>
    <n v="0"/>
    <x v="0"/>
    <n v="0"/>
    <m/>
    <s v="No aplica"/>
    <s v="No aplica"/>
    <s v="No aplica"/>
  </r>
  <r>
    <s v="Barranquilla"/>
    <d v="2026-10-13T00:00:00"/>
    <x v="4"/>
    <x v="7"/>
    <n v="12654"/>
    <x v="7"/>
    <x v="0"/>
    <x v="2"/>
    <x v="2"/>
    <x v="0"/>
    <n v="0"/>
    <s v="BODEGA"/>
    <n v="0"/>
    <n v="0"/>
    <x v="0"/>
    <n v="0"/>
    <m/>
    <s v="No aplica"/>
    <s v="No aplica"/>
    <s v="No aplica"/>
  </r>
  <r>
    <s v="Barranquilla"/>
    <d v="2026-10-13T00:00:00"/>
    <x v="3"/>
    <x v="8"/>
    <n v="3780"/>
    <x v="8"/>
    <x v="0"/>
    <x v="0"/>
    <x v="2"/>
    <x v="0"/>
    <n v="0"/>
    <s v="BODEGA"/>
    <n v="0"/>
    <n v="0"/>
    <x v="0"/>
    <n v="0"/>
    <m/>
    <s v="No aplica"/>
    <s v="No aplica"/>
    <s v="No aplica"/>
  </r>
  <r>
    <s v="Barranquilla"/>
    <d v="2026-10-13T00:00:00"/>
    <x v="1"/>
    <x v="8"/>
    <n v="2880"/>
    <x v="8"/>
    <x v="0"/>
    <x v="0"/>
    <x v="2"/>
    <x v="0"/>
    <n v="0"/>
    <s v="BODEGA"/>
    <n v="0"/>
    <n v="0"/>
    <x v="0"/>
    <n v="0"/>
    <m/>
    <s v="No aplica"/>
    <s v="No aplica"/>
    <s v="No aplica"/>
  </r>
  <r>
    <s v="Barranquilla"/>
    <d v="2026-10-13T00:00:00"/>
    <x v="3"/>
    <x v="0"/>
    <n v="1440"/>
    <x v="0"/>
    <x v="0"/>
    <x v="0"/>
    <x v="0"/>
    <x v="0"/>
    <n v="0"/>
    <s v="BODEGA"/>
    <n v="0"/>
    <n v="0"/>
    <x v="0"/>
    <n v="0"/>
    <m/>
    <s v="No aplica"/>
    <s v="No aplica"/>
    <s v="No aplica"/>
  </r>
  <r>
    <s v="Barranquilla"/>
    <d v="2026-10-13T00:00:00"/>
    <x v="1"/>
    <x v="0"/>
    <n v="23760"/>
    <x v="0"/>
    <x v="0"/>
    <x v="0"/>
    <x v="0"/>
    <x v="0"/>
    <n v="0"/>
    <s v="BODEGA"/>
    <n v="0"/>
    <n v="0"/>
    <x v="0"/>
    <n v="0"/>
    <m/>
    <s v="No aplica"/>
    <s v="No aplica"/>
    <s v="No aplica"/>
  </r>
  <r>
    <s v="Bogota Montevideo"/>
    <d v="2026-10-13T00:00:00"/>
    <x v="0"/>
    <x v="2"/>
    <n v="10095"/>
    <x v="2"/>
    <x v="1"/>
    <x v="0"/>
    <x v="1"/>
    <x v="1"/>
    <n v="0"/>
    <s v="BODEGA"/>
    <n v="0"/>
    <n v="0"/>
    <x v="0"/>
    <n v="0"/>
    <m/>
    <s v="No aplica"/>
    <s v="No aplica"/>
    <s v="No aplica"/>
  </r>
  <r>
    <s v="Bogota Montevideo"/>
    <d v="2026-10-13T00:00:00"/>
    <x v="3"/>
    <x v="2"/>
    <n v="21000"/>
    <x v="2"/>
    <x v="1"/>
    <x v="0"/>
    <x v="1"/>
    <x v="1"/>
    <n v="0"/>
    <s v="BODEGA"/>
    <n v="0"/>
    <n v="0"/>
    <x v="0"/>
    <n v="0"/>
    <m/>
    <s v="No aplica"/>
    <s v="No aplica"/>
    <s v="No aplica"/>
  </r>
  <r>
    <s v="Bogota Montevideo"/>
    <d v="2026-10-13T00:00:00"/>
    <x v="0"/>
    <x v="9"/>
    <n v="5100"/>
    <x v="9"/>
    <x v="1"/>
    <x v="0"/>
    <x v="1"/>
    <x v="1"/>
    <n v="0"/>
    <s v="BODEGA"/>
    <n v="0"/>
    <n v="0"/>
    <x v="0"/>
    <n v="0"/>
    <m/>
    <s v="No aplica"/>
    <s v="No aplica"/>
    <s v="No aplica"/>
  </r>
  <r>
    <s v="Bogota Montevideo"/>
    <d v="2026-10-13T00:00:00"/>
    <x v="3"/>
    <x v="9"/>
    <n v="11400"/>
    <x v="9"/>
    <x v="1"/>
    <x v="0"/>
    <x v="1"/>
    <x v="1"/>
    <n v="0"/>
    <s v="BODEGA"/>
    <n v="0"/>
    <n v="0"/>
    <x v="0"/>
    <n v="0"/>
    <m/>
    <s v="No aplica"/>
    <s v="No aplica"/>
    <s v="No aplica"/>
  </r>
  <r>
    <s v="Bogota Montevideo"/>
    <d v="2026-10-13T00:00:00"/>
    <x v="5"/>
    <x v="10"/>
    <n v="3108"/>
    <x v="10"/>
    <x v="1"/>
    <x v="0"/>
    <x v="0"/>
    <x v="1"/>
    <n v="0"/>
    <s v="BODEGA"/>
    <n v="0"/>
    <n v="0"/>
    <x v="0"/>
    <n v="0"/>
    <m/>
    <s v="No aplica"/>
    <s v="No aplica"/>
    <s v="No aplica"/>
  </r>
  <r>
    <s v="Bogota Montevideo"/>
    <d v="2026-10-13T00:00:00"/>
    <x v="0"/>
    <x v="3"/>
    <n v="27600"/>
    <x v="3"/>
    <x v="1"/>
    <x v="0"/>
    <x v="0"/>
    <x v="1"/>
    <n v="0"/>
    <s v="BODEGA"/>
    <n v="0"/>
    <n v="0"/>
    <x v="0"/>
    <n v="0"/>
    <m/>
    <s v="No aplica"/>
    <s v="No aplica"/>
    <s v="No aplica"/>
  </r>
  <r>
    <s v="Bogota Montevideo"/>
    <d v="2026-10-13T00:00:00"/>
    <x v="3"/>
    <x v="3"/>
    <n v="54000"/>
    <x v="3"/>
    <x v="1"/>
    <x v="0"/>
    <x v="0"/>
    <x v="1"/>
    <n v="0"/>
    <s v="BODEGA"/>
    <n v="0"/>
    <n v="0"/>
    <x v="0"/>
    <n v="0"/>
    <m/>
    <s v="No aplica"/>
    <s v="No aplica"/>
    <s v="No aplica"/>
  </r>
  <r>
    <s v="Bogota Montevideo"/>
    <d v="2026-10-13T00:00:00"/>
    <x v="3"/>
    <x v="11"/>
    <n v="19200"/>
    <x v="11"/>
    <x v="1"/>
    <x v="0"/>
    <x v="0"/>
    <x v="1"/>
    <n v="0"/>
    <s v="BODEGA"/>
    <n v="0"/>
    <n v="0"/>
    <x v="0"/>
    <n v="0"/>
    <m/>
    <s v="No aplica"/>
    <s v="No aplica"/>
    <s v="No aplica"/>
  </r>
  <r>
    <s v="Bogota Montevideo"/>
    <d v="2026-10-13T00:00:00"/>
    <x v="5"/>
    <x v="12"/>
    <n v="16500"/>
    <x v="12"/>
    <x v="1"/>
    <x v="0"/>
    <x v="0"/>
    <x v="1"/>
    <n v="0"/>
    <s v="BODEGA"/>
    <n v="0"/>
    <n v="0"/>
    <x v="0"/>
    <n v="0"/>
    <m/>
    <s v="No aplica"/>
    <s v="No aplica"/>
    <s v="No aplica"/>
  </r>
  <r>
    <s v="Bogota Montevideo"/>
    <d v="2026-10-13T00:00:00"/>
    <x v="0"/>
    <x v="12"/>
    <n v="6000"/>
    <x v="12"/>
    <x v="1"/>
    <x v="0"/>
    <x v="0"/>
    <x v="1"/>
    <n v="0"/>
    <s v="BODEGA"/>
    <n v="0"/>
    <n v="0"/>
    <x v="0"/>
    <n v="0"/>
    <m/>
    <s v="No aplica"/>
    <s v="No aplica"/>
    <s v="No aplica"/>
  </r>
  <r>
    <s v="Bogota Montevideo"/>
    <d v="2026-10-13T00:00:00"/>
    <x v="3"/>
    <x v="12"/>
    <n v="5700"/>
    <x v="12"/>
    <x v="1"/>
    <x v="0"/>
    <x v="0"/>
    <x v="1"/>
    <n v="0"/>
    <s v="BODEGA"/>
    <n v="0"/>
    <n v="0"/>
    <x v="0"/>
    <n v="0"/>
    <m/>
    <s v="No aplica"/>
    <s v="No aplica"/>
    <s v="No aplica"/>
  </r>
  <r>
    <s v="Bogota Montevideo"/>
    <d v="2026-10-13T00:00:00"/>
    <x v="1"/>
    <x v="13"/>
    <n v="8344"/>
    <x v="13"/>
    <x v="1"/>
    <x v="2"/>
    <x v="3"/>
    <x v="1"/>
    <n v="0"/>
    <s v="BODEGA"/>
    <n v="0"/>
    <n v="0"/>
    <x v="0"/>
    <n v="0"/>
    <m/>
    <s v="No aplica"/>
    <s v="No aplica"/>
    <s v="No aplica"/>
  </r>
  <r>
    <s v="Bogota Montevideo"/>
    <d v="2026-10-13T00:00:00"/>
    <x v="0"/>
    <x v="4"/>
    <n v="78480"/>
    <x v="4"/>
    <x v="1"/>
    <x v="2"/>
    <x v="1"/>
    <x v="1"/>
    <n v="0"/>
    <s v="BODEGA"/>
    <n v="0"/>
    <n v="0"/>
    <x v="0"/>
    <n v="0"/>
    <m/>
    <s v="No aplica"/>
    <s v="No aplica"/>
    <s v="No aplica"/>
  </r>
  <r>
    <s v="Bogota Montevideo"/>
    <d v="2026-10-13T00:00:00"/>
    <x v="3"/>
    <x v="4"/>
    <n v="85500"/>
    <x v="4"/>
    <x v="1"/>
    <x v="2"/>
    <x v="1"/>
    <x v="1"/>
    <n v="0"/>
    <s v="BODEGA"/>
    <n v="0"/>
    <n v="0"/>
    <x v="0"/>
    <n v="0"/>
    <m/>
    <s v="No aplica"/>
    <s v="No aplica"/>
    <s v="No aplica"/>
  </r>
  <r>
    <s v="Bogota Montevideo"/>
    <d v="2026-10-13T00:00:00"/>
    <x v="3"/>
    <x v="14"/>
    <n v="47520"/>
    <x v="14"/>
    <x v="1"/>
    <x v="0"/>
    <x v="1"/>
    <x v="1"/>
    <n v="0"/>
    <s v="BODEGA"/>
    <n v="0"/>
    <n v="0"/>
    <x v="0"/>
    <n v="0"/>
    <m/>
    <s v="No aplica"/>
    <s v="No aplica"/>
    <s v="No aplica"/>
  </r>
  <r>
    <s v="Bogota Montevideo"/>
    <d v="2026-10-13T00:00:00"/>
    <x v="1"/>
    <x v="14"/>
    <n v="141000"/>
    <x v="14"/>
    <x v="1"/>
    <x v="0"/>
    <x v="1"/>
    <x v="1"/>
    <n v="0"/>
    <s v="BODEGA"/>
    <n v="0"/>
    <n v="0"/>
    <x v="0"/>
    <n v="0"/>
    <m/>
    <s v="No aplica"/>
    <s v="No aplica"/>
    <s v="No aplica"/>
  </r>
  <r>
    <s v="Bogota Montevideo"/>
    <d v="2026-10-13T00:00:00"/>
    <x v="0"/>
    <x v="5"/>
    <n v="6960"/>
    <x v="5"/>
    <x v="1"/>
    <x v="2"/>
    <x v="0"/>
    <x v="1"/>
    <n v="0"/>
    <s v="BODEGA"/>
    <n v="0"/>
    <n v="0"/>
    <x v="0"/>
    <n v="0"/>
    <m/>
    <s v="No aplica"/>
    <s v="No aplica"/>
    <s v="No aplica"/>
  </r>
  <r>
    <s v="Bogota Montevideo"/>
    <d v="2026-10-13T00:00:00"/>
    <x v="5"/>
    <x v="5"/>
    <n v="40320"/>
    <x v="5"/>
    <x v="1"/>
    <x v="2"/>
    <x v="0"/>
    <x v="1"/>
    <n v="0"/>
    <s v="BODEGA"/>
    <n v="0"/>
    <n v="0"/>
    <x v="0"/>
    <n v="0"/>
    <m/>
    <s v="No aplica"/>
    <s v="No aplica"/>
    <s v="No aplica"/>
  </r>
  <r>
    <s v="Bogota Montevideo"/>
    <d v="2026-10-13T00:00:00"/>
    <x v="1"/>
    <x v="6"/>
    <n v="13800"/>
    <x v="6"/>
    <x v="1"/>
    <x v="0"/>
    <x v="0"/>
    <x v="1"/>
    <n v="0"/>
    <s v="BODEGA"/>
    <n v="0"/>
    <n v="0"/>
    <x v="0"/>
    <n v="0"/>
    <m/>
    <s v="No aplica"/>
    <s v="No aplica"/>
    <s v="No aplica"/>
  </r>
  <r>
    <s v="Bogota Montevideo"/>
    <d v="2026-10-13T00:00:00"/>
    <x v="6"/>
    <x v="7"/>
    <n v="10560"/>
    <x v="7"/>
    <x v="1"/>
    <x v="2"/>
    <x v="2"/>
    <x v="1"/>
    <n v="0"/>
    <s v="BODEGA"/>
    <n v="0"/>
    <n v="0"/>
    <x v="0"/>
    <n v="0"/>
    <m/>
    <s v="No aplica"/>
    <s v="No aplica"/>
    <s v="No aplica"/>
  </r>
  <r>
    <s v="Bogota Montevideo"/>
    <d v="2026-10-13T00:00:00"/>
    <x v="0"/>
    <x v="7"/>
    <n v="21120"/>
    <x v="7"/>
    <x v="1"/>
    <x v="2"/>
    <x v="2"/>
    <x v="1"/>
    <n v="0"/>
    <s v="BODEGA"/>
    <n v="0"/>
    <n v="0"/>
    <x v="0"/>
    <n v="0"/>
    <m/>
    <s v="No aplica"/>
    <s v="No aplica"/>
    <s v="No aplica"/>
  </r>
  <r>
    <s v="Bogota Montevideo"/>
    <d v="2026-10-13T00:00:00"/>
    <x v="0"/>
    <x v="15"/>
    <n v="2080"/>
    <x v="15"/>
    <x v="1"/>
    <x v="0"/>
    <x v="1"/>
    <x v="1"/>
    <n v="0"/>
    <s v="BODEGA"/>
    <n v="0"/>
    <n v="0"/>
    <x v="1"/>
    <n v="0"/>
    <m/>
    <s v="No aplica"/>
    <s v="No aplica"/>
    <s v="No aplica"/>
  </r>
  <r>
    <s v="Bogota Montevideo"/>
    <d v="2026-10-13T00:00:00"/>
    <x v="0"/>
    <x v="0"/>
    <n v="1080"/>
    <x v="0"/>
    <x v="1"/>
    <x v="0"/>
    <x v="0"/>
    <x v="1"/>
    <n v="0"/>
    <s v="BODEGA"/>
    <n v="0"/>
    <n v="0"/>
    <x v="0"/>
    <n v="0"/>
    <m/>
    <s v="No aplica"/>
    <s v="No aplica"/>
    <s v="No aplica"/>
  </r>
  <r>
    <s v="CE Medellin"/>
    <d v="2026-10-13T00:00:00"/>
    <x v="5"/>
    <x v="16"/>
    <n v="109440"/>
    <x v="16"/>
    <x v="2"/>
    <x v="0"/>
    <x v="4"/>
    <x v="2"/>
    <n v="0"/>
    <s v="BODEGA"/>
    <n v="0"/>
    <n v="0"/>
    <x v="0"/>
    <n v="0"/>
    <m/>
    <s v="No aplica"/>
    <s v="No aplica"/>
    <s v="No aplica"/>
  </r>
  <r>
    <s v="CE Medellin"/>
    <d v="2026-10-13T00:00:00"/>
    <x v="7"/>
    <x v="16"/>
    <n v="109728"/>
    <x v="16"/>
    <x v="2"/>
    <x v="0"/>
    <x v="4"/>
    <x v="2"/>
    <n v="0"/>
    <s v="BODEGA"/>
    <n v="0"/>
    <n v="0"/>
    <x v="0"/>
    <n v="0"/>
    <m/>
    <s v="No aplica"/>
    <s v="No aplica"/>
    <s v="No aplica"/>
  </r>
  <r>
    <s v="CE Medellin"/>
    <d v="2026-10-13T00:00:00"/>
    <x v="8"/>
    <x v="16"/>
    <n v="73152"/>
    <x v="16"/>
    <x v="2"/>
    <x v="0"/>
    <x v="4"/>
    <x v="2"/>
    <n v="0"/>
    <s v="BODEGA"/>
    <n v="0"/>
    <n v="0"/>
    <x v="0"/>
    <n v="0"/>
    <m/>
    <s v="No aplica"/>
    <s v="No aplica"/>
    <s v="No aplica"/>
  </r>
  <r>
    <s v="CE Medellin"/>
    <d v="2026-10-13T00:00:00"/>
    <x v="7"/>
    <x v="17"/>
    <n v="1770"/>
    <x v="17"/>
    <x v="2"/>
    <x v="0"/>
    <x v="4"/>
    <x v="2"/>
    <n v="0"/>
    <s v="BODEGA"/>
    <n v="0"/>
    <n v="0"/>
    <x v="0"/>
    <n v="0"/>
    <m/>
    <s v="No aplica"/>
    <s v="No aplica"/>
    <s v="No aplica"/>
  </r>
  <r>
    <s v="CE Medellin"/>
    <d v="2026-10-13T00:00:00"/>
    <x v="7"/>
    <x v="18"/>
    <n v="21210"/>
    <x v="18"/>
    <x v="2"/>
    <x v="0"/>
    <x v="5"/>
    <x v="2"/>
    <n v="0"/>
    <s v="BODEGA"/>
    <n v="0"/>
    <n v="0"/>
    <x v="0"/>
    <n v="0"/>
    <m/>
    <s v="No aplica"/>
    <s v="No aplica"/>
    <s v="No aplica"/>
  </r>
  <r>
    <s v="CE Medellin"/>
    <d v="2026-10-13T00:00:00"/>
    <x v="7"/>
    <x v="19"/>
    <n v="200167"/>
    <x v="19"/>
    <x v="2"/>
    <x v="3"/>
    <x v="4"/>
    <x v="2"/>
    <n v="0"/>
    <s v="BODEGA"/>
    <n v="0"/>
    <n v="0"/>
    <x v="0"/>
    <n v="0"/>
    <m/>
    <s v="No aplica"/>
    <s v="No aplica"/>
    <s v="No aplica"/>
  </r>
  <r>
    <s v="CE Medellin"/>
    <d v="2026-10-13T00:00:00"/>
    <x v="7"/>
    <x v="20"/>
    <n v="465912"/>
    <x v="20"/>
    <x v="2"/>
    <x v="3"/>
    <x v="5"/>
    <x v="2"/>
    <n v="0"/>
    <s v="BODEGA"/>
    <n v="0"/>
    <n v="0"/>
    <x v="0"/>
    <n v="0"/>
    <m/>
    <s v="No aplica"/>
    <s v="No aplica"/>
    <s v="No aplica"/>
  </r>
  <r>
    <s v="Bucaramanga"/>
    <d v="2026-10-13T00:00:00"/>
    <x v="1"/>
    <x v="3"/>
    <n v="300"/>
    <x v="3"/>
    <x v="3"/>
    <x v="0"/>
    <x v="0"/>
    <x v="1"/>
    <n v="0"/>
    <s v="BODEGA"/>
    <n v="0"/>
    <n v="0"/>
    <x v="0"/>
    <n v="0"/>
    <m/>
    <s v="No aplica"/>
    <s v="No aplica"/>
    <s v="No aplica"/>
  </r>
  <r>
    <s v="Bucaramanga"/>
    <d v="2026-10-13T00:00:00"/>
    <x v="1"/>
    <x v="10"/>
    <n v="240"/>
    <x v="10"/>
    <x v="3"/>
    <x v="0"/>
    <x v="0"/>
    <x v="1"/>
    <n v="0"/>
    <s v="BODEGA"/>
    <n v="0"/>
    <n v="0"/>
    <x v="0"/>
    <n v="0"/>
    <m/>
    <s v="No aplica"/>
    <s v="No aplica"/>
    <s v="No aplica"/>
  </r>
  <r>
    <s v="Bucaramanga"/>
    <d v="2026-10-13T00:00:00"/>
    <x v="5"/>
    <x v="10"/>
    <n v="600"/>
    <x v="10"/>
    <x v="3"/>
    <x v="0"/>
    <x v="0"/>
    <x v="1"/>
    <n v="0"/>
    <s v="BODEGA"/>
    <n v="0"/>
    <n v="0"/>
    <x v="0"/>
    <n v="0"/>
    <m/>
    <s v="No aplica"/>
    <s v="No aplica"/>
    <s v="No aplica"/>
  </r>
  <r>
    <s v="Bucaramanga"/>
    <d v="2026-10-13T00:00:00"/>
    <x v="0"/>
    <x v="2"/>
    <n v="2400"/>
    <x v="2"/>
    <x v="3"/>
    <x v="0"/>
    <x v="1"/>
    <x v="1"/>
    <n v="0"/>
    <s v="BODEGA"/>
    <n v="0"/>
    <n v="0"/>
    <x v="0"/>
    <n v="0"/>
    <m/>
    <s v="No aplica"/>
    <s v="No aplica"/>
    <s v="No aplica"/>
  </r>
  <r>
    <s v="Bucaramanga"/>
    <d v="2026-10-13T00:00:00"/>
    <x v="3"/>
    <x v="21"/>
    <n v="2520"/>
    <x v="21"/>
    <x v="3"/>
    <x v="0"/>
    <x v="2"/>
    <x v="1"/>
    <n v="0"/>
    <s v="BODEGA"/>
    <n v="0"/>
    <n v="0"/>
    <x v="0"/>
    <n v="0"/>
    <m/>
    <s v="No aplica"/>
    <s v="No aplica"/>
    <s v="No aplica"/>
  </r>
  <r>
    <s v="Bucaramanga"/>
    <d v="2026-10-13T00:00:00"/>
    <x v="0"/>
    <x v="22"/>
    <n v="4680"/>
    <x v="22"/>
    <x v="3"/>
    <x v="0"/>
    <x v="0"/>
    <x v="1"/>
    <n v="0"/>
    <s v="BODEGA"/>
    <n v="0"/>
    <n v="0"/>
    <x v="0"/>
    <n v="0"/>
    <m/>
    <s v="No aplica"/>
    <s v="No aplica"/>
    <s v="No aplica"/>
  </r>
  <r>
    <s v="Bucaramanga"/>
    <d v="2026-10-13T00:00:00"/>
    <x v="2"/>
    <x v="22"/>
    <n v="2430"/>
    <x v="22"/>
    <x v="3"/>
    <x v="0"/>
    <x v="0"/>
    <x v="1"/>
    <n v="0"/>
    <s v="BODEGA"/>
    <n v="0"/>
    <n v="0"/>
    <x v="0"/>
    <n v="0"/>
    <m/>
    <s v="No aplica"/>
    <s v="No aplica"/>
    <s v="No aplica"/>
  </r>
  <r>
    <s v="Bucaramanga"/>
    <d v="2026-10-13T00:00:00"/>
    <x v="0"/>
    <x v="0"/>
    <n v="2580"/>
    <x v="0"/>
    <x v="3"/>
    <x v="0"/>
    <x v="0"/>
    <x v="1"/>
    <n v="0"/>
    <s v="BODEGA"/>
    <n v="0"/>
    <n v="0"/>
    <x v="0"/>
    <n v="0"/>
    <m/>
    <s v="No aplica"/>
    <s v="No aplica"/>
    <s v="No aplica"/>
  </r>
  <r>
    <s v="Bucaramanga"/>
    <d v="2026-10-13T00:00:00"/>
    <x v="1"/>
    <x v="23"/>
    <n v="1296"/>
    <x v="23"/>
    <x v="3"/>
    <x v="0"/>
    <x v="0"/>
    <x v="1"/>
    <n v="0"/>
    <s v="BODEGA"/>
    <n v="0"/>
    <n v="0"/>
    <x v="0"/>
    <n v="0"/>
    <m/>
    <s v="No aplica"/>
    <s v="No aplica"/>
    <s v="No aplica"/>
  </r>
  <r>
    <s v="Bucaramanga"/>
    <d v="2026-10-13T00:00:00"/>
    <x v="2"/>
    <x v="23"/>
    <n v="144"/>
    <x v="23"/>
    <x v="3"/>
    <x v="0"/>
    <x v="0"/>
    <x v="1"/>
    <n v="0"/>
    <s v="BODEGA"/>
    <n v="0"/>
    <n v="0"/>
    <x v="0"/>
    <n v="0"/>
    <m/>
    <s v="No aplica"/>
    <s v="No aplica"/>
    <s v="No aplica"/>
  </r>
  <r>
    <s v="Bucaramanga"/>
    <d v="2026-10-13T00:00:00"/>
    <x v="2"/>
    <x v="24"/>
    <n v="1770"/>
    <x v="24"/>
    <x v="3"/>
    <x v="0"/>
    <x v="1"/>
    <x v="1"/>
    <n v="0"/>
    <s v="BODEGA"/>
    <n v="0"/>
    <n v="0"/>
    <x v="0"/>
    <n v="0"/>
    <m/>
    <s v="No aplica"/>
    <s v="No aplica"/>
    <s v="No aplica"/>
  </r>
  <r>
    <s v="Bucaramanga"/>
    <d v="2026-10-13T00:00:00"/>
    <x v="3"/>
    <x v="24"/>
    <n v="540"/>
    <x v="24"/>
    <x v="3"/>
    <x v="0"/>
    <x v="1"/>
    <x v="1"/>
    <n v="0"/>
    <s v="BODEGA"/>
    <n v="0"/>
    <n v="0"/>
    <x v="0"/>
    <n v="0"/>
    <m/>
    <s v="No aplica"/>
    <s v="No aplica"/>
    <s v="No aplica"/>
  </r>
  <r>
    <s v="Bucaramanga"/>
    <d v="2026-10-13T00:00:00"/>
    <x v="3"/>
    <x v="25"/>
    <n v="100"/>
    <x v="25"/>
    <x v="3"/>
    <x v="0"/>
    <x v="3"/>
    <x v="1"/>
    <n v="0"/>
    <s v="BODEGA"/>
    <n v="0"/>
    <n v="0"/>
    <x v="0"/>
    <n v="0"/>
    <m/>
    <s v="No aplica"/>
    <s v="No aplica"/>
    <s v="No aplica"/>
  </r>
  <r>
    <s v="Bucaramanga"/>
    <d v="2026-10-13T00:00:00"/>
    <x v="1"/>
    <x v="26"/>
    <n v="12177"/>
    <x v="26"/>
    <x v="3"/>
    <x v="2"/>
    <x v="0"/>
    <x v="1"/>
    <n v="0"/>
    <s v="BODEGA"/>
    <n v="0"/>
    <n v="0"/>
    <x v="0"/>
    <n v="0"/>
    <m/>
    <s v="No aplica"/>
    <s v="No aplica"/>
    <s v="No aplica"/>
  </r>
  <r>
    <s v="Bucaramanga"/>
    <d v="2026-10-13T00:00:00"/>
    <x v="1"/>
    <x v="27"/>
    <n v="10264"/>
    <x v="27"/>
    <x v="3"/>
    <x v="2"/>
    <x v="2"/>
    <x v="1"/>
    <n v="0"/>
    <s v="BODEGA"/>
    <n v="0"/>
    <n v="0"/>
    <x v="0"/>
    <n v="0"/>
    <m/>
    <s v="No aplica"/>
    <s v="No aplica"/>
    <s v="No aplica"/>
  </r>
  <r>
    <s v="Cali"/>
    <d v="2026-10-13T00:00:00"/>
    <x v="1"/>
    <x v="2"/>
    <n v="9000"/>
    <x v="2"/>
    <x v="4"/>
    <x v="0"/>
    <x v="1"/>
    <x v="3"/>
    <n v="0"/>
    <s v="BODEGA"/>
    <n v="0"/>
    <n v="0"/>
    <x v="0"/>
    <n v="0"/>
    <m/>
    <s v="No aplica"/>
    <s v="No aplica"/>
    <s v="No aplica"/>
  </r>
  <r>
    <s v="Cali"/>
    <d v="2026-10-13T00:00:00"/>
    <x v="3"/>
    <x v="2"/>
    <n v="3855"/>
    <x v="2"/>
    <x v="4"/>
    <x v="0"/>
    <x v="1"/>
    <x v="3"/>
    <n v="0"/>
    <s v="BODEGA"/>
    <n v="0"/>
    <n v="0"/>
    <x v="0"/>
    <n v="0"/>
    <m/>
    <s v="No aplica"/>
    <s v="No aplica"/>
    <s v="No aplica"/>
  </r>
  <r>
    <s v="Cali"/>
    <d v="2026-10-13T00:00:00"/>
    <x v="5"/>
    <x v="10"/>
    <n v="2724"/>
    <x v="10"/>
    <x v="4"/>
    <x v="0"/>
    <x v="0"/>
    <x v="3"/>
    <n v="0"/>
    <s v="BODEGA"/>
    <n v="0"/>
    <n v="0"/>
    <x v="0"/>
    <n v="0"/>
    <m/>
    <s v="No aplica"/>
    <s v="No aplica"/>
    <s v="No aplica"/>
  </r>
  <r>
    <s v="Cali"/>
    <d v="2026-10-13T00:00:00"/>
    <x v="5"/>
    <x v="28"/>
    <n v="56460"/>
    <x v="28"/>
    <x v="4"/>
    <x v="0"/>
    <x v="0"/>
    <x v="3"/>
    <n v="0"/>
    <s v="BODEGA"/>
    <n v="0"/>
    <n v="0"/>
    <x v="0"/>
    <n v="0"/>
    <m/>
    <s v="No aplica"/>
    <s v="No aplica"/>
    <s v="No aplica"/>
  </r>
  <r>
    <s v="Cali"/>
    <d v="2026-10-13T00:00:00"/>
    <x v="5"/>
    <x v="13"/>
    <n v="12960"/>
    <x v="13"/>
    <x v="4"/>
    <x v="2"/>
    <x v="3"/>
    <x v="3"/>
    <n v="0"/>
    <s v="BODEGA"/>
    <n v="0"/>
    <n v="0"/>
    <x v="0"/>
    <n v="0"/>
    <m/>
    <s v="No aplica"/>
    <s v="No aplica"/>
    <s v="No aplica"/>
  </r>
  <r>
    <s v="Cali"/>
    <d v="2026-10-13T00:00:00"/>
    <x v="3"/>
    <x v="13"/>
    <n v="4320"/>
    <x v="13"/>
    <x v="4"/>
    <x v="2"/>
    <x v="3"/>
    <x v="3"/>
    <n v="0"/>
    <s v="BODEGA"/>
    <n v="0"/>
    <n v="0"/>
    <x v="0"/>
    <n v="0"/>
    <m/>
    <s v="No aplica"/>
    <s v="No aplica"/>
    <s v="No aplica"/>
  </r>
  <r>
    <s v="Cali"/>
    <d v="2026-10-13T00:00:00"/>
    <x v="0"/>
    <x v="13"/>
    <n v="3228"/>
    <x v="13"/>
    <x v="4"/>
    <x v="2"/>
    <x v="3"/>
    <x v="3"/>
    <n v="0"/>
    <s v="BODEGA"/>
    <n v="0"/>
    <n v="0"/>
    <x v="0"/>
    <n v="0"/>
    <m/>
    <s v="No aplica"/>
    <s v="No aplica"/>
    <s v="No aplica"/>
  </r>
  <r>
    <s v="Cali"/>
    <d v="2026-10-13T00:00:00"/>
    <x v="1"/>
    <x v="4"/>
    <n v="64800"/>
    <x v="4"/>
    <x v="4"/>
    <x v="2"/>
    <x v="1"/>
    <x v="3"/>
    <n v="0"/>
    <s v="BODEGA"/>
    <n v="0"/>
    <n v="0"/>
    <x v="0"/>
    <n v="0"/>
    <m/>
    <s v="No aplica"/>
    <s v="No aplica"/>
    <s v="No aplica"/>
  </r>
  <r>
    <s v="Cali"/>
    <d v="2026-10-13T00:00:00"/>
    <x v="3"/>
    <x v="4"/>
    <n v="106640"/>
    <x v="4"/>
    <x v="4"/>
    <x v="2"/>
    <x v="1"/>
    <x v="3"/>
    <n v="0"/>
    <s v="BODEGA"/>
    <n v="0"/>
    <n v="0"/>
    <x v="0"/>
    <n v="0"/>
    <m/>
    <s v="No aplica"/>
    <s v="No aplica"/>
    <s v="No aplica"/>
  </r>
  <r>
    <s v="Cali"/>
    <d v="2026-10-13T00:00:00"/>
    <x v="5"/>
    <x v="14"/>
    <n v="7920"/>
    <x v="14"/>
    <x v="4"/>
    <x v="0"/>
    <x v="1"/>
    <x v="3"/>
    <n v="0"/>
    <s v="BODEGA"/>
    <n v="0"/>
    <n v="0"/>
    <x v="0"/>
    <n v="0"/>
    <m/>
    <s v="No aplica"/>
    <s v="No aplica"/>
    <s v="No aplica"/>
  </r>
  <r>
    <s v="Cali"/>
    <d v="2026-10-13T00:00:00"/>
    <x v="1"/>
    <x v="14"/>
    <n v="9840"/>
    <x v="14"/>
    <x v="4"/>
    <x v="0"/>
    <x v="1"/>
    <x v="3"/>
    <n v="0"/>
    <s v="BODEGA"/>
    <n v="0"/>
    <n v="0"/>
    <x v="0"/>
    <n v="0"/>
    <m/>
    <s v="No aplica"/>
    <s v="No aplica"/>
    <s v="No aplica"/>
  </r>
  <r>
    <s v="Cali"/>
    <d v="2026-10-13T00:00:00"/>
    <x v="3"/>
    <x v="14"/>
    <n v="6150"/>
    <x v="14"/>
    <x v="4"/>
    <x v="0"/>
    <x v="1"/>
    <x v="3"/>
    <n v="0"/>
    <s v="BODEGA"/>
    <n v="0"/>
    <n v="0"/>
    <x v="0"/>
    <n v="0"/>
    <m/>
    <s v="No aplica"/>
    <s v="No aplica"/>
    <s v="No aplica"/>
  </r>
  <r>
    <s v="Cali"/>
    <d v="2026-10-13T00:00:00"/>
    <x v="5"/>
    <x v="5"/>
    <n v="18240"/>
    <x v="5"/>
    <x v="4"/>
    <x v="2"/>
    <x v="0"/>
    <x v="3"/>
    <n v="0"/>
    <s v="BODEGA"/>
    <n v="0"/>
    <n v="0"/>
    <x v="0"/>
    <n v="0"/>
    <m/>
    <s v="No aplica"/>
    <s v="No aplica"/>
    <s v="No aplica"/>
  </r>
  <r>
    <s v="Cali"/>
    <d v="2026-10-13T00:00:00"/>
    <x v="1"/>
    <x v="5"/>
    <n v="25920"/>
    <x v="5"/>
    <x v="4"/>
    <x v="2"/>
    <x v="0"/>
    <x v="3"/>
    <n v="0"/>
    <s v="BODEGA"/>
    <n v="0"/>
    <n v="0"/>
    <x v="0"/>
    <n v="0"/>
    <m/>
    <s v="No aplica"/>
    <s v="No aplica"/>
    <s v="No aplica"/>
  </r>
  <r>
    <s v="Cali"/>
    <d v="2026-10-13T00:00:00"/>
    <x v="3"/>
    <x v="5"/>
    <n v="121200"/>
    <x v="5"/>
    <x v="4"/>
    <x v="2"/>
    <x v="0"/>
    <x v="3"/>
    <n v="0"/>
    <s v="BODEGA"/>
    <n v="0"/>
    <n v="0"/>
    <x v="0"/>
    <n v="0"/>
    <m/>
    <s v="No aplica"/>
    <s v="No aplica"/>
    <s v="No aplica"/>
  </r>
  <r>
    <s v="Cali"/>
    <d v="2026-10-13T00:00:00"/>
    <x v="2"/>
    <x v="5"/>
    <n v="64328"/>
    <x v="5"/>
    <x v="4"/>
    <x v="2"/>
    <x v="0"/>
    <x v="3"/>
    <n v="0"/>
    <s v="BODEGA"/>
    <n v="0"/>
    <n v="0"/>
    <x v="0"/>
    <n v="0"/>
    <m/>
    <s v="No aplica"/>
    <s v="No aplica"/>
    <s v="No aplica"/>
  </r>
  <r>
    <s v="Cali"/>
    <d v="2026-10-13T00:00:00"/>
    <x v="5"/>
    <x v="6"/>
    <n v="1800"/>
    <x v="6"/>
    <x v="4"/>
    <x v="0"/>
    <x v="0"/>
    <x v="3"/>
    <n v="0"/>
    <s v="BODEGA"/>
    <n v="0"/>
    <n v="0"/>
    <x v="0"/>
    <n v="0"/>
    <m/>
    <s v="No aplica"/>
    <s v="No aplica"/>
    <s v="No aplica"/>
  </r>
  <r>
    <s v="Cali"/>
    <d v="2026-10-13T00:00:00"/>
    <x v="1"/>
    <x v="6"/>
    <n v="3360"/>
    <x v="6"/>
    <x v="4"/>
    <x v="0"/>
    <x v="0"/>
    <x v="3"/>
    <n v="0"/>
    <s v="BODEGA"/>
    <n v="0"/>
    <n v="0"/>
    <x v="0"/>
    <n v="0"/>
    <m/>
    <s v="No aplica"/>
    <s v="No aplica"/>
    <s v="No aplica"/>
  </r>
  <r>
    <s v="Cali"/>
    <d v="2026-10-13T00:00:00"/>
    <x v="5"/>
    <x v="7"/>
    <n v="17280"/>
    <x v="7"/>
    <x v="4"/>
    <x v="2"/>
    <x v="2"/>
    <x v="3"/>
    <n v="0"/>
    <s v="BODEGA"/>
    <n v="0"/>
    <n v="0"/>
    <x v="0"/>
    <n v="0"/>
    <m/>
    <s v="No aplica"/>
    <s v="No aplica"/>
    <s v="No aplica"/>
  </r>
  <r>
    <s v="Cali"/>
    <d v="2026-10-13T00:00:00"/>
    <x v="1"/>
    <x v="7"/>
    <n v="9510"/>
    <x v="7"/>
    <x v="4"/>
    <x v="2"/>
    <x v="2"/>
    <x v="3"/>
    <n v="0"/>
    <s v="BODEGA"/>
    <n v="0"/>
    <n v="0"/>
    <x v="0"/>
    <n v="0"/>
    <m/>
    <s v="No aplica"/>
    <s v="No aplica"/>
    <s v="No aplica"/>
  </r>
  <r>
    <s v="Cali"/>
    <d v="2026-10-13T00:00:00"/>
    <x v="1"/>
    <x v="15"/>
    <n v="2520"/>
    <x v="15"/>
    <x v="4"/>
    <x v="0"/>
    <x v="1"/>
    <x v="3"/>
    <n v="0"/>
    <s v="BODEGA"/>
    <n v="0"/>
    <n v="0"/>
    <x v="1"/>
    <n v="0"/>
    <m/>
    <s v="No aplica"/>
    <s v="No aplica"/>
    <s v="No aplica"/>
  </r>
  <r>
    <s v="Cali"/>
    <d v="2026-10-13T00:00:00"/>
    <x v="3"/>
    <x v="15"/>
    <n v="8100"/>
    <x v="15"/>
    <x v="4"/>
    <x v="0"/>
    <x v="1"/>
    <x v="3"/>
    <n v="0"/>
    <s v="BODEGA"/>
    <n v="0"/>
    <n v="0"/>
    <x v="1"/>
    <n v="0"/>
    <m/>
    <s v="No aplica"/>
    <s v="No aplica"/>
    <s v="No aplica"/>
  </r>
  <r>
    <s v="Cali"/>
    <d v="2026-10-13T00:00:00"/>
    <x v="3"/>
    <x v="0"/>
    <n v="3600"/>
    <x v="0"/>
    <x v="4"/>
    <x v="0"/>
    <x v="0"/>
    <x v="3"/>
    <n v="0"/>
    <s v="BODEGA"/>
    <n v="0"/>
    <n v="0"/>
    <x v="0"/>
    <n v="0"/>
    <m/>
    <s v="No aplica"/>
    <s v="No aplica"/>
    <s v="No aplica"/>
  </r>
  <r>
    <s v="Cali"/>
    <d v="2026-10-13T00:00:00"/>
    <x v="0"/>
    <x v="0"/>
    <n v="1800"/>
    <x v="0"/>
    <x v="4"/>
    <x v="0"/>
    <x v="0"/>
    <x v="3"/>
    <n v="0"/>
    <s v="BODEGA"/>
    <n v="0"/>
    <n v="0"/>
    <x v="0"/>
    <n v="0"/>
    <m/>
    <s v="No aplica"/>
    <s v="No aplica"/>
    <s v="No aplica"/>
  </r>
  <r>
    <s v="Cali"/>
    <d v="2026-10-13T00:00:00"/>
    <x v="2"/>
    <x v="0"/>
    <n v="795"/>
    <x v="0"/>
    <x v="4"/>
    <x v="0"/>
    <x v="0"/>
    <x v="3"/>
    <n v="0"/>
    <s v="BODEGA"/>
    <n v="0"/>
    <n v="0"/>
    <x v="0"/>
    <n v="0"/>
    <m/>
    <s v="No aplica"/>
    <s v="No aplica"/>
    <s v="No aplica"/>
  </r>
  <r>
    <s v="Cucuta"/>
    <d v="2026-10-13T00:00:00"/>
    <x v="1"/>
    <x v="12"/>
    <n v="1500"/>
    <x v="12"/>
    <x v="5"/>
    <x v="0"/>
    <x v="0"/>
    <x v="1"/>
    <n v="0"/>
    <s v="BODEGA"/>
    <n v="0"/>
    <n v="0"/>
    <x v="0"/>
    <n v="0"/>
    <m/>
    <s v="No aplica"/>
    <s v="No aplica"/>
    <s v="No aplica"/>
  </r>
  <r>
    <s v="Cucuta"/>
    <d v="2026-10-13T00:00:00"/>
    <x v="1"/>
    <x v="5"/>
    <n v="76477"/>
    <x v="5"/>
    <x v="5"/>
    <x v="2"/>
    <x v="0"/>
    <x v="1"/>
    <n v="0"/>
    <s v="BODEGA"/>
    <n v="0"/>
    <n v="0"/>
    <x v="0"/>
    <n v="0"/>
    <m/>
    <s v="No aplica"/>
    <s v="No aplica"/>
    <s v="No aplica"/>
  </r>
  <r>
    <s v="Cucuta"/>
    <d v="2026-10-13T00:00:00"/>
    <x v="6"/>
    <x v="5"/>
    <n v="17223"/>
    <x v="5"/>
    <x v="5"/>
    <x v="2"/>
    <x v="0"/>
    <x v="1"/>
    <n v="0"/>
    <s v="BODEGA"/>
    <n v="0"/>
    <n v="0"/>
    <x v="0"/>
    <n v="0"/>
    <m/>
    <s v="No aplica"/>
    <s v="No aplica"/>
    <s v="No aplica"/>
  </r>
  <r>
    <s v="Cucuta"/>
    <d v="2026-10-13T00:00:00"/>
    <x v="1"/>
    <x v="6"/>
    <n v="1800"/>
    <x v="6"/>
    <x v="5"/>
    <x v="0"/>
    <x v="0"/>
    <x v="1"/>
    <n v="0"/>
    <s v="BODEGA"/>
    <n v="0"/>
    <n v="0"/>
    <x v="0"/>
    <n v="0"/>
    <m/>
    <s v="No aplica"/>
    <s v="No aplica"/>
    <s v="No aplica"/>
  </r>
  <r>
    <s v="Cucuta"/>
    <d v="2026-10-13T00:00:00"/>
    <x v="0"/>
    <x v="7"/>
    <n v="40127"/>
    <x v="7"/>
    <x v="5"/>
    <x v="2"/>
    <x v="2"/>
    <x v="1"/>
    <n v="0"/>
    <s v="BODEGA"/>
    <n v="0"/>
    <n v="0"/>
    <x v="0"/>
    <n v="0"/>
    <m/>
    <s v="No aplica"/>
    <s v="No aplica"/>
    <s v="No aplica"/>
  </r>
  <r>
    <s v="Cucuta"/>
    <d v="2026-10-13T00:00:00"/>
    <x v="1"/>
    <x v="15"/>
    <n v="1080"/>
    <x v="15"/>
    <x v="5"/>
    <x v="0"/>
    <x v="1"/>
    <x v="1"/>
    <n v="0"/>
    <s v="BODEGA"/>
    <n v="0"/>
    <n v="0"/>
    <x v="1"/>
    <n v="0"/>
    <m/>
    <s v="No aplica"/>
    <s v="No aplica"/>
    <s v="No aplica"/>
  </r>
  <r>
    <s v="Cucuta"/>
    <d v="2026-10-13T00:00:00"/>
    <x v="1"/>
    <x v="0"/>
    <n v="2445"/>
    <x v="0"/>
    <x v="5"/>
    <x v="0"/>
    <x v="0"/>
    <x v="1"/>
    <n v="0"/>
    <s v="BODEGA"/>
    <n v="0"/>
    <n v="0"/>
    <x v="0"/>
    <n v="0"/>
    <m/>
    <s v="No aplica"/>
    <s v="No aplica"/>
    <s v="No aplica"/>
  </r>
  <r>
    <s v="Cucuta"/>
    <d v="2026-10-13T00:00:00"/>
    <x v="0"/>
    <x v="0"/>
    <n v="1920"/>
    <x v="0"/>
    <x v="5"/>
    <x v="0"/>
    <x v="0"/>
    <x v="1"/>
    <n v="0"/>
    <s v="BODEGA"/>
    <n v="0"/>
    <n v="0"/>
    <x v="0"/>
    <n v="0"/>
    <m/>
    <s v="No aplica"/>
    <s v="No aplica"/>
    <s v="No aplica"/>
  </r>
  <r>
    <s v="Cucuta"/>
    <d v="2026-10-13T00:00:00"/>
    <x v="7"/>
    <x v="29"/>
    <n v="4320"/>
    <x v="29"/>
    <x v="5"/>
    <x v="0"/>
    <x v="4"/>
    <x v="1"/>
    <n v="0"/>
    <s v="BODEGA"/>
    <n v="0"/>
    <n v="0"/>
    <x v="0"/>
    <n v="0"/>
    <m/>
    <s v="No aplica"/>
    <s v="No aplica"/>
    <s v="No aplica"/>
  </r>
  <r>
    <s v="Cucuta"/>
    <d v="2026-10-13T00:00:00"/>
    <x v="1"/>
    <x v="29"/>
    <n v="8640"/>
    <x v="29"/>
    <x v="5"/>
    <x v="0"/>
    <x v="4"/>
    <x v="1"/>
    <n v="0"/>
    <s v="BODEGA"/>
    <n v="0"/>
    <n v="0"/>
    <x v="0"/>
    <n v="0"/>
    <m/>
    <s v="No aplica"/>
    <s v="No aplica"/>
    <s v="No aplica"/>
  </r>
  <r>
    <s v="Cucuta"/>
    <d v="2026-10-13T00:00:00"/>
    <x v="7"/>
    <x v="30"/>
    <n v="84240"/>
    <x v="30"/>
    <x v="5"/>
    <x v="0"/>
    <x v="5"/>
    <x v="1"/>
    <n v="0"/>
    <s v="BODEGA"/>
    <n v="0"/>
    <n v="0"/>
    <x v="0"/>
    <n v="0"/>
    <m/>
    <s v="No aplica"/>
    <s v="No aplica"/>
    <s v="No aplica"/>
  </r>
  <r>
    <s v="Cucuta"/>
    <d v="2026-10-13T00:00:00"/>
    <x v="1"/>
    <x v="30"/>
    <n v="8640"/>
    <x v="30"/>
    <x v="5"/>
    <x v="0"/>
    <x v="5"/>
    <x v="1"/>
    <n v="0"/>
    <s v="BODEGA"/>
    <n v="0"/>
    <n v="0"/>
    <x v="0"/>
    <n v="0"/>
    <m/>
    <s v="No aplica"/>
    <s v="No aplica"/>
    <s v="No aplica"/>
  </r>
  <r>
    <s v="Cucuta"/>
    <d v="2026-10-13T00:00:00"/>
    <x v="3"/>
    <x v="30"/>
    <n v="8640"/>
    <x v="30"/>
    <x v="5"/>
    <x v="0"/>
    <x v="5"/>
    <x v="1"/>
    <n v="0"/>
    <s v="BODEGA"/>
    <n v="0"/>
    <n v="0"/>
    <x v="0"/>
    <n v="0"/>
    <m/>
    <s v="No aplica"/>
    <s v="No aplica"/>
    <s v="No aplica"/>
  </r>
  <r>
    <s v="Medellin"/>
    <d v="2026-10-13T00:00:00"/>
    <x v="0"/>
    <x v="4"/>
    <n v="34560"/>
    <x v="4"/>
    <x v="6"/>
    <x v="2"/>
    <x v="1"/>
    <x v="3"/>
    <n v="0"/>
    <s v="BODEGA"/>
    <n v="0"/>
    <n v="0"/>
    <x v="0"/>
    <n v="0"/>
    <m/>
    <s v="No aplica"/>
    <s v="No aplica"/>
    <s v="No aplica"/>
  </r>
  <r>
    <s v="Medellin"/>
    <d v="2026-10-13T00:00:00"/>
    <x v="6"/>
    <x v="4"/>
    <n v="84240"/>
    <x v="4"/>
    <x v="6"/>
    <x v="2"/>
    <x v="1"/>
    <x v="3"/>
    <n v="0"/>
    <s v="BODEGA"/>
    <n v="0"/>
    <n v="0"/>
    <x v="0"/>
    <n v="0"/>
    <m/>
    <s v="No aplica"/>
    <s v="No aplica"/>
    <s v="No aplica"/>
  </r>
  <r>
    <s v="Medellin"/>
    <d v="2026-10-13T00:00:00"/>
    <x v="2"/>
    <x v="4"/>
    <n v="49320"/>
    <x v="4"/>
    <x v="6"/>
    <x v="2"/>
    <x v="1"/>
    <x v="3"/>
    <n v="0"/>
    <s v="BODEGA"/>
    <n v="0"/>
    <n v="0"/>
    <x v="0"/>
    <n v="0"/>
    <m/>
    <s v="No aplica"/>
    <s v="No aplica"/>
    <s v="No aplica"/>
  </r>
  <r>
    <s v="Medellin"/>
    <d v="2026-10-13T00:00:00"/>
    <x v="3"/>
    <x v="4"/>
    <n v="83700"/>
    <x v="4"/>
    <x v="6"/>
    <x v="2"/>
    <x v="1"/>
    <x v="3"/>
    <n v="0"/>
    <s v="BODEGA"/>
    <n v="0"/>
    <n v="0"/>
    <x v="0"/>
    <n v="0"/>
    <m/>
    <s v="No aplica"/>
    <s v="No aplica"/>
    <s v="No aplica"/>
  </r>
  <r>
    <s v="Medellin"/>
    <d v="2026-10-13T00:00:00"/>
    <x v="4"/>
    <x v="4"/>
    <n v="4260"/>
    <x v="4"/>
    <x v="6"/>
    <x v="2"/>
    <x v="1"/>
    <x v="3"/>
    <n v="0"/>
    <s v="BODEGA"/>
    <n v="0"/>
    <n v="0"/>
    <x v="0"/>
    <n v="0"/>
    <m/>
    <s v="No aplica"/>
    <s v="No aplica"/>
    <s v="No aplica"/>
  </r>
  <r>
    <s v="Medellin"/>
    <d v="2026-10-13T00:00:00"/>
    <x v="5"/>
    <x v="4"/>
    <n v="34560"/>
    <x v="4"/>
    <x v="6"/>
    <x v="2"/>
    <x v="1"/>
    <x v="3"/>
    <n v="0"/>
    <s v="BODEGA"/>
    <n v="0"/>
    <n v="0"/>
    <x v="0"/>
    <n v="0"/>
    <m/>
    <s v="No aplica"/>
    <s v="No aplica"/>
    <s v="No aplica"/>
  </r>
  <r>
    <s v="Medellin"/>
    <d v="2026-10-13T00:00:00"/>
    <x v="1"/>
    <x v="5"/>
    <n v="86400"/>
    <x v="5"/>
    <x v="6"/>
    <x v="2"/>
    <x v="0"/>
    <x v="3"/>
    <n v="0"/>
    <s v="BODEGA"/>
    <n v="0"/>
    <n v="0"/>
    <x v="0"/>
    <n v="0"/>
    <m/>
    <s v="No aplica"/>
    <s v="No aplica"/>
    <s v="No aplica"/>
  </r>
  <r>
    <s v="Medellin"/>
    <d v="2026-10-13T00:00:00"/>
    <x v="0"/>
    <x v="5"/>
    <n v="43200"/>
    <x v="5"/>
    <x v="6"/>
    <x v="2"/>
    <x v="0"/>
    <x v="3"/>
    <n v="0"/>
    <s v="BODEGA"/>
    <n v="0"/>
    <n v="0"/>
    <x v="0"/>
    <n v="0"/>
    <m/>
    <s v="No aplica"/>
    <s v="No aplica"/>
    <s v="No aplica"/>
  </r>
  <r>
    <s v="Medellin"/>
    <d v="2026-10-13T00:00:00"/>
    <x v="3"/>
    <x v="14"/>
    <n v="31920"/>
    <x v="14"/>
    <x v="6"/>
    <x v="0"/>
    <x v="1"/>
    <x v="3"/>
    <n v="0"/>
    <s v="BODEGA"/>
    <n v="0"/>
    <n v="0"/>
    <x v="0"/>
    <n v="0"/>
    <m/>
    <s v="No aplica"/>
    <s v="No aplica"/>
    <s v="No aplica"/>
  </r>
  <r>
    <s v="Medellin"/>
    <d v="2026-10-13T00:00:00"/>
    <x v="1"/>
    <x v="6"/>
    <n v="8040"/>
    <x v="6"/>
    <x v="6"/>
    <x v="0"/>
    <x v="0"/>
    <x v="3"/>
    <n v="0"/>
    <s v="BODEGA"/>
    <n v="0"/>
    <n v="0"/>
    <x v="0"/>
    <n v="0"/>
    <m/>
    <s v="No aplica"/>
    <s v="No aplica"/>
    <s v="No aplica"/>
  </r>
  <r>
    <s v="Medellin"/>
    <d v="2026-10-13T00:00:00"/>
    <x v="3"/>
    <x v="13"/>
    <n v="4726"/>
    <x v="13"/>
    <x v="6"/>
    <x v="2"/>
    <x v="3"/>
    <x v="3"/>
    <n v="0"/>
    <s v="BODEGA"/>
    <n v="0"/>
    <n v="0"/>
    <x v="0"/>
    <n v="0"/>
    <m/>
    <s v="No aplica"/>
    <s v="No aplica"/>
    <s v="No aplica"/>
  </r>
  <r>
    <s v="Medellin"/>
    <d v="2026-10-13T00:00:00"/>
    <x v="3"/>
    <x v="7"/>
    <n v="6240"/>
    <x v="7"/>
    <x v="6"/>
    <x v="2"/>
    <x v="2"/>
    <x v="3"/>
    <n v="0"/>
    <s v="BODEGA"/>
    <n v="0"/>
    <n v="0"/>
    <x v="0"/>
    <n v="0"/>
    <m/>
    <s v="No aplica"/>
    <s v="No aplica"/>
    <s v="No aplica"/>
  </r>
  <r>
    <s v="Medellin"/>
    <d v="2026-10-13T00:00:00"/>
    <x v="1"/>
    <x v="9"/>
    <n v="9000"/>
    <x v="9"/>
    <x v="6"/>
    <x v="0"/>
    <x v="1"/>
    <x v="3"/>
    <n v="0"/>
    <s v="BODEGA"/>
    <n v="0"/>
    <n v="0"/>
    <x v="0"/>
    <n v="0"/>
    <m/>
    <s v="No aplica"/>
    <s v="No aplica"/>
    <s v="No aplica"/>
  </r>
  <r>
    <s v="Medellin"/>
    <d v="2026-10-13T00:00:00"/>
    <x v="0"/>
    <x v="9"/>
    <n v="5100"/>
    <x v="9"/>
    <x v="6"/>
    <x v="0"/>
    <x v="1"/>
    <x v="3"/>
    <n v="0"/>
    <s v="BODEGA"/>
    <n v="0"/>
    <n v="0"/>
    <x v="0"/>
    <n v="0"/>
    <m/>
    <s v="No aplica"/>
    <s v="No aplica"/>
    <s v="No aplica"/>
  </r>
  <r>
    <s v="Medellin"/>
    <d v="2026-10-13T00:00:00"/>
    <x v="1"/>
    <x v="12"/>
    <n v="9000"/>
    <x v="12"/>
    <x v="6"/>
    <x v="0"/>
    <x v="0"/>
    <x v="3"/>
    <n v="0"/>
    <s v="BODEGA"/>
    <n v="0"/>
    <n v="0"/>
    <x v="0"/>
    <n v="0"/>
    <m/>
    <s v="No aplica"/>
    <s v="No aplica"/>
    <s v="No aplica"/>
  </r>
  <r>
    <s v="Medellin"/>
    <d v="2026-10-13T00:00:00"/>
    <x v="3"/>
    <x v="12"/>
    <n v="900"/>
    <x v="12"/>
    <x v="6"/>
    <x v="0"/>
    <x v="0"/>
    <x v="3"/>
    <n v="0"/>
    <s v="BODEGA"/>
    <n v="0"/>
    <n v="0"/>
    <x v="0"/>
    <n v="0"/>
    <m/>
    <s v="No aplica"/>
    <s v="No aplica"/>
    <s v="No aplica"/>
  </r>
  <r>
    <s v="Medellin"/>
    <d v="2026-10-13T00:00:00"/>
    <x v="5"/>
    <x v="3"/>
    <n v="30000"/>
    <x v="3"/>
    <x v="6"/>
    <x v="0"/>
    <x v="0"/>
    <x v="3"/>
    <n v="0"/>
    <s v="BODEGA"/>
    <n v="0"/>
    <n v="0"/>
    <x v="0"/>
    <n v="0"/>
    <m/>
    <s v="No aplica"/>
    <s v="No aplica"/>
    <s v="No aplica"/>
  </r>
  <r>
    <s v="Medellin"/>
    <d v="2026-10-13T00:00:00"/>
    <x v="1"/>
    <x v="3"/>
    <n v="24000"/>
    <x v="3"/>
    <x v="6"/>
    <x v="0"/>
    <x v="0"/>
    <x v="3"/>
    <n v="0"/>
    <s v="BODEGA"/>
    <n v="0"/>
    <n v="0"/>
    <x v="0"/>
    <n v="0"/>
    <m/>
    <s v="No aplica"/>
    <s v="No aplica"/>
    <s v="No aplica"/>
  </r>
  <r>
    <s v="Medellin"/>
    <d v="2026-10-13T00:00:00"/>
    <x v="3"/>
    <x v="3"/>
    <n v="1800"/>
    <x v="3"/>
    <x v="6"/>
    <x v="0"/>
    <x v="0"/>
    <x v="3"/>
    <n v="0"/>
    <s v="BODEGA"/>
    <n v="0"/>
    <n v="0"/>
    <x v="0"/>
    <n v="0"/>
    <m/>
    <s v="No aplica"/>
    <s v="No aplica"/>
    <s v="No aplica"/>
  </r>
  <r>
    <s v="Medellin"/>
    <d v="2026-10-13T00:00:00"/>
    <x v="3"/>
    <x v="2"/>
    <n v="15000"/>
    <x v="2"/>
    <x v="6"/>
    <x v="0"/>
    <x v="1"/>
    <x v="3"/>
    <n v="0"/>
    <s v="BODEGA"/>
    <n v="0"/>
    <n v="0"/>
    <x v="0"/>
    <n v="0"/>
    <m/>
    <s v="No aplica"/>
    <s v="No aplica"/>
    <s v="No aplica"/>
  </r>
  <r>
    <s v="Medellin"/>
    <d v="2026-10-13T00:00:00"/>
    <x v="2"/>
    <x v="10"/>
    <n v="840"/>
    <x v="10"/>
    <x v="6"/>
    <x v="0"/>
    <x v="0"/>
    <x v="3"/>
    <n v="0"/>
    <s v="BODEGA"/>
    <n v="0"/>
    <n v="0"/>
    <x v="0"/>
    <n v="0"/>
    <m/>
    <s v="No aplica"/>
    <s v="No aplica"/>
    <s v="No aplica"/>
  </r>
  <r>
    <s v="Medellin"/>
    <d v="2026-10-13T00:00:00"/>
    <x v="7"/>
    <x v="31"/>
    <n v="600"/>
    <x v="31"/>
    <x v="6"/>
    <x v="0"/>
    <x v="1"/>
    <x v="3"/>
    <n v="0"/>
    <s v="BODEGA"/>
    <n v="0"/>
    <n v="0"/>
    <x v="0"/>
    <n v="0"/>
    <m/>
    <s v="No aplica"/>
    <s v="No aplica"/>
    <s v="No aplica"/>
  </r>
  <r>
    <s v="Medellin"/>
    <d v="2026-10-13T00:00:00"/>
    <x v="7"/>
    <x v="11"/>
    <n v="3600"/>
    <x v="11"/>
    <x v="6"/>
    <x v="0"/>
    <x v="0"/>
    <x v="3"/>
    <n v="0"/>
    <s v="BODEGA"/>
    <n v="0"/>
    <n v="0"/>
    <x v="0"/>
    <n v="0"/>
    <m/>
    <s v="No aplica"/>
    <s v="No aplica"/>
    <s v="No aplica"/>
  </r>
  <r>
    <s v="Medellin"/>
    <d v="2026-10-13T00:00:00"/>
    <x v="7"/>
    <x v="32"/>
    <n v="600"/>
    <x v="32"/>
    <x v="6"/>
    <x v="0"/>
    <x v="0"/>
    <x v="3"/>
    <n v="0"/>
    <s v="BODEGA"/>
    <n v="0"/>
    <n v="0"/>
    <x v="0"/>
    <n v="0"/>
    <m/>
    <s v="No aplica"/>
    <s v="No aplica"/>
    <s v="No aplica"/>
  </r>
  <r>
    <s v="Medellin"/>
    <d v="2026-10-13T00:00:00"/>
    <x v="5"/>
    <x v="5"/>
    <n v="17200"/>
    <x v="5"/>
    <x v="6"/>
    <x v="2"/>
    <x v="0"/>
    <x v="3"/>
    <n v="0"/>
    <s v="BODEGA"/>
    <n v="0"/>
    <n v="0"/>
    <x v="0"/>
    <n v="0"/>
    <m/>
    <s v="No aplica"/>
    <s v="No aplica"/>
    <s v="No aplica"/>
  </r>
  <r>
    <s v="Monteria"/>
    <d v="2026-10-13T00:00:00"/>
    <x v="0"/>
    <x v="0"/>
    <n v="1710"/>
    <x v="0"/>
    <x v="7"/>
    <x v="0"/>
    <x v="0"/>
    <x v="0"/>
    <n v="0"/>
    <s v="BODEGA"/>
    <n v="0"/>
    <n v="0"/>
    <x v="0"/>
    <n v="0"/>
    <m/>
    <s v="No aplica"/>
    <s v="No aplica"/>
    <s v="No aplica"/>
  </r>
  <r>
    <s v="Monteria"/>
    <d v="2026-10-13T00:00:00"/>
    <x v="0"/>
    <x v="7"/>
    <n v="73570"/>
    <x v="7"/>
    <x v="7"/>
    <x v="2"/>
    <x v="2"/>
    <x v="0"/>
    <n v="0"/>
    <s v="BODEGA"/>
    <n v="0"/>
    <n v="0"/>
    <x v="0"/>
    <n v="0"/>
    <m/>
    <s v="No aplica"/>
    <s v="No aplica"/>
    <s v="No aplica"/>
  </r>
  <r>
    <s v="Monteria"/>
    <d v="2026-10-13T00:00:00"/>
    <x v="9"/>
    <x v="7"/>
    <n v="33636"/>
    <x v="7"/>
    <x v="7"/>
    <x v="2"/>
    <x v="2"/>
    <x v="0"/>
    <n v="0"/>
    <s v="BODEGA"/>
    <n v="0"/>
    <n v="0"/>
    <x v="0"/>
    <n v="0"/>
    <m/>
    <s v="No aplica"/>
    <s v="No aplica"/>
    <s v="No aplica"/>
  </r>
  <r>
    <s v="Monteria"/>
    <d v="2026-10-13T00:00:00"/>
    <x v="0"/>
    <x v="5"/>
    <n v="17601"/>
    <x v="5"/>
    <x v="7"/>
    <x v="2"/>
    <x v="0"/>
    <x v="0"/>
    <n v="0"/>
    <s v="BODEGA"/>
    <n v="0"/>
    <n v="0"/>
    <x v="0"/>
    <n v="0"/>
    <m/>
    <s v="No aplica"/>
    <s v="No aplica"/>
    <s v="No aplica"/>
  </r>
  <r>
    <s v="Santa Marta"/>
    <d v="2026-10-13T00:00:00"/>
    <x v="2"/>
    <x v="31"/>
    <n v="300"/>
    <x v="31"/>
    <x v="8"/>
    <x v="0"/>
    <x v="1"/>
    <x v="0"/>
    <n v="0"/>
    <s v="BODEGA"/>
    <n v="0"/>
    <n v="0"/>
    <x v="0"/>
    <n v="0"/>
    <m/>
    <s v="No aplica"/>
    <s v="No aplica"/>
    <s v="No aplica"/>
  </r>
  <r>
    <s v="Santa Marta"/>
    <d v="2026-10-13T00:00:00"/>
    <x v="2"/>
    <x v="33"/>
    <n v="1020"/>
    <x v="33"/>
    <x v="8"/>
    <x v="0"/>
    <x v="5"/>
    <x v="0"/>
    <n v="0"/>
    <s v="BODEGA"/>
    <n v="0"/>
    <n v="0"/>
    <x v="0"/>
    <n v="0"/>
    <m/>
    <s v="No aplica"/>
    <s v="No aplica"/>
    <s v="No aplica"/>
  </r>
  <r>
    <s v="Santa Marta"/>
    <d v="2026-10-13T00:00:00"/>
    <x v="2"/>
    <x v="34"/>
    <n v="1020"/>
    <x v="34"/>
    <x v="8"/>
    <x v="0"/>
    <x v="6"/>
    <x v="0"/>
    <n v="0"/>
    <s v="BODEGA"/>
    <n v="0"/>
    <n v="0"/>
    <x v="0"/>
    <n v="0"/>
    <m/>
    <s v="No aplica"/>
    <s v="No aplica"/>
    <s v="No aplica"/>
  </r>
  <r>
    <s v="Santa Marta"/>
    <d v="2026-10-13T00:00:00"/>
    <x v="3"/>
    <x v="5"/>
    <n v="10242"/>
    <x v="5"/>
    <x v="8"/>
    <x v="2"/>
    <x v="0"/>
    <x v="0"/>
    <n v="0"/>
    <s v="BODEGA"/>
    <n v="0"/>
    <n v="0"/>
    <x v="0"/>
    <n v="0"/>
    <m/>
    <s v="No aplica"/>
    <s v="No aplica"/>
    <s v="No aplica"/>
  </r>
  <r>
    <s v="Santa Marta"/>
    <d v="2026-10-13T00:00:00"/>
    <x v="3"/>
    <x v="7"/>
    <n v="16990"/>
    <x v="7"/>
    <x v="8"/>
    <x v="2"/>
    <x v="2"/>
    <x v="0"/>
    <n v="0"/>
    <s v="BODEGA"/>
    <n v="0"/>
    <n v="0"/>
    <x v="0"/>
    <n v="0"/>
    <m/>
    <s v="No aplica"/>
    <s v="No aplica"/>
    <s v="No aplica"/>
  </r>
  <r>
    <s v="Santa Marta"/>
    <d v="2026-10-13T00:00:00"/>
    <x v="2"/>
    <x v="24"/>
    <n v="15"/>
    <x v="24"/>
    <x v="8"/>
    <x v="0"/>
    <x v="1"/>
    <x v="0"/>
    <n v="0"/>
    <s v="BODEGA"/>
    <n v="0"/>
    <n v="0"/>
    <x v="0"/>
    <n v="0"/>
    <m/>
    <s v="No aplica"/>
    <s v="No aplica"/>
    <s v="No aplica"/>
  </r>
  <r>
    <s v="Santa Marta"/>
    <d v="2026-10-13T00:00:00"/>
    <x v="2"/>
    <x v="23"/>
    <n v="12"/>
    <x v="23"/>
    <x v="8"/>
    <x v="0"/>
    <x v="0"/>
    <x v="0"/>
    <n v="0"/>
    <s v="BODEGA"/>
    <n v="0"/>
    <n v="0"/>
    <x v="0"/>
    <n v="0"/>
    <m/>
    <s v="No aplica"/>
    <s v="No aplica"/>
    <s v="No aplica"/>
  </r>
  <r>
    <s v="Santa Marta"/>
    <d v="2026-10-13T00:00:00"/>
    <x v="2"/>
    <x v="22"/>
    <n v="90"/>
    <x v="22"/>
    <x v="8"/>
    <x v="0"/>
    <x v="0"/>
    <x v="0"/>
    <n v="0"/>
    <s v="BODEGA"/>
    <n v="0"/>
    <n v="0"/>
    <x v="0"/>
    <n v="0"/>
    <m/>
    <s v="No aplica"/>
    <s v="No aplica"/>
    <s v="No aplica"/>
  </r>
  <r>
    <s v="Valledupar"/>
    <d v="2026-10-13T00:00:00"/>
    <x v="0"/>
    <x v="7"/>
    <n v="70726"/>
    <x v="7"/>
    <x v="9"/>
    <x v="2"/>
    <x v="2"/>
    <x v="0"/>
    <n v="0"/>
    <s v="BODEGA"/>
    <n v="0"/>
    <n v="0"/>
    <x v="0"/>
    <n v="0"/>
    <m/>
    <s v="No aplica"/>
    <s v="No aplica"/>
    <s v="No aplica"/>
  </r>
  <r>
    <s v="Valledupar"/>
    <d v="2026-10-13T00:00:00"/>
    <x v="1"/>
    <x v="7"/>
    <n v="115119"/>
    <x v="7"/>
    <x v="9"/>
    <x v="2"/>
    <x v="2"/>
    <x v="0"/>
    <n v="0"/>
    <s v="BODEGA"/>
    <n v="0"/>
    <n v="0"/>
    <x v="0"/>
    <n v="0"/>
    <m/>
    <s v="No aplica"/>
    <s v="No aplica"/>
    <s v="No aplica"/>
  </r>
  <r>
    <s v="Valledupar"/>
    <d v="2026-10-13T00:00:00"/>
    <x v="1"/>
    <x v="0"/>
    <n v="3600"/>
    <x v="0"/>
    <x v="9"/>
    <x v="0"/>
    <x v="0"/>
    <x v="0"/>
    <n v="0"/>
    <s v="BODEGA"/>
    <n v="0"/>
    <n v="0"/>
    <x v="0"/>
    <n v="0"/>
    <m/>
    <s v="No aplica"/>
    <s v="No aplica"/>
    <s v="No aplica"/>
  </r>
  <r>
    <s v="Alka1"/>
    <d v="2026-10-13T00:00:00"/>
    <x v="5"/>
    <x v="35"/>
    <n v="98"/>
    <x v="35"/>
    <x v="10"/>
    <x v="3"/>
    <x v="7"/>
    <x v="4"/>
    <n v="0"/>
    <s v="PLANTA CLASIFICACION"/>
    <n v="0"/>
    <n v="0"/>
    <x v="0"/>
    <n v="0"/>
    <m/>
    <s v="No aplica"/>
    <s v="No aplica"/>
    <s v="No aplica"/>
  </r>
  <r>
    <s v="Alka1"/>
    <d v="2026-10-13T00:00:00"/>
    <x v="7"/>
    <x v="35"/>
    <n v="4770"/>
    <x v="35"/>
    <x v="10"/>
    <x v="3"/>
    <x v="7"/>
    <x v="4"/>
    <n v="0"/>
    <s v="PLANTA CLASIFICACION"/>
    <n v="0"/>
    <n v="0"/>
    <x v="0"/>
    <n v="0"/>
    <m/>
    <s v="No aplica"/>
    <s v="No aplica"/>
    <s v="No aplica"/>
  </r>
  <r>
    <s v="Alka1"/>
    <d v="2026-10-13T00:00:00"/>
    <x v="8"/>
    <x v="35"/>
    <n v="4344"/>
    <x v="35"/>
    <x v="10"/>
    <x v="3"/>
    <x v="7"/>
    <x v="4"/>
    <n v="0"/>
    <s v="PLANTA CLASIFICACION"/>
    <n v="0"/>
    <n v="0"/>
    <x v="0"/>
    <n v="0"/>
    <m/>
    <s v="No aplica"/>
    <s v="No aplica"/>
    <s v="No aplica"/>
  </r>
  <r>
    <s v="Alka1"/>
    <d v="2026-10-13T00:00:00"/>
    <x v="8"/>
    <x v="2"/>
    <n v="39000"/>
    <x v="2"/>
    <x v="10"/>
    <x v="0"/>
    <x v="1"/>
    <x v="4"/>
    <n v="0"/>
    <s v="PLANTA CLASIFICACION"/>
    <n v="0"/>
    <n v="0"/>
    <x v="0"/>
    <n v="0"/>
    <m/>
    <s v="No aplica"/>
    <s v="No aplica"/>
    <s v="No aplica"/>
  </r>
  <r>
    <s v="Alka1"/>
    <d v="2026-10-13T00:00:00"/>
    <x v="5"/>
    <x v="13"/>
    <n v="40"/>
    <x v="13"/>
    <x v="10"/>
    <x v="2"/>
    <x v="3"/>
    <x v="4"/>
    <n v="0"/>
    <s v="PLANTA CLASIFICACION"/>
    <n v="0"/>
    <n v="0"/>
    <x v="0"/>
    <n v="0"/>
    <m/>
    <s v="No aplica"/>
    <s v="No aplica"/>
    <s v="No aplica"/>
  </r>
  <r>
    <s v="Alka1"/>
    <d v="2026-10-13T00:00:00"/>
    <x v="7"/>
    <x v="13"/>
    <n v="2748"/>
    <x v="13"/>
    <x v="10"/>
    <x v="2"/>
    <x v="3"/>
    <x v="4"/>
    <n v="0"/>
    <s v="PLANTA CLASIFICACION"/>
    <n v="0"/>
    <n v="0"/>
    <x v="0"/>
    <n v="0"/>
    <m/>
    <s v="No aplica"/>
    <s v="No aplica"/>
    <s v="No aplica"/>
  </r>
  <r>
    <s v="Alka1"/>
    <d v="2026-10-13T00:00:00"/>
    <x v="8"/>
    <x v="13"/>
    <n v="2471"/>
    <x v="13"/>
    <x v="10"/>
    <x v="2"/>
    <x v="3"/>
    <x v="4"/>
    <n v="0"/>
    <s v="PLANTA CLASIFICACION"/>
    <n v="0"/>
    <n v="0"/>
    <x v="0"/>
    <n v="0"/>
    <m/>
    <s v="No aplica"/>
    <s v="No aplica"/>
    <s v="No aplica"/>
  </r>
  <r>
    <s v="Alka1"/>
    <d v="2026-10-13T00:00:00"/>
    <x v="7"/>
    <x v="19"/>
    <n v="42393"/>
    <x v="19"/>
    <x v="10"/>
    <x v="3"/>
    <x v="4"/>
    <x v="4"/>
    <n v="0"/>
    <s v="PLANTA CLASIFICACION"/>
    <n v="0"/>
    <n v="0"/>
    <x v="0"/>
    <n v="0"/>
    <m/>
    <s v="No aplica"/>
    <s v="No aplica"/>
    <s v="No aplica"/>
  </r>
  <r>
    <s v="Alka1"/>
    <d v="2026-10-13T00:00:00"/>
    <x v="8"/>
    <x v="19"/>
    <n v="182400"/>
    <x v="19"/>
    <x v="10"/>
    <x v="3"/>
    <x v="4"/>
    <x v="4"/>
    <n v="0"/>
    <s v="PLANTA CLASIFICACION"/>
    <n v="0"/>
    <n v="0"/>
    <x v="0"/>
    <n v="0"/>
    <m/>
    <s v="No aplica"/>
    <s v="No aplica"/>
    <s v="No aplica"/>
  </r>
  <r>
    <s v="Alka1"/>
    <d v="2026-10-13T00:00:00"/>
    <x v="8"/>
    <x v="36"/>
    <n v="1989"/>
    <x v="36"/>
    <x v="10"/>
    <x v="3"/>
    <x v="6"/>
    <x v="4"/>
    <n v="0"/>
    <s v="PLANTA CLASIFICACION"/>
    <n v="0"/>
    <n v="0"/>
    <x v="0"/>
    <n v="0"/>
    <m/>
    <s v="No aplica"/>
    <s v="No aplica"/>
    <s v="No aplica"/>
  </r>
  <r>
    <s v="Alka1"/>
    <d v="2026-10-13T00:00:00"/>
    <x v="1"/>
    <x v="4"/>
    <n v="31317"/>
    <x v="4"/>
    <x v="10"/>
    <x v="2"/>
    <x v="1"/>
    <x v="4"/>
    <n v="0"/>
    <s v="PLANTA CLASIFICACION"/>
    <n v="0"/>
    <n v="0"/>
    <x v="0"/>
    <n v="0"/>
    <m/>
    <s v="No aplica"/>
    <s v="No aplica"/>
    <s v="No aplica"/>
  </r>
  <r>
    <s v="Alka1"/>
    <d v="2026-10-13T00:00:00"/>
    <x v="5"/>
    <x v="4"/>
    <n v="17160"/>
    <x v="4"/>
    <x v="10"/>
    <x v="2"/>
    <x v="1"/>
    <x v="4"/>
    <n v="0"/>
    <s v="PLANTA CLASIFICACION"/>
    <n v="0"/>
    <n v="0"/>
    <x v="0"/>
    <n v="0"/>
    <m/>
    <s v="No aplica"/>
    <s v="No aplica"/>
    <s v="No aplica"/>
  </r>
  <r>
    <s v="Alka1"/>
    <d v="2026-10-13T00:00:00"/>
    <x v="7"/>
    <x v="4"/>
    <n v="25819"/>
    <x v="4"/>
    <x v="10"/>
    <x v="2"/>
    <x v="1"/>
    <x v="4"/>
    <n v="0"/>
    <s v="PLANTA CLASIFICACION"/>
    <n v="0"/>
    <n v="0"/>
    <x v="0"/>
    <n v="0"/>
    <m/>
    <s v="No aplica"/>
    <s v="No aplica"/>
    <s v="No aplica"/>
  </r>
  <r>
    <s v="Alka1"/>
    <d v="2026-10-13T00:00:00"/>
    <x v="8"/>
    <x v="4"/>
    <n v="25740"/>
    <x v="4"/>
    <x v="10"/>
    <x v="2"/>
    <x v="1"/>
    <x v="4"/>
    <n v="0"/>
    <s v="PLANTA CLASIFICACION"/>
    <n v="0"/>
    <n v="0"/>
    <x v="0"/>
    <n v="0"/>
    <m/>
    <s v="No aplica"/>
    <s v="No aplica"/>
    <s v="No aplica"/>
  </r>
  <r>
    <s v="Alka1"/>
    <d v="2026-10-13T00:00:00"/>
    <x v="8"/>
    <x v="5"/>
    <n v="23256"/>
    <x v="5"/>
    <x v="10"/>
    <x v="2"/>
    <x v="0"/>
    <x v="4"/>
    <n v="0"/>
    <s v="PLANTA CLASIFICACION"/>
    <n v="0"/>
    <n v="0"/>
    <x v="0"/>
    <n v="0"/>
    <m/>
    <s v="No aplica"/>
    <s v="No aplica"/>
    <s v="No aplica"/>
  </r>
  <r>
    <s v="Alka1"/>
    <d v="2026-10-13T00:00:00"/>
    <x v="1"/>
    <x v="7"/>
    <n v="120"/>
    <x v="7"/>
    <x v="10"/>
    <x v="2"/>
    <x v="2"/>
    <x v="4"/>
    <n v="0"/>
    <s v="PLANTA CLASIFICACION"/>
    <n v="0"/>
    <n v="0"/>
    <x v="0"/>
    <n v="0"/>
    <m/>
    <s v="No aplica"/>
    <s v="No aplica"/>
    <s v="No aplica"/>
  </r>
  <r>
    <s v="Alka1"/>
    <d v="2026-10-13T00:00:00"/>
    <x v="8"/>
    <x v="20"/>
    <n v="302316"/>
    <x v="20"/>
    <x v="10"/>
    <x v="3"/>
    <x v="5"/>
    <x v="4"/>
    <n v="0"/>
    <s v="PLANTA CLASIFICACION"/>
    <n v="0"/>
    <n v="0"/>
    <x v="0"/>
    <n v="0"/>
    <m/>
    <s v="No aplica"/>
    <s v="No aplica"/>
    <s v="No aplica"/>
  </r>
  <r>
    <s v="Alka1"/>
    <d v="2026-10-13T00:00:00"/>
    <x v="8"/>
    <x v="37"/>
    <n v="3210"/>
    <x v="37"/>
    <x v="10"/>
    <x v="4"/>
    <x v="8"/>
    <x v="4"/>
    <n v="0"/>
    <s v="PLANTA CLASIFICACION"/>
    <n v="0"/>
    <n v="0"/>
    <x v="2"/>
    <n v="0"/>
    <n v="72002"/>
    <s v="No aplica"/>
    <s v="No aplica"/>
    <s v="No aplica"/>
  </r>
  <r>
    <s v="Alka1"/>
    <d v="2026-10-13T00:00:00"/>
    <x v="5"/>
    <x v="38"/>
    <n v="18109"/>
    <x v="38"/>
    <x v="10"/>
    <x v="4"/>
    <x v="8"/>
    <x v="4"/>
    <n v="0"/>
    <s v="PLANTA CLASIFICACION"/>
    <n v="0"/>
    <n v="0"/>
    <x v="3"/>
    <n v="0"/>
    <n v="73001"/>
    <s v="No aplica"/>
    <s v="No aplica"/>
    <s v="No aplica"/>
  </r>
  <r>
    <s v="Alka1"/>
    <d v="2026-10-13T00:00:00"/>
    <x v="7"/>
    <x v="38"/>
    <n v="23404"/>
    <x v="38"/>
    <x v="10"/>
    <x v="4"/>
    <x v="8"/>
    <x v="4"/>
    <n v="0"/>
    <s v="PLANTA CLASIFICACION"/>
    <n v="0"/>
    <n v="0"/>
    <x v="3"/>
    <n v="0"/>
    <n v="73001"/>
    <s v="No aplica"/>
    <s v="No aplica"/>
    <s v="No aplica"/>
  </r>
  <r>
    <s v="Alka1"/>
    <d v="2026-10-13T00:00:00"/>
    <x v="8"/>
    <x v="38"/>
    <n v="20910"/>
    <x v="38"/>
    <x v="10"/>
    <x v="4"/>
    <x v="8"/>
    <x v="4"/>
    <n v="0"/>
    <s v="PLANTA CLASIFICACION"/>
    <n v="0"/>
    <n v="0"/>
    <x v="3"/>
    <n v="0"/>
    <n v="73001"/>
    <s v="No aplica"/>
    <s v="No aplica"/>
    <s v="No aplica"/>
  </r>
  <r>
    <s v="Alka1"/>
    <d v="2026-10-13T00:00:00"/>
    <x v="6"/>
    <x v="39"/>
    <n v="4224"/>
    <x v="39"/>
    <x v="10"/>
    <x v="3"/>
    <x v="9"/>
    <x v="4"/>
    <n v="0"/>
    <s v="PLANTA CLASIFICACION"/>
    <n v="0"/>
    <n v="0"/>
    <x v="0"/>
    <n v="0"/>
    <n v="75201"/>
    <s v="Aplica"/>
    <s v="No aplica"/>
    <s v="No aplica"/>
  </r>
  <r>
    <s v="Alka1"/>
    <d v="2026-10-13T00:00:00"/>
    <x v="2"/>
    <x v="39"/>
    <n v="3206"/>
    <x v="39"/>
    <x v="10"/>
    <x v="3"/>
    <x v="9"/>
    <x v="4"/>
    <n v="0"/>
    <s v="PLANTA CLASIFICACION"/>
    <n v="0"/>
    <n v="0"/>
    <x v="0"/>
    <n v="0"/>
    <n v="75201"/>
    <s v="Aplica"/>
    <s v="No aplica"/>
    <s v="No aplica"/>
  </r>
  <r>
    <s v="Alka1"/>
    <d v="2026-10-13T00:00:00"/>
    <x v="0"/>
    <x v="39"/>
    <n v="5940"/>
    <x v="39"/>
    <x v="10"/>
    <x v="3"/>
    <x v="9"/>
    <x v="4"/>
    <n v="0"/>
    <s v="PLANTA CLASIFICACION"/>
    <n v="0"/>
    <n v="0"/>
    <x v="0"/>
    <n v="0"/>
    <n v="75201"/>
    <s v="Aplica"/>
    <s v="No aplica"/>
    <s v="No aplica"/>
  </r>
  <r>
    <s v="Alka1"/>
    <d v="2026-10-13T00:00:00"/>
    <x v="1"/>
    <x v="39"/>
    <n v="8038"/>
    <x v="39"/>
    <x v="10"/>
    <x v="3"/>
    <x v="9"/>
    <x v="4"/>
    <n v="0"/>
    <s v="PLANTA CLASIFICACION"/>
    <n v="0"/>
    <n v="0"/>
    <x v="0"/>
    <n v="0"/>
    <n v="75201"/>
    <s v="No aplica"/>
    <s v="No aplica"/>
    <s v="No aplica"/>
  </r>
  <r>
    <s v="Alka1"/>
    <d v="2026-10-13T00:00:00"/>
    <x v="7"/>
    <x v="39"/>
    <n v="1667"/>
    <x v="39"/>
    <x v="10"/>
    <x v="3"/>
    <x v="9"/>
    <x v="4"/>
    <n v="0"/>
    <s v="PLANTA CLASIFICACION"/>
    <n v="0"/>
    <n v="0"/>
    <x v="0"/>
    <n v="0"/>
    <n v="75201"/>
    <s v="No aplica"/>
    <s v="No aplica"/>
    <s v="No aplica"/>
  </r>
  <r>
    <s v="Alka1"/>
    <d v="2026-10-13T00:00:00"/>
    <x v="8"/>
    <x v="39"/>
    <n v="570"/>
    <x v="39"/>
    <x v="10"/>
    <x v="3"/>
    <x v="9"/>
    <x v="4"/>
    <n v="0"/>
    <s v="PLANTA CLASIFICACION"/>
    <n v="0"/>
    <n v="0"/>
    <x v="0"/>
    <n v="0"/>
    <n v="75201"/>
    <s v="No aplica"/>
    <s v="No aplica"/>
    <s v="No aplica"/>
  </r>
  <r>
    <s v="Alka1"/>
    <d v="2026-10-13T00:00:00"/>
    <x v="1"/>
    <x v="40"/>
    <n v="90"/>
    <x v="40"/>
    <x v="10"/>
    <x v="3"/>
    <x v="4"/>
    <x v="4"/>
    <n v="0"/>
    <s v="PLANTA CLASIFICACION"/>
    <n v="0"/>
    <n v="0"/>
    <x v="0"/>
    <n v="0"/>
    <n v="75301"/>
    <s v="No aplica"/>
    <s v="No aplica"/>
    <s v="No aplica"/>
  </r>
  <r>
    <s v="Alka1"/>
    <d v="2026-10-13T00:00:00"/>
    <x v="7"/>
    <x v="40"/>
    <n v="11280"/>
    <x v="40"/>
    <x v="10"/>
    <x v="3"/>
    <x v="4"/>
    <x v="4"/>
    <n v="0"/>
    <s v="PLANTA CLASIFICACION"/>
    <n v="0"/>
    <n v="0"/>
    <x v="0"/>
    <n v="0"/>
    <n v="75301"/>
    <s v="No aplica"/>
    <s v="No aplica"/>
    <s v="No aplica"/>
  </r>
  <r>
    <s v="Alka1"/>
    <d v="2026-10-13T00:00:00"/>
    <x v="8"/>
    <x v="40"/>
    <n v="4080"/>
    <x v="40"/>
    <x v="10"/>
    <x v="3"/>
    <x v="4"/>
    <x v="4"/>
    <n v="0"/>
    <s v="PLANTA CLASIFICACION"/>
    <n v="0"/>
    <n v="0"/>
    <x v="0"/>
    <n v="0"/>
    <n v="75301"/>
    <s v="No aplica"/>
    <s v="No aplica"/>
    <s v="No aplica"/>
  </r>
  <r>
    <s v="Alka1"/>
    <d v="2026-10-13T00:00:00"/>
    <x v="1"/>
    <x v="41"/>
    <n v="76"/>
    <x v="41"/>
    <x v="10"/>
    <x v="3"/>
    <x v="5"/>
    <x v="4"/>
    <n v="0"/>
    <s v="PLANTA CLASIFICACION"/>
    <n v="0"/>
    <n v="0"/>
    <x v="0"/>
    <n v="0"/>
    <n v="75401"/>
    <s v="No aplica"/>
    <s v="No aplica"/>
    <s v="No aplica"/>
  </r>
  <r>
    <s v="Alka1"/>
    <d v="2026-10-13T00:00:00"/>
    <x v="7"/>
    <x v="41"/>
    <n v="6287"/>
    <x v="41"/>
    <x v="10"/>
    <x v="3"/>
    <x v="5"/>
    <x v="4"/>
    <n v="0"/>
    <s v="PLANTA CLASIFICACION"/>
    <n v="0"/>
    <n v="0"/>
    <x v="0"/>
    <n v="0"/>
    <n v="75401"/>
    <s v="No aplica"/>
    <s v="No aplica"/>
    <s v="No aplica"/>
  </r>
  <r>
    <s v="Alka1"/>
    <d v="2026-10-13T00:00:00"/>
    <x v="8"/>
    <x v="41"/>
    <n v="3360"/>
    <x v="41"/>
    <x v="10"/>
    <x v="3"/>
    <x v="5"/>
    <x v="4"/>
    <n v="0"/>
    <s v="PLANTA CLASIFICACION"/>
    <n v="0"/>
    <n v="0"/>
    <x v="0"/>
    <n v="0"/>
    <n v="75401"/>
    <s v="No aplica"/>
    <s v="No aplica"/>
    <s v="No aplica"/>
  </r>
  <r>
    <s v="Alka1"/>
    <d v="2026-10-13T00:00:00"/>
    <x v="1"/>
    <x v="42"/>
    <n v="172"/>
    <x v="42"/>
    <x v="10"/>
    <x v="3"/>
    <x v="6"/>
    <x v="4"/>
    <n v="0"/>
    <s v="PLANTA CLASIFICACION"/>
    <n v="0"/>
    <n v="0"/>
    <x v="0"/>
    <n v="0"/>
    <n v="75501"/>
    <s v="No aplica"/>
    <s v="No aplica"/>
    <s v="No aplica"/>
  </r>
  <r>
    <s v="Alka1"/>
    <d v="2026-10-13T00:00:00"/>
    <x v="7"/>
    <x v="42"/>
    <n v="60"/>
    <x v="42"/>
    <x v="10"/>
    <x v="3"/>
    <x v="6"/>
    <x v="4"/>
    <n v="0"/>
    <s v="PLANTA CLASIFICACION"/>
    <n v="0"/>
    <n v="0"/>
    <x v="0"/>
    <n v="0"/>
    <n v="75501"/>
    <s v="No aplica"/>
    <s v="No aplica"/>
    <s v="No aplica"/>
  </r>
  <r>
    <s v="Alka1"/>
    <d v="2026-10-13T00:00:00"/>
    <x v="8"/>
    <x v="42"/>
    <n v="260"/>
    <x v="42"/>
    <x v="10"/>
    <x v="3"/>
    <x v="6"/>
    <x v="4"/>
    <n v="0"/>
    <s v="PLANTA CLASIFICACION"/>
    <n v="0"/>
    <n v="0"/>
    <x v="0"/>
    <n v="0"/>
    <n v="75501"/>
    <s v="No aplica"/>
    <s v="No aplica"/>
    <s v="No aplica"/>
  </r>
  <r>
    <s v="Alka1"/>
    <d v="2026-10-13T00:00:00"/>
    <x v="1"/>
    <x v="43"/>
    <n v="3300"/>
    <x v="43"/>
    <x v="10"/>
    <x v="4"/>
    <x v="8"/>
    <x v="4"/>
    <n v="0"/>
    <s v="PLANTA CLASIFICACION"/>
    <n v="0"/>
    <n v="0"/>
    <x v="4"/>
    <n v="0"/>
    <n v="79110"/>
    <s v="No aplica"/>
    <s v="No aplica"/>
    <s v="No aplica"/>
  </r>
  <r>
    <s v="Alka1"/>
    <d v="2026-10-13T00:00:00"/>
    <x v="5"/>
    <x v="43"/>
    <n v="10500"/>
    <x v="43"/>
    <x v="10"/>
    <x v="4"/>
    <x v="8"/>
    <x v="4"/>
    <n v="0"/>
    <s v="PLANTA CLASIFICACION"/>
    <n v="0"/>
    <n v="0"/>
    <x v="4"/>
    <n v="0"/>
    <n v="79110"/>
    <s v="No aplica"/>
    <s v="No aplica"/>
    <s v="No aplica"/>
  </r>
  <r>
    <s v="Alka1"/>
    <d v="2026-10-13T00:00:00"/>
    <x v="7"/>
    <x v="43"/>
    <n v="10200"/>
    <x v="43"/>
    <x v="10"/>
    <x v="4"/>
    <x v="8"/>
    <x v="4"/>
    <n v="0"/>
    <s v="PLANTA CLASIFICACION"/>
    <n v="0"/>
    <n v="0"/>
    <x v="4"/>
    <n v="0"/>
    <n v="79110"/>
    <s v="No aplica"/>
    <s v="No aplica"/>
    <s v="No aplica"/>
  </r>
  <r>
    <s v="Alka1"/>
    <d v="2026-10-13T00:00:00"/>
    <x v="8"/>
    <x v="43"/>
    <n v="7800"/>
    <x v="43"/>
    <x v="10"/>
    <x v="4"/>
    <x v="8"/>
    <x v="4"/>
    <n v="0"/>
    <s v="PLANTA CLASIFICACION"/>
    <n v="0"/>
    <n v="0"/>
    <x v="4"/>
    <n v="0"/>
    <n v="79110"/>
    <s v="No aplica"/>
    <s v="No aplica"/>
    <s v="No aplica"/>
  </r>
  <r>
    <s v="BE"/>
    <d v="2026-10-13T00:00:00"/>
    <x v="8"/>
    <x v="35"/>
    <n v="25544"/>
    <x v="35"/>
    <x v="11"/>
    <x v="3"/>
    <x v="7"/>
    <x v="4"/>
    <n v="0"/>
    <s v="PLANTA CLASIFICACION"/>
    <n v="0"/>
    <n v="0"/>
    <x v="0"/>
    <n v="0"/>
    <m/>
    <s v="No aplica"/>
    <s v="No aplica"/>
    <s v="No aplica"/>
  </r>
  <r>
    <s v="BE"/>
    <d v="2026-10-13T00:00:00"/>
    <x v="7"/>
    <x v="35"/>
    <n v="24677"/>
    <x v="35"/>
    <x v="11"/>
    <x v="3"/>
    <x v="7"/>
    <x v="4"/>
    <n v="0"/>
    <s v="PLANTA CLASIFICACION"/>
    <n v="0"/>
    <n v="0"/>
    <x v="0"/>
    <n v="0"/>
    <m/>
    <s v="No aplica"/>
    <s v="No aplica"/>
    <s v="No aplica"/>
  </r>
  <r>
    <s v="BE"/>
    <d v="2026-10-13T00:00:00"/>
    <x v="5"/>
    <x v="35"/>
    <n v="28691"/>
    <x v="35"/>
    <x v="11"/>
    <x v="3"/>
    <x v="7"/>
    <x v="4"/>
    <n v="0"/>
    <s v="PLANTA CLASIFICACION"/>
    <n v="0"/>
    <n v="0"/>
    <x v="0"/>
    <n v="0"/>
    <m/>
    <s v="No aplica"/>
    <s v="No aplica"/>
    <s v="No aplica"/>
  </r>
  <r>
    <s v="BE"/>
    <d v="2026-10-13T00:00:00"/>
    <x v="1"/>
    <x v="35"/>
    <n v="27498"/>
    <x v="35"/>
    <x v="11"/>
    <x v="3"/>
    <x v="7"/>
    <x v="4"/>
    <n v="0"/>
    <s v="PLANTA CLASIFICACION"/>
    <n v="0"/>
    <n v="0"/>
    <x v="0"/>
    <n v="0"/>
    <m/>
    <s v="No aplica"/>
    <s v="No aplica"/>
    <s v="No aplica"/>
  </r>
  <r>
    <s v="BE"/>
    <d v="2026-10-13T00:00:00"/>
    <x v="3"/>
    <x v="35"/>
    <n v="18532"/>
    <x v="35"/>
    <x v="11"/>
    <x v="3"/>
    <x v="7"/>
    <x v="4"/>
    <n v="0"/>
    <s v="PLANTA CLASIFICACION"/>
    <n v="0"/>
    <n v="0"/>
    <x v="0"/>
    <n v="0"/>
    <m/>
    <s v="No aplica"/>
    <s v="No aplica"/>
    <s v="No aplica"/>
  </r>
  <r>
    <s v="BE"/>
    <d v="2026-10-13T00:00:00"/>
    <x v="5"/>
    <x v="44"/>
    <n v="18444"/>
    <x v="44"/>
    <x v="11"/>
    <x v="3"/>
    <x v="6"/>
    <x v="4"/>
    <n v="0"/>
    <s v="PLANTA CLASIFICACION"/>
    <n v="0"/>
    <n v="0"/>
    <x v="0"/>
    <n v="0"/>
    <m/>
    <s v="No aplica"/>
    <s v="No aplica"/>
    <s v="No aplica"/>
  </r>
  <r>
    <s v="BE"/>
    <d v="2026-10-13T00:00:00"/>
    <x v="1"/>
    <x v="44"/>
    <n v="19844"/>
    <x v="44"/>
    <x v="11"/>
    <x v="3"/>
    <x v="6"/>
    <x v="4"/>
    <n v="0"/>
    <s v="PLANTA CLASIFICACION"/>
    <n v="0"/>
    <n v="0"/>
    <x v="0"/>
    <n v="0"/>
    <m/>
    <s v="No aplica"/>
    <s v="No aplica"/>
    <s v="No aplica"/>
  </r>
  <r>
    <s v="BE"/>
    <d v="2026-10-13T00:00:00"/>
    <x v="8"/>
    <x v="36"/>
    <n v="41376"/>
    <x v="36"/>
    <x v="11"/>
    <x v="3"/>
    <x v="6"/>
    <x v="4"/>
    <n v="0"/>
    <s v="PLANTA CLASIFICACION"/>
    <n v="0"/>
    <n v="0"/>
    <x v="0"/>
    <n v="0"/>
    <m/>
    <s v="No aplica"/>
    <s v="No aplica"/>
    <s v="No aplica"/>
  </r>
  <r>
    <s v="BE"/>
    <d v="2026-10-13T00:00:00"/>
    <x v="7"/>
    <x v="36"/>
    <n v="27690"/>
    <x v="36"/>
    <x v="11"/>
    <x v="3"/>
    <x v="6"/>
    <x v="4"/>
    <n v="0"/>
    <s v="PLANTA CLASIFICACION"/>
    <n v="0"/>
    <n v="0"/>
    <x v="0"/>
    <n v="0"/>
    <m/>
    <s v="No aplica"/>
    <s v="No aplica"/>
    <s v="No aplica"/>
  </r>
  <r>
    <s v="BE"/>
    <d v="2026-10-13T00:00:00"/>
    <x v="1"/>
    <x v="36"/>
    <n v="3918"/>
    <x v="36"/>
    <x v="11"/>
    <x v="3"/>
    <x v="6"/>
    <x v="4"/>
    <n v="0"/>
    <s v="PLANTA CLASIFICACION"/>
    <n v="0"/>
    <n v="0"/>
    <x v="0"/>
    <n v="0"/>
    <m/>
    <s v="No aplica"/>
    <s v="No aplica"/>
    <s v="No aplica"/>
  </r>
  <r>
    <s v="BE"/>
    <d v="2026-10-13T00:00:00"/>
    <x v="8"/>
    <x v="7"/>
    <n v="21279"/>
    <x v="7"/>
    <x v="11"/>
    <x v="2"/>
    <x v="2"/>
    <x v="4"/>
    <n v="0"/>
    <s v="PLANTA CLASIFICACION"/>
    <n v="0"/>
    <n v="0"/>
    <x v="0"/>
    <n v="0"/>
    <m/>
    <s v="No aplica"/>
    <s v="No aplica"/>
    <s v="No aplica"/>
  </r>
  <r>
    <s v="BE"/>
    <d v="2026-10-13T00:00:00"/>
    <x v="8"/>
    <x v="4"/>
    <n v="3671"/>
    <x v="4"/>
    <x v="11"/>
    <x v="2"/>
    <x v="1"/>
    <x v="4"/>
    <n v="0"/>
    <s v="PLANTA CLASIFICACION"/>
    <n v="0"/>
    <n v="0"/>
    <x v="0"/>
    <n v="0"/>
    <m/>
    <s v="No aplica"/>
    <s v="No aplica"/>
    <s v="No aplica"/>
  </r>
  <r>
    <s v="BE"/>
    <d v="2026-10-13T00:00:00"/>
    <x v="8"/>
    <x v="5"/>
    <n v="59117"/>
    <x v="5"/>
    <x v="11"/>
    <x v="2"/>
    <x v="0"/>
    <x v="4"/>
    <n v="0"/>
    <s v="PLANTA CLASIFICACION"/>
    <n v="0"/>
    <n v="0"/>
    <x v="0"/>
    <n v="0"/>
    <m/>
    <s v="No aplica"/>
    <s v="No aplica"/>
    <s v="No aplica"/>
  </r>
  <r>
    <s v="BE"/>
    <d v="2026-10-13T00:00:00"/>
    <x v="8"/>
    <x v="5"/>
    <n v="7185"/>
    <x v="5"/>
    <x v="11"/>
    <x v="2"/>
    <x v="0"/>
    <x v="4"/>
    <n v="0"/>
    <s v="PLANTA CLASIFICACION"/>
    <n v="0"/>
    <n v="0"/>
    <x v="0"/>
    <n v="0"/>
    <m/>
    <s v="No aplica"/>
    <s v="No aplica"/>
    <s v="No aplica"/>
  </r>
  <r>
    <s v="BE"/>
    <d v="2026-10-13T00:00:00"/>
    <x v="8"/>
    <x v="13"/>
    <n v="2819"/>
    <x v="13"/>
    <x v="11"/>
    <x v="2"/>
    <x v="3"/>
    <x v="4"/>
    <n v="0"/>
    <s v="PLANTA CLASIFICACION"/>
    <n v="0"/>
    <n v="0"/>
    <x v="0"/>
    <n v="0"/>
    <m/>
    <s v="No aplica"/>
    <s v="No aplica"/>
    <s v="No aplica"/>
  </r>
  <r>
    <s v="BE"/>
    <d v="2026-10-13T00:00:00"/>
    <x v="7"/>
    <x v="13"/>
    <n v="2832"/>
    <x v="13"/>
    <x v="11"/>
    <x v="2"/>
    <x v="3"/>
    <x v="4"/>
    <n v="0"/>
    <s v="PLANTA CLASIFICACION"/>
    <n v="0"/>
    <n v="0"/>
    <x v="0"/>
    <n v="0"/>
    <m/>
    <s v="No aplica"/>
    <s v="No aplica"/>
    <s v="No aplica"/>
  </r>
  <r>
    <s v="BE"/>
    <d v="2026-10-13T00:00:00"/>
    <x v="8"/>
    <x v="45"/>
    <n v="175"/>
    <x v="45"/>
    <x v="11"/>
    <x v="4"/>
    <x v="8"/>
    <x v="4"/>
    <n v="0"/>
    <s v="PLANTA CLASIFICACION"/>
    <n v="0"/>
    <n v="0"/>
    <x v="5"/>
    <n v="0"/>
    <n v="271901"/>
    <s v="Aplica"/>
    <s v="No aplica"/>
    <s v="No aplica"/>
  </r>
  <r>
    <s v="BE"/>
    <d v="2026-10-13T00:00:00"/>
    <x v="7"/>
    <x v="45"/>
    <n v="170"/>
    <x v="45"/>
    <x v="11"/>
    <x v="4"/>
    <x v="8"/>
    <x v="4"/>
    <n v="0"/>
    <s v="PLANTA CLASIFICACION"/>
    <n v="0"/>
    <n v="0"/>
    <x v="5"/>
    <n v="0"/>
    <n v="271901"/>
    <s v="Aplica"/>
    <s v="No aplica"/>
    <s v="No aplica"/>
  </r>
  <r>
    <s v="BE"/>
    <d v="2026-10-13T00:00:00"/>
    <x v="8"/>
    <x v="46"/>
    <n v="685"/>
    <x v="46"/>
    <x v="11"/>
    <x v="4"/>
    <x v="8"/>
    <x v="4"/>
    <n v="0"/>
    <s v="PLANTA CLASIFICACION"/>
    <n v="0"/>
    <n v="0"/>
    <x v="3"/>
    <n v="0"/>
    <n v="273003"/>
    <s v="Aplica"/>
    <s v="No aplica"/>
    <s v="No aplica"/>
  </r>
  <r>
    <s v="BE"/>
    <d v="2026-10-13T00:00:00"/>
    <x v="7"/>
    <x v="46"/>
    <n v="1615"/>
    <x v="46"/>
    <x v="11"/>
    <x v="4"/>
    <x v="8"/>
    <x v="4"/>
    <n v="0"/>
    <s v="PLANTA CLASIFICACION"/>
    <n v="0"/>
    <n v="0"/>
    <x v="3"/>
    <n v="0"/>
    <n v="273003"/>
    <s v="Aplica"/>
    <s v="No aplica"/>
    <s v="No aplica"/>
  </r>
  <r>
    <s v="BE"/>
    <d v="2026-10-13T00:00:00"/>
    <x v="8"/>
    <x v="47"/>
    <n v="15270"/>
    <x v="47"/>
    <x v="11"/>
    <x v="4"/>
    <x v="8"/>
    <x v="4"/>
    <n v="0"/>
    <s v="PLANTA CLASIFICACION"/>
    <n v="0"/>
    <n v="0"/>
    <x v="3"/>
    <n v="0"/>
    <n v="273001"/>
    <s v="No aplica"/>
    <s v="No aplica"/>
    <s v="No aplica"/>
  </r>
  <r>
    <s v="BE"/>
    <d v="2026-10-13T00:00:00"/>
    <x v="7"/>
    <x v="47"/>
    <n v="13799"/>
    <x v="47"/>
    <x v="11"/>
    <x v="4"/>
    <x v="8"/>
    <x v="4"/>
    <n v="0"/>
    <s v="PLANTA CLASIFICACION"/>
    <n v="0"/>
    <n v="0"/>
    <x v="3"/>
    <n v="0"/>
    <n v="273001"/>
    <s v="No aplica"/>
    <s v="No aplica"/>
    <s v="No aplica"/>
  </r>
  <r>
    <s v="BE"/>
    <d v="2026-10-13T00:00:00"/>
    <x v="8"/>
    <x v="48"/>
    <n v="1714"/>
    <x v="48"/>
    <x v="11"/>
    <x v="4"/>
    <x v="8"/>
    <x v="4"/>
    <n v="0"/>
    <s v="PLANTA CLASIFICACION"/>
    <n v="0"/>
    <n v="0"/>
    <x v="2"/>
    <n v="0"/>
    <n v="72001"/>
    <s v="No aplica"/>
    <s v="No aplica"/>
    <s v="No aplica"/>
  </r>
  <r>
    <s v="BE"/>
    <d v="2026-10-13T00:00:00"/>
    <x v="8"/>
    <x v="49"/>
    <n v="238"/>
    <x v="49"/>
    <x v="11"/>
    <x v="4"/>
    <x v="8"/>
    <x v="4"/>
    <n v="0"/>
    <s v="PLANTA CLASIFICACION"/>
    <n v="0"/>
    <n v="0"/>
    <x v="2"/>
    <n v="0"/>
    <n v="72003"/>
    <s v="Aplica"/>
    <s v="No aplica"/>
    <s v="No aplica"/>
  </r>
  <r>
    <s v="BE"/>
    <d v="2026-10-13T00:00:00"/>
    <x v="8"/>
    <x v="50"/>
    <n v="2968"/>
    <x v="50"/>
    <x v="11"/>
    <x v="4"/>
    <x v="8"/>
    <x v="4"/>
    <n v="0"/>
    <s v="PLANTA CLASIFICACION"/>
    <n v="0"/>
    <n v="0"/>
    <x v="4"/>
    <n v="0"/>
    <m/>
    <s v="No aplica"/>
    <s v="No aplica"/>
    <s v="No aplica"/>
  </r>
  <r>
    <s v="BE"/>
    <d v="2026-10-13T00:00:00"/>
    <x v="7"/>
    <x v="50"/>
    <n v="874"/>
    <x v="50"/>
    <x v="11"/>
    <x v="4"/>
    <x v="8"/>
    <x v="4"/>
    <n v="0"/>
    <s v="PLANTA CLASIFICACION"/>
    <n v="0"/>
    <n v="0"/>
    <x v="4"/>
    <n v="0"/>
    <m/>
    <s v="No aplica"/>
    <s v="No aplica"/>
    <s v="No aplica"/>
  </r>
  <r>
    <s v="BE"/>
    <d v="2026-10-13T00:00:00"/>
    <x v="5"/>
    <x v="50"/>
    <n v="1467"/>
    <x v="50"/>
    <x v="11"/>
    <x v="4"/>
    <x v="8"/>
    <x v="4"/>
    <n v="0"/>
    <s v="PLANTA CLASIFICACION"/>
    <n v="0"/>
    <n v="0"/>
    <x v="4"/>
    <n v="0"/>
    <m/>
    <s v="No aplica"/>
    <s v="No aplica"/>
    <s v="No aplica"/>
  </r>
  <r>
    <s v="BE"/>
    <d v="2026-10-13T00:00:00"/>
    <x v="1"/>
    <x v="50"/>
    <n v="1253"/>
    <x v="50"/>
    <x v="11"/>
    <x v="4"/>
    <x v="8"/>
    <x v="4"/>
    <n v="0"/>
    <s v="PLANTA CLASIFICACION"/>
    <n v="0"/>
    <n v="0"/>
    <x v="4"/>
    <n v="0"/>
    <m/>
    <s v="No aplica"/>
    <s v="No aplica"/>
    <s v="No aplica"/>
  </r>
  <r>
    <s v="BE"/>
    <d v="2026-10-13T00:00:00"/>
    <x v="3"/>
    <x v="50"/>
    <n v="800"/>
    <x v="50"/>
    <x v="11"/>
    <x v="4"/>
    <x v="8"/>
    <x v="4"/>
    <n v="0"/>
    <s v="PLANTA CLASIFICACION"/>
    <n v="0"/>
    <n v="0"/>
    <x v="4"/>
    <n v="0"/>
    <m/>
    <s v="No aplica"/>
    <s v="No aplica"/>
    <s v="No aplica"/>
  </r>
  <r>
    <s v="BE"/>
    <d v="2026-10-13T00:00:00"/>
    <x v="0"/>
    <x v="50"/>
    <n v="1046"/>
    <x v="50"/>
    <x v="11"/>
    <x v="4"/>
    <x v="8"/>
    <x v="4"/>
    <n v="0"/>
    <s v="PLANTA CLASIFICACION"/>
    <n v="0"/>
    <n v="0"/>
    <x v="4"/>
    <n v="0"/>
    <m/>
    <s v="No aplica"/>
    <s v="No aplica"/>
    <s v="No aplica"/>
  </r>
  <r>
    <s v="BE"/>
    <d v="2026-10-13T00:00:00"/>
    <x v="8"/>
    <x v="51"/>
    <n v="7200"/>
    <x v="51"/>
    <x v="11"/>
    <x v="4"/>
    <x v="8"/>
    <x v="4"/>
    <n v="0"/>
    <s v="PLANTA CLASIFICACION"/>
    <n v="0"/>
    <n v="0"/>
    <x v="4"/>
    <n v="0"/>
    <n v="79111"/>
    <s v="Aplica"/>
    <s v="No aplica"/>
    <s v="No aplica"/>
  </r>
  <r>
    <s v="BE"/>
    <d v="2026-10-13T00:00:00"/>
    <x v="7"/>
    <x v="51"/>
    <n v="5403"/>
    <x v="51"/>
    <x v="11"/>
    <x v="4"/>
    <x v="8"/>
    <x v="4"/>
    <n v="0"/>
    <s v="PLANTA CLASIFICACION"/>
    <n v="0"/>
    <n v="0"/>
    <x v="4"/>
    <n v="0"/>
    <n v="79111"/>
    <s v="Aplica"/>
    <s v="No aplica"/>
    <s v="No aplica"/>
  </r>
  <r>
    <s v="BE"/>
    <d v="2026-10-13T00:00:00"/>
    <x v="5"/>
    <x v="51"/>
    <n v="6057"/>
    <x v="51"/>
    <x v="11"/>
    <x v="4"/>
    <x v="8"/>
    <x v="4"/>
    <n v="0"/>
    <s v="PLANTA CLASIFICACION"/>
    <n v="0"/>
    <n v="0"/>
    <x v="4"/>
    <n v="0"/>
    <n v="79111"/>
    <s v="Aplica"/>
    <s v="No aplica"/>
    <s v="No aplica"/>
  </r>
  <r>
    <s v="BE"/>
    <d v="2026-10-13T00:00:00"/>
    <x v="1"/>
    <x v="51"/>
    <n v="5235"/>
    <x v="51"/>
    <x v="11"/>
    <x v="4"/>
    <x v="8"/>
    <x v="4"/>
    <n v="0"/>
    <s v="PLANTA CLASIFICACION"/>
    <n v="0"/>
    <n v="0"/>
    <x v="4"/>
    <n v="0"/>
    <n v="79111"/>
    <s v="Aplica"/>
    <s v="No aplica"/>
    <s v="No aplica"/>
  </r>
  <r>
    <s v="BE"/>
    <d v="2026-10-13T00:00:00"/>
    <x v="8"/>
    <x v="20"/>
    <n v="31991"/>
    <x v="20"/>
    <x v="11"/>
    <x v="3"/>
    <x v="5"/>
    <x v="4"/>
    <n v="0"/>
    <s v="PLANTA CLASIFICACION"/>
    <n v="0"/>
    <n v="0"/>
    <x v="0"/>
    <n v="0"/>
    <m/>
    <s v="No aplica"/>
    <s v="No aplica"/>
    <s v="No aplica"/>
  </r>
  <r>
    <s v="Lanza"/>
    <d v="2026-10-13T00:00:00"/>
    <x v="5"/>
    <x v="13"/>
    <n v="4814"/>
    <x v="13"/>
    <x v="12"/>
    <x v="2"/>
    <x v="3"/>
    <x v="4"/>
    <n v="0"/>
    <s v="PLANTA CLASIFICACION"/>
    <n v="0"/>
    <n v="0"/>
    <x v="0"/>
    <n v="0"/>
    <m/>
    <s v="No aplica"/>
    <s v="No aplica"/>
    <s v="No aplica"/>
  </r>
  <r>
    <s v="Lanza"/>
    <d v="2026-10-13T00:00:00"/>
    <x v="5"/>
    <x v="41"/>
    <n v="7560"/>
    <x v="41"/>
    <x v="12"/>
    <x v="3"/>
    <x v="5"/>
    <x v="4"/>
    <n v="0"/>
    <s v="PLANTA CLASIFICACION"/>
    <n v="0"/>
    <n v="0"/>
    <x v="0"/>
    <n v="0"/>
    <n v="75401"/>
    <s v="No aplica"/>
    <s v="No aplica"/>
    <s v="No aplica"/>
  </r>
  <r>
    <s v="Lanza"/>
    <d v="2026-10-13T00:00:00"/>
    <x v="7"/>
    <x v="52"/>
    <n v="7200"/>
    <x v="52"/>
    <x v="12"/>
    <x v="0"/>
    <x v="5"/>
    <x v="4"/>
    <n v="0"/>
    <s v="PLANTA CLASIFICACION"/>
    <n v="0"/>
    <n v="0"/>
    <x v="0"/>
    <n v="0"/>
    <m/>
    <s v="No aplica"/>
    <s v="No aplica"/>
    <s v="No aplica"/>
  </r>
  <r>
    <s v="Lanza"/>
    <d v="2026-10-13T00:00:00"/>
    <x v="7"/>
    <x v="53"/>
    <n v="5760"/>
    <x v="53"/>
    <x v="12"/>
    <x v="4"/>
    <x v="8"/>
    <x v="4"/>
    <n v="0"/>
    <s v="PLANTA CLASIFICACION"/>
    <n v="0"/>
    <n v="0"/>
    <x v="0"/>
    <n v="0"/>
    <m/>
    <s v="No aplica"/>
    <s v="No aplica"/>
    <s v="No aplica"/>
  </r>
  <r>
    <s v="Lanza"/>
    <d v="2026-10-13T00:00:00"/>
    <x v="7"/>
    <x v="53"/>
    <n v="5760"/>
    <x v="53"/>
    <x v="12"/>
    <x v="4"/>
    <x v="8"/>
    <x v="4"/>
    <n v="0"/>
    <s v="PLANTA CLASIFICACION"/>
    <n v="0"/>
    <n v="0"/>
    <x v="0"/>
    <n v="0"/>
    <m/>
    <s v="No aplica"/>
    <s v="No aplica"/>
    <s v="No aplica"/>
  </r>
  <r>
    <s v="Lanza"/>
    <d v="2026-10-13T00:00:00"/>
    <x v="7"/>
    <x v="53"/>
    <n v="3600"/>
    <x v="53"/>
    <x v="12"/>
    <x v="4"/>
    <x v="8"/>
    <x v="4"/>
    <n v="0"/>
    <s v="PLANTA CLASIFICACION"/>
    <n v="0"/>
    <n v="0"/>
    <x v="0"/>
    <n v="0"/>
    <m/>
    <s v="No aplica"/>
    <s v="No aplica"/>
    <s v="No aplica"/>
  </r>
  <r>
    <s v="Lanza"/>
    <d v="2026-10-13T00:00:00"/>
    <x v="7"/>
    <x v="53"/>
    <n v="5760"/>
    <x v="53"/>
    <x v="12"/>
    <x v="4"/>
    <x v="8"/>
    <x v="4"/>
    <n v="0"/>
    <s v="PLANTA CLASIFICACION"/>
    <n v="0"/>
    <n v="0"/>
    <x v="0"/>
    <n v="0"/>
    <m/>
    <s v="No aplica"/>
    <s v="No aplica"/>
    <s v="No aplica"/>
  </r>
  <r>
    <s v="Lanza"/>
    <d v="2026-10-13T00:00:00"/>
    <x v="7"/>
    <x v="54"/>
    <n v="6480"/>
    <x v="54"/>
    <x v="12"/>
    <x v="0"/>
    <x v="0"/>
    <x v="4"/>
    <n v="0"/>
    <s v="PLANTA CLASIFICACION"/>
    <n v="0"/>
    <n v="0"/>
    <x v="0"/>
    <n v="0"/>
    <m/>
    <s v="No aplica"/>
    <s v="No aplica"/>
    <s v="No aplica"/>
  </r>
  <r>
    <s v="Lanza"/>
    <d v="2026-10-13T00:00:00"/>
    <x v="7"/>
    <x v="47"/>
    <n v="5760"/>
    <x v="47"/>
    <x v="12"/>
    <x v="4"/>
    <x v="8"/>
    <x v="4"/>
    <n v="0"/>
    <s v="PLANTA CLASIFICACION"/>
    <n v="0"/>
    <n v="0"/>
    <x v="3"/>
    <n v="0"/>
    <n v="273001"/>
    <s v="No aplica"/>
    <s v="No aplica"/>
    <s v="No aplica"/>
  </r>
  <r>
    <s v="Lanza"/>
    <d v="2026-10-13T00:00:00"/>
    <x v="7"/>
    <x v="55"/>
    <n v="4200"/>
    <x v="55"/>
    <x v="12"/>
    <x v="4"/>
    <x v="8"/>
    <x v="4"/>
    <n v="0"/>
    <s v="PLANTA CLASIFICACION"/>
    <n v="0"/>
    <n v="0"/>
    <x v="2"/>
    <n v="0"/>
    <n v="272003"/>
    <s v="Aplica"/>
    <s v="No aplica"/>
    <s v="No aplica"/>
  </r>
  <r>
    <s v="Lanza"/>
    <d v="2026-10-13T00:00:00"/>
    <x v="7"/>
    <x v="47"/>
    <n v="5760"/>
    <x v="47"/>
    <x v="12"/>
    <x v="4"/>
    <x v="8"/>
    <x v="4"/>
    <n v="0"/>
    <s v="PLANTA CLASIFICACION"/>
    <n v="0"/>
    <n v="0"/>
    <x v="3"/>
    <n v="0"/>
    <n v="273001"/>
    <s v="No aplica"/>
    <s v="No aplica"/>
    <s v="No aplica"/>
  </r>
  <r>
    <s v="Lanza"/>
    <d v="2026-10-13T00:00:00"/>
    <x v="7"/>
    <x v="46"/>
    <n v="1710"/>
    <x v="46"/>
    <x v="12"/>
    <x v="4"/>
    <x v="8"/>
    <x v="4"/>
    <n v="0"/>
    <s v="PLANTA CLASIFICACION"/>
    <n v="0"/>
    <n v="0"/>
    <x v="3"/>
    <n v="0"/>
    <n v="273003"/>
    <s v="Aplica"/>
    <s v="No aplica"/>
    <s v="No aplica"/>
  </r>
  <r>
    <s v="Lanza"/>
    <d v="2026-10-13T00:00:00"/>
    <x v="7"/>
    <x v="54"/>
    <n v="3930"/>
    <x v="54"/>
    <x v="12"/>
    <x v="0"/>
    <x v="0"/>
    <x v="4"/>
    <n v="0"/>
    <s v="PLANTA CLASIFICACION"/>
    <n v="0"/>
    <n v="0"/>
    <x v="0"/>
    <n v="0"/>
    <m/>
    <s v="No aplica"/>
    <s v="No aplica"/>
    <s v="No aplica"/>
  </r>
  <r>
    <s v="Lanza"/>
    <d v="2026-10-13T00:00:00"/>
    <x v="7"/>
    <x v="56"/>
    <n v="7560"/>
    <x v="56"/>
    <x v="12"/>
    <x v="4"/>
    <x v="8"/>
    <x v="4"/>
    <n v="0"/>
    <s v="PLANTA CLASIFICACION"/>
    <n v="0"/>
    <n v="0"/>
    <x v="0"/>
    <n v="0"/>
    <m/>
    <s v="No aplica"/>
    <s v="No aplica"/>
    <s v="No aplica"/>
  </r>
  <r>
    <s v="Lanza"/>
    <d v="2026-10-13T00:00:00"/>
    <x v="7"/>
    <x v="56"/>
    <n v="7560"/>
    <x v="56"/>
    <x v="12"/>
    <x v="4"/>
    <x v="8"/>
    <x v="4"/>
    <n v="0"/>
    <s v="PLANTA CLASIFICACION"/>
    <n v="0"/>
    <n v="0"/>
    <x v="0"/>
    <n v="0"/>
    <m/>
    <s v="No aplica"/>
    <s v="No aplica"/>
    <s v="No aplica"/>
  </r>
  <r>
    <s v="Lanza"/>
    <d v="2026-10-13T00:00:00"/>
    <x v="7"/>
    <x v="53"/>
    <n v="5760"/>
    <x v="53"/>
    <x v="12"/>
    <x v="4"/>
    <x v="8"/>
    <x v="4"/>
    <n v="0"/>
    <s v="PLANTA CLASIFICACION"/>
    <n v="0"/>
    <n v="0"/>
    <x v="0"/>
    <n v="0"/>
    <m/>
    <s v="No aplica"/>
    <s v="No aplica"/>
    <s v="No aplica"/>
  </r>
  <r>
    <s v="Lanza"/>
    <d v="2026-10-13T00:00:00"/>
    <x v="7"/>
    <x v="53"/>
    <n v="5760"/>
    <x v="53"/>
    <x v="12"/>
    <x v="4"/>
    <x v="8"/>
    <x v="4"/>
    <n v="0"/>
    <s v="PLANTA CLASIFICACION"/>
    <n v="0"/>
    <n v="0"/>
    <x v="0"/>
    <n v="0"/>
    <m/>
    <s v="No aplica"/>
    <s v="No aplica"/>
    <s v="No aplica"/>
  </r>
  <r>
    <s v="Lanza"/>
    <d v="2026-10-13T00:00:00"/>
    <x v="7"/>
    <x v="56"/>
    <n v="7560"/>
    <x v="56"/>
    <x v="12"/>
    <x v="4"/>
    <x v="8"/>
    <x v="4"/>
    <n v="0"/>
    <s v="PLANTA CLASIFICACION"/>
    <n v="0"/>
    <n v="0"/>
    <x v="0"/>
    <n v="0"/>
    <m/>
    <s v="No aplica"/>
    <s v="No aplica"/>
    <s v="No aplica"/>
  </r>
  <r>
    <s v="Lanza"/>
    <d v="2026-10-13T00:00:00"/>
    <x v="7"/>
    <x v="53"/>
    <n v="6080"/>
    <x v="53"/>
    <x v="12"/>
    <x v="4"/>
    <x v="8"/>
    <x v="4"/>
    <n v="0"/>
    <s v="PLANTA CLASIFICACION"/>
    <n v="0"/>
    <n v="0"/>
    <x v="0"/>
    <n v="0"/>
    <m/>
    <s v="No aplica"/>
    <s v="No aplica"/>
    <s v="No aplica"/>
  </r>
  <r>
    <s v="Lanza"/>
    <d v="2026-10-13T00:00:00"/>
    <x v="1"/>
    <x v="52"/>
    <n v="7200"/>
    <x v="52"/>
    <x v="12"/>
    <x v="0"/>
    <x v="5"/>
    <x v="4"/>
    <n v="0"/>
    <s v="PLANTA CLASIFICACION"/>
    <n v="0"/>
    <n v="0"/>
    <x v="0"/>
    <n v="0"/>
    <m/>
    <s v="No aplica"/>
    <s v="No aplica"/>
    <s v="No aplica"/>
  </r>
  <r>
    <s v="Lanza"/>
    <d v="2026-10-13T00:00:00"/>
    <x v="7"/>
    <x v="35"/>
    <n v="7560"/>
    <x v="35"/>
    <x v="12"/>
    <x v="3"/>
    <x v="7"/>
    <x v="4"/>
    <n v="0"/>
    <s v="PLANTA CLASIFICACION"/>
    <n v="0"/>
    <n v="0"/>
    <x v="0"/>
    <n v="0"/>
    <m/>
    <s v="No aplica"/>
    <s v="No aplica"/>
    <s v="No aplica"/>
  </r>
  <r>
    <s v="Lanza"/>
    <d v="2026-10-13T00:00:00"/>
    <x v="7"/>
    <x v="17"/>
    <n v="4320"/>
    <x v="17"/>
    <x v="12"/>
    <x v="0"/>
    <x v="4"/>
    <x v="4"/>
    <n v="0"/>
    <s v="PLANTA CLASIFICACION"/>
    <n v="0"/>
    <n v="0"/>
    <x v="0"/>
    <n v="0"/>
    <m/>
    <s v="No aplica"/>
    <s v="No aplica"/>
    <s v="No aplica"/>
  </r>
  <r>
    <s v="Lanza"/>
    <d v="2026-10-13T00:00:00"/>
    <x v="7"/>
    <x v="17"/>
    <n v="4320"/>
    <x v="17"/>
    <x v="12"/>
    <x v="0"/>
    <x v="4"/>
    <x v="4"/>
    <n v="0"/>
    <s v="PLANTA CLASIFICACION"/>
    <n v="0"/>
    <n v="0"/>
    <x v="0"/>
    <n v="0"/>
    <m/>
    <s v="No aplica"/>
    <s v="No aplica"/>
    <s v="No aplica"/>
  </r>
  <r>
    <s v="Lanza"/>
    <d v="2026-10-13T00:00:00"/>
    <x v="7"/>
    <x v="17"/>
    <n v="4320"/>
    <x v="17"/>
    <x v="12"/>
    <x v="0"/>
    <x v="4"/>
    <x v="4"/>
    <n v="0"/>
    <s v="PLANTA CLASIFICACION"/>
    <n v="0"/>
    <n v="0"/>
    <x v="0"/>
    <n v="0"/>
    <m/>
    <s v="No aplica"/>
    <s v="No aplica"/>
    <s v="No aplica"/>
  </r>
  <r>
    <s v="Lanza"/>
    <d v="2026-10-13T00:00:00"/>
    <x v="7"/>
    <x v="17"/>
    <n v="4320"/>
    <x v="17"/>
    <x v="12"/>
    <x v="0"/>
    <x v="4"/>
    <x v="4"/>
    <n v="0"/>
    <s v="PLANTA CLASIFICACION"/>
    <n v="0"/>
    <n v="0"/>
    <x v="0"/>
    <n v="0"/>
    <m/>
    <s v="No aplica"/>
    <s v="No aplica"/>
    <s v="No aplica"/>
  </r>
  <r>
    <s v="Lanza"/>
    <d v="2026-10-13T00:00:00"/>
    <x v="7"/>
    <x v="17"/>
    <n v="4320"/>
    <x v="17"/>
    <x v="12"/>
    <x v="0"/>
    <x v="4"/>
    <x v="4"/>
    <n v="0"/>
    <s v="PLANTA CLASIFICACION"/>
    <n v="0"/>
    <n v="0"/>
    <x v="0"/>
    <n v="0"/>
    <m/>
    <s v="No aplica"/>
    <s v="No aplica"/>
    <s v="No aplica"/>
  </r>
  <r>
    <s v="Lanza"/>
    <d v="2026-10-13T00:00:00"/>
    <x v="7"/>
    <x v="17"/>
    <n v="4320"/>
    <x v="17"/>
    <x v="12"/>
    <x v="0"/>
    <x v="4"/>
    <x v="4"/>
    <n v="0"/>
    <s v="PLANTA CLASIFICACION"/>
    <n v="0"/>
    <n v="0"/>
    <x v="0"/>
    <n v="0"/>
    <m/>
    <s v="No aplica"/>
    <s v="No aplica"/>
    <s v="No aplica"/>
  </r>
  <r>
    <s v="Lanza"/>
    <d v="2026-10-13T00:00:00"/>
    <x v="7"/>
    <x v="17"/>
    <n v="4320"/>
    <x v="17"/>
    <x v="12"/>
    <x v="0"/>
    <x v="4"/>
    <x v="4"/>
    <n v="0"/>
    <s v="PLANTA CLASIFICACION"/>
    <n v="0"/>
    <n v="0"/>
    <x v="0"/>
    <n v="0"/>
    <m/>
    <s v="No aplica"/>
    <s v="No aplica"/>
    <s v="No aplica"/>
  </r>
  <r>
    <s v="Lanza"/>
    <d v="2026-10-13T00:00:00"/>
    <x v="7"/>
    <x v="17"/>
    <n v="4320"/>
    <x v="17"/>
    <x v="12"/>
    <x v="0"/>
    <x v="4"/>
    <x v="4"/>
    <n v="0"/>
    <s v="PLANTA CLASIFICACION"/>
    <n v="0"/>
    <n v="0"/>
    <x v="0"/>
    <n v="0"/>
    <m/>
    <s v="No aplica"/>
    <s v="No aplica"/>
    <s v="No aplica"/>
  </r>
  <r>
    <s v="Lanza"/>
    <d v="2026-10-13T00:00:00"/>
    <x v="7"/>
    <x v="17"/>
    <n v="4320"/>
    <x v="17"/>
    <x v="12"/>
    <x v="0"/>
    <x v="4"/>
    <x v="4"/>
    <n v="0"/>
    <s v="PLANTA CLASIFICACION"/>
    <n v="0"/>
    <n v="0"/>
    <x v="0"/>
    <n v="0"/>
    <m/>
    <s v="No aplica"/>
    <s v="No aplica"/>
    <s v="No aplica"/>
  </r>
  <r>
    <s v="Lanza"/>
    <d v="2026-10-13T00:00:00"/>
    <x v="7"/>
    <x v="17"/>
    <n v="4320"/>
    <x v="17"/>
    <x v="12"/>
    <x v="0"/>
    <x v="4"/>
    <x v="4"/>
    <n v="0"/>
    <s v="PLANTA CLASIFICACION"/>
    <n v="0"/>
    <n v="0"/>
    <x v="0"/>
    <n v="0"/>
    <m/>
    <s v="No aplica"/>
    <s v="No aplica"/>
    <s v="No aplica"/>
  </r>
  <r>
    <s v="Lanza"/>
    <d v="2026-10-13T00:00:00"/>
    <x v="7"/>
    <x v="17"/>
    <n v="4320"/>
    <x v="17"/>
    <x v="12"/>
    <x v="0"/>
    <x v="4"/>
    <x v="4"/>
    <n v="0"/>
    <s v="PLANTA CLASIFICACION"/>
    <n v="0"/>
    <n v="0"/>
    <x v="0"/>
    <n v="0"/>
    <m/>
    <s v="No aplica"/>
    <s v="No aplica"/>
    <s v="No aplica"/>
  </r>
  <r>
    <s v="Lanza"/>
    <d v="2026-10-13T00:00:00"/>
    <x v="7"/>
    <x v="17"/>
    <n v="4320"/>
    <x v="17"/>
    <x v="12"/>
    <x v="0"/>
    <x v="4"/>
    <x v="4"/>
    <n v="0"/>
    <s v="PLANTA CLASIFICACION"/>
    <n v="0"/>
    <n v="0"/>
    <x v="0"/>
    <n v="0"/>
    <m/>
    <s v="No aplica"/>
    <s v="No aplica"/>
    <s v="No aplica"/>
  </r>
  <r>
    <s v="Lanza"/>
    <d v="2026-10-13T00:00:00"/>
    <x v="7"/>
    <x v="17"/>
    <n v="4320"/>
    <x v="17"/>
    <x v="12"/>
    <x v="0"/>
    <x v="4"/>
    <x v="4"/>
    <n v="0"/>
    <s v="PLANTA CLASIFICACION"/>
    <n v="0"/>
    <n v="0"/>
    <x v="0"/>
    <n v="0"/>
    <m/>
    <s v="No aplica"/>
    <s v="No aplica"/>
    <s v="No aplica"/>
  </r>
  <r>
    <s v="Lanza"/>
    <d v="2026-10-13T00:00:00"/>
    <x v="7"/>
    <x v="17"/>
    <n v="4320"/>
    <x v="17"/>
    <x v="12"/>
    <x v="0"/>
    <x v="4"/>
    <x v="4"/>
    <n v="0"/>
    <s v="PLANTA CLASIFICACION"/>
    <n v="0"/>
    <n v="0"/>
    <x v="0"/>
    <n v="0"/>
    <m/>
    <s v="No aplica"/>
    <s v="No aplica"/>
    <s v="No aplica"/>
  </r>
  <r>
    <s v="Lanza"/>
    <d v="2026-10-13T00:00:00"/>
    <x v="7"/>
    <x v="17"/>
    <n v="4320"/>
    <x v="17"/>
    <x v="12"/>
    <x v="0"/>
    <x v="4"/>
    <x v="4"/>
    <n v="0"/>
    <s v="PLANTA CLASIFICACION"/>
    <n v="0"/>
    <n v="0"/>
    <x v="0"/>
    <n v="0"/>
    <m/>
    <s v="No aplica"/>
    <s v="No aplica"/>
    <s v="No aplica"/>
  </r>
  <r>
    <s v="Lanza"/>
    <d v="2026-10-13T00:00:00"/>
    <x v="7"/>
    <x v="17"/>
    <n v="4320"/>
    <x v="17"/>
    <x v="12"/>
    <x v="0"/>
    <x v="4"/>
    <x v="4"/>
    <n v="0"/>
    <s v="PLANTA CLASIFICACION"/>
    <n v="0"/>
    <n v="0"/>
    <x v="0"/>
    <n v="0"/>
    <m/>
    <s v="No aplica"/>
    <s v="No aplica"/>
    <s v="No aplica"/>
  </r>
  <r>
    <s v="Lanza"/>
    <d v="2026-10-13T00:00:00"/>
    <x v="7"/>
    <x v="17"/>
    <n v="4620"/>
    <x v="17"/>
    <x v="12"/>
    <x v="0"/>
    <x v="4"/>
    <x v="4"/>
    <n v="0"/>
    <s v="PLANTA CLASIFICACION"/>
    <n v="0"/>
    <n v="0"/>
    <x v="0"/>
    <n v="0"/>
    <m/>
    <s v="No aplica"/>
    <s v="No aplica"/>
    <s v="No aplica"/>
  </r>
  <r>
    <s v="Lanza"/>
    <d v="2026-10-13T00:00:00"/>
    <x v="5"/>
    <x v="42"/>
    <n v="2580"/>
    <x v="42"/>
    <x v="12"/>
    <x v="3"/>
    <x v="6"/>
    <x v="4"/>
    <n v="0"/>
    <s v="PLANTA CLASIFICACION"/>
    <n v="0"/>
    <n v="0"/>
    <x v="0"/>
    <n v="0"/>
    <n v="75501"/>
    <s v="No aplica"/>
    <s v="No aplica"/>
    <s v="No aplica"/>
  </r>
  <r>
    <s v="Lanza"/>
    <d v="2026-10-13T00:00:00"/>
    <x v="7"/>
    <x v="56"/>
    <n v="4436"/>
    <x v="56"/>
    <x v="12"/>
    <x v="4"/>
    <x v="8"/>
    <x v="4"/>
    <n v="0"/>
    <s v="PLANTA CLASIFICACION"/>
    <n v="0"/>
    <n v="0"/>
    <x v="0"/>
    <n v="0"/>
    <m/>
    <s v="No aplica"/>
    <s v="No aplica"/>
    <s v="No aplica"/>
  </r>
  <r>
    <s v="Lanza"/>
    <d v="2026-10-13T00:00:00"/>
    <x v="7"/>
    <x v="47"/>
    <n v="5760"/>
    <x v="47"/>
    <x v="12"/>
    <x v="4"/>
    <x v="8"/>
    <x v="4"/>
    <n v="0"/>
    <s v="PLANTA CLASIFICACION"/>
    <n v="0"/>
    <n v="0"/>
    <x v="3"/>
    <n v="0"/>
    <n v="273001"/>
    <s v="No aplica"/>
    <s v="No aplica"/>
    <s v="No aplica"/>
  </r>
  <r>
    <s v="Lanza"/>
    <d v="2026-10-13T00:00:00"/>
    <x v="5"/>
    <x v="40"/>
    <n v="7560"/>
    <x v="40"/>
    <x v="12"/>
    <x v="3"/>
    <x v="4"/>
    <x v="4"/>
    <n v="0"/>
    <s v="PLANTA CLASIFICACION"/>
    <n v="0"/>
    <n v="0"/>
    <x v="0"/>
    <n v="0"/>
    <n v="75301"/>
    <s v="No aplica"/>
    <s v="No aplica"/>
    <s v="No aplica"/>
  </r>
  <r>
    <s v="Lanza"/>
    <d v="2026-10-13T00:00:00"/>
    <x v="7"/>
    <x v="46"/>
    <n v="1920"/>
    <x v="46"/>
    <x v="12"/>
    <x v="4"/>
    <x v="8"/>
    <x v="4"/>
    <n v="0"/>
    <s v="PLANTA CLASIFICACION"/>
    <n v="0"/>
    <n v="0"/>
    <x v="3"/>
    <n v="0"/>
    <n v="273003"/>
    <s v="Aplica"/>
    <s v="No aplica"/>
    <s v="No aplica"/>
  </r>
  <r>
    <s v="Lanza"/>
    <d v="2026-10-13T00:00:00"/>
    <x v="7"/>
    <x v="13"/>
    <n v="4360"/>
    <x v="13"/>
    <x v="12"/>
    <x v="2"/>
    <x v="3"/>
    <x v="4"/>
    <n v="0"/>
    <s v="PLANTA CLASIFICACION"/>
    <n v="0"/>
    <n v="0"/>
    <x v="0"/>
    <n v="0"/>
    <m/>
    <s v="No aplica"/>
    <s v="No aplica"/>
    <s v="No aplica"/>
  </r>
  <r>
    <s v="Lanza"/>
    <d v="2026-10-13T00:00:00"/>
    <x v="7"/>
    <x v="55"/>
    <n v="2490"/>
    <x v="55"/>
    <x v="12"/>
    <x v="4"/>
    <x v="8"/>
    <x v="4"/>
    <n v="0"/>
    <s v="PLANTA CLASIFICACION"/>
    <n v="0"/>
    <n v="0"/>
    <x v="2"/>
    <n v="0"/>
    <n v="272003"/>
    <s v="Aplica"/>
    <s v="No aplica"/>
    <s v="No aplica"/>
  </r>
  <r>
    <s v="Lanza"/>
    <d v="2026-10-13T00:00:00"/>
    <x v="5"/>
    <x v="53"/>
    <n v="5760"/>
    <x v="53"/>
    <x v="12"/>
    <x v="4"/>
    <x v="8"/>
    <x v="4"/>
    <n v="0"/>
    <s v="PLANTA CLASIFICACION"/>
    <n v="0"/>
    <n v="0"/>
    <x v="0"/>
    <n v="0"/>
    <m/>
    <s v="No aplica"/>
    <s v="No aplica"/>
    <s v="No aplica"/>
  </r>
  <r>
    <s v="Lanza"/>
    <d v="2026-10-13T00:00:00"/>
    <x v="7"/>
    <x v="47"/>
    <n v="5760"/>
    <x v="47"/>
    <x v="12"/>
    <x v="4"/>
    <x v="8"/>
    <x v="4"/>
    <n v="0"/>
    <s v="PLANTA CLASIFICACION"/>
    <n v="0"/>
    <n v="0"/>
    <x v="3"/>
    <n v="0"/>
    <n v="273001"/>
    <s v="No aplica"/>
    <s v="No aplica"/>
    <s v="No aplica"/>
  </r>
  <r>
    <s v="Lanza"/>
    <d v="2026-10-13T00:00:00"/>
    <x v="5"/>
    <x v="53"/>
    <n v="5760"/>
    <x v="53"/>
    <x v="12"/>
    <x v="4"/>
    <x v="8"/>
    <x v="4"/>
    <n v="0"/>
    <s v="PLANTA CLASIFICACION"/>
    <n v="0"/>
    <n v="0"/>
    <x v="0"/>
    <n v="0"/>
    <m/>
    <s v="No aplica"/>
    <s v="No aplica"/>
    <s v="No aplica"/>
  </r>
  <r>
    <s v="Lanza"/>
    <d v="2026-10-13T00:00:00"/>
    <x v="7"/>
    <x v="47"/>
    <n v="5760"/>
    <x v="47"/>
    <x v="12"/>
    <x v="4"/>
    <x v="8"/>
    <x v="4"/>
    <n v="0"/>
    <s v="PLANTA CLASIFICACION"/>
    <n v="0"/>
    <n v="0"/>
    <x v="3"/>
    <n v="0"/>
    <n v="273001"/>
    <s v="No aplica"/>
    <s v="No aplica"/>
    <s v="No aplica"/>
  </r>
  <r>
    <s v="Lanza"/>
    <d v="2026-10-13T00:00:00"/>
    <x v="5"/>
    <x v="40"/>
    <n v="7560"/>
    <x v="40"/>
    <x v="12"/>
    <x v="3"/>
    <x v="4"/>
    <x v="4"/>
    <n v="0"/>
    <s v="PLANTA CLASIFICACION"/>
    <n v="0"/>
    <n v="0"/>
    <x v="0"/>
    <n v="0"/>
    <n v="75301"/>
    <s v="No aplica"/>
    <s v="No aplica"/>
    <s v="No aplica"/>
  </r>
  <r>
    <s v="Lanza"/>
    <d v="2026-10-13T00:00:00"/>
    <x v="5"/>
    <x v="57"/>
    <n v="1392"/>
    <x v="57"/>
    <x v="12"/>
    <x v="4"/>
    <x v="8"/>
    <x v="4"/>
    <n v="0"/>
    <s v="PLANTA CLASIFICACION"/>
    <n v="0"/>
    <n v="0"/>
    <x v="2"/>
    <n v="0"/>
    <n v="272002"/>
    <s v="No aplica"/>
    <s v="No aplica"/>
    <s v="No aplica"/>
  </r>
  <r>
    <s v="Lanza"/>
    <d v="2026-10-13T00:00:00"/>
    <x v="5"/>
    <x v="39"/>
    <n v="4530"/>
    <x v="39"/>
    <x v="12"/>
    <x v="3"/>
    <x v="9"/>
    <x v="4"/>
    <n v="0"/>
    <s v="PLANTA CLASIFICACION"/>
    <n v="0"/>
    <n v="0"/>
    <x v="0"/>
    <n v="0"/>
    <n v="75201"/>
    <s v="No aplica"/>
    <s v="No aplica"/>
    <s v="No aplica"/>
  </r>
  <r>
    <s v="Lanza"/>
    <d v="2026-10-13T00:00:00"/>
    <x v="1"/>
    <x v="52"/>
    <n v="1200"/>
    <x v="52"/>
    <x v="12"/>
    <x v="0"/>
    <x v="5"/>
    <x v="4"/>
    <n v="0"/>
    <s v="PLANTA CLASIFICACION"/>
    <n v="0"/>
    <n v="0"/>
    <x v="0"/>
    <n v="0"/>
    <m/>
    <s v="No aplica"/>
    <s v="No aplica"/>
    <s v="No aplica"/>
  </r>
  <r>
    <s v="Lanza"/>
    <d v="2026-10-13T00:00:00"/>
    <x v="7"/>
    <x v="53"/>
    <n v="1500"/>
    <x v="53"/>
    <x v="12"/>
    <x v="4"/>
    <x v="8"/>
    <x v="4"/>
    <n v="0"/>
    <s v="PLANTA CLASIFICACION"/>
    <n v="0"/>
    <n v="0"/>
    <x v="0"/>
    <n v="0"/>
    <m/>
    <s v="No aplica"/>
    <s v="No aplica"/>
    <s v="No aplica"/>
  </r>
  <r>
    <s v="Lanza"/>
    <d v="2026-10-13T00:00:00"/>
    <x v="7"/>
    <x v="53"/>
    <n v="5760"/>
    <x v="53"/>
    <x v="12"/>
    <x v="4"/>
    <x v="8"/>
    <x v="4"/>
    <n v="0"/>
    <s v="PLANTA CLASIFICACION"/>
    <n v="0"/>
    <n v="0"/>
    <x v="0"/>
    <n v="0"/>
    <m/>
    <s v="No aplica"/>
    <s v="No aplica"/>
    <s v="No aplica"/>
  </r>
  <r>
    <s v="Lanza"/>
    <d v="2026-10-13T00:00:00"/>
    <x v="1"/>
    <x v="52"/>
    <n v="7200"/>
    <x v="52"/>
    <x v="12"/>
    <x v="0"/>
    <x v="5"/>
    <x v="4"/>
    <n v="0"/>
    <s v="PLANTA CLASIFICACION"/>
    <n v="0"/>
    <n v="0"/>
    <x v="0"/>
    <n v="0"/>
    <m/>
    <s v="No aplica"/>
    <s v="No aplica"/>
    <s v="No aplica"/>
  </r>
  <r>
    <s v="Lanza"/>
    <d v="2026-10-13T00:00:00"/>
    <x v="1"/>
    <x v="54"/>
    <n v="8100"/>
    <x v="54"/>
    <x v="12"/>
    <x v="0"/>
    <x v="0"/>
    <x v="4"/>
    <n v="0"/>
    <s v="PLANTA CLASIFICACION"/>
    <n v="0"/>
    <n v="0"/>
    <x v="0"/>
    <n v="0"/>
    <m/>
    <s v="No aplica"/>
    <s v="No aplica"/>
    <s v="No aplica"/>
  </r>
  <r>
    <s v="Lanza"/>
    <d v="2026-10-13T00:00:00"/>
    <x v="7"/>
    <x v="35"/>
    <n v="7560"/>
    <x v="35"/>
    <x v="12"/>
    <x v="3"/>
    <x v="7"/>
    <x v="4"/>
    <n v="0"/>
    <s v="PLANTA CLASIFICACION"/>
    <n v="0"/>
    <n v="0"/>
    <x v="0"/>
    <n v="0"/>
    <m/>
    <s v="No aplica"/>
    <s v="No aplica"/>
    <s v="No aplica"/>
  </r>
  <r>
    <s v="Lanza"/>
    <d v="2026-10-13T00:00:00"/>
    <x v="7"/>
    <x v="52"/>
    <n v="2100"/>
    <x v="52"/>
    <x v="12"/>
    <x v="0"/>
    <x v="5"/>
    <x v="4"/>
    <n v="0"/>
    <s v="PLANTA CLASIFICACION"/>
    <n v="0"/>
    <n v="0"/>
    <x v="0"/>
    <n v="0"/>
    <m/>
    <s v="No aplica"/>
    <s v="No aplica"/>
    <s v="No aplica"/>
  </r>
  <r>
    <s v="Lanza"/>
    <d v="2026-10-13T00:00:00"/>
    <x v="7"/>
    <x v="47"/>
    <n v="1045"/>
    <x v="47"/>
    <x v="12"/>
    <x v="4"/>
    <x v="8"/>
    <x v="4"/>
    <n v="0"/>
    <s v="PLANTA CLASIFICACION"/>
    <n v="0"/>
    <n v="0"/>
    <x v="3"/>
    <n v="0"/>
    <n v="273001"/>
    <s v="No aplica"/>
    <s v="No aplica"/>
    <s v="No aplica"/>
  </r>
  <r>
    <s v="Lanza"/>
    <d v="2026-10-13T00:00:00"/>
    <x v="5"/>
    <x v="12"/>
    <n v="3600"/>
    <x v="12"/>
    <x v="12"/>
    <x v="0"/>
    <x v="0"/>
    <x v="4"/>
    <n v="0"/>
    <s v="PLANTA CLASIFICACION"/>
    <n v="0"/>
    <n v="0"/>
    <x v="0"/>
    <n v="0"/>
    <m/>
    <s v="No aplica"/>
    <s v="No aplica"/>
    <s v="No aplica"/>
  </r>
  <r>
    <s v="Lanza"/>
    <d v="2026-10-13T00:00:00"/>
    <x v="7"/>
    <x v="35"/>
    <n v="7560"/>
    <x v="35"/>
    <x v="12"/>
    <x v="3"/>
    <x v="7"/>
    <x v="4"/>
    <n v="0"/>
    <s v="PLANTA CLASIFICACION"/>
    <n v="0"/>
    <n v="0"/>
    <x v="0"/>
    <n v="0"/>
    <m/>
    <s v="No aplica"/>
    <s v="No aplica"/>
    <s v="No aplica"/>
  </r>
  <r>
    <s v="Lanza"/>
    <d v="2026-10-13T00:00:00"/>
    <x v="7"/>
    <x v="35"/>
    <n v="3000"/>
    <x v="35"/>
    <x v="12"/>
    <x v="3"/>
    <x v="7"/>
    <x v="4"/>
    <n v="0"/>
    <s v="PLANTA CLASIFICACION"/>
    <n v="0"/>
    <n v="0"/>
    <x v="0"/>
    <n v="0"/>
    <m/>
    <s v="No aplica"/>
    <s v="No aplica"/>
    <s v="No aplica"/>
  </r>
  <r>
    <s v="Lanza"/>
    <d v="2026-10-13T00:00:00"/>
    <x v="5"/>
    <x v="53"/>
    <n v="3150"/>
    <x v="53"/>
    <x v="12"/>
    <x v="4"/>
    <x v="8"/>
    <x v="4"/>
    <n v="0"/>
    <s v="PLANTA CLASIFICACION"/>
    <n v="0"/>
    <n v="0"/>
    <x v="0"/>
    <n v="0"/>
    <m/>
    <s v="No aplica"/>
    <s v="No aplica"/>
    <s v="No aplica"/>
  </r>
  <r>
    <s v="Lanza"/>
    <d v="2026-10-13T00:00:00"/>
    <x v="7"/>
    <x v="12"/>
    <n v="3300"/>
    <x v="12"/>
    <x v="12"/>
    <x v="0"/>
    <x v="0"/>
    <x v="4"/>
    <n v="0"/>
    <s v="PLANTA CLASIFICACION"/>
    <n v="0"/>
    <n v="0"/>
    <x v="0"/>
    <n v="0"/>
    <m/>
    <s v="No aplica"/>
    <s v="No aplica"/>
    <s v="No aplica"/>
  </r>
  <r>
    <s v="Lanza"/>
    <d v="2026-10-13T00:00:00"/>
    <x v="5"/>
    <x v="40"/>
    <n v="7350"/>
    <x v="40"/>
    <x v="12"/>
    <x v="3"/>
    <x v="4"/>
    <x v="4"/>
    <n v="0"/>
    <s v="PLANTA CLASIFICACION"/>
    <n v="0"/>
    <n v="0"/>
    <x v="0"/>
    <n v="0"/>
    <n v="75301"/>
    <s v="No aplica"/>
    <s v="No aplica"/>
    <s v="No aplica"/>
  </r>
  <r>
    <s v="Lanza"/>
    <d v="2026-10-13T00:00:00"/>
    <x v="5"/>
    <x v="41"/>
    <n v="960"/>
    <x v="41"/>
    <x v="12"/>
    <x v="3"/>
    <x v="5"/>
    <x v="4"/>
    <n v="0"/>
    <s v="PLANTA CLASIFICACION"/>
    <n v="0"/>
    <n v="0"/>
    <x v="0"/>
    <n v="0"/>
    <n v="75401"/>
    <s v="No aplica"/>
    <s v="No aplica"/>
    <s v="No aplica"/>
  </r>
  <r>
    <s v="Lanza"/>
    <d v="2026-10-13T00:00:00"/>
    <x v="5"/>
    <x v="40"/>
    <n v="7560"/>
    <x v="40"/>
    <x v="12"/>
    <x v="3"/>
    <x v="4"/>
    <x v="4"/>
    <n v="0"/>
    <s v="PLANTA CLASIFICACION"/>
    <n v="0"/>
    <n v="0"/>
    <x v="0"/>
    <n v="0"/>
    <n v="75301"/>
    <s v="No aplica"/>
    <s v="No aplica"/>
    <s v="No aplica"/>
  </r>
  <r>
    <s v="Lanza"/>
    <d v="2026-10-13T00:00:00"/>
    <x v="5"/>
    <x v="41"/>
    <n v="7560"/>
    <x v="41"/>
    <x v="12"/>
    <x v="3"/>
    <x v="5"/>
    <x v="4"/>
    <n v="0"/>
    <s v="PLANTA CLASIFICACION"/>
    <n v="0"/>
    <n v="0"/>
    <x v="0"/>
    <n v="0"/>
    <n v="75401"/>
    <s v="No aplica"/>
    <s v="No aplica"/>
    <s v="No aplica"/>
  </r>
  <r>
    <s v="Lanza"/>
    <d v="2026-10-13T00:00:00"/>
    <x v="7"/>
    <x v="17"/>
    <n v="4320"/>
    <x v="17"/>
    <x v="12"/>
    <x v="0"/>
    <x v="4"/>
    <x v="4"/>
    <n v="0"/>
    <s v="PLANTA CLASIFICACION"/>
    <n v="0"/>
    <n v="0"/>
    <x v="0"/>
    <n v="0"/>
    <m/>
    <s v="No aplica"/>
    <s v="No aplica"/>
    <s v="No aplica"/>
  </r>
  <r>
    <s v="Lanza"/>
    <d v="2026-10-13T00:00:00"/>
    <x v="7"/>
    <x v="17"/>
    <n v="4320"/>
    <x v="17"/>
    <x v="12"/>
    <x v="0"/>
    <x v="4"/>
    <x v="4"/>
    <n v="0"/>
    <s v="PLANTA CLASIFICACION"/>
    <n v="0"/>
    <n v="0"/>
    <x v="0"/>
    <n v="0"/>
    <m/>
    <s v="No aplica"/>
    <s v="No aplica"/>
    <s v="No aplica"/>
  </r>
  <r>
    <s v="Lanza"/>
    <d v="2026-10-13T00:00:00"/>
    <x v="7"/>
    <x v="17"/>
    <n v="4320"/>
    <x v="17"/>
    <x v="12"/>
    <x v="0"/>
    <x v="4"/>
    <x v="4"/>
    <n v="0"/>
    <s v="PLANTA CLASIFICACION"/>
    <n v="0"/>
    <n v="0"/>
    <x v="0"/>
    <n v="0"/>
    <m/>
    <s v="No aplica"/>
    <s v="No aplica"/>
    <s v="No aplica"/>
  </r>
  <r>
    <s v="Lanza"/>
    <d v="2026-10-13T00:00:00"/>
    <x v="7"/>
    <x v="57"/>
    <n v="4074"/>
    <x v="57"/>
    <x v="12"/>
    <x v="4"/>
    <x v="8"/>
    <x v="4"/>
    <n v="0"/>
    <s v="PLANTA CLASIFICACION"/>
    <n v="0"/>
    <n v="0"/>
    <x v="2"/>
    <n v="0"/>
    <n v="272002"/>
    <s v="No aplica"/>
    <s v="No aplica"/>
    <s v="No aplica"/>
  </r>
  <r>
    <s v="Lanza"/>
    <d v="2026-10-13T00:00:00"/>
    <x v="7"/>
    <x v="7"/>
    <n v="126720"/>
    <x v="7"/>
    <x v="12"/>
    <x v="2"/>
    <x v="2"/>
    <x v="4"/>
    <n v="0"/>
    <s v="PLANTA CLASIFICACION"/>
    <n v="0"/>
    <n v="0"/>
    <x v="0"/>
    <n v="0"/>
    <m/>
    <s v="No aplica"/>
    <s v="No aplica"/>
    <s v="No aplica"/>
  </r>
  <r>
    <s v="Lanza"/>
    <d v="2026-10-13T00:00:00"/>
    <x v="7"/>
    <x v="7"/>
    <n v="137280"/>
    <x v="7"/>
    <x v="12"/>
    <x v="2"/>
    <x v="2"/>
    <x v="4"/>
    <n v="0"/>
    <s v="PLANTA CLASIFICACION"/>
    <n v="0"/>
    <n v="0"/>
    <x v="0"/>
    <n v="0"/>
    <m/>
    <s v="No aplica"/>
    <s v="No aplica"/>
    <s v="No aplica"/>
  </r>
  <r>
    <s v="Lanza"/>
    <d v="2026-10-13T00:00:00"/>
    <x v="7"/>
    <x v="36"/>
    <n v="42240"/>
    <x v="36"/>
    <x v="12"/>
    <x v="3"/>
    <x v="6"/>
    <x v="4"/>
    <n v="0"/>
    <s v="PLANTA CLASIFICACION"/>
    <n v="0"/>
    <n v="0"/>
    <x v="0"/>
    <n v="0"/>
    <m/>
    <s v="No aplica"/>
    <s v="No aplica"/>
    <s v="No aplica"/>
  </r>
  <r>
    <s v="Lanza"/>
    <d v="2026-10-13T00:00:00"/>
    <x v="7"/>
    <x v="7"/>
    <n v="38880"/>
    <x v="7"/>
    <x v="12"/>
    <x v="2"/>
    <x v="2"/>
    <x v="4"/>
    <n v="0"/>
    <s v="PLANTA CLASIFICACION"/>
    <n v="0"/>
    <n v="0"/>
    <x v="0"/>
    <n v="0"/>
    <m/>
    <s v="No aplica"/>
    <s v="No aplica"/>
    <s v="No aplica"/>
  </r>
  <r>
    <s v="Lanza"/>
    <d v="2026-10-13T00:00:00"/>
    <x v="7"/>
    <x v="36"/>
    <n v="127472"/>
    <x v="36"/>
    <x v="12"/>
    <x v="3"/>
    <x v="6"/>
    <x v="4"/>
    <n v="0"/>
    <s v="PLANTA CLASIFICACION"/>
    <n v="0"/>
    <n v="0"/>
    <x v="0"/>
    <n v="0"/>
    <m/>
    <s v="No aplica"/>
    <s v="No aplica"/>
    <s v="No aplica"/>
  </r>
  <r>
    <s v="Lanza"/>
    <d v="2026-10-13T00:00:00"/>
    <x v="7"/>
    <x v="7"/>
    <n v="137280"/>
    <x v="7"/>
    <x v="12"/>
    <x v="2"/>
    <x v="2"/>
    <x v="4"/>
    <n v="0"/>
    <s v="PLANTA CLASIFICACION"/>
    <n v="0"/>
    <n v="0"/>
    <x v="0"/>
    <n v="0"/>
    <m/>
    <s v="No aplica"/>
    <s v="No aplica"/>
    <s v="No aplica"/>
  </r>
  <r>
    <s v="Lanza"/>
    <d v="2026-10-13T00:00:00"/>
    <x v="5"/>
    <x v="23"/>
    <n v="576"/>
    <x v="23"/>
    <x v="12"/>
    <x v="0"/>
    <x v="0"/>
    <x v="4"/>
    <n v="0"/>
    <s v="PLANTA CLASIFICACION"/>
    <n v="0"/>
    <n v="0"/>
    <x v="0"/>
    <n v="0"/>
    <m/>
    <s v="No aplica"/>
    <s v="No aplica"/>
    <s v="No aplica"/>
  </r>
  <r>
    <s v="Lanza"/>
    <d v="2026-10-13T00:00:00"/>
    <x v="7"/>
    <x v="31"/>
    <n v="600"/>
    <x v="31"/>
    <x v="12"/>
    <x v="0"/>
    <x v="1"/>
    <x v="4"/>
    <n v="0"/>
    <s v="PLANTA CLASIFICACION"/>
    <n v="0"/>
    <n v="0"/>
    <x v="0"/>
    <n v="0"/>
    <m/>
    <s v="No aplica"/>
    <s v="No aplica"/>
    <s v="No aplica"/>
  </r>
  <r>
    <s v="Lanza"/>
    <d v="2026-10-13T00:00:00"/>
    <x v="5"/>
    <x v="12"/>
    <n v="1500"/>
    <x v="12"/>
    <x v="12"/>
    <x v="0"/>
    <x v="0"/>
    <x v="4"/>
    <n v="0"/>
    <s v="PLANTA CLASIFICACION"/>
    <n v="0"/>
    <n v="0"/>
    <x v="0"/>
    <n v="0"/>
    <m/>
    <s v="No aplica"/>
    <s v="No aplica"/>
    <s v="No aplica"/>
  </r>
  <r>
    <s v="Lanza"/>
    <d v="2026-10-13T00:00:00"/>
    <x v="5"/>
    <x v="11"/>
    <n v="1800"/>
    <x v="11"/>
    <x v="12"/>
    <x v="0"/>
    <x v="0"/>
    <x v="4"/>
    <n v="0"/>
    <s v="PLANTA CLASIFICACION"/>
    <n v="0"/>
    <n v="0"/>
    <x v="0"/>
    <n v="0"/>
    <m/>
    <s v="No aplica"/>
    <s v="No aplica"/>
    <s v="No aplica"/>
  </r>
  <r>
    <s v="Lanza"/>
    <d v="2026-10-13T00:00:00"/>
    <x v="7"/>
    <x v="5"/>
    <n v="13035"/>
    <x v="5"/>
    <x v="12"/>
    <x v="2"/>
    <x v="0"/>
    <x v="4"/>
    <n v="0"/>
    <s v="PLANTA CLASIFICACION"/>
    <n v="0"/>
    <n v="0"/>
    <x v="0"/>
    <n v="0"/>
    <m/>
    <s v="No aplica"/>
    <s v="No aplica"/>
    <s v="No aplica"/>
  </r>
  <r>
    <s v="Lanza"/>
    <d v="2026-10-13T00:00:00"/>
    <x v="7"/>
    <x v="4"/>
    <n v="16530"/>
    <x v="4"/>
    <x v="12"/>
    <x v="2"/>
    <x v="1"/>
    <x v="4"/>
    <n v="0"/>
    <s v="PLANTA CLASIFICACION"/>
    <n v="0"/>
    <n v="0"/>
    <x v="0"/>
    <n v="0"/>
    <m/>
    <s v="No aplica"/>
    <s v="No aplica"/>
    <s v="No aplica"/>
  </r>
  <r>
    <s v="Lanza"/>
    <d v="2026-10-13T00:00:00"/>
    <x v="7"/>
    <x v="18"/>
    <n v="86700"/>
    <x v="18"/>
    <x v="12"/>
    <x v="0"/>
    <x v="5"/>
    <x v="4"/>
    <n v="0"/>
    <s v="PLANTA CLASIFICACION"/>
    <n v="0"/>
    <n v="0"/>
    <x v="0"/>
    <n v="0"/>
    <m/>
    <s v="No aplica"/>
    <s v="No aplica"/>
    <s v="No aplica"/>
  </r>
  <r>
    <s v="Lanza"/>
    <d v="2026-10-13T00:00:00"/>
    <x v="1"/>
    <x v="51"/>
    <n v="2400"/>
    <x v="51"/>
    <x v="12"/>
    <x v="4"/>
    <x v="8"/>
    <x v="4"/>
    <n v="0"/>
    <s v="PLANTA CLASIFICACION"/>
    <n v="0"/>
    <n v="0"/>
    <x v="4"/>
    <n v="0"/>
    <n v="79111"/>
    <s v="Aplica"/>
    <s v="No aplica"/>
    <s v="No aplica"/>
  </r>
  <r>
    <s v="Lanza"/>
    <d v="2026-10-13T00:00:00"/>
    <x v="5"/>
    <x v="51"/>
    <n v="3300"/>
    <x v="51"/>
    <x v="12"/>
    <x v="4"/>
    <x v="8"/>
    <x v="4"/>
    <n v="0"/>
    <s v="PLANTA CLASIFICACION"/>
    <n v="0"/>
    <n v="0"/>
    <x v="4"/>
    <n v="0"/>
    <n v="79111"/>
    <s v="Aplica"/>
    <s v="No aplica"/>
    <s v="No aplica"/>
  </r>
  <r>
    <s v="Lanza"/>
    <d v="2026-10-13T00:00:00"/>
    <x v="7"/>
    <x v="51"/>
    <n v="2400"/>
    <x v="51"/>
    <x v="12"/>
    <x v="4"/>
    <x v="8"/>
    <x v="4"/>
    <n v="0"/>
    <s v="PLANTA CLASIFICACION"/>
    <n v="0"/>
    <n v="0"/>
    <x v="4"/>
    <n v="0"/>
    <n v="79111"/>
    <s v="Aplica"/>
    <s v="No aplica"/>
    <s v="No aplica"/>
  </r>
  <r>
    <s v="Palmas"/>
    <d v="2026-10-13T00:00:00"/>
    <x v="8"/>
    <x v="35"/>
    <n v="10632"/>
    <x v="35"/>
    <x v="13"/>
    <x v="3"/>
    <x v="7"/>
    <x v="4"/>
    <n v="0"/>
    <s v="PLANTA CLASIFICACION"/>
    <n v="0"/>
    <n v="0"/>
    <x v="0"/>
    <n v="0"/>
    <m/>
    <s v="No aplica"/>
    <s v="No aplica"/>
    <s v="No aplica"/>
  </r>
  <r>
    <s v="Palmas"/>
    <d v="2026-10-13T00:00:00"/>
    <x v="7"/>
    <x v="35"/>
    <n v="11250"/>
    <x v="35"/>
    <x v="13"/>
    <x v="3"/>
    <x v="7"/>
    <x v="4"/>
    <n v="0"/>
    <s v="PLANTA CLASIFICACION"/>
    <n v="0"/>
    <n v="0"/>
    <x v="0"/>
    <n v="0"/>
    <m/>
    <s v="No aplica"/>
    <s v="No aplica"/>
    <s v="No aplica"/>
  </r>
  <r>
    <s v="Palmas"/>
    <d v="2026-10-13T00:00:00"/>
    <x v="5"/>
    <x v="35"/>
    <n v="7950"/>
    <x v="35"/>
    <x v="13"/>
    <x v="3"/>
    <x v="7"/>
    <x v="4"/>
    <n v="0"/>
    <s v="PLANTA CLASIFICACION"/>
    <n v="0"/>
    <n v="0"/>
    <x v="0"/>
    <n v="0"/>
    <m/>
    <s v="No aplica"/>
    <s v="No aplica"/>
    <s v="No aplica"/>
  </r>
  <r>
    <s v="Palmas"/>
    <d v="2026-10-13T00:00:00"/>
    <x v="8"/>
    <x v="13"/>
    <n v="11316"/>
    <x v="13"/>
    <x v="13"/>
    <x v="2"/>
    <x v="3"/>
    <x v="4"/>
    <n v="0"/>
    <s v="PLANTA CLASIFICACION"/>
    <n v="0"/>
    <n v="0"/>
    <x v="0"/>
    <n v="0"/>
    <m/>
    <s v="No aplica"/>
    <s v="No aplica"/>
    <s v="No aplica"/>
  </r>
  <r>
    <s v="Palmas"/>
    <d v="2026-10-13T00:00:00"/>
    <x v="7"/>
    <x v="13"/>
    <n v="1942"/>
    <x v="13"/>
    <x v="13"/>
    <x v="2"/>
    <x v="3"/>
    <x v="4"/>
    <n v="0"/>
    <s v="PLANTA CLASIFICACION"/>
    <n v="0"/>
    <n v="0"/>
    <x v="0"/>
    <n v="0"/>
    <m/>
    <s v="No aplica"/>
    <s v="No aplica"/>
    <s v="No aplica"/>
  </r>
  <r>
    <s v="Palmas"/>
    <d v="2026-10-13T00:00:00"/>
    <x v="8"/>
    <x v="19"/>
    <n v="32793"/>
    <x v="19"/>
    <x v="13"/>
    <x v="3"/>
    <x v="4"/>
    <x v="4"/>
    <n v="0"/>
    <s v="PLANTA CLASIFICACION"/>
    <n v="0"/>
    <n v="0"/>
    <x v="0"/>
    <n v="0"/>
    <m/>
    <s v="No aplica"/>
    <s v="No aplica"/>
    <s v="No aplica"/>
  </r>
  <r>
    <s v="Palmas"/>
    <d v="2026-10-13T00:00:00"/>
    <x v="8"/>
    <x v="4"/>
    <n v="154406"/>
    <x v="4"/>
    <x v="13"/>
    <x v="2"/>
    <x v="1"/>
    <x v="4"/>
    <n v="0"/>
    <s v="PLANTA CLASIFICACION"/>
    <n v="0"/>
    <n v="0"/>
    <x v="0"/>
    <n v="0"/>
    <m/>
    <s v="No aplica"/>
    <s v="No aplica"/>
    <s v="No aplica"/>
  </r>
  <r>
    <s v="Palmas"/>
    <d v="2026-10-13T00:00:00"/>
    <x v="7"/>
    <x v="4"/>
    <n v="168213"/>
    <x v="4"/>
    <x v="13"/>
    <x v="2"/>
    <x v="1"/>
    <x v="4"/>
    <n v="0"/>
    <s v="PLANTA CLASIFICACION"/>
    <n v="0"/>
    <n v="0"/>
    <x v="0"/>
    <n v="0"/>
    <m/>
    <s v="No aplica"/>
    <s v="No aplica"/>
    <s v="No aplica"/>
  </r>
  <r>
    <s v="Palmas"/>
    <d v="2026-10-13T00:00:00"/>
    <x v="5"/>
    <x v="4"/>
    <n v="19440"/>
    <x v="4"/>
    <x v="13"/>
    <x v="2"/>
    <x v="1"/>
    <x v="4"/>
    <n v="0"/>
    <s v="PLANTA CLASIFICACION"/>
    <n v="0"/>
    <n v="0"/>
    <x v="0"/>
    <n v="0"/>
    <m/>
    <s v="No aplica"/>
    <s v="No aplica"/>
    <s v="No aplica"/>
  </r>
  <r>
    <s v="Palmas"/>
    <d v="2026-10-13T00:00:00"/>
    <x v="8"/>
    <x v="5"/>
    <n v="62347"/>
    <x v="5"/>
    <x v="13"/>
    <x v="2"/>
    <x v="0"/>
    <x v="4"/>
    <n v="0"/>
    <s v="PLANTA CLASIFICACION"/>
    <n v="0"/>
    <n v="0"/>
    <x v="0"/>
    <n v="0"/>
    <m/>
    <s v="No aplica"/>
    <s v="No aplica"/>
    <s v="No aplica"/>
  </r>
  <r>
    <s v="Palmas"/>
    <d v="2026-10-13T00:00:00"/>
    <x v="8"/>
    <x v="5"/>
    <n v="53520"/>
    <x v="5"/>
    <x v="13"/>
    <x v="2"/>
    <x v="0"/>
    <x v="4"/>
    <n v="0"/>
    <s v="PLANTA CLASIFICACION"/>
    <n v="0"/>
    <n v="0"/>
    <x v="0"/>
    <n v="0"/>
    <m/>
    <s v="No aplica"/>
    <s v="No aplica"/>
    <s v="No aplica"/>
  </r>
  <r>
    <s v="Palmas"/>
    <d v="2026-10-13T00:00:00"/>
    <x v="8"/>
    <x v="20"/>
    <n v="168876"/>
    <x v="20"/>
    <x v="13"/>
    <x v="3"/>
    <x v="5"/>
    <x v="4"/>
    <n v="0"/>
    <s v="PLANTA CLASIFICACION"/>
    <n v="0"/>
    <n v="0"/>
    <x v="0"/>
    <n v="0"/>
    <m/>
    <s v="No aplica"/>
    <s v="No aplica"/>
    <s v="No aplica"/>
  </r>
  <r>
    <s v="Palmas"/>
    <d v="2026-10-13T00:00:00"/>
    <x v="7"/>
    <x v="20"/>
    <n v="45083"/>
    <x v="20"/>
    <x v="13"/>
    <x v="3"/>
    <x v="5"/>
    <x v="4"/>
    <n v="0"/>
    <s v="PLANTA CLASIFICACION"/>
    <n v="0"/>
    <n v="0"/>
    <x v="0"/>
    <n v="0"/>
    <m/>
    <s v="No aplica"/>
    <s v="No aplica"/>
    <s v="No aplica"/>
  </r>
  <r>
    <s v="Palmas"/>
    <d v="2026-10-13T00:00:00"/>
    <x v="8"/>
    <x v="49"/>
    <n v="15126"/>
    <x v="49"/>
    <x v="13"/>
    <x v="4"/>
    <x v="8"/>
    <x v="4"/>
    <n v="0"/>
    <s v="PLANTA CLASIFICACION"/>
    <n v="0"/>
    <n v="0"/>
    <x v="2"/>
    <n v="0"/>
    <n v="72003"/>
    <s v="Aplica"/>
    <s v="No aplica"/>
    <s v="No aplica"/>
  </r>
  <r>
    <s v="Palmas"/>
    <d v="2026-10-13T00:00:00"/>
    <x v="7"/>
    <x v="49"/>
    <n v="16570"/>
    <x v="49"/>
    <x v="13"/>
    <x v="4"/>
    <x v="8"/>
    <x v="4"/>
    <n v="0"/>
    <s v="PLANTA CLASIFICACION"/>
    <n v="0"/>
    <n v="0"/>
    <x v="2"/>
    <n v="0"/>
    <n v="72003"/>
    <s v="Aplica"/>
    <s v="No aplica"/>
    <s v="No aplica"/>
  </r>
  <r>
    <s v="Palmas"/>
    <d v="2026-10-13T00:00:00"/>
    <x v="5"/>
    <x v="49"/>
    <n v="24211"/>
    <x v="49"/>
    <x v="13"/>
    <x v="4"/>
    <x v="8"/>
    <x v="4"/>
    <n v="0"/>
    <s v="PLANTA CLASIFICACION"/>
    <n v="0"/>
    <n v="0"/>
    <x v="2"/>
    <n v="0"/>
    <n v="72003"/>
    <s v="Aplica"/>
    <s v="No aplica"/>
    <s v="No aplica"/>
  </r>
  <r>
    <s v="Palmas"/>
    <d v="2026-10-13T00:00:00"/>
    <x v="8"/>
    <x v="38"/>
    <n v="50417"/>
    <x v="38"/>
    <x v="13"/>
    <x v="4"/>
    <x v="8"/>
    <x v="4"/>
    <n v="0"/>
    <s v="PLANTA CLASIFICACION"/>
    <n v="0"/>
    <n v="0"/>
    <x v="3"/>
    <n v="0"/>
    <n v="73001"/>
    <s v="No aplica"/>
    <s v="No aplica"/>
    <s v="No aplica"/>
  </r>
  <r>
    <s v="Palmas"/>
    <d v="2026-10-13T00:00:00"/>
    <x v="7"/>
    <x v="38"/>
    <n v="42556"/>
    <x v="38"/>
    <x v="13"/>
    <x v="4"/>
    <x v="8"/>
    <x v="4"/>
    <n v="0"/>
    <s v="PLANTA CLASIFICACION"/>
    <n v="0"/>
    <n v="0"/>
    <x v="3"/>
    <n v="0"/>
    <n v="73001"/>
    <s v="No aplica"/>
    <s v="No aplica"/>
    <s v="No aplica"/>
  </r>
  <r>
    <s v="Palmas"/>
    <d v="2026-10-13T00:00:00"/>
    <x v="5"/>
    <x v="38"/>
    <n v="41675"/>
    <x v="38"/>
    <x v="13"/>
    <x v="4"/>
    <x v="8"/>
    <x v="4"/>
    <n v="0"/>
    <s v="PLANTA CLASIFICACION"/>
    <n v="0"/>
    <n v="0"/>
    <x v="3"/>
    <n v="0"/>
    <n v="73001"/>
    <s v="No aplica"/>
    <s v="No aplica"/>
    <s v="No aplica"/>
  </r>
  <r>
    <s v="Palmas"/>
    <d v="2026-10-13T00:00:00"/>
    <x v="7"/>
    <x v="39"/>
    <n v="15592"/>
    <x v="39"/>
    <x v="13"/>
    <x v="3"/>
    <x v="9"/>
    <x v="4"/>
    <n v="0"/>
    <s v="PLANTA CLASIFICACION"/>
    <n v="0"/>
    <n v="0"/>
    <x v="0"/>
    <n v="0"/>
    <n v="75201"/>
    <s v="No aplica"/>
    <s v="No aplica"/>
    <s v="No aplica"/>
  </r>
  <r>
    <s v="Palmas"/>
    <d v="2026-10-13T00:00:00"/>
    <x v="5"/>
    <x v="39"/>
    <n v="12407"/>
    <x v="39"/>
    <x v="13"/>
    <x v="3"/>
    <x v="9"/>
    <x v="4"/>
    <n v="0"/>
    <s v="PLANTA CLASIFICACION"/>
    <n v="0"/>
    <n v="0"/>
    <x v="0"/>
    <n v="0"/>
    <n v="75201"/>
    <s v="No aplica"/>
    <s v="No aplica"/>
    <s v="No aplica"/>
  </r>
  <r>
    <s v="Palmas"/>
    <d v="2026-10-13T00:00:00"/>
    <x v="1"/>
    <x v="39"/>
    <n v="17070"/>
    <x v="39"/>
    <x v="13"/>
    <x v="3"/>
    <x v="9"/>
    <x v="4"/>
    <n v="0"/>
    <s v="PLANTA CLASIFICACION"/>
    <n v="0"/>
    <n v="0"/>
    <x v="0"/>
    <n v="0"/>
    <n v="75201"/>
    <s v="No aplica"/>
    <s v="No aplica"/>
    <s v="No aplica"/>
  </r>
  <r>
    <s v="Palmas"/>
    <d v="2026-10-13T00:00:00"/>
    <x v="3"/>
    <x v="39"/>
    <n v="12788"/>
    <x v="39"/>
    <x v="13"/>
    <x v="3"/>
    <x v="9"/>
    <x v="4"/>
    <n v="0"/>
    <s v="PLANTA CLASIFICACION"/>
    <n v="0"/>
    <n v="0"/>
    <x v="0"/>
    <n v="0"/>
    <n v="75201"/>
    <s v="No aplica"/>
    <s v="No aplica"/>
    <s v="No aplica"/>
  </r>
  <r>
    <s v="Palmas"/>
    <d v="2026-10-13T00:00:00"/>
    <x v="7"/>
    <x v="40"/>
    <n v="22014"/>
    <x v="40"/>
    <x v="13"/>
    <x v="3"/>
    <x v="4"/>
    <x v="4"/>
    <n v="0"/>
    <s v="PLANTA CLASIFICACION"/>
    <n v="0"/>
    <n v="0"/>
    <x v="0"/>
    <n v="0"/>
    <n v="75301"/>
    <s v="No aplica"/>
    <s v="No aplica"/>
    <s v="No aplica"/>
  </r>
  <r>
    <s v="Palmas"/>
    <d v="2026-10-13T00:00:00"/>
    <x v="5"/>
    <x v="40"/>
    <n v="13095"/>
    <x v="40"/>
    <x v="13"/>
    <x v="3"/>
    <x v="4"/>
    <x v="4"/>
    <n v="0"/>
    <s v="PLANTA CLASIFICACION"/>
    <n v="0"/>
    <n v="0"/>
    <x v="0"/>
    <n v="0"/>
    <n v="75301"/>
    <s v="No aplica"/>
    <s v="No aplica"/>
    <s v="No aplica"/>
  </r>
  <r>
    <s v="Palmas"/>
    <d v="2026-10-13T00:00:00"/>
    <x v="7"/>
    <x v="41"/>
    <n v="13860"/>
    <x v="41"/>
    <x v="13"/>
    <x v="3"/>
    <x v="5"/>
    <x v="4"/>
    <n v="0"/>
    <s v="PLANTA CLASIFICACION"/>
    <n v="0"/>
    <n v="0"/>
    <x v="0"/>
    <n v="0"/>
    <n v="75401"/>
    <s v="No aplica"/>
    <s v="No aplica"/>
    <s v="No aplica"/>
  </r>
  <r>
    <s v="Palmas"/>
    <d v="2026-10-13T00:00:00"/>
    <x v="5"/>
    <x v="41"/>
    <n v="4486"/>
    <x v="41"/>
    <x v="13"/>
    <x v="3"/>
    <x v="5"/>
    <x v="4"/>
    <n v="0"/>
    <s v="PLANTA CLASIFICACION"/>
    <n v="0"/>
    <n v="0"/>
    <x v="0"/>
    <n v="0"/>
    <n v="75401"/>
    <s v="No aplica"/>
    <s v="No aplica"/>
    <s v="No aplica"/>
  </r>
  <r>
    <s v="Palmas"/>
    <d v="2026-10-13T00:00:00"/>
    <x v="8"/>
    <x v="42"/>
    <n v="1906"/>
    <x v="42"/>
    <x v="13"/>
    <x v="3"/>
    <x v="6"/>
    <x v="4"/>
    <n v="0"/>
    <s v="PLANTA CLASIFICACION"/>
    <n v="0"/>
    <n v="0"/>
    <x v="0"/>
    <n v="0"/>
    <n v="75501"/>
    <s v="No aplica"/>
    <s v="No aplica"/>
    <s v="No aplica"/>
  </r>
  <r>
    <s v="Palmas"/>
    <d v="2026-10-13T00:00:00"/>
    <x v="7"/>
    <x v="42"/>
    <n v="2254"/>
    <x v="42"/>
    <x v="13"/>
    <x v="3"/>
    <x v="6"/>
    <x v="4"/>
    <n v="0"/>
    <s v="PLANTA CLASIFICACION"/>
    <n v="0"/>
    <n v="0"/>
    <x v="0"/>
    <n v="0"/>
    <n v="75501"/>
    <s v="No aplica"/>
    <s v="No aplica"/>
    <s v="No aplica"/>
  </r>
  <r>
    <s v="Palmas"/>
    <d v="2026-10-13T00:00:00"/>
    <x v="5"/>
    <x v="42"/>
    <n v="2388"/>
    <x v="42"/>
    <x v="13"/>
    <x v="3"/>
    <x v="6"/>
    <x v="4"/>
    <n v="0"/>
    <s v="PLANTA CLASIFICACION"/>
    <n v="0"/>
    <n v="0"/>
    <x v="0"/>
    <n v="0"/>
    <n v="75501"/>
    <s v="No aplica"/>
    <s v="No aplica"/>
    <s v="No aplica"/>
  </r>
  <r>
    <s v="Palmas"/>
    <d v="2026-10-13T00:00:00"/>
    <x v="8"/>
    <x v="43"/>
    <n v="6000"/>
    <x v="43"/>
    <x v="13"/>
    <x v="4"/>
    <x v="8"/>
    <x v="4"/>
    <n v="0"/>
    <s v="PLANTA CLASIFICACION"/>
    <n v="0"/>
    <n v="0"/>
    <x v="4"/>
    <n v="0"/>
    <n v="79110"/>
    <s v="No aplica"/>
    <s v="No aplica"/>
    <s v="No aplica"/>
  </r>
  <r>
    <s v="Sincelejo"/>
    <d v="2026-10-13T00:00:00"/>
    <x v="9"/>
    <x v="7"/>
    <n v="14130"/>
    <x v="7"/>
    <x v="14"/>
    <x v="2"/>
    <x v="2"/>
    <x v="0"/>
    <n v="0"/>
    <s v="BODEGA"/>
    <n v="0"/>
    <n v="0"/>
    <x v="0"/>
    <n v="0"/>
    <m/>
    <s v="No aplica"/>
    <s v="No aplica"/>
    <s v="No aplica"/>
  </r>
  <r>
    <s v="Sincelejo"/>
    <d v="2026-10-13T00:00:00"/>
    <x v="0"/>
    <x v="5"/>
    <n v="24120"/>
    <x v="5"/>
    <x v="14"/>
    <x v="2"/>
    <x v="0"/>
    <x v="0"/>
    <n v="0"/>
    <s v="BODEGA"/>
    <n v="0"/>
    <n v="0"/>
    <x v="0"/>
    <n v="0"/>
    <m/>
    <s v="No aplica"/>
    <s v="No aplica"/>
    <s v="No aplica"/>
  </r>
  <r>
    <s v="CE Barranquilla"/>
    <d v="2026-10-13T00:00:00"/>
    <x v="2"/>
    <x v="48"/>
    <n v="430"/>
    <x v="48"/>
    <x v="15"/>
    <x v="4"/>
    <x v="8"/>
    <x v="2"/>
    <n v="0"/>
    <s v="BODEGA"/>
    <n v="0"/>
    <n v="0"/>
    <x v="2"/>
    <n v="0"/>
    <n v="72001"/>
    <s v="Aplica"/>
    <s v="No aplica"/>
    <s v="No aplica"/>
  </r>
  <r>
    <s v="CE Barranquilla"/>
    <d v="2026-10-13T00:00:00"/>
    <x v="2"/>
    <x v="48"/>
    <n v="509"/>
    <x v="48"/>
    <x v="15"/>
    <x v="4"/>
    <x v="8"/>
    <x v="2"/>
    <n v="0"/>
    <s v="BODEGA"/>
    <n v="0"/>
    <n v="0"/>
    <x v="2"/>
    <n v="0"/>
    <n v="72001"/>
    <s v="Aplica"/>
    <s v="No aplica"/>
    <s v="No aplica"/>
  </r>
  <r>
    <s v="CE Barranquilla"/>
    <d v="2026-10-13T00:00:00"/>
    <x v="2"/>
    <x v="35"/>
    <n v="7704"/>
    <x v="35"/>
    <x v="15"/>
    <x v="3"/>
    <x v="7"/>
    <x v="2"/>
    <n v="0"/>
    <s v="BODEGA"/>
    <n v="0"/>
    <n v="0"/>
    <x v="0"/>
    <n v="0"/>
    <m/>
    <s v="No aplica"/>
    <s v="No aplica"/>
    <s v="No aplica"/>
  </r>
  <r>
    <s v="CE Barranquilla"/>
    <d v="2026-10-13T00:00:00"/>
    <x v="2"/>
    <x v="35"/>
    <n v="7111"/>
    <x v="35"/>
    <x v="15"/>
    <x v="3"/>
    <x v="7"/>
    <x v="2"/>
    <n v="0"/>
    <s v="BODEGA"/>
    <n v="0"/>
    <n v="0"/>
    <x v="0"/>
    <n v="0"/>
    <m/>
    <s v="No aplica"/>
    <s v="No aplica"/>
    <s v="No aplica"/>
  </r>
  <r>
    <s v="CE Barranquilla"/>
    <d v="2026-10-13T00:00:00"/>
    <x v="5"/>
    <x v="19"/>
    <n v="208533"/>
    <x v="19"/>
    <x v="15"/>
    <x v="3"/>
    <x v="4"/>
    <x v="2"/>
    <n v="0"/>
    <s v="BODEGA"/>
    <n v="0"/>
    <n v="0"/>
    <x v="0"/>
    <n v="0"/>
    <m/>
    <s v="No aplica"/>
    <s v="No aplica"/>
    <s v="No aplica"/>
  </r>
  <r>
    <s v="CE Barranquilla"/>
    <d v="2026-10-13T00:00:00"/>
    <x v="3"/>
    <x v="20"/>
    <n v="9147"/>
    <x v="20"/>
    <x v="15"/>
    <x v="3"/>
    <x v="5"/>
    <x v="2"/>
    <n v="0"/>
    <s v="BODEGA"/>
    <n v="0"/>
    <n v="0"/>
    <x v="0"/>
    <n v="0"/>
    <m/>
    <s v="No aplica"/>
    <s v="No aplica"/>
    <s v="No aplica"/>
  </r>
  <r>
    <s v="CE Barranquilla"/>
    <d v="2026-10-13T00:00:00"/>
    <x v="1"/>
    <x v="20"/>
    <n v="185280"/>
    <x v="20"/>
    <x v="15"/>
    <x v="3"/>
    <x v="5"/>
    <x v="2"/>
    <n v="0"/>
    <s v="BODEGA"/>
    <n v="0"/>
    <n v="0"/>
    <x v="0"/>
    <n v="0"/>
    <m/>
    <s v="No aplica"/>
    <s v="No aplica"/>
    <s v="No aplica"/>
  </r>
  <r>
    <s v="CE Barranquilla"/>
    <d v="2026-10-13T00:00:00"/>
    <x v="2"/>
    <x v="20"/>
    <n v="13410"/>
    <x v="20"/>
    <x v="15"/>
    <x v="3"/>
    <x v="5"/>
    <x v="2"/>
    <n v="0"/>
    <s v="BODEGA"/>
    <n v="0"/>
    <n v="0"/>
    <x v="0"/>
    <n v="0"/>
    <m/>
    <s v="No aplica"/>
    <s v="Aplica"/>
    <s v="No aplica"/>
  </r>
  <r>
    <s v="CE Barranquilla"/>
    <d v="2026-10-13T00:00:00"/>
    <x v="2"/>
    <x v="36"/>
    <n v="249754"/>
    <x v="36"/>
    <x v="15"/>
    <x v="3"/>
    <x v="6"/>
    <x v="2"/>
    <n v="0"/>
    <s v="BODEGA"/>
    <n v="0"/>
    <n v="0"/>
    <x v="0"/>
    <n v="0"/>
    <m/>
    <s v="No aplica"/>
    <s v="Aplica"/>
    <s v="No aplica"/>
  </r>
  <r>
    <s v="CE Barranquilla"/>
    <d v="2026-10-13T00:00:00"/>
    <x v="3"/>
    <x v="36"/>
    <n v="505778"/>
    <x v="36"/>
    <x v="15"/>
    <x v="3"/>
    <x v="6"/>
    <x v="2"/>
    <n v="0"/>
    <s v="BODEGA"/>
    <n v="0"/>
    <n v="0"/>
    <x v="0"/>
    <n v="0"/>
    <m/>
    <s v="No aplica"/>
    <s v="No aplica"/>
    <s v="No aplica"/>
  </r>
  <r>
    <s v="CE Barranquilla"/>
    <d v="2026-10-13T00:00:00"/>
    <x v="0"/>
    <x v="16"/>
    <n v="6336"/>
    <x v="16"/>
    <x v="15"/>
    <x v="0"/>
    <x v="4"/>
    <x v="2"/>
    <n v="0"/>
    <s v="BODEGA"/>
    <n v="0"/>
    <n v="0"/>
    <x v="0"/>
    <n v="0"/>
    <m/>
    <s v="No aplica"/>
    <s v="Aplica"/>
    <s v="No aplica"/>
  </r>
  <r>
    <s v="CE Barranquilla"/>
    <d v="2026-10-13T00:00:00"/>
    <x v="1"/>
    <x v="16"/>
    <n v="65664"/>
    <x v="16"/>
    <x v="15"/>
    <x v="0"/>
    <x v="4"/>
    <x v="2"/>
    <n v="0"/>
    <s v="BODEGA"/>
    <n v="0"/>
    <n v="0"/>
    <x v="0"/>
    <n v="0"/>
    <m/>
    <s v="No aplica"/>
    <s v="No aplica"/>
    <s v="No aplica"/>
  </r>
  <r>
    <s v="Bogota Siberia"/>
    <d v="2026-10-13T00:00:00"/>
    <x v="5"/>
    <x v="9"/>
    <n v="5700"/>
    <x v="9"/>
    <x v="16"/>
    <x v="0"/>
    <x v="1"/>
    <x v="1"/>
    <n v="0"/>
    <s v="BODEGA"/>
    <n v="0"/>
    <n v="0"/>
    <x v="0"/>
    <n v="0"/>
    <m/>
    <s v="No aplica"/>
    <s v="No aplica"/>
    <s v="No aplica"/>
  </r>
  <r>
    <s v="Bogota Siberia"/>
    <d v="2026-10-13T00:00:00"/>
    <x v="5"/>
    <x v="12"/>
    <n v="5700"/>
    <x v="12"/>
    <x v="16"/>
    <x v="0"/>
    <x v="0"/>
    <x v="1"/>
    <n v="0"/>
    <s v="BODEGA"/>
    <n v="0"/>
    <n v="0"/>
    <x v="0"/>
    <n v="0"/>
    <m/>
    <s v="No aplica"/>
    <s v="No aplica"/>
    <s v="No aplica"/>
  </r>
  <r>
    <s v="Bogota Siberia"/>
    <d v="2026-10-13T00:00:00"/>
    <x v="5"/>
    <x v="13"/>
    <n v="820"/>
    <x v="13"/>
    <x v="16"/>
    <x v="2"/>
    <x v="3"/>
    <x v="1"/>
    <n v="0"/>
    <s v="BODEGA"/>
    <n v="0"/>
    <n v="0"/>
    <x v="0"/>
    <n v="0"/>
    <m/>
    <s v="No aplica"/>
    <s v="No aplica"/>
    <s v="No aplica"/>
  </r>
  <r>
    <s v="Bogota Siberia"/>
    <d v="2026-10-13T00:00:00"/>
    <x v="0"/>
    <x v="4"/>
    <n v="54720"/>
    <x v="4"/>
    <x v="16"/>
    <x v="2"/>
    <x v="1"/>
    <x v="1"/>
    <n v="0"/>
    <s v="BODEGA"/>
    <n v="0"/>
    <n v="0"/>
    <x v="0"/>
    <n v="0"/>
    <m/>
    <s v="No aplica"/>
    <s v="No aplica"/>
    <s v="No aplica"/>
  </r>
  <r>
    <s v="Bogota Siberia"/>
    <d v="2026-10-13T00:00:00"/>
    <x v="1"/>
    <x v="14"/>
    <n v="20267"/>
    <x v="14"/>
    <x v="16"/>
    <x v="0"/>
    <x v="1"/>
    <x v="1"/>
    <n v="0"/>
    <s v="BODEGA"/>
    <n v="0"/>
    <n v="0"/>
    <x v="0"/>
    <n v="0"/>
    <m/>
    <s v="No aplica"/>
    <s v="No aplica"/>
    <s v="No aplica"/>
  </r>
  <r>
    <s v="Bogota Siberia"/>
    <d v="2026-10-13T00:00:00"/>
    <x v="5"/>
    <x v="5"/>
    <n v="36475"/>
    <x v="5"/>
    <x v="16"/>
    <x v="2"/>
    <x v="0"/>
    <x v="1"/>
    <n v="0"/>
    <s v="BODEGA"/>
    <n v="0"/>
    <n v="0"/>
    <x v="0"/>
    <n v="0"/>
    <m/>
    <s v="No aplica"/>
    <s v="No aplica"/>
    <s v="No aplica"/>
  </r>
  <r>
    <s v="Bogota Siberia"/>
    <d v="2026-10-13T00:00:00"/>
    <x v="1"/>
    <x v="6"/>
    <n v="180"/>
    <x v="6"/>
    <x v="16"/>
    <x v="0"/>
    <x v="0"/>
    <x v="1"/>
    <n v="0"/>
    <s v="BODEGA"/>
    <n v="0"/>
    <n v="0"/>
    <x v="0"/>
    <n v="0"/>
    <m/>
    <s v="No aplica"/>
    <s v="No aplica"/>
    <s v="No aplica"/>
  </r>
  <r>
    <s v="Bogota Siberia"/>
    <d v="2026-10-13T00:00:00"/>
    <x v="1"/>
    <x v="7"/>
    <n v="2370"/>
    <x v="7"/>
    <x v="16"/>
    <x v="2"/>
    <x v="2"/>
    <x v="1"/>
    <n v="0"/>
    <s v="BODEGA"/>
    <n v="0"/>
    <n v="0"/>
    <x v="0"/>
    <n v="0"/>
    <m/>
    <s v="No aplica"/>
    <s v="No aplica"/>
    <s v="No aplica"/>
  </r>
  <r>
    <s v="Bogota Siberia"/>
    <d v="2026-10-13T00:00:00"/>
    <x v="0"/>
    <x v="15"/>
    <n v="360"/>
    <x v="15"/>
    <x v="16"/>
    <x v="0"/>
    <x v="1"/>
    <x v="1"/>
    <n v="0"/>
    <s v="BODEGA"/>
    <n v="0"/>
    <n v="0"/>
    <x v="1"/>
    <n v="0"/>
    <m/>
    <s v="No aplica"/>
    <s v="No aplica"/>
    <s v="No aplica"/>
  </r>
  <r>
    <s v="Bogota Siberia"/>
    <d v="2026-10-13T00:00:00"/>
    <x v="0"/>
    <x v="0"/>
    <n v="1200"/>
    <x v="0"/>
    <x v="16"/>
    <x v="0"/>
    <x v="0"/>
    <x v="1"/>
    <n v="0"/>
    <s v="BODEGA"/>
    <n v="0"/>
    <n v="0"/>
    <x v="0"/>
    <n v="0"/>
    <m/>
    <s v="No aplica"/>
    <s v="No aplica"/>
    <s v="No aplica"/>
  </r>
  <r>
    <s v="CE Cali"/>
    <d v="2026-10-13T00:00:00"/>
    <x v="1"/>
    <x v="18"/>
    <n v="1800"/>
    <x v="18"/>
    <x v="17"/>
    <x v="0"/>
    <x v="5"/>
    <x v="2"/>
    <n v="0"/>
    <s v="BODEGA"/>
    <n v="0"/>
    <n v="0"/>
    <x v="0"/>
    <n v="0"/>
    <m/>
    <s v="No aplica"/>
    <s v="No aplica"/>
    <s v="No aplica"/>
  </r>
  <r>
    <s v="CE Cali"/>
    <d v="2026-10-13T00:00:00"/>
    <x v="7"/>
    <x v="18"/>
    <n v="900"/>
    <x v="18"/>
    <x v="17"/>
    <x v="0"/>
    <x v="5"/>
    <x v="2"/>
    <n v="0"/>
    <s v="BODEGA"/>
    <n v="0"/>
    <n v="0"/>
    <x v="0"/>
    <n v="0"/>
    <m/>
    <s v="No aplica"/>
    <s v="No aplica"/>
    <s v="No aplica"/>
  </r>
  <r>
    <s v="CE Cali"/>
    <d v="2026-10-13T00:00:00"/>
    <x v="7"/>
    <x v="18"/>
    <n v="900"/>
    <x v="18"/>
    <x v="17"/>
    <x v="0"/>
    <x v="5"/>
    <x v="2"/>
    <n v="0"/>
    <s v="BODEGA"/>
    <n v="0"/>
    <n v="0"/>
    <x v="0"/>
    <n v="0"/>
    <m/>
    <s v="No aplica"/>
    <s v="No aplica"/>
    <s v="No aplica"/>
  </r>
  <r>
    <s v="CE Cali"/>
    <d v="2026-10-13T00:00:00"/>
    <x v="7"/>
    <x v="17"/>
    <n v="900"/>
    <x v="17"/>
    <x v="17"/>
    <x v="0"/>
    <x v="4"/>
    <x v="2"/>
    <n v="0"/>
    <s v="BODEGA"/>
    <n v="0"/>
    <n v="0"/>
    <x v="0"/>
    <n v="0"/>
    <m/>
    <s v="No aplica"/>
    <s v="No aplica"/>
    <s v="No aplica"/>
  </r>
  <r>
    <s v="CE Cali"/>
    <d v="2026-10-13T00:00:00"/>
    <x v="7"/>
    <x v="17"/>
    <n v="900"/>
    <x v="17"/>
    <x v="17"/>
    <x v="0"/>
    <x v="4"/>
    <x v="2"/>
    <n v="0"/>
    <s v="BODEGA"/>
    <n v="0"/>
    <n v="0"/>
    <x v="0"/>
    <n v="0"/>
    <m/>
    <s v="No aplica"/>
    <s v="No aplica"/>
    <s v="No aplica"/>
  </r>
  <r>
    <s v="CE Cali"/>
    <d v="2026-10-13T00:00:00"/>
    <x v="0"/>
    <x v="58"/>
    <n v="1041"/>
    <x v="58"/>
    <x v="17"/>
    <x v="3"/>
    <x v="5"/>
    <x v="2"/>
    <n v="0"/>
    <s v="BODEGA"/>
    <n v="0"/>
    <n v="0"/>
    <x v="0"/>
    <n v="0"/>
    <m/>
    <s v="No aplica"/>
    <s v="Aplica"/>
    <s v="No aplica"/>
  </r>
  <r>
    <s v="CE Monteria"/>
    <d v="2026-10-13T00:00:00"/>
    <x v="1"/>
    <x v="19"/>
    <n v="30960"/>
    <x v="19"/>
    <x v="18"/>
    <x v="3"/>
    <x v="4"/>
    <x v="2"/>
    <n v="0"/>
    <s v="BODEGA"/>
    <n v="0"/>
    <n v="0"/>
    <x v="0"/>
    <n v="0"/>
    <m/>
    <s v="No aplica"/>
    <s v="No aplica"/>
    <s v="No aplica"/>
  </r>
  <r>
    <s v="CE Monteria"/>
    <d v="2026-10-13T00:00:00"/>
    <x v="0"/>
    <x v="36"/>
    <n v="93669"/>
    <x v="36"/>
    <x v="18"/>
    <x v="3"/>
    <x v="6"/>
    <x v="2"/>
    <n v="0"/>
    <s v="BODEGA"/>
    <n v="0"/>
    <n v="0"/>
    <x v="0"/>
    <n v="0"/>
    <m/>
    <s v="No aplica"/>
    <s v="Aplica"/>
    <s v="No aplica"/>
  </r>
  <r>
    <s v="CE Monteria"/>
    <d v="2026-10-13T00:00:00"/>
    <x v="2"/>
    <x v="59"/>
    <n v="20835"/>
    <x v="59"/>
    <x v="18"/>
    <x v="3"/>
    <x v="5"/>
    <x v="2"/>
    <n v="0"/>
    <s v="BODEGA"/>
    <n v="0"/>
    <n v="0"/>
    <x v="0"/>
    <n v="0"/>
    <m/>
    <s v="No aplica"/>
    <s v="Aplica"/>
    <s v="No aplica"/>
  </r>
  <r>
    <s v="Pasto"/>
    <d v="2026-10-13T00:00:00"/>
    <x v="0"/>
    <x v="2"/>
    <n v="1200"/>
    <x v="2"/>
    <x v="19"/>
    <x v="0"/>
    <x v="1"/>
    <x v="3"/>
    <n v="0"/>
    <s v="BODEGA"/>
    <n v="0"/>
    <n v="0"/>
    <x v="0"/>
    <n v="0"/>
    <m/>
    <s v="No aplica"/>
    <s v="No aplica"/>
    <s v="No aplica"/>
  </r>
  <r>
    <s v="Pasto"/>
    <d v="2026-10-13T00:00:00"/>
    <x v="0"/>
    <x v="12"/>
    <n v="2100"/>
    <x v="12"/>
    <x v="19"/>
    <x v="0"/>
    <x v="0"/>
    <x v="3"/>
    <n v="0"/>
    <s v="BODEGA"/>
    <n v="0"/>
    <n v="0"/>
    <x v="0"/>
    <n v="0"/>
    <m/>
    <s v="No aplica"/>
    <s v="No aplica"/>
    <s v="No aplica"/>
  </r>
  <r>
    <s v="Pasto"/>
    <d v="2026-10-13T00:00:00"/>
    <x v="6"/>
    <x v="13"/>
    <n v="312"/>
    <x v="13"/>
    <x v="19"/>
    <x v="2"/>
    <x v="3"/>
    <x v="3"/>
    <n v="0"/>
    <s v="BODEGA"/>
    <n v="0"/>
    <n v="0"/>
    <x v="0"/>
    <n v="0"/>
    <m/>
    <s v="No aplica"/>
    <s v="No aplica"/>
    <s v="No aplica"/>
  </r>
  <r>
    <s v="Pasto"/>
    <d v="2026-10-13T00:00:00"/>
    <x v="2"/>
    <x v="4"/>
    <n v="17456"/>
    <x v="4"/>
    <x v="19"/>
    <x v="2"/>
    <x v="1"/>
    <x v="3"/>
    <n v="0"/>
    <s v="BODEGA"/>
    <n v="0"/>
    <n v="0"/>
    <x v="0"/>
    <n v="0"/>
    <m/>
    <s v="No aplica"/>
    <s v="No aplica"/>
    <s v="No aplica"/>
  </r>
  <r>
    <s v="Pasto"/>
    <d v="2026-10-13T00:00:00"/>
    <x v="0"/>
    <x v="5"/>
    <n v="1855"/>
    <x v="5"/>
    <x v="19"/>
    <x v="2"/>
    <x v="0"/>
    <x v="3"/>
    <n v="0"/>
    <s v="BODEGA"/>
    <n v="0"/>
    <n v="0"/>
    <x v="0"/>
    <n v="0"/>
    <m/>
    <s v="No aplica"/>
    <s v="No aplica"/>
    <s v="No aplica"/>
  </r>
  <r>
    <s v="Pasto"/>
    <d v="2026-10-13T00:00:00"/>
    <x v="0"/>
    <x v="6"/>
    <n v="4140"/>
    <x v="6"/>
    <x v="19"/>
    <x v="0"/>
    <x v="0"/>
    <x v="3"/>
    <n v="0"/>
    <s v="BODEGA"/>
    <n v="0"/>
    <n v="0"/>
    <x v="0"/>
    <n v="0"/>
    <m/>
    <s v="No aplica"/>
    <s v="No aplica"/>
    <s v="No aplica"/>
  </r>
  <r>
    <s v="Pasto"/>
    <d v="2026-10-13T00:00:00"/>
    <x v="3"/>
    <x v="7"/>
    <n v="557"/>
    <x v="7"/>
    <x v="19"/>
    <x v="2"/>
    <x v="2"/>
    <x v="3"/>
    <n v="0"/>
    <s v="BODEGA"/>
    <n v="0"/>
    <n v="0"/>
    <x v="0"/>
    <n v="0"/>
    <m/>
    <s v="No aplica"/>
    <s v="No aplica"/>
    <s v="No aplica"/>
  </r>
  <r>
    <s v="Pasto"/>
    <d v="2026-10-13T00:00:00"/>
    <x v="0"/>
    <x v="15"/>
    <n v="480"/>
    <x v="15"/>
    <x v="19"/>
    <x v="0"/>
    <x v="1"/>
    <x v="3"/>
    <n v="0"/>
    <s v="BODEGA"/>
    <n v="0"/>
    <n v="0"/>
    <x v="1"/>
    <n v="0"/>
    <m/>
    <s v="No aplica"/>
    <s v="No aplica"/>
    <s v="No aplica"/>
  </r>
  <r>
    <s v="Pasto"/>
    <d v="2026-10-13T00:00:00"/>
    <x v="0"/>
    <x v="0"/>
    <n v="2670"/>
    <x v="0"/>
    <x v="19"/>
    <x v="0"/>
    <x v="0"/>
    <x v="3"/>
    <n v="0"/>
    <s v="BODEGA"/>
    <n v="0"/>
    <n v="0"/>
    <x v="0"/>
    <n v="0"/>
    <m/>
    <s v="No aplica"/>
    <s v="No aplica"/>
    <s v="No aplica"/>
  </r>
  <r>
    <s v="Alka2"/>
    <d v="2026-10-13T00:00:00"/>
    <x v="8"/>
    <x v="48"/>
    <n v="9144"/>
    <x v="48"/>
    <x v="20"/>
    <x v="4"/>
    <x v="8"/>
    <x v="4"/>
    <n v="0"/>
    <s v="PLANTA CLASIFICACION"/>
    <n v="0"/>
    <n v="0"/>
    <x v="2"/>
    <n v="0"/>
    <n v="72001"/>
    <s v="No aplica"/>
    <s v="No aplica"/>
    <s v="No aplica"/>
  </r>
  <r>
    <s v="Alka2"/>
    <d v="2026-10-13T00:00:00"/>
    <x v="5"/>
    <x v="38"/>
    <n v="10577"/>
    <x v="38"/>
    <x v="20"/>
    <x v="4"/>
    <x v="8"/>
    <x v="4"/>
    <n v="0"/>
    <s v="PLANTA CLASIFICACION"/>
    <n v="0"/>
    <n v="0"/>
    <x v="3"/>
    <n v="0"/>
    <n v="73001"/>
    <s v="No aplica"/>
    <s v="No aplica"/>
    <s v="No aplica"/>
  </r>
  <r>
    <s v="Alka2"/>
    <d v="2026-10-13T00:00:00"/>
    <x v="7"/>
    <x v="49"/>
    <n v="3240"/>
    <x v="49"/>
    <x v="20"/>
    <x v="4"/>
    <x v="8"/>
    <x v="4"/>
    <n v="0"/>
    <s v="PLANTA CLASIFICACION"/>
    <n v="0"/>
    <n v="0"/>
    <x v="2"/>
    <n v="0"/>
    <n v="72003"/>
    <s v="Aplica"/>
    <s v="No aplica"/>
    <s v="No aplica"/>
  </r>
  <r>
    <s v="Alka2"/>
    <d v="2026-10-13T00:00:00"/>
    <x v="7"/>
    <x v="38"/>
    <n v="15492"/>
    <x v="38"/>
    <x v="20"/>
    <x v="4"/>
    <x v="8"/>
    <x v="4"/>
    <n v="0"/>
    <s v="PLANTA CLASIFICACION"/>
    <n v="0"/>
    <n v="0"/>
    <x v="3"/>
    <n v="0"/>
    <n v="73001"/>
    <s v="No aplica"/>
    <s v="No aplica"/>
    <s v="No aplica"/>
  </r>
  <r>
    <s v="Alka2"/>
    <d v="2026-10-13T00:00:00"/>
    <x v="8"/>
    <x v="38"/>
    <n v="13500"/>
    <x v="38"/>
    <x v="20"/>
    <x v="4"/>
    <x v="8"/>
    <x v="4"/>
    <n v="0"/>
    <s v="PLANTA CLASIFICACION"/>
    <n v="0"/>
    <n v="0"/>
    <x v="3"/>
    <n v="0"/>
    <n v="73001"/>
    <s v="No aplica"/>
    <s v="No aplica"/>
    <s v="No aplica"/>
  </r>
  <r>
    <s v="Alka2"/>
    <d v="2026-10-13T00:00:00"/>
    <x v="8"/>
    <x v="35"/>
    <n v="4379"/>
    <x v="35"/>
    <x v="20"/>
    <x v="3"/>
    <x v="7"/>
    <x v="4"/>
    <n v="0"/>
    <s v="PLANTA CLASIFICACION"/>
    <n v="0"/>
    <n v="0"/>
    <x v="0"/>
    <n v="0"/>
    <m/>
    <s v="No aplica"/>
    <s v="No aplica"/>
    <s v="No aplica"/>
  </r>
  <r>
    <s v="Alka2"/>
    <d v="2026-10-13T00:00:00"/>
    <x v="7"/>
    <x v="35"/>
    <n v="3684"/>
    <x v="35"/>
    <x v="20"/>
    <x v="3"/>
    <x v="7"/>
    <x v="4"/>
    <n v="0"/>
    <s v="PLANTA CLASIFICACION"/>
    <n v="0"/>
    <n v="0"/>
    <x v="0"/>
    <n v="0"/>
    <m/>
    <s v="No aplica"/>
    <s v="No aplica"/>
    <s v="No aplica"/>
  </r>
  <r>
    <s v="Alka2"/>
    <d v="2026-10-13T00:00:00"/>
    <x v="5"/>
    <x v="35"/>
    <n v="1747"/>
    <x v="35"/>
    <x v="20"/>
    <x v="3"/>
    <x v="7"/>
    <x v="4"/>
    <n v="0"/>
    <s v="PLANTA CLASIFICACION"/>
    <n v="0"/>
    <n v="0"/>
    <x v="0"/>
    <n v="0"/>
    <m/>
    <s v="No aplica"/>
    <s v="No aplica"/>
    <s v="No aplica"/>
  </r>
  <r>
    <s v="Alka2"/>
    <d v="2026-10-13T00:00:00"/>
    <x v="8"/>
    <x v="2"/>
    <n v="45000"/>
    <x v="2"/>
    <x v="20"/>
    <x v="0"/>
    <x v="1"/>
    <x v="4"/>
    <n v="0"/>
    <s v="PLANTA CLASIFICACION"/>
    <n v="0"/>
    <n v="0"/>
    <x v="0"/>
    <n v="0"/>
    <m/>
    <s v="No aplica"/>
    <s v="No aplica"/>
    <s v="No aplica"/>
  </r>
  <r>
    <s v="Alka2"/>
    <d v="2026-10-13T00:00:00"/>
    <x v="8"/>
    <x v="43"/>
    <n v="3600"/>
    <x v="43"/>
    <x v="20"/>
    <x v="4"/>
    <x v="8"/>
    <x v="4"/>
    <n v="0"/>
    <s v="PLANTA CLASIFICACION"/>
    <n v="0"/>
    <n v="0"/>
    <x v="4"/>
    <n v="0"/>
    <n v="79110"/>
    <s v="No aplica"/>
    <s v="No aplica"/>
    <s v="No aplica"/>
  </r>
  <r>
    <s v="Alka2"/>
    <d v="2026-10-13T00:00:00"/>
    <x v="8"/>
    <x v="5"/>
    <n v="5976"/>
    <x v="5"/>
    <x v="20"/>
    <x v="2"/>
    <x v="0"/>
    <x v="4"/>
    <n v="0"/>
    <s v="PLANTA CLASIFICACION"/>
    <n v="0"/>
    <n v="0"/>
    <x v="0"/>
    <n v="0"/>
    <m/>
    <s v="No aplica"/>
    <s v="No aplica"/>
    <s v="No aplica"/>
  </r>
  <r>
    <s v="Alka2"/>
    <d v="2026-10-13T00:00:00"/>
    <x v="8"/>
    <x v="19"/>
    <n v="219889"/>
    <x v="19"/>
    <x v="20"/>
    <x v="3"/>
    <x v="4"/>
    <x v="4"/>
    <n v="0"/>
    <s v="PLANTA CLASIFICACION"/>
    <n v="0"/>
    <n v="0"/>
    <x v="0"/>
    <n v="0"/>
    <m/>
    <s v="No aplica"/>
    <s v="No aplica"/>
    <s v="No aplica"/>
  </r>
  <r>
    <s v="Alka2"/>
    <d v="2026-10-13T00:00:00"/>
    <x v="8"/>
    <x v="19"/>
    <n v="43649"/>
    <x v="19"/>
    <x v="20"/>
    <x v="3"/>
    <x v="4"/>
    <x v="4"/>
    <n v="0"/>
    <s v="PLANTA CLASIFICACION"/>
    <n v="0"/>
    <n v="0"/>
    <x v="0"/>
    <n v="0"/>
    <m/>
    <s v="No aplica"/>
    <s v="No aplica"/>
    <s v="No aplica"/>
  </r>
  <r>
    <s v="Alka2"/>
    <d v="2026-10-13T00:00:00"/>
    <x v="5"/>
    <x v="7"/>
    <n v="3257"/>
    <x v="7"/>
    <x v="20"/>
    <x v="2"/>
    <x v="2"/>
    <x v="4"/>
    <n v="0"/>
    <s v="PLANTA CLASIFICACION"/>
    <n v="0"/>
    <n v="0"/>
    <x v="0"/>
    <n v="0"/>
    <m/>
    <s v="No aplica"/>
    <s v="No aplica"/>
    <s v="No aplica"/>
  </r>
  <r>
    <s v="Alka2"/>
    <d v="2026-10-13T00:00:00"/>
    <x v="3"/>
    <x v="13"/>
    <n v="960"/>
    <x v="13"/>
    <x v="20"/>
    <x v="2"/>
    <x v="3"/>
    <x v="4"/>
    <n v="0"/>
    <s v="PLANTA CLASIFICACION"/>
    <n v="0"/>
    <n v="0"/>
    <x v="0"/>
    <n v="0"/>
    <m/>
    <s v="No aplica"/>
    <s v="No aplica"/>
    <s v="No aplica"/>
  </r>
  <r>
    <s v="Alka2"/>
    <d v="2026-10-13T00:00:00"/>
    <x v="1"/>
    <x v="13"/>
    <n v="1352"/>
    <x v="13"/>
    <x v="20"/>
    <x v="2"/>
    <x v="3"/>
    <x v="4"/>
    <n v="0"/>
    <s v="PLANTA CLASIFICACION"/>
    <n v="0"/>
    <n v="0"/>
    <x v="0"/>
    <n v="0"/>
    <m/>
    <s v="No aplica"/>
    <s v="No aplica"/>
    <s v="No aplica"/>
  </r>
  <r>
    <s v="Alka2"/>
    <d v="2026-10-13T00:00:00"/>
    <x v="5"/>
    <x v="13"/>
    <n v="1014"/>
    <x v="13"/>
    <x v="20"/>
    <x v="2"/>
    <x v="3"/>
    <x v="4"/>
    <n v="0"/>
    <s v="PLANTA CLASIFICACION"/>
    <n v="0"/>
    <n v="0"/>
    <x v="0"/>
    <n v="0"/>
    <m/>
    <s v="No aplica"/>
    <s v="No aplica"/>
    <s v="No aplica"/>
  </r>
  <r>
    <s v="Alka2"/>
    <d v="2026-10-13T00:00:00"/>
    <x v="7"/>
    <x v="13"/>
    <n v="1488"/>
    <x v="13"/>
    <x v="20"/>
    <x v="2"/>
    <x v="3"/>
    <x v="4"/>
    <n v="0"/>
    <s v="PLANTA CLASIFICACION"/>
    <n v="0"/>
    <n v="0"/>
    <x v="0"/>
    <n v="0"/>
    <m/>
    <s v="No aplica"/>
    <s v="No aplica"/>
    <s v="No aplica"/>
  </r>
  <r>
    <s v="Alka2"/>
    <d v="2026-10-13T00:00:00"/>
    <x v="8"/>
    <x v="13"/>
    <n v="1352"/>
    <x v="13"/>
    <x v="20"/>
    <x v="2"/>
    <x v="3"/>
    <x v="4"/>
    <n v="0"/>
    <s v="PLANTA CLASIFICACION"/>
    <n v="0"/>
    <n v="0"/>
    <x v="0"/>
    <n v="0"/>
    <m/>
    <s v="No aplica"/>
    <s v="No aplica"/>
    <s v="No aplica"/>
  </r>
  <r>
    <s v="Alka2"/>
    <d v="2026-10-13T00:00:00"/>
    <x v="0"/>
    <x v="4"/>
    <n v="25200"/>
    <x v="4"/>
    <x v="20"/>
    <x v="2"/>
    <x v="1"/>
    <x v="4"/>
    <n v="0"/>
    <s v="PLANTA CLASIFICACION"/>
    <n v="0"/>
    <n v="0"/>
    <x v="0"/>
    <n v="0"/>
    <m/>
    <s v="No aplica"/>
    <s v="Aplica"/>
    <s v="No aplica"/>
  </r>
  <r>
    <s v="Alka2"/>
    <d v="2026-10-13T00:00:00"/>
    <x v="3"/>
    <x v="4"/>
    <n v="22509"/>
    <x v="4"/>
    <x v="20"/>
    <x v="2"/>
    <x v="1"/>
    <x v="4"/>
    <n v="0"/>
    <s v="PLANTA CLASIFICACION"/>
    <n v="0"/>
    <n v="0"/>
    <x v="0"/>
    <n v="0"/>
    <m/>
    <s v="No aplica"/>
    <s v="No aplica"/>
    <s v="No aplica"/>
  </r>
  <r>
    <s v="Alka2"/>
    <d v="2026-10-13T00:00:00"/>
    <x v="1"/>
    <x v="4"/>
    <n v="44455"/>
    <x v="4"/>
    <x v="20"/>
    <x v="2"/>
    <x v="1"/>
    <x v="4"/>
    <n v="0"/>
    <s v="PLANTA CLASIFICACION"/>
    <n v="0"/>
    <n v="0"/>
    <x v="0"/>
    <n v="0"/>
    <m/>
    <s v="No aplica"/>
    <s v="No aplica"/>
    <s v="No aplica"/>
  </r>
  <r>
    <s v="Alka2"/>
    <d v="2026-10-13T00:00:00"/>
    <x v="5"/>
    <x v="4"/>
    <n v="29929"/>
    <x v="4"/>
    <x v="20"/>
    <x v="2"/>
    <x v="1"/>
    <x v="4"/>
    <n v="0"/>
    <s v="PLANTA CLASIFICACION"/>
    <n v="0"/>
    <n v="0"/>
    <x v="0"/>
    <n v="0"/>
    <m/>
    <s v="No aplica"/>
    <s v="No aplica"/>
    <s v="No aplica"/>
  </r>
  <r>
    <s v="Alka2"/>
    <d v="2026-10-13T00:00:00"/>
    <x v="7"/>
    <x v="4"/>
    <n v="37325"/>
    <x v="4"/>
    <x v="20"/>
    <x v="2"/>
    <x v="1"/>
    <x v="4"/>
    <n v="0"/>
    <s v="PLANTA CLASIFICACION"/>
    <n v="0"/>
    <n v="0"/>
    <x v="0"/>
    <n v="0"/>
    <m/>
    <s v="No aplica"/>
    <s v="No aplica"/>
    <s v="No aplica"/>
  </r>
  <r>
    <s v="Alka2"/>
    <d v="2026-10-13T00:00:00"/>
    <x v="8"/>
    <x v="4"/>
    <n v="18526"/>
    <x v="4"/>
    <x v="20"/>
    <x v="2"/>
    <x v="1"/>
    <x v="4"/>
    <n v="0"/>
    <s v="PLANTA CLASIFICACION"/>
    <n v="0"/>
    <n v="0"/>
    <x v="0"/>
    <n v="0"/>
    <m/>
    <s v="No aplica"/>
    <s v="No aplica"/>
    <s v="No aplica"/>
  </r>
  <r>
    <s v="Alka2"/>
    <d v="2026-10-13T00:00:00"/>
    <x v="8"/>
    <x v="36"/>
    <n v="362"/>
    <x v="36"/>
    <x v="20"/>
    <x v="3"/>
    <x v="6"/>
    <x v="4"/>
    <n v="0"/>
    <s v="PLANTA CLASIFICACION"/>
    <n v="0"/>
    <n v="0"/>
    <x v="0"/>
    <n v="0"/>
    <m/>
    <s v="No aplica"/>
    <s v="No aplica"/>
    <s v="No aplica"/>
  </r>
  <r>
    <s v="Alka2"/>
    <d v="2026-10-13T00:00:00"/>
    <x v="8"/>
    <x v="20"/>
    <n v="180747"/>
    <x v="20"/>
    <x v="20"/>
    <x v="3"/>
    <x v="5"/>
    <x v="4"/>
    <n v="0"/>
    <s v="PLANTA CLASIFICACION"/>
    <n v="0"/>
    <n v="0"/>
    <x v="0"/>
    <n v="0"/>
    <m/>
    <s v="No aplica"/>
    <s v="No aplica"/>
    <s v="No aplica"/>
  </r>
  <r>
    <s v="Cartagena"/>
    <d v="2026-10-13T00:00:00"/>
    <x v="3"/>
    <x v="2"/>
    <n v="15162"/>
    <x v="2"/>
    <x v="21"/>
    <x v="0"/>
    <x v="1"/>
    <x v="0"/>
    <n v="0"/>
    <s v="BODEGA"/>
    <n v="0"/>
    <n v="0"/>
    <x v="0"/>
    <n v="0"/>
    <m/>
    <s v="No aplica"/>
    <s v="No aplica"/>
    <s v="No aplica"/>
  </r>
  <r>
    <s v="Cartagena"/>
    <d v="2026-10-13T00:00:00"/>
    <x v="3"/>
    <x v="10"/>
    <n v="2280"/>
    <x v="10"/>
    <x v="21"/>
    <x v="0"/>
    <x v="0"/>
    <x v="0"/>
    <n v="0"/>
    <s v="BODEGA"/>
    <n v="0"/>
    <n v="0"/>
    <x v="0"/>
    <n v="0"/>
    <m/>
    <s v="No aplica"/>
    <s v="No aplica"/>
    <s v="No aplica"/>
  </r>
  <r>
    <s v="Cartagena"/>
    <d v="2026-10-13T00:00:00"/>
    <x v="3"/>
    <x v="3"/>
    <n v="17938"/>
    <x v="3"/>
    <x v="21"/>
    <x v="0"/>
    <x v="0"/>
    <x v="0"/>
    <n v="0"/>
    <s v="BODEGA"/>
    <n v="0"/>
    <n v="0"/>
    <x v="0"/>
    <n v="0"/>
    <m/>
    <s v="No aplica"/>
    <s v="No aplica"/>
    <s v="No aplica"/>
  </r>
  <r>
    <s v="Cartagena"/>
    <d v="2026-10-13T00:00:00"/>
    <x v="6"/>
    <x v="31"/>
    <n v="600"/>
    <x v="31"/>
    <x v="21"/>
    <x v="0"/>
    <x v="1"/>
    <x v="0"/>
    <n v="0"/>
    <s v="BODEGA"/>
    <n v="0"/>
    <n v="0"/>
    <x v="0"/>
    <n v="0"/>
    <m/>
    <s v="No aplica"/>
    <s v="No aplica"/>
    <s v="No aplica"/>
  </r>
  <r>
    <s v="Cartagena"/>
    <d v="2026-10-13T00:00:00"/>
    <x v="3"/>
    <x v="60"/>
    <n v="840"/>
    <x v="60"/>
    <x v="21"/>
    <x v="0"/>
    <x v="5"/>
    <x v="0"/>
    <n v="0"/>
    <s v="BODEGA"/>
    <n v="0"/>
    <n v="0"/>
    <x v="0"/>
    <n v="0"/>
    <m/>
    <s v="No aplica"/>
    <s v="No aplica"/>
    <s v="No aplica"/>
  </r>
  <r>
    <s v="Cartagena"/>
    <d v="2026-10-13T00:00:00"/>
    <x v="6"/>
    <x v="34"/>
    <n v="1142"/>
    <x v="34"/>
    <x v="21"/>
    <x v="0"/>
    <x v="6"/>
    <x v="0"/>
    <n v="0"/>
    <s v="BODEGA"/>
    <n v="0"/>
    <n v="0"/>
    <x v="0"/>
    <n v="0"/>
    <m/>
    <s v="No aplica"/>
    <s v="No aplica"/>
    <s v="No aplica"/>
  </r>
  <r>
    <s v="Cartagena"/>
    <d v="2026-10-13T00:00:00"/>
    <x v="1"/>
    <x v="5"/>
    <n v="39075"/>
    <x v="5"/>
    <x v="21"/>
    <x v="2"/>
    <x v="0"/>
    <x v="0"/>
    <n v="0"/>
    <s v="BODEGA"/>
    <n v="0"/>
    <n v="0"/>
    <x v="0"/>
    <n v="0"/>
    <m/>
    <s v="No aplica"/>
    <s v="No aplica"/>
    <s v="No aplica"/>
  </r>
  <r>
    <s v="Cartagena"/>
    <d v="2026-10-13T00:00:00"/>
    <x v="3"/>
    <x v="61"/>
    <n v="12206"/>
    <x v="61"/>
    <x v="21"/>
    <x v="0"/>
    <x v="0"/>
    <x v="0"/>
    <n v="0"/>
    <s v="BODEGA"/>
    <n v="0"/>
    <n v="0"/>
    <x v="0"/>
    <n v="0"/>
    <m/>
    <s v="No aplica"/>
    <s v="No aplica"/>
    <s v="No aplica"/>
  </r>
  <r>
    <s v="Cartagena"/>
    <d v="2026-10-13T00:00:00"/>
    <x v="3"/>
    <x v="7"/>
    <n v="182914"/>
    <x v="7"/>
    <x v="21"/>
    <x v="2"/>
    <x v="2"/>
    <x v="0"/>
    <n v="0"/>
    <s v="BODEGA"/>
    <n v="0"/>
    <n v="0"/>
    <x v="0"/>
    <n v="0"/>
    <m/>
    <s v="No aplica"/>
    <s v="No aplica"/>
    <s v="No aplica"/>
  </r>
  <r>
    <s v="Cartagena"/>
    <d v="2026-10-13T00:00:00"/>
    <x v="0"/>
    <x v="24"/>
    <n v="300"/>
    <x v="24"/>
    <x v="21"/>
    <x v="0"/>
    <x v="1"/>
    <x v="0"/>
    <n v="0"/>
    <s v="BODEGA"/>
    <n v="0"/>
    <n v="0"/>
    <x v="0"/>
    <n v="0"/>
    <m/>
    <s v="No aplica"/>
    <s v="No aplica"/>
    <s v="No aplica"/>
  </r>
  <r>
    <s v="Cartagena"/>
    <d v="2026-10-13T00:00:00"/>
    <x v="0"/>
    <x v="23"/>
    <n v="14"/>
    <x v="23"/>
    <x v="21"/>
    <x v="0"/>
    <x v="0"/>
    <x v="0"/>
    <n v="0"/>
    <s v="BODEGA"/>
    <n v="0"/>
    <n v="0"/>
    <x v="0"/>
    <n v="0"/>
    <m/>
    <s v="No aplica"/>
    <s v="No aplica"/>
    <s v="No aplica"/>
  </r>
  <r>
    <s v="Cartagena"/>
    <d v="2026-10-13T00:00:00"/>
    <x v="0"/>
    <x v="22"/>
    <n v="16622"/>
    <x v="22"/>
    <x v="21"/>
    <x v="0"/>
    <x v="0"/>
    <x v="0"/>
    <n v="0"/>
    <s v="BODEGA"/>
    <n v="0"/>
    <n v="0"/>
    <x v="0"/>
    <n v="0"/>
    <m/>
    <s v="No aplica"/>
    <s v="No aplica"/>
    <s v="No aplica"/>
  </r>
  <r>
    <s v="Cartagena"/>
    <d v="2026-10-13T00:00:00"/>
    <x v="6"/>
    <x v="0"/>
    <n v="15810"/>
    <x v="0"/>
    <x v="21"/>
    <x v="0"/>
    <x v="0"/>
    <x v="0"/>
    <n v="0"/>
    <s v="BODEGA"/>
    <n v="0"/>
    <n v="0"/>
    <x v="0"/>
    <n v="0"/>
    <m/>
    <s v="No aplica"/>
    <s v="No aplica"/>
    <s v="No aplica"/>
  </r>
  <r>
    <s v="Villavicencio"/>
    <d v="2026-10-13T00:00:00"/>
    <x v="6"/>
    <x v="5"/>
    <n v="13754"/>
    <x v="5"/>
    <x v="22"/>
    <x v="2"/>
    <x v="0"/>
    <x v="1"/>
    <n v="0"/>
    <s v="BODEGA"/>
    <n v="0"/>
    <n v="0"/>
    <x v="0"/>
    <n v="0"/>
    <m/>
    <s v="No aplica"/>
    <s v="No aplica"/>
    <s v="No aplica"/>
  </r>
  <r>
    <s v="Popayan"/>
    <d v="2026-10-13T00:00:00"/>
    <x v="3"/>
    <x v="4"/>
    <n v="26280"/>
    <x v="4"/>
    <x v="23"/>
    <x v="2"/>
    <x v="1"/>
    <x v="3"/>
    <n v="0"/>
    <s v="BODEGA"/>
    <n v="0"/>
    <n v="0"/>
    <x v="0"/>
    <n v="0"/>
    <m/>
    <s v="No aplica"/>
    <s v="No aplica"/>
    <s v="No aplica"/>
  </r>
  <r>
    <s v="Popayan"/>
    <d v="2026-10-13T00:00:00"/>
    <x v="5"/>
    <x v="5"/>
    <n v="149760"/>
    <x v="5"/>
    <x v="23"/>
    <x v="2"/>
    <x v="0"/>
    <x v="3"/>
    <n v="0"/>
    <s v="BODEGA"/>
    <n v="0"/>
    <n v="0"/>
    <x v="0"/>
    <n v="0"/>
    <m/>
    <s v="No aplica"/>
    <s v="No aplica"/>
    <s v="No aplica"/>
  </r>
  <r>
    <s v="Popayan"/>
    <d v="2026-10-13T00:00:00"/>
    <x v="1"/>
    <x v="5"/>
    <n v="64320"/>
    <x v="5"/>
    <x v="23"/>
    <x v="2"/>
    <x v="0"/>
    <x v="3"/>
    <n v="0"/>
    <s v="BODEGA"/>
    <n v="0"/>
    <n v="0"/>
    <x v="0"/>
    <n v="0"/>
    <m/>
    <s v="No aplica"/>
    <s v="No aplica"/>
    <s v="No aplica"/>
  </r>
  <r>
    <s v="Popayan"/>
    <d v="2026-10-13T00:00:00"/>
    <x v="3"/>
    <x v="7"/>
    <n v="17280"/>
    <x v="7"/>
    <x v="23"/>
    <x v="2"/>
    <x v="2"/>
    <x v="3"/>
    <n v="0"/>
    <s v="BODEGA"/>
    <n v="0"/>
    <n v="0"/>
    <x v="0"/>
    <n v="0"/>
    <m/>
    <s v="No aplica"/>
    <s v="No aplica"/>
    <s v="No aplica"/>
  </r>
  <r>
    <s v="Popayan"/>
    <d v="2026-10-13T00:00:00"/>
    <x v="5"/>
    <x v="7"/>
    <n v="36000"/>
    <x v="7"/>
    <x v="23"/>
    <x v="2"/>
    <x v="2"/>
    <x v="3"/>
    <n v="0"/>
    <s v="BODEGA"/>
    <n v="0"/>
    <n v="0"/>
    <x v="0"/>
    <n v="0"/>
    <m/>
    <s v="No aplica"/>
    <s v="No aplica"/>
    <s v="No aplica"/>
  </r>
  <r>
    <s v="Popayan"/>
    <d v="2026-10-13T00:00:00"/>
    <x v="5"/>
    <x v="0"/>
    <n v="11520"/>
    <x v="0"/>
    <x v="23"/>
    <x v="0"/>
    <x v="0"/>
    <x v="3"/>
    <n v="0"/>
    <s v="BODEGA"/>
    <n v="0"/>
    <n v="0"/>
    <x v="0"/>
    <n v="0"/>
    <m/>
    <s v="No aplica"/>
    <s v="No aplica"/>
    <s v="No aplica"/>
  </r>
  <r>
    <s v="Popayan"/>
    <d v="2026-10-13T00:00:00"/>
    <x v="1"/>
    <x v="0"/>
    <n v="4320"/>
    <x v="0"/>
    <x v="23"/>
    <x v="0"/>
    <x v="0"/>
    <x v="3"/>
    <n v="0"/>
    <s v="BODEGA"/>
    <n v="0"/>
    <n v="0"/>
    <x v="0"/>
    <n v="0"/>
    <m/>
    <s v="No aplica"/>
    <s v="No aplica"/>
    <s v="No aplica"/>
  </r>
  <r>
    <s v="Popayan"/>
    <d v="2026-10-13T00:00:00"/>
    <x v="5"/>
    <x v="6"/>
    <n v="5040"/>
    <x v="6"/>
    <x v="23"/>
    <x v="0"/>
    <x v="0"/>
    <x v="3"/>
    <n v="0"/>
    <s v="BODEGA"/>
    <n v="0"/>
    <n v="0"/>
    <x v="0"/>
    <n v="0"/>
    <m/>
    <s v="No aplica"/>
    <s v="No aplica"/>
    <s v="No aplica"/>
  </r>
  <r>
    <s v="Popayan"/>
    <d v="2026-10-13T00:00:00"/>
    <x v="1"/>
    <x v="15"/>
    <n v="1800"/>
    <x v="15"/>
    <x v="23"/>
    <x v="0"/>
    <x v="1"/>
    <x v="3"/>
    <n v="0"/>
    <s v="BODEGA"/>
    <n v="0"/>
    <n v="0"/>
    <x v="1"/>
    <n v="0"/>
    <m/>
    <s v="No aplica"/>
    <s v="No aplica"/>
    <s v="No aplica"/>
  </r>
  <r>
    <s v="Popayan"/>
    <d v="2026-10-13T00:00:00"/>
    <x v="1"/>
    <x v="13"/>
    <n v="3360"/>
    <x v="13"/>
    <x v="23"/>
    <x v="2"/>
    <x v="3"/>
    <x v="3"/>
    <n v="0"/>
    <s v="BODEGA"/>
    <n v="0"/>
    <n v="0"/>
    <x v="0"/>
    <n v="0"/>
    <m/>
    <s v="No aplica"/>
    <s v="No aplica"/>
    <s v="No aplica"/>
  </r>
  <r>
    <m/>
    <m/>
    <x v="10"/>
    <x v="62"/>
    <m/>
    <x v="62"/>
    <x v="24"/>
    <x v="5"/>
    <x v="10"/>
    <x v="5"/>
    <n v="0"/>
    <e v="#N/A"/>
    <n v="0"/>
    <n v="0"/>
    <x v="6"/>
    <n v="0"/>
    <m/>
    <s v="No aplica"/>
    <s v="No aplica"/>
    <s v="No aplica"/>
  </r>
  <r>
    <m/>
    <m/>
    <x v="10"/>
    <x v="62"/>
    <m/>
    <x v="62"/>
    <x v="24"/>
    <x v="5"/>
    <x v="10"/>
    <x v="5"/>
    <n v="0"/>
    <e v="#N/A"/>
    <n v="0"/>
    <n v="0"/>
    <x v="6"/>
    <n v="0"/>
    <m/>
    <s v="No aplica"/>
    <s v="No aplica"/>
    <s v="No aplica"/>
  </r>
  <r>
    <m/>
    <m/>
    <x v="10"/>
    <x v="62"/>
    <m/>
    <x v="62"/>
    <x v="24"/>
    <x v="5"/>
    <x v="10"/>
    <x v="5"/>
    <n v="0"/>
    <e v="#N/A"/>
    <n v="0"/>
    <n v="0"/>
    <x v="6"/>
    <n v="0"/>
    <m/>
    <s v="No aplica"/>
    <s v="No aplica"/>
    <s v="No aplica"/>
  </r>
  <r>
    <m/>
    <m/>
    <x v="10"/>
    <x v="62"/>
    <m/>
    <x v="62"/>
    <x v="24"/>
    <x v="5"/>
    <x v="10"/>
    <x v="5"/>
    <n v="0"/>
    <e v="#N/A"/>
    <n v="0"/>
    <n v="0"/>
    <x v="6"/>
    <n v="0"/>
    <m/>
    <s v="No aplica"/>
    <s v="No aplica"/>
    <s v="No aplica"/>
  </r>
  <r>
    <m/>
    <m/>
    <x v="10"/>
    <x v="62"/>
    <m/>
    <x v="62"/>
    <x v="24"/>
    <x v="5"/>
    <x v="10"/>
    <x v="5"/>
    <n v="0"/>
    <e v="#N/A"/>
    <n v="0"/>
    <n v="0"/>
    <x v="6"/>
    <n v="0"/>
    <m/>
    <s v="No aplica"/>
    <s v="No aplica"/>
    <s v="No aplica"/>
  </r>
  <r>
    <m/>
    <m/>
    <x v="10"/>
    <x v="62"/>
    <m/>
    <x v="62"/>
    <x v="24"/>
    <x v="5"/>
    <x v="10"/>
    <x v="5"/>
    <n v="0"/>
    <e v="#N/A"/>
    <n v="0"/>
    <n v="0"/>
    <x v="6"/>
    <n v="0"/>
    <m/>
    <s v="No aplica"/>
    <s v="No aplica"/>
    <s v="No aplica"/>
  </r>
  <r>
    <m/>
    <m/>
    <x v="10"/>
    <x v="62"/>
    <m/>
    <x v="62"/>
    <x v="24"/>
    <x v="5"/>
    <x v="10"/>
    <x v="5"/>
    <n v="0"/>
    <e v="#N/A"/>
    <n v="0"/>
    <n v="0"/>
    <x v="6"/>
    <n v="0"/>
    <m/>
    <s v="No aplica"/>
    <s v="No aplica"/>
    <s v="No aplica"/>
  </r>
  <r>
    <m/>
    <m/>
    <x v="10"/>
    <x v="62"/>
    <m/>
    <x v="62"/>
    <x v="24"/>
    <x v="5"/>
    <x v="10"/>
    <x v="5"/>
    <n v="0"/>
    <e v="#N/A"/>
    <n v="0"/>
    <n v="0"/>
    <x v="6"/>
    <n v="0"/>
    <m/>
    <s v="No aplica"/>
    <s v="No aplica"/>
    <s v="No aplica"/>
  </r>
  <r>
    <m/>
    <m/>
    <x v="10"/>
    <x v="62"/>
    <m/>
    <x v="62"/>
    <x v="24"/>
    <x v="5"/>
    <x v="10"/>
    <x v="5"/>
    <n v="0"/>
    <e v="#N/A"/>
    <n v="0"/>
    <n v="0"/>
    <x v="6"/>
    <n v="0"/>
    <m/>
    <s v="No aplica"/>
    <s v="No aplica"/>
    <s v="No aplica"/>
  </r>
  <r>
    <m/>
    <m/>
    <x v="10"/>
    <x v="62"/>
    <m/>
    <x v="62"/>
    <x v="24"/>
    <x v="5"/>
    <x v="10"/>
    <x v="5"/>
    <n v="0"/>
    <e v="#N/A"/>
    <n v="0"/>
    <n v="0"/>
    <x v="6"/>
    <n v="0"/>
    <m/>
    <s v="No aplica"/>
    <s v="No aplica"/>
    <s v="No aplica"/>
  </r>
  <r>
    <m/>
    <m/>
    <x v="10"/>
    <x v="62"/>
    <m/>
    <x v="62"/>
    <x v="24"/>
    <x v="5"/>
    <x v="10"/>
    <x v="5"/>
    <n v="0"/>
    <e v="#N/A"/>
    <n v="0"/>
    <n v="0"/>
    <x v="6"/>
    <n v="0"/>
    <m/>
    <s v="No aplica"/>
    <s v="No aplica"/>
    <s v="No aplica"/>
  </r>
  <r>
    <m/>
    <m/>
    <x v="10"/>
    <x v="62"/>
    <m/>
    <x v="62"/>
    <x v="24"/>
    <x v="5"/>
    <x v="10"/>
    <x v="5"/>
    <n v="0"/>
    <e v="#N/A"/>
    <n v="0"/>
    <n v="0"/>
    <x v="6"/>
    <n v="0"/>
    <m/>
    <s v="No aplica"/>
    <s v="No aplica"/>
    <s v="No aplica"/>
  </r>
  <r>
    <m/>
    <m/>
    <x v="10"/>
    <x v="62"/>
    <m/>
    <x v="62"/>
    <x v="24"/>
    <x v="5"/>
    <x v="10"/>
    <x v="5"/>
    <n v="0"/>
    <e v="#N/A"/>
    <n v="0"/>
    <n v="0"/>
    <x v="6"/>
    <n v="0"/>
    <m/>
    <s v="No aplica"/>
    <s v="No aplica"/>
    <s v="No aplica"/>
  </r>
  <r>
    <m/>
    <m/>
    <x v="10"/>
    <x v="62"/>
    <m/>
    <x v="62"/>
    <x v="24"/>
    <x v="5"/>
    <x v="10"/>
    <x v="5"/>
    <n v="0"/>
    <e v="#N/A"/>
    <n v="0"/>
    <n v="0"/>
    <x v="6"/>
    <n v="0"/>
    <m/>
    <s v="No aplica"/>
    <s v="No aplica"/>
    <s v="No aplica"/>
  </r>
  <r>
    <m/>
    <m/>
    <x v="10"/>
    <x v="62"/>
    <m/>
    <x v="62"/>
    <x v="24"/>
    <x v="5"/>
    <x v="10"/>
    <x v="5"/>
    <n v="0"/>
    <e v="#N/A"/>
    <n v="0"/>
    <n v="0"/>
    <x v="6"/>
    <n v="0"/>
    <m/>
    <s v="No aplica"/>
    <s v="No aplica"/>
    <s v="No aplica"/>
  </r>
  <r>
    <m/>
    <m/>
    <x v="10"/>
    <x v="62"/>
    <m/>
    <x v="62"/>
    <x v="24"/>
    <x v="5"/>
    <x v="10"/>
    <x v="5"/>
    <n v="0"/>
    <e v="#N/A"/>
    <n v="0"/>
    <n v="0"/>
    <x v="6"/>
    <n v="0"/>
    <m/>
    <s v="No aplica"/>
    <s v="No aplica"/>
    <s v="No aplica"/>
  </r>
  <r>
    <m/>
    <m/>
    <x v="10"/>
    <x v="62"/>
    <m/>
    <x v="62"/>
    <x v="24"/>
    <x v="5"/>
    <x v="10"/>
    <x v="5"/>
    <n v="0"/>
    <e v="#N/A"/>
    <n v="0"/>
    <n v="0"/>
    <x v="6"/>
    <n v="0"/>
    <m/>
    <s v="No aplica"/>
    <s v="No aplica"/>
    <s v="No aplica"/>
  </r>
  <r>
    <m/>
    <m/>
    <x v="10"/>
    <x v="62"/>
    <m/>
    <x v="62"/>
    <x v="24"/>
    <x v="5"/>
    <x v="10"/>
    <x v="5"/>
    <n v="0"/>
    <e v="#N/A"/>
    <n v="0"/>
    <n v="0"/>
    <x v="6"/>
    <n v="0"/>
    <m/>
    <s v="No aplica"/>
    <s v="No aplica"/>
    <s v="No aplica"/>
  </r>
  <r>
    <m/>
    <m/>
    <x v="10"/>
    <x v="62"/>
    <m/>
    <x v="62"/>
    <x v="24"/>
    <x v="5"/>
    <x v="10"/>
    <x v="5"/>
    <n v="0"/>
    <e v="#N/A"/>
    <n v="0"/>
    <n v="0"/>
    <x v="6"/>
    <n v="0"/>
    <m/>
    <s v="No aplica"/>
    <s v="No aplica"/>
    <s v="No aplica"/>
  </r>
  <r>
    <m/>
    <m/>
    <x v="10"/>
    <x v="62"/>
    <m/>
    <x v="62"/>
    <x v="24"/>
    <x v="5"/>
    <x v="10"/>
    <x v="5"/>
    <n v="0"/>
    <e v="#N/A"/>
    <n v="0"/>
    <n v="0"/>
    <x v="6"/>
    <n v="0"/>
    <m/>
    <s v="No aplica"/>
    <s v="No aplica"/>
    <s v="No aplica"/>
  </r>
  <r>
    <m/>
    <m/>
    <x v="10"/>
    <x v="62"/>
    <m/>
    <x v="62"/>
    <x v="24"/>
    <x v="5"/>
    <x v="10"/>
    <x v="5"/>
    <n v="0"/>
    <e v="#N/A"/>
    <n v="0"/>
    <n v="0"/>
    <x v="6"/>
    <n v="0"/>
    <m/>
    <s v="No aplica"/>
    <s v="No aplica"/>
    <s v="No aplica"/>
  </r>
  <r>
    <m/>
    <m/>
    <x v="10"/>
    <x v="62"/>
    <m/>
    <x v="62"/>
    <x v="24"/>
    <x v="5"/>
    <x v="10"/>
    <x v="5"/>
    <n v="0"/>
    <e v="#N/A"/>
    <n v="0"/>
    <n v="0"/>
    <x v="6"/>
    <n v="0"/>
    <m/>
    <s v="No aplica"/>
    <s v="No aplica"/>
    <s v="No aplica"/>
  </r>
  <r>
    <m/>
    <m/>
    <x v="10"/>
    <x v="62"/>
    <m/>
    <x v="62"/>
    <x v="24"/>
    <x v="5"/>
    <x v="10"/>
    <x v="5"/>
    <n v="0"/>
    <e v="#N/A"/>
    <n v="0"/>
    <n v="0"/>
    <x v="6"/>
    <n v="0"/>
    <m/>
    <s v="No aplica"/>
    <s v="No aplica"/>
    <s v="No aplica"/>
  </r>
  <r>
    <m/>
    <m/>
    <x v="10"/>
    <x v="62"/>
    <m/>
    <x v="62"/>
    <x v="24"/>
    <x v="5"/>
    <x v="10"/>
    <x v="5"/>
    <n v="0"/>
    <e v="#N/A"/>
    <n v="0"/>
    <n v="0"/>
    <x v="6"/>
    <n v="0"/>
    <m/>
    <s v="No aplica"/>
    <s v="No aplica"/>
    <s v="No aplica"/>
  </r>
  <r>
    <m/>
    <m/>
    <x v="10"/>
    <x v="62"/>
    <m/>
    <x v="62"/>
    <x v="24"/>
    <x v="5"/>
    <x v="10"/>
    <x v="5"/>
    <n v="0"/>
    <e v="#N/A"/>
    <n v="0"/>
    <n v="0"/>
    <x v="6"/>
    <n v="0"/>
    <m/>
    <s v="No aplica"/>
    <s v="No aplica"/>
    <s v="No aplica"/>
  </r>
  <r>
    <m/>
    <m/>
    <x v="10"/>
    <x v="62"/>
    <m/>
    <x v="62"/>
    <x v="24"/>
    <x v="5"/>
    <x v="10"/>
    <x v="5"/>
    <n v="0"/>
    <e v="#N/A"/>
    <n v="0"/>
    <n v="0"/>
    <x v="6"/>
    <n v="0"/>
    <m/>
    <s v="No aplica"/>
    <s v="No aplica"/>
    <s v="No aplica"/>
  </r>
  <r>
    <m/>
    <m/>
    <x v="10"/>
    <x v="62"/>
    <m/>
    <x v="62"/>
    <x v="24"/>
    <x v="5"/>
    <x v="10"/>
    <x v="5"/>
    <n v="0"/>
    <e v="#N/A"/>
    <n v="0"/>
    <n v="0"/>
    <x v="6"/>
    <n v="0"/>
    <m/>
    <s v="No aplica"/>
    <s v="No aplica"/>
    <s v="No aplica"/>
  </r>
  <r>
    <m/>
    <m/>
    <x v="10"/>
    <x v="62"/>
    <m/>
    <x v="62"/>
    <x v="24"/>
    <x v="5"/>
    <x v="10"/>
    <x v="5"/>
    <n v="0"/>
    <e v="#N/A"/>
    <n v="0"/>
    <n v="0"/>
    <x v="6"/>
    <n v="0"/>
    <m/>
    <s v="No aplica"/>
    <s v="No aplica"/>
    <s v="No aplica"/>
  </r>
  <r>
    <m/>
    <m/>
    <x v="10"/>
    <x v="62"/>
    <m/>
    <x v="62"/>
    <x v="24"/>
    <x v="5"/>
    <x v="10"/>
    <x v="5"/>
    <n v="0"/>
    <e v="#N/A"/>
    <n v="0"/>
    <n v="0"/>
    <x v="6"/>
    <n v="0"/>
    <m/>
    <s v="No aplica"/>
    <s v="No aplica"/>
    <s v="No aplica"/>
  </r>
  <r>
    <m/>
    <m/>
    <x v="10"/>
    <x v="62"/>
    <m/>
    <x v="62"/>
    <x v="24"/>
    <x v="5"/>
    <x v="10"/>
    <x v="5"/>
    <n v="0"/>
    <e v="#N/A"/>
    <n v="0"/>
    <n v="0"/>
    <x v="6"/>
    <n v="0"/>
    <m/>
    <s v="No aplica"/>
    <s v="No aplica"/>
    <s v="No aplica"/>
  </r>
  <r>
    <m/>
    <m/>
    <x v="10"/>
    <x v="62"/>
    <m/>
    <x v="62"/>
    <x v="24"/>
    <x v="5"/>
    <x v="10"/>
    <x v="5"/>
    <n v="0"/>
    <e v="#N/A"/>
    <n v="0"/>
    <n v="0"/>
    <x v="6"/>
    <n v="0"/>
    <m/>
    <s v="No aplica"/>
    <s v="No aplica"/>
    <s v="No aplica"/>
  </r>
  <r>
    <m/>
    <m/>
    <x v="10"/>
    <x v="62"/>
    <m/>
    <x v="62"/>
    <x v="24"/>
    <x v="5"/>
    <x v="10"/>
    <x v="5"/>
    <n v="0"/>
    <e v="#N/A"/>
    <n v="0"/>
    <n v="0"/>
    <x v="6"/>
    <n v="0"/>
    <m/>
    <s v="No aplica"/>
    <s v="No aplica"/>
    <s v="No aplica"/>
  </r>
  <r>
    <m/>
    <m/>
    <x v="10"/>
    <x v="62"/>
    <m/>
    <x v="62"/>
    <x v="24"/>
    <x v="5"/>
    <x v="10"/>
    <x v="5"/>
    <n v="0"/>
    <e v="#N/A"/>
    <n v="0"/>
    <n v="0"/>
    <x v="6"/>
    <n v="0"/>
    <m/>
    <s v="No aplica"/>
    <s v="No aplica"/>
    <s v="No aplica"/>
  </r>
  <r>
    <m/>
    <m/>
    <x v="10"/>
    <x v="62"/>
    <m/>
    <x v="62"/>
    <x v="24"/>
    <x v="5"/>
    <x v="10"/>
    <x v="5"/>
    <n v="0"/>
    <e v="#N/A"/>
    <n v="0"/>
    <n v="0"/>
    <x v="6"/>
    <n v="0"/>
    <m/>
    <s v="No aplica"/>
    <s v="No aplica"/>
    <s v="No aplica"/>
  </r>
  <r>
    <m/>
    <m/>
    <x v="10"/>
    <x v="62"/>
    <m/>
    <x v="62"/>
    <x v="24"/>
    <x v="5"/>
    <x v="10"/>
    <x v="5"/>
    <n v="0"/>
    <e v="#N/A"/>
    <n v="0"/>
    <n v="0"/>
    <x v="6"/>
    <n v="0"/>
    <m/>
    <s v="No aplica"/>
    <s v="No aplica"/>
    <s v="No aplica"/>
  </r>
  <r>
    <m/>
    <m/>
    <x v="10"/>
    <x v="62"/>
    <m/>
    <x v="62"/>
    <x v="24"/>
    <x v="5"/>
    <x v="10"/>
    <x v="5"/>
    <n v="0"/>
    <e v="#N/A"/>
    <n v="0"/>
    <n v="0"/>
    <x v="6"/>
    <n v="0"/>
    <m/>
    <s v="No aplica"/>
    <s v="No aplica"/>
    <s v="No aplica"/>
  </r>
  <r>
    <m/>
    <m/>
    <x v="10"/>
    <x v="62"/>
    <m/>
    <x v="62"/>
    <x v="24"/>
    <x v="5"/>
    <x v="10"/>
    <x v="5"/>
    <n v="0"/>
    <e v="#N/A"/>
    <n v="0"/>
    <n v="0"/>
    <x v="6"/>
    <n v="0"/>
    <m/>
    <s v="No aplica"/>
    <s v="No aplica"/>
    <s v="No aplica"/>
  </r>
  <r>
    <m/>
    <m/>
    <x v="10"/>
    <x v="62"/>
    <m/>
    <x v="62"/>
    <x v="24"/>
    <x v="5"/>
    <x v="10"/>
    <x v="5"/>
    <n v="0"/>
    <e v="#N/A"/>
    <n v="0"/>
    <n v="0"/>
    <x v="6"/>
    <n v="0"/>
    <m/>
    <s v="No aplica"/>
    <s v="No aplica"/>
    <s v="No aplica"/>
  </r>
  <r>
    <m/>
    <m/>
    <x v="10"/>
    <x v="62"/>
    <m/>
    <x v="62"/>
    <x v="24"/>
    <x v="5"/>
    <x v="10"/>
    <x v="5"/>
    <n v="0"/>
    <e v="#N/A"/>
    <n v="0"/>
    <n v="0"/>
    <x v="6"/>
    <n v="0"/>
    <m/>
    <s v="No aplica"/>
    <s v="No aplica"/>
    <s v="No aplica"/>
  </r>
  <r>
    <m/>
    <m/>
    <x v="10"/>
    <x v="62"/>
    <m/>
    <x v="62"/>
    <x v="24"/>
    <x v="5"/>
    <x v="10"/>
    <x v="5"/>
    <n v="0"/>
    <e v="#N/A"/>
    <n v="0"/>
    <n v="0"/>
    <x v="6"/>
    <n v="0"/>
    <m/>
    <s v="No aplica"/>
    <s v="No aplica"/>
    <s v="No aplica"/>
  </r>
  <r>
    <m/>
    <m/>
    <x v="10"/>
    <x v="62"/>
    <m/>
    <x v="62"/>
    <x v="24"/>
    <x v="5"/>
    <x v="10"/>
    <x v="5"/>
    <n v="0"/>
    <e v="#N/A"/>
    <n v="0"/>
    <n v="0"/>
    <x v="6"/>
    <n v="0"/>
    <m/>
    <s v="No aplica"/>
    <s v="No aplica"/>
    <s v="No aplica"/>
  </r>
  <r>
    <m/>
    <m/>
    <x v="10"/>
    <x v="62"/>
    <m/>
    <x v="62"/>
    <x v="24"/>
    <x v="5"/>
    <x v="10"/>
    <x v="5"/>
    <n v="0"/>
    <e v="#N/A"/>
    <n v="0"/>
    <n v="0"/>
    <x v="6"/>
    <n v="0"/>
    <m/>
    <s v="No aplica"/>
    <s v="No aplica"/>
    <s v="No aplica"/>
  </r>
  <r>
    <m/>
    <m/>
    <x v="10"/>
    <x v="62"/>
    <m/>
    <x v="62"/>
    <x v="24"/>
    <x v="5"/>
    <x v="10"/>
    <x v="5"/>
    <n v="0"/>
    <e v="#N/A"/>
    <n v="0"/>
    <n v="0"/>
    <x v="6"/>
    <n v="0"/>
    <m/>
    <s v="No aplica"/>
    <s v="No aplica"/>
    <s v="No aplica"/>
  </r>
  <r>
    <m/>
    <m/>
    <x v="10"/>
    <x v="62"/>
    <m/>
    <x v="62"/>
    <x v="24"/>
    <x v="5"/>
    <x v="10"/>
    <x v="5"/>
    <n v="0"/>
    <e v="#N/A"/>
    <n v="0"/>
    <n v="0"/>
    <x v="6"/>
    <n v="0"/>
    <m/>
    <s v="No aplica"/>
    <s v="No aplica"/>
    <s v="No aplica"/>
  </r>
  <r>
    <m/>
    <m/>
    <x v="10"/>
    <x v="62"/>
    <m/>
    <x v="62"/>
    <x v="24"/>
    <x v="5"/>
    <x v="10"/>
    <x v="5"/>
    <n v="0"/>
    <e v="#N/A"/>
    <n v="0"/>
    <n v="0"/>
    <x v="6"/>
    <n v="0"/>
    <m/>
    <s v="No aplica"/>
    <s v="No aplica"/>
    <s v="No aplica"/>
  </r>
  <r>
    <m/>
    <m/>
    <x v="10"/>
    <x v="62"/>
    <m/>
    <x v="62"/>
    <x v="24"/>
    <x v="5"/>
    <x v="10"/>
    <x v="5"/>
    <n v="0"/>
    <e v="#N/A"/>
    <n v="0"/>
    <n v="0"/>
    <x v="6"/>
    <n v="0"/>
    <m/>
    <s v="No aplica"/>
    <s v="No aplica"/>
    <s v="No aplica"/>
  </r>
  <r>
    <m/>
    <m/>
    <x v="10"/>
    <x v="62"/>
    <m/>
    <x v="62"/>
    <x v="24"/>
    <x v="5"/>
    <x v="10"/>
    <x v="5"/>
    <n v="0"/>
    <e v="#N/A"/>
    <n v="0"/>
    <n v="0"/>
    <x v="6"/>
    <n v="0"/>
    <m/>
    <s v="No aplica"/>
    <s v="No aplica"/>
    <s v="No aplica"/>
  </r>
  <r>
    <m/>
    <m/>
    <x v="10"/>
    <x v="62"/>
    <m/>
    <x v="62"/>
    <x v="24"/>
    <x v="5"/>
    <x v="10"/>
    <x v="5"/>
    <n v="0"/>
    <e v="#N/A"/>
    <n v="0"/>
    <n v="0"/>
    <x v="6"/>
    <n v="0"/>
    <m/>
    <s v="No aplica"/>
    <s v="No aplica"/>
    <s v="No aplica"/>
  </r>
  <r>
    <m/>
    <m/>
    <x v="10"/>
    <x v="62"/>
    <m/>
    <x v="62"/>
    <x v="24"/>
    <x v="5"/>
    <x v="10"/>
    <x v="5"/>
    <n v="0"/>
    <e v="#N/A"/>
    <n v="0"/>
    <n v="0"/>
    <x v="6"/>
    <n v="0"/>
    <m/>
    <s v="No aplica"/>
    <s v="No aplica"/>
    <s v="No aplica"/>
  </r>
  <r>
    <m/>
    <m/>
    <x v="10"/>
    <x v="62"/>
    <m/>
    <x v="62"/>
    <x v="24"/>
    <x v="5"/>
    <x v="10"/>
    <x v="5"/>
    <n v="0"/>
    <e v="#N/A"/>
    <n v="0"/>
    <n v="0"/>
    <x v="6"/>
    <n v="0"/>
    <m/>
    <s v="No aplica"/>
    <s v="No aplica"/>
    <s v="No aplica"/>
  </r>
  <r>
    <m/>
    <m/>
    <x v="10"/>
    <x v="62"/>
    <m/>
    <x v="62"/>
    <x v="24"/>
    <x v="5"/>
    <x v="10"/>
    <x v="5"/>
    <n v="0"/>
    <e v="#N/A"/>
    <n v="0"/>
    <n v="0"/>
    <x v="6"/>
    <n v="0"/>
    <m/>
    <s v="No aplica"/>
    <s v="No aplica"/>
    <s v="No aplica"/>
  </r>
  <r>
    <m/>
    <m/>
    <x v="10"/>
    <x v="62"/>
    <m/>
    <x v="62"/>
    <x v="24"/>
    <x v="5"/>
    <x v="10"/>
    <x v="5"/>
    <n v="0"/>
    <e v="#N/A"/>
    <n v="0"/>
    <n v="0"/>
    <x v="6"/>
    <n v="0"/>
    <m/>
    <s v="No aplica"/>
    <s v="No aplica"/>
    <s v="No aplica"/>
  </r>
  <r>
    <m/>
    <m/>
    <x v="10"/>
    <x v="62"/>
    <m/>
    <x v="62"/>
    <x v="24"/>
    <x v="5"/>
    <x v="10"/>
    <x v="5"/>
    <n v="0"/>
    <e v="#N/A"/>
    <n v="0"/>
    <n v="0"/>
    <x v="6"/>
    <n v="0"/>
    <m/>
    <s v="No aplica"/>
    <s v="No aplica"/>
    <s v="No aplica"/>
  </r>
  <r>
    <m/>
    <m/>
    <x v="10"/>
    <x v="62"/>
    <m/>
    <x v="62"/>
    <x v="24"/>
    <x v="5"/>
    <x v="10"/>
    <x v="5"/>
    <n v="0"/>
    <e v="#N/A"/>
    <n v="0"/>
    <n v="0"/>
    <x v="6"/>
    <n v="0"/>
    <m/>
    <s v="No aplica"/>
    <s v="No aplica"/>
    <s v="No aplica"/>
  </r>
  <r>
    <m/>
    <m/>
    <x v="10"/>
    <x v="62"/>
    <m/>
    <x v="62"/>
    <x v="24"/>
    <x v="5"/>
    <x v="10"/>
    <x v="5"/>
    <n v="0"/>
    <e v="#N/A"/>
    <n v="0"/>
    <n v="0"/>
    <x v="6"/>
    <n v="0"/>
    <m/>
    <s v="No aplica"/>
    <s v="No aplica"/>
    <s v="No aplica"/>
  </r>
  <r>
    <m/>
    <m/>
    <x v="10"/>
    <x v="62"/>
    <m/>
    <x v="62"/>
    <x v="24"/>
    <x v="5"/>
    <x v="10"/>
    <x v="5"/>
    <n v="0"/>
    <e v="#N/A"/>
    <n v="0"/>
    <n v="0"/>
    <x v="6"/>
    <n v="0"/>
    <m/>
    <s v="No aplica"/>
    <s v="No aplica"/>
    <s v="No aplica"/>
  </r>
  <r>
    <m/>
    <m/>
    <x v="10"/>
    <x v="62"/>
    <m/>
    <x v="62"/>
    <x v="24"/>
    <x v="5"/>
    <x v="10"/>
    <x v="5"/>
    <n v="0"/>
    <e v="#N/A"/>
    <n v="0"/>
    <n v="0"/>
    <x v="6"/>
    <n v="0"/>
    <m/>
    <s v="No aplica"/>
    <s v="No aplica"/>
    <s v="No aplica"/>
  </r>
  <r>
    <m/>
    <m/>
    <x v="10"/>
    <x v="62"/>
    <m/>
    <x v="62"/>
    <x v="24"/>
    <x v="5"/>
    <x v="10"/>
    <x v="5"/>
    <n v="0"/>
    <e v="#N/A"/>
    <n v="0"/>
    <n v="0"/>
    <x v="6"/>
    <n v="0"/>
    <m/>
    <s v="No aplica"/>
    <s v="No aplica"/>
    <s v="No aplica"/>
  </r>
  <r>
    <m/>
    <m/>
    <x v="10"/>
    <x v="62"/>
    <m/>
    <x v="62"/>
    <x v="24"/>
    <x v="5"/>
    <x v="10"/>
    <x v="5"/>
    <n v="0"/>
    <e v="#N/A"/>
    <n v="0"/>
    <n v="0"/>
    <x v="6"/>
    <n v="0"/>
    <m/>
    <s v="No aplica"/>
    <s v="No aplica"/>
    <s v="No aplica"/>
  </r>
  <r>
    <m/>
    <m/>
    <x v="10"/>
    <x v="62"/>
    <m/>
    <x v="62"/>
    <x v="24"/>
    <x v="5"/>
    <x v="10"/>
    <x v="5"/>
    <n v="0"/>
    <e v="#N/A"/>
    <n v="0"/>
    <n v="0"/>
    <x v="6"/>
    <n v="0"/>
    <m/>
    <s v="No aplica"/>
    <s v="No aplica"/>
    <s v="No aplica"/>
  </r>
  <r>
    <m/>
    <m/>
    <x v="10"/>
    <x v="62"/>
    <m/>
    <x v="62"/>
    <x v="24"/>
    <x v="5"/>
    <x v="10"/>
    <x v="5"/>
    <n v="0"/>
    <e v="#N/A"/>
    <n v="0"/>
    <n v="0"/>
    <x v="6"/>
    <n v="0"/>
    <m/>
    <s v="No aplica"/>
    <s v="No aplica"/>
    <s v="No aplica"/>
  </r>
  <r>
    <m/>
    <m/>
    <x v="10"/>
    <x v="62"/>
    <m/>
    <x v="62"/>
    <x v="24"/>
    <x v="5"/>
    <x v="10"/>
    <x v="5"/>
    <n v="0"/>
    <e v="#N/A"/>
    <n v="0"/>
    <n v="0"/>
    <x v="6"/>
    <n v="0"/>
    <m/>
    <s v="No aplica"/>
    <s v="No aplica"/>
    <s v="No aplica"/>
  </r>
  <r>
    <m/>
    <m/>
    <x v="10"/>
    <x v="62"/>
    <m/>
    <x v="62"/>
    <x v="24"/>
    <x v="5"/>
    <x v="10"/>
    <x v="5"/>
    <n v="0"/>
    <e v="#N/A"/>
    <n v="0"/>
    <n v="0"/>
    <x v="6"/>
    <n v="0"/>
    <m/>
    <s v="No aplica"/>
    <s v="No aplica"/>
    <s v="No aplica"/>
  </r>
  <r>
    <m/>
    <m/>
    <x v="10"/>
    <x v="62"/>
    <m/>
    <x v="62"/>
    <x v="24"/>
    <x v="5"/>
    <x v="10"/>
    <x v="5"/>
    <n v="0"/>
    <e v="#N/A"/>
    <n v="0"/>
    <n v="0"/>
    <x v="6"/>
    <n v="0"/>
    <m/>
    <s v="No aplica"/>
    <s v="No aplica"/>
    <s v="No aplica"/>
  </r>
  <r>
    <m/>
    <m/>
    <x v="10"/>
    <x v="62"/>
    <m/>
    <x v="62"/>
    <x v="24"/>
    <x v="5"/>
    <x v="10"/>
    <x v="5"/>
    <n v="0"/>
    <e v="#N/A"/>
    <n v="0"/>
    <n v="0"/>
    <x v="6"/>
    <n v="0"/>
    <m/>
    <s v="No aplica"/>
    <s v="No aplica"/>
    <s v="No aplica"/>
  </r>
  <r>
    <m/>
    <m/>
    <x v="10"/>
    <x v="62"/>
    <m/>
    <x v="62"/>
    <x v="24"/>
    <x v="5"/>
    <x v="10"/>
    <x v="5"/>
    <n v="0"/>
    <e v="#N/A"/>
    <n v="0"/>
    <n v="0"/>
    <x v="6"/>
    <n v="0"/>
    <m/>
    <s v="No aplica"/>
    <s v="No aplica"/>
    <s v="No aplica"/>
  </r>
  <r>
    <m/>
    <m/>
    <x v="10"/>
    <x v="62"/>
    <m/>
    <x v="62"/>
    <x v="24"/>
    <x v="5"/>
    <x v="10"/>
    <x v="5"/>
    <n v="0"/>
    <e v="#N/A"/>
    <n v="0"/>
    <n v="0"/>
    <x v="6"/>
    <n v="0"/>
    <m/>
    <s v="No aplica"/>
    <s v="No aplica"/>
    <s v="No aplica"/>
  </r>
  <r>
    <m/>
    <m/>
    <x v="10"/>
    <x v="62"/>
    <m/>
    <x v="62"/>
    <x v="24"/>
    <x v="5"/>
    <x v="10"/>
    <x v="5"/>
    <n v="0"/>
    <e v="#N/A"/>
    <n v="0"/>
    <n v="0"/>
    <x v="6"/>
    <n v="0"/>
    <m/>
    <s v="No aplica"/>
    <s v="No aplica"/>
    <s v="No aplica"/>
  </r>
  <r>
    <m/>
    <m/>
    <x v="10"/>
    <x v="62"/>
    <m/>
    <x v="62"/>
    <x v="24"/>
    <x v="5"/>
    <x v="10"/>
    <x v="5"/>
    <n v="0"/>
    <e v="#N/A"/>
    <n v="0"/>
    <n v="0"/>
    <x v="6"/>
    <n v="0"/>
    <m/>
    <s v="No aplica"/>
    <s v="No aplica"/>
    <s v="No aplica"/>
  </r>
  <r>
    <m/>
    <m/>
    <x v="10"/>
    <x v="62"/>
    <m/>
    <x v="62"/>
    <x v="24"/>
    <x v="5"/>
    <x v="10"/>
    <x v="5"/>
    <n v="0"/>
    <e v="#N/A"/>
    <n v="0"/>
    <n v="0"/>
    <x v="6"/>
    <n v="0"/>
    <m/>
    <s v="No aplica"/>
    <s v="No aplica"/>
    <s v="No aplica"/>
  </r>
  <r>
    <m/>
    <m/>
    <x v="10"/>
    <x v="62"/>
    <m/>
    <x v="62"/>
    <x v="24"/>
    <x v="5"/>
    <x v="10"/>
    <x v="5"/>
    <n v="0"/>
    <e v="#N/A"/>
    <n v="0"/>
    <n v="0"/>
    <x v="6"/>
    <n v="0"/>
    <m/>
    <s v="No aplica"/>
    <s v="No aplica"/>
    <s v="No aplica"/>
  </r>
  <r>
    <m/>
    <m/>
    <x v="10"/>
    <x v="62"/>
    <m/>
    <x v="62"/>
    <x v="24"/>
    <x v="5"/>
    <x v="10"/>
    <x v="5"/>
    <n v="0"/>
    <e v="#N/A"/>
    <n v="0"/>
    <n v="0"/>
    <x v="6"/>
    <n v="0"/>
    <m/>
    <s v="No aplica"/>
    <s v="No aplica"/>
    <s v="No aplica"/>
  </r>
  <r>
    <m/>
    <m/>
    <x v="10"/>
    <x v="62"/>
    <m/>
    <x v="62"/>
    <x v="24"/>
    <x v="5"/>
    <x v="10"/>
    <x v="5"/>
    <n v="0"/>
    <e v="#N/A"/>
    <n v="0"/>
    <n v="0"/>
    <x v="6"/>
    <n v="0"/>
    <m/>
    <s v="No aplica"/>
    <s v="No aplica"/>
    <s v="No aplica"/>
  </r>
  <r>
    <m/>
    <m/>
    <x v="10"/>
    <x v="62"/>
    <m/>
    <x v="62"/>
    <x v="24"/>
    <x v="5"/>
    <x v="10"/>
    <x v="5"/>
    <n v="0"/>
    <e v="#N/A"/>
    <n v="0"/>
    <n v="0"/>
    <x v="6"/>
    <n v="0"/>
    <m/>
    <s v="No aplica"/>
    <s v="No aplica"/>
    <s v="No aplica"/>
  </r>
  <r>
    <m/>
    <m/>
    <x v="10"/>
    <x v="62"/>
    <m/>
    <x v="62"/>
    <x v="24"/>
    <x v="5"/>
    <x v="10"/>
    <x v="5"/>
    <n v="0"/>
    <e v="#N/A"/>
    <n v="0"/>
    <n v="0"/>
    <x v="6"/>
    <n v="0"/>
    <m/>
    <s v="No aplica"/>
    <s v="No aplica"/>
    <s v="No aplica"/>
  </r>
  <r>
    <m/>
    <m/>
    <x v="10"/>
    <x v="62"/>
    <m/>
    <x v="62"/>
    <x v="24"/>
    <x v="5"/>
    <x v="10"/>
    <x v="5"/>
    <n v="0"/>
    <e v="#N/A"/>
    <n v="0"/>
    <n v="0"/>
    <x v="6"/>
    <n v="0"/>
    <m/>
    <s v="No aplica"/>
    <s v="No aplica"/>
    <s v="No aplica"/>
  </r>
  <r>
    <m/>
    <m/>
    <x v="10"/>
    <x v="62"/>
    <m/>
    <x v="62"/>
    <x v="24"/>
    <x v="5"/>
    <x v="10"/>
    <x v="5"/>
    <n v="0"/>
    <e v="#N/A"/>
    <n v="0"/>
    <n v="0"/>
    <x v="6"/>
    <n v="0"/>
    <m/>
    <s v="No aplica"/>
    <s v="No aplica"/>
    <s v="No aplica"/>
  </r>
  <r>
    <m/>
    <m/>
    <x v="10"/>
    <x v="62"/>
    <m/>
    <x v="62"/>
    <x v="24"/>
    <x v="5"/>
    <x v="10"/>
    <x v="5"/>
    <n v="0"/>
    <e v="#N/A"/>
    <n v="0"/>
    <n v="0"/>
    <x v="6"/>
    <n v="0"/>
    <m/>
    <s v="No aplica"/>
    <s v="No aplica"/>
    <s v="No aplica"/>
  </r>
  <r>
    <m/>
    <m/>
    <x v="10"/>
    <x v="62"/>
    <m/>
    <x v="62"/>
    <x v="24"/>
    <x v="5"/>
    <x v="10"/>
    <x v="5"/>
    <n v="0"/>
    <e v="#N/A"/>
    <n v="0"/>
    <n v="0"/>
    <x v="6"/>
    <n v="0"/>
    <m/>
    <s v="No aplica"/>
    <s v="No aplica"/>
    <s v="No aplica"/>
  </r>
  <r>
    <m/>
    <m/>
    <x v="10"/>
    <x v="62"/>
    <m/>
    <x v="62"/>
    <x v="24"/>
    <x v="5"/>
    <x v="10"/>
    <x v="5"/>
    <n v="0"/>
    <e v="#N/A"/>
    <n v="0"/>
    <n v="0"/>
    <x v="6"/>
    <n v="0"/>
    <m/>
    <s v="No aplica"/>
    <s v="No aplica"/>
    <s v="No aplica"/>
  </r>
  <r>
    <m/>
    <m/>
    <x v="10"/>
    <x v="62"/>
    <m/>
    <x v="62"/>
    <x v="24"/>
    <x v="5"/>
    <x v="10"/>
    <x v="5"/>
    <n v="0"/>
    <e v="#N/A"/>
    <n v="0"/>
    <n v="0"/>
    <x v="6"/>
    <n v="0"/>
    <m/>
    <s v="No aplica"/>
    <s v="No aplica"/>
    <s v="No aplica"/>
  </r>
  <r>
    <m/>
    <m/>
    <x v="10"/>
    <x v="62"/>
    <m/>
    <x v="62"/>
    <x v="24"/>
    <x v="5"/>
    <x v="10"/>
    <x v="5"/>
    <n v="0"/>
    <e v="#N/A"/>
    <n v="0"/>
    <n v="0"/>
    <x v="6"/>
    <n v="0"/>
    <m/>
    <s v="No aplica"/>
    <s v="No aplica"/>
    <s v="No aplica"/>
  </r>
  <r>
    <m/>
    <m/>
    <x v="10"/>
    <x v="62"/>
    <m/>
    <x v="62"/>
    <x v="24"/>
    <x v="5"/>
    <x v="10"/>
    <x v="5"/>
    <n v="0"/>
    <e v="#N/A"/>
    <n v="0"/>
    <n v="0"/>
    <x v="6"/>
    <n v="0"/>
    <m/>
    <s v="No aplica"/>
    <s v="No aplica"/>
    <s v="No aplica"/>
  </r>
  <r>
    <m/>
    <m/>
    <x v="10"/>
    <x v="62"/>
    <m/>
    <x v="62"/>
    <x v="24"/>
    <x v="5"/>
    <x v="10"/>
    <x v="5"/>
    <n v="0"/>
    <e v="#N/A"/>
    <n v="0"/>
    <n v="0"/>
    <x v="6"/>
    <n v="0"/>
    <m/>
    <s v="No aplica"/>
    <s v="No aplica"/>
    <s v="No aplica"/>
  </r>
  <r>
    <m/>
    <m/>
    <x v="10"/>
    <x v="62"/>
    <m/>
    <x v="62"/>
    <x v="24"/>
    <x v="5"/>
    <x v="10"/>
    <x v="5"/>
    <n v="0"/>
    <e v="#N/A"/>
    <n v="0"/>
    <n v="0"/>
    <x v="6"/>
    <n v="0"/>
    <m/>
    <s v="No aplica"/>
    <s v="No aplica"/>
    <s v="No aplica"/>
  </r>
  <r>
    <m/>
    <m/>
    <x v="10"/>
    <x v="62"/>
    <m/>
    <x v="62"/>
    <x v="24"/>
    <x v="5"/>
    <x v="10"/>
    <x v="5"/>
    <n v="0"/>
    <e v="#N/A"/>
    <n v="0"/>
    <n v="0"/>
    <x v="6"/>
    <n v="0"/>
    <m/>
    <s v="No aplica"/>
    <s v="No aplica"/>
    <s v="No aplica"/>
  </r>
  <r>
    <m/>
    <m/>
    <x v="10"/>
    <x v="62"/>
    <m/>
    <x v="62"/>
    <x v="24"/>
    <x v="5"/>
    <x v="10"/>
    <x v="5"/>
    <n v="0"/>
    <e v="#N/A"/>
    <n v="0"/>
    <n v="0"/>
    <x v="6"/>
    <n v="0"/>
    <m/>
    <s v="No aplica"/>
    <s v="No aplica"/>
    <s v="No aplica"/>
  </r>
  <r>
    <m/>
    <m/>
    <x v="10"/>
    <x v="62"/>
    <m/>
    <x v="62"/>
    <x v="24"/>
    <x v="5"/>
    <x v="10"/>
    <x v="5"/>
    <n v="0"/>
    <e v="#N/A"/>
    <n v="0"/>
    <n v="0"/>
    <x v="6"/>
    <n v="0"/>
    <m/>
    <s v="No aplica"/>
    <s v="No aplica"/>
    <s v="No aplica"/>
  </r>
  <r>
    <m/>
    <m/>
    <x v="10"/>
    <x v="62"/>
    <m/>
    <x v="62"/>
    <x v="24"/>
    <x v="5"/>
    <x v="10"/>
    <x v="5"/>
    <n v="0"/>
    <e v="#N/A"/>
    <n v="0"/>
    <n v="0"/>
    <x v="6"/>
    <n v="0"/>
    <m/>
    <s v="No aplica"/>
    <s v="No aplica"/>
    <s v="No aplica"/>
  </r>
  <r>
    <m/>
    <m/>
    <x v="10"/>
    <x v="62"/>
    <m/>
    <x v="62"/>
    <x v="24"/>
    <x v="5"/>
    <x v="10"/>
    <x v="5"/>
    <n v="0"/>
    <e v="#N/A"/>
    <n v="0"/>
    <n v="0"/>
    <x v="6"/>
    <n v="0"/>
    <m/>
    <s v="No aplica"/>
    <s v="No aplica"/>
    <s v="No aplica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63">
  <r>
    <n v="10601"/>
    <s v="HUEVO C X30 CARTON GRIS"/>
    <s v="UN"/>
    <n v="9212"/>
    <n v="0"/>
    <s v="S"/>
    <s v="IV82"/>
    <n v="0"/>
    <n v="400"/>
    <s v="HU"/>
    <s v="HUEVO COMERCIAL"/>
    <n v="130.24"/>
    <d v="2026-10-12T00:00:00"/>
    <n v="10601"/>
    <s v="KIKES - EGIPTO"/>
    <n v="10601"/>
    <s v="ALKA"/>
    <n v="0"/>
    <m/>
    <x v="0"/>
    <x v="0"/>
    <x v="0"/>
    <x v="0"/>
    <s v="-"/>
    <s v="CALOTO"/>
    <n v="0"/>
    <s v="BODEGA"/>
    <x v="0"/>
  </r>
  <r>
    <n v="72002"/>
    <s v="HUEVO SUCIO ZF SIN MARCA X30 BANDEJA GRIS"/>
    <s v="UN"/>
    <n v="3210"/>
    <n v="0"/>
    <s v="S"/>
    <s v="IV82"/>
    <n v="0"/>
    <n v="254"/>
    <s v="HU"/>
    <s v="HUEVO COMERCIAL"/>
    <n v="188.68"/>
    <d v="2026-10-12T00:00:00"/>
    <n v="72002"/>
    <s v="KIKES - EGIPTO"/>
    <n v="72002"/>
    <s v="ALKA"/>
    <n v="0"/>
    <m/>
    <x v="0"/>
    <x v="0"/>
    <x v="1"/>
    <x v="1"/>
    <s v="-"/>
    <s v="CALOTO"/>
    <s v="SUCIO"/>
    <s v="BODEGA"/>
    <x v="1"/>
  </r>
  <r>
    <n v="73001"/>
    <s v="HUEVO PICADO ROJO X30 BANDEJA GRIS"/>
    <s v="UN"/>
    <n v="62423"/>
    <n v="0"/>
    <s v="S"/>
    <s v="IV82"/>
    <n v="0"/>
    <n v="145"/>
    <s v="HU"/>
    <s v="HUEVO COMERCIAL"/>
    <n v="164.38"/>
    <d v="2026-10-12T00:00:00"/>
    <n v="0"/>
    <s v="KIKES - EGIPTO"/>
    <n v="73001"/>
    <s v="ALKA"/>
    <n v="0"/>
    <m/>
    <x v="0"/>
    <x v="0"/>
    <x v="1"/>
    <x v="1"/>
    <s v="-"/>
    <s v="CALOTO"/>
    <s v="PICADO"/>
    <s v="BODEGA"/>
    <x v="1"/>
  </r>
  <r>
    <n v="75201"/>
    <s v="HUEVO AAA X 30 CARTON GRIS LZ"/>
    <s v="UN"/>
    <n v="23645"/>
    <n v="0"/>
    <s v="S"/>
    <s v="IV82"/>
    <n v="0"/>
    <n v="310"/>
    <s v="HU"/>
    <s v="HUEVO COMERCIAL"/>
    <n v="261.72000000000003"/>
    <d v="2026-10-12T00:00:00"/>
    <n v="75201"/>
    <s v="KIKES - EGIPTO"/>
    <n v="75201"/>
    <s v="ALKA"/>
    <n v="0"/>
    <m/>
    <x v="0"/>
    <x v="0"/>
    <x v="2"/>
    <x v="0"/>
    <s v="-"/>
    <s v="CALOTO"/>
    <n v="0"/>
    <s v="BODEGA"/>
    <x v="0"/>
  </r>
  <r>
    <n v="75301"/>
    <s v="HUEVO AA X 30 CARTON GRIS LZ"/>
    <s v="UN"/>
    <n v="15450"/>
    <n v="0"/>
    <s v="S"/>
    <s v="IV82"/>
    <n v="0"/>
    <n v="250"/>
    <s v="HU"/>
    <s v="HUEVO COMERCIAL"/>
    <n v="224.76"/>
    <d v="2026-10-12T00:00:00"/>
    <n v="75301"/>
    <s v="KIKES - EGIPTO"/>
    <n v="75301"/>
    <s v="ALKA"/>
    <n v="0"/>
    <m/>
    <x v="0"/>
    <x v="0"/>
    <x v="3"/>
    <x v="0"/>
    <s v="-"/>
    <s v="CALOTO"/>
    <n v="0"/>
    <s v="BODEGA"/>
    <x v="0"/>
  </r>
  <r>
    <n v="75401"/>
    <s v="HUEVO A X 30 CARTON GRIS LZ"/>
    <s v="UN"/>
    <n v="9723"/>
    <n v="0"/>
    <s v="S"/>
    <s v="IV82"/>
    <n v="0"/>
    <n v="220"/>
    <s v="HU"/>
    <s v="HUEVO COMERCIAL"/>
    <n v="268.83999999999997"/>
    <d v="2026-10-12T00:00:00"/>
    <n v="75401"/>
    <s v="KIKES - EGIPTO"/>
    <n v="75401"/>
    <s v="ALKA"/>
    <n v="0"/>
    <m/>
    <x v="0"/>
    <x v="0"/>
    <x v="4"/>
    <x v="0"/>
    <s v="-"/>
    <s v="CALOTO"/>
    <n v="0"/>
    <s v="BODEGA"/>
    <x v="0"/>
  </r>
  <r>
    <n v="75501"/>
    <s v="HUEVO B X 30 CARTON GRIS LZ"/>
    <s v="UN"/>
    <n v="492"/>
    <n v="0"/>
    <s v="S"/>
    <s v="IV82"/>
    <n v="0"/>
    <n v="210"/>
    <s v="HU"/>
    <s v="HUEVO COMERCIAL"/>
    <n v="225.96"/>
    <d v="2026-10-12T00:00:00"/>
    <n v="75501"/>
    <s v="KIKES - EGIPTO"/>
    <n v="75501"/>
    <s v="ALKA"/>
    <n v="0"/>
    <m/>
    <x v="0"/>
    <x v="0"/>
    <x v="5"/>
    <x v="0"/>
    <s v="-"/>
    <s v="CALOTO"/>
    <n v="0"/>
    <s v="BODEGA"/>
    <x v="0"/>
  </r>
  <r>
    <n v="79110"/>
    <s v="HUEVO ROTO - ZF"/>
    <s v="UN"/>
    <n v="31800"/>
    <n v="0"/>
    <s v="S"/>
    <s v="IV82"/>
    <n v="0"/>
    <n v="235"/>
    <s v="HU"/>
    <s v="HUEVO COMERCIAL"/>
    <n v="85.68"/>
    <d v="2026-10-12T00:00:00"/>
    <n v="79110"/>
    <s v="KIKES - EGIPTO"/>
    <n v="79110"/>
    <s v="ALKA"/>
    <n v="0"/>
    <m/>
    <x v="0"/>
    <x v="0"/>
    <x v="1"/>
    <x v="1"/>
    <s v="-"/>
    <s v="CALOTO"/>
    <s v="ROTO"/>
    <s v="BODEGA"/>
    <x v="1"/>
  </r>
  <r>
    <n v="112268"/>
    <s v="HUEVO XL X 15 PET CAJA X 300."/>
    <s v="UN"/>
    <n v="39000"/>
    <m/>
    <s v="S"/>
    <s v="IV82"/>
    <m/>
    <m/>
    <s v="HU"/>
    <s v="HUEVO COMERCIAL"/>
    <n v="684.07"/>
    <d v="2026-10-12T00:00:00"/>
    <m/>
    <s v="KIKES - EGIPTO"/>
    <n v="112268"/>
    <s v="ALKA"/>
    <n v="0"/>
    <m/>
    <x v="0"/>
    <x v="0"/>
    <x v="6"/>
    <x v="2"/>
    <s v="-"/>
    <s v="CALOTO"/>
    <n v="0"/>
    <s v="BODEGA"/>
    <x v="2"/>
  </r>
  <r>
    <n v="2010102"/>
    <s v="HUEVO YUMBO X20 CARTON VERDE CANASTA."/>
    <s v="UN"/>
    <n v="5259"/>
    <m/>
    <s v="S"/>
    <s v="IV82"/>
    <m/>
    <m/>
    <s v="HU"/>
    <s v="HUEVO COMERCIAL"/>
    <n v="629.67999999999995"/>
    <d v="2026-10-12T00:00:00"/>
    <m/>
    <s v="KIKES - EGIPTO"/>
    <n v="2010102"/>
    <s v="ALKA"/>
    <n v="0"/>
    <m/>
    <x v="0"/>
    <x v="0"/>
    <x v="7"/>
    <x v="3"/>
    <s v="-"/>
    <s v="CALOTO"/>
    <n v="0"/>
    <s v="BODEGA"/>
    <x v="3"/>
  </r>
  <r>
    <n v="2010301"/>
    <s v="HUEVO AA X30 CARTON GRIS CANASTA."/>
    <s v="UN"/>
    <n v="224793"/>
    <m/>
    <s v="S"/>
    <s v="IV82"/>
    <m/>
    <m/>
    <s v="HU"/>
    <s v="HUEVO COMERCIAL"/>
    <n v="376.82999957574361"/>
    <d v="2026-10-12T00:00:00"/>
    <m/>
    <s v="KIKES - EGIPTO"/>
    <n v="2010301"/>
    <s v="ALKA"/>
    <n v="0"/>
    <m/>
    <x v="0"/>
    <x v="0"/>
    <x v="3"/>
    <x v="0"/>
    <s v="-"/>
    <s v="CALOTO"/>
    <n v="0"/>
    <s v="BODEGA"/>
    <x v="4"/>
  </r>
  <r>
    <n v="2010501"/>
    <s v="HUEVO B X30 CARTON GRIS CANASTA."/>
    <s v="UN"/>
    <n v="1989"/>
    <m/>
    <s v="S"/>
    <s v="IV82"/>
    <m/>
    <m/>
    <s v="HU"/>
    <s v="HUEVO COMERCIAL"/>
    <n v="319.64999999999998"/>
    <d v="2026-10-12T00:00:00"/>
    <m/>
    <s v="KIKES - EGIPTO"/>
    <n v="2010501"/>
    <s v="ALKA"/>
    <n v="0"/>
    <m/>
    <x v="0"/>
    <x v="0"/>
    <x v="5"/>
    <x v="0"/>
    <s v="-"/>
    <s v="CALOTO"/>
    <n v="0"/>
    <s v="BODEGA"/>
    <x v="4"/>
  </r>
  <r>
    <n v="2110202"/>
    <s v="HUEVO XL X 30 CARTON VERDE CANASTA"/>
    <s v="UN"/>
    <n v="100036"/>
    <m/>
    <s v="S"/>
    <s v="IV82"/>
    <m/>
    <m/>
    <s v="HU"/>
    <s v="HUEVO COMERCIAL"/>
    <n v="394.26"/>
    <d v="2026-10-12T00:00:00"/>
    <m/>
    <s v="KIKES - EGIPTO"/>
    <n v="2110202"/>
    <s v="ALKA"/>
    <n v="0"/>
    <m/>
    <x v="0"/>
    <x v="0"/>
    <x v="6"/>
    <x v="3"/>
    <s v="-"/>
    <s v="CALOTO"/>
    <n v="0"/>
    <s v="BODEGA"/>
    <x v="3"/>
  </r>
  <r>
    <n v="2110302"/>
    <s v="HUEVO L X 30 CARTON VERDE CANASTA"/>
    <s v="UN"/>
    <n v="23256"/>
    <m/>
    <s v="S"/>
    <s v="IV82"/>
    <m/>
    <m/>
    <s v="HU"/>
    <s v="HUEVO COMERCIAL"/>
    <n v="363.24"/>
    <d v="2026-10-12T00:00:00"/>
    <m/>
    <s v="KIKES - EGIPTO"/>
    <n v="2110302"/>
    <s v="ALKA"/>
    <n v="0"/>
    <m/>
    <x v="0"/>
    <x v="0"/>
    <x v="8"/>
    <x v="3"/>
    <s v="-"/>
    <s v="CALOTO"/>
    <n v="0"/>
    <s v="BODEGA"/>
    <x v="3"/>
  </r>
  <r>
    <n v="2110402"/>
    <s v="HUEVO M X 30 CARTON VERDE CANASTA"/>
    <s v="UN"/>
    <n v="120"/>
    <m/>
    <s v="S"/>
    <s v="IV82"/>
    <m/>
    <m/>
    <s v="HU"/>
    <s v="HUEVO COMERCIAL"/>
    <n v="349.55"/>
    <d v="2026-10-09T00:00:00"/>
    <m/>
    <s v="KIKES - EGIPTO"/>
    <n v="2110402"/>
    <s v="ALKA"/>
    <n v="0"/>
    <m/>
    <x v="0"/>
    <x v="0"/>
    <x v="9"/>
    <x v="3"/>
    <s v="-"/>
    <s v="CALOTO"/>
    <n v="0"/>
    <s v="BODEGA"/>
    <x v="3"/>
  </r>
  <r>
    <n v="2410401"/>
    <s v="HUEVO CE X 30 CARTON GRIS CANASTA"/>
    <s v="UN"/>
    <n v="302316"/>
    <m/>
    <s v="S"/>
    <s v="IV82"/>
    <m/>
    <m/>
    <s v="HU"/>
    <s v="HUEVO COMERCIAL"/>
    <n v="406.82999682222589"/>
    <d v="2026-10-12T00:00:00"/>
    <n v="0"/>
    <s v="KIKES - EGIPTO"/>
    <n v="2410401"/>
    <s v="ALKA"/>
    <n v="0"/>
    <m/>
    <x v="0"/>
    <x v="0"/>
    <x v="4"/>
    <x v="0"/>
    <s v="-"/>
    <s v="CALOTO"/>
    <n v="0"/>
    <s v="BODEGA"/>
    <x v="4"/>
  </r>
  <r>
    <n v="10601"/>
    <s v="HUEVO C X30 CARTON GRIS"/>
    <s v="UN"/>
    <n v="9810"/>
    <n v="0"/>
    <s v="S"/>
    <s v="IV82"/>
    <n v="0"/>
    <n v="400"/>
    <s v="HU"/>
    <s v="HUEVO COMERCIAL"/>
    <n v="130.24"/>
    <d v="2026-10-12T00:00:00"/>
    <n v="10601"/>
    <s v="KIKES2 - EGIPTO"/>
    <n v="10601"/>
    <s v="ALKA2"/>
    <n v="0"/>
    <m/>
    <x v="1"/>
    <x v="0"/>
    <x v="0"/>
    <x v="0"/>
    <s v="-"/>
    <s v="CALOTO"/>
    <n v="0"/>
    <s v="BODEGA"/>
    <x v="0"/>
  </r>
  <r>
    <n v="13322"/>
    <s v="HUEVO AA X 30 BAND GRIS AMARRADO TAPA VERDE ALAT."/>
    <s v="UN"/>
    <n v="2160"/>
    <m/>
    <s v="S"/>
    <s v="IV82"/>
    <m/>
    <m/>
    <s v="HU"/>
    <s v="HUEVO COMERCIAL"/>
    <n v="478.25"/>
    <d v="2026-10-13T00:00:00"/>
    <m/>
    <s v="KIKES2 - EGIPTO"/>
    <n v="13322"/>
    <s v="ALKA2"/>
    <n v="0"/>
    <m/>
    <x v="1"/>
    <x v="0"/>
    <x v="3"/>
    <x v="2"/>
    <s v="-"/>
    <s v="CALOTO"/>
    <n v="0"/>
    <s v="BODEGA"/>
    <x v="4"/>
  </r>
  <r>
    <n v="13419"/>
    <s v="HUEVO A X 30 CARTON GRIS AMARRADO SOL NACIENTE."/>
    <s v="UN"/>
    <n v="2160"/>
    <m/>
    <s v="S"/>
    <s v="IV82"/>
    <m/>
    <m/>
    <s v="HU"/>
    <s v="HUEVO COMERCIAL"/>
    <n v="392.29"/>
    <d v="2026-10-13T00:00:00"/>
    <m/>
    <s v="KIKES2 - EGIPTO"/>
    <n v="13419"/>
    <s v="ALKA2"/>
    <n v="0"/>
    <m/>
    <x v="1"/>
    <x v="0"/>
    <x v="4"/>
    <x v="2"/>
    <s v="-"/>
    <s v="CALOTO"/>
    <n v="0"/>
    <s v="BODEGA"/>
    <x v="4"/>
  </r>
  <r>
    <n v="72001"/>
    <s v="HUEVO SUCIO SIN MARCA X30 BANDEJA GRIS"/>
    <s v="UN"/>
    <n v="9144"/>
    <n v="0"/>
    <s v="S"/>
    <s v="IV82"/>
    <n v="0"/>
    <n v="220"/>
    <s v="HU"/>
    <s v="HUEVO COMERCIAL"/>
    <n v="162.88"/>
    <d v="2026-10-12T00:00:00"/>
    <n v="72001"/>
    <s v="KIKES2 - EGIPTO"/>
    <n v="72001"/>
    <s v="ALKA2"/>
    <n v="0"/>
    <m/>
    <x v="1"/>
    <x v="0"/>
    <x v="1"/>
    <x v="1"/>
    <s v="-"/>
    <s v="CALOTO"/>
    <s v="SUCIO"/>
    <s v="BODEGA"/>
    <x v="1"/>
  </r>
  <r>
    <n v="72003"/>
    <s v="HUEVO SUCIO ZF MARCADO X30 BANDEJA GRIS"/>
    <s v="UN"/>
    <n v="3240"/>
    <m/>
    <s v="S"/>
    <s v="IV82"/>
    <m/>
    <m/>
    <s v="HU"/>
    <s v="HUEVO COMERCIAL"/>
    <n v="85.68"/>
    <d v="2026-10-11T00:00:00"/>
    <n v="72003"/>
    <s v="KIKES2 - EGIPTO"/>
    <n v="72003"/>
    <s v="ALKA2"/>
    <n v="0"/>
    <m/>
    <x v="1"/>
    <x v="0"/>
    <x v="1"/>
    <x v="1"/>
    <s v="-"/>
    <s v="CALOTO"/>
    <s v="SUCIO"/>
    <s v="BODEGA"/>
    <x v="1"/>
  </r>
  <r>
    <n v="73001"/>
    <s v="HUEVO PICADO ROJO X30 BANDEJA GRIS"/>
    <s v="UN"/>
    <n v="39569"/>
    <n v="0"/>
    <s v="S"/>
    <s v="IV82"/>
    <n v="0"/>
    <n v="150"/>
    <s v="HU"/>
    <s v="HUEVO COMERCIAL"/>
    <n v="164.38"/>
    <d v="2026-10-12T00:00:00"/>
    <n v="0"/>
    <s v="KIKES2 - EGIPTO"/>
    <n v="73001"/>
    <s v="ALKA2"/>
    <n v="0"/>
    <m/>
    <x v="1"/>
    <x v="0"/>
    <x v="1"/>
    <x v="1"/>
    <s v="-"/>
    <s v="CALOTO"/>
    <s v="PICADO"/>
    <s v="BODEGA"/>
    <x v="1"/>
  </r>
  <r>
    <n v="112268"/>
    <s v="HUEVO XL X 15 PET CAJA X 300."/>
    <s v="UN"/>
    <n v="45000"/>
    <m/>
    <s v="S"/>
    <s v="IV82"/>
    <m/>
    <m/>
    <s v="HU"/>
    <s v="HUEVO COMERCIAL"/>
    <n v="684.07"/>
    <d v="2026-10-12T00:00:00"/>
    <m/>
    <s v="KIKES2 - EGIPTO"/>
    <n v="112268"/>
    <s v="ALKA2"/>
    <n v="0"/>
    <m/>
    <x v="1"/>
    <x v="0"/>
    <x v="6"/>
    <x v="2"/>
    <s v="-"/>
    <s v="CALOTO"/>
    <n v="0"/>
    <s v="BODEGA"/>
    <x v="2"/>
  </r>
  <r>
    <n v="2010102"/>
    <s v="HUEVO YUMBO X20 CARTON VERDE CANASTA."/>
    <s v="UN"/>
    <n v="6156"/>
    <m/>
    <s v="S"/>
    <s v="IV82"/>
    <m/>
    <m/>
    <s v="HU"/>
    <s v="HUEVO COMERCIAL"/>
    <n v="629.67999999999995"/>
    <d v="2026-10-12T00:00:00"/>
    <m/>
    <s v="KIKES2 - EGIPTO"/>
    <n v="2010102"/>
    <s v="ALKA2"/>
    <n v="0"/>
    <m/>
    <x v="1"/>
    <x v="0"/>
    <x v="7"/>
    <x v="3"/>
    <s v="-"/>
    <s v="CALOTO"/>
    <n v="0"/>
    <s v="BODEGA"/>
    <x v="3"/>
  </r>
  <r>
    <n v="2010301"/>
    <s v="HUEVO AA X30 CARTON GRIS CANASTA."/>
    <s v="UN"/>
    <n v="263538"/>
    <m/>
    <s v="S"/>
    <s v="IV82"/>
    <m/>
    <m/>
    <s v="HU"/>
    <s v="HUEVO COMERCIAL"/>
    <n v="376.83"/>
    <d v="2026-10-12T00:00:00"/>
    <m/>
    <s v="KIKES2 - EGIPTO"/>
    <n v="2010301"/>
    <s v="ALKA2"/>
    <n v="0"/>
    <m/>
    <x v="1"/>
    <x v="0"/>
    <x v="3"/>
    <x v="0"/>
    <s v="-"/>
    <s v="CALOTO"/>
    <n v="0"/>
    <s v="BODEGA"/>
    <x v="4"/>
  </r>
  <r>
    <n v="2010501"/>
    <s v="HUEVO B X30 CARTON GRIS CANASTA."/>
    <s v="UN"/>
    <n v="362"/>
    <m/>
    <s v="S"/>
    <s v="IV82"/>
    <m/>
    <m/>
    <s v="HU"/>
    <s v="HUEVO COMERCIAL"/>
    <n v="319.64999999999998"/>
    <d v="2026-10-12T00:00:00"/>
    <m/>
    <s v="KIKES2 - EGIPTO"/>
    <n v="2010501"/>
    <s v="ALKA2"/>
    <n v="0"/>
    <m/>
    <x v="1"/>
    <x v="0"/>
    <x v="5"/>
    <x v="0"/>
    <s v="-"/>
    <s v="CALOTO"/>
    <n v="0"/>
    <s v="BODEGA"/>
    <x v="4"/>
  </r>
  <r>
    <n v="2110202"/>
    <s v="HUEVO XL X 30 CARTON VERDE CANASTA"/>
    <s v="UN"/>
    <n v="177934"/>
    <m/>
    <s v="S"/>
    <s v="IV82"/>
    <m/>
    <m/>
    <s v="HU"/>
    <s v="HUEVO COMERCIAL"/>
    <n v="394.26"/>
    <d v="2026-10-12T00:00:00"/>
    <m/>
    <s v="KIKES2 - EGIPTO"/>
    <n v="2110202"/>
    <s v="ALKA2"/>
    <n v="0"/>
    <m/>
    <x v="1"/>
    <x v="0"/>
    <x v="6"/>
    <x v="3"/>
    <s v="-"/>
    <s v="CALOTO"/>
    <n v="0"/>
    <s v="BODEGA"/>
    <x v="3"/>
  </r>
  <r>
    <n v="2110302"/>
    <s v="HUEVO L X 30 CARTON VERDE CANASTA"/>
    <s v="UN"/>
    <n v="5976"/>
    <m/>
    <s v="S"/>
    <s v="IV82"/>
    <m/>
    <m/>
    <s v="HU"/>
    <s v="HUEVO COMERCIAL"/>
    <n v="363.24"/>
    <d v="2026-10-12T00:00:00"/>
    <m/>
    <s v="KIKES2 - EGIPTO"/>
    <n v="2110302"/>
    <s v="ALKA2"/>
    <n v="0"/>
    <m/>
    <x v="1"/>
    <x v="0"/>
    <x v="8"/>
    <x v="3"/>
    <s v="-"/>
    <s v="CALOTO"/>
    <n v="0"/>
    <s v="BODEGA"/>
    <x v="3"/>
  </r>
  <r>
    <n v="2110402"/>
    <s v="HUEVO M X 30 CARTON VERDE CANASTA"/>
    <s v="UN"/>
    <n v="3256"/>
    <m/>
    <s v="S"/>
    <s v="IV82"/>
    <m/>
    <m/>
    <s v="HU"/>
    <s v="HUEVO COMERCIAL"/>
    <n v="349.55"/>
    <d v="2026-10-10T00:00:00"/>
    <m/>
    <s v="KIKES2 - EGIPTO"/>
    <n v="2110402"/>
    <s v="ALKA2"/>
    <n v="0"/>
    <m/>
    <x v="1"/>
    <x v="0"/>
    <x v="9"/>
    <x v="3"/>
    <s v="-"/>
    <s v="CALOTO"/>
    <n v="0"/>
    <s v="BODEGA"/>
    <x v="3"/>
  </r>
  <r>
    <n v="2410401"/>
    <s v="HUEVO CE X 30 CARTON GRIS CANASTA"/>
    <s v="UN"/>
    <n v="180757"/>
    <m/>
    <s v="S"/>
    <s v="IV82"/>
    <m/>
    <m/>
    <s v="HU"/>
    <s v="HUEVO COMERCIAL"/>
    <n v="406.82999999971071"/>
    <d v="2026-10-12T00:00:00"/>
    <n v="0"/>
    <s v="KIKES2 - EGIPTO"/>
    <n v="2410401"/>
    <s v="ALKA2"/>
    <n v="0"/>
    <m/>
    <x v="1"/>
    <x v="0"/>
    <x v="4"/>
    <x v="0"/>
    <s v="-"/>
    <s v="CALOTO"/>
    <n v="0"/>
    <s v="BODEGA"/>
    <x v="4"/>
  </r>
  <r>
    <n v="10501"/>
    <s v="HUEVO B X30 CARTON GRIS"/>
    <s v="UN"/>
    <n v="38288"/>
    <n v="0"/>
    <s v="S"/>
    <s v="IV82"/>
    <n v="0"/>
    <n v="400"/>
    <s v="HU"/>
    <s v="HUEVO COMERCIAL"/>
    <n v="225.96"/>
    <d v="2026-10-10T00:00:00"/>
    <n v="10501"/>
    <s v="BELLAVISTA"/>
    <n v="10501"/>
    <s v="BE"/>
    <n v="0"/>
    <m/>
    <x v="2"/>
    <x v="0"/>
    <x v="5"/>
    <x v="0"/>
    <s v="-"/>
    <s v="SANTANDER"/>
    <n v="0"/>
    <s v="BODEGA"/>
    <x v="0"/>
  </r>
  <r>
    <n v="10601"/>
    <s v="HUEVO C X30 CARTON GRIS"/>
    <s v="UN"/>
    <n v="124942"/>
    <n v="0"/>
    <s v="S"/>
    <s v="IV82"/>
    <n v="0"/>
    <n v="400"/>
    <s v="HU"/>
    <s v="HUEVO COMERCIAL"/>
    <n v="130.24"/>
    <d v="2026-10-12T00:00:00"/>
    <n v="10601"/>
    <s v="BELLAVISTA"/>
    <n v="10601"/>
    <s v="BE"/>
    <n v="0"/>
    <m/>
    <x v="2"/>
    <x v="0"/>
    <x v="0"/>
    <x v="0"/>
    <s v="-"/>
    <s v="SANTANDER"/>
    <n v="0"/>
    <s v="BODEGA"/>
    <x v="0"/>
  </r>
  <r>
    <n v="72001"/>
    <s v="HUEVO SUCIO SIN MARCA X30 BANDEJA GRIS"/>
    <s v="UN"/>
    <n v="1714"/>
    <n v="0"/>
    <s v="S"/>
    <s v="IV82"/>
    <n v="0"/>
    <n v="400"/>
    <s v="HU"/>
    <s v="HUEVO COMERCIAL"/>
    <n v="162.88"/>
    <d v="2026-10-12T00:00:00"/>
    <n v="72001"/>
    <s v="BELLAVISTA"/>
    <n v="72001"/>
    <s v="BE"/>
    <n v="0"/>
    <m/>
    <x v="2"/>
    <x v="0"/>
    <x v="1"/>
    <x v="1"/>
    <s v="-"/>
    <s v="SANTANDER"/>
    <s v="SUCIO"/>
    <s v="BODEGA"/>
    <x v="1"/>
  </r>
  <r>
    <n v="72003"/>
    <s v="HUEVO SUCIO ZF MARCADO X30 BANDEJA GRIS"/>
    <s v="UN"/>
    <n v="238"/>
    <m/>
    <s v="S"/>
    <s v="IV82"/>
    <m/>
    <m/>
    <s v="HU"/>
    <s v="HUEVO COMERCIAL"/>
    <n v="85.68"/>
    <d v="2026-10-12T00:00:00"/>
    <n v="72003"/>
    <s v="BELLAVISTA"/>
    <n v="72003"/>
    <s v="BE"/>
    <n v="0"/>
    <m/>
    <x v="2"/>
    <x v="0"/>
    <x v="1"/>
    <x v="1"/>
    <s v="-"/>
    <s v="SANTANDER"/>
    <s v="SUCIO"/>
    <s v="BODEGA"/>
    <x v="1"/>
  </r>
  <r>
    <n v="76601"/>
    <s v="REVOLTURA COMERCIAL MEDIANA"/>
    <s v="UN"/>
    <n v="619"/>
    <n v="0"/>
    <s v="S"/>
    <s v="IV82"/>
    <n v="0"/>
    <n v="400"/>
    <s v="HU"/>
    <s v="HUEVO COMERCIAL"/>
    <n v="144.5"/>
    <d v="2026-10-12T00:00:00"/>
    <n v="76601"/>
    <s v="BELLAVISTA"/>
    <n v="76601"/>
    <s v="BE"/>
    <n v="0"/>
    <m/>
    <x v="2"/>
    <x v="0"/>
    <x v="1"/>
    <x v="1"/>
    <s v="-"/>
    <s v="SANTANDER"/>
    <s v="REVOLTURA"/>
    <s v="BODEGA"/>
    <x v="1"/>
  </r>
  <r>
    <n v="79101"/>
    <s v="HUEVO ROTO"/>
    <s v="UN"/>
    <n v="8408"/>
    <n v="0"/>
    <s v="S"/>
    <s v="IV82"/>
    <n v="0"/>
    <n v="400"/>
    <s v="HU"/>
    <s v="HUEVO COMERCIAL"/>
    <n v="95.13"/>
    <d v="2026-10-12T00:00:00"/>
    <n v="79101"/>
    <s v="BELLAVISTA"/>
    <n v="79101"/>
    <s v="BE"/>
    <n v="0"/>
    <m/>
    <x v="2"/>
    <x v="0"/>
    <x v="1"/>
    <x v="1"/>
    <s v="-"/>
    <s v="SANTANDER"/>
    <s v="ROTO"/>
    <s v="BODEGA"/>
    <x v="1"/>
  </r>
  <r>
    <n v="79111"/>
    <s v="HUEVO ROTO ZF - SANTANDER"/>
    <s v="UN"/>
    <n v="23895"/>
    <m/>
    <s v="S"/>
    <s v="IV82"/>
    <m/>
    <m/>
    <s v="HU"/>
    <s v="HUEVO COMERCIAL"/>
    <n v="115.68"/>
    <d v="2026-10-12T00:00:00"/>
    <n v="79111"/>
    <s v="BELLAVISTA"/>
    <n v="79111"/>
    <s v="BE"/>
    <n v="0"/>
    <m/>
    <x v="2"/>
    <x v="0"/>
    <x v="1"/>
    <x v="1"/>
    <s v="-"/>
    <s v="SANTANDER"/>
    <s v="ROTO"/>
    <s v="BODEGA"/>
    <x v="1"/>
  </r>
  <r>
    <n v="271901"/>
    <s v="HUEVO MAL MARCADO CANASTA"/>
    <s v="UN"/>
    <n v="345"/>
    <m/>
    <s v="S"/>
    <s v="IV82"/>
    <m/>
    <m/>
    <s v="HU"/>
    <s v="HUEVO COMERCIAL"/>
    <n v="175.89"/>
    <d v="2026-10-12T00:00:00"/>
    <n v="0"/>
    <s v="BELLAVISTA"/>
    <n v="271901"/>
    <s v="BE"/>
    <n v="0"/>
    <m/>
    <x v="2"/>
    <x v="0"/>
    <x v="1"/>
    <x v="1"/>
    <s v="-"/>
    <s v="SANTANDER"/>
    <s v="MAL MARCADO"/>
    <s v="BODEGA"/>
    <x v="1"/>
  </r>
  <r>
    <n v="273001"/>
    <s v="HUEVO PICADO X 30 BANDEJA GRIS CANASTA"/>
    <s v="UN"/>
    <n v="29069"/>
    <m/>
    <s v="S"/>
    <s v="IV82"/>
    <m/>
    <m/>
    <s v="HU"/>
    <s v="HUEVO COMERCIAL"/>
    <n v="176.68"/>
    <d v="2026-10-12T00:00:00"/>
    <n v="0"/>
    <s v="BELLAVISTA"/>
    <n v="273001"/>
    <s v="BE"/>
    <n v="0"/>
    <m/>
    <x v="2"/>
    <x v="0"/>
    <x v="1"/>
    <x v="1"/>
    <s v="-"/>
    <s v="SANTANDER"/>
    <s v="PICADO"/>
    <s v="BODEGA"/>
    <x v="1"/>
  </r>
  <r>
    <n v="273003"/>
    <s v="HUEVO PICADO ZF MARCADO X 30 BANDEJA GRIS CANASTA"/>
    <s v="UN"/>
    <n v="2300"/>
    <m/>
    <s v="S"/>
    <s v="IV82"/>
    <m/>
    <m/>
    <s v="HU"/>
    <s v="HUEVO COMERCIAL"/>
    <n v="175.18"/>
    <d v="2026-10-12T00:00:00"/>
    <m/>
    <s v="BELLAVISTA"/>
    <n v="273003"/>
    <s v="BE"/>
    <n v="0"/>
    <m/>
    <x v="2"/>
    <x v="0"/>
    <x v="1"/>
    <x v="1"/>
    <s v="-"/>
    <s v="SANTANDER"/>
    <s v="PICADO"/>
    <s v="BODEGA"/>
    <x v="1"/>
  </r>
  <r>
    <n v="2010102"/>
    <s v="HUEVO YUMBO X20 CARTON VERDE CANASTA."/>
    <s v="UN"/>
    <n v="5651"/>
    <m/>
    <s v="S"/>
    <s v="IV82"/>
    <m/>
    <m/>
    <s v="HU"/>
    <s v="HUEVO COMERCIAL"/>
    <n v="629.67999999999995"/>
    <d v="2026-10-12T00:00:00"/>
    <m/>
    <s v="BELLAVISTA"/>
    <n v="2010102"/>
    <s v="BE"/>
    <n v="0"/>
    <m/>
    <x v="2"/>
    <x v="0"/>
    <x v="7"/>
    <x v="3"/>
    <s v="-"/>
    <s v="SANTANDER"/>
    <n v="0"/>
    <s v="BODEGA"/>
    <x v="3"/>
  </r>
  <r>
    <n v="2010501"/>
    <s v="HUEVO B X30 CARTON GRIS CANASTA."/>
    <s v="UN"/>
    <n v="72984"/>
    <m/>
    <s v="S"/>
    <s v="IV82"/>
    <m/>
    <m/>
    <s v="HU"/>
    <s v="HUEVO COMERCIAL"/>
    <n v="319.64999999999998"/>
    <d v="2026-10-12T00:00:00"/>
    <m/>
    <s v="BELLAVISTA"/>
    <n v="2010501"/>
    <s v="BE"/>
    <n v="0"/>
    <m/>
    <x v="2"/>
    <x v="0"/>
    <x v="5"/>
    <x v="0"/>
    <s v="-"/>
    <s v="SANTANDER"/>
    <n v="0"/>
    <s v="BODEGA"/>
    <x v="4"/>
  </r>
  <r>
    <n v="2110202"/>
    <s v="HUEVO XL X 30 CARTON VERDE CANASTA"/>
    <s v="UN"/>
    <n v="2951"/>
    <m/>
    <s v="S"/>
    <s v="IV82"/>
    <m/>
    <m/>
    <s v="HU"/>
    <s v="HUEVO COMERCIAL"/>
    <n v="394.25999928101697"/>
    <d v="2026-10-12T00:00:00"/>
    <m/>
    <s v="BELLAVISTA"/>
    <n v="2110202"/>
    <s v="BE"/>
    <n v="0"/>
    <m/>
    <x v="2"/>
    <x v="0"/>
    <x v="6"/>
    <x v="3"/>
    <s v="-"/>
    <s v="SANTANDER"/>
    <n v="0"/>
    <s v="BODEGA"/>
    <x v="3"/>
  </r>
  <r>
    <n v="2110302"/>
    <s v="HUEVO L X 30 CARTON VERDE CANASTA"/>
    <s v="UN"/>
    <n v="66302"/>
    <m/>
    <s v="S"/>
    <s v="IV82"/>
    <m/>
    <m/>
    <s v="HU"/>
    <s v="HUEVO COMERCIAL"/>
    <n v="363.24"/>
    <d v="2026-10-12T00:00:00"/>
    <m/>
    <s v="BELLAVISTA"/>
    <n v="2110302"/>
    <s v="BE"/>
    <n v="0"/>
    <m/>
    <x v="2"/>
    <x v="0"/>
    <x v="8"/>
    <x v="3"/>
    <s v="-"/>
    <s v="SANTANDER"/>
    <n v="0"/>
    <s v="BODEGA"/>
    <x v="3"/>
  </r>
  <r>
    <n v="2110402"/>
    <s v="HUEVO M X 30 CARTON VERDE CANASTA"/>
    <s v="UN"/>
    <n v="21279"/>
    <m/>
    <s v="S"/>
    <s v="IV82"/>
    <m/>
    <m/>
    <s v="HU"/>
    <s v="HUEVO COMERCIAL"/>
    <n v="349.55"/>
    <d v="2026-10-12T00:00:00"/>
    <m/>
    <s v="BELLAVISTA"/>
    <n v="2110402"/>
    <s v="BE"/>
    <n v="0"/>
    <m/>
    <x v="2"/>
    <x v="0"/>
    <x v="9"/>
    <x v="3"/>
    <s v="-"/>
    <s v="SANTANDER"/>
    <n v="0"/>
    <s v="BODEGA"/>
    <x v="3"/>
  </r>
  <r>
    <n v="2410401"/>
    <s v="HUEVO CE X 30 CARTON GRIS CANASTA"/>
    <s v="UN"/>
    <n v="31991"/>
    <m/>
    <s v="S"/>
    <s v="IV82"/>
    <m/>
    <m/>
    <s v="HU"/>
    <s v="HUEVO COMERCIAL"/>
    <n v="406.83"/>
    <d v="2026-10-12T00:00:00"/>
    <n v="0"/>
    <s v="BELLAVISTA"/>
    <n v="2410401"/>
    <s v="BE"/>
    <n v="0"/>
    <m/>
    <x v="2"/>
    <x v="0"/>
    <x v="4"/>
    <x v="0"/>
    <s v="-"/>
    <s v="SANTANDER"/>
    <n v="0"/>
    <s v="BODEGA"/>
    <x v="4"/>
  </r>
  <r>
    <n v="13324"/>
    <s v="HUEVO AA X 30 BAND GRIS AMARRADO TAPA VERDE ALAT - ESTIBADO"/>
    <s v="UN"/>
    <n v="2160"/>
    <m/>
    <s v="S"/>
    <s v="IV82"/>
    <m/>
    <m/>
    <s v="HU"/>
    <s v="HUEVO COMERCIAL"/>
    <n v="470.72"/>
    <d v="2026-10-13T00:00:00"/>
    <n v="0"/>
    <s v="BODEGA BOGOTA"/>
    <n v="13324"/>
    <s v="BO"/>
    <n v="0"/>
    <m/>
    <x v="3"/>
    <x v="1"/>
    <x v="3"/>
    <x v="2"/>
    <s v="CENTRO DE EMPAQUES"/>
    <s v="CALOTO"/>
    <n v="0"/>
    <s v="BODEGA"/>
    <x v="4"/>
  </r>
  <r>
    <n v="13358"/>
    <s v="HUEVO AA ROJO X 288 CARTON GRIS CAJA-EN DOCENERA-SOL NACIENT"/>
    <s v="UN"/>
    <n v="197856"/>
    <m/>
    <s v="S"/>
    <s v="IV82"/>
    <m/>
    <m/>
    <s v="HU"/>
    <s v="HUEVO COMERCIAL"/>
    <n v="493.6"/>
    <d v="2026-10-12T00:00:00"/>
    <m/>
    <s v="BODEGA BOGOTA"/>
    <n v="13358"/>
    <s v="BO"/>
    <n v="0"/>
    <m/>
    <x v="3"/>
    <x v="1"/>
    <x v="3"/>
    <x v="2"/>
    <s v="CENTRO DE EMPAQUES"/>
    <s v="CALOTO"/>
    <n v="0"/>
    <s v="BODEGA"/>
    <x v="4"/>
  </r>
  <r>
    <n v="79101"/>
    <s v="HUEVO ROTO"/>
    <s v="UN"/>
    <n v="7564"/>
    <n v="0"/>
    <s v="S"/>
    <s v="IV82"/>
    <n v="0"/>
    <n v="260"/>
    <s v="HU"/>
    <s v="HUEVO COMERCIAL"/>
    <n v="96.133248736166323"/>
    <d v="2026-10-10T00:00:00"/>
    <n v="79101"/>
    <s v="BODEGA BOGOTA"/>
    <n v="79101"/>
    <s v="BO"/>
    <n v="0"/>
    <m/>
    <x v="3"/>
    <x v="1"/>
    <x v="1"/>
    <x v="1"/>
    <s v="CENTRO DE EMPAQUES"/>
    <s v="CALOTO"/>
    <s v="ROTO"/>
    <s v="BODEGA"/>
    <x v="1"/>
  </r>
  <r>
    <n v="2010301"/>
    <s v="HUEVO AA X30 CARTON GRIS CANASTA."/>
    <s v="UN"/>
    <n v="353760"/>
    <m/>
    <s v="S"/>
    <s v="IV82"/>
    <m/>
    <m/>
    <s v="HU"/>
    <s v="HUEVO COMERCIAL"/>
    <n v="376.62799011802917"/>
    <d v="2026-10-12T00:00:00"/>
    <m/>
    <s v="BODEGA BOGOTA"/>
    <n v="2010301"/>
    <s v="BO"/>
    <n v="0"/>
    <m/>
    <x v="3"/>
    <x v="1"/>
    <x v="3"/>
    <x v="0"/>
    <s v="CENTRO DE EMPAQUES"/>
    <s v="CALOTO"/>
    <n v="0"/>
    <s v="BODEGA"/>
    <x v="4"/>
  </r>
  <r>
    <n v="2410401"/>
    <s v="HUEVO CE X 30 CARTON GRIS CANASTA"/>
    <s v="UN"/>
    <n v="77814"/>
    <m/>
    <s v="S"/>
    <s v="IV82"/>
    <m/>
    <m/>
    <s v="HU"/>
    <s v="HUEVO COMERCIAL"/>
    <n v="406.8266883762679"/>
    <d v="2026-10-12T00:00:00"/>
    <n v="0"/>
    <s v="BODEGA BOGOTA"/>
    <n v="2410401"/>
    <s v="BO"/>
    <n v="0"/>
    <m/>
    <x v="3"/>
    <x v="1"/>
    <x v="4"/>
    <x v="0"/>
    <s v="CENTRO DE EMPAQUES"/>
    <s v="CALOTO"/>
    <n v="0"/>
    <s v="BODEGA"/>
    <x v="4"/>
  </r>
  <r>
    <n v="10601"/>
    <s v="HUEVO C X30 CARTON GRIS"/>
    <s v="UN"/>
    <n v="14814"/>
    <n v="0"/>
    <s v="S"/>
    <s v="IV82"/>
    <n v="0"/>
    <n v="400"/>
    <s v="HU"/>
    <s v="HUEVO COMERCIAL"/>
    <n v="130.24"/>
    <d v="2026-10-12T00:00:00"/>
    <n v="10601"/>
    <s v="BARRANQUILLA CLASIFICACION"/>
    <n v="10601"/>
    <s v="BQ"/>
    <n v="0"/>
    <m/>
    <x v="4"/>
    <x v="1"/>
    <x v="0"/>
    <x v="0"/>
    <s v="CENTRO DE EMPAQUES"/>
    <s v="SANTANDER"/>
    <n v="0"/>
    <s v="BODEGA"/>
    <x v="0"/>
  </r>
  <r>
    <n v="13324"/>
    <s v="HUEVO AA X 30 BAND GRIS AMARRADO TAPA VERDE ALAT - ESTIBADO"/>
    <s v="UN"/>
    <n v="2610"/>
    <m/>
    <s v="S"/>
    <s v="IV82"/>
    <m/>
    <m/>
    <s v="HU"/>
    <s v="HUEVO COMERCIAL"/>
    <n v="470.72"/>
    <d v="2026-10-13T00:00:00"/>
    <n v="0"/>
    <s v="BARRANQUILLA CLASIFICACION"/>
    <n v="13324"/>
    <s v="BQ"/>
    <n v="0"/>
    <m/>
    <x v="4"/>
    <x v="1"/>
    <x v="3"/>
    <x v="2"/>
    <s v="CENTRO DE EMPAQUES"/>
    <s v="SANTANDER"/>
    <n v="0"/>
    <s v="BODEGA"/>
    <x v="4"/>
  </r>
  <r>
    <n v="13358"/>
    <s v="HUEVO AA ROJO X 288 CARTON GRIS CAJA-EN DOCENERA-SOL NACIENT"/>
    <s v="UN"/>
    <n v="72000"/>
    <m/>
    <s v="S"/>
    <s v="IV82"/>
    <m/>
    <m/>
    <s v="HU"/>
    <s v="HUEVO COMERCIAL"/>
    <n v="493.6"/>
    <d v="2026-10-13T00:00:00"/>
    <m/>
    <s v="BARRANQUILLA CLASIFICACION"/>
    <n v="13358"/>
    <s v="BQ"/>
    <n v="0"/>
    <m/>
    <x v="4"/>
    <x v="1"/>
    <x v="3"/>
    <x v="2"/>
    <s v="CENTRO DE EMPAQUES"/>
    <s v="SANTANDER"/>
    <n v="0"/>
    <s v="BODEGA"/>
    <x v="4"/>
  </r>
  <r>
    <n v="13423"/>
    <s v="HUEVO A X 30 BAND GRIS AMARRADO SOL NACIENTE - BQ - ESTIBADO"/>
    <s v="UN"/>
    <n v="82590"/>
    <m/>
    <s v="S"/>
    <s v="IV82"/>
    <m/>
    <m/>
    <s v="HU"/>
    <s v="HUEVO COMERCIAL"/>
    <n v="406.83"/>
    <d v="2026-10-13T00:00:00"/>
    <n v="0"/>
    <s v="BARRANQUILLA CLASIFICACION"/>
    <n v="13423"/>
    <s v="BQ"/>
    <n v="0"/>
    <m/>
    <x v="4"/>
    <x v="1"/>
    <x v="4"/>
    <x v="2"/>
    <s v="CENTRO DE EMPAQUES"/>
    <s v="SANTANDER"/>
    <n v="0"/>
    <s v="BODEGA"/>
    <x v="4"/>
  </r>
  <r>
    <n v="13424"/>
    <s v="HUEVO A X 30 BAND GRIS AMARRADO ALAT - ESTIBADO"/>
    <s v="UN"/>
    <n v="189360"/>
    <m/>
    <s v="S"/>
    <s v="IV82"/>
    <m/>
    <m/>
    <s v="HU"/>
    <s v="HUEVO COMERCIAL"/>
    <n v="373.46"/>
    <d v="2026-10-13T00:00:00"/>
    <n v="0"/>
    <s v="BARRANQUILLA CLASIFICACION"/>
    <n v="13424"/>
    <s v="BQ"/>
    <n v="0"/>
    <m/>
    <x v="4"/>
    <x v="1"/>
    <x v="4"/>
    <x v="2"/>
    <s v="CENTRO DE EMPAQUES"/>
    <s v="SANTANDER"/>
    <n v="0"/>
    <s v="BODEGA"/>
    <x v="4"/>
  </r>
  <r>
    <n v="13525"/>
    <s v="HUEVO B X 30 BAND GRIS AMARRADO ALAT - ESTIBADO"/>
    <s v="UN"/>
    <n v="7500"/>
    <m/>
    <s v="S"/>
    <s v="IV82"/>
    <m/>
    <m/>
    <s v="HU"/>
    <s v="HUEVO COMERCIAL"/>
    <n v="389.01"/>
    <d v="2026-10-13T00:00:00"/>
    <n v="0"/>
    <s v="BARRANQUILLA CLASIFICACION"/>
    <n v="13525"/>
    <s v="BQ"/>
    <n v="0"/>
    <m/>
    <x v="4"/>
    <x v="1"/>
    <x v="5"/>
    <x v="2"/>
    <s v="CENTRO DE EMPAQUES"/>
    <s v="SANTANDER"/>
    <n v="0"/>
    <s v="BODEGA"/>
    <x v="4"/>
  </r>
  <r>
    <n v="72001"/>
    <s v="HUEVO SUCIO SIN MARCA X30 BANDEJA GRIS"/>
    <s v="UN"/>
    <n v="927"/>
    <n v="0"/>
    <s v="S"/>
    <s v="IV82"/>
    <n v="0"/>
    <n v="400"/>
    <s v="HU"/>
    <s v="HUEVO COMERCIAL"/>
    <n v="162.88"/>
    <d v="2026-10-13T00:00:00"/>
    <n v="72001"/>
    <s v="BARRANQUILLA CLASIFICACION"/>
    <n v="72001"/>
    <s v="BQ"/>
    <n v="0"/>
    <m/>
    <x v="4"/>
    <x v="1"/>
    <x v="1"/>
    <x v="1"/>
    <s v="CENTRO DE EMPAQUES"/>
    <s v="SANTANDER"/>
    <s v="SUCIO"/>
    <s v="BODEGA"/>
    <x v="1"/>
  </r>
  <r>
    <n v="112268"/>
    <s v="HUEVO XL X 15 PET CAJA X 300."/>
    <s v="UN"/>
    <n v="900"/>
    <m/>
    <s v="S"/>
    <s v="IV82"/>
    <m/>
    <m/>
    <s v="HU"/>
    <s v="HUEVO COMERCIAL"/>
    <n v="684.07"/>
    <d v="2026-10-09T00:00:00"/>
    <m/>
    <s v="BARRANQUILLA CLASIFICACION"/>
    <n v="112268"/>
    <s v="BQ"/>
    <n v="0"/>
    <m/>
    <x v="4"/>
    <x v="1"/>
    <x v="6"/>
    <x v="2"/>
    <s v="CENTRO DE EMPAQUES"/>
    <s v="SANTANDER"/>
    <n v="0"/>
    <s v="BODEGA"/>
    <x v="2"/>
  </r>
  <r>
    <n v="112357"/>
    <s v="HUEVO L X 12 PET CAJA X 120"/>
    <s v="UN"/>
    <n v="240"/>
    <m/>
    <s v="S"/>
    <s v="IV82"/>
    <m/>
    <m/>
    <s v="HU"/>
    <s v="HUEVO COMERCIAL"/>
    <n v="638.04999999999995"/>
    <d v="2026-10-09T00:00:00"/>
    <m/>
    <s v="BARRANQUILLA CLASIFICACION"/>
    <n v="112357"/>
    <s v="BQ"/>
    <n v="0"/>
    <m/>
    <x v="4"/>
    <x v="1"/>
    <x v="8"/>
    <x v="2"/>
    <s v="CENTRO DE EMPAQUES"/>
    <s v="SANTANDER"/>
    <n v="0"/>
    <s v="BODEGA"/>
    <x v="2"/>
  </r>
  <r>
    <n v="112379"/>
    <s v="HUEVO L X 30 PET CAJA X 300"/>
    <s v="UN"/>
    <n v="300"/>
    <m/>
    <s v="S"/>
    <s v="IV82"/>
    <m/>
    <m/>
    <s v="HU"/>
    <s v="HUEVO COMERCIAL"/>
    <n v="538.38"/>
    <d v="2026-10-09T00:00:00"/>
    <m/>
    <s v="BARRANQUILLA CLASIFICACION"/>
    <n v="112379"/>
    <s v="BQ"/>
    <n v="0"/>
    <m/>
    <x v="4"/>
    <x v="1"/>
    <x v="8"/>
    <x v="2"/>
    <s v="CENTRO DE EMPAQUES"/>
    <s v="SANTANDER"/>
    <n v="0"/>
    <s v="BODEGA"/>
    <x v="2"/>
  </r>
  <r>
    <n v="114268"/>
    <s v="HUEVO XL X 15 PET CAJA X 300 PV."/>
    <s v="UN"/>
    <n v="900"/>
    <m/>
    <s v="S"/>
    <s v="IV82"/>
    <m/>
    <m/>
    <s v="HU"/>
    <s v="HUEVO COMERCIAL"/>
    <n v="717.66"/>
    <d v="2026-10-09T00:00:00"/>
    <m/>
    <s v="BARRANQUILLA CLASIFICACION"/>
    <n v="114268"/>
    <s v="BQ"/>
    <n v="0"/>
    <m/>
    <x v="4"/>
    <x v="1"/>
    <x v="6"/>
    <x v="2"/>
    <s v="CENTRO DE EMPAQUES"/>
    <s v="SANTANDER"/>
    <n v="0"/>
    <s v="BODEGA"/>
    <x v="2"/>
  </r>
  <r>
    <n v="114357"/>
    <s v="HUEVO L X 12 PET CAJA X 120 PV."/>
    <s v="UN"/>
    <n v="3240"/>
    <m/>
    <s v="S"/>
    <s v="IV82"/>
    <m/>
    <m/>
    <s v="HU"/>
    <s v="HUEVO COMERCIAL"/>
    <n v="639.67999999999995"/>
    <d v="2026-10-09T00:00:00"/>
    <m/>
    <s v="BARRANQUILLA CLASIFICACION"/>
    <n v="114357"/>
    <s v="BQ"/>
    <n v="0"/>
    <m/>
    <x v="4"/>
    <x v="1"/>
    <x v="8"/>
    <x v="2"/>
    <s v="CENTRO DE EMPAQUES"/>
    <s v="SANTANDER"/>
    <n v="0"/>
    <s v="BODEGA"/>
    <x v="2"/>
  </r>
  <r>
    <n v="114379"/>
    <s v="HUEVO L X 30 PET CAJA X 300 PV."/>
    <s v="UN"/>
    <n v="600"/>
    <m/>
    <s v="S"/>
    <s v="IV82"/>
    <m/>
    <m/>
    <s v="HU"/>
    <s v="HUEVO COMERCIAL"/>
    <n v="570.95000000000005"/>
    <d v="2026-10-09T00:00:00"/>
    <m/>
    <s v="BARRANQUILLA CLASIFICACION"/>
    <n v="114379"/>
    <s v="BQ"/>
    <n v="0"/>
    <m/>
    <x v="4"/>
    <x v="1"/>
    <x v="8"/>
    <x v="2"/>
    <s v="CENTRO DE EMPAQUES"/>
    <s v="SANTANDER"/>
    <n v="0"/>
    <s v="BODEGA"/>
    <x v="2"/>
  </r>
  <r>
    <n v="2010108"/>
    <s v="HUEVO YUMBO X 20 CARTON VERDE CANASTA - BARRANQUILLA"/>
    <s v="UN"/>
    <n v="13"/>
    <m/>
    <s v="S"/>
    <s v="IV82"/>
    <m/>
    <m/>
    <s v="HU"/>
    <s v="HUEVO COMERCIAL"/>
    <n v="629.67999999999995"/>
    <d v="2026-10-12T00:00:00"/>
    <n v="10108"/>
    <s v="BARRANQUILLA CLASIFICACION"/>
    <n v="2010108"/>
    <s v="BQ"/>
    <n v="0"/>
    <m/>
    <x v="4"/>
    <x v="1"/>
    <x v="7"/>
    <x v="3"/>
    <s v="CENTRO DE EMPAQUES"/>
    <s v="SANTANDER"/>
    <n v="0"/>
    <s v="BODEGA"/>
    <x v="3"/>
  </r>
  <r>
    <n v="2010301"/>
    <s v="HUEVO AA X30 CARTON GRIS CANASTA."/>
    <s v="UN"/>
    <n v="203100"/>
    <m/>
    <s v="S"/>
    <s v="IV82"/>
    <m/>
    <m/>
    <s v="HU"/>
    <s v="HUEVO COMERCIAL"/>
    <n v="376.81286968351998"/>
    <d v="2026-10-13T00:00:00"/>
    <m/>
    <s v="BARRANQUILLA CLASIFICACION"/>
    <n v="2010301"/>
    <s v="BQ"/>
    <n v="0"/>
    <m/>
    <x v="4"/>
    <x v="1"/>
    <x v="3"/>
    <x v="0"/>
    <s v="CENTRO DE EMPAQUES"/>
    <s v="SANTANDER"/>
    <n v="0"/>
    <s v="BODEGA"/>
    <x v="4"/>
  </r>
  <r>
    <n v="2010501"/>
    <s v="HUEVO B X30 CARTON GRIS CANASTA."/>
    <s v="UN"/>
    <n v="765147"/>
    <m/>
    <s v="S"/>
    <s v="IV82"/>
    <m/>
    <m/>
    <s v="HU"/>
    <s v="HUEVO COMERCIAL"/>
    <n v="319.64999988586578"/>
    <d v="2026-10-13T00:00:00"/>
    <m/>
    <s v="BARRANQUILLA CLASIFICACION"/>
    <n v="2010501"/>
    <s v="BQ"/>
    <n v="0"/>
    <m/>
    <x v="4"/>
    <x v="1"/>
    <x v="5"/>
    <x v="0"/>
    <s v="CENTRO DE EMPAQUES"/>
    <s v="SANTANDER"/>
    <n v="0"/>
    <s v="BODEGA"/>
    <x v="4"/>
  </r>
  <r>
    <n v="2410401"/>
    <s v="HUEVO CE X 30 CARTON GRIS CANASTA"/>
    <s v="UN"/>
    <n v="197916"/>
    <m/>
    <s v="S"/>
    <s v="IV82"/>
    <m/>
    <m/>
    <s v="HU"/>
    <s v="HUEVO COMERCIAL"/>
    <n v="406.83"/>
    <d v="2026-10-13T00:00:00"/>
    <n v="0"/>
    <s v="BARRANQUILLA CLASIFICACION"/>
    <n v="2410401"/>
    <s v="BQ"/>
    <n v="0"/>
    <m/>
    <x v="4"/>
    <x v="1"/>
    <x v="4"/>
    <x v="0"/>
    <s v="CENTRO DE EMPAQUES"/>
    <s v="SANTANDER"/>
    <n v="0"/>
    <s v="BODEGA"/>
    <x v="4"/>
  </r>
  <r>
    <n v="10401"/>
    <s v="HUEVO A X30 CARTON GRIS"/>
    <s v="UN"/>
    <n v="1041"/>
    <m/>
    <s v="S"/>
    <s v="IV82"/>
    <m/>
    <m/>
    <s v="HU"/>
    <s v="HUEVO COMERCIAL"/>
    <n v="259.73"/>
    <d v="2026-10-12T00:00:00"/>
    <n v="10401"/>
    <s v="CENTRO DE EMPAQUES CALI"/>
    <n v="10401"/>
    <s v="CA"/>
    <n v="0"/>
    <m/>
    <x v="5"/>
    <x v="1"/>
    <x v="4"/>
    <x v="0"/>
    <s v="OCCIDENTE"/>
    <s v="CALOTO"/>
    <n v="0"/>
    <s v="BODEGA"/>
    <x v="0"/>
  </r>
  <r>
    <n v="13324"/>
    <s v="HUEVO AA X 30 BAND GRIS AMARRADO TAPA VERDE ALAT - ESTIBADO"/>
    <s v="UN"/>
    <n v="1800"/>
    <m/>
    <s v="S"/>
    <s v="IV82"/>
    <m/>
    <m/>
    <s v="HU"/>
    <s v="HUEVO COMERCIAL"/>
    <n v="470.72"/>
    <d v="2026-10-12T00:00:00"/>
    <n v="0"/>
    <s v="CENTRO DE EMPAQUES CALI"/>
    <n v="13324"/>
    <s v="CA"/>
    <n v="0"/>
    <m/>
    <x v="5"/>
    <x v="1"/>
    <x v="3"/>
    <x v="2"/>
    <s v="OCCIDENTE"/>
    <s v="CALOTO"/>
    <n v="0"/>
    <s v="BODEGA"/>
    <x v="4"/>
  </r>
  <r>
    <n v="13420"/>
    <s v="HUEVO A X 30 BAND GRIS AMARRADO SOL NACIENTE - ESTIBADO"/>
    <s v="UN"/>
    <n v="3600"/>
    <m/>
    <s v="S"/>
    <s v="IV82"/>
    <m/>
    <m/>
    <s v="HU"/>
    <s v="HUEVO COMERCIAL"/>
    <n v="404.41"/>
    <d v="2026-10-12T00:00:00"/>
    <m/>
    <s v="CENTRO DE EMPAQUES CALI"/>
    <n v="13420"/>
    <s v="CA"/>
    <n v="0"/>
    <m/>
    <x v="5"/>
    <x v="1"/>
    <x v="4"/>
    <x v="2"/>
    <s v="OCCIDENTE"/>
    <s v="CALOTO"/>
    <n v="0"/>
    <s v="BODEGA"/>
    <x v="4"/>
  </r>
  <r>
    <n v="100"/>
    <s v="HUEVO SIN CLASIFICAR ROJO"/>
    <s v="UN"/>
    <n v="132400"/>
    <m/>
    <s v="S"/>
    <s v="IV82"/>
    <m/>
    <m/>
    <s v="HU"/>
    <s v="HUEVO COMERCIAL"/>
    <n v="376.83"/>
    <d v="2026-10-12T00:00:00"/>
    <n v="100"/>
    <s v="PLANTA CLASIFICADORA INTEGRADO JP"/>
    <n v="100"/>
    <s v="CLAT1"/>
    <n v="0"/>
    <m/>
    <x v="6"/>
    <x v="2"/>
    <x v="10"/>
    <x v="4"/>
    <s v="COSTA"/>
    <n v="0"/>
    <s v="HUEVO SIN CLASIFICAR"/>
    <s v="HUEVO SIN CLASIFICAR"/>
    <x v="5"/>
  </r>
  <r>
    <n v="100"/>
    <s v="HUEVO SIN CLASIFICAR ROJO"/>
    <s v="UN"/>
    <n v="639331"/>
    <m/>
    <s v="S"/>
    <s v="IV82"/>
    <m/>
    <m/>
    <s v="HU"/>
    <s v="HUEVO COMERCIAL"/>
    <n v="376.83"/>
    <d v="2026-10-11T00:00:00"/>
    <n v="100"/>
    <s v="CLASIFICADORA LANZA"/>
    <n v="100"/>
    <s v="CLKI"/>
    <n v="0"/>
    <m/>
    <x v="7"/>
    <x v="2"/>
    <x v="10"/>
    <x v="4"/>
    <s v="-"/>
    <s v="SANTANDER"/>
    <s v="HUEVO SIN CLASIFICAR"/>
    <s v="HUEVO SIN CLASIFICAR"/>
    <x v="5"/>
  </r>
  <r>
    <n v="2013322"/>
    <s v="HUEVO AA X 30 BAND GRIS AMARRADO TAPA VERDE ALAT CANASTA"/>
    <s v="UN"/>
    <n v="12960"/>
    <m/>
    <s v="S"/>
    <s v="IV82"/>
    <m/>
    <m/>
    <s v="HU"/>
    <s v="HUEVO COMERCIAL"/>
    <n v="478.25"/>
    <d v="2026-10-12T00:00:00"/>
    <n v="0"/>
    <s v="CENTRO DE EMPAQUES CUCUTA"/>
    <n v="2013322"/>
    <s v="CU"/>
    <n v="0"/>
    <m/>
    <x v="8"/>
    <x v="1"/>
    <x v="3"/>
    <x v="2"/>
    <s v="COSTA"/>
    <s v="SANTANDER"/>
    <n v="0"/>
    <s v="BODEGA"/>
    <x v="4"/>
  </r>
  <r>
    <n v="2013419"/>
    <s v="HUEVO A X 30 CARTON GRIS AMARRADO SOL NACIENTE CANASTA."/>
    <s v="UN"/>
    <n v="101520"/>
    <m/>
    <s v="S"/>
    <s v="IV82"/>
    <m/>
    <m/>
    <s v="HU"/>
    <s v="HUEVO COMERCIAL"/>
    <n v="406.83"/>
    <d v="2026-10-12T00:00:00"/>
    <n v="0"/>
    <s v="CENTRO DE EMPAQUES CUCUTA"/>
    <n v="2013419"/>
    <s v="CU"/>
    <n v="0"/>
    <m/>
    <x v="8"/>
    <x v="1"/>
    <x v="4"/>
    <x v="2"/>
    <s v="COSTA"/>
    <s v="SANTANDER"/>
    <n v="0"/>
    <s v="BODEGA"/>
    <x v="4"/>
  </r>
  <r>
    <n v="272008"/>
    <s v="HUEVO SUCIO BASE LAVADO ZF X 30 BANDEJA GRIS CANASTA"/>
    <s v="UN"/>
    <n v="5684"/>
    <m/>
    <s v="S"/>
    <s v="IV82"/>
    <m/>
    <m/>
    <s v="HU"/>
    <s v="HUEVO COMERCIAL"/>
    <n v="188.68"/>
    <d v="2026-10-13T00:00:00"/>
    <m/>
    <s v="ELABORACION DE PRODUCTOS - KI"/>
    <n v="272008"/>
    <s v="EPKI"/>
    <n v="0"/>
    <m/>
    <x v="7"/>
    <x v="0"/>
    <x v="1"/>
    <x v="1"/>
    <s v="-"/>
    <s v="SANTANDER"/>
    <n v="0"/>
    <s v="BODEGA"/>
    <x v="1"/>
  </r>
  <r>
    <n v="110316"/>
    <s v="HUEVO L X30 CARTON VERDE CON ETIQUETA"/>
    <s v="UN"/>
    <n v="3600"/>
    <n v="0"/>
    <s v="S"/>
    <s v="IV82"/>
    <n v="0"/>
    <n v="535"/>
    <s v="HU"/>
    <s v="HUEVO COMERCIAL"/>
    <n v="474.15"/>
    <d v="2026-10-12T00:00:00"/>
    <m/>
    <s v="TAT BUCARAMANGA - FOOD SERVICE"/>
    <n v="110316"/>
    <s v="FS1"/>
    <n v="0"/>
    <m/>
    <x v="9"/>
    <x v="3"/>
    <x v="8"/>
    <x v="5"/>
    <s v="COSTA"/>
    <s v="SANTANDER"/>
    <n v="0"/>
    <s v="VEHICULOS"/>
    <x v="2"/>
  </r>
  <r>
    <n v="110316"/>
    <s v="HUEVO L X30 CARTON VERDE CON ETIQUETA"/>
    <s v="UN"/>
    <n v="1400"/>
    <n v="0"/>
    <s v="S"/>
    <s v="IV82"/>
    <n v="0"/>
    <n v="555"/>
    <s v="HU"/>
    <s v="HUEVO COMERCIAL"/>
    <n v="474.15"/>
    <d v="2026-10-13T00:00:00"/>
    <m/>
    <s v="FOOD SERVICE PEREIRA - OP"/>
    <n v="110316"/>
    <s v="FS36"/>
    <n v="0"/>
    <m/>
    <x v="10"/>
    <x v="3"/>
    <x v="8"/>
    <x v="5"/>
    <s v="OCCIDENTE"/>
    <s v="CALOTO"/>
    <n v="0"/>
    <s v="VEHICULOS"/>
    <x v="2"/>
  </r>
  <r>
    <n v="110416"/>
    <s v="HUEVO M X 30 CARTON VERDE CON ETIQUETA"/>
    <s v="UN"/>
    <n v="90"/>
    <n v="0"/>
    <s v="S"/>
    <s v="IV82"/>
    <n v="0"/>
    <n v="460"/>
    <s v="HU"/>
    <s v="HUEVO COMERCIAL"/>
    <n v="450.22"/>
    <d v="2026-10-13T00:00:00"/>
    <m/>
    <s v="TAT BARRANQUILLA - FOOD SERVICE"/>
    <n v="110416"/>
    <s v="FS4"/>
    <n v="0"/>
    <m/>
    <x v="11"/>
    <x v="3"/>
    <x v="9"/>
    <x v="5"/>
    <s v="COSTA"/>
    <s v="CALOTO"/>
    <n v="0"/>
    <s v="VEHICULOS"/>
    <x v="2"/>
  </r>
  <r>
    <n v="110316"/>
    <s v="HUEVO L X30 CARTON VERDE CON ETIQUETA"/>
    <s v="UN"/>
    <n v="1200"/>
    <n v="0"/>
    <s v="S"/>
    <s v="IV82"/>
    <n v="0"/>
    <n v="500"/>
    <s v="HU"/>
    <s v="HUEVO COMERCIAL"/>
    <n v="474.14999558793852"/>
    <d v="2026-10-13T00:00:00"/>
    <m/>
    <s v="TAT CARTAGENA - FOOD SERVICE"/>
    <n v="110316"/>
    <s v="FS41"/>
    <n v="0"/>
    <m/>
    <x v="12"/>
    <x v="3"/>
    <x v="8"/>
    <x v="5"/>
    <s v="COSTA"/>
    <s v="CALOTO"/>
    <n v="0"/>
    <s v="VEHICULOS"/>
    <x v="2"/>
  </r>
  <r>
    <n v="110416"/>
    <s v="HUEVO M X 30 CARTON VERDE CON ETIQUETA"/>
    <s v="UN"/>
    <n v="15000"/>
    <n v="0"/>
    <s v="S"/>
    <s v="IV82"/>
    <n v="0"/>
    <n v="460"/>
    <s v="HU"/>
    <s v="HUEVO COMERCIAL"/>
    <n v="450.22"/>
    <d v="2026-10-13T00:00:00"/>
    <m/>
    <s v="TAT CARTAGENA - FOOD SERVICE"/>
    <n v="110416"/>
    <s v="FS41"/>
    <n v="0"/>
    <m/>
    <x v="12"/>
    <x v="3"/>
    <x v="9"/>
    <x v="5"/>
    <s v="COSTA"/>
    <s v="CALOTO"/>
    <n v="0"/>
    <s v="VEHICULOS"/>
    <x v="2"/>
  </r>
  <r>
    <n v="2110202"/>
    <s v="HUEVO XL X 30 CARTON VERDE CANASTA"/>
    <s v="UN"/>
    <n v="540"/>
    <n v="0"/>
    <s v="S"/>
    <s v="IV82"/>
    <n v="0"/>
    <n v="475"/>
    <s v="HU"/>
    <s v="HUEVO COMERCIAL"/>
    <n v="394.25972222222219"/>
    <d v="2026-10-12T00:00:00"/>
    <m/>
    <s v="TAT - FOOD SERVICE BOGOTA - FS59"/>
    <n v="2110202"/>
    <s v="FS59"/>
    <n v="0"/>
    <m/>
    <x v="13"/>
    <x v="3"/>
    <x v="6"/>
    <x v="3"/>
    <s v="CENTRO ORIENTE"/>
    <s v="CALOTO"/>
    <n v="0"/>
    <s v="VEHICULOS"/>
    <x v="3"/>
  </r>
  <r>
    <n v="2110302"/>
    <s v="HUEVO L X 30 CARTON VERDE CANASTA"/>
    <s v="UN"/>
    <n v="1920"/>
    <n v="0"/>
    <s v="S"/>
    <s v="IV82"/>
    <n v="0"/>
    <n v="430"/>
    <s v="HU"/>
    <s v="HUEVO COMERCIAL"/>
    <n v="363.24006250000002"/>
    <d v="2026-10-12T00:00:00"/>
    <m/>
    <s v="TAT - FOOD SERVICE BOGOTA - FS59"/>
    <n v="2110302"/>
    <s v="FS59"/>
    <n v="0"/>
    <m/>
    <x v="13"/>
    <x v="3"/>
    <x v="8"/>
    <x v="3"/>
    <s v="CENTRO ORIENTE"/>
    <s v="CALOTO"/>
    <n v="0"/>
    <s v="VEHICULOS"/>
    <x v="3"/>
  </r>
  <r>
    <n v="2110402"/>
    <s v="HUEVO M X 30 CARTON VERDE CANASTA"/>
    <s v="UN"/>
    <n v="1680"/>
    <n v="0"/>
    <s v="S"/>
    <s v="IV82"/>
    <n v="0"/>
    <n v="425"/>
    <s v="HU"/>
    <s v="HUEVO COMERCIAL"/>
    <n v="349.55"/>
    <d v="2026-10-12T00:00:00"/>
    <m/>
    <s v="TAT - FOOD SERVICE BOGOTA - FS59"/>
    <n v="2110402"/>
    <s v="FS59"/>
    <n v="0"/>
    <m/>
    <x v="13"/>
    <x v="3"/>
    <x v="9"/>
    <x v="3"/>
    <s v="CENTRO ORIENTE"/>
    <s v="CALOTO"/>
    <n v="0"/>
    <s v="VEHICULOS"/>
    <x v="3"/>
  </r>
  <r>
    <n v="76402"/>
    <s v="REVOLTURA  HUEVO GK"/>
    <s v="UN"/>
    <n v="600"/>
    <n v="0"/>
    <s v="S"/>
    <s v="IV82"/>
    <n v="0"/>
    <n v="400"/>
    <s v="HU"/>
    <s v="HUEVO COMERCIAL"/>
    <n v="166"/>
    <d v="2026-10-10T00:00:00"/>
    <n v="76402"/>
    <s v="BODEGA DE CONSERVACION Y DESPACHO PUERTO TEJADA"/>
    <n v="76402"/>
    <s v="GC25"/>
    <n v="0"/>
    <m/>
    <x v="14"/>
    <x v="1"/>
    <x v="1"/>
    <x v="1"/>
    <e v="#N/A"/>
    <e v="#N/A"/>
    <s v="REVOLTURA"/>
    <s v="BODEGA"/>
    <x v="1"/>
  </r>
  <r>
    <n v="100"/>
    <s v="HUEVO SIN CLASIFICAR ROJO"/>
    <s v="UN"/>
    <n v="645986"/>
    <m/>
    <s v="S"/>
    <s v="IV82"/>
    <m/>
    <m/>
    <s v="HU"/>
    <s v="HUEVO COMERCIAL"/>
    <n v="376.83"/>
    <d v="2026-09-30T00:00:00"/>
    <n v="100"/>
    <s v="GRANJAS DE PISO"/>
    <n v="100"/>
    <s v="GP"/>
    <n v="0"/>
    <m/>
    <x v="15"/>
    <x v="2"/>
    <x v="10"/>
    <x v="4"/>
    <s v="-"/>
    <s v="-"/>
    <s v="HUEVO SIN CLASIFICAR"/>
    <s v="HUEVO SIN CLASIFICAR"/>
    <x v="5"/>
  </r>
  <r>
    <n v="90"/>
    <s v="HUEVO ROJO SIN CLASIFICAR GRANJAS"/>
    <s v="UN"/>
    <n v="1328840"/>
    <m/>
    <s v="S"/>
    <s v="IV82"/>
    <m/>
    <m/>
    <s v="HU"/>
    <s v="HUEVO COMERCIAL"/>
    <n v="1"/>
    <d v="2026-10-13T00:00:00"/>
    <m/>
    <s v="HUEVO SIN CLASIFICAR"/>
    <n v="90"/>
    <s v="GR"/>
    <n v="0"/>
    <m/>
    <x v="16"/>
    <x v="2"/>
    <x v="10"/>
    <x v="4"/>
    <s v="-"/>
    <s v="-"/>
    <s v="HUEVO SIN CLASIFICAR"/>
    <s v="HUEVO SIN CLASIFICAR"/>
    <x v="5"/>
  </r>
  <r>
    <n v="2110327"/>
    <s v="HUEVO L X 30 CARTON VERDE CANASTA - BGA"/>
    <s v="UN"/>
    <n v="1"/>
    <n v="0"/>
    <s v="S"/>
    <s v="IV82"/>
    <n v="0"/>
    <n v="480"/>
    <s v="HU"/>
    <s v="HUEVO COMERCIAL"/>
    <n v="359.32"/>
    <d v="2026-10-10T00:00:00"/>
    <n v="0"/>
    <s v="TAT BUCARAMANGA H1004"/>
    <n v="2110327"/>
    <s v="H1004"/>
    <n v="0"/>
    <m/>
    <x v="9"/>
    <x v="3"/>
    <x v="8"/>
    <x v="3"/>
    <s v="COSTA"/>
    <s v="SANTANDER"/>
    <n v="0"/>
    <s v="VEHICULOS"/>
    <x v="3"/>
  </r>
  <r>
    <n v="2110427"/>
    <s v="HUEVO M X 30 CARTON VERDE CANASTA - BGA"/>
    <s v="UN"/>
    <n v="1376"/>
    <n v="0"/>
    <s v="S"/>
    <s v="IV82"/>
    <n v="0"/>
    <n v="450"/>
    <s v="HU"/>
    <s v="HUEVO COMERCIAL"/>
    <n v="328.87"/>
    <d v="2026-10-13T00:00:00"/>
    <n v="0"/>
    <s v="TAT BUCARAMANGA H1004"/>
    <n v="2110427"/>
    <s v="H1004"/>
    <n v="0"/>
    <m/>
    <x v="9"/>
    <x v="3"/>
    <x v="9"/>
    <x v="3"/>
    <s v="COSTA"/>
    <s v="SANTANDER"/>
    <n v="0"/>
    <s v="VEHICULOS"/>
    <x v="3"/>
  </r>
  <r>
    <n v="2110327"/>
    <s v="HUEVO L X 30 CARTON VERDE CANASTA - BGA"/>
    <s v="UN"/>
    <n v="837"/>
    <n v="0"/>
    <s v="S"/>
    <s v="IV82"/>
    <n v="0"/>
    <n v="480"/>
    <s v="HU"/>
    <s v="HUEVO COMERCIAL"/>
    <n v="359.32"/>
    <d v="2026-10-10T00:00:00"/>
    <n v="0"/>
    <s v="TAT BUCARAMANGA H1005"/>
    <n v="2110327"/>
    <s v="H1005"/>
    <n v="0"/>
    <m/>
    <x v="9"/>
    <x v="3"/>
    <x v="8"/>
    <x v="3"/>
    <s v="COSTA"/>
    <s v="SANTANDER"/>
    <n v="0"/>
    <s v="VEHICULOS"/>
    <x v="3"/>
  </r>
  <r>
    <n v="2152388"/>
    <s v="HUEVO L X 15 PAGUE 14 PET EN CANASTA."/>
    <s v="UN"/>
    <n v="60"/>
    <n v="0"/>
    <s v="S"/>
    <s v="IV82"/>
    <n v="0"/>
    <n v="530"/>
    <s v="HU"/>
    <s v="HUEVO COMERCIAL"/>
    <n v="538.38"/>
    <d v="2026-10-10T00:00:00"/>
    <m/>
    <s v="TAT BUCARAMANGA H1005"/>
    <n v="2152388"/>
    <s v="H1005"/>
    <n v="0"/>
    <m/>
    <x v="9"/>
    <x v="3"/>
    <x v="8"/>
    <x v="2"/>
    <s v="COSTA"/>
    <s v="SANTANDER"/>
    <n v="0"/>
    <s v="VEHICULOS"/>
    <x v="3"/>
  </r>
  <r>
    <n v="2110327"/>
    <s v="HUEVO L X 30 CARTON VERDE CANASTA - BGA"/>
    <s v="UN"/>
    <n v="1665"/>
    <n v="0"/>
    <s v="S"/>
    <s v="IV82"/>
    <n v="0"/>
    <n v="480"/>
    <s v="HU"/>
    <s v="HUEVO COMERCIAL"/>
    <n v="359.32"/>
    <d v="2026-10-10T00:00:00"/>
    <n v="0"/>
    <s v="TAT BUCARAMANGA H1006"/>
    <n v="2110327"/>
    <s v="H1006"/>
    <n v="0"/>
    <m/>
    <x v="9"/>
    <x v="3"/>
    <x v="8"/>
    <x v="3"/>
    <s v="COSTA"/>
    <s v="SANTANDER"/>
    <n v="0"/>
    <s v="VEHICULOS"/>
    <x v="3"/>
  </r>
  <r>
    <n v="2110427"/>
    <s v="HUEVO M X 30 CARTON VERDE CANASTA - BGA"/>
    <s v="UN"/>
    <n v="855"/>
    <n v="0"/>
    <s v="S"/>
    <s v="IV82"/>
    <n v="0"/>
    <n v="450"/>
    <s v="HU"/>
    <s v="HUEVO COMERCIAL"/>
    <n v="328.87"/>
    <d v="2026-10-10T00:00:00"/>
    <n v="0"/>
    <s v="TAT BUCARAMANGA H1006"/>
    <n v="2110427"/>
    <s v="H1006"/>
    <n v="0"/>
    <m/>
    <x v="9"/>
    <x v="3"/>
    <x v="9"/>
    <x v="3"/>
    <s v="COSTA"/>
    <s v="SANTANDER"/>
    <n v="0"/>
    <s v="VEHICULOS"/>
    <x v="3"/>
  </r>
  <r>
    <n v="2112207"/>
    <s v="HUEVO XL X 15 PET CANASTA"/>
    <s v="UN"/>
    <n v="150"/>
    <n v="0"/>
    <s v="S"/>
    <s v="IV82"/>
    <n v="0"/>
    <n v="640"/>
    <s v="HU"/>
    <s v="HUEVO COMERCIAL"/>
    <n v="599.67999999999995"/>
    <d v="2026-10-10T00:00:00"/>
    <m/>
    <s v="TAT BUCARAMANGA H1006"/>
    <n v="2112207"/>
    <s v="H1006"/>
    <n v="0"/>
    <m/>
    <x v="9"/>
    <x v="3"/>
    <x v="6"/>
    <x v="2"/>
    <s v="COSTA"/>
    <s v="SANTANDER"/>
    <s v="TAT"/>
    <s v="VEHICULOS"/>
    <x v="3"/>
  </r>
  <r>
    <n v="2152388"/>
    <s v="HUEVO L X 15 PAGUE 14 PET EN CANASTA."/>
    <s v="UN"/>
    <n v="120"/>
    <n v="0"/>
    <s v="S"/>
    <s v="IV82"/>
    <n v="0"/>
    <n v="530"/>
    <s v="HU"/>
    <s v="HUEVO COMERCIAL"/>
    <n v="538.38"/>
    <d v="2026-10-10T00:00:00"/>
    <m/>
    <s v="TAT BUCARAMANGA H1006"/>
    <n v="2152388"/>
    <s v="H1006"/>
    <n v="0"/>
    <m/>
    <x v="9"/>
    <x v="3"/>
    <x v="8"/>
    <x v="2"/>
    <s v="COSTA"/>
    <s v="SANTANDER"/>
    <n v="0"/>
    <s v="VEHICULOS"/>
    <x v="3"/>
  </r>
  <r>
    <n v="2110327"/>
    <s v="HUEVO L X 30 CARTON VERDE CANASTA - BGA"/>
    <s v="UN"/>
    <n v="16"/>
    <n v="0"/>
    <s v="S"/>
    <s v="IV82"/>
    <n v="0"/>
    <n v="480"/>
    <s v="HU"/>
    <s v="HUEVO COMERCIAL"/>
    <n v="359.32"/>
    <d v="2026-10-10T00:00:00"/>
    <n v="0"/>
    <s v="TAT BUCARAMANGA H1007"/>
    <n v="2110327"/>
    <s v="H1007"/>
    <n v="0"/>
    <m/>
    <x v="9"/>
    <x v="3"/>
    <x v="8"/>
    <x v="3"/>
    <s v="COSTA"/>
    <s v="SANTANDER"/>
    <n v="0"/>
    <s v="VEHICULOS"/>
    <x v="3"/>
  </r>
  <r>
    <n v="2110327"/>
    <s v="HUEVO L X 30 CARTON VERDE CANASTA - BGA"/>
    <s v="UN"/>
    <n v="2973"/>
    <n v="0"/>
    <s v="S"/>
    <s v="IV82"/>
    <n v="0"/>
    <n v="480"/>
    <s v="HU"/>
    <s v="HUEVO COMERCIAL"/>
    <n v="359.32"/>
    <d v="2026-10-10T00:00:00"/>
    <n v="0"/>
    <s v="TAT BUCARAMANGA H1010"/>
    <n v="2110327"/>
    <s v="H1010"/>
    <n v="0"/>
    <m/>
    <x v="9"/>
    <x v="3"/>
    <x v="8"/>
    <x v="3"/>
    <s v="COSTA"/>
    <s v="SANTANDER"/>
    <n v="0"/>
    <s v="VEHICULOS"/>
    <x v="3"/>
  </r>
  <r>
    <n v="2110427"/>
    <s v="HUEVO M X 30 CARTON VERDE CANASTA - BGA"/>
    <s v="UN"/>
    <n v="466"/>
    <n v="0"/>
    <s v="S"/>
    <s v="IV82"/>
    <n v="0"/>
    <n v="450"/>
    <s v="HU"/>
    <s v="HUEVO COMERCIAL"/>
    <n v="328.87"/>
    <d v="2026-10-10T00:00:00"/>
    <n v="0"/>
    <s v="TAT BUCARAMANGA H1010"/>
    <n v="2110427"/>
    <s v="H1010"/>
    <n v="0"/>
    <m/>
    <x v="9"/>
    <x v="3"/>
    <x v="9"/>
    <x v="3"/>
    <s v="COSTA"/>
    <s v="SANTANDER"/>
    <n v="0"/>
    <s v="VEHICULOS"/>
    <x v="3"/>
  </r>
  <r>
    <n v="2152388"/>
    <s v="HUEVO L X 15 PAGUE 14 PET EN CANASTA."/>
    <s v="UN"/>
    <n v="345"/>
    <n v="0"/>
    <s v="S"/>
    <s v="IV82"/>
    <n v="0"/>
    <n v="530"/>
    <s v="HU"/>
    <s v="HUEVO COMERCIAL"/>
    <n v="538.38"/>
    <d v="2026-10-10T00:00:00"/>
    <m/>
    <s v="TAT BUCARAMANGA H1010"/>
    <n v="2152388"/>
    <s v="H1010"/>
    <n v="0"/>
    <m/>
    <x v="9"/>
    <x v="3"/>
    <x v="8"/>
    <x v="2"/>
    <s v="COSTA"/>
    <s v="SANTANDER"/>
    <n v="0"/>
    <s v="VEHICULOS"/>
    <x v="3"/>
  </r>
  <r>
    <n v="2110327"/>
    <s v="HUEVO L X 30 CARTON VERDE CANASTA - BGA"/>
    <s v="UN"/>
    <n v="1722"/>
    <n v="0"/>
    <s v="S"/>
    <s v="IV82"/>
    <n v="0"/>
    <n v="480"/>
    <s v="HU"/>
    <s v="HUEVO COMERCIAL"/>
    <n v="359.32"/>
    <d v="2026-10-10T00:00:00"/>
    <n v="0"/>
    <s v="TAT BUCARAMANGA H1012"/>
    <n v="2110327"/>
    <s v="H1012"/>
    <n v="0"/>
    <m/>
    <x v="9"/>
    <x v="3"/>
    <x v="8"/>
    <x v="3"/>
    <s v="COSTA"/>
    <s v="SANTANDER"/>
    <n v="0"/>
    <s v="VEHICULOS"/>
    <x v="3"/>
  </r>
  <r>
    <n v="2110427"/>
    <s v="HUEVO M X 30 CARTON VERDE CANASTA - BGA"/>
    <s v="UN"/>
    <n v="822"/>
    <n v="0"/>
    <s v="S"/>
    <s v="IV82"/>
    <n v="0"/>
    <n v="450"/>
    <s v="HU"/>
    <s v="HUEVO COMERCIAL"/>
    <n v="328.87"/>
    <d v="2026-10-10T00:00:00"/>
    <n v="0"/>
    <s v="TAT BUCARAMANGA H1012"/>
    <n v="2110427"/>
    <s v="H1012"/>
    <n v="0"/>
    <m/>
    <x v="9"/>
    <x v="3"/>
    <x v="9"/>
    <x v="3"/>
    <s v="COSTA"/>
    <s v="SANTANDER"/>
    <n v="0"/>
    <s v="VEHICULOS"/>
    <x v="3"/>
  </r>
  <r>
    <n v="2110327"/>
    <s v="HUEVO L X 30 CARTON VERDE CANASTA - BGA"/>
    <s v="UN"/>
    <n v="5241"/>
    <n v="0"/>
    <s v="S"/>
    <s v="IV82"/>
    <n v="0"/>
    <n v="480"/>
    <s v="HU"/>
    <s v="HUEVO COMERCIAL"/>
    <n v="359.32"/>
    <d v="2026-10-10T00:00:00"/>
    <n v="0"/>
    <s v="TAT BUCARAMANGA H1013"/>
    <n v="2110327"/>
    <s v="H1013"/>
    <n v="0"/>
    <m/>
    <x v="9"/>
    <x v="3"/>
    <x v="8"/>
    <x v="3"/>
    <s v="COSTA"/>
    <s v="SANTANDER"/>
    <n v="0"/>
    <s v="VEHICULOS"/>
    <x v="3"/>
  </r>
  <r>
    <n v="2110427"/>
    <s v="HUEVO M X 30 CARTON VERDE CANASTA - BGA"/>
    <s v="UN"/>
    <n v="2412"/>
    <n v="0"/>
    <s v="S"/>
    <s v="IV82"/>
    <n v="0"/>
    <n v="450"/>
    <s v="HU"/>
    <s v="HUEVO COMERCIAL"/>
    <n v="328.87"/>
    <d v="2026-10-10T00:00:00"/>
    <n v="0"/>
    <s v="TAT BUCARAMANGA H1013"/>
    <n v="2110427"/>
    <s v="H1013"/>
    <n v="0"/>
    <m/>
    <x v="9"/>
    <x v="3"/>
    <x v="9"/>
    <x v="3"/>
    <s v="COSTA"/>
    <s v="SANTANDER"/>
    <n v="0"/>
    <s v="VEHICULOS"/>
    <x v="3"/>
  </r>
  <r>
    <n v="2152388"/>
    <s v="HUEVO L X 15 PAGUE 14 PET EN CANASTA."/>
    <s v="UN"/>
    <n v="60"/>
    <n v="0"/>
    <s v="S"/>
    <s v="IV82"/>
    <n v="0"/>
    <n v="530"/>
    <s v="HU"/>
    <s v="HUEVO COMERCIAL"/>
    <n v="538.38"/>
    <d v="2026-10-10T00:00:00"/>
    <m/>
    <s v="TAT BUCARAMANGA H1013"/>
    <n v="2152388"/>
    <s v="H1013"/>
    <n v="0"/>
    <m/>
    <x v="9"/>
    <x v="3"/>
    <x v="8"/>
    <x v="2"/>
    <s v="COSTA"/>
    <s v="SANTANDER"/>
    <n v="0"/>
    <s v="VEHICULOS"/>
    <x v="3"/>
  </r>
  <r>
    <n v="2110327"/>
    <s v="HUEVO L X 30 CARTON VERDE CANASTA - BGA"/>
    <s v="UN"/>
    <n v="2220"/>
    <n v="0"/>
    <s v="S"/>
    <s v="IV82"/>
    <n v="0"/>
    <n v="480"/>
    <s v="HU"/>
    <s v="HUEVO COMERCIAL"/>
    <n v="359.32"/>
    <d v="2026-10-10T00:00:00"/>
    <n v="0"/>
    <s v="TAT BUCARAMANGA H1014"/>
    <n v="2110327"/>
    <s v="H1014"/>
    <n v="0"/>
    <m/>
    <x v="9"/>
    <x v="3"/>
    <x v="8"/>
    <x v="3"/>
    <s v="COSTA"/>
    <s v="SANTANDER"/>
    <n v="0"/>
    <s v="VEHICULOS"/>
    <x v="3"/>
  </r>
  <r>
    <n v="2110427"/>
    <s v="HUEVO M X 30 CARTON VERDE CANASTA - BGA"/>
    <s v="UN"/>
    <n v="480"/>
    <n v="0"/>
    <s v="S"/>
    <s v="IV82"/>
    <n v="0"/>
    <n v="450"/>
    <s v="HU"/>
    <s v="HUEVO COMERCIAL"/>
    <n v="328.87"/>
    <d v="2026-10-10T00:00:00"/>
    <n v="0"/>
    <s v="TAT BUCARAMANGA H1014"/>
    <n v="2110427"/>
    <s v="H1014"/>
    <n v="0"/>
    <m/>
    <x v="9"/>
    <x v="3"/>
    <x v="9"/>
    <x v="3"/>
    <s v="COSTA"/>
    <s v="SANTANDER"/>
    <n v="0"/>
    <s v="VEHICULOS"/>
    <x v="3"/>
  </r>
  <r>
    <n v="2152388"/>
    <s v="HUEVO L X 15 PAGUE 14 PET EN CANASTA."/>
    <s v="UN"/>
    <n v="210"/>
    <n v="0"/>
    <s v="S"/>
    <s v="IV82"/>
    <n v="0"/>
    <n v="530"/>
    <s v="HU"/>
    <s v="HUEVO COMERCIAL"/>
    <n v="538.38"/>
    <d v="2026-10-10T00:00:00"/>
    <m/>
    <s v="TAT BUCARAMANGA H1014"/>
    <n v="2152388"/>
    <s v="H1014"/>
    <n v="0"/>
    <m/>
    <x v="9"/>
    <x v="3"/>
    <x v="8"/>
    <x v="2"/>
    <s v="COSTA"/>
    <s v="SANTANDER"/>
    <n v="0"/>
    <s v="VEHICULOS"/>
    <x v="3"/>
  </r>
  <r>
    <n v="2152388"/>
    <s v="HUEVO L X 15 PAGUE 14 PET EN CANASTA."/>
    <s v="UN"/>
    <n v="180"/>
    <n v="0"/>
    <s v="S"/>
    <s v="IV82"/>
    <n v="0"/>
    <n v="530"/>
    <s v="HU"/>
    <s v="HUEVO COMERCIAL"/>
    <n v="538.38"/>
    <d v="2026-10-07T00:00:00"/>
    <m/>
    <s v="TAT BUCARAMANGA H1016"/>
    <n v="2152388"/>
    <s v="H1016"/>
    <n v="0"/>
    <m/>
    <x v="9"/>
    <x v="3"/>
    <x v="8"/>
    <x v="2"/>
    <s v="COSTA"/>
    <s v="SANTANDER"/>
    <n v="0"/>
    <s v="VEHICULOS"/>
    <x v="3"/>
  </r>
  <r>
    <n v="2010102"/>
    <s v="HUEVO YUMBO X20 CARTON VERDE CANASTA."/>
    <s v="UN"/>
    <n v="640"/>
    <n v="0"/>
    <s v="S"/>
    <s v="IV82"/>
    <n v="0"/>
    <n v="610"/>
    <s v="HU"/>
    <s v="HUEVO COMERCIAL"/>
    <n v="629.67999999999995"/>
    <d v="2026-10-10T00:00:00"/>
    <m/>
    <s v="TAT CALI H2001"/>
    <n v="2010102"/>
    <s v="H2001"/>
    <n v="0"/>
    <m/>
    <x v="17"/>
    <x v="3"/>
    <x v="7"/>
    <x v="3"/>
    <s v="OCCIDENTE"/>
    <s v="CALOTO"/>
    <n v="0"/>
    <s v="VEHICULOS"/>
    <x v="3"/>
  </r>
  <r>
    <n v="2110202"/>
    <s v="HUEVO XL X 30 CARTON VERDE CANASTA"/>
    <s v="UN"/>
    <n v="3240"/>
    <n v="0"/>
    <s v="S"/>
    <s v="IV82"/>
    <n v="0"/>
    <n v="530"/>
    <s v="HU"/>
    <s v="HUEVO COMERCIAL"/>
    <n v="394.26"/>
    <d v="2026-10-10T00:00:00"/>
    <m/>
    <s v="TAT CALI H2001"/>
    <n v="2110202"/>
    <s v="H2001"/>
    <n v="0"/>
    <m/>
    <x v="17"/>
    <x v="3"/>
    <x v="6"/>
    <x v="3"/>
    <s v="OCCIDENTE"/>
    <s v="CALOTO"/>
    <n v="0"/>
    <s v="VEHICULOS"/>
    <x v="3"/>
  </r>
  <r>
    <n v="2110302"/>
    <s v="HUEVO L X 30 CARTON VERDE CANASTA"/>
    <s v="UN"/>
    <n v="9619"/>
    <n v="0"/>
    <s v="S"/>
    <s v="IV82"/>
    <n v="0"/>
    <n v="500"/>
    <s v="HU"/>
    <s v="HUEVO COMERCIAL"/>
    <n v="363.24"/>
    <d v="2026-10-10T00:00:00"/>
    <m/>
    <s v="TAT CALI H2001"/>
    <n v="2110302"/>
    <s v="H2001"/>
    <n v="0"/>
    <m/>
    <x v="17"/>
    <x v="3"/>
    <x v="8"/>
    <x v="3"/>
    <s v="OCCIDENTE"/>
    <s v="CALOTO"/>
    <n v="0"/>
    <s v="VEHICULOS"/>
    <x v="3"/>
  </r>
  <r>
    <n v="2152388"/>
    <s v="HUEVO L X 15 PAGUE 14 PET EN CANASTA."/>
    <s v="UN"/>
    <n v="390"/>
    <n v="0"/>
    <s v="S"/>
    <s v="IV82"/>
    <n v="0"/>
    <n v="560"/>
    <s v="HU"/>
    <s v="HUEVO COMERCIAL"/>
    <n v="538.38"/>
    <d v="2026-10-10T00:00:00"/>
    <m/>
    <s v="TAT CALI H2001"/>
    <n v="2152388"/>
    <s v="H2001"/>
    <n v="0"/>
    <m/>
    <x v="17"/>
    <x v="3"/>
    <x v="8"/>
    <x v="2"/>
    <s v="OCCIDENTE"/>
    <s v="CALOTO"/>
    <n v="0"/>
    <s v="VEHICULOS"/>
    <x v="3"/>
  </r>
  <r>
    <n v="2010102"/>
    <s v="HUEVO YUMBO X20 CARTON VERDE CANASTA."/>
    <s v="UN"/>
    <n v="240"/>
    <n v="0"/>
    <s v="S"/>
    <s v="IV82"/>
    <n v="0"/>
    <n v="610"/>
    <s v="HU"/>
    <s v="HUEVO COMERCIAL"/>
    <n v="629.67999999999995"/>
    <d v="2026-10-10T00:00:00"/>
    <m/>
    <s v="TAT CALI H2002"/>
    <n v="2010102"/>
    <s v="H2002"/>
    <n v="0"/>
    <m/>
    <x v="17"/>
    <x v="3"/>
    <x v="7"/>
    <x v="3"/>
    <s v="OCCIDENTE"/>
    <s v="CALOTO"/>
    <n v="0"/>
    <s v="VEHICULOS"/>
    <x v="3"/>
  </r>
  <r>
    <n v="2110202"/>
    <s v="HUEVO XL X 30 CARTON VERDE CANASTA"/>
    <s v="UN"/>
    <n v="9090"/>
    <n v="0"/>
    <s v="S"/>
    <s v="IV82"/>
    <n v="0"/>
    <n v="530"/>
    <s v="HU"/>
    <s v="HUEVO COMERCIAL"/>
    <n v="394.26"/>
    <d v="2026-10-10T00:00:00"/>
    <m/>
    <s v="TAT CALI H2002"/>
    <n v="2110202"/>
    <s v="H2002"/>
    <n v="0"/>
    <m/>
    <x v="17"/>
    <x v="3"/>
    <x v="6"/>
    <x v="3"/>
    <s v="OCCIDENTE"/>
    <s v="CALOTO"/>
    <n v="0"/>
    <s v="VEHICULOS"/>
    <x v="3"/>
  </r>
  <r>
    <n v="2110302"/>
    <s v="HUEVO L X 30 CARTON VERDE CANASTA"/>
    <s v="UN"/>
    <n v="4530"/>
    <n v="0"/>
    <s v="S"/>
    <s v="IV82"/>
    <n v="0"/>
    <n v="500"/>
    <s v="HU"/>
    <s v="HUEVO COMERCIAL"/>
    <n v="363.24"/>
    <d v="2026-10-10T00:00:00"/>
    <m/>
    <s v="TAT CALI H2002"/>
    <n v="2110302"/>
    <s v="H2002"/>
    <n v="0"/>
    <m/>
    <x v="17"/>
    <x v="3"/>
    <x v="8"/>
    <x v="3"/>
    <s v="OCCIDENTE"/>
    <s v="CALOTO"/>
    <n v="0"/>
    <s v="VEHICULOS"/>
    <x v="3"/>
  </r>
  <r>
    <n v="2112207"/>
    <s v="HUEVO XL X 15 PET CANASTA"/>
    <s v="UN"/>
    <n v="180"/>
    <n v="0"/>
    <s v="S"/>
    <s v="IV82"/>
    <n v="0"/>
    <n v="640"/>
    <s v="HU"/>
    <s v="HUEVO COMERCIAL"/>
    <n v="599.67999999999995"/>
    <d v="2026-10-10T00:00:00"/>
    <m/>
    <s v="TAT CALI H2002"/>
    <n v="2112207"/>
    <s v="H2002"/>
    <n v="0"/>
    <m/>
    <x v="17"/>
    <x v="3"/>
    <x v="6"/>
    <x v="2"/>
    <s v="OCCIDENTE"/>
    <s v="CALOTO"/>
    <s v="TAT"/>
    <s v="VEHICULOS"/>
    <x v="3"/>
  </r>
  <r>
    <n v="2152388"/>
    <s v="HUEVO L X 15 PAGUE 14 PET EN CANASTA."/>
    <s v="UN"/>
    <n v="360"/>
    <n v="0"/>
    <s v="S"/>
    <s v="IV82"/>
    <n v="0"/>
    <n v="560"/>
    <s v="HU"/>
    <s v="HUEVO COMERCIAL"/>
    <n v="538.38"/>
    <d v="2026-10-10T00:00:00"/>
    <m/>
    <s v="TAT CALI H2002"/>
    <n v="2152388"/>
    <s v="H2002"/>
    <n v="0"/>
    <m/>
    <x v="17"/>
    <x v="3"/>
    <x v="8"/>
    <x v="2"/>
    <s v="OCCIDENTE"/>
    <s v="CALOTO"/>
    <n v="0"/>
    <s v="VEHICULOS"/>
    <x v="3"/>
  </r>
  <r>
    <n v="2010102"/>
    <s v="HUEVO YUMBO X20 CARTON VERDE CANASTA."/>
    <s v="UN"/>
    <n v="80"/>
    <n v="0"/>
    <s v="S"/>
    <s v="IV82"/>
    <n v="0"/>
    <n v="610"/>
    <s v="HU"/>
    <s v="HUEVO COMERCIAL"/>
    <n v="629.67999999999995"/>
    <d v="2026-10-10T00:00:00"/>
    <m/>
    <s v="TAT CALI H2003"/>
    <n v="2010102"/>
    <s v="H2003"/>
    <n v="0"/>
    <m/>
    <x v="17"/>
    <x v="3"/>
    <x v="7"/>
    <x v="3"/>
    <s v="OCCIDENTE"/>
    <s v="CALOTO"/>
    <n v="0"/>
    <s v="VEHICULOS"/>
    <x v="3"/>
  </r>
  <r>
    <n v="2110202"/>
    <s v="HUEVO XL X 30 CARTON VERDE CANASTA"/>
    <s v="UN"/>
    <n v="8470"/>
    <n v="0"/>
    <s v="S"/>
    <s v="IV82"/>
    <n v="0"/>
    <n v="530"/>
    <s v="HU"/>
    <s v="HUEVO COMERCIAL"/>
    <n v="394.26"/>
    <d v="2026-10-10T00:00:00"/>
    <m/>
    <s v="TAT CALI H2003"/>
    <n v="2110202"/>
    <s v="H2003"/>
    <n v="0"/>
    <m/>
    <x v="17"/>
    <x v="3"/>
    <x v="6"/>
    <x v="3"/>
    <s v="OCCIDENTE"/>
    <s v="CALOTO"/>
    <n v="0"/>
    <s v="VEHICULOS"/>
    <x v="3"/>
  </r>
  <r>
    <n v="2110302"/>
    <s v="HUEVO L X 30 CARTON VERDE CANASTA"/>
    <s v="UN"/>
    <n v="5148"/>
    <n v="0"/>
    <s v="S"/>
    <s v="IV82"/>
    <n v="0"/>
    <n v="500"/>
    <s v="HU"/>
    <s v="HUEVO COMERCIAL"/>
    <n v="363.24"/>
    <d v="2026-10-10T00:00:00"/>
    <m/>
    <s v="TAT CALI H2003"/>
    <n v="2110302"/>
    <s v="H2003"/>
    <n v="0"/>
    <m/>
    <x v="17"/>
    <x v="3"/>
    <x v="8"/>
    <x v="3"/>
    <s v="OCCIDENTE"/>
    <s v="CALOTO"/>
    <n v="0"/>
    <s v="VEHICULOS"/>
    <x v="3"/>
  </r>
  <r>
    <n v="2112207"/>
    <s v="HUEVO XL X 15 PET CANASTA"/>
    <s v="UN"/>
    <n v="675"/>
    <n v="0"/>
    <s v="S"/>
    <s v="IV82"/>
    <n v="0"/>
    <n v="640"/>
    <s v="HU"/>
    <s v="HUEVO COMERCIAL"/>
    <n v="599.67999999999995"/>
    <d v="2026-10-13T00:00:00"/>
    <m/>
    <s v="TAT CALI H2003"/>
    <n v="2112207"/>
    <s v="H2003"/>
    <n v="0"/>
    <m/>
    <x v="17"/>
    <x v="3"/>
    <x v="6"/>
    <x v="2"/>
    <s v="OCCIDENTE"/>
    <s v="CALOTO"/>
    <s v="TAT"/>
    <s v="VEHICULOS"/>
    <x v="3"/>
  </r>
  <r>
    <n v="2152388"/>
    <s v="HUEVO L X 15 PAGUE 14 PET EN CANASTA."/>
    <s v="UN"/>
    <n v="525"/>
    <n v="0"/>
    <s v="S"/>
    <s v="IV82"/>
    <n v="0"/>
    <n v="560"/>
    <s v="HU"/>
    <s v="HUEVO COMERCIAL"/>
    <n v="538.38"/>
    <d v="2026-10-13T00:00:00"/>
    <m/>
    <s v="TAT CALI H2003"/>
    <n v="2152388"/>
    <s v="H2003"/>
    <n v="0"/>
    <m/>
    <x v="17"/>
    <x v="3"/>
    <x v="8"/>
    <x v="2"/>
    <s v="OCCIDENTE"/>
    <s v="CALOTO"/>
    <n v="0"/>
    <s v="VEHICULOS"/>
    <x v="3"/>
  </r>
  <r>
    <n v="2010102"/>
    <s v="HUEVO YUMBO X20 CARTON VERDE CANASTA."/>
    <s v="UN"/>
    <n v="627"/>
    <n v="0"/>
    <s v="S"/>
    <s v="IV82"/>
    <n v="0"/>
    <n v="610"/>
    <s v="HU"/>
    <s v="HUEVO COMERCIAL"/>
    <n v="629.67999999999995"/>
    <d v="2026-10-10T00:00:00"/>
    <m/>
    <s v="TAT CALI H2005"/>
    <n v="2010102"/>
    <s v="H2005"/>
    <n v="0"/>
    <m/>
    <x v="17"/>
    <x v="3"/>
    <x v="7"/>
    <x v="3"/>
    <s v="OCCIDENTE"/>
    <s v="CALOTO"/>
    <n v="0"/>
    <s v="VEHICULOS"/>
    <x v="3"/>
  </r>
  <r>
    <n v="2110202"/>
    <s v="HUEVO XL X 30 CARTON VERDE CANASTA"/>
    <s v="UN"/>
    <n v="7333"/>
    <n v="0"/>
    <s v="S"/>
    <s v="IV82"/>
    <n v="0"/>
    <n v="530"/>
    <s v="HU"/>
    <s v="HUEVO COMERCIAL"/>
    <n v="394.26"/>
    <d v="2026-10-13T00:00:00"/>
    <m/>
    <s v="TAT CALI H2005"/>
    <n v="2110202"/>
    <s v="H2005"/>
    <n v="0"/>
    <m/>
    <x v="17"/>
    <x v="3"/>
    <x v="6"/>
    <x v="3"/>
    <s v="OCCIDENTE"/>
    <s v="CALOTO"/>
    <n v="0"/>
    <s v="VEHICULOS"/>
    <x v="3"/>
  </r>
  <r>
    <n v="2110217"/>
    <s v="HUEVO XL X 30 CARTON VERDE AMARRADO CON ETIQUETA CANASTA"/>
    <s v="UN"/>
    <n v="2340"/>
    <n v="0"/>
    <s v="S"/>
    <s v="IV82"/>
    <n v="0"/>
    <n v="540"/>
    <s v="HU"/>
    <s v="HUEVO COMERCIAL"/>
    <n v="393.89"/>
    <d v="2026-10-13T00:00:00"/>
    <n v="0"/>
    <s v="TAT CALI H2005"/>
    <n v="2110217"/>
    <s v="H2005"/>
    <n v="0"/>
    <m/>
    <x v="17"/>
    <x v="3"/>
    <x v="6"/>
    <x v="2"/>
    <s v="OCCIDENTE"/>
    <s v="CALOTO"/>
    <n v="0"/>
    <s v="VEHICULOS"/>
    <x v="3"/>
  </r>
  <r>
    <n v="2110302"/>
    <s v="HUEVO L X 30 CARTON VERDE CANASTA"/>
    <s v="UN"/>
    <n v="6736"/>
    <n v="0"/>
    <s v="S"/>
    <s v="IV82"/>
    <n v="0"/>
    <n v="500"/>
    <s v="HU"/>
    <s v="HUEVO COMERCIAL"/>
    <n v="363.24"/>
    <d v="2026-10-13T00:00:00"/>
    <m/>
    <s v="TAT CALI H2005"/>
    <n v="2110302"/>
    <s v="H2005"/>
    <n v="0"/>
    <m/>
    <x v="17"/>
    <x v="3"/>
    <x v="8"/>
    <x v="3"/>
    <s v="OCCIDENTE"/>
    <s v="CALOTO"/>
    <n v="0"/>
    <s v="VEHICULOS"/>
    <x v="3"/>
  </r>
  <r>
    <n v="2110317"/>
    <s v="HUEVO L X 30 CARTON VERDE AMARRADO CON ETIQUETA CANASTA"/>
    <s v="UN"/>
    <n v="2370"/>
    <n v="0"/>
    <s v="S"/>
    <s v="IV82"/>
    <n v="0"/>
    <n v="510"/>
    <s v="HU"/>
    <s v="HUEVO COMERCIAL"/>
    <n v="362.98"/>
    <d v="2026-10-13T00:00:00"/>
    <n v="0"/>
    <s v="TAT CALI H2005"/>
    <n v="2110317"/>
    <s v="H2005"/>
    <n v="0"/>
    <m/>
    <x v="17"/>
    <x v="3"/>
    <x v="8"/>
    <x v="2"/>
    <s v="OCCIDENTE"/>
    <s v="CALOTO"/>
    <n v="0"/>
    <s v="VEHICULOS"/>
    <x v="3"/>
  </r>
  <r>
    <n v="2112207"/>
    <s v="HUEVO XL X 15 PET CANASTA"/>
    <s v="UN"/>
    <n v="405"/>
    <n v="0"/>
    <s v="S"/>
    <s v="IV82"/>
    <n v="0"/>
    <n v="640"/>
    <s v="HU"/>
    <s v="HUEVO COMERCIAL"/>
    <n v="599.67999999999995"/>
    <d v="2026-10-10T00:00:00"/>
    <m/>
    <s v="TAT CALI H2005"/>
    <n v="2112207"/>
    <s v="H2005"/>
    <n v="0"/>
    <m/>
    <x v="17"/>
    <x v="3"/>
    <x v="6"/>
    <x v="2"/>
    <s v="OCCIDENTE"/>
    <s v="CALOTO"/>
    <s v="TAT"/>
    <s v="VEHICULOS"/>
    <x v="3"/>
  </r>
  <r>
    <n v="2152388"/>
    <s v="HUEVO L X 15 PAGUE 14 PET EN CANASTA."/>
    <s v="UN"/>
    <n v="510"/>
    <n v="0"/>
    <s v="S"/>
    <s v="IV82"/>
    <n v="0"/>
    <n v="560"/>
    <s v="HU"/>
    <s v="HUEVO COMERCIAL"/>
    <n v="538.38"/>
    <d v="2026-10-10T00:00:00"/>
    <m/>
    <s v="TAT CALI H2005"/>
    <n v="2152388"/>
    <s v="H2005"/>
    <n v="0"/>
    <m/>
    <x v="17"/>
    <x v="3"/>
    <x v="8"/>
    <x v="2"/>
    <s v="OCCIDENTE"/>
    <s v="CALOTO"/>
    <n v="0"/>
    <s v="VEHICULOS"/>
    <x v="3"/>
  </r>
  <r>
    <n v="2010102"/>
    <s v="HUEVO YUMBO X20 CARTON VERDE CANASTA."/>
    <s v="UN"/>
    <n v="241"/>
    <n v="0"/>
    <s v="S"/>
    <s v="IV82"/>
    <n v="0"/>
    <n v="610"/>
    <s v="HU"/>
    <s v="HUEVO COMERCIAL"/>
    <n v="629.67999999999995"/>
    <d v="2026-10-10T00:00:00"/>
    <m/>
    <s v="TAT CALI H2006"/>
    <n v="2010102"/>
    <s v="H2006"/>
    <n v="0"/>
    <m/>
    <x v="17"/>
    <x v="3"/>
    <x v="7"/>
    <x v="3"/>
    <s v="OCCIDENTE"/>
    <s v="CALOTO"/>
    <n v="0"/>
    <s v="VEHICULOS"/>
    <x v="3"/>
  </r>
  <r>
    <n v="2110202"/>
    <s v="HUEVO XL X 30 CARTON VERDE CANASTA"/>
    <s v="UN"/>
    <n v="6481"/>
    <n v="0"/>
    <s v="S"/>
    <s v="IV82"/>
    <n v="0"/>
    <n v="530"/>
    <s v="HU"/>
    <s v="HUEVO COMERCIAL"/>
    <n v="394.26"/>
    <d v="2026-10-10T00:00:00"/>
    <m/>
    <s v="TAT CALI H2006"/>
    <n v="2110202"/>
    <s v="H2006"/>
    <n v="0"/>
    <m/>
    <x v="17"/>
    <x v="3"/>
    <x v="6"/>
    <x v="3"/>
    <s v="OCCIDENTE"/>
    <s v="CALOTO"/>
    <n v="0"/>
    <s v="VEHICULOS"/>
    <x v="3"/>
  </r>
  <r>
    <n v="2110302"/>
    <s v="HUEVO L X 30 CARTON VERDE CANASTA"/>
    <s v="UN"/>
    <n v="9881"/>
    <n v="0"/>
    <s v="S"/>
    <s v="IV82"/>
    <n v="0"/>
    <n v="500"/>
    <s v="HU"/>
    <s v="HUEVO COMERCIAL"/>
    <n v="363.24000000002781"/>
    <d v="2026-10-10T00:00:00"/>
    <m/>
    <s v="TAT CALI H2006"/>
    <n v="2110302"/>
    <s v="H2006"/>
    <n v="0"/>
    <m/>
    <x v="17"/>
    <x v="3"/>
    <x v="8"/>
    <x v="3"/>
    <s v="OCCIDENTE"/>
    <s v="CALOTO"/>
    <n v="0"/>
    <s v="VEHICULOS"/>
    <x v="3"/>
  </r>
  <r>
    <n v="2112207"/>
    <s v="HUEVO XL X 15 PET CANASTA"/>
    <s v="UN"/>
    <n v="75"/>
    <n v="0"/>
    <s v="S"/>
    <s v="IV82"/>
    <n v="0"/>
    <n v="640"/>
    <s v="HU"/>
    <s v="HUEVO COMERCIAL"/>
    <n v="599.67999999999995"/>
    <d v="2026-10-10T00:00:00"/>
    <m/>
    <s v="TAT CALI H2006"/>
    <n v="2112207"/>
    <s v="H2006"/>
    <n v="0"/>
    <m/>
    <x v="17"/>
    <x v="3"/>
    <x v="6"/>
    <x v="2"/>
    <s v="OCCIDENTE"/>
    <s v="CALOTO"/>
    <s v="TAT"/>
    <s v="VEHICULOS"/>
    <x v="3"/>
  </r>
  <r>
    <n v="2152388"/>
    <s v="HUEVO L X 15 PAGUE 14 PET EN CANASTA."/>
    <s v="UN"/>
    <n v="75"/>
    <n v="0"/>
    <s v="S"/>
    <s v="IV82"/>
    <n v="0"/>
    <n v="560"/>
    <s v="HU"/>
    <s v="HUEVO COMERCIAL"/>
    <n v="538.38"/>
    <d v="2026-10-10T00:00:00"/>
    <m/>
    <s v="TAT CALI H2006"/>
    <n v="2152388"/>
    <s v="H2006"/>
    <n v="0"/>
    <m/>
    <x v="17"/>
    <x v="3"/>
    <x v="8"/>
    <x v="2"/>
    <s v="OCCIDENTE"/>
    <s v="CALOTO"/>
    <n v="0"/>
    <s v="VEHICULOS"/>
    <x v="3"/>
  </r>
  <r>
    <n v="2010102"/>
    <s v="HUEVO YUMBO X20 CARTON VERDE CANASTA."/>
    <s v="UN"/>
    <n v="700"/>
    <n v="0"/>
    <s v="S"/>
    <s v="IV82"/>
    <n v="0"/>
    <n v="610"/>
    <s v="HU"/>
    <s v="HUEVO COMERCIAL"/>
    <n v="629.67999999999995"/>
    <d v="2026-10-13T00:00:00"/>
    <m/>
    <s v="TAT CALI H2007"/>
    <n v="2010102"/>
    <s v="H2007"/>
    <n v="0"/>
    <m/>
    <x v="17"/>
    <x v="3"/>
    <x v="7"/>
    <x v="3"/>
    <s v="OCCIDENTE"/>
    <s v="CALOTO"/>
    <n v="0"/>
    <s v="VEHICULOS"/>
    <x v="3"/>
  </r>
  <r>
    <n v="2110202"/>
    <s v="HUEVO XL X 30 CARTON VERDE CANASTA"/>
    <s v="UN"/>
    <n v="8700"/>
    <n v="0"/>
    <s v="S"/>
    <s v="IV82"/>
    <n v="0"/>
    <n v="530"/>
    <s v="HU"/>
    <s v="HUEVO COMERCIAL"/>
    <n v="394.26"/>
    <d v="2026-10-13T00:00:00"/>
    <m/>
    <s v="TAT CALI H2007"/>
    <n v="2110202"/>
    <s v="H2007"/>
    <n v="0"/>
    <m/>
    <x v="17"/>
    <x v="3"/>
    <x v="6"/>
    <x v="3"/>
    <s v="OCCIDENTE"/>
    <s v="CALOTO"/>
    <n v="0"/>
    <s v="VEHICULOS"/>
    <x v="3"/>
  </r>
  <r>
    <n v="2110302"/>
    <s v="HUEVO L X 30 CARTON VERDE CANASTA"/>
    <s v="UN"/>
    <n v="1702"/>
    <n v="0"/>
    <s v="S"/>
    <s v="IV82"/>
    <n v="0"/>
    <n v="500"/>
    <s v="HU"/>
    <s v="HUEVO COMERCIAL"/>
    <n v="363.24000003047428"/>
    <d v="2026-10-10T00:00:00"/>
    <m/>
    <s v="TAT CALI H2007"/>
    <n v="2110302"/>
    <s v="H2007"/>
    <n v="0"/>
    <m/>
    <x v="17"/>
    <x v="3"/>
    <x v="8"/>
    <x v="3"/>
    <s v="OCCIDENTE"/>
    <s v="CALOTO"/>
    <n v="0"/>
    <s v="VEHICULOS"/>
    <x v="3"/>
  </r>
  <r>
    <n v="2112207"/>
    <s v="HUEVO XL X 15 PET CANASTA"/>
    <s v="UN"/>
    <n v="540"/>
    <n v="0"/>
    <s v="S"/>
    <s v="IV82"/>
    <n v="0"/>
    <n v="640"/>
    <s v="HU"/>
    <s v="HUEVO COMERCIAL"/>
    <n v="599.67999999999995"/>
    <d v="2026-10-10T00:00:00"/>
    <m/>
    <s v="TAT CALI H2007"/>
    <n v="2112207"/>
    <s v="H2007"/>
    <n v="0"/>
    <m/>
    <x v="17"/>
    <x v="3"/>
    <x v="6"/>
    <x v="2"/>
    <s v="OCCIDENTE"/>
    <s v="CALOTO"/>
    <s v="TAT"/>
    <s v="VEHICULOS"/>
    <x v="3"/>
  </r>
  <r>
    <n v="2010102"/>
    <s v="HUEVO YUMBO X20 CARTON VERDE CANASTA."/>
    <s v="UN"/>
    <n v="600"/>
    <n v="0"/>
    <s v="S"/>
    <s v="IV82"/>
    <n v="0"/>
    <n v="610"/>
    <s v="HU"/>
    <s v="HUEVO COMERCIAL"/>
    <n v="629.67999999999995"/>
    <d v="2026-10-10T00:00:00"/>
    <m/>
    <s v="TAT CALI H2008"/>
    <n v="2010102"/>
    <s v="H2008"/>
    <n v="0"/>
    <m/>
    <x v="17"/>
    <x v="3"/>
    <x v="7"/>
    <x v="3"/>
    <s v="OCCIDENTE"/>
    <s v="CALOTO"/>
    <n v="0"/>
    <s v="VEHICULOS"/>
    <x v="3"/>
  </r>
  <r>
    <n v="2110202"/>
    <s v="HUEVO XL X 30 CARTON VERDE CANASTA"/>
    <s v="UN"/>
    <n v="3662"/>
    <n v="0"/>
    <s v="S"/>
    <s v="IV82"/>
    <n v="0"/>
    <n v="530"/>
    <s v="HU"/>
    <s v="HUEVO COMERCIAL"/>
    <n v="394.26"/>
    <d v="2026-10-13T00:00:00"/>
    <m/>
    <s v="TAT CALI H2008"/>
    <n v="2110202"/>
    <s v="H2008"/>
    <n v="0"/>
    <m/>
    <x v="17"/>
    <x v="3"/>
    <x v="6"/>
    <x v="3"/>
    <s v="OCCIDENTE"/>
    <s v="CALOTO"/>
    <n v="0"/>
    <s v="VEHICULOS"/>
    <x v="3"/>
  </r>
  <r>
    <n v="2110217"/>
    <s v="HUEVO XL X 30 CARTON VERDE AMARRADO CON ETIQUETA CANASTA"/>
    <s v="UN"/>
    <n v="90"/>
    <n v="0"/>
    <s v="S"/>
    <s v="IV82"/>
    <n v="0"/>
    <n v="540"/>
    <s v="HU"/>
    <s v="HUEVO COMERCIAL"/>
    <n v="393.89"/>
    <d v="2026-10-10T00:00:00"/>
    <n v="0"/>
    <s v="TAT CALI H2008"/>
    <n v="2110217"/>
    <s v="H2008"/>
    <n v="0"/>
    <m/>
    <x v="17"/>
    <x v="3"/>
    <x v="6"/>
    <x v="2"/>
    <s v="OCCIDENTE"/>
    <s v="CALOTO"/>
    <n v="0"/>
    <s v="VEHICULOS"/>
    <x v="3"/>
  </r>
  <r>
    <n v="2110302"/>
    <s v="HUEVO L X 30 CARTON VERDE CANASTA"/>
    <s v="UN"/>
    <n v="11625"/>
    <n v="0"/>
    <s v="S"/>
    <s v="IV82"/>
    <n v="0"/>
    <n v="500"/>
    <s v="HU"/>
    <s v="HUEVO COMERCIAL"/>
    <n v="363.24000000000098"/>
    <d v="2026-10-13T00:00:00"/>
    <m/>
    <s v="TAT CALI H2008"/>
    <n v="2110302"/>
    <s v="H2008"/>
    <n v="0"/>
    <m/>
    <x v="17"/>
    <x v="3"/>
    <x v="8"/>
    <x v="3"/>
    <s v="OCCIDENTE"/>
    <s v="CALOTO"/>
    <n v="0"/>
    <s v="VEHICULOS"/>
    <x v="3"/>
  </r>
  <r>
    <n v="2110317"/>
    <s v="HUEVO L X 30 CARTON VERDE AMARRADO CON ETIQUETA CANASTA"/>
    <s v="UN"/>
    <n v="480"/>
    <n v="0"/>
    <s v="S"/>
    <s v="IV82"/>
    <n v="0"/>
    <n v="510"/>
    <s v="HU"/>
    <s v="HUEVO COMERCIAL"/>
    <n v="362.98"/>
    <d v="2026-10-13T00:00:00"/>
    <n v="0"/>
    <s v="TAT CALI H2008"/>
    <n v="2110317"/>
    <s v="H2008"/>
    <n v="0"/>
    <m/>
    <x v="17"/>
    <x v="3"/>
    <x v="8"/>
    <x v="2"/>
    <s v="OCCIDENTE"/>
    <s v="CALOTO"/>
    <n v="0"/>
    <s v="VEHICULOS"/>
    <x v="3"/>
  </r>
  <r>
    <n v="2112207"/>
    <s v="HUEVO XL X 15 PET CANASTA"/>
    <s v="UN"/>
    <n v="540"/>
    <n v="0"/>
    <s v="S"/>
    <s v="IV82"/>
    <n v="0"/>
    <n v="640"/>
    <s v="HU"/>
    <s v="HUEVO COMERCIAL"/>
    <n v="599.67999999999995"/>
    <d v="2026-10-10T00:00:00"/>
    <m/>
    <s v="TAT CALI H2008"/>
    <n v="2112207"/>
    <s v="H2008"/>
    <n v="0"/>
    <m/>
    <x v="17"/>
    <x v="3"/>
    <x v="6"/>
    <x v="2"/>
    <s v="OCCIDENTE"/>
    <s v="CALOTO"/>
    <s v="TAT"/>
    <s v="VEHICULOS"/>
    <x v="3"/>
  </r>
  <r>
    <n v="2152388"/>
    <s v="HUEVO L X 15 PAGUE 14 PET EN CANASTA."/>
    <s v="UN"/>
    <n v="795"/>
    <n v="0"/>
    <s v="S"/>
    <s v="IV82"/>
    <n v="0"/>
    <n v="560"/>
    <s v="HU"/>
    <s v="HUEVO COMERCIAL"/>
    <n v="538.38"/>
    <d v="2026-10-13T00:00:00"/>
    <m/>
    <s v="TAT CALI H2008"/>
    <n v="2152388"/>
    <s v="H2008"/>
    <n v="0"/>
    <m/>
    <x v="17"/>
    <x v="3"/>
    <x v="8"/>
    <x v="2"/>
    <s v="OCCIDENTE"/>
    <s v="CALOTO"/>
    <n v="0"/>
    <s v="VEHICULOS"/>
    <x v="3"/>
  </r>
  <r>
    <n v="2010102"/>
    <s v="HUEVO YUMBO X20 CARTON VERDE CANASTA."/>
    <s v="UN"/>
    <n v="260"/>
    <n v="0"/>
    <s v="S"/>
    <s v="IV82"/>
    <n v="0"/>
    <n v="610"/>
    <s v="HU"/>
    <s v="HUEVO COMERCIAL"/>
    <n v="629.67999999999995"/>
    <d v="2026-10-10T00:00:00"/>
    <m/>
    <s v="TAT CALI H2009"/>
    <n v="2010102"/>
    <s v="H2009"/>
    <n v="0"/>
    <m/>
    <x v="17"/>
    <x v="3"/>
    <x v="7"/>
    <x v="3"/>
    <s v="OCCIDENTE"/>
    <s v="CALOTO"/>
    <n v="0"/>
    <s v="VEHICULOS"/>
    <x v="3"/>
  </r>
  <r>
    <n v="2110202"/>
    <s v="HUEVO XL X 30 CARTON VERDE CANASTA"/>
    <s v="UN"/>
    <n v="10800"/>
    <n v="0"/>
    <s v="S"/>
    <s v="IV82"/>
    <n v="0"/>
    <n v="530"/>
    <s v="HU"/>
    <s v="HUEVO COMERCIAL"/>
    <n v="394.26"/>
    <d v="2026-10-10T00:00:00"/>
    <m/>
    <s v="TAT CALI H2009"/>
    <n v="2110202"/>
    <s v="H2009"/>
    <n v="0"/>
    <m/>
    <x v="17"/>
    <x v="3"/>
    <x v="6"/>
    <x v="3"/>
    <s v="OCCIDENTE"/>
    <s v="CALOTO"/>
    <n v="0"/>
    <s v="VEHICULOS"/>
    <x v="3"/>
  </r>
  <r>
    <n v="2110302"/>
    <s v="HUEVO L X 30 CARTON VERDE CANASTA"/>
    <s v="UN"/>
    <n v="1620"/>
    <n v="0"/>
    <s v="S"/>
    <s v="IV82"/>
    <n v="0"/>
    <n v="500"/>
    <s v="HU"/>
    <s v="HUEVO COMERCIAL"/>
    <n v="363.24"/>
    <d v="2026-10-10T00:00:00"/>
    <m/>
    <s v="TAT CALI H2009"/>
    <n v="2110302"/>
    <s v="H2009"/>
    <n v="0"/>
    <m/>
    <x v="17"/>
    <x v="3"/>
    <x v="8"/>
    <x v="3"/>
    <s v="OCCIDENTE"/>
    <s v="CALOTO"/>
    <n v="0"/>
    <s v="VEHICULOS"/>
    <x v="3"/>
  </r>
  <r>
    <n v="2152388"/>
    <s v="HUEVO L X 15 PAGUE 14 PET EN CANASTA."/>
    <s v="UN"/>
    <n v="360"/>
    <n v="0"/>
    <s v="S"/>
    <s v="IV82"/>
    <n v="0"/>
    <n v="560"/>
    <s v="HU"/>
    <s v="HUEVO COMERCIAL"/>
    <n v="538.38"/>
    <d v="2026-10-10T00:00:00"/>
    <m/>
    <s v="TAT CALI H2009"/>
    <n v="2152388"/>
    <s v="H2009"/>
    <n v="0"/>
    <m/>
    <x v="17"/>
    <x v="3"/>
    <x v="8"/>
    <x v="2"/>
    <s v="OCCIDENTE"/>
    <s v="CALOTO"/>
    <n v="0"/>
    <s v="VEHICULOS"/>
    <x v="3"/>
  </r>
  <r>
    <n v="2010102"/>
    <s v="HUEVO YUMBO X20 CARTON VERDE CANASTA."/>
    <s v="UN"/>
    <n v="640"/>
    <n v="0"/>
    <s v="S"/>
    <s v="IV82"/>
    <n v="0"/>
    <n v="610"/>
    <s v="HU"/>
    <s v="HUEVO COMERCIAL"/>
    <n v="629.67999999999995"/>
    <d v="2026-10-10T00:00:00"/>
    <m/>
    <s v="TAT CALI H2010"/>
    <n v="2010102"/>
    <s v="H2010"/>
    <n v="0"/>
    <m/>
    <x v="17"/>
    <x v="3"/>
    <x v="7"/>
    <x v="3"/>
    <s v="OCCIDENTE"/>
    <s v="CALOTO"/>
    <n v="0"/>
    <s v="VEHICULOS"/>
    <x v="3"/>
  </r>
  <r>
    <n v="2110202"/>
    <s v="HUEVO XL X 30 CARTON VERDE CANASTA"/>
    <s v="UN"/>
    <n v="7230"/>
    <n v="0"/>
    <s v="S"/>
    <s v="IV82"/>
    <n v="0"/>
    <n v="530"/>
    <s v="HU"/>
    <s v="HUEVO COMERCIAL"/>
    <n v="394.26"/>
    <d v="2026-10-10T00:00:00"/>
    <m/>
    <s v="TAT CALI H2010"/>
    <n v="2110202"/>
    <s v="H2010"/>
    <n v="0"/>
    <m/>
    <x v="17"/>
    <x v="3"/>
    <x v="6"/>
    <x v="3"/>
    <s v="OCCIDENTE"/>
    <s v="CALOTO"/>
    <n v="0"/>
    <s v="VEHICULOS"/>
    <x v="3"/>
  </r>
  <r>
    <n v="2110217"/>
    <s v="HUEVO XL X 30 CARTON VERDE AMARRADO CON ETIQUETA CANASTA"/>
    <s v="UN"/>
    <n v="77"/>
    <n v="0"/>
    <s v="S"/>
    <s v="IV82"/>
    <n v="0"/>
    <n v="540"/>
    <s v="HU"/>
    <s v="HUEVO COMERCIAL"/>
    <n v="393.89"/>
    <d v="2026-10-09T00:00:00"/>
    <n v="0"/>
    <s v="TAT CALI H2010"/>
    <n v="2110217"/>
    <s v="H2010"/>
    <n v="0"/>
    <m/>
    <x v="17"/>
    <x v="3"/>
    <x v="6"/>
    <x v="2"/>
    <s v="OCCIDENTE"/>
    <s v="CALOTO"/>
    <n v="0"/>
    <s v="VEHICULOS"/>
    <x v="3"/>
  </r>
  <r>
    <n v="2110302"/>
    <s v="HUEVO L X 30 CARTON VERDE CANASTA"/>
    <s v="UN"/>
    <n v="3690"/>
    <n v="0"/>
    <s v="S"/>
    <s v="IV82"/>
    <n v="0"/>
    <n v="500"/>
    <s v="HU"/>
    <s v="HUEVO COMERCIAL"/>
    <n v="363.24000016401612"/>
    <d v="2026-10-10T00:00:00"/>
    <m/>
    <s v="TAT CALI H2010"/>
    <n v="2110302"/>
    <s v="H2010"/>
    <n v="0"/>
    <m/>
    <x v="17"/>
    <x v="3"/>
    <x v="8"/>
    <x v="3"/>
    <s v="OCCIDENTE"/>
    <s v="CALOTO"/>
    <n v="0"/>
    <s v="VEHICULOS"/>
    <x v="3"/>
  </r>
  <r>
    <n v="2112207"/>
    <s v="HUEVO XL X 15 PET CANASTA"/>
    <s v="UN"/>
    <n v="90"/>
    <n v="0"/>
    <s v="S"/>
    <s v="IV82"/>
    <n v="0"/>
    <n v="640"/>
    <s v="HU"/>
    <s v="HUEVO COMERCIAL"/>
    <n v="599.67999999999995"/>
    <d v="2026-10-10T00:00:00"/>
    <m/>
    <s v="TAT CALI H2010"/>
    <n v="2112207"/>
    <s v="H2010"/>
    <n v="0"/>
    <m/>
    <x v="17"/>
    <x v="3"/>
    <x v="6"/>
    <x v="2"/>
    <s v="OCCIDENTE"/>
    <s v="CALOTO"/>
    <s v="TAT"/>
    <s v="VEHICULOS"/>
    <x v="3"/>
  </r>
  <r>
    <n v="2152388"/>
    <s v="HUEVO L X 15 PAGUE 14 PET EN CANASTA."/>
    <s v="UN"/>
    <n v="210"/>
    <n v="0"/>
    <s v="S"/>
    <s v="IV82"/>
    <n v="0"/>
    <n v="560"/>
    <s v="HU"/>
    <s v="HUEVO COMERCIAL"/>
    <n v="538.38"/>
    <d v="2026-10-10T00:00:00"/>
    <m/>
    <s v="TAT CALI H2010"/>
    <n v="2152388"/>
    <s v="H2010"/>
    <n v="0"/>
    <m/>
    <x v="17"/>
    <x v="3"/>
    <x v="8"/>
    <x v="2"/>
    <s v="OCCIDENTE"/>
    <s v="CALOTO"/>
    <n v="0"/>
    <s v="VEHICULOS"/>
    <x v="3"/>
  </r>
  <r>
    <n v="2010102"/>
    <s v="HUEVO YUMBO X20 CARTON VERDE CANASTA."/>
    <s v="UN"/>
    <n v="600"/>
    <n v="0"/>
    <s v="S"/>
    <s v="IV82"/>
    <n v="0"/>
    <n v="610"/>
    <s v="HU"/>
    <s v="HUEVO COMERCIAL"/>
    <n v="629.67999999999995"/>
    <d v="2026-10-10T00:00:00"/>
    <m/>
    <s v="TAT CALI H2011"/>
    <n v="2010102"/>
    <s v="H2011"/>
    <n v="0"/>
    <m/>
    <x v="17"/>
    <x v="3"/>
    <x v="7"/>
    <x v="3"/>
    <s v="OCCIDENTE"/>
    <s v="CALOTO"/>
    <n v="0"/>
    <s v="VEHICULOS"/>
    <x v="3"/>
  </r>
  <r>
    <n v="2110202"/>
    <s v="HUEVO XL X 30 CARTON VERDE CANASTA"/>
    <s v="UN"/>
    <n v="7141"/>
    <n v="0"/>
    <s v="S"/>
    <s v="IV82"/>
    <n v="0"/>
    <n v="530"/>
    <s v="HU"/>
    <s v="HUEVO COMERCIAL"/>
    <n v="394.26"/>
    <d v="2026-10-10T00:00:00"/>
    <m/>
    <s v="TAT CALI H2011"/>
    <n v="2110202"/>
    <s v="H2011"/>
    <n v="0"/>
    <m/>
    <x v="17"/>
    <x v="3"/>
    <x v="6"/>
    <x v="3"/>
    <s v="OCCIDENTE"/>
    <s v="CALOTO"/>
    <n v="0"/>
    <s v="VEHICULOS"/>
    <x v="3"/>
  </r>
  <r>
    <n v="2110302"/>
    <s v="HUEVO L X 30 CARTON VERDE CANASTA"/>
    <s v="UN"/>
    <n v="3120"/>
    <n v="0"/>
    <s v="S"/>
    <s v="IV82"/>
    <n v="0"/>
    <n v="500"/>
    <s v="HU"/>
    <s v="HUEVO COMERCIAL"/>
    <n v="363.24"/>
    <d v="2026-10-10T00:00:00"/>
    <m/>
    <s v="TAT CALI H2011"/>
    <n v="2110302"/>
    <s v="H2011"/>
    <n v="0"/>
    <m/>
    <x v="17"/>
    <x v="3"/>
    <x v="8"/>
    <x v="3"/>
    <s v="OCCIDENTE"/>
    <s v="CALOTO"/>
    <n v="0"/>
    <s v="VEHICULOS"/>
    <x v="3"/>
  </r>
  <r>
    <n v="2152388"/>
    <s v="HUEVO L X 15 PAGUE 14 PET EN CANASTA."/>
    <s v="UN"/>
    <n v="435"/>
    <n v="0"/>
    <s v="S"/>
    <s v="IV82"/>
    <n v="0"/>
    <n v="560"/>
    <s v="HU"/>
    <s v="HUEVO COMERCIAL"/>
    <n v="538.38"/>
    <d v="2026-10-10T00:00:00"/>
    <m/>
    <s v="TAT CALI H2011"/>
    <n v="2152388"/>
    <s v="H2011"/>
    <n v="0"/>
    <m/>
    <x v="17"/>
    <x v="3"/>
    <x v="8"/>
    <x v="2"/>
    <s v="OCCIDENTE"/>
    <s v="CALOTO"/>
    <n v="0"/>
    <s v="VEHICULOS"/>
    <x v="3"/>
  </r>
  <r>
    <n v="2010102"/>
    <s v="HUEVO YUMBO X20 CARTON VERDE CANASTA."/>
    <s v="UN"/>
    <n v="240"/>
    <n v="0"/>
    <s v="S"/>
    <s v="IV82"/>
    <n v="0"/>
    <n v="610"/>
    <s v="HU"/>
    <s v="HUEVO COMERCIAL"/>
    <n v="629.67999999999995"/>
    <d v="2026-10-10T00:00:00"/>
    <m/>
    <s v="TAT CALI H2016"/>
    <n v="2010102"/>
    <s v="H2016"/>
    <n v="0"/>
    <m/>
    <x v="17"/>
    <x v="3"/>
    <x v="7"/>
    <x v="3"/>
    <s v="OCCIDENTE"/>
    <s v="CALOTO"/>
    <n v="0"/>
    <s v="VEHICULOS"/>
    <x v="3"/>
  </r>
  <r>
    <n v="2110202"/>
    <s v="HUEVO XL X 30 CARTON VERDE CANASTA"/>
    <s v="UN"/>
    <n v="10500"/>
    <n v="0"/>
    <s v="S"/>
    <s v="IV82"/>
    <n v="0"/>
    <n v="530"/>
    <s v="HU"/>
    <s v="HUEVO COMERCIAL"/>
    <n v="394.26"/>
    <d v="2026-10-10T00:00:00"/>
    <m/>
    <s v="TAT CALI H2016"/>
    <n v="2110202"/>
    <s v="H2016"/>
    <n v="0"/>
    <m/>
    <x v="17"/>
    <x v="3"/>
    <x v="6"/>
    <x v="3"/>
    <s v="OCCIDENTE"/>
    <s v="CALOTO"/>
    <n v="0"/>
    <s v="VEHICULOS"/>
    <x v="3"/>
  </r>
  <r>
    <n v="2110302"/>
    <s v="HUEVO L X 30 CARTON VERDE CANASTA"/>
    <s v="UN"/>
    <n v="4530"/>
    <n v="0"/>
    <s v="S"/>
    <s v="IV82"/>
    <n v="0"/>
    <n v="500"/>
    <s v="HU"/>
    <s v="HUEVO COMERCIAL"/>
    <n v="363.24000000001757"/>
    <d v="2026-10-10T00:00:00"/>
    <m/>
    <s v="TAT CALI H2016"/>
    <n v="2110302"/>
    <s v="H2016"/>
    <n v="0"/>
    <m/>
    <x v="17"/>
    <x v="3"/>
    <x v="8"/>
    <x v="3"/>
    <s v="OCCIDENTE"/>
    <s v="CALOTO"/>
    <n v="0"/>
    <s v="VEHICULOS"/>
    <x v="3"/>
  </r>
  <r>
    <n v="2010102"/>
    <s v="HUEVO YUMBO X20 CARTON VERDE CANASTA."/>
    <s v="UN"/>
    <n v="400"/>
    <n v="0"/>
    <s v="S"/>
    <s v="IV82"/>
    <n v="0"/>
    <n v="610"/>
    <s v="HU"/>
    <s v="HUEVO COMERCIAL"/>
    <n v="629.67999999999995"/>
    <d v="2026-10-10T00:00:00"/>
    <m/>
    <s v="TAT CALI H2022"/>
    <n v="2010102"/>
    <s v="H2022"/>
    <n v="0"/>
    <m/>
    <x v="17"/>
    <x v="3"/>
    <x v="7"/>
    <x v="3"/>
    <s v="OCCIDENTE"/>
    <s v="CALOTO"/>
    <n v="0"/>
    <s v="VEHICULOS"/>
    <x v="3"/>
  </r>
  <r>
    <n v="2110202"/>
    <s v="HUEVO XL X 30 CARTON VERDE CANASTA"/>
    <s v="UN"/>
    <n v="7728"/>
    <n v="0"/>
    <s v="S"/>
    <s v="IV82"/>
    <n v="0"/>
    <n v="530"/>
    <s v="HU"/>
    <s v="HUEVO COMERCIAL"/>
    <n v="394.26"/>
    <d v="2026-10-10T00:00:00"/>
    <m/>
    <s v="TAT CALI H2022"/>
    <n v="2110202"/>
    <s v="H2022"/>
    <n v="0"/>
    <m/>
    <x v="17"/>
    <x v="3"/>
    <x v="6"/>
    <x v="3"/>
    <s v="OCCIDENTE"/>
    <s v="CALOTO"/>
    <n v="0"/>
    <s v="VEHICULOS"/>
    <x v="3"/>
  </r>
  <r>
    <n v="2110302"/>
    <s v="HUEVO L X 30 CARTON VERDE CANASTA"/>
    <s v="UN"/>
    <n v="6421"/>
    <n v="0"/>
    <s v="S"/>
    <s v="IV82"/>
    <n v="0"/>
    <n v="500"/>
    <s v="HU"/>
    <s v="HUEVO COMERCIAL"/>
    <n v="363.24"/>
    <d v="2026-10-10T00:00:00"/>
    <m/>
    <s v="TAT CALI H2022"/>
    <n v="2110302"/>
    <s v="H2022"/>
    <n v="0"/>
    <m/>
    <x v="17"/>
    <x v="3"/>
    <x v="8"/>
    <x v="3"/>
    <s v="OCCIDENTE"/>
    <s v="CALOTO"/>
    <n v="0"/>
    <s v="VEHICULOS"/>
    <x v="3"/>
  </r>
  <r>
    <n v="2112207"/>
    <s v="HUEVO XL X 15 PET CANASTA"/>
    <s v="UN"/>
    <n v="525"/>
    <n v="0"/>
    <s v="S"/>
    <s v="IV82"/>
    <n v="0"/>
    <n v="640"/>
    <s v="HU"/>
    <s v="HUEVO COMERCIAL"/>
    <n v="599.67999999999995"/>
    <d v="2026-10-10T00:00:00"/>
    <m/>
    <s v="TAT CALI H2022"/>
    <n v="2112207"/>
    <s v="H2022"/>
    <n v="0"/>
    <m/>
    <x v="17"/>
    <x v="3"/>
    <x v="6"/>
    <x v="2"/>
    <s v="OCCIDENTE"/>
    <s v="CALOTO"/>
    <s v="TAT"/>
    <s v="VEHICULOS"/>
    <x v="3"/>
  </r>
  <r>
    <n v="2152388"/>
    <s v="HUEVO L X 15 PAGUE 14 PET EN CANASTA."/>
    <s v="UN"/>
    <n v="60"/>
    <n v="0"/>
    <s v="S"/>
    <s v="IV82"/>
    <n v="0"/>
    <n v="560"/>
    <s v="HU"/>
    <s v="HUEVO COMERCIAL"/>
    <n v="538.38"/>
    <d v="2026-10-10T00:00:00"/>
    <m/>
    <s v="TAT CALI H2022"/>
    <n v="2152388"/>
    <s v="H2022"/>
    <n v="0"/>
    <m/>
    <x v="17"/>
    <x v="3"/>
    <x v="8"/>
    <x v="2"/>
    <s v="OCCIDENTE"/>
    <s v="CALOTO"/>
    <n v="0"/>
    <s v="VEHICULOS"/>
    <x v="3"/>
  </r>
  <r>
    <n v="2010102"/>
    <s v="HUEVO YUMBO X20 CARTON VERDE CANASTA."/>
    <s v="UN"/>
    <n v="240"/>
    <n v="0"/>
    <s v="S"/>
    <s v="IV82"/>
    <n v="0"/>
    <n v="610"/>
    <s v="HU"/>
    <s v="HUEVO COMERCIAL"/>
    <n v="629.67999999999995"/>
    <d v="2026-10-10T00:00:00"/>
    <m/>
    <s v="TAT CALI H2026"/>
    <n v="2010102"/>
    <s v="H2026"/>
    <n v="0"/>
    <m/>
    <x v="17"/>
    <x v="3"/>
    <x v="7"/>
    <x v="3"/>
    <s v="OCCIDENTE"/>
    <s v="CALOTO"/>
    <n v="0"/>
    <s v="VEHICULOS"/>
    <x v="3"/>
  </r>
  <r>
    <n v="2110202"/>
    <s v="HUEVO XL X 30 CARTON VERDE CANASTA"/>
    <s v="UN"/>
    <n v="2160"/>
    <n v="0"/>
    <s v="S"/>
    <s v="IV82"/>
    <n v="0"/>
    <n v="530"/>
    <s v="HU"/>
    <s v="HUEVO COMERCIAL"/>
    <n v="394.26"/>
    <d v="2026-10-10T00:00:00"/>
    <m/>
    <s v="TAT CALI H2026"/>
    <n v="2110202"/>
    <s v="H2026"/>
    <n v="0"/>
    <m/>
    <x v="17"/>
    <x v="3"/>
    <x v="6"/>
    <x v="3"/>
    <s v="OCCIDENTE"/>
    <s v="CALOTO"/>
    <n v="0"/>
    <s v="VEHICULOS"/>
    <x v="3"/>
  </r>
  <r>
    <n v="2110217"/>
    <s v="HUEVO XL X 30 CARTON VERDE AMARRADO CON ETIQUETA CANASTA"/>
    <s v="UN"/>
    <n v="3600"/>
    <n v="0"/>
    <s v="S"/>
    <s v="IV82"/>
    <n v="0"/>
    <n v="540"/>
    <s v="HU"/>
    <s v="HUEVO COMERCIAL"/>
    <n v="393.89"/>
    <d v="2026-10-10T00:00:00"/>
    <n v="0"/>
    <s v="TAT CALI H2026"/>
    <n v="2110217"/>
    <s v="H2026"/>
    <n v="0"/>
    <m/>
    <x v="17"/>
    <x v="3"/>
    <x v="6"/>
    <x v="2"/>
    <s v="OCCIDENTE"/>
    <s v="CALOTO"/>
    <n v="0"/>
    <s v="VEHICULOS"/>
    <x v="3"/>
  </r>
  <r>
    <n v="2110302"/>
    <s v="HUEVO L X 30 CARTON VERDE CANASTA"/>
    <s v="UN"/>
    <n v="7350"/>
    <n v="0"/>
    <s v="S"/>
    <s v="IV82"/>
    <n v="0"/>
    <n v="500"/>
    <s v="HU"/>
    <s v="HUEVO COMERCIAL"/>
    <n v="363.24000000011517"/>
    <d v="2026-10-10T00:00:00"/>
    <m/>
    <s v="TAT CALI H2026"/>
    <n v="2110302"/>
    <s v="H2026"/>
    <n v="0"/>
    <m/>
    <x v="17"/>
    <x v="3"/>
    <x v="8"/>
    <x v="3"/>
    <s v="OCCIDENTE"/>
    <s v="CALOTO"/>
    <n v="0"/>
    <s v="VEHICULOS"/>
    <x v="3"/>
  </r>
  <r>
    <n v="2112207"/>
    <s v="HUEVO XL X 15 PET CANASTA"/>
    <s v="UN"/>
    <n v="900"/>
    <n v="0"/>
    <s v="S"/>
    <s v="IV82"/>
    <n v="0"/>
    <n v="640"/>
    <s v="HU"/>
    <s v="HUEVO COMERCIAL"/>
    <n v="599.67999999999995"/>
    <d v="2026-10-10T00:00:00"/>
    <m/>
    <s v="TAT CALI H2026"/>
    <n v="2112207"/>
    <s v="H2026"/>
    <n v="0"/>
    <m/>
    <x v="17"/>
    <x v="3"/>
    <x v="6"/>
    <x v="2"/>
    <s v="OCCIDENTE"/>
    <s v="CALOTO"/>
    <s v="TAT"/>
    <s v="VEHICULOS"/>
    <x v="3"/>
  </r>
  <r>
    <n v="2152388"/>
    <s v="HUEVO L X 15 PAGUE 14 PET EN CANASTA."/>
    <s v="UN"/>
    <n v="900"/>
    <n v="0"/>
    <s v="S"/>
    <s v="IV82"/>
    <n v="0"/>
    <n v="560"/>
    <s v="HU"/>
    <s v="HUEVO COMERCIAL"/>
    <n v="538.38"/>
    <d v="2026-10-10T00:00:00"/>
    <m/>
    <s v="TAT CALI H2026"/>
    <n v="2152388"/>
    <s v="H2026"/>
    <n v="0"/>
    <m/>
    <x v="17"/>
    <x v="3"/>
    <x v="8"/>
    <x v="2"/>
    <s v="OCCIDENTE"/>
    <s v="CALOTO"/>
    <n v="0"/>
    <s v="VEHICULOS"/>
    <x v="3"/>
  </r>
  <r>
    <n v="2110202"/>
    <s v="HUEVO XL X 30 CARTON VERDE CANASTA"/>
    <s v="UN"/>
    <n v="360"/>
    <n v="0"/>
    <s v="S"/>
    <s v="IV82"/>
    <n v="0"/>
    <n v="540"/>
    <s v="HU"/>
    <s v="HUEVO COMERCIAL"/>
    <n v="394.26"/>
    <d v="2026-10-10T00:00:00"/>
    <m/>
    <s v="TAT POPAYAN H2301"/>
    <n v="2110202"/>
    <s v="H2301"/>
    <n v="0"/>
    <m/>
    <x v="18"/>
    <x v="3"/>
    <x v="6"/>
    <x v="3"/>
    <s v="OCCIDENTE"/>
    <s v="CALOTO"/>
    <n v="0"/>
    <s v="VEHICULOS"/>
    <x v="3"/>
  </r>
  <r>
    <n v="2110302"/>
    <s v="HUEVO L X 30 CARTON VERDE CANASTA"/>
    <s v="UN"/>
    <n v="3904"/>
    <n v="0"/>
    <s v="S"/>
    <s v="IV82"/>
    <n v="0"/>
    <n v="490"/>
    <s v="HU"/>
    <s v="HUEVO COMERCIAL"/>
    <n v="363.24"/>
    <d v="2026-10-13T00:00:00"/>
    <m/>
    <s v="TAT POPAYAN H2301"/>
    <n v="2110302"/>
    <s v="H2301"/>
    <n v="0"/>
    <m/>
    <x v="18"/>
    <x v="3"/>
    <x v="8"/>
    <x v="3"/>
    <s v="OCCIDENTE"/>
    <s v="CALOTO"/>
    <n v="0"/>
    <s v="VEHICULOS"/>
    <x v="3"/>
  </r>
  <r>
    <n v="2110402"/>
    <s v="HUEVO M X 30 CARTON VERDE CANASTA"/>
    <s v="UN"/>
    <n v="7590"/>
    <n v="0"/>
    <s v="S"/>
    <s v="IV82"/>
    <n v="0"/>
    <n v="470"/>
    <s v="HU"/>
    <s v="HUEVO COMERCIAL"/>
    <n v="349.55"/>
    <d v="2026-10-13T00:00:00"/>
    <m/>
    <s v="TAT POPAYAN H2301"/>
    <n v="2110402"/>
    <s v="H2301"/>
    <n v="0"/>
    <m/>
    <x v="18"/>
    <x v="3"/>
    <x v="9"/>
    <x v="3"/>
    <s v="OCCIDENTE"/>
    <s v="CALOTO"/>
    <n v="0"/>
    <s v="VEHICULOS"/>
    <x v="3"/>
  </r>
  <r>
    <n v="2152388"/>
    <s v="HUEVO L X 15 PAGUE 14 PET EN CANASTA."/>
    <s v="UN"/>
    <n v="975"/>
    <n v="0"/>
    <s v="S"/>
    <s v="IV82"/>
    <n v="0"/>
    <n v="550"/>
    <s v="HU"/>
    <s v="HUEVO COMERCIAL"/>
    <n v="538.38"/>
    <d v="2026-10-10T00:00:00"/>
    <m/>
    <s v="TAT POPAYAN H2301"/>
    <n v="2152388"/>
    <s v="H2301"/>
    <n v="0"/>
    <m/>
    <x v="18"/>
    <x v="3"/>
    <x v="8"/>
    <x v="2"/>
    <s v="OCCIDENTE"/>
    <s v="CALOTO"/>
    <n v="0"/>
    <s v="VEHICULOS"/>
    <x v="3"/>
  </r>
  <r>
    <n v="2110302"/>
    <s v="HUEVO L X 30 CARTON VERDE CANASTA"/>
    <s v="UN"/>
    <n v="2930"/>
    <n v="0"/>
    <s v="S"/>
    <s v="IV82"/>
    <n v="0"/>
    <n v="490"/>
    <s v="HU"/>
    <s v="HUEVO COMERCIAL"/>
    <n v="363.24"/>
    <d v="2026-10-13T00:00:00"/>
    <m/>
    <s v="TAT POPAYAN H2302"/>
    <n v="2110302"/>
    <s v="H2302"/>
    <n v="0"/>
    <m/>
    <x v="18"/>
    <x v="3"/>
    <x v="8"/>
    <x v="3"/>
    <s v="OCCIDENTE"/>
    <s v="CALOTO"/>
    <n v="0"/>
    <s v="VEHICULOS"/>
    <x v="3"/>
  </r>
  <r>
    <n v="2110402"/>
    <s v="HUEVO M X 30 CARTON VERDE CANASTA"/>
    <s v="UN"/>
    <n v="915"/>
    <n v="0"/>
    <s v="S"/>
    <s v="IV82"/>
    <n v="0"/>
    <n v="470"/>
    <s v="HU"/>
    <s v="HUEVO COMERCIAL"/>
    <n v="349.55"/>
    <d v="2026-10-10T00:00:00"/>
    <m/>
    <s v="TAT POPAYAN H2302"/>
    <n v="2110402"/>
    <s v="H2302"/>
    <n v="0"/>
    <m/>
    <x v="18"/>
    <x v="3"/>
    <x v="9"/>
    <x v="3"/>
    <s v="OCCIDENTE"/>
    <s v="CALOTO"/>
    <n v="0"/>
    <s v="VEHICULOS"/>
    <x v="3"/>
  </r>
  <r>
    <n v="2152388"/>
    <s v="HUEVO L X 15 PAGUE 14 PET EN CANASTA."/>
    <s v="UN"/>
    <n v="120"/>
    <n v="0"/>
    <s v="S"/>
    <s v="IV82"/>
    <n v="0"/>
    <n v="550"/>
    <s v="HU"/>
    <s v="HUEVO COMERCIAL"/>
    <n v="538.38"/>
    <d v="2026-10-10T00:00:00"/>
    <m/>
    <s v="TAT POPAYAN H2302"/>
    <n v="2152388"/>
    <s v="H2302"/>
    <n v="0"/>
    <m/>
    <x v="18"/>
    <x v="3"/>
    <x v="8"/>
    <x v="2"/>
    <s v="OCCIDENTE"/>
    <s v="CALOTO"/>
    <n v="0"/>
    <s v="VEHICULOS"/>
    <x v="3"/>
  </r>
  <r>
    <n v="2110302"/>
    <s v="HUEVO L X 30 CARTON VERDE CANASTA"/>
    <s v="UN"/>
    <n v="13002"/>
    <n v="0"/>
    <s v="S"/>
    <s v="IV82"/>
    <n v="0"/>
    <n v="490"/>
    <s v="HU"/>
    <s v="HUEVO COMERCIAL"/>
    <n v="363.24"/>
    <d v="2026-10-13T00:00:00"/>
    <m/>
    <s v="TAT POPAYAN H2303"/>
    <n v="2110302"/>
    <s v="H2303"/>
    <n v="0"/>
    <m/>
    <x v="18"/>
    <x v="3"/>
    <x v="8"/>
    <x v="3"/>
    <s v="OCCIDENTE"/>
    <s v="CALOTO"/>
    <n v="0"/>
    <s v="VEHICULOS"/>
    <x v="3"/>
  </r>
  <r>
    <n v="2110402"/>
    <s v="HUEVO M X 30 CARTON VERDE CANASTA"/>
    <s v="UN"/>
    <n v="1440"/>
    <n v="0"/>
    <s v="S"/>
    <s v="IV82"/>
    <n v="0"/>
    <n v="470"/>
    <s v="HU"/>
    <s v="HUEVO COMERCIAL"/>
    <n v="349.55"/>
    <d v="2026-10-10T00:00:00"/>
    <m/>
    <s v="TAT POPAYAN H2303"/>
    <n v="2110402"/>
    <s v="H2303"/>
    <n v="0"/>
    <m/>
    <x v="18"/>
    <x v="3"/>
    <x v="9"/>
    <x v="3"/>
    <s v="OCCIDENTE"/>
    <s v="CALOTO"/>
    <n v="0"/>
    <s v="VEHICULOS"/>
    <x v="3"/>
  </r>
  <r>
    <n v="2152388"/>
    <s v="HUEVO L X 15 PAGUE 14 PET EN CANASTA."/>
    <s v="UN"/>
    <n v="435"/>
    <n v="0"/>
    <s v="S"/>
    <s v="IV82"/>
    <n v="0"/>
    <n v="550"/>
    <s v="HU"/>
    <s v="HUEVO COMERCIAL"/>
    <n v="538.38"/>
    <d v="2026-10-10T00:00:00"/>
    <m/>
    <s v="TAT POPAYAN H2303"/>
    <n v="2152388"/>
    <s v="H2303"/>
    <n v="0"/>
    <m/>
    <x v="18"/>
    <x v="3"/>
    <x v="8"/>
    <x v="2"/>
    <s v="OCCIDENTE"/>
    <s v="CALOTO"/>
    <n v="0"/>
    <s v="VEHICULOS"/>
    <x v="3"/>
  </r>
  <r>
    <n v="2110202"/>
    <s v="HUEVO XL X 30 CARTON VERDE CANASTA"/>
    <s v="UN"/>
    <n v="2700"/>
    <n v="0"/>
    <s v="S"/>
    <s v="IV82"/>
    <n v="0"/>
    <n v="540"/>
    <s v="HU"/>
    <s v="HUEVO COMERCIAL"/>
    <n v="394.26"/>
    <d v="2026-10-13T00:00:00"/>
    <m/>
    <s v="TAT POPAYAN H2304"/>
    <n v="2110202"/>
    <s v="H2304"/>
    <n v="0"/>
    <m/>
    <x v="18"/>
    <x v="3"/>
    <x v="6"/>
    <x v="3"/>
    <s v="OCCIDENTE"/>
    <s v="CALOTO"/>
    <n v="0"/>
    <s v="VEHICULOS"/>
    <x v="3"/>
  </r>
  <r>
    <n v="2110302"/>
    <s v="HUEVO L X 30 CARTON VERDE CANASTA"/>
    <s v="UN"/>
    <n v="3210"/>
    <n v="0"/>
    <s v="S"/>
    <s v="IV82"/>
    <n v="0"/>
    <n v="490"/>
    <s v="HU"/>
    <s v="HUEVO COMERCIAL"/>
    <n v="363.24"/>
    <d v="2026-10-13T00:00:00"/>
    <m/>
    <s v="TAT POPAYAN H2304"/>
    <n v="2110302"/>
    <s v="H2304"/>
    <n v="0"/>
    <m/>
    <x v="18"/>
    <x v="3"/>
    <x v="8"/>
    <x v="3"/>
    <s v="OCCIDENTE"/>
    <s v="CALOTO"/>
    <n v="0"/>
    <s v="VEHICULOS"/>
    <x v="3"/>
  </r>
  <r>
    <n v="2110402"/>
    <s v="HUEVO M X 30 CARTON VERDE CANASTA"/>
    <s v="UN"/>
    <n v="2010"/>
    <n v="0"/>
    <s v="S"/>
    <s v="IV82"/>
    <n v="0"/>
    <n v="470"/>
    <s v="HU"/>
    <s v="HUEVO COMERCIAL"/>
    <n v="349.55"/>
    <d v="2026-10-13T00:00:00"/>
    <m/>
    <s v="TAT POPAYAN H2304"/>
    <n v="2110402"/>
    <s v="H2304"/>
    <n v="0"/>
    <m/>
    <x v="18"/>
    <x v="3"/>
    <x v="9"/>
    <x v="3"/>
    <s v="OCCIDENTE"/>
    <s v="CALOTO"/>
    <n v="0"/>
    <s v="VEHICULOS"/>
    <x v="3"/>
  </r>
  <r>
    <n v="2152388"/>
    <s v="HUEVO L X 15 PAGUE 14 PET EN CANASTA."/>
    <s v="UN"/>
    <n v="750"/>
    <n v="0"/>
    <s v="S"/>
    <s v="IV82"/>
    <n v="0"/>
    <n v="550"/>
    <s v="HU"/>
    <s v="HUEVO COMERCIAL"/>
    <n v="538.38"/>
    <d v="2026-10-10T00:00:00"/>
    <m/>
    <s v="TAT POPAYAN H2304"/>
    <n v="2152388"/>
    <s v="H2304"/>
    <n v="0"/>
    <m/>
    <x v="18"/>
    <x v="3"/>
    <x v="8"/>
    <x v="2"/>
    <s v="OCCIDENTE"/>
    <s v="CALOTO"/>
    <n v="0"/>
    <s v="VEHICULOS"/>
    <x v="3"/>
  </r>
  <r>
    <n v="2010102"/>
    <s v="HUEVO YUMBO X20 CARTON VERDE CANASTA."/>
    <s v="UN"/>
    <n v="60"/>
    <n v="0"/>
    <s v="S"/>
    <s v="IV82"/>
    <n v="0"/>
    <n v="610"/>
    <s v="HU"/>
    <s v="HUEVO COMERCIAL"/>
    <n v="629.67999999999995"/>
    <d v="2026-10-10T00:00:00"/>
    <m/>
    <s v="TAT POPAYAN H2305"/>
    <n v="2010102"/>
    <s v="H2305"/>
    <n v="0"/>
    <m/>
    <x v="18"/>
    <x v="3"/>
    <x v="7"/>
    <x v="3"/>
    <s v="OCCIDENTE"/>
    <s v="CALOTO"/>
    <n v="0"/>
    <s v="VEHICULOS"/>
    <x v="3"/>
  </r>
  <r>
    <n v="2110202"/>
    <s v="HUEVO XL X 30 CARTON VERDE CANASTA"/>
    <s v="UN"/>
    <n v="1270"/>
    <n v="0"/>
    <s v="S"/>
    <s v="IV82"/>
    <n v="0"/>
    <n v="540"/>
    <s v="HU"/>
    <s v="HUEVO COMERCIAL"/>
    <n v="394.26"/>
    <d v="2026-10-10T00:00:00"/>
    <m/>
    <s v="TAT POPAYAN H2305"/>
    <n v="2110202"/>
    <s v="H2305"/>
    <n v="0"/>
    <m/>
    <x v="18"/>
    <x v="3"/>
    <x v="6"/>
    <x v="3"/>
    <s v="OCCIDENTE"/>
    <s v="CALOTO"/>
    <n v="0"/>
    <s v="VEHICULOS"/>
    <x v="3"/>
  </r>
  <r>
    <n v="2110217"/>
    <s v="HUEVO XL X 30 CARTON VERDE AMARRADO CON ETIQUETA CANASTA"/>
    <s v="UN"/>
    <n v="600"/>
    <n v="0"/>
    <s v="S"/>
    <s v="IV82"/>
    <n v="0"/>
    <n v="550"/>
    <s v="HU"/>
    <s v="HUEVO COMERCIAL"/>
    <n v="393.89"/>
    <d v="2026-10-10T00:00:00"/>
    <n v="0"/>
    <s v="TAT POPAYAN H2305"/>
    <n v="2110217"/>
    <s v="H2305"/>
    <n v="0"/>
    <m/>
    <x v="18"/>
    <x v="3"/>
    <x v="6"/>
    <x v="2"/>
    <s v="OCCIDENTE"/>
    <s v="CALOTO"/>
    <n v="0"/>
    <s v="VEHICULOS"/>
    <x v="3"/>
  </r>
  <r>
    <n v="2110302"/>
    <s v="HUEVO L X 30 CARTON VERDE CANASTA"/>
    <s v="UN"/>
    <n v="4590"/>
    <n v="0"/>
    <s v="S"/>
    <s v="IV82"/>
    <n v="0"/>
    <n v="490"/>
    <s v="HU"/>
    <s v="HUEVO COMERCIAL"/>
    <n v="363.24"/>
    <d v="2026-10-13T00:00:00"/>
    <m/>
    <s v="TAT POPAYAN H2305"/>
    <n v="2110302"/>
    <s v="H2305"/>
    <n v="0"/>
    <m/>
    <x v="18"/>
    <x v="3"/>
    <x v="8"/>
    <x v="3"/>
    <s v="OCCIDENTE"/>
    <s v="CALOTO"/>
    <n v="0"/>
    <s v="VEHICULOS"/>
    <x v="3"/>
  </r>
  <r>
    <n v="2110317"/>
    <s v="HUEVO L X 30 CARTON VERDE AMARRADO CON ETIQUETA CANASTA"/>
    <s v="UN"/>
    <n v="540"/>
    <n v="0"/>
    <s v="S"/>
    <s v="IV82"/>
    <n v="0"/>
    <n v="500"/>
    <s v="HU"/>
    <s v="HUEVO COMERCIAL"/>
    <n v="362.98"/>
    <d v="2026-10-10T00:00:00"/>
    <n v="0"/>
    <s v="TAT POPAYAN H2305"/>
    <n v="2110317"/>
    <s v="H2305"/>
    <n v="0"/>
    <m/>
    <x v="18"/>
    <x v="3"/>
    <x v="8"/>
    <x v="2"/>
    <s v="OCCIDENTE"/>
    <s v="CALOTO"/>
    <n v="0"/>
    <s v="VEHICULOS"/>
    <x v="3"/>
  </r>
  <r>
    <n v="2110402"/>
    <s v="HUEVO M X 30 CARTON VERDE CANASTA"/>
    <s v="UN"/>
    <n v="1920"/>
    <n v="0"/>
    <s v="S"/>
    <s v="IV82"/>
    <n v="0"/>
    <n v="470"/>
    <s v="HU"/>
    <s v="HUEVO COMERCIAL"/>
    <n v="349.55"/>
    <d v="2026-10-10T00:00:00"/>
    <m/>
    <s v="TAT POPAYAN H2305"/>
    <n v="2110402"/>
    <s v="H2305"/>
    <n v="0"/>
    <m/>
    <x v="18"/>
    <x v="3"/>
    <x v="9"/>
    <x v="3"/>
    <s v="OCCIDENTE"/>
    <s v="CALOTO"/>
    <n v="0"/>
    <s v="VEHICULOS"/>
    <x v="3"/>
  </r>
  <r>
    <n v="2152388"/>
    <s v="HUEVO L X 15 PAGUE 14 PET EN CANASTA."/>
    <s v="UN"/>
    <n v="210"/>
    <n v="0"/>
    <s v="S"/>
    <s v="IV82"/>
    <n v="0"/>
    <n v="550"/>
    <s v="HU"/>
    <s v="HUEVO COMERCIAL"/>
    <n v="538.38"/>
    <d v="2026-10-10T00:00:00"/>
    <m/>
    <s v="TAT POPAYAN H2305"/>
    <n v="2152388"/>
    <s v="H2305"/>
    <n v="0"/>
    <m/>
    <x v="18"/>
    <x v="3"/>
    <x v="8"/>
    <x v="2"/>
    <s v="OCCIDENTE"/>
    <s v="CALOTO"/>
    <n v="0"/>
    <s v="VEHICULOS"/>
    <x v="3"/>
  </r>
  <r>
    <n v="2010102"/>
    <s v="HUEVO YUMBO X20 CARTON VERDE CANASTA."/>
    <s v="UN"/>
    <n v="117"/>
    <n v="0"/>
    <s v="S"/>
    <s v="IV82"/>
    <n v="0"/>
    <n v="610"/>
    <s v="HU"/>
    <s v="HUEVO COMERCIAL"/>
    <n v="629.67999999999995"/>
    <d v="2026-10-09T00:00:00"/>
    <m/>
    <s v="TAT POPAYAN H2306"/>
    <n v="2010102"/>
    <s v="H2306"/>
    <n v="0"/>
    <m/>
    <x v="18"/>
    <x v="3"/>
    <x v="7"/>
    <x v="3"/>
    <s v="OCCIDENTE"/>
    <s v="CALOTO"/>
    <n v="0"/>
    <s v="VEHICULOS"/>
    <x v="3"/>
  </r>
  <r>
    <n v="2110202"/>
    <s v="HUEVO XL X 30 CARTON VERDE CANASTA"/>
    <s v="UN"/>
    <n v="2240"/>
    <n v="0"/>
    <s v="S"/>
    <s v="IV82"/>
    <n v="0"/>
    <n v="540"/>
    <s v="HU"/>
    <s v="HUEVO COMERCIAL"/>
    <n v="394.26"/>
    <d v="2026-10-10T00:00:00"/>
    <m/>
    <s v="TAT POPAYAN H2306"/>
    <n v="2110202"/>
    <s v="H2306"/>
    <n v="0"/>
    <m/>
    <x v="18"/>
    <x v="3"/>
    <x v="6"/>
    <x v="3"/>
    <s v="OCCIDENTE"/>
    <s v="CALOTO"/>
    <n v="0"/>
    <s v="VEHICULOS"/>
    <x v="3"/>
  </r>
  <r>
    <n v="2110302"/>
    <s v="HUEVO L X 30 CARTON VERDE CANASTA"/>
    <s v="UN"/>
    <n v="2157"/>
    <n v="0"/>
    <s v="S"/>
    <s v="IV82"/>
    <n v="0"/>
    <n v="490"/>
    <s v="HU"/>
    <s v="HUEVO COMERCIAL"/>
    <n v="363.24"/>
    <d v="2026-10-10T00:00:00"/>
    <m/>
    <s v="TAT POPAYAN H2306"/>
    <n v="2110302"/>
    <s v="H2306"/>
    <n v="0"/>
    <m/>
    <x v="18"/>
    <x v="3"/>
    <x v="8"/>
    <x v="3"/>
    <s v="OCCIDENTE"/>
    <s v="CALOTO"/>
    <n v="0"/>
    <s v="VEHICULOS"/>
    <x v="3"/>
  </r>
  <r>
    <n v="2110402"/>
    <s v="HUEVO M X 30 CARTON VERDE CANASTA"/>
    <s v="UN"/>
    <n v="1191"/>
    <n v="0"/>
    <s v="S"/>
    <s v="IV82"/>
    <n v="0"/>
    <n v="470"/>
    <s v="HU"/>
    <s v="HUEVO COMERCIAL"/>
    <n v="349.55"/>
    <d v="2026-10-10T00:00:00"/>
    <m/>
    <s v="TAT POPAYAN H2306"/>
    <n v="2110402"/>
    <s v="H2306"/>
    <n v="0"/>
    <m/>
    <x v="18"/>
    <x v="3"/>
    <x v="9"/>
    <x v="3"/>
    <s v="OCCIDENTE"/>
    <s v="CALOTO"/>
    <n v="0"/>
    <s v="VEHICULOS"/>
    <x v="3"/>
  </r>
  <r>
    <n v="2152388"/>
    <s v="HUEVO L X 15 PAGUE 14 PET EN CANASTA."/>
    <s v="UN"/>
    <n v="465"/>
    <n v="0"/>
    <s v="S"/>
    <s v="IV82"/>
    <n v="0"/>
    <n v="550"/>
    <s v="HU"/>
    <s v="HUEVO COMERCIAL"/>
    <n v="538.38"/>
    <d v="2026-10-10T00:00:00"/>
    <m/>
    <s v="TAT POPAYAN H2306"/>
    <n v="2152388"/>
    <s v="H2306"/>
    <n v="0"/>
    <m/>
    <x v="18"/>
    <x v="3"/>
    <x v="8"/>
    <x v="2"/>
    <s v="OCCIDENTE"/>
    <s v="CALOTO"/>
    <n v="0"/>
    <s v="VEHICULOS"/>
    <x v="3"/>
  </r>
  <r>
    <n v="2110202"/>
    <s v="HUEVO XL X 30 CARTON VERDE CANASTA"/>
    <s v="UN"/>
    <n v="720"/>
    <n v="0"/>
    <s v="S"/>
    <s v="IV82"/>
    <n v="0"/>
    <n v="540"/>
    <s v="HU"/>
    <s v="HUEVO COMERCIAL"/>
    <n v="394.26"/>
    <d v="2026-10-10T00:00:00"/>
    <m/>
    <s v="TAT POPAYAN H2307"/>
    <n v="2110202"/>
    <s v="H2307"/>
    <n v="0"/>
    <m/>
    <x v="18"/>
    <x v="3"/>
    <x v="6"/>
    <x v="3"/>
    <s v="OCCIDENTE"/>
    <s v="CALOTO"/>
    <n v="0"/>
    <s v="VEHICULOS"/>
    <x v="3"/>
  </r>
  <r>
    <n v="2110402"/>
    <s v="HUEVO M X 30 CARTON VERDE CANASTA"/>
    <s v="UN"/>
    <n v="3690"/>
    <n v="0"/>
    <s v="S"/>
    <s v="IV82"/>
    <n v="0"/>
    <n v="470"/>
    <s v="HU"/>
    <s v="HUEVO COMERCIAL"/>
    <n v="349.55"/>
    <d v="2026-10-13T00:00:00"/>
    <m/>
    <s v="TAT POPAYAN H2307"/>
    <n v="2110402"/>
    <s v="H2307"/>
    <n v="0"/>
    <m/>
    <x v="18"/>
    <x v="3"/>
    <x v="9"/>
    <x v="3"/>
    <s v="OCCIDENTE"/>
    <s v="CALOTO"/>
    <n v="0"/>
    <s v="VEHICULOS"/>
    <x v="3"/>
  </r>
  <r>
    <n v="2112207"/>
    <s v="HUEVO XL X 15 PET CANASTA"/>
    <s v="UN"/>
    <n v="30"/>
    <n v="0"/>
    <s v="S"/>
    <s v="IV82"/>
    <n v="0"/>
    <n v="640"/>
    <s v="HU"/>
    <s v="HUEVO COMERCIAL"/>
    <n v="599.67999999999995"/>
    <d v="2026-10-10T00:00:00"/>
    <m/>
    <s v="TAT POPAYAN H2307"/>
    <n v="2112207"/>
    <s v="H2307"/>
    <n v="0"/>
    <m/>
    <x v="18"/>
    <x v="3"/>
    <x v="6"/>
    <x v="2"/>
    <s v="OCCIDENTE"/>
    <s v="CALOTO"/>
    <s v="TAT"/>
    <s v="VEHICULOS"/>
    <x v="3"/>
  </r>
  <r>
    <n v="2152388"/>
    <s v="HUEVO L X 15 PAGUE 14 PET EN CANASTA."/>
    <s v="UN"/>
    <n v="450"/>
    <n v="0"/>
    <s v="S"/>
    <s v="IV82"/>
    <n v="0"/>
    <n v="550"/>
    <s v="HU"/>
    <s v="HUEVO COMERCIAL"/>
    <n v="538.38"/>
    <d v="2026-10-10T00:00:00"/>
    <m/>
    <s v="TAT POPAYAN H2307"/>
    <n v="2152388"/>
    <s v="H2307"/>
    <n v="0"/>
    <m/>
    <x v="18"/>
    <x v="3"/>
    <x v="8"/>
    <x v="2"/>
    <s v="OCCIDENTE"/>
    <s v="CALOTO"/>
    <n v="0"/>
    <s v="VEHICULOS"/>
    <x v="3"/>
  </r>
  <r>
    <n v="2110202"/>
    <s v="HUEVO XL X 30 CARTON VERDE CANASTA"/>
    <s v="UN"/>
    <n v="540"/>
    <n v="0"/>
    <s v="S"/>
    <s v="IV82"/>
    <n v="0"/>
    <n v="540"/>
    <s v="HU"/>
    <s v="HUEVO COMERCIAL"/>
    <n v="394.26"/>
    <d v="2026-10-10T00:00:00"/>
    <m/>
    <s v="TAT POPAYAN H2308"/>
    <n v="2110202"/>
    <s v="H2308"/>
    <n v="0"/>
    <m/>
    <x v="18"/>
    <x v="3"/>
    <x v="6"/>
    <x v="3"/>
    <s v="OCCIDENTE"/>
    <s v="CALOTO"/>
    <n v="0"/>
    <s v="VEHICULOS"/>
    <x v="3"/>
  </r>
  <r>
    <n v="2110302"/>
    <s v="HUEVO L X 30 CARTON VERDE CANASTA"/>
    <s v="UN"/>
    <n v="1440"/>
    <n v="0"/>
    <s v="S"/>
    <s v="IV82"/>
    <n v="0"/>
    <n v="490"/>
    <s v="HU"/>
    <s v="HUEVO COMERCIAL"/>
    <n v="363.24"/>
    <d v="2026-10-13T00:00:00"/>
    <m/>
    <s v="TAT POPAYAN H2308"/>
    <n v="2110302"/>
    <s v="H2308"/>
    <n v="0"/>
    <m/>
    <x v="18"/>
    <x v="3"/>
    <x v="8"/>
    <x v="3"/>
    <s v="OCCIDENTE"/>
    <s v="CALOTO"/>
    <n v="0"/>
    <s v="VEHICULOS"/>
    <x v="3"/>
  </r>
  <r>
    <n v="2110317"/>
    <s v="HUEVO L X 30 CARTON VERDE AMARRADO CON ETIQUETA CANASTA"/>
    <s v="UN"/>
    <n v="900"/>
    <n v="0"/>
    <s v="S"/>
    <s v="IV82"/>
    <n v="0"/>
    <n v="500"/>
    <s v="HU"/>
    <s v="HUEVO COMERCIAL"/>
    <n v="362.98"/>
    <d v="2026-10-10T00:00:00"/>
    <n v="0"/>
    <s v="TAT POPAYAN H2308"/>
    <n v="2110317"/>
    <s v="H2308"/>
    <n v="0"/>
    <m/>
    <x v="18"/>
    <x v="3"/>
    <x v="8"/>
    <x v="2"/>
    <s v="OCCIDENTE"/>
    <s v="CALOTO"/>
    <n v="0"/>
    <s v="VEHICULOS"/>
    <x v="3"/>
  </r>
  <r>
    <n v="2110402"/>
    <s v="HUEVO M X 30 CARTON VERDE CANASTA"/>
    <s v="UN"/>
    <n v="3052"/>
    <n v="0"/>
    <s v="S"/>
    <s v="IV82"/>
    <n v="0"/>
    <n v="470"/>
    <s v="HU"/>
    <s v="HUEVO COMERCIAL"/>
    <n v="349.55"/>
    <d v="2026-10-10T00:00:00"/>
    <m/>
    <s v="TAT POPAYAN H2308"/>
    <n v="2110402"/>
    <s v="H2308"/>
    <n v="0"/>
    <m/>
    <x v="18"/>
    <x v="3"/>
    <x v="9"/>
    <x v="3"/>
    <s v="OCCIDENTE"/>
    <s v="CALOTO"/>
    <n v="0"/>
    <s v="VEHICULOS"/>
    <x v="3"/>
  </r>
  <r>
    <n v="2112207"/>
    <s v="HUEVO XL X 15 PET CANASTA"/>
    <s v="UN"/>
    <n v="180"/>
    <n v="0"/>
    <s v="S"/>
    <s v="IV82"/>
    <n v="0"/>
    <n v="640"/>
    <s v="HU"/>
    <s v="HUEVO COMERCIAL"/>
    <n v="599.67999999999995"/>
    <d v="2026-10-07T00:00:00"/>
    <m/>
    <s v="TAT POPAYAN H2308"/>
    <n v="2112207"/>
    <s v="H2308"/>
    <n v="0"/>
    <m/>
    <x v="18"/>
    <x v="3"/>
    <x v="6"/>
    <x v="2"/>
    <s v="OCCIDENTE"/>
    <s v="CALOTO"/>
    <s v="TAT"/>
    <s v="VEHICULOS"/>
    <x v="3"/>
  </r>
  <r>
    <n v="2152388"/>
    <s v="HUEVO L X 15 PAGUE 14 PET EN CANASTA."/>
    <s v="UN"/>
    <n v="360"/>
    <n v="0"/>
    <s v="S"/>
    <s v="IV82"/>
    <n v="0"/>
    <n v="550"/>
    <s v="HU"/>
    <s v="HUEVO COMERCIAL"/>
    <n v="538.38"/>
    <d v="2026-10-10T00:00:00"/>
    <m/>
    <s v="TAT POPAYAN H2308"/>
    <n v="2152388"/>
    <s v="H2308"/>
    <n v="0"/>
    <m/>
    <x v="18"/>
    <x v="3"/>
    <x v="8"/>
    <x v="2"/>
    <s v="OCCIDENTE"/>
    <s v="CALOTO"/>
    <n v="0"/>
    <s v="VEHICULOS"/>
    <x v="3"/>
  </r>
  <r>
    <n v="2110202"/>
    <s v="HUEVO XL X 30 CARTON VERDE CANASTA"/>
    <s v="UN"/>
    <n v="540"/>
    <n v="0"/>
    <s v="S"/>
    <s v="IV82"/>
    <n v="0"/>
    <n v="540"/>
    <s v="HU"/>
    <s v="HUEVO COMERCIAL"/>
    <n v="384.46472049689442"/>
    <d v="2026-10-10T00:00:00"/>
    <m/>
    <s v="TAT POPAYAN H2309"/>
    <n v="2110202"/>
    <s v="H2309"/>
    <n v="0"/>
    <m/>
    <x v="18"/>
    <x v="3"/>
    <x v="6"/>
    <x v="3"/>
    <s v="OCCIDENTE"/>
    <s v="CALOTO"/>
    <n v="0"/>
    <s v="VEHICULOS"/>
    <x v="3"/>
  </r>
  <r>
    <n v="2110302"/>
    <s v="HUEVO L X 30 CARTON VERDE CANASTA"/>
    <s v="UN"/>
    <n v="823"/>
    <n v="0"/>
    <s v="S"/>
    <s v="IV82"/>
    <n v="0"/>
    <n v="490"/>
    <s v="HU"/>
    <s v="HUEVO COMERCIAL"/>
    <n v="363.24"/>
    <d v="2026-10-10T00:00:00"/>
    <m/>
    <s v="TAT POPAYAN H2309"/>
    <n v="2110302"/>
    <s v="H2309"/>
    <n v="0"/>
    <m/>
    <x v="18"/>
    <x v="3"/>
    <x v="8"/>
    <x v="3"/>
    <s v="OCCIDENTE"/>
    <s v="CALOTO"/>
    <n v="0"/>
    <s v="VEHICULOS"/>
    <x v="3"/>
  </r>
  <r>
    <n v="2110402"/>
    <s v="HUEVO M X 30 CARTON VERDE CANASTA"/>
    <s v="UN"/>
    <n v="3195"/>
    <n v="0"/>
    <s v="S"/>
    <s v="IV82"/>
    <n v="0"/>
    <n v="470"/>
    <s v="HU"/>
    <s v="HUEVO COMERCIAL"/>
    <n v="349.55"/>
    <d v="2026-10-10T00:00:00"/>
    <m/>
    <s v="TAT POPAYAN H2309"/>
    <n v="2110402"/>
    <s v="H2309"/>
    <n v="0"/>
    <m/>
    <x v="18"/>
    <x v="3"/>
    <x v="9"/>
    <x v="3"/>
    <s v="OCCIDENTE"/>
    <s v="CALOTO"/>
    <n v="0"/>
    <s v="VEHICULOS"/>
    <x v="3"/>
  </r>
  <r>
    <n v="2152388"/>
    <s v="HUEVO L X 15 PAGUE 14 PET EN CANASTA."/>
    <s v="UN"/>
    <n v="360"/>
    <n v="0"/>
    <s v="S"/>
    <s v="IV82"/>
    <n v="0"/>
    <n v="550"/>
    <s v="HU"/>
    <s v="HUEVO COMERCIAL"/>
    <n v="538.38"/>
    <d v="2026-10-10T00:00:00"/>
    <m/>
    <s v="TAT POPAYAN H2309"/>
    <n v="2152388"/>
    <s v="H2309"/>
    <n v="0"/>
    <m/>
    <x v="18"/>
    <x v="3"/>
    <x v="8"/>
    <x v="2"/>
    <s v="OCCIDENTE"/>
    <s v="CALOTO"/>
    <n v="0"/>
    <s v="VEHICULOS"/>
    <x v="3"/>
  </r>
  <r>
    <n v="2010102"/>
    <s v="HUEVO YUMBO X20 CARTON VERDE CANASTA."/>
    <s v="UN"/>
    <n v="1955"/>
    <n v="0"/>
    <s v="S"/>
    <s v="IV82"/>
    <n v="0"/>
    <n v="610"/>
    <s v="HU"/>
    <s v="HUEVO COMERCIAL"/>
    <n v="629.67999999999995"/>
    <d v="2026-10-10T00:00:00"/>
    <m/>
    <s v="TAT POPAYAN H2310"/>
    <n v="2010102"/>
    <s v="H2310"/>
    <n v="0"/>
    <m/>
    <x v="18"/>
    <x v="3"/>
    <x v="7"/>
    <x v="3"/>
    <s v="OCCIDENTE"/>
    <s v="CALOTO"/>
    <n v="0"/>
    <s v="VEHICULOS"/>
    <x v="3"/>
  </r>
  <r>
    <n v="2110202"/>
    <s v="HUEVO XL X 30 CARTON VERDE CANASTA"/>
    <s v="UN"/>
    <n v="673"/>
    <n v="0"/>
    <s v="S"/>
    <s v="IV82"/>
    <n v="0"/>
    <n v="540"/>
    <s v="HU"/>
    <s v="HUEVO COMERCIAL"/>
    <n v="394.26"/>
    <d v="2026-10-10T00:00:00"/>
    <m/>
    <s v="TAT POPAYAN H2310"/>
    <n v="2110202"/>
    <s v="H2310"/>
    <n v="0"/>
    <m/>
    <x v="18"/>
    <x v="3"/>
    <x v="6"/>
    <x v="3"/>
    <s v="OCCIDENTE"/>
    <s v="CALOTO"/>
    <n v="0"/>
    <s v="VEHICULOS"/>
    <x v="3"/>
  </r>
  <r>
    <n v="2110302"/>
    <s v="HUEVO L X 30 CARTON VERDE CANASTA"/>
    <s v="UN"/>
    <n v="179"/>
    <n v="0"/>
    <s v="S"/>
    <s v="IV82"/>
    <n v="0"/>
    <n v="490"/>
    <s v="HU"/>
    <s v="HUEVO COMERCIAL"/>
    <n v="363.24"/>
    <d v="2026-10-10T00:00:00"/>
    <m/>
    <s v="TAT POPAYAN H2310"/>
    <n v="2110302"/>
    <s v="H2310"/>
    <n v="0"/>
    <m/>
    <x v="18"/>
    <x v="3"/>
    <x v="8"/>
    <x v="3"/>
    <s v="OCCIDENTE"/>
    <s v="CALOTO"/>
    <n v="0"/>
    <s v="VEHICULOS"/>
    <x v="3"/>
  </r>
  <r>
    <n v="2110402"/>
    <s v="HUEVO M X 30 CARTON VERDE CANASTA"/>
    <s v="UN"/>
    <n v="960"/>
    <n v="0"/>
    <s v="S"/>
    <s v="IV82"/>
    <n v="0"/>
    <n v="470"/>
    <s v="HU"/>
    <s v="HUEVO COMERCIAL"/>
    <n v="349.55"/>
    <d v="2026-10-10T00:00:00"/>
    <m/>
    <s v="TAT POPAYAN H2310"/>
    <n v="2110402"/>
    <s v="H2310"/>
    <n v="0"/>
    <m/>
    <x v="18"/>
    <x v="3"/>
    <x v="9"/>
    <x v="3"/>
    <s v="OCCIDENTE"/>
    <s v="CALOTO"/>
    <n v="0"/>
    <s v="VEHICULOS"/>
    <x v="3"/>
  </r>
  <r>
    <n v="2112207"/>
    <s v="HUEVO XL X 15 PET CANASTA"/>
    <s v="UN"/>
    <n v="390"/>
    <n v="0"/>
    <s v="S"/>
    <s v="IV82"/>
    <n v="0"/>
    <n v="640"/>
    <s v="HU"/>
    <s v="HUEVO COMERCIAL"/>
    <n v="599.67999999999995"/>
    <d v="2026-10-10T00:00:00"/>
    <m/>
    <s v="TAT POPAYAN H2310"/>
    <n v="2112207"/>
    <s v="H2310"/>
    <n v="0"/>
    <m/>
    <x v="18"/>
    <x v="3"/>
    <x v="6"/>
    <x v="2"/>
    <s v="OCCIDENTE"/>
    <s v="CALOTO"/>
    <s v="TAT"/>
    <s v="VEHICULOS"/>
    <x v="3"/>
  </r>
  <r>
    <n v="2152388"/>
    <s v="HUEVO L X 15 PAGUE 14 PET EN CANASTA."/>
    <s v="UN"/>
    <n v="2535"/>
    <n v="0"/>
    <s v="S"/>
    <s v="IV82"/>
    <n v="0"/>
    <n v="550"/>
    <s v="HU"/>
    <s v="HUEVO COMERCIAL"/>
    <n v="538.38"/>
    <d v="2026-10-10T00:00:00"/>
    <m/>
    <s v="TAT POPAYAN H2310"/>
    <n v="2152388"/>
    <s v="H2310"/>
    <n v="0"/>
    <m/>
    <x v="18"/>
    <x v="3"/>
    <x v="8"/>
    <x v="2"/>
    <s v="OCCIDENTE"/>
    <s v="CALOTO"/>
    <n v="0"/>
    <s v="VEHICULOS"/>
    <x v="3"/>
  </r>
  <r>
    <n v="2110202"/>
    <s v="HUEVO XL X 30 CARTON VERDE CANASTA"/>
    <s v="UN"/>
    <n v="473"/>
    <n v="0"/>
    <s v="S"/>
    <s v="IV82"/>
    <n v="0"/>
    <n v="540"/>
    <s v="HU"/>
    <s v="HUEVO COMERCIAL"/>
    <n v="394.26"/>
    <d v="2026-10-10T00:00:00"/>
    <m/>
    <s v="TAT POPAYAN H2312"/>
    <n v="2110202"/>
    <s v="H2312"/>
    <n v="0"/>
    <m/>
    <x v="18"/>
    <x v="3"/>
    <x v="6"/>
    <x v="3"/>
    <s v="OCCIDENTE"/>
    <s v="CALOTO"/>
    <n v="0"/>
    <s v="VEHICULOS"/>
    <x v="3"/>
  </r>
  <r>
    <n v="2110302"/>
    <s v="HUEVO L X 30 CARTON VERDE CANASTA"/>
    <s v="UN"/>
    <n v="2190"/>
    <n v="0"/>
    <s v="S"/>
    <s v="IV82"/>
    <n v="0"/>
    <n v="490"/>
    <s v="HU"/>
    <s v="HUEVO COMERCIAL"/>
    <n v="363.24"/>
    <d v="2026-10-13T00:00:00"/>
    <m/>
    <s v="TAT POPAYAN H2312"/>
    <n v="2110302"/>
    <s v="H2312"/>
    <n v="0"/>
    <m/>
    <x v="18"/>
    <x v="3"/>
    <x v="8"/>
    <x v="3"/>
    <s v="OCCIDENTE"/>
    <s v="CALOTO"/>
    <n v="0"/>
    <s v="VEHICULOS"/>
    <x v="3"/>
  </r>
  <r>
    <n v="2110402"/>
    <s v="HUEVO M X 30 CARTON VERDE CANASTA"/>
    <s v="UN"/>
    <n v="610"/>
    <n v="0"/>
    <s v="S"/>
    <s v="IV82"/>
    <n v="0"/>
    <n v="470"/>
    <s v="HU"/>
    <s v="HUEVO COMERCIAL"/>
    <n v="349.55"/>
    <d v="2026-10-10T00:00:00"/>
    <m/>
    <s v="TAT POPAYAN H2312"/>
    <n v="2110402"/>
    <s v="H2312"/>
    <n v="0"/>
    <m/>
    <x v="18"/>
    <x v="3"/>
    <x v="9"/>
    <x v="3"/>
    <s v="OCCIDENTE"/>
    <s v="CALOTO"/>
    <n v="0"/>
    <s v="VEHICULOS"/>
    <x v="3"/>
  </r>
  <r>
    <n v="2152388"/>
    <s v="HUEVO L X 15 PAGUE 14 PET EN CANASTA."/>
    <s v="UN"/>
    <n v="390"/>
    <n v="0"/>
    <s v="S"/>
    <s v="IV82"/>
    <n v="0"/>
    <n v="550"/>
    <s v="HU"/>
    <s v="HUEVO COMERCIAL"/>
    <n v="538.38"/>
    <d v="2026-10-13T00:00:00"/>
    <m/>
    <s v="TAT POPAYAN H2312"/>
    <n v="2152388"/>
    <s v="H2312"/>
    <n v="0"/>
    <m/>
    <x v="18"/>
    <x v="3"/>
    <x v="8"/>
    <x v="2"/>
    <s v="OCCIDENTE"/>
    <s v="CALOTO"/>
    <n v="0"/>
    <s v="VEHICULOS"/>
    <x v="3"/>
  </r>
  <r>
    <n v="2110402"/>
    <s v="HUEVO M X 30 CARTON VERDE CANASTA"/>
    <s v="UN"/>
    <n v="11940"/>
    <n v="0"/>
    <s v="S"/>
    <s v="IV82"/>
    <n v="0"/>
    <n v="470"/>
    <s v="HU"/>
    <s v="HUEVO COMERCIAL"/>
    <n v="349.55"/>
    <d v="2026-10-13T00:00:00"/>
    <m/>
    <s v="TAT POPAYAN H2313"/>
    <n v="2110402"/>
    <s v="H2313"/>
    <n v="0"/>
    <m/>
    <x v="18"/>
    <x v="3"/>
    <x v="9"/>
    <x v="3"/>
    <s v="OCCIDENTE"/>
    <s v="CALOTO"/>
    <n v="0"/>
    <s v="VEHICULOS"/>
    <x v="3"/>
  </r>
  <r>
    <n v="2112207"/>
    <s v="HUEVO XL X 15 PET CANASTA"/>
    <s v="UN"/>
    <n v="15"/>
    <n v="0"/>
    <s v="S"/>
    <s v="IV82"/>
    <n v="0"/>
    <n v="640"/>
    <s v="HU"/>
    <s v="HUEVO COMERCIAL"/>
    <n v="599.67999999999995"/>
    <d v="2026-10-09T00:00:00"/>
    <m/>
    <s v="TAT POPAYAN H2313"/>
    <n v="2112207"/>
    <s v="H2313"/>
    <n v="0"/>
    <m/>
    <x v="18"/>
    <x v="3"/>
    <x v="6"/>
    <x v="2"/>
    <s v="OCCIDENTE"/>
    <s v="CALOTO"/>
    <s v="TAT"/>
    <s v="VEHICULOS"/>
    <x v="3"/>
  </r>
  <r>
    <n v="2010102"/>
    <s v="HUEVO YUMBO X20 CARTON VERDE CANASTA."/>
    <s v="UN"/>
    <n v="240"/>
    <n v="0"/>
    <s v="S"/>
    <s v="IV82"/>
    <n v="0"/>
    <n v="610"/>
    <s v="HU"/>
    <s v="HUEVO COMERCIAL"/>
    <n v="629.67999999999995"/>
    <d v="2026-10-10T00:00:00"/>
    <m/>
    <s v="TAT POPAYAN H2314"/>
    <n v="2010102"/>
    <s v="H2314"/>
    <n v="0"/>
    <m/>
    <x v="18"/>
    <x v="3"/>
    <x v="7"/>
    <x v="3"/>
    <s v="OCCIDENTE"/>
    <s v="CALOTO"/>
    <n v="0"/>
    <s v="VEHICULOS"/>
    <x v="3"/>
  </r>
  <r>
    <n v="2110202"/>
    <s v="HUEVO XL X 30 CARTON VERDE CANASTA"/>
    <s v="UN"/>
    <n v="60"/>
    <n v="0"/>
    <s v="S"/>
    <s v="IV82"/>
    <n v="0"/>
    <n v="540"/>
    <s v="HU"/>
    <s v="HUEVO COMERCIAL"/>
    <n v="394.26"/>
    <d v="2026-10-10T00:00:00"/>
    <m/>
    <s v="TAT POPAYAN H2314"/>
    <n v="2110202"/>
    <s v="H2314"/>
    <n v="0"/>
    <m/>
    <x v="18"/>
    <x v="3"/>
    <x v="6"/>
    <x v="3"/>
    <s v="OCCIDENTE"/>
    <s v="CALOTO"/>
    <n v="0"/>
    <s v="VEHICULOS"/>
    <x v="3"/>
  </r>
  <r>
    <n v="2110302"/>
    <s v="HUEVO L X 30 CARTON VERDE CANASTA"/>
    <s v="UN"/>
    <n v="16890"/>
    <n v="0"/>
    <s v="S"/>
    <s v="IV82"/>
    <n v="0"/>
    <n v="490"/>
    <s v="HU"/>
    <s v="HUEVO COMERCIAL"/>
    <n v="363.24"/>
    <d v="2026-10-13T00:00:00"/>
    <m/>
    <s v="TAT POPAYAN H2314"/>
    <n v="2110302"/>
    <s v="H2314"/>
    <n v="0"/>
    <m/>
    <x v="18"/>
    <x v="3"/>
    <x v="8"/>
    <x v="3"/>
    <s v="OCCIDENTE"/>
    <s v="CALOTO"/>
    <n v="0"/>
    <s v="VEHICULOS"/>
    <x v="3"/>
  </r>
  <r>
    <n v="2152388"/>
    <s v="HUEVO L X 15 PAGUE 14 PET EN CANASTA."/>
    <s v="UN"/>
    <n v="135"/>
    <n v="0"/>
    <s v="S"/>
    <s v="IV82"/>
    <n v="0"/>
    <n v="550"/>
    <s v="HU"/>
    <s v="HUEVO COMERCIAL"/>
    <n v="538.38"/>
    <d v="2026-10-10T00:00:00"/>
    <m/>
    <s v="TAT POPAYAN H2314"/>
    <n v="2152388"/>
    <s v="H2314"/>
    <n v="0"/>
    <m/>
    <x v="18"/>
    <x v="3"/>
    <x v="8"/>
    <x v="2"/>
    <s v="OCCIDENTE"/>
    <s v="CALOTO"/>
    <n v="0"/>
    <s v="VEHICULOS"/>
    <x v="3"/>
  </r>
  <r>
    <n v="2010102"/>
    <s v="HUEVO YUMBO X20 CARTON VERDE CANASTA."/>
    <s v="UN"/>
    <n v="10"/>
    <n v="0"/>
    <s v="S"/>
    <s v="IV82"/>
    <n v="0"/>
    <n v="610"/>
    <s v="HU"/>
    <s v="HUEVO COMERCIAL"/>
    <n v="629.67999999999995"/>
    <d v="2026-10-05T00:00:00"/>
    <m/>
    <s v="TAT MEDELLIN H3002"/>
    <n v="2010102"/>
    <s v="H3002"/>
    <n v="0"/>
    <m/>
    <x v="19"/>
    <x v="3"/>
    <x v="7"/>
    <x v="3"/>
    <s v="OCCIDENTE"/>
    <s v="CALOTO"/>
    <n v="0"/>
    <s v="VEHICULOS"/>
    <x v="3"/>
  </r>
  <r>
    <n v="2110202"/>
    <s v="HUEVO XL X 30 CARTON VERDE CANASTA"/>
    <s v="UN"/>
    <n v="6"/>
    <n v="0"/>
    <s v="S"/>
    <s v="IV82"/>
    <n v="0"/>
    <n v="550"/>
    <s v="HU"/>
    <s v="HUEVO COMERCIAL"/>
    <n v="394.25963443612028"/>
    <d v="2026-10-05T00:00:00"/>
    <m/>
    <s v="TAT MEDELLIN H3002"/>
    <n v="2110202"/>
    <s v="H3002"/>
    <n v="0"/>
    <m/>
    <x v="19"/>
    <x v="3"/>
    <x v="6"/>
    <x v="3"/>
    <s v="OCCIDENTE"/>
    <s v="CALOTO"/>
    <n v="0"/>
    <s v="VEHICULOS"/>
    <x v="3"/>
  </r>
  <r>
    <n v="152384"/>
    <s v="HUEVO L X 15 PAGUE 14 PET CAJA X 300."/>
    <s v="UN"/>
    <n v="810"/>
    <n v="0"/>
    <s v="S"/>
    <s v="IV82"/>
    <n v="0"/>
    <n v="550"/>
    <s v="HU"/>
    <s v="HUEVO COMERCIAL"/>
    <n v="504.4"/>
    <d v="2026-10-10T00:00:00"/>
    <m/>
    <s v="TAT MEDELLIN H3003"/>
    <n v="152384"/>
    <s v="H3003"/>
    <n v="0"/>
    <m/>
    <x v="19"/>
    <x v="3"/>
    <x v="8"/>
    <x v="2"/>
    <s v="OCCIDENTE"/>
    <s v="CALOTO"/>
    <n v="0"/>
    <s v="VEHICULOS"/>
    <x v="3"/>
  </r>
  <r>
    <n v="2010102"/>
    <s v="HUEVO YUMBO X20 CARTON VERDE CANASTA."/>
    <s v="UN"/>
    <n v="272"/>
    <n v="0"/>
    <s v="S"/>
    <s v="IV82"/>
    <n v="0"/>
    <n v="610"/>
    <s v="HU"/>
    <s v="HUEVO COMERCIAL"/>
    <n v="629.67999999999995"/>
    <d v="2026-10-13T00:00:00"/>
    <m/>
    <s v="TAT MEDELLIN H3003"/>
    <n v="2010102"/>
    <s v="H3003"/>
    <n v="0"/>
    <m/>
    <x v="19"/>
    <x v="3"/>
    <x v="7"/>
    <x v="3"/>
    <s v="OCCIDENTE"/>
    <s v="CALOTO"/>
    <n v="0"/>
    <s v="VEHICULOS"/>
    <x v="3"/>
  </r>
  <r>
    <n v="2110202"/>
    <s v="HUEVO XL X 30 CARTON VERDE CANASTA"/>
    <s v="UN"/>
    <n v="6378"/>
    <n v="0"/>
    <s v="S"/>
    <s v="IV82"/>
    <n v="0"/>
    <n v="550"/>
    <s v="HU"/>
    <s v="HUEVO COMERCIAL"/>
    <n v="394.2599989897376"/>
    <d v="2026-10-13T00:00:00"/>
    <m/>
    <s v="TAT MEDELLIN H3003"/>
    <n v="2110202"/>
    <s v="H3003"/>
    <n v="0"/>
    <m/>
    <x v="19"/>
    <x v="3"/>
    <x v="6"/>
    <x v="3"/>
    <s v="OCCIDENTE"/>
    <s v="CALOTO"/>
    <n v="0"/>
    <s v="VEHICULOS"/>
    <x v="3"/>
  </r>
  <r>
    <n v="2110302"/>
    <s v="HUEVO L X 30 CARTON VERDE CANASTA"/>
    <s v="UN"/>
    <n v="11297"/>
    <n v="0"/>
    <s v="S"/>
    <s v="IV82"/>
    <n v="0"/>
    <n v="500"/>
    <s v="HU"/>
    <s v="HUEVO COMERCIAL"/>
    <n v="363.2400005345188"/>
    <d v="2026-10-13T00:00:00"/>
    <m/>
    <s v="TAT MEDELLIN H3003"/>
    <n v="2110302"/>
    <s v="H3003"/>
    <n v="0"/>
    <m/>
    <x v="19"/>
    <x v="3"/>
    <x v="8"/>
    <x v="3"/>
    <s v="OCCIDENTE"/>
    <s v="CALOTO"/>
    <n v="0"/>
    <s v="VEHICULOS"/>
    <x v="3"/>
  </r>
  <r>
    <n v="2110402"/>
    <s v="HUEVO M X 30 CARTON VERDE CANASTA"/>
    <s v="UN"/>
    <n v="1444"/>
    <n v="0"/>
    <s v="S"/>
    <s v="IV82"/>
    <n v="0"/>
    <n v="490"/>
    <s v="HU"/>
    <s v="HUEVO COMERCIAL"/>
    <n v="349.55000017313017"/>
    <d v="2026-10-10T00:00:00"/>
    <m/>
    <s v="TAT MEDELLIN H3003"/>
    <n v="2110402"/>
    <s v="H3003"/>
    <n v="0"/>
    <m/>
    <x v="19"/>
    <x v="3"/>
    <x v="9"/>
    <x v="3"/>
    <s v="OCCIDENTE"/>
    <s v="CALOTO"/>
    <n v="0"/>
    <s v="VEHICULOS"/>
    <x v="3"/>
  </r>
  <r>
    <n v="112271"/>
    <s v="HUEVO XL X 15 PET CAJA X 300 - TAT"/>
    <s v="UN"/>
    <n v="1095"/>
    <n v="0"/>
    <s v="S"/>
    <s v="IV82"/>
    <n v="0"/>
    <n v="630"/>
    <s v="HU"/>
    <s v="HUEVO COMERCIAL"/>
    <n v="589.67999999999995"/>
    <d v="2026-10-10T00:00:00"/>
    <n v="0"/>
    <s v="TAT MEDELLIN H3004"/>
    <n v="112271"/>
    <s v="H3004"/>
    <n v="0"/>
    <m/>
    <x v="19"/>
    <x v="3"/>
    <x v="6"/>
    <x v="2"/>
    <s v="OCCIDENTE"/>
    <s v="CALOTO"/>
    <n v="0"/>
    <s v="VEHICULOS"/>
    <x v="3"/>
  </r>
  <r>
    <n v="152384"/>
    <s v="HUEVO L X 15 PAGUE 14 PET CAJA X 300."/>
    <s v="UN"/>
    <n v="600"/>
    <n v="0"/>
    <s v="S"/>
    <s v="IV82"/>
    <n v="0"/>
    <n v="550"/>
    <s v="HU"/>
    <s v="HUEVO COMERCIAL"/>
    <n v="504.4"/>
    <d v="2026-10-13T00:00:00"/>
    <m/>
    <s v="TAT MEDELLIN H3004"/>
    <n v="152384"/>
    <s v="H3004"/>
    <n v="0"/>
    <m/>
    <x v="19"/>
    <x v="3"/>
    <x v="8"/>
    <x v="2"/>
    <s v="OCCIDENTE"/>
    <s v="CALOTO"/>
    <n v="0"/>
    <s v="VEHICULOS"/>
    <x v="3"/>
  </r>
  <r>
    <n v="2010102"/>
    <s v="HUEVO YUMBO X20 CARTON VERDE CANASTA."/>
    <s v="UN"/>
    <n v="980"/>
    <n v="0"/>
    <s v="S"/>
    <s v="IV82"/>
    <n v="0"/>
    <n v="610"/>
    <s v="HU"/>
    <s v="HUEVO COMERCIAL"/>
    <n v="629.67999999999995"/>
    <d v="2026-10-13T00:00:00"/>
    <m/>
    <s v="TAT MEDELLIN H3004"/>
    <n v="2010102"/>
    <s v="H3004"/>
    <n v="0"/>
    <m/>
    <x v="19"/>
    <x v="3"/>
    <x v="7"/>
    <x v="3"/>
    <s v="OCCIDENTE"/>
    <s v="CALOTO"/>
    <n v="0"/>
    <s v="VEHICULOS"/>
    <x v="3"/>
  </r>
  <r>
    <n v="2110202"/>
    <s v="HUEVO XL X 30 CARTON VERDE CANASTA"/>
    <s v="UN"/>
    <n v="10439"/>
    <n v="0"/>
    <s v="S"/>
    <s v="IV82"/>
    <n v="0"/>
    <n v="550"/>
    <s v="HU"/>
    <s v="HUEVO COMERCIAL"/>
    <n v="394.25999803719651"/>
    <d v="2026-10-10T00:00:00"/>
    <m/>
    <s v="TAT MEDELLIN H3004"/>
    <n v="2110202"/>
    <s v="H3004"/>
    <n v="0"/>
    <m/>
    <x v="19"/>
    <x v="3"/>
    <x v="6"/>
    <x v="3"/>
    <s v="OCCIDENTE"/>
    <s v="CALOTO"/>
    <n v="0"/>
    <s v="VEHICULOS"/>
    <x v="3"/>
  </r>
  <r>
    <n v="2110217"/>
    <s v="HUEVO XL X 30 CARTON VERDE AMARRADO CON ETIQUETA CANASTA"/>
    <s v="UN"/>
    <n v="600"/>
    <n v="0"/>
    <s v="S"/>
    <s v="IV82"/>
    <n v="0"/>
    <n v="560"/>
    <s v="HU"/>
    <s v="HUEVO COMERCIAL"/>
    <n v="393.89"/>
    <d v="2026-10-10T00:00:00"/>
    <n v="0"/>
    <s v="TAT MEDELLIN H3004"/>
    <n v="2110217"/>
    <s v="H3004"/>
    <n v="0"/>
    <m/>
    <x v="19"/>
    <x v="3"/>
    <x v="6"/>
    <x v="2"/>
    <s v="OCCIDENTE"/>
    <s v="CALOTO"/>
    <n v="0"/>
    <s v="VEHICULOS"/>
    <x v="3"/>
  </r>
  <r>
    <n v="2110302"/>
    <s v="HUEVO L X 30 CARTON VERDE CANASTA"/>
    <s v="UN"/>
    <n v="5280"/>
    <n v="0"/>
    <s v="S"/>
    <s v="IV82"/>
    <n v="0"/>
    <n v="500"/>
    <s v="HU"/>
    <s v="HUEVO COMERCIAL"/>
    <n v="363.24000009396673"/>
    <d v="2026-10-13T00:00:00"/>
    <m/>
    <s v="TAT MEDELLIN H3004"/>
    <n v="2110302"/>
    <s v="H3004"/>
    <n v="0"/>
    <m/>
    <x v="19"/>
    <x v="3"/>
    <x v="8"/>
    <x v="3"/>
    <s v="OCCIDENTE"/>
    <s v="CALOTO"/>
    <n v="0"/>
    <s v="VEHICULOS"/>
    <x v="3"/>
  </r>
  <r>
    <n v="2110317"/>
    <s v="HUEVO L X 30 CARTON VERDE AMARRADO CON ETIQUETA CANASTA"/>
    <s v="UN"/>
    <n v="540"/>
    <n v="0"/>
    <s v="S"/>
    <s v="IV82"/>
    <n v="0"/>
    <n v="510"/>
    <s v="HU"/>
    <s v="HUEVO COMERCIAL"/>
    <n v="362.98"/>
    <d v="2026-10-13T00:00:00"/>
    <n v="0"/>
    <s v="TAT MEDELLIN H3004"/>
    <n v="2110317"/>
    <s v="H3004"/>
    <n v="0"/>
    <m/>
    <x v="19"/>
    <x v="3"/>
    <x v="8"/>
    <x v="2"/>
    <s v="OCCIDENTE"/>
    <s v="CALOTO"/>
    <n v="0"/>
    <s v="VEHICULOS"/>
    <x v="3"/>
  </r>
  <r>
    <n v="2110402"/>
    <s v="HUEVO M X 30 CARTON VERDE CANASTA"/>
    <s v="UN"/>
    <n v="480"/>
    <n v="0"/>
    <s v="S"/>
    <s v="IV82"/>
    <n v="0"/>
    <n v="490"/>
    <s v="HU"/>
    <s v="HUEVO COMERCIAL"/>
    <n v="349.55"/>
    <d v="2026-10-13T00:00:00"/>
    <m/>
    <s v="TAT MEDELLIN H3004"/>
    <n v="2110402"/>
    <s v="H3004"/>
    <n v="0"/>
    <m/>
    <x v="19"/>
    <x v="3"/>
    <x v="9"/>
    <x v="3"/>
    <s v="OCCIDENTE"/>
    <s v="CALOTO"/>
    <n v="0"/>
    <s v="VEHICULOS"/>
    <x v="3"/>
  </r>
  <r>
    <n v="112271"/>
    <s v="HUEVO XL X 15 PET CAJA X 300 - TAT"/>
    <s v="UN"/>
    <n v="330"/>
    <n v="0"/>
    <s v="S"/>
    <s v="IV82"/>
    <n v="0"/>
    <n v="630"/>
    <s v="HU"/>
    <s v="HUEVO COMERCIAL"/>
    <n v="589.67999999999995"/>
    <d v="2026-10-10T00:00:00"/>
    <n v="0"/>
    <s v="TAT MEDELLIN H3005"/>
    <n v="112271"/>
    <s v="H3005"/>
    <n v="0"/>
    <m/>
    <x v="19"/>
    <x v="3"/>
    <x v="6"/>
    <x v="2"/>
    <s v="OCCIDENTE"/>
    <s v="CALOTO"/>
    <n v="0"/>
    <s v="VEHICULOS"/>
    <x v="3"/>
  </r>
  <r>
    <n v="152384"/>
    <s v="HUEVO L X 15 PAGUE 14 PET CAJA X 300."/>
    <s v="UN"/>
    <n v="750"/>
    <n v="0"/>
    <s v="S"/>
    <s v="IV82"/>
    <n v="0"/>
    <n v="550"/>
    <s v="HU"/>
    <s v="HUEVO COMERCIAL"/>
    <n v="504.4"/>
    <d v="2026-10-10T00:00:00"/>
    <m/>
    <s v="TAT MEDELLIN H3005"/>
    <n v="152384"/>
    <s v="H3005"/>
    <n v="0"/>
    <m/>
    <x v="19"/>
    <x v="3"/>
    <x v="8"/>
    <x v="2"/>
    <s v="OCCIDENTE"/>
    <s v="CALOTO"/>
    <n v="0"/>
    <s v="VEHICULOS"/>
    <x v="3"/>
  </r>
  <r>
    <n v="2110202"/>
    <s v="HUEVO XL X 30 CARTON VERDE CANASTA"/>
    <s v="UN"/>
    <n v="9874"/>
    <n v="0"/>
    <s v="S"/>
    <s v="IV82"/>
    <n v="0"/>
    <n v="550"/>
    <s v="HU"/>
    <s v="HUEVO COMERCIAL"/>
    <n v="394.25999829185457"/>
    <d v="2026-10-10T00:00:00"/>
    <m/>
    <s v="TAT MEDELLIN H3005"/>
    <n v="2110202"/>
    <s v="H3005"/>
    <n v="0"/>
    <m/>
    <x v="19"/>
    <x v="3"/>
    <x v="6"/>
    <x v="3"/>
    <s v="OCCIDENTE"/>
    <s v="CALOTO"/>
    <n v="0"/>
    <s v="VEHICULOS"/>
    <x v="3"/>
  </r>
  <r>
    <n v="2110217"/>
    <s v="HUEVO XL X 30 CARTON VERDE AMARRADO CON ETIQUETA CANASTA"/>
    <s v="UN"/>
    <n v="240"/>
    <n v="0"/>
    <s v="S"/>
    <s v="IV82"/>
    <n v="0"/>
    <n v="560"/>
    <s v="HU"/>
    <s v="HUEVO COMERCIAL"/>
    <n v="393.89"/>
    <d v="2026-10-10T00:00:00"/>
    <n v="0"/>
    <s v="TAT MEDELLIN H3005"/>
    <n v="2110217"/>
    <s v="H3005"/>
    <n v="0"/>
    <m/>
    <x v="19"/>
    <x v="3"/>
    <x v="6"/>
    <x v="2"/>
    <s v="OCCIDENTE"/>
    <s v="CALOTO"/>
    <n v="0"/>
    <s v="VEHICULOS"/>
    <x v="3"/>
  </r>
  <r>
    <n v="2110302"/>
    <s v="HUEVO L X 30 CARTON VERDE CANASTA"/>
    <s v="UN"/>
    <n v="3587"/>
    <n v="0"/>
    <s v="S"/>
    <s v="IV82"/>
    <n v="0"/>
    <n v="500"/>
    <s v="HU"/>
    <s v="HUEVO COMERCIAL"/>
    <n v="363.24000027983942"/>
    <d v="2026-10-13T00:00:00"/>
    <m/>
    <s v="TAT MEDELLIN H3005"/>
    <n v="2110302"/>
    <s v="H3005"/>
    <n v="0"/>
    <m/>
    <x v="19"/>
    <x v="3"/>
    <x v="8"/>
    <x v="3"/>
    <s v="OCCIDENTE"/>
    <s v="CALOTO"/>
    <n v="0"/>
    <s v="VEHICULOS"/>
    <x v="3"/>
  </r>
  <r>
    <n v="2110317"/>
    <s v="HUEVO L X 30 CARTON VERDE AMARRADO CON ETIQUETA CANASTA"/>
    <s v="UN"/>
    <n v="360"/>
    <n v="0"/>
    <s v="S"/>
    <s v="IV82"/>
    <n v="0"/>
    <n v="510"/>
    <s v="HU"/>
    <s v="HUEVO COMERCIAL"/>
    <n v="362.98"/>
    <d v="2026-10-10T00:00:00"/>
    <n v="0"/>
    <s v="TAT MEDELLIN H3005"/>
    <n v="2110317"/>
    <s v="H3005"/>
    <n v="0"/>
    <m/>
    <x v="19"/>
    <x v="3"/>
    <x v="8"/>
    <x v="2"/>
    <s v="OCCIDENTE"/>
    <s v="CALOTO"/>
    <n v="0"/>
    <s v="VEHICULOS"/>
    <x v="3"/>
  </r>
  <r>
    <n v="2110402"/>
    <s v="HUEVO M X 30 CARTON VERDE CANASTA"/>
    <s v="UN"/>
    <n v="900"/>
    <n v="0"/>
    <s v="S"/>
    <s v="IV82"/>
    <n v="0"/>
    <n v="490"/>
    <s v="HU"/>
    <s v="HUEVO COMERCIAL"/>
    <n v="349.55000002069102"/>
    <d v="2026-10-13T00:00:00"/>
    <m/>
    <s v="TAT MEDELLIN H3005"/>
    <n v="2110402"/>
    <s v="H3005"/>
    <n v="0"/>
    <m/>
    <x v="19"/>
    <x v="3"/>
    <x v="9"/>
    <x v="3"/>
    <s v="OCCIDENTE"/>
    <s v="CALOTO"/>
    <n v="0"/>
    <s v="VEHICULOS"/>
    <x v="3"/>
  </r>
  <r>
    <n v="112271"/>
    <s v="HUEVO XL X 15 PET CAJA X 300 - TAT"/>
    <s v="UN"/>
    <n v="300"/>
    <n v="0"/>
    <s v="S"/>
    <s v="IV82"/>
    <n v="0"/>
    <n v="630"/>
    <s v="HU"/>
    <s v="HUEVO COMERCIAL"/>
    <n v="589.67999999999995"/>
    <d v="2026-10-10T00:00:00"/>
    <n v="0"/>
    <s v="TAT MEDELLIN H3010"/>
    <n v="112271"/>
    <s v="H3010"/>
    <n v="0"/>
    <m/>
    <x v="19"/>
    <x v="3"/>
    <x v="6"/>
    <x v="2"/>
    <s v="OCCIDENTE"/>
    <s v="CALOTO"/>
    <n v="0"/>
    <s v="VEHICULOS"/>
    <x v="3"/>
  </r>
  <r>
    <n v="2010102"/>
    <s v="HUEVO YUMBO X20 CARTON VERDE CANASTA."/>
    <s v="UN"/>
    <n v="119"/>
    <n v="0"/>
    <s v="S"/>
    <s v="IV82"/>
    <n v="0"/>
    <n v="610"/>
    <s v="HU"/>
    <s v="HUEVO COMERCIAL"/>
    <n v="629.67999999999995"/>
    <d v="2026-10-10T00:00:00"/>
    <m/>
    <s v="TAT MEDELLIN H3010"/>
    <n v="2010102"/>
    <s v="H3010"/>
    <n v="0"/>
    <m/>
    <x v="19"/>
    <x v="3"/>
    <x v="7"/>
    <x v="3"/>
    <s v="OCCIDENTE"/>
    <s v="CALOTO"/>
    <n v="0"/>
    <s v="VEHICULOS"/>
    <x v="3"/>
  </r>
  <r>
    <n v="2110202"/>
    <s v="HUEVO XL X 30 CARTON VERDE CANASTA"/>
    <s v="UN"/>
    <n v="10320"/>
    <n v="0"/>
    <s v="S"/>
    <s v="IV82"/>
    <n v="0"/>
    <n v="550"/>
    <s v="HU"/>
    <s v="HUEVO COMERCIAL"/>
    <n v="394.25999819951971"/>
    <d v="2026-10-10T00:00:00"/>
    <m/>
    <s v="TAT MEDELLIN H3010"/>
    <n v="2110202"/>
    <s v="H3010"/>
    <n v="0"/>
    <m/>
    <x v="19"/>
    <x v="3"/>
    <x v="6"/>
    <x v="3"/>
    <s v="OCCIDENTE"/>
    <s v="CALOTO"/>
    <n v="0"/>
    <s v="VEHICULOS"/>
    <x v="3"/>
  </r>
  <r>
    <n v="2110217"/>
    <s v="HUEVO XL X 30 CARTON VERDE AMARRADO CON ETIQUETA CANASTA"/>
    <s v="UN"/>
    <n v="10020"/>
    <n v="0"/>
    <s v="S"/>
    <s v="IV82"/>
    <n v="0"/>
    <n v="560"/>
    <s v="HU"/>
    <s v="HUEVO COMERCIAL"/>
    <n v="393.89"/>
    <d v="2026-10-10T00:00:00"/>
    <n v="0"/>
    <s v="TAT MEDELLIN H3010"/>
    <n v="2110217"/>
    <s v="H3010"/>
    <n v="0"/>
    <m/>
    <x v="19"/>
    <x v="3"/>
    <x v="6"/>
    <x v="2"/>
    <s v="OCCIDENTE"/>
    <s v="CALOTO"/>
    <n v="0"/>
    <s v="VEHICULOS"/>
    <x v="3"/>
  </r>
  <r>
    <n v="2110302"/>
    <s v="HUEVO L X 30 CARTON VERDE CANASTA"/>
    <s v="UN"/>
    <n v="960"/>
    <n v="0"/>
    <s v="S"/>
    <s v="IV82"/>
    <n v="0"/>
    <n v="500"/>
    <s v="HU"/>
    <s v="HUEVO COMERCIAL"/>
    <n v="363.24"/>
    <d v="2026-10-10T00:00:00"/>
    <m/>
    <s v="TAT MEDELLIN H3010"/>
    <n v="2110302"/>
    <s v="H3010"/>
    <n v="0"/>
    <m/>
    <x v="19"/>
    <x v="3"/>
    <x v="8"/>
    <x v="3"/>
    <s v="OCCIDENTE"/>
    <s v="CALOTO"/>
    <n v="0"/>
    <s v="VEHICULOS"/>
    <x v="3"/>
  </r>
  <r>
    <n v="2110317"/>
    <s v="HUEVO L X 30 CARTON VERDE AMARRADO CON ETIQUETA CANASTA"/>
    <s v="UN"/>
    <n v="1800"/>
    <n v="0"/>
    <s v="S"/>
    <s v="IV82"/>
    <n v="0"/>
    <n v="510"/>
    <s v="HU"/>
    <s v="HUEVO COMERCIAL"/>
    <n v="362.98"/>
    <d v="2026-10-10T00:00:00"/>
    <n v="0"/>
    <s v="TAT MEDELLIN H3010"/>
    <n v="2110317"/>
    <s v="H3010"/>
    <n v="0"/>
    <m/>
    <x v="19"/>
    <x v="3"/>
    <x v="8"/>
    <x v="2"/>
    <s v="OCCIDENTE"/>
    <s v="CALOTO"/>
    <n v="0"/>
    <s v="VEHICULOS"/>
    <x v="3"/>
  </r>
  <r>
    <n v="112271"/>
    <s v="HUEVO XL X 15 PET CAJA X 300 - TAT"/>
    <s v="UN"/>
    <n v="645"/>
    <n v="0"/>
    <s v="S"/>
    <s v="IV82"/>
    <n v="0"/>
    <n v="630"/>
    <s v="HU"/>
    <s v="HUEVO COMERCIAL"/>
    <n v="589.67999999999995"/>
    <d v="2026-10-10T00:00:00"/>
    <n v="0"/>
    <s v="TAT MEDELLIN H3011"/>
    <n v="112271"/>
    <s v="H3011"/>
    <n v="0"/>
    <m/>
    <x v="19"/>
    <x v="3"/>
    <x v="6"/>
    <x v="2"/>
    <s v="OCCIDENTE"/>
    <s v="CALOTO"/>
    <n v="0"/>
    <s v="VEHICULOS"/>
    <x v="3"/>
  </r>
  <r>
    <n v="152384"/>
    <s v="HUEVO L X 15 PAGUE 14 PET CAJA X 300."/>
    <s v="UN"/>
    <n v="180"/>
    <n v="0"/>
    <s v="S"/>
    <s v="IV82"/>
    <n v="0"/>
    <n v="550"/>
    <s v="HU"/>
    <s v="HUEVO COMERCIAL"/>
    <n v="504.4"/>
    <d v="2026-10-10T00:00:00"/>
    <m/>
    <s v="TAT MEDELLIN H3011"/>
    <n v="152384"/>
    <s v="H3011"/>
    <n v="0"/>
    <m/>
    <x v="19"/>
    <x v="3"/>
    <x v="8"/>
    <x v="2"/>
    <s v="OCCIDENTE"/>
    <s v="CALOTO"/>
    <n v="0"/>
    <s v="VEHICULOS"/>
    <x v="3"/>
  </r>
  <r>
    <n v="2110202"/>
    <s v="HUEVO XL X 30 CARTON VERDE CANASTA"/>
    <s v="UN"/>
    <n v="6716"/>
    <n v="0"/>
    <s v="S"/>
    <s v="IV82"/>
    <n v="0"/>
    <n v="550"/>
    <s v="HU"/>
    <s v="HUEVO COMERCIAL"/>
    <n v="394.25999801938769"/>
    <d v="2026-10-10T00:00:00"/>
    <m/>
    <s v="TAT MEDELLIN H3011"/>
    <n v="2110202"/>
    <s v="H3011"/>
    <n v="0"/>
    <m/>
    <x v="19"/>
    <x v="3"/>
    <x v="6"/>
    <x v="3"/>
    <s v="OCCIDENTE"/>
    <s v="CALOTO"/>
    <n v="0"/>
    <s v="VEHICULOS"/>
    <x v="3"/>
  </r>
  <r>
    <n v="2110302"/>
    <s v="HUEVO L X 30 CARTON VERDE CANASTA"/>
    <s v="UN"/>
    <n v="7512"/>
    <n v="0"/>
    <s v="S"/>
    <s v="IV82"/>
    <n v="0"/>
    <n v="500"/>
    <s v="HU"/>
    <s v="HUEVO COMERCIAL"/>
    <n v="363.24000055892418"/>
    <d v="2026-10-10T00:00:00"/>
    <m/>
    <s v="TAT MEDELLIN H3011"/>
    <n v="2110302"/>
    <s v="H3011"/>
    <n v="0"/>
    <m/>
    <x v="19"/>
    <x v="3"/>
    <x v="8"/>
    <x v="3"/>
    <s v="OCCIDENTE"/>
    <s v="CALOTO"/>
    <n v="0"/>
    <s v="VEHICULOS"/>
    <x v="3"/>
  </r>
  <r>
    <n v="2110317"/>
    <s v="HUEVO L X 30 CARTON VERDE AMARRADO CON ETIQUETA CANASTA"/>
    <s v="UN"/>
    <n v="360"/>
    <n v="0"/>
    <s v="S"/>
    <s v="IV82"/>
    <n v="0"/>
    <n v="510"/>
    <s v="HU"/>
    <s v="HUEVO COMERCIAL"/>
    <n v="362.98"/>
    <d v="2026-10-10T00:00:00"/>
    <n v="0"/>
    <s v="TAT MEDELLIN H3011"/>
    <n v="2110317"/>
    <s v="H3011"/>
    <n v="0"/>
    <m/>
    <x v="19"/>
    <x v="3"/>
    <x v="8"/>
    <x v="2"/>
    <s v="OCCIDENTE"/>
    <s v="CALOTO"/>
    <n v="0"/>
    <s v="VEHICULOS"/>
    <x v="3"/>
  </r>
  <r>
    <n v="2110402"/>
    <s v="HUEVO M X 30 CARTON VERDE CANASTA"/>
    <s v="UN"/>
    <n v="210"/>
    <n v="0"/>
    <s v="S"/>
    <s v="IV82"/>
    <n v="0"/>
    <n v="490"/>
    <s v="HU"/>
    <s v="HUEVO COMERCIAL"/>
    <n v="349.55"/>
    <d v="2026-10-09T00:00:00"/>
    <m/>
    <s v="TAT MEDELLIN H3011"/>
    <n v="2110402"/>
    <s v="H3011"/>
    <n v="0"/>
    <m/>
    <x v="19"/>
    <x v="3"/>
    <x v="9"/>
    <x v="3"/>
    <s v="OCCIDENTE"/>
    <s v="CALOTO"/>
    <n v="0"/>
    <s v="VEHICULOS"/>
    <x v="3"/>
  </r>
  <r>
    <n v="112271"/>
    <s v="HUEVO XL X 15 PET CAJA X 300 - TAT"/>
    <s v="UN"/>
    <n v="270"/>
    <n v="0"/>
    <s v="S"/>
    <s v="IV82"/>
    <n v="0"/>
    <n v="630"/>
    <s v="HU"/>
    <s v="HUEVO COMERCIAL"/>
    <n v="589.67999999999995"/>
    <d v="2026-10-10T00:00:00"/>
    <n v="0"/>
    <s v="TAT MEDELLIN H3015"/>
    <n v="112271"/>
    <s v="H3015"/>
    <n v="0"/>
    <m/>
    <x v="19"/>
    <x v="3"/>
    <x v="6"/>
    <x v="2"/>
    <s v="OCCIDENTE"/>
    <s v="CALOTO"/>
    <n v="0"/>
    <s v="VEHICULOS"/>
    <x v="3"/>
  </r>
  <r>
    <n v="152384"/>
    <s v="HUEVO L X 15 PAGUE 14 PET CAJA X 300."/>
    <s v="UN"/>
    <n v="810"/>
    <n v="0"/>
    <s v="S"/>
    <s v="IV82"/>
    <n v="0"/>
    <n v="550"/>
    <s v="HU"/>
    <s v="HUEVO COMERCIAL"/>
    <n v="504.4"/>
    <d v="2026-10-10T00:00:00"/>
    <m/>
    <s v="TAT MEDELLIN H3015"/>
    <n v="152384"/>
    <s v="H3015"/>
    <n v="0"/>
    <m/>
    <x v="19"/>
    <x v="3"/>
    <x v="8"/>
    <x v="2"/>
    <s v="OCCIDENTE"/>
    <s v="CALOTO"/>
    <n v="0"/>
    <s v="VEHICULOS"/>
    <x v="3"/>
  </r>
  <r>
    <n v="2110202"/>
    <s v="HUEVO XL X 30 CARTON VERDE CANASTA"/>
    <s v="UN"/>
    <n v="7422"/>
    <n v="0"/>
    <s v="S"/>
    <s v="IV82"/>
    <n v="0"/>
    <n v="550"/>
    <s v="HU"/>
    <s v="HUEVO COMERCIAL"/>
    <n v="394.25999803266751"/>
    <d v="2026-10-10T00:00:00"/>
    <m/>
    <s v="TAT MEDELLIN H3015"/>
    <n v="2110202"/>
    <s v="H3015"/>
    <n v="0"/>
    <m/>
    <x v="19"/>
    <x v="3"/>
    <x v="6"/>
    <x v="3"/>
    <s v="OCCIDENTE"/>
    <s v="CALOTO"/>
    <n v="0"/>
    <s v="VEHICULOS"/>
    <x v="3"/>
  </r>
  <r>
    <n v="2110302"/>
    <s v="HUEVO L X 30 CARTON VERDE CANASTA"/>
    <s v="UN"/>
    <n v="7316"/>
    <n v="0"/>
    <s v="S"/>
    <s v="IV82"/>
    <n v="0"/>
    <n v="500"/>
    <s v="HU"/>
    <s v="HUEVO COMERCIAL"/>
    <n v="363.24000039126128"/>
    <d v="2026-10-10T00:00:00"/>
    <m/>
    <s v="TAT MEDELLIN H3015"/>
    <n v="2110302"/>
    <s v="H3015"/>
    <n v="0"/>
    <m/>
    <x v="19"/>
    <x v="3"/>
    <x v="8"/>
    <x v="3"/>
    <s v="OCCIDENTE"/>
    <s v="CALOTO"/>
    <n v="0"/>
    <s v="VEHICULOS"/>
    <x v="3"/>
  </r>
  <r>
    <n v="112271"/>
    <s v="HUEVO XL X 15 PET CAJA X 300 - TAT"/>
    <s v="UN"/>
    <n v="1335"/>
    <n v="0"/>
    <s v="S"/>
    <s v="IV82"/>
    <n v="0"/>
    <n v="630"/>
    <s v="HU"/>
    <s v="HUEVO COMERCIAL"/>
    <n v="589.67999999999995"/>
    <d v="2026-10-10T00:00:00"/>
    <n v="0"/>
    <s v="TAT MEDELLIN H3017"/>
    <n v="112271"/>
    <s v="H3017"/>
    <n v="0"/>
    <m/>
    <x v="19"/>
    <x v="3"/>
    <x v="6"/>
    <x v="2"/>
    <s v="OCCIDENTE"/>
    <s v="CALOTO"/>
    <n v="0"/>
    <s v="VEHICULOS"/>
    <x v="3"/>
  </r>
  <r>
    <n v="152384"/>
    <s v="HUEVO L X 15 PAGUE 14 PET CAJA X 300."/>
    <s v="UN"/>
    <n v="1050"/>
    <n v="0"/>
    <s v="S"/>
    <s v="IV82"/>
    <n v="0"/>
    <n v="550"/>
    <s v="HU"/>
    <s v="HUEVO COMERCIAL"/>
    <n v="504.4"/>
    <d v="2026-10-10T00:00:00"/>
    <m/>
    <s v="TAT MEDELLIN H3017"/>
    <n v="152384"/>
    <s v="H3017"/>
    <n v="0"/>
    <m/>
    <x v="19"/>
    <x v="3"/>
    <x v="8"/>
    <x v="2"/>
    <s v="OCCIDENTE"/>
    <s v="CALOTO"/>
    <n v="0"/>
    <s v="VEHICULOS"/>
    <x v="3"/>
  </r>
  <r>
    <n v="2010102"/>
    <s v="HUEVO YUMBO X20 CARTON VERDE CANASTA."/>
    <s v="UN"/>
    <n v="40"/>
    <n v="0"/>
    <s v="S"/>
    <s v="IV82"/>
    <n v="0"/>
    <n v="610"/>
    <s v="HU"/>
    <s v="HUEVO COMERCIAL"/>
    <n v="629.67999999999995"/>
    <d v="2026-10-08T00:00:00"/>
    <m/>
    <s v="TAT MEDELLIN H3017"/>
    <n v="2010102"/>
    <s v="H3017"/>
    <n v="0"/>
    <m/>
    <x v="19"/>
    <x v="3"/>
    <x v="7"/>
    <x v="3"/>
    <s v="OCCIDENTE"/>
    <s v="CALOTO"/>
    <n v="0"/>
    <s v="VEHICULOS"/>
    <x v="3"/>
  </r>
  <r>
    <n v="2110202"/>
    <s v="HUEVO XL X 30 CARTON VERDE CANASTA"/>
    <s v="UN"/>
    <n v="21025"/>
    <n v="0"/>
    <s v="S"/>
    <s v="IV82"/>
    <n v="0"/>
    <n v="550"/>
    <s v="HU"/>
    <s v="HUEVO COMERCIAL"/>
    <n v="394.25999793744552"/>
    <d v="2026-10-10T00:00:00"/>
    <m/>
    <s v="TAT MEDELLIN H3017"/>
    <n v="2110202"/>
    <s v="H3017"/>
    <n v="0"/>
    <m/>
    <x v="19"/>
    <x v="3"/>
    <x v="6"/>
    <x v="3"/>
    <s v="OCCIDENTE"/>
    <s v="CALOTO"/>
    <n v="0"/>
    <s v="VEHICULOS"/>
    <x v="3"/>
  </r>
  <r>
    <n v="2110302"/>
    <s v="HUEVO L X 30 CARTON VERDE CANASTA"/>
    <s v="UN"/>
    <n v="1920"/>
    <n v="0"/>
    <s v="S"/>
    <s v="IV82"/>
    <n v="0"/>
    <n v="500"/>
    <s v="HU"/>
    <s v="HUEVO COMERCIAL"/>
    <n v="363.24000000482698"/>
    <d v="2026-10-10T00:00:00"/>
    <m/>
    <s v="TAT MEDELLIN H3017"/>
    <n v="2110302"/>
    <s v="H3017"/>
    <n v="0"/>
    <m/>
    <x v="19"/>
    <x v="3"/>
    <x v="8"/>
    <x v="3"/>
    <s v="OCCIDENTE"/>
    <s v="CALOTO"/>
    <n v="0"/>
    <s v="VEHICULOS"/>
    <x v="3"/>
  </r>
  <r>
    <n v="112271"/>
    <s v="HUEVO XL X 15 PET CAJA X 300 - TAT"/>
    <s v="UN"/>
    <n v="900"/>
    <n v="0"/>
    <s v="S"/>
    <s v="IV82"/>
    <n v="0"/>
    <n v="630"/>
    <s v="HU"/>
    <s v="HUEVO COMERCIAL"/>
    <n v="589.67999999999995"/>
    <d v="2026-10-10T00:00:00"/>
    <n v="0"/>
    <s v="TAT MEDELLIN H3021"/>
    <n v="112271"/>
    <s v="H3021"/>
    <n v="0"/>
    <m/>
    <x v="19"/>
    <x v="3"/>
    <x v="6"/>
    <x v="2"/>
    <s v="OCCIDENTE"/>
    <s v="CALOTO"/>
    <n v="0"/>
    <s v="VEHICULOS"/>
    <x v="3"/>
  </r>
  <r>
    <n v="2110202"/>
    <s v="HUEVO XL X 30 CARTON VERDE CANASTA"/>
    <s v="UN"/>
    <n v="9090"/>
    <n v="0"/>
    <s v="S"/>
    <s v="IV82"/>
    <n v="0"/>
    <n v="550"/>
    <s v="HU"/>
    <s v="HUEVO COMERCIAL"/>
    <n v="394.25999694099119"/>
    <d v="2026-10-10T00:00:00"/>
    <m/>
    <s v="TAT MEDELLIN H3021"/>
    <n v="2110202"/>
    <s v="H3021"/>
    <n v="0"/>
    <m/>
    <x v="19"/>
    <x v="3"/>
    <x v="6"/>
    <x v="3"/>
    <s v="OCCIDENTE"/>
    <s v="CALOTO"/>
    <n v="0"/>
    <s v="VEHICULOS"/>
    <x v="3"/>
  </r>
  <r>
    <n v="2110302"/>
    <s v="HUEVO L X 30 CARTON VERDE CANASTA"/>
    <s v="UN"/>
    <n v="2849"/>
    <n v="0"/>
    <s v="S"/>
    <s v="IV82"/>
    <n v="0"/>
    <n v="500"/>
    <s v="HU"/>
    <s v="HUEVO COMERCIAL"/>
    <n v="363.24000026005382"/>
    <d v="2026-10-10T00:00:00"/>
    <m/>
    <s v="TAT MEDELLIN H3021"/>
    <n v="2110302"/>
    <s v="H3021"/>
    <n v="0"/>
    <m/>
    <x v="19"/>
    <x v="3"/>
    <x v="8"/>
    <x v="3"/>
    <s v="OCCIDENTE"/>
    <s v="CALOTO"/>
    <n v="0"/>
    <s v="VEHICULOS"/>
    <x v="3"/>
  </r>
  <r>
    <n v="2110402"/>
    <s v="HUEVO M X 30 CARTON VERDE CANASTA"/>
    <s v="UN"/>
    <n v="720"/>
    <n v="0"/>
    <s v="S"/>
    <s v="IV82"/>
    <n v="0"/>
    <n v="490"/>
    <s v="HU"/>
    <s v="HUEVO COMERCIAL"/>
    <n v="349.55"/>
    <d v="2026-10-10T00:00:00"/>
    <m/>
    <s v="TAT MEDELLIN H3021"/>
    <n v="2110402"/>
    <s v="H3021"/>
    <n v="0"/>
    <m/>
    <x v="19"/>
    <x v="3"/>
    <x v="9"/>
    <x v="3"/>
    <s v="OCCIDENTE"/>
    <s v="CALOTO"/>
    <n v="0"/>
    <s v="VEHICULOS"/>
    <x v="3"/>
  </r>
  <r>
    <n v="2110202"/>
    <s v="HUEVO XL X 30 CARTON VERDE CANASTA"/>
    <s v="UN"/>
    <n v="32400"/>
    <n v="0"/>
    <s v="S"/>
    <s v="IV82"/>
    <n v="0"/>
    <n v="550"/>
    <s v="HU"/>
    <s v="HUEVO COMERCIAL"/>
    <n v="394.25999820245562"/>
    <d v="2026-10-10T00:00:00"/>
    <m/>
    <s v="TAT MEDELLIN H3023"/>
    <n v="2110202"/>
    <s v="H3023"/>
    <n v="0"/>
    <m/>
    <x v="19"/>
    <x v="3"/>
    <x v="6"/>
    <x v="3"/>
    <s v="OCCIDENTE"/>
    <s v="CALOTO"/>
    <n v="0"/>
    <s v="VEHICULOS"/>
    <x v="3"/>
  </r>
  <r>
    <n v="2110302"/>
    <s v="HUEVO L X 30 CARTON VERDE CANASTA"/>
    <s v="UN"/>
    <n v="3120"/>
    <n v="0"/>
    <s v="S"/>
    <s v="IV82"/>
    <n v="0"/>
    <n v="500"/>
    <s v="HU"/>
    <s v="HUEVO COMERCIAL"/>
    <n v="363.24"/>
    <d v="2026-10-10T00:00:00"/>
    <m/>
    <s v="TAT MEDELLIN H3023"/>
    <n v="2110302"/>
    <s v="H3023"/>
    <n v="0"/>
    <m/>
    <x v="19"/>
    <x v="3"/>
    <x v="8"/>
    <x v="3"/>
    <s v="OCCIDENTE"/>
    <s v="CALOTO"/>
    <n v="0"/>
    <s v="VEHICULOS"/>
    <x v="3"/>
  </r>
  <r>
    <n v="112271"/>
    <s v="HUEVO XL X 15 PET CAJA X 300 - TAT"/>
    <s v="UN"/>
    <n v="480"/>
    <n v="0"/>
    <s v="S"/>
    <s v="IV82"/>
    <n v="0"/>
    <n v="630"/>
    <s v="HU"/>
    <s v="HUEVO COMERCIAL"/>
    <n v="589.67999999999995"/>
    <d v="2026-10-10T00:00:00"/>
    <n v="0"/>
    <s v="TAT MEDELLIN H3026"/>
    <n v="112271"/>
    <s v="H3026"/>
    <n v="0"/>
    <m/>
    <x v="19"/>
    <x v="3"/>
    <x v="6"/>
    <x v="2"/>
    <s v="OCCIDENTE"/>
    <s v="CALOTO"/>
    <n v="0"/>
    <s v="VEHICULOS"/>
    <x v="3"/>
  </r>
  <r>
    <n v="152384"/>
    <s v="HUEVO L X 15 PAGUE 14 PET CAJA X 300."/>
    <s v="UN"/>
    <n v="300"/>
    <n v="0"/>
    <s v="S"/>
    <s v="IV82"/>
    <n v="0"/>
    <n v="550"/>
    <s v="HU"/>
    <s v="HUEVO COMERCIAL"/>
    <n v="504.4"/>
    <d v="2026-10-10T00:00:00"/>
    <m/>
    <s v="TAT MEDELLIN H3026"/>
    <n v="152384"/>
    <s v="H3026"/>
    <n v="0"/>
    <m/>
    <x v="19"/>
    <x v="3"/>
    <x v="8"/>
    <x v="2"/>
    <s v="OCCIDENTE"/>
    <s v="CALOTO"/>
    <n v="0"/>
    <s v="VEHICULOS"/>
    <x v="3"/>
  </r>
  <r>
    <n v="2110202"/>
    <s v="HUEVO XL X 30 CARTON VERDE CANASTA"/>
    <s v="UN"/>
    <n v="9649"/>
    <n v="0"/>
    <s v="S"/>
    <s v="IV82"/>
    <n v="0"/>
    <n v="550"/>
    <s v="HU"/>
    <s v="HUEVO COMERCIAL"/>
    <n v="394.25999830454248"/>
    <d v="2026-10-10T00:00:00"/>
    <m/>
    <s v="TAT MEDELLIN H3026"/>
    <n v="2110202"/>
    <s v="H3026"/>
    <n v="0"/>
    <m/>
    <x v="19"/>
    <x v="3"/>
    <x v="6"/>
    <x v="3"/>
    <s v="OCCIDENTE"/>
    <s v="CALOTO"/>
    <n v="0"/>
    <s v="VEHICULOS"/>
    <x v="3"/>
  </r>
  <r>
    <n v="2110302"/>
    <s v="HUEVO L X 30 CARTON VERDE CANASTA"/>
    <s v="UN"/>
    <n v="6000"/>
    <n v="0"/>
    <s v="S"/>
    <s v="IV82"/>
    <n v="0"/>
    <n v="500"/>
    <s v="HU"/>
    <s v="HUEVO COMERCIAL"/>
    <n v="363.24000061207698"/>
    <d v="2026-10-10T00:00:00"/>
    <m/>
    <s v="TAT MEDELLIN H3026"/>
    <n v="2110302"/>
    <s v="H3026"/>
    <n v="0"/>
    <m/>
    <x v="19"/>
    <x v="3"/>
    <x v="8"/>
    <x v="3"/>
    <s v="OCCIDENTE"/>
    <s v="CALOTO"/>
    <n v="0"/>
    <s v="VEHICULOS"/>
    <x v="3"/>
  </r>
  <r>
    <n v="2110402"/>
    <s v="HUEVO M X 30 CARTON VERDE CANASTA"/>
    <s v="UN"/>
    <n v="1708"/>
    <n v="0"/>
    <s v="S"/>
    <s v="IV82"/>
    <n v="0"/>
    <n v="490"/>
    <s v="HU"/>
    <s v="HUEVO COMERCIAL"/>
    <n v="349.55000502119782"/>
    <d v="2026-10-10T00:00:00"/>
    <m/>
    <s v="TAT MEDELLIN H3026"/>
    <n v="2110402"/>
    <s v="H3026"/>
    <n v="0"/>
    <m/>
    <x v="19"/>
    <x v="3"/>
    <x v="9"/>
    <x v="3"/>
    <s v="OCCIDENTE"/>
    <s v="CALOTO"/>
    <n v="0"/>
    <s v="VEHICULOS"/>
    <x v="3"/>
  </r>
  <r>
    <n v="112271"/>
    <s v="HUEVO XL X 15 PET CAJA X 300 - TAT"/>
    <s v="UN"/>
    <n v="1665"/>
    <n v="0"/>
    <s v="S"/>
    <s v="IV82"/>
    <n v="0"/>
    <n v="630"/>
    <s v="HU"/>
    <s v="HUEVO COMERCIAL"/>
    <n v="589.67999999999995"/>
    <d v="2026-10-10T00:00:00"/>
    <n v="0"/>
    <s v="TAT MEDELLIN H3027"/>
    <n v="112271"/>
    <s v="H3027"/>
    <n v="0"/>
    <m/>
    <x v="19"/>
    <x v="3"/>
    <x v="6"/>
    <x v="2"/>
    <s v="OCCIDENTE"/>
    <s v="CALOTO"/>
    <n v="0"/>
    <s v="VEHICULOS"/>
    <x v="3"/>
  </r>
  <r>
    <n v="152384"/>
    <s v="HUEVO L X 15 PAGUE 14 PET CAJA X 300."/>
    <s v="UN"/>
    <n v="600"/>
    <n v="0"/>
    <s v="S"/>
    <s v="IV82"/>
    <n v="0"/>
    <n v="550"/>
    <s v="HU"/>
    <s v="HUEVO COMERCIAL"/>
    <n v="504.4"/>
    <d v="2026-10-10T00:00:00"/>
    <m/>
    <s v="TAT MEDELLIN H3027"/>
    <n v="152384"/>
    <s v="H3027"/>
    <n v="0"/>
    <m/>
    <x v="19"/>
    <x v="3"/>
    <x v="8"/>
    <x v="2"/>
    <s v="OCCIDENTE"/>
    <s v="CALOTO"/>
    <n v="0"/>
    <s v="VEHICULOS"/>
    <x v="3"/>
  </r>
  <r>
    <n v="2110202"/>
    <s v="HUEVO XL X 30 CARTON VERDE CANASTA"/>
    <s v="UN"/>
    <n v="9892"/>
    <n v="0"/>
    <s v="S"/>
    <s v="IV82"/>
    <n v="0"/>
    <n v="550"/>
    <s v="HU"/>
    <s v="HUEVO COMERCIAL"/>
    <n v="394.25999779500069"/>
    <d v="2026-10-10T00:00:00"/>
    <m/>
    <s v="TAT MEDELLIN H3027"/>
    <n v="2110202"/>
    <s v="H3027"/>
    <n v="0"/>
    <m/>
    <x v="19"/>
    <x v="3"/>
    <x v="6"/>
    <x v="3"/>
    <s v="OCCIDENTE"/>
    <s v="CALOTO"/>
    <n v="0"/>
    <s v="VEHICULOS"/>
    <x v="3"/>
  </r>
  <r>
    <n v="2110302"/>
    <s v="HUEVO L X 30 CARTON VERDE CANASTA"/>
    <s v="UN"/>
    <n v="4533"/>
    <n v="0"/>
    <s v="S"/>
    <s v="IV82"/>
    <n v="0"/>
    <n v="500"/>
    <s v="HU"/>
    <s v="HUEVO COMERCIAL"/>
    <n v="363.24000161401523"/>
    <d v="2026-10-10T00:00:00"/>
    <m/>
    <s v="TAT MEDELLIN H3027"/>
    <n v="2110302"/>
    <s v="H3027"/>
    <n v="0"/>
    <m/>
    <x v="19"/>
    <x v="3"/>
    <x v="8"/>
    <x v="3"/>
    <s v="OCCIDENTE"/>
    <s v="CALOTO"/>
    <n v="0"/>
    <s v="VEHICULOS"/>
    <x v="3"/>
  </r>
  <r>
    <n v="2110402"/>
    <s v="HUEVO M X 30 CARTON VERDE CANASTA"/>
    <s v="UN"/>
    <n v="720"/>
    <n v="0"/>
    <s v="S"/>
    <s v="IV82"/>
    <n v="0"/>
    <n v="490"/>
    <s v="HU"/>
    <s v="HUEVO COMERCIAL"/>
    <n v="349.55"/>
    <d v="2026-10-10T00:00:00"/>
    <m/>
    <s v="TAT MEDELLIN H3027"/>
    <n v="2110402"/>
    <s v="H3027"/>
    <n v="0"/>
    <m/>
    <x v="19"/>
    <x v="3"/>
    <x v="9"/>
    <x v="3"/>
    <s v="OCCIDENTE"/>
    <s v="CALOTO"/>
    <n v="0"/>
    <s v="VEHICULOS"/>
    <x v="3"/>
  </r>
  <r>
    <n v="112271"/>
    <s v="HUEVO XL X 15 PET CAJA X 300 - TAT"/>
    <s v="UN"/>
    <n v="810"/>
    <n v="0"/>
    <s v="S"/>
    <s v="IV82"/>
    <n v="0"/>
    <n v="630"/>
    <s v="HU"/>
    <s v="HUEVO COMERCIAL"/>
    <n v="589.67999999999995"/>
    <d v="2026-10-10T00:00:00"/>
    <n v="0"/>
    <s v="TAT MEDELLIN H3028"/>
    <n v="112271"/>
    <s v="H3028"/>
    <n v="0"/>
    <m/>
    <x v="19"/>
    <x v="3"/>
    <x v="6"/>
    <x v="2"/>
    <s v="OCCIDENTE"/>
    <s v="CALOTO"/>
    <n v="0"/>
    <s v="VEHICULOS"/>
    <x v="3"/>
  </r>
  <r>
    <n v="152384"/>
    <s v="HUEVO L X 15 PAGUE 14 PET CAJA X 300."/>
    <s v="UN"/>
    <n v="1335"/>
    <n v="0"/>
    <s v="S"/>
    <s v="IV82"/>
    <n v="0"/>
    <n v="550"/>
    <s v="HU"/>
    <s v="HUEVO COMERCIAL"/>
    <n v="504.4"/>
    <d v="2026-10-10T00:00:00"/>
    <m/>
    <s v="TAT MEDELLIN H3028"/>
    <n v="152384"/>
    <s v="H3028"/>
    <n v="0"/>
    <m/>
    <x v="19"/>
    <x v="3"/>
    <x v="8"/>
    <x v="2"/>
    <s v="OCCIDENTE"/>
    <s v="CALOTO"/>
    <n v="0"/>
    <s v="VEHICULOS"/>
    <x v="3"/>
  </r>
  <r>
    <n v="2110202"/>
    <s v="HUEVO XL X 30 CARTON VERDE CANASTA"/>
    <s v="UN"/>
    <n v="11542"/>
    <n v="0"/>
    <s v="S"/>
    <s v="IV82"/>
    <n v="0"/>
    <n v="550"/>
    <s v="HU"/>
    <s v="HUEVO COMERCIAL"/>
    <n v="394.25999755083149"/>
    <d v="2026-10-10T00:00:00"/>
    <m/>
    <s v="TAT MEDELLIN H3028"/>
    <n v="2110202"/>
    <s v="H3028"/>
    <n v="0"/>
    <m/>
    <x v="19"/>
    <x v="3"/>
    <x v="6"/>
    <x v="3"/>
    <s v="OCCIDENTE"/>
    <s v="CALOTO"/>
    <n v="0"/>
    <s v="VEHICULOS"/>
    <x v="3"/>
  </r>
  <r>
    <n v="2110302"/>
    <s v="HUEVO L X 30 CARTON VERDE CANASTA"/>
    <s v="UN"/>
    <n v="6325"/>
    <n v="0"/>
    <s v="S"/>
    <s v="IV82"/>
    <n v="0"/>
    <n v="500"/>
    <s v="HU"/>
    <s v="HUEVO COMERCIAL"/>
    <n v="363.24000090213701"/>
    <d v="2026-10-10T00:00:00"/>
    <m/>
    <s v="TAT MEDELLIN H3028"/>
    <n v="2110302"/>
    <s v="H3028"/>
    <n v="0"/>
    <m/>
    <x v="19"/>
    <x v="3"/>
    <x v="8"/>
    <x v="3"/>
    <s v="OCCIDENTE"/>
    <s v="CALOTO"/>
    <n v="0"/>
    <s v="VEHICULOS"/>
    <x v="3"/>
  </r>
  <r>
    <n v="2110402"/>
    <s v="HUEVO M X 30 CARTON VERDE CANASTA"/>
    <s v="UN"/>
    <n v="1009"/>
    <n v="0"/>
    <s v="S"/>
    <s v="IV82"/>
    <n v="0"/>
    <n v="490"/>
    <s v="HU"/>
    <s v="HUEVO COMERCIAL"/>
    <n v="349.55000000821661"/>
    <d v="2026-10-10T00:00:00"/>
    <m/>
    <s v="TAT MEDELLIN H3028"/>
    <n v="2110402"/>
    <s v="H3028"/>
    <n v="0"/>
    <m/>
    <x v="19"/>
    <x v="3"/>
    <x v="9"/>
    <x v="3"/>
    <s v="OCCIDENTE"/>
    <s v="CALOTO"/>
    <n v="0"/>
    <s v="VEHICULOS"/>
    <x v="3"/>
  </r>
  <r>
    <n v="112271"/>
    <s v="HUEVO XL X 15 PET CAJA X 300 - TAT"/>
    <s v="UN"/>
    <n v="510"/>
    <n v="0"/>
    <s v="S"/>
    <s v="IV82"/>
    <n v="0"/>
    <n v="630"/>
    <s v="HU"/>
    <s v="HUEVO COMERCIAL"/>
    <n v="589.67999999999995"/>
    <d v="2026-10-10T00:00:00"/>
    <n v="0"/>
    <s v="TAT MEDELLIN H3029"/>
    <n v="112271"/>
    <s v="H3029"/>
    <n v="0"/>
    <m/>
    <x v="19"/>
    <x v="3"/>
    <x v="6"/>
    <x v="2"/>
    <s v="OCCIDENTE"/>
    <s v="CALOTO"/>
    <n v="0"/>
    <s v="VEHICULOS"/>
    <x v="3"/>
  </r>
  <r>
    <n v="152384"/>
    <s v="HUEVO L X 15 PAGUE 14 PET CAJA X 300."/>
    <s v="UN"/>
    <n v="645"/>
    <n v="0"/>
    <s v="S"/>
    <s v="IV82"/>
    <n v="0"/>
    <n v="550"/>
    <s v="HU"/>
    <s v="HUEVO COMERCIAL"/>
    <n v="504.4"/>
    <d v="2026-10-10T00:00:00"/>
    <m/>
    <s v="TAT MEDELLIN H3029"/>
    <n v="152384"/>
    <s v="H3029"/>
    <n v="0"/>
    <m/>
    <x v="19"/>
    <x v="3"/>
    <x v="8"/>
    <x v="2"/>
    <s v="OCCIDENTE"/>
    <s v="CALOTO"/>
    <n v="0"/>
    <s v="VEHICULOS"/>
    <x v="3"/>
  </r>
  <r>
    <n v="2110202"/>
    <s v="HUEVO XL X 30 CARTON VERDE CANASTA"/>
    <s v="UN"/>
    <n v="12965"/>
    <n v="0"/>
    <s v="S"/>
    <s v="IV82"/>
    <n v="0"/>
    <n v="550"/>
    <s v="HU"/>
    <s v="HUEVO COMERCIAL"/>
    <n v="394.25999762010503"/>
    <d v="2026-10-10T00:00:00"/>
    <m/>
    <s v="TAT MEDELLIN H3029"/>
    <n v="2110202"/>
    <s v="H3029"/>
    <n v="0"/>
    <m/>
    <x v="19"/>
    <x v="3"/>
    <x v="6"/>
    <x v="3"/>
    <s v="OCCIDENTE"/>
    <s v="CALOTO"/>
    <n v="0"/>
    <s v="VEHICULOS"/>
    <x v="3"/>
  </r>
  <r>
    <n v="2110302"/>
    <s v="HUEVO L X 30 CARTON VERDE CANASTA"/>
    <s v="UN"/>
    <n v="4810"/>
    <n v="0"/>
    <s v="S"/>
    <s v="IV82"/>
    <n v="0"/>
    <n v="500"/>
    <s v="HU"/>
    <s v="HUEVO COMERCIAL"/>
    <n v="363.24000051515821"/>
    <d v="2026-10-10T00:00:00"/>
    <m/>
    <s v="TAT MEDELLIN H3029"/>
    <n v="2110302"/>
    <s v="H3029"/>
    <n v="0"/>
    <m/>
    <x v="19"/>
    <x v="3"/>
    <x v="8"/>
    <x v="3"/>
    <s v="OCCIDENTE"/>
    <s v="CALOTO"/>
    <n v="0"/>
    <s v="VEHICULOS"/>
    <x v="3"/>
  </r>
  <r>
    <n v="112271"/>
    <s v="HUEVO XL X 15 PET CAJA X 300 - TAT"/>
    <s v="UN"/>
    <n v="600"/>
    <n v="0"/>
    <s v="S"/>
    <s v="IV82"/>
    <n v="0"/>
    <n v="630"/>
    <s v="HU"/>
    <s v="HUEVO COMERCIAL"/>
    <n v="589.67999999999995"/>
    <d v="2026-10-09T00:00:00"/>
    <n v="0"/>
    <s v="TAT MEDELLIN H3030"/>
    <n v="112271"/>
    <s v="H3030"/>
    <n v="0"/>
    <m/>
    <x v="19"/>
    <x v="3"/>
    <x v="6"/>
    <x v="2"/>
    <s v="OCCIDENTE"/>
    <s v="CALOTO"/>
    <n v="0"/>
    <s v="VEHICULOS"/>
    <x v="3"/>
  </r>
  <r>
    <n v="152384"/>
    <s v="HUEVO L X 15 PAGUE 14 PET CAJA X 300."/>
    <s v="UN"/>
    <n v="900"/>
    <n v="0"/>
    <s v="S"/>
    <s v="IV82"/>
    <n v="0"/>
    <n v="550"/>
    <s v="HU"/>
    <s v="HUEVO COMERCIAL"/>
    <n v="504.4"/>
    <d v="2026-10-10T00:00:00"/>
    <m/>
    <s v="TAT MEDELLIN H3030"/>
    <n v="152384"/>
    <s v="H3030"/>
    <n v="0"/>
    <m/>
    <x v="19"/>
    <x v="3"/>
    <x v="8"/>
    <x v="2"/>
    <s v="OCCIDENTE"/>
    <s v="CALOTO"/>
    <n v="0"/>
    <s v="VEHICULOS"/>
    <x v="3"/>
  </r>
  <r>
    <n v="2110202"/>
    <s v="HUEVO XL X 30 CARTON VERDE CANASTA"/>
    <s v="UN"/>
    <n v="6750"/>
    <n v="0"/>
    <s v="S"/>
    <s v="IV82"/>
    <n v="0"/>
    <n v="550"/>
    <s v="HU"/>
    <s v="HUEVO COMERCIAL"/>
    <n v="394.25999705957662"/>
    <d v="2026-10-10T00:00:00"/>
    <m/>
    <s v="TAT MEDELLIN H3030"/>
    <n v="2110202"/>
    <s v="H3030"/>
    <n v="0"/>
    <m/>
    <x v="19"/>
    <x v="3"/>
    <x v="6"/>
    <x v="3"/>
    <s v="OCCIDENTE"/>
    <s v="CALOTO"/>
    <n v="0"/>
    <s v="VEHICULOS"/>
    <x v="3"/>
  </r>
  <r>
    <n v="2110302"/>
    <s v="HUEVO L X 30 CARTON VERDE CANASTA"/>
    <s v="UN"/>
    <n v="7920"/>
    <n v="0"/>
    <s v="S"/>
    <s v="IV82"/>
    <n v="0"/>
    <n v="500"/>
    <s v="HU"/>
    <s v="HUEVO COMERCIAL"/>
    <n v="363.24000036625171"/>
    <d v="2026-10-10T00:00:00"/>
    <m/>
    <s v="TAT MEDELLIN H3030"/>
    <n v="2110302"/>
    <s v="H3030"/>
    <n v="0"/>
    <m/>
    <x v="19"/>
    <x v="3"/>
    <x v="8"/>
    <x v="3"/>
    <s v="OCCIDENTE"/>
    <s v="CALOTO"/>
    <n v="0"/>
    <s v="VEHICULOS"/>
    <x v="3"/>
  </r>
  <r>
    <n v="2110402"/>
    <s v="HUEVO M X 30 CARTON VERDE CANASTA"/>
    <s v="UN"/>
    <n v="480"/>
    <n v="0"/>
    <s v="S"/>
    <s v="IV82"/>
    <n v="0"/>
    <n v="490"/>
    <s v="HU"/>
    <s v="HUEVO COMERCIAL"/>
    <n v="349.55"/>
    <d v="2026-10-10T00:00:00"/>
    <m/>
    <s v="TAT MEDELLIN H3030"/>
    <n v="2110402"/>
    <s v="H3030"/>
    <n v="0"/>
    <m/>
    <x v="19"/>
    <x v="3"/>
    <x v="9"/>
    <x v="3"/>
    <s v="OCCIDENTE"/>
    <s v="CALOTO"/>
    <n v="0"/>
    <s v="VEHICULOS"/>
    <x v="3"/>
  </r>
  <r>
    <n v="112271"/>
    <s v="HUEVO XL X 15 PET CAJA X 300 - TAT"/>
    <s v="UN"/>
    <n v="750"/>
    <n v="0"/>
    <s v="S"/>
    <s v="IV82"/>
    <n v="0"/>
    <n v="630"/>
    <s v="HU"/>
    <s v="HUEVO COMERCIAL"/>
    <n v="589.67999999999995"/>
    <d v="2026-10-10T00:00:00"/>
    <n v="0"/>
    <s v="TAT MEDELLIN H3031"/>
    <n v="112271"/>
    <s v="H3031"/>
    <n v="0"/>
    <m/>
    <x v="19"/>
    <x v="3"/>
    <x v="6"/>
    <x v="2"/>
    <s v="OCCIDENTE"/>
    <s v="CALOTO"/>
    <n v="0"/>
    <s v="VEHICULOS"/>
    <x v="3"/>
  </r>
  <r>
    <n v="152384"/>
    <s v="HUEVO L X 15 PAGUE 14 PET CAJA X 300."/>
    <s v="UN"/>
    <n v="1800"/>
    <n v="0"/>
    <s v="S"/>
    <s v="IV82"/>
    <n v="0"/>
    <n v="550"/>
    <s v="HU"/>
    <s v="HUEVO COMERCIAL"/>
    <n v="504.4"/>
    <d v="2026-10-10T00:00:00"/>
    <m/>
    <s v="TAT MEDELLIN H3031"/>
    <n v="152384"/>
    <s v="H3031"/>
    <n v="0"/>
    <m/>
    <x v="19"/>
    <x v="3"/>
    <x v="8"/>
    <x v="2"/>
    <s v="OCCIDENTE"/>
    <s v="CALOTO"/>
    <n v="0"/>
    <s v="VEHICULOS"/>
    <x v="3"/>
  </r>
  <r>
    <n v="2010102"/>
    <s v="HUEVO YUMBO X20 CARTON VERDE CANASTA."/>
    <s v="UN"/>
    <n v="40"/>
    <n v="0"/>
    <s v="S"/>
    <s v="IV82"/>
    <n v="0"/>
    <n v="610"/>
    <s v="HU"/>
    <s v="HUEVO COMERCIAL"/>
    <n v="629.67999999999995"/>
    <d v="2026-10-07T00:00:00"/>
    <m/>
    <s v="TAT MEDELLIN H3031"/>
    <n v="2010102"/>
    <s v="H3031"/>
    <n v="0"/>
    <m/>
    <x v="19"/>
    <x v="3"/>
    <x v="7"/>
    <x v="3"/>
    <s v="OCCIDENTE"/>
    <s v="CALOTO"/>
    <n v="0"/>
    <s v="VEHICULOS"/>
    <x v="3"/>
  </r>
  <r>
    <n v="2110202"/>
    <s v="HUEVO XL X 30 CARTON VERDE CANASTA"/>
    <s v="UN"/>
    <n v="12001"/>
    <n v="0"/>
    <s v="S"/>
    <s v="IV82"/>
    <n v="0"/>
    <n v="550"/>
    <s v="HU"/>
    <s v="HUEVO COMERCIAL"/>
    <n v="394.25999693292403"/>
    <d v="2026-10-10T00:00:00"/>
    <m/>
    <s v="TAT MEDELLIN H3031"/>
    <n v="2110202"/>
    <s v="H3031"/>
    <n v="0"/>
    <m/>
    <x v="19"/>
    <x v="3"/>
    <x v="6"/>
    <x v="3"/>
    <s v="OCCIDENTE"/>
    <s v="CALOTO"/>
    <n v="0"/>
    <s v="VEHICULOS"/>
    <x v="3"/>
  </r>
  <r>
    <n v="2110217"/>
    <s v="HUEVO XL X 30 CARTON VERDE AMARRADO CON ETIQUETA CANASTA"/>
    <s v="UN"/>
    <n v="2190"/>
    <n v="0"/>
    <s v="S"/>
    <s v="IV82"/>
    <n v="0"/>
    <n v="560"/>
    <s v="HU"/>
    <s v="HUEVO COMERCIAL"/>
    <n v="393.89"/>
    <d v="2026-10-10T00:00:00"/>
    <n v="0"/>
    <s v="TAT MEDELLIN H3031"/>
    <n v="2110217"/>
    <s v="H3031"/>
    <n v="0"/>
    <m/>
    <x v="19"/>
    <x v="3"/>
    <x v="6"/>
    <x v="2"/>
    <s v="OCCIDENTE"/>
    <s v="CALOTO"/>
    <n v="0"/>
    <s v="VEHICULOS"/>
    <x v="3"/>
  </r>
  <r>
    <n v="2110302"/>
    <s v="HUEVO L X 30 CARTON VERDE CANASTA"/>
    <s v="UN"/>
    <n v="5190"/>
    <n v="0"/>
    <s v="S"/>
    <s v="IV82"/>
    <n v="0"/>
    <n v="500"/>
    <s v="HU"/>
    <s v="HUEVO COMERCIAL"/>
    <n v="363.24000043213289"/>
    <d v="2026-10-10T00:00:00"/>
    <m/>
    <s v="TAT MEDELLIN H3031"/>
    <n v="2110302"/>
    <s v="H3031"/>
    <n v="0"/>
    <m/>
    <x v="19"/>
    <x v="3"/>
    <x v="8"/>
    <x v="3"/>
    <s v="OCCIDENTE"/>
    <s v="CALOTO"/>
    <n v="0"/>
    <s v="VEHICULOS"/>
    <x v="3"/>
  </r>
  <r>
    <n v="2110317"/>
    <s v="HUEVO L X 30 CARTON VERDE AMARRADO CON ETIQUETA CANASTA"/>
    <s v="UN"/>
    <n v="1620"/>
    <n v="0"/>
    <s v="S"/>
    <s v="IV82"/>
    <n v="0"/>
    <n v="510"/>
    <s v="HU"/>
    <s v="HUEVO COMERCIAL"/>
    <n v="362.98"/>
    <d v="2026-10-10T00:00:00"/>
    <n v="0"/>
    <s v="TAT MEDELLIN H3031"/>
    <n v="2110317"/>
    <s v="H3031"/>
    <n v="0"/>
    <m/>
    <x v="19"/>
    <x v="3"/>
    <x v="8"/>
    <x v="2"/>
    <s v="OCCIDENTE"/>
    <s v="CALOTO"/>
    <n v="0"/>
    <s v="VEHICULOS"/>
    <x v="3"/>
  </r>
  <r>
    <n v="2110402"/>
    <s v="HUEVO M X 30 CARTON VERDE CANASTA"/>
    <s v="UN"/>
    <n v="120"/>
    <n v="0"/>
    <s v="S"/>
    <s v="IV82"/>
    <n v="0"/>
    <n v="490"/>
    <s v="HU"/>
    <s v="HUEVO COMERCIAL"/>
    <n v="349.55007954545448"/>
    <d v="2026-10-10T00:00:00"/>
    <m/>
    <s v="TAT MEDELLIN H3031"/>
    <n v="2110402"/>
    <s v="H3031"/>
    <n v="0"/>
    <m/>
    <x v="19"/>
    <x v="3"/>
    <x v="9"/>
    <x v="3"/>
    <s v="OCCIDENTE"/>
    <s v="CALOTO"/>
    <n v="0"/>
    <s v="VEHICULOS"/>
    <x v="3"/>
  </r>
  <r>
    <n v="110316"/>
    <s v="HUEVO L X30 CARTON VERDE CON ETIQUETA"/>
    <s v="UN"/>
    <n v="135"/>
    <m/>
    <s v="S"/>
    <s v="IV82"/>
    <m/>
    <m/>
    <s v="HU"/>
    <s v="HUEVO COMERCIAL"/>
    <n v="474.15"/>
    <d v="2026-10-10T00:00:00"/>
    <m/>
    <s v="PEREIRA - RUTA ESPECIAL OPERADOR"/>
    <n v="110316"/>
    <s v="H3640"/>
    <n v="0"/>
    <m/>
    <x v="10"/>
    <x v="3"/>
    <x v="8"/>
    <x v="5"/>
    <s v="OCCIDENTE"/>
    <s v="CALOTO"/>
    <n v="0"/>
    <s v="VEHICULOS"/>
    <x v="2"/>
  </r>
  <r>
    <n v="152281"/>
    <s v="HUEVO XL X 15 PAGUE 14 PET CAJA X 300"/>
    <s v="UN"/>
    <n v="360"/>
    <n v="0"/>
    <s v="S"/>
    <s v="IV82"/>
    <n v="0"/>
    <n v="718.6"/>
    <s v="HU"/>
    <s v="HUEVO COMERCIAL"/>
    <n v="599.67999999999995"/>
    <d v="2026-10-10T00:00:00"/>
    <n v="0"/>
    <s v="PEREIRA - RUTA ESPECIAL OPERADOR"/>
    <n v="152281"/>
    <s v="H3640"/>
    <n v="0"/>
    <m/>
    <x v="10"/>
    <x v="3"/>
    <x v="6"/>
    <x v="2"/>
    <s v="OCCIDENTE"/>
    <s v="CALOTO"/>
    <n v="0"/>
    <s v="VEHICULOS"/>
    <x v="2"/>
  </r>
  <r>
    <n v="152382"/>
    <s v="HUEVO L X 30 PAGUE 28 PET CAJA X 300"/>
    <s v="UN"/>
    <n v="1320"/>
    <n v="0"/>
    <s v="S"/>
    <s v="IV82"/>
    <n v="0"/>
    <n v="592.6"/>
    <s v="HU"/>
    <s v="HUEVO COMERCIAL"/>
    <n v="484.73"/>
    <d v="2026-10-10T00:00:00"/>
    <n v="15238"/>
    <s v="PEREIRA - RUTA ESPECIAL OPERADOR"/>
    <n v="15238"/>
    <s v="H3640"/>
    <n v="0"/>
    <m/>
    <x v="10"/>
    <x v="3"/>
    <x v="8"/>
    <x v="2"/>
    <s v="OCCIDENTE"/>
    <s v="CALOTO"/>
    <n v="0"/>
    <s v="VEHICULOS"/>
    <x v="2"/>
  </r>
  <r>
    <n v="2110302"/>
    <s v="HUEVO L X 30 CARTON VERDE CANASTA"/>
    <s v="UN"/>
    <n v="10842"/>
    <n v="0"/>
    <s v="S"/>
    <s v="IV82"/>
    <n v="0"/>
    <n v="500"/>
    <s v="HU"/>
    <s v="HUEVO COMERCIAL"/>
    <n v="363.24241713191998"/>
    <d v="2026-10-12T00:00:00"/>
    <m/>
    <s v="TAT BARRANQUILLA H4001"/>
    <n v="2110302"/>
    <s v="H4001"/>
    <n v="0"/>
    <m/>
    <x v="11"/>
    <x v="3"/>
    <x v="8"/>
    <x v="3"/>
    <s v="COSTA"/>
    <s v="CALOTO"/>
    <n v="0"/>
    <s v="VEHICULOS"/>
    <x v="3"/>
  </r>
  <r>
    <n v="2110402"/>
    <s v="HUEVO M X 30 CARTON VERDE CANASTA"/>
    <s v="UN"/>
    <n v="7022"/>
    <n v="0"/>
    <s v="S"/>
    <s v="IV82"/>
    <n v="0"/>
    <n v="480"/>
    <s v="HU"/>
    <s v="HUEVO COMERCIAL"/>
    <n v="349.55006375058201"/>
    <d v="2026-10-12T00:00:00"/>
    <m/>
    <s v="TAT BARRANQUILLA H4001"/>
    <n v="2110402"/>
    <s v="H4001"/>
    <n v="0"/>
    <m/>
    <x v="11"/>
    <x v="3"/>
    <x v="9"/>
    <x v="3"/>
    <s v="COSTA"/>
    <s v="CALOTO"/>
    <n v="0"/>
    <s v="VEHICULOS"/>
    <x v="3"/>
  </r>
  <r>
    <n v="2152388"/>
    <s v="HUEVO L X 15 PAGUE 14 PET EN CANASTA."/>
    <s v="UN"/>
    <n v="540"/>
    <n v="0"/>
    <s v="S"/>
    <s v="IV82"/>
    <n v="0"/>
    <n v="550"/>
    <s v="HU"/>
    <s v="HUEVO COMERCIAL"/>
    <n v="538.38"/>
    <d v="2026-10-12T00:00:00"/>
    <m/>
    <s v="TAT BARRANQUILLA H4001"/>
    <n v="2152388"/>
    <s v="H4001"/>
    <n v="0"/>
    <m/>
    <x v="11"/>
    <x v="3"/>
    <x v="8"/>
    <x v="2"/>
    <s v="COSTA"/>
    <s v="CALOTO"/>
    <n v="0"/>
    <s v="VEHICULOS"/>
    <x v="3"/>
  </r>
  <r>
    <n v="2110302"/>
    <s v="HUEVO L X 30 CARTON VERDE CANASTA"/>
    <s v="UN"/>
    <n v="1440"/>
    <n v="0"/>
    <s v="S"/>
    <s v="IV82"/>
    <n v="0"/>
    <n v="500"/>
    <s v="HU"/>
    <s v="HUEVO COMERCIAL"/>
    <n v="363.24002083333329"/>
    <d v="2026-10-12T00:00:00"/>
    <m/>
    <s v="TAT BARRANQUILLA H4002"/>
    <n v="2110302"/>
    <s v="H4002"/>
    <n v="0"/>
    <m/>
    <x v="11"/>
    <x v="3"/>
    <x v="8"/>
    <x v="3"/>
    <s v="COSTA"/>
    <s v="CALOTO"/>
    <n v="0"/>
    <s v="VEHICULOS"/>
    <x v="3"/>
  </r>
  <r>
    <n v="2110402"/>
    <s v="HUEVO M X 30 CARTON VERDE CANASTA"/>
    <s v="UN"/>
    <n v="13230"/>
    <n v="0"/>
    <s v="S"/>
    <s v="IV82"/>
    <n v="0"/>
    <n v="480"/>
    <s v="HU"/>
    <s v="HUEVO COMERCIAL"/>
    <n v="349.55006005618702"/>
    <d v="2026-10-12T00:00:00"/>
    <m/>
    <s v="TAT BARRANQUILLA H4002"/>
    <n v="2110402"/>
    <s v="H4002"/>
    <n v="0"/>
    <m/>
    <x v="11"/>
    <x v="3"/>
    <x v="9"/>
    <x v="3"/>
    <s v="COSTA"/>
    <s v="CALOTO"/>
    <n v="0"/>
    <s v="VEHICULOS"/>
    <x v="3"/>
  </r>
  <r>
    <n v="2152388"/>
    <s v="HUEVO L X 15 PAGUE 14 PET EN CANASTA."/>
    <s v="UN"/>
    <n v="255"/>
    <n v="0"/>
    <s v="S"/>
    <s v="IV82"/>
    <n v="0"/>
    <n v="550"/>
    <s v="HU"/>
    <s v="HUEVO COMERCIAL"/>
    <n v="538.38"/>
    <d v="2026-10-12T00:00:00"/>
    <m/>
    <s v="TAT BARRANQUILLA H4002"/>
    <n v="2152388"/>
    <s v="H4002"/>
    <n v="0"/>
    <m/>
    <x v="11"/>
    <x v="3"/>
    <x v="8"/>
    <x v="2"/>
    <s v="COSTA"/>
    <s v="CALOTO"/>
    <n v="0"/>
    <s v="VEHICULOS"/>
    <x v="3"/>
  </r>
  <r>
    <n v="2110302"/>
    <s v="HUEVO L X 30 CARTON VERDE CANASTA"/>
    <s v="UN"/>
    <n v="7920"/>
    <n v="0"/>
    <s v="S"/>
    <s v="IV82"/>
    <n v="0"/>
    <n v="500"/>
    <s v="HU"/>
    <s v="HUEVO COMERCIAL"/>
    <n v="363.24074439348692"/>
    <d v="2026-10-12T00:00:00"/>
    <m/>
    <s v="TAT BARRANQUILLA H4003"/>
    <n v="2110302"/>
    <s v="H4003"/>
    <n v="0"/>
    <m/>
    <x v="11"/>
    <x v="3"/>
    <x v="8"/>
    <x v="3"/>
    <s v="COSTA"/>
    <s v="CALOTO"/>
    <n v="0"/>
    <s v="VEHICULOS"/>
    <x v="3"/>
  </r>
  <r>
    <n v="2110402"/>
    <s v="HUEVO M X 30 CARTON VERDE CANASTA"/>
    <s v="UN"/>
    <n v="6796"/>
    <n v="0"/>
    <s v="S"/>
    <s v="IV82"/>
    <n v="0"/>
    <n v="480"/>
    <s v="HU"/>
    <s v="HUEVO COMERCIAL"/>
    <n v="349.55006532377308"/>
    <d v="2026-10-12T00:00:00"/>
    <m/>
    <s v="TAT BARRANQUILLA H4003"/>
    <n v="2110402"/>
    <s v="H4003"/>
    <n v="0"/>
    <m/>
    <x v="11"/>
    <x v="3"/>
    <x v="9"/>
    <x v="3"/>
    <s v="COSTA"/>
    <s v="CALOTO"/>
    <n v="0"/>
    <s v="VEHICULOS"/>
    <x v="3"/>
  </r>
  <r>
    <n v="2152388"/>
    <s v="HUEVO L X 15 PAGUE 14 PET EN CANASTA."/>
    <s v="UN"/>
    <n v="960"/>
    <n v="0"/>
    <s v="S"/>
    <s v="IV82"/>
    <n v="0"/>
    <n v="550"/>
    <s v="HU"/>
    <s v="HUEVO COMERCIAL"/>
    <n v="538.38"/>
    <d v="2026-10-12T00:00:00"/>
    <m/>
    <s v="TAT BARRANQUILLA H4003"/>
    <n v="2152388"/>
    <s v="H4003"/>
    <n v="0"/>
    <m/>
    <x v="11"/>
    <x v="3"/>
    <x v="8"/>
    <x v="2"/>
    <s v="COSTA"/>
    <s v="CALOTO"/>
    <n v="0"/>
    <s v="VEHICULOS"/>
    <x v="3"/>
  </r>
  <r>
    <n v="2110302"/>
    <s v="HUEVO L X 30 CARTON VERDE CANASTA"/>
    <s v="UN"/>
    <n v="9282"/>
    <n v="0"/>
    <s v="S"/>
    <s v="IV82"/>
    <n v="0"/>
    <n v="500"/>
    <s v="HU"/>
    <s v="HUEVO COMERCIAL"/>
    <n v="363.24263722358131"/>
    <d v="2026-10-12T00:00:00"/>
    <m/>
    <s v="TAT BARRANQUILLA H4004"/>
    <n v="2110302"/>
    <s v="H4004"/>
    <n v="0"/>
    <m/>
    <x v="11"/>
    <x v="3"/>
    <x v="8"/>
    <x v="3"/>
    <s v="COSTA"/>
    <s v="CALOTO"/>
    <n v="0"/>
    <s v="VEHICULOS"/>
    <x v="3"/>
  </r>
  <r>
    <n v="2110402"/>
    <s v="HUEVO M X 30 CARTON VERDE CANASTA"/>
    <s v="UN"/>
    <n v="10560"/>
    <n v="0"/>
    <s v="S"/>
    <s v="IV82"/>
    <n v="0"/>
    <n v="480"/>
    <s v="HU"/>
    <s v="HUEVO COMERCIAL"/>
    <n v="349.55007129900298"/>
    <d v="2026-10-12T00:00:00"/>
    <m/>
    <s v="TAT BARRANQUILLA H4004"/>
    <n v="2110402"/>
    <s v="H4004"/>
    <n v="0"/>
    <m/>
    <x v="11"/>
    <x v="3"/>
    <x v="9"/>
    <x v="3"/>
    <s v="COSTA"/>
    <s v="CALOTO"/>
    <n v="0"/>
    <s v="VEHICULOS"/>
    <x v="3"/>
  </r>
  <r>
    <n v="2152388"/>
    <s v="HUEVO L X 15 PAGUE 14 PET EN CANASTA."/>
    <s v="UN"/>
    <n v="495"/>
    <n v="0"/>
    <s v="S"/>
    <s v="IV82"/>
    <n v="0"/>
    <n v="550"/>
    <s v="HU"/>
    <s v="HUEVO COMERCIAL"/>
    <n v="538.38"/>
    <d v="2026-10-12T00:00:00"/>
    <m/>
    <s v="TAT BARRANQUILLA H4004"/>
    <n v="2152388"/>
    <s v="H4004"/>
    <n v="0"/>
    <m/>
    <x v="11"/>
    <x v="3"/>
    <x v="8"/>
    <x v="2"/>
    <s v="COSTA"/>
    <s v="CALOTO"/>
    <n v="0"/>
    <s v="VEHICULOS"/>
    <x v="3"/>
  </r>
  <r>
    <n v="2110302"/>
    <s v="HUEVO L X 30 CARTON VERDE CANASTA"/>
    <s v="UN"/>
    <n v="5430"/>
    <n v="0"/>
    <s v="S"/>
    <s v="IV82"/>
    <n v="0"/>
    <n v="500"/>
    <s v="HU"/>
    <s v="HUEVO COMERCIAL"/>
    <n v="363.24513426397198"/>
    <d v="2026-10-12T00:00:00"/>
    <m/>
    <s v="TAT BARRANQUILLA H4005"/>
    <n v="2110302"/>
    <s v="H4005"/>
    <n v="0"/>
    <m/>
    <x v="11"/>
    <x v="3"/>
    <x v="8"/>
    <x v="3"/>
    <s v="COSTA"/>
    <s v="CALOTO"/>
    <n v="0"/>
    <s v="VEHICULOS"/>
    <x v="3"/>
  </r>
  <r>
    <n v="2110402"/>
    <s v="HUEVO M X 30 CARTON VERDE CANASTA"/>
    <s v="UN"/>
    <n v="8271"/>
    <n v="0"/>
    <s v="S"/>
    <s v="IV82"/>
    <n v="0"/>
    <n v="480"/>
    <s v="HU"/>
    <s v="HUEVO COMERCIAL"/>
    <n v="349.55005618464651"/>
    <d v="2026-10-13T00:00:00"/>
    <m/>
    <s v="TAT BARRANQUILLA H4005"/>
    <n v="2110402"/>
    <s v="H4005"/>
    <n v="0"/>
    <m/>
    <x v="11"/>
    <x v="3"/>
    <x v="9"/>
    <x v="3"/>
    <s v="COSTA"/>
    <s v="CALOTO"/>
    <n v="0"/>
    <s v="VEHICULOS"/>
    <x v="3"/>
  </r>
  <r>
    <n v="2152388"/>
    <s v="HUEVO L X 15 PAGUE 14 PET EN CANASTA."/>
    <s v="UN"/>
    <n v="810"/>
    <n v="0"/>
    <s v="S"/>
    <s v="IV82"/>
    <n v="0"/>
    <n v="550"/>
    <s v="HU"/>
    <s v="HUEVO COMERCIAL"/>
    <n v="538.38"/>
    <d v="2026-10-12T00:00:00"/>
    <m/>
    <s v="TAT BARRANQUILLA H4005"/>
    <n v="2152388"/>
    <s v="H4005"/>
    <n v="0"/>
    <m/>
    <x v="11"/>
    <x v="3"/>
    <x v="8"/>
    <x v="2"/>
    <s v="COSTA"/>
    <s v="CALOTO"/>
    <n v="0"/>
    <s v="VEHICULOS"/>
    <x v="3"/>
  </r>
  <r>
    <n v="2110302"/>
    <s v="HUEVO L X 30 CARTON VERDE CANASTA"/>
    <s v="UN"/>
    <n v="12720"/>
    <n v="0"/>
    <s v="S"/>
    <s v="IV82"/>
    <n v="0"/>
    <n v="500"/>
    <s v="HU"/>
    <s v="HUEVO COMERCIAL"/>
    <n v="363.2416828424536"/>
    <d v="2026-10-12T00:00:00"/>
    <m/>
    <s v="TAT BARRANQUILLA H4006"/>
    <n v="2110302"/>
    <s v="H4006"/>
    <n v="0"/>
    <m/>
    <x v="11"/>
    <x v="3"/>
    <x v="8"/>
    <x v="3"/>
    <s v="COSTA"/>
    <s v="CALOTO"/>
    <n v="0"/>
    <s v="VEHICULOS"/>
    <x v="3"/>
  </r>
  <r>
    <n v="2110402"/>
    <s v="HUEVO M X 30 CARTON VERDE CANASTA"/>
    <s v="UN"/>
    <n v="5910"/>
    <n v="0"/>
    <s v="S"/>
    <s v="IV82"/>
    <n v="0"/>
    <n v="480"/>
    <s v="HU"/>
    <s v="HUEVO COMERCIAL"/>
    <n v="349.55005895410522"/>
    <d v="2026-10-12T00:00:00"/>
    <m/>
    <s v="TAT BARRANQUILLA H4006"/>
    <n v="2110402"/>
    <s v="H4006"/>
    <n v="0"/>
    <m/>
    <x v="11"/>
    <x v="3"/>
    <x v="9"/>
    <x v="3"/>
    <s v="COSTA"/>
    <s v="CALOTO"/>
    <n v="0"/>
    <s v="VEHICULOS"/>
    <x v="3"/>
  </r>
  <r>
    <n v="2152388"/>
    <s v="HUEVO L X 15 PAGUE 14 PET EN CANASTA."/>
    <s v="UN"/>
    <n v="540"/>
    <n v="0"/>
    <s v="S"/>
    <s v="IV82"/>
    <n v="0"/>
    <n v="550"/>
    <s v="HU"/>
    <s v="HUEVO COMERCIAL"/>
    <n v="538.38"/>
    <d v="2026-10-12T00:00:00"/>
    <m/>
    <s v="TAT BARRANQUILLA H4006"/>
    <n v="2152388"/>
    <s v="H4006"/>
    <n v="0"/>
    <m/>
    <x v="11"/>
    <x v="3"/>
    <x v="8"/>
    <x v="2"/>
    <s v="COSTA"/>
    <s v="CALOTO"/>
    <n v="0"/>
    <s v="VEHICULOS"/>
    <x v="3"/>
  </r>
  <r>
    <n v="2110302"/>
    <s v="HUEVO L X 30 CARTON VERDE CANASTA"/>
    <s v="UN"/>
    <n v="10650"/>
    <n v="0"/>
    <s v="S"/>
    <s v="IV82"/>
    <n v="0"/>
    <n v="500"/>
    <s v="HU"/>
    <s v="HUEVO COMERCIAL"/>
    <n v="363.24083206848258"/>
    <d v="2026-10-13T00:00:00"/>
    <m/>
    <s v="TAT BARRANQUILLA H4007"/>
    <n v="2110302"/>
    <s v="H4007"/>
    <n v="0"/>
    <m/>
    <x v="11"/>
    <x v="3"/>
    <x v="8"/>
    <x v="3"/>
    <s v="COSTA"/>
    <s v="CALOTO"/>
    <n v="0"/>
    <s v="VEHICULOS"/>
    <x v="3"/>
  </r>
  <r>
    <n v="2110402"/>
    <s v="HUEVO M X 30 CARTON VERDE CANASTA"/>
    <s v="UN"/>
    <n v="4800"/>
    <n v="0"/>
    <s v="S"/>
    <s v="IV82"/>
    <n v="0"/>
    <n v="480"/>
    <s v="HU"/>
    <s v="HUEVO COMERCIAL"/>
    <n v="349.55006385296451"/>
    <d v="2026-10-12T00:00:00"/>
    <m/>
    <s v="TAT BARRANQUILLA H4007"/>
    <n v="2110402"/>
    <s v="H4007"/>
    <n v="0"/>
    <m/>
    <x v="11"/>
    <x v="3"/>
    <x v="9"/>
    <x v="3"/>
    <s v="COSTA"/>
    <s v="CALOTO"/>
    <n v="0"/>
    <s v="VEHICULOS"/>
    <x v="3"/>
  </r>
  <r>
    <n v="2152388"/>
    <s v="HUEVO L X 15 PAGUE 14 PET EN CANASTA."/>
    <s v="UN"/>
    <n v="705"/>
    <n v="0"/>
    <s v="S"/>
    <s v="IV82"/>
    <n v="0"/>
    <n v="550"/>
    <s v="HU"/>
    <s v="HUEVO COMERCIAL"/>
    <n v="538.38"/>
    <d v="2026-10-12T00:00:00"/>
    <m/>
    <s v="TAT BARRANQUILLA H4007"/>
    <n v="2152388"/>
    <s v="H4007"/>
    <n v="0"/>
    <m/>
    <x v="11"/>
    <x v="3"/>
    <x v="8"/>
    <x v="2"/>
    <s v="COSTA"/>
    <s v="CALOTO"/>
    <n v="0"/>
    <s v="VEHICULOS"/>
    <x v="3"/>
  </r>
  <r>
    <n v="2110302"/>
    <s v="HUEVO L X 30 CARTON VERDE CANASTA"/>
    <s v="UN"/>
    <n v="7720"/>
    <n v="0"/>
    <s v="S"/>
    <s v="IV82"/>
    <n v="0"/>
    <n v="500"/>
    <s v="HU"/>
    <s v="HUEVO COMERCIAL"/>
    <n v="363.24084892898787"/>
    <d v="2026-10-12T00:00:00"/>
    <m/>
    <s v="TAT BARRANQUILLA H4008"/>
    <n v="2110302"/>
    <s v="H4008"/>
    <n v="0"/>
    <m/>
    <x v="11"/>
    <x v="3"/>
    <x v="8"/>
    <x v="3"/>
    <s v="COSTA"/>
    <s v="CALOTO"/>
    <n v="0"/>
    <s v="VEHICULOS"/>
    <x v="3"/>
  </r>
  <r>
    <n v="2110402"/>
    <s v="HUEVO M X 30 CARTON VERDE CANASTA"/>
    <s v="UN"/>
    <n v="10695"/>
    <n v="0"/>
    <s v="S"/>
    <s v="IV82"/>
    <n v="0"/>
    <n v="480"/>
    <s v="HU"/>
    <s v="HUEVO COMERCIAL"/>
    <n v="349.55006810336209"/>
    <d v="2026-10-12T00:00:00"/>
    <m/>
    <s v="TAT BARRANQUILLA H4008"/>
    <n v="2110402"/>
    <s v="H4008"/>
    <n v="0"/>
    <m/>
    <x v="11"/>
    <x v="3"/>
    <x v="9"/>
    <x v="3"/>
    <s v="COSTA"/>
    <s v="CALOTO"/>
    <n v="0"/>
    <s v="VEHICULOS"/>
    <x v="3"/>
  </r>
  <r>
    <n v="2152388"/>
    <s v="HUEVO L X 15 PAGUE 14 PET EN CANASTA."/>
    <s v="UN"/>
    <n v="915"/>
    <n v="0"/>
    <s v="S"/>
    <s v="IV82"/>
    <n v="0"/>
    <n v="550"/>
    <s v="HU"/>
    <s v="HUEVO COMERCIAL"/>
    <n v="538.38"/>
    <d v="2026-10-12T00:00:00"/>
    <m/>
    <s v="TAT BARRANQUILLA H4008"/>
    <n v="2152388"/>
    <s v="H4008"/>
    <n v="0"/>
    <m/>
    <x v="11"/>
    <x v="3"/>
    <x v="8"/>
    <x v="2"/>
    <s v="COSTA"/>
    <s v="CALOTO"/>
    <n v="0"/>
    <s v="VEHICULOS"/>
    <x v="3"/>
  </r>
  <r>
    <n v="2110302"/>
    <s v="HUEVO L X 30 CARTON VERDE CANASTA"/>
    <s v="UN"/>
    <n v="10050"/>
    <n v="0"/>
    <s v="S"/>
    <s v="IV82"/>
    <n v="0"/>
    <n v="500"/>
    <s v="HU"/>
    <s v="HUEVO COMERCIAL"/>
    <n v="363.24164806061958"/>
    <d v="2026-10-12T00:00:00"/>
    <m/>
    <s v="TAT BARRANQUILLA H4009"/>
    <n v="2110302"/>
    <s v="H4009"/>
    <n v="0"/>
    <m/>
    <x v="11"/>
    <x v="3"/>
    <x v="8"/>
    <x v="3"/>
    <s v="COSTA"/>
    <s v="CALOTO"/>
    <n v="0"/>
    <s v="VEHICULOS"/>
    <x v="3"/>
  </r>
  <r>
    <n v="2110402"/>
    <s v="HUEVO M X 30 CARTON VERDE CANASTA"/>
    <s v="UN"/>
    <n v="4770"/>
    <n v="0"/>
    <s v="S"/>
    <s v="IV82"/>
    <n v="0"/>
    <n v="480"/>
    <s v="HU"/>
    <s v="HUEVO COMERCIAL"/>
    <n v="349.55006935726351"/>
    <d v="2026-10-12T00:00:00"/>
    <m/>
    <s v="TAT BARRANQUILLA H4009"/>
    <n v="2110402"/>
    <s v="H4009"/>
    <n v="0"/>
    <m/>
    <x v="11"/>
    <x v="3"/>
    <x v="9"/>
    <x v="3"/>
    <s v="COSTA"/>
    <s v="CALOTO"/>
    <n v="0"/>
    <s v="VEHICULOS"/>
    <x v="3"/>
  </r>
  <r>
    <n v="2152388"/>
    <s v="HUEVO L X 15 PAGUE 14 PET EN CANASTA."/>
    <s v="UN"/>
    <n v="465"/>
    <n v="0"/>
    <s v="S"/>
    <s v="IV82"/>
    <n v="0"/>
    <n v="550"/>
    <s v="HU"/>
    <s v="HUEVO COMERCIAL"/>
    <n v="538.38"/>
    <d v="2026-10-12T00:00:00"/>
    <m/>
    <s v="TAT BARRANQUILLA H4009"/>
    <n v="2152388"/>
    <s v="H4009"/>
    <n v="0"/>
    <m/>
    <x v="11"/>
    <x v="3"/>
    <x v="8"/>
    <x v="2"/>
    <s v="COSTA"/>
    <s v="CALOTO"/>
    <n v="0"/>
    <s v="VEHICULOS"/>
    <x v="3"/>
  </r>
  <r>
    <n v="2110302"/>
    <s v="HUEVO L X 30 CARTON VERDE CANASTA"/>
    <s v="UN"/>
    <n v="2130"/>
    <n v="0"/>
    <s v="S"/>
    <s v="IV82"/>
    <n v="0"/>
    <n v="500"/>
    <s v="HU"/>
    <s v="HUEVO COMERCIAL"/>
    <n v="363.24139339859482"/>
    <d v="2026-10-12T00:00:00"/>
    <m/>
    <s v="TAT BARRANQUILLA H4010"/>
    <n v="2110302"/>
    <s v="H4010"/>
    <n v="0"/>
    <m/>
    <x v="11"/>
    <x v="3"/>
    <x v="8"/>
    <x v="3"/>
    <s v="COSTA"/>
    <s v="CALOTO"/>
    <n v="0"/>
    <s v="VEHICULOS"/>
    <x v="3"/>
  </r>
  <r>
    <n v="2110402"/>
    <s v="HUEVO M X 30 CARTON VERDE CANASTA"/>
    <s v="UN"/>
    <n v="10800"/>
    <n v="0"/>
    <s v="S"/>
    <s v="IV82"/>
    <n v="0"/>
    <n v="480"/>
    <s v="HU"/>
    <s v="HUEVO COMERCIAL"/>
    <n v="349.5500547381107"/>
    <d v="2026-10-12T00:00:00"/>
    <m/>
    <s v="TAT BARRANQUILLA H4010"/>
    <n v="2110402"/>
    <s v="H4010"/>
    <n v="0"/>
    <m/>
    <x v="11"/>
    <x v="3"/>
    <x v="9"/>
    <x v="3"/>
    <s v="COSTA"/>
    <s v="CALOTO"/>
    <n v="0"/>
    <s v="VEHICULOS"/>
    <x v="3"/>
  </r>
  <r>
    <n v="2152388"/>
    <s v="HUEVO L X 15 PAGUE 14 PET EN CANASTA."/>
    <s v="UN"/>
    <n v="330"/>
    <n v="0"/>
    <s v="S"/>
    <s v="IV82"/>
    <n v="0"/>
    <n v="550"/>
    <s v="HU"/>
    <s v="HUEVO COMERCIAL"/>
    <n v="538.38"/>
    <d v="2026-10-12T00:00:00"/>
    <m/>
    <s v="TAT BARRANQUILLA H4010"/>
    <n v="2152388"/>
    <s v="H4010"/>
    <n v="0"/>
    <m/>
    <x v="11"/>
    <x v="3"/>
    <x v="8"/>
    <x v="2"/>
    <s v="COSTA"/>
    <s v="CALOTO"/>
    <n v="0"/>
    <s v="VEHICULOS"/>
    <x v="3"/>
  </r>
  <r>
    <n v="2110302"/>
    <s v="HUEVO L X 30 CARTON VERDE CANASTA"/>
    <s v="UN"/>
    <n v="12380"/>
    <n v="0"/>
    <s v="S"/>
    <s v="IV82"/>
    <n v="0"/>
    <n v="500"/>
    <s v="HU"/>
    <s v="HUEVO COMERCIAL"/>
    <n v="363.24084126346958"/>
    <d v="2026-10-13T00:00:00"/>
    <m/>
    <s v="TAT BARRANQUILLA H4011"/>
    <n v="2110302"/>
    <s v="H4011"/>
    <n v="0"/>
    <m/>
    <x v="11"/>
    <x v="3"/>
    <x v="8"/>
    <x v="3"/>
    <s v="COSTA"/>
    <s v="CALOTO"/>
    <n v="0"/>
    <s v="VEHICULOS"/>
    <x v="3"/>
  </r>
  <r>
    <n v="2110402"/>
    <s v="HUEVO M X 30 CARTON VERDE CANASTA"/>
    <s v="UN"/>
    <n v="5190"/>
    <n v="0"/>
    <s v="S"/>
    <s v="IV82"/>
    <n v="0"/>
    <n v="480"/>
    <s v="HU"/>
    <s v="HUEVO COMERCIAL"/>
    <n v="349.55005930851468"/>
    <d v="2026-10-12T00:00:00"/>
    <m/>
    <s v="TAT BARRANQUILLA H4011"/>
    <n v="2110402"/>
    <s v="H4011"/>
    <n v="0"/>
    <m/>
    <x v="11"/>
    <x v="3"/>
    <x v="9"/>
    <x v="3"/>
    <s v="COSTA"/>
    <s v="CALOTO"/>
    <n v="0"/>
    <s v="VEHICULOS"/>
    <x v="3"/>
  </r>
  <r>
    <n v="2152388"/>
    <s v="HUEVO L X 15 PAGUE 14 PET EN CANASTA."/>
    <s v="UN"/>
    <n v="960"/>
    <n v="0"/>
    <s v="S"/>
    <s v="IV82"/>
    <n v="0"/>
    <n v="550"/>
    <s v="HU"/>
    <s v="HUEVO COMERCIAL"/>
    <n v="538.38"/>
    <d v="2026-10-12T00:00:00"/>
    <m/>
    <s v="TAT BARRANQUILLA H4011"/>
    <n v="2152388"/>
    <s v="H4011"/>
    <n v="0"/>
    <m/>
    <x v="11"/>
    <x v="3"/>
    <x v="8"/>
    <x v="2"/>
    <s v="COSTA"/>
    <s v="CALOTO"/>
    <n v="0"/>
    <s v="VEHICULOS"/>
    <x v="3"/>
  </r>
  <r>
    <n v="2110302"/>
    <s v="HUEVO L X 30 CARTON VERDE CANASTA"/>
    <s v="UN"/>
    <n v="8550"/>
    <n v="0"/>
    <s v="S"/>
    <s v="IV82"/>
    <n v="0"/>
    <n v="500"/>
    <s v="HU"/>
    <s v="HUEVO COMERCIAL"/>
    <n v="363.2439627951407"/>
    <d v="2026-10-12T00:00:00"/>
    <m/>
    <s v="TAT BARRANQUILLA H4012"/>
    <n v="2110302"/>
    <s v="H4012"/>
    <n v="0"/>
    <m/>
    <x v="11"/>
    <x v="3"/>
    <x v="8"/>
    <x v="3"/>
    <s v="COSTA"/>
    <s v="CALOTO"/>
    <n v="0"/>
    <s v="VEHICULOS"/>
    <x v="3"/>
  </r>
  <r>
    <n v="2110402"/>
    <s v="HUEVO M X 30 CARTON VERDE CANASTA"/>
    <s v="UN"/>
    <n v="8361"/>
    <n v="0"/>
    <s v="S"/>
    <s v="IV82"/>
    <n v="0"/>
    <n v="480"/>
    <s v="HU"/>
    <s v="HUEVO COMERCIAL"/>
    <n v="349.55006218627409"/>
    <d v="2026-10-12T00:00:00"/>
    <m/>
    <s v="TAT BARRANQUILLA H4012"/>
    <n v="2110402"/>
    <s v="H4012"/>
    <n v="0"/>
    <m/>
    <x v="11"/>
    <x v="3"/>
    <x v="9"/>
    <x v="3"/>
    <s v="COSTA"/>
    <s v="CALOTO"/>
    <n v="0"/>
    <s v="VEHICULOS"/>
    <x v="3"/>
  </r>
  <r>
    <n v="2152388"/>
    <s v="HUEVO L X 15 PAGUE 14 PET EN CANASTA."/>
    <s v="UN"/>
    <n v="840"/>
    <n v="0"/>
    <s v="S"/>
    <s v="IV82"/>
    <n v="0"/>
    <n v="550"/>
    <s v="HU"/>
    <s v="HUEVO COMERCIAL"/>
    <n v="538.38"/>
    <d v="2026-10-12T00:00:00"/>
    <m/>
    <s v="TAT BARRANQUILLA H4012"/>
    <n v="2152388"/>
    <s v="H4012"/>
    <n v="0"/>
    <m/>
    <x v="11"/>
    <x v="3"/>
    <x v="8"/>
    <x v="2"/>
    <s v="COSTA"/>
    <s v="CALOTO"/>
    <n v="0"/>
    <s v="VEHICULOS"/>
    <x v="3"/>
  </r>
  <r>
    <n v="2110202"/>
    <s v="HUEVO XL X 30 CARTON VERDE CANASTA"/>
    <s v="UN"/>
    <n v="720"/>
    <n v="0"/>
    <s v="S"/>
    <s v="IV82"/>
    <n v="0"/>
    <n v="540"/>
    <s v="HU"/>
    <s v="HUEVO COMERCIAL"/>
    <n v="402.15630555555549"/>
    <d v="2026-10-12T00:00:00"/>
    <m/>
    <s v="TAT BARRANQUILLA H4013"/>
    <n v="2110202"/>
    <s v="H4013"/>
    <n v="0"/>
    <m/>
    <x v="11"/>
    <x v="3"/>
    <x v="6"/>
    <x v="3"/>
    <s v="COSTA"/>
    <s v="CALOTO"/>
    <n v="0"/>
    <s v="VEHICULOS"/>
    <x v="3"/>
  </r>
  <r>
    <n v="2110302"/>
    <s v="HUEVO L X 30 CARTON VERDE CANASTA"/>
    <s v="UN"/>
    <n v="8700"/>
    <n v="0"/>
    <s v="S"/>
    <s v="IV82"/>
    <n v="0"/>
    <n v="500"/>
    <s v="HU"/>
    <s v="HUEVO COMERCIAL"/>
    <n v="363.24055831987192"/>
    <d v="2026-10-12T00:00:00"/>
    <m/>
    <s v="TAT BARRANQUILLA H4013"/>
    <n v="2110302"/>
    <s v="H4013"/>
    <n v="0"/>
    <m/>
    <x v="11"/>
    <x v="3"/>
    <x v="8"/>
    <x v="3"/>
    <s v="COSTA"/>
    <s v="CALOTO"/>
    <n v="0"/>
    <s v="VEHICULOS"/>
    <x v="3"/>
  </r>
  <r>
    <n v="2110402"/>
    <s v="HUEVO M X 30 CARTON VERDE CANASTA"/>
    <s v="UN"/>
    <n v="5210"/>
    <n v="0"/>
    <s v="S"/>
    <s v="IV82"/>
    <n v="0"/>
    <n v="480"/>
    <s v="HU"/>
    <s v="HUEVO COMERCIAL"/>
    <n v="349.55007194042111"/>
    <d v="2026-10-12T00:00:00"/>
    <m/>
    <s v="TAT BARRANQUILLA H4013"/>
    <n v="2110402"/>
    <s v="H4013"/>
    <n v="0"/>
    <m/>
    <x v="11"/>
    <x v="3"/>
    <x v="9"/>
    <x v="3"/>
    <s v="COSTA"/>
    <s v="CALOTO"/>
    <n v="0"/>
    <s v="VEHICULOS"/>
    <x v="3"/>
  </r>
  <r>
    <n v="2152388"/>
    <s v="HUEVO L X 15 PAGUE 14 PET EN CANASTA."/>
    <s v="UN"/>
    <n v="150"/>
    <n v="0"/>
    <s v="S"/>
    <s v="IV82"/>
    <n v="0"/>
    <n v="550"/>
    <s v="HU"/>
    <s v="HUEVO COMERCIAL"/>
    <n v="538.38"/>
    <d v="2026-10-12T00:00:00"/>
    <m/>
    <s v="TAT BARRANQUILLA H4013"/>
    <n v="2152388"/>
    <s v="H4013"/>
    <n v="0"/>
    <m/>
    <x v="11"/>
    <x v="3"/>
    <x v="8"/>
    <x v="2"/>
    <s v="COSTA"/>
    <s v="CALOTO"/>
    <n v="0"/>
    <s v="VEHICULOS"/>
    <x v="3"/>
  </r>
  <r>
    <n v="2110202"/>
    <s v="HUEVO XL X 30 CARTON VERDE CANASTA"/>
    <s v="UN"/>
    <n v="60"/>
    <n v="0"/>
    <s v="S"/>
    <s v="IV82"/>
    <n v="0"/>
    <n v="540"/>
    <s v="HU"/>
    <s v="HUEVO COMERCIAL"/>
    <n v="401.92809649122802"/>
    <d v="2026-10-10T00:00:00"/>
    <m/>
    <s v="TAT BARRANQUILLA H4014"/>
    <n v="2110202"/>
    <s v="H4014"/>
    <n v="0"/>
    <m/>
    <x v="11"/>
    <x v="3"/>
    <x v="6"/>
    <x v="3"/>
    <s v="COSTA"/>
    <s v="CALOTO"/>
    <n v="0"/>
    <s v="VEHICULOS"/>
    <x v="3"/>
  </r>
  <r>
    <n v="2110302"/>
    <s v="HUEVO L X 30 CARTON VERDE CANASTA"/>
    <s v="UN"/>
    <n v="9810"/>
    <n v="0"/>
    <s v="S"/>
    <s v="IV82"/>
    <n v="0"/>
    <n v="500"/>
    <s v="HU"/>
    <s v="HUEVO COMERCIAL"/>
    <n v="363.24114598351258"/>
    <d v="2026-10-12T00:00:00"/>
    <m/>
    <s v="TAT BARRANQUILLA H4014"/>
    <n v="2110302"/>
    <s v="H4014"/>
    <n v="0"/>
    <m/>
    <x v="11"/>
    <x v="3"/>
    <x v="8"/>
    <x v="3"/>
    <s v="COSTA"/>
    <s v="CALOTO"/>
    <n v="0"/>
    <s v="VEHICULOS"/>
    <x v="3"/>
  </r>
  <r>
    <n v="2110402"/>
    <s v="HUEVO M X 30 CARTON VERDE CANASTA"/>
    <s v="UN"/>
    <n v="3960"/>
    <n v="0"/>
    <s v="S"/>
    <s v="IV82"/>
    <n v="0"/>
    <n v="480"/>
    <s v="HU"/>
    <s v="HUEVO COMERCIAL"/>
    <n v="349.55007983297781"/>
    <d v="2026-10-12T00:00:00"/>
    <m/>
    <s v="TAT BARRANQUILLA H4014"/>
    <n v="2110402"/>
    <s v="H4014"/>
    <n v="0"/>
    <m/>
    <x v="11"/>
    <x v="3"/>
    <x v="9"/>
    <x v="3"/>
    <s v="COSTA"/>
    <s v="CALOTO"/>
    <n v="0"/>
    <s v="VEHICULOS"/>
    <x v="3"/>
  </r>
  <r>
    <n v="2152388"/>
    <s v="HUEVO L X 15 PAGUE 14 PET EN CANASTA."/>
    <s v="UN"/>
    <n v="1200"/>
    <n v="0"/>
    <s v="S"/>
    <s v="IV82"/>
    <n v="0"/>
    <n v="550"/>
    <s v="HU"/>
    <s v="HUEVO COMERCIAL"/>
    <n v="538.38"/>
    <d v="2026-10-12T00:00:00"/>
    <m/>
    <s v="TAT BARRANQUILLA H4014"/>
    <n v="2152388"/>
    <s v="H4014"/>
    <n v="0"/>
    <m/>
    <x v="11"/>
    <x v="3"/>
    <x v="8"/>
    <x v="2"/>
    <s v="COSTA"/>
    <s v="CALOTO"/>
    <n v="0"/>
    <s v="VEHICULOS"/>
    <x v="3"/>
  </r>
  <r>
    <n v="2110302"/>
    <s v="HUEVO L X 30 CARTON VERDE CANASTA"/>
    <s v="UN"/>
    <n v="4740"/>
    <n v="0"/>
    <s v="S"/>
    <s v="IV82"/>
    <n v="0"/>
    <n v="500"/>
    <s v="HU"/>
    <s v="HUEVO COMERCIAL"/>
    <n v="363.24141071231088"/>
    <d v="2026-10-12T00:00:00"/>
    <m/>
    <s v="TAT BARRANQUILLA H4015"/>
    <n v="2110302"/>
    <s v="H4015"/>
    <n v="0"/>
    <m/>
    <x v="11"/>
    <x v="3"/>
    <x v="8"/>
    <x v="3"/>
    <s v="COSTA"/>
    <s v="CALOTO"/>
    <n v="0"/>
    <s v="VEHICULOS"/>
    <x v="3"/>
  </r>
  <r>
    <n v="2110402"/>
    <s v="HUEVO M X 30 CARTON VERDE CANASTA"/>
    <s v="UN"/>
    <n v="8550"/>
    <n v="0"/>
    <s v="S"/>
    <s v="IV82"/>
    <n v="0"/>
    <n v="480"/>
    <s v="HU"/>
    <s v="HUEVO COMERCIAL"/>
    <n v="349.55006249205542"/>
    <d v="2026-10-12T00:00:00"/>
    <m/>
    <s v="TAT BARRANQUILLA H4015"/>
    <n v="2110402"/>
    <s v="H4015"/>
    <n v="0"/>
    <m/>
    <x v="11"/>
    <x v="3"/>
    <x v="9"/>
    <x v="3"/>
    <s v="COSTA"/>
    <s v="CALOTO"/>
    <n v="0"/>
    <s v="VEHICULOS"/>
    <x v="3"/>
  </r>
  <r>
    <n v="2152388"/>
    <s v="HUEVO L X 15 PAGUE 14 PET EN CANASTA."/>
    <s v="UN"/>
    <n v="390"/>
    <n v="0"/>
    <s v="S"/>
    <s v="IV82"/>
    <n v="0"/>
    <n v="550"/>
    <s v="HU"/>
    <s v="HUEVO COMERCIAL"/>
    <n v="538.38"/>
    <d v="2026-10-12T00:00:00"/>
    <m/>
    <s v="TAT BARRANQUILLA H4015"/>
    <n v="2152388"/>
    <s v="H4015"/>
    <n v="0"/>
    <m/>
    <x v="11"/>
    <x v="3"/>
    <x v="8"/>
    <x v="2"/>
    <s v="COSTA"/>
    <s v="CALOTO"/>
    <n v="0"/>
    <s v="VEHICULOS"/>
    <x v="3"/>
  </r>
  <r>
    <n v="2110302"/>
    <s v="HUEVO L X 30 CARTON VERDE CANASTA"/>
    <s v="UN"/>
    <n v="330"/>
    <n v="0"/>
    <s v="S"/>
    <s v="IV82"/>
    <n v="0"/>
    <n v="500"/>
    <s v="HU"/>
    <s v="HUEVO COMERCIAL"/>
    <n v="363.29922106633069"/>
    <d v="2026-10-10T00:00:00"/>
    <m/>
    <s v="TAT BARRANQUILLA H4016"/>
    <n v="2110302"/>
    <s v="H4016"/>
    <n v="0"/>
    <m/>
    <x v="11"/>
    <x v="3"/>
    <x v="8"/>
    <x v="3"/>
    <s v="COSTA"/>
    <s v="CALOTO"/>
    <n v="0"/>
    <s v="VEHICULOS"/>
    <x v="3"/>
  </r>
  <r>
    <n v="2110402"/>
    <s v="HUEVO M X 30 CARTON VERDE CANASTA"/>
    <s v="UN"/>
    <n v="16560"/>
    <n v="0"/>
    <s v="S"/>
    <s v="IV82"/>
    <n v="0"/>
    <n v="480"/>
    <s v="HU"/>
    <s v="HUEVO COMERCIAL"/>
    <n v="349.55006006221782"/>
    <d v="2026-10-13T00:00:00"/>
    <m/>
    <s v="TAT BARRANQUILLA H4016"/>
    <n v="2110402"/>
    <s v="H4016"/>
    <n v="0"/>
    <m/>
    <x v="11"/>
    <x v="3"/>
    <x v="9"/>
    <x v="3"/>
    <s v="COSTA"/>
    <s v="CALOTO"/>
    <n v="0"/>
    <s v="VEHICULOS"/>
    <x v="3"/>
  </r>
  <r>
    <n v="2152388"/>
    <s v="HUEVO L X 15 PAGUE 14 PET EN CANASTA."/>
    <s v="UN"/>
    <n v="885"/>
    <n v="0"/>
    <s v="S"/>
    <s v="IV82"/>
    <n v="0"/>
    <n v="550"/>
    <s v="HU"/>
    <s v="HUEVO COMERCIAL"/>
    <n v="538.38"/>
    <d v="2026-10-10T00:00:00"/>
    <m/>
    <s v="TAT BARRANQUILLA H4016"/>
    <n v="2152388"/>
    <s v="H4016"/>
    <n v="0"/>
    <m/>
    <x v="11"/>
    <x v="3"/>
    <x v="8"/>
    <x v="2"/>
    <s v="COSTA"/>
    <s v="CALOTO"/>
    <n v="0"/>
    <s v="VEHICULOS"/>
    <x v="3"/>
  </r>
  <r>
    <n v="2110302"/>
    <s v="HUEVO L X 30 CARTON VERDE CANASTA"/>
    <s v="UN"/>
    <n v="1890"/>
    <n v="0"/>
    <s v="S"/>
    <s v="IV82"/>
    <n v="0"/>
    <n v="500"/>
    <s v="HU"/>
    <s v="HUEVO COMERCIAL"/>
    <n v="363.24310297898688"/>
    <d v="2026-10-12T00:00:00"/>
    <m/>
    <s v="TAT BARRANQUILLA H4017"/>
    <n v="2110302"/>
    <s v="H4017"/>
    <n v="0"/>
    <m/>
    <x v="11"/>
    <x v="3"/>
    <x v="8"/>
    <x v="3"/>
    <s v="COSTA"/>
    <s v="CALOTO"/>
    <n v="0"/>
    <s v="VEHICULOS"/>
    <x v="3"/>
  </r>
  <r>
    <n v="2110402"/>
    <s v="HUEVO M X 30 CARTON VERDE CANASTA"/>
    <s v="UN"/>
    <n v="12090"/>
    <n v="0"/>
    <s v="S"/>
    <s v="IV82"/>
    <n v="0"/>
    <n v="480"/>
    <s v="HU"/>
    <s v="HUEVO COMERCIAL"/>
    <n v="349.55006587326722"/>
    <d v="2026-10-12T00:00:00"/>
    <m/>
    <s v="TAT BARRANQUILLA H4017"/>
    <n v="2110402"/>
    <s v="H4017"/>
    <n v="0"/>
    <m/>
    <x v="11"/>
    <x v="3"/>
    <x v="9"/>
    <x v="3"/>
    <s v="COSTA"/>
    <s v="CALOTO"/>
    <n v="0"/>
    <s v="VEHICULOS"/>
    <x v="3"/>
  </r>
  <r>
    <n v="2152388"/>
    <s v="HUEVO L X 15 PAGUE 14 PET EN CANASTA."/>
    <s v="UN"/>
    <n v="360"/>
    <n v="0"/>
    <s v="S"/>
    <s v="IV82"/>
    <n v="0"/>
    <n v="550"/>
    <s v="HU"/>
    <s v="HUEVO COMERCIAL"/>
    <n v="538.38"/>
    <d v="2026-10-12T00:00:00"/>
    <m/>
    <s v="TAT BARRANQUILLA H4017"/>
    <n v="2152388"/>
    <s v="H4017"/>
    <n v="0"/>
    <m/>
    <x v="11"/>
    <x v="3"/>
    <x v="8"/>
    <x v="2"/>
    <s v="COSTA"/>
    <s v="CALOTO"/>
    <n v="0"/>
    <s v="VEHICULOS"/>
    <x v="3"/>
  </r>
  <r>
    <n v="2110202"/>
    <s v="HUEVO XL X 30 CARTON VERDE CANASTA"/>
    <s v="UN"/>
    <n v="30"/>
    <n v="0"/>
    <s v="S"/>
    <s v="IV82"/>
    <n v="0"/>
    <n v="540"/>
    <s v="HU"/>
    <s v="HUEVO COMERCIAL"/>
    <n v="394.26"/>
    <d v="2026-10-08T00:00:00"/>
    <m/>
    <s v="TAT BARRANQUILLA H4018"/>
    <n v="2110202"/>
    <s v="H4018"/>
    <n v="0"/>
    <m/>
    <x v="11"/>
    <x v="3"/>
    <x v="6"/>
    <x v="3"/>
    <s v="COSTA"/>
    <s v="CALOTO"/>
    <n v="0"/>
    <s v="VEHICULOS"/>
    <x v="3"/>
  </r>
  <r>
    <n v="2110302"/>
    <s v="HUEVO L X 30 CARTON VERDE CANASTA"/>
    <s v="UN"/>
    <n v="2580"/>
    <n v="0"/>
    <s v="S"/>
    <s v="IV82"/>
    <n v="0"/>
    <n v="500"/>
    <s v="HU"/>
    <s v="HUEVO COMERCIAL"/>
    <n v="363.24215957273577"/>
    <d v="2026-10-12T00:00:00"/>
    <m/>
    <s v="TAT BARRANQUILLA H4018"/>
    <n v="2110302"/>
    <s v="H4018"/>
    <n v="0"/>
    <m/>
    <x v="11"/>
    <x v="3"/>
    <x v="8"/>
    <x v="3"/>
    <s v="COSTA"/>
    <s v="CALOTO"/>
    <n v="0"/>
    <s v="VEHICULOS"/>
    <x v="3"/>
  </r>
  <r>
    <n v="2110402"/>
    <s v="HUEVO M X 30 CARTON VERDE CANASTA"/>
    <s v="UN"/>
    <n v="210"/>
    <n v="0"/>
    <s v="S"/>
    <s v="IV82"/>
    <n v="0"/>
    <n v="480"/>
    <s v="HU"/>
    <s v="HUEVO COMERCIAL"/>
    <n v="349.55009753787868"/>
    <d v="2026-10-10T00:00:00"/>
    <m/>
    <s v="TAT BARRANQUILLA H4018"/>
    <n v="2110402"/>
    <s v="H4018"/>
    <n v="0"/>
    <m/>
    <x v="11"/>
    <x v="3"/>
    <x v="9"/>
    <x v="3"/>
    <s v="COSTA"/>
    <s v="CALOTO"/>
    <n v="0"/>
    <s v="VEHICULOS"/>
    <x v="3"/>
  </r>
  <r>
    <n v="2152388"/>
    <s v="HUEVO L X 15 PAGUE 14 PET EN CANASTA."/>
    <s v="UN"/>
    <n v="1680"/>
    <n v="0"/>
    <s v="S"/>
    <s v="IV82"/>
    <n v="0"/>
    <n v="550"/>
    <s v="HU"/>
    <s v="HUEVO COMERCIAL"/>
    <n v="538.38"/>
    <d v="2026-10-12T00:00:00"/>
    <m/>
    <s v="TAT BARRANQUILLA H4018"/>
    <n v="2152388"/>
    <s v="H4018"/>
    <n v="0"/>
    <m/>
    <x v="11"/>
    <x v="3"/>
    <x v="8"/>
    <x v="2"/>
    <s v="COSTA"/>
    <s v="CALOTO"/>
    <n v="0"/>
    <s v="VEHICULOS"/>
    <x v="3"/>
  </r>
  <r>
    <n v="2110402"/>
    <s v="HUEVO M X 30 CARTON VERDE CANASTA"/>
    <s v="UN"/>
    <n v="4320"/>
    <n v="0"/>
    <s v="S"/>
    <s v="IV82"/>
    <n v="0"/>
    <n v="480"/>
    <s v="HU"/>
    <s v="HUEVO COMERCIAL"/>
    <n v="349.5500600915617"/>
    <d v="2026-10-12T00:00:00"/>
    <m/>
    <s v="TAT BARRANQUILLA H4019"/>
    <n v="2110402"/>
    <s v="H4019"/>
    <n v="0"/>
    <m/>
    <x v="11"/>
    <x v="3"/>
    <x v="9"/>
    <x v="3"/>
    <s v="COSTA"/>
    <s v="CALOTO"/>
    <n v="0"/>
    <s v="VEHICULOS"/>
    <x v="3"/>
  </r>
  <r>
    <n v="2110302"/>
    <s v="HUEVO L X 30 CARTON VERDE CANASTA"/>
    <s v="UN"/>
    <n v="782"/>
    <n v="0"/>
    <s v="S"/>
    <s v="IV82"/>
    <n v="0"/>
    <n v="500"/>
    <s v="HU"/>
    <s v="HUEVO COMERCIAL"/>
    <n v="363.28062476487878"/>
    <d v="2026-10-10T00:00:00"/>
    <m/>
    <s v="TAT BARRANQUILLA H4020"/>
    <n v="2110302"/>
    <s v="H4020"/>
    <n v="0"/>
    <m/>
    <x v="11"/>
    <x v="3"/>
    <x v="8"/>
    <x v="3"/>
    <s v="COSTA"/>
    <s v="CALOTO"/>
    <n v="0"/>
    <s v="VEHICULOS"/>
    <x v="3"/>
  </r>
  <r>
    <n v="2110317"/>
    <s v="HUEVO L X 30 CARTON VERDE AMARRADO CON ETIQUETA CANASTA"/>
    <s v="UN"/>
    <n v="180"/>
    <n v="0"/>
    <s v="S"/>
    <s v="IV82"/>
    <n v="0"/>
    <n v="510"/>
    <s v="HU"/>
    <s v="HUEVO COMERCIAL"/>
    <n v="362.98"/>
    <d v="2026-10-10T00:00:00"/>
    <n v="0"/>
    <s v="TAT BARRANQUILLA H4020"/>
    <n v="2110317"/>
    <s v="H4020"/>
    <n v="0"/>
    <m/>
    <x v="11"/>
    <x v="3"/>
    <x v="8"/>
    <x v="2"/>
    <s v="COSTA"/>
    <s v="CALOTO"/>
    <n v="0"/>
    <s v="VEHICULOS"/>
    <x v="3"/>
  </r>
  <r>
    <n v="2110402"/>
    <s v="HUEVO M X 30 CARTON VERDE CANASTA"/>
    <s v="UN"/>
    <n v="12810"/>
    <n v="0"/>
    <s v="S"/>
    <s v="IV82"/>
    <n v="0"/>
    <n v="480"/>
    <s v="HU"/>
    <s v="HUEVO COMERCIAL"/>
    <n v="349.5500533379776"/>
    <d v="2026-10-13T00:00:00"/>
    <m/>
    <s v="TAT BARRANQUILLA H4020"/>
    <n v="2110402"/>
    <s v="H4020"/>
    <n v="0"/>
    <m/>
    <x v="11"/>
    <x v="3"/>
    <x v="9"/>
    <x v="3"/>
    <s v="COSTA"/>
    <s v="CALOTO"/>
    <n v="0"/>
    <s v="VEHICULOS"/>
    <x v="3"/>
  </r>
  <r>
    <n v="2110403"/>
    <s v="HUEVO M X30 CARTON VERDE AMARRADO CANASTA"/>
    <s v="UN"/>
    <n v="120"/>
    <n v="0"/>
    <s v="S"/>
    <s v="IV82"/>
    <n v="0"/>
    <n v="490"/>
    <s v="HU"/>
    <s v="HUEVO COMERCIAL"/>
    <n v="358.15"/>
    <d v="2026-10-08T00:00:00"/>
    <m/>
    <s v="TAT BARRANQUILLA H4020"/>
    <n v="2110403"/>
    <s v="H4020"/>
    <n v="0"/>
    <m/>
    <x v="11"/>
    <x v="3"/>
    <x v="9"/>
    <x v="2"/>
    <s v="COSTA"/>
    <s v="CALOTO"/>
    <n v="0"/>
    <s v="VEHICULOS"/>
    <x v="3"/>
  </r>
  <r>
    <n v="2110302"/>
    <s v="HUEVO L X 30 CARTON VERDE CANASTA"/>
    <s v="UN"/>
    <n v="1140"/>
    <n v="0"/>
    <s v="S"/>
    <s v="IV82"/>
    <n v="0"/>
    <n v="500"/>
    <s v="HU"/>
    <s v="HUEVO COMERCIAL"/>
    <n v="363.24183708787359"/>
    <d v="2026-10-13T00:00:00"/>
    <m/>
    <s v="TAT BARRANQUILLA H4021"/>
    <n v="2110302"/>
    <s v="H4021"/>
    <n v="0"/>
    <m/>
    <x v="11"/>
    <x v="3"/>
    <x v="8"/>
    <x v="3"/>
    <s v="COSTA"/>
    <s v="CALOTO"/>
    <n v="0"/>
    <s v="VEHICULOS"/>
    <x v="3"/>
  </r>
  <r>
    <n v="2110402"/>
    <s v="HUEVO M X 30 CARTON VERDE CANASTA"/>
    <s v="UN"/>
    <n v="13530"/>
    <n v="0"/>
    <s v="S"/>
    <s v="IV82"/>
    <n v="0"/>
    <n v="480"/>
    <s v="HU"/>
    <s v="HUEVO COMERCIAL"/>
    <n v="349.55006290079541"/>
    <d v="2026-10-13T00:00:00"/>
    <m/>
    <s v="TAT BARRANQUILLA H4021"/>
    <n v="2110402"/>
    <s v="H4021"/>
    <n v="0"/>
    <m/>
    <x v="11"/>
    <x v="3"/>
    <x v="9"/>
    <x v="3"/>
    <s v="COSTA"/>
    <s v="CALOTO"/>
    <n v="0"/>
    <s v="VEHICULOS"/>
    <x v="3"/>
  </r>
  <r>
    <n v="2152388"/>
    <s v="HUEVO L X 15 PAGUE 14 PET EN CANASTA."/>
    <s v="UN"/>
    <n v="1200"/>
    <n v="0"/>
    <s v="S"/>
    <s v="IV82"/>
    <n v="0"/>
    <n v="550"/>
    <s v="HU"/>
    <s v="HUEVO COMERCIAL"/>
    <n v="538.38"/>
    <d v="2026-10-12T00:00:00"/>
    <m/>
    <s v="TAT BARRANQUILLA H4021"/>
    <n v="2152388"/>
    <s v="H4021"/>
    <n v="0"/>
    <m/>
    <x v="11"/>
    <x v="3"/>
    <x v="8"/>
    <x v="2"/>
    <s v="COSTA"/>
    <s v="CALOTO"/>
    <n v="0"/>
    <s v="VEHICULOS"/>
    <x v="3"/>
  </r>
  <r>
    <n v="2110302"/>
    <s v="HUEVO L X 30 CARTON VERDE CANASTA"/>
    <s v="UN"/>
    <n v="3660"/>
    <n v="0"/>
    <s v="S"/>
    <s v="IV82"/>
    <n v="0"/>
    <n v="500"/>
    <s v="HU"/>
    <s v="HUEVO COMERCIAL"/>
    <n v="363.24852098873117"/>
    <d v="2026-10-12T00:00:00"/>
    <m/>
    <s v="TAT BARRANQUILLA H4023"/>
    <n v="2110302"/>
    <s v="H4023"/>
    <n v="0"/>
    <m/>
    <x v="11"/>
    <x v="3"/>
    <x v="8"/>
    <x v="3"/>
    <s v="COSTA"/>
    <s v="CALOTO"/>
    <n v="0"/>
    <s v="VEHICULOS"/>
    <x v="3"/>
  </r>
  <r>
    <n v="2110402"/>
    <s v="HUEVO M X 30 CARTON VERDE CANASTA"/>
    <s v="UN"/>
    <n v="6510"/>
    <n v="0"/>
    <s v="S"/>
    <s v="IV82"/>
    <n v="0"/>
    <n v="480"/>
    <s v="HU"/>
    <s v="HUEVO COMERCIAL"/>
    <n v="349.55005943402858"/>
    <d v="2026-10-12T00:00:00"/>
    <m/>
    <s v="TAT BARRANQUILLA H4023"/>
    <n v="2110402"/>
    <s v="H4023"/>
    <n v="0"/>
    <m/>
    <x v="11"/>
    <x v="3"/>
    <x v="9"/>
    <x v="3"/>
    <s v="COSTA"/>
    <s v="CALOTO"/>
    <n v="0"/>
    <s v="VEHICULOS"/>
    <x v="3"/>
  </r>
  <r>
    <n v="2152388"/>
    <s v="HUEVO L X 15 PAGUE 14 PET EN CANASTA."/>
    <s v="UN"/>
    <n v="1170"/>
    <n v="0"/>
    <s v="S"/>
    <s v="IV82"/>
    <n v="0"/>
    <n v="550"/>
    <s v="HU"/>
    <s v="HUEVO COMERCIAL"/>
    <n v="538.38"/>
    <d v="2026-10-12T00:00:00"/>
    <m/>
    <s v="TAT BARRANQUILLA H4023"/>
    <n v="2152388"/>
    <s v="H4023"/>
    <n v="0"/>
    <m/>
    <x v="11"/>
    <x v="3"/>
    <x v="8"/>
    <x v="2"/>
    <s v="COSTA"/>
    <s v="CALOTO"/>
    <n v="0"/>
    <s v="VEHICULOS"/>
    <x v="3"/>
  </r>
  <r>
    <n v="2110302"/>
    <s v="HUEVO L X 30 CARTON VERDE CANASTA"/>
    <s v="UN"/>
    <n v="60"/>
    <n v="0"/>
    <s v="S"/>
    <s v="IV82"/>
    <n v="0"/>
    <n v="500"/>
    <s v="HU"/>
    <s v="HUEVO COMERCIAL"/>
    <n v="363.24150503202941"/>
    <d v="2026-10-12T00:00:00"/>
    <m/>
    <s v="TAT BARRANQUILLA H4024"/>
    <n v="2110302"/>
    <s v="H4024"/>
    <n v="0"/>
    <m/>
    <x v="11"/>
    <x v="3"/>
    <x v="8"/>
    <x v="3"/>
    <s v="COSTA"/>
    <s v="CALOTO"/>
    <n v="0"/>
    <s v="VEHICULOS"/>
    <x v="3"/>
  </r>
  <r>
    <n v="2110402"/>
    <s v="HUEVO M X 30 CARTON VERDE CANASTA"/>
    <s v="UN"/>
    <n v="11190"/>
    <n v="0"/>
    <s v="S"/>
    <s v="IV82"/>
    <n v="0"/>
    <n v="480"/>
    <s v="HU"/>
    <s v="HUEVO COMERCIAL"/>
    <n v="349.5500584330357"/>
    <d v="2026-10-13T00:00:00"/>
    <m/>
    <s v="TAT BARRANQUILLA H4024"/>
    <n v="2110402"/>
    <s v="H4024"/>
    <n v="0"/>
    <m/>
    <x v="11"/>
    <x v="3"/>
    <x v="9"/>
    <x v="3"/>
    <s v="COSTA"/>
    <s v="CALOTO"/>
    <n v="0"/>
    <s v="VEHICULOS"/>
    <x v="3"/>
  </r>
  <r>
    <n v="2152388"/>
    <s v="HUEVO L X 15 PAGUE 14 PET EN CANASTA."/>
    <s v="UN"/>
    <n v="540"/>
    <n v="0"/>
    <s v="S"/>
    <s v="IV82"/>
    <n v="0"/>
    <n v="550"/>
    <s v="HU"/>
    <s v="HUEVO COMERCIAL"/>
    <n v="538.38"/>
    <d v="2026-10-12T00:00:00"/>
    <m/>
    <s v="TAT BARRANQUILLA H4024"/>
    <n v="2152388"/>
    <s v="H4024"/>
    <n v="0"/>
    <m/>
    <x v="11"/>
    <x v="3"/>
    <x v="8"/>
    <x v="2"/>
    <s v="COSTA"/>
    <s v="CALOTO"/>
    <n v="0"/>
    <s v="VEHICULOS"/>
    <x v="3"/>
  </r>
  <r>
    <n v="2110302"/>
    <s v="HUEVO L X 30 CARTON VERDE CANASTA"/>
    <s v="UN"/>
    <n v="30"/>
    <n v="0"/>
    <s v="S"/>
    <s v="IV82"/>
    <n v="0"/>
    <n v="490"/>
    <s v="HU"/>
    <s v="HUEVO COMERCIAL"/>
    <n v="375.52533333333332"/>
    <d v="2026-10-09T00:00:00"/>
    <m/>
    <s v="TAT CARTAGENA H4101"/>
    <n v="2110302"/>
    <s v="H4101"/>
    <n v="0"/>
    <m/>
    <x v="12"/>
    <x v="3"/>
    <x v="8"/>
    <x v="3"/>
    <s v="COSTA"/>
    <s v="CALOTO"/>
    <n v="0"/>
    <s v="VEHICULOS"/>
    <x v="3"/>
  </r>
  <r>
    <n v="2110402"/>
    <s v="HUEVO M X 30 CARTON VERDE CANASTA"/>
    <s v="UN"/>
    <n v="17610"/>
    <n v="0"/>
    <s v="S"/>
    <s v="IV82"/>
    <n v="0"/>
    <n v="480"/>
    <s v="HU"/>
    <s v="HUEVO COMERCIAL"/>
    <n v="350.36535604529081"/>
    <d v="2026-10-13T00:00:00"/>
    <m/>
    <s v="TAT CARTAGENA H4101"/>
    <n v="2110402"/>
    <s v="H4101"/>
    <n v="0"/>
    <m/>
    <x v="12"/>
    <x v="3"/>
    <x v="9"/>
    <x v="3"/>
    <s v="COSTA"/>
    <s v="CALOTO"/>
    <n v="0"/>
    <s v="VEHICULOS"/>
    <x v="3"/>
  </r>
  <r>
    <n v="2152388"/>
    <s v="HUEVO L X 15 PAGUE 14 PET EN CANASTA."/>
    <s v="UN"/>
    <n v="720"/>
    <n v="0"/>
    <s v="S"/>
    <s v="IV82"/>
    <n v="0"/>
    <n v="550"/>
    <s v="HU"/>
    <s v="HUEVO COMERCIAL"/>
    <n v="538.38"/>
    <d v="2026-10-13T00:00:00"/>
    <m/>
    <s v="TAT CARTAGENA H4101"/>
    <n v="2152388"/>
    <s v="H4101"/>
    <n v="0"/>
    <m/>
    <x v="12"/>
    <x v="3"/>
    <x v="8"/>
    <x v="2"/>
    <s v="COSTA"/>
    <s v="CALOTO"/>
    <n v="0"/>
    <s v="VEHICULOS"/>
    <x v="3"/>
  </r>
  <r>
    <n v="2110302"/>
    <s v="HUEVO L X 30 CARTON VERDE CANASTA"/>
    <s v="UN"/>
    <n v="360"/>
    <n v="0"/>
    <s v="S"/>
    <s v="IV82"/>
    <n v="0"/>
    <n v="490"/>
    <s v="HU"/>
    <s v="HUEVO COMERCIAL"/>
    <n v="365.29538888888891"/>
    <d v="2026-10-13T00:00:00"/>
    <m/>
    <s v="TAT CARTAGENA H4102"/>
    <n v="2110302"/>
    <s v="H4102"/>
    <n v="0"/>
    <m/>
    <x v="12"/>
    <x v="3"/>
    <x v="8"/>
    <x v="3"/>
    <s v="COSTA"/>
    <s v="CALOTO"/>
    <n v="0"/>
    <s v="VEHICULOS"/>
    <x v="3"/>
  </r>
  <r>
    <n v="2110402"/>
    <s v="HUEVO M X 30 CARTON VERDE CANASTA"/>
    <s v="UN"/>
    <n v="18300"/>
    <n v="0"/>
    <s v="S"/>
    <s v="IV82"/>
    <n v="0"/>
    <n v="480"/>
    <s v="HU"/>
    <s v="HUEVO COMERCIAL"/>
    <n v="350.4032266781021"/>
    <d v="2026-10-13T00:00:00"/>
    <m/>
    <s v="TAT CARTAGENA H4102"/>
    <n v="2110402"/>
    <s v="H4102"/>
    <n v="0"/>
    <m/>
    <x v="12"/>
    <x v="3"/>
    <x v="9"/>
    <x v="3"/>
    <s v="COSTA"/>
    <s v="CALOTO"/>
    <n v="0"/>
    <s v="VEHICULOS"/>
    <x v="3"/>
  </r>
  <r>
    <n v="2110302"/>
    <s v="HUEVO L X 30 CARTON VERDE CANASTA"/>
    <s v="UN"/>
    <n v="285"/>
    <n v="0"/>
    <s v="S"/>
    <s v="IV82"/>
    <n v="0"/>
    <n v="490"/>
    <s v="HU"/>
    <s v="HUEVO COMERCIAL"/>
    <n v="364.95255388523401"/>
    <d v="2026-10-10T00:00:00"/>
    <m/>
    <s v="TAT CARTAGENA H4103"/>
    <n v="2110302"/>
    <s v="H4103"/>
    <n v="0"/>
    <m/>
    <x v="12"/>
    <x v="3"/>
    <x v="8"/>
    <x v="3"/>
    <s v="COSTA"/>
    <s v="CALOTO"/>
    <n v="0"/>
    <s v="VEHICULOS"/>
    <x v="3"/>
  </r>
  <r>
    <n v="2110402"/>
    <s v="HUEVO M X 30 CARTON VERDE CANASTA"/>
    <s v="UN"/>
    <n v="14567"/>
    <n v="0"/>
    <s v="S"/>
    <s v="IV82"/>
    <n v="0"/>
    <n v="480"/>
    <s v="HU"/>
    <s v="HUEVO COMERCIAL"/>
    <n v="350.55723265253079"/>
    <d v="2026-10-13T00:00:00"/>
    <m/>
    <s v="TAT CARTAGENA H4103"/>
    <n v="2110402"/>
    <s v="H4103"/>
    <n v="0"/>
    <m/>
    <x v="12"/>
    <x v="3"/>
    <x v="9"/>
    <x v="3"/>
    <s v="COSTA"/>
    <s v="CALOTO"/>
    <n v="0"/>
    <s v="VEHICULOS"/>
    <x v="3"/>
  </r>
  <r>
    <n v="2152388"/>
    <s v="HUEVO L X 15 PAGUE 14 PET EN CANASTA."/>
    <s v="UN"/>
    <n v="900"/>
    <n v="0"/>
    <s v="S"/>
    <s v="IV82"/>
    <n v="0"/>
    <n v="550"/>
    <s v="HU"/>
    <s v="HUEVO COMERCIAL"/>
    <n v="538.38"/>
    <d v="2026-10-13T00:00:00"/>
    <m/>
    <s v="TAT CARTAGENA H4103"/>
    <n v="2152388"/>
    <s v="H4103"/>
    <n v="0"/>
    <m/>
    <x v="12"/>
    <x v="3"/>
    <x v="8"/>
    <x v="2"/>
    <s v="COSTA"/>
    <s v="CALOTO"/>
    <n v="0"/>
    <s v="VEHICULOS"/>
    <x v="3"/>
  </r>
  <r>
    <n v="2110302"/>
    <s v="HUEVO L X 30 CARTON VERDE CANASTA"/>
    <s v="UN"/>
    <n v="960"/>
    <n v="0"/>
    <s v="S"/>
    <s v="IV82"/>
    <n v="0"/>
    <n v="490"/>
    <s v="HU"/>
    <s v="HUEVO COMERCIAL"/>
    <n v="363.24067708333331"/>
    <d v="2026-10-13T00:00:00"/>
    <m/>
    <s v="TAT CARTAGENA H4104"/>
    <n v="2110302"/>
    <s v="H4104"/>
    <n v="0"/>
    <m/>
    <x v="12"/>
    <x v="3"/>
    <x v="8"/>
    <x v="3"/>
    <s v="COSTA"/>
    <s v="CALOTO"/>
    <n v="0"/>
    <s v="VEHICULOS"/>
    <x v="3"/>
  </r>
  <r>
    <n v="2110402"/>
    <s v="HUEVO M X 30 CARTON VERDE CANASTA"/>
    <s v="UN"/>
    <n v="18060"/>
    <n v="0"/>
    <s v="S"/>
    <s v="IV82"/>
    <n v="0"/>
    <n v="480"/>
    <s v="HU"/>
    <s v="HUEVO COMERCIAL"/>
    <n v="350.50670331800728"/>
    <d v="2026-10-13T00:00:00"/>
    <m/>
    <s v="TAT CARTAGENA H4104"/>
    <n v="2110402"/>
    <s v="H4104"/>
    <n v="0"/>
    <m/>
    <x v="12"/>
    <x v="3"/>
    <x v="9"/>
    <x v="3"/>
    <s v="COSTA"/>
    <s v="CALOTO"/>
    <n v="0"/>
    <s v="VEHICULOS"/>
    <x v="3"/>
  </r>
  <r>
    <n v="2152388"/>
    <s v="HUEVO L X 15 PAGUE 14 PET EN CANASTA."/>
    <s v="UN"/>
    <n v="1800"/>
    <n v="0"/>
    <s v="S"/>
    <s v="IV82"/>
    <n v="0"/>
    <n v="550"/>
    <s v="HU"/>
    <s v="HUEVO COMERCIAL"/>
    <n v="538.38"/>
    <d v="2026-10-13T00:00:00"/>
    <m/>
    <s v="TAT CARTAGENA H4104"/>
    <n v="2152388"/>
    <s v="H4104"/>
    <n v="0"/>
    <m/>
    <x v="12"/>
    <x v="3"/>
    <x v="8"/>
    <x v="2"/>
    <s v="COSTA"/>
    <s v="CALOTO"/>
    <n v="0"/>
    <s v="VEHICULOS"/>
    <x v="3"/>
  </r>
  <r>
    <n v="2110302"/>
    <s v="HUEVO L X 30 CARTON VERDE CANASTA"/>
    <s v="UN"/>
    <n v="960"/>
    <n v="0"/>
    <s v="S"/>
    <s v="IV82"/>
    <n v="0"/>
    <n v="490"/>
    <s v="HU"/>
    <s v="HUEVO COMERCIAL"/>
    <n v="369.69682401151812"/>
    <d v="2026-10-10T00:00:00"/>
    <m/>
    <s v="TAT CARTAGENA H4105"/>
    <n v="2110302"/>
    <s v="H4105"/>
    <n v="0"/>
    <m/>
    <x v="12"/>
    <x v="3"/>
    <x v="8"/>
    <x v="3"/>
    <s v="COSTA"/>
    <s v="CALOTO"/>
    <n v="0"/>
    <s v="VEHICULOS"/>
    <x v="3"/>
  </r>
  <r>
    <n v="2110402"/>
    <s v="HUEVO M X 30 CARTON VERDE CANASTA"/>
    <s v="UN"/>
    <n v="15210"/>
    <n v="0"/>
    <s v="S"/>
    <s v="IV82"/>
    <n v="0"/>
    <n v="480"/>
    <s v="HU"/>
    <s v="HUEVO COMERCIAL"/>
    <n v="350.49941187376731"/>
    <d v="2026-10-13T00:00:00"/>
    <m/>
    <s v="TAT CARTAGENA H4105"/>
    <n v="2110402"/>
    <s v="H4105"/>
    <n v="0"/>
    <m/>
    <x v="12"/>
    <x v="3"/>
    <x v="9"/>
    <x v="3"/>
    <s v="COSTA"/>
    <s v="CALOTO"/>
    <n v="0"/>
    <s v="VEHICULOS"/>
    <x v="3"/>
  </r>
  <r>
    <n v="2152388"/>
    <s v="HUEVO L X 15 PAGUE 14 PET EN CANASTA."/>
    <s v="UN"/>
    <n v="900"/>
    <n v="0"/>
    <s v="S"/>
    <s v="IV82"/>
    <n v="0"/>
    <n v="550"/>
    <s v="HU"/>
    <s v="HUEVO COMERCIAL"/>
    <n v="538.38"/>
    <d v="2026-10-13T00:00:00"/>
    <m/>
    <s v="TAT CARTAGENA H4105"/>
    <n v="2152388"/>
    <s v="H4105"/>
    <n v="0"/>
    <m/>
    <x v="12"/>
    <x v="3"/>
    <x v="8"/>
    <x v="2"/>
    <s v="COSTA"/>
    <s v="CALOTO"/>
    <n v="0"/>
    <s v="VEHICULOS"/>
    <x v="3"/>
  </r>
  <r>
    <n v="2110302"/>
    <s v="HUEVO L X 30 CARTON VERDE CANASTA"/>
    <s v="UN"/>
    <n v="780"/>
    <n v="0"/>
    <s v="S"/>
    <s v="IV82"/>
    <n v="0"/>
    <n v="490"/>
    <s v="HU"/>
    <s v="HUEVO COMERCIAL"/>
    <n v="368.64298942331328"/>
    <d v="2026-10-13T00:00:00"/>
    <m/>
    <s v="TAT CARTAGENA H4106"/>
    <n v="2110302"/>
    <s v="H4106"/>
    <n v="0"/>
    <m/>
    <x v="12"/>
    <x v="3"/>
    <x v="8"/>
    <x v="3"/>
    <s v="COSTA"/>
    <s v="CALOTO"/>
    <n v="0"/>
    <s v="VEHICULOS"/>
    <x v="3"/>
  </r>
  <r>
    <n v="2110402"/>
    <s v="HUEVO M X 30 CARTON VERDE CANASTA"/>
    <s v="UN"/>
    <n v="15390"/>
    <n v="0"/>
    <s v="S"/>
    <s v="IV82"/>
    <n v="0"/>
    <n v="480"/>
    <s v="HU"/>
    <s v="HUEVO COMERCIAL"/>
    <n v="350.44422999739072"/>
    <d v="2026-10-13T00:00:00"/>
    <m/>
    <s v="TAT CARTAGENA H4106"/>
    <n v="2110402"/>
    <s v="H4106"/>
    <n v="0"/>
    <m/>
    <x v="12"/>
    <x v="3"/>
    <x v="9"/>
    <x v="3"/>
    <s v="COSTA"/>
    <s v="CALOTO"/>
    <n v="0"/>
    <s v="VEHICULOS"/>
    <x v="3"/>
  </r>
  <r>
    <n v="2152388"/>
    <s v="HUEVO L X 15 PAGUE 14 PET EN CANASTA."/>
    <s v="UN"/>
    <n v="1035"/>
    <n v="0"/>
    <s v="S"/>
    <s v="IV82"/>
    <n v="0"/>
    <n v="550"/>
    <s v="HU"/>
    <s v="HUEVO COMERCIAL"/>
    <n v="538.38"/>
    <d v="2026-10-13T00:00:00"/>
    <m/>
    <s v="TAT CARTAGENA H4106"/>
    <n v="2152388"/>
    <s v="H4106"/>
    <n v="0"/>
    <m/>
    <x v="12"/>
    <x v="3"/>
    <x v="8"/>
    <x v="2"/>
    <s v="COSTA"/>
    <s v="CALOTO"/>
    <n v="0"/>
    <s v="VEHICULOS"/>
    <x v="3"/>
  </r>
  <r>
    <n v="2110402"/>
    <s v="HUEVO M X 30 CARTON VERDE CANASTA"/>
    <s v="UN"/>
    <n v="13200"/>
    <n v="0"/>
    <s v="S"/>
    <s v="IV82"/>
    <n v="0"/>
    <n v="480"/>
    <s v="HU"/>
    <s v="HUEVO COMERCIAL"/>
    <n v="350.36998257575749"/>
    <d v="2026-10-13T00:00:00"/>
    <m/>
    <s v="TAT CARTAGENA H4107"/>
    <n v="2110402"/>
    <s v="H4107"/>
    <n v="0"/>
    <m/>
    <x v="12"/>
    <x v="3"/>
    <x v="9"/>
    <x v="3"/>
    <s v="COSTA"/>
    <s v="CALOTO"/>
    <n v="0"/>
    <s v="VEHICULOS"/>
    <x v="3"/>
  </r>
  <r>
    <n v="2152388"/>
    <s v="HUEVO L X 15 PAGUE 14 PET EN CANASTA."/>
    <s v="UN"/>
    <n v="720"/>
    <n v="0"/>
    <s v="S"/>
    <s v="IV82"/>
    <n v="0"/>
    <n v="550"/>
    <s v="HU"/>
    <s v="HUEVO COMERCIAL"/>
    <n v="538.38"/>
    <d v="2026-10-13T00:00:00"/>
    <m/>
    <s v="TAT CARTAGENA H4107"/>
    <n v="2152388"/>
    <s v="H4107"/>
    <n v="0"/>
    <m/>
    <x v="12"/>
    <x v="3"/>
    <x v="8"/>
    <x v="2"/>
    <s v="COSTA"/>
    <s v="CALOTO"/>
    <n v="0"/>
    <s v="VEHICULOS"/>
    <x v="3"/>
  </r>
  <r>
    <n v="2110402"/>
    <s v="HUEVO M X 30 CARTON VERDE CANASTA"/>
    <s v="UN"/>
    <n v="18811"/>
    <n v="0"/>
    <s v="S"/>
    <s v="IV82"/>
    <n v="0"/>
    <n v="480"/>
    <s v="HU"/>
    <s v="HUEVO COMERCIAL"/>
    <n v="350.39795744205941"/>
    <d v="2026-10-13T00:00:00"/>
    <m/>
    <s v="TAT CARTAGENA H4108"/>
    <n v="2110402"/>
    <s v="H4108"/>
    <n v="0"/>
    <m/>
    <x v="12"/>
    <x v="3"/>
    <x v="9"/>
    <x v="3"/>
    <s v="COSTA"/>
    <s v="CALOTO"/>
    <n v="0"/>
    <s v="VEHICULOS"/>
    <x v="3"/>
  </r>
  <r>
    <n v="2152388"/>
    <s v="HUEVO L X 15 PAGUE 14 PET EN CANASTA."/>
    <s v="UN"/>
    <n v="765"/>
    <n v="0"/>
    <s v="S"/>
    <s v="IV82"/>
    <n v="0"/>
    <n v="550"/>
    <s v="HU"/>
    <s v="HUEVO COMERCIAL"/>
    <n v="538.38"/>
    <d v="2026-10-13T00:00:00"/>
    <m/>
    <s v="TAT CARTAGENA H4108"/>
    <n v="2152388"/>
    <s v="H4108"/>
    <n v="0"/>
    <m/>
    <x v="12"/>
    <x v="3"/>
    <x v="8"/>
    <x v="2"/>
    <s v="COSTA"/>
    <s v="CALOTO"/>
    <n v="0"/>
    <s v="VEHICULOS"/>
    <x v="3"/>
  </r>
  <r>
    <n v="2110402"/>
    <s v="HUEVO M X 30 CARTON VERDE CANASTA"/>
    <s v="UN"/>
    <n v="14400"/>
    <n v="0"/>
    <s v="S"/>
    <s v="IV82"/>
    <n v="0"/>
    <n v="480"/>
    <s v="HU"/>
    <s v="HUEVO COMERCIAL"/>
    <n v="350.36998263888893"/>
    <d v="2026-10-13T00:00:00"/>
    <m/>
    <s v="TAT CARTAGENA H4109"/>
    <n v="2110402"/>
    <s v="H4109"/>
    <n v="0"/>
    <m/>
    <x v="12"/>
    <x v="3"/>
    <x v="9"/>
    <x v="3"/>
    <s v="COSTA"/>
    <s v="CALOTO"/>
    <n v="0"/>
    <s v="VEHICULOS"/>
    <x v="3"/>
  </r>
  <r>
    <n v="2152388"/>
    <s v="HUEVO L X 15 PAGUE 14 PET EN CANASTA."/>
    <s v="UN"/>
    <n v="720"/>
    <n v="0"/>
    <s v="S"/>
    <s v="IV82"/>
    <n v="0"/>
    <n v="550"/>
    <s v="HU"/>
    <s v="HUEVO COMERCIAL"/>
    <n v="538.38"/>
    <d v="2026-10-13T00:00:00"/>
    <m/>
    <s v="TAT CARTAGENA H4109"/>
    <n v="2152388"/>
    <s v="H4109"/>
    <n v="0"/>
    <m/>
    <x v="12"/>
    <x v="3"/>
    <x v="8"/>
    <x v="2"/>
    <s v="COSTA"/>
    <s v="CALOTO"/>
    <n v="0"/>
    <s v="VEHICULOS"/>
    <x v="3"/>
  </r>
  <r>
    <n v="2110302"/>
    <s v="HUEVO L X 30 CARTON VERDE CANASTA"/>
    <s v="UN"/>
    <n v="90"/>
    <n v="0"/>
    <s v="S"/>
    <s v="IV82"/>
    <n v="0"/>
    <n v="490"/>
    <s v="HU"/>
    <s v="HUEVO COMERCIAL"/>
    <n v="363.28433333333328"/>
    <d v="2026-10-10T00:00:00"/>
    <m/>
    <s v="TAT CARTAGENA H4110"/>
    <n v="2110302"/>
    <s v="H4110"/>
    <n v="0"/>
    <m/>
    <x v="12"/>
    <x v="3"/>
    <x v="8"/>
    <x v="3"/>
    <s v="COSTA"/>
    <s v="CALOTO"/>
    <n v="0"/>
    <s v="VEHICULOS"/>
    <x v="3"/>
  </r>
  <r>
    <n v="2110402"/>
    <s v="HUEVO M X 30 CARTON VERDE CANASTA"/>
    <s v="UN"/>
    <n v="14940"/>
    <n v="0"/>
    <s v="S"/>
    <s v="IV82"/>
    <n v="0"/>
    <n v="480"/>
    <s v="HU"/>
    <s v="HUEVO COMERCIAL"/>
    <n v="350.49062884418959"/>
    <d v="2026-10-13T00:00:00"/>
    <m/>
    <s v="TAT CARTAGENA H4110"/>
    <n v="2110402"/>
    <s v="H4110"/>
    <n v="0"/>
    <m/>
    <x v="12"/>
    <x v="3"/>
    <x v="9"/>
    <x v="3"/>
    <s v="COSTA"/>
    <s v="CALOTO"/>
    <n v="0"/>
    <s v="VEHICULOS"/>
    <x v="3"/>
  </r>
  <r>
    <n v="2152388"/>
    <s v="HUEVO L X 15 PAGUE 14 PET EN CANASTA."/>
    <s v="UN"/>
    <n v="1200"/>
    <n v="0"/>
    <s v="S"/>
    <s v="IV82"/>
    <n v="0"/>
    <n v="550"/>
    <s v="HU"/>
    <s v="HUEVO COMERCIAL"/>
    <n v="538.38"/>
    <d v="2026-10-13T00:00:00"/>
    <m/>
    <s v="TAT CARTAGENA H4110"/>
    <n v="2152388"/>
    <s v="H4110"/>
    <n v="0"/>
    <m/>
    <x v="12"/>
    <x v="3"/>
    <x v="8"/>
    <x v="2"/>
    <s v="COSTA"/>
    <s v="CALOTO"/>
    <n v="0"/>
    <s v="VEHICULOS"/>
    <x v="3"/>
  </r>
  <r>
    <n v="2110302"/>
    <s v="HUEVO L X 30 CARTON VERDE CANASTA"/>
    <s v="UN"/>
    <n v="480"/>
    <n v="0"/>
    <s v="S"/>
    <s v="IV82"/>
    <n v="0"/>
    <n v="490"/>
    <s v="HU"/>
    <s v="HUEVO COMERCIAL"/>
    <n v="363.24068749999998"/>
    <d v="2026-10-13T00:00:00"/>
    <m/>
    <s v="TAT CARTAGENA H4111"/>
    <n v="2110302"/>
    <s v="H4111"/>
    <n v="0"/>
    <m/>
    <x v="12"/>
    <x v="3"/>
    <x v="8"/>
    <x v="3"/>
    <s v="COSTA"/>
    <s v="CALOTO"/>
    <n v="0"/>
    <s v="VEHICULOS"/>
    <x v="3"/>
  </r>
  <r>
    <n v="2110402"/>
    <s v="HUEVO M X 30 CARTON VERDE CANASTA"/>
    <s v="UN"/>
    <n v="12420"/>
    <n v="0"/>
    <s v="S"/>
    <s v="IV82"/>
    <n v="0"/>
    <n v="480"/>
    <s v="HU"/>
    <s v="HUEVO COMERCIAL"/>
    <n v="350.38969568748439"/>
    <d v="2026-10-13T00:00:00"/>
    <m/>
    <s v="TAT CARTAGENA H4111"/>
    <n v="2110402"/>
    <s v="H4111"/>
    <n v="0"/>
    <m/>
    <x v="12"/>
    <x v="3"/>
    <x v="9"/>
    <x v="3"/>
    <s v="COSTA"/>
    <s v="CALOTO"/>
    <n v="0"/>
    <s v="VEHICULOS"/>
    <x v="3"/>
  </r>
  <r>
    <n v="2152388"/>
    <s v="HUEVO L X 15 PAGUE 14 PET EN CANASTA."/>
    <s v="UN"/>
    <n v="180"/>
    <n v="0"/>
    <s v="S"/>
    <s v="IV82"/>
    <n v="0"/>
    <n v="550"/>
    <s v="HU"/>
    <s v="HUEVO COMERCIAL"/>
    <n v="538.38"/>
    <d v="2026-10-08T00:00:00"/>
    <m/>
    <s v="TAT CARTAGENA H4111"/>
    <n v="2152388"/>
    <s v="H4111"/>
    <n v="0"/>
    <m/>
    <x v="12"/>
    <x v="3"/>
    <x v="8"/>
    <x v="2"/>
    <s v="COSTA"/>
    <s v="CALOTO"/>
    <n v="0"/>
    <s v="VEHICULOS"/>
    <x v="3"/>
  </r>
  <r>
    <n v="2110402"/>
    <s v="HUEVO M X 30 CARTON VERDE CANASTA"/>
    <s v="UN"/>
    <n v="3914"/>
    <n v="0"/>
    <s v="S"/>
    <s v="IV82"/>
    <n v="0"/>
    <n v="480"/>
    <s v="HU"/>
    <s v="HUEVO COMERCIAL"/>
    <n v="350.82567883834838"/>
    <d v="2026-10-10T00:00:00"/>
    <m/>
    <s v="TAT CARTAGENA H4112"/>
    <n v="2110402"/>
    <s v="H4112"/>
    <n v="0"/>
    <m/>
    <x v="12"/>
    <x v="3"/>
    <x v="9"/>
    <x v="3"/>
    <s v="COSTA"/>
    <s v="CALOTO"/>
    <n v="0"/>
    <s v="VEHICULOS"/>
    <x v="3"/>
  </r>
  <r>
    <n v="2152388"/>
    <s v="HUEVO L X 15 PAGUE 14 PET EN CANASTA."/>
    <s v="UN"/>
    <n v="60"/>
    <n v="0"/>
    <s v="S"/>
    <s v="IV82"/>
    <n v="0"/>
    <n v="550"/>
    <s v="HU"/>
    <s v="HUEVO COMERCIAL"/>
    <n v="538.38"/>
    <d v="2026-10-09T00:00:00"/>
    <m/>
    <s v="TAT CARTAGENA H4112"/>
    <n v="2152388"/>
    <s v="H4112"/>
    <n v="0"/>
    <m/>
    <x v="12"/>
    <x v="3"/>
    <x v="8"/>
    <x v="2"/>
    <s v="COSTA"/>
    <s v="CALOTO"/>
    <n v="0"/>
    <s v="VEHICULOS"/>
    <x v="3"/>
  </r>
  <r>
    <n v="2110402"/>
    <s v="HUEVO M X 30 CARTON VERDE CANASTA"/>
    <s v="UN"/>
    <n v="1080"/>
    <n v="0"/>
    <s v="S"/>
    <s v="IV82"/>
    <n v="0"/>
    <n v="480"/>
    <s v="HU"/>
    <s v="HUEVO COMERCIAL"/>
    <n v="349.56599047082233"/>
    <d v="2026-10-10T00:00:00"/>
    <m/>
    <s v="TAT CARTAGENA H4113"/>
    <n v="2110402"/>
    <s v="H4113"/>
    <n v="0"/>
    <m/>
    <x v="12"/>
    <x v="3"/>
    <x v="9"/>
    <x v="3"/>
    <s v="COSTA"/>
    <s v="CALOTO"/>
    <n v="0"/>
    <s v="VEHICULOS"/>
    <x v="3"/>
  </r>
  <r>
    <n v="2110402"/>
    <s v="HUEVO M X 30 CARTON VERDE CANASTA"/>
    <s v="UN"/>
    <n v="6832"/>
    <n v="0"/>
    <s v="S"/>
    <s v="IV82"/>
    <n v="0"/>
    <n v="480"/>
    <s v="HU"/>
    <s v="HUEVO COMERCIAL"/>
    <n v="349.61830626872882"/>
    <d v="2026-10-10T00:00:00"/>
    <m/>
    <s v="TAT CARTAGENA H4114"/>
    <n v="2110402"/>
    <s v="H4114"/>
    <n v="0"/>
    <m/>
    <x v="12"/>
    <x v="3"/>
    <x v="9"/>
    <x v="3"/>
    <s v="COSTA"/>
    <s v="CALOTO"/>
    <n v="0"/>
    <s v="VEHICULOS"/>
    <x v="3"/>
  </r>
  <r>
    <n v="2152388"/>
    <s v="HUEVO L X 15 PAGUE 14 PET EN CANASTA."/>
    <s v="UN"/>
    <n v="300"/>
    <n v="0"/>
    <s v="S"/>
    <s v="IV82"/>
    <n v="0"/>
    <n v="550"/>
    <s v="HU"/>
    <s v="HUEVO COMERCIAL"/>
    <n v="538.38"/>
    <d v="2026-10-05T00:00:00"/>
    <m/>
    <s v="TAT CARTAGENA H4114"/>
    <n v="2152388"/>
    <s v="H4114"/>
    <n v="0"/>
    <m/>
    <x v="12"/>
    <x v="3"/>
    <x v="8"/>
    <x v="2"/>
    <s v="COSTA"/>
    <s v="CALOTO"/>
    <n v="0"/>
    <s v="VEHICULOS"/>
    <x v="3"/>
  </r>
  <r>
    <n v="13403"/>
    <s v="HUEVO A X 30 BAND GRIS AMARRADO ALAT"/>
    <s v="UN"/>
    <n v="600"/>
    <m/>
    <s v="S"/>
    <s v="IV82"/>
    <m/>
    <m/>
    <s v="HU"/>
    <s v="HUEVO COMERCIAL"/>
    <n v="368.79"/>
    <d v="2026-10-11T00:00:00"/>
    <n v="13403"/>
    <s v="TAT H4150 - AUTOSERVICIOS"/>
    <n v="13403"/>
    <s v="H4150"/>
    <n v="0"/>
    <m/>
    <x v="12"/>
    <x v="3"/>
    <x v="4"/>
    <x v="2"/>
    <s v="COSTA"/>
    <s v="CALOTO"/>
    <n v="0"/>
    <s v="VEHICULOS"/>
    <x v="4"/>
  </r>
  <r>
    <n v="2114357"/>
    <s v="HUEVO L X 12 PET CANASTA X 144 PV"/>
    <s v="UN"/>
    <n v="144"/>
    <m/>
    <s v="S"/>
    <s v="IV82"/>
    <m/>
    <m/>
    <s v="HU"/>
    <s v="HUEVO COMERCIAL"/>
    <n v="538.33422288359793"/>
    <d v="2026-10-13T00:00:00"/>
    <n v="0"/>
    <s v="TAT H4150 - AUTOSERVICIOS"/>
    <n v="2114357"/>
    <s v="H4150"/>
    <n v="0"/>
    <m/>
    <x v="12"/>
    <x v="3"/>
    <x v="8"/>
    <x v="2"/>
    <s v="COSTA"/>
    <s v="CALOTO"/>
    <n v="0"/>
    <s v="VEHICULOS"/>
    <x v="2"/>
  </r>
  <r>
    <n v="2110302"/>
    <s v="HUEVO L X 30 CARTON VERDE CANASTA"/>
    <s v="UN"/>
    <n v="480"/>
    <n v="0"/>
    <s v="S"/>
    <s v="IV82"/>
    <n v="0"/>
    <n v="490"/>
    <s v="HU"/>
    <s v="HUEVO COMERCIAL"/>
    <n v="363.24"/>
    <d v="2026-10-10T00:00:00"/>
    <m/>
    <s v="TAT SANTAMARTA H4201"/>
    <n v="2110302"/>
    <s v="H4201"/>
    <n v="0"/>
    <m/>
    <x v="20"/>
    <x v="3"/>
    <x v="8"/>
    <x v="3"/>
    <s v="COSTA"/>
    <s v="SANTANDER"/>
    <n v="0"/>
    <s v="VEHICULOS"/>
    <x v="3"/>
  </r>
  <r>
    <n v="2110402"/>
    <s v="HUEVO M X 30 CARTON VERDE CANASTA"/>
    <s v="UN"/>
    <n v="14578"/>
    <n v="0"/>
    <s v="S"/>
    <s v="IV82"/>
    <n v="0"/>
    <n v="480"/>
    <s v="HU"/>
    <s v="HUEVO COMERCIAL"/>
    <n v="349.55000030899407"/>
    <d v="2026-10-10T00:00:00"/>
    <m/>
    <s v="TAT SANTAMARTA H4201"/>
    <n v="2110402"/>
    <s v="H4201"/>
    <n v="0"/>
    <m/>
    <x v="20"/>
    <x v="3"/>
    <x v="9"/>
    <x v="3"/>
    <s v="COSTA"/>
    <s v="SANTANDER"/>
    <n v="0"/>
    <s v="VEHICULOS"/>
    <x v="3"/>
  </r>
  <r>
    <n v="2152388"/>
    <s v="HUEVO L X 15 PAGUE 14 PET EN CANASTA."/>
    <s v="UN"/>
    <n v="540"/>
    <n v="0"/>
    <s v="S"/>
    <s v="IV82"/>
    <n v="0"/>
    <n v="560"/>
    <s v="HU"/>
    <s v="HUEVO COMERCIAL"/>
    <n v="538.38"/>
    <d v="2026-10-10T00:00:00"/>
    <m/>
    <s v="TAT SANTAMARTA H4201"/>
    <n v="2152388"/>
    <s v="H4201"/>
    <n v="0"/>
    <m/>
    <x v="20"/>
    <x v="3"/>
    <x v="8"/>
    <x v="2"/>
    <s v="COSTA"/>
    <s v="SANTANDER"/>
    <n v="0"/>
    <s v="VEHICULOS"/>
    <x v="3"/>
  </r>
  <r>
    <n v="2110402"/>
    <s v="HUEVO M X 30 CARTON VERDE CANASTA"/>
    <s v="UN"/>
    <n v="9960"/>
    <n v="0"/>
    <s v="S"/>
    <s v="IV82"/>
    <n v="0"/>
    <n v="480"/>
    <s v="HU"/>
    <s v="HUEVO COMERCIAL"/>
    <n v="349.55000022991231"/>
    <d v="2026-10-13T00:00:00"/>
    <m/>
    <s v="TAT SANTAMARTA H4202"/>
    <n v="2110402"/>
    <s v="H4202"/>
    <n v="0"/>
    <m/>
    <x v="20"/>
    <x v="3"/>
    <x v="9"/>
    <x v="3"/>
    <s v="COSTA"/>
    <s v="SANTANDER"/>
    <n v="0"/>
    <s v="VEHICULOS"/>
    <x v="3"/>
  </r>
  <r>
    <n v="2152388"/>
    <s v="HUEVO L X 15 PAGUE 14 PET EN CANASTA."/>
    <s v="UN"/>
    <n v="60"/>
    <n v="0"/>
    <s v="S"/>
    <s v="IV82"/>
    <n v="0"/>
    <n v="560"/>
    <s v="HU"/>
    <s v="HUEVO COMERCIAL"/>
    <n v="538.38"/>
    <d v="2026-10-10T00:00:00"/>
    <m/>
    <s v="TAT SANTAMARTA H4202"/>
    <n v="2152388"/>
    <s v="H4202"/>
    <n v="0"/>
    <m/>
    <x v="20"/>
    <x v="3"/>
    <x v="8"/>
    <x v="2"/>
    <s v="COSTA"/>
    <s v="SANTANDER"/>
    <n v="0"/>
    <s v="VEHICULOS"/>
    <x v="3"/>
  </r>
  <r>
    <n v="2110302"/>
    <s v="HUEVO L X 30 CARTON VERDE CANASTA"/>
    <s v="UN"/>
    <n v="685"/>
    <n v="0"/>
    <s v="S"/>
    <s v="IV82"/>
    <n v="0"/>
    <n v="490"/>
    <s v="HU"/>
    <s v="HUEVO COMERCIAL"/>
    <n v="363.24"/>
    <d v="2026-10-13T00:00:00"/>
    <m/>
    <s v="TAT SANTAMARTA H4203"/>
    <n v="2110302"/>
    <s v="H4203"/>
    <n v="0"/>
    <m/>
    <x v="20"/>
    <x v="3"/>
    <x v="8"/>
    <x v="3"/>
    <s v="COSTA"/>
    <s v="SANTANDER"/>
    <n v="0"/>
    <s v="VEHICULOS"/>
    <x v="3"/>
  </r>
  <r>
    <n v="2110402"/>
    <s v="HUEVO M X 30 CARTON VERDE CANASTA"/>
    <s v="UN"/>
    <n v="12090"/>
    <n v="0"/>
    <s v="S"/>
    <s v="IV82"/>
    <n v="0"/>
    <n v="480"/>
    <s v="HU"/>
    <s v="HUEVO COMERCIAL"/>
    <n v="349.55000004966342"/>
    <d v="2026-10-13T00:00:00"/>
    <m/>
    <s v="TAT SANTAMARTA H4203"/>
    <n v="2110402"/>
    <s v="H4203"/>
    <n v="0"/>
    <m/>
    <x v="20"/>
    <x v="3"/>
    <x v="9"/>
    <x v="3"/>
    <s v="COSTA"/>
    <s v="SANTANDER"/>
    <n v="0"/>
    <s v="VEHICULOS"/>
    <x v="3"/>
  </r>
  <r>
    <n v="2152388"/>
    <s v="HUEVO L X 15 PAGUE 14 PET EN CANASTA."/>
    <s v="UN"/>
    <n v="540"/>
    <n v="0"/>
    <s v="S"/>
    <s v="IV82"/>
    <n v="0"/>
    <n v="560"/>
    <s v="HU"/>
    <s v="HUEVO COMERCIAL"/>
    <n v="538.38"/>
    <d v="2026-10-13T00:00:00"/>
    <m/>
    <s v="TAT SANTAMARTA H4203"/>
    <n v="2152388"/>
    <s v="H4203"/>
    <n v="0"/>
    <m/>
    <x v="20"/>
    <x v="3"/>
    <x v="8"/>
    <x v="2"/>
    <s v="COSTA"/>
    <s v="SANTANDER"/>
    <n v="0"/>
    <s v="VEHICULOS"/>
    <x v="3"/>
  </r>
  <r>
    <n v="2110402"/>
    <s v="HUEVO M X 30 CARTON VERDE CANASTA"/>
    <s v="UN"/>
    <n v="13770"/>
    <n v="0"/>
    <s v="S"/>
    <s v="IV82"/>
    <n v="0"/>
    <n v="480"/>
    <s v="HU"/>
    <s v="HUEVO COMERCIAL"/>
    <n v="349.55000018272108"/>
    <d v="2026-10-10T00:00:00"/>
    <m/>
    <s v="TAT SANTAMARTA H4204"/>
    <n v="2110402"/>
    <s v="H4204"/>
    <n v="0"/>
    <m/>
    <x v="20"/>
    <x v="3"/>
    <x v="9"/>
    <x v="3"/>
    <s v="COSTA"/>
    <s v="SANTANDER"/>
    <n v="0"/>
    <s v="VEHICULOS"/>
    <x v="3"/>
  </r>
  <r>
    <n v="2152388"/>
    <s v="HUEVO L X 15 PAGUE 14 PET EN CANASTA."/>
    <s v="UN"/>
    <n v="180"/>
    <n v="0"/>
    <s v="S"/>
    <s v="IV82"/>
    <n v="0"/>
    <n v="560"/>
    <s v="HU"/>
    <s v="HUEVO COMERCIAL"/>
    <n v="538.38"/>
    <d v="2026-10-10T00:00:00"/>
    <m/>
    <s v="TAT SANTAMARTA H4204"/>
    <n v="2152388"/>
    <s v="H4204"/>
    <n v="0"/>
    <m/>
    <x v="20"/>
    <x v="3"/>
    <x v="8"/>
    <x v="2"/>
    <s v="COSTA"/>
    <s v="SANTANDER"/>
    <n v="0"/>
    <s v="VEHICULOS"/>
    <x v="3"/>
  </r>
  <r>
    <n v="2110302"/>
    <s v="HUEVO L X 30 CARTON VERDE CANASTA"/>
    <s v="UN"/>
    <n v="6233"/>
    <n v="0"/>
    <s v="S"/>
    <s v="IV82"/>
    <n v="0"/>
    <n v="490"/>
    <s v="HU"/>
    <s v="HUEVO COMERCIAL"/>
    <n v="363.24"/>
    <d v="2026-10-10T00:00:00"/>
    <m/>
    <s v="TAT SANTAMARTA H4205"/>
    <n v="2110302"/>
    <s v="H4205"/>
    <n v="0"/>
    <m/>
    <x v="20"/>
    <x v="3"/>
    <x v="8"/>
    <x v="3"/>
    <s v="COSTA"/>
    <s v="SANTANDER"/>
    <n v="0"/>
    <s v="VEHICULOS"/>
    <x v="3"/>
  </r>
  <r>
    <n v="2110402"/>
    <s v="HUEVO M X 30 CARTON VERDE CANASTA"/>
    <s v="UN"/>
    <n v="10263"/>
    <n v="0"/>
    <s v="S"/>
    <s v="IV82"/>
    <n v="0"/>
    <n v="480"/>
    <s v="HU"/>
    <s v="HUEVO COMERCIAL"/>
    <n v="349.550000067854"/>
    <d v="2026-10-13T00:00:00"/>
    <m/>
    <s v="TAT SANTAMARTA H4205"/>
    <n v="2110402"/>
    <s v="H4205"/>
    <n v="0"/>
    <m/>
    <x v="20"/>
    <x v="3"/>
    <x v="9"/>
    <x v="3"/>
    <s v="COSTA"/>
    <s v="SANTANDER"/>
    <n v="0"/>
    <s v="VEHICULOS"/>
    <x v="3"/>
  </r>
  <r>
    <n v="2152388"/>
    <s v="HUEVO L X 15 PAGUE 14 PET EN CANASTA."/>
    <s v="UN"/>
    <n v="420"/>
    <n v="0"/>
    <s v="S"/>
    <s v="IV82"/>
    <n v="0"/>
    <n v="560"/>
    <s v="HU"/>
    <s v="HUEVO COMERCIAL"/>
    <n v="538.38"/>
    <d v="2026-10-10T00:00:00"/>
    <m/>
    <s v="TAT SANTAMARTA H4205"/>
    <n v="2152388"/>
    <s v="H4205"/>
    <n v="0"/>
    <m/>
    <x v="20"/>
    <x v="3"/>
    <x v="8"/>
    <x v="2"/>
    <s v="COSTA"/>
    <s v="SANTANDER"/>
    <n v="0"/>
    <s v="VEHICULOS"/>
    <x v="3"/>
  </r>
  <r>
    <n v="2110302"/>
    <s v="HUEVO L X 30 CARTON VERDE CANASTA"/>
    <s v="UN"/>
    <n v="1200"/>
    <n v="0"/>
    <s v="S"/>
    <s v="IV82"/>
    <n v="0"/>
    <n v="490"/>
    <s v="HU"/>
    <s v="HUEVO COMERCIAL"/>
    <n v="363.24"/>
    <d v="2026-10-10T00:00:00"/>
    <m/>
    <s v="TAT SANTAMARTA H4206"/>
    <n v="2110302"/>
    <s v="H4206"/>
    <n v="0"/>
    <m/>
    <x v="20"/>
    <x v="3"/>
    <x v="8"/>
    <x v="3"/>
    <s v="COSTA"/>
    <s v="SANTANDER"/>
    <n v="0"/>
    <s v="VEHICULOS"/>
    <x v="3"/>
  </r>
  <r>
    <n v="2110402"/>
    <s v="HUEVO M X 30 CARTON VERDE CANASTA"/>
    <s v="UN"/>
    <n v="13298"/>
    <n v="0"/>
    <s v="S"/>
    <s v="IV82"/>
    <n v="0"/>
    <n v="480"/>
    <s v="HU"/>
    <s v="HUEVO COMERCIAL"/>
    <n v="349.55000028013143"/>
    <d v="2026-10-10T00:00:00"/>
    <m/>
    <s v="TAT SANTAMARTA H4206"/>
    <n v="2110402"/>
    <s v="H4206"/>
    <n v="0"/>
    <m/>
    <x v="20"/>
    <x v="3"/>
    <x v="9"/>
    <x v="3"/>
    <s v="COSTA"/>
    <s v="SANTANDER"/>
    <n v="0"/>
    <s v="VEHICULOS"/>
    <x v="3"/>
  </r>
  <r>
    <n v="2152388"/>
    <s v="HUEVO L X 15 PAGUE 14 PET EN CANASTA."/>
    <s v="UN"/>
    <n v="165"/>
    <n v="0"/>
    <s v="S"/>
    <s v="IV82"/>
    <n v="0"/>
    <n v="560"/>
    <s v="HU"/>
    <s v="HUEVO COMERCIAL"/>
    <n v="538.38"/>
    <d v="2026-10-10T00:00:00"/>
    <m/>
    <s v="TAT SANTAMARTA H4206"/>
    <n v="2152388"/>
    <s v="H4206"/>
    <n v="0"/>
    <m/>
    <x v="20"/>
    <x v="3"/>
    <x v="8"/>
    <x v="2"/>
    <s v="COSTA"/>
    <s v="SANTANDER"/>
    <n v="0"/>
    <s v="VEHICULOS"/>
    <x v="3"/>
  </r>
  <r>
    <n v="2110302"/>
    <s v="HUEVO L X 30 CARTON VERDE CANASTA"/>
    <s v="UN"/>
    <n v="13200"/>
    <n v="0"/>
    <s v="S"/>
    <s v="IV82"/>
    <n v="0"/>
    <n v="490"/>
    <s v="HU"/>
    <s v="HUEVO COMERCIAL"/>
    <n v="363.24"/>
    <d v="2026-10-13T00:00:00"/>
    <m/>
    <s v="TAT SANTAMARTA H4207"/>
    <n v="2110302"/>
    <s v="H4207"/>
    <n v="0"/>
    <m/>
    <x v="20"/>
    <x v="3"/>
    <x v="8"/>
    <x v="3"/>
    <s v="COSTA"/>
    <s v="SANTANDER"/>
    <n v="0"/>
    <s v="VEHICULOS"/>
    <x v="3"/>
  </r>
  <r>
    <n v="2110402"/>
    <s v="HUEVO M X 30 CARTON VERDE CANASTA"/>
    <s v="UN"/>
    <n v="3750"/>
    <n v="0"/>
    <s v="S"/>
    <s v="IV82"/>
    <n v="0"/>
    <n v="480"/>
    <s v="HU"/>
    <s v="HUEVO COMERCIAL"/>
    <n v="349.55000008707418"/>
    <d v="2026-10-13T00:00:00"/>
    <m/>
    <s v="TAT SANTAMARTA H4207"/>
    <n v="2110402"/>
    <s v="H4207"/>
    <n v="0"/>
    <m/>
    <x v="20"/>
    <x v="3"/>
    <x v="9"/>
    <x v="3"/>
    <s v="COSTA"/>
    <s v="SANTANDER"/>
    <n v="0"/>
    <s v="VEHICULOS"/>
    <x v="3"/>
  </r>
  <r>
    <n v="2110302"/>
    <s v="HUEVO L X 30 CARTON VERDE CANASTA"/>
    <s v="UN"/>
    <n v="60"/>
    <n v="0"/>
    <s v="S"/>
    <s v="IV82"/>
    <n v="0"/>
    <n v="490"/>
    <s v="HU"/>
    <s v="HUEVO COMERCIAL"/>
    <n v="363.24"/>
    <d v="2026-10-13T00:00:00"/>
    <m/>
    <s v="TAT SANTAMARTA H4208"/>
    <n v="2110302"/>
    <s v="H4208"/>
    <n v="0"/>
    <m/>
    <x v="20"/>
    <x v="3"/>
    <x v="8"/>
    <x v="3"/>
    <s v="COSTA"/>
    <s v="SANTANDER"/>
    <n v="0"/>
    <s v="VEHICULOS"/>
    <x v="3"/>
  </r>
  <r>
    <n v="2110402"/>
    <s v="HUEVO M X 30 CARTON VERDE CANASTA"/>
    <s v="UN"/>
    <n v="11940"/>
    <n v="0"/>
    <s v="S"/>
    <s v="IV82"/>
    <n v="0"/>
    <n v="480"/>
    <s v="HU"/>
    <s v="HUEVO COMERCIAL"/>
    <n v="349.5500000653272"/>
    <d v="2026-10-13T00:00:00"/>
    <m/>
    <s v="TAT SANTAMARTA H4208"/>
    <n v="2110402"/>
    <s v="H4208"/>
    <n v="0"/>
    <m/>
    <x v="20"/>
    <x v="3"/>
    <x v="9"/>
    <x v="3"/>
    <s v="COSTA"/>
    <s v="SANTANDER"/>
    <n v="0"/>
    <s v="VEHICULOS"/>
    <x v="3"/>
  </r>
  <r>
    <n v="2152388"/>
    <s v="HUEVO L X 15 PAGUE 14 PET EN CANASTA."/>
    <s v="UN"/>
    <n v="120"/>
    <n v="0"/>
    <s v="S"/>
    <s v="IV82"/>
    <n v="0"/>
    <n v="560"/>
    <s v="HU"/>
    <s v="HUEVO COMERCIAL"/>
    <n v="538.38"/>
    <d v="2026-10-10T00:00:00"/>
    <m/>
    <s v="TAT SANTAMARTA H4208"/>
    <n v="2152388"/>
    <s v="H4208"/>
    <n v="0"/>
    <m/>
    <x v="20"/>
    <x v="3"/>
    <x v="8"/>
    <x v="2"/>
    <s v="COSTA"/>
    <s v="SANTANDER"/>
    <n v="0"/>
    <s v="VEHICULOS"/>
    <x v="3"/>
  </r>
  <r>
    <n v="2110402"/>
    <s v="HUEVO M X 30 CARTON VERDE CANASTA"/>
    <s v="UN"/>
    <n v="11910"/>
    <n v="0"/>
    <s v="S"/>
    <s v="IV82"/>
    <n v="0"/>
    <n v="480"/>
    <s v="HU"/>
    <s v="HUEVO COMERCIAL"/>
    <n v="349.55000054278469"/>
    <d v="2026-10-10T00:00:00"/>
    <m/>
    <s v="TAT SANTAMARTA H4209"/>
    <n v="2110402"/>
    <s v="H4209"/>
    <n v="0"/>
    <m/>
    <x v="20"/>
    <x v="3"/>
    <x v="9"/>
    <x v="3"/>
    <s v="COSTA"/>
    <s v="SANTANDER"/>
    <n v="0"/>
    <s v="VEHICULOS"/>
    <x v="3"/>
  </r>
  <r>
    <n v="2110402"/>
    <s v="HUEVO M X 30 CARTON VERDE CANASTA"/>
    <s v="UN"/>
    <n v="13560"/>
    <n v="0"/>
    <s v="S"/>
    <s v="IV82"/>
    <n v="0"/>
    <n v="480"/>
    <s v="HU"/>
    <s v="HUEVO COMERCIAL"/>
    <n v="349.55000017998037"/>
    <d v="2026-10-10T00:00:00"/>
    <m/>
    <s v="TAT SANTAMARTA H4210"/>
    <n v="2110402"/>
    <s v="H4210"/>
    <n v="0"/>
    <m/>
    <x v="20"/>
    <x v="3"/>
    <x v="9"/>
    <x v="3"/>
    <s v="COSTA"/>
    <s v="SANTANDER"/>
    <n v="0"/>
    <s v="VEHICULOS"/>
    <x v="3"/>
  </r>
  <r>
    <n v="2152388"/>
    <s v="HUEVO L X 15 PAGUE 14 PET EN CANASTA."/>
    <s v="UN"/>
    <n v="540"/>
    <n v="0"/>
    <s v="S"/>
    <s v="IV82"/>
    <n v="0"/>
    <n v="560"/>
    <s v="HU"/>
    <s v="HUEVO COMERCIAL"/>
    <n v="538.38"/>
    <d v="2026-10-10T00:00:00"/>
    <m/>
    <s v="TAT SANTAMARTA H4210"/>
    <n v="2152388"/>
    <s v="H4210"/>
    <n v="0"/>
    <m/>
    <x v="20"/>
    <x v="3"/>
    <x v="8"/>
    <x v="2"/>
    <s v="COSTA"/>
    <s v="SANTANDER"/>
    <n v="0"/>
    <s v="VEHICULOS"/>
    <x v="3"/>
  </r>
  <r>
    <n v="2110402"/>
    <s v="HUEVO M X 30 CARTON VERDE CANASTA"/>
    <s v="UN"/>
    <n v="17070"/>
    <n v="0"/>
    <s v="S"/>
    <s v="IV82"/>
    <n v="0"/>
    <n v="480"/>
    <s v="HU"/>
    <s v="HUEVO COMERCIAL"/>
    <n v="349.55000003928183"/>
    <d v="2026-10-10T00:00:00"/>
    <m/>
    <s v="TAT SANTAMARTA H4211"/>
    <n v="2110402"/>
    <s v="H4211"/>
    <n v="0"/>
    <m/>
    <x v="20"/>
    <x v="3"/>
    <x v="9"/>
    <x v="3"/>
    <s v="COSTA"/>
    <s v="SANTANDER"/>
    <n v="0"/>
    <s v="VEHICULOS"/>
    <x v="3"/>
  </r>
  <r>
    <n v="2110402"/>
    <s v="HUEVO M X 30 CARTON VERDE CANASTA"/>
    <s v="UN"/>
    <n v="14640"/>
    <n v="0"/>
    <s v="S"/>
    <s v="IV82"/>
    <n v="0"/>
    <n v="480"/>
    <s v="HU"/>
    <s v="HUEVO COMERCIAL"/>
    <n v="349.5500010236787"/>
    <d v="2026-10-13T00:00:00"/>
    <m/>
    <s v="TAT VALLEDUPAR H4301"/>
    <n v="2110402"/>
    <s v="H4301"/>
    <n v="0"/>
    <m/>
    <x v="21"/>
    <x v="3"/>
    <x v="9"/>
    <x v="3"/>
    <s v="COSTA"/>
    <s v="SANTANDER"/>
    <n v="0"/>
    <s v="VEHICULOS"/>
    <x v="3"/>
  </r>
  <r>
    <n v="2110402"/>
    <s v="HUEVO M X 30 CARTON VERDE CANASTA"/>
    <s v="UN"/>
    <n v="14936"/>
    <n v="0"/>
    <s v="S"/>
    <s v="IV82"/>
    <n v="0"/>
    <n v="480"/>
    <s v="HU"/>
    <s v="HUEVO COMERCIAL"/>
    <n v="349.55000000078638"/>
    <d v="2026-10-10T00:00:00"/>
    <m/>
    <s v="TAT VALLEDUPAR H4302"/>
    <n v="2110402"/>
    <s v="H4302"/>
    <n v="0"/>
    <m/>
    <x v="21"/>
    <x v="3"/>
    <x v="9"/>
    <x v="3"/>
    <s v="COSTA"/>
    <s v="SANTANDER"/>
    <n v="0"/>
    <s v="VEHICULOS"/>
    <x v="3"/>
  </r>
  <r>
    <n v="2152388"/>
    <s v="HUEVO L X 15 PAGUE 14 PET EN CANASTA."/>
    <s v="UN"/>
    <n v="150"/>
    <n v="0"/>
    <s v="S"/>
    <s v="IV82"/>
    <n v="0"/>
    <n v="550"/>
    <s v="HU"/>
    <s v="HUEVO COMERCIAL"/>
    <n v="538.38"/>
    <d v="2026-10-10T00:00:00"/>
    <m/>
    <s v="TAT VALLEDUPAR H4302"/>
    <n v="2152388"/>
    <s v="H4302"/>
    <n v="0"/>
    <m/>
    <x v="21"/>
    <x v="3"/>
    <x v="8"/>
    <x v="2"/>
    <s v="COSTA"/>
    <s v="SANTANDER"/>
    <n v="0"/>
    <s v="VEHICULOS"/>
    <x v="3"/>
  </r>
  <r>
    <n v="2110402"/>
    <s v="HUEVO M X 30 CARTON VERDE CANASTA"/>
    <s v="UN"/>
    <n v="27189"/>
    <n v="0"/>
    <s v="S"/>
    <s v="IV82"/>
    <n v="0"/>
    <n v="480"/>
    <s v="HU"/>
    <s v="HUEVO COMERCIAL"/>
    <n v="349.55000010600747"/>
    <d v="2026-10-13T00:00:00"/>
    <m/>
    <s v="TAT VALLEDUPAR H4303"/>
    <n v="2110402"/>
    <s v="H4303"/>
    <n v="0"/>
    <m/>
    <x v="21"/>
    <x v="3"/>
    <x v="9"/>
    <x v="3"/>
    <s v="COSTA"/>
    <s v="SANTANDER"/>
    <n v="0"/>
    <s v="VEHICULOS"/>
    <x v="3"/>
  </r>
  <r>
    <n v="2152388"/>
    <s v="HUEVO L X 15 PAGUE 14 PET EN CANASTA."/>
    <s v="UN"/>
    <n v="300"/>
    <n v="0"/>
    <s v="S"/>
    <s v="IV82"/>
    <n v="0"/>
    <n v="550"/>
    <s v="HU"/>
    <s v="HUEVO COMERCIAL"/>
    <n v="538.38"/>
    <d v="2026-10-13T00:00:00"/>
    <m/>
    <s v="TAT VALLEDUPAR H4303"/>
    <n v="2152388"/>
    <s v="H4303"/>
    <n v="0"/>
    <m/>
    <x v="21"/>
    <x v="3"/>
    <x v="8"/>
    <x v="2"/>
    <s v="COSTA"/>
    <s v="SANTANDER"/>
    <n v="0"/>
    <s v="VEHICULOS"/>
    <x v="3"/>
  </r>
  <r>
    <n v="2110402"/>
    <s v="HUEVO M X 30 CARTON VERDE CANASTA"/>
    <s v="UN"/>
    <n v="14910"/>
    <n v="0"/>
    <s v="S"/>
    <s v="IV82"/>
    <n v="0"/>
    <n v="480"/>
    <s v="HU"/>
    <s v="HUEVO COMERCIAL"/>
    <n v="349.55000255688827"/>
    <d v="2026-10-13T00:00:00"/>
    <m/>
    <s v="TAT VALLEDUPAR H4304"/>
    <n v="2110402"/>
    <s v="H4304"/>
    <n v="0"/>
    <m/>
    <x v="21"/>
    <x v="3"/>
    <x v="9"/>
    <x v="3"/>
    <s v="COSTA"/>
    <s v="SANTANDER"/>
    <n v="0"/>
    <s v="VEHICULOS"/>
    <x v="3"/>
  </r>
  <r>
    <n v="2152388"/>
    <s v="HUEVO L X 15 PAGUE 14 PET EN CANASTA."/>
    <s v="UN"/>
    <n v="540"/>
    <n v="0"/>
    <s v="S"/>
    <s v="IV82"/>
    <n v="0"/>
    <n v="550"/>
    <s v="HU"/>
    <s v="HUEVO COMERCIAL"/>
    <n v="538.38"/>
    <d v="2026-10-13T00:00:00"/>
    <m/>
    <s v="TAT VALLEDUPAR H4304"/>
    <n v="2152388"/>
    <s v="H4304"/>
    <n v="0"/>
    <m/>
    <x v="21"/>
    <x v="3"/>
    <x v="8"/>
    <x v="2"/>
    <s v="COSTA"/>
    <s v="SANTANDER"/>
    <n v="0"/>
    <s v="VEHICULOS"/>
    <x v="3"/>
  </r>
  <r>
    <n v="2110402"/>
    <s v="HUEVO M X 30 CARTON VERDE CANASTA"/>
    <s v="UN"/>
    <n v="16740"/>
    <n v="0"/>
    <s v="S"/>
    <s v="IV82"/>
    <n v="0"/>
    <n v="480"/>
    <s v="HU"/>
    <s v="HUEVO COMERCIAL"/>
    <n v="349.55000000469892"/>
    <d v="2026-10-13T00:00:00"/>
    <m/>
    <s v="TAT VALLEDUPAR H4305"/>
    <n v="2110402"/>
    <s v="H4305"/>
    <n v="0"/>
    <m/>
    <x v="21"/>
    <x v="3"/>
    <x v="9"/>
    <x v="3"/>
    <s v="COSTA"/>
    <s v="SANTANDER"/>
    <n v="0"/>
    <s v="VEHICULOS"/>
    <x v="3"/>
  </r>
  <r>
    <n v="2110402"/>
    <s v="HUEVO M X 30 CARTON VERDE CANASTA"/>
    <s v="UN"/>
    <n v="16140"/>
    <n v="0"/>
    <s v="S"/>
    <s v="IV82"/>
    <n v="0"/>
    <n v="480"/>
    <s v="HU"/>
    <s v="HUEVO COMERCIAL"/>
    <n v="349.55000017252871"/>
    <d v="2026-10-13T00:00:00"/>
    <m/>
    <s v="TAT VALLEDUPAR H4306"/>
    <n v="2110402"/>
    <s v="H4306"/>
    <n v="0"/>
    <m/>
    <x v="21"/>
    <x v="3"/>
    <x v="9"/>
    <x v="3"/>
    <s v="COSTA"/>
    <s v="SANTANDER"/>
    <n v="0"/>
    <s v="VEHICULOS"/>
    <x v="3"/>
  </r>
  <r>
    <n v="2110402"/>
    <s v="HUEVO M X 30 CARTON VERDE CANASTA"/>
    <s v="UN"/>
    <n v="3030"/>
    <n v="0"/>
    <s v="S"/>
    <s v="IV82"/>
    <n v="0"/>
    <n v="480"/>
    <s v="HU"/>
    <s v="HUEVO COMERCIAL"/>
    <n v="349.55000022321781"/>
    <d v="2026-10-13T00:00:00"/>
    <m/>
    <s v="TAT VALLEDUPAR H4307"/>
    <n v="2110402"/>
    <s v="H4307"/>
    <n v="0"/>
    <m/>
    <x v="21"/>
    <x v="3"/>
    <x v="9"/>
    <x v="3"/>
    <s v="COSTA"/>
    <s v="SANTANDER"/>
    <n v="0"/>
    <s v="VEHICULOS"/>
    <x v="3"/>
  </r>
  <r>
    <n v="2152388"/>
    <s v="HUEVO L X 15 PAGUE 14 PET EN CANASTA."/>
    <s v="UN"/>
    <n v="60"/>
    <n v="0"/>
    <s v="S"/>
    <s v="IV82"/>
    <n v="0"/>
    <n v="550"/>
    <s v="HU"/>
    <s v="HUEVO COMERCIAL"/>
    <n v="538.38"/>
    <d v="2026-10-10T00:00:00"/>
    <m/>
    <s v="TAT VALLEDUPAR H4307"/>
    <n v="2152388"/>
    <s v="H4307"/>
    <n v="0"/>
    <m/>
    <x v="21"/>
    <x v="3"/>
    <x v="8"/>
    <x v="2"/>
    <s v="COSTA"/>
    <s v="SANTANDER"/>
    <n v="0"/>
    <s v="VEHICULOS"/>
    <x v="3"/>
  </r>
  <r>
    <n v="2110402"/>
    <s v="HUEVO M X 30 CARTON VERDE CANASTA"/>
    <s v="UN"/>
    <n v="13950"/>
    <n v="0"/>
    <s v="S"/>
    <s v="IV82"/>
    <n v="0"/>
    <n v="480"/>
    <s v="HU"/>
    <s v="HUEVO COMERCIAL"/>
    <n v="349.5500021147804"/>
    <d v="2026-10-13T00:00:00"/>
    <m/>
    <s v="TAT VALLEDUPAR H4308"/>
    <n v="2110402"/>
    <s v="H4308"/>
    <n v="0"/>
    <m/>
    <x v="21"/>
    <x v="3"/>
    <x v="9"/>
    <x v="3"/>
    <s v="COSTA"/>
    <s v="SANTANDER"/>
    <n v="0"/>
    <s v="VEHICULOS"/>
    <x v="3"/>
  </r>
  <r>
    <n v="2110302"/>
    <s v="HUEVO L X 30 CARTON VERDE CANASTA"/>
    <s v="UN"/>
    <n v="1328"/>
    <n v="0"/>
    <s v="S"/>
    <s v="IV82"/>
    <n v="0"/>
    <n v="490"/>
    <s v="HU"/>
    <s v="HUEVO COMERCIAL"/>
    <n v="363.24"/>
    <d v="2026-10-13T00:00:00"/>
    <m/>
    <s v="TAT SINCELEJO H4502"/>
    <n v="2110302"/>
    <s v="H4502"/>
    <n v="0"/>
    <m/>
    <x v="22"/>
    <x v="3"/>
    <x v="8"/>
    <x v="3"/>
    <s v="COSTA"/>
    <s v="SANTANDER"/>
    <n v="0"/>
    <s v="VEHICULOS"/>
    <x v="3"/>
  </r>
  <r>
    <n v="2110402"/>
    <s v="HUEVO M X 30 CARTON VERDE CANASTA"/>
    <s v="UN"/>
    <n v="800"/>
    <n v="0"/>
    <s v="S"/>
    <s v="IV82"/>
    <n v="0"/>
    <n v="470"/>
    <s v="HU"/>
    <s v="HUEVO COMERCIAL"/>
    <n v="349.55048729549998"/>
    <d v="2026-10-10T00:00:00"/>
    <m/>
    <s v="TAT SINCELEJO H4502"/>
    <n v="2110402"/>
    <s v="H4502"/>
    <n v="0"/>
    <m/>
    <x v="22"/>
    <x v="3"/>
    <x v="9"/>
    <x v="3"/>
    <s v="COSTA"/>
    <s v="SANTANDER"/>
    <n v="0"/>
    <s v="VEHICULOS"/>
    <x v="3"/>
  </r>
  <r>
    <n v="2110302"/>
    <s v="HUEVO L X 30 CARTON VERDE CANASTA"/>
    <s v="UN"/>
    <n v="446"/>
    <n v="0"/>
    <s v="S"/>
    <s v="IV82"/>
    <n v="0"/>
    <n v="490"/>
    <s v="HU"/>
    <s v="HUEVO COMERCIAL"/>
    <n v="363.24"/>
    <d v="2026-10-10T00:00:00"/>
    <m/>
    <s v="TAT SINCELEJO H4503"/>
    <n v="2110302"/>
    <s v="H4503"/>
    <n v="0"/>
    <m/>
    <x v="22"/>
    <x v="3"/>
    <x v="8"/>
    <x v="3"/>
    <s v="COSTA"/>
    <s v="SANTANDER"/>
    <n v="0"/>
    <s v="VEHICULOS"/>
    <x v="3"/>
  </r>
  <r>
    <n v="2110302"/>
    <s v="HUEVO L X 30 CARTON VERDE CANASTA"/>
    <s v="UN"/>
    <n v="234"/>
    <n v="0"/>
    <s v="S"/>
    <s v="IV82"/>
    <n v="0"/>
    <n v="490"/>
    <s v="HU"/>
    <s v="HUEVO COMERCIAL"/>
    <n v="363.24"/>
    <d v="2026-10-10T00:00:00"/>
    <m/>
    <s v="TAT SINCELEJO H4505"/>
    <n v="2110302"/>
    <s v="H4505"/>
    <n v="0"/>
    <m/>
    <x v="22"/>
    <x v="3"/>
    <x v="8"/>
    <x v="3"/>
    <s v="COSTA"/>
    <s v="SANTANDER"/>
    <n v="0"/>
    <s v="VEHICULOS"/>
    <x v="3"/>
  </r>
  <r>
    <n v="2110402"/>
    <s v="HUEVO M X 30 CARTON VERDE CANASTA"/>
    <s v="UN"/>
    <n v="1982"/>
    <n v="0"/>
    <s v="S"/>
    <s v="IV82"/>
    <n v="0"/>
    <n v="470"/>
    <s v="HU"/>
    <s v="HUEVO COMERCIAL"/>
    <n v="349.55019732941952"/>
    <d v="2026-10-10T00:00:00"/>
    <m/>
    <s v="TAT SINCELEJO H4505"/>
    <n v="2110402"/>
    <s v="H4505"/>
    <n v="0"/>
    <m/>
    <x v="22"/>
    <x v="3"/>
    <x v="9"/>
    <x v="3"/>
    <s v="COSTA"/>
    <s v="SANTANDER"/>
    <n v="0"/>
    <s v="VEHICULOS"/>
    <x v="3"/>
  </r>
  <r>
    <n v="2110402"/>
    <s v="HUEVO M X 30 CARTON VERDE CANASTA"/>
    <s v="UN"/>
    <n v="360"/>
    <n v="0"/>
    <s v="S"/>
    <s v="IV82"/>
    <n v="0"/>
    <n v="480"/>
    <s v="HU"/>
    <s v="HUEVO COMERCIAL"/>
    <n v="349.55024673061052"/>
    <d v="2026-10-10T00:00:00"/>
    <m/>
    <s v="TAT MONTERIA H4902 - OM"/>
    <n v="2110402"/>
    <s v="H4902"/>
    <n v="0"/>
    <m/>
    <x v="23"/>
    <x v="3"/>
    <x v="9"/>
    <x v="3"/>
    <s v="COSTA"/>
    <s v="SANTANDER"/>
    <n v="0"/>
    <s v="VEHICULOS"/>
    <x v="3"/>
  </r>
  <r>
    <n v="2152388"/>
    <s v="HUEVO L X 15 PAGUE 14 PET EN CANASTA."/>
    <s v="UN"/>
    <n v="180"/>
    <n v="0"/>
    <s v="S"/>
    <s v="IV82"/>
    <n v="0"/>
    <n v="550"/>
    <s v="HU"/>
    <s v="HUEVO COMERCIAL"/>
    <n v="538.38"/>
    <d v="2026-10-10T00:00:00"/>
    <m/>
    <s v="TAT MONTERIA H4902 - OM"/>
    <n v="2152388"/>
    <s v="H4902"/>
    <n v="0"/>
    <m/>
    <x v="23"/>
    <x v="3"/>
    <x v="8"/>
    <x v="2"/>
    <s v="COSTA"/>
    <s v="SANTANDER"/>
    <n v="0"/>
    <s v="VEHICULOS"/>
    <x v="3"/>
  </r>
  <r>
    <n v="2110402"/>
    <s v="HUEVO M X 30 CARTON VERDE CANASTA"/>
    <s v="UN"/>
    <n v="1590"/>
    <n v="0"/>
    <s v="S"/>
    <s v="IV82"/>
    <n v="0"/>
    <n v="480"/>
    <s v="HU"/>
    <s v="HUEVO COMERCIAL"/>
    <n v="349.55024594661887"/>
    <d v="2026-10-10T00:00:00"/>
    <m/>
    <s v="TAT MONTERIA H4903 - OM"/>
    <n v="2110402"/>
    <s v="H4903"/>
    <n v="0"/>
    <m/>
    <x v="23"/>
    <x v="3"/>
    <x v="9"/>
    <x v="3"/>
    <s v="COSTA"/>
    <s v="SANTANDER"/>
    <n v="0"/>
    <s v="VEHICULOS"/>
    <x v="3"/>
  </r>
  <r>
    <n v="2152388"/>
    <s v="HUEVO L X 15 PAGUE 14 PET EN CANASTA."/>
    <s v="UN"/>
    <n v="60"/>
    <n v="0"/>
    <s v="S"/>
    <s v="IV82"/>
    <n v="0"/>
    <n v="550"/>
    <s v="HU"/>
    <s v="HUEVO COMERCIAL"/>
    <n v="538.38"/>
    <d v="2026-10-10T00:00:00"/>
    <m/>
    <s v="TAT MONTERIA H4903 - OM"/>
    <n v="2152388"/>
    <s v="H4903"/>
    <n v="0"/>
    <m/>
    <x v="23"/>
    <x v="3"/>
    <x v="8"/>
    <x v="2"/>
    <s v="COSTA"/>
    <s v="SANTANDER"/>
    <n v="0"/>
    <s v="VEHICULOS"/>
    <x v="3"/>
  </r>
  <r>
    <n v="2110302"/>
    <s v="HUEVO L X 30 CARTON VERDE CANASTA"/>
    <s v="UN"/>
    <n v="720"/>
    <n v="0"/>
    <s v="S"/>
    <s v="IV82"/>
    <n v="0"/>
    <n v="490"/>
    <s v="HU"/>
    <s v="HUEVO COMERCIAL"/>
    <n v="363.24"/>
    <d v="2026-10-10T00:00:00"/>
    <m/>
    <s v="TAT MONTERIA H4904 - OM"/>
    <n v="2110302"/>
    <s v="H4904"/>
    <n v="0"/>
    <m/>
    <x v="23"/>
    <x v="3"/>
    <x v="8"/>
    <x v="3"/>
    <s v="COSTA"/>
    <s v="SANTANDER"/>
    <n v="0"/>
    <s v="VEHICULOS"/>
    <x v="3"/>
  </r>
  <r>
    <n v="2110402"/>
    <s v="HUEVO M X 30 CARTON VERDE CANASTA"/>
    <s v="UN"/>
    <n v="2055"/>
    <n v="0"/>
    <s v="S"/>
    <s v="IV82"/>
    <n v="0"/>
    <n v="480"/>
    <s v="HU"/>
    <s v="HUEVO COMERCIAL"/>
    <n v="349.55014313590618"/>
    <d v="2026-10-10T00:00:00"/>
    <m/>
    <s v="TAT MONTERIA H4904 - OM"/>
    <n v="2110402"/>
    <s v="H4904"/>
    <n v="0"/>
    <m/>
    <x v="23"/>
    <x v="3"/>
    <x v="9"/>
    <x v="3"/>
    <s v="COSTA"/>
    <s v="SANTANDER"/>
    <n v="0"/>
    <s v="VEHICULOS"/>
    <x v="3"/>
  </r>
  <r>
    <n v="2110302"/>
    <s v="HUEVO L X 30 CARTON VERDE CANASTA"/>
    <s v="UN"/>
    <n v="690"/>
    <n v="0"/>
    <s v="S"/>
    <s v="IV82"/>
    <n v="0"/>
    <n v="490"/>
    <s v="HU"/>
    <s v="HUEVO COMERCIAL"/>
    <n v="363.24"/>
    <d v="2026-10-10T00:00:00"/>
    <m/>
    <s v="TAT MONTERIA H4905 - OM"/>
    <n v="2110302"/>
    <s v="H4905"/>
    <n v="0"/>
    <m/>
    <x v="23"/>
    <x v="3"/>
    <x v="8"/>
    <x v="3"/>
    <s v="COSTA"/>
    <s v="SANTANDER"/>
    <n v="0"/>
    <s v="VEHICULOS"/>
    <x v="3"/>
  </r>
  <r>
    <n v="2110402"/>
    <s v="HUEVO M X 30 CARTON VERDE CANASTA"/>
    <s v="UN"/>
    <n v="781"/>
    <n v="0"/>
    <s v="S"/>
    <s v="IV82"/>
    <n v="0"/>
    <n v="480"/>
    <s v="HU"/>
    <s v="HUEVO COMERCIAL"/>
    <n v="349.55012587345641"/>
    <d v="2026-10-13T00:00:00"/>
    <m/>
    <s v="TAT MONTERIA H4905 - OM"/>
    <n v="2110402"/>
    <s v="H4905"/>
    <n v="0"/>
    <m/>
    <x v="23"/>
    <x v="3"/>
    <x v="9"/>
    <x v="3"/>
    <s v="COSTA"/>
    <s v="SANTANDER"/>
    <n v="0"/>
    <s v="VEHICULOS"/>
    <x v="3"/>
  </r>
  <r>
    <n v="2110402"/>
    <s v="HUEVO M X 30 CARTON VERDE CANASTA"/>
    <s v="UN"/>
    <n v="150"/>
    <n v="0"/>
    <s v="S"/>
    <s v="IV82"/>
    <n v="0"/>
    <n v="480"/>
    <s v="HU"/>
    <s v="HUEVO COMERCIAL"/>
    <n v="349.5502475763347"/>
    <d v="2026-10-10T00:00:00"/>
    <m/>
    <s v="TAT MONTERIA H4906 - OM"/>
    <n v="2110402"/>
    <s v="H4906"/>
    <n v="0"/>
    <m/>
    <x v="23"/>
    <x v="3"/>
    <x v="9"/>
    <x v="3"/>
    <s v="COSTA"/>
    <s v="SANTANDER"/>
    <n v="0"/>
    <s v="VEHICULOS"/>
    <x v="3"/>
  </r>
  <r>
    <n v="2110302"/>
    <s v="HUEVO L X 30 CARTON VERDE CANASTA"/>
    <s v="UN"/>
    <n v="210"/>
    <n v="0"/>
    <s v="S"/>
    <s v="IV82"/>
    <n v="0"/>
    <n v="490"/>
    <s v="HU"/>
    <s v="HUEVO COMERCIAL"/>
    <n v="363.24"/>
    <d v="2026-10-10T00:00:00"/>
    <m/>
    <s v="TAT MONTERIA H4907 - OM"/>
    <n v="2110302"/>
    <s v="H4907"/>
    <n v="0"/>
    <m/>
    <x v="23"/>
    <x v="3"/>
    <x v="8"/>
    <x v="3"/>
    <s v="COSTA"/>
    <s v="SANTANDER"/>
    <n v="0"/>
    <s v="VEHICULOS"/>
    <x v="3"/>
  </r>
  <r>
    <n v="2110402"/>
    <s v="HUEVO M X 30 CARTON VERDE CANASTA"/>
    <s v="UN"/>
    <n v="8435"/>
    <n v="0"/>
    <s v="S"/>
    <s v="IV82"/>
    <n v="0"/>
    <n v="480"/>
    <s v="HU"/>
    <s v="HUEVO COMERCIAL"/>
    <n v="349.55026286964079"/>
    <d v="2026-10-13T00:00:00"/>
    <m/>
    <s v="TAT MONTERIA H4907 - OM"/>
    <n v="2110402"/>
    <s v="H4907"/>
    <n v="0"/>
    <m/>
    <x v="23"/>
    <x v="3"/>
    <x v="9"/>
    <x v="3"/>
    <s v="COSTA"/>
    <s v="SANTANDER"/>
    <n v="0"/>
    <s v="VEHICULOS"/>
    <x v="3"/>
  </r>
  <r>
    <n v="2152388"/>
    <s v="HUEVO L X 15 PAGUE 14 PET EN CANASTA."/>
    <s v="UN"/>
    <n v="105"/>
    <n v="0"/>
    <s v="S"/>
    <s v="IV82"/>
    <n v="0"/>
    <n v="550"/>
    <s v="HU"/>
    <s v="HUEVO COMERCIAL"/>
    <n v="538.38"/>
    <d v="2026-10-10T00:00:00"/>
    <m/>
    <s v="TAT MONTERIA H4907 - OM"/>
    <n v="2152388"/>
    <s v="H4907"/>
    <n v="0"/>
    <m/>
    <x v="23"/>
    <x v="3"/>
    <x v="8"/>
    <x v="2"/>
    <s v="COSTA"/>
    <s v="SANTANDER"/>
    <n v="0"/>
    <s v="VEHICULOS"/>
    <x v="3"/>
  </r>
  <r>
    <n v="2010102"/>
    <s v="HUEVO YUMBO X20 CARTON VERDE CANASTA."/>
    <s v="UN"/>
    <n v="770"/>
    <n v="0"/>
    <s v="S"/>
    <s v="IV82"/>
    <n v="0"/>
    <n v="610"/>
    <s v="HU"/>
    <s v="HUEVO COMERCIAL"/>
    <n v="629.67999999999995"/>
    <d v="2026-10-12T00:00:00"/>
    <m/>
    <s v="TAT BOGOTA SIBERIA-H5001"/>
    <n v="2010102"/>
    <s v="H5001"/>
    <n v="0"/>
    <m/>
    <x v="13"/>
    <x v="3"/>
    <x v="7"/>
    <x v="3"/>
    <s v="CENTRO ORIENTE"/>
    <s v="CALOTO"/>
    <n v="0"/>
    <s v="VEHICULOS"/>
    <x v="3"/>
  </r>
  <r>
    <n v="2110202"/>
    <s v="HUEVO XL X 30 CARTON VERDE CANASTA"/>
    <s v="UN"/>
    <n v="8332"/>
    <n v="0"/>
    <s v="S"/>
    <s v="IV82"/>
    <n v="0"/>
    <n v="550"/>
    <s v="HU"/>
    <s v="HUEVO COMERCIAL"/>
    <n v="394.26968170409748"/>
    <d v="2026-10-12T00:00:00"/>
    <m/>
    <s v="TAT BOGOTA SIBERIA-H5001"/>
    <n v="2110202"/>
    <s v="H5001"/>
    <n v="0"/>
    <m/>
    <x v="13"/>
    <x v="3"/>
    <x v="6"/>
    <x v="3"/>
    <s v="CENTRO ORIENTE"/>
    <s v="CALOTO"/>
    <n v="0"/>
    <s v="VEHICULOS"/>
    <x v="3"/>
  </r>
  <r>
    <n v="2110302"/>
    <s v="HUEVO L X 30 CARTON VERDE CANASTA"/>
    <s v="UN"/>
    <n v="5651"/>
    <n v="0"/>
    <s v="S"/>
    <s v="IV82"/>
    <n v="0"/>
    <n v="500"/>
    <s v="HU"/>
    <s v="HUEVO COMERCIAL"/>
    <n v="363.24000000000558"/>
    <d v="2026-10-12T00:00:00"/>
    <m/>
    <s v="TAT BOGOTA SIBERIA-H5001"/>
    <n v="2110302"/>
    <s v="H5001"/>
    <n v="0"/>
    <m/>
    <x v="13"/>
    <x v="3"/>
    <x v="8"/>
    <x v="3"/>
    <s v="CENTRO ORIENTE"/>
    <s v="CALOTO"/>
    <n v="0"/>
    <s v="VEHICULOS"/>
    <x v="3"/>
  </r>
  <r>
    <n v="112271"/>
    <s v="HUEVO XL X 15 PET CAJA X 300 - TAT"/>
    <s v="UN"/>
    <n v="795"/>
    <n v="0"/>
    <s v="S"/>
    <s v="IV82"/>
    <n v="0"/>
    <n v="630"/>
    <s v="HU"/>
    <s v="HUEVO COMERCIAL"/>
    <n v="589.67999999999995"/>
    <d v="2026-10-12T00:00:00"/>
    <n v="0"/>
    <s v="TAT BOGOTA SIBERIA-H5002"/>
    <n v="112271"/>
    <s v="H5002"/>
    <n v="0"/>
    <m/>
    <x v="13"/>
    <x v="3"/>
    <x v="6"/>
    <x v="2"/>
    <s v="CENTRO ORIENTE"/>
    <s v="CALOTO"/>
    <n v="0"/>
    <s v="VEHICULOS"/>
    <x v="3"/>
  </r>
  <r>
    <n v="152384"/>
    <s v="HUEVO L X 15 PAGUE 14 PET CAJA X 300."/>
    <s v="UN"/>
    <n v="15"/>
    <n v="0"/>
    <s v="S"/>
    <s v="IV82"/>
    <n v="0"/>
    <n v="560"/>
    <s v="HU"/>
    <s v="HUEVO COMERCIAL"/>
    <n v="504.4"/>
    <d v="2026-10-12T00:00:00"/>
    <m/>
    <s v="TAT BOGOTA SIBERIA-H5002"/>
    <n v="152384"/>
    <s v="H5002"/>
    <n v="0"/>
    <m/>
    <x v="13"/>
    <x v="3"/>
    <x v="8"/>
    <x v="2"/>
    <s v="CENTRO ORIENTE"/>
    <s v="CALOTO"/>
    <n v="0"/>
    <s v="VEHICULOS"/>
    <x v="3"/>
  </r>
  <r>
    <n v="2010102"/>
    <s v="HUEVO YUMBO X20 CARTON VERDE CANASTA."/>
    <s v="UN"/>
    <n v="600"/>
    <n v="0"/>
    <s v="S"/>
    <s v="IV82"/>
    <n v="0"/>
    <n v="610"/>
    <s v="HU"/>
    <s v="HUEVO COMERCIAL"/>
    <n v="629.67999999999995"/>
    <d v="2026-10-12T00:00:00"/>
    <m/>
    <s v="TAT BOGOTA SIBERIA-H5002"/>
    <n v="2010102"/>
    <s v="H5002"/>
    <n v="0"/>
    <m/>
    <x v="13"/>
    <x v="3"/>
    <x v="7"/>
    <x v="3"/>
    <s v="CENTRO ORIENTE"/>
    <s v="CALOTO"/>
    <n v="0"/>
    <s v="VEHICULOS"/>
    <x v="3"/>
  </r>
  <r>
    <n v="2110202"/>
    <s v="HUEVO XL X 30 CARTON VERDE CANASTA"/>
    <s v="UN"/>
    <n v="7120"/>
    <n v="0"/>
    <s v="S"/>
    <s v="IV82"/>
    <n v="0"/>
    <n v="550"/>
    <s v="HU"/>
    <s v="HUEVO COMERCIAL"/>
    <n v="394.29419639068828"/>
    <d v="2026-10-12T00:00:00"/>
    <m/>
    <s v="TAT BOGOTA SIBERIA-H5002"/>
    <n v="2110202"/>
    <s v="H5002"/>
    <n v="0"/>
    <m/>
    <x v="13"/>
    <x v="3"/>
    <x v="6"/>
    <x v="3"/>
    <s v="CENTRO ORIENTE"/>
    <s v="CALOTO"/>
    <n v="0"/>
    <s v="VEHICULOS"/>
    <x v="3"/>
  </r>
  <r>
    <n v="2110217"/>
    <s v="HUEVO XL X 30 CARTON VERDE AMARRADO CON ETIQUETA CANASTA"/>
    <s v="UN"/>
    <n v="1650"/>
    <n v="0"/>
    <s v="S"/>
    <s v="IV82"/>
    <n v="0"/>
    <n v="560"/>
    <s v="HU"/>
    <s v="HUEVO COMERCIAL"/>
    <n v="393.89"/>
    <d v="2026-10-12T00:00:00"/>
    <n v="0"/>
    <s v="TAT BOGOTA SIBERIA-H5002"/>
    <n v="2110217"/>
    <s v="H5002"/>
    <n v="0"/>
    <m/>
    <x v="13"/>
    <x v="3"/>
    <x v="6"/>
    <x v="2"/>
    <s v="CENTRO ORIENTE"/>
    <s v="CALOTO"/>
    <n v="0"/>
    <s v="VEHICULOS"/>
    <x v="3"/>
  </r>
  <r>
    <n v="2110302"/>
    <s v="HUEVO L X 30 CARTON VERDE CANASTA"/>
    <s v="UN"/>
    <n v="330"/>
    <n v="0"/>
    <s v="S"/>
    <s v="IV82"/>
    <n v="0"/>
    <n v="500"/>
    <s v="HU"/>
    <s v="HUEVO COMERCIAL"/>
    <n v="363.24000002315449"/>
    <d v="2026-10-12T00:00:00"/>
    <m/>
    <s v="TAT BOGOTA SIBERIA-H5002"/>
    <n v="2110302"/>
    <s v="H5002"/>
    <n v="0"/>
    <m/>
    <x v="13"/>
    <x v="3"/>
    <x v="8"/>
    <x v="3"/>
    <s v="CENTRO ORIENTE"/>
    <s v="CALOTO"/>
    <n v="0"/>
    <s v="VEHICULOS"/>
    <x v="3"/>
  </r>
  <r>
    <n v="2110317"/>
    <s v="HUEVO L X 30 CARTON VERDE AMARRADO CON ETIQUETA CANASTA"/>
    <s v="UN"/>
    <n v="30"/>
    <n v="0"/>
    <s v="S"/>
    <s v="IV82"/>
    <n v="0"/>
    <n v="510"/>
    <s v="HU"/>
    <s v="HUEVO COMERCIAL"/>
    <n v="362.98"/>
    <d v="2026-09-18T00:00:00"/>
    <n v="0"/>
    <s v="TAT BOGOTA SIBERIA-H5002"/>
    <n v="2110317"/>
    <s v="H5002"/>
    <n v="0"/>
    <m/>
    <x v="13"/>
    <x v="3"/>
    <x v="8"/>
    <x v="2"/>
    <s v="CENTRO ORIENTE"/>
    <s v="CALOTO"/>
    <n v="0"/>
    <s v="VEHICULOS"/>
    <x v="3"/>
  </r>
  <r>
    <n v="2110402"/>
    <s v="HUEVO M X 30 CARTON VERDE CANASTA"/>
    <s v="UN"/>
    <n v="90"/>
    <n v="0"/>
    <s v="S"/>
    <s v="IV82"/>
    <n v="0"/>
    <n v="480"/>
    <s v="HU"/>
    <s v="HUEVO COMERCIAL"/>
    <n v="349.55008527131781"/>
    <d v="2026-10-08T00:00:00"/>
    <m/>
    <s v="TAT BOGOTA SIBERIA-H5002"/>
    <n v="2110402"/>
    <s v="H5002"/>
    <n v="0"/>
    <m/>
    <x v="13"/>
    <x v="3"/>
    <x v="9"/>
    <x v="3"/>
    <s v="CENTRO ORIENTE"/>
    <s v="CALOTO"/>
    <n v="0"/>
    <s v="VEHICULOS"/>
    <x v="3"/>
  </r>
  <r>
    <n v="112271"/>
    <s v="HUEVO XL X 15 PET CAJA X 300 - TAT"/>
    <s v="UN"/>
    <n v="1200"/>
    <n v="0"/>
    <s v="S"/>
    <s v="IV82"/>
    <n v="0"/>
    <n v="630"/>
    <s v="HU"/>
    <s v="HUEVO COMERCIAL"/>
    <n v="589.67999999999995"/>
    <d v="2026-10-12T00:00:00"/>
    <n v="0"/>
    <s v="TAT BOGOTA SIBERIA-H5003"/>
    <n v="112271"/>
    <s v="H5003"/>
    <n v="0"/>
    <m/>
    <x v="13"/>
    <x v="3"/>
    <x v="6"/>
    <x v="2"/>
    <s v="CENTRO ORIENTE"/>
    <s v="CALOTO"/>
    <n v="0"/>
    <s v="VEHICULOS"/>
    <x v="3"/>
  </r>
  <r>
    <n v="152384"/>
    <s v="HUEVO L X 15 PAGUE 14 PET CAJA X 300."/>
    <s v="UN"/>
    <n v="300"/>
    <n v="0"/>
    <s v="S"/>
    <s v="IV82"/>
    <n v="0"/>
    <n v="560"/>
    <s v="HU"/>
    <s v="HUEVO COMERCIAL"/>
    <n v="504.4"/>
    <d v="2026-10-06T00:00:00"/>
    <m/>
    <s v="TAT BOGOTA SIBERIA-H5003"/>
    <n v="152384"/>
    <s v="H5003"/>
    <n v="0"/>
    <m/>
    <x v="13"/>
    <x v="3"/>
    <x v="8"/>
    <x v="2"/>
    <s v="CENTRO ORIENTE"/>
    <s v="CALOTO"/>
    <n v="0"/>
    <s v="VEHICULOS"/>
    <x v="3"/>
  </r>
  <r>
    <n v="2010102"/>
    <s v="HUEVO YUMBO X20 CARTON VERDE CANASTA."/>
    <s v="UN"/>
    <n v="55"/>
    <n v="0"/>
    <s v="S"/>
    <s v="IV82"/>
    <n v="0"/>
    <n v="610"/>
    <s v="HU"/>
    <s v="HUEVO COMERCIAL"/>
    <n v="629.67999999999995"/>
    <d v="2026-10-12T00:00:00"/>
    <m/>
    <s v="TAT BOGOTA SIBERIA-H5003"/>
    <n v="2010102"/>
    <s v="H5003"/>
    <n v="0"/>
    <m/>
    <x v="13"/>
    <x v="3"/>
    <x v="7"/>
    <x v="3"/>
    <s v="CENTRO ORIENTE"/>
    <s v="CALOTO"/>
    <n v="0"/>
    <s v="VEHICULOS"/>
    <x v="3"/>
  </r>
  <r>
    <n v="2110202"/>
    <s v="HUEVO XL X 30 CARTON VERDE CANASTA"/>
    <s v="UN"/>
    <n v="8313"/>
    <n v="0"/>
    <s v="S"/>
    <s v="IV82"/>
    <n v="0"/>
    <n v="550"/>
    <s v="HU"/>
    <s v="HUEVO COMERCIAL"/>
    <n v="394.26659158300828"/>
    <d v="2026-10-12T00:00:00"/>
    <m/>
    <s v="TAT BOGOTA SIBERIA-H5003"/>
    <n v="2110202"/>
    <s v="H5003"/>
    <n v="0"/>
    <m/>
    <x v="13"/>
    <x v="3"/>
    <x v="6"/>
    <x v="3"/>
    <s v="CENTRO ORIENTE"/>
    <s v="CALOTO"/>
    <n v="0"/>
    <s v="VEHICULOS"/>
    <x v="3"/>
  </r>
  <r>
    <n v="2110217"/>
    <s v="HUEVO XL X 30 CARTON VERDE AMARRADO CON ETIQUETA CANASTA"/>
    <s v="UN"/>
    <n v="2850"/>
    <n v="0"/>
    <s v="S"/>
    <s v="IV82"/>
    <n v="0"/>
    <n v="560"/>
    <s v="HU"/>
    <s v="HUEVO COMERCIAL"/>
    <n v="393.89"/>
    <d v="2026-10-12T00:00:00"/>
    <n v="0"/>
    <s v="TAT BOGOTA SIBERIA-H5003"/>
    <n v="2110217"/>
    <s v="H5003"/>
    <n v="0"/>
    <m/>
    <x v="13"/>
    <x v="3"/>
    <x v="6"/>
    <x v="2"/>
    <s v="CENTRO ORIENTE"/>
    <s v="CALOTO"/>
    <n v="0"/>
    <s v="VEHICULOS"/>
    <x v="3"/>
  </r>
  <r>
    <n v="2110302"/>
    <s v="HUEVO L X 30 CARTON VERDE CANASTA"/>
    <s v="UN"/>
    <n v="4162"/>
    <n v="0"/>
    <s v="S"/>
    <s v="IV82"/>
    <n v="0"/>
    <n v="500"/>
    <s v="HU"/>
    <s v="HUEVO COMERCIAL"/>
    <n v="363.24"/>
    <d v="2026-10-12T00:00:00"/>
    <m/>
    <s v="TAT BOGOTA SIBERIA-H5003"/>
    <n v="2110302"/>
    <s v="H5003"/>
    <n v="0"/>
    <m/>
    <x v="13"/>
    <x v="3"/>
    <x v="8"/>
    <x v="3"/>
    <s v="CENTRO ORIENTE"/>
    <s v="CALOTO"/>
    <n v="0"/>
    <s v="VEHICULOS"/>
    <x v="3"/>
  </r>
  <r>
    <n v="112271"/>
    <s v="HUEVO XL X 15 PET CAJA X 300 - TAT"/>
    <s v="UN"/>
    <n v="825"/>
    <n v="0"/>
    <s v="S"/>
    <s v="IV82"/>
    <n v="0"/>
    <n v="630"/>
    <s v="HU"/>
    <s v="HUEVO COMERCIAL"/>
    <n v="589.67999999999995"/>
    <d v="2026-10-12T00:00:00"/>
    <n v="0"/>
    <s v="TAT BOGOTA SIBERIA-H5004"/>
    <n v="112271"/>
    <s v="H5004"/>
    <n v="0"/>
    <m/>
    <x v="13"/>
    <x v="3"/>
    <x v="6"/>
    <x v="2"/>
    <s v="CENTRO ORIENTE"/>
    <s v="CALOTO"/>
    <n v="0"/>
    <s v="VEHICULOS"/>
    <x v="3"/>
  </r>
  <r>
    <n v="2010102"/>
    <s v="HUEVO YUMBO X20 CARTON VERDE CANASTA."/>
    <s v="UN"/>
    <n v="426"/>
    <n v="0"/>
    <s v="S"/>
    <s v="IV82"/>
    <n v="0"/>
    <n v="610"/>
    <s v="HU"/>
    <s v="HUEVO COMERCIAL"/>
    <n v="629.67999999999995"/>
    <d v="2026-10-12T00:00:00"/>
    <m/>
    <s v="TAT BOGOTA SIBERIA-H5004"/>
    <n v="2010102"/>
    <s v="H5004"/>
    <n v="0"/>
    <m/>
    <x v="13"/>
    <x v="3"/>
    <x v="7"/>
    <x v="3"/>
    <s v="CENTRO ORIENTE"/>
    <s v="CALOTO"/>
    <n v="0"/>
    <s v="VEHICULOS"/>
    <x v="3"/>
  </r>
  <r>
    <n v="2110202"/>
    <s v="HUEVO XL X 30 CARTON VERDE CANASTA"/>
    <s v="UN"/>
    <n v="3738"/>
    <n v="0"/>
    <s v="S"/>
    <s v="IV82"/>
    <n v="0"/>
    <n v="550"/>
    <s v="HU"/>
    <s v="HUEVO COMERCIAL"/>
    <n v="394.27219934054591"/>
    <d v="2026-10-12T00:00:00"/>
    <m/>
    <s v="TAT BOGOTA SIBERIA-H5004"/>
    <n v="2110202"/>
    <s v="H5004"/>
    <n v="0"/>
    <m/>
    <x v="13"/>
    <x v="3"/>
    <x v="6"/>
    <x v="3"/>
    <s v="CENTRO ORIENTE"/>
    <s v="CALOTO"/>
    <n v="0"/>
    <s v="VEHICULOS"/>
    <x v="3"/>
  </r>
  <r>
    <n v="2110217"/>
    <s v="HUEVO XL X 30 CARTON VERDE AMARRADO CON ETIQUETA CANASTA"/>
    <s v="UN"/>
    <n v="4050"/>
    <n v="0"/>
    <s v="S"/>
    <s v="IV82"/>
    <n v="0"/>
    <n v="560"/>
    <s v="HU"/>
    <s v="HUEVO COMERCIAL"/>
    <n v="393.89"/>
    <d v="2026-10-12T00:00:00"/>
    <n v="0"/>
    <s v="TAT BOGOTA SIBERIA-H5004"/>
    <n v="2110217"/>
    <s v="H5004"/>
    <n v="0"/>
    <m/>
    <x v="13"/>
    <x v="3"/>
    <x v="6"/>
    <x v="2"/>
    <s v="CENTRO ORIENTE"/>
    <s v="CALOTO"/>
    <n v="0"/>
    <s v="VEHICULOS"/>
    <x v="3"/>
  </r>
  <r>
    <n v="2110302"/>
    <s v="HUEVO L X 30 CARTON VERDE CANASTA"/>
    <s v="UN"/>
    <n v="2460"/>
    <n v="0"/>
    <s v="S"/>
    <s v="IV82"/>
    <n v="0"/>
    <n v="500"/>
    <s v="HU"/>
    <s v="HUEVO COMERCIAL"/>
    <n v="363.24000000006652"/>
    <d v="2026-10-12T00:00:00"/>
    <m/>
    <s v="TAT BOGOTA SIBERIA-H5004"/>
    <n v="2110302"/>
    <s v="H5004"/>
    <n v="0"/>
    <m/>
    <x v="13"/>
    <x v="3"/>
    <x v="8"/>
    <x v="3"/>
    <s v="CENTRO ORIENTE"/>
    <s v="CALOTO"/>
    <n v="0"/>
    <s v="VEHICULOS"/>
    <x v="3"/>
  </r>
  <r>
    <n v="2152388"/>
    <s v="HUEVO L X 15 PAGUE 14 PET EN CANASTA."/>
    <s v="UN"/>
    <n v="120"/>
    <n v="0"/>
    <s v="S"/>
    <s v="IV82"/>
    <n v="0"/>
    <n v="570"/>
    <s v="HU"/>
    <s v="HUEVO COMERCIAL"/>
    <n v="538.38"/>
    <d v="2026-10-07T00:00:00"/>
    <m/>
    <s v="TAT BOGOTA SIBERIA-H5004"/>
    <n v="2152388"/>
    <s v="H5004"/>
    <n v="0"/>
    <m/>
    <x v="13"/>
    <x v="3"/>
    <x v="8"/>
    <x v="2"/>
    <s v="CENTRO ORIENTE"/>
    <s v="CALOTO"/>
    <n v="0"/>
    <s v="VEHICULOS"/>
    <x v="3"/>
  </r>
  <r>
    <n v="2010102"/>
    <s v="HUEVO YUMBO X20 CARTON VERDE CANASTA."/>
    <s v="UN"/>
    <n v="294"/>
    <n v="0"/>
    <s v="S"/>
    <s v="IV82"/>
    <n v="0"/>
    <n v="610"/>
    <s v="HU"/>
    <s v="HUEVO COMERCIAL"/>
    <n v="629.67999999999995"/>
    <d v="2026-10-12T00:00:00"/>
    <m/>
    <s v="TAT BOGOTA SIBERIA-H5006"/>
    <n v="2010102"/>
    <s v="H5006"/>
    <n v="0"/>
    <m/>
    <x v="13"/>
    <x v="3"/>
    <x v="7"/>
    <x v="3"/>
    <s v="CENTRO ORIENTE"/>
    <s v="CALOTO"/>
    <n v="0"/>
    <s v="VEHICULOS"/>
    <x v="3"/>
  </r>
  <r>
    <n v="2110202"/>
    <s v="HUEVO XL X 30 CARTON VERDE CANASTA"/>
    <s v="UN"/>
    <n v="5959"/>
    <n v="0"/>
    <s v="S"/>
    <s v="IV82"/>
    <n v="0"/>
    <n v="550"/>
    <s v="HU"/>
    <s v="HUEVO COMERCIAL"/>
    <n v="394.28536538973242"/>
    <d v="2026-10-12T00:00:00"/>
    <m/>
    <s v="TAT BOGOTA SIBERIA-H5006"/>
    <n v="2110202"/>
    <s v="H5006"/>
    <n v="0"/>
    <m/>
    <x v="13"/>
    <x v="3"/>
    <x v="6"/>
    <x v="3"/>
    <s v="CENTRO ORIENTE"/>
    <s v="CALOTO"/>
    <n v="0"/>
    <s v="VEHICULOS"/>
    <x v="3"/>
  </r>
  <r>
    <n v="2110217"/>
    <s v="HUEVO XL X 30 CARTON VERDE AMARRADO CON ETIQUETA CANASTA"/>
    <s v="UN"/>
    <n v="2100"/>
    <n v="0"/>
    <s v="S"/>
    <s v="IV82"/>
    <n v="0"/>
    <n v="560"/>
    <s v="HU"/>
    <s v="HUEVO COMERCIAL"/>
    <n v="393.89"/>
    <d v="2026-10-12T00:00:00"/>
    <n v="0"/>
    <s v="TAT BOGOTA SIBERIA-H5006"/>
    <n v="2110217"/>
    <s v="H5006"/>
    <n v="0"/>
    <m/>
    <x v="13"/>
    <x v="3"/>
    <x v="6"/>
    <x v="2"/>
    <s v="CENTRO ORIENTE"/>
    <s v="CALOTO"/>
    <n v="0"/>
    <s v="VEHICULOS"/>
    <x v="3"/>
  </r>
  <r>
    <n v="2110302"/>
    <s v="HUEVO L X 30 CARTON VERDE CANASTA"/>
    <s v="UN"/>
    <n v="5973"/>
    <n v="0"/>
    <s v="S"/>
    <s v="IV82"/>
    <n v="0"/>
    <n v="500"/>
    <s v="HU"/>
    <s v="HUEVO COMERCIAL"/>
    <n v="363.24000001094339"/>
    <d v="2026-10-12T00:00:00"/>
    <m/>
    <s v="TAT BOGOTA SIBERIA-H5006"/>
    <n v="2110302"/>
    <s v="H5006"/>
    <n v="0"/>
    <m/>
    <x v="13"/>
    <x v="3"/>
    <x v="8"/>
    <x v="3"/>
    <s v="CENTRO ORIENTE"/>
    <s v="CALOTO"/>
    <n v="0"/>
    <s v="VEHICULOS"/>
    <x v="3"/>
  </r>
  <r>
    <n v="2110402"/>
    <s v="HUEVO M X 30 CARTON VERDE CANASTA"/>
    <s v="UN"/>
    <n v="741"/>
    <n v="0"/>
    <s v="S"/>
    <s v="IV82"/>
    <n v="0"/>
    <n v="480"/>
    <s v="HU"/>
    <s v="HUEVO COMERCIAL"/>
    <n v="349.55000322274731"/>
    <d v="2026-10-10T00:00:00"/>
    <m/>
    <s v="TAT BOGOTA SIBERIA-H5006"/>
    <n v="2110402"/>
    <s v="H5006"/>
    <n v="0"/>
    <m/>
    <x v="13"/>
    <x v="3"/>
    <x v="9"/>
    <x v="3"/>
    <s v="CENTRO ORIENTE"/>
    <s v="CALOTO"/>
    <n v="0"/>
    <s v="VEHICULOS"/>
    <x v="3"/>
  </r>
  <r>
    <n v="2112207"/>
    <s v="HUEVO XL X 15 PET CANASTA"/>
    <s v="UN"/>
    <n v="480"/>
    <n v="0"/>
    <s v="S"/>
    <s v="IV82"/>
    <n v="0"/>
    <n v="640"/>
    <s v="HU"/>
    <s v="HUEVO COMERCIAL"/>
    <n v="599.67999999999995"/>
    <d v="2026-10-12T00:00:00"/>
    <m/>
    <s v="TAT BOGOTA SIBERIA-H5006"/>
    <n v="2112207"/>
    <s v="H5006"/>
    <n v="0"/>
    <m/>
    <x v="13"/>
    <x v="3"/>
    <x v="6"/>
    <x v="2"/>
    <s v="CENTRO ORIENTE"/>
    <s v="CALOTO"/>
    <s v="TAT"/>
    <s v="VEHICULOS"/>
    <x v="3"/>
  </r>
  <r>
    <n v="2152388"/>
    <s v="HUEVO L X 15 PAGUE 14 PET EN CANASTA."/>
    <s v="UN"/>
    <n v="360"/>
    <n v="0"/>
    <s v="S"/>
    <s v="IV82"/>
    <n v="0"/>
    <n v="570"/>
    <s v="HU"/>
    <s v="HUEVO COMERCIAL"/>
    <n v="538.38"/>
    <d v="2026-10-12T00:00:00"/>
    <m/>
    <s v="TAT BOGOTA SIBERIA-H5006"/>
    <n v="2152388"/>
    <s v="H5006"/>
    <n v="0"/>
    <m/>
    <x v="13"/>
    <x v="3"/>
    <x v="8"/>
    <x v="2"/>
    <s v="CENTRO ORIENTE"/>
    <s v="CALOTO"/>
    <n v="0"/>
    <s v="VEHICULOS"/>
    <x v="3"/>
  </r>
  <r>
    <n v="112271"/>
    <s v="HUEVO XL X 15 PET CAJA X 300 - TAT"/>
    <s v="UN"/>
    <n v="600"/>
    <n v="0"/>
    <s v="S"/>
    <s v="IV82"/>
    <n v="0"/>
    <n v="630"/>
    <s v="HU"/>
    <s v="HUEVO COMERCIAL"/>
    <n v="589.67999999999995"/>
    <d v="2026-10-12T00:00:00"/>
    <n v="0"/>
    <s v="TAT BOGOTA SIBERIA-H5007"/>
    <n v="112271"/>
    <s v="H5007"/>
    <n v="0"/>
    <m/>
    <x v="13"/>
    <x v="3"/>
    <x v="6"/>
    <x v="2"/>
    <s v="CENTRO ORIENTE"/>
    <s v="CALOTO"/>
    <n v="0"/>
    <s v="VEHICULOS"/>
    <x v="3"/>
  </r>
  <r>
    <n v="2010102"/>
    <s v="HUEVO YUMBO X20 CARTON VERDE CANASTA."/>
    <s v="UN"/>
    <n v="560"/>
    <n v="0"/>
    <s v="S"/>
    <s v="IV82"/>
    <n v="0"/>
    <n v="610"/>
    <s v="HU"/>
    <s v="HUEVO COMERCIAL"/>
    <n v="629.67999999999995"/>
    <d v="2026-10-12T00:00:00"/>
    <m/>
    <s v="TAT BOGOTA SIBERIA-H5007"/>
    <n v="2010102"/>
    <s v="H5007"/>
    <n v="0"/>
    <m/>
    <x v="13"/>
    <x v="3"/>
    <x v="7"/>
    <x v="3"/>
    <s v="CENTRO ORIENTE"/>
    <s v="CALOTO"/>
    <n v="0"/>
    <s v="VEHICULOS"/>
    <x v="3"/>
  </r>
  <r>
    <n v="2110202"/>
    <s v="HUEVO XL X 30 CARTON VERDE CANASTA"/>
    <s v="UN"/>
    <n v="5833"/>
    <n v="0"/>
    <s v="S"/>
    <s v="IV82"/>
    <n v="0"/>
    <n v="550"/>
    <s v="HU"/>
    <s v="HUEVO COMERCIAL"/>
    <n v="394.2754960182815"/>
    <d v="2026-10-12T00:00:00"/>
    <m/>
    <s v="TAT BOGOTA SIBERIA-H5007"/>
    <n v="2110202"/>
    <s v="H5007"/>
    <n v="0"/>
    <m/>
    <x v="13"/>
    <x v="3"/>
    <x v="6"/>
    <x v="3"/>
    <s v="CENTRO ORIENTE"/>
    <s v="CALOTO"/>
    <n v="0"/>
    <s v="VEHICULOS"/>
    <x v="3"/>
  </r>
  <r>
    <n v="2110217"/>
    <s v="HUEVO XL X 30 CARTON VERDE AMARRADO CON ETIQUETA CANASTA"/>
    <s v="UN"/>
    <n v="4500"/>
    <n v="0"/>
    <s v="S"/>
    <s v="IV82"/>
    <n v="0"/>
    <n v="560"/>
    <s v="HU"/>
    <s v="HUEVO COMERCIAL"/>
    <n v="393.89"/>
    <d v="2026-10-12T00:00:00"/>
    <n v="0"/>
    <s v="TAT BOGOTA SIBERIA-H5007"/>
    <n v="2110217"/>
    <s v="H5007"/>
    <n v="0"/>
    <m/>
    <x v="13"/>
    <x v="3"/>
    <x v="6"/>
    <x v="2"/>
    <s v="CENTRO ORIENTE"/>
    <s v="CALOTO"/>
    <n v="0"/>
    <s v="VEHICULOS"/>
    <x v="3"/>
  </r>
  <r>
    <n v="2110302"/>
    <s v="HUEVO L X 30 CARTON VERDE CANASTA"/>
    <s v="UN"/>
    <n v="4830"/>
    <n v="0"/>
    <s v="S"/>
    <s v="IV82"/>
    <n v="0"/>
    <n v="500"/>
    <s v="HU"/>
    <s v="HUEVO COMERCIAL"/>
    <n v="363.2400000003492"/>
    <d v="2026-10-12T00:00:00"/>
    <m/>
    <s v="TAT BOGOTA SIBERIA-H5007"/>
    <n v="2110302"/>
    <s v="H5007"/>
    <n v="0"/>
    <m/>
    <x v="13"/>
    <x v="3"/>
    <x v="8"/>
    <x v="3"/>
    <s v="CENTRO ORIENTE"/>
    <s v="CALOTO"/>
    <n v="0"/>
    <s v="VEHICULOS"/>
    <x v="3"/>
  </r>
  <r>
    <n v="2110317"/>
    <s v="HUEVO L X 30 CARTON VERDE AMARRADO CON ETIQUETA CANASTA"/>
    <s v="UN"/>
    <n v="300"/>
    <n v="0"/>
    <s v="S"/>
    <s v="IV82"/>
    <n v="0"/>
    <n v="510"/>
    <s v="HU"/>
    <s v="HUEVO COMERCIAL"/>
    <n v="362.98"/>
    <d v="2026-10-12T00:00:00"/>
    <n v="0"/>
    <s v="TAT BOGOTA SIBERIA-H5007"/>
    <n v="2110317"/>
    <s v="H5007"/>
    <n v="0"/>
    <m/>
    <x v="13"/>
    <x v="3"/>
    <x v="8"/>
    <x v="2"/>
    <s v="CENTRO ORIENTE"/>
    <s v="CALOTO"/>
    <n v="0"/>
    <s v="VEHICULOS"/>
    <x v="3"/>
  </r>
  <r>
    <n v="2110402"/>
    <s v="HUEVO M X 30 CARTON VERDE CANASTA"/>
    <s v="UN"/>
    <n v="60"/>
    <n v="0"/>
    <s v="S"/>
    <s v="IV82"/>
    <n v="0"/>
    <n v="480"/>
    <s v="HU"/>
    <s v="HUEVO COMERCIAL"/>
    <n v="349.55"/>
    <d v="2026-10-08T00:00:00"/>
    <m/>
    <s v="TAT BOGOTA SIBERIA-H5007"/>
    <n v="2110402"/>
    <s v="H5007"/>
    <n v="0"/>
    <m/>
    <x v="13"/>
    <x v="3"/>
    <x v="9"/>
    <x v="3"/>
    <s v="CENTRO ORIENTE"/>
    <s v="CALOTO"/>
    <n v="0"/>
    <s v="VEHICULOS"/>
    <x v="3"/>
  </r>
  <r>
    <n v="112271"/>
    <s v="HUEVO XL X 15 PET CAJA X 300 - TAT"/>
    <s v="UN"/>
    <n v="615"/>
    <n v="0"/>
    <s v="S"/>
    <s v="IV82"/>
    <n v="0"/>
    <n v="630"/>
    <s v="HU"/>
    <s v="HUEVO COMERCIAL"/>
    <n v="589.67999999999995"/>
    <d v="2026-10-12T00:00:00"/>
    <n v="0"/>
    <s v="TAT BOGOTA SIBERIA-H5008"/>
    <n v="112271"/>
    <s v="H5008"/>
    <n v="0"/>
    <m/>
    <x v="13"/>
    <x v="3"/>
    <x v="6"/>
    <x v="2"/>
    <s v="CENTRO ORIENTE"/>
    <s v="CALOTO"/>
    <n v="0"/>
    <s v="VEHICULOS"/>
    <x v="3"/>
  </r>
  <r>
    <n v="152384"/>
    <s v="HUEVO L X 15 PAGUE 14 PET CAJA X 300."/>
    <s v="UN"/>
    <n v="795"/>
    <n v="0"/>
    <s v="S"/>
    <s v="IV82"/>
    <n v="0"/>
    <n v="560"/>
    <s v="HU"/>
    <s v="HUEVO COMERCIAL"/>
    <n v="504.4"/>
    <d v="2026-10-12T00:00:00"/>
    <m/>
    <s v="TAT BOGOTA SIBERIA-H5008"/>
    <n v="152384"/>
    <s v="H5008"/>
    <n v="0"/>
    <m/>
    <x v="13"/>
    <x v="3"/>
    <x v="8"/>
    <x v="2"/>
    <s v="CENTRO ORIENTE"/>
    <s v="CALOTO"/>
    <n v="0"/>
    <s v="VEHICULOS"/>
    <x v="3"/>
  </r>
  <r>
    <n v="2010102"/>
    <s v="HUEVO YUMBO X20 CARTON VERDE CANASTA."/>
    <s v="UN"/>
    <n v="140"/>
    <n v="0"/>
    <s v="S"/>
    <s v="IV82"/>
    <n v="0"/>
    <n v="610"/>
    <s v="HU"/>
    <s v="HUEVO COMERCIAL"/>
    <n v="629.67999999999995"/>
    <d v="2026-10-09T00:00:00"/>
    <m/>
    <s v="TAT BOGOTA SIBERIA-H5008"/>
    <n v="2010102"/>
    <s v="H5008"/>
    <n v="0"/>
    <m/>
    <x v="13"/>
    <x v="3"/>
    <x v="7"/>
    <x v="3"/>
    <s v="CENTRO ORIENTE"/>
    <s v="CALOTO"/>
    <n v="0"/>
    <s v="VEHICULOS"/>
    <x v="3"/>
  </r>
  <r>
    <n v="2110202"/>
    <s v="HUEVO XL X 30 CARTON VERDE CANASTA"/>
    <s v="UN"/>
    <n v="5700"/>
    <n v="0"/>
    <s v="S"/>
    <s v="IV82"/>
    <n v="0"/>
    <n v="550"/>
    <s v="HU"/>
    <s v="HUEVO COMERCIAL"/>
    <n v="394.29408635790742"/>
    <d v="2026-10-12T00:00:00"/>
    <m/>
    <s v="TAT BOGOTA SIBERIA-H5008"/>
    <n v="2110202"/>
    <s v="H5008"/>
    <n v="0"/>
    <m/>
    <x v="13"/>
    <x v="3"/>
    <x v="6"/>
    <x v="3"/>
    <s v="CENTRO ORIENTE"/>
    <s v="CALOTO"/>
    <n v="0"/>
    <s v="VEHICULOS"/>
    <x v="3"/>
  </r>
  <r>
    <n v="2110217"/>
    <s v="HUEVO XL X 30 CARTON VERDE AMARRADO CON ETIQUETA CANASTA"/>
    <s v="UN"/>
    <n v="1350"/>
    <n v="0"/>
    <s v="S"/>
    <s v="IV82"/>
    <n v="0"/>
    <n v="560"/>
    <s v="HU"/>
    <s v="HUEVO COMERCIAL"/>
    <n v="393.89"/>
    <d v="2026-10-12T00:00:00"/>
    <n v="0"/>
    <s v="TAT BOGOTA SIBERIA-H5008"/>
    <n v="2110217"/>
    <s v="H5008"/>
    <n v="0"/>
    <m/>
    <x v="13"/>
    <x v="3"/>
    <x v="6"/>
    <x v="2"/>
    <s v="CENTRO ORIENTE"/>
    <s v="CALOTO"/>
    <n v="0"/>
    <s v="VEHICULOS"/>
    <x v="3"/>
  </r>
  <r>
    <n v="2110302"/>
    <s v="HUEVO L X 30 CARTON VERDE CANASTA"/>
    <s v="UN"/>
    <n v="5040"/>
    <n v="0"/>
    <s v="S"/>
    <s v="IV82"/>
    <n v="0"/>
    <n v="500"/>
    <s v="HU"/>
    <s v="HUEVO COMERCIAL"/>
    <n v="363.24000000000058"/>
    <d v="2026-10-12T00:00:00"/>
    <m/>
    <s v="TAT BOGOTA SIBERIA-H5008"/>
    <n v="2110302"/>
    <s v="H5008"/>
    <n v="0"/>
    <m/>
    <x v="13"/>
    <x v="3"/>
    <x v="8"/>
    <x v="3"/>
    <s v="CENTRO ORIENTE"/>
    <s v="CALOTO"/>
    <n v="0"/>
    <s v="VEHICULOS"/>
    <x v="3"/>
  </r>
  <r>
    <n v="112271"/>
    <s v="HUEVO XL X 15 PET CAJA X 300 - TAT"/>
    <s v="UN"/>
    <n v="510"/>
    <n v="0"/>
    <s v="S"/>
    <s v="IV82"/>
    <n v="0"/>
    <n v="630"/>
    <s v="HU"/>
    <s v="HUEVO COMERCIAL"/>
    <n v="589.67999999999995"/>
    <d v="2026-10-12T00:00:00"/>
    <n v="0"/>
    <s v="TAT BOGOTA SIBERIA-H5009"/>
    <n v="112271"/>
    <s v="H5009"/>
    <n v="0"/>
    <m/>
    <x v="13"/>
    <x v="3"/>
    <x v="6"/>
    <x v="2"/>
    <s v="CENTRO ORIENTE"/>
    <s v="CALOTO"/>
    <n v="0"/>
    <s v="VEHICULOS"/>
    <x v="3"/>
  </r>
  <r>
    <n v="152384"/>
    <s v="HUEVO L X 15 PAGUE 14 PET CAJA X 300."/>
    <s v="UN"/>
    <n v="405"/>
    <n v="0"/>
    <s v="S"/>
    <s v="IV82"/>
    <n v="0"/>
    <n v="560"/>
    <s v="HU"/>
    <s v="HUEVO COMERCIAL"/>
    <n v="504.4"/>
    <d v="2026-10-12T00:00:00"/>
    <m/>
    <s v="TAT BOGOTA SIBERIA-H5009"/>
    <n v="152384"/>
    <s v="H5009"/>
    <n v="0"/>
    <m/>
    <x v="13"/>
    <x v="3"/>
    <x v="8"/>
    <x v="2"/>
    <s v="CENTRO ORIENTE"/>
    <s v="CALOTO"/>
    <n v="0"/>
    <s v="VEHICULOS"/>
    <x v="3"/>
  </r>
  <r>
    <n v="2010102"/>
    <s v="HUEVO YUMBO X20 CARTON VERDE CANASTA."/>
    <s v="UN"/>
    <n v="440"/>
    <n v="0"/>
    <s v="S"/>
    <s v="IV82"/>
    <n v="0"/>
    <n v="610"/>
    <s v="HU"/>
    <s v="HUEVO COMERCIAL"/>
    <n v="629.67999999999995"/>
    <d v="2026-10-12T00:00:00"/>
    <m/>
    <s v="TAT BOGOTA SIBERIA-H5009"/>
    <n v="2010102"/>
    <s v="H5009"/>
    <n v="0"/>
    <m/>
    <x v="13"/>
    <x v="3"/>
    <x v="7"/>
    <x v="3"/>
    <s v="CENTRO ORIENTE"/>
    <s v="CALOTO"/>
    <n v="0"/>
    <s v="VEHICULOS"/>
    <x v="3"/>
  </r>
  <r>
    <n v="2110202"/>
    <s v="HUEVO XL X 30 CARTON VERDE CANASTA"/>
    <s v="UN"/>
    <n v="3552"/>
    <n v="0"/>
    <s v="S"/>
    <s v="IV82"/>
    <n v="0"/>
    <n v="550"/>
    <s v="HU"/>
    <s v="HUEVO COMERCIAL"/>
    <n v="394.2655715691518"/>
    <d v="2026-10-12T00:00:00"/>
    <m/>
    <s v="TAT BOGOTA SIBERIA-H5009"/>
    <n v="2110202"/>
    <s v="H5009"/>
    <n v="0"/>
    <m/>
    <x v="13"/>
    <x v="3"/>
    <x v="6"/>
    <x v="3"/>
    <s v="CENTRO ORIENTE"/>
    <s v="CALOTO"/>
    <n v="0"/>
    <s v="VEHICULOS"/>
    <x v="3"/>
  </r>
  <r>
    <n v="2110217"/>
    <s v="HUEVO XL X 30 CARTON VERDE AMARRADO CON ETIQUETA CANASTA"/>
    <s v="UN"/>
    <n v="2310"/>
    <n v="0"/>
    <s v="S"/>
    <s v="IV82"/>
    <n v="0"/>
    <n v="560"/>
    <s v="HU"/>
    <s v="HUEVO COMERCIAL"/>
    <n v="393.89"/>
    <d v="2026-10-12T00:00:00"/>
    <n v="0"/>
    <s v="TAT BOGOTA SIBERIA-H5009"/>
    <n v="2110217"/>
    <s v="H5009"/>
    <n v="0"/>
    <m/>
    <x v="13"/>
    <x v="3"/>
    <x v="6"/>
    <x v="2"/>
    <s v="CENTRO ORIENTE"/>
    <s v="CALOTO"/>
    <n v="0"/>
    <s v="VEHICULOS"/>
    <x v="3"/>
  </r>
  <r>
    <n v="2110302"/>
    <s v="HUEVO L X 30 CARTON VERDE CANASTA"/>
    <s v="UN"/>
    <n v="8717"/>
    <n v="0"/>
    <s v="S"/>
    <s v="IV82"/>
    <n v="0"/>
    <n v="500"/>
    <s v="HU"/>
    <s v="HUEVO COMERCIAL"/>
    <n v="363.24"/>
    <d v="2026-10-12T00:00:00"/>
    <m/>
    <s v="TAT BOGOTA SIBERIA-H5009"/>
    <n v="2110302"/>
    <s v="H5009"/>
    <n v="0"/>
    <m/>
    <x v="13"/>
    <x v="3"/>
    <x v="8"/>
    <x v="3"/>
    <s v="CENTRO ORIENTE"/>
    <s v="CALOTO"/>
    <n v="0"/>
    <s v="VEHICULOS"/>
    <x v="3"/>
  </r>
  <r>
    <n v="2110317"/>
    <s v="HUEVO L X 30 CARTON VERDE AMARRADO CON ETIQUETA CANASTA"/>
    <s v="UN"/>
    <n v="720"/>
    <n v="0"/>
    <s v="S"/>
    <s v="IV82"/>
    <n v="0"/>
    <n v="510"/>
    <s v="HU"/>
    <s v="HUEVO COMERCIAL"/>
    <n v="362.98"/>
    <d v="2026-10-12T00:00:00"/>
    <n v="0"/>
    <s v="TAT BOGOTA SIBERIA-H5009"/>
    <n v="2110317"/>
    <s v="H5009"/>
    <n v="0"/>
    <m/>
    <x v="13"/>
    <x v="3"/>
    <x v="8"/>
    <x v="2"/>
    <s v="CENTRO ORIENTE"/>
    <s v="CALOTO"/>
    <n v="0"/>
    <s v="VEHICULOS"/>
    <x v="3"/>
  </r>
  <r>
    <n v="2110402"/>
    <s v="HUEVO M X 30 CARTON VERDE CANASTA"/>
    <s v="UN"/>
    <n v="1770"/>
    <n v="0"/>
    <s v="S"/>
    <s v="IV82"/>
    <n v="0"/>
    <n v="480"/>
    <s v="HU"/>
    <s v="HUEVO COMERCIAL"/>
    <n v="349.55000003581227"/>
    <d v="2026-10-12T00:00:00"/>
    <m/>
    <s v="TAT BOGOTA SIBERIA-H5009"/>
    <n v="2110402"/>
    <s v="H5009"/>
    <n v="0"/>
    <m/>
    <x v="13"/>
    <x v="3"/>
    <x v="9"/>
    <x v="3"/>
    <s v="CENTRO ORIENTE"/>
    <s v="CALOTO"/>
    <n v="0"/>
    <s v="VEHICULOS"/>
    <x v="3"/>
  </r>
  <r>
    <n v="112271"/>
    <s v="HUEVO XL X 15 PET CAJA X 300 - TAT"/>
    <s v="UN"/>
    <n v="300"/>
    <n v="0"/>
    <s v="S"/>
    <s v="IV82"/>
    <n v="0"/>
    <n v="630"/>
    <s v="HU"/>
    <s v="HUEVO COMERCIAL"/>
    <n v="589.67999999999995"/>
    <d v="2026-10-12T00:00:00"/>
    <n v="0"/>
    <s v="TAT BOGOTA SIBERIA-H5011"/>
    <n v="112271"/>
    <s v="H5011"/>
    <n v="0"/>
    <m/>
    <x v="13"/>
    <x v="3"/>
    <x v="6"/>
    <x v="2"/>
    <s v="CENTRO ORIENTE"/>
    <s v="CALOTO"/>
    <n v="0"/>
    <s v="VEHICULOS"/>
    <x v="3"/>
  </r>
  <r>
    <n v="2010102"/>
    <s v="HUEVO YUMBO X20 CARTON VERDE CANASTA."/>
    <s v="UN"/>
    <n v="979"/>
    <n v="0"/>
    <s v="S"/>
    <s v="IV82"/>
    <n v="0"/>
    <n v="610"/>
    <s v="HU"/>
    <s v="HUEVO COMERCIAL"/>
    <n v="629.67999999999995"/>
    <d v="2026-10-12T00:00:00"/>
    <m/>
    <s v="TAT BOGOTA SIBERIA-H5011"/>
    <n v="2010102"/>
    <s v="H5011"/>
    <n v="0"/>
    <m/>
    <x v="13"/>
    <x v="3"/>
    <x v="7"/>
    <x v="3"/>
    <s v="CENTRO ORIENTE"/>
    <s v="CALOTO"/>
    <n v="0"/>
    <s v="VEHICULOS"/>
    <x v="3"/>
  </r>
  <r>
    <n v="2110202"/>
    <s v="HUEVO XL X 30 CARTON VERDE CANASTA"/>
    <s v="UN"/>
    <n v="4796"/>
    <n v="0"/>
    <s v="S"/>
    <s v="IV82"/>
    <n v="0"/>
    <n v="550"/>
    <s v="HU"/>
    <s v="HUEVO COMERCIAL"/>
    <n v="394.27568995316722"/>
    <d v="2026-10-12T00:00:00"/>
    <m/>
    <s v="TAT BOGOTA SIBERIA-H5011"/>
    <n v="2110202"/>
    <s v="H5011"/>
    <n v="0"/>
    <m/>
    <x v="13"/>
    <x v="3"/>
    <x v="6"/>
    <x v="3"/>
    <s v="CENTRO ORIENTE"/>
    <s v="CALOTO"/>
    <n v="0"/>
    <s v="VEHICULOS"/>
    <x v="3"/>
  </r>
  <r>
    <n v="2110217"/>
    <s v="HUEVO XL X 30 CARTON VERDE AMARRADO CON ETIQUETA CANASTA"/>
    <s v="UN"/>
    <n v="1200"/>
    <n v="0"/>
    <s v="S"/>
    <s v="IV82"/>
    <n v="0"/>
    <n v="560"/>
    <s v="HU"/>
    <s v="HUEVO COMERCIAL"/>
    <n v="393.89"/>
    <d v="2026-10-10T00:00:00"/>
    <n v="0"/>
    <s v="TAT BOGOTA SIBERIA-H5011"/>
    <n v="2110217"/>
    <s v="H5011"/>
    <n v="0"/>
    <m/>
    <x v="13"/>
    <x v="3"/>
    <x v="6"/>
    <x v="2"/>
    <s v="CENTRO ORIENTE"/>
    <s v="CALOTO"/>
    <n v="0"/>
    <s v="VEHICULOS"/>
    <x v="3"/>
  </r>
  <r>
    <n v="2110302"/>
    <s v="HUEVO L X 30 CARTON VERDE CANASTA"/>
    <s v="UN"/>
    <n v="4934"/>
    <n v="0"/>
    <s v="S"/>
    <s v="IV82"/>
    <n v="0"/>
    <n v="500"/>
    <s v="HU"/>
    <s v="HUEVO COMERCIAL"/>
    <n v="363.24"/>
    <d v="2026-10-12T00:00:00"/>
    <m/>
    <s v="TAT BOGOTA SIBERIA-H5011"/>
    <n v="2110302"/>
    <s v="H5011"/>
    <n v="0"/>
    <m/>
    <x v="13"/>
    <x v="3"/>
    <x v="8"/>
    <x v="3"/>
    <s v="CENTRO ORIENTE"/>
    <s v="CALOTO"/>
    <n v="0"/>
    <s v="VEHICULOS"/>
    <x v="3"/>
  </r>
  <r>
    <n v="2110402"/>
    <s v="HUEVO M X 30 CARTON VERDE CANASTA"/>
    <s v="UN"/>
    <n v="417"/>
    <n v="0"/>
    <s v="S"/>
    <s v="IV82"/>
    <n v="0"/>
    <n v="480"/>
    <s v="HU"/>
    <s v="HUEVO COMERCIAL"/>
    <n v="349.55"/>
    <d v="2026-10-12T00:00:00"/>
    <m/>
    <s v="TAT BOGOTA SIBERIA-H5011"/>
    <n v="2110402"/>
    <s v="H5011"/>
    <n v="0"/>
    <m/>
    <x v="13"/>
    <x v="3"/>
    <x v="9"/>
    <x v="3"/>
    <s v="CENTRO ORIENTE"/>
    <s v="CALOTO"/>
    <n v="0"/>
    <s v="VEHICULOS"/>
    <x v="3"/>
  </r>
  <r>
    <n v="2112207"/>
    <s v="HUEVO XL X 15 PET CANASTA"/>
    <s v="UN"/>
    <n v="225"/>
    <n v="0"/>
    <s v="S"/>
    <s v="IV82"/>
    <n v="0"/>
    <n v="640"/>
    <s v="HU"/>
    <s v="HUEVO COMERCIAL"/>
    <n v="599.67999999999995"/>
    <d v="2026-10-12T00:00:00"/>
    <m/>
    <s v="TAT BOGOTA SIBERIA-H5011"/>
    <n v="2112207"/>
    <s v="H5011"/>
    <n v="0"/>
    <m/>
    <x v="13"/>
    <x v="3"/>
    <x v="6"/>
    <x v="2"/>
    <s v="CENTRO ORIENTE"/>
    <s v="CALOTO"/>
    <s v="TAT"/>
    <s v="VEHICULOS"/>
    <x v="3"/>
  </r>
  <r>
    <n v="2152388"/>
    <s v="HUEVO L X 15 PAGUE 14 PET EN CANASTA."/>
    <s v="UN"/>
    <n v="360"/>
    <n v="0"/>
    <s v="S"/>
    <s v="IV82"/>
    <n v="0"/>
    <n v="570"/>
    <s v="HU"/>
    <s v="HUEVO COMERCIAL"/>
    <n v="538.38"/>
    <d v="2026-10-12T00:00:00"/>
    <m/>
    <s v="TAT BOGOTA SIBERIA-H5011"/>
    <n v="2152388"/>
    <s v="H5011"/>
    <n v="0"/>
    <m/>
    <x v="13"/>
    <x v="3"/>
    <x v="8"/>
    <x v="2"/>
    <s v="CENTRO ORIENTE"/>
    <s v="CALOTO"/>
    <n v="0"/>
    <s v="VEHICULOS"/>
    <x v="3"/>
  </r>
  <r>
    <n v="112271"/>
    <s v="HUEVO XL X 15 PET CAJA X 300 - TAT"/>
    <s v="UN"/>
    <n v="1020"/>
    <n v="0"/>
    <s v="S"/>
    <s v="IV82"/>
    <n v="0"/>
    <n v="630"/>
    <s v="HU"/>
    <s v="HUEVO COMERCIAL"/>
    <n v="589.67999999999995"/>
    <d v="2026-10-12T00:00:00"/>
    <n v="0"/>
    <s v="TAT BOGOTA SIBERIA-H5012"/>
    <n v="112271"/>
    <s v="H5012"/>
    <n v="0"/>
    <m/>
    <x v="13"/>
    <x v="3"/>
    <x v="6"/>
    <x v="2"/>
    <s v="CENTRO ORIENTE"/>
    <s v="CALOTO"/>
    <n v="0"/>
    <s v="VEHICULOS"/>
    <x v="3"/>
  </r>
  <r>
    <n v="152384"/>
    <s v="HUEVO L X 15 PAGUE 14 PET CAJA X 300."/>
    <s v="UN"/>
    <n v="1140"/>
    <n v="0"/>
    <s v="S"/>
    <s v="IV82"/>
    <n v="0"/>
    <n v="560"/>
    <s v="HU"/>
    <s v="HUEVO COMERCIAL"/>
    <n v="504.4"/>
    <d v="2026-10-12T00:00:00"/>
    <m/>
    <s v="TAT BOGOTA SIBERIA-H5012"/>
    <n v="152384"/>
    <s v="H5012"/>
    <n v="0"/>
    <m/>
    <x v="13"/>
    <x v="3"/>
    <x v="8"/>
    <x v="2"/>
    <s v="CENTRO ORIENTE"/>
    <s v="CALOTO"/>
    <n v="0"/>
    <s v="VEHICULOS"/>
    <x v="3"/>
  </r>
  <r>
    <n v="2010102"/>
    <s v="HUEVO YUMBO X20 CARTON VERDE CANASTA."/>
    <s v="UN"/>
    <n v="1280"/>
    <n v="0"/>
    <s v="S"/>
    <s v="IV82"/>
    <n v="0"/>
    <n v="610"/>
    <s v="HU"/>
    <s v="HUEVO COMERCIAL"/>
    <n v="629.67999999999995"/>
    <d v="2026-10-12T00:00:00"/>
    <m/>
    <s v="TAT BOGOTA SIBERIA-H5012"/>
    <n v="2010102"/>
    <s v="H5012"/>
    <n v="0"/>
    <m/>
    <x v="13"/>
    <x v="3"/>
    <x v="7"/>
    <x v="3"/>
    <s v="CENTRO ORIENTE"/>
    <s v="CALOTO"/>
    <n v="0"/>
    <s v="VEHICULOS"/>
    <x v="3"/>
  </r>
  <r>
    <n v="2110202"/>
    <s v="HUEVO XL X 30 CARTON VERDE CANASTA"/>
    <s v="UN"/>
    <n v="3146"/>
    <n v="0"/>
    <s v="S"/>
    <s v="IV82"/>
    <n v="0"/>
    <n v="550"/>
    <s v="HU"/>
    <s v="HUEVO COMERCIAL"/>
    <n v="394.27023863435949"/>
    <d v="2026-10-12T00:00:00"/>
    <m/>
    <s v="TAT BOGOTA SIBERIA-H5012"/>
    <n v="2110202"/>
    <s v="H5012"/>
    <n v="0"/>
    <m/>
    <x v="13"/>
    <x v="3"/>
    <x v="6"/>
    <x v="3"/>
    <s v="CENTRO ORIENTE"/>
    <s v="CALOTO"/>
    <n v="0"/>
    <s v="VEHICULOS"/>
    <x v="3"/>
  </r>
  <r>
    <n v="2110217"/>
    <s v="HUEVO XL X 30 CARTON VERDE AMARRADO CON ETIQUETA CANASTA"/>
    <s v="UN"/>
    <n v="2910"/>
    <n v="0"/>
    <s v="S"/>
    <s v="IV82"/>
    <n v="0"/>
    <n v="560"/>
    <s v="HU"/>
    <s v="HUEVO COMERCIAL"/>
    <n v="393.89"/>
    <d v="2026-10-12T00:00:00"/>
    <n v="0"/>
    <s v="TAT BOGOTA SIBERIA-H5012"/>
    <n v="2110217"/>
    <s v="H5012"/>
    <n v="0"/>
    <m/>
    <x v="13"/>
    <x v="3"/>
    <x v="6"/>
    <x v="2"/>
    <s v="CENTRO ORIENTE"/>
    <s v="CALOTO"/>
    <n v="0"/>
    <s v="VEHICULOS"/>
    <x v="3"/>
  </r>
  <r>
    <n v="2110302"/>
    <s v="HUEVO L X 30 CARTON VERDE CANASTA"/>
    <s v="UN"/>
    <n v="5218"/>
    <n v="0"/>
    <s v="S"/>
    <s v="IV82"/>
    <n v="0"/>
    <n v="500"/>
    <s v="HU"/>
    <s v="HUEVO COMERCIAL"/>
    <n v="363.24"/>
    <d v="2026-10-12T00:00:00"/>
    <m/>
    <s v="TAT BOGOTA SIBERIA-H5012"/>
    <n v="2110302"/>
    <s v="H5012"/>
    <n v="0"/>
    <m/>
    <x v="13"/>
    <x v="3"/>
    <x v="8"/>
    <x v="3"/>
    <s v="CENTRO ORIENTE"/>
    <s v="CALOTO"/>
    <n v="0"/>
    <s v="VEHICULOS"/>
    <x v="3"/>
  </r>
  <r>
    <n v="2110317"/>
    <s v="HUEVO L X 30 CARTON VERDE AMARRADO CON ETIQUETA CANASTA"/>
    <s v="UN"/>
    <n v="60"/>
    <n v="0"/>
    <s v="S"/>
    <s v="IV82"/>
    <n v="0"/>
    <n v="510"/>
    <s v="HU"/>
    <s v="HUEVO COMERCIAL"/>
    <n v="362.98"/>
    <d v="2026-10-08T00:00:00"/>
    <n v="0"/>
    <s v="TAT BOGOTA SIBERIA-H5012"/>
    <n v="2110317"/>
    <s v="H5012"/>
    <n v="0"/>
    <m/>
    <x v="13"/>
    <x v="3"/>
    <x v="8"/>
    <x v="2"/>
    <s v="CENTRO ORIENTE"/>
    <s v="CALOTO"/>
    <n v="0"/>
    <s v="VEHICULOS"/>
    <x v="3"/>
  </r>
  <r>
    <n v="112271"/>
    <s v="HUEVO XL X 15 PET CAJA X 300 - TAT"/>
    <s v="UN"/>
    <n v="1560"/>
    <n v="0"/>
    <s v="S"/>
    <s v="IV82"/>
    <n v="0"/>
    <n v="630"/>
    <s v="HU"/>
    <s v="HUEVO COMERCIAL"/>
    <n v="589.67999999999995"/>
    <d v="2026-10-12T00:00:00"/>
    <n v="0"/>
    <s v="TAT BOGOTA MONTEVIDEO-H5201"/>
    <n v="112271"/>
    <s v="H5201"/>
    <n v="0"/>
    <m/>
    <x v="24"/>
    <x v="3"/>
    <x v="6"/>
    <x v="2"/>
    <s v="CENTRO ORIENTE"/>
    <s v="SANTANDER"/>
    <n v="0"/>
    <s v="VEHICULOS"/>
    <x v="3"/>
  </r>
  <r>
    <n v="152384"/>
    <s v="HUEVO L X 15 PAGUE 14 PET CAJA X 300."/>
    <s v="UN"/>
    <n v="90"/>
    <n v="0"/>
    <s v="S"/>
    <s v="IV82"/>
    <n v="0"/>
    <n v="560"/>
    <s v="HU"/>
    <s v="HUEVO COMERCIAL"/>
    <n v="504.4"/>
    <d v="2026-10-12T00:00:00"/>
    <m/>
    <s v="TAT BOGOTA MONTEVIDEO-H5201"/>
    <n v="152384"/>
    <s v="H5201"/>
    <n v="0"/>
    <m/>
    <x v="24"/>
    <x v="3"/>
    <x v="8"/>
    <x v="2"/>
    <s v="CENTRO ORIENTE"/>
    <s v="SANTANDER"/>
    <n v="0"/>
    <s v="VEHICULOS"/>
    <x v="3"/>
  </r>
  <r>
    <n v="2010102"/>
    <s v="HUEVO YUMBO X20 CARTON VERDE CANASTA."/>
    <s v="UN"/>
    <n v="19"/>
    <n v="0"/>
    <s v="S"/>
    <s v="IV82"/>
    <n v="0"/>
    <n v="610"/>
    <s v="HU"/>
    <s v="HUEVO COMERCIAL"/>
    <n v="629.67999918946327"/>
    <d v="2026-10-07T00:00:00"/>
    <m/>
    <s v="TAT BOGOTA MONTEVIDEO-H5201"/>
    <n v="2010102"/>
    <s v="H5201"/>
    <n v="0"/>
    <m/>
    <x v="24"/>
    <x v="3"/>
    <x v="7"/>
    <x v="3"/>
    <s v="CENTRO ORIENTE"/>
    <s v="SANTANDER"/>
    <n v="0"/>
    <s v="VEHICULOS"/>
    <x v="3"/>
  </r>
  <r>
    <n v="2110202"/>
    <s v="HUEVO XL X 30 CARTON VERDE CANASTA"/>
    <s v="UN"/>
    <n v="4008"/>
    <n v="0"/>
    <s v="S"/>
    <s v="IV82"/>
    <n v="0"/>
    <n v="550"/>
    <s v="HU"/>
    <s v="HUEVO COMERCIAL"/>
    <n v="394.2592607716669"/>
    <d v="2026-10-12T00:00:00"/>
    <m/>
    <s v="TAT BOGOTA MONTEVIDEO-H5201"/>
    <n v="2110202"/>
    <s v="H5201"/>
    <n v="0"/>
    <m/>
    <x v="24"/>
    <x v="3"/>
    <x v="6"/>
    <x v="3"/>
    <s v="CENTRO ORIENTE"/>
    <s v="SANTANDER"/>
    <n v="0"/>
    <s v="VEHICULOS"/>
    <x v="3"/>
  </r>
  <r>
    <n v="2110217"/>
    <s v="HUEVO XL X 30 CARTON VERDE AMARRADO CON ETIQUETA CANASTA"/>
    <s v="UN"/>
    <n v="3570"/>
    <n v="0"/>
    <s v="S"/>
    <s v="IV82"/>
    <n v="0"/>
    <n v="560"/>
    <s v="HU"/>
    <s v="HUEVO COMERCIAL"/>
    <n v="393.89"/>
    <d v="2026-10-12T00:00:00"/>
    <n v="0"/>
    <s v="TAT BOGOTA MONTEVIDEO-H5201"/>
    <n v="2110217"/>
    <s v="H5201"/>
    <n v="0"/>
    <m/>
    <x v="24"/>
    <x v="3"/>
    <x v="6"/>
    <x v="2"/>
    <s v="CENTRO ORIENTE"/>
    <s v="SANTANDER"/>
    <n v="0"/>
    <s v="VEHICULOS"/>
    <x v="3"/>
  </r>
  <r>
    <n v="2110302"/>
    <s v="HUEVO L X 30 CARTON VERDE CANASTA"/>
    <s v="UN"/>
    <n v="3318"/>
    <n v="0"/>
    <s v="S"/>
    <s v="IV82"/>
    <n v="0"/>
    <n v="500"/>
    <s v="HU"/>
    <s v="HUEVO COMERCIAL"/>
    <n v="363.2482353855159"/>
    <d v="2026-10-12T00:00:00"/>
    <m/>
    <s v="TAT BOGOTA MONTEVIDEO-H5201"/>
    <n v="2110302"/>
    <s v="H5201"/>
    <n v="0"/>
    <m/>
    <x v="24"/>
    <x v="3"/>
    <x v="8"/>
    <x v="3"/>
    <s v="CENTRO ORIENTE"/>
    <s v="SANTANDER"/>
    <n v="0"/>
    <s v="VEHICULOS"/>
    <x v="3"/>
  </r>
  <r>
    <n v="112271"/>
    <s v="HUEVO XL X 15 PET CAJA X 300 - TAT"/>
    <s v="UN"/>
    <n v="1365"/>
    <n v="0"/>
    <s v="S"/>
    <s v="IV82"/>
    <n v="0"/>
    <n v="630"/>
    <s v="HU"/>
    <s v="HUEVO COMERCIAL"/>
    <n v="589.67999999999995"/>
    <d v="2026-10-12T00:00:00"/>
    <n v="0"/>
    <s v="TAT BOGOTA MONTEVIDEO-H5202"/>
    <n v="112271"/>
    <s v="H5202"/>
    <n v="0"/>
    <m/>
    <x v="24"/>
    <x v="3"/>
    <x v="6"/>
    <x v="2"/>
    <s v="CENTRO ORIENTE"/>
    <s v="SANTANDER"/>
    <n v="0"/>
    <s v="VEHICULOS"/>
    <x v="3"/>
  </r>
  <r>
    <n v="152384"/>
    <s v="HUEVO L X 15 PAGUE 14 PET CAJA X 300."/>
    <s v="UN"/>
    <n v="1260"/>
    <n v="0"/>
    <s v="S"/>
    <s v="IV82"/>
    <n v="0"/>
    <n v="560"/>
    <s v="HU"/>
    <s v="HUEVO COMERCIAL"/>
    <n v="504.4"/>
    <d v="2026-10-12T00:00:00"/>
    <m/>
    <s v="TAT BOGOTA MONTEVIDEO-H5202"/>
    <n v="152384"/>
    <s v="H5202"/>
    <n v="0"/>
    <m/>
    <x v="24"/>
    <x v="3"/>
    <x v="8"/>
    <x v="2"/>
    <s v="CENTRO ORIENTE"/>
    <s v="SANTANDER"/>
    <n v="0"/>
    <s v="VEHICULOS"/>
    <x v="3"/>
  </r>
  <r>
    <n v="2010102"/>
    <s v="HUEVO YUMBO X20 CARTON VERDE CANASTA."/>
    <s v="UN"/>
    <n v="880"/>
    <n v="0"/>
    <s v="S"/>
    <s v="IV82"/>
    <n v="0"/>
    <n v="610"/>
    <s v="HU"/>
    <s v="HUEVO COMERCIAL"/>
    <n v="629.67999999999995"/>
    <d v="2026-10-12T00:00:00"/>
    <m/>
    <s v="TAT BOGOTA MONTEVIDEO-H5202"/>
    <n v="2010102"/>
    <s v="H5202"/>
    <n v="0"/>
    <m/>
    <x v="24"/>
    <x v="3"/>
    <x v="7"/>
    <x v="3"/>
    <s v="CENTRO ORIENTE"/>
    <s v="SANTANDER"/>
    <n v="0"/>
    <s v="VEHICULOS"/>
    <x v="3"/>
  </r>
  <r>
    <n v="2110202"/>
    <s v="HUEVO XL X 30 CARTON VERDE CANASTA"/>
    <s v="UN"/>
    <n v="6599"/>
    <n v="0"/>
    <s v="S"/>
    <s v="IV82"/>
    <n v="0"/>
    <n v="550"/>
    <s v="HU"/>
    <s v="HUEVO COMERCIAL"/>
    <n v="394.25934597690838"/>
    <d v="2026-10-12T00:00:00"/>
    <m/>
    <s v="TAT BOGOTA MONTEVIDEO-H5202"/>
    <n v="2110202"/>
    <s v="H5202"/>
    <n v="0"/>
    <m/>
    <x v="24"/>
    <x v="3"/>
    <x v="6"/>
    <x v="3"/>
    <s v="CENTRO ORIENTE"/>
    <s v="SANTANDER"/>
    <n v="0"/>
    <s v="VEHICULOS"/>
    <x v="3"/>
  </r>
  <r>
    <n v="2110217"/>
    <s v="HUEVO XL X 30 CARTON VERDE AMARRADO CON ETIQUETA CANASTA"/>
    <s v="UN"/>
    <n v="1170"/>
    <n v="0"/>
    <s v="S"/>
    <s v="IV82"/>
    <n v="0"/>
    <n v="560"/>
    <s v="HU"/>
    <s v="HUEVO COMERCIAL"/>
    <n v="393.89"/>
    <d v="2026-10-12T00:00:00"/>
    <n v="0"/>
    <s v="TAT BOGOTA MONTEVIDEO-H5202"/>
    <n v="2110217"/>
    <s v="H5202"/>
    <n v="0"/>
    <m/>
    <x v="24"/>
    <x v="3"/>
    <x v="6"/>
    <x v="2"/>
    <s v="CENTRO ORIENTE"/>
    <s v="SANTANDER"/>
    <n v="0"/>
    <s v="VEHICULOS"/>
    <x v="3"/>
  </r>
  <r>
    <n v="2110302"/>
    <s v="HUEVO L X 30 CARTON VERDE CANASTA"/>
    <s v="UN"/>
    <n v="3896"/>
    <n v="0"/>
    <s v="S"/>
    <s v="IV82"/>
    <n v="0"/>
    <n v="500"/>
    <s v="HU"/>
    <s v="HUEVO COMERCIAL"/>
    <n v="363.24850616943729"/>
    <d v="2026-10-12T00:00:00"/>
    <m/>
    <s v="TAT BOGOTA MONTEVIDEO-H5202"/>
    <n v="2110302"/>
    <s v="H5202"/>
    <n v="0"/>
    <m/>
    <x v="24"/>
    <x v="3"/>
    <x v="8"/>
    <x v="3"/>
    <s v="CENTRO ORIENTE"/>
    <s v="SANTANDER"/>
    <n v="0"/>
    <s v="VEHICULOS"/>
    <x v="3"/>
  </r>
  <r>
    <n v="2110317"/>
    <s v="HUEVO L X 30 CARTON VERDE AMARRADO CON ETIQUETA CANASTA"/>
    <s v="UN"/>
    <n v="2070"/>
    <n v="0"/>
    <s v="S"/>
    <s v="IV82"/>
    <n v="0"/>
    <n v="510"/>
    <s v="HU"/>
    <s v="HUEVO COMERCIAL"/>
    <n v="362.98"/>
    <d v="2026-10-12T00:00:00"/>
    <n v="0"/>
    <s v="TAT BOGOTA MONTEVIDEO-H5202"/>
    <n v="2110317"/>
    <s v="H5202"/>
    <n v="0"/>
    <m/>
    <x v="24"/>
    <x v="3"/>
    <x v="8"/>
    <x v="2"/>
    <s v="CENTRO ORIENTE"/>
    <s v="SANTANDER"/>
    <n v="0"/>
    <s v="VEHICULOS"/>
    <x v="3"/>
  </r>
  <r>
    <n v="2110402"/>
    <s v="HUEVO M X 30 CARTON VERDE CANASTA"/>
    <s v="UN"/>
    <n v="720"/>
    <n v="0"/>
    <s v="S"/>
    <s v="IV82"/>
    <n v="0"/>
    <n v="480"/>
    <s v="HU"/>
    <s v="HUEVO COMERCIAL"/>
    <n v="349.55"/>
    <d v="2026-10-12T00:00:00"/>
    <m/>
    <s v="TAT BOGOTA MONTEVIDEO-H5202"/>
    <n v="2110402"/>
    <s v="H5202"/>
    <n v="0"/>
    <m/>
    <x v="24"/>
    <x v="3"/>
    <x v="9"/>
    <x v="3"/>
    <s v="CENTRO ORIENTE"/>
    <s v="SANTANDER"/>
    <n v="0"/>
    <s v="VEHICULOS"/>
    <x v="3"/>
  </r>
  <r>
    <n v="112271"/>
    <s v="HUEVO XL X 15 PET CAJA X 300 - TAT"/>
    <s v="UN"/>
    <n v="570"/>
    <n v="0"/>
    <s v="S"/>
    <s v="IV82"/>
    <n v="0"/>
    <n v="630"/>
    <s v="HU"/>
    <s v="HUEVO COMERCIAL"/>
    <n v="589.67999999999995"/>
    <d v="2026-10-12T00:00:00"/>
    <n v="0"/>
    <s v="TAT BOGOTA MONTEVIDEO-H5203"/>
    <n v="112271"/>
    <s v="H5203"/>
    <n v="0"/>
    <m/>
    <x v="24"/>
    <x v="3"/>
    <x v="6"/>
    <x v="2"/>
    <s v="CENTRO ORIENTE"/>
    <s v="SANTANDER"/>
    <n v="0"/>
    <s v="VEHICULOS"/>
    <x v="3"/>
  </r>
  <r>
    <n v="152384"/>
    <s v="HUEVO L X 15 PAGUE 14 PET CAJA X 300."/>
    <s v="UN"/>
    <n v="315"/>
    <n v="0"/>
    <s v="S"/>
    <s v="IV82"/>
    <n v="0"/>
    <n v="560"/>
    <s v="HU"/>
    <s v="HUEVO COMERCIAL"/>
    <n v="504.4"/>
    <d v="2026-10-12T00:00:00"/>
    <m/>
    <s v="TAT BOGOTA MONTEVIDEO-H5203"/>
    <n v="152384"/>
    <s v="H5203"/>
    <n v="0"/>
    <m/>
    <x v="24"/>
    <x v="3"/>
    <x v="8"/>
    <x v="2"/>
    <s v="CENTRO ORIENTE"/>
    <s v="SANTANDER"/>
    <n v="0"/>
    <s v="VEHICULOS"/>
    <x v="3"/>
  </r>
  <r>
    <n v="2010102"/>
    <s v="HUEVO YUMBO X20 CARTON VERDE CANASTA."/>
    <s v="UN"/>
    <n v="572"/>
    <n v="0"/>
    <s v="S"/>
    <s v="IV82"/>
    <n v="0"/>
    <n v="610"/>
    <s v="HU"/>
    <s v="HUEVO COMERCIAL"/>
    <n v="629.67999999999995"/>
    <d v="2026-10-12T00:00:00"/>
    <m/>
    <s v="TAT BOGOTA MONTEVIDEO-H5203"/>
    <n v="2010102"/>
    <s v="H5203"/>
    <n v="0"/>
    <m/>
    <x v="24"/>
    <x v="3"/>
    <x v="7"/>
    <x v="3"/>
    <s v="CENTRO ORIENTE"/>
    <s v="SANTANDER"/>
    <n v="0"/>
    <s v="VEHICULOS"/>
    <x v="3"/>
  </r>
  <r>
    <n v="2110202"/>
    <s v="HUEVO XL X 30 CARTON VERDE CANASTA"/>
    <s v="UN"/>
    <n v="4980"/>
    <n v="0"/>
    <s v="S"/>
    <s v="IV82"/>
    <n v="0"/>
    <n v="550"/>
    <s v="HU"/>
    <s v="HUEVO COMERCIAL"/>
    <n v="394.25933117184462"/>
    <d v="2026-10-12T00:00:00"/>
    <m/>
    <s v="TAT BOGOTA MONTEVIDEO-H5203"/>
    <n v="2110202"/>
    <s v="H5203"/>
    <n v="0"/>
    <m/>
    <x v="24"/>
    <x v="3"/>
    <x v="6"/>
    <x v="3"/>
    <s v="CENTRO ORIENTE"/>
    <s v="SANTANDER"/>
    <n v="0"/>
    <s v="VEHICULOS"/>
    <x v="3"/>
  </r>
  <r>
    <n v="2110217"/>
    <s v="HUEVO XL X 30 CARTON VERDE AMARRADO CON ETIQUETA CANASTA"/>
    <s v="UN"/>
    <n v="150"/>
    <n v="0"/>
    <s v="S"/>
    <s v="IV82"/>
    <n v="0"/>
    <n v="560"/>
    <s v="HU"/>
    <s v="HUEVO COMERCIAL"/>
    <n v="393.89"/>
    <d v="2026-10-05T00:00:00"/>
    <n v="0"/>
    <s v="TAT BOGOTA MONTEVIDEO-H5203"/>
    <n v="2110217"/>
    <s v="H5203"/>
    <n v="0"/>
    <m/>
    <x v="24"/>
    <x v="3"/>
    <x v="6"/>
    <x v="2"/>
    <s v="CENTRO ORIENTE"/>
    <s v="SANTANDER"/>
    <n v="0"/>
    <s v="VEHICULOS"/>
    <x v="3"/>
  </r>
  <r>
    <n v="2110302"/>
    <s v="HUEVO L X 30 CARTON VERDE CANASTA"/>
    <s v="UN"/>
    <n v="4729"/>
    <n v="0"/>
    <s v="S"/>
    <s v="IV82"/>
    <n v="0"/>
    <n v="500"/>
    <s v="HU"/>
    <s v="HUEVO COMERCIAL"/>
    <n v="363.25551526755999"/>
    <d v="2026-10-12T00:00:00"/>
    <m/>
    <s v="TAT BOGOTA MONTEVIDEO-H5203"/>
    <n v="2110302"/>
    <s v="H5203"/>
    <n v="0"/>
    <m/>
    <x v="24"/>
    <x v="3"/>
    <x v="8"/>
    <x v="3"/>
    <s v="CENTRO ORIENTE"/>
    <s v="SANTANDER"/>
    <n v="0"/>
    <s v="VEHICULOS"/>
    <x v="3"/>
  </r>
  <r>
    <n v="2110402"/>
    <s v="HUEVO M X 30 CARTON VERDE CANASTA"/>
    <s v="UN"/>
    <n v="30"/>
    <n v="0"/>
    <s v="S"/>
    <s v="IV82"/>
    <n v="0"/>
    <n v="480"/>
    <s v="HU"/>
    <s v="HUEVO COMERCIAL"/>
    <n v="349.55000863821141"/>
    <d v="2026-10-10T00:00:00"/>
    <m/>
    <s v="TAT BOGOTA MONTEVIDEO-H5203"/>
    <n v="2110402"/>
    <s v="H5203"/>
    <n v="0"/>
    <m/>
    <x v="24"/>
    <x v="3"/>
    <x v="9"/>
    <x v="3"/>
    <s v="CENTRO ORIENTE"/>
    <s v="SANTANDER"/>
    <n v="0"/>
    <s v="VEHICULOS"/>
    <x v="3"/>
  </r>
  <r>
    <n v="112271"/>
    <s v="HUEVO XL X 15 PET CAJA X 300 - TAT"/>
    <s v="UN"/>
    <n v="492"/>
    <n v="0"/>
    <s v="S"/>
    <s v="IV82"/>
    <n v="0"/>
    <n v="630"/>
    <s v="HU"/>
    <s v="HUEVO COMERCIAL"/>
    <n v="589.67999999999995"/>
    <d v="2026-10-12T00:00:00"/>
    <n v="0"/>
    <s v="TAT BOGOTA MONTEVIDEO-H5204"/>
    <n v="112271"/>
    <s v="H5204"/>
    <n v="0"/>
    <m/>
    <x v="24"/>
    <x v="3"/>
    <x v="6"/>
    <x v="2"/>
    <s v="CENTRO ORIENTE"/>
    <s v="SANTANDER"/>
    <n v="0"/>
    <s v="VEHICULOS"/>
    <x v="3"/>
  </r>
  <r>
    <n v="152384"/>
    <s v="HUEVO L X 15 PAGUE 14 PET CAJA X 300."/>
    <s v="UN"/>
    <n v="420"/>
    <n v="0"/>
    <s v="S"/>
    <s v="IV82"/>
    <n v="0"/>
    <n v="560"/>
    <s v="HU"/>
    <s v="HUEVO COMERCIAL"/>
    <n v="504.4"/>
    <d v="2026-10-12T00:00:00"/>
    <m/>
    <s v="TAT BOGOTA MONTEVIDEO-H5204"/>
    <n v="152384"/>
    <s v="H5204"/>
    <n v="0"/>
    <m/>
    <x v="24"/>
    <x v="3"/>
    <x v="8"/>
    <x v="2"/>
    <s v="CENTRO ORIENTE"/>
    <s v="SANTANDER"/>
    <n v="0"/>
    <s v="VEHICULOS"/>
    <x v="3"/>
  </r>
  <r>
    <n v="2010102"/>
    <s v="HUEVO YUMBO X20 CARTON VERDE CANASTA."/>
    <s v="UN"/>
    <n v="280"/>
    <n v="0"/>
    <s v="S"/>
    <s v="IV82"/>
    <n v="0"/>
    <n v="610"/>
    <s v="HU"/>
    <s v="HUEVO COMERCIAL"/>
    <n v="629.67999999999995"/>
    <d v="2026-10-12T00:00:00"/>
    <m/>
    <s v="TAT BOGOTA MONTEVIDEO-H5204"/>
    <n v="2010102"/>
    <s v="H5204"/>
    <n v="0"/>
    <m/>
    <x v="24"/>
    <x v="3"/>
    <x v="7"/>
    <x v="3"/>
    <s v="CENTRO ORIENTE"/>
    <s v="SANTANDER"/>
    <n v="0"/>
    <s v="VEHICULOS"/>
    <x v="3"/>
  </r>
  <r>
    <n v="2110202"/>
    <s v="HUEVO XL X 30 CARTON VERDE CANASTA"/>
    <s v="UN"/>
    <n v="5296"/>
    <n v="0"/>
    <s v="S"/>
    <s v="IV82"/>
    <n v="0"/>
    <n v="550"/>
    <s v="HU"/>
    <s v="HUEVO COMERCIAL"/>
    <n v="394.25935430790742"/>
    <d v="2026-10-12T00:00:00"/>
    <m/>
    <s v="TAT BOGOTA MONTEVIDEO-H5204"/>
    <n v="2110202"/>
    <s v="H5204"/>
    <n v="0"/>
    <m/>
    <x v="24"/>
    <x v="3"/>
    <x v="6"/>
    <x v="3"/>
    <s v="CENTRO ORIENTE"/>
    <s v="SANTANDER"/>
    <n v="0"/>
    <s v="VEHICULOS"/>
    <x v="3"/>
  </r>
  <r>
    <n v="2110217"/>
    <s v="HUEVO XL X 30 CARTON VERDE AMARRADO CON ETIQUETA CANASTA"/>
    <s v="UN"/>
    <n v="60"/>
    <n v="0"/>
    <s v="S"/>
    <s v="IV82"/>
    <n v="0"/>
    <n v="560"/>
    <s v="HU"/>
    <s v="HUEVO COMERCIAL"/>
    <n v="393.89"/>
    <d v="2026-10-10T00:00:00"/>
    <n v="0"/>
    <s v="TAT BOGOTA MONTEVIDEO-H5204"/>
    <n v="2110217"/>
    <s v="H5204"/>
    <n v="0"/>
    <m/>
    <x v="24"/>
    <x v="3"/>
    <x v="6"/>
    <x v="2"/>
    <s v="CENTRO ORIENTE"/>
    <s v="SANTANDER"/>
    <n v="0"/>
    <s v="VEHICULOS"/>
    <x v="3"/>
  </r>
  <r>
    <n v="2110302"/>
    <s v="HUEVO L X 30 CARTON VERDE CANASTA"/>
    <s v="UN"/>
    <n v="3502"/>
    <n v="0"/>
    <s v="S"/>
    <s v="IV82"/>
    <n v="0"/>
    <n v="500"/>
    <s v="HU"/>
    <s v="HUEVO COMERCIAL"/>
    <n v="363.24882043452402"/>
    <d v="2026-10-12T00:00:00"/>
    <m/>
    <s v="TAT BOGOTA MONTEVIDEO-H5204"/>
    <n v="2110302"/>
    <s v="H5204"/>
    <n v="0"/>
    <m/>
    <x v="24"/>
    <x v="3"/>
    <x v="8"/>
    <x v="3"/>
    <s v="CENTRO ORIENTE"/>
    <s v="SANTANDER"/>
    <n v="0"/>
    <s v="VEHICULOS"/>
    <x v="3"/>
  </r>
  <r>
    <n v="2110317"/>
    <s v="HUEVO L X 30 CARTON VERDE AMARRADO CON ETIQUETA CANASTA"/>
    <s v="UN"/>
    <n v="810"/>
    <n v="0"/>
    <s v="S"/>
    <s v="IV82"/>
    <n v="0"/>
    <n v="510"/>
    <s v="HU"/>
    <s v="HUEVO COMERCIAL"/>
    <n v="362.98"/>
    <d v="2026-10-12T00:00:00"/>
    <n v="0"/>
    <s v="TAT BOGOTA MONTEVIDEO-H5204"/>
    <n v="2110317"/>
    <s v="H5204"/>
    <n v="0"/>
    <m/>
    <x v="24"/>
    <x v="3"/>
    <x v="8"/>
    <x v="2"/>
    <s v="CENTRO ORIENTE"/>
    <s v="SANTANDER"/>
    <n v="0"/>
    <s v="VEHICULOS"/>
    <x v="3"/>
  </r>
  <r>
    <n v="2110402"/>
    <s v="HUEVO M X 30 CARTON VERDE CANASTA"/>
    <s v="UN"/>
    <n v="510"/>
    <n v="0"/>
    <s v="S"/>
    <s v="IV82"/>
    <n v="0"/>
    <n v="480"/>
    <s v="HU"/>
    <s v="HUEVO COMERCIAL"/>
    <n v="349.55001435881468"/>
    <d v="2026-10-12T00:00:00"/>
    <m/>
    <s v="TAT BOGOTA MONTEVIDEO-H5204"/>
    <n v="2110402"/>
    <s v="H5204"/>
    <n v="0"/>
    <m/>
    <x v="24"/>
    <x v="3"/>
    <x v="9"/>
    <x v="3"/>
    <s v="CENTRO ORIENTE"/>
    <s v="SANTANDER"/>
    <n v="0"/>
    <s v="VEHICULOS"/>
    <x v="3"/>
  </r>
  <r>
    <n v="112271"/>
    <s v="HUEVO XL X 15 PET CAJA X 300 - TAT"/>
    <s v="UN"/>
    <n v="1305"/>
    <n v="0"/>
    <s v="S"/>
    <s v="IV82"/>
    <n v="0"/>
    <n v="630"/>
    <s v="HU"/>
    <s v="HUEVO COMERCIAL"/>
    <n v="589.67999999999995"/>
    <d v="2026-10-12T00:00:00"/>
    <n v="0"/>
    <s v="TAT BOGOTA MONTEVIDEO-H5205"/>
    <n v="112271"/>
    <s v="H5205"/>
    <n v="0"/>
    <m/>
    <x v="24"/>
    <x v="3"/>
    <x v="6"/>
    <x v="2"/>
    <s v="CENTRO ORIENTE"/>
    <s v="SANTANDER"/>
    <n v="0"/>
    <s v="VEHICULOS"/>
    <x v="3"/>
  </r>
  <r>
    <n v="152384"/>
    <s v="HUEVO L X 15 PAGUE 14 PET CAJA X 300."/>
    <s v="UN"/>
    <n v="1440"/>
    <n v="0"/>
    <s v="S"/>
    <s v="IV82"/>
    <n v="0"/>
    <n v="560"/>
    <s v="HU"/>
    <s v="HUEVO COMERCIAL"/>
    <n v="504.4"/>
    <d v="2026-10-12T00:00:00"/>
    <m/>
    <s v="TAT BOGOTA MONTEVIDEO-H5205"/>
    <n v="152384"/>
    <s v="H5205"/>
    <n v="0"/>
    <m/>
    <x v="24"/>
    <x v="3"/>
    <x v="8"/>
    <x v="2"/>
    <s v="CENTRO ORIENTE"/>
    <s v="SANTANDER"/>
    <n v="0"/>
    <s v="VEHICULOS"/>
    <x v="3"/>
  </r>
  <r>
    <n v="2110202"/>
    <s v="HUEVO XL X 30 CARTON VERDE CANASTA"/>
    <s v="UN"/>
    <n v="4397"/>
    <n v="0"/>
    <s v="S"/>
    <s v="IV82"/>
    <n v="0"/>
    <n v="550"/>
    <s v="HU"/>
    <s v="HUEVO COMERCIAL"/>
    <n v="394.25949103422141"/>
    <d v="2026-10-12T00:00:00"/>
    <m/>
    <s v="TAT BOGOTA MONTEVIDEO-H5205"/>
    <n v="2110202"/>
    <s v="H5205"/>
    <n v="0"/>
    <m/>
    <x v="24"/>
    <x v="3"/>
    <x v="6"/>
    <x v="3"/>
    <s v="CENTRO ORIENTE"/>
    <s v="SANTANDER"/>
    <n v="0"/>
    <s v="VEHICULOS"/>
    <x v="3"/>
  </r>
  <r>
    <n v="2110217"/>
    <s v="HUEVO XL X 30 CARTON VERDE AMARRADO CON ETIQUETA CANASTA"/>
    <s v="UN"/>
    <n v="4710"/>
    <n v="0"/>
    <s v="S"/>
    <s v="IV82"/>
    <n v="0"/>
    <n v="560"/>
    <s v="HU"/>
    <s v="HUEVO COMERCIAL"/>
    <n v="393.89"/>
    <d v="2026-10-12T00:00:00"/>
    <n v="0"/>
    <s v="TAT BOGOTA MONTEVIDEO-H5205"/>
    <n v="2110217"/>
    <s v="H5205"/>
    <n v="0"/>
    <m/>
    <x v="24"/>
    <x v="3"/>
    <x v="6"/>
    <x v="2"/>
    <s v="CENTRO ORIENTE"/>
    <s v="SANTANDER"/>
    <n v="0"/>
    <s v="VEHICULOS"/>
    <x v="3"/>
  </r>
  <r>
    <n v="2110302"/>
    <s v="HUEVO L X 30 CARTON VERDE CANASTA"/>
    <s v="UN"/>
    <n v="4800"/>
    <n v="0"/>
    <s v="S"/>
    <s v="IV82"/>
    <n v="0"/>
    <n v="500"/>
    <s v="HU"/>
    <s v="HUEVO COMERCIAL"/>
    <n v="363.24326675044432"/>
    <d v="2026-10-13T00:00:00"/>
    <m/>
    <s v="TAT BOGOTA MONTEVIDEO-H5205"/>
    <n v="2110302"/>
    <s v="H5205"/>
    <n v="0"/>
    <m/>
    <x v="24"/>
    <x v="3"/>
    <x v="8"/>
    <x v="3"/>
    <s v="CENTRO ORIENTE"/>
    <s v="SANTANDER"/>
    <n v="0"/>
    <s v="VEHICULOS"/>
    <x v="3"/>
  </r>
  <r>
    <n v="2110317"/>
    <s v="HUEVO L X 30 CARTON VERDE AMARRADO CON ETIQUETA CANASTA"/>
    <s v="UN"/>
    <n v="1200"/>
    <n v="0"/>
    <s v="S"/>
    <s v="IV82"/>
    <n v="0"/>
    <n v="510"/>
    <s v="HU"/>
    <s v="HUEVO COMERCIAL"/>
    <n v="362.98"/>
    <d v="2026-10-10T00:00:00"/>
    <n v="0"/>
    <s v="TAT BOGOTA MONTEVIDEO-H5205"/>
    <n v="2110317"/>
    <s v="H5205"/>
    <n v="0"/>
    <m/>
    <x v="24"/>
    <x v="3"/>
    <x v="8"/>
    <x v="2"/>
    <s v="CENTRO ORIENTE"/>
    <s v="SANTANDER"/>
    <n v="0"/>
    <s v="VEHICULOS"/>
    <x v="3"/>
  </r>
  <r>
    <n v="112271"/>
    <s v="HUEVO XL X 15 PET CAJA X 300 - TAT"/>
    <s v="UN"/>
    <n v="1380"/>
    <n v="0"/>
    <s v="S"/>
    <s v="IV82"/>
    <n v="0"/>
    <n v="630"/>
    <s v="HU"/>
    <s v="HUEVO COMERCIAL"/>
    <n v="589.67999999999995"/>
    <d v="2026-10-13T00:00:00"/>
    <n v="0"/>
    <s v="TAT BOGOTA MONTEVIDEO-H5206"/>
    <n v="112271"/>
    <s v="H5206"/>
    <n v="0"/>
    <m/>
    <x v="24"/>
    <x v="3"/>
    <x v="6"/>
    <x v="2"/>
    <s v="CENTRO ORIENTE"/>
    <s v="SANTANDER"/>
    <n v="0"/>
    <s v="VEHICULOS"/>
    <x v="3"/>
  </r>
  <r>
    <n v="152384"/>
    <s v="HUEVO L X 15 PAGUE 14 PET CAJA X 300."/>
    <s v="UN"/>
    <n v="1260"/>
    <n v="0"/>
    <s v="S"/>
    <s v="IV82"/>
    <n v="0"/>
    <n v="540"/>
    <s v="HU"/>
    <s v="HUEVO COMERCIAL"/>
    <n v="504.4"/>
    <d v="2026-10-13T00:00:00"/>
    <m/>
    <s v="TAT BOGOTA MONTEVIDEO-H5206"/>
    <n v="152384"/>
    <s v="H5206"/>
    <n v="0"/>
    <m/>
    <x v="24"/>
    <x v="3"/>
    <x v="8"/>
    <x v="2"/>
    <s v="CENTRO ORIENTE"/>
    <s v="SANTANDER"/>
    <n v="0"/>
    <s v="VEHICULOS"/>
    <x v="3"/>
  </r>
  <r>
    <n v="2010102"/>
    <s v="HUEVO YUMBO X20 CARTON VERDE CANASTA."/>
    <s v="UN"/>
    <n v="298"/>
    <n v="0"/>
    <s v="S"/>
    <s v="IV82"/>
    <n v="0"/>
    <n v="610"/>
    <s v="HU"/>
    <s v="HUEVO COMERCIAL"/>
    <n v="629.67999999999995"/>
    <d v="2026-10-12T00:00:00"/>
    <m/>
    <s v="TAT BOGOTA MONTEVIDEO-H5206"/>
    <n v="2010102"/>
    <s v="H5206"/>
    <n v="0"/>
    <m/>
    <x v="24"/>
    <x v="3"/>
    <x v="7"/>
    <x v="3"/>
    <s v="CENTRO ORIENTE"/>
    <s v="SANTANDER"/>
    <n v="0"/>
    <s v="VEHICULOS"/>
    <x v="3"/>
  </r>
  <r>
    <n v="2110202"/>
    <s v="HUEVO XL X 30 CARTON VERDE CANASTA"/>
    <s v="UN"/>
    <n v="6301"/>
    <n v="0"/>
    <s v="S"/>
    <s v="IV82"/>
    <n v="0"/>
    <n v="550"/>
    <s v="HU"/>
    <s v="HUEVO COMERCIAL"/>
    <n v="394.25950173392698"/>
    <d v="2026-10-13T00:00:00"/>
    <m/>
    <s v="TAT BOGOTA MONTEVIDEO-H5206"/>
    <n v="2110202"/>
    <s v="H5206"/>
    <n v="0"/>
    <m/>
    <x v="24"/>
    <x v="3"/>
    <x v="6"/>
    <x v="3"/>
    <s v="CENTRO ORIENTE"/>
    <s v="SANTANDER"/>
    <n v="0"/>
    <s v="VEHICULOS"/>
    <x v="3"/>
  </r>
  <r>
    <n v="2110217"/>
    <s v="HUEVO XL X 30 CARTON VERDE AMARRADO CON ETIQUETA CANASTA"/>
    <s v="UN"/>
    <n v="4530"/>
    <n v="0"/>
    <s v="S"/>
    <s v="IV82"/>
    <n v="0"/>
    <n v="560"/>
    <s v="HU"/>
    <s v="HUEVO COMERCIAL"/>
    <n v="393.89"/>
    <d v="2026-10-12T00:00:00"/>
    <n v="0"/>
    <s v="TAT BOGOTA MONTEVIDEO-H5206"/>
    <n v="2110217"/>
    <s v="H5206"/>
    <n v="0"/>
    <m/>
    <x v="24"/>
    <x v="3"/>
    <x v="6"/>
    <x v="2"/>
    <s v="CENTRO ORIENTE"/>
    <s v="SANTANDER"/>
    <n v="0"/>
    <s v="VEHICULOS"/>
    <x v="3"/>
  </r>
  <r>
    <n v="2110302"/>
    <s v="HUEVO L X 30 CARTON VERDE CANASTA"/>
    <s v="UN"/>
    <n v="5250"/>
    <n v="0"/>
    <s v="S"/>
    <s v="IV82"/>
    <n v="0"/>
    <n v="500"/>
    <s v="HU"/>
    <s v="HUEVO COMERCIAL"/>
    <n v="363.24224616323642"/>
    <d v="2026-10-13T00:00:00"/>
    <m/>
    <s v="TAT BOGOTA MONTEVIDEO-H5206"/>
    <n v="2110302"/>
    <s v="H5206"/>
    <n v="0"/>
    <m/>
    <x v="24"/>
    <x v="3"/>
    <x v="8"/>
    <x v="3"/>
    <s v="CENTRO ORIENTE"/>
    <s v="SANTANDER"/>
    <n v="0"/>
    <s v="VEHICULOS"/>
    <x v="3"/>
  </r>
  <r>
    <n v="2110317"/>
    <s v="HUEVO L X 30 CARTON VERDE AMARRADO CON ETIQUETA CANASTA"/>
    <s v="UN"/>
    <n v="720"/>
    <n v="0"/>
    <s v="S"/>
    <s v="IV82"/>
    <n v="0"/>
    <n v="510"/>
    <s v="HU"/>
    <s v="HUEVO COMERCIAL"/>
    <n v="362.98"/>
    <d v="2026-10-12T00:00:00"/>
    <n v="0"/>
    <s v="TAT BOGOTA MONTEVIDEO-H5206"/>
    <n v="2110317"/>
    <s v="H5206"/>
    <n v="0"/>
    <m/>
    <x v="24"/>
    <x v="3"/>
    <x v="8"/>
    <x v="2"/>
    <s v="CENTRO ORIENTE"/>
    <s v="SANTANDER"/>
    <n v="0"/>
    <s v="VEHICULOS"/>
    <x v="3"/>
  </r>
  <r>
    <n v="2110402"/>
    <s v="HUEVO M X 30 CARTON VERDE CANASTA"/>
    <s v="UN"/>
    <n v="720"/>
    <n v="0"/>
    <s v="S"/>
    <s v="IV82"/>
    <n v="0"/>
    <n v="480"/>
    <s v="HU"/>
    <s v="HUEVO COMERCIAL"/>
    <n v="349.55000952964292"/>
    <d v="2026-10-12T00:00:00"/>
    <m/>
    <s v="TAT BOGOTA MONTEVIDEO-H5206"/>
    <n v="2110402"/>
    <s v="H5206"/>
    <n v="0"/>
    <m/>
    <x v="24"/>
    <x v="3"/>
    <x v="9"/>
    <x v="3"/>
    <s v="CENTRO ORIENTE"/>
    <s v="SANTANDER"/>
    <n v="0"/>
    <s v="VEHICULOS"/>
    <x v="3"/>
  </r>
  <r>
    <n v="112271"/>
    <s v="HUEVO XL X 15 PET CAJA X 300 - TAT"/>
    <s v="UN"/>
    <n v="1500"/>
    <n v="0"/>
    <s v="S"/>
    <s v="IV82"/>
    <n v="0"/>
    <n v="630"/>
    <s v="HU"/>
    <s v="HUEVO COMERCIAL"/>
    <n v="589.67999999999995"/>
    <d v="2026-10-12T00:00:00"/>
    <n v="0"/>
    <s v="TAT BOGOTA MONTEVIDEO-H5207"/>
    <n v="112271"/>
    <s v="H5207"/>
    <n v="0"/>
    <m/>
    <x v="24"/>
    <x v="3"/>
    <x v="6"/>
    <x v="2"/>
    <s v="CENTRO ORIENTE"/>
    <s v="SANTANDER"/>
    <n v="0"/>
    <s v="VEHICULOS"/>
    <x v="3"/>
  </r>
  <r>
    <n v="152384"/>
    <s v="HUEVO L X 15 PAGUE 14 PET CAJA X 300."/>
    <s v="UN"/>
    <n v="105"/>
    <n v="0"/>
    <s v="S"/>
    <s v="IV82"/>
    <n v="0"/>
    <n v="540"/>
    <s v="HU"/>
    <s v="HUEVO COMERCIAL"/>
    <n v="504.4"/>
    <d v="2026-10-10T00:00:00"/>
    <m/>
    <s v="TAT BOGOTA MONTEVIDEO-H5207"/>
    <n v="152384"/>
    <s v="H5207"/>
    <n v="0"/>
    <m/>
    <x v="24"/>
    <x v="3"/>
    <x v="8"/>
    <x v="2"/>
    <s v="CENTRO ORIENTE"/>
    <s v="SANTANDER"/>
    <n v="0"/>
    <s v="VEHICULOS"/>
    <x v="3"/>
  </r>
  <r>
    <n v="2010102"/>
    <s v="HUEVO YUMBO X20 CARTON VERDE CANASTA."/>
    <s v="UN"/>
    <n v="880"/>
    <n v="0"/>
    <s v="S"/>
    <s v="IV82"/>
    <n v="0"/>
    <n v="610"/>
    <s v="HU"/>
    <s v="HUEVO COMERCIAL"/>
    <n v="629.67999999999995"/>
    <d v="2026-10-12T00:00:00"/>
    <m/>
    <s v="TAT BOGOTA MONTEVIDEO-H5207"/>
    <n v="2010102"/>
    <s v="H5207"/>
    <n v="0"/>
    <m/>
    <x v="24"/>
    <x v="3"/>
    <x v="7"/>
    <x v="3"/>
    <s v="CENTRO ORIENTE"/>
    <s v="SANTANDER"/>
    <n v="0"/>
    <s v="VEHICULOS"/>
    <x v="3"/>
  </r>
  <r>
    <n v="2110202"/>
    <s v="HUEVO XL X 30 CARTON VERDE CANASTA"/>
    <s v="UN"/>
    <n v="11459"/>
    <n v="0"/>
    <s v="S"/>
    <s v="IV82"/>
    <n v="0"/>
    <n v="550"/>
    <s v="HU"/>
    <s v="HUEVO COMERCIAL"/>
    <n v="394.25944623313973"/>
    <d v="2026-10-12T00:00:00"/>
    <m/>
    <s v="TAT BOGOTA MONTEVIDEO-H5207"/>
    <n v="2110202"/>
    <s v="H5207"/>
    <n v="0"/>
    <m/>
    <x v="24"/>
    <x v="3"/>
    <x v="6"/>
    <x v="3"/>
    <s v="CENTRO ORIENTE"/>
    <s v="SANTANDER"/>
    <n v="0"/>
    <s v="VEHICULOS"/>
    <x v="3"/>
  </r>
  <r>
    <n v="2110217"/>
    <s v="HUEVO XL X 30 CARTON VERDE AMARRADO CON ETIQUETA CANASTA"/>
    <s v="UN"/>
    <n v="1320"/>
    <n v="0"/>
    <s v="S"/>
    <s v="IV82"/>
    <n v="0"/>
    <n v="560"/>
    <s v="HU"/>
    <s v="HUEVO COMERCIAL"/>
    <n v="393.89"/>
    <d v="2026-10-10T00:00:00"/>
    <n v="0"/>
    <s v="TAT BOGOTA MONTEVIDEO-H5207"/>
    <n v="2110217"/>
    <s v="H5207"/>
    <n v="0"/>
    <m/>
    <x v="24"/>
    <x v="3"/>
    <x v="6"/>
    <x v="2"/>
    <s v="CENTRO ORIENTE"/>
    <s v="SANTANDER"/>
    <n v="0"/>
    <s v="VEHICULOS"/>
    <x v="3"/>
  </r>
  <r>
    <n v="2110302"/>
    <s v="HUEVO L X 30 CARTON VERDE CANASTA"/>
    <s v="UN"/>
    <n v="5352"/>
    <n v="0"/>
    <s v="S"/>
    <s v="IV82"/>
    <n v="0"/>
    <n v="500"/>
    <s v="HU"/>
    <s v="HUEVO COMERCIAL"/>
    <n v="363.24641708458461"/>
    <d v="2026-10-12T00:00:00"/>
    <m/>
    <s v="TAT BOGOTA MONTEVIDEO-H5207"/>
    <n v="2110302"/>
    <s v="H5207"/>
    <n v="0"/>
    <m/>
    <x v="24"/>
    <x v="3"/>
    <x v="8"/>
    <x v="3"/>
    <s v="CENTRO ORIENTE"/>
    <s v="SANTANDER"/>
    <n v="0"/>
    <s v="VEHICULOS"/>
    <x v="3"/>
  </r>
  <r>
    <n v="2110317"/>
    <s v="HUEVO L X 30 CARTON VERDE AMARRADO CON ETIQUETA CANASTA"/>
    <s v="UN"/>
    <n v="480"/>
    <n v="0"/>
    <s v="S"/>
    <s v="IV82"/>
    <n v="0"/>
    <n v="510"/>
    <s v="HU"/>
    <s v="HUEVO COMERCIAL"/>
    <n v="362.98"/>
    <d v="2026-10-12T00:00:00"/>
    <n v="0"/>
    <s v="TAT BOGOTA MONTEVIDEO-H5207"/>
    <n v="2110317"/>
    <s v="H5207"/>
    <n v="0"/>
    <m/>
    <x v="24"/>
    <x v="3"/>
    <x v="8"/>
    <x v="2"/>
    <s v="CENTRO ORIENTE"/>
    <s v="SANTANDER"/>
    <n v="0"/>
    <s v="VEHICULOS"/>
    <x v="3"/>
  </r>
  <r>
    <n v="2110402"/>
    <s v="HUEVO M X 30 CARTON VERDE CANASTA"/>
    <s v="UN"/>
    <n v="30"/>
    <n v="0"/>
    <s v="S"/>
    <s v="IV82"/>
    <n v="0"/>
    <n v="480"/>
    <s v="HU"/>
    <s v="HUEVO COMERCIAL"/>
    <n v="349.55"/>
    <d v="2026-09-28T00:00:00"/>
    <m/>
    <s v="TAT BOGOTA MONTEVIDEO-H5207"/>
    <n v="2110402"/>
    <s v="H5207"/>
    <n v="0"/>
    <m/>
    <x v="24"/>
    <x v="3"/>
    <x v="9"/>
    <x v="3"/>
    <s v="CENTRO ORIENTE"/>
    <s v="SANTANDER"/>
    <n v="0"/>
    <s v="VEHICULOS"/>
    <x v="3"/>
  </r>
  <r>
    <n v="112271"/>
    <s v="HUEVO XL X 15 PET CAJA X 300 - TAT"/>
    <s v="UN"/>
    <n v="300"/>
    <n v="0"/>
    <s v="S"/>
    <s v="IV82"/>
    <n v="0"/>
    <n v="630"/>
    <s v="HU"/>
    <s v="HUEVO COMERCIAL"/>
    <n v="589.67999999999995"/>
    <d v="2026-10-12T00:00:00"/>
    <n v="0"/>
    <s v="TAT BOGOTA MONTEVIDEO-H5208"/>
    <n v="112271"/>
    <s v="H5208"/>
    <n v="0"/>
    <m/>
    <x v="24"/>
    <x v="3"/>
    <x v="6"/>
    <x v="2"/>
    <s v="CENTRO ORIENTE"/>
    <s v="SANTANDER"/>
    <n v="0"/>
    <s v="VEHICULOS"/>
    <x v="3"/>
  </r>
  <r>
    <n v="152384"/>
    <s v="HUEVO L X 15 PAGUE 14 PET CAJA X 300."/>
    <s v="UN"/>
    <n v="300"/>
    <n v="0"/>
    <s v="S"/>
    <s v="IV82"/>
    <n v="0"/>
    <n v="560"/>
    <s v="HU"/>
    <s v="HUEVO COMERCIAL"/>
    <n v="504.4"/>
    <d v="2026-10-12T00:00:00"/>
    <m/>
    <s v="TAT BOGOTA MONTEVIDEO-H5208"/>
    <n v="152384"/>
    <s v="H5208"/>
    <n v="0"/>
    <m/>
    <x v="24"/>
    <x v="3"/>
    <x v="8"/>
    <x v="2"/>
    <s v="CENTRO ORIENTE"/>
    <s v="SANTANDER"/>
    <n v="0"/>
    <s v="VEHICULOS"/>
    <x v="3"/>
  </r>
  <r>
    <n v="2010102"/>
    <s v="HUEVO YUMBO X20 CARTON VERDE CANASTA."/>
    <s v="UN"/>
    <n v="380"/>
    <n v="0"/>
    <s v="S"/>
    <s v="IV82"/>
    <n v="0"/>
    <n v="610"/>
    <s v="HU"/>
    <s v="HUEVO COMERCIAL"/>
    <n v="629.67999999999995"/>
    <d v="2026-10-12T00:00:00"/>
    <m/>
    <s v="TAT BOGOTA MONTEVIDEO-H5208"/>
    <n v="2010102"/>
    <s v="H5208"/>
    <n v="0"/>
    <m/>
    <x v="24"/>
    <x v="3"/>
    <x v="7"/>
    <x v="3"/>
    <s v="CENTRO ORIENTE"/>
    <s v="SANTANDER"/>
    <n v="0"/>
    <s v="VEHICULOS"/>
    <x v="3"/>
  </r>
  <r>
    <n v="2110202"/>
    <s v="HUEVO XL X 30 CARTON VERDE CANASTA"/>
    <s v="UN"/>
    <n v="3754"/>
    <n v="0"/>
    <s v="S"/>
    <s v="IV82"/>
    <n v="0"/>
    <n v="550"/>
    <s v="HU"/>
    <s v="HUEVO COMERCIAL"/>
    <n v="394.25940503853752"/>
    <d v="2026-10-12T00:00:00"/>
    <m/>
    <s v="TAT BOGOTA MONTEVIDEO-H5208"/>
    <n v="2110202"/>
    <s v="H5208"/>
    <n v="0"/>
    <m/>
    <x v="24"/>
    <x v="3"/>
    <x v="6"/>
    <x v="3"/>
    <s v="CENTRO ORIENTE"/>
    <s v="SANTANDER"/>
    <n v="0"/>
    <s v="VEHICULOS"/>
    <x v="3"/>
  </r>
  <r>
    <n v="2110302"/>
    <s v="HUEVO L X 30 CARTON VERDE CANASTA"/>
    <s v="UN"/>
    <n v="7239"/>
    <n v="0"/>
    <s v="S"/>
    <s v="IV82"/>
    <n v="0"/>
    <n v="500"/>
    <s v="HU"/>
    <s v="HUEVO COMERCIAL"/>
    <n v="363.24478005496269"/>
    <d v="2026-10-12T00:00:00"/>
    <m/>
    <s v="TAT BOGOTA MONTEVIDEO-H5208"/>
    <n v="2110302"/>
    <s v="H5208"/>
    <n v="0"/>
    <m/>
    <x v="24"/>
    <x v="3"/>
    <x v="8"/>
    <x v="3"/>
    <s v="CENTRO ORIENTE"/>
    <s v="SANTANDER"/>
    <n v="0"/>
    <s v="VEHICULOS"/>
    <x v="3"/>
  </r>
  <r>
    <n v="2110402"/>
    <s v="HUEVO M X 30 CARTON VERDE CANASTA"/>
    <s v="UN"/>
    <n v="480"/>
    <n v="0"/>
    <s v="S"/>
    <s v="IV82"/>
    <n v="0"/>
    <n v="480"/>
    <s v="HU"/>
    <s v="HUEVO COMERCIAL"/>
    <n v="349.55"/>
    <d v="2026-10-12T00:00:00"/>
    <m/>
    <s v="TAT BOGOTA MONTEVIDEO-H5208"/>
    <n v="2110402"/>
    <s v="H5208"/>
    <n v="0"/>
    <m/>
    <x v="24"/>
    <x v="3"/>
    <x v="9"/>
    <x v="3"/>
    <s v="CENTRO ORIENTE"/>
    <s v="SANTANDER"/>
    <n v="0"/>
    <s v="VEHICULOS"/>
    <x v="3"/>
  </r>
  <r>
    <n v="112271"/>
    <s v="HUEVO XL X 15 PET CAJA X 300 - TAT"/>
    <s v="UN"/>
    <n v="1230"/>
    <n v="0"/>
    <s v="S"/>
    <s v="IV82"/>
    <n v="0"/>
    <n v="630"/>
    <s v="HU"/>
    <s v="HUEVO COMERCIAL"/>
    <n v="589.67999999999995"/>
    <d v="2026-10-12T00:00:00"/>
    <n v="0"/>
    <s v="TAT BOGOTA MONTEVIDEO-H5209"/>
    <n v="112271"/>
    <s v="H5209"/>
    <n v="0"/>
    <m/>
    <x v="24"/>
    <x v="3"/>
    <x v="6"/>
    <x v="2"/>
    <s v="CENTRO ORIENTE"/>
    <s v="SANTANDER"/>
    <n v="0"/>
    <s v="VEHICULOS"/>
    <x v="3"/>
  </r>
  <r>
    <n v="152384"/>
    <s v="HUEVO L X 15 PAGUE 14 PET CAJA X 300."/>
    <s v="UN"/>
    <n v="1080"/>
    <n v="0"/>
    <s v="S"/>
    <s v="IV82"/>
    <n v="0"/>
    <n v="560"/>
    <s v="HU"/>
    <s v="HUEVO COMERCIAL"/>
    <n v="504.4"/>
    <d v="2026-10-12T00:00:00"/>
    <m/>
    <s v="TAT BOGOTA MONTEVIDEO-H5209"/>
    <n v="152384"/>
    <s v="H5209"/>
    <n v="0"/>
    <m/>
    <x v="24"/>
    <x v="3"/>
    <x v="8"/>
    <x v="2"/>
    <s v="CENTRO ORIENTE"/>
    <s v="SANTANDER"/>
    <n v="0"/>
    <s v="VEHICULOS"/>
    <x v="3"/>
  </r>
  <r>
    <n v="2110202"/>
    <s v="HUEVO XL X 30 CARTON VERDE CANASTA"/>
    <s v="UN"/>
    <n v="2636"/>
    <n v="0"/>
    <s v="S"/>
    <s v="IV82"/>
    <n v="0"/>
    <n v="550"/>
    <s v="HU"/>
    <s v="HUEVO COMERCIAL"/>
    <n v="394.25898741966341"/>
    <d v="2026-10-12T00:00:00"/>
    <m/>
    <s v="TAT BOGOTA MONTEVIDEO-H5209"/>
    <n v="2110202"/>
    <s v="H5209"/>
    <n v="0"/>
    <m/>
    <x v="24"/>
    <x v="3"/>
    <x v="6"/>
    <x v="3"/>
    <s v="CENTRO ORIENTE"/>
    <s v="SANTANDER"/>
    <n v="0"/>
    <s v="VEHICULOS"/>
    <x v="3"/>
  </r>
  <r>
    <n v="2110217"/>
    <s v="HUEVO XL X 30 CARTON VERDE AMARRADO CON ETIQUETA CANASTA"/>
    <s v="UN"/>
    <n v="1200"/>
    <n v="0"/>
    <s v="S"/>
    <s v="IV82"/>
    <n v="0"/>
    <n v="560"/>
    <s v="HU"/>
    <s v="HUEVO COMERCIAL"/>
    <n v="393.89"/>
    <d v="2026-10-12T00:00:00"/>
    <n v="0"/>
    <s v="TAT BOGOTA MONTEVIDEO-H5209"/>
    <n v="2110217"/>
    <s v="H5209"/>
    <n v="0"/>
    <m/>
    <x v="24"/>
    <x v="3"/>
    <x v="6"/>
    <x v="2"/>
    <s v="CENTRO ORIENTE"/>
    <s v="SANTANDER"/>
    <n v="0"/>
    <s v="VEHICULOS"/>
    <x v="3"/>
  </r>
  <r>
    <n v="2110302"/>
    <s v="HUEVO L X 30 CARTON VERDE CANASTA"/>
    <s v="UN"/>
    <n v="6314"/>
    <n v="0"/>
    <s v="S"/>
    <s v="IV82"/>
    <n v="0"/>
    <n v="500"/>
    <s v="HU"/>
    <s v="HUEVO COMERCIAL"/>
    <n v="363.24496487313547"/>
    <d v="2026-10-12T00:00:00"/>
    <m/>
    <s v="TAT BOGOTA MONTEVIDEO-H5209"/>
    <n v="2110302"/>
    <s v="H5209"/>
    <n v="0"/>
    <m/>
    <x v="24"/>
    <x v="3"/>
    <x v="8"/>
    <x v="3"/>
    <s v="CENTRO ORIENTE"/>
    <s v="SANTANDER"/>
    <n v="0"/>
    <s v="VEHICULOS"/>
    <x v="3"/>
  </r>
  <r>
    <n v="112271"/>
    <s v="HUEVO XL X 15 PET CAJA X 300 - TAT"/>
    <s v="UN"/>
    <n v="1290"/>
    <n v="0"/>
    <s v="S"/>
    <s v="IV82"/>
    <n v="0"/>
    <n v="630"/>
    <s v="HU"/>
    <s v="HUEVO COMERCIAL"/>
    <n v="589.67999999999995"/>
    <d v="2026-10-12T00:00:00"/>
    <n v="0"/>
    <s v="TAT BOGOTA MONTEVIDEO-H5210"/>
    <n v="112271"/>
    <s v="H5210"/>
    <n v="0"/>
    <m/>
    <x v="24"/>
    <x v="3"/>
    <x v="6"/>
    <x v="2"/>
    <s v="CENTRO ORIENTE"/>
    <s v="SANTANDER"/>
    <n v="0"/>
    <s v="VEHICULOS"/>
    <x v="3"/>
  </r>
  <r>
    <n v="152384"/>
    <s v="HUEVO L X 15 PAGUE 14 PET CAJA X 300."/>
    <s v="UN"/>
    <n v="615"/>
    <n v="0"/>
    <s v="S"/>
    <s v="IV82"/>
    <n v="0"/>
    <n v="560"/>
    <s v="HU"/>
    <s v="HUEVO COMERCIAL"/>
    <n v="504.4"/>
    <d v="2026-10-12T00:00:00"/>
    <m/>
    <s v="TAT BOGOTA MONTEVIDEO-H5210"/>
    <n v="152384"/>
    <s v="H5210"/>
    <n v="0"/>
    <m/>
    <x v="24"/>
    <x v="3"/>
    <x v="8"/>
    <x v="2"/>
    <s v="CENTRO ORIENTE"/>
    <s v="SANTANDER"/>
    <n v="0"/>
    <s v="VEHICULOS"/>
    <x v="3"/>
  </r>
  <r>
    <n v="2010102"/>
    <s v="HUEVO YUMBO X20 CARTON VERDE CANASTA."/>
    <s v="UN"/>
    <n v="220"/>
    <n v="0"/>
    <s v="S"/>
    <s v="IV82"/>
    <n v="0"/>
    <n v="610"/>
    <s v="HU"/>
    <s v="HUEVO COMERCIAL"/>
    <n v="629.67999999999995"/>
    <d v="2026-10-10T00:00:00"/>
    <m/>
    <s v="TAT BOGOTA MONTEVIDEO-H5210"/>
    <n v="2010102"/>
    <s v="H5210"/>
    <n v="0"/>
    <m/>
    <x v="24"/>
    <x v="3"/>
    <x v="7"/>
    <x v="3"/>
    <s v="CENTRO ORIENTE"/>
    <s v="SANTANDER"/>
    <n v="0"/>
    <s v="VEHICULOS"/>
    <x v="3"/>
  </r>
  <r>
    <n v="2110202"/>
    <s v="HUEVO XL X 30 CARTON VERDE CANASTA"/>
    <s v="UN"/>
    <n v="7642"/>
    <n v="0"/>
    <s v="S"/>
    <s v="IV82"/>
    <n v="0"/>
    <n v="550"/>
    <s v="HU"/>
    <s v="HUEVO COMERCIAL"/>
    <n v="394.25926623886983"/>
    <d v="2026-10-12T00:00:00"/>
    <m/>
    <s v="TAT BOGOTA MONTEVIDEO-H5210"/>
    <n v="2110202"/>
    <s v="H5210"/>
    <n v="0"/>
    <m/>
    <x v="24"/>
    <x v="3"/>
    <x v="6"/>
    <x v="3"/>
    <s v="CENTRO ORIENTE"/>
    <s v="SANTANDER"/>
    <n v="0"/>
    <s v="VEHICULOS"/>
    <x v="3"/>
  </r>
  <r>
    <n v="2110217"/>
    <s v="HUEVO XL X 30 CARTON VERDE AMARRADO CON ETIQUETA CANASTA"/>
    <s v="UN"/>
    <n v="1162"/>
    <n v="0"/>
    <s v="S"/>
    <s v="IV82"/>
    <n v="0"/>
    <n v="560"/>
    <s v="HU"/>
    <s v="HUEVO COMERCIAL"/>
    <n v="393.89"/>
    <d v="2026-10-12T00:00:00"/>
    <n v="0"/>
    <s v="TAT BOGOTA MONTEVIDEO-H5210"/>
    <n v="2110217"/>
    <s v="H5210"/>
    <n v="0"/>
    <m/>
    <x v="24"/>
    <x v="3"/>
    <x v="6"/>
    <x v="2"/>
    <s v="CENTRO ORIENTE"/>
    <s v="SANTANDER"/>
    <n v="0"/>
    <s v="VEHICULOS"/>
    <x v="3"/>
  </r>
  <r>
    <n v="2110302"/>
    <s v="HUEVO L X 30 CARTON VERDE CANASTA"/>
    <s v="UN"/>
    <n v="7007"/>
    <n v="0"/>
    <s v="S"/>
    <s v="IV82"/>
    <n v="0"/>
    <n v="500"/>
    <s v="HU"/>
    <s v="HUEVO COMERCIAL"/>
    <n v="363.2433857531837"/>
    <d v="2026-10-12T00:00:00"/>
    <m/>
    <s v="TAT BOGOTA MONTEVIDEO-H5210"/>
    <n v="2110302"/>
    <s v="H5210"/>
    <n v="0"/>
    <m/>
    <x v="24"/>
    <x v="3"/>
    <x v="8"/>
    <x v="3"/>
    <s v="CENTRO ORIENTE"/>
    <s v="SANTANDER"/>
    <n v="0"/>
    <s v="VEHICULOS"/>
    <x v="3"/>
  </r>
  <r>
    <n v="2110402"/>
    <s v="HUEVO M X 30 CARTON VERDE CANASTA"/>
    <s v="UN"/>
    <n v="60"/>
    <n v="0"/>
    <s v="S"/>
    <s v="IV82"/>
    <n v="0"/>
    <n v="480"/>
    <s v="HU"/>
    <s v="HUEVO COMERCIAL"/>
    <n v="349.55004861111109"/>
    <d v="2026-10-09T00:00:00"/>
    <m/>
    <s v="TAT BOGOTA MONTEVIDEO-H5210"/>
    <n v="2110402"/>
    <s v="H5210"/>
    <n v="0"/>
    <m/>
    <x v="24"/>
    <x v="3"/>
    <x v="9"/>
    <x v="3"/>
    <s v="CENTRO ORIENTE"/>
    <s v="SANTANDER"/>
    <n v="0"/>
    <s v="VEHICULOS"/>
    <x v="3"/>
  </r>
  <r>
    <n v="152384"/>
    <s v="HUEVO L X 15 PAGUE 14 PET CAJA X 300."/>
    <s v="UN"/>
    <n v="1200"/>
    <n v="0"/>
    <s v="S"/>
    <s v="IV82"/>
    <n v="0"/>
    <n v="560"/>
    <s v="HU"/>
    <s v="HUEVO COMERCIAL"/>
    <n v="504.4"/>
    <d v="2026-10-10T00:00:00"/>
    <m/>
    <s v="TAT BOGOTA MONTEVIDEO-H5211"/>
    <n v="152384"/>
    <s v="H5211"/>
    <n v="0"/>
    <m/>
    <x v="24"/>
    <x v="3"/>
    <x v="8"/>
    <x v="2"/>
    <s v="CENTRO ORIENTE"/>
    <s v="SANTANDER"/>
    <n v="0"/>
    <s v="VEHICULOS"/>
    <x v="3"/>
  </r>
  <r>
    <n v="2010102"/>
    <s v="HUEVO YUMBO X20 CARTON VERDE CANASTA."/>
    <s v="UN"/>
    <n v="4"/>
    <n v="0"/>
    <s v="S"/>
    <s v="IV82"/>
    <n v="0"/>
    <n v="610"/>
    <s v="HU"/>
    <s v="HUEVO COMERCIAL"/>
    <n v="629.67999999999995"/>
    <d v="2026-10-12T00:00:00"/>
    <m/>
    <s v="TAT BOGOTA MONTEVIDEO-H5211"/>
    <n v="2010102"/>
    <s v="H5211"/>
    <n v="0"/>
    <m/>
    <x v="24"/>
    <x v="3"/>
    <x v="7"/>
    <x v="3"/>
    <s v="CENTRO ORIENTE"/>
    <s v="SANTANDER"/>
    <n v="0"/>
    <s v="VEHICULOS"/>
    <x v="3"/>
  </r>
  <r>
    <n v="2110202"/>
    <s v="HUEVO XL X 30 CARTON VERDE CANASTA"/>
    <s v="UN"/>
    <n v="3660"/>
    <n v="0"/>
    <s v="S"/>
    <s v="IV82"/>
    <n v="0"/>
    <n v="550"/>
    <s v="HU"/>
    <s v="HUEVO COMERCIAL"/>
    <n v="394.25954078944932"/>
    <d v="2026-10-12T00:00:00"/>
    <m/>
    <s v="TAT BOGOTA MONTEVIDEO-H5211"/>
    <n v="2110202"/>
    <s v="H5211"/>
    <n v="0"/>
    <m/>
    <x v="24"/>
    <x v="3"/>
    <x v="6"/>
    <x v="3"/>
    <s v="CENTRO ORIENTE"/>
    <s v="SANTANDER"/>
    <n v="0"/>
    <s v="VEHICULOS"/>
    <x v="3"/>
  </r>
  <r>
    <n v="2110217"/>
    <s v="HUEVO XL X 30 CARTON VERDE AMARRADO CON ETIQUETA CANASTA"/>
    <s v="UN"/>
    <n v="5145"/>
    <n v="0"/>
    <s v="S"/>
    <s v="IV82"/>
    <n v="0"/>
    <n v="560"/>
    <s v="HU"/>
    <s v="HUEVO COMERCIAL"/>
    <n v="393.89"/>
    <d v="2026-10-12T00:00:00"/>
    <n v="0"/>
    <s v="TAT BOGOTA MONTEVIDEO-H5211"/>
    <n v="2110217"/>
    <s v="H5211"/>
    <n v="0"/>
    <m/>
    <x v="24"/>
    <x v="3"/>
    <x v="6"/>
    <x v="2"/>
    <s v="CENTRO ORIENTE"/>
    <s v="SANTANDER"/>
    <n v="0"/>
    <s v="VEHICULOS"/>
    <x v="3"/>
  </r>
  <r>
    <n v="2110302"/>
    <s v="HUEVO L X 30 CARTON VERDE CANASTA"/>
    <s v="UN"/>
    <n v="6942"/>
    <n v="0"/>
    <s v="S"/>
    <s v="IV82"/>
    <n v="0"/>
    <n v="500"/>
    <s v="HU"/>
    <s v="HUEVO COMERCIAL"/>
    <n v="363.24568466184212"/>
    <d v="2026-10-12T00:00:00"/>
    <m/>
    <s v="TAT BOGOTA MONTEVIDEO-H5211"/>
    <n v="2110302"/>
    <s v="H5211"/>
    <n v="0"/>
    <m/>
    <x v="24"/>
    <x v="3"/>
    <x v="8"/>
    <x v="3"/>
    <s v="CENTRO ORIENTE"/>
    <s v="SANTANDER"/>
    <n v="0"/>
    <s v="VEHICULOS"/>
    <x v="3"/>
  </r>
  <r>
    <n v="2110402"/>
    <s v="HUEVO M X 30 CARTON VERDE CANASTA"/>
    <s v="UN"/>
    <n v="354"/>
    <n v="0"/>
    <s v="S"/>
    <s v="IV82"/>
    <n v="0"/>
    <n v="480"/>
    <s v="HU"/>
    <s v="HUEVO COMERCIAL"/>
    <n v="349.55001041666668"/>
    <d v="2026-10-12T00:00:00"/>
    <m/>
    <s v="TAT BOGOTA MONTEVIDEO-H5211"/>
    <n v="2110402"/>
    <s v="H5211"/>
    <n v="0"/>
    <m/>
    <x v="24"/>
    <x v="3"/>
    <x v="9"/>
    <x v="3"/>
    <s v="CENTRO ORIENTE"/>
    <s v="SANTANDER"/>
    <n v="0"/>
    <s v="VEHICULOS"/>
    <x v="3"/>
  </r>
  <r>
    <n v="152384"/>
    <s v="HUEVO L X 15 PAGUE 14 PET CAJA X 300."/>
    <s v="UN"/>
    <n v="555"/>
    <n v="0"/>
    <s v="S"/>
    <s v="IV82"/>
    <n v="0"/>
    <n v="560"/>
    <s v="HU"/>
    <s v="HUEVO COMERCIAL"/>
    <n v="504.4"/>
    <d v="2026-10-10T00:00:00"/>
    <m/>
    <s v="TAT BOGOTA MONTEVIDEO-H5212"/>
    <n v="152384"/>
    <s v="H5212"/>
    <n v="0"/>
    <m/>
    <x v="24"/>
    <x v="3"/>
    <x v="8"/>
    <x v="2"/>
    <s v="CENTRO ORIENTE"/>
    <s v="SANTANDER"/>
    <n v="0"/>
    <s v="VEHICULOS"/>
    <x v="3"/>
  </r>
  <r>
    <n v="2010102"/>
    <s v="HUEVO YUMBO X20 CARTON VERDE CANASTA."/>
    <s v="UN"/>
    <n v="860"/>
    <n v="0"/>
    <s v="S"/>
    <s v="IV82"/>
    <n v="0"/>
    <n v="610"/>
    <s v="HU"/>
    <s v="HUEVO COMERCIAL"/>
    <n v="629.67999999999995"/>
    <d v="2026-10-12T00:00:00"/>
    <m/>
    <s v="TAT BOGOTA MONTEVIDEO-H5212"/>
    <n v="2010102"/>
    <s v="H5212"/>
    <n v="0"/>
    <m/>
    <x v="24"/>
    <x v="3"/>
    <x v="7"/>
    <x v="3"/>
    <s v="CENTRO ORIENTE"/>
    <s v="SANTANDER"/>
    <n v="0"/>
    <s v="VEHICULOS"/>
    <x v="3"/>
  </r>
  <r>
    <n v="2110202"/>
    <s v="HUEVO XL X 30 CARTON VERDE CANASTA"/>
    <s v="UN"/>
    <n v="9704"/>
    <n v="0"/>
    <s v="S"/>
    <s v="IV82"/>
    <n v="0"/>
    <n v="550"/>
    <s v="HU"/>
    <s v="HUEVO COMERCIAL"/>
    <n v="394.25940808559102"/>
    <d v="2026-10-13T00:00:00"/>
    <m/>
    <s v="TAT BOGOTA MONTEVIDEO-H5212"/>
    <n v="2110202"/>
    <s v="H5212"/>
    <n v="0"/>
    <m/>
    <x v="24"/>
    <x v="3"/>
    <x v="6"/>
    <x v="3"/>
    <s v="CENTRO ORIENTE"/>
    <s v="SANTANDER"/>
    <n v="0"/>
    <s v="VEHICULOS"/>
    <x v="3"/>
  </r>
  <r>
    <n v="2110302"/>
    <s v="HUEVO L X 30 CARTON VERDE CANASTA"/>
    <s v="UN"/>
    <n v="4997"/>
    <n v="0"/>
    <s v="S"/>
    <s v="IV82"/>
    <n v="0"/>
    <n v="500"/>
    <s v="HU"/>
    <s v="HUEVO COMERCIAL"/>
    <n v="363.24531203662559"/>
    <d v="2026-10-12T00:00:00"/>
    <m/>
    <s v="TAT BOGOTA MONTEVIDEO-H5212"/>
    <n v="2110302"/>
    <s v="H5212"/>
    <n v="0"/>
    <m/>
    <x v="24"/>
    <x v="3"/>
    <x v="8"/>
    <x v="3"/>
    <s v="CENTRO ORIENTE"/>
    <s v="SANTANDER"/>
    <n v="0"/>
    <s v="VEHICULOS"/>
    <x v="3"/>
  </r>
  <r>
    <n v="2110317"/>
    <s v="HUEVO L X 30 CARTON VERDE AMARRADO CON ETIQUETA CANASTA"/>
    <s v="UN"/>
    <n v="60"/>
    <n v="0"/>
    <s v="S"/>
    <s v="IV82"/>
    <n v="0"/>
    <n v="510"/>
    <s v="HU"/>
    <s v="HUEVO COMERCIAL"/>
    <n v="362.98"/>
    <d v="2026-10-08T00:00:00"/>
    <n v="0"/>
    <s v="TAT BOGOTA MONTEVIDEO-H5212"/>
    <n v="2110317"/>
    <s v="H5212"/>
    <n v="0"/>
    <m/>
    <x v="24"/>
    <x v="3"/>
    <x v="8"/>
    <x v="2"/>
    <s v="CENTRO ORIENTE"/>
    <s v="SANTANDER"/>
    <n v="0"/>
    <s v="VEHICULOS"/>
    <x v="3"/>
  </r>
  <r>
    <n v="2110402"/>
    <s v="HUEVO M X 30 CARTON VERDE CANASTA"/>
    <s v="UN"/>
    <n v="600"/>
    <n v="0"/>
    <s v="S"/>
    <s v="IV82"/>
    <n v="0"/>
    <n v="480"/>
    <s v="HU"/>
    <s v="HUEVO COMERCIAL"/>
    <n v="349.55003592678901"/>
    <d v="2026-10-10T00:00:00"/>
    <m/>
    <s v="TAT BOGOTA MONTEVIDEO-H5212"/>
    <n v="2110402"/>
    <s v="H5212"/>
    <n v="0"/>
    <m/>
    <x v="24"/>
    <x v="3"/>
    <x v="9"/>
    <x v="3"/>
    <s v="CENTRO ORIENTE"/>
    <s v="SANTANDER"/>
    <n v="0"/>
    <s v="VEHICULOS"/>
    <x v="3"/>
  </r>
  <r>
    <n v="2112207"/>
    <s v="HUEVO XL X 15 PET CANASTA"/>
    <s v="UN"/>
    <n v="240"/>
    <n v="0"/>
    <s v="S"/>
    <s v="IV82"/>
    <n v="0"/>
    <n v="640"/>
    <s v="HU"/>
    <s v="HUEVO COMERCIAL"/>
    <n v="599.67999999999995"/>
    <d v="2026-10-10T00:00:00"/>
    <m/>
    <s v="TAT BOGOTA MONTEVIDEO-H5212"/>
    <n v="2112207"/>
    <s v="H5212"/>
    <n v="0"/>
    <m/>
    <x v="24"/>
    <x v="3"/>
    <x v="6"/>
    <x v="2"/>
    <s v="CENTRO ORIENTE"/>
    <s v="SANTANDER"/>
    <s v="TAT"/>
    <s v="VEHICULOS"/>
    <x v="3"/>
  </r>
  <r>
    <n v="2152388"/>
    <s v="HUEVO L X 15 PAGUE 14 PET EN CANASTA."/>
    <s v="UN"/>
    <n v="15"/>
    <n v="0"/>
    <s v="S"/>
    <s v="IV82"/>
    <n v="0"/>
    <n v="570"/>
    <s v="HU"/>
    <s v="HUEVO COMERCIAL"/>
    <n v="538.38"/>
    <d v="2026-10-12T00:00:00"/>
    <m/>
    <s v="TAT BOGOTA MONTEVIDEO-H5212"/>
    <n v="2152388"/>
    <s v="H5212"/>
    <n v="0"/>
    <m/>
    <x v="24"/>
    <x v="3"/>
    <x v="8"/>
    <x v="2"/>
    <s v="CENTRO ORIENTE"/>
    <s v="SANTANDER"/>
    <n v="0"/>
    <s v="VEHICULOS"/>
    <x v="3"/>
  </r>
  <r>
    <n v="152384"/>
    <s v="HUEVO L X 15 PAGUE 14 PET CAJA X 300."/>
    <s v="UN"/>
    <n v="15"/>
    <n v="0"/>
    <s v="S"/>
    <s v="IV82"/>
    <n v="0"/>
    <n v="560"/>
    <s v="HU"/>
    <s v="HUEVO COMERCIAL"/>
    <n v="504.4"/>
    <d v="2026-10-12T00:00:00"/>
    <m/>
    <s v="TAT BOGOTA MONTEVIDEO-H5213"/>
    <n v="152384"/>
    <s v="H5213"/>
    <n v="0"/>
    <m/>
    <x v="24"/>
    <x v="3"/>
    <x v="8"/>
    <x v="2"/>
    <s v="CENTRO ORIENTE"/>
    <s v="SANTANDER"/>
    <n v="0"/>
    <s v="VEHICULOS"/>
    <x v="3"/>
  </r>
  <r>
    <n v="2010102"/>
    <s v="HUEVO YUMBO X20 CARTON VERDE CANASTA."/>
    <s v="UN"/>
    <n v="188"/>
    <n v="0"/>
    <s v="S"/>
    <s v="IV82"/>
    <n v="0"/>
    <n v="610"/>
    <s v="HU"/>
    <s v="HUEVO COMERCIAL"/>
    <n v="629.67999999999995"/>
    <d v="2026-10-12T00:00:00"/>
    <m/>
    <s v="TAT BOGOTA MONTEVIDEO-H5213"/>
    <n v="2010102"/>
    <s v="H5213"/>
    <n v="0"/>
    <m/>
    <x v="24"/>
    <x v="3"/>
    <x v="7"/>
    <x v="3"/>
    <s v="CENTRO ORIENTE"/>
    <s v="SANTANDER"/>
    <n v="0"/>
    <s v="VEHICULOS"/>
    <x v="3"/>
  </r>
  <r>
    <n v="2110202"/>
    <s v="HUEVO XL X 30 CARTON VERDE CANASTA"/>
    <s v="UN"/>
    <n v="3039"/>
    <n v="0"/>
    <s v="S"/>
    <s v="IV82"/>
    <n v="0"/>
    <n v="550"/>
    <s v="HU"/>
    <s v="HUEVO COMERCIAL"/>
    <n v="394.2595222864278"/>
    <d v="2026-10-12T00:00:00"/>
    <m/>
    <s v="TAT BOGOTA MONTEVIDEO-H5213"/>
    <n v="2110202"/>
    <s v="H5213"/>
    <n v="0"/>
    <m/>
    <x v="24"/>
    <x v="3"/>
    <x v="6"/>
    <x v="3"/>
    <s v="CENTRO ORIENTE"/>
    <s v="SANTANDER"/>
    <n v="0"/>
    <s v="VEHICULOS"/>
    <x v="3"/>
  </r>
  <r>
    <n v="2110217"/>
    <s v="HUEVO XL X 30 CARTON VERDE AMARRADO CON ETIQUETA CANASTA"/>
    <s v="UN"/>
    <n v="480"/>
    <n v="0"/>
    <s v="S"/>
    <s v="IV82"/>
    <n v="0"/>
    <n v="560"/>
    <s v="HU"/>
    <s v="HUEVO COMERCIAL"/>
    <n v="393.89"/>
    <d v="2026-10-12T00:00:00"/>
    <n v="0"/>
    <s v="TAT BOGOTA MONTEVIDEO-H5213"/>
    <n v="2110217"/>
    <s v="H5213"/>
    <n v="0"/>
    <m/>
    <x v="24"/>
    <x v="3"/>
    <x v="6"/>
    <x v="2"/>
    <s v="CENTRO ORIENTE"/>
    <s v="SANTANDER"/>
    <n v="0"/>
    <s v="VEHICULOS"/>
    <x v="3"/>
  </r>
  <r>
    <n v="2110302"/>
    <s v="HUEVO L X 30 CARTON VERDE CANASTA"/>
    <s v="UN"/>
    <n v="5931"/>
    <n v="0"/>
    <s v="S"/>
    <s v="IV82"/>
    <n v="0"/>
    <n v="500"/>
    <s v="HU"/>
    <s v="HUEVO COMERCIAL"/>
    <n v="363.24382291252419"/>
    <d v="2026-10-12T00:00:00"/>
    <m/>
    <s v="TAT BOGOTA MONTEVIDEO-H5213"/>
    <n v="2110302"/>
    <s v="H5213"/>
    <n v="0"/>
    <m/>
    <x v="24"/>
    <x v="3"/>
    <x v="8"/>
    <x v="3"/>
    <s v="CENTRO ORIENTE"/>
    <s v="SANTANDER"/>
    <n v="0"/>
    <s v="VEHICULOS"/>
    <x v="3"/>
  </r>
  <r>
    <n v="2110317"/>
    <s v="HUEVO L X 30 CARTON VERDE AMARRADO CON ETIQUETA CANASTA"/>
    <s v="UN"/>
    <n v="540"/>
    <n v="0"/>
    <s v="S"/>
    <s v="IV82"/>
    <n v="0"/>
    <n v="510"/>
    <s v="HU"/>
    <s v="HUEVO COMERCIAL"/>
    <n v="362.98"/>
    <d v="2026-10-12T00:00:00"/>
    <n v="0"/>
    <s v="TAT BOGOTA MONTEVIDEO-H5213"/>
    <n v="2110317"/>
    <s v="H5213"/>
    <n v="0"/>
    <m/>
    <x v="24"/>
    <x v="3"/>
    <x v="8"/>
    <x v="2"/>
    <s v="CENTRO ORIENTE"/>
    <s v="SANTANDER"/>
    <n v="0"/>
    <s v="VEHICULOS"/>
    <x v="3"/>
  </r>
  <r>
    <n v="2110402"/>
    <s v="HUEVO M X 30 CARTON VERDE CANASTA"/>
    <s v="UN"/>
    <n v="589"/>
    <n v="0"/>
    <s v="S"/>
    <s v="IV82"/>
    <n v="0"/>
    <n v="480"/>
    <s v="HU"/>
    <s v="HUEVO COMERCIAL"/>
    <n v="349.5500004609641"/>
    <d v="2026-10-12T00:00:00"/>
    <m/>
    <s v="TAT BOGOTA MONTEVIDEO-H5213"/>
    <n v="2110402"/>
    <s v="H5213"/>
    <n v="0"/>
    <m/>
    <x v="24"/>
    <x v="3"/>
    <x v="9"/>
    <x v="3"/>
    <s v="CENTRO ORIENTE"/>
    <s v="SANTANDER"/>
    <n v="0"/>
    <s v="VEHICULOS"/>
    <x v="3"/>
  </r>
  <r>
    <n v="2112207"/>
    <s v="HUEVO XL X 15 PET CANASTA"/>
    <s v="UN"/>
    <n v="30"/>
    <n v="0"/>
    <s v="S"/>
    <s v="IV82"/>
    <n v="0"/>
    <n v="640"/>
    <s v="HU"/>
    <s v="HUEVO COMERCIAL"/>
    <n v="599.67999999999995"/>
    <d v="2026-10-09T00:00:00"/>
    <m/>
    <s v="TAT BOGOTA MONTEVIDEO-H5213"/>
    <n v="2112207"/>
    <s v="H5213"/>
    <n v="0"/>
    <m/>
    <x v="24"/>
    <x v="3"/>
    <x v="6"/>
    <x v="2"/>
    <s v="CENTRO ORIENTE"/>
    <s v="SANTANDER"/>
    <s v="TAT"/>
    <s v="VEHICULOS"/>
    <x v="3"/>
  </r>
  <r>
    <n v="112271"/>
    <s v="HUEVO XL X 15 PET CAJA X 300 - TAT"/>
    <s v="UN"/>
    <n v="660"/>
    <n v="0"/>
    <s v="S"/>
    <s v="IV82"/>
    <n v="0"/>
    <n v="630"/>
    <s v="HU"/>
    <s v="HUEVO COMERCIAL"/>
    <n v="589.67999999999995"/>
    <d v="2026-10-12T00:00:00"/>
    <n v="0"/>
    <s v="TAT BOGOTA MONTEVIDEO-H5214"/>
    <n v="112271"/>
    <s v="H5214"/>
    <n v="0"/>
    <m/>
    <x v="24"/>
    <x v="3"/>
    <x v="6"/>
    <x v="2"/>
    <s v="CENTRO ORIENTE"/>
    <s v="SANTANDER"/>
    <n v="0"/>
    <s v="VEHICULOS"/>
    <x v="3"/>
  </r>
  <r>
    <n v="152384"/>
    <s v="HUEVO L X 15 PAGUE 14 PET CAJA X 300."/>
    <s v="UN"/>
    <n v="210"/>
    <n v="0"/>
    <s v="S"/>
    <s v="IV82"/>
    <n v="0"/>
    <n v="560"/>
    <s v="HU"/>
    <s v="HUEVO COMERCIAL"/>
    <n v="504.4"/>
    <d v="2026-10-12T00:00:00"/>
    <m/>
    <s v="TAT BOGOTA MONTEVIDEO-H5214"/>
    <n v="152384"/>
    <s v="H5214"/>
    <n v="0"/>
    <m/>
    <x v="24"/>
    <x v="3"/>
    <x v="8"/>
    <x v="2"/>
    <s v="CENTRO ORIENTE"/>
    <s v="SANTANDER"/>
    <n v="0"/>
    <s v="VEHICULOS"/>
    <x v="3"/>
  </r>
  <r>
    <n v="2010102"/>
    <s v="HUEVO YUMBO X20 CARTON VERDE CANASTA."/>
    <s v="UN"/>
    <n v="380"/>
    <n v="0"/>
    <s v="S"/>
    <s v="IV82"/>
    <n v="0"/>
    <n v="610"/>
    <s v="HU"/>
    <s v="HUEVO COMERCIAL"/>
    <n v="629.67999999999995"/>
    <d v="2026-10-12T00:00:00"/>
    <m/>
    <s v="TAT BOGOTA MONTEVIDEO-H5214"/>
    <n v="2010102"/>
    <s v="H5214"/>
    <n v="0"/>
    <m/>
    <x v="24"/>
    <x v="3"/>
    <x v="7"/>
    <x v="3"/>
    <s v="CENTRO ORIENTE"/>
    <s v="SANTANDER"/>
    <n v="0"/>
    <s v="VEHICULOS"/>
    <x v="3"/>
  </r>
  <r>
    <n v="2110202"/>
    <s v="HUEVO XL X 30 CARTON VERDE CANASTA"/>
    <s v="UN"/>
    <n v="3785"/>
    <n v="0"/>
    <s v="S"/>
    <s v="IV82"/>
    <n v="0"/>
    <n v="550"/>
    <s v="HU"/>
    <s v="HUEVO COMERCIAL"/>
    <n v="394.25932984136381"/>
    <d v="2026-10-12T00:00:00"/>
    <m/>
    <s v="TAT BOGOTA MONTEVIDEO-H5214"/>
    <n v="2110202"/>
    <s v="H5214"/>
    <n v="0"/>
    <m/>
    <x v="24"/>
    <x v="3"/>
    <x v="6"/>
    <x v="3"/>
    <s v="CENTRO ORIENTE"/>
    <s v="SANTANDER"/>
    <n v="0"/>
    <s v="VEHICULOS"/>
    <x v="3"/>
  </r>
  <r>
    <n v="2110217"/>
    <s v="HUEVO XL X 30 CARTON VERDE AMARRADO CON ETIQUETA CANASTA"/>
    <s v="UN"/>
    <n v="6000"/>
    <n v="0"/>
    <s v="S"/>
    <s v="IV82"/>
    <n v="0"/>
    <n v="560"/>
    <s v="HU"/>
    <s v="HUEVO COMERCIAL"/>
    <n v="393.89"/>
    <d v="2026-10-12T00:00:00"/>
    <n v="0"/>
    <s v="TAT BOGOTA MONTEVIDEO-H5214"/>
    <n v="2110217"/>
    <s v="H5214"/>
    <n v="0"/>
    <m/>
    <x v="24"/>
    <x v="3"/>
    <x v="6"/>
    <x v="2"/>
    <s v="CENTRO ORIENTE"/>
    <s v="SANTANDER"/>
    <n v="0"/>
    <s v="VEHICULOS"/>
    <x v="3"/>
  </r>
  <r>
    <n v="2110302"/>
    <s v="HUEVO L X 30 CARTON VERDE CANASTA"/>
    <s v="UN"/>
    <n v="2170"/>
    <n v="0"/>
    <s v="S"/>
    <s v="IV82"/>
    <n v="0"/>
    <n v="500"/>
    <s v="HU"/>
    <s v="HUEVO COMERCIAL"/>
    <n v="363.24490124487232"/>
    <d v="2026-10-12T00:00:00"/>
    <m/>
    <s v="TAT BOGOTA MONTEVIDEO-H5214"/>
    <n v="2110302"/>
    <s v="H5214"/>
    <n v="0"/>
    <m/>
    <x v="24"/>
    <x v="3"/>
    <x v="8"/>
    <x v="3"/>
    <s v="CENTRO ORIENTE"/>
    <s v="SANTANDER"/>
    <n v="0"/>
    <s v="VEHICULOS"/>
    <x v="3"/>
  </r>
  <r>
    <n v="2110317"/>
    <s v="HUEVO L X 30 CARTON VERDE AMARRADO CON ETIQUETA CANASTA"/>
    <s v="UN"/>
    <n v="360"/>
    <n v="0"/>
    <s v="S"/>
    <s v="IV82"/>
    <n v="0"/>
    <n v="510"/>
    <s v="HU"/>
    <s v="HUEVO COMERCIAL"/>
    <n v="362.98"/>
    <d v="2026-10-10T00:00:00"/>
    <n v="0"/>
    <s v="TAT BOGOTA MONTEVIDEO-H5214"/>
    <n v="2110317"/>
    <s v="H5214"/>
    <n v="0"/>
    <m/>
    <x v="24"/>
    <x v="3"/>
    <x v="8"/>
    <x v="2"/>
    <s v="CENTRO ORIENTE"/>
    <s v="SANTANDER"/>
    <n v="0"/>
    <s v="VEHICULOS"/>
    <x v="3"/>
  </r>
  <r>
    <n v="2110402"/>
    <s v="HUEVO M X 30 CARTON VERDE CANASTA"/>
    <s v="UN"/>
    <n v="1050"/>
    <n v="0"/>
    <s v="S"/>
    <s v="IV82"/>
    <n v="0"/>
    <n v="480"/>
    <s v="HU"/>
    <s v="HUEVO COMERCIAL"/>
    <n v="349.5500011084693"/>
    <d v="2026-10-12T00:00:00"/>
    <m/>
    <s v="TAT BOGOTA MONTEVIDEO-H5214"/>
    <n v="2110402"/>
    <s v="H5214"/>
    <n v="0"/>
    <m/>
    <x v="24"/>
    <x v="3"/>
    <x v="9"/>
    <x v="3"/>
    <s v="CENTRO ORIENTE"/>
    <s v="SANTANDER"/>
    <n v="0"/>
    <s v="VEHICULOS"/>
    <x v="3"/>
  </r>
  <r>
    <n v="112271"/>
    <s v="HUEVO XL X 15 PET CAJA X 300 - TAT"/>
    <s v="UN"/>
    <n v="150"/>
    <n v="0"/>
    <s v="S"/>
    <s v="IV82"/>
    <n v="0"/>
    <n v="630"/>
    <s v="HU"/>
    <s v="HUEVO COMERCIAL"/>
    <n v="589.67999999999995"/>
    <d v="2026-10-12T00:00:00"/>
    <n v="0"/>
    <s v="TAT BOGOTA MONTEVIDEO-H5215"/>
    <n v="112271"/>
    <s v="H5215"/>
    <n v="0"/>
    <m/>
    <x v="24"/>
    <x v="3"/>
    <x v="6"/>
    <x v="2"/>
    <s v="CENTRO ORIENTE"/>
    <s v="SANTANDER"/>
    <n v="0"/>
    <s v="VEHICULOS"/>
    <x v="3"/>
  </r>
  <r>
    <n v="2010102"/>
    <s v="HUEVO YUMBO X20 CARTON VERDE CANASTA."/>
    <s v="UN"/>
    <n v="360"/>
    <n v="0"/>
    <s v="S"/>
    <s v="IV82"/>
    <n v="0"/>
    <n v="610"/>
    <s v="HU"/>
    <s v="HUEVO COMERCIAL"/>
    <n v="629.67999999999995"/>
    <d v="2026-10-12T00:00:00"/>
    <m/>
    <s v="TAT BOGOTA MONTEVIDEO-H5215"/>
    <n v="2010102"/>
    <s v="H5215"/>
    <n v="0"/>
    <m/>
    <x v="24"/>
    <x v="3"/>
    <x v="7"/>
    <x v="3"/>
    <s v="CENTRO ORIENTE"/>
    <s v="SANTANDER"/>
    <n v="0"/>
    <s v="VEHICULOS"/>
    <x v="3"/>
  </r>
  <r>
    <n v="2110202"/>
    <s v="HUEVO XL X 30 CARTON VERDE CANASTA"/>
    <s v="UN"/>
    <n v="6760"/>
    <n v="0"/>
    <s v="S"/>
    <s v="IV82"/>
    <n v="0"/>
    <n v="550"/>
    <s v="HU"/>
    <s v="HUEVO COMERCIAL"/>
    <n v="394.25930962935871"/>
    <d v="2026-10-12T00:00:00"/>
    <m/>
    <s v="TAT BOGOTA MONTEVIDEO-H5215"/>
    <n v="2110202"/>
    <s v="H5215"/>
    <n v="0"/>
    <m/>
    <x v="24"/>
    <x v="3"/>
    <x v="6"/>
    <x v="3"/>
    <s v="CENTRO ORIENTE"/>
    <s v="SANTANDER"/>
    <n v="0"/>
    <s v="VEHICULOS"/>
    <x v="3"/>
  </r>
  <r>
    <n v="2110302"/>
    <s v="HUEVO L X 30 CARTON VERDE CANASTA"/>
    <s v="UN"/>
    <n v="7849"/>
    <n v="0"/>
    <s v="S"/>
    <s v="IV82"/>
    <n v="0"/>
    <n v="500"/>
    <s v="HU"/>
    <s v="HUEVO COMERCIAL"/>
    <n v="363.24252750091239"/>
    <d v="2026-10-12T00:00:00"/>
    <m/>
    <s v="TAT BOGOTA MONTEVIDEO-H5215"/>
    <n v="2110302"/>
    <s v="H5215"/>
    <n v="0"/>
    <m/>
    <x v="24"/>
    <x v="3"/>
    <x v="8"/>
    <x v="3"/>
    <s v="CENTRO ORIENTE"/>
    <s v="SANTANDER"/>
    <n v="0"/>
    <s v="VEHICULOS"/>
    <x v="3"/>
  </r>
  <r>
    <n v="2112207"/>
    <s v="HUEVO XL X 15 PET CANASTA"/>
    <s v="UN"/>
    <n v="180"/>
    <n v="0"/>
    <s v="S"/>
    <s v="IV82"/>
    <n v="0"/>
    <n v="640"/>
    <s v="HU"/>
    <s v="HUEVO COMERCIAL"/>
    <n v="599.67999999999995"/>
    <d v="2026-10-12T00:00:00"/>
    <m/>
    <s v="TAT BOGOTA MONTEVIDEO-H5215"/>
    <n v="2112207"/>
    <s v="H5215"/>
    <n v="0"/>
    <m/>
    <x v="24"/>
    <x v="3"/>
    <x v="6"/>
    <x v="2"/>
    <s v="CENTRO ORIENTE"/>
    <s v="SANTANDER"/>
    <s v="TAT"/>
    <s v="VEHICULOS"/>
    <x v="3"/>
  </r>
  <r>
    <n v="2152388"/>
    <s v="HUEVO L X 15 PAGUE 14 PET EN CANASTA."/>
    <s v="UN"/>
    <n v="180"/>
    <n v="0"/>
    <s v="S"/>
    <s v="IV82"/>
    <n v="0"/>
    <n v="570"/>
    <s v="HU"/>
    <s v="HUEVO COMERCIAL"/>
    <n v="538.38"/>
    <d v="2026-10-12T00:00:00"/>
    <m/>
    <s v="TAT BOGOTA MONTEVIDEO-H5215"/>
    <n v="2152388"/>
    <s v="H5215"/>
    <n v="0"/>
    <m/>
    <x v="24"/>
    <x v="3"/>
    <x v="8"/>
    <x v="2"/>
    <s v="CENTRO ORIENTE"/>
    <s v="SANTANDER"/>
    <n v="0"/>
    <s v="VEHICULOS"/>
    <x v="3"/>
  </r>
  <r>
    <n v="112271"/>
    <s v="HUEVO XL X 15 PET CAJA X 300 - TAT"/>
    <s v="UN"/>
    <n v="600"/>
    <n v="0"/>
    <s v="S"/>
    <s v="IV82"/>
    <n v="0"/>
    <n v="630"/>
    <s v="HU"/>
    <s v="HUEVO COMERCIAL"/>
    <n v="589.67999999999995"/>
    <d v="2026-10-12T00:00:00"/>
    <n v="0"/>
    <s v="TAT BOGOTA MONTEVIDEO-H5216"/>
    <n v="112271"/>
    <s v="H5216"/>
    <n v="0"/>
    <m/>
    <x v="24"/>
    <x v="3"/>
    <x v="6"/>
    <x v="2"/>
    <s v="CENTRO ORIENTE"/>
    <s v="SANTANDER"/>
    <n v="0"/>
    <s v="VEHICULOS"/>
    <x v="3"/>
  </r>
  <r>
    <n v="152384"/>
    <s v="HUEVO L X 15 PAGUE 14 PET CAJA X 300."/>
    <s v="UN"/>
    <n v="420"/>
    <n v="0"/>
    <s v="S"/>
    <s v="IV82"/>
    <n v="0"/>
    <n v="560"/>
    <s v="HU"/>
    <s v="HUEVO COMERCIAL"/>
    <n v="504.4"/>
    <d v="2026-10-12T00:00:00"/>
    <m/>
    <s v="TAT BOGOTA MONTEVIDEO-H5216"/>
    <n v="152384"/>
    <s v="H5216"/>
    <n v="0"/>
    <m/>
    <x v="24"/>
    <x v="3"/>
    <x v="8"/>
    <x v="2"/>
    <s v="CENTRO ORIENTE"/>
    <s v="SANTANDER"/>
    <n v="0"/>
    <s v="VEHICULOS"/>
    <x v="3"/>
  </r>
  <r>
    <n v="2010102"/>
    <s v="HUEVO YUMBO X20 CARTON VERDE CANASTA."/>
    <s v="UN"/>
    <n v="140"/>
    <n v="0"/>
    <s v="S"/>
    <s v="IV82"/>
    <n v="0"/>
    <n v="610"/>
    <s v="HU"/>
    <s v="HUEVO COMERCIAL"/>
    <n v="629.67999999999995"/>
    <d v="2026-10-12T00:00:00"/>
    <m/>
    <s v="TAT BOGOTA MONTEVIDEO-H5216"/>
    <n v="2010102"/>
    <s v="H5216"/>
    <n v="0"/>
    <m/>
    <x v="24"/>
    <x v="3"/>
    <x v="7"/>
    <x v="3"/>
    <s v="CENTRO ORIENTE"/>
    <s v="SANTANDER"/>
    <n v="0"/>
    <s v="VEHICULOS"/>
    <x v="3"/>
  </r>
  <r>
    <n v="2110202"/>
    <s v="HUEVO XL X 30 CARTON VERDE CANASTA"/>
    <s v="UN"/>
    <n v="3764"/>
    <n v="0"/>
    <s v="S"/>
    <s v="IV82"/>
    <n v="0"/>
    <n v="550"/>
    <s v="HU"/>
    <s v="HUEVO COMERCIAL"/>
    <n v="394.2591829312255"/>
    <d v="2026-10-12T00:00:00"/>
    <m/>
    <s v="TAT BOGOTA MONTEVIDEO-H5216"/>
    <n v="2110202"/>
    <s v="H5216"/>
    <n v="0"/>
    <m/>
    <x v="24"/>
    <x v="3"/>
    <x v="6"/>
    <x v="3"/>
    <s v="CENTRO ORIENTE"/>
    <s v="SANTANDER"/>
    <n v="0"/>
    <s v="VEHICULOS"/>
    <x v="3"/>
  </r>
  <r>
    <n v="2110302"/>
    <s v="HUEVO L X 30 CARTON VERDE CANASTA"/>
    <s v="UN"/>
    <n v="3668"/>
    <n v="0"/>
    <s v="S"/>
    <s v="IV82"/>
    <n v="0"/>
    <n v="500"/>
    <s v="HU"/>
    <s v="HUEVO COMERCIAL"/>
    <n v="363.24208819216409"/>
    <d v="2026-10-12T00:00:00"/>
    <m/>
    <s v="TAT BOGOTA MONTEVIDEO-H5216"/>
    <n v="2110302"/>
    <s v="H5216"/>
    <n v="0"/>
    <m/>
    <x v="24"/>
    <x v="3"/>
    <x v="8"/>
    <x v="3"/>
    <s v="CENTRO ORIENTE"/>
    <s v="SANTANDER"/>
    <n v="0"/>
    <s v="VEHICULOS"/>
    <x v="3"/>
  </r>
  <r>
    <n v="2110402"/>
    <s v="HUEVO M X 30 CARTON VERDE CANASTA"/>
    <s v="UN"/>
    <n v="510"/>
    <n v="0"/>
    <s v="S"/>
    <s v="IV82"/>
    <n v="0"/>
    <n v="480"/>
    <s v="HU"/>
    <s v="HUEVO COMERCIAL"/>
    <n v="349.55000719933338"/>
    <d v="2026-10-12T00:00:00"/>
    <m/>
    <s v="TAT BOGOTA MONTEVIDEO-H5216"/>
    <n v="2110402"/>
    <s v="H5216"/>
    <n v="0"/>
    <m/>
    <x v="24"/>
    <x v="3"/>
    <x v="9"/>
    <x v="3"/>
    <s v="CENTRO ORIENTE"/>
    <s v="SANTANDER"/>
    <n v="0"/>
    <s v="VEHICULOS"/>
    <x v="3"/>
  </r>
  <r>
    <n v="112271"/>
    <s v="HUEVO XL X 15 PET CAJA X 300 - TAT"/>
    <s v="UN"/>
    <n v="450"/>
    <n v="0"/>
    <s v="S"/>
    <s v="IV82"/>
    <n v="0"/>
    <n v="630"/>
    <s v="HU"/>
    <s v="HUEVO COMERCIAL"/>
    <n v="589.67999999999995"/>
    <d v="2026-10-10T00:00:00"/>
    <n v="0"/>
    <s v="TAT BOGOTA MONTEVIDEO-H5218"/>
    <n v="112271"/>
    <s v="H5218"/>
    <n v="0"/>
    <m/>
    <x v="24"/>
    <x v="3"/>
    <x v="6"/>
    <x v="2"/>
    <s v="CENTRO ORIENTE"/>
    <s v="SANTANDER"/>
    <n v="0"/>
    <s v="VEHICULOS"/>
    <x v="3"/>
  </r>
  <r>
    <n v="152384"/>
    <s v="HUEVO L X 15 PAGUE 14 PET CAJA X 300."/>
    <s v="UN"/>
    <n v="600"/>
    <n v="0"/>
    <s v="S"/>
    <s v="IV82"/>
    <n v="0"/>
    <n v="560"/>
    <s v="HU"/>
    <s v="HUEVO COMERCIAL"/>
    <n v="504.4"/>
    <d v="2026-10-12T00:00:00"/>
    <m/>
    <s v="TAT BOGOTA MONTEVIDEO-H5218"/>
    <n v="152384"/>
    <s v="H5218"/>
    <n v="0"/>
    <m/>
    <x v="24"/>
    <x v="3"/>
    <x v="8"/>
    <x v="2"/>
    <s v="CENTRO ORIENTE"/>
    <s v="SANTANDER"/>
    <n v="0"/>
    <s v="VEHICULOS"/>
    <x v="3"/>
  </r>
  <r>
    <n v="2010102"/>
    <s v="HUEVO YUMBO X20 CARTON VERDE CANASTA."/>
    <s v="UN"/>
    <n v="608"/>
    <n v="0"/>
    <s v="S"/>
    <s v="IV82"/>
    <n v="0"/>
    <n v="610"/>
    <s v="HU"/>
    <s v="HUEVO COMERCIAL"/>
    <n v="629.67999999999995"/>
    <d v="2026-10-12T00:00:00"/>
    <m/>
    <s v="TAT BOGOTA MONTEVIDEO-H5218"/>
    <n v="2010102"/>
    <s v="H5218"/>
    <n v="0"/>
    <m/>
    <x v="24"/>
    <x v="3"/>
    <x v="7"/>
    <x v="3"/>
    <s v="CENTRO ORIENTE"/>
    <s v="SANTANDER"/>
    <n v="0"/>
    <s v="VEHICULOS"/>
    <x v="3"/>
  </r>
  <r>
    <n v="2110202"/>
    <s v="HUEVO XL X 30 CARTON VERDE CANASTA"/>
    <s v="UN"/>
    <n v="5010"/>
    <n v="0"/>
    <s v="S"/>
    <s v="IV82"/>
    <n v="0"/>
    <n v="550"/>
    <s v="HU"/>
    <s v="HUEVO COMERCIAL"/>
    <n v="394.25936731913902"/>
    <d v="2026-10-12T00:00:00"/>
    <m/>
    <s v="TAT BOGOTA MONTEVIDEO-H5218"/>
    <n v="2110202"/>
    <s v="H5218"/>
    <n v="0"/>
    <m/>
    <x v="24"/>
    <x v="3"/>
    <x v="6"/>
    <x v="3"/>
    <s v="CENTRO ORIENTE"/>
    <s v="SANTANDER"/>
    <n v="0"/>
    <s v="VEHICULOS"/>
    <x v="3"/>
  </r>
  <r>
    <n v="2110217"/>
    <s v="HUEVO XL X 30 CARTON VERDE AMARRADO CON ETIQUETA CANASTA"/>
    <s v="UN"/>
    <n v="2070"/>
    <n v="0"/>
    <s v="S"/>
    <s v="IV82"/>
    <n v="0"/>
    <n v="560"/>
    <s v="HU"/>
    <s v="HUEVO COMERCIAL"/>
    <n v="393.89"/>
    <d v="2026-10-12T00:00:00"/>
    <n v="0"/>
    <s v="TAT BOGOTA MONTEVIDEO-H5218"/>
    <n v="2110217"/>
    <s v="H5218"/>
    <n v="0"/>
    <m/>
    <x v="24"/>
    <x v="3"/>
    <x v="6"/>
    <x v="2"/>
    <s v="CENTRO ORIENTE"/>
    <s v="SANTANDER"/>
    <n v="0"/>
    <s v="VEHICULOS"/>
    <x v="3"/>
  </r>
  <r>
    <n v="2110302"/>
    <s v="HUEVO L X 30 CARTON VERDE CANASTA"/>
    <s v="UN"/>
    <n v="8732"/>
    <n v="0"/>
    <s v="S"/>
    <s v="IV82"/>
    <n v="0"/>
    <n v="500"/>
    <s v="HU"/>
    <s v="HUEVO COMERCIAL"/>
    <n v="363.24497930652342"/>
    <d v="2026-10-13T00:00:00"/>
    <m/>
    <s v="TAT BOGOTA MONTEVIDEO-H5218"/>
    <n v="2110302"/>
    <s v="H5218"/>
    <n v="0"/>
    <m/>
    <x v="24"/>
    <x v="3"/>
    <x v="8"/>
    <x v="3"/>
    <s v="CENTRO ORIENTE"/>
    <s v="SANTANDER"/>
    <n v="0"/>
    <s v="VEHICULOS"/>
    <x v="3"/>
  </r>
  <r>
    <n v="2110402"/>
    <s v="HUEVO M X 30 CARTON VERDE CANASTA"/>
    <s v="UN"/>
    <n v="1378"/>
    <n v="0"/>
    <s v="S"/>
    <s v="IV82"/>
    <n v="0"/>
    <n v="480"/>
    <s v="HU"/>
    <s v="HUEVO COMERCIAL"/>
    <n v="349.55001593146812"/>
    <d v="2026-10-12T00:00:00"/>
    <m/>
    <s v="TAT BOGOTA MONTEVIDEO-H5218"/>
    <n v="2110402"/>
    <s v="H5218"/>
    <n v="0"/>
    <m/>
    <x v="24"/>
    <x v="3"/>
    <x v="9"/>
    <x v="3"/>
    <s v="CENTRO ORIENTE"/>
    <s v="SANTANDER"/>
    <n v="0"/>
    <s v="VEHICULOS"/>
    <x v="3"/>
  </r>
  <r>
    <n v="2152388"/>
    <s v="HUEVO L X 15 PAGUE 14 PET EN CANASTA."/>
    <s v="UN"/>
    <n v="240"/>
    <n v="0"/>
    <s v="S"/>
    <s v="IV82"/>
    <n v="0"/>
    <n v="570"/>
    <s v="HU"/>
    <s v="HUEVO COMERCIAL"/>
    <n v="538.38"/>
    <d v="2026-10-09T00:00:00"/>
    <m/>
    <s v="TAT BOGOTA MONTEVIDEO-H5218"/>
    <n v="2152388"/>
    <s v="H5218"/>
    <n v="0"/>
    <m/>
    <x v="24"/>
    <x v="3"/>
    <x v="8"/>
    <x v="2"/>
    <s v="CENTRO ORIENTE"/>
    <s v="SANTANDER"/>
    <n v="0"/>
    <s v="VEHICULOS"/>
    <x v="3"/>
  </r>
  <r>
    <n v="152384"/>
    <s v="HUEVO L X 15 PAGUE 14 PET CAJA X 300."/>
    <s v="UN"/>
    <n v="390"/>
    <n v="0"/>
    <s v="S"/>
    <s v="IV82"/>
    <n v="0"/>
    <n v="560"/>
    <s v="HU"/>
    <s v="HUEVO COMERCIAL"/>
    <n v="504.4"/>
    <d v="2026-10-12T00:00:00"/>
    <m/>
    <s v="TAT BOGOTA MONTEVIDEO-H5220"/>
    <n v="152384"/>
    <s v="H5220"/>
    <n v="0"/>
    <m/>
    <x v="24"/>
    <x v="3"/>
    <x v="8"/>
    <x v="2"/>
    <s v="CENTRO ORIENTE"/>
    <s v="SANTANDER"/>
    <n v="0"/>
    <s v="VEHICULOS"/>
    <x v="3"/>
  </r>
  <r>
    <n v="2010102"/>
    <s v="HUEVO YUMBO X20 CARTON VERDE CANASTA."/>
    <s v="UN"/>
    <n v="20"/>
    <n v="0"/>
    <s v="S"/>
    <s v="IV82"/>
    <n v="0"/>
    <n v="610"/>
    <s v="HU"/>
    <s v="HUEVO COMERCIAL"/>
    <n v="629.67999999999995"/>
    <d v="2026-09-15T00:00:00"/>
    <m/>
    <s v="TAT BOGOTA MONTEVIDEO-H5220"/>
    <n v="2010102"/>
    <s v="H5220"/>
    <n v="0"/>
    <m/>
    <x v="24"/>
    <x v="3"/>
    <x v="7"/>
    <x v="3"/>
    <s v="CENTRO ORIENTE"/>
    <s v="SANTANDER"/>
    <n v="0"/>
    <s v="VEHICULOS"/>
    <x v="3"/>
  </r>
  <r>
    <n v="2110202"/>
    <s v="HUEVO XL X 30 CARTON VERDE CANASTA"/>
    <s v="UN"/>
    <n v="2856"/>
    <n v="0"/>
    <s v="S"/>
    <s v="IV82"/>
    <n v="0"/>
    <n v="550"/>
    <s v="HU"/>
    <s v="HUEVO COMERCIAL"/>
    <n v="394.25931168751799"/>
    <d v="2026-10-12T00:00:00"/>
    <m/>
    <s v="TAT BOGOTA MONTEVIDEO-H5220"/>
    <n v="2110202"/>
    <s v="H5220"/>
    <n v="0"/>
    <m/>
    <x v="24"/>
    <x v="3"/>
    <x v="6"/>
    <x v="3"/>
    <s v="CENTRO ORIENTE"/>
    <s v="SANTANDER"/>
    <n v="0"/>
    <s v="VEHICULOS"/>
    <x v="3"/>
  </r>
  <r>
    <n v="2110217"/>
    <s v="HUEVO XL X 30 CARTON VERDE AMARRADO CON ETIQUETA CANASTA"/>
    <s v="UN"/>
    <n v="300"/>
    <n v="0"/>
    <s v="S"/>
    <s v="IV82"/>
    <n v="0"/>
    <n v="560"/>
    <s v="HU"/>
    <s v="HUEVO COMERCIAL"/>
    <n v="393.89"/>
    <d v="2026-10-10T00:00:00"/>
    <n v="0"/>
    <s v="TAT BOGOTA MONTEVIDEO-H5220"/>
    <n v="2110217"/>
    <s v="H5220"/>
    <n v="0"/>
    <m/>
    <x v="24"/>
    <x v="3"/>
    <x v="6"/>
    <x v="2"/>
    <s v="CENTRO ORIENTE"/>
    <s v="SANTANDER"/>
    <n v="0"/>
    <s v="VEHICULOS"/>
    <x v="3"/>
  </r>
  <r>
    <n v="2110302"/>
    <s v="HUEVO L X 30 CARTON VERDE CANASTA"/>
    <s v="UN"/>
    <n v="4135"/>
    <n v="0"/>
    <s v="S"/>
    <s v="IV82"/>
    <n v="0"/>
    <n v="500"/>
    <s v="HU"/>
    <s v="HUEVO COMERCIAL"/>
    <n v="363.24544894910241"/>
    <d v="2026-10-12T00:00:00"/>
    <m/>
    <s v="TAT BOGOTA MONTEVIDEO-H5220"/>
    <n v="2110302"/>
    <s v="H5220"/>
    <n v="0"/>
    <m/>
    <x v="24"/>
    <x v="3"/>
    <x v="8"/>
    <x v="3"/>
    <s v="CENTRO ORIENTE"/>
    <s v="SANTANDER"/>
    <n v="0"/>
    <s v="VEHICULOS"/>
    <x v="3"/>
  </r>
  <r>
    <n v="2110317"/>
    <s v="HUEVO L X 30 CARTON VERDE AMARRADO CON ETIQUETA CANASTA"/>
    <s v="UN"/>
    <n v="510"/>
    <n v="0"/>
    <s v="S"/>
    <s v="IV82"/>
    <n v="0"/>
    <n v="510"/>
    <s v="HU"/>
    <s v="HUEVO COMERCIAL"/>
    <n v="362.98"/>
    <d v="2026-10-12T00:00:00"/>
    <n v="0"/>
    <s v="TAT BOGOTA MONTEVIDEO-H5220"/>
    <n v="2110317"/>
    <s v="H5220"/>
    <n v="0"/>
    <m/>
    <x v="24"/>
    <x v="3"/>
    <x v="8"/>
    <x v="2"/>
    <s v="CENTRO ORIENTE"/>
    <s v="SANTANDER"/>
    <n v="0"/>
    <s v="VEHICULOS"/>
    <x v="3"/>
  </r>
  <r>
    <n v="2110402"/>
    <s v="HUEVO M X 30 CARTON VERDE CANASTA"/>
    <s v="UN"/>
    <n v="332"/>
    <n v="0"/>
    <s v="S"/>
    <s v="IV82"/>
    <n v="0"/>
    <n v="480"/>
    <s v="HU"/>
    <s v="HUEVO COMERCIAL"/>
    <n v="349.55000686960358"/>
    <d v="2026-10-12T00:00:00"/>
    <m/>
    <s v="TAT BOGOTA MONTEVIDEO-H5220"/>
    <n v="2110402"/>
    <s v="H5220"/>
    <n v="0"/>
    <m/>
    <x v="24"/>
    <x v="3"/>
    <x v="9"/>
    <x v="3"/>
    <s v="CENTRO ORIENTE"/>
    <s v="SANTANDER"/>
    <n v="0"/>
    <s v="VEHICULOS"/>
    <x v="3"/>
  </r>
  <r>
    <n v="2112207"/>
    <s v="HUEVO XL X 15 PET CANASTA"/>
    <s v="UN"/>
    <n v="185"/>
    <n v="0"/>
    <s v="S"/>
    <s v="IV82"/>
    <n v="0"/>
    <n v="640"/>
    <s v="HU"/>
    <s v="HUEVO COMERCIAL"/>
    <n v="599.67999999999995"/>
    <d v="2026-10-10T00:00:00"/>
    <m/>
    <s v="TAT BOGOTA MONTEVIDEO-H5220"/>
    <n v="2112207"/>
    <s v="H5220"/>
    <n v="0"/>
    <m/>
    <x v="24"/>
    <x v="3"/>
    <x v="6"/>
    <x v="2"/>
    <s v="CENTRO ORIENTE"/>
    <s v="SANTANDER"/>
    <s v="TAT"/>
    <s v="VEHICULOS"/>
    <x v="3"/>
  </r>
  <r>
    <n v="112271"/>
    <s v="HUEVO XL X 15 PET CAJA X 300 - TAT"/>
    <s v="UN"/>
    <n v="300"/>
    <n v="0"/>
    <s v="S"/>
    <s v="IV82"/>
    <n v="0"/>
    <n v="630"/>
    <s v="HU"/>
    <s v="HUEVO COMERCIAL"/>
    <n v="589.67999999999995"/>
    <d v="2026-09-11T00:00:00"/>
    <n v="0"/>
    <s v="TAT BOGOTA MONTEVIDEO-H5221"/>
    <n v="112271"/>
    <s v="H5221"/>
    <n v="0"/>
    <m/>
    <x v="24"/>
    <x v="3"/>
    <x v="6"/>
    <x v="2"/>
    <s v="CENTRO ORIENTE"/>
    <s v="SANTANDER"/>
    <n v="0"/>
    <s v="VEHICULOS"/>
    <x v="3"/>
  </r>
  <r>
    <n v="152384"/>
    <s v="HUEVO L X 15 PAGUE 14 PET CAJA X 300."/>
    <s v="UN"/>
    <n v="300"/>
    <n v="0"/>
    <s v="S"/>
    <s v="IV82"/>
    <n v="0"/>
    <n v="560"/>
    <s v="HU"/>
    <s v="HUEVO COMERCIAL"/>
    <n v="504.4"/>
    <d v="2026-10-10T00:00:00"/>
    <m/>
    <s v="TAT BOGOTA MONTEVIDEO-H5221"/>
    <n v="152384"/>
    <s v="H5221"/>
    <n v="0"/>
    <m/>
    <x v="24"/>
    <x v="3"/>
    <x v="8"/>
    <x v="2"/>
    <s v="CENTRO ORIENTE"/>
    <s v="SANTANDER"/>
    <n v="0"/>
    <s v="VEHICULOS"/>
    <x v="3"/>
  </r>
  <r>
    <n v="2010102"/>
    <s v="HUEVO YUMBO X20 CARTON VERDE CANASTA."/>
    <s v="UN"/>
    <n v="213"/>
    <n v="0"/>
    <s v="S"/>
    <s v="IV82"/>
    <n v="0"/>
    <n v="610"/>
    <s v="HU"/>
    <s v="HUEVO COMERCIAL"/>
    <n v="629.67999999999995"/>
    <d v="2026-10-13T00:00:00"/>
    <m/>
    <s v="TAT BOGOTA MONTEVIDEO-H5221"/>
    <n v="2010102"/>
    <s v="H5221"/>
    <n v="0"/>
    <m/>
    <x v="24"/>
    <x v="3"/>
    <x v="7"/>
    <x v="3"/>
    <s v="CENTRO ORIENTE"/>
    <s v="SANTANDER"/>
    <n v="0"/>
    <s v="VEHICULOS"/>
    <x v="3"/>
  </r>
  <r>
    <n v="2110202"/>
    <s v="HUEVO XL X 30 CARTON VERDE CANASTA"/>
    <s v="UN"/>
    <n v="6403"/>
    <n v="0"/>
    <s v="S"/>
    <s v="IV82"/>
    <n v="0"/>
    <n v="550"/>
    <s v="HU"/>
    <s v="HUEVO COMERCIAL"/>
    <n v="394.25916362036628"/>
    <d v="2026-10-12T00:00:00"/>
    <m/>
    <s v="TAT BOGOTA MONTEVIDEO-H5221"/>
    <n v="2110202"/>
    <s v="H5221"/>
    <n v="0"/>
    <m/>
    <x v="24"/>
    <x v="3"/>
    <x v="6"/>
    <x v="3"/>
    <s v="CENTRO ORIENTE"/>
    <s v="SANTANDER"/>
    <n v="0"/>
    <s v="VEHICULOS"/>
    <x v="3"/>
  </r>
  <r>
    <n v="2110302"/>
    <s v="HUEVO L X 30 CARTON VERDE CANASTA"/>
    <s v="UN"/>
    <n v="6336"/>
    <n v="0"/>
    <s v="S"/>
    <s v="IV82"/>
    <n v="0"/>
    <n v="500"/>
    <s v="HU"/>
    <s v="HUEVO COMERCIAL"/>
    <n v="363.24759672494179"/>
    <d v="2026-10-13T00:00:00"/>
    <m/>
    <s v="TAT BOGOTA MONTEVIDEO-H5221"/>
    <n v="2110302"/>
    <s v="H5221"/>
    <n v="0"/>
    <m/>
    <x v="24"/>
    <x v="3"/>
    <x v="8"/>
    <x v="3"/>
    <s v="CENTRO ORIENTE"/>
    <s v="SANTANDER"/>
    <n v="0"/>
    <s v="VEHICULOS"/>
    <x v="3"/>
  </r>
  <r>
    <n v="2110317"/>
    <s v="HUEVO L X 30 CARTON VERDE AMARRADO CON ETIQUETA CANASTA"/>
    <s v="UN"/>
    <n v="960"/>
    <n v="0"/>
    <s v="S"/>
    <s v="IV82"/>
    <n v="0"/>
    <n v="510"/>
    <s v="HU"/>
    <s v="HUEVO COMERCIAL"/>
    <n v="362.98"/>
    <d v="2026-10-10T00:00:00"/>
    <n v="0"/>
    <s v="TAT BOGOTA MONTEVIDEO-H5221"/>
    <n v="2110317"/>
    <s v="H5221"/>
    <n v="0"/>
    <m/>
    <x v="24"/>
    <x v="3"/>
    <x v="8"/>
    <x v="2"/>
    <s v="CENTRO ORIENTE"/>
    <s v="SANTANDER"/>
    <n v="0"/>
    <s v="VEHICULOS"/>
    <x v="3"/>
  </r>
  <r>
    <n v="2010102"/>
    <s v="HUEVO YUMBO X20 CARTON VERDE CANASTA."/>
    <s v="UN"/>
    <n v="31"/>
    <n v="0"/>
    <s v="S"/>
    <s v="IV82"/>
    <n v="0"/>
    <n v="610"/>
    <s v="HU"/>
    <s v="HUEVO COMERCIAL"/>
    <n v="629.67999999999995"/>
    <d v="2026-10-07T00:00:00"/>
    <m/>
    <s v="TAT BOGOTA MONTEVIDEO-H5222"/>
    <n v="2010102"/>
    <s v="H5222"/>
    <n v="0"/>
    <m/>
    <x v="24"/>
    <x v="3"/>
    <x v="7"/>
    <x v="3"/>
    <s v="CENTRO ORIENTE"/>
    <s v="SANTANDER"/>
    <n v="0"/>
    <s v="VEHICULOS"/>
    <x v="3"/>
  </r>
  <r>
    <n v="2110202"/>
    <s v="HUEVO XL X 30 CARTON VERDE CANASTA"/>
    <s v="UN"/>
    <n v="4343"/>
    <n v="0"/>
    <s v="S"/>
    <s v="IV82"/>
    <n v="0"/>
    <n v="550"/>
    <s v="HU"/>
    <s v="HUEVO COMERCIAL"/>
    <n v="394.2593009637169"/>
    <d v="2026-10-12T00:00:00"/>
    <m/>
    <s v="TAT BOGOTA MONTEVIDEO-H5222"/>
    <n v="2110202"/>
    <s v="H5222"/>
    <n v="0"/>
    <m/>
    <x v="24"/>
    <x v="3"/>
    <x v="6"/>
    <x v="3"/>
    <s v="CENTRO ORIENTE"/>
    <s v="SANTANDER"/>
    <n v="0"/>
    <s v="VEHICULOS"/>
    <x v="3"/>
  </r>
  <r>
    <n v="2110302"/>
    <s v="HUEVO L X 30 CARTON VERDE CANASTA"/>
    <s v="UN"/>
    <n v="9015"/>
    <n v="0"/>
    <s v="S"/>
    <s v="IV82"/>
    <n v="0"/>
    <n v="500"/>
    <s v="HU"/>
    <s v="HUEVO COMERCIAL"/>
    <n v="363.24522576300791"/>
    <d v="2026-10-12T00:00:00"/>
    <m/>
    <s v="TAT BOGOTA MONTEVIDEO-H5222"/>
    <n v="2110302"/>
    <s v="H5222"/>
    <n v="0"/>
    <m/>
    <x v="24"/>
    <x v="3"/>
    <x v="8"/>
    <x v="3"/>
    <s v="CENTRO ORIENTE"/>
    <s v="SANTANDER"/>
    <n v="0"/>
    <s v="VEHICULOS"/>
    <x v="3"/>
  </r>
  <r>
    <n v="2110402"/>
    <s v="HUEVO M X 30 CARTON VERDE CANASTA"/>
    <s v="UN"/>
    <n v="720"/>
    <n v="0"/>
    <s v="S"/>
    <s v="IV82"/>
    <n v="0"/>
    <n v="480"/>
    <s v="HU"/>
    <s v="HUEVO COMERCIAL"/>
    <n v="349.55002056623931"/>
    <d v="2026-10-10T00:00:00"/>
    <m/>
    <s v="TAT BOGOTA MONTEVIDEO-H5222"/>
    <n v="2110402"/>
    <s v="H5222"/>
    <n v="0"/>
    <m/>
    <x v="24"/>
    <x v="3"/>
    <x v="9"/>
    <x v="3"/>
    <s v="CENTRO ORIENTE"/>
    <s v="SANTANDER"/>
    <n v="0"/>
    <s v="VEHICULOS"/>
    <x v="3"/>
  </r>
  <r>
    <n v="152384"/>
    <s v="HUEVO L X 15 PAGUE 14 PET CAJA X 300."/>
    <s v="UN"/>
    <n v="315"/>
    <n v="0"/>
    <s v="S"/>
    <s v="IV82"/>
    <n v="0"/>
    <n v="560"/>
    <s v="HU"/>
    <s v="HUEVO COMERCIAL"/>
    <n v="504.4"/>
    <d v="2026-10-12T00:00:00"/>
    <m/>
    <s v="TAT BOGOTA MONTEVIDEO-H5223"/>
    <n v="152384"/>
    <s v="H5223"/>
    <n v="0"/>
    <m/>
    <x v="24"/>
    <x v="3"/>
    <x v="8"/>
    <x v="2"/>
    <s v="CENTRO ORIENTE"/>
    <s v="SANTANDER"/>
    <n v="0"/>
    <s v="VEHICULOS"/>
    <x v="3"/>
  </r>
  <r>
    <n v="2010102"/>
    <s v="HUEVO YUMBO X20 CARTON VERDE CANASTA."/>
    <s v="UN"/>
    <n v="205"/>
    <n v="0"/>
    <s v="S"/>
    <s v="IV82"/>
    <n v="0"/>
    <n v="610"/>
    <s v="HU"/>
    <s v="HUEVO COMERCIAL"/>
    <n v="629.67999999999995"/>
    <d v="2026-10-12T00:00:00"/>
    <m/>
    <s v="TAT BOGOTA MONTEVIDEO-H5223"/>
    <n v="2010102"/>
    <s v="H5223"/>
    <n v="0"/>
    <m/>
    <x v="24"/>
    <x v="3"/>
    <x v="7"/>
    <x v="3"/>
    <s v="CENTRO ORIENTE"/>
    <s v="SANTANDER"/>
    <n v="0"/>
    <s v="VEHICULOS"/>
    <x v="3"/>
  </r>
  <r>
    <n v="2110202"/>
    <s v="HUEVO XL X 30 CARTON VERDE CANASTA"/>
    <s v="UN"/>
    <n v="8880"/>
    <n v="0"/>
    <s v="S"/>
    <s v="IV82"/>
    <n v="0"/>
    <n v="550"/>
    <s v="HU"/>
    <s v="HUEVO COMERCIAL"/>
    <n v="394.25928326184561"/>
    <d v="2026-10-12T00:00:00"/>
    <m/>
    <s v="TAT BOGOTA MONTEVIDEO-H5223"/>
    <n v="2110202"/>
    <s v="H5223"/>
    <n v="0"/>
    <m/>
    <x v="24"/>
    <x v="3"/>
    <x v="6"/>
    <x v="3"/>
    <s v="CENTRO ORIENTE"/>
    <s v="SANTANDER"/>
    <n v="0"/>
    <s v="VEHICULOS"/>
    <x v="3"/>
  </r>
  <r>
    <n v="2110302"/>
    <s v="HUEVO L X 30 CARTON VERDE CANASTA"/>
    <s v="UN"/>
    <n v="5190"/>
    <n v="0"/>
    <s v="S"/>
    <s v="IV82"/>
    <n v="0"/>
    <n v="500"/>
    <s v="HU"/>
    <s v="HUEVO COMERCIAL"/>
    <n v="363.2459293734114"/>
    <d v="2026-10-12T00:00:00"/>
    <m/>
    <s v="TAT BOGOTA MONTEVIDEO-H5223"/>
    <n v="2110302"/>
    <s v="H5223"/>
    <n v="0"/>
    <m/>
    <x v="24"/>
    <x v="3"/>
    <x v="8"/>
    <x v="3"/>
    <s v="CENTRO ORIENTE"/>
    <s v="SANTANDER"/>
    <n v="0"/>
    <s v="VEHICULOS"/>
    <x v="3"/>
  </r>
  <r>
    <n v="2110402"/>
    <s v="HUEVO M X 30 CARTON VERDE CANASTA"/>
    <s v="UN"/>
    <n v="480"/>
    <n v="0"/>
    <s v="S"/>
    <s v="IV82"/>
    <n v="0"/>
    <n v="480"/>
    <s v="HU"/>
    <s v="HUEVO COMERCIAL"/>
    <n v="349.55000172898309"/>
    <d v="2026-10-12T00:00:00"/>
    <m/>
    <s v="TAT BOGOTA MONTEVIDEO-H5223"/>
    <n v="2110402"/>
    <s v="H5223"/>
    <n v="0"/>
    <m/>
    <x v="24"/>
    <x v="3"/>
    <x v="9"/>
    <x v="3"/>
    <s v="CENTRO ORIENTE"/>
    <s v="SANTANDER"/>
    <n v="0"/>
    <s v="VEHICULOS"/>
    <x v="3"/>
  </r>
  <r>
    <n v="2110202"/>
    <s v="HUEVO XL X 30 CARTON VERDE CANASTA"/>
    <s v="UN"/>
    <n v="540"/>
    <n v="0"/>
    <s v="S"/>
    <s v="IV82"/>
    <n v="0"/>
    <n v="550"/>
    <s v="HU"/>
    <s v="HUEVO COMERCIAL"/>
    <n v="394.25972222222219"/>
    <d v="2026-10-13T00:00:00"/>
    <m/>
    <s v="TAT BOGOTA MONTEVIDEO-H5224"/>
    <n v="2110202"/>
    <s v="H5224"/>
    <n v="0"/>
    <m/>
    <x v="24"/>
    <x v="3"/>
    <x v="6"/>
    <x v="3"/>
    <s v="CENTRO ORIENTE"/>
    <s v="SANTANDER"/>
    <n v="0"/>
    <s v="VEHICULOS"/>
    <x v="3"/>
  </r>
  <r>
    <n v="2110302"/>
    <s v="HUEVO L X 30 CARTON VERDE CANASTA"/>
    <s v="UN"/>
    <n v="480"/>
    <n v="0"/>
    <s v="S"/>
    <s v="IV82"/>
    <n v="0"/>
    <n v="500"/>
    <s v="HU"/>
    <s v="HUEVO COMERCIAL"/>
    <n v="363.24027083333328"/>
    <d v="2026-10-13T00:00:00"/>
    <m/>
    <s v="TAT BOGOTA MONTEVIDEO-H5224"/>
    <n v="2110302"/>
    <s v="H5224"/>
    <n v="0"/>
    <m/>
    <x v="24"/>
    <x v="3"/>
    <x v="8"/>
    <x v="3"/>
    <s v="CENTRO ORIENTE"/>
    <s v="SANTANDER"/>
    <n v="0"/>
    <s v="VEHICULOS"/>
    <x v="3"/>
  </r>
  <r>
    <n v="112271"/>
    <s v="HUEVO XL X 15 PET CAJA X 300 - TAT"/>
    <s v="UN"/>
    <n v="345"/>
    <n v="0"/>
    <s v="S"/>
    <s v="IV82"/>
    <n v="0"/>
    <n v="630"/>
    <s v="HU"/>
    <s v="HUEVO COMERCIAL"/>
    <n v="589.67999999999995"/>
    <d v="2026-10-09T00:00:00"/>
    <n v="0"/>
    <s v="TAT BOGOTA MONTEVIDEO-H5226"/>
    <n v="112271"/>
    <s v="H5226"/>
    <n v="0"/>
    <m/>
    <x v="24"/>
    <x v="3"/>
    <x v="6"/>
    <x v="2"/>
    <s v="CENTRO ORIENTE"/>
    <s v="SANTANDER"/>
    <n v="0"/>
    <s v="VEHICULOS"/>
    <x v="3"/>
  </r>
  <r>
    <n v="152384"/>
    <s v="HUEVO L X 15 PAGUE 14 PET CAJA X 300."/>
    <s v="UN"/>
    <n v="600"/>
    <n v="0"/>
    <s v="S"/>
    <s v="IV82"/>
    <n v="0"/>
    <n v="560"/>
    <s v="HU"/>
    <s v="HUEVO COMERCIAL"/>
    <n v="504.4"/>
    <d v="2026-10-12T00:00:00"/>
    <m/>
    <s v="TAT BOGOTA MONTEVIDEO-H5226"/>
    <n v="152384"/>
    <s v="H5226"/>
    <n v="0"/>
    <m/>
    <x v="24"/>
    <x v="3"/>
    <x v="8"/>
    <x v="2"/>
    <s v="CENTRO ORIENTE"/>
    <s v="SANTANDER"/>
    <n v="0"/>
    <s v="VEHICULOS"/>
    <x v="3"/>
  </r>
  <r>
    <n v="2010102"/>
    <s v="HUEVO YUMBO X20 CARTON VERDE CANASTA."/>
    <s v="UN"/>
    <n v="240"/>
    <n v="0"/>
    <s v="S"/>
    <s v="IV82"/>
    <n v="0"/>
    <n v="610"/>
    <s v="HU"/>
    <s v="HUEVO COMERCIAL"/>
    <n v="629.67999999999995"/>
    <d v="2026-10-13T00:00:00"/>
    <m/>
    <s v="TAT BOGOTA MONTEVIDEO-H5226"/>
    <n v="2010102"/>
    <s v="H5226"/>
    <n v="0"/>
    <m/>
    <x v="24"/>
    <x v="3"/>
    <x v="7"/>
    <x v="3"/>
    <s v="CENTRO ORIENTE"/>
    <s v="SANTANDER"/>
    <n v="0"/>
    <s v="VEHICULOS"/>
    <x v="3"/>
  </r>
  <r>
    <n v="2110202"/>
    <s v="HUEVO XL X 30 CARTON VERDE CANASTA"/>
    <s v="UN"/>
    <n v="3674"/>
    <n v="0"/>
    <s v="S"/>
    <s v="IV82"/>
    <n v="0"/>
    <n v="550"/>
    <s v="HU"/>
    <s v="HUEVO COMERCIAL"/>
    <n v="394.25971486253798"/>
    <d v="2026-10-13T00:00:00"/>
    <m/>
    <s v="TAT BOGOTA MONTEVIDEO-H5226"/>
    <n v="2110202"/>
    <s v="H5226"/>
    <n v="0"/>
    <m/>
    <x v="24"/>
    <x v="3"/>
    <x v="6"/>
    <x v="3"/>
    <s v="CENTRO ORIENTE"/>
    <s v="SANTANDER"/>
    <n v="0"/>
    <s v="VEHICULOS"/>
    <x v="3"/>
  </r>
  <r>
    <n v="2110217"/>
    <s v="HUEVO XL X 30 CARTON VERDE AMARRADO CON ETIQUETA CANASTA"/>
    <s v="UN"/>
    <n v="630"/>
    <n v="0"/>
    <s v="S"/>
    <s v="IV82"/>
    <n v="0"/>
    <n v="560"/>
    <s v="HU"/>
    <s v="HUEVO COMERCIAL"/>
    <n v="393.89"/>
    <d v="2026-10-13T00:00:00"/>
    <n v="0"/>
    <s v="TAT BOGOTA MONTEVIDEO-H5226"/>
    <n v="2110217"/>
    <s v="H5226"/>
    <n v="0"/>
    <m/>
    <x v="24"/>
    <x v="3"/>
    <x v="6"/>
    <x v="2"/>
    <s v="CENTRO ORIENTE"/>
    <s v="SANTANDER"/>
    <n v="0"/>
    <s v="VEHICULOS"/>
    <x v="3"/>
  </r>
  <r>
    <n v="2110302"/>
    <s v="HUEVO L X 30 CARTON VERDE CANASTA"/>
    <s v="UN"/>
    <n v="1644"/>
    <n v="0"/>
    <s v="S"/>
    <s v="IV82"/>
    <n v="0"/>
    <n v="500"/>
    <s v="HU"/>
    <s v="HUEVO COMERCIAL"/>
    <n v="363.24910794196001"/>
    <d v="2026-10-13T00:00:00"/>
    <m/>
    <s v="TAT BOGOTA MONTEVIDEO-H5226"/>
    <n v="2110302"/>
    <s v="H5226"/>
    <n v="0"/>
    <m/>
    <x v="24"/>
    <x v="3"/>
    <x v="8"/>
    <x v="3"/>
    <s v="CENTRO ORIENTE"/>
    <s v="SANTANDER"/>
    <n v="0"/>
    <s v="VEHICULOS"/>
    <x v="3"/>
  </r>
  <r>
    <n v="2110317"/>
    <s v="HUEVO L X 30 CARTON VERDE AMARRADO CON ETIQUETA CANASTA"/>
    <s v="UN"/>
    <n v="60"/>
    <n v="0"/>
    <s v="S"/>
    <s v="IV82"/>
    <n v="0"/>
    <n v="510"/>
    <s v="HU"/>
    <s v="HUEVO COMERCIAL"/>
    <n v="362.98"/>
    <d v="2026-10-09T00:00:00"/>
    <n v="0"/>
    <s v="TAT BOGOTA MONTEVIDEO-H5226"/>
    <n v="2110317"/>
    <s v="H5226"/>
    <n v="0"/>
    <m/>
    <x v="24"/>
    <x v="3"/>
    <x v="8"/>
    <x v="2"/>
    <s v="CENTRO ORIENTE"/>
    <s v="SANTANDER"/>
    <n v="0"/>
    <s v="VEHICULOS"/>
    <x v="3"/>
  </r>
  <r>
    <n v="2110402"/>
    <s v="HUEVO M X 30 CARTON VERDE CANASTA"/>
    <s v="UN"/>
    <n v="420"/>
    <n v="0"/>
    <s v="S"/>
    <s v="IV82"/>
    <n v="0"/>
    <n v="480"/>
    <s v="HU"/>
    <s v="HUEVO COMERCIAL"/>
    <n v="349.55002412280697"/>
    <d v="2026-10-10T00:00:00"/>
    <m/>
    <s v="TAT BOGOTA MONTEVIDEO-H5226"/>
    <n v="2110402"/>
    <s v="H5226"/>
    <n v="0"/>
    <m/>
    <x v="24"/>
    <x v="3"/>
    <x v="9"/>
    <x v="3"/>
    <s v="CENTRO ORIENTE"/>
    <s v="SANTANDER"/>
    <n v="0"/>
    <s v="VEHICULOS"/>
    <x v="3"/>
  </r>
  <r>
    <n v="112271"/>
    <s v="HUEVO XL X 15 PET CAJA X 300 - TAT"/>
    <s v="UN"/>
    <n v="300"/>
    <n v="0"/>
    <s v="S"/>
    <s v="IV82"/>
    <n v="0"/>
    <n v="630"/>
    <s v="HU"/>
    <s v="HUEVO COMERCIAL"/>
    <n v="589.67999999999995"/>
    <d v="2026-10-12T00:00:00"/>
    <n v="0"/>
    <s v="TAT BOGOTA MONTEVIDEO-H5227"/>
    <n v="112271"/>
    <s v="H5227"/>
    <n v="0"/>
    <m/>
    <x v="24"/>
    <x v="3"/>
    <x v="6"/>
    <x v="2"/>
    <s v="CENTRO ORIENTE"/>
    <s v="SANTANDER"/>
    <n v="0"/>
    <s v="VEHICULOS"/>
    <x v="3"/>
  </r>
  <r>
    <n v="152384"/>
    <s v="HUEVO L X 15 PAGUE 14 PET CAJA X 300."/>
    <s v="UN"/>
    <n v="300"/>
    <n v="0"/>
    <s v="S"/>
    <s v="IV82"/>
    <n v="0"/>
    <n v="560"/>
    <s v="HU"/>
    <s v="HUEVO COMERCIAL"/>
    <n v="504.4"/>
    <d v="2026-10-12T00:00:00"/>
    <m/>
    <s v="TAT BOGOTA MONTEVIDEO-H5227"/>
    <n v="152384"/>
    <s v="H5227"/>
    <n v="0"/>
    <m/>
    <x v="24"/>
    <x v="3"/>
    <x v="8"/>
    <x v="2"/>
    <s v="CENTRO ORIENTE"/>
    <s v="SANTANDER"/>
    <n v="0"/>
    <s v="VEHICULOS"/>
    <x v="3"/>
  </r>
  <r>
    <n v="2010102"/>
    <s v="HUEVO YUMBO X20 CARTON VERDE CANASTA."/>
    <s v="UN"/>
    <n v="733"/>
    <n v="0"/>
    <s v="S"/>
    <s v="IV82"/>
    <n v="0"/>
    <n v="610"/>
    <s v="HU"/>
    <s v="HUEVO COMERCIAL"/>
    <n v="629.67999999999995"/>
    <d v="2026-10-13T00:00:00"/>
    <m/>
    <s v="TAT BOGOTA MONTEVIDEO-H5227"/>
    <n v="2010102"/>
    <s v="H5227"/>
    <n v="0"/>
    <m/>
    <x v="24"/>
    <x v="3"/>
    <x v="7"/>
    <x v="3"/>
    <s v="CENTRO ORIENTE"/>
    <s v="SANTANDER"/>
    <n v="0"/>
    <s v="VEHICULOS"/>
    <x v="3"/>
  </r>
  <r>
    <n v="2110202"/>
    <s v="HUEVO XL X 30 CARTON VERDE CANASTA"/>
    <s v="UN"/>
    <n v="3318"/>
    <n v="0"/>
    <s v="S"/>
    <s v="IV82"/>
    <n v="0"/>
    <n v="550"/>
    <s v="HU"/>
    <s v="HUEVO COMERCIAL"/>
    <n v="394.25916729460852"/>
    <d v="2026-10-12T00:00:00"/>
    <m/>
    <s v="TAT BOGOTA MONTEVIDEO-H5227"/>
    <n v="2110202"/>
    <s v="H5227"/>
    <n v="0"/>
    <m/>
    <x v="24"/>
    <x v="3"/>
    <x v="6"/>
    <x v="3"/>
    <s v="CENTRO ORIENTE"/>
    <s v="SANTANDER"/>
    <n v="0"/>
    <s v="VEHICULOS"/>
    <x v="3"/>
  </r>
  <r>
    <n v="2110302"/>
    <s v="HUEVO L X 30 CARTON VERDE CANASTA"/>
    <s v="UN"/>
    <n v="5475"/>
    <n v="0"/>
    <s v="S"/>
    <s v="IV82"/>
    <n v="0"/>
    <n v="500"/>
    <s v="HU"/>
    <s v="HUEVO COMERCIAL"/>
    <n v="363.24448117577379"/>
    <d v="2026-10-13T00:00:00"/>
    <m/>
    <s v="TAT BOGOTA MONTEVIDEO-H5227"/>
    <n v="2110302"/>
    <s v="H5227"/>
    <n v="0"/>
    <m/>
    <x v="24"/>
    <x v="3"/>
    <x v="8"/>
    <x v="3"/>
    <s v="CENTRO ORIENTE"/>
    <s v="SANTANDER"/>
    <n v="0"/>
    <s v="VEHICULOS"/>
    <x v="3"/>
  </r>
  <r>
    <n v="2112207"/>
    <s v="HUEVO XL X 15 PET CANASTA"/>
    <s v="UN"/>
    <n v="375"/>
    <n v="0"/>
    <s v="S"/>
    <s v="IV82"/>
    <n v="0"/>
    <n v="640"/>
    <s v="HU"/>
    <s v="HUEVO COMERCIAL"/>
    <n v="599.67999999999995"/>
    <d v="2026-10-12T00:00:00"/>
    <m/>
    <s v="TAT BOGOTA MONTEVIDEO-H5227"/>
    <n v="2112207"/>
    <s v="H5227"/>
    <n v="0"/>
    <m/>
    <x v="24"/>
    <x v="3"/>
    <x v="6"/>
    <x v="2"/>
    <s v="CENTRO ORIENTE"/>
    <s v="SANTANDER"/>
    <s v="TAT"/>
    <s v="VEHICULOS"/>
    <x v="3"/>
  </r>
  <r>
    <n v="2152388"/>
    <s v="HUEVO L X 15 PAGUE 14 PET EN CANASTA."/>
    <s v="UN"/>
    <n v="255"/>
    <n v="0"/>
    <s v="S"/>
    <s v="IV82"/>
    <n v="0"/>
    <n v="570"/>
    <s v="HU"/>
    <s v="HUEVO COMERCIAL"/>
    <n v="538.38"/>
    <d v="2026-10-12T00:00:00"/>
    <m/>
    <s v="TAT BOGOTA MONTEVIDEO-H5227"/>
    <n v="2152388"/>
    <s v="H5227"/>
    <n v="0"/>
    <m/>
    <x v="24"/>
    <x v="3"/>
    <x v="8"/>
    <x v="2"/>
    <s v="CENTRO ORIENTE"/>
    <s v="SANTANDER"/>
    <n v="0"/>
    <s v="VEHICULOS"/>
    <x v="3"/>
  </r>
  <r>
    <n v="112271"/>
    <s v="HUEVO XL X 15 PET CAJA X 300 - TAT"/>
    <s v="UN"/>
    <n v="45"/>
    <n v="0"/>
    <s v="S"/>
    <s v="IV82"/>
    <n v="0"/>
    <n v="630"/>
    <s v="HU"/>
    <s v="HUEVO COMERCIAL"/>
    <n v="589.68000000015672"/>
    <d v="2026-10-12T00:00:00"/>
    <n v="0"/>
    <s v="TAT BOGOTA MONTEVIDEO-H5228"/>
    <n v="112271"/>
    <s v="H5228"/>
    <n v="0"/>
    <m/>
    <x v="24"/>
    <x v="3"/>
    <x v="6"/>
    <x v="2"/>
    <s v="CENTRO ORIENTE"/>
    <s v="SANTANDER"/>
    <n v="0"/>
    <s v="VEHICULOS"/>
    <x v="3"/>
  </r>
  <r>
    <n v="152384"/>
    <s v="HUEVO L X 15 PAGUE 14 PET CAJA X 300."/>
    <s v="UN"/>
    <n v="45"/>
    <n v="0"/>
    <s v="S"/>
    <s v="IV82"/>
    <n v="0"/>
    <n v="560"/>
    <s v="HU"/>
    <s v="HUEVO COMERCIAL"/>
    <n v="504.4"/>
    <d v="2026-10-12T00:00:00"/>
    <m/>
    <s v="TAT BOGOTA MONTEVIDEO-H5228"/>
    <n v="152384"/>
    <s v="H5228"/>
    <n v="0"/>
    <m/>
    <x v="24"/>
    <x v="3"/>
    <x v="8"/>
    <x v="2"/>
    <s v="CENTRO ORIENTE"/>
    <s v="SANTANDER"/>
    <n v="0"/>
    <s v="VEHICULOS"/>
    <x v="3"/>
  </r>
  <r>
    <n v="2110202"/>
    <s v="HUEVO XL X 30 CARTON VERDE CANASTA"/>
    <s v="UN"/>
    <n v="1849"/>
    <n v="0"/>
    <s v="S"/>
    <s v="IV82"/>
    <n v="0"/>
    <n v="550"/>
    <s v="HU"/>
    <s v="HUEVO COMERCIAL"/>
    <n v="394.25918177798633"/>
    <d v="2026-10-12T00:00:00"/>
    <m/>
    <s v="TAT BOGOTA MONTEVIDEO-H5228"/>
    <n v="2110202"/>
    <s v="H5228"/>
    <n v="0"/>
    <m/>
    <x v="24"/>
    <x v="3"/>
    <x v="6"/>
    <x v="3"/>
    <s v="CENTRO ORIENTE"/>
    <s v="SANTANDER"/>
    <n v="0"/>
    <s v="VEHICULOS"/>
    <x v="3"/>
  </r>
  <r>
    <n v="2110217"/>
    <s v="HUEVO XL X 30 CARTON VERDE AMARRADO CON ETIQUETA CANASTA"/>
    <s v="UN"/>
    <n v="450"/>
    <n v="0"/>
    <s v="S"/>
    <s v="IV82"/>
    <n v="0"/>
    <n v="560"/>
    <s v="HU"/>
    <s v="HUEVO COMERCIAL"/>
    <n v="393.89"/>
    <d v="2026-10-12T00:00:00"/>
    <n v="0"/>
    <s v="TAT BOGOTA MONTEVIDEO-H5228"/>
    <n v="2110217"/>
    <s v="H5228"/>
    <n v="0"/>
    <m/>
    <x v="24"/>
    <x v="3"/>
    <x v="6"/>
    <x v="2"/>
    <s v="CENTRO ORIENTE"/>
    <s v="SANTANDER"/>
    <n v="0"/>
    <s v="VEHICULOS"/>
    <x v="3"/>
  </r>
  <r>
    <n v="2110302"/>
    <s v="HUEVO L X 30 CARTON VERDE CANASTA"/>
    <s v="UN"/>
    <n v="6203"/>
    <n v="0"/>
    <s v="S"/>
    <s v="IV82"/>
    <n v="0"/>
    <n v="500"/>
    <s v="HU"/>
    <s v="HUEVO COMERCIAL"/>
    <n v="363.24838536152492"/>
    <d v="2026-10-13T00:00:00"/>
    <m/>
    <s v="TAT BOGOTA MONTEVIDEO-H5228"/>
    <n v="2110302"/>
    <s v="H5228"/>
    <n v="0"/>
    <m/>
    <x v="24"/>
    <x v="3"/>
    <x v="8"/>
    <x v="3"/>
    <s v="CENTRO ORIENTE"/>
    <s v="SANTANDER"/>
    <n v="0"/>
    <s v="VEHICULOS"/>
    <x v="3"/>
  </r>
  <r>
    <n v="152384"/>
    <s v="HUEVO L X 15 PAGUE 14 PET CAJA X 300."/>
    <s v="UN"/>
    <n v="255"/>
    <n v="0"/>
    <s v="S"/>
    <s v="IV82"/>
    <n v="0"/>
    <n v="560"/>
    <s v="HU"/>
    <s v="HUEVO COMERCIAL"/>
    <n v="504.4"/>
    <d v="2026-10-10T00:00:00"/>
    <m/>
    <s v="TAT BOGOTA MONTEVIDEO-H5229"/>
    <n v="152384"/>
    <s v="H5229"/>
    <n v="0"/>
    <m/>
    <x v="24"/>
    <x v="3"/>
    <x v="8"/>
    <x v="2"/>
    <s v="CENTRO ORIENTE"/>
    <s v="SANTANDER"/>
    <n v="0"/>
    <s v="VEHICULOS"/>
    <x v="3"/>
  </r>
  <r>
    <n v="2010102"/>
    <s v="HUEVO YUMBO X20 CARTON VERDE CANASTA."/>
    <s v="UN"/>
    <n v="305"/>
    <n v="0"/>
    <s v="S"/>
    <s v="IV82"/>
    <n v="0"/>
    <n v="610"/>
    <s v="HU"/>
    <s v="HUEVO COMERCIAL"/>
    <n v="629.67999999999995"/>
    <d v="2026-10-10T00:00:00"/>
    <m/>
    <s v="TAT BOGOTA MONTEVIDEO-H5229"/>
    <n v="2010102"/>
    <s v="H5229"/>
    <n v="0"/>
    <m/>
    <x v="24"/>
    <x v="3"/>
    <x v="7"/>
    <x v="3"/>
    <s v="CENTRO ORIENTE"/>
    <s v="SANTANDER"/>
    <n v="0"/>
    <s v="VEHICULOS"/>
    <x v="3"/>
  </r>
  <r>
    <n v="2110202"/>
    <s v="HUEVO XL X 30 CARTON VERDE CANASTA"/>
    <s v="UN"/>
    <n v="3250"/>
    <n v="0"/>
    <s v="S"/>
    <s v="IV82"/>
    <n v="0"/>
    <n v="550"/>
    <s v="HU"/>
    <s v="HUEVO COMERCIAL"/>
    <n v="394.2576862317444"/>
    <d v="2026-10-10T00:00:00"/>
    <m/>
    <s v="TAT BOGOTA MONTEVIDEO-H5229"/>
    <n v="2110202"/>
    <s v="H5229"/>
    <n v="0"/>
    <m/>
    <x v="24"/>
    <x v="3"/>
    <x v="6"/>
    <x v="3"/>
    <s v="CENTRO ORIENTE"/>
    <s v="SANTANDER"/>
    <n v="0"/>
    <s v="VEHICULOS"/>
    <x v="3"/>
  </r>
  <r>
    <n v="2110302"/>
    <s v="HUEVO L X 30 CARTON VERDE CANASTA"/>
    <s v="UN"/>
    <n v="6330"/>
    <n v="0"/>
    <s v="S"/>
    <s v="IV82"/>
    <n v="0"/>
    <n v="500"/>
    <s v="HU"/>
    <s v="HUEVO COMERCIAL"/>
    <n v="363.25159886029678"/>
    <d v="2026-10-10T00:00:00"/>
    <m/>
    <s v="TAT BOGOTA MONTEVIDEO-H5229"/>
    <n v="2110302"/>
    <s v="H5229"/>
    <n v="0"/>
    <m/>
    <x v="24"/>
    <x v="3"/>
    <x v="8"/>
    <x v="3"/>
    <s v="CENTRO ORIENTE"/>
    <s v="SANTANDER"/>
    <n v="0"/>
    <s v="VEHICULOS"/>
    <x v="3"/>
  </r>
  <r>
    <n v="2110402"/>
    <s v="HUEVO M X 30 CARTON VERDE CANASTA"/>
    <s v="UN"/>
    <n v="795"/>
    <n v="0"/>
    <s v="S"/>
    <s v="IV82"/>
    <n v="0"/>
    <n v="480"/>
    <s v="HU"/>
    <s v="HUEVO COMERCIAL"/>
    <n v="349.55002088731618"/>
    <d v="2026-10-09T00:00:00"/>
    <m/>
    <s v="TAT BOGOTA MONTEVIDEO-H5229"/>
    <n v="2110402"/>
    <s v="H5229"/>
    <n v="0"/>
    <m/>
    <x v="24"/>
    <x v="3"/>
    <x v="9"/>
    <x v="3"/>
    <s v="CENTRO ORIENTE"/>
    <s v="SANTANDER"/>
    <n v="0"/>
    <s v="VEHICULOS"/>
    <x v="3"/>
  </r>
  <r>
    <n v="112271"/>
    <s v="HUEVO XL X 15 PET CAJA X 300 - TAT"/>
    <s v="UN"/>
    <n v="315"/>
    <n v="0"/>
    <s v="S"/>
    <s v="IV82"/>
    <n v="0"/>
    <n v="630"/>
    <s v="HU"/>
    <s v="HUEVO COMERCIAL"/>
    <n v="589.67999999999995"/>
    <d v="2026-10-10T00:00:00"/>
    <n v="0"/>
    <s v="TAT BOGOTA MONTEVIDEO-H5230"/>
    <n v="112271"/>
    <s v="H5230"/>
    <n v="0"/>
    <m/>
    <x v="24"/>
    <x v="3"/>
    <x v="6"/>
    <x v="2"/>
    <s v="CENTRO ORIENTE"/>
    <s v="SANTANDER"/>
    <n v="0"/>
    <s v="VEHICULOS"/>
    <x v="3"/>
  </r>
  <r>
    <n v="152384"/>
    <s v="HUEVO L X 15 PAGUE 14 PET CAJA X 300."/>
    <s v="UN"/>
    <n v="390"/>
    <n v="0"/>
    <s v="S"/>
    <s v="IV82"/>
    <n v="0"/>
    <n v="560"/>
    <s v="HU"/>
    <s v="HUEVO COMERCIAL"/>
    <n v="504.4"/>
    <d v="2026-10-12T00:00:00"/>
    <m/>
    <s v="TAT BOGOTA MONTEVIDEO-H5230"/>
    <n v="152384"/>
    <s v="H5230"/>
    <n v="0"/>
    <m/>
    <x v="24"/>
    <x v="3"/>
    <x v="8"/>
    <x v="2"/>
    <s v="CENTRO ORIENTE"/>
    <s v="SANTANDER"/>
    <n v="0"/>
    <s v="VEHICULOS"/>
    <x v="3"/>
  </r>
  <r>
    <n v="2010102"/>
    <s v="HUEVO YUMBO X20 CARTON VERDE CANASTA."/>
    <s v="UN"/>
    <n v="580"/>
    <n v="0"/>
    <s v="S"/>
    <s v="IV82"/>
    <n v="0"/>
    <n v="610"/>
    <s v="HU"/>
    <s v="HUEVO COMERCIAL"/>
    <n v="629.67999999999995"/>
    <d v="2026-10-13T00:00:00"/>
    <m/>
    <s v="TAT BOGOTA MONTEVIDEO-H5230"/>
    <n v="2010102"/>
    <s v="H5230"/>
    <n v="0"/>
    <m/>
    <x v="24"/>
    <x v="3"/>
    <x v="7"/>
    <x v="3"/>
    <s v="CENTRO ORIENTE"/>
    <s v="SANTANDER"/>
    <n v="0"/>
    <s v="VEHICULOS"/>
    <x v="3"/>
  </r>
  <r>
    <n v="2110202"/>
    <s v="HUEVO XL X 30 CARTON VERDE CANASTA"/>
    <s v="UN"/>
    <n v="6060"/>
    <n v="0"/>
    <s v="S"/>
    <s v="IV82"/>
    <n v="0"/>
    <n v="550"/>
    <s v="HU"/>
    <s v="HUEVO COMERCIAL"/>
    <n v="394.25932604975247"/>
    <d v="2026-10-13T00:00:00"/>
    <m/>
    <s v="TAT BOGOTA MONTEVIDEO-H5230"/>
    <n v="2110202"/>
    <s v="H5230"/>
    <n v="0"/>
    <m/>
    <x v="24"/>
    <x v="3"/>
    <x v="6"/>
    <x v="3"/>
    <s v="CENTRO ORIENTE"/>
    <s v="SANTANDER"/>
    <n v="0"/>
    <s v="VEHICULOS"/>
    <x v="3"/>
  </r>
  <r>
    <n v="2110217"/>
    <s v="HUEVO XL X 30 CARTON VERDE AMARRADO CON ETIQUETA CANASTA"/>
    <s v="UN"/>
    <n v="360"/>
    <n v="0"/>
    <s v="S"/>
    <s v="IV82"/>
    <n v="0"/>
    <n v="560"/>
    <s v="HU"/>
    <s v="HUEVO COMERCIAL"/>
    <n v="393.89"/>
    <d v="2026-10-10T00:00:00"/>
    <n v="0"/>
    <s v="TAT BOGOTA MONTEVIDEO-H5230"/>
    <n v="2110217"/>
    <s v="H5230"/>
    <n v="0"/>
    <m/>
    <x v="24"/>
    <x v="3"/>
    <x v="6"/>
    <x v="2"/>
    <s v="CENTRO ORIENTE"/>
    <s v="SANTANDER"/>
    <n v="0"/>
    <s v="VEHICULOS"/>
    <x v="3"/>
  </r>
  <r>
    <n v="2110302"/>
    <s v="HUEVO L X 30 CARTON VERDE CANASTA"/>
    <s v="UN"/>
    <n v="4860"/>
    <n v="0"/>
    <s v="S"/>
    <s v="IV82"/>
    <n v="0"/>
    <n v="500"/>
    <s v="HU"/>
    <s v="HUEVO COMERCIAL"/>
    <n v="363.24212504581612"/>
    <d v="2026-10-12T00:00:00"/>
    <m/>
    <s v="TAT BOGOTA MONTEVIDEO-H5230"/>
    <n v="2110302"/>
    <s v="H5230"/>
    <n v="0"/>
    <m/>
    <x v="24"/>
    <x v="3"/>
    <x v="8"/>
    <x v="3"/>
    <s v="CENTRO ORIENTE"/>
    <s v="SANTANDER"/>
    <n v="0"/>
    <s v="VEHICULOS"/>
    <x v="3"/>
  </r>
  <r>
    <n v="2110317"/>
    <s v="HUEVO L X 30 CARTON VERDE AMARRADO CON ETIQUETA CANASTA"/>
    <s v="UN"/>
    <n v="330"/>
    <n v="0"/>
    <s v="S"/>
    <s v="IV82"/>
    <n v="0"/>
    <n v="510"/>
    <s v="HU"/>
    <s v="HUEVO COMERCIAL"/>
    <n v="362.98"/>
    <d v="2026-10-12T00:00:00"/>
    <n v="0"/>
    <s v="TAT BOGOTA MONTEVIDEO-H5230"/>
    <n v="2110317"/>
    <s v="H5230"/>
    <n v="0"/>
    <m/>
    <x v="24"/>
    <x v="3"/>
    <x v="8"/>
    <x v="2"/>
    <s v="CENTRO ORIENTE"/>
    <s v="SANTANDER"/>
    <n v="0"/>
    <s v="VEHICULOS"/>
    <x v="3"/>
  </r>
  <r>
    <n v="152384"/>
    <s v="HUEVO L X 15 PAGUE 14 PET CAJA X 300."/>
    <s v="UN"/>
    <n v="600"/>
    <n v="0"/>
    <s v="S"/>
    <s v="IV82"/>
    <n v="0"/>
    <n v="560"/>
    <s v="HU"/>
    <s v="HUEVO COMERCIAL"/>
    <n v="504.4"/>
    <d v="2026-10-10T00:00:00"/>
    <m/>
    <s v="TAT BOGOTA MONTEVIDEO-H5231"/>
    <n v="152384"/>
    <s v="H5231"/>
    <n v="0"/>
    <m/>
    <x v="24"/>
    <x v="3"/>
    <x v="8"/>
    <x v="2"/>
    <s v="CENTRO ORIENTE"/>
    <s v="SANTANDER"/>
    <n v="0"/>
    <s v="VEHICULOS"/>
    <x v="3"/>
  </r>
  <r>
    <n v="2010102"/>
    <s v="HUEVO YUMBO X20 CARTON VERDE CANASTA."/>
    <s v="UN"/>
    <n v="240"/>
    <n v="0"/>
    <s v="S"/>
    <s v="IV82"/>
    <n v="0"/>
    <n v="610"/>
    <s v="HU"/>
    <s v="HUEVO COMERCIAL"/>
    <n v="629.67999999999995"/>
    <d v="2026-10-12T00:00:00"/>
    <m/>
    <s v="TAT BOGOTA MONTEVIDEO-H5231"/>
    <n v="2010102"/>
    <s v="H5231"/>
    <n v="0"/>
    <m/>
    <x v="24"/>
    <x v="3"/>
    <x v="7"/>
    <x v="3"/>
    <s v="CENTRO ORIENTE"/>
    <s v="SANTANDER"/>
    <n v="0"/>
    <s v="VEHICULOS"/>
    <x v="3"/>
  </r>
  <r>
    <n v="2110202"/>
    <s v="HUEVO XL X 30 CARTON VERDE CANASTA"/>
    <s v="UN"/>
    <n v="5700"/>
    <n v="0"/>
    <s v="S"/>
    <s v="IV82"/>
    <n v="0"/>
    <n v="550"/>
    <s v="HU"/>
    <s v="HUEVO COMERCIAL"/>
    <n v="394.25912991657378"/>
    <d v="2026-10-12T00:00:00"/>
    <m/>
    <s v="TAT BOGOTA MONTEVIDEO-H5231"/>
    <n v="2110202"/>
    <s v="H5231"/>
    <n v="0"/>
    <m/>
    <x v="24"/>
    <x v="3"/>
    <x v="6"/>
    <x v="3"/>
    <s v="CENTRO ORIENTE"/>
    <s v="SANTANDER"/>
    <n v="0"/>
    <s v="VEHICULOS"/>
    <x v="3"/>
  </r>
  <r>
    <n v="2110217"/>
    <s v="HUEVO XL X 30 CARTON VERDE AMARRADO CON ETIQUETA CANASTA"/>
    <s v="UN"/>
    <n v="1170"/>
    <n v="0"/>
    <s v="S"/>
    <s v="IV82"/>
    <n v="0"/>
    <n v="560"/>
    <s v="HU"/>
    <s v="HUEVO COMERCIAL"/>
    <n v="393.89"/>
    <d v="2026-10-09T00:00:00"/>
    <n v="0"/>
    <s v="TAT BOGOTA MONTEVIDEO-H5231"/>
    <n v="2110217"/>
    <s v="H5231"/>
    <n v="0"/>
    <m/>
    <x v="24"/>
    <x v="3"/>
    <x v="6"/>
    <x v="2"/>
    <s v="CENTRO ORIENTE"/>
    <s v="SANTANDER"/>
    <n v="0"/>
    <s v="VEHICULOS"/>
    <x v="3"/>
  </r>
  <r>
    <n v="2110302"/>
    <s v="HUEVO L X 30 CARTON VERDE CANASTA"/>
    <s v="UN"/>
    <n v="8318"/>
    <n v="0"/>
    <s v="S"/>
    <s v="IV82"/>
    <n v="0"/>
    <n v="500"/>
    <s v="HU"/>
    <s v="HUEVO COMERCIAL"/>
    <n v="363.24840744491979"/>
    <d v="2026-10-12T00:00:00"/>
    <m/>
    <s v="TAT BOGOTA MONTEVIDEO-H5231"/>
    <n v="2110302"/>
    <s v="H5231"/>
    <n v="0"/>
    <m/>
    <x v="24"/>
    <x v="3"/>
    <x v="8"/>
    <x v="3"/>
    <s v="CENTRO ORIENTE"/>
    <s v="SANTANDER"/>
    <n v="0"/>
    <s v="VEHICULOS"/>
    <x v="3"/>
  </r>
  <r>
    <n v="2110317"/>
    <s v="HUEVO L X 30 CARTON VERDE AMARRADO CON ETIQUETA CANASTA"/>
    <s v="UN"/>
    <n v="360"/>
    <n v="0"/>
    <s v="S"/>
    <s v="IV82"/>
    <n v="0"/>
    <n v="510"/>
    <s v="HU"/>
    <s v="HUEVO COMERCIAL"/>
    <n v="362.98"/>
    <d v="2026-10-12T00:00:00"/>
    <n v="0"/>
    <s v="TAT BOGOTA MONTEVIDEO-H5231"/>
    <n v="2110317"/>
    <s v="H5231"/>
    <n v="0"/>
    <m/>
    <x v="24"/>
    <x v="3"/>
    <x v="8"/>
    <x v="2"/>
    <s v="CENTRO ORIENTE"/>
    <s v="SANTANDER"/>
    <n v="0"/>
    <s v="VEHICULOS"/>
    <x v="3"/>
  </r>
  <r>
    <n v="2110402"/>
    <s v="HUEVO M X 30 CARTON VERDE CANASTA"/>
    <s v="UN"/>
    <n v="590"/>
    <n v="0"/>
    <s v="S"/>
    <s v="IV82"/>
    <n v="0"/>
    <n v="480"/>
    <s v="HU"/>
    <s v="HUEVO COMERCIAL"/>
    <n v="349.5500296413212"/>
    <d v="2026-10-12T00:00:00"/>
    <m/>
    <s v="TAT BOGOTA MONTEVIDEO-H5231"/>
    <n v="2110402"/>
    <s v="H5231"/>
    <n v="0"/>
    <m/>
    <x v="24"/>
    <x v="3"/>
    <x v="9"/>
    <x v="3"/>
    <s v="CENTRO ORIENTE"/>
    <s v="SANTANDER"/>
    <n v="0"/>
    <s v="VEHICULOS"/>
    <x v="3"/>
  </r>
  <r>
    <n v="2112207"/>
    <s v="HUEVO XL X 15 PET CANASTA"/>
    <s v="UN"/>
    <n v="225"/>
    <n v="0"/>
    <s v="S"/>
    <s v="IV82"/>
    <n v="0"/>
    <n v="640"/>
    <s v="HU"/>
    <s v="HUEVO COMERCIAL"/>
    <n v="599.67999999999995"/>
    <d v="2026-10-12T00:00:00"/>
    <m/>
    <s v="TAT BOGOTA MONTEVIDEO-H5231"/>
    <n v="2112207"/>
    <s v="H5231"/>
    <n v="0"/>
    <m/>
    <x v="24"/>
    <x v="3"/>
    <x v="6"/>
    <x v="2"/>
    <s v="CENTRO ORIENTE"/>
    <s v="SANTANDER"/>
    <s v="TAT"/>
    <s v="VEHICULOS"/>
    <x v="3"/>
  </r>
  <r>
    <n v="152384"/>
    <s v="HUEVO L X 15 PAGUE 14 PET CAJA X 300."/>
    <s v="UN"/>
    <n v="735"/>
    <n v="0"/>
    <s v="S"/>
    <s v="IV82"/>
    <n v="0"/>
    <n v="560"/>
    <s v="HU"/>
    <s v="HUEVO COMERCIAL"/>
    <n v="504.4"/>
    <d v="2026-10-12T00:00:00"/>
    <m/>
    <s v="TAT BOGOTA MONTEVIDEO-H5232"/>
    <n v="152384"/>
    <s v="H5232"/>
    <n v="0"/>
    <m/>
    <x v="24"/>
    <x v="3"/>
    <x v="8"/>
    <x v="2"/>
    <s v="CENTRO ORIENTE"/>
    <s v="SANTANDER"/>
    <n v="0"/>
    <s v="VEHICULOS"/>
    <x v="3"/>
  </r>
  <r>
    <n v="2010102"/>
    <s v="HUEVO YUMBO X20 CARTON VERDE CANASTA."/>
    <s v="UN"/>
    <n v="580"/>
    <n v="0"/>
    <s v="S"/>
    <s v="IV82"/>
    <n v="0"/>
    <n v="610"/>
    <s v="HU"/>
    <s v="HUEVO COMERCIAL"/>
    <n v="629.67999999999995"/>
    <d v="2026-10-09T00:00:00"/>
    <m/>
    <s v="TAT BOGOTA MONTEVIDEO-H5232"/>
    <n v="2010102"/>
    <s v="H5232"/>
    <n v="0"/>
    <m/>
    <x v="24"/>
    <x v="3"/>
    <x v="7"/>
    <x v="3"/>
    <s v="CENTRO ORIENTE"/>
    <s v="SANTANDER"/>
    <n v="0"/>
    <s v="VEHICULOS"/>
    <x v="3"/>
  </r>
  <r>
    <n v="2110202"/>
    <s v="HUEVO XL X 30 CARTON VERDE CANASTA"/>
    <s v="UN"/>
    <n v="5580"/>
    <n v="0"/>
    <s v="S"/>
    <s v="IV82"/>
    <n v="0"/>
    <n v="550"/>
    <s v="HU"/>
    <s v="HUEVO COMERCIAL"/>
    <n v="394.25695527734098"/>
    <d v="2026-10-13T00:00:00"/>
    <m/>
    <s v="TAT BOGOTA MONTEVIDEO-H5232"/>
    <n v="2110202"/>
    <s v="H5232"/>
    <n v="0"/>
    <m/>
    <x v="24"/>
    <x v="3"/>
    <x v="6"/>
    <x v="3"/>
    <s v="CENTRO ORIENTE"/>
    <s v="SANTANDER"/>
    <n v="0"/>
    <s v="VEHICULOS"/>
    <x v="3"/>
  </r>
  <r>
    <n v="2110302"/>
    <s v="HUEVO L X 30 CARTON VERDE CANASTA"/>
    <s v="UN"/>
    <n v="5006"/>
    <n v="0"/>
    <s v="S"/>
    <s v="IV82"/>
    <n v="0"/>
    <n v="500"/>
    <s v="HU"/>
    <s v="HUEVO COMERCIAL"/>
    <n v="363.25263056155001"/>
    <d v="2026-10-12T00:00:00"/>
    <m/>
    <s v="TAT BOGOTA MONTEVIDEO-H5232"/>
    <n v="2110302"/>
    <s v="H5232"/>
    <n v="0"/>
    <m/>
    <x v="24"/>
    <x v="3"/>
    <x v="8"/>
    <x v="3"/>
    <s v="CENTRO ORIENTE"/>
    <s v="SANTANDER"/>
    <n v="0"/>
    <s v="VEHICULOS"/>
    <x v="3"/>
  </r>
  <r>
    <n v="152384"/>
    <s v="HUEVO L X 15 PAGUE 14 PET CAJA X 300."/>
    <s v="UN"/>
    <n v="450"/>
    <n v="0"/>
    <s v="S"/>
    <s v="IV82"/>
    <n v="0"/>
    <n v="560"/>
    <s v="HU"/>
    <s v="HUEVO COMERCIAL"/>
    <n v="504.4"/>
    <d v="2026-10-12T00:00:00"/>
    <m/>
    <s v="TAT BOGOTA MONTEVIDEO-H5233"/>
    <n v="152384"/>
    <s v="H5233"/>
    <n v="0"/>
    <m/>
    <x v="24"/>
    <x v="3"/>
    <x v="8"/>
    <x v="2"/>
    <s v="CENTRO ORIENTE"/>
    <s v="SANTANDER"/>
    <n v="0"/>
    <s v="VEHICULOS"/>
    <x v="3"/>
  </r>
  <r>
    <n v="2010102"/>
    <s v="HUEVO YUMBO X20 CARTON VERDE CANASTA."/>
    <s v="UN"/>
    <n v="120"/>
    <n v="0"/>
    <s v="S"/>
    <s v="IV82"/>
    <n v="0"/>
    <n v="610"/>
    <s v="HU"/>
    <s v="HUEVO COMERCIAL"/>
    <n v="629.67999999999995"/>
    <d v="2026-10-13T00:00:00"/>
    <m/>
    <s v="TAT BOGOTA MONTEVIDEO-H5233"/>
    <n v="2010102"/>
    <s v="H5233"/>
    <n v="0"/>
    <m/>
    <x v="24"/>
    <x v="3"/>
    <x v="7"/>
    <x v="3"/>
    <s v="CENTRO ORIENTE"/>
    <s v="SANTANDER"/>
    <n v="0"/>
    <s v="VEHICULOS"/>
    <x v="3"/>
  </r>
  <r>
    <n v="2110202"/>
    <s v="HUEVO XL X 30 CARTON VERDE CANASTA"/>
    <s v="UN"/>
    <n v="2959"/>
    <n v="0"/>
    <s v="S"/>
    <s v="IV82"/>
    <n v="0"/>
    <n v="550"/>
    <s v="HU"/>
    <s v="HUEVO COMERCIAL"/>
    <n v="394.25919268795411"/>
    <d v="2026-10-12T00:00:00"/>
    <m/>
    <s v="TAT BOGOTA MONTEVIDEO-H5233"/>
    <n v="2110202"/>
    <s v="H5233"/>
    <n v="0"/>
    <m/>
    <x v="24"/>
    <x v="3"/>
    <x v="6"/>
    <x v="3"/>
    <s v="CENTRO ORIENTE"/>
    <s v="SANTANDER"/>
    <n v="0"/>
    <s v="VEHICULOS"/>
    <x v="3"/>
  </r>
  <r>
    <n v="2110302"/>
    <s v="HUEVO L X 30 CARTON VERDE CANASTA"/>
    <s v="UN"/>
    <n v="3635"/>
    <n v="0"/>
    <s v="S"/>
    <s v="IV82"/>
    <n v="0"/>
    <n v="500"/>
    <s v="HU"/>
    <s v="HUEVO COMERCIAL"/>
    <n v="363.25356955112068"/>
    <d v="2026-10-12T00:00:00"/>
    <m/>
    <s v="TAT BOGOTA MONTEVIDEO-H5233"/>
    <n v="2110302"/>
    <s v="H5233"/>
    <n v="0"/>
    <m/>
    <x v="24"/>
    <x v="3"/>
    <x v="8"/>
    <x v="3"/>
    <s v="CENTRO ORIENTE"/>
    <s v="SANTANDER"/>
    <n v="0"/>
    <s v="VEHICULOS"/>
    <x v="3"/>
  </r>
  <r>
    <n v="2110317"/>
    <s v="HUEVO L X 30 CARTON VERDE AMARRADO CON ETIQUETA CANASTA"/>
    <s v="UN"/>
    <n v="210"/>
    <n v="0"/>
    <s v="S"/>
    <s v="IV82"/>
    <n v="0"/>
    <n v="510"/>
    <s v="HU"/>
    <s v="HUEVO COMERCIAL"/>
    <n v="362.98"/>
    <d v="2026-10-10T00:00:00"/>
    <n v="0"/>
    <s v="TAT BOGOTA MONTEVIDEO-H5233"/>
    <n v="2110317"/>
    <s v="H5233"/>
    <n v="0"/>
    <m/>
    <x v="24"/>
    <x v="3"/>
    <x v="8"/>
    <x v="2"/>
    <s v="CENTRO ORIENTE"/>
    <s v="SANTANDER"/>
    <n v="0"/>
    <s v="VEHICULOS"/>
    <x v="3"/>
  </r>
  <r>
    <n v="2110402"/>
    <s v="HUEVO M X 30 CARTON VERDE CANASTA"/>
    <s v="UN"/>
    <n v="23"/>
    <n v="0"/>
    <s v="S"/>
    <s v="IV82"/>
    <n v="0"/>
    <n v="480"/>
    <s v="HU"/>
    <s v="HUEVO COMERCIAL"/>
    <n v="349.55"/>
    <d v="2026-10-10T00:00:00"/>
    <m/>
    <s v="TAT BOGOTA MONTEVIDEO-H5233"/>
    <n v="2110402"/>
    <s v="H5233"/>
    <n v="0"/>
    <m/>
    <x v="24"/>
    <x v="3"/>
    <x v="9"/>
    <x v="3"/>
    <s v="CENTRO ORIENTE"/>
    <s v="SANTANDER"/>
    <n v="0"/>
    <s v="VEHICULOS"/>
    <x v="3"/>
  </r>
  <r>
    <n v="112271"/>
    <s v="HUEVO XL X 15 PET CAJA X 300 - TAT"/>
    <s v="UN"/>
    <n v="450"/>
    <n v="0"/>
    <s v="S"/>
    <s v="IV82"/>
    <n v="0"/>
    <n v="630"/>
    <s v="HU"/>
    <s v="HUEVO COMERCIAL"/>
    <n v="589.67999999999995"/>
    <d v="2026-10-12T00:00:00"/>
    <n v="0"/>
    <s v="TAT BOGOTA MONTEVIDEO-H5234"/>
    <n v="112271"/>
    <s v="H5234"/>
    <n v="0"/>
    <m/>
    <x v="24"/>
    <x v="3"/>
    <x v="6"/>
    <x v="2"/>
    <s v="CENTRO ORIENTE"/>
    <s v="SANTANDER"/>
    <n v="0"/>
    <s v="VEHICULOS"/>
    <x v="3"/>
  </r>
  <r>
    <n v="152384"/>
    <s v="HUEVO L X 15 PAGUE 14 PET CAJA X 300."/>
    <s v="UN"/>
    <n v="300"/>
    <n v="0"/>
    <s v="S"/>
    <s v="IV82"/>
    <n v="0"/>
    <n v="560"/>
    <s v="HU"/>
    <s v="HUEVO COMERCIAL"/>
    <n v="504.4"/>
    <d v="2026-10-12T00:00:00"/>
    <m/>
    <s v="TAT BOGOTA MONTEVIDEO-H5234"/>
    <n v="152384"/>
    <s v="H5234"/>
    <n v="0"/>
    <m/>
    <x v="24"/>
    <x v="3"/>
    <x v="8"/>
    <x v="2"/>
    <s v="CENTRO ORIENTE"/>
    <s v="SANTANDER"/>
    <n v="0"/>
    <s v="VEHICULOS"/>
    <x v="3"/>
  </r>
  <r>
    <n v="2010102"/>
    <s v="HUEVO YUMBO X20 CARTON VERDE CANASTA."/>
    <s v="UN"/>
    <n v="114"/>
    <n v="0"/>
    <s v="S"/>
    <s v="IV82"/>
    <n v="0"/>
    <n v="610"/>
    <s v="HU"/>
    <s v="HUEVO COMERCIAL"/>
    <n v="629.67999999999995"/>
    <d v="2026-10-12T00:00:00"/>
    <m/>
    <s v="TAT BOGOTA MONTEVIDEO-H5234"/>
    <n v="2010102"/>
    <s v="H5234"/>
    <n v="0"/>
    <m/>
    <x v="24"/>
    <x v="3"/>
    <x v="7"/>
    <x v="3"/>
    <s v="CENTRO ORIENTE"/>
    <s v="SANTANDER"/>
    <n v="0"/>
    <s v="VEHICULOS"/>
    <x v="3"/>
  </r>
  <r>
    <n v="2110202"/>
    <s v="HUEVO XL X 30 CARTON VERDE CANASTA"/>
    <s v="UN"/>
    <n v="3194"/>
    <n v="0"/>
    <s v="S"/>
    <s v="IV82"/>
    <n v="0"/>
    <n v="550"/>
    <s v="HU"/>
    <s v="HUEVO COMERCIAL"/>
    <n v="394.2590908544035"/>
    <d v="2026-10-12T00:00:00"/>
    <m/>
    <s v="TAT BOGOTA MONTEVIDEO-H5234"/>
    <n v="2110202"/>
    <s v="H5234"/>
    <n v="0"/>
    <m/>
    <x v="24"/>
    <x v="3"/>
    <x v="6"/>
    <x v="3"/>
    <s v="CENTRO ORIENTE"/>
    <s v="SANTANDER"/>
    <n v="0"/>
    <s v="VEHICULOS"/>
    <x v="3"/>
  </r>
  <r>
    <n v="2110217"/>
    <s v="HUEVO XL X 30 CARTON VERDE AMARRADO CON ETIQUETA CANASTA"/>
    <s v="UN"/>
    <n v="330"/>
    <n v="0"/>
    <s v="S"/>
    <s v="IV82"/>
    <n v="0"/>
    <n v="560"/>
    <s v="HU"/>
    <s v="HUEVO COMERCIAL"/>
    <n v="393.89"/>
    <d v="2026-10-12T00:00:00"/>
    <n v="0"/>
    <s v="TAT BOGOTA MONTEVIDEO-H5234"/>
    <n v="2110217"/>
    <s v="H5234"/>
    <n v="0"/>
    <m/>
    <x v="24"/>
    <x v="3"/>
    <x v="6"/>
    <x v="2"/>
    <s v="CENTRO ORIENTE"/>
    <s v="SANTANDER"/>
    <n v="0"/>
    <s v="VEHICULOS"/>
    <x v="3"/>
  </r>
  <r>
    <n v="2110302"/>
    <s v="HUEVO L X 30 CARTON VERDE CANASTA"/>
    <s v="UN"/>
    <n v="4740"/>
    <n v="0"/>
    <s v="S"/>
    <s v="IV82"/>
    <n v="0"/>
    <n v="500"/>
    <s v="HU"/>
    <s v="HUEVO COMERCIAL"/>
    <n v="363.24518774019998"/>
    <d v="2026-10-12T00:00:00"/>
    <m/>
    <s v="TAT BOGOTA MONTEVIDEO-H5234"/>
    <n v="2110302"/>
    <s v="H5234"/>
    <n v="0"/>
    <m/>
    <x v="24"/>
    <x v="3"/>
    <x v="8"/>
    <x v="3"/>
    <s v="CENTRO ORIENTE"/>
    <s v="SANTANDER"/>
    <n v="0"/>
    <s v="VEHICULOS"/>
    <x v="3"/>
  </r>
  <r>
    <n v="2110317"/>
    <s v="HUEVO L X 30 CARTON VERDE AMARRADO CON ETIQUETA CANASTA"/>
    <s v="UN"/>
    <n v="1200"/>
    <n v="0"/>
    <s v="S"/>
    <s v="IV82"/>
    <n v="0"/>
    <n v="510"/>
    <s v="HU"/>
    <s v="HUEVO COMERCIAL"/>
    <n v="362.98"/>
    <d v="2026-10-09T00:00:00"/>
    <n v="0"/>
    <s v="TAT BOGOTA MONTEVIDEO-H5234"/>
    <n v="2110317"/>
    <s v="H5234"/>
    <n v="0"/>
    <m/>
    <x v="24"/>
    <x v="3"/>
    <x v="8"/>
    <x v="2"/>
    <s v="CENTRO ORIENTE"/>
    <s v="SANTANDER"/>
    <n v="0"/>
    <s v="VEHICULOS"/>
    <x v="3"/>
  </r>
  <r>
    <n v="2110402"/>
    <s v="HUEVO M X 30 CARTON VERDE CANASTA"/>
    <s v="UN"/>
    <n v="540"/>
    <n v="0"/>
    <s v="S"/>
    <s v="IV82"/>
    <n v="0"/>
    <n v="480"/>
    <s v="HU"/>
    <s v="HUEVO COMERCIAL"/>
    <n v="349.55001093474448"/>
    <d v="2026-10-09T00:00:00"/>
    <m/>
    <s v="TAT BOGOTA MONTEVIDEO-H5234"/>
    <n v="2110402"/>
    <s v="H5234"/>
    <n v="0"/>
    <m/>
    <x v="24"/>
    <x v="3"/>
    <x v="9"/>
    <x v="3"/>
    <s v="CENTRO ORIENTE"/>
    <s v="SANTANDER"/>
    <n v="0"/>
    <s v="VEHICULOS"/>
    <x v="3"/>
  </r>
  <r>
    <n v="112271"/>
    <s v="HUEVO XL X 15 PET CAJA X 300 - TAT"/>
    <s v="UN"/>
    <n v="300"/>
    <n v="0"/>
    <s v="S"/>
    <s v="IV82"/>
    <n v="0"/>
    <n v="630"/>
    <s v="HU"/>
    <s v="HUEVO COMERCIAL"/>
    <n v="589.67999999999995"/>
    <d v="2026-10-12T00:00:00"/>
    <n v="0"/>
    <s v="TAT BOGOTA MONTEVIDEO-H5235"/>
    <n v="112271"/>
    <s v="H5235"/>
    <n v="0"/>
    <m/>
    <x v="24"/>
    <x v="3"/>
    <x v="6"/>
    <x v="2"/>
    <s v="CENTRO ORIENTE"/>
    <s v="SANTANDER"/>
    <n v="0"/>
    <s v="VEHICULOS"/>
    <x v="3"/>
  </r>
  <r>
    <n v="152384"/>
    <s v="HUEVO L X 15 PAGUE 14 PET CAJA X 300."/>
    <s v="UN"/>
    <n v="600"/>
    <n v="0"/>
    <s v="S"/>
    <s v="IV82"/>
    <n v="0"/>
    <n v="560"/>
    <s v="HU"/>
    <s v="HUEVO COMERCIAL"/>
    <n v="504.4"/>
    <d v="2026-10-12T00:00:00"/>
    <m/>
    <s v="TAT BOGOTA MONTEVIDEO-H5235"/>
    <n v="152384"/>
    <s v="H5235"/>
    <n v="0"/>
    <m/>
    <x v="24"/>
    <x v="3"/>
    <x v="8"/>
    <x v="2"/>
    <s v="CENTRO ORIENTE"/>
    <s v="SANTANDER"/>
    <n v="0"/>
    <s v="VEHICULOS"/>
    <x v="3"/>
  </r>
  <r>
    <n v="2010102"/>
    <s v="HUEVO YUMBO X20 CARTON VERDE CANASTA."/>
    <s v="UN"/>
    <n v="480"/>
    <n v="0"/>
    <s v="S"/>
    <s v="IV82"/>
    <n v="0"/>
    <n v="610"/>
    <s v="HU"/>
    <s v="HUEVO COMERCIAL"/>
    <n v="629.67999999999995"/>
    <d v="2026-10-12T00:00:00"/>
    <m/>
    <s v="TAT BOGOTA MONTEVIDEO-H5235"/>
    <n v="2010102"/>
    <s v="H5235"/>
    <n v="0"/>
    <m/>
    <x v="24"/>
    <x v="3"/>
    <x v="7"/>
    <x v="3"/>
    <s v="CENTRO ORIENTE"/>
    <s v="SANTANDER"/>
    <n v="0"/>
    <s v="VEHICULOS"/>
    <x v="3"/>
  </r>
  <r>
    <n v="2110202"/>
    <s v="HUEVO XL X 30 CARTON VERDE CANASTA"/>
    <s v="UN"/>
    <n v="3420"/>
    <n v="0"/>
    <s v="S"/>
    <s v="IV82"/>
    <n v="0"/>
    <n v="550"/>
    <s v="HU"/>
    <s v="HUEVO COMERCIAL"/>
    <n v="394.2591576788239"/>
    <d v="2026-10-12T00:00:00"/>
    <m/>
    <s v="TAT BOGOTA MONTEVIDEO-H5235"/>
    <n v="2110202"/>
    <s v="H5235"/>
    <n v="0"/>
    <m/>
    <x v="24"/>
    <x v="3"/>
    <x v="6"/>
    <x v="3"/>
    <s v="CENTRO ORIENTE"/>
    <s v="SANTANDER"/>
    <n v="0"/>
    <s v="VEHICULOS"/>
    <x v="3"/>
  </r>
  <r>
    <n v="2110302"/>
    <s v="HUEVO L X 30 CARTON VERDE CANASTA"/>
    <s v="UN"/>
    <n v="4140"/>
    <n v="0"/>
    <s v="S"/>
    <s v="IV82"/>
    <n v="0"/>
    <n v="500"/>
    <s v="HU"/>
    <s v="HUEVO COMERCIAL"/>
    <n v="363.24323473077288"/>
    <d v="2026-10-12T00:00:00"/>
    <m/>
    <s v="TAT BOGOTA MONTEVIDEO-H5235"/>
    <n v="2110302"/>
    <s v="H5235"/>
    <n v="0"/>
    <m/>
    <x v="24"/>
    <x v="3"/>
    <x v="8"/>
    <x v="3"/>
    <s v="CENTRO ORIENTE"/>
    <s v="SANTANDER"/>
    <n v="0"/>
    <s v="VEHICULOS"/>
    <x v="3"/>
  </r>
  <r>
    <n v="112271"/>
    <s v="HUEVO XL X 15 PET CAJA X 300 - TAT"/>
    <s v="UN"/>
    <n v="218"/>
    <n v="0"/>
    <s v="S"/>
    <s v="IV82"/>
    <n v="0"/>
    <n v="630"/>
    <s v="HU"/>
    <s v="HUEVO COMERCIAL"/>
    <n v="589.67999999999995"/>
    <d v="2026-10-12T00:00:00"/>
    <n v="0"/>
    <s v="TAT BOGOTA MONTEVIDEO - H5236"/>
    <n v="112271"/>
    <s v="H5236"/>
    <n v="0"/>
    <m/>
    <x v="24"/>
    <x v="3"/>
    <x v="6"/>
    <x v="2"/>
    <s v="CENTRO ORIENTE"/>
    <s v="SANTANDER"/>
    <n v="0"/>
    <s v="VEHICULOS"/>
    <x v="3"/>
  </r>
  <r>
    <n v="2010102"/>
    <s v="HUEVO YUMBO X20 CARTON VERDE CANASTA."/>
    <s v="UN"/>
    <n v="500"/>
    <n v="0"/>
    <s v="S"/>
    <s v="IV82"/>
    <n v="0"/>
    <n v="610"/>
    <s v="HU"/>
    <s v="HUEVO COMERCIAL"/>
    <n v="629.67999999999995"/>
    <d v="2026-10-09T00:00:00"/>
    <m/>
    <s v="TAT BOGOTA MONTEVIDEO - H5236"/>
    <n v="2010102"/>
    <s v="H5236"/>
    <n v="0"/>
    <m/>
    <x v="24"/>
    <x v="3"/>
    <x v="7"/>
    <x v="3"/>
    <s v="CENTRO ORIENTE"/>
    <s v="SANTANDER"/>
    <n v="0"/>
    <s v="VEHICULOS"/>
    <x v="3"/>
  </r>
  <r>
    <n v="2110202"/>
    <s v="HUEVO XL X 30 CARTON VERDE CANASTA"/>
    <s v="UN"/>
    <n v="30"/>
    <n v="0"/>
    <s v="S"/>
    <s v="IV82"/>
    <n v="0"/>
    <n v="550"/>
    <s v="HU"/>
    <s v="HUEVO COMERCIAL"/>
    <n v="0"/>
    <d v="2026-10-12T00:00:00"/>
    <m/>
    <s v="TAT BOGOTA MONTEVIDEO - H5236"/>
    <n v="2110202"/>
    <s v="H5236"/>
    <n v="0"/>
    <m/>
    <x v="24"/>
    <x v="3"/>
    <x v="6"/>
    <x v="3"/>
    <s v="CENTRO ORIENTE"/>
    <s v="SANTANDER"/>
    <n v="0"/>
    <s v="VEHICULOS"/>
    <x v="3"/>
  </r>
  <r>
    <n v="2110302"/>
    <s v="HUEVO L X 30 CARTON VERDE CANASTA"/>
    <s v="UN"/>
    <n v="3280"/>
    <n v="0"/>
    <s v="S"/>
    <s v="IV82"/>
    <n v="0"/>
    <n v="500"/>
    <s v="HU"/>
    <s v="HUEVO COMERCIAL"/>
    <n v="363.26145417024338"/>
    <d v="2026-10-12T00:00:00"/>
    <m/>
    <s v="TAT BOGOTA MONTEVIDEO - H5236"/>
    <n v="2110302"/>
    <s v="H5236"/>
    <n v="0"/>
    <m/>
    <x v="24"/>
    <x v="3"/>
    <x v="8"/>
    <x v="3"/>
    <s v="CENTRO ORIENTE"/>
    <s v="SANTANDER"/>
    <n v="0"/>
    <s v="VEHICULOS"/>
    <x v="3"/>
  </r>
  <r>
    <n v="112271"/>
    <s v="HUEVO XL X 15 PET CAJA X 300 - TAT"/>
    <s v="UN"/>
    <n v="150"/>
    <n v="0"/>
    <s v="S"/>
    <s v="IV82"/>
    <n v="0"/>
    <n v="630"/>
    <s v="HU"/>
    <s v="HUEVO COMERCIAL"/>
    <n v="589.67999999999995"/>
    <d v="2026-10-10T00:00:00"/>
    <n v="0"/>
    <s v="TAT BOGOTA MONTEVIDEO H5237"/>
    <n v="112271"/>
    <s v="H5237"/>
    <n v="0"/>
    <m/>
    <x v="24"/>
    <x v="3"/>
    <x v="6"/>
    <x v="2"/>
    <s v="CENTRO ORIENTE"/>
    <s v="SANTANDER"/>
    <n v="0"/>
    <s v="VEHICULOS"/>
    <x v="3"/>
  </r>
  <r>
    <n v="152384"/>
    <s v="HUEVO L X 15 PAGUE 14 PET CAJA X 300."/>
    <s v="UN"/>
    <n v="300"/>
    <n v="0"/>
    <s v="S"/>
    <s v="IV82"/>
    <n v="0"/>
    <n v="560"/>
    <s v="HU"/>
    <s v="HUEVO COMERCIAL"/>
    <n v="504.4"/>
    <d v="2026-10-12T00:00:00"/>
    <m/>
    <s v="TAT BOGOTA MONTEVIDEO H5237"/>
    <n v="152384"/>
    <s v="H5237"/>
    <n v="0"/>
    <m/>
    <x v="24"/>
    <x v="3"/>
    <x v="8"/>
    <x v="2"/>
    <s v="CENTRO ORIENTE"/>
    <s v="SANTANDER"/>
    <n v="0"/>
    <s v="VEHICULOS"/>
    <x v="3"/>
  </r>
  <r>
    <n v="2010102"/>
    <s v="HUEVO YUMBO X20 CARTON VERDE CANASTA."/>
    <s v="UN"/>
    <n v="160"/>
    <n v="0"/>
    <s v="S"/>
    <s v="IV82"/>
    <n v="0"/>
    <n v="610"/>
    <s v="HU"/>
    <s v="HUEVO COMERCIAL"/>
    <n v="629.67999999999995"/>
    <d v="2026-10-10T00:00:00"/>
    <m/>
    <s v="TAT BOGOTA MONTEVIDEO H5237"/>
    <n v="2010102"/>
    <s v="H5237"/>
    <n v="0"/>
    <m/>
    <x v="24"/>
    <x v="3"/>
    <x v="7"/>
    <x v="3"/>
    <s v="CENTRO ORIENTE"/>
    <s v="SANTANDER"/>
    <n v="0"/>
    <s v="VEHICULOS"/>
    <x v="3"/>
  </r>
  <r>
    <n v="2110202"/>
    <s v="HUEVO XL X 30 CARTON VERDE CANASTA"/>
    <s v="UN"/>
    <n v="2205"/>
    <n v="0"/>
    <s v="S"/>
    <s v="IV82"/>
    <n v="0"/>
    <n v="550"/>
    <s v="HU"/>
    <s v="HUEVO COMERCIAL"/>
    <n v="394.25884248092018"/>
    <d v="2026-10-12T00:00:00"/>
    <m/>
    <s v="TAT BOGOTA MONTEVIDEO H5237"/>
    <n v="2110202"/>
    <s v="H5237"/>
    <n v="0"/>
    <m/>
    <x v="24"/>
    <x v="3"/>
    <x v="6"/>
    <x v="3"/>
    <s v="CENTRO ORIENTE"/>
    <s v="SANTANDER"/>
    <n v="0"/>
    <s v="VEHICULOS"/>
    <x v="3"/>
  </r>
  <r>
    <n v="2110302"/>
    <s v="HUEVO L X 30 CARTON VERDE CANASTA"/>
    <s v="UN"/>
    <n v="2400"/>
    <n v="0"/>
    <s v="S"/>
    <s v="IV82"/>
    <n v="0"/>
    <n v="500"/>
    <s v="HU"/>
    <s v="HUEVO COMERCIAL"/>
    <n v="363.24157841892418"/>
    <d v="2026-10-12T00:00:00"/>
    <m/>
    <s v="TAT BOGOTA MONTEVIDEO H5237"/>
    <n v="2110302"/>
    <s v="H5237"/>
    <n v="0"/>
    <m/>
    <x v="24"/>
    <x v="3"/>
    <x v="8"/>
    <x v="3"/>
    <s v="CENTRO ORIENTE"/>
    <s v="SANTANDER"/>
    <n v="0"/>
    <s v="VEHICULOS"/>
    <x v="3"/>
  </r>
  <r>
    <n v="2110402"/>
    <s v="HUEVO M X 30 CARTON VERDE CANASTA"/>
    <s v="UN"/>
    <n v="507"/>
    <n v="0"/>
    <s v="S"/>
    <s v="IV82"/>
    <n v="0"/>
    <n v="480"/>
    <s v="HU"/>
    <s v="HUEVO COMERCIAL"/>
    <n v="349.55000190962892"/>
    <d v="2026-10-12T00:00:00"/>
    <m/>
    <s v="TAT BOGOTA MONTEVIDEO H5237"/>
    <n v="2110402"/>
    <s v="H5237"/>
    <n v="0"/>
    <m/>
    <x v="24"/>
    <x v="3"/>
    <x v="9"/>
    <x v="3"/>
    <s v="CENTRO ORIENTE"/>
    <s v="SANTANDER"/>
    <n v="0"/>
    <s v="VEHICULOS"/>
    <x v="3"/>
  </r>
  <r>
    <n v="112271"/>
    <s v="HUEVO XL X 15 PET CAJA X 300 - TAT"/>
    <s v="UN"/>
    <n v="30"/>
    <n v="0"/>
    <s v="S"/>
    <s v="IV82"/>
    <n v="0"/>
    <n v="640"/>
    <s v="HU"/>
    <s v="HUEVO COMERCIAL"/>
    <n v="589.67999999999995"/>
    <d v="2026-10-13T00:00:00"/>
    <n v="0"/>
    <s v="BEES BOGOTA H5280"/>
    <n v="112271"/>
    <s v="H5280"/>
    <n v="0"/>
    <m/>
    <x v="24"/>
    <x v="3"/>
    <x v="6"/>
    <x v="2"/>
    <s v="CENTRO ORIENTE"/>
    <s v="SANTANDER"/>
    <n v="0"/>
    <s v="VEHICULOS"/>
    <x v="3"/>
  </r>
  <r>
    <n v="152384"/>
    <s v="HUEVO L X 15 PAGUE 14 PET CAJA X 300."/>
    <s v="UN"/>
    <n v="450"/>
    <n v="0"/>
    <s v="S"/>
    <s v="IV82"/>
    <n v="0"/>
    <n v="560"/>
    <s v="HU"/>
    <s v="HUEVO COMERCIAL"/>
    <n v="504.4"/>
    <d v="2026-10-13T00:00:00"/>
    <m/>
    <s v="BEES BOGOTA H5280"/>
    <n v="152384"/>
    <s v="H5280"/>
    <n v="0"/>
    <m/>
    <x v="24"/>
    <x v="3"/>
    <x v="8"/>
    <x v="2"/>
    <s v="CENTRO ORIENTE"/>
    <s v="SANTANDER"/>
    <n v="0"/>
    <s v="VEHICULOS"/>
    <x v="3"/>
  </r>
  <r>
    <n v="2110202"/>
    <s v="HUEVO XL X 30 CARTON VERDE CANASTA"/>
    <s v="UN"/>
    <n v="2250"/>
    <n v="0"/>
    <s v="S"/>
    <s v="IV82"/>
    <n v="0"/>
    <n v="550"/>
    <s v="HU"/>
    <s v="HUEVO COMERCIAL"/>
    <n v="394.25974222222231"/>
    <d v="2026-10-13T00:00:00"/>
    <m/>
    <s v="BEES BOGOTA H5280"/>
    <n v="2110202"/>
    <s v="H5280"/>
    <n v="0"/>
    <m/>
    <x v="24"/>
    <x v="3"/>
    <x v="6"/>
    <x v="3"/>
    <s v="CENTRO ORIENTE"/>
    <s v="SANTANDER"/>
    <n v="0"/>
    <s v="VEHICULOS"/>
    <x v="3"/>
  </r>
  <r>
    <n v="2110302"/>
    <s v="HUEVO L X 30 CARTON VERDE CANASTA"/>
    <s v="UN"/>
    <n v="4320"/>
    <n v="0"/>
    <s v="S"/>
    <s v="IV82"/>
    <n v="0"/>
    <n v="500"/>
    <s v="HU"/>
    <s v="HUEVO COMERCIAL"/>
    <n v="363.24002083333329"/>
    <d v="2026-10-13T00:00:00"/>
    <m/>
    <s v="BEES BOGOTA H5280"/>
    <n v="2110302"/>
    <s v="H5280"/>
    <n v="0"/>
    <m/>
    <x v="24"/>
    <x v="3"/>
    <x v="8"/>
    <x v="3"/>
    <s v="CENTRO ORIENTE"/>
    <s v="SANTANDER"/>
    <n v="0"/>
    <s v="VEHICULOS"/>
    <x v="3"/>
  </r>
  <r>
    <n v="2110317"/>
    <s v="HUEVO L X 30 CARTON VERDE AMARRADO CON ETIQUETA CANASTA"/>
    <s v="UN"/>
    <n v="150"/>
    <n v="0"/>
    <s v="S"/>
    <s v="IV82"/>
    <n v="0"/>
    <n v="510"/>
    <s v="HU"/>
    <s v="HUEVO COMERCIAL"/>
    <n v="362.98"/>
    <d v="2026-10-13T00:00:00"/>
    <n v="0"/>
    <s v="BEES BOGOTA H5280"/>
    <n v="2110317"/>
    <s v="H5280"/>
    <n v="0"/>
    <m/>
    <x v="24"/>
    <x v="3"/>
    <x v="8"/>
    <x v="2"/>
    <s v="CENTRO ORIENTE"/>
    <s v="SANTANDER"/>
    <n v="0"/>
    <s v="VEHICULOS"/>
    <x v="3"/>
  </r>
  <r>
    <n v="2110302"/>
    <s v="HUEVO L X 30 CARTON VERDE CANASTA"/>
    <s v="UN"/>
    <n v="4029"/>
    <n v="0"/>
    <s v="S"/>
    <s v="IV82"/>
    <n v="0"/>
    <n v="480"/>
    <s v="HU"/>
    <s v="HUEVO COMERCIAL"/>
    <n v="363.24478694454763"/>
    <d v="2026-10-10T00:00:00"/>
    <m/>
    <s v="TAT VILLAVICENCIO H5501"/>
    <n v="2110302"/>
    <s v="H5501"/>
    <n v="0"/>
    <m/>
    <x v="25"/>
    <x v="3"/>
    <x v="8"/>
    <x v="3"/>
    <s v="CENTRO ORIENTE"/>
    <s v="SANTANDER"/>
    <n v="0"/>
    <s v="VEHICULOS"/>
    <x v="3"/>
  </r>
  <r>
    <n v="2110302"/>
    <s v="HUEVO L X 30 CARTON VERDE CANASTA"/>
    <s v="UN"/>
    <n v="2487"/>
    <n v="0"/>
    <s v="S"/>
    <s v="IV82"/>
    <n v="0"/>
    <n v="480"/>
    <s v="HU"/>
    <s v="HUEVO COMERCIAL"/>
    <n v="363.24461847349693"/>
    <d v="2026-10-10T00:00:00"/>
    <m/>
    <s v="TAT VILLAVICENCIO H5502"/>
    <n v="2110302"/>
    <s v="H5502"/>
    <n v="0"/>
    <m/>
    <x v="25"/>
    <x v="3"/>
    <x v="8"/>
    <x v="3"/>
    <s v="CENTRO ORIENTE"/>
    <s v="SANTANDER"/>
    <n v="0"/>
    <s v="VEHICULOS"/>
    <x v="3"/>
  </r>
  <r>
    <n v="2110302"/>
    <s v="HUEVO L X 30 CARTON VERDE CANASTA"/>
    <s v="UN"/>
    <n v="4950"/>
    <n v="0"/>
    <s v="S"/>
    <s v="IV82"/>
    <n v="0"/>
    <n v="480"/>
    <s v="HU"/>
    <s v="HUEVO COMERCIAL"/>
    <n v="363.24444686723791"/>
    <d v="2026-10-10T00:00:00"/>
    <m/>
    <s v="TAT VILLAVICENCIO H5503"/>
    <n v="2110302"/>
    <s v="H5503"/>
    <n v="0"/>
    <m/>
    <x v="25"/>
    <x v="3"/>
    <x v="8"/>
    <x v="3"/>
    <s v="CENTRO ORIENTE"/>
    <s v="SANTANDER"/>
    <n v="0"/>
    <s v="VEHICULOS"/>
    <x v="3"/>
  </r>
  <r>
    <n v="2110302"/>
    <s v="HUEVO L X 30 CARTON VERDE CANASTA"/>
    <s v="UN"/>
    <n v="6317"/>
    <n v="0"/>
    <s v="S"/>
    <s v="IV82"/>
    <n v="0"/>
    <n v="480"/>
    <s v="HU"/>
    <s v="HUEVO COMERCIAL"/>
    <n v="363.2448569689646"/>
    <d v="2026-10-10T00:00:00"/>
    <m/>
    <s v="TAT VILLAVICENCIO H5504"/>
    <n v="2110302"/>
    <s v="H5504"/>
    <n v="0"/>
    <m/>
    <x v="25"/>
    <x v="3"/>
    <x v="8"/>
    <x v="3"/>
    <s v="CENTRO ORIENTE"/>
    <s v="SANTANDER"/>
    <n v="0"/>
    <s v="VEHICULOS"/>
    <x v="3"/>
  </r>
  <r>
    <n v="2110302"/>
    <s v="HUEVO L X 30 CARTON VERDE CANASTA"/>
    <s v="UN"/>
    <n v="4637"/>
    <n v="0"/>
    <s v="S"/>
    <s v="IV82"/>
    <n v="0"/>
    <n v="480"/>
    <s v="HU"/>
    <s v="HUEVO COMERCIAL"/>
    <n v="363.24499855296978"/>
    <d v="2026-10-13T00:00:00"/>
    <m/>
    <s v="TAT VILLAVICENCIO H5505"/>
    <n v="2110302"/>
    <s v="H5505"/>
    <n v="0"/>
    <m/>
    <x v="25"/>
    <x v="3"/>
    <x v="8"/>
    <x v="3"/>
    <s v="CENTRO ORIENTE"/>
    <s v="SANTANDER"/>
    <n v="0"/>
    <s v="VEHICULOS"/>
    <x v="3"/>
  </r>
  <r>
    <n v="2110202"/>
    <s v="HUEVO XL X 30 CARTON VERDE CANASTA"/>
    <s v="UN"/>
    <n v="16080"/>
    <n v="0"/>
    <s v="S"/>
    <s v="IV82"/>
    <n v="0"/>
    <n v="550"/>
    <s v="HU"/>
    <s v="HUEVO COMERCIAL"/>
    <n v="394.2597270723104"/>
    <d v="2026-10-13T00:00:00"/>
    <m/>
    <s v="TAT BOGOTA-BLINDAR H5941"/>
    <n v="2110202"/>
    <s v="H5941"/>
    <n v="0"/>
    <m/>
    <x v="24"/>
    <x v="3"/>
    <x v="6"/>
    <x v="3"/>
    <s v="CENTRO ORIENTE"/>
    <s v="SANTANDER"/>
    <n v="0"/>
    <s v="VEHICULOS"/>
    <x v="3"/>
  </r>
  <r>
    <n v="2110217"/>
    <s v="HUEVO XL X 30 CARTON VERDE AMARRADO CON ETIQUETA CANASTA"/>
    <s v="UN"/>
    <n v="2580"/>
    <n v="0"/>
    <s v="S"/>
    <s v="IV82"/>
    <n v="0"/>
    <n v="560"/>
    <s v="HU"/>
    <s v="HUEVO COMERCIAL"/>
    <n v="393.89"/>
    <d v="2026-10-13T00:00:00"/>
    <n v="0"/>
    <s v="TAT BOGOTA-BLINDAR H5941"/>
    <n v="2110217"/>
    <s v="H5941"/>
    <n v="0"/>
    <m/>
    <x v="24"/>
    <x v="3"/>
    <x v="6"/>
    <x v="2"/>
    <s v="CENTRO ORIENTE"/>
    <s v="SANTANDER"/>
    <n v="0"/>
    <s v="VEHICULOS"/>
    <x v="3"/>
  </r>
  <r>
    <n v="2110302"/>
    <s v="HUEVO L X 30 CARTON VERDE CANASTA"/>
    <s v="UN"/>
    <n v="960"/>
    <n v="0"/>
    <s v="S"/>
    <s v="IV82"/>
    <n v="0"/>
    <n v="500"/>
    <s v="HU"/>
    <s v="HUEVO COMERCIAL"/>
    <n v="363.24001311728398"/>
    <d v="2026-10-13T00:00:00"/>
    <m/>
    <s v="TAT BOGOTA-BLINDAR H5941"/>
    <n v="2110302"/>
    <s v="H5941"/>
    <n v="0"/>
    <m/>
    <x v="24"/>
    <x v="3"/>
    <x v="8"/>
    <x v="3"/>
    <s v="CENTRO ORIENTE"/>
    <s v="SANTANDER"/>
    <n v="0"/>
    <s v="VEHICULOS"/>
    <x v="3"/>
  </r>
  <r>
    <n v="2013421"/>
    <s v="HUEVO A X 30 CARTON GRIS AMARRADO ALKOSTO CANASTA"/>
    <s v="UN"/>
    <n v="1680"/>
    <m/>
    <s v="S"/>
    <s v="IV82"/>
    <m/>
    <m/>
    <s v="HU"/>
    <s v="HUEVO COMERCIAL"/>
    <n v="406.83"/>
    <d v="2026-10-12T00:00:00"/>
    <n v="0"/>
    <s v="TAT BOGOTA - GRANDES SUPERFICIES - H5960"/>
    <n v="2013421"/>
    <s v="H5960"/>
    <n v="0"/>
    <m/>
    <x v="13"/>
    <x v="3"/>
    <x v="4"/>
    <x v="2"/>
    <s v="CENTRO ORIENTE"/>
    <s v="CALOTO"/>
    <n v="0"/>
    <s v="VEHICULOS"/>
    <x v="3"/>
  </r>
  <r>
    <n v="152384"/>
    <s v="HUEVO L X 15 PAGUE 14 PET CAJA X 300."/>
    <s v="UN"/>
    <n v="600"/>
    <n v="0"/>
    <s v="S"/>
    <s v="IV82"/>
    <n v="0"/>
    <n v="540"/>
    <s v="HU"/>
    <s v="HUEVO COMERCIAL"/>
    <n v="504.4"/>
    <d v="2026-10-13T00:00:00"/>
    <m/>
    <s v="TAT PASTO H6001"/>
    <n v="152384"/>
    <s v="H6001"/>
    <n v="0"/>
    <m/>
    <x v="26"/>
    <x v="3"/>
    <x v="8"/>
    <x v="2"/>
    <s v="OCCIDENTE"/>
    <s v="CALOTO"/>
    <n v="0"/>
    <s v="VEHICULOS"/>
    <x v="3"/>
  </r>
  <r>
    <n v="2110202"/>
    <s v="HUEVO XL X 30 CARTON VERDE CANASTA"/>
    <s v="UN"/>
    <n v="1798"/>
    <n v="0"/>
    <s v="S"/>
    <s v="IV82"/>
    <n v="0"/>
    <n v="540"/>
    <s v="HU"/>
    <s v="HUEVO COMERCIAL"/>
    <n v="394.26"/>
    <d v="2026-10-10T00:00:00"/>
    <m/>
    <s v="TAT PASTO H6001"/>
    <n v="2110202"/>
    <s v="H6001"/>
    <n v="0"/>
    <m/>
    <x v="26"/>
    <x v="3"/>
    <x v="6"/>
    <x v="3"/>
    <s v="OCCIDENTE"/>
    <s v="CALOTO"/>
    <n v="0"/>
    <s v="VEHICULOS"/>
    <x v="3"/>
  </r>
  <r>
    <n v="2110302"/>
    <s v="HUEVO L X 30 CARTON VERDE CANASTA"/>
    <s v="UN"/>
    <n v="5670"/>
    <n v="0"/>
    <s v="S"/>
    <s v="IV82"/>
    <n v="0"/>
    <n v="490"/>
    <s v="HU"/>
    <s v="HUEVO COMERCIAL"/>
    <n v="363.24"/>
    <d v="2026-10-13T00:00:00"/>
    <m/>
    <s v="TAT PASTO H6001"/>
    <n v="2110302"/>
    <s v="H6001"/>
    <n v="0"/>
    <m/>
    <x v="26"/>
    <x v="3"/>
    <x v="8"/>
    <x v="3"/>
    <s v="OCCIDENTE"/>
    <s v="CALOTO"/>
    <n v="0"/>
    <s v="VEHICULOS"/>
    <x v="3"/>
  </r>
  <r>
    <n v="2110402"/>
    <s v="HUEVO M X 30 CARTON VERDE CANASTA"/>
    <s v="UN"/>
    <n v="240"/>
    <n v="0"/>
    <s v="S"/>
    <s v="IV82"/>
    <n v="0"/>
    <n v="480"/>
    <s v="HU"/>
    <s v="HUEVO COMERCIAL"/>
    <n v="349.55"/>
    <d v="2026-10-06T00:00:00"/>
    <m/>
    <s v="TAT PASTO H6001"/>
    <n v="2110402"/>
    <s v="H6001"/>
    <n v="0"/>
    <m/>
    <x v="26"/>
    <x v="3"/>
    <x v="9"/>
    <x v="3"/>
    <s v="OCCIDENTE"/>
    <s v="CALOTO"/>
    <n v="0"/>
    <s v="VEHICULOS"/>
    <x v="3"/>
  </r>
  <r>
    <n v="2112207"/>
    <s v="HUEVO XL X 15 PET CANASTA"/>
    <s v="UN"/>
    <n v="45"/>
    <n v="0"/>
    <s v="S"/>
    <s v="IV82"/>
    <n v="0"/>
    <n v="640"/>
    <s v="HU"/>
    <s v="HUEVO COMERCIAL"/>
    <n v="599.67999999999995"/>
    <d v="2026-10-09T00:00:00"/>
    <m/>
    <s v="TAT PASTO H6001"/>
    <n v="2112207"/>
    <s v="H6001"/>
    <n v="0"/>
    <m/>
    <x v="26"/>
    <x v="3"/>
    <x v="6"/>
    <x v="2"/>
    <s v="OCCIDENTE"/>
    <s v="CALOTO"/>
    <s v="TAT"/>
    <s v="VEHICULOS"/>
    <x v="3"/>
  </r>
  <r>
    <n v="112268"/>
    <s v="HUEVO XL X 15 PET CAJA X 300."/>
    <s v="UN"/>
    <n v="600"/>
    <n v="0"/>
    <s v="S"/>
    <s v="IV82"/>
    <n v="0"/>
    <n v="630"/>
    <s v="HU"/>
    <s v="HUEVO COMERCIAL"/>
    <n v="684.07"/>
    <d v="2026-10-10T00:00:00"/>
    <m/>
    <s v="TAT PASTO H6002"/>
    <n v="112268"/>
    <s v="H6002"/>
    <n v="0"/>
    <m/>
    <x v="26"/>
    <x v="3"/>
    <x v="6"/>
    <x v="2"/>
    <s v="OCCIDENTE"/>
    <s v="CALOTO"/>
    <n v="0"/>
    <s v="VEHICULOS"/>
    <x v="2"/>
  </r>
  <r>
    <n v="2110202"/>
    <s v="HUEVO XL X 30 CARTON VERDE CANASTA"/>
    <s v="UN"/>
    <n v="2675"/>
    <n v="0"/>
    <s v="S"/>
    <s v="IV82"/>
    <n v="0"/>
    <n v="540"/>
    <s v="HU"/>
    <s v="HUEVO COMERCIAL"/>
    <n v="394.26"/>
    <d v="2026-10-13T00:00:00"/>
    <m/>
    <s v="TAT PASTO H6002"/>
    <n v="2110202"/>
    <s v="H6002"/>
    <n v="0"/>
    <m/>
    <x v="26"/>
    <x v="3"/>
    <x v="6"/>
    <x v="3"/>
    <s v="OCCIDENTE"/>
    <s v="CALOTO"/>
    <n v="0"/>
    <s v="VEHICULOS"/>
    <x v="3"/>
  </r>
  <r>
    <n v="2110302"/>
    <s v="HUEVO L X 30 CARTON VERDE CANASTA"/>
    <s v="UN"/>
    <n v="15377"/>
    <n v="0"/>
    <s v="S"/>
    <s v="IV82"/>
    <n v="0"/>
    <n v="490"/>
    <s v="HU"/>
    <s v="HUEVO COMERCIAL"/>
    <n v="363.24"/>
    <d v="2026-10-13T00:00:00"/>
    <m/>
    <s v="TAT PASTO H6002"/>
    <n v="2110302"/>
    <s v="H6002"/>
    <n v="0"/>
    <m/>
    <x v="26"/>
    <x v="3"/>
    <x v="8"/>
    <x v="3"/>
    <s v="OCCIDENTE"/>
    <s v="CALOTO"/>
    <n v="0"/>
    <s v="VEHICULOS"/>
    <x v="3"/>
  </r>
  <r>
    <n v="2110402"/>
    <s v="HUEVO M X 30 CARTON VERDE CANASTA"/>
    <s v="UN"/>
    <n v="240"/>
    <n v="0"/>
    <s v="S"/>
    <s v="IV82"/>
    <n v="0"/>
    <n v="480"/>
    <s v="HU"/>
    <s v="HUEVO COMERCIAL"/>
    <n v="349.55"/>
    <d v="2026-10-10T00:00:00"/>
    <m/>
    <s v="TAT PASTO H6002"/>
    <n v="2110402"/>
    <s v="H6002"/>
    <n v="0"/>
    <m/>
    <x v="26"/>
    <x v="3"/>
    <x v="9"/>
    <x v="3"/>
    <s v="OCCIDENTE"/>
    <s v="CALOTO"/>
    <n v="0"/>
    <s v="VEHICULOS"/>
    <x v="3"/>
  </r>
  <r>
    <n v="2152388"/>
    <s v="HUEVO L X 15 PAGUE 14 PET EN CANASTA."/>
    <s v="UN"/>
    <n v="75"/>
    <n v="0"/>
    <s v="S"/>
    <s v="IV82"/>
    <n v="0"/>
    <n v="550"/>
    <s v="HU"/>
    <s v="HUEVO COMERCIAL"/>
    <n v="538.38"/>
    <d v="2026-10-10T00:00:00"/>
    <m/>
    <s v="TAT PASTO H6002"/>
    <n v="2152388"/>
    <s v="H6002"/>
    <n v="0"/>
    <m/>
    <x v="26"/>
    <x v="3"/>
    <x v="8"/>
    <x v="2"/>
    <s v="OCCIDENTE"/>
    <s v="CALOTO"/>
    <n v="0"/>
    <s v="VEHICULOS"/>
    <x v="3"/>
  </r>
  <r>
    <n v="112268"/>
    <s v="HUEVO XL X 15 PET CAJA X 300."/>
    <s v="UN"/>
    <n v="1200"/>
    <n v="0"/>
    <s v="S"/>
    <s v="IV82"/>
    <n v="0"/>
    <n v="630"/>
    <s v="HU"/>
    <s v="HUEVO COMERCIAL"/>
    <n v="684.07"/>
    <d v="2026-10-10T00:00:00"/>
    <m/>
    <s v="TAT PASTO H6003"/>
    <n v="112268"/>
    <s v="H6003"/>
    <n v="0"/>
    <m/>
    <x v="26"/>
    <x v="3"/>
    <x v="6"/>
    <x v="2"/>
    <s v="OCCIDENTE"/>
    <s v="CALOTO"/>
    <n v="0"/>
    <s v="VEHICULOS"/>
    <x v="2"/>
  </r>
  <r>
    <n v="2010102"/>
    <s v="HUEVO YUMBO X20 CARTON VERDE CANASTA."/>
    <s v="UN"/>
    <n v="400"/>
    <n v="0"/>
    <s v="S"/>
    <s v="IV82"/>
    <n v="0"/>
    <n v="610"/>
    <s v="HU"/>
    <s v="HUEVO COMERCIAL"/>
    <n v="629.67999999999995"/>
    <d v="2026-10-13T00:00:00"/>
    <m/>
    <s v="TAT PASTO H6003"/>
    <n v="2010102"/>
    <s v="H6003"/>
    <n v="0"/>
    <m/>
    <x v="26"/>
    <x v="3"/>
    <x v="7"/>
    <x v="3"/>
    <s v="OCCIDENTE"/>
    <s v="CALOTO"/>
    <n v="0"/>
    <s v="VEHICULOS"/>
    <x v="3"/>
  </r>
  <r>
    <n v="2110202"/>
    <s v="HUEVO XL X 30 CARTON VERDE CANASTA"/>
    <s v="UN"/>
    <n v="2103"/>
    <n v="0"/>
    <s v="S"/>
    <s v="IV82"/>
    <n v="0"/>
    <n v="540"/>
    <s v="HU"/>
    <s v="HUEVO COMERCIAL"/>
    <n v="394.26"/>
    <d v="2026-10-13T00:00:00"/>
    <m/>
    <s v="TAT PASTO H6003"/>
    <n v="2110202"/>
    <s v="H6003"/>
    <n v="0"/>
    <m/>
    <x v="26"/>
    <x v="3"/>
    <x v="6"/>
    <x v="3"/>
    <s v="OCCIDENTE"/>
    <s v="CALOTO"/>
    <n v="0"/>
    <s v="VEHICULOS"/>
    <x v="3"/>
  </r>
  <r>
    <n v="2110302"/>
    <s v="HUEVO L X 30 CARTON VERDE CANASTA"/>
    <s v="UN"/>
    <n v="11995"/>
    <n v="0"/>
    <s v="S"/>
    <s v="IV82"/>
    <n v="0"/>
    <n v="490"/>
    <s v="HU"/>
    <s v="HUEVO COMERCIAL"/>
    <n v="363.24"/>
    <d v="2026-10-13T00:00:00"/>
    <m/>
    <s v="TAT PASTO H6003"/>
    <n v="2110302"/>
    <s v="H6003"/>
    <n v="0"/>
    <m/>
    <x v="26"/>
    <x v="3"/>
    <x v="8"/>
    <x v="3"/>
    <s v="OCCIDENTE"/>
    <s v="CALOTO"/>
    <n v="0"/>
    <s v="VEHICULOS"/>
    <x v="3"/>
  </r>
  <r>
    <n v="2112207"/>
    <s v="HUEVO XL X 15 PET CANASTA"/>
    <s v="UN"/>
    <n v="180"/>
    <n v="0"/>
    <s v="S"/>
    <s v="IV82"/>
    <n v="0"/>
    <n v="640"/>
    <s v="HU"/>
    <s v="HUEVO COMERCIAL"/>
    <n v="599.67999999999995"/>
    <d v="2026-10-10T00:00:00"/>
    <m/>
    <s v="TAT PASTO H6003"/>
    <n v="2112207"/>
    <s v="H6003"/>
    <n v="0"/>
    <m/>
    <x v="26"/>
    <x v="3"/>
    <x v="6"/>
    <x v="2"/>
    <s v="OCCIDENTE"/>
    <s v="CALOTO"/>
    <s v="TAT"/>
    <s v="VEHICULOS"/>
    <x v="3"/>
  </r>
  <r>
    <n v="152384"/>
    <s v="HUEVO L X 15 PAGUE 14 PET CAJA X 300."/>
    <s v="UN"/>
    <n v="300"/>
    <n v="0"/>
    <s v="S"/>
    <s v="IV82"/>
    <n v="0"/>
    <n v="540"/>
    <s v="HU"/>
    <s v="HUEVO COMERCIAL"/>
    <n v="504.4"/>
    <d v="2026-10-13T00:00:00"/>
    <m/>
    <s v="TAT PASTO H6004"/>
    <n v="152384"/>
    <s v="H6004"/>
    <n v="0"/>
    <m/>
    <x v="26"/>
    <x v="3"/>
    <x v="8"/>
    <x v="2"/>
    <s v="OCCIDENTE"/>
    <s v="CALOTO"/>
    <n v="0"/>
    <s v="VEHICULOS"/>
    <x v="3"/>
  </r>
  <r>
    <n v="2110202"/>
    <s v="HUEVO XL X 30 CARTON VERDE CANASTA"/>
    <s v="UN"/>
    <n v="1970"/>
    <n v="0"/>
    <s v="S"/>
    <s v="IV82"/>
    <n v="0"/>
    <n v="540"/>
    <s v="HU"/>
    <s v="HUEVO COMERCIAL"/>
    <n v="394.26"/>
    <d v="2026-10-13T00:00:00"/>
    <m/>
    <s v="TAT PASTO H6004"/>
    <n v="2110202"/>
    <s v="H6004"/>
    <n v="0"/>
    <m/>
    <x v="26"/>
    <x v="3"/>
    <x v="6"/>
    <x v="3"/>
    <s v="OCCIDENTE"/>
    <s v="CALOTO"/>
    <n v="0"/>
    <s v="VEHICULOS"/>
    <x v="3"/>
  </r>
  <r>
    <n v="2110302"/>
    <s v="HUEVO L X 30 CARTON VERDE CANASTA"/>
    <s v="UN"/>
    <n v="15829"/>
    <n v="0"/>
    <s v="S"/>
    <s v="IV82"/>
    <n v="0"/>
    <n v="490"/>
    <s v="HU"/>
    <s v="HUEVO COMERCIAL"/>
    <n v="363.24"/>
    <d v="2026-10-13T00:00:00"/>
    <m/>
    <s v="TAT PASTO H6004"/>
    <n v="2110302"/>
    <s v="H6004"/>
    <n v="0"/>
    <m/>
    <x v="26"/>
    <x v="3"/>
    <x v="8"/>
    <x v="3"/>
    <s v="OCCIDENTE"/>
    <s v="CALOTO"/>
    <n v="0"/>
    <s v="VEHICULOS"/>
    <x v="3"/>
  </r>
  <r>
    <n v="2152388"/>
    <s v="HUEVO L X 15 PAGUE 14 PET EN CANASTA."/>
    <s v="UN"/>
    <n v="180"/>
    <n v="0"/>
    <s v="S"/>
    <s v="IV82"/>
    <n v="0"/>
    <n v="550"/>
    <s v="HU"/>
    <s v="HUEVO COMERCIAL"/>
    <n v="538.38"/>
    <d v="2026-10-10T00:00:00"/>
    <m/>
    <s v="TAT PASTO H6004"/>
    <n v="2152388"/>
    <s v="H6004"/>
    <n v="0"/>
    <m/>
    <x v="26"/>
    <x v="3"/>
    <x v="8"/>
    <x v="2"/>
    <s v="OCCIDENTE"/>
    <s v="CALOTO"/>
    <n v="0"/>
    <s v="VEHICULOS"/>
    <x v="3"/>
  </r>
  <r>
    <n v="152384"/>
    <s v="HUEVO L X 15 PAGUE 14 PET CAJA X 300."/>
    <s v="UN"/>
    <n v="300"/>
    <n v="0"/>
    <s v="S"/>
    <s v="IV82"/>
    <n v="0"/>
    <n v="540"/>
    <s v="HU"/>
    <s v="HUEVO COMERCIAL"/>
    <n v="504.4"/>
    <d v="2026-10-13T00:00:00"/>
    <m/>
    <s v="TAT PASTO H6005"/>
    <n v="152384"/>
    <s v="H6005"/>
    <n v="0"/>
    <m/>
    <x v="26"/>
    <x v="3"/>
    <x v="8"/>
    <x v="2"/>
    <s v="OCCIDENTE"/>
    <s v="CALOTO"/>
    <n v="0"/>
    <s v="VEHICULOS"/>
    <x v="3"/>
  </r>
  <r>
    <n v="2110202"/>
    <s v="HUEVO XL X 30 CARTON VERDE CANASTA"/>
    <s v="UN"/>
    <n v="3073"/>
    <n v="0"/>
    <s v="S"/>
    <s v="IV82"/>
    <n v="0"/>
    <n v="540"/>
    <s v="HU"/>
    <s v="HUEVO COMERCIAL"/>
    <n v="394.26"/>
    <d v="2026-10-13T00:00:00"/>
    <m/>
    <s v="TAT PASTO H6005"/>
    <n v="2110202"/>
    <s v="H6005"/>
    <n v="0"/>
    <m/>
    <x v="26"/>
    <x v="3"/>
    <x v="6"/>
    <x v="3"/>
    <s v="OCCIDENTE"/>
    <s v="CALOTO"/>
    <n v="0"/>
    <s v="VEHICULOS"/>
    <x v="3"/>
  </r>
  <r>
    <n v="2110302"/>
    <s v="HUEVO L X 30 CARTON VERDE CANASTA"/>
    <s v="UN"/>
    <n v="13873"/>
    <n v="0"/>
    <s v="S"/>
    <s v="IV82"/>
    <n v="0"/>
    <n v="490"/>
    <s v="HU"/>
    <s v="HUEVO COMERCIAL"/>
    <n v="363.24"/>
    <d v="2026-10-10T00:00:00"/>
    <m/>
    <s v="TAT PASTO H6005"/>
    <n v="2110302"/>
    <s v="H6005"/>
    <n v="0"/>
    <m/>
    <x v="26"/>
    <x v="3"/>
    <x v="8"/>
    <x v="3"/>
    <s v="OCCIDENTE"/>
    <s v="CALOTO"/>
    <n v="0"/>
    <s v="VEHICULOS"/>
    <x v="3"/>
  </r>
  <r>
    <n v="2110317"/>
    <s v="HUEVO L X 30 CARTON VERDE AMARRADO CON ETIQUETA CANASTA"/>
    <s v="UN"/>
    <n v="148"/>
    <n v="0"/>
    <s v="S"/>
    <s v="IV82"/>
    <n v="0"/>
    <n v="500"/>
    <s v="HU"/>
    <s v="HUEVO COMERCIAL"/>
    <n v="362.98"/>
    <d v="2026-10-07T00:00:00"/>
    <n v="0"/>
    <s v="TAT PASTO H6005"/>
    <n v="2110317"/>
    <s v="H6005"/>
    <n v="0"/>
    <m/>
    <x v="26"/>
    <x v="3"/>
    <x v="8"/>
    <x v="2"/>
    <s v="OCCIDENTE"/>
    <s v="CALOTO"/>
    <n v="0"/>
    <s v="VEHICULOS"/>
    <x v="3"/>
  </r>
  <r>
    <n v="2110402"/>
    <s v="HUEVO M X 30 CARTON VERDE CANASTA"/>
    <s v="UN"/>
    <n v="240"/>
    <n v="0"/>
    <s v="S"/>
    <s v="IV82"/>
    <n v="0"/>
    <n v="480"/>
    <s v="HU"/>
    <s v="HUEVO COMERCIAL"/>
    <n v="349.55"/>
    <d v="2026-10-10T00:00:00"/>
    <m/>
    <s v="TAT PASTO H6005"/>
    <n v="2110402"/>
    <s v="H6005"/>
    <n v="0"/>
    <m/>
    <x v="26"/>
    <x v="3"/>
    <x v="9"/>
    <x v="3"/>
    <s v="OCCIDENTE"/>
    <s v="CALOTO"/>
    <n v="0"/>
    <s v="VEHICULOS"/>
    <x v="3"/>
  </r>
  <r>
    <n v="2112207"/>
    <s v="HUEVO XL X 15 PET CANASTA"/>
    <s v="UN"/>
    <n v="345"/>
    <n v="0"/>
    <s v="S"/>
    <s v="IV82"/>
    <n v="0"/>
    <n v="640"/>
    <s v="HU"/>
    <s v="HUEVO COMERCIAL"/>
    <n v="599.67999999999995"/>
    <d v="2026-10-10T00:00:00"/>
    <m/>
    <s v="TAT PASTO H6005"/>
    <n v="2112207"/>
    <s v="H6005"/>
    <n v="0"/>
    <m/>
    <x v="26"/>
    <x v="3"/>
    <x v="6"/>
    <x v="2"/>
    <s v="OCCIDENTE"/>
    <s v="CALOTO"/>
    <s v="TAT"/>
    <s v="VEHICULOS"/>
    <x v="3"/>
  </r>
  <r>
    <n v="2152388"/>
    <s v="HUEVO L X 15 PAGUE 14 PET EN CANASTA."/>
    <s v="UN"/>
    <n v="540"/>
    <n v="0"/>
    <s v="S"/>
    <s v="IV82"/>
    <n v="0"/>
    <n v="550"/>
    <s v="HU"/>
    <s v="HUEVO COMERCIAL"/>
    <n v="538.38"/>
    <d v="2026-10-10T00:00:00"/>
    <m/>
    <s v="TAT PASTO H6005"/>
    <n v="2152388"/>
    <s v="H6005"/>
    <n v="0"/>
    <m/>
    <x v="26"/>
    <x v="3"/>
    <x v="8"/>
    <x v="2"/>
    <s v="OCCIDENTE"/>
    <s v="CALOTO"/>
    <n v="0"/>
    <s v="VEHICULOS"/>
    <x v="3"/>
  </r>
  <r>
    <n v="152384"/>
    <s v="HUEVO L X 15 PAGUE 14 PET CAJA X 300."/>
    <s v="UN"/>
    <n v="600"/>
    <n v="0"/>
    <s v="S"/>
    <s v="IV82"/>
    <n v="0"/>
    <n v="540"/>
    <s v="HU"/>
    <s v="HUEVO COMERCIAL"/>
    <n v="504.4"/>
    <d v="2026-10-10T00:00:00"/>
    <m/>
    <s v="TAT PASTO H6006"/>
    <n v="152384"/>
    <s v="H6006"/>
    <n v="0"/>
    <m/>
    <x v="26"/>
    <x v="3"/>
    <x v="8"/>
    <x v="2"/>
    <s v="OCCIDENTE"/>
    <s v="CALOTO"/>
    <n v="0"/>
    <s v="VEHICULOS"/>
    <x v="3"/>
  </r>
  <r>
    <n v="2010102"/>
    <s v="HUEVO YUMBO X20 CARTON VERDE CANASTA."/>
    <s v="UN"/>
    <n v="177"/>
    <n v="0"/>
    <s v="S"/>
    <s v="IV82"/>
    <n v="0"/>
    <n v="610"/>
    <s v="HU"/>
    <s v="HUEVO COMERCIAL"/>
    <n v="629.67999999999995"/>
    <d v="2026-10-13T00:00:00"/>
    <m/>
    <s v="TAT PASTO H6006"/>
    <n v="2010102"/>
    <s v="H6006"/>
    <n v="0"/>
    <m/>
    <x v="26"/>
    <x v="3"/>
    <x v="7"/>
    <x v="3"/>
    <s v="OCCIDENTE"/>
    <s v="CALOTO"/>
    <n v="0"/>
    <s v="VEHICULOS"/>
    <x v="3"/>
  </r>
  <r>
    <n v="2110202"/>
    <s v="HUEVO XL X 30 CARTON VERDE CANASTA"/>
    <s v="UN"/>
    <n v="2512"/>
    <n v="0"/>
    <s v="S"/>
    <s v="IV82"/>
    <n v="0"/>
    <n v="540"/>
    <s v="HU"/>
    <s v="HUEVO COMERCIAL"/>
    <n v="394.26"/>
    <d v="2026-10-10T00:00:00"/>
    <m/>
    <s v="TAT PASTO H6006"/>
    <n v="2110202"/>
    <s v="H6006"/>
    <n v="0"/>
    <m/>
    <x v="26"/>
    <x v="3"/>
    <x v="6"/>
    <x v="3"/>
    <s v="OCCIDENTE"/>
    <s v="CALOTO"/>
    <n v="0"/>
    <s v="VEHICULOS"/>
    <x v="3"/>
  </r>
  <r>
    <n v="2110302"/>
    <s v="HUEVO L X 30 CARTON VERDE CANASTA"/>
    <s v="UN"/>
    <n v="18036"/>
    <n v="0"/>
    <s v="S"/>
    <s v="IV82"/>
    <n v="0"/>
    <n v="490"/>
    <s v="HU"/>
    <s v="HUEVO COMERCIAL"/>
    <n v="363.24"/>
    <d v="2026-10-13T00:00:00"/>
    <m/>
    <s v="TAT PASTO H6006"/>
    <n v="2110302"/>
    <s v="H6006"/>
    <n v="0"/>
    <m/>
    <x v="26"/>
    <x v="3"/>
    <x v="8"/>
    <x v="3"/>
    <s v="OCCIDENTE"/>
    <s v="CALOTO"/>
    <n v="0"/>
    <s v="VEHICULOS"/>
    <x v="3"/>
  </r>
  <r>
    <n v="2152388"/>
    <s v="HUEVO L X 15 PAGUE 14 PET EN CANASTA."/>
    <s v="UN"/>
    <n v="120"/>
    <n v="0"/>
    <s v="S"/>
    <s v="IV82"/>
    <n v="0"/>
    <n v="550"/>
    <s v="HU"/>
    <s v="HUEVO COMERCIAL"/>
    <n v="538.38"/>
    <d v="2026-10-13T00:00:00"/>
    <m/>
    <s v="TAT PASTO H6006"/>
    <n v="2152388"/>
    <s v="H6006"/>
    <n v="0"/>
    <m/>
    <x v="26"/>
    <x v="3"/>
    <x v="8"/>
    <x v="2"/>
    <s v="OCCIDENTE"/>
    <s v="CALOTO"/>
    <n v="0"/>
    <s v="VEHICULOS"/>
    <x v="3"/>
  </r>
  <r>
    <n v="2110202"/>
    <s v="HUEVO XL X 30 CARTON VERDE CANASTA"/>
    <s v="UN"/>
    <n v="941"/>
    <n v="0"/>
    <s v="S"/>
    <s v="IV82"/>
    <n v="0"/>
    <n v="540"/>
    <s v="HU"/>
    <s v="HUEVO COMERCIAL"/>
    <n v="394.26"/>
    <d v="2026-10-10T00:00:00"/>
    <m/>
    <s v="TAT PASTO H6007"/>
    <n v="2110202"/>
    <s v="H6007"/>
    <n v="0"/>
    <m/>
    <x v="26"/>
    <x v="3"/>
    <x v="6"/>
    <x v="3"/>
    <s v="OCCIDENTE"/>
    <s v="CALOTO"/>
    <n v="0"/>
    <s v="VEHICULOS"/>
    <x v="3"/>
  </r>
  <r>
    <n v="2110302"/>
    <s v="HUEVO L X 30 CARTON VERDE CANASTA"/>
    <s v="UN"/>
    <n v="9644"/>
    <n v="0"/>
    <s v="S"/>
    <s v="IV82"/>
    <n v="0"/>
    <n v="490"/>
    <s v="HU"/>
    <s v="HUEVO COMERCIAL"/>
    <n v="363.24"/>
    <d v="2026-10-13T00:00:00"/>
    <m/>
    <s v="TAT PASTO H6007"/>
    <n v="2110302"/>
    <s v="H6007"/>
    <n v="0"/>
    <m/>
    <x v="26"/>
    <x v="3"/>
    <x v="8"/>
    <x v="3"/>
    <s v="OCCIDENTE"/>
    <s v="CALOTO"/>
    <n v="0"/>
    <s v="VEHICULOS"/>
    <x v="3"/>
  </r>
  <r>
    <n v="2152388"/>
    <s v="HUEVO L X 15 PAGUE 14 PET EN CANASTA."/>
    <s v="UN"/>
    <n v="255"/>
    <n v="0"/>
    <s v="S"/>
    <s v="IV82"/>
    <n v="0"/>
    <n v="550"/>
    <s v="HU"/>
    <s v="HUEVO COMERCIAL"/>
    <n v="538.38"/>
    <d v="2026-10-10T00:00:00"/>
    <m/>
    <s v="TAT PASTO H6007"/>
    <n v="2152388"/>
    <s v="H6007"/>
    <n v="0"/>
    <m/>
    <x v="26"/>
    <x v="3"/>
    <x v="8"/>
    <x v="2"/>
    <s v="OCCIDENTE"/>
    <s v="CALOTO"/>
    <n v="0"/>
    <s v="VEHICULOS"/>
    <x v="3"/>
  </r>
  <r>
    <n v="152384"/>
    <s v="HUEVO L X 15 PAGUE 14 PET CAJA X 300."/>
    <s v="UN"/>
    <n v="1500"/>
    <n v="0"/>
    <s v="S"/>
    <s v="IV82"/>
    <n v="0"/>
    <n v="540"/>
    <s v="HU"/>
    <s v="HUEVO COMERCIAL"/>
    <n v="504.4"/>
    <d v="2026-10-10T00:00:00"/>
    <m/>
    <s v="TAT PASTO H6008"/>
    <n v="152384"/>
    <s v="H6008"/>
    <n v="0"/>
    <m/>
    <x v="26"/>
    <x v="3"/>
    <x v="8"/>
    <x v="2"/>
    <s v="OCCIDENTE"/>
    <s v="CALOTO"/>
    <n v="0"/>
    <s v="VEHICULOS"/>
    <x v="3"/>
  </r>
  <r>
    <n v="2010102"/>
    <s v="HUEVO YUMBO X20 CARTON VERDE CANASTA."/>
    <s v="UN"/>
    <n v="120"/>
    <n v="0"/>
    <s v="S"/>
    <s v="IV82"/>
    <n v="0"/>
    <n v="610"/>
    <s v="HU"/>
    <s v="HUEVO COMERCIAL"/>
    <n v="629.67999999999995"/>
    <d v="2026-10-10T00:00:00"/>
    <m/>
    <s v="TAT PASTO H6008"/>
    <n v="2010102"/>
    <s v="H6008"/>
    <n v="0"/>
    <m/>
    <x v="26"/>
    <x v="3"/>
    <x v="7"/>
    <x v="3"/>
    <s v="OCCIDENTE"/>
    <s v="CALOTO"/>
    <n v="0"/>
    <s v="VEHICULOS"/>
    <x v="3"/>
  </r>
  <r>
    <n v="2110202"/>
    <s v="HUEVO XL X 30 CARTON VERDE CANASTA"/>
    <s v="UN"/>
    <n v="2618"/>
    <n v="0"/>
    <s v="S"/>
    <s v="IV82"/>
    <n v="0"/>
    <n v="540"/>
    <s v="HU"/>
    <s v="HUEVO COMERCIAL"/>
    <n v="394.26"/>
    <d v="2026-10-10T00:00:00"/>
    <m/>
    <s v="TAT PASTO H6008"/>
    <n v="2110202"/>
    <s v="H6008"/>
    <n v="0"/>
    <m/>
    <x v="26"/>
    <x v="3"/>
    <x v="6"/>
    <x v="3"/>
    <s v="OCCIDENTE"/>
    <s v="CALOTO"/>
    <n v="0"/>
    <s v="VEHICULOS"/>
    <x v="3"/>
  </r>
  <r>
    <n v="2110302"/>
    <s v="HUEVO L X 30 CARTON VERDE CANASTA"/>
    <s v="UN"/>
    <n v="15450"/>
    <n v="0"/>
    <s v="S"/>
    <s v="IV82"/>
    <n v="0"/>
    <n v="490"/>
    <s v="HU"/>
    <s v="HUEVO COMERCIAL"/>
    <n v="363.24"/>
    <d v="2026-10-13T00:00:00"/>
    <m/>
    <s v="TAT PASTO H6008"/>
    <n v="2110302"/>
    <s v="H6008"/>
    <n v="0"/>
    <m/>
    <x v="26"/>
    <x v="3"/>
    <x v="8"/>
    <x v="3"/>
    <s v="OCCIDENTE"/>
    <s v="CALOTO"/>
    <n v="0"/>
    <s v="VEHICULOS"/>
    <x v="3"/>
  </r>
  <r>
    <n v="2110402"/>
    <s v="HUEVO M X 30 CARTON VERDE CANASTA"/>
    <s v="UN"/>
    <n v="240"/>
    <n v="0"/>
    <s v="S"/>
    <s v="IV82"/>
    <n v="0"/>
    <n v="480"/>
    <s v="HU"/>
    <s v="HUEVO COMERCIAL"/>
    <n v="349.55"/>
    <d v="2026-10-06T00:00:00"/>
    <m/>
    <s v="TAT PASTO H6008"/>
    <n v="2110402"/>
    <s v="H6008"/>
    <n v="0"/>
    <m/>
    <x v="26"/>
    <x v="3"/>
    <x v="9"/>
    <x v="3"/>
    <s v="OCCIDENTE"/>
    <s v="CALOTO"/>
    <n v="0"/>
    <s v="VEHICULOS"/>
    <x v="3"/>
  </r>
  <r>
    <n v="152384"/>
    <s v="HUEVO L X 15 PAGUE 14 PET CAJA X 300."/>
    <s v="UN"/>
    <n v="900"/>
    <n v="0"/>
    <s v="S"/>
    <s v="IV82"/>
    <n v="0"/>
    <n v="540"/>
    <s v="HU"/>
    <s v="HUEVO COMERCIAL"/>
    <n v="504.4"/>
    <d v="2026-10-10T00:00:00"/>
    <m/>
    <s v="TAT PASTO H6009"/>
    <n v="152384"/>
    <s v="H6009"/>
    <n v="0"/>
    <m/>
    <x v="26"/>
    <x v="3"/>
    <x v="8"/>
    <x v="2"/>
    <s v="OCCIDENTE"/>
    <s v="CALOTO"/>
    <n v="0"/>
    <s v="VEHICULOS"/>
    <x v="3"/>
  </r>
  <r>
    <n v="2110202"/>
    <s v="HUEVO XL X 30 CARTON VERDE CANASTA"/>
    <s v="UN"/>
    <n v="720"/>
    <n v="0"/>
    <s v="S"/>
    <s v="IV82"/>
    <n v="0"/>
    <n v="540"/>
    <s v="HU"/>
    <s v="HUEVO COMERCIAL"/>
    <n v="394.26"/>
    <d v="2026-10-10T00:00:00"/>
    <m/>
    <s v="TAT PASTO H6009"/>
    <n v="2110202"/>
    <s v="H6009"/>
    <n v="0"/>
    <m/>
    <x v="26"/>
    <x v="3"/>
    <x v="6"/>
    <x v="3"/>
    <s v="OCCIDENTE"/>
    <s v="CALOTO"/>
    <n v="0"/>
    <s v="VEHICULOS"/>
    <x v="3"/>
  </r>
  <r>
    <n v="2110302"/>
    <s v="HUEVO L X 30 CARTON VERDE CANASTA"/>
    <s v="UN"/>
    <n v="20636"/>
    <n v="0"/>
    <s v="S"/>
    <s v="IV82"/>
    <n v="0"/>
    <n v="490"/>
    <s v="HU"/>
    <s v="HUEVO COMERCIAL"/>
    <n v="363.24"/>
    <d v="2026-10-13T00:00:00"/>
    <m/>
    <s v="TAT PASTO H6009"/>
    <n v="2110302"/>
    <s v="H6009"/>
    <n v="0"/>
    <m/>
    <x v="26"/>
    <x v="3"/>
    <x v="8"/>
    <x v="3"/>
    <s v="OCCIDENTE"/>
    <s v="CALOTO"/>
    <n v="0"/>
    <s v="VEHICULOS"/>
    <x v="3"/>
  </r>
  <r>
    <n v="2152388"/>
    <s v="HUEVO L X 15 PAGUE 14 PET EN CANASTA."/>
    <s v="UN"/>
    <n v="360"/>
    <n v="0"/>
    <s v="S"/>
    <s v="IV82"/>
    <n v="0"/>
    <n v="550"/>
    <s v="HU"/>
    <s v="HUEVO COMERCIAL"/>
    <n v="538.38"/>
    <d v="2026-10-10T00:00:00"/>
    <m/>
    <s v="TAT PASTO H6009"/>
    <n v="2152388"/>
    <s v="H6009"/>
    <n v="0"/>
    <m/>
    <x v="26"/>
    <x v="3"/>
    <x v="8"/>
    <x v="2"/>
    <s v="OCCIDENTE"/>
    <s v="CALOTO"/>
    <n v="0"/>
    <s v="VEHICULOS"/>
    <x v="3"/>
  </r>
  <r>
    <n v="152384"/>
    <s v="HUEVO L X 15 PAGUE 14 PET CAJA X 300."/>
    <s v="UN"/>
    <n v="600"/>
    <n v="0"/>
    <s v="S"/>
    <s v="IV82"/>
    <n v="0"/>
    <n v="540"/>
    <s v="HU"/>
    <s v="HUEVO COMERCIAL"/>
    <n v="504.4"/>
    <d v="2026-10-13T00:00:00"/>
    <m/>
    <s v="TAT PASTO H6010"/>
    <n v="152384"/>
    <s v="H6010"/>
    <n v="0"/>
    <m/>
    <x v="26"/>
    <x v="3"/>
    <x v="8"/>
    <x v="2"/>
    <s v="OCCIDENTE"/>
    <s v="CALOTO"/>
    <n v="0"/>
    <s v="VEHICULOS"/>
    <x v="3"/>
  </r>
  <r>
    <n v="2010102"/>
    <s v="HUEVO YUMBO X20 CARTON VERDE CANASTA."/>
    <s v="UN"/>
    <n v="120"/>
    <n v="0"/>
    <s v="S"/>
    <s v="IV82"/>
    <n v="0"/>
    <n v="610"/>
    <s v="HU"/>
    <s v="HUEVO COMERCIAL"/>
    <n v="629.67999999999995"/>
    <d v="2026-10-10T00:00:00"/>
    <m/>
    <s v="TAT PASTO H6010"/>
    <n v="2010102"/>
    <s v="H6010"/>
    <n v="0"/>
    <m/>
    <x v="26"/>
    <x v="3"/>
    <x v="7"/>
    <x v="3"/>
    <s v="OCCIDENTE"/>
    <s v="CALOTO"/>
    <n v="0"/>
    <s v="VEHICULOS"/>
    <x v="3"/>
  </r>
  <r>
    <n v="2110202"/>
    <s v="HUEVO XL X 30 CARTON VERDE CANASTA"/>
    <s v="UN"/>
    <n v="360"/>
    <n v="0"/>
    <s v="S"/>
    <s v="IV82"/>
    <n v="0"/>
    <n v="540"/>
    <s v="HU"/>
    <s v="HUEVO COMERCIAL"/>
    <n v="394.26"/>
    <d v="2026-10-10T00:00:00"/>
    <m/>
    <s v="TAT PASTO H6010"/>
    <n v="2110202"/>
    <s v="H6010"/>
    <n v="0"/>
    <m/>
    <x v="26"/>
    <x v="3"/>
    <x v="6"/>
    <x v="3"/>
    <s v="OCCIDENTE"/>
    <s v="CALOTO"/>
    <n v="0"/>
    <s v="VEHICULOS"/>
    <x v="3"/>
  </r>
  <r>
    <n v="2110302"/>
    <s v="HUEVO L X 30 CARTON VERDE CANASTA"/>
    <s v="UN"/>
    <n v="13107"/>
    <n v="0"/>
    <s v="S"/>
    <s v="IV82"/>
    <n v="0"/>
    <n v="490"/>
    <s v="HU"/>
    <s v="HUEVO COMERCIAL"/>
    <n v="363.24"/>
    <d v="2026-10-13T00:00:00"/>
    <m/>
    <s v="TAT PASTO H6010"/>
    <n v="2110302"/>
    <s v="H6010"/>
    <n v="0"/>
    <m/>
    <x v="26"/>
    <x v="3"/>
    <x v="8"/>
    <x v="3"/>
    <s v="OCCIDENTE"/>
    <s v="CALOTO"/>
    <n v="0"/>
    <s v="VEHICULOS"/>
    <x v="3"/>
  </r>
  <r>
    <n v="2112207"/>
    <s v="HUEVO XL X 15 PET CANASTA"/>
    <s v="UN"/>
    <n v="90"/>
    <n v="0"/>
    <s v="S"/>
    <s v="IV82"/>
    <n v="0"/>
    <n v="640"/>
    <s v="HU"/>
    <s v="HUEVO COMERCIAL"/>
    <n v="599.67999999999995"/>
    <d v="2026-10-09T00:00:00"/>
    <m/>
    <s v="TAT PASTO H6010"/>
    <n v="2112207"/>
    <s v="H6010"/>
    <n v="0"/>
    <m/>
    <x v="26"/>
    <x v="3"/>
    <x v="6"/>
    <x v="2"/>
    <s v="OCCIDENTE"/>
    <s v="CALOTO"/>
    <s v="TAT"/>
    <s v="VEHICULOS"/>
    <x v="3"/>
  </r>
  <r>
    <n v="2152388"/>
    <s v="HUEVO L X 15 PAGUE 14 PET EN CANASTA."/>
    <s v="UN"/>
    <n v="120"/>
    <n v="0"/>
    <s v="S"/>
    <s v="IV82"/>
    <n v="0"/>
    <n v="550"/>
    <s v="HU"/>
    <s v="HUEVO COMERCIAL"/>
    <n v="538.38"/>
    <d v="2026-10-10T00:00:00"/>
    <m/>
    <s v="TAT PASTO H6010"/>
    <n v="2152388"/>
    <s v="H6010"/>
    <n v="0"/>
    <m/>
    <x v="26"/>
    <x v="3"/>
    <x v="8"/>
    <x v="2"/>
    <s v="OCCIDENTE"/>
    <s v="CALOTO"/>
    <n v="0"/>
    <s v="VEHICULOS"/>
    <x v="3"/>
  </r>
  <r>
    <n v="2110202"/>
    <s v="HUEVO XL X 30 CARTON VERDE CANASTA"/>
    <s v="UN"/>
    <n v="1157"/>
    <n v="0"/>
    <s v="S"/>
    <s v="IV82"/>
    <n v="0"/>
    <n v="490"/>
    <s v="HU"/>
    <s v="HUEVO COMERCIAL"/>
    <n v="394.26"/>
    <d v="2026-10-10T00:00:00"/>
    <m/>
    <s v="TAT PASTO H6011"/>
    <n v="2110202"/>
    <s v="H6011"/>
    <n v="0"/>
    <m/>
    <x v="26"/>
    <x v="3"/>
    <x v="6"/>
    <x v="3"/>
    <s v="OCCIDENTE"/>
    <s v="CALOTO"/>
    <n v="0"/>
    <s v="VEHICULOS"/>
    <x v="3"/>
  </r>
  <r>
    <n v="2110302"/>
    <s v="HUEVO L X 30 CARTON VERDE CANASTA"/>
    <s v="UN"/>
    <n v="20219"/>
    <n v="0"/>
    <s v="S"/>
    <s v="IV82"/>
    <n v="0"/>
    <n v="460"/>
    <s v="HU"/>
    <s v="HUEVO COMERCIAL"/>
    <n v="363.24"/>
    <d v="2026-10-10T00:00:00"/>
    <m/>
    <s v="TAT PASTO H6011"/>
    <n v="2110302"/>
    <s v="H6011"/>
    <n v="0"/>
    <m/>
    <x v="26"/>
    <x v="3"/>
    <x v="8"/>
    <x v="3"/>
    <s v="OCCIDENTE"/>
    <s v="CALOTO"/>
    <n v="0"/>
    <s v="VEHICULOS"/>
    <x v="3"/>
  </r>
  <r>
    <n v="2152388"/>
    <s v="HUEVO L X 15 PAGUE 14 PET EN CANASTA."/>
    <s v="UN"/>
    <n v="1410"/>
    <n v="0"/>
    <s v="S"/>
    <s v="IV82"/>
    <n v="0"/>
    <n v="540"/>
    <s v="HU"/>
    <s v="HUEVO COMERCIAL"/>
    <n v="538.38"/>
    <d v="2026-10-10T00:00:00"/>
    <m/>
    <s v="TAT PASTO H6011"/>
    <n v="2152388"/>
    <s v="H6011"/>
    <n v="0"/>
    <m/>
    <x v="26"/>
    <x v="3"/>
    <x v="8"/>
    <x v="2"/>
    <s v="OCCIDENTE"/>
    <s v="CALOTO"/>
    <n v="0"/>
    <s v="VEHICULOS"/>
    <x v="3"/>
  </r>
  <r>
    <n v="152384"/>
    <s v="HUEVO L X 15 PAGUE 14 PET CAJA X 300."/>
    <s v="UN"/>
    <n v="600"/>
    <n v="0"/>
    <s v="S"/>
    <s v="IV82"/>
    <n v="0"/>
    <n v="540"/>
    <s v="HU"/>
    <s v="HUEVO COMERCIAL"/>
    <n v="504.4"/>
    <d v="2026-10-10T00:00:00"/>
    <m/>
    <s v="TAT PASTO H6012"/>
    <n v="152384"/>
    <s v="H6012"/>
    <n v="0"/>
    <m/>
    <x v="26"/>
    <x v="3"/>
    <x v="8"/>
    <x v="2"/>
    <s v="OCCIDENTE"/>
    <s v="CALOTO"/>
    <n v="0"/>
    <s v="VEHICULOS"/>
    <x v="3"/>
  </r>
  <r>
    <n v="2010102"/>
    <s v="HUEVO YUMBO X20 CARTON VERDE CANASTA."/>
    <s v="UN"/>
    <n v="15"/>
    <n v="0"/>
    <s v="S"/>
    <s v="IV82"/>
    <n v="0"/>
    <n v="610"/>
    <s v="HU"/>
    <s v="HUEVO COMERCIAL"/>
    <n v="629.67999999999995"/>
    <d v="2026-10-09T00:00:00"/>
    <m/>
    <s v="TAT PASTO H6012"/>
    <n v="2010102"/>
    <s v="H6012"/>
    <n v="0"/>
    <m/>
    <x v="26"/>
    <x v="3"/>
    <x v="7"/>
    <x v="3"/>
    <s v="OCCIDENTE"/>
    <s v="CALOTO"/>
    <n v="0"/>
    <s v="VEHICULOS"/>
    <x v="3"/>
  </r>
  <r>
    <n v="2110202"/>
    <s v="HUEVO XL X 30 CARTON VERDE CANASTA"/>
    <s v="UN"/>
    <n v="215"/>
    <n v="0"/>
    <s v="S"/>
    <s v="IV82"/>
    <n v="0"/>
    <n v="540"/>
    <s v="HU"/>
    <s v="HUEVO COMERCIAL"/>
    <n v="394.26"/>
    <d v="2026-10-10T00:00:00"/>
    <m/>
    <s v="TAT PASTO H6012"/>
    <n v="2110202"/>
    <s v="H6012"/>
    <n v="0"/>
    <m/>
    <x v="26"/>
    <x v="3"/>
    <x v="6"/>
    <x v="3"/>
    <s v="OCCIDENTE"/>
    <s v="CALOTO"/>
    <n v="0"/>
    <s v="VEHICULOS"/>
    <x v="3"/>
  </r>
  <r>
    <n v="2110302"/>
    <s v="HUEVO L X 30 CARTON VERDE CANASTA"/>
    <s v="UN"/>
    <n v="14479"/>
    <n v="0"/>
    <s v="S"/>
    <s v="IV82"/>
    <n v="0"/>
    <n v="490"/>
    <s v="HU"/>
    <s v="HUEVO COMERCIAL"/>
    <n v="363.24"/>
    <d v="2026-10-13T00:00:00"/>
    <m/>
    <s v="TAT PASTO H6012"/>
    <n v="2110302"/>
    <s v="H6012"/>
    <n v="0"/>
    <m/>
    <x v="26"/>
    <x v="3"/>
    <x v="8"/>
    <x v="3"/>
    <s v="OCCIDENTE"/>
    <s v="CALOTO"/>
    <n v="0"/>
    <s v="VEHICULOS"/>
    <x v="3"/>
  </r>
  <r>
    <n v="2152388"/>
    <s v="HUEVO L X 15 PAGUE 14 PET EN CANASTA."/>
    <s v="UN"/>
    <n v="300"/>
    <n v="0"/>
    <s v="S"/>
    <s v="IV82"/>
    <n v="0"/>
    <n v="550"/>
    <s v="HU"/>
    <s v="HUEVO COMERCIAL"/>
    <n v="538.38"/>
    <d v="2026-10-10T00:00:00"/>
    <m/>
    <s v="TAT PASTO H6012"/>
    <n v="2152388"/>
    <s v="H6012"/>
    <n v="0"/>
    <m/>
    <x v="26"/>
    <x v="3"/>
    <x v="8"/>
    <x v="2"/>
    <s v="OCCIDENTE"/>
    <s v="CALOTO"/>
    <n v="0"/>
    <s v="VEHICULOS"/>
    <x v="3"/>
  </r>
  <r>
    <n v="2010102"/>
    <s v="HUEVO YUMBO X20 CARTON VERDE CANASTA."/>
    <s v="UN"/>
    <n v="240"/>
    <n v="0"/>
    <s v="S"/>
    <s v="IV82"/>
    <n v="0"/>
    <n v="610"/>
    <s v="HU"/>
    <s v="HUEVO COMERCIAL"/>
    <n v="629.67999999999995"/>
    <d v="2026-10-10T00:00:00"/>
    <m/>
    <s v="TAT PASTO H6013"/>
    <n v="2010102"/>
    <s v="H6013"/>
    <n v="0"/>
    <m/>
    <x v="26"/>
    <x v="3"/>
    <x v="7"/>
    <x v="3"/>
    <s v="OCCIDENTE"/>
    <s v="CALOTO"/>
    <n v="0"/>
    <s v="VEHICULOS"/>
    <x v="3"/>
  </r>
  <r>
    <n v="2110202"/>
    <s v="HUEVO XL X 30 CARTON VERDE CANASTA"/>
    <s v="UN"/>
    <n v="1671"/>
    <n v="0"/>
    <s v="S"/>
    <s v="IV82"/>
    <n v="0"/>
    <n v="540"/>
    <s v="HU"/>
    <s v="HUEVO COMERCIAL"/>
    <n v="394.26"/>
    <d v="2026-10-13T00:00:00"/>
    <m/>
    <s v="TAT PASTO H6013"/>
    <n v="2110202"/>
    <s v="H6013"/>
    <n v="0"/>
    <m/>
    <x v="26"/>
    <x v="3"/>
    <x v="6"/>
    <x v="3"/>
    <s v="OCCIDENTE"/>
    <s v="CALOTO"/>
    <n v="0"/>
    <s v="VEHICULOS"/>
    <x v="3"/>
  </r>
  <r>
    <n v="2110302"/>
    <s v="HUEVO L X 30 CARTON VERDE CANASTA"/>
    <s v="UN"/>
    <n v="11542"/>
    <n v="0"/>
    <s v="S"/>
    <s v="IV82"/>
    <n v="0"/>
    <n v="490"/>
    <s v="HU"/>
    <s v="HUEVO COMERCIAL"/>
    <n v="363.24"/>
    <d v="2026-10-10T00:00:00"/>
    <m/>
    <s v="TAT PASTO H6013"/>
    <n v="2110302"/>
    <s v="H6013"/>
    <n v="0"/>
    <m/>
    <x v="26"/>
    <x v="3"/>
    <x v="8"/>
    <x v="3"/>
    <s v="OCCIDENTE"/>
    <s v="CALOTO"/>
    <n v="0"/>
    <s v="VEHICULOS"/>
    <x v="3"/>
  </r>
  <r>
    <n v="2110402"/>
    <s v="HUEVO M X 30 CARTON VERDE CANASTA"/>
    <s v="UN"/>
    <n v="480"/>
    <n v="0"/>
    <s v="S"/>
    <s v="IV82"/>
    <n v="0"/>
    <n v="480"/>
    <s v="HU"/>
    <s v="HUEVO COMERCIAL"/>
    <n v="349.55"/>
    <d v="2026-10-10T00:00:00"/>
    <m/>
    <s v="TAT PASTO H6013"/>
    <n v="2110402"/>
    <s v="H6013"/>
    <n v="0"/>
    <m/>
    <x v="26"/>
    <x v="3"/>
    <x v="9"/>
    <x v="3"/>
    <s v="OCCIDENTE"/>
    <s v="CALOTO"/>
    <n v="0"/>
    <s v="VEHICULOS"/>
    <x v="3"/>
  </r>
  <r>
    <n v="2112207"/>
    <s v="HUEVO XL X 15 PET CANASTA"/>
    <s v="UN"/>
    <n v="60"/>
    <n v="0"/>
    <s v="S"/>
    <s v="IV82"/>
    <n v="0"/>
    <n v="640"/>
    <s v="HU"/>
    <s v="HUEVO COMERCIAL"/>
    <n v="599.67999999999995"/>
    <d v="2026-10-10T00:00:00"/>
    <m/>
    <s v="TAT PASTO H6013"/>
    <n v="2112207"/>
    <s v="H6013"/>
    <n v="0"/>
    <m/>
    <x v="26"/>
    <x v="3"/>
    <x v="6"/>
    <x v="2"/>
    <s v="OCCIDENTE"/>
    <s v="CALOTO"/>
    <s v="TAT"/>
    <s v="VEHICULOS"/>
    <x v="3"/>
  </r>
  <r>
    <n v="2152388"/>
    <s v="HUEVO L X 15 PAGUE 14 PET EN CANASTA."/>
    <s v="UN"/>
    <n v="60"/>
    <n v="0"/>
    <s v="S"/>
    <s v="IV82"/>
    <n v="0"/>
    <n v="550"/>
    <s v="HU"/>
    <s v="HUEVO COMERCIAL"/>
    <n v="538.38"/>
    <d v="2026-10-10T00:00:00"/>
    <m/>
    <s v="TAT PASTO H6013"/>
    <n v="2152388"/>
    <s v="H6013"/>
    <n v="0"/>
    <m/>
    <x v="26"/>
    <x v="3"/>
    <x v="8"/>
    <x v="2"/>
    <s v="OCCIDENTE"/>
    <s v="CALOTO"/>
    <n v="0"/>
    <s v="VEHICULOS"/>
    <x v="3"/>
  </r>
  <r>
    <n v="2010102"/>
    <s v="HUEVO YUMBO X20 CARTON VERDE CANASTA."/>
    <s v="UN"/>
    <n v="100"/>
    <n v="0"/>
    <s v="S"/>
    <s v="IV82"/>
    <n v="0"/>
    <n v="610"/>
    <s v="HU"/>
    <s v="HUEVO COMERCIAL"/>
    <n v="629.67999999999995"/>
    <d v="2026-10-09T00:00:00"/>
    <m/>
    <s v="TAT PASTO H6014"/>
    <n v="2010102"/>
    <s v="H6014"/>
    <n v="0"/>
    <m/>
    <x v="26"/>
    <x v="3"/>
    <x v="7"/>
    <x v="3"/>
    <s v="OCCIDENTE"/>
    <s v="CALOTO"/>
    <n v="0"/>
    <s v="VEHICULOS"/>
    <x v="3"/>
  </r>
  <r>
    <n v="2110202"/>
    <s v="HUEVO XL X 30 CARTON VERDE CANASTA"/>
    <s v="UN"/>
    <n v="5108"/>
    <n v="0"/>
    <s v="S"/>
    <s v="IV82"/>
    <n v="0"/>
    <n v="490"/>
    <s v="HU"/>
    <s v="HUEVO COMERCIAL"/>
    <n v="394.26"/>
    <d v="2026-10-10T00:00:00"/>
    <m/>
    <s v="TAT PASTO H6014"/>
    <n v="2110202"/>
    <s v="H6014"/>
    <n v="0"/>
    <m/>
    <x v="26"/>
    <x v="3"/>
    <x v="6"/>
    <x v="3"/>
    <s v="OCCIDENTE"/>
    <s v="CALOTO"/>
    <n v="0"/>
    <s v="VEHICULOS"/>
    <x v="3"/>
  </r>
  <r>
    <n v="2110302"/>
    <s v="HUEVO L X 30 CARTON VERDE CANASTA"/>
    <s v="UN"/>
    <n v="10169"/>
    <n v="0"/>
    <s v="S"/>
    <s v="IV82"/>
    <n v="0"/>
    <n v="460"/>
    <s v="HU"/>
    <s v="HUEVO COMERCIAL"/>
    <n v="363.24"/>
    <d v="2026-10-10T00:00:00"/>
    <m/>
    <s v="TAT PASTO H6014"/>
    <n v="2110302"/>
    <s v="H6014"/>
    <n v="0"/>
    <m/>
    <x v="26"/>
    <x v="3"/>
    <x v="8"/>
    <x v="3"/>
    <s v="OCCIDENTE"/>
    <s v="CALOTO"/>
    <n v="0"/>
    <s v="VEHICULOS"/>
    <x v="3"/>
  </r>
  <r>
    <n v="2152388"/>
    <s v="HUEVO L X 15 PAGUE 14 PET EN CANASTA."/>
    <s v="UN"/>
    <n v="720"/>
    <n v="0"/>
    <s v="S"/>
    <s v="IV82"/>
    <n v="0"/>
    <n v="540"/>
    <s v="HU"/>
    <s v="HUEVO COMERCIAL"/>
    <n v="538.38"/>
    <d v="2026-10-10T00:00:00"/>
    <m/>
    <s v="TAT PASTO H6014"/>
    <n v="2152388"/>
    <s v="H6014"/>
    <n v="0"/>
    <m/>
    <x v="26"/>
    <x v="3"/>
    <x v="8"/>
    <x v="2"/>
    <s v="OCCIDENTE"/>
    <s v="CALOTO"/>
    <n v="0"/>
    <s v="VEHICULOS"/>
    <x v="3"/>
  </r>
  <r>
    <n v="114268"/>
    <s v="HUEVO XL X 15 PET CAJA X 300 PV."/>
    <s v="UN"/>
    <n v="150"/>
    <m/>
    <s v="S"/>
    <s v="IV82"/>
    <m/>
    <m/>
    <s v="HU"/>
    <s v="HUEVO COMERCIAL"/>
    <n v="717.66"/>
    <d v="2026-09-28T00:00:00"/>
    <m/>
    <s v="TAT PASTO H6040 - ESPECIAL"/>
    <n v="114268"/>
    <s v="H6040"/>
    <n v="0"/>
    <m/>
    <x v="26"/>
    <x v="3"/>
    <x v="6"/>
    <x v="2"/>
    <s v="OCCIDENTE"/>
    <s v="CALOTO"/>
    <n v="0"/>
    <s v="VEHICULOS"/>
    <x v="2"/>
  </r>
  <r>
    <n v="2110302"/>
    <s v="HUEVO L X 30 CARTON VERDE CANASTA"/>
    <s v="UN"/>
    <n v="11325"/>
    <n v="0"/>
    <s v="S"/>
    <s v="IV82"/>
    <n v="0"/>
    <n v="490"/>
    <s v="HU"/>
    <s v="HUEVO COMERCIAL"/>
    <n v="363.24000000021391"/>
    <d v="2026-10-13T00:00:00"/>
    <m/>
    <s v="TAT CUCUTA H7001"/>
    <n v="2110302"/>
    <s v="H7001"/>
    <n v="0"/>
    <m/>
    <x v="8"/>
    <x v="3"/>
    <x v="8"/>
    <x v="3"/>
    <s v="COSTA"/>
    <s v="SANTANDER"/>
    <n v="0"/>
    <s v="VEHICULOS"/>
    <x v="3"/>
  </r>
  <r>
    <n v="2110317"/>
    <s v="HUEVO L X 30 CARTON VERDE AMARRADO CON ETIQUETA CANASTA"/>
    <s v="UN"/>
    <n v="720"/>
    <n v="0"/>
    <s v="S"/>
    <s v="IV82"/>
    <n v="0"/>
    <n v="500"/>
    <s v="HU"/>
    <s v="HUEVO COMERCIAL"/>
    <n v="362.98"/>
    <d v="2026-10-10T00:00:00"/>
    <n v="0"/>
    <s v="TAT CUCUTA H7001"/>
    <n v="2110317"/>
    <s v="H7001"/>
    <n v="0"/>
    <m/>
    <x v="8"/>
    <x v="3"/>
    <x v="8"/>
    <x v="2"/>
    <s v="COSTA"/>
    <s v="SANTANDER"/>
    <n v="0"/>
    <s v="VEHICULOS"/>
    <x v="3"/>
  </r>
  <r>
    <n v="2112207"/>
    <s v="HUEVO XL X 15 PET CANASTA"/>
    <s v="UN"/>
    <n v="360"/>
    <n v="0"/>
    <s v="S"/>
    <s v="IV82"/>
    <n v="0"/>
    <n v="640"/>
    <s v="HU"/>
    <s v="HUEVO COMERCIAL"/>
    <n v="599.67999999999995"/>
    <d v="2026-10-10T00:00:00"/>
    <m/>
    <s v="TAT CUCUTA H7001"/>
    <n v="2112207"/>
    <s v="H7001"/>
    <n v="0"/>
    <m/>
    <x v="8"/>
    <x v="3"/>
    <x v="6"/>
    <x v="2"/>
    <s v="COSTA"/>
    <s v="SANTANDER"/>
    <s v="TAT"/>
    <s v="VEHICULOS"/>
    <x v="3"/>
  </r>
  <r>
    <n v="2152388"/>
    <s v="HUEVO L X 15 PAGUE 14 PET EN CANASTA."/>
    <s v="UN"/>
    <n v="300"/>
    <n v="0"/>
    <s v="S"/>
    <s v="IV82"/>
    <n v="0"/>
    <n v="550"/>
    <s v="HU"/>
    <s v="HUEVO COMERCIAL"/>
    <n v="538.38"/>
    <d v="2026-10-10T00:00:00"/>
    <m/>
    <s v="TAT CUCUTA H7001"/>
    <n v="2152388"/>
    <s v="H7001"/>
    <n v="0"/>
    <m/>
    <x v="8"/>
    <x v="3"/>
    <x v="8"/>
    <x v="2"/>
    <s v="COSTA"/>
    <s v="SANTANDER"/>
    <n v="0"/>
    <s v="VEHICULOS"/>
    <x v="3"/>
  </r>
  <r>
    <n v="2110302"/>
    <s v="HUEVO L X 30 CARTON VERDE CANASTA"/>
    <s v="UN"/>
    <n v="10690"/>
    <n v="0"/>
    <s v="S"/>
    <s v="IV82"/>
    <n v="0"/>
    <n v="490"/>
    <s v="HU"/>
    <s v="HUEVO COMERCIAL"/>
    <n v="363.24000000008959"/>
    <d v="2026-10-10T00:00:00"/>
    <m/>
    <s v="TAT CUCUTA H7002"/>
    <n v="2110302"/>
    <s v="H7002"/>
    <n v="0"/>
    <m/>
    <x v="8"/>
    <x v="3"/>
    <x v="8"/>
    <x v="3"/>
    <s v="COSTA"/>
    <s v="SANTANDER"/>
    <n v="0"/>
    <s v="VEHICULOS"/>
    <x v="3"/>
  </r>
  <r>
    <n v="2110402"/>
    <s v="HUEVO M X 30 CARTON VERDE CANASTA"/>
    <s v="UN"/>
    <n v="7170"/>
    <n v="0"/>
    <s v="S"/>
    <s v="IV82"/>
    <n v="0"/>
    <n v="470"/>
    <s v="HU"/>
    <s v="HUEVO COMERCIAL"/>
    <n v="349.55000016237659"/>
    <d v="2026-10-10T00:00:00"/>
    <m/>
    <s v="TAT CUCUTA H7002"/>
    <n v="2110402"/>
    <s v="H7002"/>
    <n v="0"/>
    <m/>
    <x v="8"/>
    <x v="3"/>
    <x v="9"/>
    <x v="3"/>
    <s v="COSTA"/>
    <s v="SANTANDER"/>
    <n v="0"/>
    <s v="VEHICULOS"/>
    <x v="3"/>
  </r>
  <r>
    <n v="2152388"/>
    <s v="HUEVO L X 15 PAGUE 14 PET EN CANASTA."/>
    <s v="UN"/>
    <n v="495"/>
    <n v="0"/>
    <s v="S"/>
    <s v="IV82"/>
    <n v="0"/>
    <n v="550"/>
    <s v="HU"/>
    <s v="HUEVO COMERCIAL"/>
    <n v="538.38"/>
    <d v="2026-10-10T00:00:00"/>
    <m/>
    <s v="TAT CUCUTA H7002"/>
    <n v="2152388"/>
    <s v="H7002"/>
    <n v="0"/>
    <m/>
    <x v="8"/>
    <x v="3"/>
    <x v="8"/>
    <x v="2"/>
    <s v="COSTA"/>
    <s v="SANTANDER"/>
    <n v="0"/>
    <s v="VEHICULOS"/>
    <x v="3"/>
  </r>
  <r>
    <n v="2110302"/>
    <s v="HUEVO L X 30 CARTON VERDE CANASTA"/>
    <s v="UN"/>
    <n v="10710"/>
    <n v="0"/>
    <s v="S"/>
    <s v="IV82"/>
    <n v="0"/>
    <n v="490"/>
    <s v="HU"/>
    <s v="HUEVO COMERCIAL"/>
    <n v="363.24000000062671"/>
    <d v="2026-10-10T00:00:00"/>
    <m/>
    <s v="TAT CUCUTA H7003"/>
    <n v="2110302"/>
    <s v="H7003"/>
    <n v="0"/>
    <m/>
    <x v="8"/>
    <x v="3"/>
    <x v="8"/>
    <x v="3"/>
    <s v="COSTA"/>
    <s v="SANTANDER"/>
    <n v="0"/>
    <s v="VEHICULOS"/>
    <x v="3"/>
  </r>
  <r>
    <n v="2110402"/>
    <s v="HUEVO M X 30 CARTON VERDE CANASTA"/>
    <s v="UN"/>
    <n v="2160"/>
    <n v="0"/>
    <s v="S"/>
    <s v="IV82"/>
    <n v="0"/>
    <n v="470"/>
    <s v="HU"/>
    <s v="HUEVO COMERCIAL"/>
    <n v="349.55000000012922"/>
    <d v="2026-10-13T00:00:00"/>
    <m/>
    <s v="TAT CUCUTA H7003"/>
    <n v="2110402"/>
    <s v="H7003"/>
    <n v="0"/>
    <m/>
    <x v="8"/>
    <x v="3"/>
    <x v="9"/>
    <x v="3"/>
    <s v="COSTA"/>
    <s v="SANTANDER"/>
    <n v="0"/>
    <s v="VEHICULOS"/>
    <x v="3"/>
  </r>
  <r>
    <n v="2152388"/>
    <s v="HUEVO L X 15 PAGUE 14 PET EN CANASTA."/>
    <s v="UN"/>
    <n v="240"/>
    <n v="0"/>
    <s v="S"/>
    <s v="IV82"/>
    <n v="0"/>
    <n v="550"/>
    <s v="HU"/>
    <s v="HUEVO COMERCIAL"/>
    <n v="538.38"/>
    <d v="2026-10-13T00:00:00"/>
    <m/>
    <s v="TAT CUCUTA H7003"/>
    <n v="2152388"/>
    <s v="H7003"/>
    <n v="0"/>
    <m/>
    <x v="8"/>
    <x v="3"/>
    <x v="8"/>
    <x v="2"/>
    <s v="COSTA"/>
    <s v="SANTANDER"/>
    <n v="0"/>
    <s v="VEHICULOS"/>
    <x v="3"/>
  </r>
  <r>
    <n v="152384"/>
    <s v="HUEVO L X 15 PAGUE 14 PET CAJA X 300."/>
    <s v="UN"/>
    <n v="300"/>
    <n v="0"/>
    <s v="S"/>
    <s v="IV82"/>
    <n v="0"/>
    <n v="540"/>
    <s v="HU"/>
    <s v="HUEVO COMERCIAL"/>
    <n v="504.4"/>
    <d v="2026-10-09T00:00:00"/>
    <m/>
    <s v="TAT CUCUTA H7004"/>
    <n v="152384"/>
    <s v="H7004"/>
    <n v="0"/>
    <m/>
    <x v="8"/>
    <x v="3"/>
    <x v="8"/>
    <x v="2"/>
    <s v="COSTA"/>
    <s v="SANTANDER"/>
    <n v="0"/>
    <s v="VEHICULOS"/>
    <x v="3"/>
  </r>
  <r>
    <n v="2110302"/>
    <s v="HUEVO L X 30 CARTON VERDE CANASTA"/>
    <s v="UN"/>
    <n v="8100"/>
    <n v="0"/>
    <s v="S"/>
    <s v="IV82"/>
    <n v="0"/>
    <n v="490"/>
    <s v="HU"/>
    <s v="HUEVO COMERCIAL"/>
    <n v="363.2400000005282"/>
    <d v="2026-10-13T00:00:00"/>
    <m/>
    <s v="TAT CUCUTA H7004"/>
    <n v="2110302"/>
    <s v="H7004"/>
    <n v="0"/>
    <m/>
    <x v="8"/>
    <x v="3"/>
    <x v="8"/>
    <x v="3"/>
    <s v="COSTA"/>
    <s v="SANTANDER"/>
    <n v="0"/>
    <s v="VEHICULOS"/>
    <x v="3"/>
  </r>
  <r>
    <n v="2110317"/>
    <s v="HUEVO L X 30 CARTON VERDE AMARRADO CON ETIQUETA CANASTA"/>
    <s v="UN"/>
    <n v="300"/>
    <n v="0"/>
    <s v="S"/>
    <s v="IV82"/>
    <n v="0"/>
    <n v="500"/>
    <s v="HU"/>
    <s v="HUEVO COMERCIAL"/>
    <n v="362.98"/>
    <d v="2026-10-13T00:00:00"/>
    <n v="0"/>
    <s v="TAT CUCUTA H7004"/>
    <n v="2110317"/>
    <s v="H7004"/>
    <n v="0"/>
    <m/>
    <x v="8"/>
    <x v="3"/>
    <x v="8"/>
    <x v="2"/>
    <s v="COSTA"/>
    <s v="SANTANDER"/>
    <n v="0"/>
    <s v="VEHICULOS"/>
    <x v="3"/>
  </r>
  <r>
    <n v="2110402"/>
    <s v="HUEVO M X 30 CARTON VERDE CANASTA"/>
    <s v="UN"/>
    <n v="2190"/>
    <n v="0"/>
    <s v="S"/>
    <s v="IV82"/>
    <n v="0"/>
    <n v="470"/>
    <s v="HU"/>
    <s v="HUEVO COMERCIAL"/>
    <n v="349.55000136126802"/>
    <d v="2026-10-10T00:00:00"/>
    <m/>
    <s v="TAT CUCUTA H7004"/>
    <n v="2110402"/>
    <s v="H7004"/>
    <n v="0"/>
    <m/>
    <x v="8"/>
    <x v="3"/>
    <x v="9"/>
    <x v="3"/>
    <s v="COSTA"/>
    <s v="SANTANDER"/>
    <n v="0"/>
    <s v="VEHICULOS"/>
    <x v="3"/>
  </r>
  <r>
    <n v="2112207"/>
    <s v="HUEVO XL X 15 PET CANASTA"/>
    <s v="UN"/>
    <n v="180"/>
    <n v="0"/>
    <s v="S"/>
    <s v="IV82"/>
    <n v="0"/>
    <n v="640"/>
    <s v="HU"/>
    <s v="HUEVO COMERCIAL"/>
    <n v="599.67999999999995"/>
    <d v="2026-10-10T00:00:00"/>
    <m/>
    <s v="TAT CUCUTA H7004"/>
    <n v="2112207"/>
    <s v="H7004"/>
    <n v="0"/>
    <m/>
    <x v="8"/>
    <x v="3"/>
    <x v="6"/>
    <x v="2"/>
    <s v="COSTA"/>
    <s v="SANTANDER"/>
    <s v="TAT"/>
    <s v="VEHICULOS"/>
    <x v="3"/>
  </r>
  <r>
    <n v="2152388"/>
    <s v="HUEVO L X 15 PAGUE 14 PET EN CANASTA."/>
    <s v="UN"/>
    <n v="360"/>
    <n v="0"/>
    <s v="S"/>
    <s v="IV82"/>
    <n v="0"/>
    <n v="550"/>
    <s v="HU"/>
    <s v="HUEVO COMERCIAL"/>
    <n v="538.38"/>
    <d v="2026-10-10T00:00:00"/>
    <m/>
    <s v="TAT CUCUTA H7004"/>
    <n v="2152388"/>
    <s v="H7004"/>
    <n v="0"/>
    <m/>
    <x v="8"/>
    <x v="3"/>
    <x v="8"/>
    <x v="2"/>
    <s v="COSTA"/>
    <s v="SANTANDER"/>
    <n v="0"/>
    <s v="VEHICULOS"/>
    <x v="3"/>
  </r>
  <r>
    <n v="2110302"/>
    <s v="HUEVO L X 30 CARTON VERDE CANASTA"/>
    <s v="UN"/>
    <n v="10020"/>
    <n v="0"/>
    <s v="S"/>
    <s v="IV82"/>
    <n v="0"/>
    <n v="490"/>
    <s v="HU"/>
    <s v="HUEVO COMERCIAL"/>
    <n v="363.24000000013041"/>
    <d v="2026-10-13T00:00:00"/>
    <m/>
    <s v="TAT CUCUTA H7005"/>
    <n v="2110302"/>
    <s v="H7005"/>
    <n v="0"/>
    <m/>
    <x v="8"/>
    <x v="3"/>
    <x v="8"/>
    <x v="3"/>
    <s v="COSTA"/>
    <s v="SANTANDER"/>
    <n v="0"/>
    <s v="VEHICULOS"/>
    <x v="3"/>
  </r>
  <r>
    <n v="2110402"/>
    <s v="HUEVO M X 30 CARTON VERDE CANASTA"/>
    <s v="UN"/>
    <n v="960"/>
    <n v="0"/>
    <s v="S"/>
    <s v="IV82"/>
    <n v="0"/>
    <n v="470"/>
    <s v="HU"/>
    <s v="HUEVO COMERCIAL"/>
    <n v="349.55000000813152"/>
    <d v="2026-10-10T00:00:00"/>
    <m/>
    <s v="TAT CUCUTA H7005"/>
    <n v="2110402"/>
    <s v="H7005"/>
    <n v="0"/>
    <m/>
    <x v="8"/>
    <x v="3"/>
    <x v="9"/>
    <x v="3"/>
    <s v="COSTA"/>
    <s v="SANTANDER"/>
    <n v="0"/>
    <s v="VEHICULOS"/>
    <x v="3"/>
  </r>
  <r>
    <n v="2152388"/>
    <s v="HUEVO L X 15 PAGUE 14 PET EN CANASTA."/>
    <s v="UN"/>
    <n v="660"/>
    <n v="0"/>
    <s v="S"/>
    <s v="IV82"/>
    <n v="0"/>
    <n v="550"/>
    <s v="HU"/>
    <s v="HUEVO COMERCIAL"/>
    <n v="538.38"/>
    <d v="2026-10-10T00:00:00"/>
    <m/>
    <s v="TAT CUCUTA H7005"/>
    <n v="2152388"/>
    <s v="H7005"/>
    <n v="0"/>
    <m/>
    <x v="8"/>
    <x v="3"/>
    <x v="8"/>
    <x v="2"/>
    <s v="COSTA"/>
    <s v="SANTANDER"/>
    <n v="0"/>
    <s v="VEHICULOS"/>
    <x v="3"/>
  </r>
  <r>
    <n v="2110302"/>
    <s v="HUEVO L X 30 CARTON VERDE CANASTA"/>
    <s v="UN"/>
    <n v="8199"/>
    <n v="0"/>
    <s v="S"/>
    <s v="IV82"/>
    <n v="0"/>
    <n v="490"/>
    <s v="HU"/>
    <s v="HUEVO COMERCIAL"/>
    <n v="363.24000000121708"/>
    <d v="2026-10-13T00:00:00"/>
    <m/>
    <s v="TAT CUCUTA H7007 - POBLACIONES"/>
    <n v="2110302"/>
    <s v="H7007"/>
    <n v="0"/>
    <m/>
    <x v="8"/>
    <x v="3"/>
    <x v="8"/>
    <x v="3"/>
    <s v="COSTA"/>
    <s v="SANTANDER"/>
    <n v="0"/>
    <s v="VEHICULOS"/>
    <x v="3"/>
  </r>
  <r>
    <n v="2110402"/>
    <s v="HUEVO M X 30 CARTON VERDE CANASTA"/>
    <s v="UN"/>
    <n v="2280"/>
    <n v="0"/>
    <s v="S"/>
    <s v="IV82"/>
    <n v="0"/>
    <n v="470"/>
    <s v="HU"/>
    <s v="HUEVO COMERCIAL"/>
    <n v="349.55000035639688"/>
    <d v="2026-10-13T00:00:00"/>
    <m/>
    <s v="TAT CUCUTA H7007 - POBLACIONES"/>
    <n v="2110402"/>
    <s v="H7007"/>
    <n v="0"/>
    <m/>
    <x v="8"/>
    <x v="3"/>
    <x v="9"/>
    <x v="3"/>
    <s v="COSTA"/>
    <s v="SANTANDER"/>
    <n v="0"/>
    <s v="VEHICULOS"/>
    <x v="3"/>
  </r>
  <r>
    <n v="2152388"/>
    <s v="HUEVO L X 15 PAGUE 14 PET EN CANASTA."/>
    <s v="UN"/>
    <n v="360"/>
    <n v="0"/>
    <s v="S"/>
    <s v="IV82"/>
    <n v="0"/>
    <n v="550"/>
    <s v="HU"/>
    <s v="HUEVO COMERCIAL"/>
    <n v="538.38"/>
    <d v="2026-10-13T00:00:00"/>
    <m/>
    <s v="TAT CUCUTA H7007 - POBLACIONES"/>
    <n v="2152388"/>
    <s v="H7007"/>
    <n v="0"/>
    <m/>
    <x v="8"/>
    <x v="3"/>
    <x v="8"/>
    <x v="2"/>
    <s v="COSTA"/>
    <s v="SANTANDER"/>
    <n v="0"/>
    <s v="VEHICULOS"/>
    <x v="3"/>
  </r>
  <r>
    <n v="2110302"/>
    <s v="HUEVO L X 30 CARTON VERDE CANASTA"/>
    <s v="UN"/>
    <n v="10650"/>
    <n v="0"/>
    <s v="S"/>
    <s v="IV82"/>
    <n v="0"/>
    <n v="490"/>
    <s v="HU"/>
    <s v="HUEVO COMERCIAL"/>
    <n v="363.24000000275151"/>
    <d v="2026-10-10T00:00:00"/>
    <m/>
    <s v="TAT CUCUTA H7008"/>
    <n v="2110302"/>
    <s v="H7008"/>
    <n v="0"/>
    <m/>
    <x v="8"/>
    <x v="3"/>
    <x v="8"/>
    <x v="3"/>
    <s v="COSTA"/>
    <s v="SANTANDER"/>
    <n v="0"/>
    <s v="VEHICULOS"/>
    <x v="3"/>
  </r>
  <r>
    <n v="2110317"/>
    <s v="HUEVO L X 30 CARTON VERDE AMARRADO CON ETIQUETA CANASTA"/>
    <s v="UN"/>
    <n v="2160"/>
    <n v="0"/>
    <s v="S"/>
    <s v="IV82"/>
    <n v="0"/>
    <n v="500"/>
    <s v="HU"/>
    <s v="HUEVO COMERCIAL"/>
    <n v="362.98"/>
    <d v="2026-10-10T00:00:00"/>
    <n v="0"/>
    <s v="TAT CUCUTA H7008"/>
    <n v="2110317"/>
    <s v="H7008"/>
    <n v="0"/>
    <m/>
    <x v="8"/>
    <x v="3"/>
    <x v="8"/>
    <x v="2"/>
    <s v="COSTA"/>
    <s v="SANTANDER"/>
    <n v="0"/>
    <s v="VEHICULOS"/>
    <x v="3"/>
  </r>
  <r>
    <n v="2110402"/>
    <s v="HUEVO M X 30 CARTON VERDE CANASTA"/>
    <s v="UN"/>
    <n v="2040"/>
    <n v="0"/>
    <s v="S"/>
    <s v="IV82"/>
    <n v="0"/>
    <n v="470"/>
    <s v="HU"/>
    <s v="HUEVO COMERCIAL"/>
    <n v="349.55000054887239"/>
    <d v="2026-10-10T00:00:00"/>
    <m/>
    <s v="TAT CUCUTA H7008"/>
    <n v="2110402"/>
    <s v="H7008"/>
    <n v="0"/>
    <m/>
    <x v="8"/>
    <x v="3"/>
    <x v="9"/>
    <x v="3"/>
    <s v="COSTA"/>
    <s v="SANTANDER"/>
    <n v="0"/>
    <s v="VEHICULOS"/>
    <x v="3"/>
  </r>
  <r>
    <n v="2112207"/>
    <s v="HUEVO XL X 15 PET CANASTA"/>
    <s v="UN"/>
    <n v="270"/>
    <n v="0"/>
    <s v="S"/>
    <s v="IV82"/>
    <n v="0"/>
    <n v="640"/>
    <s v="HU"/>
    <s v="HUEVO COMERCIAL"/>
    <n v="599.67999999999995"/>
    <d v="2026-10-10T00:00:00"/>
    <m/>
    <s v="TAT CUCUTA H7008"/>
    <n v="2112207"/>
    <s v="H7008"/>
    <n v="0"/>
    <m/>
    <x v="8"/>
    <x v="3"/>
    <x v="6"/>
    <x v="2"/>
    <s v="COSTA"/>
    <s v="SANTANDER"/>
    <s v="TAT"/>
    <s v="VEHICULOS"/>
    <x v="3"/>
  </r>
  <r>
    <n v="2152388"/>
    <s v="HUEVO L X 15 PAGUE 14 PET EN CANASTA."/>
    <s v="UN"/>
    <n v="600"/>
    <n v="0"/>
    <s v="S"/>
    <s v="IV82"/>
    <n v="0"/>
    <n v="550"/>
    <s v="HU"/>
    <s v="HUEVO COMERCIAL"/>
    <n v="538.38"/>
    <d v="2026-10-13T00:00:00"/>
    <m/>
    <s v="TAT CUCUTA H7008"/>
    <n v="2152388"/>
    <s v="H7008"/>
    <n v="0"/>
    <m/>
    <x v="8"/>
    <x v="3"/>
    <x v="8"/>
    <x v="2"/>
    <s v="COSTA"/>
    <s v="SANTANDER"/>
    <n v="0"/>
    <s v="VEHICULOS"/>
    <x v="3"/>
  </r>
  <r>
    <n v="2110302"/>
    <s v="HUEVO L X 30 CARTON VERDE CANASTA"/>
    <s v="UN"/>
    <n v="8820"/>
    <n v="0"/>
    <s v="S"/>
    <s v="IV82"/>
    <n v="0"/>
    <n v="490"/>
    <s v="HU"/>
    <s v="HUEVO COMERCIAL"/>
    <n v="363.24000000116439"/>
    <d v="2026-10-10T00:00:00"/>
    <m/>
    <s v="TAT CUCUTA H7009"/>
    <n v="2110302"/>
    <s v="H7009"/>
    <n v="0"/>
    <m/>
    <x v="8"/>
    <x v="3"/>
    <x v="8"/>
    <x v="3"/>
    <s v="COSTA"/>
    <s v="SANTANDER"/>
    <n v="0"/>
    <s v="VEHICULOS"/>
    <x v="3"/>
  </r>
  <r>
    <n v="2110317"/>
    <s v="HUEVO L X 30 CARTON VERDE AMARRADO CON ETIQUETA CANASTA"/>
    <s v="UN"/>
    <n v="360"/>
    <n v="0"/>
    <s v="S"/>
    <s v="IV82"/>
    <n v="0"/>
    <n v="500"/>
    <s v="HU"/>
    <s v="HUEVO COMERCIAL"/>
    <n v="362.98"/>
    <d v="2026-10-13T00:00:00"/>
    <n v="0"/>
    <s v="TAT CUCUTA H7009"/>
    <n v="2110317"/>
    <s v="H7009"/>
    <n v="0"/>
    <m/>
    <x v="8"/>
    <x v="3"/>
    <x v="8"/>
    <x v="2"/>
    <s v="COSTA"/>
    <s v="SANTANDER"/>
    <n v="0"/>
    <s v="VEHICULOS"/>
    <x v="3"/>
  </r>
  <r>
    <n v="2110402"/>
    <s v="HUEVO M X 30 CARTON VERDE CANASTA"/>
    <s v="UN"/>
    <n v="990"/>
    <n v="0"/>
    <s v="S"/>
    <s v="IV82"/>
    <n v="0"/>
    <n v="470"/>
    <s v="HU"/>
    <s v="HUEVO COMERCIAL"/>
    <n v="349.55000025575379"/>
    <d v="2026-10-10T00:00:00"/>
    <m/>
    <s v="TAT CUCUTA H7009"/>
    <n v="2110402"/>
    <s v="H7009"/>
    <n v="0"/>
    <m/>
    <x v="8"/>
    <x v="3"/>
    <x v="9"/>
    <x v="3"/>
    <s v="COSTA"/>
    <s v="SANTANDER"/>
    <n v="0"/>
    <s v="VEHICULOS"/>
    <x v="3"/>
  </r>
  <r>
    <n v="2152388"/>
    <s v="HUEVO L X 15 PAGUE 14 PET EN CANASTA."/>
    <s v="UN"/>
    <n v="240"/>
    <n v="0"/>
    <s v="S"/>
    <s v="IV82"/>
    <n v="0"/>
    <n v="550"/>
    <s v="HU"/>
    <s v="HUEVO COMERCIAL"/>
    <n v="538.38"/>
    <d v="2026-10-10T00:00:00"/>
    <m/>
    <s v="TAT CUCUTA H7009"/>
    <n v="2152388"/>
    <s v="H7009"/>
    <n v="0"/>
    <m/>
    <x v="8"/>
    <x v="3"/>
    <x v="8"/>
    <x v="2"/>
    <s v="COSTA"/>
    <s v="SANTANDER"/>
    <n v="0"/>
    <s v="VEHICULOS"/>
    <x v="3"/>
  </r>
  <r>
    <n v="152384"/>
    <s v="HUEVO L X 15 PAGUE 14 PET CAJA X 300."/>
    <s v="UN"/>
    <n v="600"/>
    <n v="0"/>
    <s v="S"/>
    <s v="IV82"/>
    <n v="0"/>
    <n v="540"/>
    <s v="HU"/>
    <s v="HUEVO COMERCIAL"/>
    <n v="504.4"/>
    <d v="2026-10-10T00:00:00"/>
    <m/>
    <s v="TAT CUCUTA H7010"/>
    <n v="152384"/>
    <s v="H7010"/>
    <n v="0"/>
    <m/>
    <x v="8"/>
    <x v="3"/>
    <x v="8"/>
    <x v="2"/>
    <s v="COSTA"/>
    <s v="SANTANDER"/>
    <n v="0"/>
    <s v="VEHICULOS"/>
    <x v="3"/>
  </r>
  <r>
    <n v="2110302"/>
    <s v="HUEVO L X 30 CARTON VERDE CANASTA"/>
    <s v="UN"/>
    <n v="5820"/>
    <n v="0"/>
    <s v="S"/>
    <s v="IV82"/>
    <n v="0"/>
    <n v="490"/>
    <s v="HU"/>
    <s v="HUEVO COMERCIAL"/>
    <n v="363.24000000002002"/>
    <d v="2026-10-13T00:00:00"/>
    <m/>
    <s v="TAT CUCUTA H7010"/>
    <n v="2110302"/>
    <s v="H7010"/>
    <n v="0"/>
    <m/>
    <x v="8"/>
    <x v="3"/>
    <x v="8"/>
    <x v="3"/>
    <s v="COSTA"/>
    <s v="SANTANDER"/>
    <n v="0"/>
    <s v="VEHICULOS"/>
    <x v="3"/>
  </r>
  <r>
    <n v="2110317"/>
    <s v="HUEVO L X 30 CARTON VERDE AMARRADO CON ETIQUETA CANASTA"/>
    <s v="UN"/>
    <n v="2160"/>
    <n v="0"/>
    <s v="S"/>
    <s v="IV82"/>
    <n v="0"/>
    <n v="500"/>
    <s v="HU"/>
    <s v="HUEVO COMERCIAL"/>
    <n v="362.98"/>
    <d v="2026-10-13T00:00:00"/>
    <n v="0"/>
    <s v="TAT CUCUTA H7010"/>
    <n v="2110317"/>
    <s v="H7010"/>
    <n v="0"/>
    <m/>
    <x v="8"/>
    <x v="3"/>
    <x v="8"/>
    <x v="2"/>
    <s v="COSTA"/>
    <s v="SANTANDER"/>
    <n v="0"/>
    <s v="VEHICULOS"/>
    <x v="3"/>
  </r>
  <r>
    <n v="2110402"/>
    <s v="HUEVO M X 30 CARTON VERDE CANASTA"/>
    <s v="UN"/>
    <n v="6780"/>
    <n v="0"/>
    <s v="S"/>
    <s v="IV82"/>
    <n v="0"/>
    <n v="470"/>
    <s v="HU"/>
    <s v="HUEVO COMERCIAL"/>
    <n v="349.55000036085812"/>
    <d v="2026-10-13T00:00:00"/>
    <m/>
    <s v="TAT CUCUTA H7010"/>
    <n v="2110402"/>
    <s v="H7010"/>
    <n v="0"/>
    <m/>
    <x v="8"/>
    <x v="3"/>
    <x v="9"/>
    <x v="3"/>
    <s v="COSTA"/>
    <s v="SANTANDER"/>
    <n v="0"/>
    <s v="VEHICULOS"/>
    <x v="3"/>
  </r>
  <r>
    <n v="2152388"/>
    <s v="HUEVO L X 15 PAGUE 14 PET EN CANASTA."/>
    <s v="UN"/>
    <n v="210"/>
    <n v="0"/>
    <s v="S"/>
    <s v="IV82"/>
    <n v="0"/>
    <n v="550"/>
    <s v="HU"/>
    <s v="HUEVO COMERCIAL"/>
    <n v="538.38"/>
    <d v="2026-10-10T00:00:00"/>
    <m/>
    <s v="TAT CUCUTA H7010"/>
    <n v="2152388"/>
    <s v="H7010"/>
    <n v="0"/>
    <m/>
    <x v="8"/>
    <x v="3"/>
    <x v="8"/>
    <x v="2"/>
    <s v="COSTA"/>
    <s v="SANTANDER"/>
    <n v="0"/>
    <s v="VEHICULOS"/>
    <x v="3"/>
  </r>
  <r>
    <n v="152384"/>
    <s v="HUEVO L X 15 PAGUE 14 PET CAJA X 300."/>
    <s v="UN"/>
    <n v="300"/>
    <n v="0"/>
    <s v="S"/>
    <s v="IV82"/>
    <n v="0"/>
    <n v="540"/>
    <s v="HU"/>
    <s v="HUEVO COMERCIAL"/>
    <n v="504.4"/>
    <d v="2026-10-10T00:00:00"/>
    <m/>
    <s v="TAT CUCUTA H7012"/>
    <n v="152384"/>
    <s v="H7012"/>
    <n v="0"/>
    <m/>
    <x v="8"/>
    <x v="3"/>
    <x v="8"/>
    <x v="2"/>
    <s v="COSTA"/>
    <s v="SANTANDER"/>
    <n v="0"/>
    <s v="VEHICULOS"/>
    <x v="3"/>
  </r>
  <r>
    <n v="2110302"/>
    <s v="HUEVO L X 30 CARTON VERDE CANASTA"/>
    <s v="UN"/>
    <n v="9090"/>
    <n v="0"/>
    <s v="S"/>
    <s v="IV82"/>
    <n v="0"/>
    <n v="490"/>
    <s v="HU"/>
    <s v="HUEVO COMERCIAL"/>
    <n v="363.2400000000934"/>
    <d v="2026-10-10T00:00:00"/>
    <m/>
    <s v="TAT CUCUTA H7012"/>
    <n v="2110302"/>
    <s v="H7012"/>
    <n v="0"/>
    <m/>
    <x v="8"/>
    <x v="3"/>
    <x v="8"/>
    <x v="3"/>
    <s v="COSTA"/>
    <s v="SANTANDER"/>
    <n v="0"/>
    <s v="VEHICULOS"/>
    <x v="3"/>
  </r>
  <r>
    <n v="2110402"/>
    <s v="HUEVO M X 30 CARTON VERDE CANASTA"/>
    <s v="UN"/>
    <n v="2400"/>
    <n v="0"/>
    <s v="S"/>
    <s v="IV82"/>
    <n v="0"/>
    <n v="470"/>
    <s v="HU"/>
    <s v="HUEVO COMERCIAL"/>
    <n v="349.55000000635607"/>
    <d v="2026-10-10T00:00:00"/>
    <m/>
    <s v="TAT CUCUTA H7012"/>
    <n v="2110402"/>
    <s v="H7012"/>
    <n v="0"/>
    <m/>
    <x v="8"/>
    <x v="3"/>
    <x v="9"/>
    <x v="3"/>
    <s v="COSTA"/>
    <s v="SANTANDER"/>
    <n v="0"/>
    <s v="VEHICULOS"/>
    <x v="3"/>
  </r>
  <r>
    <n v="2152388"/>
    <s v="HUEVO L X 15 PAGUE 14 PET EN CANASTA."/>
    <s v="UN"/>
    <n v="615"/>
    <n v="0"/>
    <s v="S"/>
    <s v="IV82"/>
    <n v="0"/>
    <n v="550"/>
    <s v="HU"/>
    <s v="HUEVO COMERCIAL"/>
    <n v="538.38"/>
    <d v="2026-10-10T00:00:00"/>
    <m/>
    <s v="TAT CUCUTA H7012"/>
    <n v="2152388"/>
    <s v="H7012"/>
    <n v="0"/>
    <m/>
    <x v="8"/>
    <x v="3"/>
    <x v="8"/>
    <x v="2"/>
    <s v="COSTA"/>
    <s v="SANTANDER"/>
    <n v="0"/>
    <s v="VEHICULOS"/>
    <x v="3"/>
  </r>
  <r>
    <n v="10601"/>
    <s v="HUEVO C X30 CARTON GRIS"/>
    <s v="UN"/>
    <n v="25680"/>
    <m/>
    <s v="S"/>
    <s v="IV82"/>
    <m/>
    <m/>
    <s v="HU"/>
    <s v="HUEVO COMERCIAL"/>
    <n v="130.24"/>
    <d v="2026-10-11T00:00:00"/>
    <n v="10601"/>
    <s v="INVENTARIO LANZA"/>
    <n v="10601"/>
    <s v="INKI"/>
    <n v="0"/>
    <m/>
    <x v="7"/>
    <x v="0"/>
    <x v="0"/>
    <x v="0"/>
    <s v="-"/>
    <s v="SANTANDER"/>
    <n v="0"/>
    <s v="BODEGA"/>
    <x v="0"/>
  </r>
  <r>
    <n v="13324"/>
    <s v="HUEVO AA X 30 BAND GRIS AMARRADO TAPA VERDE ALAT - ESTIBADO"/>
    <s v="UN"/>
    <n v="86700"/>
    <m/>
    <s v="S"/>
    <s v="IV82"/>
    <m/>
    <m/>
    <s v="HU"/>
    <s v="HUEVO COMERCIAL"/>
    <n v="470.72"/>
    <d v="2026-10-12T00:00:00"/>
    <n v="0"/>
    <s v="INVENTARIO LANZA"/>
    <n v="13324"/>
    <s v="INKI"/>
    <n v="0"/>
    <m/>
    <x v="7"/>
    <x v="0"/>
    <x v="3"/>
    <x v="2"/>
    <s v="-"/>
    <s v="SANTANDER"/>
    <n v="0"/>
    <s v="BODEGA"/>
    <x v="4"/>
  </r>
  <r>
    <n v="13420"/>
    <s v="HUEVO A X 30 BAND GRIS AMARRADO SOL NACIENTE - ESTIBADO"/>
    <s v="UN"/>
    <n v="86700"/>
    <m/>
    <s v="S"/>
    <s v="IV82"/>
    <m/>
    <m/>
    <s v="HU"/>
    <s v="HUEVO COMERCIAL"/>
    <n v="404.41271967671082"/>
    <d v="2026-10-12T00:00:00"/>
    <m/>
    <s v="INVENTARIO LANZA"/>
    <n v="13420"/>
    <s v="INKI"/>
    <n v="0"/>
    <m/>
    <x v="7"/>
    <x v="0"/>
    <x v="4"/>
    <x v="2"/>
    <s v="-"/>
    <s v="SANTANDER"/>
    <n v="0"/>
    <s v="BODEGA"/>
    <x v="4"/>
  </r>
  <r>
    <n v="13427"/>
    <s v="HUEVO A ROJO X 240 CARTON GRIS CAJA AMARRADO SOL NACIENTE BQ"/>
    <s v="UN"/>
    <n v="54000"/>
    <m/>
    <s v="S"/>
    <s v="IV82"/>
    <m/>
    <m/>
    <s v="HU"/>
    <s v="HUEVO COMERCIAL"/>
    <n v="406.83"/>
    <d v="2026-10-13T00:00:00"/>
    <n v="0"/>
    <s v="INVENTARIO LANZA"/>
    <n v="13427"/>
    <s v="INKI"/>
    <n v="0"/>
    <m/>
    <x v="7"/>
    <x v="0"/>
    <x v="4"/>
    <x v="2"/>
    <s v="-"/>
    <s v="SANTANDER"/>
    <n v="0"/>
    <s v="BODEGA"/>
    <x v="4"/>
  </r>
  <r>
    <n v="13459"/>
    <s v="HUEVO A X 300 BANDEJA GRIS ALAT CAJA AMARRADO"/>
    <s v="UN"/>
    <n v="15600"/>
    <m/>
    <s v="S"/>
    <s v="IV82"/>
    <m/>
    <m/>
    <s v="HU"/>
    <s v="HUEVO COMERCIAL"/>
    <n v="346.6"/>
    <d v="2026-10-13T00:00:00"/>
    <n v="13459"/>
    <s v="INVENTARIO LANZA"/>
    <n v="13459"/>
    <s v="INKI"/>
    <n v="0"/>
    <m/>
    <x v="7"/>
    <x v="0"/>
    <x v="4"/>
    <x v="2"/>
    <s v="-"/>
    <s v="SANTANDER"/>
    <n v="0"/>
    <s v="BODEGA"/>
    <x v="4"/>
  </r>
  <r>
    <n v="72007"/>
    <s v="HUEVO SUCIO BASE X 30 BANDEJA GRIS"/>
    <s v="UN"/>
    <n v="27116"/>
    <m/>
    <s v="S"/>
    <s v="IV82"/>
    <m/>
    <m/>
    <s v="HU"/>
    <s v="HUEVO COMERCIAL"/>
    <n v="162.88"/>
    <d v="2026-10-11T00:00:00"/>
    <n v="0"/>
    <s v="INVENTARIO LANZA"/>
    <n v="72007"/>
    <s v="INKI"/>
    <n v="0"/>
    <m/>
    <x v="7"/>
    <x v="0"/>
    <x v="1"/>
    <x v="1"/>
    <s v="-"/>
    <s v="SANTANDER"/>
    <n v="0"/>
    <s v="BODEGA"/>
    <x v="1"/>
  </r>
  <r>
    <n v="75201"/>
    <s v="HUEVO AAA X 30 CARTON GRIS LZ"/>
    <s v="UN"/>
    <n v="4530"/>
    <m/>
    <s v="S"/>
    <s v="IV82"/>
    <m/>
    <m/>
    <s v="HU"/>
    <s v="HUEVO COMERCIAL"/>
    <n v="261.72000000000003"/>
    <d v="2026-10-10T00:00:00"/>
    <n v="75201"/>
    <s v="INVENTARIO LANZA"/>
    <n v="75201"/>
    <s v="INKI"/>
    <n v="0"/>
    <m/>
    <x v="7"/>
    <x v="0"/>
    <x v="2"/>
    <x v="0"/>
    <s v="-"/>
    <s v="SANTANDER"/>
    <n v="0"/>
    <s v="BODEGA"/>
    <x v="0"/>
  </r>
  <r>
    <n v="75301"/>
    <s v="HUEVO AA X 30 CARTON GRIS LZ"/>
    <s v="UN"/>
    <n v="30030"/>
    <m/>
    <s v="S"/>
    <s v="IV82"/>
    <m/>
    <m/>
    <s v="HU"/>
    <s v="HUEVO COMERCIAL"/>
    <n v="224.76"/>
    <d v="2026-10-10T00:00:00"/>
    <n v="75301"/>
    <s v="INVENTARIO LANZA"/>
    <n v="75301"/>
    <s v="INKI"/>
    <n v="0"/>
    <m/>
    <x v="7"/>
    <x v="0"/>
    <x v="3"/>
    <x v="0"/>
    <s v="-"/>
    <s v="SANTANDER"/>
    <n v="0"/>
    <s v="BODEGA"/>
    <x v="0"/>
  </r>
  <r>
    <n v="75401"/>
    <s v="HUEVO A X 30 CARTON GRIS LZ"/>
    <s v="UN"/>
    <n v="16080"/>
    <m/>
    <s v="S"/>
    <s v="IV82"/>
    <m/>
    <m/>
    <s v="HU"/>
    <s v="HUEVO COMERCIAL"/>
    <n v="268.83999999999997"/>
    <d v="2026-10-10T00:00:00"/>
    <n v="75401"/>
    <s v="INVENTARIO LANZA"/>
    <n v="75401"/>
    <s v="INKI"/>
    <n v="0"/>
    <m/>
    <x v="7"/>
    <x v="0"/>
    <x v="4"/>
    <x v="0"/>
    <s v="-"/>
    <s v="SANTANDER"/>
    <n v="0"/>
    <s v="BODEGA"/>
    <x v="0"/>
  </r>
  <r>
    <n v="75501"/>
    <s v="HUEVO B X 30 CARTON GRIS LZ"/>
    <s v="UN"/>
    <n v="2580"/>
    <m/>
    <s v="S"/>
    <s v="IV82"/>
    <m/>
    <m/>
    <s v="HU"/>
    <s v="HUEVO COMERCIAL"/>
    <n v="225.96"/>
    <d v="2026-10-10T00:00:00"/>
    <n v="75501"/>
    <s v="INVENTARIO LANZA"/>
    <n v="75501"/>
    <s v="INKI"/>
    <n v="0"/>
    <m/>
    <x v="7"/>
    <x v="0"/>
    <x v="5"/>
    <x v="0"/>
    <s v="-"/>
    <s v="SANTANDER"/>
    <n v="0"/>
    <s v="BODEGA"/>
    <x v="0"/>
  </r>
  <r>
    <n v="79103"/>
    <s v="HUEVO ROTO GT"/>
    <s v="UN"/>
    <n v="69"/>
    <m/>
    <s v="S"/>
    <s v="IV82"/>
    <m/>
    <m/>
    <s v="HU"/>
    <s v="HUEVO COMERCIAL"/>
    <n v="95.13"/>
    <d v="2026-10-10T00:00:00"/>
    <n v="79103"/>
    <s v="INVENTARIO LANZA"/>
    <n v="79103"/>
    <s v="INKI"/>
    <n v="0"/>
    <m/>
    <x v="7"/>
    <x v="0"/>
    <x v="1"/>
    <x v="1"/>
    <s v="-"/>
    <s v="SANTANDER"/>
    <n v="0"/>
    <s v="BODEGA"/>
    <x v="1"/>
  </r>
  <r>
    <n v="79111"/>
    <s v="HUEVO ROTO ZF - SANTANDER"/>
    <s v="UN"/>
    <n v="8100"/>
    <m/>
    <s v="S"/>
    <s v="IV82"/>
    <m/>
    <m/>
    <s v="HU"/>
    <s v="HUEVO COMERCIAL"/>
    <n v="115.68"/>
    <d v="2026-10-11T00:00:00"/>
    <n v="79111"/>
    <s v="INVENTARIO LANZA"/>
    <n v="79111"/>
    <s v="INKI"/>
    <n v="0"/>
    <m/>
    <x v="7"/>
    <x v="0"/>
    <x v="1"/>
    <x v="1"/>
    <s v="-"/>
    <s v="SANTANDER"/>
    <s v="ROTO"/>
    <s v="BODEGA"/>
    <x v="1"/>
  </r>
  <r>
    <n v="110303"/>
    <s v="HUEVO L X30 CARTON VERDE AMARRADO"/>
    <s v="UN"/>
    <n v="8100"/>
    <m/>
    <s v="S"/>
    <s v="IV82"/>
    <m/>
    <m/>
    <s v="HU"/>
    <s v="HUEVO COMERCIAL"/>
    <n v="485.74"/>
    <d v="2026-10-13T00:00:00"/>
    <m/>
    <s v="INVENTARIO LANZA"/>
    <n v="110303"/>
    <s v="INKI"/>
    <n v="0"/>
    <m/>
    <x v="7"/>
    <x v="0"/>
    <x v="8"/>
    <x v="2"/>
    <s v="-"/>
    <s v="SANTANDER"/>
    <n v="0"/>
    <s v="BODEGA"/>
    <x v="2"/>
  </r>
  <r>
    <n v="112268"/>
    <s v="HUEVO XL X 15 PET CAJA X 300."/>
    <s v="UN"/>
    <n v="4200"/>
    <m/>
    <s v="S"/>
    <s v="IV82"/>
    <m/>
    <m/>
    <s v="HU"/>
    <s v="HUEVO COMERCIAL"/>
    <n v="684.07"/>
    <d v="2026-10-13T00:00:00"/>
    <m/>
    <s v="INVENTARIO LANZA"/>
    <n v="112268"/>
    <s v="INKI"/>
    <n v="0"/>
    <m/>
    <x v="7"/>
    <x v="0"/>
    <x v="6"/>
    <x v="2"/>
    <s v="-"/>
    <s v="SANTANDER"/>
    <n v="0"/>
    <s v="BODEGA"/>
    <x v="2"/>
  </r>
  <r>
    <n v="112271"/>
    <s v="HUEVO XL X 15 PET CAJA X 300 - TAT"/>
    <s v="UN"/>
    <n v="7200"/>
    <m/>
    <s v="S"/>
    <s v="IV82"/>
    <m/>
    <m/>
    <s v="HU"/>
    <s v="HUEVO COMERCIAL"/>
    <n v="589.67999999999995"/>
    <d v="2026-10-13T00:00:00"/>
    <n v="0"/>
    <s v="INVENTARIO LANZA"/>
    <n v="112271"/>
    <s v="INKI"/>
    <n v="0"/>
    <m/>
    <x v="7"/>
    <x v="0"/>
    <x v="6"/>
    <x v="2"/>
    <s v="-"/>
    <s v="SANTANDER"/>
    <n v="0"/>
    <s v="BODEGA"/>
    <x v="3"/>
  </r>
  <r>
    <n v="112379"/>
    <s v="HUEVO L X 30 PET CAJA X 300"/>
    <s v="UN"/>
    <n v="18600"/>
    <m/>
    <s v="S"/>
    <s v="IV82"/>
    <m/>
    <m/>
    <s v="HU"/>
    <s v="HUEVO COMERCIAL"/>
    <n v="538.38"/>
    <d v="2026-10-13T00:00:00"/>
    <m/>
    <s v="INVENTARIO LANZA"/>
    <n v="112379"/>
    <s v="INKI"/>
    <n v="0"/>
    <m/>
    <x v="7"/>
    <x v="0"/>
    <x v="8"/>
    <x v="2"/>
    <s v="-"/>
    <s v="SANTANDER"/>
    <n v="0"/>
    <s v="BODEGA"/>
    <x v="2"/>
  </r>
  <r>
    <n v="114268"/>
    <s v="HUEVO XL X 15 PET CAJA X 300 PV."/>
    <s v="UN"/>
    <n v="600"/>
    <m/>
    <s v="S"/>
    <s v="IV82"/>
    <m/>
    <m/>
    <s v="HU"/>
    <s v="HUEVO COMERCIAL"/>
    <n v="717.66"/>
    <d v="2026-10-11T00:00:00"/>
    <m/>
    <s v="INVENTARIO LANZA"/>
    <n v="114268"/>
    <s v="INKI"/>
    <n v="0"/>
    <m/>
    <x v="7"/>
    <x v="0"/>
    <x v="6"/>
    <x v="2"/>
    <s v="-"/>
    <s v="SANTANDER"/>
    <n v="0"/>
    <s v="BODEGA"/>
    <x v="2"/>
  </r>
  <r>
    <n v="114379"/>
    <s v="HUEVO L X 30 PET CAJA X 300 PV."/>
    <s v="UN"/>
    <n v="19800"/>
    <m/>
    <s v="S"/>
    <s v="IV82"/>
    <m/>
    <m/>
    <s v="HU"/>
    <s v="HUEVO COMERCIAL"/>
    <n v="570.95000000000005"/>
    <d v="2026-10-13T00:00:00"/>
    <m/>
    <s v="INVENTARIO LANZA"/>
    <n v="114379"/>
    <s v="INKI"/>
    <n v="0"/>
    <m/>
    <x v="7"/>
    <x v="0"/>
    <x v="8"/>
    <x v="2"/>
    <s v="-"/>
    <s v="SANTANDER"/>
    <n v="0"/>
    <s v="BODEGA"/>
    <x v="2"/>
  </r>
  <r>
    <n v="152384"/>
    <s v="HUEVO L X 15 PAGUE 14 PET CAJA X 300."/>
    <s v="UN"/>
    <n v="5100"/>
    <m/>
    <s v="S"/>
    <s v="IV82"/>
    <m/>
    <m/>
    <s v="HU"/>
    <s v="HUEVO COMERCIAL"/>
    <n v="504.4"/>
    <d v="2026-10-13T00:00:00"/>
    <m/>
    <s v="INVENTARIO LANZA"/>
    <n v="152384"/>
    <s v="INKI"/>
    <n v="0"/>
    <m/>
    <x v="7"/>
    <x v="0"/>
    <x v="8"/>
    <x v="2"/>
    <s v="-"/>
    <s v="SANTANDER"/>
    <n v="0"/>
    <s v="BODEGA"/>
    <x v="3"/>
  </r>
  <r>
    <n v="272002"/>
    <s v="HUEVO SUCIO ZF SIN MARCA X 30 BANDEJA GRIS CANASTA"/>
    <s v="UN"/>
    <n v="17326"/>
    <m/>
    <s v="S"/>
    <s v="IV82"/>
    <m/>
    <m/>
    <s v="HU"/>
    <s v="HUEVO COMERCIAL"/>
    <n v="188.68"/>
    <d v="2026-10-13T00:00:00"/>
    <n v="0"/>
    <s v="INVENTARIO LANZA"/>
    <n v="272002"/>
    <s v="INKI"/>
    <n v="0"/>
    <m/>
    <x v="7"/>
    <x v="0"/>
    <x v="1"/>
    <x v="1"/>
    <s v="-"/>
    <s v="SANTANDER"/>
    <s v="SUCIO"/>
    <s v="BODEGA"/>
    <x v="1"/>
  </r>
  <r>
    <n v="272003"/>
    <s v="HUEVO SUCIO ZF MARCADO X 30 BANDEJA GRIS CANASTA"/>
    <s v="UN"/>
    <n v="6690"/>
    <m/>
    <s v="S"/>
    <s v="IV82"/>
    <m/>
    <m/>
    <s v="HU"/>
    <s v="HUEVO COMERCIAL"/>
    <n v="85.68"/>
    <d v="2026-10-11T00:00:00"/>
    <n v="0"/>
    <s v="INVENTARIO LANZA"/>
    <n v="272003"/>
    <s v="INKI"/>
    <n v="0"/>
    <m/>
    <x v="7"/>
    <x v="0"/>
    <x v="1"/>
    <x v="1"/>
    <s v="-"/>
    <s v="SANTANDER"/>
    <s v="SUCIO"/>
    <s v="BODEGA"/>
    <x v="1"/>
  </r>
  <r>
    <n v="272008"/>
    <s v="HUEVO SUCIO BASE LAVADO ZF X 30 BANDEJA GRIS CANASTA"/>
    <s v="UN"/>
    <n v="77690"/>
    <m/>
    <s v="S"/>
    <s v="IV82"/>
    <m/>
    <m/>
    <s v="HU"/>
    <s v="HUEVO COMERCIAL"/>
    <n v="183.8082533144549"/>
    <d v="2026-10-13T00:00:00"/>
    <m/>
    <s v="INVENTARIO LANZA"/>
    <n v="272008"/>
    <s v="INKI"/>
    <n v="0"/>
    <m/>
    <x v="7"/>
    <x v="0"/>
    <x v="1"/>
    <x v="1"/>
    <s v="-"/>
    <s v="SANTANDER"/>
    <n v="0"/>
    <s v="BODEGA"/>
    <x v="1"/>
  </r>
  <r>
    <n v="273001"/>
    <s v="HUEVO PICADO X 30 BANDEJA GRIS CANASTA"/>
    <s v="UN"/>
    <n v="35157"/>
    <m/>
    <s v="S"/>
    <s v="IV82"/>
    <m/>
    <m/>
    <s v="HU"/>
    <s v="HUEVO COMERCIAL"/>
    <n v="176.68"/>
    <d v="2026-10-13T00:00:00"/>
    <n v="0"/>
    <s v="INVENTARIO LANZA"/>
    <n v="273001"/>
    <s v="INKI"/>
    <n v="0"/>
    <m/>
    <x v="7"/>
    <x v="0"/>
    <x v="1"/>
    <x v="1"/>
    <s v="-"/>
    <s v="SANTANDER"/>
    <s v="PICADO"/>
    <s v="BODEGA"/>
    <x v="1"/>
  </r>
  <r>
    <n v="273003"/>
    <s v="HUEVO PICADO ZF MARCADO X 30 BANDEJA GRIS CANASTA"/>
    <s v="UN"/>
    <n v="3630"/>
    <m/>
    <s v="S"/>
    <s v="IV82"/>
    <m/>
    <m/>
    <s v="HU"/>
    <s v="HUEVO COMERCIAL"/>
    <n v="175.18"/>
    <d v="2026-10-11T00:00:00"/>
    <m/>
    <s v="INVENTARIO LANZA"/>
    <n v="273003"/>
    <s v="INKI"/>
    <n v="0"/>
    <m/>
    <x v="7"/>
    <x v="0"/>
    <x v="1"/>
    <x v="1"/>
    <s v="-"/>
    <s v="SANTANDER"/>
    <s v="PICADO"/>
    <s v="BODEGA"/>
    <x v="1"/>
  </r>
  <r>
    <n v="2010102"/>
    <s v="HUEVO YUMBO X20 CARTON VERDE CANASTA."/>
    <s v="UN"/>
    <n v="9174"/>
    <m/>
    <s v="S"/>
    <s v="IV82"/>
    <m/>
    <m/>
    <s v="HU"/>
    <s v="HUEVO COMERCIAL"/>
    <n v="629.67999999999995"/>
    <d v="2026-10-11T00:00:00"/>
    <m/>
    <s v="INVENTARIO LANZA"/>
    <n v="2010102"/>
    <s v="INKI"/>
    <n v="0"/>
    <m/>
    <x v="7"/>
    <x v="0"/>
    <x v="7"/>
    <x v="3"/>
    <s v="-"/>
    <s v="SANTANDER"/>
    <n v="0"/>
    <s v="BODEGA"/>
    <x v="3"/>
  </r>
  <r>
    <n v="2010501"/>
    <s v="HUEVO B X30 CARTON GRIS CANASTA."/>
    <s v="UN"/>
    <n v="211952"/>
    <m/>
    <s v="S"/>
    <s v="IV82"/>
    <m/>
    <m/>
    <s v="HU"/>
    <s v="HUEVO COMERCIAL"/>
    <n v="319.64999999999998"/>
    <d v="2026-10-13T00:00:00"/>
    <m/>
    <s v="INVENTARIO LANZA"/>
    <n v="2010501"/>
    <s v="INKI"/>
    <n v="0"/>
    <m/>
    <x v="7"/>
    <x v="0"/>
    <x v="5"/>
    <x v="0"/>
    <s v="-"/>
    <s v="SANTANDER"/>
    <n v="0"/>
    <s v="BODEGA"/>
    <x v="4"/>
  </r>
  <r>
    <n v="2013419"/>
    <s v="HUEVO A X 30 CARTON GRIS AMARRADO SOL NACIENTE CANASTA."/>
    <s v="UN"/>
    <n v="15840"/>
    <m/>
    <s v="S"/>
    <s v="IV82"/>
    <m/>
    <m/>
    <s v="HU"/>
    <s v="HUEVO COMERCIAL"/>
    <n v="406.83"/>
    <d v="2026-10-13T00:00:00"/>
    <n v="0"/>
    <s v="INVENTARIO LANZA"/>
    <n v="2013419"/>
    <s v="INKI"/>
    <n v="0"/>
    <m/>
    <x v="7"/>
    <x v="0"/>
    <x v="4"/>
    <x v="2"/>
    <s v="-"/>
    <s v="SANTANDER"/>
    <n v="0"/>
    <s v="BODEGA"/>
    <x v="4"/>
  </r>
  <r>
    <n v="2110202"/>
    <s v="HUEVO XL X 30 CARTON VERDE CANASTA"/>
    <s v="UN"/>
    <n v="16530"/>
    <m/>
    <s v="S"/>
    <s v="IV82"/>
    <m/>
    <m/>
    <s v="HU"/>
    <s v="HUEVO COMERCIAL"/>
    <n v="394.26"/>
    <d v="2026-10-12T00:00:00"/>
    <m/>
    <s v="INVENTARIO LANZA"/>
    <n v="2110202"/>
    <s v="INKI"/>
    <n v="0"/>
    <m/>
    <x v="7"/>
    <x v="0"/>
    <x v="6"/>
    <x v="3"/>
    <s v="-"/>
    <s v="SANTANDER"/>
    <n v="0"/>
    <s v="BODEGA"/>
    <x v="3"/>
  </r>
  <r>
    <n v="2110302"/>
    <s v="HUEVO L X 30 CARTON VERDE CANASTA"/>
    <s v="UN"/>
    <n v="12855"/>
    <m/>
    <s v="S"/>
    <s v="IV82"/>
    <m/>
    <m/>
    <s v="HU"/>
    <s v="HUEVO COMERCIAL"/>
    <n v="363.24"/>
    <d v="2026-10-12T00:00:00"/>
    <m/>
    <s v="INVENTARIO LANZA"/>
    <n v="2110302"/>
    <s v="INKI"/>
    <n v="0"/>
    <m/>
    <x v="7"/>
    <x v="0"/>
    <x v="8"/>
    <x v="3"/>
    <s v="-"/>
    <s v="SANTANDER"/>
    <n v="0"/>
    <s v="BODEGA"/>
    <x v="3"/>
  </r>
  <r>
    <n v="2110327"/>
    <s v="HUEVO L X 30 CARTON VERDE CANASTA - BGA"/>
    <s v="UN"/>
    <n v="11520"/>
    <m/>
    <s v="S"/>
    <s v="IV82"/>
    <m/>
    <m/>
    <s v="HU"/>
    <s v="HUEVO COMERCIAL"/>
    <n v="359.32"/>
    <d v="2026-10-13T00:00:00"/>
    <n v="0"/>
    <s v="INVENTARIO LANZA"/>
    <n v="2110327"/>
    <s v="INKI"/>
    <n v="0"/>
    <m/>
    <x v="7"/>
    <x v="0"/>
    <x v="8"/>
    <x v="3"/>
    <s v="-"/>
    <s v="SANTANDER"/>
    <n v="0"/>
    <s v="BODEGA"/>
    <x v="3"/>
  </r>
  <r>
    <n v="2110402"/>
    <s v="HUEVO M X 30 CARTON VERDE CANASTA"/>
    <s v="UN"/>
    <n v="438448"/>
    <m/>
    <s v="S"/>
    <s v="IV82"/>
    <m/>
    <m/>
    <s v="HU"/>
    <s v="HUEVO COMERCIAL"/>
    <n v="349.55"/>
    <d v="2026-10-12T00:00:00"/>
    <m/>
    <s v="INVENTARIO LANZA"/>
    <n v="2110402"/>
    <s v="INKI"/>
    <n v="0"/>
    <m/>
    <x v="7"/>
    <x v="0"/>
    <x v="9"/>
    <x v="3"/>
    <s v="-"/>
    <s v="SANTANDER"/>
    <n v="0"/>
    <s v="BODEGA"/>
    <x v="3"/>
  </r>
  <r>
    <n v="2152388"/>
    <s v="HUEVO L X 15 PAGUE 14 PET EN CANASTA."/>
    <s v="UN"/>
    <n v="7200"/>
    <m/>
    <s v="S"/>
    <s v="IV82"/>
    <m/>
    <m/>
    <s v="HU"/>
    <s v="HUEVO COMERCIAL"/>
    <n v="538.38"/>
    <d v="2026-10-13T00:00:00"/>
    <m/>
    <s v="INVENTARIO LANZA"/>
    <n v="2152388"/>
    <s v="INKI"/>
    <n v="0"/>
    <m/>
    <x v="7"/>
    <x v="0"/>
    <x v="8"/>
    <x v="2"/>
    <s v="-"/>
    <s v="SANTANDER"/>
    <n v="0"/>
    <s v="BODEGA"/>
    <x v="3"/>
  </r>
  <r>
    <n v="10401"/>
    <s v="HUEVO A X30 CARTON GRIS"/>
    <s v="UN"/>
    <n v="5040"/>
    <n v="0"/>
    <s v="S"/>
    <s v="IV82"/>
    <n v="0"/>
    <n v="440"/>
    <s v="HU"/>
    <s v="HUEVO COMERCIAL"/>
    <n v="259.73"/>
    <d v="2026-10-08T00:00:00"/>
    <n v="10401"/>
    <s v="BODEGA KIKES"/>
    <n v="10401"/>
    <s v="KI"/>
    <n v="0"/>
    <m/>
    <x v="7"/>
    <x v="0"/>
    <x v="4"/>
    <x v="0"/>
    <s v="-"/>
    <s v="SANTANDER"/>
    <n v="0"/>
    <s v="BODEGA"/>
    <x v="0"/>
  </r>
  <r>
    <n v="13358"/>
    <s v="HUEVO AA ROJO X 288 CARTON GRIS CAJA-EN DOCENERA-SOL NACIENT"/>
    <s v="UN"/>
    <n v="1500"/>
    <m/>
    <s v="S"/>
    <s v="IV82"/>
    <m/>
    <m/>
    <s v="HU"/>
    <s v="HUEVO COMERCIAL"/>
    <n v="493.6"/>
    <d v="2026-10-11T00:00:00"/>
    <m/>
    <s v="BODEGA KIKES"/>
    <n v="13358"/>
    <s v="KI"/>
    <n v="0"/>
    <m/>
    <x v="7"/>
    <x v="0"/>
    <x v="3"/>
    <x v="2"/>
    <s v="-"/>
    <s v="SANTANDER"/>
    <n v="0"/>
    <s v="BODEGA"/>
    <x v="4"/>
  </r>
  <r>
    <n v="13403"/>
    <s v="HUEVO A X 30 BAND GRIS AMARRADO ALAT"/>
    <s v="UN"/>
    <n v="5040"/>
    <m/>
    <s v="S"/>
    <s v="IV82"/>
    <m/>
    <m/>
    <s v="HU"/>
    <s v="HUEVO COMERCIAL"/>
    <n v="368.79"/>
    <d v="2026-10-11T00:00:00"/>
    <n v="13403"/>
    <s v="BODEGA KIKES"/>
    <n v="13403"/>
    <s v="KI"/>
    <n v="0"/>
    <m/>
    <x v="7"/>
    <x v="0"/>
    <x v="4"/>
    <x v="2"/>
    <s v="-"/>
    <s v="SANTANDER"/>
    <n v="0"/>
    <s v="BODEGA"/>
    <x v="4"/>
  </r>
  <r>
    <n v="114268"/>
    <s v="HUEVO XL X 15 PET CAJA X 300 PV."/>
    <s v="UN"/>
    <n v="900"/>
    <m/>
    <s v="S"/>
    <s v="IV82"/>
    <m/>
    <m/>
    <s v="HU"/>
    <s v="HUEVO COMERCIAL"/>
    <n v="717.66"/>
    <d v="2026-10-11T00:00:00"/>
    <m/>
    <s v="BODEGA KIKES"/>
    <n v="114268"/>
    <s v="KI"/>
    <n v="0"/>
    <m/>
    <x v="7"/>
    <x v="0"/>
    <x v="6"/>
    <x v="2"/>
    <s v="-"/>
    <s v="SANTANDER"/>
    <n v="0"/>
    <s v="BODEGA"/>
    <x v="2"/>
  </r>
  <r>
    <n v="114357"/>
    <s v="HUEVO L X 12 PET CAJA X 120 PV."/>
    <s v="UN"/>
    <n v="240"/>
    <m/>
    <s v="S"/>
    <s v="IV82"/>
    <m/>
    <m/>
    <s v="HU"/>
    <s v="HUEVO COMERCIAL"/>
    <n v="639.67999999999995"/>
    <d v="2026-10-11T00:00:00"/>
    <m/>
    <s v="BODEGA KIKES"/>
    <n v="114357"/>
    <s v="KI"/>
    <n v="0"/>
    <m/>
    <x v="7"/>
    <x v="0"/>
    <x v="8"/>
    <x v="2"/>
    <s v="-"/>
    <s v="SANTANDER"/>
    <n v="0"/>
    <s v="BODEGA"/>
    <x v="2"/>
  </r>
  <r>
    <n v="114379"/>
    <s v="HUEVO L X 30 PET CAJA X 300 PV."/>
    <s v="UN"/>
    <n v="300"/>
    <m/>
    <s v="S"/>
    <s v="IV82"/>
    <m/>
    <m/>
    <s v="HU"/>
    <s v="HUEVO COMERCIAL"/>
    <n v="570.95000000000005"/>
    <d v="2026-10-11T00:00:00"/>
    <m/>
    <s v="BODEGA KIKES"/>
    <n v="114379"/>
    <s v="KI"/>
    <n v="0"/>
    <m/>
    <x v="7"/>
    <x v="0"/>
    <x v="8"/>
    <x v="2"/>
    <s v="-"/>
    <s v="SANTANDER"/>
    <n v="0"/>
    <s v="BODEGA"/>
    <x v="2"/>
  </r>
  <r>
    <n v="2010301"/>
    <s v="HUEVO AA X30 CARTON GRIS CANASTA."/>
    <s v="UN"/>
    <n v="8640"/>
    <m/>
    <s v="S"/>
    <s v="IV82"/>
    <m/>
    <m/>
    <s v="HU"/>
    <s v="HUEVO COMERCIAL"/>
    <n v="376.83"/>
    <d v="2026-10-11T00:00:00"/>
    <m/>
    <s v="BODEGA KIKES"/>
    <n v="2010301"/>
    <s v="KI"/>
    <n v="0"/>
    <m/>
    <x v="7"/>
    <x v="0"/>
    <x v="3"/>
    <x v="0"/>
    <s v="-"/>
    <s v="SANTANDER"/>
    <n v="0"/>
    <s v="BODEGA"/>
    <x v="4"/>
  </r>
  <r>
    <n v="2010501"/>
    <s v="HUEVO B X30 CARTON GRIS CANASTA."/>
    <s v="UN"/>
    <n v="3143"/>
    <m/>
    <s v="S"/>
    <s v="IV82"/>
    <m/>
    <m/>
    <s v="HU"/>
    <s v="HUEVO COMERCIAL"/>
    <n v="319.64999999999998"/>
    <d v="2026-10-12T00:00:00"/>
    <m/>
    <s v="BODEGA KIKES"/>
    <n v="2010501"/>
    <s v="KI"/>
    <n v="0"/>
    <m/>
    <x v="7"/>
    <x v="0"/>
    <x v="5"/>
    <x v="0"/>
    <s v="-"/>
    <s v="SANTANDER"/>
    <n v="0"/>
    <s v="BODEGA"/>
    <x v="4"/>
  </r>
  <r>
    <n v="2110202"/>
    <s v="HUEVO XL X 30 CARTON VERDE CANASTA"/>
    <s v="UN"/>
    <n v="9458"/>
    <m/>
    <s v="S"/>
    <s v="IV82"/>
    <m/>
    <m/>
    <s v="HU"/>
    <s v="HUEVO COMERCIAL"/>
    <n v="394.26"/>
    <d v="2026-10-12T00:00:00"/>
    <m/>
    <s v="BODEGA KIKES"/>
    <n v="2110202"/>
    <s v="KI"/>
    <n v="0"/>
    <m/>
    <x v="7"/>
    <x v="0"/>
    <x v="6"/>
    <x v="3"/>
    <s v="-"/>
    <s v="SANTANDER"/>
    <n v="0"/>
    <s v="BODEGA"/>
    <x v="3"/>
  </r>
  <r>
    <n v="2110302"/>
    <s v="HUEVO L X 30 CARTON VERDE CANASTA"/>
    <s v="UN"/>
    <n v="11579"/>
    <m/>
    <s v="S"/>
    <s v="IV82"/>
    <m/>
    <m/>
    <s v="HU"/>
    <s v="HUEVO COMERCIAL"/>
    <n v="363.24"/>
    <d v="2026-10-12T00:00:00"/>
    <m/>
    <s v="BODEGA KIKES"/>
    <n v="2110302"/>
    <s v="KI"/>
    <n v="0"/>
    <m/>
    <x v="7"/>
    <x v="0"/>
    <x v="8"/>
    <x v="3"/>
    <s v="-"/>
    <s v="SANTANDER"/>
    <n v="0"/>
    <s v="BODEGA"/>
    <x v="3"/>
  </r>
  <r>
    <n v="2410401"/>
    <s v="HUEVO CE X 30 CARTON GRIS CANASTA"/>
    <s v="UN"/>
    <n v="362"/>
    <m/>
    <s v="S"/>
    <s v="IV82"/>
    <m/>
    <m/>
    <s v="HU"/>
    <s v="HUEVO COMERCIAL"/>
    <n v="406.83"/>
    <d v="2026-10-11T00:00:00"/>
    <n v="0"/>
    <s v="BODEGA KIKES"/>
    <n v="2410401"/>
    <s v="KI"/>
    <n v="0"/>
    <m/>
    <x v="7"/>
    <x v="0"/>
    <x v="4"/>
    <x v="0"/>
    <s v="-"/>
    <s v="SANTANDER"/>
    <n v="0"/>
    <s v="BODEGA"/>
    <x v="4"/>
  </r>
  <r>
    <n v="10301"/>
    <s v="HUEVO AA X30 CARTON GRIS"/>
    <s v="UN"/>
    <n v="285"/>
    <m/>
    <s v="S"/>
    <s v="IV82"/>
    <m/>
    <m/>
    <s v="HU"/>
    <s v="HUEVO COMERCIAL"/>
    <n v="284.91000000000003"/>
    <d v="2026-10-10T00:00:00"/>
    <n v="10301"/>
    <s v="BODEGA EVENTUALIDAD ALMACENAMIENTO"/>
    <n v="10301"/>
    <s v="KIGT"/>
    <n v="0"/>
    <m/>
    <x v="27"/>
    <x v="1"/>
    <x v="3"/>
    <x v="0"/>
    <s v="-"/>
    <s v="SANTANDER"/>
    <n v="0"/>
    <s v="BODEGA"/>
    <x v="0"/>
  </r>
  <r>
    <n v="10401"/>
    <s v="HUEVO A X30 CARTON GRIS"/>
    <s v="UN"/>
    <n v="2965"/>
    <m/>
    <s v="S"/>
    <s v="IV82"/>
    <m/>
    <m/>
    <s v="HU"/>
    <s v="HUEVO COMERCIAL"/>
    <n v="259.73"/>
    <d v="2026-10-12T00:00:00"/>
    <n v="10401"/>
    <s v="BODEGA EVENTUALIDAD ALMACENAMIENTO"/>
    <n v="10401"/>
    <s v="KIGT"/>
    <n v="0"/>
    <m/>
    <x v="27"/>
    <x v="1"/>
    <x v="4"/>
    <x v="0"/>
    <s v="-"/>
    <s v="SANTANDER"/>
    <n v="0"/>
    <s v="BODEGA"/>
    <x v="0"/>
  </r>
  <r>
    <n v="10501"/>
    <s v="HUEVO B X30 CARTON GRIS"/>
    <s v="UN"/>
    <n v="1306"/>
    <m/>
    <s v="S"/>
    <s v="IV82"/>
    <m/>
    <m/>
    <s v="HU"/>
    <s v="HUEVO COMERCIAL"/>
    <n v="225.96"/>
    <d v="2026-10-12T00:00:00"/>
    <n v="10501"/>
    <s v="BODEGA EVENTUALIDAD ALMACENAMIENTO"/>
    <n v="10501"/>
    <s v="KIGT"/>
    <n v="0"/>
    <m/>
    <x v="27"/>
    <x v="1"/>
    <x v="5"/>
    <x v="0"/>
    <s v="-"/>
    <s v="SANTANDER"/>
    <n v="0"/>
    <s v="BODEGA"/>
    <x v="0"/>
  </r>
  <r>
    <n v="13324"/>
    <s v="HUEVO AA X 30 BAND GRIS AMARRADO TAPA VERDE ALAT - ESTIBADO"/>
    <s v="UN"/>
    <n v="15"/>
    <m/>
    <s v="S"/>
    <s v="IV82"/>
    <m/>
    <m/>
    <s v="HU"/>
    <s v="HUEVO COMERCIAL"/>
    <n v="470.72"/>
    <d v="2026-10-10T00:00:00"/>
    <n v="0"/>
    <s v="BODEGA EVENTUALIDAD ALMACENAMIENTO"/>
    <n v="13324"/>
    <s v="KIGT"/>
    <n v="0"/>
    <m/>
    <x v="27"/>
    <x v="1"/>
    <x v="3"/>
    <x v="2"/>
    <s v="-"/>
    <s v="SANTANDER"/>
    <n v="0"/>
    <s v="BODEGA"/>
    <x v="4"/>
  </r>
  <r>
    <n v="13419"/>
    <s v="HUEVO A X 30 CARTON GRIS AMARRADO SOL NACIENTE."/>
    <s v="UN"/>
    <n v="1273"/>
    <m/>
    <s v="S"/>
    <s v="IV82"/>
    <m/>
    <m/>
    <s v="HU"/>
    <s v="HUEVO COMERCIAL"/>
    <n v="392.29"/>
    <d v="2026-10-10T00:00:00"/>
    <m/>
    <s v="BODEGA EVENTUALIDAD ALMACENAMIENTO"/>
    <n v="13419"/>
    <s v="KIGT"/>
    <n v="0"/>
    <m/>
    <x v="27"/>
    <x v="1"/>
    <x v="4"/>
    <x v="2"/>
    <s v="-"/>
    <s v="SANTANDER"/>
    <n v="0"/>
    <s v="BODEGA"/>
    <x v="4"/>
  </r>
  <r>
    <n v="13561"/>
    <s v="HUEVO B X 30 BAND GRIS AMARRADO - OLIMPICA"/>
    <s v="UN"/>
    <n v="42"/>
    <m/>
    <s v="S"/>
    <s v="IV82"/>
    <m/>
    <m/>
    <s v="HU"/>
    <s v="HUEVO COMERCIAL"/>
    <n v="323.74"/>
    <d v="2026-10-12T00:00:00"/>
    <n v="0"/>
    <s v="BODEGA EVENTUALIDAD ALMACENAMIENTO"/>
    <n v="13561"/>
    <s v="KIGT"/>
    <n v="0"/>
    <m/>
    <x v="27"/>
    <x v="1"/>
    <x v="5"/>
    <x v="2"/>
    <s v="-"/>
    <s v="SANTANDER"/>
    <n v="0"/>
    <s v="BODEGA"/>
    <x v="2"/>
  </r>
  <r>
    <n v="74001"/>
    <s v="HUEVO DE BAJA ROTACION"/>
    <s v="UN"/>
    <n v="4213"/>
    <m/>
    <s v="S"/>
    <s v="IV82"/>
    <m/>
    <m/>
    <s v="HU"/>
    <s v="HUEVO COMERCIAL"/>
    <n v="85.68"/>
    <d v="2026-10-12T00:00:00"/>
    <n v="74001"/>
    <s v="BODEGA EVENTUALIDAD ALMACENAMIENTO"/>
    <n v="74001"/>
    <s v="KIGT"/>
    <n v="0"/>
    <m/>
    <x v="27"/>
    <x v="1"/>
    <x v="1"/>
    <x v="1"/>
    <s v="-"/>
    <s v="SANTANDER"/>
    <s v="DESECHO"/>
    <s v="BODEGA"/>
    <x v="1"/>
  </r>
  <r>
    <n v="79103"/>
    <s v="HUEVO ROTO GT"/>
    <s v="UN"/>
    <n v="1728"/>
    <m/>
    <s v="S"/>
    <s v="IV82"/>
    <m/>
    <m/>
    <s v="HU"/>
    <s v="HUEVO COMERCIAL"/>
    <n v="95.13"/>
    <d v="2026-10-07T00:00:00"/>
    <n v="79103"/>
    <s v="BODEGA EVENTUALIDAD ALMACENAMIENTO"/>
    <n v="79103"/>
    <s v="KIGT"/>
    <n v="0"/>
    <m/>
    <x v="27"/>
    <x v="1"/>
    <x v="1"/>
    <x v="1"/>
    <s v="-"/>
    <s v="SANTANDER"/>
    <n v="0"/>
    <s v="BODEGA"/>
    <x v="1"/>
  </r>
  <r>
    <n v="2013322"/>
    <s v="HUEVO AA X 30 BAND GRIS AMARRADO TAPA VERDE ALAT CANASTA"/>
    <s v="UN"/>
    <n v="220"/>
    <m/>
    <s v="S"/>
    <s v="IV82"/>
    <m/>
    <m/>
    <s v="HU"/>
    <s v="HUEVO COMERCIAL"/>
    <n v="478.25"/>
    <d v="2026-10-09T00:00:00"/>
    <n v="0"/>
    <s v="BODEGA EVENTUALIDAD ALMACENAMIENTO"/>
    <n v="2013322"/>
    <s v="KIGT"/>
    <n v="0"/>
    <m/>
    <x v="27"/>
    <x v="1"/>
    <x v="3"/>
    <x v="2"/>
    <s v="-"/>
    <s v="SANTANDER"/>
    <n v="0"/>
    <s v="BODEGA"/>
    <x v="4"/>
  </r>
  <r>
    <n v="2013419"/>
    <s v="HUEVO A X 30 CARTON GRIS AMARRADO SOL NACIENTE CANASTA."/>
    <s v="UN"/>
    <n v="113"/>
    <m/>
    <s v="S"/>
    <s v="IV82"/>
    <m/>
    <m/>
    <s v="HU"/>
    <s v="HUEVO COMERCIAL"/>
    <n v="406.83"/>
    <d v="2026-10-09T00:00:00"/>
    <n v="0"/>
    <s v="BODEGA EVENTUALIDAD ALMACENAMIENTO"/>
    <n v="2013419"/>
    <s v="KIGT"/>
    <n v="0"/>
    <m/>
    <x v="27"/>
    <x v="1"/>
    <x v="4"/>
    <x v="2"/>
    <s v="-"/>
    <s v="SANTANDER"/>
    <n v="0"/>
    <s v="BODEGA"/>
    <x v="4"/>
  </r>
  <r>
    <n v="13324"/>
    <s v="HUEVO AA X 30 BAND GRIS AMARRADO TAPA VERDE ALAT - ESTIBADO"/>
    <s v="UN"/>
    <n v="1770"/>
    <m/>
    <s v="S"/>
    <s v="IV82"/>
    <m/>
    <m/>
    <s v="HU"/>
    <s v="HUEVO COMERCIAL"/>
    <n v="470.72"/>
    <d v="2026-10-12T00:00:00"/>
    <n v="0"/>
    <s v="BODEGA MEDELLIN"/>
    <n v="13324"/>
    <s v="ME"/>
    <n v="0"/>
    <m/>
    <x v="28"/>
    <x v="1"/>
    <x v="3"/>
    <x v="2"/>
    <s v="CENTRO DE EMPAQUES"/>
    <s v="CALOTO"/>
    <n v="0"/>
    <s v="BODEGA"/>
    <x v="4"/>
  </r>
  <r>
    <n v="13358"/>
    <s v="HUEVO AA ROJO X 288 CARTON GRIS CAJA-EN DOCENERA-SOL NACIENT"/>
    <s v="UN"/>
    <n v="256608"/>
    <m/>
    <s v="S"/>
    <s v="IV82"/>
    <m/>
    <m/>
    <s v="HU"/>
    <s v="HUEVO COMERCIAL"/>
    <n v="493.6"/>
    <d v="2026-10-13T00:00:00"/>
    <m/>
    <s v="BODEGA MEDELLIN"/>
    <n v="13358"/>
    <s v="ME"/>
    <n v="0"/>
    <m/>
    <x v="28"/>
    <x v="1"/>
    <x v="3"/>
    <x v="2"/>
    <s v="CENTRO DE EMPAQUES"/>
    <s v="CALOTO"/>
    <n v="0"/>
    <s v="BODEGA"/>
    <x v="4"/>
  </r>
  <r>
    <n v="13420"/>
    <s v="HUEVO A X 30 BAND GRIS AMARRADO SOL NACIENTE - ESTIBADO"/>
    <s v="UN"/>
    <n v="177270"/>
    <m/>
    <s v="S"/>
    <s v="IV82"/>
    <m/>
    <m/>
    <s v="HU"/>
    <s v="HUEVO COMERCIAL"/>
    <n v="404.41"/>
    <d v="2026-10-13T00:00:00"/>
    <m/>
    <s v="BODEGA MEDELLIN"/>
    <n v="13420"/>
    <s v="ME"/>
    <n v="0"/>
    <m/>
    <x v="28"/>
    <x v="1"/>
    <x v="4"/>
    <x v="2"/>
    <s v="CENTRO DE EMPAQUES"/>
    <s v="CALOTO"/>
    <n v="0"/>
    <s v="BODEGA"/>
    <x v="4"/>
  </r>
  <r>
    <n v="2010301"/>
    <s v="HUEVO AA X30 CARTON GRIS CANASTA."/>
    <s v="UN"/>
    <n v="200167"/>
    <m/>
    <s v="S"/>
    <s v="IV82"/>
    <m/>
    <m/>
    <s v="HU"/>
    <s v="HUEVO COMERCIAL"/>
    <n v="376.82991996387"/>
    <d v="2026-10-13T00:00:00"/>
    <m/>
    <s v="BODEGA MEDELLIN"/>
    <n v="2010301"/>
    <s v="ME"/>
    <n v="0"/>
    <m/>
    <x v="28"/>
    <x v="1"/>
    <x v="3"/>
    <x v="0"/>
    <s v="CENTRO DE EMPAQUES"/>
    <s v="CALOTO"/>
    <n v="0"/>
    <s v="BODEGA"/>
    <x v="4"/>
  </r>
  <r>
    <n v="2410401"/>
    <s v="HUEVO CE X 30 CARTON GRIS CANASTA"/>
    <s v="UN"/>
    <n v="312912"/>
    <m/>
    <s v="S"/>
    <s v="IV82"/>
    <m/>
    <m/>
    <s v="HU"/>
    <s v="HUEVO COMERCIAL"/>
    <n v="406.82956810163751"/>
    <d v="2026-10-13T00:00:00"/>
    <n v="0"/>
    <s v="BODEGA MEDELLIN"/>
    <n v="2410401"/>
    <s v="ME"/>
    <n v="0"/>
    <m/>
    <x v="28"/>
    <x v="1"/>
    <x v="4"/>
    <x v="0"/>
    <s v="CENTRO DE EMPAQUES"/>
    <s v="CALOTO"/>
    <n v="0"/>
    <s v="BODEGA"/>
    <x v="4"/>
  </r>
  <r>
    <n v="13420"/>
    <s v="HUEVO A X 30 BAND GRIS AMARRADO SOL NACIENTE - ESTIBADO"/>
    <s v="UN"/>
    <n v="2160"/>
    <m/>
    <s v="S"/>
    <s v="IV82"/>
    <m/>
    <m/>
    <s v="HU"/>
    <s v="HUEVO COMERCIAL"/>
    <n v="404.41"/>
    <d v="2026-10-13T00:00:00"/>
    <m/>
    <s v="CENTRO DE EMPAQUES MONTERIA"/>
    <n v="13420"/>
    <s v="MO"/>
    <n v="0"/>
    <m/>
    <x v="29"/>
    <x v="1"/>
    <x v="4"/>
    <x v="2"/>
    <s v="COSTA"/>
    <s v="CALOTO"/>
    <n v="0"/>
    <s v="BODEGA"/>
    <x v="4"/>
  </r>
  <r>
    <n v="2010301"/>
    <s v="HUEVO AA X30 CARTON GRIS CANASTA."/>
    <s v="UN"/>
    <n v="30960"/>
    <m/>
    <s v="S"/>
    <s v="IV82"/>
    <m/>
    <m/>
    <s v="HU"/>
    <s v="HUEVO COMERCIAL"/>
    <n v="376.83"/>
    <d v="2026-10-12T00:00:00"/>
    <m/>
    <s v="CENTRO DE EMPAQUES MONTERIA"/>
    <n v="2010301"/>
    <s v="MO"/>
    <n v="0"/>
    <m/>
    <x v="29"/>
    <x v="1"/>
    <x v="3"/>
    <x v="0"/>
    <s v="COSTA"/>
    <s v="CALOTO"/>
    <n v="0"/>
    <s v="BODEGA"/>
    <x v="4"/>
  </r>
  <r>
    <n v="2010501"/>
    <s v="HUEVO B X30 CARTON GRIS CANASTA."/>
    <s v="UN"/>
    <n v="93669"/>
    <m/>
    <s v="S"/>
    <s v="IV82"/>
    <m/>
    <m/>
    <s v="HU"/>
    <s v="HUEVO COMERCIAL"/>
    <n v="319.64999999999998"/>
    <d v="2026-10-10T00:00:00"/>
    <m/>
    <s v="CENTRO DE EMPAQUES MONTERIA"/>
    <n v="2010501"/>
    <s v="MO"/>
    <n v="0"/>
    <m/>
    <x v="29"/>
    <x v="1"/>
    <x v="5"/>
    <x v="0"/>
    <s v="COSTA"/>
    <s v="CALOTO"/>
    <n v="0"/>
    <s v="BODEGA"/>
    <x v="4"/>
  </r>
  <r>
    <n v="2410401"/>
    <s v="HUEVO CE X 30 CARTON GRIS CANASTA"/>
    <s v="UN"/>
    <n v="293475"/>
    <m/>
    <s v="S"/>
    <s v="IV82"/>
    <m/>
    <m/>
    <s v="HU"/>
    <s v="HUEVO COMERCIAL"/>
    <n v="406.829974784905"/>
    <d v="2026-10-13T00:00:00"/>
    <n v="0"/>
    <s v="CENTRO DE EMPAQUES MONTERIA"/>
    <n v="2410401"/>
    <s v="MO"/>
    <n v="0"/>
    <m/>
    <x v="29"/>
    <x v="1"/>
    <x v="4"/>
    <x v="0"/>
    <s v="COSTA"/>
    <s v="CALOTO"/>
    <n v="0"/>
    <s v="BODEGA"/>
    <x v="4"/>
  </r>
  <r>
    <n v="10601"/>
    <s v="HUEVO C X30 CARTON GRIS"/>
    <s v="UN"/>
    <n v="29832"/>
    <n v="0"/>
    <s v="S"/>
    <s v="IV82"/>
    <n v="0"/>
    <n v="500"/>
    <s v="HU"/>
    <s v="HUEVO COMERCIAL"/>
    <n v="130.24"/>
    <d v="2026-10-12T00:00:00"/>
    <n v="10601"/>
    <s v="BODEGA PALMAS"/>
    <n v="10601"/>
    <s v="PALM"/>
    <n v="0"/>
    <m/>
    <x v="30"/>
    <x v="0"/>
    <x v="0"/>
    <x v="0"/>
    <s v="-"/>
    <s v="CALOTO"/>
    <n v="0"/>
    <s v="BODEGA"/>
    <x v="0"/>
  </r>
  <r>
    <n v="72003"/>
    <s v="HUEVO SUCIO ZF MARCADO X30 BANDEJA GRIS"/>
    <s v="UN"/>
    <n v="55907"/>
    <m/>
    <s v="S"/>
    <s v="IV82"/>
    <m/>
    <m/>
    <s v="HU"/>
    <s v="HUEVO COMERCIAL"/>
    <n v="85.68"/>
    <d v="2026-10-12T00:00:00"/>
    <n v="72003"/>
    <s v="BODEGA PALMAS"/>
    <n v="72003"/>
    <s v="PALM"/>
    <n v="0"/>
    <m/>
    <x v="30"/>
    <x v="0"/>
    <x v="1"/>
    <x v="1"/>
    <s v="-"/>
    <s v="CALOTO"/>
    <s v="SUCIO"/>
    <s v="BODEGA"/>
    <x v="1"/>
  </r>
  <r>
    <n v="73001"/>
    <s v="HUEVO PICADO ROJO X30 BANDEJA GRIS"/>
    <s v="UN"/>
    <n v="134600"/>
    <n v="0"/>
    <s v="S"/>
    <s v="IV82"/>
    <n v="0"/>
    <n v="500"/>
    <s v="HU"/>
    <s v="HUEVO COMERCIAL"/>
    <n v="164.38"/>
    <d v="2026-10-12T00:00:00"/>
    <n v="0"/>
    <s v="BODEGA PALMAS"/>
    <n v="73001"/>
    <s v="PALM"/>
    <n v="0"/>
    <m/>
    <x v="30"/>
    <x v="0"/>
    <x v="1"/>
    <x v="1"/>
    <s v="-"/>
    <s v="CALOTO"/>
    <s v="PICADO"/>
    <s v="BODEGA"/>
    <x v="1"/>
  </r>
  <r>
    <n v="75201"/>
    <s v="HUEVO AAA X 30 CARTON GRIS LZ"/>
    <s v="UN"/>
    <n v="57857"/>
    <n v="0"/>
    <s v="S"/>
    <s v="IV82"/>
    <n v="0"/>
    <n v="310"/>
    <s v="HU"/>
    <s v="HUEVO COMERCIAL"/>
    <n v="261.72000000000003"/>
    <d v="2026-10-11T00:00:00"/>
    <n v="75201"/>
    <s v="BODEGA PALMAS"/>
    <n v="75201"/>
    <s v="PALM"/>
    <n v="0"/>
    <m/>
    <x v="30"/>
    <x v="0"/>
    <x v="2"/>
    <x v="0"/>
    <s v="-"/>
    <s v="CALOTO"/>
    <n v="0"/>
    <s v="BODEGA"/>
    <x v="0"/>
  </r>
  <r>
    <n v="75301"/>
    <s v="HUEVO AA X 30 CARTON GRIS LZ"/>
    <s v="UN"/>
    <n v="35109"/>
    <n v="0"/>
    <s v="S"/>
    <s v="IV82"/>
    <n v="0"/>
    <n v="250"/>
    <s v="HU"/>
    <s v="HUEVO COMERCIAL"/>
    <n v="224.76"/>
    <d v="2026-10-12T00:00:00"/>
    <n v="75301"/>
    <s v="BODEGA PALMAS"/>
    <n v="75301"/>
    <s v="PALM"/>
    <n v="0"/>
    <m/>
    <x v="30"/>
    <x v="0"/>
    <x v="3"/>
    <x v="0"/>
    <s v="-"/>
    <s v="CALOTO"/>
    <n v="0"/>
    <s v="BODEGA"/>
    <x v="0"/>
  </r>
  <r>
    <n v="75401"/>
    <s v="HUEVO A X 30 CARTON GRIS LZ"/>
    <s v="UN"/>
    <n v="18346"/>
    <n v="0"/>
    <s v="S"/>
    <s v="IV82"/>
    <n v="0"/>
    <n v="220"/>
    <s v="HU"/>
    <s v="HUEVO COMERCIAL"/>
    <n v="268.83999999999997"/>
    <d v="2026-10-12T00:00:00"/>
    <n v="75401"/>
    <s v="BODEGA PALMAS"/>
    <n v="75401"/>
    <s v="PALM"/>
    <n v="0"/>
    <m/>
    <x v="30"/>
    <x v="0"/>
    <x v="4"/>
    <x v="0"/>
    <s v="-"/>
    <s v="CALOTO"/>
    <n v="0"/>
    <s v="BODEGA"/>
    <x v="0"/>
  </r>
  <r>
    <n v="75501"/>
    <s v="HUEVO B X 30 CARTON GRIS LZ"/>
    <s v="UN"/>
    <n v="6548"/>
    <n v="0"/>
    <s v="S"/>
    <s v="IV82"/>
    <n v="0"/>
    <n v="210"/>
    <s v="HU"/>
    <s v="HUEVO COMERCIAL"/>
    <n v="225.96"/>
    <d v="2026-10-12T00:00:00"/>
    <n v="75501"/>
    <s v="BODEGA PALMAS"/>
    <n v="75501"/>
    <s v="PALM"/>
    <n v="0"/>
    <m/>
    <x v="30"/>
    <x v="0"/>
    <x v="5"/>
    <x v="0"/>
    <s v="-"/>
    <s v="CALOTO"/>
    <n v="0"/>
    <s v="BODEGA"/>
    <x v="0"/>
  </r>
  <r>
    <n v="79110"/>
    <s v="HUEVO ROTO - ZF"/>
    <s v="UN"/>
    <n v="6000"/>
    <m/>
    <s v="S"/>
    <s v="IV82"/>
    <m/>
    <m/>
    <s v="HU"/>
    <s v="HUEVO COMERCIAL"/>
    <n v="85.68"/>
    <d v="2026-10-12T00:00:00"/>
    <n v="79110"/>
    <s v="BODEGA PALMAS"/>
    <n v="79110"/>
    <s v="PALM"/>
    <n v="0"/>
    <m/>
    <x v="30"/>
    <x v="0"/>
    <x v="1"/>
    <x v="1"/>
    <s v="-"/>
    <s v="CALOTO"/>
    <s v="ROTO"/>
    <s v="BODEGA"/>
    <x v="1"/>
  </r>
  <r>
    <n v="2010102"/>
    <s v="HUEVO YUMBO X20 CARTON VERDE CANASTA."/>
    <s v="UN"/>
    <n v="13258"/>
    <m/>
    <s v="S"/>
    <s v="IV82"/>
    <m/>
    <m/>
    <s v="HU"/>
    <s v="HUEVO COMERCIAL"/>
    <n v="629.67999999999995"/>
    <d v="2026-10-12T00:00:00"/>
    <m/>
    <s v="BODEGA PALMAS"/>
    <n v="2010102"/>
    <s v="PALM"/>
    <n v="0"/>
    <m/>
    <x v="30"/>
    <x v="0"/>
    <x v="7"/>
    <x v="3"/>
    <s v="-"/>
    <s v="CALOTO"/>
    <n v="0"/>
    <s v="BODEGA"/>
    <x v="3"/>
  </r>
  <r>
    <n v="2010301"/>
    <s v="HUEVO AA X30 CARTON GRIS CANASTA."/>
    <s v="UN"/>
    <n v="32793"/>
    <m/>
    <s v="S"/>
    <s v="IV82"/>
    <m/>
    <m/>
    <s v="HU"/>
    <s v="HUEVO COMERCIAL"/>
    <n v="376.83"/>
    <d v="2026-10-12T00:00:00"/>
    <m/>
    <s v="BODEGA PALMAS"/>
    <n v="2010301"/>
    <s v="PALM"/>
    <n v="0"/>
    <m/>
    <x v="30"/>
    <x v="0"/>
    <x v="3"/>
    <x v="0"/>
    <s v="-"/>
    <s v="CALOTO"/>
    <n v="0"/>
    <s v="BODEGA"/>
    <x v="4"/>
  </r>
  <r>
    <n v="2110202"/>
    <s v="HUEVO XL X 30 CARTON VERDE CANASTA"/>
    <s v="UN"/>
    <n v="342059"/>
    <m/>
    <s v="S"/>
    <s v="IV82"/>
    <m/>
    <m/>
    <s v="HU"/>
    <s v="HUEVO COMERCIAL"/>
    <n v="394.25999970156317"/>
    <d v="2026-10-12T00:00:00"/>
    <m/>
    <s v="BODEGA PALMAS"/>
    <n v="2110202"/>
    <s v="PALM"/>
    <n v="0"/>
    <m/>
    <x v="30"/>
    <x v="0"/>
    <x v="6"/>
    <x v="3"/>
    <s v="-"/>
    <s v="CALOTO"/>
    <n v="0"/>
    <s v="BODEGA"/>
    <x v="3"/>
  </r>
  <r>
    <n v="2110302"/>
    <s v="HUEVO L X 30 CARTON VERDE CANASTA"/>
    <s v="UN"/>
    <n v="115867"/>
    <m/>
    <s v="S"/>
    <s v="IV82"/>
    <m/>
    <m/>
    <s v="HU"/>
    <s v="HUEVO COMERCIAL"/>
    <n v="363.24"/>
    <d v="2026-10-12T00:00:00"/>
    <m/>
    <s v="BODEGA PALMAS"/>
    <n v="2110302"/>
    <s v="PALM"/>
    <n v="0"/>
    <m/>
    <x v="30"/>
    <x v="0"/>
    <x v="8"/>
    <x v="3"/>
    <s v="-"/>
    <s v="CALOTO"/>
    <n v="0"/>
    <s v="BODEGA"/>
    <x v="3"/>
  </r>
  <r>
    <n v="2410401"/>
    <s v="HUEVO CE X 30 CARTON GRIS CANASTA"/>
    <s v="UN"/>
    <n v="213959"/>
    <m/>
    <s v="S"/>
    <s v="IV82"/>
    <m/>
    <m/>
    <s v="HU"/>
    <s v="HUEVO COMERCIAL"/>
    <n v="406.83"/>
    <d v="2026-10-12T00:00:00"/>
    <n v="0"/>
    <s v="BODEGA PALMAS"/>
    <n v="2410401"/>
    <s v="PALM"/>
    <n v="0"/>
    <m/>
    <x v="30"/>
    <x v="0"/>
    <x v="4"/>
    <x v="0"/>
    <s v="-"/>
    <s v="CALOTO"/>
    <n v="0"/>
    <s v="BODEGA"/>
    <x v="4"/>
  </r>
  <r>
    <n v="110480"/>
    <s v="HUEVO M X30 CARTON VERDE CAJA X 360 CON ETIQUETA"/>
    <s v="UN"/>
    <n v="2880"/>
    <m/>
    <s v="S"/>
    <s v="IV82"/>
    <m/>
    <m/>
    <s v="HU"/>
    <s v="HUEVO COMERCIAL"/>
    <n v="506.58"/>
    <d v="2026-10-09T00:00:00"/>
    <m/>
    <s v="TAT BUCARAMANGA"/>
    <n v="110480"/>
    <s v="T1"/>
    <n v="0"/>
    <m/>
    <x v="9"/>
    <x v="1"/>
    <x v="9"/>
    <x v="2"/>
    <s v="COSTA"/>
    <s v="SANTANDER"/>
    <n v="0"/>
    <s v="BODEGA"/>
    <x v="2"/>
  </r>
  <r>
    <n v="112268"/>
    <s v="HUEVO XL X 15 PET CAJA X 300."/>
    <s v="UN"/>
    <n v="2175"/>
    <m/>
    <s v="S"/>
    <s v="IV82"/>
    <m/>
    <m/>
    <s v="HU"/>
    <s v="HUEVO COMERCIAL"/>
    <n v="684.07"/>
    <d v="2026-10-12T00:00:00"/>
    <m/>
    <s v="TAT BUCARAMANGA"/>
    <n v="112268"/>
    <s v="T1"/>
    <n v="0"/>
    <m/>
    <x v="9"/>
    <x v="1"/>
    <x v="6"/>
    <x v="2"/>
    <s v="COSTA"/>
    <s v="SANTANDER"/>
    <n v="0"/>
    <s v="BODEGA"/>
    <x v="2"/>
  </r>
  <r>
    <n v="112357"/>
    <s v="HUEVO L X 12 PET CAJA X 120"/>
    <s v="UN"/>
    <n v="840"/>
    <m/>
    <s v="S"/>
    <s v="IV82"/>
    <m/>
    <m/>
    <s v="HU"/>
    <s v="HUEVO COMERCIAL"/>
    <n v="638.04999999999995"/>
    <d v="2026-10-12T00:00:00"/>
    <m/>
    <s v="TAT BUCARAMANGA"/>
    <n v="112357"/>
    <s v="T1"/>
    <n v="0"/>
    <m/>
    <x v="9"/>
    <x v="1"/>
    <x v="8"/>
    <x v="2"/>
    <s v="COSTA"/>
    <s v="SANTANDER"/>
    <n v="0"/>
    <s v="BODEGA"/>
    <x v="2"/>
  </r>
  <r>
    <n v="112379"/>
    <s v="HUEVO L X 30 PET CAJA X 300"/>
    <s v="UN"/>
    <n v="540"/>
    <m/>
    <s v="S"/>
    <s v="IV82"/>
    <m/>
    <m/>
    <s v="HU"/>
    <s v="HUEVO COMERCIAL"/>
    <n v="538.38"/>
    <d v="2026-10-12T00:00:00"/>
    <m/>
    <s v="TAT BUCARAMANGA"/>
    <n v="112379"/>
    <s v="T1"/>
    <n v="0"/>
    <m/>
    <x v="9"/>
    <x v="1"/>
    <x v="8"/>
    <x v="2"/>
    <s v="COSTA"/>
    <s v="SANTANDER"/>
    <n v="0"/>
    <s v="BODEGA"/>
    <x v="2"/>
  </r>
  <r>
    <n v="2110327"/>
    <s v="HUEVO L X 30 CARTON VERDE CANASTA - BGA"/>
    <s v="UN"/>
    <n v="67585"/>
    <n v="0"/>
    <s v="S"/>
    <s v="IV82"/>
    <n v="0"/>
    <n v="425"/>
    <s v="HU"/>
    <s v="HUEVO COMERCIAL"/>
    <n v="359.32"/>
    <d v="2026-10-12T00:00:00"/>
    <n v="0"/>
    <s v="TAT BUCARAMANGA"/>
    <n v="2110327"/>
    <s v="T1"/>
    <n v="0"/>
    <m/>
    <x v="9"/>
    <x v="1"/>
    <x v="8"/>
    <x v="3"/>
    <s v="COSTA"/>
    <s v="SANTANDER"/>
    <n v="0"/>
    <s v="BODEGA"/>
    <x v="3"/>
  </r>
  <r>
    <n v="2110427"/>
    <s v="HUEVO M X 30 CARTON VERDE CANASTA - BGA"/>
    <s v="UN"/>
    <n v="43330"/>
    <n v="0"/>
    <s v="S"/>
    <s v="IV82"/>
    <n v="0"/>
    <n v="405"/>
    <s v="HU"/>
    <s v="HUEVO COMERCIAL"/>
    <n v="328.87"/>
    <d v="2026-10-12T00:00:00"/>
    <n v="0"/>
    <s v="TAT BUCARAMANGA"/>
    <n v="2110427"/>
    <s v="T1"/>
    <n v="0"/>
    <m/>
    <x v="9"/>
    <x v="1"/>
    <x v="9"/>
    <x v="3"/>
    <s v="COSTA"/>
    <s v="SANTANDER"/>
    <n v="0"/>
    <s v="BODEGA"/>
    <x v="3"/>
  </r>
  <r>
    <n v="2114158"/>
    <s v="HUEVO XXL X 10 PET CANASTA X 100 PV"/>
    <s v="UN"/>
    <n v="100"/>
    <m/>
    <s v="S"/>
    <s v="IV82"/>
    <m/>
    <m/>
    <s v="HU"/>
    <s v="HUEVO COMERCIAL"/>
    <n v="538.38"/>
    <d v="2026-10-12T00:00:00"/>
    <m/>
    <s v="TAT BUCARAMANGA"/>
    <n v="2114158"/>
    <s v="T1"/>
    <n v="0"/>
    <m/>
    <x v="9"/>
    <x v="1"/>
    <x v="7"/>
    <x v="2"/>
    <s v="COSTA"/>
    <s v="SANTANDER"/>
    <n v="0"/>
    <s v="BODEGA"/>
    <x v="2"/>
  </r>
  <r>
    <n v="2114268"/>
    <s v="HUEVO XL X 15 PET CANASTA X 180 PV"/>
    <s v="UN"/>
    <n v="2190"/>
    <m/>
    <s v="S"/>
    <s v="IV82"/>
    <m/>
    <m/>
    <s v="HU"/>
    <s v="HUEVO COMERCIAL"/>
    <n v="538.38"/>
    <d v="2026-10-12T00:00:00"/>
    <n v="0"/>
    <s v="TAT BUCARAMANGA"/>
    <n v="2114268"/>
    <s v="T1"/>
    <n v="0"/>
    <m/>
    <x v="9"/>
    <x v="1"/>
    <x v="6"/>
    <x v="2"/>
    <s v="COSTA"/>
    <s v="SANTANDER"/>
    <n v="0"/>
    <s v="BODEGA"/>
    <x v="2"/>
  </r>
  <r>
    <n v="2114357"/>
    <s v="HUEVO L X 12 PET CANASTA X 144 PV"/>
    <s v="UN"/>
    <n v="1044"/>
    <m/>
    <s v="S"/>
    <s v="IV82"/>
    <m/>
    <m/>
    <s v="HU"/>
    <s v="HUEVO COMERCIAL"/>
    <n v="538.38"/>
    <d v="2026-10-12T00:00:00"/>
    <n v="0"/>
    <s v="TAT BUCARAMANGA"/>
    <n v="2114357"/>
    <s v="T1"/>
    <n v="0"/>
    <m/>
    <x v="9"/>
    <x v="1"/>
    <x v="8"/>
    <x v="2"/>
    <s v="COSTA"/>
    <s v="SANTANDER"/>
    <n v="0"/>
    <s v="BODEGA"/>
    <x v="2"/>
  </r>
  <r>
    <n v="2114379"/>
    <s v="HUEVO L X 30 PET CANASTA X 180 PV"/>
    <s v="UN"/>
    <n v="5700"/>
    <m/>
    <s v="S"/>
    <s v="IV82"/>
    <m/>
    <m/>
    <s v="HU"/>
    <s v="HUEVO COMERCIAL"/>
    <n v="538.38"/>
    <d v="2026-10-12T00:00:00"/>
    <n v="0"/>
    <s v="TAT BUCARAMANGA"/>
    <n v="2114379"/>
    <s v="T1"/>
    <n v="0"/>
    <m/>
    <x v="9"/>
    <x v="1"/>
    <x v="8"/>
    <x v="2"/>
    <s v="COSTA"/>
    <s v="SANTANDER"/>
    <n v="0"/>
    <s v="BODEGA"/>
    <x v="2"/>
  </r>
  <r>
    <n v="2152388"/>
    <s v="HUEVO L X 15 PAGUE 14 PET EN CANASTA."/>
    <s v="UN"/>
    <n v="3180"/>
    <n v="0"/>
    <s v="S"/>
    <s v="IV82"/>
    <n v="0"/>
    <n v="510"/>
    <s v="HU"/>
    <s v="HUEVO COMERCIAL"/>
    <n v="538.38"/>
    <d v="2026-10-13T00:00:00"/>
    <m/>
    <s v="TAT BUCARAMANGA"/>
    <n v="2152388"/>
    <s v="T1"/>
    <n v="0"/>
    <m/>
    <x v="9"/>
    <x v="1"/>
    <x v="8"/>
    <x v="2"/>
    <s v="COSTA"/>
    <s v="SANTANDER"/>
    <n v="0"/>
    <s v="BODEGA"/>
    <x v="3"/>
  </r>
  <r>
    <n v="112268"/>
    <s v="HUEVO XL X 15 PET CAJA X 300."/>
    <s v="UN"/>
    <n v="12855"/>
    <n v="0"/>
    <s v="S"/>
    <s v="IV82"/>
    <n v="0"/>
    <n v="640"/>
    <s v="HU"/>
    <s v="HUEVO COMERCIAL"/>
    <n v="684.07"/>
    <d v="2026-10-12T00:00:00"/>
    <m/>
    <s v="TAT CALI"/>
    <n v="112268"/>
    <s v="T2"/>
    <n v="0"/>
    <m/>
    <x v="17"/>
    <x v="1"/>
    <x v="6"/>
    <x v="2"/>
    <s v="OCCIDENTE"/>
    <s v="CALOTO"/>
    <n v="0"/>
    <s v="BODEGA"/>
    <x v="2"/>
  </r>
  <r>
    <n v="112357"/>
    <s v="HUEVO L X 12 PET CAJA X 120"/>
    <s v="UN"/>
    <n v="2700"/>
    <m/>
    <s v="S"/>
    <s v="IV82"/>
    <m/>
    <m/>
    <s v="HU"/>
    <s v="HUEVO COMERCIAL"/>
    <n v="638.04999999999995"/>
    <d v="2026-10-12T00:00:00"/>
    <m/>
    <s v="TAT CALI"/>
    <n v="112357"/>
    <s v="T2"/>
    <n v="0"/>
    <m/>
    <x v="17"/>
    <x v="1"/>
    <x v="8"/>
    <x v="2"/>
    <s v="OCCIDENTE"/>
    <s v="CALOTO"/>
    <n v="0"/>
    <s v="BODEGA"/>
    <x v="2"/>
  </r>
  <r>
    <n v="152382"/>
    <s v="HUEVO L X 30 PAGUE 28 PET CAJA X 300"/>
    <s v="UN"/>
    <n v="56460"/>
    <m/>
    <s v="S"/>
    <s v="IV82"/>
    <m/>
    <m/>
    <s v="HU"/>
    <s v="HUEVO COMERCIAL"/>
    <n v="484.73"/>
    <d v="2026-10-12T00:00:00"/>
    <n v="15238"/>
    <s v="TAT CALI"/>
    <n v="15238"/>
    <s v="T2"/>
    <n v="0"/>
    <m/>
    <x v="17"/>
    <x v="1"/>
    <x v="8"/>
    <x v="2"/>
    <s v="OCCIDENTE"/>
    <s v="CALOTO"/>
    <n v="0"/>
    <s v="BODEGA"/>
    <x v="2"/>
  </r>
  <r>
    <n v="2010102"/>
    <s v="HUEVO YUMBO X20 CARTON VERDE CANASTA."/>
    <s v="UN"/>
    <n v="20148"/>
    <n v="0"/>
    <s v="S"/>
    <s v="IV82"/>
    <n v="0"/>
    <n v="610"/>
    <s v="HU"/>
    <s v="HUEVO COMERCIAL"/>
    <n v="629.67999999999995"/>
    <d v="2026-10-13T00:00:00"/>
    <m/>
    <s v="TAT CALI"/>
    <n v="2010102"/>
    <s v="T2"/>
    <n v="0"/>
    <m/>
    <x v="17"/>
    <x v="1"/>
    <x v="7"/>
    <x v="3"/>
    <s v="OCCIDENTE"/>
    <s v="CALOTO"/>
    <n v="0"/>
    <s v="BODEGA"/>
    <x v="3"/>
  </r>
  <r>
    <n v="2110202"/>
    <s v="HUEVO XL X 30 CARTON VERDE CANASTA"/>
    <s v="UN"/>
    <n v="167060"/>
    <n v="0"/>
    <s v="S"/>
    <s v="IV82"/>
    <n v="0"/>
    <n v="470"/>
    <s v="HU"/>
    <s v="HUEVO COMERCIAL"/>
    <n v="394.26"/>
    <d v="2026-10-13T00:00:00"/>
    <m/>
    <s v="TAT CALI"/>
    <n v="2110202"/>
    <s v="T2"/>
    <n v="0"/>
    <m/>
    <x v="17"/>
    <x v="1"/>
    <x v="6"/>
    <x v="3"/>
    <s v="OCCIDENTE"/>
    <s v="CALOTO"/>
    <n v="0"/>
    <s v="BODEGA"/>
    <x v="3"/>
  </r>
  <r>
    <n v="2110217"/>
    <s v="HUEVO XL X 30 CARTON VERDE AMARRADO CON ETIQUETA CANASTA"/>
    <s v="UN"/>
    <n v="24930"/>
    <n v="0"/>
    <s v="S"/>
    <s v="IV82"/>
    <n v="0"/>
    <n v="480"/>
    <s v="HU"/>
    <s v="HUEVO COMERCIAL"/>
    <n v="393.89"/>
    <d v="2026-10-13T00:00:00"/>
    <n v="0"/>
    <s v="TAT CALI"/>
    <n v="2110217"/>
    <s v="T2"/>
    <n v="0"/>
    <m/>
    <x v="17"/>
    <x v="1"/>
    <x v="6"/>
    <x v="2"/>
    <s v="OCCIDENTE"/>
    <s v="CALOTO"/>
    <n v="0"/>
    <s v="BODEGA"/>
    <x v="3"/>
  </r>
  <r>
    <n v="2110302"/>
    <s v="HUEVO L X 30 CARTON VERDE CANASTA"/>
    <s v="UN"/>
    <n v="224168"/>
    <n v="0"/>
    <s v="S"/>
    <s v="IV82"/>
    <n v="0"/>
    <n v="450"/>
    <s v="HU"/>
    <s v="HUEVO COMERCIAL"/>
    <n v="363.24000000005498"/>
    <d v="2026-10-13T00:00:00"/>
    <m/>
    <s v="TAT CALI"/>
    <n v="2110302"/>
    <s v="T2"/>
    <n v="0"/>
    <m/>
    <x v="17"/>
    <x v="1"/>
    <x v="8"/>
    <x v="3"/>
    <s v="OCCIDENTE"/>
    <s v="CALOTO"/>
    <n v="0"/>
    <s v="BODEGA"/>
    <x v="3"/>
  </r>
  <r>
    <n v="2110317"/>
    <s v="HUEVO L X 30 CARTON VERDE AMARRADO CON ETIQUETA CANASTA"/>
    <s v="UN"/>
    <n v="4620"/>
    <n v="0"/>
    <s v="S"/>
    <s v="IV82"/>
    <n v="0"/>
    <n v="460"/>
    <s v="HU"/>
    <s v="HUEVO COMERCIAL"/>
    <n v="362.98"/>
    <d v="2026-10-13T00:00:00"/>
    <n v="0"/>
    <s v="TAT CALI"/>
    <n v="2110317"/>
    <s v="T2"/>
    <n v="0"/>
    <m/>
    <x v="17"/>
    <x v="1"/>
    <x v="8"/>
    <x v="2"/>
    <s v="OCCIDENTE"/>
    <s v="CALOTO"/>
    <n v="0"/>
    <s v="BODEGA"/>
    <x v="3"/>
  </r>
  <r>
    <n v="2110402"/>
    <s v="HUEVO M X 30 CARTON VERDE CANASTA"/>
    <s v="UN"/>
    <n v="26790"/>
    <n v="0"/>
    <s v="S"/>
    <s v="IV82"/>
    <n v="0"/>
    <n v="440"/>
    <s v="HU"/>
    <s v="HUEVO COMERCIAL"/>
    <n v="349.55"/>
    <d v="2026-10-12T00:00:00"/>
    <m/>
    <s v="TAT CALI"/>
    <n v="2110402"/>
    <s v="T2"/>
    <n v="0"/>
    <m/>
    <x v="17"/>
    <x v="1"/>
    <x v="9"/>
    <x v="3"/>
    <s v="OCCIDENTE"/>
    <s v="CALOTO"/>
    <n v="0"/>
    <s v="BODEGA"/>
    <x v="3"/>
  </r>
  <r>
    <n v="2112207"/>
    <s v="HUEVO XL X 15 PET CANASTA"/>
    <s v="UN"/>
    <n v="10260"/>
    <n v="0"/>
    <s v="S"/>
    <s v="IV82"/>
    <n v="0"/>
    <n v="640"/>
    <s v="HU"/>
    <s v="HUEVO COMERCIAL"/>
    <n v="599.67999999999995"/>
    <d v="2026-10-13T00:00:00"/>
    <m/>
    <s v="TAT CALI"/>
    <n v="2112207"/>
    <s v="T2"/>
    <n v="0"/>
    <m/>
    <x v="17"/>
    <x v="1"/>
    <x v="6"/>
    <x v="2"/>
    <s v="OCCIDENTE"/>
    <s v="CALOTO"/>
    <s v="TAT"/>
    <s v="BODEGA"/>
    <x v="3"/>
  </r>
  <r>
    <n v="2152388"/>
    <s v="HUEVO L X 15 PAGUE 14 PET EN CANASTA."/>
    <s v="UN"/>
    <n v="5820"/>
    <n v="0"/>
    <s v="S"/>
    <s v="IV82"/>
    <n v="0"/>
    <n v="550"/>
    <s v="HU"/>
    <s v="HUEVO COMERCIAL"/>
    <n v="538.38"/>
    <d v="2026-10-13T00:00:00"/>
    <m/>
    <s v="TAT CALI"/>
    <n v="2152388"/>
    <s v="T2"/>
    <n v="0"/>
    <m/>
    <x v="17"/>
    <x v="1"/>
    <x v="8"/>
    <x v="2"/>
    <s v="OCCIDENTE"/>
    <s v="CALOTO"/>
    <n v="0"/>
    <s v="BODEGA"/>
    <x v="3"/>
  </r>
  <r>
    <n v="79101"/>
    <s v="HUEVO ROTO"/>
    <s v="UN"/>
    <n v="3557"/>
    <m/>
    <s v="S"/>
    <s v="IV82"/>
    <m/>
    <m/>
    <s v="HU"/>
    <s v="HUEVO COMERCIAL"/>
    <n v="95.129999999999981"/>
    <d v="2026-10-12T00:00:00"/>
    <n v="79101"/>
    <s v="TAT POPAYAN"/>
    <n v="79101"/>
    <s v="T23"/>
    <n v="0"/>
    <m/>
    <x v="18"/>
    <x v="1"/>
    <x v="1"/>
    <x v="1"/>
    <s v="OCCIDENTE"/>
    <s v="CALOTO"/>
    <s v="ROTO"/>
    <s v="BODEGA"/>
    <x v="1"/>
  </r>
  <r>
    <n v="2010102"/>
    <s v="HUEVO YUMBO X20 CARTON VERDE CANASTA."/>
    <s v="UN"/>
    <n v="3383"/>
    <n v="0"/>
    <s v="S"/>
    <s v="IV82"/>
    <n v="0"/>
    <n v="670"/>
    <s v="HU"/>
    <s v="HUEVO COMERCIAL"/>
    <n v="629.67999999999995"/>
    <d v="2026-10-12T00:00:00"/>
    <m/>
    <s v="TAT POPAYAN"/>
    <n v="2010102"/>
    <s v="T23"/>
    <n v="0"/>
    <m/>
    <x v="18"/>
    <x v="1"/>
    <x v="7"/>
    <x v="3"/>
    <s v="OCCIDENTE"/>
    <s v="CALOTO"/>
    <n v="0"/>
    <s v="BODEGA"/>
    <x v="3"/>
  </r>
  <r>
    <n v="2110202"/>
    <s v="HUEVO XL X 30 CARTON VERDE CANASTA"/>
    <s v="UN"/>
    <n v="27360"/>
    <n v="0"/>
    <s v="S"/>
    <s v="IV82"/>
    <n v="0"/>
    <n v="415"/>
    <s v="HU"/>
    <s v="HUEVO COMERCIAL"/>
    <n v="394.26"/>
    <d v="2026-10-10T00:00:00"/>
    <m/>
    <s v="TAT POPAYAN"/>
    <n v="2110202"/>
    <s v="T23"/>
    <n v="0"/>
    <m/>
    <x v="18"/>
    <x v="1"/>
    <x v="6"/>
    <x v="3"/>
    <s v="OCCIDENTE"/>
    <s v="CALOTO"/>
    <n v="0"/>
    <s v="BODEGA"/>
    <x v="3"/>
  </r>
  <r>
    <n v="2110217"/>
    <s v="HUEVO XL X 30 CARTON VERDE AMARRADO CON ETIQUETA CANASTA"/>
    <s v="UN"/>
    <n v="1560"/>
    <n v="0"/>
    <s v="S"/>
    <s v="IV82"/>
    <n v="0"/>
    <n v="425"/>
    <s v="HU"/>
    <s v="HUEVO COMERCIAL"/>
    <n v="393.89"/>
    <d v="2026-10-12T00:00:00"/>
    <n v="0"/>
    <s v="TAT POPAYAN"/>
    <n v="2110217"/>
    <s v="T23"/>
    <n v="0"/>
    <m/>
    <x v="18"/>
    <x v="1"/>
    <x v="6"/>
    <x v="2"/>
    <s v="OCCIDENTE"/>
    <s v="CALOTO"/>
    <n v="0"/>
    <s v="BODEGA"/>
    <x v="3"/>
  </r>
  <r>
    <n v="2110302"/>
    <s v="HUEVO L X 30 CARTON VERDE CANASTA"/>
    <s v="UN"/>
    <n v="331200"/>
    <n v="0"/>
    <s v="S"/>
    <s v="IV82"/>
    <n v="0"/>
    <n v="385"/>
    <s v="HU"/>
    <s v="HUEVO COMERCIAL"/>
    <n v="363.24"/>
    <d v="2026-10-12T00:00:00"/>
    <m/>
    <s v="TAT POPAYAN"/>
    <n v="2110302"/>
    <s v="T23"/>
    <n v="0"/>
    <m/>
    <x v="18"/>
    <x v="1"/>
    <x v="8"/>
    <x v="3"/>
    <s v="OCCIDENTE"/>
    <s v="CALOTO"/>
    <n v="0"/>
    <s v="BODEGA"/>
    <x v="3"/>
  </r>
  <r>
    <n v="2110317"/>
    <s v="HUEVO L X 30 CARTON VERDE AMARRADO CON ETIQUETA CANASTA"/>
    <s v="UN"/>
    <n v="5760"/>
    <n v="0"/>
    <s v="S"/>
    <s v="IV82"/>
    <n v="0"/>
    <n v="395"/>
    <s v="HU"/>
    <s v="HUEVO COMERCIAL"/>
    <n v="362.98"/>
    <d v="2026-10-12T00:00:00"/>
    <n v="0"/>
    <s v="TAT POPAYAN"/>
    <n v="2110317"/>
    <s v="T23"/>
    <n v="0"/>
    <m/>
    <x v="18"/>
    <x v="1"/>
    <x v="8"/>
    <x v="2"/>
    <s v="OCCIDENTE"/>
    <s v="CALOTO"/>
    <n v="0"/>
    <s v="BODEGA"/>
    <x v="3"/>
  </r>
  <r>
    <n v="2110402"/>
    <s v="HUEVO M X 30 CARTON VERDE CANASTA"/>
    <s v="UN"/>
    <n v="72057"/>
    <n v="0"/>
    <s v="S"/>
    <s v="IV82"/>
    <n v="0"/>
    <n v="375"/>
    <s v="HU"/>
    <s v="HUEVO COMERCIAL"/>
    <n v="349.55"/>
    <d v="2026-10-12T00:00:00"/>
    <m/>
    <s v="TAT POPAYAN"/>
    <n v="2110402"/>
    <s v="T23"/>
    <n v="0"/>
    <m/>
    <x v="18"/>
    <x v="1"/>
    <x v="9"/>
    <x v="3"/>
    <s v="OCCIDENTE"/>
    <s v="CALOTO"/>
    <n v="0"/>
    <s v="BODEGA"/>
    <x v="3"/>
  </r>
  <r>
    <n v="2112207"/>
    <s v="HUEVO XL X 15 PET CANASTA"/>
    <s v="UN"/>
    <n v="1800"/>
    <n v="0"/>
    <s v="S"/>
    <s v="IV82"/>
    <n v="0"/>
    <n v="640"/>
    <s v="HU"/>
    <s v="HUEVO COMERCIAL"/>
    <n v="599.67999999999995"/>
    <d v="2026-10-12T00:00:00"/>
    <m/>
    <s v="TAT POPAYAN"/>
    <n v="2112207"/>
    <s v="T23"/>
    <n v="0"/>
    <m/>
    <x v="18"/>
    <x v="1"/>
    <x v="6"/>
    <x v="2"/>
    <s v="OCCIDENTE"/>
    <s v="CALOTO"/>
    <s v="TAT"/>
    <s v="BODEGA"/>
    <x v="3"/>
  </r>
  <r>
    <n v="2152388"/>
    <s v="HUEVO L X 15 PAGUE 14 PET EN CANASTA."/>
    <s v="UN"/>
    <n v="16920"/>
    <n v="0"/>
    <s v="S"/>
    <s v="IV82"/>
    <n v="0"/>
    <n v="540"/>
    <s v="HU"/>
    <s v="HUEVO COMERCIAL"/>
    <n v="538.38"/>
    <d v="2026-10-12T00:00:00"/>
    <m/>
    <s v="TAT POPAYAN"/>
    <n v="2152388"/>
    <s v="T23"/>
    <n v="0"/>
    <m/>
    <x v="18"/>
    <x v="1"/>
    <x v="8"/>
    <x v="2"/>
    <s v="OCCIDENTE"/>
    <s v="CALOTO"/>
    <n v="0"/>
    <s v="BODEGA"/>
    <x v="3"/>
  </r>
  <r>
    <n v="112268"/>
    <s v="HUEVO XL X 15 PET CAJA X 300."/>
    <s v="UN"/>
    <n v="24000"/>
    <m/>
    <s v="S"/>
    <s v="IV82"/>
    <m/>
    <m/>
    <s v="HU"/>
    <s v="HUEVO COMERCIAL"/>
    <n v="684.07000000000028"/>
    <d v="2026-10-12T00:00:00"/>
    <m/>
    <s v="TAT MEDELLIN"/>
    <n v="112268"/>
    <s v="T3"/>
    <n v="0"/>
    <m/>
    <x v="19"/>
    <x v="1"/>
    <x v="6"/>
    <x v="2"/>
    <s v="OCCIDENTE"/>
    <s v="CALOTO"/>
    <n v="0"/>
    <s v="BODEGA"/>
    <x v="2"/>
  </r>
  <r>
    <n v="112271"/>
    <s v="HUEVO XL X 15 PET CAJA X 300 - TAT"/>
    <s v="UN"/>
    <n v="12900"/>
    <n v="0"/>
    <s v="S"/>
    <s v="IV82"/>
    <n v="0"/>
    <n v="640"/>
    <s v="HU"/>
    <s v="HUEVO COMERCIAL"/>
    <n v="589.67999999999995"/>
    <d v="2026-10-13T00:00:00"/>
    <n v="0"/>
    <s v="TAT MEDELLIN"/>
    <n v="112271"/>
    <s v="T3"/>
    <n v="0"/>
    <m/>
    <x v="19"/>
    <x v="1"/>
    <x v="6"/>
    <x v="2"/>
    <s v="OCCIDENTE"/>
    <s v="CALOTO"/>
    <n v="0"/>
    <s v="BODEGA"/>
    <x v="3"/>
  </r>
  <r>
    <n v="112357"/>
    <s v="HUEVO L X 12 PET CAJA X 120"/>
    <s v="UN"/>
    <n v="840"/>
    <m/>
    <s v="S"/>
    <s v="IV82"/>
    <m/>
    <m/>
    <s v="HU"/>
    <s v="HUEVO COMERCIAL"/>
    <n v="638.04999999999995"/>
    <d v="2026-10-10T00:00:00"/>
    <m/>
    <s v="TAT MEDELLIN"/>
    <n v="112357"/>
    <s v="T3"/>
    <n v="0"/>
    <m/>
    <x v="19"/>
    <x v="1"/>
    <x v="8"/>
    <x v="2"/>
    <s v="OCCIDENTE"/>
    <s v="CALOTO"/>
    <n v="0"/>
    <s v="BODEGA"/>
    <x v="2"/>
  </r>
  <r>
    <n v="112379"/>
    <s v="HUEVO L X 30 PET CAJA X 300"/>
    <s v="UN"/>
    <n v="55800"/>
    <m/>
    <s v="S"/>
    <s v="IV82"/>
    <m/>
    <m/>
    <s v="HU"/>
    <s v="HUEVO COMERCIAL"/>
    <n v="538.38"/>
    <d v="2026-10-12T00:00:00"/>
    <m/>
    <s v="TAT MEDELLIN"/>
    <n v="112379"/>
    <s v="T3"/>
    <n v="0"/>
    <m/>
    <x v="19"/>
    <x v="1"/>
    <x v="8"/>
    <x v="2"/>
    <s v="OCCIDENTE"/>
    <s v="CALOTO"/>
    <n v="0"/>
    <s v="BODEGA"/>
    <x v="2"/>
  </r>
  <r>
    <n v="114268"/>
    <s v="HUEVO XL X 15 PET CAJA X 300 PV."/>
    <s v="UN"/>
    <n v="600"/>
    <m/>
    <s v="S"/>
    <s v="IV82"/>
    <m/>
    <m/>
    <s v="HU"/>
    <s v="HUEVO COMERCIAL"/>
    <n v="717.66"/>
    <d v="2026-10-13T00:00:00"/>
    <m/>
    <s v="TAT MEDELLIN"/>
    <n v="114268"/>
    <s v="T3"/>
    <n v="0"/>
    <m/>
    <x v="19"/>
    <x v="1"/>
    <x v="6"/>
    <x v="2"/>
    <s v="OCCIDENTE"/>
    <s v="CALOTO"/>
    <n v="0"/>
    <s v="BODEGA"/>
    <x v="2"/>
  </r>
  <r>
    <n v="114357"/>
    <s v="HUEVO L X 12 PET CAJA X 120 PV."/>
    <s v="UN"/>
    <n v="600"/>
    <m/>
    <s v="S"/>
    <s v="IV82"/>
    <m/>
    <m/>
    <s v="HU"/>
    <s v="HUEVO COMERCIAL"/>
    <n v="639.67999999999995"/>
    <d v="2026-10-13T00:00:00"/>
    <m/>
    <s v="TAT MEDELLIN"/>
    <n v="114357"/>
    <s v="T3"/>
    <n v="0"/>
    <m/>
    <x v="19"/>
    <x v="1"/>
    <x v="8"/>
    <x v="2"/>
    <s v="OCCIDENTE"/>
    <s v="CALOTO"/>
    <n v="0"/>
    <s v="BODEGA"/>
    <x v="2"/>
  </r>
  <r>
    <n v="114379"/>
    <s v="HUEVO L X 30 PET CAJA X 300 PV."/>
    <s v="UN"/>
    <n v="3600"/>
    <m/>
    <s v="S"/>
    <s v="IV82"/>
    <m/>
    <m/>
    <s v="HU"/>
    <s v="HUEVO COMERCIAL"/>
    <n v="570.95000000000005"/>
    <d v="2026-10-13T00:00:00"/>
    <m/>
    <s v="TAT MEDELLIN"/>
    <n v="114379"/>
    <s v="T3"/>
    <n v="0"/>
    <m/>
    <x v="19"/>
    <x v="1"/>
    <x v="8"/>
    <x v="2"/>
    <s v="OCCIDENTE"/>
    <s v="CALOTO"/>
    <n v="0"/>
    <s v="BODEGA"/>
    <x v="2"/>
  </r>
  <r>
    <n v="152384"/>
    <s v="HUEVO L X 15 PAGUE 14 PET CAJA X 300."/>
    <s v="UN"/>
    <n v="9180"/>
    <n v="0"/>
    <s v="S"/>
    <s v="IV82"/>
    <n v="0"/>
    <n v="545"/>
    <s v="HU"/>
    <s v="HUEVO COMERCIAL"/>
    <n v="504.4"/>
    <d v="2026-10-13T00:00:00"/>
    <m/>
    <s v="TAT MEDELLIN"/>
    <n v="152384"/>
    <s v="T3"/>
    <n v="0"/>
    <m/>
    <x v="19"/>
    <x v="1"/>
    <x v="8"/>
    <x v="2"/>
    <s v="OCCIDENTE"/>
    <s v="CALOTO"/>
    <n v="0"/>
    <s v="BODEGA"/>
    <x v="3"/>
  </r>
  <r>
    <n v="2010102"/>
    <s v="HUEVO YUMBO X20 CARTON VERDE CANASTA."/>
    <s v="UN"/>
    <n v="1005"/>
    <n v="0"/>
    <s v="S"/>
    <s v="IV82"/>
    <n v="0"/>
    <n v="610"/>
    <s v="HU"/>
    <s v="HUEVO COMERCIAL"/>
    <n v="629.67999999999995"/>
    <d v="2026-10-13T00:00:00"/>
    <m/>
    <s v="TAT MEDELLIN"/>
    <n v="2010102"/>
    <s v="T3"/>
    <n v="0"/>
    <m/>
    <x v="19"/>
    <x v="1"/>
    <x v="7"/>
    <x v="3"/>
    <s v="OCCIDENTE"/>
    <s v="CALOTO"/>
    <n v="0"/>
    <s v="BODEGA"/>
    <x v="3"/>
  </r>
  <r>
    <n v="2110202"/>
    <s v="HUEVO XL X 30 CARTON VERDE CANASTA"/>
    <s v="UN"/>
    <n v="283896"/>
    <n v="0"/>
    <s v="S"/>
    <s v="IV82"/>
    <n v="0"/>
    <n v="520"/>
    <s v="HU"/>
    <s v="HUEVO COMERCIAL"/>
    <n v="394.25999916957022"/>
    <d v="2026-10-13T00:00:00"/>
    <m/>
    <s v="TAT MEDELLIN"/>
    <n v="2110202"/>
    <s v="T3"/>
    <n v="0"/>
    <m/>
    <x v="19"/>
    <x v="1"/>
    <x v="6"/>
    <x v="3"/>
    <s v="OCCIDENTE"/>
    <s v="CALOTO"/>
    <n v="0"/>
    <s v="BODEGA"/>
    <x v="3"/>
  </r>
  <r>
    <n v="2110217"/>
    <s v="HUEVO XL X 30 CARTON VERDE AMARRADO CON ETIQUETA CANASTA"/>
    <s v="UN"/>
    <n v="26820"/>
    <n v="0"/>
    <s v="S"/>
    <s v="IV82"/>
    <n v="0"/>
    <n v="530"/>
    <s v="HU"/>
    <s v="HUEVO COMERCIAL"/>
    <n v="393.89"/>
    <d v="2026-10-13T00:00:00"/>
    <n v="0"/>
    <s v="TAT MEDELLIN"/>
    <n v="2110217"/>
    <s v="T3"/>
    <n v="0"/>
    <m/>
    <x v="19"/>
    <x v="1"/>
    <x v="6"/>
    <x v="2"/>
    <s v="OCCIDENTE"/>
    <s v="CALOTO"/>
    <n v="0"/>
    <s v="BODEGA"/>
    <x v="3"/>
  </r>
  <r>
    <n v="2110302"/>
    <s v="HUEVO L X 30 CARTON VERDE CANASTA"/>
    <s v="UN"/>
    <n v="133644"/>
    <n v="0"/>
    <s v="S"/>
    <s v="IV82"/>
    <n v="0"/>
    <n v="485"/>
    <s v="HU"/>
    <s v="HUEVO COMERCIAL"/>
    <n v="363.24000000816551"/>
    <d v="2026-10-13T00:00:00"/>
    <m/>
    <s v="TAT MEDELLIN"/>
    <n v="2110302"/>
    <s v="T3"/>
    <n v="0"/>
    <m/>
    <x v="19"/>
    <x v="1"/>
    <x v="8"/>
    <x v="3"/>
    <s v="OCCIDENTE"/>
    <s v="CALOTO"/>
    <n v="0"/>
    <s v="BODEGA"/>
    <x v="3"/>
  </r>
  <r>
    <n v="2110317"/>
    <s v="HUEVO L X 30 CARTON VERDE AMARRADO CON ETIQUETA CANASTA"/>
    <s v="UN"/>
    <n v="6240"/>
    <n v="0"/>
    <s v="S"/>
    <s v="IV82"/>
    <n v="0"/>
    <n v="495"/>
    <s v="HU"/>
    <s v="HUEVO COMERCIAL"/>
    <n v="362.98"/>
    <d v="2026-10-13T00:00:00"/>
    <n v="0"/>
    <s v="TAT MEDELLIN"/>
    <n v="2110317"/>
    <s v="T3"/>
    <n v="0"/>
    <m/>
    <x v="19"/>
    <x v="1"/>
    <x v="8"/>
    <x v="2"/>
    <s v="OCCIDENTE"/>
    <s v="CALOTO"/>
    <n v="0"/>
    <s v="BODEGA"/>
    <x v="3"/>
  </r>
  <r>
    <n v="2110402"/>
    <s v="HUEVO M X 30 CARTON VERDE CANASTA"/>
    <s v="UN"/>
    <n v="22750"/>
    <n v="0"/>
    <s v="S"/>
    <s v="IV82"/>
    <n v="0"/>
    <n v="490"/>
    <s v="HU"/>
    <s v="HUEVO COMERCIAL"/>
    <n v="349.55000000020169"/>
    <d v="2026-10-13T00:00:00"/>
    <m/>
    <s v="TAT MEDELLIN"/>
    <n v="2110402"/>
    <s v="T3"/>
    <n v="0"/>
    <m/>
    <x v="19"/>
    <x v="1"/>
    <x v="9"/>
    <x v="3"/>
    <s v="OCCIDENTE"/>
    <s v="CALOTO"/>
    <n v="0"/>
    <s v="BODEGA"/>
    <x v="3"/>
  </r>
  <r>
    <n v="13359"/>
    <s v="HUEVO AA X 30 BAND GRIS AMARRADO ALAT CAJA X 300"/>
    <s v="UN"/>
    <n v="300"/>
    <m/>
    <s v="S"/>
    <s v="IV82"/>
    <m/>
    <m/>
    <s v="HU"/>
    <s v="HUEVO COMERCIAL"/>
    <n v="478.25"/>
    <d v="2026-09-09T00:00:00"/>
    <n v="13359"/>
    <s v="TAT PEREIRA-OPERADOR LOGISTICO"/>
    <n v="13359"/>
    <s v="T36"/>
    <n v="0"/>
    <m/>
    <x v="10"/>
    <x v="1"/>
    <x v="3"/>
    <x v="2"/>
    <s v="OCCIDENTE"/>
    <s v="CALOTO"/>
    <n v="0"/>
    <s v="BODEGA"/>
    <x v="4"/>
  </r>
  <r>
    <n v="13403"/>
    <s v="HUEVO A X 30 BAND GRIS AMARRADO ALAT"/>
    <s v="UN"/>
    <n v="330"/>
    <m/>
    <s v="S"/>
    <s v="IV82"/>
    <m/>
    <m/>
    <s v="HU"/>
    <s v="HUEVO COMERCIAL"/>
    <n v="368.79"/>
    <d v="2025-05-31T00:00:00"/>
    <n v="13403"/>
    <s v="TAT PEREIRA-OPERADOR LOGISTICO"/>
    <n v="13403"/>
    <s v="T36"/>
    <n v="0"/>
    <m/>
    <x v="10"/>
    <x v="1"/>
    <x v="4"/>
    <x v="2"/>
    <s v="OCCIDENTE"/>
    <s v="CALOTO"/>
    <n v="0"/>
    <s v="BODEGA"/>
    <x v="4"/>
  </r>
  <r>
    <n v="13503"/>
    <s v="HUEVO B X 30 BAND GRIS AMARRADO ALAT"/>
    <s v="UN"/>
    <n v="90"/>
    <m/>
    <s v="S"/>
    <s v="IV82"/>
    <m/>
    <m/>
    <s v="HU"/>
    <s v="HUEVO COMERCIAL"/>
    <n v="319.64999999999998"/>
    <d v="2025-05-17T00:00:00"/>
    <n v="13503"/>
    <s v="TAT PEREIRA-OPERADOR LOGISTICO"/>
    <n v="13503"/>
    <s v="T36"/>
    <n v="0"/>
    <m/>
    <x v="10"/>
    <x v="1"/>
    <x v="5"/>
    <x v="2"/>
    <s v="OCCIDENTE"/>
    <s v="CALOTO"/>
    <n v="0"/>
    <s v="BODEGA"/>
    <x v="4"/>
  </r>
  <r>
    <n v="110316"/>
    <s v="HUEVO L X30 CARTON VERDE CON ETIQUETA"/>
    <s v="UN"/>
    <n v="5587"/>
    <m/>
    <s v="S"/>
    <s v="IV82"/>
    <m/>
    <m/>
    <s v="HU"/>
    <s v="HUEVO COMERCIAL"/>
    <n v="474.15"/>
    <d v="2026-10-13T00:00:00"/>
    <m/>
    <s v="TAT PEREIRA-OPERADOR LOGISTICO"/>
    <n v="110316"/>
    <s v="T36"/>
    <n v="0"/>
    <m/>
    <x v="10"/>
    <x v="1"/>
    <x v="8"/>
    <x v="5"/>
    <s v="OCCIDENTE"/>
    <s v="CALOTO"/>
    <n v="0"/>
    <s v="BODEGA"/>
    <x v="2"/>
  </r>
  <r>
    <n v="114268"/>
    <s v="HUEVO XL X 15 PET CAJA X 300 PV."/>
    <s v="UN"/>
    <n v="300"/>
    <m/>
    <s v="S"/>
    <s v="IV82"/>
    <m/>
    <m/>
    <s v="HU"/>
    <s v="HUEVO COMERCIAL"/>
    <n v="717.66"/>
    <d v="2026-10-07T00:00:00"/>
    <m/>
    <s v="TAT PEREIRA-OPERADOR LOGISTICO"/>
    <n v="114268"/>
    <s v="T36"/>
    <n v="0"/>
    <m/>
    <x v="10"/>
    <x v="1"/>
    <x v="6"/>
    <x v="2"/>
    <s v="OCCIDENTE"/>
    <s v="CALOTO"/>
    <n v="0"/>
    <s v="BODEGA"/>
    <x v="2"/>
  </r>
  <r>
    <n v="114357"/>
    <s v="HUEVO L X 12 PET CAJA X 120 PV."/>
    <s v="UN"/>
    <n v="120"/>
    <m/>
    <s v="S"/>
    <s v="IV82"/>
    <m/>
    <m/>
    <s v="HU"/>
    <s v="HUEVO COMERCIAL"/>
    <n v="639.67999999999995"/>
    <d v="2026-10-07T00:00:00"/>
    <m/>
    <s v="TAT PEREIRA-OPERADOR LOGISTICO"/>
    <n v="114357"/>
    <s v="T36"/>
    <n v="0"/>
    <m/>
    <x v="10"/>
    <x v="1"/>
    <x v="8"/>
    <x v="2"/>
    <s v="OCCIDENTE"/>
    <s v="CALOTO"/>
    <n v="0"/>
    <s v="BODEGA"/>
    <x v="2"/>
  </r>
  <r>
    <n v="114365"/>
    <s v="HUEVO L X 15 PET CAJA X 300 PV."/>
    <s v="UN"/>
    <n v="600"/>
    <m/>
    <s v="S"/>
    <s v="IV82"/>
    <m/>
    <m/>
    <s v="HU"/>
    <s v="HUEVO COMERCIAL"/>
    <n v="570.95000000000005"/>
    <d v="2026-10-07T00:00:00"/>
    <m/>
    <s v="TAT PEREIRA-OPERADOR LOGISTICO"/>
    <n v="114365"/>
    <s v="T36"/>
    <n v="0"/>
    <m/>
    <x v="10"/>
    <x v="1"/>
    <x v="8"/>
    <x v="2"/>
    <s v="OCCIDENTE"/>
    <s v="CALOTO"/>
    <n v="0"/>
    <s v="BODEGA"/>
    <x v="2"/>
  </r>
  <r>
    <n v="114379"/>
    <s v="HUEVO L X 30 PET CAJA X 300 PV."/>
    <s v="UN"/>
    <n v="2100"/>
    <m/>
    <s v="S"/>
    <s v="IV82"/>
    <m/>
    <m/>
    <s v="HU"/>
    <s v="HUEVO COMERCIAL"/>
    <n v="570.95000000000005"/>
    <d v="2026-10-07T00:00:00"/>
    <m/>
    <s v="TAT PEREIRA-OPERADOR LOGISTICO"/>
    <n v="114379"/>
    <s v="T36"/>
    <n v="0"/>
    <m/>
    <x v="10"/>
    <x v="1"/>
    <x v="8"/>
    <x v="2"/>
    <s v="OCCIDENTE"/>
    <s v="CALOTO"/>
    <n v="0"/>
    <s v="BODEGA"/>
    <x v="2"/>
  </r>
  <r>
    <n v="2110302"/>
    <s v="HUEVO L X 30 CARTON VERDE CANASTA"/>
    <s v="UN"/>
    <n v="60"/>
    <m/>
    <s v="S"/>
    <s v="IV82"/>
    <m/>
    <m/>
    <s v="HU"/>
    <s v="HUEVO COMERCIAL"/>
    <n v="363.24"/>
    <d v="2025-03-18T00:00:00"/>
    <m/>
    <s v="TAT PEREIRA-OPERADOR LOGISTICO"/>
    <n v="2110302"/>
    <s v="T36"/>
    <n v="0"/>
    <m/>
    <x v="10"/>
    <x v="1"/>
    <x v="8"/>
    <x v="3"/>
    <s v="OCCIDENTE"/>
    <s v="CALOTO"/>
    <n v="0"/>
    <s v="BODEGA"/>
    <x v="3"/>
  </r>
  <r>
    <n v="72001"/>
    <s v="HUEVO SUCIO SIN MARCA X30 BANDEJA GRIS"/>
    <s v="UN"/>
    <n v="540"/>
    <m/>
    <s v="S"/>
    <s v="IV82"/>
    <m/>
    <m/>
    <s v="HU"/>
    <s v="HUEVO COMERCIAL"/>
    <n v="162.88"/>
    <d v="2026-10-13T00:00:00"/>
    <n v="72001"/>
    <s v="TAT BARRANQUILLA"/>
    <n v="72001"/>
    <s v="T4"/>
    <n v="0"/>
    <m/>
    <x v="11"/>
    <x v="1"/>
    <x v="1"/>
    <x v="1"/>
    <s v="COSTA"/>
    <s v="CALOTO"/>
    <s v="SUCIO"/>
    <s v="BODEGA"/>
    <x v="1"/>
  </r>
  <r>
    <n v="110316"/>
    <s v="HUEVO L X30 CARTON VERDE CON ETIQUETA"/>
    <s v="UN"/>
    <n v="60"/>
    <m/>
    <s v="S"/>
    <s v="IV82"/>
    <m/>
    <m/>
    <s v="HU"/>
    <s v="HUEVO COMERCIAL"/>
    <n v="474.15"/>
    <d v="2026-10-12T00:00:00"/>
    <m/>
    <s v="TAT BARRANQUILLA"/>
    <n v="110316"/>
    <s v="T4"/>
    <n v="0"/>
    <m/>
    <x v="11"/>
    <x v="1"/>
    <x v="8"/>
    <x v="5"/>
    <s v="COSTA"/>
    <s v="CALOTO"/>
    <n v="0"/>
    <s v="BODEGA"/>
    <x v="2"/>
  </r>
  <r>
    <n v="110480"/>
    <s v="HUEVO M X30 CARTON VERDE CAJA X 360 CON ETIQUETA"/>
    <s v="UN"/>
    <n v="30240"/>
    <m/>
    <s v="S"/>
    <s v="IV82"/>
    <m/>
    <m/>
    <s v="HU"/>
    <s v="HUEVO COMERCIAL"/>
    <n v="506.58"/>
    <d v="2026-10-13T00:00:00"/>
    <m/>
    <s v="TAT BARRANQUILLA"/>
    <n v="110480"/>
    <s v="T4"/>
    <n v="0"/>
    <m/>
    <x v="11"/>
    <x v="1"/>
    <x v="9"/>
    <x v="2"/>
    <s v="COSTA"/>
    <s v="CALOTO"/>
    <n v="0"/>
    <s v="BODEGA"/>
    <x v="2"/>
  </r>
  <r>
    <n v="112268"/>
    <s v="HUEVO XL X 15 PET CAJA X 300."/>
    <s v="UN"/>
    <n v="4800"/>
    <n v="0"/>
    <s v="S"/>
    <s v="IV82"/>
    <n v="0"/>
    <n v="640"/>
    <s v="HU"/>
    <s v="HUEVO COMERCIAL"/>
    <n v="684.07"/>
    <d v="2026-10-13T00:00:00"/>
    <m/>
    <s v="TAT BARRANQUILLA"/>
    <n v="112268"/>
    <s v="T4"/>
    <n v="0"/>
    <m/>
    <x v="11"/>
    <x v="1"/>
    <x v="6"/>
    <x v="2"/>
    <s v="COSTA"/>
    <s v="CALOTO"/>
    <n v="0"/>
    <s v="BODEGA"/>
    <x v="2"/>
  </r>
  <r>
    <n v="112357"/>
    <s v="HUEVO L X 12 PET CAJA X 120"/>
    <s v="UN"/>
    <n v="120"/>
    <m/>
    <s v="S"/>
    <s v="IV82"/>
    <m/>
    <m/>
    <s v="HU"/>
    <s v="HUEVO COMERCIAL"/>
    <n v="638.04999999999995"/>
    <d v="2026-10-13T00:00:00"/>
    <m/>
    <s v="TAT BARRANQUILLA"/>
    <n v="112357"/>
    <s v="T4"/>
    <n v="0"/>
    <m/>
    <x v="11"/>
    <x v="1"/>
    <x v="8"/>
    <x v="2"/>
    <s v="COSTA"/>
    <s v="CALOTO"/>
    <n v="0"/>
    <s v="BODEGA"/>
    <x v="2"/>
  </r>
  <r>
    <n v="112379"/>
    <s v="HUEVO L X 30 PET CAJA X 300"/>
    <s v="UN"/>
    <n v="4980"/>
    <m/>
    <s v="S"/>
    <s v="IV82"/>
    <m/>
    <m/>
    <s v="HU"/>
    <s v="HUEVO COMERCIAL"/>
    <n v="538.38"/>
    <d v="2026-10-13T00:00:00"/>
    <m/>
    <s v="TAT BARRANQUILLA"/>
    <n v="112379"/>
    <s v="T4"/>
    <n v="0"/>
    <m/>
    <x v="11"/>
    <x v="1"/>
    <x v="8"/>
    <x v="2"/>
    <s v="COSTA"/>
    <s v="CALOTO"/>
    <n v="0"/>
    <s v="BODEGA"/>
    <x v="2"/>
  </r>
  <r>
    <n v="2110202"/>
    <s v="HUEVO XL X 30 CARTON VERDE CANASTA"/>
    <s v="UN"/>
    <n v="2668"/>
    <n v="0"/>
    <s v="S"/>
    <s v="IV82"/>
    <n v="0"/>
    <n v="540"/>
    <s v="HU"/>
    <s v="HUEVO COMERCIAL"/>
    <n v="395.44221944351227"/>
    <d v="2026-10-13T00:00:00"/>
    <m/>
    <s v="TAT BARRANQUILLA"/>
    <n v="2110202"/>
    <s v="T4"/>
    <n v="0"/>
    <m/>
    <x v="11"/>
    <x v="1"/>
    <x v="6"/>
    <x v="3"/>
    <s v="COSTA"/>
    <s v="CALOTO"/>
    <n v="0"/>
    <s v="BODEGA"/>
    <x v="3"/>
  </r>
  <r>
    <n v="2110302"/>
    <s v="HUEVO L X 30 CARTON VERDE CANASTA"/>
    <s v="UN"/>
    <n v="407"/>
    <n v="0"/>
    <s v="S"/>
    <s v="IV82"/>
    <n v="0"/>
    <n v="490"/>
    <s v="HU"/>
    <s v="HUEVO COMERCIAL"/>
    <n v="363.24000448707449"/>
    <d v="2026-10-12T00:00:00"/>
    <m/>
    <s v="TAT BARRANQUILLA"/>
    <n v="2110302"/>
    <s v="T4"/>
    <n v="0"/>
    <m/>
    <x v="11"/>
    <x v="1"/>
    <x v="8"/>
    <x v="3"/>
    <s v="COSTA"/>
    <s v="CALOTO"/>
    <n v="0"/>
    <s v="BODEGA"/>
    <x v="3"/>
  </r>
  <r>
    <n v="2110317"/>
    <s v="HUEVO L X 30 CARTON VERDE AMARRADO CON ETIQUETA CANASTA"/>
    <s v="UN"/>
    <n v="21600"/>
    <n v="0"/>
    <s v="S"/>
    <s v="IV82"/>
    <n v="0"/>
    <n v="500"/>
    <s v="HU"/>
    <s v="HUEVO COMERCIAL"/>
    <n v="362.98"/>
    <d v="2026-10-13T00:00:00"/>
    <n v="0"/>
    <s v="TAT BARRANQUILLA"/>
    <n v="2110317"/>
    <s v="T4"/>
    <n v="0"/>
    <m/>
    <x v="11"/>
    <x v="1"/>
    <x v="8"/>
    <x v="2"/>
    <s v="COSTA"/>
    <s v="CALOTO"/>
    <n v="0"/>
    <s v="BODEGA"/>
    <x v="3"/>
  </r>
  <r>
    <n v="2110402"/>
    <s v="HUEVO M X 30 CARTON VERDE CANASTA"/>
    <s v="UN"/>
    <n v="300935"/>
    <n v="0"/>
    <s v="S"/>
    <s v="IV82"/>
    <n v="0"/>
    <n v="460"/>
    <s v="HU"/>
    <s v="HUEVO COMERCIAL"/>
    <n v="349.55003367085448"/>
    <d v="2026-10-13T00:00:00"/>
    <m/>
    <s v="TAT BARRANQUILLA"/>
    <n v="2110402"/>
    <s v="T4"/>
    <n v="0"/>
    <m/>
    <x v="11"/>
    <x v="1"/>
    <x v="9"/>
    <x v="3"/>
    <s v="COSTA"/>
    <s v="CALOTO"/>
    <n v="0"/>
    <s v="BODEGA"/>
    <x v="3"/>
  </r>
  <r>
    <n v="2110403"/>
    <s v="HUEVO M X30 CARTON VERDE AMARRADO CANASTA"/>
    <s v="UN"/>
    <n v="6660"/>
    <n v="0"/>
    <s v="S"/>
    <s v="IV82"/>
    <n v="0"/>
    <n v="470"/>
    <s v="HU"/>
    <s v="HUEVO COMERCIAL"/>
    <n v="358.15"/>
    <d v="2026-10-12T00:00:00"/>
    <m/>
    <s v="TAT BARRANQUILLA"/>
    <n v="2110403"/>
    <s v="T4"/>
    <n v="0"/>
    <m/>
    <x v="11"/>
    <x v="1"/>
    <x v="9"/>
    <x v="2"/>
    <s v="COSTA"/>
    <s v="CALOTO"/>
    <n v="0"/>
    <s v="BODEGA"/>
    <x v="3"/>
  </r>
  <r>
    <n v="2152388"/>
    <s v="HUEVO L X 15 PAGUE 14 PET EN CANASTA."/>
    <s v="UN"/>
    <n v="25200"/>
    <n v="0"/>
    <s v="S"/>
    <s v="IV82"/>
    <n v="0"/>
    <n v="530"/>
    <s v="HU"/>
    <s v="HUEVO COMERCIAL"/>
    <n v="538.38"/>
    <d v="2026-10-12T00:00:00"/>
    <m/>
    <s v="TAT BARRANQUILLA"/>
    <n v="2152388"/>
    <s v="T4"/>
    <n v="0"/>
    <m/>
    <x v="11"/>
    <x v="1"/>
    <x v="8"/>
    <x v="2"/>
    <s v="COSTA"/>
    <s v="CALOTO"/>
    <n v="0"/>
    <s v="BODEGA"/>
    <x v="3"/>
  </r>
  <r>
    <n v="13403"/>
    <s v="HUEVO A X 30 BAND GRIS AMARRADO ALAT"/>
    <s v="UN"/>
    <n v="840"/>
    <m/>
    <s v="S"/>
    <s v="IV82"/>
    <m/>
    <m/>
    <s v="HU"/>
    <s v="HUEVO COMERCIAL"/>
    <n v="368.79"/>
    <d v="2026-10-09T00:00:00"/>
    <n v="13403"/>
    <s v="TAT CARTAGENA"/>
    <n v="13403"/>
    <s v="T41"/>
    <n v="0"/>
    <m/>
    <x v="12"/>
    <x v="1"/>
    <x v="4"/>
    <x v="2"/>
    <s v="COSTA"/>
    <s v="CALOTO"/>
    <n v="0"/>
    <s v="BODEGA"/>
    <x v="4"/>
  </r>
  <r>
    <n v="13561"/>
    <s v="HUEVO B X 30 BAND GRIS AMARRADO - OLIMPICA"/>
    <s v="UN"/>
    <n v="1142"/>
    <m/>
    <s v="S"/>
    <s v="IV82"/>
    <m/>
    <m/>
    <s v="HU"/>
    <s v="HUEVO COMERCIAL"/>
    <n v="323.74"/>
    <d v="2026-10-09T00:00:00"/>
    <n v="0"/>
    <s v="TAT CARTAGENA"/>
    <n v="13561"/>
    <s v="T41"/>
    <n v="0"/>
    <m/>
    <x v="12"/>
    <x v="1"/>
    <x v="5"/>
    <x v="2"/>
    <s v="COSTA"/>
    <s v="CALOTO"/>
    <n v="0"/>
    <s v="BODEGA"/>
    <x v="2"/>
  </r>
  <r>
    <n v="112268"/>
    <s v="HUEVO XL X 15 PET CAJA X 300."/>
    <s v="UN"/>
    <n v="14865"/>
    <n v="0"/>
    <s v="S"/>
    <s v="IV82"/>
    <n v="0"/>
    <n v="640"/>
    <s v="HU"/>
    <s v="HUEVO COMERCIAL"/>
    <n v="684.59348060606055"/>
    <d v="2026-10-13T00:00:00"/>
    <m/>
    <s v="TAT CARTAGENA"/>
    <n v="112268"/>
    <s v="T41"/>
    <n v="0"/>
    <m/>
    <x v="12"/>
    <x v="1"/>
    <x v="6"/>
    <x v="2"/>
    <s v="COSTA"/>
    <s v="CALOTO"/>
    <n v="0"/>
    <s v="BODEGA"/>
    <x v="2"/>
  </r>
  <r>
    <n v="112357"/>
    <s v="HUEVO L X 12 PET CAJA X 120"/>
    <s v="UN"/>
    <n v="2280"/>
    <m/>
    <s v="S"/>
    <s v="IV82"/>
    <m/>
    <m/>
    <s v="HU"/>
    <s v="HUEVO COMERCIAL"/>
    <n v="638.04999999999995"/>
    <d v="2026-10-12T00:00:00"/>
    <m/>
    <s v="TAT CARTAGENA"/>
    <n v="112357"/>
    <s v="T41"/>
    <n v="0"/>
    <m/>
    <x v="12"/>
    <x v="1"/>
    <x v="8"/>
    <x v="2"/>
    <s v="COSTA"/>
    <s v="CALOTO"/>
    <n v="0"/>
    <s v="BODEGA"/>
    <x v="2"/>
  </r>
  <r>
    <n v="112379"/>
    <s v="HUEVO L X 30 PET CAJA X 300"/>
    <s v="UN"/>
    <n v="17938"/>
    <m/>
    <s v="S"/>
    <s v="IV82"/>
    <m/>
    <m/>
    <s v="HU"/>
    <s v="HUEVO COMERCIAL"/>
    <n v="538.38"/>
    <d v="2026-10-13T00:00:00"/>
    <m/>
    <s v="TAT CARTAGENA"/>
    <n v="112379"/>
    <s v="T41"/>
    <n v="0"/>
    <m/>
    <x v="12"/>
    <x v="1"/>
    <x v="8"/>
    <x v="2"/>
    <s v="COSTA"/>
    <s v="CALOTO"/>
    <n v="0"/>
    <s v="BODEGA"/>
    <x v="2"/>
  </r>
  <r>
    <n v="2110302"/>
    <s v="HUEVO L X 30 CARTON VERDE CANASTA"/>
    <s v="UN"/>
    <n v="39075"/>
    <n v="0"/>
    <s v="S"/>
    <s v="IV82"/>
    <n v="0"/>
    <n v="430"/>
    <s v="HU"/>
    <s v="HUEVO COMERCIAL"/>
    <n v="363.24068022969789"/>
    <d v="2026-10-13T00:00:00"/>
    <m/>
    <s v="TAT CARTAGENA"/>
    <n v="2110302"/>
    <s v="T41"/>
    <n v="0"/>
    <m/>
    <x v="12"/>
    <x v="1"/>
    <x v="8"/>
    <x v="3"/>
    <s v="COSTA"/>
    <s v="CALOTO"/>
    <n v="0"/>
    <s v="BODEGA"/>
    <x v="3"/>
  </r>
  <r>
    <n v="2110303"/>
    <s v="HUEVO L X30 CARTON VERDE AMARRADO CANASTA"/>
    <s v="UN"/>
    <n v="12206"/>
    <m/>
    <s v="S"/>
    <s v="IV82"/>
    <m/>
    <m/>
    <s v="HU"/>
    <s v="HUEVO COMERCIAL"/>
    <n v="364.58515287563489"/>
    <d v="2026-10-12T00:00:00"/>
    <m/>
    <s v="TAT CARTAGENA"/>
    <n v="2110303"/>
    <s v="T41"/>
    <n v="0"/>
    <m/>
    <x v="12"/>
    <x v="1"/>
    <x v="8"/>
    <x v="2"/>
    <s v="COSTA"/>
    <s v="CALOTO"/>
    <n v="0"/>
    <s v="BODEGA"/>
    <x v="2"/>
  </r>
  <r>
    <n v="2110402"/>
    <s v="HUEVO M X 30 CARTON VERDE CANASTA"/>
    <s v="UN"/>
    <n v="182914"/>
    <n v="0"/>
    <s v="S"/>
    <s v="IV82"/>
    <n v="0"/>
    <n v="390"/>
    <s v="HU"/>
    <s v="HUEVO COMERCIAL"/>
    <n v="350.36998262458928"/>
    <d v="2026-10-13T00:00:00"/>
    <m/>
    <s v="TAT CARTAGENA"/>
    <n v="2110402"/>
    <s v="T41"/>
    <n v="0"/>
    <m/>
    <x v="12"/>
    <x v="1"/>
    <x v="9"/>
    <x v="3"/>
    <s v="COSTA"/>
    <s v="CALOTO"/>
    <n v="0"/>
    <s v="BODEGA"/>
    <x v="3"/>
  </r>
  <r>
    <n v="2114268"/>
    <s v="HUEVO XL X 15 PET CANASTA X 180 PV"/>
    <s v="UN"/>
    <n v="300"/>
    <m/>
    <s v="S"/>
    <s v="IV82"/>
    <m/>
    <m/>
    <s v="HU"/>
    <s v="HUEVO COMERCIAL"/>
    <n v="538.38"/>
    <d v="2026-10-13T00:00:00"/>
    <n v="0"/>
    <s v="TAT CARTAGENA"/>
    <n v="2114268"/>
    <s v="T41"/>
    <n v="0"/>
    <m/>
    <x v="12"/>
    <x v="1"/>
    <x v="6"/>
    <x v="2"/>
    <s v="COSTA"/>
    <s v="CALOTO"/>
    <n v="0"/>
    <s v="BODEGA"/>
    <x v="2"/>
  </r>
  <r>
    <n v="2114357"/>
    <s v="HUEVO L X 12 PET CANASTA X 144 PV"/>
    <s v="UN"/>
    <n v="17"/>
    <m/>
    <s v="S"/>
    <s v="IV82"/>
    <m/>
    <m/>
    <s v="HU"/>
    <s v="HUEVO COMERCIAL"/>
    <n v="538.37495135995607"/>
    <d v="2026-10-13T00:00:00"/>
    <n v="0"/>
    <s v="TAT CARTAGENA"/>
    <n v="2114357"/>
    <s v="T41"/>
    <n v="0"/>
    <m/>
    <x v="12"/>
    <x v="1"/>
    <x v="8"/>
    <x v="2"/>
    <s v="COSTA"/>
    <s v="CALOTO"/>
    <n v="0"/>
    <s v="BODEGA"/>
    <x v="2"/>
  </r>
  <r>
    <n v="2114379"/>
    <s v="HUEVO L X 30 PET CANASTA X 180 PV"/>
    <s v="UN"/>
    <n v="16622"/>
    <m/>
    <s v="S"/>
    <s v="IV82"/>
    <m/>
    <m/>
    <s v="HU"/>
    <s v="HUEVO COMERCIAL"/>
    <n v="538.37951709548213"/>
    <d v="2026-10-13T00:00:00"/>
    <n v="0"/>
    <s v="TAT CARTAGENA"/>
    <n v="2114379"/>
    <s v="T41"/>
    <n v="0"/>
    <m/>
    <x v="12"/>
    <x v="1"/>
    <x v="8"/>
    <x v="2"/>
    <s v="COSTA"/>
    <s v="CALOTO"/>
    <n v="0"/>
    <s v="BODEGA"/>
    <x v="2"/>
  </r>
  <r>
    <n v="2152388"/>
    <s v="HUEVO L X 15 PAGUE 14 PET EN CANASTA."/>
    <s v="UN"/>
    <n v="15810"/>
    <n v="0"/>
    <s v="S"/>
    <s v="IV82"/>
    <n v="0"/>
    <n v="550"/>
    <s v="HU"/>
    <s v="HUEVO COMERCIAL"/>
    <n v="538.38"/>
    <d v="2026-10-13T00:00:00"/>
    <m/>
    <s v="TAT CARTAGENA"/>
    <n v="2152388"/>
    <s v="T41"/>
    <n v="0"/>
    <m/>
    <x v="12"/>
    <x v="1"/>
    <x v="8"/>
    <x v="2"/>
    <s v="COSTA"/>
    <s v="CALOTO"/>
    <n v="0"/>
    <s v="BODEGA"/>
    <x v="3"/>
  </r>
  <r>
    <n v="13461"/>
    <s v="HUEVO A X 30 BAND GRIS AMARRADO - OLIMPICA"/>
    <s v="UN"/>
    <n v="1020"/>
    <m/>
    <s v="S"/>
    <s v="IV82"/>
    <m/>
    <m/>
    <s v="HU"/>
    <s v="HUEVO COMERCIAL"/>
    <n v="323.74"/>
    <d v="2026-10-10T00:00:00"/>
    <n v="0"/>
    <s v="TAT SANTAMARTA"/>
    <n v="13461"/>
    <s v="T42"/>
    <n v="0"/>
    <m/>
    <x v="20"/>
    <x v="1"/>
    <x v="4"/>
    <x v="2"/>
    <s v="COSTA"/>
    <s v="SANTANDER"/>
    <n v="0"/>
    <s v="BODEGA"/>
    <x v="2"/>
  </r>
  <r>
    <n v="13561"/>
    <s v="HUEVO B X 30 BAND GRIS AMARRADO - OLIMPICA"/>
    <s v="UN"/>
    <n v="1020"/>
    <m/>
    <s v="S"/>
    <s v="IV82"/>
    <m/>
    <m/>
    <s v="HU"/>
    <s v="HUEVO COMERCIAL"/>
    <n v="323.74"/>
    <d v="2026-10-10T00:00:00"/>
    <n v="0"/>
    <s v="TAT SANTAMARTA"/>
    <n v="13561"/>
    <s v="T42"/>
    <n v="0"/>
    <m/>
    <x v="20"/>
    <x v="1"/>
    <x v="5"/>
    <x v="2"/>
    <s v="COSTA"/>
    <s v="SANTANDER"/>
    <n v="0"/>
    <s v="BODEGA"/>
    <x v="2"/>
  </r>
  <r>
    <n v="114268"/>
    <s v="HUEVO XL X 15 PET CAJA X 300 PV."/>
    <s v="UN"/>
    <n v="600"/>
    <m/>
    <s v="S"/>
    <s v="IV82"/>
    <m/>
    <m/>
    <s v="HU"/>
    <s v="HUEVO COMERCIAL"/>
    <n v="717.66"/>
    <d v="2026-10-13T00:00:00"/>
    <m/>
    <s v="TAT SANTAMARTA"/>
    <n v="114268"/>
    <s v="T42"/>
    <n v="0"/>
    <m/>
    <x v="20"/>
    <x v="1"/>
    <x v="6"/>
    <x v="2"/>
    <s v="COSTA"/>
    <s v="SANTANDER"/>
    <n v="0"/>
    <s v="BODEGA"/>
    <x v="2"/>
  </r>
  <r>
    <n v="114379"/>
    <s v="HUEVO L X 30 PET CAJA X 300 PV."/>
    <s v="UN"/>
    <n v="600"/>
    <m/>
    <s v="S"/>
    <s v="IV82"/>
    <m/>
    <m/>
    <s v="HU"/>
    <s v="HUEVO COMERCIAL"/>
    <n v="570.95000000000005"/>
    <d v="2026-10-13T00:00:00"/>
    <m/>
    <s v="TAT SANTAMARTA"/>
    <n v="114379"/>
    <s v="T42"/>
    <n v="0"/>
    <m/>
    <x v="20"/>
    <x v="1"/>
    <x v="8"/>
    <x v="2"/>
    <s v="COSTA"/>
    <s v="SANTANDER"/>
    <n v="0"/>
    <s v="BODEGA"/>
    <x v="2"/>
  </r>
  <r>
    <n v="152384"/>
    <s v="HUEVO L X 15 PAGUE 14 PET CAJA X 300."/>
    <s v="UN"/>
    <n v="18000"/>
    <n v="0"/>
    <s v="S"/>
    <s v="IV82"/>
    <n v="0"/>
    <n v="550"/>
    <s v="HU"/>
    <s v="HUEVO COMERCIAL"/>
    <n v="504.4"/>
    <d v="2026-10-13T00:00:00"/>
    <m/>
    <s v="TAT SANTAMARTA"/>
    <n v="152384"/>
    <s v="T42"/>
    <n v="0"/>
    <m/>
    <x v="20"/>
    <x v="1"/>
    <x v="8"/>
    <x v="2"/>
    <s v="COSTA"/>
    <s v="SANTANDER"/>
    <n v="0"/>
    <s v="BODEGA"/>
    <x v="3"/>
  </r>
  <r>
    <n v="2110302"/>
    <s v="HUEVO L X 30 CARTON VERDE CANASTA"/>
    <s v="UN"/>
    <n v="10242"/>
    <n v="0"/>
    <s v="S"/>
    <s v="IV82"/>
    <n v="0"/>
    <n v="475"/>
    <s v="HU"/>
    <s v="HUEVO COMERCIAL"/>
    <n v="363.24000000000223"/>
    <d v="2026-10-10T00:00:00"/>
    <m/>
    <s v="TAT SANTAMARTA"/>
    <n v="2110302"/>
    <s v="T42"/>
    <n v="0"/>
    <m/>
    <x v="20"/>
    <x v="1"/>
    <x v="8"/>
    <x v="3"/>
    <s v="COSTA"/>
    <s v="SANTANDER"/>
    <n v="0"/>
    <s v="BODEGA"/>
    <x v="3"/>
  </r>
  <r>
    <n v="2110402"/>
    <s v="HUEVO M X 30 CARTON VERDE CANASTA"/>
    <s v="UN"/>
    <n v="194350"/>
    <n v="0"/>
    <s v="S"/>
    <s v="IV82"/>
    <n v="0"/>
    <n v="435"/>
    <s v="HU"/>
    <s v="HUEVO COMERCIAL"/>
    <n v="349.55000000128962"/>
    <d v="2026-10-13T00:00:00"/>
    <m/>
    <s v="TAT SANTAMARTA"/>
    <n v="2110402"/>
    <s v="T42"/>
    <n v="0"/>
    <m/>
    <x v="20"/>
    <x v="1"/>
    <x v="9"/>
    <x v="3"/>
    <s v="COSTA"/>
    <s v="SANTANDER"/>
    <n v="0"/>
    <s v="BODEGA"/>
    <x v="3"/>
  </r>
  <r>
    <n v="2114268"/>
    <s v="HUEVO XL X 15 PET CANASTA X 180 PV"/>
    <s v="UN"/>
    <n v="2895"/>
    <m/>
    <s v="S"/>
    <s v="IV82"/>
    <m/>
    <m/>
    <s v="HU"/>
    <s v="HUEVO COMERCIAL"/>
    <n v="538.38"/>
    <d v="2026-10-13T00:00:00"/>
    <n v="0"/>
    <s v="TAT SANTAMARTA"/>
    <n v="2114268"/>
    <s v="T42"/>
    <n v="0"/>
    <m/>
    <x v="20"/>
    <x v="1"/>
    <x v="6"/>
    <x v="2"/>
    <s v="COSTA"/>
    <s v="SANTANDER"/>
    <n v="0"/>
    <s v="BODEGA"/>
    <x v="2"/>
  </r>
  <r>
    <n v="2114357"/>
    <s v="HUEVO L X 12 PET CANASTA X 144 PV"/>
    <s v="UN"/>
    <n v="732"/>
    <m/>
    <s v="S"/>
    <s v="IV82"/>
    <m/>
    <m/>
    <s v="HU"/>
    <s v="HUEVO COMERCIAL"/>
    <n v="538.38"/>
    <d v="2026-10-13T00:00:00"/>
    <n v="0"/>
    <s v="TAT SANTAMARTA"/>
    <n v="2114357"/>
    <s v="T42"/>
    <n v="0"/>
    <m/>
    <x v="20"/>
    <x v="1"/>
    <x v="8"/>
    <x v="2"/>
    <s v="COSTA"/>
    <s v="SANTANDER"/>
    <n v="0"/>
    <s v="BODEGA"/>
    <x v="2"/>
  </r>
  <r>
    <n v="2114379"/>
    <s v="HUEVO L X 30 PET CANASTA X 180 PV"/>
    <s v="UN"/>
    <n v="6030"/>
    <m/>
    <s v="S"/>
    <s v="IV82"/>
    <m/>
    <m/>
    <s v="HU"/>
    <s v="HUEVO COMERCIAL"/>
    <n v="538.38"/>
    <d v="2026-10-13T00:00:00"/>
    <n v="0"/>
    <s v="TAT SANTAMARTA"/>
    <n v="2114379"/>
    <s v="T42"/>
    <n v="0"/>
    <m/>
    <x v="20"/>
    <x v="1"/>
    <x v="8"/>
    <x v="2"/>
    <s v="COSTA"/>
    <s v="SANTANDER"/>
    <n v="0"/>
    <s v="BODEGA"/>
    <x v="2"/>
  </r>
  <r>
    <n v="2152388"/>
    <s v="HUEVO L X 15 PAGUE 14 PET EN CANASTA."/>
    <s v="UN"/>
    <n v="2160"/>
    <n v="0"/>
    <s v="S"/>
    <s v="IV82"/>
    <n v="0"/>
    <n v="560"/>
    <s v="HU"/>
    <s v="HUEVO COMERCIAL"/>
    <n v="538.38"/>
    <d v="2026-10-13T00:00:00"/>
    <m/>
    <s v="TAT SANTAMARTA"/>
    <n v="2152388"/>
    <s v="T42"/>
    <n v="0"/>
    <m/>
    <x v="20"/>
    <x v="1"/>
    <x v="8"/>
    <x v="2"/>
    <s v="COSTA"/>
    <s v="SANTANDER"/>
    <n v="0"/>
    <s v="BODEGA"/>
    <x v="3"/>
  </r>
  <r>
    <n v="2110402"/>
    <s v="HUEVO M X 30 CARTON VERDE CANASTA"/>
    <s v="UN"/>
    <n v="172783"/>
    <m/>
    <s v="S"/>
    <s v="IV82"/>
    <m/>
    <m/>
    <s v="HU"/>
    <s v="HUEVO COMERCIAL"/>
    <n v="349.55000000005327"/>
    <d v="2026-10-13T00:00:00"/>
    <m/>
    <s v="TAT VALLEDUPAR"/>
    <n v="2110402"/>
    <s v="T43"/>
    <n v="0"/>
    <m/>
    <x v="21"/>
    <x v="1"/>
    <x v="9"/>
    <x v="3"/>
    <s v="COSTA"/>
    <s v="SANTANDER"/>
    <n v="0"/>
    <s v="BODEGA"/>
    <x v="3"/>
  </r>
  <r>
    <n v="2152388"/>
    <s v="HUEVO L X 15 PAGUE 14 PET EN CANASTA."/>
    <s v="UN"/>
    <n v="2880"/>
    <m/>
    <s v="S"/>
    <s v="IV82"/>
    <m/>
    <m/>
    <s v="HU"/>
    <s v="HUEVO COMERCIAL"/>
    <n v="538.38"/>
    <d v="2026-10-13T00:00:00"/>
    <m/>
    <s v="TAT VALLEDUPAR"/>
    <n v="2152388"/>
    <s v="T43"/>
    <n v="0"/>
    <m/>
    <x v="21"/>
    <x v="1"/>
    <x v="8"/>
    <x v="2"/>
    <s v="COSTA"/>
    <s v="SANTANDER"/>
    <n v="0"/>
    <s v="BODEGA"/>
    <x v="3"/>
  </r>
  <r>
    <n v="2110302"/>
    <s v="HUEVO L X 30 CARTON VERDE CANASTA"/>
    <s v="UN"/>
    <n v="24120"/>
    <n v="0"/>
    <s v="S"/>
    <s v="IV82"/>
    <n v="0"/>
    <n v="430"/>
    <s v="HU"/>
    <s v="HUEVO COMERCIAL"/>
    <n v="363.24"/>
    <d v="2026-10-10T00:00:00"/>
    <m/>
    <s v="TAT SINCELEJO"/>
    <n v="2110302"/>
    <s v="T45"/>
    <n v="0"/>
    <m/>
    <x v="22"/>
    <x v="1"/>
    <x v="8"/>
    <x v="3"/>
    <s v="COSTA"/>
    <s v="SANTANDER"/>
    <n v="0"/>
    <s v="BODEGA"/>
    <x v="3"/>
  </r>
  <r>
    <n v="2110402"/>
    <s v="HUEVO M X 30 CARTON VERDE CANASTA"/>
    <s v="UN"/>
    <n v="13398"/>
    <n v="0"/>
    <s v="S"/>
    <s v="IV82"/>
    <n v="0"/>
    <n v="420"/>
    <s v="HU"/>
    <s v="HUEVO COMERCIAL"/>
    <n v="349.55019597135578"/>
    <d v="2026-10-10T00:00:00"/>
    <m/>
    <s v="TAT SINCELEJO"/>
    <n v="2110402"/>
    <s v="T45"/>
    <n v="0"/>
    <m/>
    <x v="22"/>
    <x v="1"/>
    <x v="9"/>
    <x v="3"/>
    <s v="COSTA"/>
    <s v="SANTANDER"/>
    <n v="0"/>
    <s v="BODEGA"/>
    <x v="3"/>
  </r>
  <r>
    <n v="2110302"/>
    <s v="HUEVO L X 30 CARTON VERDE CANASTA"/>
    <s v="UN"/>
    <n v="17640"/>
    <n v="0"/>
    <s v="S"/>
    <s v="IV82"/>
    <n v="0"/>
    <n v="455"/>
    <s v="HU"/>
    <s v="HUEVO COMERCIAL"/>
    <n v="363.24"/>
    <d v="2026-10-10T00:00:00"/>
    <m/>
    <s v="TAT MONTERIA"/>
    <n v="2110302"/>
    <s v="T49"/>
    <n v="0"/>
    <m/>
    <x v="23"/>
    <x v="1"/>
    <x v="8"/>
    <x v="3"/>
    <s v="COSTA"/>
    <s v="SANTANDER"/>
    <n v="0"/>
    <s v="BODEGA"/>
    <x v="3"/>
  </r>
  <r>
    <n v="2110402"/>
    <s v="HUEVO M X 30 CARTON VERDE CANASTA"/>
    <s v="UN"/>
    <n v="266746"/>
    <n v="0"/>
    <s v="S"/>
    <s v="IV82"/>
    <n v="0"/>
    <n v="395"/>
    <s v="HU"/>
    <s v="HUEVO COMERCIAL"/>
    <n v="349.55003771570301"/>
    <d v="2026-10-13T00:00:00"/>
    <m/>
    <s v="TAT MONTERIA"/>
    <n v="2110402"/>
    <s v="T49"/>
    <n v="0"/>
    <m/>
    <x v="23"/>
    <x v="1"/>
    <x v="9"/>
    <x v="3"/>
    <s v="COSTA"/>
    <s v="SANTANDER"/>
    <n v="0"/>
    <s v="BODEGA"/>
    <x v="3"/>
  </r>
  <r>
    <n v="2152388"/>
    <s v="HUEVO L X 15 PAGUE 14 PET EN CANASTA."/>
    <s v="UN"/>
    <n v="1800"/>
    <n v="0"/>
    <s v="S"/>
    <s v="IV82"/>
    <n v="0"/>
    <n v="550"/>
    <s v="HU"/>
    <s v="HUEVO COMERCIAL"/>
    <n v="538.38"/>
    <d v="2026-10-10T00:00:00"/>
    <m/>
    <s v="TAT MONTERIA"/>
    <n v="2152388"/>
    <s v="T49"/>
    <n v="0"/>
    <m/>
    <x v="23"/>
    <x v="1"/>
    <x v="8"/>
    <x v="2"/>
    <s v="COSTA"/>
    <s v="SANTANDER"/>
    <n v="0"/>
    <s v="BODEGA"/>
    <x v="3"/>
  </r>
  <r>
    <n v="73001"/>
    <s v="HUEVO PICADO ROJO X30 BANDEJA GRIS"/>
    <s v="UN"/>
    <n v="3837"/>
    <m/>
    <s v="S"/>
    <s v="IV82"/>
    <m/>
    <m/>
    <s v="HU"/>
    <s v="HUEVO COMERCIAL"/>
    <n v="164.38"/>
    <d v="2026-10-13T00:00:00"/>
    <n v="0"/>
    <s v="TAT BOGOTA MONTEVIDEO"/>
    <n v="73001"/>
    <s v="T52"/>
    <n v="0"/>
    <m/>
    <x v="24"/>
    <x v="1"/>
    <x v="1"/>
    <x v="1"/>
    <s v="CENTRO ORIENTE"/>
    <s v="SANTANDER"/>
    <s v="PICADO"/>
    <s v="BODEGA"/>
    <x v="1"/>
  </r>
  <r>
    <n v="112268"/>
    <s v="HUEVO XL X 15 PET CAJA X 300."/>
    <s v="UN"/>
    <n v="31095"/>
    <n v="0"/>
    <s v="S"/>
    <s v="IV82"/>
    <n v="0"/>
    <n v="640"/>
    <s v="HU"/>
    <s v="HUEVO COMERCIAL"/>
    <n v="684.06999999682068"/>
    <d v="2026-10-12T00:00:00"/>
    <m/>
    <s v="TAT BOGOTA MONTEVIDEO"/>
    <n v="112268"/>
    <s v="T52"/>
    <n v="0"/>
    <m/>
    <x v="24"/>
    <x v="1"/>
    <x v="6"/>
    <x v="2"/>
    <s v="CENTRO ORIENTE"/>
    <s v="SANTANDER"/>
    <n v="0"/>
    <s v="BODEGA"/>
    <x v="2"/>
  </r>
  <r>
    <n v="112271"/>
    <s v="HUEVO XL X 15 PET CAJA X 300 - TAT"/>
    <s v="UN"/>
    <n v="16290"/>
    <n v="0"/>
    <s v="S"/>
    <s v="IV82"/>
    <n v="0"/>
    <n v="640"/>
    <s v="HU"/>
    <s v="HUEVO COMERCIAL"/>
    <n v="589.67999999999995"/>
    <d v="2026-10-13T00:00:00"/>
    <n v="0"/>
    <s v="TAT BOGOTA MONTEVIDEO"/>
    <n v="112271"/>
    <s v="T52"/>
    <n v="0"/>
    <m/>
    <x v="24"/>
    <x v="1"/>
    <x v="6"/>
    <x v="2"/>
    <s v="CENTRO ORIENTE"/>
    <s v="SANTANDER"/>
    <n v="0"/>
    <s v="BODEGA"/>
    <x v="3"/>
  </r>
  <r>
    <n v="112357"/>
    <s v="HUEVO L X 12 PET CAJA X 120"/>
    <s v="UN"/>
    <n v="3108"/>
    <m/>
    <s v="S"/>
    <s v="IV82"/>
    <m/>
    <m/>
    <s v="HU"/>
    <s v="HUEVO COMERCIAL"/>
    <n v="638.04999999999995"/>
    <d v="2026-10-12T00:00:00"/>
    <m/>
    <s v="TAT BOGOTA MONTEVIDEO"/>
    <n v="112357"/>
    <s v="T52"/>
    <n v="0"/>
    <m/>
    <x v="24"/>
    <x v="1"/>
    <x v="8"/>
    <x v="2"/>
    <s v="CENTRO ORIENTE"/>
    <s v="SANTANDER"/>
    <n v="0"/>
    <s v="BODEGA"/>
    <x v="2"/>
  </r>
  <r>
    <n v="112379"/>
    <s v="HUEVO L X 30 PET CAJA X 300"/>
    <s v="UN"/>
    <n v="91050"/>
    <m/>
    <s v="S"/>
    <s v="IV82"/>
    <m/>
    <m/>
    <s v="HU"/>
    <s v="HUEVO COMERCIAL"/>
    <n v="538.38"/>
    <d v="2026-10-12T00:00:00"/>
    <m/>
    <s v="TAT BOGOTA MONTEVIDEO"/>
    <n v="112379"/>
    <s v="T52"/>
    <n v="0"/>
    <m/>
    <x v="24"/>
    <x v="1"/>
    <x v="8"/>
    <x v="2"/>
    <s v="CENTRO ORIENTE"/>
    <s v="SANTANDER"/>
    <n v="0"/>
    <s v="BODEGA"/>
    <x v="2"/>
  </r>
  <r>
    <n v="114379"/>
    <s v="HUEVO L X 30 PET CAJA X 300 PV."/>
    <s v="UN"/>
    <n v="19200"/>
    <m/>
    <s v="S"/>
    <s v="IV82"/>
    <m/>
    <m/>
    <s v="HU"/>
    <s v="HUEVO COMERCIAL"/>
    <n v="570.95000000000005"/>
    <d v="2026-10-10T00:00:00"/>
    <m/>
    <s v="TAT BOGOTA MONTEVIDEO"/>
    <n v="114379"/>
    <s v="T52"/>
    <n v="0"/>
    <m/>
    <x v="24"/>
    <x v="1"/>
    <x v="8"/>
    <x v="2"/>
    <s v="CENTRO ORIENTE"/>
    <s v="SANTANDER"/>
    <n v="0"/>
    <s v="BODEGA"/>
    <x v="2"/>
  </r>
  <r>
    <n v="152384"/>
    <s v="HUEVO L X 15 PAGUE 14 PET CAJA X 300."/>
    <s v="UN"/>
    <n v="45540"/>
    <n v="0"/>
    <s v="S"/>
    <s v="IV82"/>
    <n v="0"/>
    <n v="550"/>
    <s v="HU"/>
    <s v="HUEVO COMERCIAL"/>
    <n v="504.4"/>
    <d v="2026-10-13T00:00:00"/>
    <m/>
    <s v="TAT BOGOTA MONTEVIDEO"/>
    <n v="152384"/>
    <s v="T52"/>
    <n v="0"/>
    <m/>
    <x v="24"/>
    <x v="1"/>
    <x v="8"/>
    <x v="2"/>
    <s v="CENTRO ORIENTE"/>
    <s v="SANTANDER"/>
    <n v="0"/>
    <s v="BODEGA"/>
    <x v="3"/>
  </r>
  <r>
    <n v="2010102"/>
    <s v="HUEVO YUMBO X20 CARTON VERDE CANASTA."/>
    <s v="UN"/>
    <n v="9676"/>
    <n v="0"/>
    <s v="S"/>
    <s v="IV82"/>
    <n v="0"/>
    <n v="610"/>
    <s v="HU"/>
    <s v="HUEVO COMERCIAL"/>
    <n v="629.67999999999995"/>
    <d v="2026-10-13T00:00:00"/>
    <m/>
    <s v="TAT BOGOTA MONTEVIDEO"/>
    <n v="2010102"/>
    <s v="T52"/>
    <n v="0"/>
    <m/>
    <x v="24"/>
    <x v="1"/>
    <x v="7"/>
    <x v="3"/>
    <s v="CENTRO ORIENTE"/>
    <s v="SANTANDER"/>
    <n v="0"/>
    <s v="BODEGA"/>
    <x v="3"/>
  </r>
  <r>
    <n v="2110202"/>
    <s v="HUEVO XL X 30 CARTON VERDE CANASTA"/>
    <s v="UN"/>
    <n v="196896"/>
    <n v="0"/>
    <s v="S"/>
    <s v="IV82"/>
    <n v="0"/>
    <n v="510"/>
    <s v="HU"/>
    <s v="HUEVO COMERCIAL"/>
    <n v="394.25972721943651"/>
    <d v="2026-10-13T00:00:00"/>
    <m/>
    <s v="TAT BOGOTA MONTEVIDEO"/>
    <n v="2110202"/>
    <s v="T52"/>
    <n v="0"/>
    <m/>
    <x v="24"/>
    <x v="1"/>
    <x v="6"/>
    <x v="3"/>
    <s v="CENTRO ORIENTE"/>
    <s v="SANTANDER"/>
    <n v="0"/>
    <s v="BODEGA"/>
    <x v="3"/>
  </r>
  <r>
    <n v="2110217"/>
    <s v="HUEVO XL X 30 CARTON VERDE AMARRADO CON ETIQUETA CANASTA"/>
    <s v="UN"/>
    <n v="196740"/>
    <n v="0"/>
    <s v="S"/>
    <s v="IV82"/>
    <n v="0"/>
    <n v="520"/>
    <s v="HU"/>
    <s v="HUEVO COMERCIAL"/>
    <n v="393.89"/>
    <d v="2026-10-13T00:00:00"/>
    <n v="0"/>
    <s v="TAT BOGOTA MONTEVIDEO"/>
    <n v="2110217"/>
    <s v="T52"/>
    <n v="0"/>
    <m/>
    <x v="24"/>
    <x v="1"/>
    <x v="6"/>
    <x v="2"/>
    <s v="CENTRO ORIENTE"/>
    <s v="SANTANDER"/>
    <n v="0"/>
    <s v="BODEGA"/>
    <x v="3"/>
  </r>
  <r>
    <n v="2110302"/>
    <s v="HUEVO L X 30 CARTON VERDE CANASTA"/>
    <s v="UN"/>
    <n v="106235"/>
    <n v="0"/>
    <s v="S"/>
    <s v="IV82"/>
    <n v="0"/>
    <n v="465"/>
    <s v="HU"/>
    <s v="HUEVO COMERCIAL"/>
    <n v="363.24027736009953"/>
    <d v="2026-10-13T00:00:00"/>
    <m/>
    <s v="TAT BOGOTA MONTEVIDEO"/>
    <n v="2110302"/>
    <s v="T52"/>
    <n v="0"/>
    <m/>
    <x v="24"/>
    <x v="1"/>
    <x v="8"/>
    <x v="3"/>
    <s v="CENTRO ORIENTE"/>
    <s v="SANTANDER"/>
    <n v="0"/>
    <s v="BODEGA"/>
    <x v="3"/>
  </r>
  <r>
    <n v="2110317"/>
    <s v="HUEVO L X 30 CARTON VERDE AMARRADO CON ETIQUETA CANASTA"/>
    <s v="UN"/>
    <n v="14550"/>
    <n v="0"/>
    <s v="S"/>
    <s v="IV82"/>
    <n v="0"/>
    <n v="475"/>
    <s v="HU"/>
    <s v="HUEVO COMERCIAL"/>
    <n v="362.98"/>
    <d v="2026-10-13T00:00:00"/>
    <n v="0"/>
    <s v="TAT BOGOTA MONTEVIDEO"/>
    <n v="2110317"/>
    <s v="T52"/>
    <n v="0"/>
    <m/>
    <x v="24"/>
    <x v="1"/>
    <x v="8"/>
    <x v="2"/>
    <s v="CENTRO ORIENTE"/>
    <s v="SANTANDER"/>
    <n v="0"/>
    <s v="BODEGA"/>
    <x v="3"/>
  </r>
  <r>
    <n v="2110402"/>
    <s v="HUEVO M X 30 CARTON VERDE CANASTA"/>
    <s v="UN"/>
    <n v="31935"/>
    <n v="0"/>
    <s v="S"/>
    <s v="IV82"/>
    <n v="0"/>
    <n v="445"/>
    <s v="HU"/>
    <s v="HUEVO COMERCIAL"/>
    <n v="349.55000181323561"/>
    <d v="2026-10-13T00:00:00"/>
    <m/>
    <s v="TAT BOGOTA MONTEVIDEO"/>
    <n v="2110402"/>
    <s v="T52"/>
    <n v="0"/>
    <m/>
    <x v="24"/>
    <x v="1"/>
    <x v="9"/>
    <x v="3"/>
    <s v="CENTRO ORIENTE"/>
    <s v="SANTANDER"/>
    <n v="0"/>
    <s v="BODEGA"/>
    <x v="3"/>
  </r>
  <r>
    <n v="2112207"/>
    <s v="HUEVO XL X 15 PET CANASTA"/>
    <s v="UN"/>
    <n v="2080"/>
    <n v="0"/>
    <s v="S"/>
    <s v="IV82"/>
    <n v="0"/>
    <n v="630"/>
    <s v="HU"/>
    <s v="HUEVO COMERCIAL"/>
    <n v="599.67999999999995"/>
    <d v="2026-10-12T00:00:00"/>
    <m/>
    <s v="TAT BOGOTA MONTEVIDEO"/>
    <n v="2112207"/>
    <s v="T52"/>
    <n v="0"/>
    <m/>
    <x v="24"/>
    <x v="1"/>
    <x v="6"/>
    <x v="2"/>
    <s v="CENTRO ORIENTE"/>
    <s v="SANTANDER"/>
    <s v="TAT"/>
    <s v="BODEGA"/>
    <x v="3"/>
  </r>
  <r>
    <n v="2152388"/>
    <s v="HUEVO L X 15 PAGUE 14 PET EN CANASTA."/>
    <s v="UN"/>
    <n v="1080"/>
    <n v="0"/>
    <s v="S"/>
    <s v="IV82"/>
    <n v="0"/>
    <n v="550"/>
    <s v="HU"/>
    <s v="HUEVO COMERCIAL"/>
    <n v="538.38"/>
    <d v="2026-10-12T00:00:00"/>
    <m/>
    <s v="TAT BOGOTA MONTEVIDEO"/>
    <n v="2152388"/>
    <s v="T52"/>
    <n v="0"/>
    <m/>
    <x v="24"/>
    <x v="1"/>
    <x v="8"/>
    <x v="2"/>
    <s v="CENTRO ORIENTE"/>
    <s v="SANTANDER"/>
    <n v="0"/>
    <s v="BODEGA"/>
    <x v="3"/>
  </r>
  <r>
    <n v="2110302"/>
    <s v="HUEVO L X 30 CARTON VERDE CANASTA"/>
    <s v="UN"/>
    <n v="13754"/>
    <n v="0"/>
    <s v="S"/>
    <s v="IV82"/>
    <n v="0"/>
    <n v="340"/>
    <s v="HU"/>
    <s v="HUEVO COMERCIAL"/>
    <n v="363.24502033565079"/>
    <d v="2026-10-10T00:00:00"/>
    <m/>
    <s v="TAT VILLAVICENCIO"/>
    <n v="2110302"/>
    <s v="T55"/>
    <n v="0"/>
    <m/>
    <x v="25"/>
    <x v="1"/>
    <x v="8"/>
    <x v="3"/>
    <s v="CENTRO ORIENTE"/>
    <s v="SANTANDER"/>
    <n v="0"/>
    <s v="BODEGA"/>
    <x v="3"/>
  </r>
  <r>
    <n v="79101"/>
    <s v="HUEVO ROTO"/>
    <s v="UN"/>
    <n v="3214"/>
    <m/>
    <s v="S"/>
    <s v="IV82"/>
    <m/>
    <m/>
    <s v="HU"/>
    <s v="HUEVO COMERCIAL"/>
    <n v="95.129999999999981"/>
    <d v="2026-10-12T00:00:00"/>
    <n v="79101"/>
    <s v="TAT BOGOTA SIBERIA"/>
    <n v="79101"/>
    <s v="T59"/>
    <n v="0"/>
    <m/>
    <x v="13"/>
    <x v="1"/>
    <x v="1"/>
    <x v="1"/>
    <s v="CENTRO ORIENTE"/>
    <s v="CALOTO"/>
    <s v="ROTO"/>
    <s v="BODEGA"/>
    <x v="1"/>
  </r>
  <r>
    <n v="112271"/>
    <s v="HUEVO XL X 15 PET CAJA X 300 - TAT"/>
    <s v="UN"/>
    <n v="7500"/>
    <n v="0"/>
    <s v="S"/>
    <s v="IV82"/>
    <n v="0"/>
    <n v="640"/>
    <s v="HU"/>
    <s v="HUEVO COMERCIAL"/>
    <n v="589.67999999999995"/>
    <d v="2026-10-12T00:00:00"/>
    <n v="0"/>
    <s v="TAT BOGOTA SIBERIA"/>
    <n v="112271"/>
    <s v="T59"/>
    <n v="0"/>
    <m/>
    <x v="13"/>
    <x v="1"/>
    <x v="6"/>
    <x v="2"/>
    <s v="CENTRO ORIENTE"/>
    <s v="CALOTO"/>
    <n v="0"/>
    <s v="BODEGA"/>
    <x v="3"/>
  </r>
  <r>
    <n v="152384"/>
    <s v="HUEVO L X 15 PAGUE 14 PET CAJA X 300."/>
    <s v="UN"/>
    <n v="5700"/>
    <n v="0"/>
    <s v="S"/>
    <s v="IV82"/>
    <n v="0"/>
    <n v="550"/>
    <s v="HU"/>
    <s v="HUEVO COMERCIAL"/>
    <n v="504.4"/>
    <d v="2026-10-12T00:00:00"/>
    <m/>
    <s v="TAT BOGOTA SIBERIA"/>
    <n v="152384"/>
    <s v="T59"/>
    <n v="0"/>
    <m/>
    <x v="13"/>
    <x v="1"/>
    <x v="8"/>
    <x v="2"/>
    <s v="CENTRO ORIENTE"/>
    <s v="CALOTO"/>
    <n v="0"/>
    <s v="BODEGA"/>
    <x v="3"/>
  </r>
  <r>
    <n v="2010102"/>
    <s v="HUEVO YUMBO X20 CARTON VERDE CANASTA."/>
    <s v="UN"/>
    <n v="820"/>
    <n v="0"/>
    <s v="S"/>
    <s v="IV82"/>
    <n v="0"/>
    <n v="610"/>
    <s v="HU"/>
    <s v="HUEVO COMERCIAL"/>
    <n v="629.67999999999995"/>
    <d v="2026-10-12T00:00:00"/>
    <m/>
    <s v="TAT BOGOTA SIBERIA"/>
    <n v="2010102"/>
    <s v="T59"/>
    <n v="0"/>
    <m/>
    <x v="13"/>
    <x v="1"/>
    <x v="7"/>
    <x v="3"/>
    <s v="CENTRO ORIENTE"/>
    <s v="CALOTO"/>
    <n v="0"/>
    <s v="BODEGA"/>
    <x v="3"/>
  </r>
  <r>
    <n v="2110202"/>
    <s v="HUEVO XL X 30 CARTON VERDE CANASTA"/>
    <s v="UN"/>
    <n v="54720"/>
    <n v="0"/>
    <s v="S"/>
    <s v="IV82"/>
    <n v="0"/>
    <n v="470"/>
    <s v="HU"/>
    <s v="HUEVO COMERCIAL"/>
    <n v="394.26157271912672"/>
    <d v="2026-10-12T00:00:00"/>
    <m/>
    <s v="TAT BOGOTA SIBERIA"/>
    <n v="2110202"/>
    <s v="T59"/>
    <n v="0"/>
    <m/>
    <x v="13"/>
    <x v="1"/>
    <x v="6"/>
    <x v="3"/>
    <s v="CENTRO ORIENTE"/>
    <s v="CALOTO"/>
    <n v="0"/>
    <s v="BODEGA"/>
    <x v="3"/>
  </r>
  <r>
    <n v="2110217"/>
    <s v="HUEVO XL X 30 CARTON VERDE AMARRADO CON ETIQUETA CANASTA"/>
    <s v="UN"/>
    <n v="20267"/>
    <n v="0"/>
    <s v="S"/>
    <s v="IV82"/>
    <n v="0"/>
    <n v="480"/>
    <s v="HU"/>
    <s v="HUEVO COMERCIAL"/>
    <n v="393.89"/>
    <d v="2026-10-12T00:00:00"/>
    <n v="0"/>
    <s v="TAT BOGOTA SIBERIA"/>
    <n v="2110217"/>
    <s v="T59"/>
    <n v="0"/>
    <m/>
    <x v="13"/>
    <x v="1"/>
    <x v="6"/>
    <x v="2"/>
    <s v="CENTRO ORIENTE"/>
    <s v="CALOTO"/>
    <n v="0"/>
    <s v="BODEGA"/>
    <x v="3"/>
  </r>
  <r>
    <n v="2110302"/>
    <s v="HUEVO L X 30 CARTON VERDE CANASTA"/>
    <s v="UN"/>
    <n v="36475"/>
    <n v="0"/>
    <s v="S"/>
    <s v="IV82"/>
    <n v="0"/>
    <n v="440"/>
    <s v="HU"/>
    <s v="HUEVO COMERCIAL"/>
    <n v="363.24"/>
    <d v="2026-10-12T00:00:00"/>
    <m/>
    <s v="TAT BOGOTA SIBERIA"/>
    <n v="2110302"/>
    <s v="T59"/>
    <n v="0"/>
    <m/>
    <x v="13"/>
    <x v="1"/>
    <x v="8"/>
    <x v="3"/>
    <s v="CENTRO ORIENTE"/>
    <s v="CALOTO"/>
    <n v="0"/>
    <s v="BODEGA"/>
    <x v="3"/>
  </r>
  <r>
    <n v="2110317"/>
    <s v="HUEVO L X 30 CARTON VERDE AMARRADO CON ETIQUETA CANASTA"/>
    <s v="UN"/>
    <n v="180"/>
    <n v="0"/>
    <s v="S"/>
    <s v="IV82"/>
    <n v="0"/>
    <n v="450"/>
    <s v="HU"/>
    <s v="HUEVO COMERCIAL"/>
    <n v="362.98"/>
    <d v="2026-10-12T00:00:00"/>
    <n v="0"/>
    <s v="TAT BOGOTA SIBERIA"/>
    <n v="2110317"/>
    <s v="T59"/>
    <n v="0"/>
    <m/>
    <x v="13"/>
    <x v="1"/>
    <x v="8"/>
    <x v="2"/>
    <s v="CENTRO ORIENTE"/>
    <s v="CALOTO"/>
    <n v="0"/>
    <s v="BODEGA"/>
    <x v="3"/>
  </r>
  <r>
    <n v="2110402"/>
    <s v="HUEVO M X 30 CARTON VERDE CANASTA"/>
    <s v="UN"/>
    <n v="2370"/>
    <n v="0"/>
    <s v="S"/>
    <s v="IV82"/>
    <n v="0"/>
    <n v="420"/>
    <s v="HU"/>
    <s v="HUEVO COMERCIAL"/>
    <n v="349.55"/>
    <d v="2026-10-12T00:00:00"/>
    <m/>
    <s v="TAT BOGOTA SIBERIA"/>
    <n v="2110402"/>
    <s v="T59"/>
    <n v="0"/>
    <m/>
    <x v="13"/>
    <x v="1"/>
    <x v="9"/>
    <x v="3"/>
    <s v="CENTRO ORIENTE"/>
    <s v="CALOTO"/>
    <n v="0"/>
    <s v="BODEGA"/>
    <x v="3"/>
  </r>
  <r>
    <n v="2112207"/>
    <s v="HUEVO XL X 15 PET CANASTA"/>
    <s v="UN"/>
    <n v="360"/>
    <m/>
    <s v="S"/>
    <s v="IV82"/>
    <m/>
    <m/>
    <s v="HU"/>
    <s v="HUEVO COMERCIAL"/>
    <n v="599.67999999999995"/>
    <d v="2026-10-12T00:00:00"/>
    <m/>
    <s v="TAT BOGOTA SIBERIA"/>
    <n v="2112207"/>
    <s v="T59"/>
    <n v="0"/>
    <m/>
    <x v="13"/>
    <x v="1"/>
    <x v="6"/>
    <x v="2"/>
    <s v="CENTRO ORIENTE"/>
    <s v="CALOTO"/>
    <s v="TAT"/>
    <s v="BODEGA"/>
    <x v="3"/>
  </r>
  <r>
    <n v="2152388"/>
    <s v="HUEVO L X 15 PAGUE 14 PET EN CANASTA."/>
    <s v="UN"/>
    <n v="1200"/>
    <n v="0"/>
    <s v="S"/>
    <s v="IV82"/>
    <n v="0"/>
    <n v="550"/>
    <s v="HU"/>
    <s v="HUEVO COMERCIAL"/>
    <n v="538.38"/>
    <d v="2026-10-12T00:00:00"/>
    <m/>
    <s v="TAT BOGOTA SIBERIA"/>
    <n v="2152388"/>
    <s v="T59"/>
    <n v="0"/>
    <m/>
    <x v="13"/>
    <x v="1"/>
    <x v="8"/>
    <x v="2"/>
    <s v="CENTRO ORIENTE"/>
    <s v="CALOTO"/>
    <n v="0"/>
    <s v="BODEGA"/>
    <x v="3"/>
  </r>
  <r>
    <n v="112268"/>
    <s v="HUEVO XL X 15 PET CAJA X 300."/>
    <s v="UN"/>
    <n v="1200"/>
    <n v="0"/>
    <s v="S"/>
    <s v="IV82"/>
    <n v="0"/>
    <n v="640"/>
    <s v="HU"/>
    <s v="HUEVO COMERCIAL"/>
    <n v="684.07"/>
    <d v="2026-10-10T00:00:00"/>
    <m/>
    <s v="TAT PASTO"/>
    <n v="112268"/>
    <s v="T6"/>
    <n v="0"/>
    <m/>
    <x v="26"/>
    <x v="1"/>
    <x v="6"/>
    <x v="2"/>
    <s v="OCCIDENTE"/>
    <s v="CALOTO"/>
    <n v="0"/>
    <s v="BODEGA"/>
    <x v="2"/>
  </r>
  <r>
    <n v="112271"/>
    <s v="HUEVO XL X 15 PET CAJA X 300 - TAT"/>
    <s v="UN"/>
    <n v="1800"/>
    <m/>
    <s v="S"/>
    <s v="IV82"/>
    <m/>
    <m/>
    <s v="HU"/>
    <s v="HUEVO COMERCIAL"/>
    <n v="589.67999999999995"/>
    <d v="2026-10-11T00:00:00"/>
    <n v="0"/>
    <s v="TAT PASTO"/>
    <n v="112271"/>
    <s v="T6"/>
    <n v="0"/>
    <m/>
    <x v="26"/>
    <x v="1"/>
    <x v="6"/>
    <x v="2"/>
    <s v="OCCIDENTE"/>
    <s v="CALOTO"/>
    <n v="0"/>
    <s v="BODEGA"/>
    <x v="3"/>
  </r>
  <r>
    <n v="152384"/>
    <s v="HUEVO L X 15 PAGUE 14 PET CAJA X 300."/>
    <s v="UN"/>
    <n v="6600"/>
    <n v="0"/>
    <s v="S"/>
    <s v="IV82"/>
    <n v="0"/>
    <n v="540"/>
    <s v="HU"/>
    <s v="HUEVO COMERCIAL"/>
    <n v="504.4"/>
    <d v="2026-10-11T00:00:00"/>
    <m/>
    <s v="TAT PASTO"/>
    <n v="152384"/>
    <s v="T6"/>
    <n v="0"/>
    <m/>
    <x v="26"/>
    <x v="1"/>
    <x v="8"/>
    <x v="2"/>
    <s v="OCCIDENTE"/>
    <s v="CALOTO"/>
    <n v="0"/>
    <s v="BODEGA"/>
    <x v="3"/>
  </r>
  <r>
    <n v="2010102"/>
    <s v="HUEVO YUMBO X20 CARTON VERDE CANASTA."/>
    <s v="UN"/>
    <n v="2483"/>
    <n v="0"/>
    <s v="S"/>
    <s v="IV82"/>
    <n v="0"/>
    <n v="610"/>
    <s v="HU"/>
    <s v="HUEVO COMERCIAL"/>
    <n v="629.67999999999995"/>
    <d v="2026-10-11T00:00:00"/>
    <m/>
    <s v="TAT PASTO"/>
    <n v="2010102"/>
    <s v="T6"/>
    <n v="0"/>
    <m/>
    <x v="26"/>
    <x v="1"/>
    <x v="7"/>
    <x v="3"/>
    <s v="OCCIDENTE"/>
    <s v="CALOTO"/>
    <n v="0"/>
    <s v="BODEGA"/>
    <x v="3"/>
  </r>
  <r>
    <n v="2110202"/>
    <s v="HUEVO XL X 30 CARTON VERDE CANASTA"/>
    <s v="UN"/>
    <n v="90612"/>
    <n v="0"/>
    <s v="S"/>
    <s v="IV82"/>
    <n v="0"/>
    <n v="540"/>
    <s v="HU"/>
    <s v="HUEVO COMERCIAL"/>
    <n v="394.26"/>
    <d v="2026-10-11T00:00:00"/>
    <m/>
    <s v="TAT PASTO"/>
    <n v="2110202"/>
    <s v="T6"/>
    <n v="0"/>
    <m/>
    <x v="26"/>
    <x v="1"/>
    <x v="6"/>
    <x v="3"/>
    <s v="OCCIDENTE"/>
    <s v="CALOTO"/>
    <n v="0"/>
    <s v="BODEGA"/>
    <x v="3"/>
  </r>
  <r>
    <n v="2110217"/>
    <s v="HUEVO XL X 30 CARTON VERDE AMARRADO CON ETIQUETA CANASTA"/>
    <s v="UN"/>
    <n v="60"/>
    <n v="0"/>
    <s v="S"/>
    <s v="IV82"/>
    <n v="0"/>
    <n v="550"/>
    <s v="HU"/>
    <s v="HUEVO COMERCIAL"/>
    <n v="393.89"/>
    <d v="2026-10-08T00:00:00"/>
    <n v="0"/>
    <s v="TAT PASTO"/>
    <n v="2110217"/>
    <s v="T6"/>
    <n v="0"/>
    <m/>
    <x v="26"/>
    <x v="1"/>
    <x v="6"/>
    <x v="2"/>
    <s v="OCCIDENTE"/>
    <s v="CALOTO"/>
    <n v="0"/>
    <s v="BODEGA"/>
    <x v="3"/>
  </r>
  <r>
    <n v="2110302"/>
    <s v="HUEVO L X 30 CARTON VERDE CANASTA"/>
    <s v="UN"/>
    <n v="158495"/>
    <n v="0"/>
    <s v="S"/>
    <s v="IV82"/>
    <n v="0"/>
    <n v="490"/>
    <s v="HU"/>
    <s v="HUEVO COMERCIAL"/>
    <n v="363.24"/>
    <d v="2026-10-11T00:00:00"/>
    <m/>
    <s v="TAT PASTO"/>
    <n v="2110302"/>
    <s v="T6"/>
    <n v="0"/>
    <m/>
    <x v="26"/>
    <x v="1"/>
    <x v="8"/>
    <x v="3"/>
    <s v="OCCIDENTE"/>
    <s v="CALOTO"/>
    <n v="0"/>
    <s v="BODEGA"/>
    <x v="3"/>
  </r>
  <r>
    <n v="2110317"/>
    <s v="HUEVO L X 30 CARTON VERDE AMARRADO CON ETIQUETA CANASTA"/>
    <s v="UN"/>
    <n v="4140"/>
    <n v="0"/>
    <s v="S"/>
    <s v="IV82"/>
    <n v="0"/>
    <n v="500"/>
    <s v="HU"/>
    <s v="HUEVO COMERCIAL"/>
    <n v="362.98"/>
    <d v="2026-10-09T00:00:00"/>
    <n v="0"/>
    <s v="TAT PASTO"/>
    <n v="2110317"/>
    <s v="T6"/>
    <n v="0"/>
    <m/>
    <x v="26"/>
    <x v="1"/>
    <x v="8"/>
    <x v="2"/>
    <s v="OCCIDENTE"/>
    <s v="CALOTO"/>
    <n v="0"/>
    <s v="BODEGA"/>
    <x v="3"/>
  </r>
  <r>
    <n v="2110402"/>
    <s v="HUEVO M X 30 CARTON VERDE CANASTA"/>
    <s v="UN"/>
    <n v="2160"/>
    <n v="0"/>
    <s v="S"/>
    <s v="IV82"/>
    <n v="0"/>
    <n v="480"/>
    <s v="HU"/>
    <s v="HUEVO COMERCIAL"/>
    <n v="349.55"/>
    <d v="2026-10-11T00:00:00"/>
    <m/>
    <s v="TAT PASTO"/>
    <n v="2110402"/>
    <s v="T6"/>
    <n v="0"/>
    <m/>
    <x v="26"/>
    <x v="1"/>
    <x v="9"/>
    <x v="3"/>
    <s v="OCCIDENTE"/>
    <s v="CALOTO"/>
    <n v="0"/>
    <s v="BODEGA"/>
    <x v="3"/>
  </r>
  <r>
    <n v="2112207"/>
    <s v="HUEVO XL X 15 PET CANASTA"/>
    <s v="UN"/>
    <n v="1740"/>
    <n v="0"/>
    <s v="S"/>
    <s v="IV82"/>
    <n v="0"/>
    <n v="640"/>
    <s v="HU"/>
    <s v="HUEVO COMERCIAL"/>
    <n v="599.67999999999995"/>
    <d v="2026-10-11T00:00:00"/>
    <m/>
    <s v="TAT PASTO"/>
    <n v="2112207"/>
    <s v="T6"/>
    <n v="0"/>
    <m/>
    <x v="26"/>
    <x v="1"/>
    <x v="6"/>
    <x v="2"/>
    <s v="OCCIDENTE"/>
    <s v="CALOTO"/>
    <s v="TAT"/>
    <s v="BODEGA"/>
    <x v="3"/>
  </r>
  <r>
    <n v="2152388"/>
    <s v="HUEVO L X 15 PAGUE 14 PET EN CANASTA."/>
    <s v="UN"/>
    <n v="5925"/>
    <n v="0"/>
    <s v="S"/>
    <s v="IV82"/>
    <n v="0"/>
    <n v="540"/>
    <s v="HU"/>
    <s v="HUEVO COMERCIAL"/>
    <n v="538.38"/>
    <d v="2026-10-11T00:00:00"/>
    <m/>
    <s v="TAT PASTO"/>
    <n v="2152388"/>
    <s v="T6"/>
    <n v="0"/>
    <m/>
    <x v="26"/>
    <x v="1"/>
    <x v="8"/>
    <x v="2"/>
    <s v="OCCIDENTE"/>
    <s v="CALOTO"/>
    <n v="0"/>
    <s v="BODEGA"/>
    <x v="3"/>
  </r>
  <r>
    <n v="152384"/>
    <s v="HUEVO L X 15 PAGUE 14 PET CAJA X 300."/>
    <s v="UN"/>
    <n v="1500"/>
    <m/>
    <s v="S"/>
    <s v="IV82"/>
    <m/>
    <m/>
    <s v="HU"/>
    <s v="HUEVO COMERCIAL"/>
    <n v="504.4"/>
    <d v="2026-10-10T00:00:00"/>
    <m/>
    <s v="TAT CUCUTA"/>
    <n v="152384"/>
    <s v="T7"/>
    <n v="0"/>
    <m/>
    <x v="8"/>
    <x v="1"/>
    <x v="8"/>
    <x v="2"/>
    <s v="COSTA"/>
    <s v="SANTANDER"/>
    <n v="0"/>
    <s v="BODEGA"/>
    <x v="3"/>
  </r>
  <r>
    <n v="2110302"/>
    <s v="HUEVO L X 30 CARTON VERDE CANASTA"/>
    <s v="UN"/>
    <n v="92500"/>
    <m/>
    <s v="S"/>
    <s v="IV82"/>
    <m/>
    <m/>
    <s v="HU"/>
    <s v="HUEVO COMERCIAL"/>
    <n v="363.24000000562688"/>
    <d v="2026-10-13T00:00:00"/>
    <m/>
    <s v="TAT CUCUTA"/>
    <n v="2110302"/>
    <s v="T7"/>
    <n v="0"/>
    <m/>
    <x v="8"/>
    <x v="1"/>
    <x v="8"/>
    <x v="3"/>
    <s v="COSTA"/>
    <s v="SANTANDER"/>
    <n v="0"/>
    <s v="BODEGA"/>
    <x v="3"/>
  </r>
  <r>
    <n v="2110317"/>
    <s v="HUEVO L X 30 CARTON VERDE AMARRADO CON ETIQUETA CANASTA"/>
    <s v="UN"/>
    <n v="1800"/>
    <m/>
    <s v="S"/>
    <s v="IV82"/>
    <m/>
    <m/>
    <s v="HU"/>
    <s v="HUEVO COMERCIAL"/>
    <n v="362.98"/>
    <d v="2026-10-10T00:00:00"/>
    <n v="0"/>
    <s v="TAT CUCUTA"/>
    <n v="2110317"/>
    <s v="T7"/>
    <n v="0"/>
    <m/>
    <x v="8"/>
    <x v="1"/>
    <x v="8"/>
    <x v="2"/>
    <s v="COSTA"/>
    <s v="SANTANDER"/>
    <n v="0"/>
    <s v="BODEGA"/>
    <x v="3"/>
  </r>
  <r>
    <n v="2110402"/>
    <s v="HUEVO M X 30 CARTON VERDE CANASTA"/>
    <s v="UN"/>
    <n v="39407"/>
    <m/>
    <s v="S"/>
    <s v="IV82"/>
    <m/>
    <m/>
    <s v="HU"/>
    <s v="HUEVO COMERCIAL"/>
    <n v="349.55000020936518"/>
    <d v="2026-10-13T00:00:00"/>
    <m/>
    <s v="TAT CUCUTA"/>
    <n v="2110402"/>
    <s v="T7"/>
    <n v="0"/>
    <m/>
    <x v="8"/>
    <x v="1"/>
    <x v="9"/>
    <x v="3"/>
    <s v="COSTA"/>
    <s v="SANTANDER"/>
    <n v="0"/>
    <s v="BODEGA"/>
    <x v="3"/>
  </r>
  <r>
    <n v="2112207"/>
    <s v="HUEVO XL X 15 PET CANASTA"/>
    <s v="UN"/>
    <n v="1080"/>
    <m/>
    <s v="S"/>
    <s v="IV82"/>
    <m/>
    <m/>
    <s v="HU"/>
    <s v="HUEVO COMERCIAL"/>
    <n v="599.67999999999995"/>
    <d v="2026-10-10T00:00:00"/>
    <m/>
    <s v="TAT CUCUTA"/>
    <n v="2112207"/>
    <s v="T7"/>
    <n v="0"/>
    <m/>
    <x v="8"/>
    <x v="1"/>
    <x v="6"/>
    <x v="2"/>
    <s v="COSTA"/>
    <s v="SANTANDER"/>
    <s v="TAT"/>
    <s v="BODEGA"/>
    <x v="3"/>
  </r>
  <r>
    <n v="2152388"/>
    <s v="HUEVO L X 15 PAGUE 14 PET EN CANASTA."/>
    <s v="UN"/>
    <n v="4005"/>
    <m/>
    <s v="S"/>
    <s v="IV82"/>
    <m/>
    <m/>
    <s v="HU"/>
    <s v="HUEVO COMERCIAL"/>
    <n v="538.38"/>
    <d v="2026-10-13T00:00:00"/>
    <m/>
    <s v="TAT CUCUTA"/>
    <n v="2152388"/>
    <s v="T7"/>
    <n v="0"/>
    <m/>
    <x v="8"/>
    <x v="1"/>
    <x v="8"/>
    <x v="2"/>
    <s v="COSTA"/>
    <s v="SANTANDER"/>
    <n v="0"/>
    <s v="BODEGA"/>
    <x v="3"/>
  </r>
  <r>
    <n v="13459"/>
    <s v="HUEVO A X 300 BANDEJA GRIS ALAT CAJA AMARRADO"/>
    <s v="UN"/>
    <n v="9300"/>
    <m/>
    <s v="S"/>
    <s v="IV82"/>
    <m/>
    <m/>
    <s v="HU"/>
    <s v="HUEVO COMERCIAL"/>
    <n v="346.6"/>
    <d v="2026-10-13T00:00:00"/>
    <n v="13459"/>
    <s v="TAT BUCARAMANGA - INVENTARIO TRANSITO"/>
    <n v="13459"/>
    <s v="VT1"/>
    <n v="0"/>
    <n v="96"/>
    <x v="9"/>
    <x v="4"/>
    <x v="4"/>
    <x v="2"/>
    <s v="COSTA"/>
    <s v="SANTANDER"/>
    <n v="0"/>
    <s v="TRANSITO"/>
    <x v="4"/>
  </r>
  <r>
    <n v="110303"/>
    <s v="HUEVO L X30 CARTON VERDE AMARRADO"/>
    <s v="UN"/>
    <n v="10410"/>
    <m/>
    <s v="S"/>
    <s v="IV82"/>
    <m/>
    <m/>
    <s v="HU"/>
    <s v="HUEVO COMERCIAL"/>
    <n v="485.74"/>
    <d v="2026-10-13T00:00:00"/>
    <m/>
    <s v="TAT BUCARAMANGA - INVENTARIO TRANSITO"/>
    <n v="110303"/>
    <s v="VT1"/>
    <n v="0"/>
    <n v="96"/>
    <x v="9"/>
    <x v="4"/>
    <x v="8"/>
    <x v="2"/>
    <s v="COSTA"/>
    <s v="SANTANDER"/>
    <n v="0"/>
    <s v="TRANSITO"/>
    <x v="2"/>
  </r>
  <r>
    <n v="112357"/>
    <s v="HUEVO L X 12 PET CAJA X 120"/>
    <s v="UN"/>
    <n v="120"/>
    <m/>
    <s v="S"/>
    <s v="IV82"/>
    <m/>
    <m/>
    <s v="HU"/>
    <s v="HUEVO COMERCIAL"/>
    <n v="638.04999999999995"/>
    <d v="2026-10-11T00:00:00"/>
    <m/>
    <s v="TAT BUCARAMANGA - INVENTARIO TRANSITO"/>
    <n v="112357"/>
    <s v="VT1"/>
    <n v="0"/>
    <n v="96"/>
    <x v="9"/>
    <x v="4"/>
    <x v="8"/>
    <x v="2"/>
    <s v="COSTA"/>
    <s v="SANTANDER"/>
    <n v="0"/>
    <s v="TRANSITO"/>
    <x v="2"/>
  </r>
  <r>
    <n v="112379"/>
    <s v="HUEVO L X 30 PET CAJA X 300"/>
    <s v="UN"/>
    <n v="3000"/>
    <m/>
    <s v="S"/>
    <s v="IV82"/>
    <m/>
    <m/>
    <s v="HU"/>
    <s v="HUEVO COMERCIAL"/>
    <n v="538.38"/>
    <d v="2026-10-11T00:00:00"/>
    <m/>
    <s v="TAT BUCARAMANGA - INVENTARIO TRANSITO"/>
    <n v="112379"/>
    <s v="VT1"/>
    <n v="0"/>
    <n v="96"/>
    <x v="9"/>
    <x v="4"/>
    <x v="8"/>
    <x v="2"/>
    <s v="COSTA"/>
    <s v="SANTANDER"/>
    <n v="0"/>
    <s v="TRANSITO"/>
    <x v="2"/>
  </r>
  <r>
    <n v="152384"/>
    <s v="HUEVO L X 15 PAGUE 14 PET CAJA X 300."/>
    <s v="UN"/>
    <n v="3300"/>
    <n v="0"/>
    <s v="S"/>
    <s v="IV82"/>
    <n v="0"/>
    <n v="535"/>
    <s v="HU"/>
    <s v="HUEVO COMERCIAL"/>
    <n v="504.4"/>
    <d v="2026-10-13T00:00:00"/>
    <m/>
    <s v="TAT BUCARAMANGA - INVENTARIO TRANSITO"/>
    <n v="152384"/>
    <s v="VT1"/>
    <n v="0"/>
    <n v="96"/>
    <x v="9"/>
    <x v="4"/>
    <x v="8"/>
    <x v="2"/>
    <s v="COSTA"/>
    <s v="SANTANDER"/>
    <n v="0"/>
    <s v="TRANSITO"/>
    <x v="3"/>
  </r>
  <r>
    <n v="2110327"/>
    <s v="HUEVO L X 30 CARTON VERDE CANASTA - BGA"/>
    <s v="UN"/>
    <n v="46080"/>
    <n v="0"/>
    <s v="S"/>
    <s v="IV82"/>
    <n v="0"/>
    <n v="410"/>
    <s v="HU"/>
    <s v="HUEVO COMERCIAL"/>
    <n v="359.32"/>
    <d v="2026-10-11T00:00:00"/>
    <n v="0"/>
    <s v="TAT BUCARAMANGA - INVENTARIO TRANSITO"/>
    <n v="2110327"/>
    <s v="VT1"/>
    <n v="0"/>
    <n v="96"/>
    <x v="9"/>
    <x v="4"/>
    <x v="8"/>
    <x v="3"/>
    <s v="COSTA"/>
    <s v="SANTANDER"/>
    <n v="0"/>
    <s v="TRANSITO"/>
    <x v="3"/>
  </r>
  <r>
    <n v="2110427"/>
    <s v="HUEVO M X 30 CARTON VERDE CANASTA - BGA"/>
    <s v="UN"/>
    <n v="23040"/>
    <n v="0"/>
    <s v="S"/>
    <s v="IV82"/>
    <n v="0"/>
    <n v="400"/>
    <s v="HU"/>
    <s v="HUEVO COMERCIAL"/>
    <n v="328.87"/>
    <d v="2026-10-11T00:00:00"/>
    <n v="0"/>
    <s v="TAT BUCARAMANGA - INVENTARIO TRANSITO"/>
    <n v="2110427"/>
    <s v="VT1"/>
    <n v="0"/>
    <n v="96"/>
    <x v="9"/>
    <x v="4"/>
    <x v="9"/>
    <x v="3"/>
    <s v="COSTA"/>
    <s v="SANTANDER"/>
    <n v="0"/>
    <s v="TRANSITO"/>
    <x v="3"/>
  </r>
  <r>
    <n v="114268"/>
    <s v="HUEVO XL X 15 PET CAJA X 300 PV."/>
    <s v="UN"/>
    <n v="3300"/>
    <m/>
    <s v="S"/>
    <s v="IV82"/>
    <m/>
    <m/>
    <s v="HU"/>
    <s v="HUEVO COMERCIAL"/>
    <n v="717.66"/>
    <d v="2026-10-12T00:00:00"/>
    <m/>
    <s v="TAT CALI - INVENTARIO TRANSITO"/>
    <n v="114268"/>
    <s v="VT2"/>
    <n v="0"/>
    <n v="96"/>
    <x v="17"/>
    <x v="4"/>
    <x v="6"/>
    <x v="2"/>
    <s v="OCCIDENTE"/>
    <s v="CALOTO"/>
    <n v="0"/>
    <s v="TRANSITO"/>
    <x v="2"/>
  </r>
  <r>
    <n v="114357"/>
    <s v="HUEVO L X 12 PET CAJA X 120 PV."/>
    <s v="UN"/>
    <n v="840"/>
    <m/>
    <s v="S"/>
    <s v="IV82"/>
    <m/>
    <m/>
    <s v="HU"/>
    <s v="HUEVO COMERCIAL"/>
    <n v="639.67999999999995"/>
    <d v="2026-10-12T00:00:00"/>
    <m/>
    <s v="TAT CALI - INVENTARIO TRANSITO"/>
    <n v="114357"/>
    <s v="VT2"/>
    <n v="0"/>
    <n v="96"/>
    <x v="17"/>
    <x v="4"/>
    <x v="8"/>
    <x v="2"/>
    <s v="OCCIDENTE"/>
    <s v="CALOTO"/>
    <n v="0"/>
    <s v="TRANSITO"/>
    <x v="2"/>
  </r>
  <r>
    <n v="114379"/>
    <s v="HUEVO L X 30 PET CAJA X 300 PV."/>
    <s v="UN"/>
    <n v="6900"/>
    <m/>
    <s v="S"/>
    <s v="IV82"/>
    <m/>
    <m/>
    <s v="HU"/>
    <s v="HUEVO COMERCIAL"/>
    <n v="570.95000000000005"/>
    <d v="2026-10-12T00:00:00"/>
    <m/>
    <s v="TAT CALI - INVENTARIO TRANSITO"/>
    <n v="114379"/>
    <s v="VT2"/>
    <n v="0"/>
    <n v="96"/>
    <x v="17"/>
    <x v="4"/>
    <x v="8"/>
    <x v="2"/>
    <s v="OCCIDENTE"/>
    <s v="CALOTO"/>
    <n v="0"/>
    <s v="TRANSITO"/>
    <x v="2"/>
  </r>
  <r>
    <n v="112268"/>
    <s v="HUEVO XL X 15 PET CAJA X 300."/>
    <s v="UN"/>
    <n v="6000"/>
    <m/>
    <s v="S"/>
    <s v="IV82"/>
    <m/>
    <m/>
    <s v="HU"/>
    <s v="HUEVO COMERCIAL"/>
    <n v="684.07"/>
    <d v="2026-10-12T00:00:00"/>
    <m/>
    <s v="TAT MEDELLIN - INVENTARIO TRANSITO"/>
    <n v="112268"/>
    <s v="VT3"/>
    <n v="0"/>
    <n v="96"/>
    <x v="19"/>
    <x v="4"/>
    <x v="6"/>
    <x v="2"/>
    <s v="OCCIDENTE"/>
    <s v="CALOTO"/>
    <n v="0"/>
    <s v="TRANSITO"/>
    <x v="2"/>
  </r>
  <r>
    <n v="112271"/>
    <s v="HUEVO XL X 15 PET CAJA X 300 - TAT"/>
    <s v="UN"/>
    <n v="4200"/>
    <m/>
    <s v="S"/>
    <s v="IV82"/>
    <m/>
    <m/>
    <s v="HU"/>
    <s v="HUEVO COMERCIAL"/>
    <n v="589.67999999999995"/>
    <d v="2026-10-12T00:00:00"/>
    <n v="0"/>
    <s v="TAT MEDELLIN - INVENTARIO TRANSITO"/>
    <n v="112271"/>
    <s v="VT3"/>
    <n v="0"/>
    <n v="96"/>
    <x v="19"/>
    <x v="4"/>
    <x v="6"/>
    <x v="2"/>
    <s v="OCCIDENTE"/>
    <s v="CALOTO"/>
    <n v="0"/>
    <s v="TRANSITO"/>
    <x v="3"/>
  </r>
  <r>
    <n v="112379"/>
    <s v="HUEVO L X 30 PET CAJA X 300"/>
    <s v="UN"/>
    <n v="18000"/>
    <m/>
    <s v="S"/>
    <s v="IV82"/>
    <m/>
    <m/>
    <s v="HU"/>
    <s v="HUEVO COMERCIAL"/>
    <n v="538.38"/>
    <d v="2026-10-12T00:00:00"/>
    <m/>
    <s v="TAT MEDELLIN - INVENTARIO TRANSITO"/>
    <n v="112379"/>
    <s v="VT3"/>
    <n v="0"/>
    <n v="96"/>
    <x v="19"/>
    <x v="4"/>
    <x v="8"/>
    <x v="2"/>
    <s v="OCCIDENTE"/>
    <s v="CALOTO"/>
    <n v="0"/>
    <s v="TRANSITO"/>
    <x v="2"/>
  </r>
  <r>
    <n v="152384"/>
    <s v="HUEVO L X 15 PAGUE 14 PET CAJA X 300."/>
    <s v="UN"/>
    <n v="4800"/>
    <m/>
    <s v="S"/>
    <s v="IV82"/>
    <m/>
    <m/>
    <s v="HU"/>
    <s v="HUEVO COMERCIAL"/>
    <n v="504.4"/>
    <d v="2026-10-12T00:00:00"/>
    <m/>
    <s v="TAT MEDELLIN - INVENTARIO TRANSITO"/>
    <n v="152384"/>
    <s v="VT3"/>
    <n v="0"/>
    <n v="96"/>
    <x v="19"/>
    <x v="4"/>
    <x v="8"/>
    <x v="2"/>
    <s v="OCCIDENTE"/>
    <s v="CALOTO"/>
    <n v="0"/>
    <s v="TRANSITO"/>
    <x v="3"/>
  </r>
  <r>
    <n v="2010102"/>
    <s v="HUEVO YUMBO X20 CARTON VERDE CANASTA."/>
    <s v="UN"/>
    <n v="9600"/>
    <m/>
    <s v="S"/>
    <s v="IV82"/>
    <m/>
    <m/>
    <s v="HU"/>
    <s v="HUEVO COMERCIAL"/>
    <n v="629.67999999999995"/>
    <d v="2026-10-12T00:00:00"/>
    <m/>
    <s v="TAT MEDELLIN - INVENTARIO TRANSITO"/>
    <n v="2010102"/>
    <s v="VT3"/>
    <n v="0"/>
    <n v="96"/>
    <x v="19"/>
    <x v="4"/>
    <x v="7"/>
    <x v="3"/>
    <s v="OCCIDENTE"/>
    <s v="CALOTO"/>
    <n v="0"/>
    <s v="TRANSITO"/>
    <x v="3"/>
  </r>
  <r>
    <n v="2110202"/>
    <s v="HUEVO XL X 30 CARTON VERDE CANASTA"/>
    <s v="UN"/>
    <n v="160560"/>
    <n v="0"/>
    <s v="S"/>
    <s v="IV82"/>
    <n v="0"/>
    <n v="550"/>
    <s v="HU"/>
    <s v="HUEVO COMERCIAL"/>
    <n v="394.25999970750388"/>
    <d v="2026-10-13T00:00:00"/>
    <m/>
    <s v="TAT MEDELLIN - INVENTARIO TRANSITO"/>
    <n v="2110202"/>
    <s v="VT3"/>
    <n v="0"/>
    <n v="96"/>
    <x v="19"/>
    <x v="4"/>
    <x v="6"/>
    <x v="3"/>
    <s v="OCCIDENTE"/>
    <s v="CALOTO"/>
    <n v="0"/>
    <s v="TRANSITO"/>
    <x v="3"/>
  </r>
  <r>
    <n v="2110217"/>
    <s v="HUEVO XL X 30 CARTON VERDE AMARRADO CON ETIQUETA CANASTA"/>
    <s v="UN"/>
    <n v="18480"/>
    <m/>
    <s v="S"/>
    <s v="IV82"/>
    <m/>
    <m/>
    <s v="HU"/>
    <s v="HUEVO COMERCIAL"/>
    <n v="393.89"/>
    <d v="2026-10-12T00:00:00"/>
    <n v="0"/>
    <s v="TAT MEDELLIN - INVENTARIO TRANSITO"/>
    <n v="2110217"/>
    <s v="VT3"/>
    <n v="0"/>
    <n v="96"/>
    <x v="19"/>
    <x v="4"/>
    <x v="6"/>
    <x v="2"/>
    <s v="OCCIDENTE"/>
    <s v="CALOTO"/>
    <n v="0"/>
    <s v="TRANSITO"/>
    <x v="3"/>
  </r>
  <r>
    <n v="2110302"/>
    <s v="HUEVO L X 30 CARTON VERDE CANASTA"/>
    <s v="UN"/>
    <n v="84480"/>
    <n v="0"/>
    <s v="S"/>
    <s v="IV82"/>
    <n v="0"/>
    <n v="540"/>
    <s v="HU"/>
    <s v="HUEVO COMERCIAL"/>
    <n v="363.24"/>
    <d v="2026-10-12T00:00:00"/>
    <m/>
    <s v="TAT MEDELLIN - INVENTARIO TRANSITO"/>
    <n v="2110302"/>
    <s v="VT3"/>
    <n v="0"/>
    <n v="96"/>
    <x v="19"/>
    <x v="4"/>
    <x v="8"/>
    <x v="3"/>
    <s v="OCCIDENTE"/>
    <s v="CALOTO"/>
    <n v="0"/>
    <s v="TRANSITO"/>
    <x v="3"/>
  </r>
  <r>
    <n v="110316"/>
    <s v="HUEVO L X30 CARTON VERDE CON ETIQUETA"/>
    <s v="UN"/>
    <n v="12000"/>
    <m/>
    <s v="S"/>
    <s v="IV82"/>
    <m/>
    <m/>
    <s v="HU"/>
    <s v="HUEVO COMERCIAL"/>
    <n v="474.15"/>
    <d v="2026-10-10T00:00:00"/>
    <m/>
    <s v="PEREIRA - INVENTARIO TRANSITO OPERADOR"/>
    <n v="110316"/>
    <s v="VT36"/>
    <n v="0"/>
    <m/>
    <x v="10"/>
    <x v="4"/>
    <x v="8"/>
    <x v="5"/>
    <s v="OCCIDENTE"/>
    <s v="CALOTO"/>
    <n v="0"/>
    <s v="TRANSITO"/>
    <x v="2"/>
  </r>
  <r>
    <n v="112357"/>
    <s v="HUEVO L X 12 PET CAJA X 120"/>
    <s v="UN"/>
    <n v="480"/>
    <m/>
    <s v="S"/>
    <s v="IV82"/>
    <m/>
    <m/>
    <s v="HU"/>
    <s v="HUEVO COMERCIAL"/>
    <n v="638.04999999999995"/>
    <d v="2026-10-10T00:00:00"/>
    <m/>
    <s v="PEREIRA - INVENTARIO TRANSITO OPERADOR"/>
    <n v="112357"/>
    <s v="VT36"/>
    <n v="0"/>
    <m/>
    <x v="10"/>
    <x v="4"/>
    <x v="8"/>
    <x v="2"/>
    <s v="OCCIDENTE"/>
    <s v="CALOTO"/>
    <n v="0"/>
    <s v="TRANSITO"/>
    <x v="2"/>
  </r>
  <r>
    <n v="152281"/>
    <s v="HUEVO XL X 15 PAGUE 14 PET CAJA X 300"/>
    <s v="UN"/>
    <n v="2100"/>
    <m/>
    <s v="S"/>
    <s v="IV82"/>
    <m/>
    <m/>
    <s v="HU"/>
    <s v="HUEVO COMERCIAL"/>
    <n v="599.67999999999995"/>
    <d v="2026-10-10T00:00:00"/>
    <n v="0"/>
    <s v="PEREIRA - INVENTARIO TRANSITO OPERADOR"/>
    <n v="152281"/>
    <s v="VT36"/>
    <n v="0"/>
    <m/>
    <x v="10"/>
    <x v="4"/>
    <x v="6"/>
    <x v="2"/>
    <s v="OCCIDENTE"/>
    <s v="CALOTO"/>
    <n v="0"/>
    <s v="TRANSITO"/>
    <x v="2"/>
  </r>
  <r>
    <n v="152381"/>
    <s v="HUEVO L X 12 PAGUE 11 PET CAJA X 120"/>
    <s v="UN"/>
    <n v="360"/>
    <m/>
    <s v="S"/>
    <s v="IV82"/>
    <m/>
    <m/>
    <s v="HU"/>
    <s v="HUEVO COMERCIAL"/>
    <n v="484.73"/>
    <d v="2026-10-10T00:00:00"/>
    <n v="0"/>
    <s v="PEREIRA - INVENTARIO TRANSITO OPERADOR"/>
    <n v="0"/>
    <s v="VT36"/>
    <n v="0"/>
    <m/>
    <x v="10"/>
    <x v="4"/>
    <x v="8"/>
    <x v="2"/>
    <s v="OCCIDENTE"/>
    <s v="CALOTO"/>
    <n v="0"/>
    <s v="TRANSITO"/>
    <x v="2"/>
  </r>
  <r>
    <n v="152382"/>
    <s v="HUEVO L X 30 PAGUE 28 PET CAJA X 300"/>
    <s v="UN"/>
    <n v="6000"/>
    <m/>
    <s v="S"/>
    <s v="IV82"/>
    <m/>
    <m/>
    <s v="HU"/>
    <s v="HUEVO COMERCIAL"/>
    <n v="484.73"/>
    <d v="2026-10-10T00:00:00"/>
    <n v="15238"/>
    <s v="PEREIRA - INVENTARIO TRANSITO OPERADOR"/>
    <n v="15238"/>
    <s v="VT36"/>
    <n v="0"/>
    <m/>
    <x v="10"/>
    <x v="4"/>
    <x v="8"/>
    <x v="2"/>
    <s v="OCCIDENTE"/>
    <s v="CALOTO"/>
    <n v="0"/>
    <s v="TRANSITO"/>
    <x v="2"/>
  </r>
  <r>
    <n v="112268"/>
    <s v="HUEVO XL X 15 PET CAJA X 300."/>
    <s v="UN"/>
    <n v="600"/>
    <n v="0"/>
    <s v="S"/>
    <s v="IV82"/>
    <n v="0"/>
    <n v="640"/>
    <s v="HU"/>
    <s v="HUEVO COMERCIAL"/>
    <n v="684.07"/>
    <d v="2026-10-12T00:00:00"/>
    <m/>
    <s v="TAT BARRANQUILLA - INVENTARIO TRANSITO"/>
    <n v="112268"/>
    <s v="VT4"/>
    <n v="0"/>
    <n v="96"/>
    <x v="11"/>
    <x v="4"/>
    <x v="6"/>
    <x v="2"/>
    <s v="COSTA"/>
    <s v="CALOTO"/>
    <n v="0"/>
    <s v="TRANSITO"/>
    <x v="2"/>
  </r>
  <r>
    <n v="2110202"/>
    <s v="HUEVO XL X 30 CARTON VERDE CANASTA"/>
    <s v="UN"/>
    <n v="900"/>
    <n v="0"/>
    <s v="S"/>
    <s v="IV82"/>
    <n v="0"/>
    <n v="540"/>
    <s v="HU"/>
    <s v="HUEVO COMERCIAL"/>
    <n v="394.26"/>
    <d v="2026-10-13T00:00:00"/>
    <m/>
    <s v="TAT BARRANQUILLA - INVENTARIO TRANSITO"/>
    <n v="2110202"/>
    <s v="VT4"/>
    <n v="0"/>
    <n v="96"/>
    <x v="11"/>
    <x v="4"/>
    <x v="6"/>
    <x v="3"/>
    <s v="COSTA"/>
    <s v="CALOTO"/>
    <n v="0"/>
    <s v="TRANSITO"/>
    <x v="3"/>
  </r>
  <r>
    <n v="2110302"/>
    <s v="HUEVO L X 30 CARTON VERDE CANASTA"/>
    <s v="UN"/>
    <n v="265920"/>
    <n v="0"/>
    <s v="S"/>
    <s v="IV82"/>
    <n v="0"/>
    <n v="490"/>
    <s v="HU"/>
    <s v="HUEVO COMERCIAL"/>
    <n v="363.24"/>
    <d v="2026-10-12T00:00:00"/>
    <m/>
    <s v="TAT BARRANQUILLA - INVENTARIO TRANSITO"/>
    <n v="2110302"/>
    <s v="VT4"/>
    <n v="0"/>
    <n v="96"/>
    <x v="11"/>
    <x v="4"/>
    <x v="8"/>
    <x v="3"/>
    <s v="COSTA"/>
    <s v="CALOTO"/>
    <n v="0"/>
    <s v="TRANSITO"/>
    <x v="3"/>
  </r>
  <r>
    <n v="2110317"/>
    <s v="HUEVO L X 30 CARTON VERDE AMARRADO CON ETIQUETA CANASTA"/>
    <s v="UN"/>
    <n v="5940"/>
    <n v="0"/>
    <s v="S"/>
    <s v="IV82"/>
    <n v="0"/>
    <n v="500"/>
    <s v="HU"/>
    <s v="HUEVO COMERCIAL"/>
    <n v="362.98"/>
    <d v="2026-10-13T00:00:00"/>
    <n v="0"/>
    <s v="TAT BARRANQUILLA - INVENTARIO TRANSITO"/>
    <n v="2110317"/>
    <s v="VT4"/>
    <n v="0"/>
    <n v="96"/>
    <x v="11"/>
    <x v="4"/>
    <x v="8"/>
    <x v="2"/>
    <s v="COSTA"/>
    <s v="CALOTO"/>
    <n v="0"/>
    <s v="TRANSITO"/>
    <x v="3"/>
  </r>
  <r>
    <n v="2110402"/>
    <s v="HUEVO M X 30 CARTON VERDE CANASTA"/>
    <s v="UN"/>
    <n v="113280"/>
    <n v="0"/>
    <s v="S"/>
    <s v="IV82"/>
    <n v="0"/>
    <n v="460"/>
    <s v="HU"/>
    <s v="HUEVO COMERCIAL"/>
    <n v="349.55"/>
    <d v="2026-10-13T00:00:00"/>
    <m/>
    <s v="TAT BARRANQUILLA - INVENTARIO TRANSITO"/>
    <n v="2110402"/>
    <s v="VT4"/>
    <n v="0"/>
    <n v="96"/>
    <x v="11"/>
    <x v="4"/>
    <x v="9"/>
    <x v="3"/>
    <s v="COSTA"/>
    <s v="CALOTO"/>
    <n v="0"/>
    <s v="TRANSITO"/>
    <x v="3"/>
  </r>
  <r>
    <n v="2152388"/>
    <s v="HUEVO L X 15 PAGUE 14 PET EN CANASTA."/>
    <s v="UN"/>
    <n v="7920"/>
    <n v="0"/>
    <s v="S"/>
    <s v="IV82"/>
    <n v="0"/>
    <n v="550"/>
    <s v="HU"/>
    <s v="HUEVO COMERCIAL"/>
    <n v="538.38"/>
    <d v="2026-10-11T00:00:00"/>
    <m/>
    <s v="TAT BARRANQUILLA - INVENTARIO TRANSITO"/>
    <n v="2152388"/>
    <s v="VT4"/>
    <n v="0"/>
    <n v="96"/>
    <x v="11"/>
    <x v="4"/>
    <x v="8"/>
    <x v="2"/>
    <s v="COSTA"/>
    <s v="CALOTO"/>
    <n v="0"/>
    <s v="TRANSITO"/>
    <x v="3"/>
  </r>
  <r>
    <n v="13561"/>
    <s v="HUEVO B X 30 BAND GRIS AMARRADO - OLIMPICA"/>
    <s v="UN"/>
    <n v="133800"/>
    <m/>
    <s v="S"/>
    <s v="IV82"/>
    <m/>
    <m/>
    <s v="HU"/>
    <s v="HUEVO COMERCIAL"/>
    <n v="323.74"/>
    <d v="2026-10-13T00:00:00"/>
    <n v="0"/>
    <s v="TAT CARTAGENA - INVENTARIO TRANSITO"/>
    <n v="13561"/>
    <s v="VT41"/>
    <n v="0"/>
    <n v="96"/>
    <x v="12"/>
    <x v="4"/>
    <x v="5"/>
    <x v="2"/>
    <s v="COSTA"/>
    <s v="CALOTO"/>
    <n v="0"/>
    <s v="TRANSITO"/>
    <x v="2"/>
  </r>
  <r>
    <n v="112268"/>
    <s v="HUEVO XL X 15 PET CAJA X 300."/>
    <s v="UN"/>
    <n v="3000"/>
    <m/>
    <s v="S"/>
    <s v="IV82"/>
    <m/>
    <m/>
    <s v="HU"/>
    <s v="HUEVO COMERCIAL"/>
    <n v="684.07"/>
    <d v="2026-10-12T00:00:00"/>
    <m/>
    <s v="TAT CARTAGENA - INVENTARIO TRANSITO"/>
    <n v="112268"/>
    <s v="VT41"/>
    <n v="0"/>
    <n v="96"/>
    <x v="12"/>
    <x v="4"/>
    <x v="6"/>
    <x v="2"/>
    <s v="COSTA"/>
    <s v="CALOTO"/>
    <n v="0"/>
    <s v="TRANSITO"/>
    <x v="2"/>
  </r>
  <r>
    <n v="112357"/>
    <s v="HUEVO L X 12 PET CAJA X 120"/>
    <s v="UN"/>
    <n v="720"/>
    <m/>
    <s v="S"/>
    <s v="IV82"/>
    <m/>
    <m/>
    <s v="HU"/>
    <s v="HUEVO COMERCIAL"/>
    <n v="638.04999999999995"/>
    <d v="2026-10-12T00:00:00"/>
    <m/>
    <s v="TAT CARTAGENA - INVENTARIO TRANSITO"/>
    <n v="112357"/>
    <s v="VT41"/>
    <n v="0"/>
    <n v="96"/>
    <x v="12"/>
    <x v="4"/>
    <x v="8"/>
    <x v="2"/>
    <s v="COSTA"/>
    <s v="CALOTO"/>
    <n v="0"/>
    <s v="TRANSITO"/>
    <x v="2"/>
  </r>
  <r>
    <n v="112365"/>
    <s v="HUEVO L X 15 PET CAJA X 300"/>
    <s v="UN"/>
    <n v="600"/>
    <m/>
    <s v="S"/>
    <s v="IV82"/>
    <m/>
    <m/>
    <s v="HU"/>
    <s v="HUEVO COMERCIAL"/>
    <n v="514.67999999999995"/>
    <d v="2026-10-11T00:00:00"/>
    <n v="1123"/>
    <s v="TAT CARTAGENA - INVENTARIO TRANSITO"/>
    <n v="112365"/>
    <s v="VT41"/>
    <n v="0"/>
    <n v="96"/>
    <x v="12"/>
    <x v="4"/>
    <x v="8"/>
    <x v="2"/>
    <s v="COSTA"/>
    <s v="CALOTO"/>
    <n v="0"/>
    <s v="TRANSITO"/>
    <x v="2"/>
  </r>
  <r>
    <n v="112379"/>
    <s v="HUEVO L X 30 PET CAJA X 300"/>
    <s v="UN"/>
    <n v="18000"/>
    <m/>
    <s v="S"/>
    <s v="IV82"/>
    <m/>
    <m/>
    <s v="HU"/>
    <s v="HUEVO COMERCIAL"/>
    <n v="538.38"/>
    <d v="2026-10-12T00:00:00"/>
    <m/>
    <s v="TAT CARTAGENA - INVENTARIO TRANSITO"/>
    <n v="112379"/>
    <s v="VT41"/>
    <n v="0"/>
    <n v="96"/>
    <x v="12"/>
    <x v="4"/>
    <x v="8"/>
    <x v="2"/>
    <s v="COSTA"/>
    <s v="CALOTO"/>
    <n v="0"/>
    <s v="TRANSITO"/>
    <x v="2"/>
  </r>
  <r>
    <n v="114268"/>
    <s v="HUEVO XL X 15 PET CAJA X 300 PV."/>
    <s v="UN"/>
    <n v="2400"/>
    <m/>
    <s v="S"/>
    <s v="IV82"/>
    <m/>
    <m/>
    <s v="HU"/>
    <s v="HUEVO COMERCIAL"/>
    <n v="717.66"/>
    <d v="2026-10-11T00:00:00"/>
    <m/>
    <s v="TAT CARTAGENA - INVENTARIO TRANSITO"/>
    <n v="114268"/>
    <s v="VT41"/>
    <n v="0"/>
    <n v="96"/>
    <x v="12"/>
    <x v="4"/>
    <x v="6"/>
    <x v="2"/>
    <s v="COSTA"/>
    <s v="CALOTO"/>
    <n v="0"/>
    <s v="TRANSITO"/>
    <x v="2"/>
  </r>
  <r>
    <n v="114357"/>
    <s v="HUEVO L X 12 PET CAJA X 120 PV."/>
    <s v="UN"/>
    <n v="1200"/>
    <m/>
    <s v="S"/>
    <s v="IV82"/>
    <m/>
    <m/>
    <s v="HU"/>
    <s v="HUEVO COMERCIAL"/>
    <n v="639.67999999999995"/>
    <d v="2026-10-11T00:00:00"/>
    <m/>
    <s v="TAT CARTAGENA - INVENTARIO TRANSITO"/>
    <n v="114357"/>
    <s v="VT41"/>
    <n v="0"/>
    <n v="96"/>
    <x v="12"/>
    <x v="4"/>
    <x v="8"/>
    <x v="2"/>
    <s v="COSTA"/>
    <s v="CALOTO"/>
    <n v="0"/>
    <s v="TRANSITO"/>
    <x v="2"/>
  </r>
  <r>
    <n v="114379"/>
    <s v="HUEVO L X 30 PET CAJA X 300 PV."/>
    <s v="UN"/>
    <n v="10500"/>
    <m/>
    <s v="S"/>
    <s v="IV82"/>
    <m/>
    <m/>
    <s v="HU"/>
    <s v="HUEVO COMERCIAL"/>
    <n v="570.95000000000005"/>
    <d v="2026-10-11T00:00:00"/>
    <m/>
    <s v="TAT CARTAGENA - INVENTARIO TRANSITO"/>
    <n v="114379"/>
    <s v="VT41"/>
    <n v="0"/>
    <n v="96"/>
    <x v="12"/>
    <x v="4"/>
    <x v="8"/>
    <x v="2"/>
    <s v="COSTA"/>
    <s v="CALOTO"/>
    <n v="0"/>
    <s v="TRANSITO"/>
    <x v="2"/>
  </r>
  <r>
    <n v="2110302"/>
    <s v="HUEVO L X 30 CARTON VERDE CANASTA"/>
    <s v="UN"/>
    <n v="84480"/>
    <m/>
    <s v="S"/>
    <s v="IV82"/>
    <m/>
    <m/>
    <s v="HU"/>
    <s v="HUEVO COMERCIAL"/>
    <n v="363.24"/>
    <d v="2026-10-12T00:00:00"/>
    <m/>
    <s v="TAT CARTAGENA - INVENTARIO TRANSITO"/>
    <n v="2110302"/>
    <s v="VT41"/>
    <n v="0"/>
    <n v="96"/>
    <x v="12"/>
    <x v="4"/>
    <x v="8"/>
    <x v="3"/>
    <s v="COSTA"/>
    <s v="CALOTO"/>
    <n v="0"/>
    <s v="TRANSITO"/>
    <x v="3"/>
  </r>
  <r>
    <n v="2110303"/>
    <s v="HUEVO L X30 CARTON VERDE AMARRADO CANASTA"/>
    <s v="UN"/>
    <n v="6000"/>
    <m/>
    <s v="S"/>
    <s v="IV82"/>
    <m/>
    <m/>
    <s v="HU"/>
    <s v="HUEVO COMERCIAL"/>
    <n v="362.98"/>
    <d v="2026-10-12T00:00:00"/>
    <m/>
    <s v="TAT CARTAGENA - INVENTARIO TRANSITO"/>
    <n v="2110303"/>
    <s v="VT41"/>
    <n v="0"/>
    <n v="96"/>
    <x v="12"/>
    <x v="4"/>
    <x v="8"/>
    <x v="2"/>
    <s v="COSTA"/>
    <s v="CALOTO"/>
    <n v="0"/>
    <s v="TRANSITO"/>
    <x v="2"/>
  </r>
  <r>
    <n v="2110402"/>
    <s v="HUEVO M X 30 CARTON VERDE CANASTA"/>
    <s v="UN"/>
    <n v="655704"/>
    <m/>
    <s v="S"/>
    <s v="IV82"/>
    <m/>
    <m/>
    <s v="HU"/>
    <s v="HUEVO COMERCIAL"/>
    <n v="349.55"/>
    <d v="2026-10-12T00:00:00"/>
    <m/>
    <s v="TAT CARTAGENA - INVENTARIO TRANSITO"/>
    <n v="2110402"/>
    <s v="VT41"/>
    <n v="0"/>
    <n v="96"/>
    <x v="12"/>
    <x v="4"/>
    <x v="9"/>
    <x v="3"/>
    <s v="COSTA"/>
    <s v="CALOTO"/>
    <n v="0"/>
    <s v="TRANSITO"/>
    <x v="3"/>
  </r>
  <r>
    <n v="2152388"/>
    <s v="HUEVO L X 15 PAGUE 14 PET EN CANASTA."/>
    <s v="UN"/>
    <n v="15840"/>
    <m/>
    <s v="S"/>
    <s v="IV82"/>
    <m/>
    <m/>
    <s v="HU"/>
    <s v="HUEVO COMERCIAL"/>
    <n v="538.38"/>
    <d v="2026-10-12T00:00:00"/>
    <m/>
    <s v="TAT CARTAGENA - INVENTARIO TRANSITO"/>
    <n v="2152388"/>
    <s v="VT41"/>
    <n v="0"/>
    <n v="96"/>
    <x v="12"/>
    <x v="4"/>
    <x v="8"/>
    <x v="2"/>
    <s v="COSTA"/>
    <s v="CALOTO"/>
    <n v="0"/>
    <s v="TRANSITO"/>
    <x v="3"/>
  </r>
  <r>
    <n v="110472"/>
    <s v="HUEVO M X30 CARTON VERDE CAJA  X 60"/>
    <s v="UN"/>
    <n v="9600"/>
    <m/>
    <s v="S"/>
    <s v="IV82"/>
    <m/>
    <m/>
    <s v="HU"/>
    <s v="HUEVO COMERCIAL"/>
    <n v="534.67999999999995"/>
    <d v="2026-10-12T00:00:00"/>
    <m/>
    <s v="TAT BOGOTA - VT52"/>
    <n v="110472"/>
    <s v="VT52"/>
    <n v="0"/>
    <n v="96"/>
    <x v="24"/>
    <x v="4"/>
    <x v="9"/>
    <x v="2"/>
    <s v="CENTRO ORIENTE"/>
    <s v="SANTANDER"/>
    <n v="0"/>
    <s v="TRANSITO"/>
    <x v="2"/>
  </r>
  <r>
    <n v="112357"/>
    <s v="HUEVO L X 12 PET CAJA X 120"/>
    <s v="UN"/>
    <n v="1080"/>
    <m/>
    <s v="S"/>
    <s v="IV82"/>
    <m/>
    <m/>
    <s v="HU"/>
    <s v="HUEVO COMERCIAL"/>
    <n v="638.04999999999995"/>
    <d v="2026-10-12T00:00:00"/>
    <m/>
    <s v="TAT BOGOTA - VT52"/>
    <n v="112357"/>
    <s v="VT52"/>
    <n v="0"/>
    <n v="96"/>
    <x v="24"/>
    <x v="4"/>
    <x v="8"/>
    <x v="2"/>
    <s v="CENTRO ORIENTE"/>
    <s v="SANTANDER"/>
    <n v="0"/>
    <s v="TRANSITO"/>
    <x v="2"/>
  </r>
  <r>
    <n v="112379"/>
    <s v="HUEVO L X 30 PET CAJA X 300"/>
    <s v="UN"/>
    <n v="600"/>
    <m/>
    <s v="S"/>
    <s v="IV82"/>
    <m/>
    <m/>
    <s v="HU"/>
    <s v="HUEVO COMERCIAL"/>
    <n v="538.38"/>
    <d v="2026-10-12T00:00:00"/>
    <m/>
    <s v="TAT BOGOTA - VT52"/>
    <n v="112379"/>
    <s v="VT52"/>
    <n v="0"/>
    <n v="96"/>
    <x v="24"/>
    <x v="4"/>
    <x v="8"/>
    <x v="2"/>
    <s v="CENTRO ORIENTE"/>
    <s v="SANTANDER"/>
    <n v="0"/>
    <s v="TRANSITO"/>
    <x v="2"/>
  </r>
  <r>
    <n v="114379"/>
    <s v="HUEVO L X 30 PET CAJA X 300 PV."/>
    <s v="UN"/>
    <n v="3600"/>
    <m/>
    <s v="S"/>
    <s v="IV82"/>
    <m/>
    <m/>
    <s v="HU"/>
    <s v="HUEVO COMERCIAL"/>
    <n v="570.95000000000005"/>
    <d v="2026-10-12T00:00:00"/>
    <m/>
    <s v="TAT BOGOTA - VT52"/>
    <n v="114379"/>
    <s v="VT52"/>
    <n v="0"/>
    <n v="96"/>
    <x v="24"/>
    <x v="4"/>
    <x v="8"/>
    <x v="2"/>
    <s v="CENTRO ORIENTE"/>
    <s v="SANTANDER"/>
    <n v="0"/>
    <s v="TRANSITO"/>
    <x v="2"/>
  </r>
  <r>
    <n v="2110202"/>
    <s v="HUEVO XL X 30 CARTON VERDE CANASTA"/>
    <s v="UN"/>
    <n v="126720"/>
    <m/>
    <s v="S"/>
    <s v="IV82"/>
    <m/>
    <m/>
    <s v="HU"/>
    <s v="HUEVO COMERCIAL"/>
    <n v="394.25999930940048"/>
    <d v="2026-10-13T00:00:00"/>
    <m/>
    <s v="TAT BOGOTA - VT52"/>
    <n v="2110202"/>
    <s v="VT52"/>
    <n v="0"/>
    <n v="96"/>
    <x v="24"/>
    <x v="4"/>
    <x v="6"/>
    <x v="3"/>
    <s v="CENTRO ORIENTE"/>
    <s v="SANTANDER"/>
    <n v="0"/>
    <s v="TRANSITO"/>
    <x v="3"/>
  </r>
  <r>
    <n v="2110302"/>
    <s v="HUEVO L X 30 CARTON VERDE CANASTA"/>
    <s v="UN"/>
    <n v="69120"/>
    <n v="0"/>
    <s v="S"/>
    <s v="IV82"/>
    <n v="0"/>
    <n v="340"/>
    <s v="HU"/>
    <s v="HUEVO COMERCIAL"/>
    <n v="363.24"/>
    <d v="2026-10-10T00:00:00"/>
    <m/>
    <s v="TAT VILLAVICENCIO - INVENTARIO TRANSITO"/>
    <n v="2110302"/>
    <s v="VT55"/>
    <n v="0"/>
    <n v="96"/>
    <x v="25"/>
    <x v="4"/>
    <x v="8"/>
    <x v="3"/>
    <s v="CENTRO ORIENTE"/>
    <s v="SANTANDER"/>
    <n v="0"/>
    <s v="TRANSITO"/>
    <x v="3"/>
  </r>
  <r>
    <n v="2110302"/>
    <s v="HUEVO L X 30 CARTON VERDE CANASTA"/>
    <s v="UN"/>
    <n v="255360"/>
    <n v="0"/>
    <s v="S"/>
    <s v="IV82"/>
    <n v="0"/>
    <n v="450"/>
    <s v="HU"/>
    <s v="HUEVO COMERCIAL"/>
    <n v="363.24"/>
    <d v="2026-10-11T00:00:00"/>
    <m/>
    <s v="TAT PASTO - INVENTARIO TRANSITO"/>
    <n v="2110302"/>
    <s v="VT6"/>
    <n v="0"/>
    <n v="96"/>
    <x v="26"/>
    <x v="4"/>
    <x v="8"/>
    <x v="3"/>
    <s v="OCCIDENTE"/>
    <s v="CALOTO"/>
    <n v="0"/>
    <s v="TRANSITO"/>
    <x v="3"/>
  </r>
  <r>
    <n v="2152388"/>
    <s v="HUEVO L X 15 PAGUE 14 PET EN CANASTA."/>
    <s v="UN"/>
    <n v="5580"/>
    <n v="0"/>
    <s v="S"/>
    <s v="IV82"/>
    <n v="0"/>
    <n v="540"/>
    <s v="HU"/>
    <s v="HUEVO COMERCIAL"/>
    <n v="538.38"/>
    <d v="2026-10-11T00:00:00"/>
    <m/>
    <s v="TAT PASTO - INVENTARIO TRANSITO"/>
    <n v="2152388"/>
    <s v="VT6"/>
    <n v="0"/>
    <n v="96"/>
    <x v="26"/>
    <x v="4"/>
    <x v="8"/>
    <x v="2"/>
    <s v="OCCIDENTE"/>
    <s v="CALOTO"/>
    <n v="0"/>
    <s v="TRANSITO"/>
    <x v="3"/>
  </r>
  <r>
    <n v="13358"/>
    <s v="HUEVO AA ROJO X 288 CARTON GRIS CAJA-EN DOCENERA-SOL NACIENT"/>
    <s v="UN"/>
    <n v="73152"/>
    <m/>
    <s v="S"/>
    <s v="IV82"/>
    <m/>
    <m/>
    <s v="HU"/>
    <s v="HUEVO COMERCIAL"/>
    <n v="493.6"/>
    <d v="2026-10-12T00:00:00"/>
    <m/>
    <s v="CENTRO DE EMPAQUES BOGOTA -INVENTARIO TRANSITO"/>
    <n v="13358"/>
    <s v="VTBO"/>
    <n v="0"/>
    <n v="96"/>
    <x v="3"/>
    <x v="4"/>
    <x v="3"/>
    <x v="2"/>
    <s v="CENTRO DE EMPAQUES"/>
    <s v="CALOTO"/>
    <n v="0"/>
    <s v="TRANSITO"/>
    <x v="4"/>
  </r>
  <r>
    <n v="2010301"/>
    <s v="HUEVO AA X30 CARTON GRIS CANASTA."/>
    <s v="UN"/>
    <n v="57600"/>
    <m/>
    <s v="S"/>
    <s v="IV82"/>
    <m/>
    <m/>
    <s v="HU"/>
    <s v="HUEVO COMERCIAL"/>
    <n v="376.83"/>
    <d v="2026-10-12T00:00:00"/>
    <m/>
    <s v="CENTRO DE EMPAQUES BOGOTA -INVENTARIO TRANSITO"/>
    <n v="2010301"/>
    <s v="VTBO"/>
    <n v="0"/>
    <n v="96"/>
    <x v="3"/>
    <x v="4"/>
    <x v="3"/>
    <x v="0"/>
    <s v="CENTRO DE EMPAQUES"/>
    <s v="CALOTO"/>
    <n v="0"/>
    <s v="TRANSITO"/>
    <x v="4"/>
  </r>
  <r>
    <n v="2410401"/>
    <s v="HUEVO CE X 30 CARTON GRIS CANASTA"/>
    <s v="UN"/>
    <n v="704640"/>
    <m/>
    <s v="S"/>
    <s v="IV82"/>
    <m/>
    <m/>
    <s v="HU"/>
    <s v="HUEVO COMERCIAL"/>
    <n v="406.82799618539877"/>
    <d v="2026-10-12T00:00:00"/>
    <n v="0"/>
    <s v="CENTRO DE EMPAQUES BOGOTA -INVENTARIO TRANSITO"/>
    <n v="2410401"/>
    <s v="VTBO"/>
    <n v="0"/>
    <n v="96"/>
    <x v="3"/>
    <x v="4"/>
    <x v="4"/>
    <x v="0"/>
    <s v="CENTRO DE EMPAQUES"/>
    <s v="CALOTO"/>
    <n v="0"/>
    <s v="TRANSITO"/>
    <x v="4"/>
  </r>
  <r>
    <n v="13358"/>
    <s v="HUEVO AA ROJO X 288 CARTON GRIS CAJA-EN DOCENERA-SOL NACIENT"/>
    <s v="UN"/>
    <n v="66816"/>
    <m/>
    <s v="S"/>
    <s v="IV82"/>
    <m/>
    <m/>
    <s v="HU"/>
    <s v="HUEVO COMERCIAL"/>
    <n v="493.6"/>
    <d v="2026-10-13T00:00:00"/>
    <m/>
    <s v="BARRANQUILLA - INVENTARIO TRANSITO"/>
    <n v="13358"/>
    <s v="VTBQ"/>
    <n v="0"/>
    <n v="96"/>
    <x v="4"/>
    <x v="4"/>
    <x v="3"/>
    <x v="2"/>
    <s v="CENTRO DE EMPAQUES"/>
    <s v="SANTANDER"/>
    <n v="0"/>
    <s v="TRANSITO"/>
    <x v="4"/>
  </r>
  <r>
    <n v="112379"/>
    <s v="HUEVO L X 30 PET CAJA X 300"/>
    <s v="UN"/>
    <n v="300"/>
    <m/>
    <s v="S"/>
    <s v="IV82"/>
    <m/>
    <m/>
    <s v="HU"/>
    <s v="HUEVO COMERCIAL"/>
    <n v="538.38"/>
    <d v="2026-10-11T00:00:00"/>
    <m/>
    <s v="BARRANQUILLA - INVENTARIO TRANSITO"/>
    <n v="112379"/>
    <s v="VTBQ"/>
    <n v="0"/>
    <n v="96"/>
    <x v="4"/>
    <x v="4"/>
    <x v="8"/>
    <x v="2"/>
    <s v="CENTRO DE EMPAQUES"/>
    <s v="SANTANDER"/>
    <n v="0"/>
    <s v="TRANSITO"/>
    <x v="2"/>
  </r>
  <r>
    <n v="114268"/>
    <s v="HUEVO XL X 15 PET CAJA X 300 PV."/>
    <s v="UN"/>
    <n v="4200"/>
    <m/>
    <s v="S"/>
    <s v="IV82"/>
    <m/>
    <m/>
    <s v="HU"/>
    <s v="HUEVO COMERCIAL"/>
    <n v="717.66"/>
    <d v="2026-10-09T00:00:00"/>
    <m/>
    <s v="BARRANQUILLA - INVENTARIO TRANSITO"/>
    <n v="114268"/>
    <s v="VTBQ"/>
    <n v="0"/>
    <n v="96"/>
    <x v="4"/>
    <x v="4"/>
    <x v="6"/>
    <x v="2"/>
    <s v="CENTRO DE EMPAQUES"/>
    <s v="SANTANDER"/>
    <n v="0"/>
    <s v="TRANSITO"/>
    <x v="2"/>
  </r>
  <r>
    <n v="114357"/>
    <s v="HUEVO L X 12 PET CAJA X 120 PV."/>
    <s v="UN"/>
    <n v="3360"/>
    <m/>
    <s v="S"/>
    <s v="IV82"/>
    <m/>
    <m/>
    <s v="HU"/>
    <s v="HUEVO COMERCIAL"/>
    <n v="639.67999999999995"/>
    <d v="2026-10-09T00:00:00"/>
    <m/>
    <s v="BARRANQUILLA - INVENTARIO TRANSITO"/>
    <n v="114357"/>
    <s v="VTBQ"/>
    <n v="0"/>
    <n v="96"/>
    <x v="4"/>
    <x v="4"/>
    <x v="8"/>
    <x v="2"/>
    <s v="CENTRO DE EMPAQUES"/>
    <s v="SANTANDER"/>
    <n v="0"/>
    <s v="TRANSITO"/>
    <x v="2"/>
  </r>
  <r>
    <n v="114379"/>
    <s v="HUEVO L X 30 PET CAJA X 300 PV."/>
    <s v="UN"/>
    <n v="13200"/>
    <m/>
    <s v="S"/>
    <s v="IV82"/>
    <m/>
    <m/>
    <s v="HU"/>
    <s v="HUEVO COMERCIAL"/>
    <n v="570.95000000000005"/>
    <d v="2026-10-09T00:00:00"/>
    <m/>
    <s v="BARRANQUILLA - INVENTARIO TRANSITO"/>
    <n v="114379"/>
    <s v="VTBQ"/>
    <n v="0"/>
    <n v="96"/>
    <x v="4"/>
    <x v="4"/>
    <x v="8"/>
    <x v="2"/>
    <s v="CENTRO DE EMPAQUES"/>
    <s v="SANTANDER"/>
    <n v="0"/>
    <s v="TRANSITO"/>
    <x v="2"/>
  </r>
  <r>
    <n v="2010301"/>
    <s v="HUEVO AA X30 CARTON GRIS CANASTA."/>
    <s v="UN"/>
    <n v="105600"/>
    <m/>
    <s v="S"/>
    <s v="IV82"/>
    <m/>
    <m/>
    <s v="HU"/>
    <s v="HUEVO COMERCIAL"/>
    <n v="376.81277662987537"/>
    <d v="2026-10-12T00:00:00"/>
    <m/>
    <s v="BARRANQUILLA - INVENTARIO TRANSITO"/>
    <n v="2010301"/>
    <s v="VTBQ"/>
    <n v="0"/>
    <n v="96"/>
    <x v="4"/>
    <x v="4"/>
    <x v="3"/>
    <x v="0"/>
    <s v="CENTRO DE EMPAQUES"/>
    <s v="SANTANDER"/>
    <n v="0"/>
    <s v="TRANSITO"/>
    <x v="4"/>
  </r>
  <r>
    <n v="2010501"/>
    <s v="HUEVO B X30 CARTON GRIS CANASTA."/>
    <s v="UN"/>
    <n v="642500"/>
    <m/>
    <s v="S"/>
    <s v="IV82"/>
    <m/>
    <m/>
    <s v="HU"/>
    <s v="HUEVO COMERCIAL"/>
    <n v="319.64999997839158"/>
    <d v="2026-10-12T00:00:00"/>
    <m/>
    <s v="BARRANQUILLA - INVENTARIO TRANSITO"/>
    <n v="2010501"/>
    <s v="VTBQ"/>
    <n v="0"/>
    <n v="96"/>
    <x v="4"/>
    <x v="4"/>
    <x v="5"/>
    <x v="0"/>
    <s v="CENTRO DE EMPAQUES"/>
    <s v="SANTANDER"/>
    <n v="0"/>
    <s v="TRANSITO"/>
    <x v="4"/>
  </r>
  <r>
    <n v="2410401"/>
    <s v="HUEVO CE X 30 CARTON GRIS CANASTA"/>
    <s v="UN"/>
    <n v="136800"/>
    <m/>
    <s v="S"/>
    <s v="IV82"/>
    <m/>
    <m/>
    <s v="HU"/>
    <s v="HUEVO COMERCIAL"/>
    <n v="406.83"/>
    <d v="2026-10-12T00:00:00"/>
    <n v="0"/>
    <s v="BARRANQUILLA - INVENTARIO TRANSITO"/>
    <n v="2410401"/>
    <s v="VTBQ"/>
    <n v="0"/>
    <n v="96"/>
    <x v="4"/>
    <x v="4"/>
    <x v="4"/>
    <x v="0"/>
    <s v="CENTRO DE EMPAQUES"/>
    <s v="SANTANDER"/>
    <n v="0"/>
    <s v="TRANSITO"/>
    <x v="4"/>
  </r>
  <r>
    <n v="112357"/>
    <s v="HUEVO L X 12 PET CAJA X 120"/>
    <s v="UN"/>
    <n v="24"/>
    <m/>
    <s v="S"/>
    <s v="IV82"/>
    <m/>
    <m/>
    <s v="HU"/>
    <s v="HUEVO COMERCIAL"/>
    <n v="638.04999999999995"/>
    <d v="2026-10-12T00:00:00"/>
    <m/>
    <s v="CENTRO DE EMPAQUES CALI-INVENTARIO TRANSITO"/>
    <n v="112357"/>
    <s v="VTCA"/>
    <n v="0"/>
    <m/>
    <x v="5"/>
    <x v="4"/>
    <x v="8"/>
    <x v="2"/>
    <s v="OCCIDENTE"/>
    <s v="CALOTO"/>
    <n v="0"/>
    <s v="TRANSITO"/>
    <x v="2"/>
  </r>
  <r>
    <n v="13324"/>
    <s v="HUEVO AA X 30 BAND GRIS AMARRADO TAPA VERDE ALAT - ESTIBADO"/>
    <s v="UN"/>
    <n v="600"/>
    <m/>
    <s v="S"/>
    <s v="IV82"/>
    <m/>
    <m/>
    <s v="HU"/>
    <s v="HUEVO COMERCIAL"/>
    <n v="470.72"/>
    <d v="2026-10-12T00:00:00"/>
    <n v="0"/>
    <s v="BODEGA EVENTUALIDAD ALMACENAMIENTO- INVENTARIO TRA"/>
    <n v="13324"/>
    <s v="VTKIGT"/>
    <n v="0"/>
    <n v="96"/>
    <x v="27"/>
    <x v="4"/>
    <x v="3"/>
    <x v="2"/>
    <s v="-"/>
    <s v="SANTANDER"/>
    <n v="0"/>
    <s v="TRANSITO"/>
    <x v="4"/>
  </r>
  <r>
    <n v="13420"/>
    <s v="HUEVO A X 30 BAND GRIS AMARRADO SOL NACIENTE - ESTIBADO"/>
    <s v="UN"/>
    <n v="900"/>
    <m/>
    <s v="S"/>
    <s v="IV82"/>
    <m/>
    <m/>
    <s v="HU"/>
    <s v="HUEVO COMERCIAL"/>
    <n v="404.4127666666667"/>
    <d v="2026-10-12T00:00:00"/>
    <m/>
    <s v="BODEGA EVENTUALIDAD ALMACENAMIENTO- INVENTARIO TRA"/>
    <n v="13420"/>
    <s v="VTKIGT"/>
    <n v="0"/>
    <n v="96"/>
    <x v="27"/>
    <x v="4"/>
    <x v="4"/>
    <x v="2"/>
    <s v="-"/>
    <s v="SANTANDER"/>
    <n v="0"/>
    <s v="TRANSITO"/>
    <x v="4"/>
  </r>
  <r>
    <n v="112357"/>
    <s v="HUEVO L X 12 PET CAJA X 120"/>
    <s v="UN"/>
    <n v="36"/>
    <m/>
    <s v="S"/>
    <s v="IV82"/>
    <m/>
    <m/>
    <s v="HU"/>
    <s v="HUEVO COMERCIAL"/>
    <n v="638.04999999999995"/>
    <d v="2026-10-08T00:00:00"/>
    <m/>
    <s v="CENTRO DE EMPAQUES MEDELLIN -INVENTARIO TRANSITO"/>
    <n v="112357"/>
    <s v="VTME"/>
    <n v="0"/>
    <n v="96"/>
    <x v="28"/>
    <x v="4"/>
    <x v="8"/>
    <x v="2"/>
    <s v="CENTRO DE EMPAQUES"/>
    <s v="CALOTO"/>
    <n v="0"/>
    <s v="TRANSITO"/>
    <x v="2"/>
  </r>
  <r>
    <n v="2010301"/>
    <s v="HUEVO AA X30 CARTON GRIS CANASTA."/>
    <s v="UN"/>
    <n v="86400"/>
    <m/>
    <s v="S"/>
    <s v="IV82"/>
    <m/>
    <m/>
    <s v="HU"/>
    <s v="HUEVO COMERCIAL"/>
    <n v="376.82999874281609"/>
    <d v="2026-10-13T00:00:00"/>
    <m/>
    <s v="CENTRO DE EMPAQUES MEDELLIN -INVENTARIO TRANSITO"/>
    <n v="2010301"/>
    <s v="VTME"/>
    <n v="0"/>
    <n v="96"/>
    <x v="28"/>
    <x v="4"/>
    <x v="3"/>
    <x v="0"/>
    <s v="CENTRO DE EMPAQUES"/>
    <s v="CALOTO"/>
    <n v="0"/>
    <s v="TRANSITO"/>
    <x v="4"/>
  </r>
  <r>
    <n v="2410401"/>
    <s v="HUEVO CE X 30 CARTON GRIS CANASTA"/>
    <s v="UN"/>
    <n v="278400"/>
    <m/>
    <s v="S"/>
    <s v="IV82"/>
    <m/>
    <m/>
    <s v="HU"/>
    <s v="HUEVO COMERCIAL"/>
    <n v="406.83"/>
    <d v="2026-10-12T00:00:00"/>
    <n v="0"/>
    <s v="CENTRO DE EMPAQUES MEDELLIN -INVENTARIO TRANSITO"/>
    <n v="2410401"/>
    <s v="VTME"/>
    <n v="0"/>
    <n v="96"/>
    <x v="28"/>
    <x v="4"/>
    <x v="4"/>
    <x v="0"/>
    <s v="CENTRO DE EMPAQUES"/>
    <s v="CALOTO"/>
    <n v="0"/>
    <s v="TRANSITO"/>
    <x v="4"/>
  </r>
  <r>
    <n v="2010301"/>
    <s v="HUEVO AA X30 CARTON GRIS CANASTA."/>
    <s v="UN"/>
    <n v="84480"/>
    <m/>
    <s v="S"/>
    <s v="IV82"/>
    <m/>
    <m/>
    <s v="HU"/>
    <s v="HUEVO COMERCIAL"/>
    <n v="376.83"/>
    <d v="2026-10-11T00:00:00"/>
    <m/>
    <s v="CENTRO DE EMPAQUES MONTERIA-INVENTARIO TRANSITO"/>
    <n v="2010301"/>
    <s v="VTMO"/>
    <n v="0"/>
    <n v="96"/>
    <x v="29"/>
    <x v="4"/>
    <x v="3"/>
    <x v="0"/>
    <s v="COSTA"/>
    <s v="CALOTO"/>
    <n v="0"/>
    <s v="TRANSITO"/>
    <x v="4"/>
  </r>
  <r>
    <n v="2010501"/>
    <s v="HUEVO B X30 CARTON GRIS CANASTA."/>
    <s v="UN"/>
    <n v="248640"/>
    <m/>
    <s v="S"/>
    <s v="IV82"/>
    <m/>
    <m/>
    <s v="HU"/>
    <s v="HUEVO COMERCIAL"/>
    <n v="319.64999999999998"/>
    <d v="2026-10-11T00:00:00"/>
    <m/>
    <s v="CENTRO DE EMPAQUES MONTERIA-INVENTARIO TRANSITO"/>
    <n v="2010501"/>
    <s v="VTMO"/>
    <n v="0"/>
    <n v="96"/>
    <x v="29"/>
    <x v="4"/>
    <x v="5"/>
    <x v="0"/>
    <s v="COSTA"/>
    <s v="CALOTO"/>
    <n v="0"/>
    <s v="TRANSITO"/>
    <x v="4"/>
  </r>
  <r>
    <n v="2410401"/>
    <s v="HUEVO CE X 30 CARTON GRIS CANASTA"/>
    <s v="UN"/>
    <n v="115200"/>
    <m/>
    <s v="S"/>
    <s v="IV82"/>
    <m/>
    <m/>
    <s v="HU"/>
    <s v="HUEVO COMERCIAL"/>
    <n v="406.82997287541258"/>
    <d v="2026-10-13T00:00:00"/>
    <n v="0"/>
    <s v="CENTRO DE EMPAQUES MONTERIA-INVENTARIO TRANSITO"/>
    <n v="2410401"/>
    <s v="VTMO"/>
    <n v="0"/>
    <n v="96"/>
    <x v="29"/>
    <x v="4"/>
    <x v="4"/>
    <x v="0"/>
    <s v="COSTA"/>
    <s v="CALOTO"/>
    <n v="0"/>
    <s v="TRANSITO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laDinámica5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compact="0" compactData="0" multipleFieldFilters="0">
  <location ref="N11:Q26" firstHeaderRow="1" firstDataRow="2" firstDataCol="1" rowPageCount="1" colPageCount="1"/>
  <pivotFields count="20">
    <pivotField compact="0" outline="0" showAll="0"/>
    <pivotField compact="0" outline="0" showAll="0"/>
    <pivotField axis="axisPage" compact="0" outline="0" multipleItemSelectionAllowed="1" showAll="0">
      <items count="66">
        <item h="1" x="8"/>
        <item h="1" x="7"/>
        <item h="1" x="5"/>
        <item h="1" x="1"/>
        <item h="1" x="3"/>
        <item x="0"/>
        <item x="2"/>
        <item x="6"/>
        <item x="9"/>
        <item x="4"/>
        <item m="1" x="11"/>
        <item m="1" x="13"/>
        <item m="1" x="12"/>
        <item m="1" x="18"/>
        <item m="1" x="16"/>
        <item m="1" x="20"/>
        <item m="1" x="21"/>
        <item m="1" x="15"/>
        <item m="1" x="22"/>
        <item m="1" x="24"/>
        <item m="1" x="25"/>
        <item m="1" x="27"/>
        <item m="1" x="26"/>
        <item m="1" x="23"/>
        <item m="1" x="33"/>
        <item m="1" x="14"/>
        <item m="1" x="60"/>
        <item m="1" x="63"/>
        <item m="1" x="52"/>
        <item m="1" x="50"/>
        <item m="1" x="57"/>
        <item m="1" x="32"/>
        <item m="1" x="31"/>
        <item m="1" x="59"/>
        <item m="1" x="61"/>
        <item m="1" x="19"/>
        <item m="1" x="64"/>
        <item m="1" x="53"/>
        <item m="1" x="48"/>
        <item h="1" m="1" x="51"/>
        <item h="1" m="1" x="28"/>
        <item h="1" m="1" x="62"/>
        <item h="1" m="1" x="34"/>
        <item h="1" m="1" x="54"/>
        <item h="1" m="1" x="46"/>
        <item h="1" m="1" x="40"/>
        <item h="1" m="1" x="56"/>
        <item h="1" m="1" x="43"/>
        <item h="1" m="1" x="58"/>
        <item h="1" m="1" x="47"/>
        <item h="1" m="1" x="49"/>
        <item h="1" m="1" x="55"/>
        <item h="1" m="1" x="45"/>
        <item h="1" m="1" x="44"/>
        <item h="1" m="1" x="36"/>
        <item h="1" m="1" x="42"/>
        <item h="1" m="1" x="41"/>
        <item h="1" m="1" x="39"/>
        <item h="1" m="1" x="37"/>
        <item h="1" m="1" x="38"/>
        <item h="1" m="1" x="35"/>
        <item h="1" m="1" x="30"/>
        <item h="1" m="1" x="29"/>
        <item h="1" x="10"/>
        <item h="1" m="1" x="17"/>
        <item t="default"/>
      </items>
    </pivotField>
    <pivotField compact="0" outline="0" showAll="0"/>
    <pivotField dataField="1" compact="0" outline="0" showAll="0"/>
    <pivotField compact="0" outline="0" showAll="0" defaultSubtotal="0">
      <items count="64">
        <item m="1" x="63"/>
        <item x="62"/>
        <item x="1"/>
        <item x="4"/>
        <item x="5"/>
        <item x="6"/>
        <item x="7"/>
        <item x="24"/>
        <item x="22"/>
        <item x="0"/>
        <item x="2"/>
        <item x="9"/>
        <item x="10"/>
        <item x="3"/>
        <item x="12"/>
        <item x="13"/>
        <item x="14"/>
        <item x="16"/>
        <item x="19"/>
        <item x="20"/>
        <item x="23"/>
        <item x="25"/>
        <item x="15"/>
        <item x="31"/>
        <item x="11"/>
        <item x="32"/>
        <item x="35"/>
        <item x="36"/>
        <item x="38"/>
        <item x="39"/>
        <item x="40"/>
        <item x="41"/>
        <item x="42"/>
        <item x="43"/>
        <item x="48"/>
        <item x="45"/>
        <item x="47"/>
        <item x="46"/>
        <item x="49"/>
        <item x="50"/>
        <item x="51"/>
        <item x="53"/>
        <item x="58"/>
        <item x="56"/>
        <item x="44"/>
        <item x="17"/>
        <item x="33"/>
        <item x="34"/>
        <item x="57"/>
        <item x="26"/>
        <item x="27"/>
        <item x="28"/>
        <item x="30"/>
        <item x="18"/>
        <item x="55"/>
        <item x="52"/>
        <item x="54"/>
        <item x="8"/>
        <item x="21"/>
        <item x="29"/>
        <item x="37"/>
        <item x="59"/>
        <item x="60"/>
        <item x="61"/>
      </items>
    </pivotField>
    <pivotField axis="axisRow" compact="0" outline="0" showAll="0" defaultSubtotal="0">
      <items count="74">
        <item h="1" x="11"/>
        <item h="1" m="1" x="65"/>
        <item h="1" m="1" x="51"/>
        <item h="1" m="1" x="73"/>
        <item sd="0" m="1" x="64"/>
        <item h="1" x="13"/>
        <item sd="0" x="0"/>
        <item sd="0" x="1"/>
        <item sd="0" m="1" x="67"/>
        <item sd="0" x="16"/>
        <item sd="0" x="4"/>
        <item sd="0" x="21"/>
        <item sd="0" m="1" x="32"/>
        <item sd="0" x="6"/>
        <item sd="0" m="1" x="30"/>
        <item sd="0" x="19"/>
        <item sd="0" m="1" x="70"/>
        <item sd="0" m="1" x="68"/>
        <item sd="0" m="1" x="60"/>
        <item sd="0" x="9"/>
        <item sd="0" x="22"/>
        <item h="1" x="24"/>
        <item h="1" x="12"/>
        <item h="1" x="10"/>
        <item h="1" x="20"/>
        <item x="3"/>
        <item m="1" x="63"/>
        <item x="5"/>
        <item x="7"/>
        <item x="23"/>
        <item h="1" m="1" x="28"/>
        <item m="1" x="39"/>
        <item m="1" x="33"/>
        <item m="1" x="66"/>
        <item m="1" x="35"/>
        <item m="1" x="52"/>
        <item m="1" x="72"/>
        <item m="1" x="55"/>
        <item m="1" x="34"/>
        <item m="1" x="43"/>
        <item m="1" x="31"/>
        <item m="1" x="38"/>
        <item m="1" x="37"/>
        <item m="1" x="44"/>
        <item m="1" x="62"/>
        <item m="1" x="47"/>
        <item m="1" x="49"/>
        <item m="1" x="59"/>
        <item m="1" x="71"/>
        <item x="8"/>
        <item h="1" m="1" x="53"/>
        <item h="1" m="1" x="27"/>
        <item h="1" m="1" x="50"/>
        <item h="1" m="1" x="54"/>
        <item h="1" m="1" x="56"/>
        <item h="1" m="1" x="57"/>
        <item h="1" m="1" x="48"/>
        <item h="1" m="1" x="61"/>
        <item h="1" m="1" x="41"/>
        <item h="1" m="1" x="45"/>
        <item h="1" m="1" x="36"/>
        <item h="1" m="1" x="69"/>
        <item h="1" m="1" x="40"/>
        <item h="1" x="14"/>
        <item h="1" m="1" x="25"/>
        <item h="1" m="1" x="58"/>
        <item h="1" m="1" x="42"/>
        <item h="1" m="1" x="29"/>
        <item h="1" x="2"/>
        <item h="1" m="1" x="26"/>
        <item h="1" m="1" x="46"/>
        <item h="1" x="18"/>
        <item h="1" x="17"/>
        <item h="1" x="15"/>
      </items>
    </pivotField>
    <pivotField axis="axisCol" compact="0" outline="0" showAll="0">
      <items count="8">
        <item m="1" x="6"/>
        <item x="5"/>
        <item x="1"/>
        <item x="2"/>
        <item x="0"/>
        <item x="3"/>
        <item x="4"/>
        <item t="default"/>
      </items>
    </pivotField>
    <pivotField compact="0" outline="0" showAll="0">
      <items count="13">
        <item m="1" x="11"/>
        <item x="5"/>
        <item x="4"/>
        <item x="9"/>
        <item x="6"/>
        <item x="7"/>
        <item x="0"/>
        <item x="2"/>
        <item x="8"/>
        <item x="1"/>
        <item x="3"/>
        <item x="1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6"/>
  </rowFields>
  <rowItems count="14">
    <i>
      <x v="6"/>
    </i>
    <i>
      <x v="7"/>
    </i>
    <i>
      <x v="9"/>
    </i>
    <i>
      <x v="10"/>
    </i>
    <i>
      <x v="11"/>
    </i>
    <i>
      <x v="13"/>
    </i>
    <i>
      <x v="15"/>
    </i>
    <i>
      <x v="19"/>
    </i>
    <i>
      <x v="20"/>
    </i>
    <i>
      <x v="25"/>
    </i>
    <i>
      <x v="27"/>
    </i>
    <i>
      <x v="28"/>
    </i>
    <i>
      <x v="49"/>
    </i>
    <i t="grand">
      <x/>
    </i>
  </rowItems>
  <colFields count="1">
    <field x="7"/>
  </colFields>
  <colItems count="3">
    <i>
      <x v="3"/>
    </i>
    <i>
      <x v="4"/>
    </i>
    <i t="grand">
      <x/>
    </i>
  </colItems>
  <pageFields count="1">
    <pageField fld="2" hier="-1"/>
  </pageFields>
  <dataFields count="1">
    <dataField name="Suma de CANTIDAD" fld="4" baseField="0" baseItem="0" numFmtId="164"/>
  </dataFields>
  <formats count="202">
    <format dxfId="371">
      <pivotArea dataOnly="0" labelOnly="1" grandCol="1" outline="0" fieldPosition="0"/>
    </format>
    <format dxfId="370">
      <pivotArea outline="0" fieldPosition="0">
        <references count="1">
          <reference field="6" count="0" selected="0"/>
        </references>
      </pivotArea>
    </format>
    <format dxfId="369">
      <pivotArea dataOnly="0" labelOnly="1" outline="0" offset="A256" fieldPosition="0">
        <references count="1">
          <reference field="6" count="1">
            <x v="6"/>
          </reference>
        </references>
      </pivotArea>
    </format>
    <format dxfId="368">
      <pivotArea dataOnly="0" labelOnly="1" outline="0" offset="A256" fieldPosition="0">
        <references count="1">
          <reference field="6" count="1">
            <x v="7"/>
          </reference>
        </references>
      </pivotArea>
    </format>
    <format dxfId="367">
      <pivotArea dataOnly="0" labelOnly="1" outline="0" offset="A256" fieldPosition="0">
        <references count="1">
          <reference field="6" count="1">
            <x v="8"/>
          </reference>
        </references>
      </pivotArea>
    </format>
    <format dxfId="366">
      <pivotArea dataOnly="0" labelOnly="1" outline="0" offset="A256" fieldPosition="0">
        <references count="1">
          <reference field="6" count="1">
            <x v="9"/>
          </reference>
        </references>
      </pivotArea>
    </format>
    <format dxfId="365">
      <pivotArea dataOnly="0" labelOnly="1" outline="0" offset="A256" fieldPosition="0">
        <references count="1">
          <reference field="6" count="1">
            <x v="10"/>
          </reference>
        </references>
      </pivotArea>
    </format>
    <format dxfId="364">
      <pivotArea dataOnly="0" labelOnly="1" outline="0" offset="A256" fieldPosition="0">
        <references count="1">
          <reference field="6" count="1">
            <x v="11"/>
          </reference>
        </references>
      </pivotArea>
    </format>
    <format dxfId="363">
      <pivotArea dataOnly="0" labelOnly="1" outline="0" offset="A256" fieldPosition="0">
        <references count="1">
          <reference field="6" count="1">
            <x v="12"/>
          </reference>
        </references>
      </pivotArea>
    </format>
    <format dxfId="362">
      <pivotArea dataOnly="0" labelOnly="1" outline="0" offset="A256" fieldPosition="0">
        <references count="1">
          <reference field="6" count="1">
            <x v="13"/>
          </reference>
        </references>
      </pivotArea>
    </format>
    <format dxfId="361">
      <pivotArea dataOnly="0" labelOnly="1" outline="0" offset="A256" fieldPosition="0">
        <references count="1">
          <reference field="6" count="1">
            <x v="14"/>
          </reference>
        </references>
      </pivotArea>
    </format>
    <format dxfId="360">
      <pivotArea dataOnly="0" labelOnly="1" outline="0" offset="A256" fieldPosition="0">
        <references count="1">
          <reference field="6" count="1">
            <x v="15"/>
          </reference>
        </references>
      </pivotArea>
    </format>
    <format dxfId="359">
      <pivotArea dataOnly="0" labelOnly="1" outline="0" offset="A256" fieldPosition="0">
        <references count="1">
          <reference field="6" count="1">
            <x v="16"/>
          </reference>
        </references>
      </pivotArea>
    </format>
    <format dxfId="358">
      <pivotArea dataOnly="0" labelOnly="1" outline="0" offset="A256" fieldPosition="0">
        <references count="1">
          <reference field="6" count="1">
            <x v="17"/>
          </reference>
        </references>
      </pivotArea>
    </format>
    <format dxfId="357">
      <pivotArea dataOnly="0" labelOnly="1" outline="0" offset="A256" fieldPosition="0">
        <references count="1">
          <reference field="6" count="1">
            <x v="18"/>
          </reference>
        </references>
      </pivotArea>
    </format>
    <format dxfId="356">
      <pivotArea dataOnly="0" labelOnly="1" outline="0" offset="A256" fieldPosition="0">
        <references count="1">
          <reference field="6" count="1">
            <x v="19"/>
          </reference>
        </references>
      </pivotArea>
    </format>
    <format dxfId="355">
      <pivotArea dataOnly="0" labelOnly="1" outline="0" offset="A256" fieldPosition="0">
        <references count="1">
          <reference field="6" count="1">
            <x v="20"/>
          </reference>
        </references>
      </pivotArea>
    </format>
    <format dxfId="354">
      <pivotArea dataOnly="0" labelOnly="1" outline="0" fieldPosition="0">
        <references count="1">
          <reference field="6" count="1">
            <x v="6"/>
          </reference>
        </references>
      </pivotArea>
    </format>
    <format dxfId="353">
      <pivotArea dataOnly="0" labelOnly="1" outline="0" fieldPosition="0">
        <references count="1">
          <reference field="6" count="1">
            <x v="7"/>
          </reference>
        </references>
      </pivotArea>
    </format>
    <format dxfId="352">
      <pivotArea dataOnly="0" labelOnly="1" outline="0" fieldPosition="0">
        <references count="1">
          <reference field="6" count="1">
            <x v="8"/>
          </reference>
        </references>
      </pivotArea>
    </format>
    <format dxfId="351">
      <pivotArea dataOnly="0" labelOnly="1" outline="0" fieldPosition="0">
        <references count="1">
          <reference field="6" count="1">
            <x v="9"/>
          </reference>
        </references>
      </pivotArea>
    </format>
    <format dxfId="350">
      <pivotArea dataOnly="0" labelOnly="1" outline="0" fieldPosition="0">
        <references count="1">
          <reference field="6" count="1">
            <x v="10"/>
          </reference>
        </references>
      </pivotArea>
    </format>
    <format dxfId="349">
      <pivotArea dataOnly="0" labelOnly="1" outline="0" fieldPosition="0">
        <references count="1">
          <reference field="6" count="1">
            <x v="11"/>
          </reference>
        </references>
      </pivotArea>
    </format>
    <format dxfId="348">
      <pivotArea dataOnly="0" labelOnly="1" outline="0" fieldPosition="0">
        <references count="1">
          <reference field="6" count="1">
            <x v="12"/>
          </reference>
        </references>
      </pivotArea>
    </format>
    <format dxfId="347">
      <pivotArea dataOnly="0" labelOnly="1" outline="0" fieldPosition="0">
        <references count="1">
          <reference field="6" count="1">
            <x v="13"/>
          </reference>
        </references>
      </pivotArea>
    </format>
    <format dxfId="346">
      <pivotArea dataOnly="0" labelOnly="1" outline="0" fieldPosition="0">
        <references count="1">
          <reference field="6" count="1">
            <x v="14"/>
          </reference>
        </references>
      </pivotArea>
    </format>
    <format dxfId="345">
      <pivotArea dataOnly="0" labelOnly="1" outline="0" fieldPosition="0">
        <references count="1">
          <reference field="6" count="1">
            <x v="15"/>
          </reference>
        </references>
      </pivotArea>
    </format>
    <format dxfId="344">
      <pivotArea dataOnly="0" labelOnly="1" outline="0" fieldPosition="0">
        <references count="1">
          <reference field="6" count="1">
            <x v="16"/>
          </reference>
        </references>
      </pivotArea>
    </format>
    <format dxfId="343">
      <pivotArea dataOnly="0" labelOnly="1" outline="0" fieldPosition="0">
        <references count="1">
          <reference field="6" count="1">
            <x v="17"/>
          </reference>
        </references>
      </pivotArea>
    </format>
    <format dxfId="342">
      <pivotArea dataOnly="0" labelOnly="1" outline="0" fieldPosition="0">
        <references count="1">
          <reference field="6" count="1">
            <x v="18"/>
          </reference>
        </references>
      </pivotArea>
    </format>
    <format dxfId="341">
      <pivotArea dataOnly="0" labelOnly="1" outline="0" fieldPosition="0">
        <references count="1">
          <reference field="6" count="1">
            <x v="19"/>
          </reference>
        </references>
      </pivotArea>
    </format>
    <format dxfId="340">
      <pivotArea dataOnly="0" labelOnly="1" outline="0" fieldPosition="0">
        <references count="1">
          <reference field="6" count="1">
            <x v="20"/>
          </reference>
        </references>
      </pivotArea>
    </format>
    <format dxfId="339">
      <pivotArea dataOnly="0" labelOnly="1" outline="0" fieldPosition="0">
        <references count="1">
          <reference field="6" count="1">
            <x v="6"/>
          </reference>
        </references>
      </pivotArea>
    </format>
    <format dxfId="338">
      <pivotArea dataOnly="0" labelOnly="1" outline="0" fieldPosition="0">
        <references count="1">
          <reference field="6" count="1">
            <x v="7"/>
          </reference>
        </references>
      </pivotArea>
    </format>
    <format dxfId="337">
      <pivotArea dataOnly="0" labelOnly="1" outline="0" fieldPosition="0">
        <references count="1">
          <reference field="6" count="1">
            <x v="8"/>
          </reference>
        </references>
      </pivotArea>
    </format>
    <format dxfId="336">
      <pivotArea dataOnly="0" labelOnly="1" outline="0" fieldPosition="0">
        <references count="1">
          <reference field="6" count="1">
            <x v="9"/>
          </reference>
        </references>
      </pivotArea>
    </format>
    <format dxfId="335">
      <pivotArea dataOnly="0" labelOnly="1" outline="0" fieldPosition="0">
        <references count="1">
          <reference field="6" count="1">
            <x v="10"/>
          </reference>
        </references>
      </pivotArea>
    </format>
    <format dxfId="334">
      <pivotArea dataOnly="0" labelOnly="1" outline="0" fieldPosition="0">
        <references count="1">
          <reference field="6" count="1">
            <x v="11"/>
          </reference>
        </references>
      </pivotArea>
    </format>
    <format dxfId="333">
      <pivotArea dataOnly="0" labelOnly="1" outline="0" fieldPosition="0">
        <references count="1">
          <reference field="6" count="1">
            <x v="12"/>
          </reference>
        </references>
      </pivotArea>
    </format>
    <format dxfId="332">
      <pivotArea dataOnly="0" labelOnly="1" outline="0" fieldPosition="0">
        <references count="1">
          <reference field="6" count="1">
            <x v="13"/>
          </reference>
        </references>
      </pivotArea>
    </format>
    <format dxfId="331">
      <pivotArea dataOnly="0" labelOnly="1" outline="0" fieldPosition="0">
        <references count="1">
          <reference field="6" count="1">
            <x v="14"/>
          </reference>
        </references>
      </pivotArea>
    </format>
    <format dxfId="330">
      <pivotArea dataOnly="0" labelOnly="1" outline="0" fieldPosition="0">
        <references count="1">
          <reference field="6" count="1">
            <x v="15"/>
          </reference>
        </references>
      </pivotArea>
    </format>
    <format dxfId="329">
      <pivotArea dataOnly="0" labelOnly="1" outline="0" fieldPosition="0">
        <references count="1">
          <reference field="6" count="1">
            <x v="16"/>
          </reference>
        </references>
      </pivotArea>
    </format>
    <format dxfId="328">
      <pivotArea dataOnly="0" labelOnly="1" outline="0" fieldPosition="0">
        <references count="1">
          <reference field="6" count="1">
            <x v="17"/>
          </reference>
        </references>
      </pivotArea>
    </format>
    <format dxfId="327">
      <pivotArea dataOnly="0" labelOnly="1" outline="0" fieldPosition="0">
        <references count="1">
          <reference field="6" count="1">
            <x v="18"/>
          </reference>
        </references>
      </pivotArea>
    </format>
    <format dxfId="326">
      <pivotArea dataOnly="0" labelOnly="1" outline="0" fieldPosition="0">
        <references count="1">
          <reference field="6" count="1">
            <x v="19"/>
          </reference>
        </references>
      </pivotArea>
    </format>
    <format dxfId="325">
      <pivotArea dataOnly="0" labelOnly="1" outline="0" fieldPosition="0">
        <references count="1">
          <reference field="6" count="1">
            <x v="20"/>
          </reference>
        </references>
      </pivotArea>
    </format>
    <format dxfId="324">
      <pivotArea dataOnly="0" labelOnly="1" outline="0" fieldPosition="0">
        <references count="1">
          <reference field="6" count="1">
            <x v="6"/>
          </reference>
        </references>
      </pivotArea>
    </format>
    <format dxfId="323">
      <pivotArea dataOnly="0" labelOnly="1" outline="0" fieldPosition="0">
        <references count="1">
          <reference field="6" count="1">
            <x v="7"/>
          </reference>
        </references>
      </pivotArea>
    </format>
    <format dxfId="322">
      <pivotArea dataOnly="0" labelOnly="1" outline="0" fieldPosition="0">
        <references count="1">
          <reference field="6" count="1">
            <x v="8"/>
          </reference>
        </references>
      </pivotArea>
    </format>
    <format dxfId="321">
      <pivotArea dataOnly="0" labelOnly="1" outline="0" fieldPosition="0">
        <references count="1">
          <reference field="6" count="1">
            <x v="9"/>
          </reference>
        </references>
      </pivotArea>
    </format>
    <format dxfId="320">
      <pivotArea dataOnly="0" labelOnly="1" outline="0" fieldPosition="0">
        <references count="1">
          <reference field="6" count="1">
            <x v="10"/>
          </reference>
        </references>
      </pivotArea>
    </format>
    <format dxfId="319">
      <pivotArea dataOnly="0" labelOnly="1" outline="0" fieldPosition="0">
        <references count="1">
          <reference field="6" count="1">
            <x v="11"/>
          </reference>
        </references>
      </pivotArea>
    </format>
    <format dxfId="318">
      <pivotArea dataOnly="0" labelOnly="1" outline="0" fieldPosition="0">
        <references count="1">
          <reference field="6" count="1">
            <x v="12"/>
          </reference>
        </references>
      </pivotArea>
    </format>
    <format dxfId="317">
      <pivotArea dataOnly="0" labelOnly="1" outline="0" fieldPosition="0">
        <references count="1">
          <reference field="6" count="1">
            <x v="13"/>
          </reference>
        </references>
      </pivotArea>
    </format>
    <format dxfId="316">
      <pivotArea dataOnly="0" labelOnly="1" outline="0" fieldPosition="0">
        <references count="1">
          <reference field="6" count="1">
            <x v="14"/>
          </reference>
        </references>
      </pivotArea>
    </format>
    <format dxfId="315">
      <pivotArea dataOnly="0" labelOnly="1" outline="0" fieldPosition="0">
        <references count="1">
          <reference field="6" count="1">
            <x v="15"/>
          </reference>
        </references>
      </pivotArea>
    </format>
    <format dxfId="314">
      <pivotArea dataOnly="0" labelOnly="1" outline="0" fieldPosition="0">
        <references count="1">
          <reference field="6" count="1">
            <x v="16"/>
          </reference>
        </references>
      </pivotArea>
    </format>
    <format dxfId="313">
      <pivotArea dataOnly="0" labelOnly="1" outline="0" fieldPosition="0">
        <references count="1">
          <reference field="6" count="1">
            <x v="17"/>
          </reference>
        </references>
      </pivotArea>
    </format>
    <format dxfId="312">
      <pivotArea dataOnly="0" labelOnly="1" outline="0" fieldPosition="0">
        <references count="1">
          <reference field="6" count="1">
            <x v="18"/>
          </reference>
        </references>
      </pivotArea>
    </format>
    <format dxfId="311">
      <pivotArea dataOnly="0" labelOnly="1" outline="0" fieldPosition="0">
        <references count="1">
          <reference field="6" count="1">
            <x v="19"/>
          </reference>
        </references>
      </pivotArea>
    </format>
    <format dxfId="310">
      <pivotArea dataOnly="0" labelOnly="1" outline="0" fieldPosition="0">
        <references count="1">
          <reference field="6" count="1">
            <x v="20"/>
          </reference>
        </references>
      </pivotArea>
    </format>
    <format dxfId="309">
      <pivotArea type="origin" dataOnly="0" labelOnly="1" outline="0" fieldPosition="0"/>
    </format>
    <format dxfId="308">
      <pivotArea field="7" type="button" dataOnly="0" labelOnly="1" outline="0" axis="axisCol" fieldPosition="0"/>
    </format>
    <format dxfId="307">
      <pivotArea type="topRight" dataOnly="0" labelOnly="1" outline="0" fieldPosition="0"/>
    </format>
    <format dxfId="306">
      <pivotArea field="6" type="button" dataOnly="0" labelOnly="1" outline="0" axis="axisRow" fieldPosition="0"/>
    </format>
    <format dxfId="305">
      <pivotArea field="5" type="button" dataOnly="0" labelOnly="1" outline="0"/>
    </format>
    <format dxfId="304">
      <pivotArea field="2" type="button" dataOnly="0" labelOnly="1" outline="0" axis="axisPage" fieldPosition="0"/>
    </format>
    <format dxfId="303">
      <pivotArea dataOnly="0" labelOnly="1" grandCol="1" outline="0" fieldPosition="0"/>
    </format>
    <format dxfId="302">
      <pivotArea type="origin" dataOnly="0" labelOnly="1" outline="0" fieldPosition="0"/>
    </format>
    <format dxfId="301">
      <pivotArea field="7" type="button" dataOnly="0" labelOnly="1" outline="0" axis="axisCol" fieldPosition="0"/>
    </format>
    <format dxfId="300">
      <pivotArea type="topRight" dataOnly="0" labelOnly="1" outline="0" fieldPosition="0"/>
    </format>
    <format dxfId="299">
      <pivotArea field="6" type="button" dataOnly="0" labelOnly="1" outline="0" axis="axisRow" fieldPosition="0"/>
    </format>
    <format dxfId="298">
      <pivotArea field="5" type="button" dataOnly="0" labelOnly="1" outline="0"/>
    </format>
    <format dxfId="297">
      <pivotArea field="2" type="button" dataOnly="0" labelOnly="1" outline="0" axis="axisPage" fieldPosition="0"/>
    </format>
    <format dxfId="296">
      <pivotArea dataOnly="0" labelOnly="1" grandCol="1" outline="0" fieldPosition="0"/>
    </format>
    <format dxfId="295">
      <pivotArea type="origin" dataOnly="0" labelOnly="1" outline="0" fieldPosition="0"/>
    </format>
    <format dxfId="294">
      <pivotArea field="7" type="button" dataOnly="0" labelOnly="1" outline="0" axis="axisCol" fieldPosition="0"/>
    </format>
    <format dxfId="293">
      <pivotArea type="topRight" dataOnly="0" labelOnly="1" outline="0" fieldPosition="0"/>
    </format>
    <format dxfId="292">
      <pivotArea field="6" type="button" dataOnly="0" labelOnly="1" outline="0" axis="axisRow" fieldPosition="0"/>
    </format>
    <format dxfId="291">
      <pivotArea field="5" type="button" dataOnly="0" labelOnly="1" outline="0"/>
    </format>
    <format dxfId="290">
      <pivotArea field="2" type="button" dataOnly="0" labelOnly="1" outline="0" axis="axisPage" fieldPosition="0"/>
    </format>
    <format dxfId="289">
      <pivotArea dataOnly="0" labelOnly="1" grandCol="1" outline="0" fieldPosition="0"/>
    </format>
    <format dxfId="288">
      <pivotArea grandRow="1" outline="0" collapsedLevelsAreSubtotals="1" fieldPosition="0"/>
    </format>
    <format dxfId="287">
      <pivotArea dataOnly="0" labelOnly="1" grandRow="1" outline="0" fieldPosition="0"/>
    </format>
    <format dxfId="286">
      <pivotArea grandRow="1" outline="0" collapsedLevelsAreSubtotals="1" fieldPosition="0"/>
    </format>
    <format dxfId="285">
      <pivotArea dataOnly="0" labelOnly="1" grandRow="1" outline="0" fieldPosition="0"/>
    </format>
    <format dxfId="284">
      <pivotArea type="origin" dataOnly="0" labelOnly="1" outline="0" fieldPosition="0"/>
    </format>
    <format dxfId="283">
      <pivotArea field="7" type="button" dataOnly="0" labelOnly="1" outline="0" axis="axisCol" fieldPosition="0"/>
    </format>
    <format dxfId="282">
      <pivotArea type="topRight" dataOnly="0" labelOnly="1" outline="0" fieldPosition="0"/>
    </format>
    <format dxfId="281">
      <pivotArea field="6" type="button" dataOnly="0" labelOnly="1" outline="0" axis="axisRow" fieldPosition="0"/>
    </format>
    <format dxfId="280">
      <pivotArea field="5" type="button" dataOnly="0" labelOnly="1" outline="0"/>
    </format>
    <format dxfId="279">
      <pivotArea field="2" type="button" dataOnly="0" labelOnly="1" outline="0" axis="axisPage" fieldPosition="0"/>
    </format>
    <format dxfId="278">
      <pivotArea dataOnly="0" labelOnly="1" grandCol="1" outline="0" fieldPosition="0"/>
    </format>
    <format dxfId="277">
      <pivotArea dataOnly="0" labelOnly="1" outline="0" offset="A256" fieldPosition="0">
        <references count="1">
          <reference field="6" count="1">
            <x v="6"/>
          </reference>
        </references>
      </pivotArea>
    </format>
    <format dxfId="276">
      <pivotArea dataOnly="0" labelOnly="1" outline="0" offset="A256" fieldPosition="0">
        <references count="1">
          <reference field="6" count="1">
            <x v="7"/>
          </reference>
        </references>
      </pivotArea>
    </format>
    <format dxfId="275">
      <pivotArea dataOnly="0" labelOnly="1" outline="0" offset="A256" fieldPosition="0">
        <references count="1">
          <reference field="6" count="1">
            <x v="8"/>
          </reference>
        </references>
      </pivotArea>
    </format>
    <format dxfId="274">
      <pivotArea dataOnly="0" labelOnly="1" outline="0" offset="A256" fieldPosition="0">
        <references count="1">
          <reference field="6" count="1">
            <x v="9"/>
          </reference>
        </references>
      </pivotArea>
    </format>
    <format dxfId="273">
      <pivotArea dataOnly="0" labelOnly="1" outline="0" offset="A256" fieldPosition="0">
        <references count="1">
          <reference field="6" count="1">
            <x v="10"/>
          </reference>
        </references>
      </pivotArea>
    </format>
    <format dxfId="272">
      <pivotArea dataOnly="0" labelOnly="1" outline="0" offset="A256" fieldPosition="0">
        <references count="1">
          <reference field="6" count="1">
            <x v="11"/>
          </reference>
        </references>
      </pivotArea>
    </format>
    <format dxfId="271">
      <pivotArea dataOnly="0" labelOnly="1" outline="0" offset="A256" fieldPosition="0">
        <references count="1">
          <reference field="6" count="1">
            <x v="12"/>
          </reference>
        </references>
      </pivotArea>
    </format>
    <format dxfId="270">
      <pivotArea dataOnly="0" labelOnly="1" outline="0" offset="A256" fieldPosition="0">
        <references count="1">
          <reference field="6" count="1">
            <x v="13"/>
          </reference>
        </references>
      </pivotArea>
    </format>
    <format dxfId="269">
      <pivotArea dataOnly="0" labelOnly="1" outline="0" offset="A256" fieldPosition="0">
        <references count="1">
          <reference field="6" count="1">
            <x v="15"/>
          </reference>
        </references>
      </pivotArea>
    </format>
    <format dxfId="268">
      <pivotArea dataOnly="0" labelOnly="1" outline="0" offset="A256" fieldPosition="0">
        <references count="1">
          <reference field="6" count="1">
            <x v="16"/>
          </reference>
        </references>
      </pivotArea>
    </format>
    <format dxfId="267">
      <pivotArea dataOnly="0" labelOnly="1" outline="0" offset="A256" fieldPosition="0">
        <references count="1">
          <reference field="6" count="1">
            <x v="17"/>
          </reference>
        </references>
      </pivotArea>
    </format>
    <format dxfId="266">
      <pivotArea dataOnly="0" labelOnly="1" outline="0" offset="A256" fieldPosition="0">
        <references count="1">
          <reference field="6" count="1">
            <x v="19"/>
          </reference>
        </references>
      </pivotArea>
    </format>
    <format dxfId="265">
      <pivotArea dataOnly="0" labelOnly="1" outline="0" offset="A256" fieldPosition="0">
        <references count="1">
          <reference field="6" count="1">
            <x v="20"/>
          </reference>
        </references>
      </pivotArea>
    </format>
    <format dxfId="264">
      <pivotArea dataOnly="0" labelOnly="1" grandRow="1" outline="0" offset="A256" fieldPosition="0"/>
    </format>
    <format dxfId="263">
      <pivotArea grandRow="1" outline="0" collapsedLevelsAreSubtotals="1" fieldPosition="0"/>
    </format>
    <format dxfId="262">
      <pivotArea dataOnly="0" labelOnly="1" grandRow="1" outline="0" offset="B256:IV256" fieldPosition="0"/>
    </format>
    <format dxfId="261">
      <pivotArea type="origin" dataOnly="0" labelOnly="1" outline="0" fieldPosition="0"/>
    </format>
    <format dxfId="260">
      <pivotArea field="7" type="button" dataOnly="0" labelOnly="1" outline="0" axis="axisCol" fieldPosition="0"/>
    </format>
    <format dxfId="259">
      <pivotArea type="topRight" dataOnly="0" labelOnly="1" outline="0" fieldPosition="0"/>
    </format>
    <format dxfId="258">
      <pivotArea field="6" type="button" dataOnly="0" labelOnly="1" outline="0" axis="axisRow" fieldPosition="0"/>
    </format>
    <format dxfId="257">
      <pivotArea field="5" type="button" dataOnly="0" labelOnly="1" outline="0"/>
    </format>
    <format dxfId="256">
      <pivotArea field="2" type="button" dataOnly="0" labelOnly="1" outline="0" axis="axisPage" fieldPosition="0"/>
    </format>
    <format dxfId="255">
      <pivotArea dataOnly="0" labelOnly="1" grandCol="1" outline="0" fieldPosition="0"/>
    </format>
    <format dxfId="254">
      <pivotArea dataOnly="0" labelOnly="1" outline="0" fieldPosition="0">
        <references count="1">
          <reference field="6" count="1">
            <x v="6"/>
          </reference>
        </references>
      </pivotArea>
    </format>
    <format dxfId="253">
      <pivotArea dataOnly="0" labelOnly="1" outline="0" fieldPosition="0">
        <references count="1">
          <reference field="6" count="1">
            <x v="7"/>
          </reference>
        </references>
      </pivotArea>
    </format>
    <format dxfId="252">
      <pivotArea dataOnly="0" labelOnly="1" outline="0" fieldPosition="0">
        <references count="1">
          <reference field="6" count="1">
            <x v="8"/>
          </reference>
        </references>
      </pivotArea>
    </format>
    <format dxfId="251">
      <pivotArea dataOnly="0" labelOnly="1" outline="0" fieldPosition="0">
        <references count="1">
          <reference field="6" count="1">
            <x v="9"/>
          </reference>
        </references>
      </pivotArea>
    </format>
    <format dxfId="250">
      <pivotArea dataOnly="0" labelOnly="1" outline="0" fieldPosition="0">
        <references count="1">
          <reference field="6" count="1">
            <x v="10"/>
          </reference>
        </references>
      </pivotArea>
    </format>
    <format dxfId="249">
      <pivotArea dataOnly="0" labelOnly="1" outline="0" fieldPosition="0">
        <references count="1">
          <reference field="6" count="1">
            <x v="11"/>
          </reference>
        </references>
      </pivotArea>
    </format>
    <format dxfId="248">
      <pivotArea dataOnly="0" labelOnly="1" outline="0" fieldPosition="0">
        <references count="1">
          <reference field="6" count="1">
            <x v="12"/>
          </reference>
        </references>
      </pivotArea>
    </format>
    <format dxfId="247">
      <pivotArea dataOnly="0" labelOnly="1" outline="0" fieldPosition="0">
        <references count="1">
          <reference field="6" count="1">
            <x v="13"/>
          </reference>
        </references>
      </pivotArea>
    </format>
    <format dxfId="246">
      <pivotArea dataOnly="0" labelOnly="1" outline="0" fieldPosition="0">
        <references count="1">
          <reference field="6" count="1">
            <x v="15"/>
          </reference>
        </references>
      </pivotArea>
    </format>
    <format dxfId="245">
      <pivotArea dataOnly="0" labelOnly="1" outline="0" fieldPosition="0">
        <references count="1">
          <reference field="6" count="1">
            <x v="16"/>
          </reference>
        </references>
      </pivotArea>
    </format>
    <format dxfId="244">
      <pivotArea dataOnly="0" labelOnly="1" outline="0" fieldPosition="0">
        <references count="1">
          <reference field="6" count="1">
            <x v="17"/>
          </reference>
        </references>
      </pivotArea>
    </format>
    <format dxfId="243">
      <pivotArea dataOnly="0" labelOnly="1" outline="0" fieldPosition="0">
        <references count="1">
          <reference field="6" count="1">
            <x v="19"/>
          </reference>
        </references>
      </pivotArea>
    </format>
    <format dxfId="242">
      <pivotArea dataOnly="0" labelOnly="1" outline="0" fieldPosition="0">
        <references count="1">
          <reference field="6" count="1">
            <x v="20"/>
          </reference>
        </references>
      </pivotArea>
    </format>
    <format dxfId="241">
      <pivotArea dataOnly="0" labelOnly="1" grandRow="1" outline="0" fieldPosition="0"/>
    </format>
    <format dxfId="240">
      <pivotArea grandRow="1" outline="0" collapsedLevelsAreSubtotals="1" fieldPosition="0"/>
    </format>
    <format dxfId="239">
      <pivotArea dataOnly="0" labelOnly="1" outline="0" fieldPosition="0">
        <references count="1">
          <reference field="6" count="0"/>
        </references>
      </pivotArea>
    </format>
    <format dxfId="238">
      <pivotArea dataOnly="0" labelOnly="1" outline="0" fieldPosition="0">
        <references count="1">
          <reference field="6" count="0"/>
        </references>
      </pivotArea>
    </format>
    <format dxfId="237">
      <pivotArea dataOnly="0" labelOnly="1" grandCol="1" outline="0" fieldPosition="0"/>
    </format>
    <format dxfId="236">
      <pivotArea dataOnly="0" labelOnly="1" outline="0" fieldPosition="0">
        <references count="1">
          <reference field="2" count="0"/>
        </references>
      </pivotArea>
    </format>
    <format dxfId="235">
      <pivotArea dataOnly="0" labelOnly="1" outline="0" fieldPosition="0">
        <references count="1">
          <reference field="2" count="0"/>
        </references>
      </pivotArea>
    </format>
    <format dxfId="234">
      <pivotArea dataOnly="0" labelOnly="1" outline="0" fieldPosition="0">
        <references count="1">
          <reference field="6" count="1">
            <x v="4"/>
          </reference>
        </references>
      </pivotArea>
    </format>
    <format dxfId="233">
      <pivotArea field="2" type="button" dataOnly="0" labelOnly="1" outline="0" axis="axisPage" fieldPosition="0"/>
    </format>
    <format dxfId="232">
      <pivotArea field="2" type="button" dataOnly="0" labelOnly="1" outline="0" axis="axisPage" fieldPosition="0"/>
    </format>
    <format dxfId="231">
      <pivotArea type="all" dataOnly="0" outline="0" fieldPosition="0"/>
    </format>
    <format dxfId="230">
      <pivotArea outline="0" collapsedLevelsAreSubtotals="1" fieldPosition="0"/>
    </format>
    <format dxfId="229">
      <pivotArea type="origin" dataOnly="0" labelOnly="1" outline="0" fieldPosition="0"/>
    </format>
    <format dxfId="228">
      <pivotArea field="7" type="button" dataOnly="0" labelOnly="1" outline="0" axis="axisCol" fieldPosition="0"/>
    </format>
    <format dxfId="227">
      <pivotArea type="topRight" dataOnly="0" labelOnly="1" outline="0" fieldPosition="0"/>
    </format>
    <format dxfId="226">
      <pivotArea field="6" type="button" dataOnly="0" labelOnly="1" outline="0" axis="axisRow" fieldPosition="0"/>
    </format>
    <format dxfId="225">
      <pivotArea dataOnly="0" labelOnly="1" outline="0" fieldPosition="0">
        <references count="1">
          <reference field="6" count="13">
            <x v="4"/>
            <x v="6"/>
            <x v="7"/>
            <x v="8"/>
            <x v="9"/>
            <x v="10"/>
            <x v="11"/>
            <x v="12"/>
            <x v="13"/>
            <x v="15"/>
            <x v="16"/>
            <x v="17"/>
            <x v="20"/>
          </reference>
        </references>
      </pivotArea>
    </format>
    <format dxfId="224">
      <pivotArea dataOnly="0" labelOnly="1" grandRow="1" outline="0" fieldPosition="0"/>
    </format>
    <format dxfId="223">
      <pivotArea dataOnly="0" labelOnly="1" grandCol="1" outline="0" fieldPosition="0"/>
    </format>
    <format dxfId="222">
      <pivotArea type="origin" dataOnly="0" labelOnly="1" outline="0" fieldPosition="0"/>
    </format>
    <format dxfId="221">
      <pivotArea field="7" type="button" dataOnly="0" labelOnly="1" outline="0" axis="axisCol" fieldPosition="0"/>
    </format>
    <format dxfId="220">
      <pivotArea type="topRight" dataOnly="0" labelOnly="1" outline="0" fieldPosition="0"/>
    </format>
    <format dxfId="219">
      <pivotArea field="6" type="button" dataOnly="0" labelOnly="1" outline="0" axis="axisRow" fieldPosition="0"/>
    </format>
    <format dxfId="218">
      <pivotArea dataOnly="0" labelOnly="1" grandCol="1" outline="0" fieldPosition="0"/>
    </format>
    <format dxfId="217">
      <pivotArea dataOnly="0" labelOnly="1" outline="0" fieldPosition="0">
        <references count="1">
          <reference field="6" count="13">
            <x v="4"/>
            <x v="6"/>
            <x v="7"/>
            <x v="8"/>
            <x v="9"/>
            <x v="10"/>
            <x v="11"/>
            <x v="12"/>
            <x v="13"/>
            <x v="15"/>
            <x v="16"/>
            <x v="17"/>
            <x v="20"/>
          </reference>
        </references>
      </pivotArea>
    </format>
    <format dxfId="216">
      <pivotArea dataOnly="0" labelOnly="1" grandRow="1" outline="0" fieldPosition="0"/>
    </format>
    <format dxfId="215">
      <pivotArea grandRow="1" outline="0" collapsedLevelsAreSubtotals="1" fieldPosition="0"/>
    </format>
    <format dxfId="214">
      <pivotArea dataOnly="0" labelOnly="1" outline="0" fieldPosition="0">
        <references count="1">
          <reference field="6" count="10">
            <x v="8"/>
            <x v="9"/>
            <x v="10"/>
            <x v="11"/>
            <x v="12"/>
            <x v="13"/>
            <x v="15"/>
            <x v="16"/>
            <x v="18"/>
            <x v="20"/>
          </reference>
        </references>
      </pivotArea>
    </format>
    <format dxfId="213">
      <pivotArea field="2" type="button" dataOnly="0" labelOnly="1" outline="0" axis="axisPage" fieldPosition="0"/>
    </format>
    <format dxfId="212">
      <pivotArea dataOnly="0" labelOnly="1" outline="0" fieldPosition="0">
        <references count="1">
          <reference field="2" count="0"/>
        </references>
      </pivotArea>
    </format>
    <format dxfId="211">
      <pivotArea outline="0" collapsedLevelsAreSubtotals="1" fieldPosition="0">
        <references count="1">
          <reference field="6" count="10" selected="0">
            <x v="4"/>
            <x v="8"/>
            <x v="9"/>
            <x v="11"/>
            <x v="12"/>
            <x v="14"/>
            <x v="15"/>
            <x v="16"/>
            <x v="18"/>
            <x v="20"/>
          </reference>
        </references>
      </pivotArea>
    </format>
    <format dxfId="210">
      <pivotArea field="2" type="button" dataOnly="0" labelOnly="1" outline="0" axis="axisPage" fieldPosition="0"/>
    </format>
    <format dxfId="209">
      <pivotArea field="2" type="button" dataOnly="0" labelOnly="1" outline="0" axis="axisPage" fieldPosition="0"/>
    </format>
    <format dxfId="208">
      <pivotArea dataOnly="0" labelOnly="1" outline="0" fieldPosition="0">
        <references count="1">
          <reference field="6" count="11">
            <x v="4"/>
            <x v="8"/>
            <x v="9"/>
            <x v="11"/>
            <x v="12"/>
            <x v="13"/>
            <x v="14"/>
            <x v="15"/>
            <x v="16"/>
            <x v="18"/>
            <x v="19"/>
          </reference>
        </references>
      </pivotArea>
    </format>
    <format dxfId="207">
      <pivotArea dataOnly="0" labelOnly="1" outline="0" fieldPosition="0">
        <references count="1">
          <reference field="6" count="11">
            <x v="8"/>
            <x v="10"/>
            <x v="11"/>
            <x v="12"/>
            <x v="13"/>
            <x v="14"/>
            <x v="16"/>
            <x v="17"/>
            <x v="18"/>
            <x v="19"/>
            <x v="20"/>
          </reference>
        </references>
      </pivotArea>
    </format>
    <format dxfId="206">
      <pivotArea outline="0" fieldPosition="0">
        <references count="1">
          <reference field="6" count="11" selected="0">
            <x v="8"/>
            <x v="10"/>
            <x v="11"/>
            <x v="12"/>
            <x v="13"/>
            <x v="14"/>
            <x v="16"/>
            <x v="17"/>
            <x v="18"/>
            <x v="19"/>
            <x v="20"/>
          </reference>
        </references>
      </pivotArea>
    </format>
    <format dxfId="205">
      <pivotArea dataOnly="0" labelOnly="1" outline="0" fieldPosition="0">
        <references count="1">
          <reference field="2" count="0"/>
        </references>
      </pivotArea>
    </format>
    <format dxfId="204">
      <pivotArea field="2" type="button" dataOnly="0" labelOnly="1" outline="0" axis="axisPage" fieldPosition="0"/>
    </format>
    <format dxfId="203">
      <pivotArea dataOnly="0" labelOnly="1" outline="0" fieldPosition="0">
        <references count="1">
          <reference field="6" count="2">
            <x v="6"/>
            <x v="7"/>
          </reference>
        </references>
      </pivotArea>
    </format>
    <format dxfId="202">
      <pivotArea outline="0" fieldPosition="0">
        <references count="1">
          <reference field="6" count="12" selected="0">
            <x v="6"/>
            <x v="7"/>
            <x v="8"/>
            <x v="9"/>
            <x v="10"/>
            <x v="11"/>
            <x v="12"/>
            <x v="14"/>
            <x v="16"/>
            <x v="18"/>
            <x v="19"/>
            <x v="20"/>
          </reference>
        </references>
      </pivotArea>
    </format>
    <format dxfId="201">
      <pivotArea outline="0" collapsedLevelsAreSubtotals="1" fieldPosition="0"/>
    </format>
    <format dxfId="200">
      <pivotArea field="7" type="button" dataOnly="0" labelOnly="1" outline="0" axis="axisCol" fieldPosition="0"/>
    </format>
    <format dxfId="199">
      <pivotArea type="topRight" dataOnly="0" labelOnly="1" outline="0" fieldPosition="0"/>
    </format>
    <format dxfId="198">
      <pivotArea dataOnly="0" labelOnly="1" grandCol="1" outline="0" fieldPosition="0"/>
    </format>
    <format dxfId="197">
      <pivotArea outline="0" collapsedLevelsAreSubtotals="1" fieldPosition="0"/>
    </format>
    <format dxfId="196">
      <pivotArea field="7" type="button" dataOnly="0" labelOnly="1" outline="0" axis="axisCol" fieldPosition="0"/>
    </format>
    <format dxfId="195">
      <pivotArea type="topRight" dataOnly="0" labelOnly="1" outline="0" fieldPosition="0"/>
    </format>
    <format dxfId="194">
      <pivotArea dataOnly="0" labelOnly="1" grandCol="1" outline="0" fieldPosition="0"/>
    </format>
    <format dxfId="193">
      <pivotArea field="6" grandCol="1" outline="0" axis="axisRow" fieldPosition="0">
        <references count="1">
          <reference field="6" count="1" selected="0">
            <x v="15"/>
          </reference>
        </references>
      </pivotArea>
    </format>
    <format dxfId="192">
      <pivotArea outline="0" fieldPosition="0">
        <references count="1">
          <reference field="6" count="1" selected="0">
            <x v="13"/>
          </reference>
        </references>
      </pivotArea>
    </format>
    <format dxfId="191">
      <pivotArea outline="0" fieldPosition="0">
        <references count="1">
          <reference field="6" count="1" selected="0">
            <x v="13"/>
          </reference>
        </references>
      </pivotArea>
    </format>
    <format dxfId="190">
      <pivotArea dataOnly="0" labelOnly="1" outline="0" fieldPosition="0">
        <references count="1">
          <reference field="6" count="2">
            <x v="27"/>
            <x v="29"/>
          </reference>
        </references>
      </pivotArea>
    </format>
    <format dxfId="189">
      <pivotArea dataOnly="0" labelOnly="1" outline="0" fieldPosition="0">
        <references count="1">
          <reference field="6" count="2">
            <x v="27"/>
            <x v="29"/>
          </reference>
        </references>
      </pivotArea>
    </format>
    <format dxfId="188">
      <pivotArea dataOnly="0" labelOnly="1" outline="0" fieldPosition="0">
        <references count="1">
          <reference field="6" count="1">
            <x v="28"/>
          </reference>
        </references>
      </pivotArea>
    </format>
    <format dxfId="187">
      <pivotArea dataOnly="0" labelOnly="1" outline="0" fieldPosition="0">
        <references count="1">
          <reference field="6" count="1">
            <x v="28"/>
          </reference>
        </references>
      </pivotArea>
    </format>
    <format dxfId="186">
      <pivotArea dataOnly="0" labelOnly="1" outline="0" fieldPosition="0">
        <references count="1">
          <reference field="6" count="1">
            <x v="25"/>
          </reference>
        </references>
      </pivotArea>
    </format>
    <format dxfId="185">
      <pivotArea dataOnly="0" labelOnly="1" outline="0" fieldPosition="0">
        <references count="1">
          <reference field="6" count="1">
            <x v="25"/>
          </reference>
        </references>
      </pivotArea>
    </format>
    <format dxfId="184">
      <pivotArea dataOnly="0" labelOnly="1" grandCol="1" outline="0" fieldPosition="0"/>
    </format>
    <format dxfId="183">
      <pivotArea dataOnly="0" labelOnly="1" outline="0" fieldPosition="0">
        <references count="1">
          <reference field="6" count="2">
            <x v="48"/>
            <x v="49"/>
          </reference>
        </references>
      </pivotArea>
    </format>
    <format dxfId="182">
      <pivotArea outline="0" collapsedLevelsAreSubtotals="1" fieldPosition="0"/>
    </format>
    <format dxfId="181">
      <pivotArea dataOnly="0" labelOnly="1" outline="0" fieldPosition="0">
        <references count="1">
          <reference field="6" count="2">
            <x v="48"/>
            <x v="49"/>
          </reference>
        </references>
      </pivotArea>
    </format>
    <format dxfId="180">
      <pivotArea type="all" dataOnly="0" outline="0" fieldPosition="0"/>
    </format>
    <format dxfId="179">
      <pivotArea outline="0" collapsedLevelsAreSubtotals="1" fieldPosition="0"/>
    </format>
    <format dxfId="178">
      <pivotArea dataOnly="0" labelOnly="1" outline="0" fieldPosition="0">
        <references count="1">
          <reference field="6" count="13">
            <x v="6"/>
            <x v="7"/>
            <x v="9"/>
            <x v="10"/>
            <x v="11"/>
            <x v="13"/>
            <x v="15"/>
            <x v="25"/>
            <x v="27"/>
            <x v="28"/>
            <x v="29"/>
            <x v="48"/>
            <x v="49"/>
          </reference>
        </references>
      </pivotArea>
    </format>
    <format dxfId="177">
      <pivotArea dataOnly="0" labelOnly="1" grandRow="1" outline="0" fieldPosition="0"/>
    </format>
    <format dxfId="176">
      <pivotArea dataOnly="0" labelOnly="1" grandCol="1" outline="0" fieldPosition="0"/>
    </format>
    <format dxfId="175">
      <pivotArea outline="0" fieldPosition="0">
        <references count="1">
          <reference field="7" count="0" selected="0"/>
        </references>
      </pivotArea>
    </format>
    <format dxfId="174">
      <pivotArea dataOnly="0" labelOnly="1" outline="0" fieldPosition="0">
        <references count="1">
          <reference field="2" count="0"/>
        </references>
      </pivotArea>
    </format>
    <format dxfId="173">
      <pivotArea dataOnly="0" labelOnly="1" outline="0" fieldPosition="0">
        <references count="1">
          <reference field="7" count="0"/>
        </references>
      </pivotArea>
    </format>
    <format dxfId="172">
      <pivotArea outline="0" fieldPosition="0">
        <references count="1">
          <reference field="7" count="0" selected="0"/>
        </references>
      </pivotArea>
    </format>
    <format dxfId="171">
      <pivotArea dataOnly="0" labelOnly="1" outline="0" fieldPosition="0">
        <references count="1">
          <reference field="2" count="0"/>
        </references>
      </pivotArea>
    </format>
    <format dxfId="170">
      <pivotArea dataOnly="0" labelOnly="1" outline="0" fieldPosition="0">
        <references count="1">
          <reference field="7" count="0"/>
        </references>
      </pivotArea>
    </format>
  </formats>
  <pivotTableStyleInfo name="PivotStyleLight2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4000000}" name="TablaDinámica2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compact="0" compactData="0" multipleFieldFilters="0">
  <location ref="U11:Y17" firstHeaderRow="1" firstDataRow="2" firstDataCol="1" rowPageCount="1" colPageCount="1"/>
  <pivotFields count="20">
    <pivotField compact="0" outline="0" showAll="0"/>
    <pivotField compact="0" outline="0" showAll="0"/>
    <pivotField axis="axisPage" compact="0" outline="0" multipleItemSelectionAllowed="1" showAll="0">
      <items count="66">
        <item h="1" x="8"/>
        <item h="1" x="7"/>
        <item h="1" x="5"/>
        <item h="1" x="1"/>
        <item x="3"/>
        <item x="0"/>
        <item x="2"/>
        <item x="6"/>
        <item x="9"/>
        <item x="4"/>
        <item m="1" x="11"/>
        <item m="1" x="13"/>
        <item m="1" x="12"/>
        <item m="1" x="18"/>
        <item m="1" x="16"/>
        <item m="1" x="20"/>
        <item m="1" x="21"/>
        <item m="1" x="15"/>
        <item m="1" x="22"/>
        <item m="1" x="24"/>
        <item m="1" x="25"/>
        <item m="1" x="27"/>
        <item m="1" x="26"/>
        <item m="1" x="23"/>
        <item m="1" x="33"/>
        <item m="1" x="14"/>
        <item m="1" x="60"/>
        <item m="1" x="63"/>
        <item m="1" x="52"/>
        <item m="1" x="50"/>
        <item m="1" x="57"/>
        <item m="1" x="32"/>
        <item m="1" x="31"/>
        <item m="1" x="59"/>
        <item m="1" x="61"/>
        <item m="1" x="19"/>
        <item m="1" x="64"/>
        <item m="1" x="53"/>
        <item m="1" x="48"/>
        <item h="1" m="1" x="51"/>
        <item h="1" m="1" x="28"/>
        <item h="1" m="1" x="62"/>
        <item h="1" m="1" x="34"/>
        <item h="1" m="1" x="54"/>
        <item h="1" m="1" x="46"/>
        <item h="1" m="1" x="40"/>
        <item h="1" m="1" x="56"/>
        <item h="1" m="1" x="43"/>
        <item h="1" m="1" x="58"/>
        <item h="1" m="1" x="47"/>
        <item h="1" m="1" x="49"/>
        <item h="1" m="1" x="55"/>
        <item h="1" m="1" x="45"/>
        <item h="1" m="1" x="44"/>
        <item h="1" m="1" x="36"/>
        <item h="1" m="1" x="42"/>
        <item h="1" m="1" x="41"/>
        <item h="1" m="1" x="39"/>
        <item h="1" m="1" x="37"/>
        <item h="1" m="1" x="38"/>
        <item h="1" m="1" x="35"/>
        <item h="1" m="1" x="30"/>
        <item h="1" m="1" x="29"/>
        <item h="1" x="10"/>
        <item h="1" m="1" x="17"/>
        <item t="default"/>
      </items>
    </pivotField>
    <pivotField compact="0" outline="0" showAll="0"/>
    <pivotField dataField="1" compact="0" outline="0" showAll="0"/>
    <pivotField compact="0" outline="0" showAll="0" defaultSubtotal="0">
      <items count="64">
        <item m="1" x="63"/>
        <item x="62"/>
        <item x="1"/>
        <item x="4"/>
        <item x="5"/>
        <item x="6"/>
        <item x="7"/>
        <item x="24"/>
        <item x="22"/>
        <item x="0"/>
        <item x="2"/>
        <item x="9"/>
        <item x="10"/>
        <item x="3"/>
        <item x="12"/>
        <item x="13"/>
        <item x="14"/>
        <item x="16"/>
        <item x="19"/>
        <item x="20"/>
        <item x="23"/>
        <item x="25"/>
        <item x="15"/>
        <item x="31"/>
        <item x="11"/>
        <item x="32"/>
        <item x="35"/>
        <item x="36"/>
        <item x="38"/>
        <item x="39"/>
        <item x="40"/>
        <item x="41"/>
        <item x="42"/>
        <item x="43"/>
        <item x="48"/>
        <item x="45"/>
        <item x="47"/>
        <item x="46"/>
        <item x="49"/>
        <item x="50"/>
        <item x="51"/>
        <item x="53"/>
        <item x="58"/>
        <item x="56"/>
        <item x="44"/>
        <item x="17"/>
        <item x="33"/>
        <item x="34"/>
        <item x="57"/>
        <item x="26"/>
        <item x="27"/>
        <item x="28"/>
        <item x="30"/>
        <item x="18"/>
        <item x="55"/>
        <item x="52"/>
        <item x="54"/>
        <item x="8"/>
        <item x="21"/>
        <item x="29"/>
        <item x="37"/>
        <item x="59"/>
        <item x="60"/>
        <item x="61"/>
      </items>
    </pivotField>
    <pivotField axis="axisRow" compact="0" outline="0" showAll="0" defaultSubtotal="0">
      <items count="74">
        <item sd="0" x="10"/>
        <item sd="0" x="20"/>
        <item sd="0" x="11"/>
        <item m="1" x="65"/>
        <item m="1" x="51"/>
        <item m="1" x="73"/>
        <item sd="0" x="12"/>
        <item h="1" sd="0" m="1" x="64"/>
        <item sd="0" x="13"/>
        <item h="1" x="0"/>
        <item h="1" x="1"/>
        <item h="1" m="1" x="67"/>
        <item h="1" x="16"/>
        <item h="1" x="4"/>
        <item h="1" x="21"/>
        <item h="1" m="1" x="32"/>
        <item h="1" x="6"/>
        <item h="1" m="1" x="30"/>
        <item h="1" x="19"/>
        <item h="1" m="1" x="70"/>
        <item h="1" m="1" x="68"/>
        <item h="1" m="1" x="60"/>
        <item h="1" x="9"/>
        <item h="1" x="22"/>
        <item x="24"/>
        <item h="1" x="3"/>
        <item h="1" m="1" x="63"/>
        <item h="1" x="5"/>
        <item h="1" x="7"/>
        <item h="1" x="23"/>
        <item m="1" x="28"/>
        <item h="1" m="1" x="39"/>
        <item h="1" m="1" x="33"/>
        <item h="1" m="1" x="66"/>
        <item h="1" m="1" x="35"/>
        <item h="1" m="1" x="52"/>
        <item h="1" m="1" x="72"/>
        <item h="1" m="1" x="55"/>
        <item h="1" m="1" x="34"/>
        <item h="1" m="1" x="43"/>
        <item h="1" m="1" x="31"/>
        <item h="1" m="1" x="38"/>
        <item h="1" m="1" x="37"/>
        <item h="1" m="1" x="44"/>
        <item h="1" m="1" x="62"/>
        <item h="1" m="1" x="47"/>
        <item h="1" m="1" x="49"/>
        <item h="1" m="1" x="59"/>
        <item h="1" m="1" x="71"/>
        <item h="1" x="8"/>
        <item h="1" m="1" x="53"/>
        <item h="1" m="1" x="27"/>
        <item h="1" m="1" x="50"/>
        <item h="1" m="1" x="54"/>
        <item h="1" m="1" x="56"/>
        <item h="1" m="1" x="57"/>
        <item h="1" m="1" x="48"/>
        <item h="1" m="1" x="61"/>
        <item h="1" m="1" x="41"/>
        <item h="1" m="1" x="45"/>
        <item h="1" m="1" x="36"/>
        <item h="1" m="1" x="69"/>
        <item h="1" m="1" x="40"/>
        <item h="1" x="14"/>
        <item h="1" m="1" x="25"/>
        <item h="1" m="1" x="58"/>
        <item h="1" m="1" x="42"/>
        <item h="1" m="1" x="29"/>
        <item h="1" x="2"/>
        <item h="1" m="1" x="26"/>
        <item h="1" m="1" x="46"/>
        <item h="1" x="18"/>
        <item h="1" x="17"/>
        <item h="1" x="15"/>
      </items>
    </pivotField>
    <pivotField axis="axisCol" compact="0" outline="0" showAll="0">
      <items count="8">
        <item m="1" x="6"/>
        <item x="5"/>
        <item x="1"/>
        <item x="2"/>
        <item x="0"/>
        <item x="3"/>
        <item x="4"/>
        <item t="default"/>
      </items>
    </pivotField>
    <pivotField compact="0" outline="0" showAll="0">
      <items count="13">
        <item m="1" x="11"/>
        <item x="5"/>
        <item x="4"/>
        <item x="9"/>
        <item x="6"/>
        <item x="7"/>
        <item x="0"/>
        <item x="2"/>
        <item x="8"/>
        <item x="1"/>
        <item x="3"/>
        <item x="1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6"/>
  </rowFields>
  <rowItems count="5">
    <i>
      <x/>
    </i>
    <i>
      <x v="1"/>
    </i>
    <i>
      <x v="2"/>
    </i>
    <i>
      <x v="8"/>
    </i>
    <i t="grand">
      <x/>
    </i>
  </rowItems>
  <colFields count="1">
    <field x="7"/>
  </colFields>
  <colItems count="4">
    <i>
      <x v="3"/>
    </i>
    <i>
      <x v="5"/>
    </i>
    <i>
      <x v="6"/>
    </i>
    <i t="grand">
      <x/>
    </i>
  </colItems>
  <pageFields count="1">
    <pageField fld="2" hier="-1"/>
  </pageFields>
  <dataFields count="1">
    <dataField name="Suma de CANTIDAD" fld="4" baseField="0" baseItem="0"/>
  </dataFields>
  <formats count="126">
    <format dxfId="497">
      <pivotArea field="7" type="button" dataOnly="0" labelOnly="1" outline="0" axis="axisCol" fieldPosition="0"/>
    </format>
    <format dxfId="496">
      <pivotArea outline="0" collapsedLevelsAreSubtotals="1" fieldPosition="0"/>
    </format>
    <format dxfId="495">
      <pivotArea dataOnly="0" labelOnly="1" outline="0" offset="A256" fieldPosition="0">
        <references count="1">
          <reference field="6" count="1">
            <x v="0"/>
          </reference>
        </references>
      </pivotArea>
    </format>
    <format dxfId="494">
      <pivotArea dataOnly="0" labelOnly="1" outline="0" offset="A256" fieldPosition="0">
        <references count="1">
          <reference field="6" count="1">
            <x v="1"/>
          </reference>
        </references>
      </pivotArea>
    </format>
    <format dxfId="493">
      <pivotArea dataOnly="0" labelOnly="1" outline="0" offset="A256" fieldPosition="0">
        <references count="1">
          <reference field="6" count="1">
            <x v="2"/>
          </reference>
        </references>
      </pivotArea>
    </format>
    <format dxfId="492">
      <pivotArea dataOnly="0" labelOnly="1" outline="0" offset="A256" fieldPosition="0">
        <references count="1">
          <reference field="6" count="1">
            <x v="6"/>
          </reference>
        </references>
      </pivotArea>
    </format>
    <format dxfId="491">
      <pivotArea dataOnly="0" labelOnly="1" outline="0" offset="A256" fieldPosition="0">
        <references count="1">
          <reference field="6" count="1">
            <x v="7"/>
          </reference>
        </references>
      </pivotArea>
    </format>
    <format dxfId="490">
      <pivotArea dataOnly="0" labelOnly="1" outline="0" offset="A256" fieldPosition="0">
        <references count="1">
          <reference field="6" count="1">
            <x v="8"/>
          </reference>
        </references>
      </pivotArea>
    </format>
    <format dxfId="489">
      <pivotArea dataOnly="0" labelOnly="1" outline="0" fieldPosition="0">
        <references count="1">
          <reference field="6" count="1">
            <x v="0"/>
          </reference>
        </references>
      </pivotArea>
    </format>
    <format dxfId="488">
      <pivotArea dataOnly="0" labelOnly="1" outline="0" fieldPosition="0">
        <references count="1">
          <reference field="6" count="1">
            <x v="1"/>
          </reference>
        </references>
      </pivotArea>
    </format>
    <format dxfId="487">
      <pivotArea dataOnly="0" labelOnly="1" outline="0" fieldPosition="0">
        <references count="1">
          <reference field="6" count="1">
            <x v="2"/>
          </reference>
        </references>
      </pivotArea>
    </format>
    <format dxfId="486">
      <pivotArea dataOnly="0" labelOnly="1" outline="0" fieldPosition="0">
        <references count="1">
          <reference field="6" count="1">
            <x v="6"/>
          </reference>
        </references>
      </pivotArea>
    </format>
    <format dxfId="485">
      <pivotArea dataOnly="0" labelOnly="1" outline="0" fieldPosition="0">
        <references count="1">
          <reference field="6" count="1">
            <x v="7"/>
          </reference>
        </references>
      </pivotArea>
    </format>
    <format dxfId="484">
      <pivotArea dataOnly="0" labelOnly="1" outline="0" fieldPosition="0">
        <references count="1">
          <reference field="6" count="1">
            <x v="8"/>
          </reference>
        </references>
      </pivotArea>
    </format>
    <format dxfId="483">
      <pivotArea dataOnly="0" labelOnly="1" outline="0" fieldPosition="0">
        <references count="1">
          <reference field="6" count="1">
            <x v="0"/>
          </reference>
        </references>
      </pivotArea>
    </format>
    <format dxfId="482">
      <pivotArea dataOnly="0" labelOnly="1" outline="0" fieldPosition="0">
        <references count="1">
          <reference field="6" count="1">
            <x v="1"/>
          </reference>
        </references>
      </pivotArea>
    </format>
    <format dxfId="481">
      <pivotArea dataOnly="0" labelOnly="1" outline="0" fieldPosition="0">
        <references count="1">
          <reference field="6" count="1">
            <x v="2"/>
          </reference>
        </references>
      </pivotArea>
    </format>
    <format dxfId="480">
      <pivotArea dataOnly="0" labelOnly="1" outline="0" fieldPosition="0">
        <references count="1">
          <reference field="6" count="1">
            <x v="6"/>
          </reference>
        </references>
      </pivotArea>
    </format>
    <format dxfId="479">
      <pivotArea dataOnly="0" labelOnly="1" outline="0" fieldPosition="0">
        <references count="1">
          <reference field="6" count="1">
            <x v="7"/>
          </reference>
        </references>
      </pivotArea>
    </format>
    <format dxfId="478">
      <pivotArea dataOnly="0" labelOnly="1" outline="0" fieldPosition="0">
        <references count="1">
          <reference field="6" count="1">
            <x v="8"/>
          </reference>
        </references>
      </pivotArea>
    </format>
    <format dxfId="477">
      <pivotArea dataOnly="0" labelOnly="1" outline="0" fieldPosition="0">
        <references count="1">
          <reference field="6" count="1">
            <x v="0"/>
          </reference>
        </references>
      </pivotArea>
    </format>
    <format dxfId="476">
      <pivotArea dataOnly="0" labelOnly="1" outline="0" fieldPosition="0">
        <references count="1">
          <reference field="6" count="1">
            <x v="1"/>
          </reference>
        </references>
      </pivotArea>
    </format>
    <format dxfId="475">
      <pivotArea dataOnly="0" labelOnly="1" outline="0" fieldPosition="0">
        <references count="1">
          <reference field="6" count="1">
            <x v="2"/>
          </reference>
        </references>
      </pivotArea>
    </format>
    <format dxfId="474">
      <pivotArea dataOnly="0" labelOnly="1" outline="0" fieldPosition="0">
        <references count="1">
          <reference field="6" count="1">
            <x v="6"/>
          </reference>
        </references>
      </pivotArea>
    </format>
    <format dxfId="473">
      <pivotArea dataOnly="0" labelOnly="1" outline="0" fieldPosition="0">
        <references count="1">
          <reference field="6" count="1">
            <x v="7"/>
          </reference>
        </references>
      </pivotArea>
    </format>
    <format dxfId="472">
      <pivotArea dataOnly="0" labelOnly="1" outline="0" fieldPosition="0">
        <references count="1">
          <reference field="6" count="1">
            <x v="8"/>
          </reference>
        </references>
      </pivotArea>
    </format>
    <format dxfId="471">
      <pivotArea type="origin" dataOnly="0" labelOnly="1" outline="0" fieldPosition="0"/>
    </format>
    <format dxfId="470">
      <pivotArea field="7" type="button" dataOnly="0" labelOnly="1" outline="0" axis="axisCol" fieldPosition="0"/>
    </format>
    <format dxfId="469">
      <pivotArea type="topRight" dataOnly="0" labelOnly="1" outline="0" fieldPosition="0"/>
    </format>
    <format dxfId="468">
      <pivotArea field="6" type="button" dataOnly="0" labelOnly="1" outline="0" axis="axisRow" fieldPosition="0"/>
    </format>
    <format dxfId="467">
      <pivotArea field="5" type="button" dataOnly="0" labelOnly="1" outline="0"/>
    </format>
    <format dxfId="466">
      <pivotArea field="2" type="button" dataOnly="0" labelOnly="1" outline="0" axis="axisPage" fieldPosition="0"/>
    </format>
    <format dxfId="465">
      <pivotArea dataOnly="0" labelOnly="1" grandCol="1" outline="0" fieldPosition="0"/>
    </format>
    <format dxfId="464">
      <pivotArea type="origin" dataOnly="0" labelOnly="1" outline="0" fieldPosition="0"/>
    </format>
    <format dxfId="463">
      <pivotArea field="7" type="button" dataOnly="0" labelOnly="1" outline="0" axis="axisCol" fieldPosition="0"/>
    </format>
    <format dxfId="462">
      <pivotArea type="topRight" dataOnly="0" labelOnly="1" outline="0" fieldPosition="0"/>
    </format>
    <format dxfId="461">
      <pivotArea field="6" type="button" dataOnly="0" labelOnly="1" outline="0" axis="axisRow" fieldPosition="0"/>
    </format>
    <format dxfId="460">
      <pivotArea field="5" type="button" dataOnly="0" labelOnly="1" outline="0"/>
    </format>
    <format dxfId="459">
      <pivotArea field="2" type="button" dataOnly="0" labelOnly="1" outline="0" axis="axisPage" fieldPosition="0"/>
    </format>
    <format dxfId="458">
      <pivotArea dataOnly="0" labelOnly="1" grandCol="1" outline="0" fieldPosition="0"/>
    </format>
    <format dxfId="457">
      <pivotArea type="origin" dataOnly="0" labelOnly="1" outline="0" fieldPosition="0"/>
    </format>
    <format dxfId="456">
      <pivotArea field="7" type="button" dataOnly="0" labelOnly="1" outline="0" axis="axisCol" fieldPosition="0"/>
    </format>
    <format dxfId="455">
      <pivotArea type="topRight" dataOnly="0" labelOnly="1" outline="0" fieldPosition="0"/>
    </format>
    <format dxfId="454">
      <pivotArea field="6" type="button" dataOnly="0" labelOnly="1" outline="0" axis="axisRow" fieldPosition="0"/>
    </format>
    <format dxfId="453">
      <pivotArea field="5" type="button" dataOnly="0" labelOnly="1" outline="0"/>
    </format>
    <format dxfId="452">
      <pivotArea field="2" type="button" dataOnly="0" labelOnly="1" outline="0" axis="axisPage" fieldPosition="0"/>
    </format>
    <format dxfId="451">
      <pivotArea dataOnly="0" labelOnly="1" grandCol="1" outline="0" fieldPosition="0"/>
    </format>
    <format dxfId="450">
      <pivotArea grandRow="1" outline="0" collapsedLevelsAreSubtotals="1" fieldPosition="0"/>
    </format>
    <format dxfId="449">
      <pivotArea dataOnly="0" labelOnly="1" grandRow="1" outline="0" fieldPosition="0"/>
    </format>
    <format dxfId="448">
      <pivotArea grandRow="1" outline="0" collapsedLevelsAreSubtotals="1" fieldPosition="0"/>
    </format>
    <format dxfId="447">
      <pivotArea dataOnly="0" labelOnly="1" grandRow="1" outline="0" fieldPosition="0"/>
    </format>
    <format dxfId="446">
      <pivotArea grandRow="1" outline="0" collapsedLevelsAreSubtotals="1" fieldPosition="0"/>
    </format>
    <format dxfId="445">
      <pivotArea dataOnly="0" labelOnly="1" grandRow="1" outline="0" fieldPosition="0"/>
    </format>
    <format dxfId="444">
      <pivotArea type="origin" dataOnly="0" labelOnly="1" outline="0" fieldPosition="0"/>
    </format>
    <format dxfId="443">
      <pivotArea field="7" type="button" dataOnly="0" labelOnly="1" outline="0" axis="axisCol" fieldPosition="0"/>
    </format>
    <format dxfId="442">
      <pivotArea type="topRight" dataOnly="0" labelOnly="1" outline="0" fieldPosition="0"/>
    </format>
    <format dxfId="441">
      <pivotArea field="6" type="button" dataOnly="0" labelOnly="1" outline="0" axis="axisRow" fieldPosition="0"/>
    </format>
    <format dxfId="440">
      <pivotArea field="5" type="button" dataOnly="0" labelOnly="1" outline="0"/>
    </format>
    <format dxfId="439">
      <pivotArea field="2" type="button" dataOnly="0" labelOnly="1" outline="0" axis="axisPage" fieldPosition="0"/>
    </format>
    <format dxfId="438">
      <pivotArea dataOnly="0" labelOnly="1" grandCol="1" outline="0" fieldPosition="0"/>
    </format>
    <format dxfId="437">
      <pivotArea dataOnly="0" labelOnly="1" outline="0" offset="A256" fieldPosition="0">
        <references count="1">
          <reference field="6" count="1">
            <x v="0"/>
          </reference>
        </references>
      </pivotArea>
    </format>
    <format dxfId="436">
      <pivotArea dataOnly="0" labelOnly="1" outline="0" offset="A256" fieldPosition="0">
        <references count="1">
          <reference field="6" count="1">
            <x v="2"/>
          </reference>
        </references>
      </pivotArea>
    </format>
    <format dxfId="435">
      <pivotArea dataOnly="0" labelOnly="1" outline="0" offset="A256" fieldPosition="0">
        <references count="1">
          <reference field="6" count="1">
            <x v="6"/>
          </reference>
        </references>
      </pivotArea>
    </format>
    <format dxfId="434">
      <pivotArea dataOnly="0" labelOnly="1" outline="0" offset="A256" fieldPosition="0">
        <references count="1">
          <reference field="6" count="1">
            <x v="7"/>
          </reference>
        </references>
      </pivotArea>
    </format>
    <format dxfId="433">
      <pivotArea dataOnly="0" labelOnly="1" grandRow="1" outline="0" offset="A256" fieldPosition="0"/>
    </format>
    <format dxfId="432">
      <pivotArea grandRow="1" outline="0" collapsedLevelsAreSubtotals="1" fieldPosition="0"/>
    </format>
    <format dxfId="431">
      <pivotArea dataOnly="0" labelOnly="1" grandRow="1" outline="0" offset="B256:IV256" fieldPosition="0"/>
    </format>
    <format dxfId="430">
      <pivotArea type="origin" dataOnly="0" labelOnly="1" outline="0" fieldPosition="0"/>
    </format>
    <format dxfId="429">
      <pivotArea field="7" type="button" dataOnly="0" labelOnly="1" outline="0" axis="axisCol" fieldPosition="0"/>
    </format>
    <format dxfId="428">
      <pivotArea type="topRight" dataOnly="0" labelOnly="1" outline="0" fieldPosition="0"/>
    </format>
    <format dxfId="427">
      <pivotArea field="6" type="button" dataOnly="0" labelOnly="1" outline="0" axis="axisRow" fieldPosition="0"/>
    </format>
    <format dxfId="426">
      <pivotArea field="5" type="button" dataOnly="0" labelOnly="1" outline="0"/>
    </format>
    <format dxfId="425">
      <pivotArea field="2" type="button" dataOnly="0" labelOnly="1" outline="0" axis="axisPage" fieldPosition="0"/>
    </format>
    <format dxfId="424">
      <pivotArea dataOnly="0" labelOnly="1" grandCol="1" outline="0" fieldPosition="0"/>
    </format>
    <format dxfId="423">
      <pivotArea dataOnly="0" labelOnly="1" outline="0" fieldPosition="0">
        <references count="1">
          <reference field="6" count="1">
            <x v="0"/>
          </reference>
        </references>
      </pivotArea>
    </format>
    <format dxfId="422">
      <pivotArea dataOnly="0" labelOnly="1" outline="0" fieldPosition="0">
        <references count="1">
          <reference field="6" count="1">
            <x v="2"/>
          </reference>
        </references>
      </pivotArea>
    </format>
    <format dxfId="421">
      <pivotArea dataOnly="0" labelOnly="1" outline="0" fieldPosition="0">
        <references count="1">
          <reference field="6" count="1">
            <x v="6"/>
          </reference>
        </references>
      </pivotArea>
    </format>
    <format dxfId="420">
      <pivotArea dataOnly="0" labelOnly="1" outline="0" fieldPosition="0">
        <references count="1">
          <reference field="6" count="1">
            <x v="7"/>
          </reference>
        </references>
      </pivotArea>
    </format>
    <format dxfId="419">
      <pivotArea dataOnly="0" labelOnly="1" grandRow="1" outline="0" fieldPosition="0"/>
    </format>
    <format dxfId="418">
      <pivotArea grandRow="1" outline="0" collapsedLevelsAreSubtotals="1" fieldPosition="0"/>
    </format>
    <format dxfId="417">
      <pivotArea dataOnly="0" labelOnly="1" outline="0" fieldPosition="0">
        <references count="1">
          <reference field="6" count="1">
            <x v="1"/>
          </reference>
        </references>
      </pivotArea>
    </format>
    <format dxfId="416">
      <pivotArea dataOnly="0" labelOnly="1" outline="0" fieldPosition="0">
        <references count="1">
          <reference field="6" count="1">
            <x v="1"/>
          </reference>
        </references>
      </pivotArea>
    </format>
    <format dxfId="415">
      <pivotArea type="all" dataOnly="0" outline="0" fieldPosition="0"/>
    </format>
    <format dxfId="414">
      <pivotArea outline="0" collapsedLevelsAreSubtotals="1" fieldPosition="0"/>
    </format>
    <format dxfId="413">
      <pivotArea type="origin" dataOnly="0" labelOnly="1" outline="0" fieldPosition="0"/>
    </format>
    <format dxfId="412">
      <pivotArea field="7" type="button" dataOnly="0" labelOnly="1" outline="0" axis="axisCol" fieldPosition="0"/>
    </format>
    <format dxfId="411">
      <pivotArea type="topRight" dataOnly="0" labelOnly="1" outline="0" fieldPosition="0"/>
    </format>
    <format dxfId="410">
      <pivotArea field="6" type="button" dataOnly="0" labelOnly="1" outline="0" axis="axisRow" fieldPosition="0"/>
    </format>
    <format dxfId="409">
      <pivotArea dataOnly="0" labelOnly="1" outline="0" fieldPosition="0">
        <references count="1">
          <reference field="6" count="3">
            <x v="0"/>
            <x v="2"/>
            <x v="6"/>
          </reference>
        </references>
      </pivotArea>
    </format>
    <format dxfId="408">
      <pivotArea dataOnly="0" labelOnly="1" grandRow="1" outline="0" fieldPosition="0"/>
    </format>
    <format dxfId="407">
      <pivotArea dataOnly="0" labelOnly="1" outline="0" fieldPosition="0">
        <references count="1">
          <reference field="7" count="0"/>
        </references>
      </pivotArea>
    </format>
    <format dxfId="406">
      <pivotArea dataOnly="0" labelOnly="1" grandCol="1" outline="0" fieldPosition="0"/>
    </format>
    <format dxfId="405">
      <pivotArea type="origin" dataOnly="0" labelOnly="1" outline="0" fieldPosition="0"/>
    </format>
    <format dxfId="404">
      <pivotArea field="7" type="button" dataOnly="0" labelOnly="1" outline="0" axis="axisCol" fieldPosition="0"/>
    </format>
    <format dxfId="403">
      <pivotArea type="topRight" dataOnly="0" labelOnly="1" outline="0" fieldPosition="0"/>
    </format>
    <format dxfId="402">
      <pivotArea field="6" type="button" dataOnly="0" labelOnly="1" outline="0" axis="axisRow" fieldPosition="0"/>
    </format>
    <format dxfId="401">
      <pivotArea dataOnly="0" labelOnly="1" outline="0" fieldPosition="0">
        <references count="1">
          <reference field="7" count="0"/>
        </references>
      </pivotArea>
    </format>
    <format dxfId="400">
      <pivotArea dataOnly="0" labelOnly="1" grandCol="1" outline="0" fieldPosition="0"/>
    </format>
    <format dxfId="399">
      <pivotArea dataOnly="0" labelOnly="1" outline="0" fieldPosition="0">
        <references count="1">
          <reference field="6" count="3">
            <x v="0"/>
            <x v="2"/>
            <x v="6"/>
          </reference>
        </references>
      </pivotArea>
    </format>
    <format dxfId="398">
      <pivotArea dataOnly="0" labelOnly="1" grandRow="1" outline="0" fieldPosition="0"/>
    </format>
    <format dxfId="397">
      <pivotArea grandRow="1" outline="0" collapsedLevelsAreSubtotals="1" fieldPosition="0"/>
    </format>
    <format dxfId="396">
      <pivotArea dataOnly="0" labelOnly="1" outline="0" fieldPosition="0">
        <references count="1">
          <reference field="6" count="1">
            <x v="8"/>
          </reference>
        </references>
      </pivotArea>
    </format>
    <format dxfId="395">
      <pivotArea dataOnly="0" labelOnly="1" outline="0" fieldPosition="0">
        <references count="1">
          <reference field="6" count="1">
            <x v="8"/>
          </reference>
        </references>
      </pivotArea>
    </format>
    <format dxfId="394">
      <pivotArea field="2" type="button" dataOnly="0" labelOnly="1" outline="0" axis="axisPage" fieldPosition="0"/>
    </format>
    <format dxfId="393">
      <pivotArea dataOnly="0" labelOnly="1" outline="0" fieldPosition="0">
        <references count="1">
          <reference field="6" count="1">
            <x v="1"/>
          </reference>
        </references>
      </pivotArea>
    </format>
    <format dxfId="392">
      <pivotArea type="origin" dataOnly="0" labelOnly="1" outline="0" fieldPosition="0"/>
    </format>
    <format dxfId="391">
      <pivotArea field="7" type="button" dataOnly="0" labelOnly="1" outline="0" axis="axisCol" fieldPosition="0"/>
    </format>
    <format dxfId="390">
      <pivotArea type="topRight" dataOnly="0" labelOnly="1" outline="0" fieldPosition="0"/>
    </format>
    <format dxfId="389">
      <pivotArea field="6" type="button" dataOnly="0" labelOnly="1" outline="0" axis="axisRow" fieldPosition="0"/>
    </format>
    <format dxfId="388">
      <pivotArea dataOnly="0" labelOnly="1" grandCol="1" outline="0" fieldPosition="0"/>
    </format>
    <format dxfId="387">
      <pivotArea dataOnly="0" labelOnly="1" grandCol="1" outline="0" fieldPosition="0"/>
    </format>
    <format dxfId="386">
      <pivotArea outline="0" collapsedLevelsAreSubtotals="1" fieldPosition="0"/>
    </format>
    <format dxfId="385">
      <pivotArea field="7" type="button" dataOnly="0" labelOnly="1" outline="0" axis="axisCol" fieldPosition="0"/>
    </format>
    <format dxfId="384">
      <pivotArea type="topRight" dataOnly="0" labelOnly="1" outline="0" fieldPosition="0"/>
    </format>
    <format dxfId="383">
      <pivotArea dataOnly="0" labelOnly="1" grandCol="1" outline="0" fieldPosition="0"/>
    </format>
    <format dxfId="382">
      <pivotArea outline="0" collapsedLevelsAreSubtotals="1" fieldPosition="0"/>
    </format>
    <format dxfId="381">
      <pivotArea field="7" type="button" dataOnly="0" labelOnly="1" outline="0" axis="axisCol" fieldPosition="0"/>
    </format>
    <format dxfId="380">
      <pivotArea type="topRight" dataOnly="0" labelOnly="1" outline="0" fieldPosition="0"/>
    </format>
    <format dxfId="379">
      <pivotArea dataOnly="0" labelOnly="1" grandCol="1" outline="0" fieldPosition="0"/>
    </format>
    <format dxfId="378">
      <pivotArea dataOnly="0" labelOnly="1" outline="0" fieldPosition="0">
        <references count="1">
          <reference field="7" count="0"/>
        </references>
      </pivotArea>
    </format>
    <format dxfId="377">
      <pivotArea dataOnly="0" labelOnly="1" outline="0" fieldPosition="0">
        <references count="1">
          <reference field="2" count="0"/>
        </references>
      </pivotArea>
    </format>
    <format dxfId="376">
      <pivotArea type="all" dataOnly="0" outline="0" fieldPosition="0"/>
    </format>
    <format dxfId="375">
      <pivotArea outline="0" collapsedLevelsAreSubtotals="1" fieldPosition="0"/>
    </format>
    <format dxfId="374">
      <pivotArea dataOnly="0" labelOnly="1" outline="0" fieldPosition="0">
        <references count="1">
          <reference field="6" count="0"/>
        </references>
      </pivotArea>
    </format>
    <format dxfId="373">
      <pivotArea dataOnly="0" labelOnly="1" grandRow="1" outline="0" fieldPosition="0"/>
    </format>
    <format dxfId="372">
      <pivotArea dataOnly="0" labelOnly="1" grandCol="1" outline="0" fieldPosition="0"/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3000000}" name="TablaDinámica7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5" indent="0" outline="1" outlineData="1" multipleFieldFilters="0">
  <location ref="B11:C17" firstHeaderRow="1" firstDataRow="1" firstDataCol="1"/>
  <pivotFields count="28"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2">
        <item x="0"/>
        <item x="1"/>
        <item x="2"/>
        <item x="27"/>
        <item x="15"/>
        <item x="7"/>
        <item x="30"/>
        <item x="11"/>
        <item x="24"/>
        <item x="13"/>
        <item x="9"/>
        <item x="17"/>
        <item x="12"/>
        <item x="4"/>
        <item x="3"/>
        <item x="5"/>
        <item x="28"/>
        <item x="29"/>
        <item x="8"/>
        <item x="19"/>
        <item x="23"/>
        <item x="26"/>
        <item x="10"/>
        <item x="18"/>
        <item x="20"/>
        <item x="22"/>
        <item x="21"/>
        <item x="25"/>
        <item x="14"/>
        <item x="6"/>
        <item x="16"/>
        <item t="default"/>
      </items>
    </pivotField>
    <pivotField name="UBICACIÓN" axis="axisRow" showAll="0">
      <items count="7">
        <item sd="0" m="1" x="5"/>
        <item sd="0" x="3"/>
        <item sd="0" x="1"/>
        <item sd="0" x="4"/>
        <item sd="0" x="0"/>
        <item sd="0" x="2"/>
        <item t="default" sd="0"/>
      </items>
    </pivotField>
    <pivotField showAll="0">
      <items count="13">
        <item m="1" x="11"/>
        <item x="4"/>
        <item x="3"/>
        <item x="2"/>
        <item x="5"/>
        <item x="0"/>
        <item x="10"/>
        <item x="8"/>
        <item x="9"/>
        <item x="1"/>
        <item x="6"/>
        <item x="7"/>
        <item t="default"/>
      </items>
    </pivotField>
    <pivotField showAll="0"/>
    <pivotField showAll="0"/>
    <pivotField showAll="0" defaultSubtotal="0"/>
    <pivotField showAll="0"/>
    <pivotField showAll="0"/>
    <pivotField showAll="0">
      <items count="8">
        <item m="1" x="6"/>
        <item x="0"/>
        <item x="2"/>
        <item x="4"/>
        <item x="1"/>
        <item x="5"/>
        <item x="3"/>
        <item t="default"/>
      </items>
    </pivotField>
  </pivotFields>
  <rowFields count="2">
    <field x="20"/>
    <field x="19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ANTIDADES" fld="3" baseField="20" baseItem="0" numFmtId="3"/>
  </dataFields>
  <formats count="13">
    <format dxfId="510">
      <pivotArea outline="0" collapsedLevelsAreSubtotals="1" fieldPosition="0"/>
    </format>
    <format dxfId="509">
      <pivotArea type="all" dataOnly="0" outline="0" fieldPosition="0"/>
    </format>
    <format dxfId="508">
      <pivotArea outline="0" collapsedLevelsAreSubtotals="1" fieldPosition="0"/>
    </format>
    <format dxfId="507">
      <pivotArea dataOnly="0" labelOnly="1" outline="0" axis="axisValues" fieldPosition="0"/>
    </format>
    <format dxfId="506">
      <pivotArea dataOnly="0" labelOnly="1" outline="0" axis="axisValues" fieldPosition="0"/>
    </format>
    <format dxfId="505">
      <pivotArea outline="0" collapsedLevelsAreSubtotals="1" fieldPosition="0"/>
    </format>
    <format dxfId="504">
      <pivotArea dataOnly="0" labelOnly="1" outline="0" axis="axisValues" fieldPosition="0"/>
    </format>
    <format dxfId="503">
      <pivotArea type="all" dataOnly="0" outline="0" fieldPosition="0"/>
    </format>
    <format dxfId="502">
      <pivotArea outline="0" collapsedLevelsAreSubtotals="1" fieldPosition="0"/>
    </format>
    <format dxfId="501">
      <pivotArea field="20" type="button" dataOnly="0" labelOnly="1" outline="0" axis="axisRow" fieldPosition="0"/>
    </format>
    <format dxfId="500">
      <pivotArea dataOnly="0" labelOnly="1" outline="0" axis="axisValues" fieldPosition="0"/>
    </format>
    <format dxfId="499">
      <pivotArea dataOnly="0" labelOnly="1" fieldPosition="0">
        <references count="1">
          <reference field="20" count="0"/>
        </references>
      </pivotArea>
    </format>
    <format dxfId="498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2000000}" name="TablaDinámica6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5" indent="0" outline="1" outlineData="1" multipleFieldFilters="0">
  <location ref="AC12:AD17" firstHeaderRow="1" firstDataRow="1" firstDataCol="1" rowPageCount="1" colPageCount="1"/>
  <pivotFields count="28">
    <pivotField multipleItemSelectionAllowe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h="1" sd="0" m="1" x="5"/>
        <item x="3"/>
        <item x="1"/>
        <item x="4"/>
        <item x="0"/>
        <item h="1" x="2"/>
        <item t="default"/>
      </items>
    </pivotField>
    <pivotField showAll="0">
      <items count="13">
        <item h="1" m="1" x="11"/>
        <item h="1" x="4"/>
        <item h="1" x="3"/>
        <item h="1" x="2"/>
        <item h="1" x="5"/>
        <item h="1" x="0"/>
        <item h="1" x="10"/>
        <item h="1" x="8"/>
        <item x="9"/>
        <item h="1" x="1"/>
        <item h="1" x="6"/>
        <item h="1" x="7"/>
        <item t="default"/>
      </items>
    </pivotField>
    <pivotField axis="axisPage" multipleItemSelectionAllowed="1" showAll="0">
      <items count="9">
        <item h="1" m="1" x="6"/>
        <item h="1" x="2"/>
        <item x="3"/>
        <item h="1" x="1"/>
        <item h="1" x="0"/>
        <item h="1" x="5"/>
        <item h="1" x="4"/>
        <item h="1" m="1" x="7"/>
        <item t="default"/>
      </items>
    </pivotField>
    <pivotField showAll="0"/>
    <pivotField showAll="0"/>
    <pivotField showAll="0"/>
    <pivotField showAll="0"/>
    <pivotField showAll="0"/>
  </pivotFields>
  <rowFields count="1">
    <field x="20"/>
  </rowFields>
  <rowItems count="5"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2" hier="-1"/>
  </pageFields>
  <dataFields count="1">
    <dataField name="CANTIDAD." fld="3" baseField="20" baseItem="1"/>
  </dataFields>
  <formats count="7">
    <format dxfId="517">
      <pivotArea grandRow="1" outline="0" collapsedLevelsAreSubtotals="1" fieldPosition="0"/>
    </format>
    <format dxfId="516">
      <pivotArea type="all" dataOnly="0" outline="0" fieldPosition="0"/>
    </format>
    <format dxfId="515">
      <pivotArea outline="0" collapsedLevelsAreSubtotals="1" fieldPosition="0"/>
    </format>
    <format dxfId="514">
      <pivotArea field="20" type="button" dataOnly="0" labelOnly="1" outline="0" axis="axisRow" fieldPosition="0"/>
    </format>
    <format dxfId="513">
      <pivotArea dataOnly="0" labelOnly="1" outline="0" axis="axisValues" fieldPosition="0"/>
    </format>
    <format dxfId="512">
      <pivotArea dataOnly="0" labelOnly="1" grandRow="1" outline="0" fieldPosition="0"/>
    </format>
    <format dxfId="511">
      <pivotArea collapsedLevelsAreSubtotals="1" fieldPosition="0">
        <references count="1">
          <reference field="20" count="4">
            <x v="1"/>
            <x v="2"/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TablaDinámica4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5" indent="3" outline="1" outlineData="1" multipleFieldFilters="0">
  <location ref="E11:L18" firstHeaderRow="1" firstDataRow="2" firstDataCol="1"/>
  <pivotFields count="28"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axis="axisRow" showAll="0">
      <items count="32">
        <item x="0"/>
        <item x="1"/>
        <item x="2"/>
        <item x="27"/>
        <item x="15"/>
        <item x="7"/>
        <item x="30"/>
        <item x="11"/>
        <item x="24"/>
        <item x="13"/>
        <item x="9"/>
        <item x="17"/>
        <item x="12"/>
        <item x="4"/>
        <item x="3"/>
        <item x="5"/>
        <item x="28"/>
        <item x="29"/>
        <item x="8"/>
        <item x="19"/>
        <item x="23"/>
        <item x="26"/>
        <item x="10"/>
        <item x="18"/>
        <item x="20"/>
        <item x="22"/>
        <item x="21"/>
        <item x="25"/>
        <item x="14"/>
        <item x="6"/>
        <item x="16"/>
        <item t="default"/>
      </items>
    </pivotField>
    <pivotField axis="axisRow" showAll="0" sortType="ascending">
      <items count="7">
        <item h="1" sd="0" m="1" x="5"/>
        <item sd="0" x="1"/>
        <item sd="0" x="2"/>
        <item sd="0" x="0"/>
        <item sd="0" x="4"/>
        <item sd="0" x="3"/>
        <item t="default" sd="0"/>
      </items>
    </pivotField>
    <pivotField showAll="0">
      <items count="13">
        <item m="1" x="11"/>
        <item x="8"/>
        <item x="9"/>
        <item x="6"/>
        <item x="1"/>
        <item x="3"/>
        <item x="5"/>
        <item x="4"/>
        <item x="7"/>
        <item x="0"/>
        <item x="10"/>
        <item x="2"/>
        <item t="default"/>
      </items>
    </pivotField>
    <pivotField axis="axisCol" showAll="0" sortType="descending">
      <items count="9">
        <item x="3"/>
        <item x="1"/>
        <item x="4"/>
        <item x="0"/>
        <item x="5"/>
        <item x="2"/>
        <item h="1" m="1" x="7"/>
        <item h="1" m="1" x="6"/>
        <item t="default"/>
      </items>
    </pivotField>
    <pivotField showAll="0"/>
    <pivotField showAll="0" defaultSubtotal="0"/>
    <pivotField showAll="0"/>
    <pivotField showAll="0"/>
    <pivotField showAll="0">
      <items count="8">
        <item m="1" x="6"/>
        <item x="0"/>
        <item x="2"/>
        <item x="4"/>
        <item x="1"/>
        <item x="5"/>
        <item x="3"/>
        <item t="default"/>
      </items>
    </pivotField>
  </pivotFields>
  <rowFields count="2">
    <field x="20"/>
    <field x="19"/>
  </rowFields>
  <rowItems count="6">
    <i>
      <x v="1"/>
    </i>
    <i>
      <x v="2"/>
    </i>
    <i>
      <x v="3"/>
    </i>
    <i>
      <x v="4"/>
    </i>
    <i>
      <x v="5"/>
    </i>
    <i t="grand">
      <x/>
    </i>
  </rowItems>
  <colFields count="1">
    <field x="2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 cantidad" fld="3" baseField="0" baseItem="0"/>
  </dataFields>
  <formats count="41">
    <format dxfId="558">
      <pivotArea field="22" type="button" dataOnly="0" labelOnly="1" outline="0" axis="axisCol" fieldPosition="0"/>
    </format>
    <format dxfId="557">
      <pivotArea grandCol="1" outline="0" collapsedLevelsAreSubtotals="1" fieldPosition="0"/>
    </format>
    <format dxfId="556">
      <pivotArea outline="0" collapsedLevelsAreSubtotals="1" fieldPosition="0"/>
    </format>
    <format dxfId="555">
      <pivotArea type="all" dataOnly="0" outline="0" fieldPosition="0"/>
    </format>
    <format dxfId="554">
      <pivotArea outline="0" collapsedLevelsAreSubtotals="1" fieldPosition="0"/>
    </format>
    <format dxfId="553">
      <pivotArea type="origin" dataOnly="0" labelOnly="1" outline="0" fieldPosition="0"/>
    </format>
    <format dxfId="552">
      <pivotArea field="22" type="button" dataOnly="0" labelOnly="1" outline="0" axis="axisCol" fieldPosition="0"/>
    </format>
    <format dxfId="551">
      <pivotArea type="topRight" dataOnly="0" labelOnly="1" outline="0" fieldPosition="0"/>
    </format>
    <format dxfId="550">
      <pivotArea field="20" type="button" dataOnly="0" labelOnly="1" outline="0" axis="axisRow" fieldPosition="0"/>
    </format>
    <format dxfId="549">
      <pivotArea dataOnly="0" labelOnly="1" fieldPosition="0">
        <references count="1">
          <reference field="20" count="0"/>
        </references>
      </pivotArea>
    </format>
    <format dxfId="548">
      <pivotArea dataOnly="0" labelOnly="1" grandRow="1" outline="0" fieldPosition="0"/>
    </format>
    <format dxfId="547">
      <pivotArea dataOnly="0" labelOnly="1" fieldPosition="0">
        <references count="1">
          <reference field="22" count="0"/>
        </references>
      </pivotArea>
    </format>
    <format dxfId="546">
      <pivotArea dataOnly="0" labelOnly="1" grandCol="1" outline="0" fieldPosition="0"/>
    </format>
    <format dxfId="545">
      <pivotArea field="21" type="button" dataOnly="0" labelOnly="1" outline="0"/>
    </format>
    <format dxfId="544">
      <pivotArea type="all" dataOnly="0" outline="0" fieldPosition="0"/>
    </format>
    <format dxfId="543">
      <pivotArea outline="0" collapsedLevelsAreSubtotals="1" fieldPosition="0"/>
    </format>
    <format dxfId="542">
      <pivotArea field="22" type="button" dataOnly="0" labelOnly="1" outline="0" axis="axisCol" fieldPosition="0"/>
    </format>
    <format dxfId="541">
      <pivotArea type="topRight" dataOnly="0" labelOnly="1" outline="0" fieldPosition="0"/>
    </format>
    <format dxfId="540">
      <pivotArea dataOnly="0" labelOnly="1" fieldPosition="0">
        <references count="1">
          <reference field="22" count="0"/>
        </references>
      </pivotArea>
    </format>
    <format dxfId="539">
      <pivotArea dataOnly="0" labelOnly="1" grandCol="1" outline="0" fieldPosition="0"/>
    </format>
    <format dxfId="538">
      <pivotArea type="all" dataOnly="0" outline="0" fieldPosition="0"/>
    </format>
    <format dxfId="537">
      <pivotArea outline="0" collapsedLevelsAreSubtotals="1" fieldPosition="0"/>
    </format>
    <format dxfId="536">
      <pivotArea type="origin" dataOnly="0" labelOnly="1" outline="0" fieldPosition="0"/>
    </format>
    <format dxfId="535">
      <pivotArea field="22" type="button" dataOnly="0" labelOnly="1" outline="0" axis="axisCol" fieldPosition="0"/>
    </format>
    <format dxfId="534">
      <pivotArea type="topRight" dataOnly="0" labelOnly="1" outline="0" fieldPosition="0"/>
    </format>
    <format dxfId="533">
      <pivotArea field="20" type="button" dataOnly="0" labelOnly="1" outline="0" axis="axisRow" fieldPosition="0"/>
    </format>
    <format dxfId="532">
      <pivotArea dataOnly="0" labelOnly="1" fieldPosition="0">
        <references count="1">
          <reference field="20" count="0"/>
        </references>
      </pivotArea>
    </format>
    <format dxfId="531">
      <pivotArea dataOnly="0" labelOnly="1" grandRow="1" outline="0" fieldPosition="0"/>
    </format>
    <format dxfId="530">
      <pivotArea dataOnly="0" labelOnly="1" fieldPosition="0">
        <references count="1">
          <reference field="22" count="0"/>
        </references>
      </pivotArea>
    </format>
    <format dxfId="529">
      <pivotArea dataOnly="0" labelOnly="1" grandCol="1" outline="0" fieldPosition="0"/>
    </format>
    <format dxfId="528">
      <pivotArea field="21" type="button" dataOnly="0" labelOnly="1" outline="0"/>
    </format>
    <format dxfId="527">
      <pivotArea type="origin" dataOnly="0" labelOnly="1" outline="0" fieldPosition="0"/>
    </format>
    <format dxfId="526">
      <pivotArea field="20" type="button" dataOnly="0" labelOnly="1" outline="0" axis="axisRow" fieldPosition="0"/>
    </format>
    <format dxfId="525">
      <pivotArea dataOnly="0" labelOnly="1" fieldPosition="0">
        <references count="1">
          <reference field="20" count="0"/>
        </references>
      </pivotArea>
    </format>
    <format dxfId="524">
      <pivotArea dataOnly="0" labelOnly="1" grandRow="1" outline="0" fieldPosition="0"/>
    </format>
    <format dxfId="523">
      <pivotArea type="all" dataOnly="0" outline="0" fieldPosition="0"/>
    </format>
    <format dxfId="522">
      <pivotArea outline="0" collapsedLevelsAreSubtotals="1" fieldPosition="0"/>
    </format>
    <format dxfId="521">
      <pivotArea dataOnly="0" labelOnly="1" fieldPosition="0">
        <references count="1">
          <reference field="20" count="0"/>
        </references>
      </pivotArea>
    </format>
    <format dxfId="520">
      <pivotArea dataOnly="0" labelOnly="1" grandRow="1" outline="0" fieldPosition="0"/>
    </format>
    <format dxfId="519">
      <pivotArea dataOnly="0" labelOnly="1" fieldPosition="0">
        <references count="1">
          <reference field="22" count="0"/>
        </references>
      </pivotArea>
    </format>
    <format dxfId="518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6000000}" name="TablaDinámica3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5" indent="0" outline="1" outlineData="1" multipleFieldFilters="0">
  <location ref="B33:C40" firstHeaderRow="1" firstDataRow="1" firstDataCol="1"/>
  <pivotFields count="28"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numFmtId="3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3"/>
        <item x="4"/>
        <item x="2"/>
        <item x="0"/>
        <item x="1"/>
        <item x="5"/>
        <item m="1" x="6"/>
        <item t="default"/>
      </items>
    </pivotField>
  </pivotFields>
  <rowFields count="1">
    <field x="2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Inventario" fld="3" baseField="0" baseItem="0" numFmtId="169"/>
  </dataFields>
  <formats count="5">
    <format dxfId="563">
      <pivotArea outline="0" collapsedLevelsAreSubtotals="1" fieldPosition="0"/>
    </format>
    <format dxfId="562">
      <pivotArea dataOnly="0" labelOnly="1" outline="0" axis="axisValues" fieldPosition="0"/>
    </format>
    <format dxfId="561">
      <pivotArea field="27" type="button" dataOnly="0" labelOnly="1" outline="0" axis="axisRow" fieldPosition="0"/>
    </format>
    <format dxfId="560">
      <pivotArea dataOnly="0" labelOnly="1" fieldPosition="0">
        <references count="1">
          <reference field="27" count="0"/>
        </references>
      </pivotArea>
    </format>
    <format dxfId="559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5000000}" name="TablaDinámica1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>
  <location ref="AE10:AE11" firstHeaderRow="1" firstDataRow="1" firstDataCol="0" rowPageCount="1" colPageCount="1"/>
  <pivotFields count="12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15">
        <item h="1" m="1" x="10"/>
        <item h="1" m="1" x="11"/>
        <item h="1" m="1" x="12"/>
        <item h="1" m="1" x="7"/>
        <item h="1" m="1" x="8"/>
        <item h="1" x="0"/>
        <item x="2"/>
        <item h="1" m="1" x="9"/>
        <item h="1" m="1" x="13"/>
        <item h="1" x="1"/>
        <item h="1" x="3"/>
        <item h="1" m="1" x="6"/>
        <item h="1" x="4"/>
        <item h="1" x="5"/>
        <item t="default"/>
      </items>
    </pivotField>
    <pivotField axis="axisPage" multipleItemSelectionAllowed="1" showAll="0">
      <items count="7">
        <item m="1" x="5"/>
        <item h="1" x="0"/>
        <item x="1"/>
        <item h="1" x="2"/>
        <item h="1" x="4"/>
        <item h="1" x="3"/>
        <item t="default"/>
      </items>
    </pivotField>
    <pivotField showAll="0"/>
  </pivotFields>
  <rowItems count="1">
    <i/>
  </rowItems>
  <colItems count="1">
    <i/>
  </colItems>
  <pageFields count="1">
    <pageField fld="10" hier="-1"/>
  </pageFields>
  <dataFields count="1">
    <dataField name="Prom Actual" fld="7" baseField="0" baseItem="0" numFmtId="3"/>
  </dataFields>
  <formats count="5">
    <format dxfId="568">
      <pivotArea outline="0" collapsedLevelsAreSubtotals="1" fieldPosition="0"/>
    </format>
    <format dxfId="567">
      <pivotArea type="all" dataOnly="0" outline="0" fieldPosition="0"/>
    </format>
    <format dxfId="566">
      <pivotArea outline="0" collapsedLevelsAreSubtotals="1" fieldPosition="0"/>
    </format>
    <format dxfId="565">
      <pivotArea dataOnly="0" labelOnly="1" outline="0" axis="axisValues" fieldPosition="0"/>
    </format>
    <format dxfId="56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7000000}" name="Tabla dinámica1" cacheId="8" applyNumberFormats="0" applyBorderFormats="0" applyFontFormats="0" applyPatternFormats="0" applyAlignmentFormats="0" applyWidthHeightFormats="1" dataCaption="Valores" showMissing="0" updatedVersion="8" minRefreshableVersion="3" showDrill="0" itemPrintTitles="1" createdVersion="5" indent="0" compact="0" compactData="0" multipleFieldFilters="0">
  <location ref="D6:H397" firstHeaderRow="1" firstDataRow="1" firstDataCol="4"/>
  <pivotFields count="20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sortType="descending" defaultSubtotal="0">
      <items count="65">
        <item x="10"/>
        <item m="1" x="57"/>
        <item m="1" x="60"/>
        <item m="1" x="63"/>
        <item m="1" x="52"/>
        <item m="1" x="50"/>
        <item m="1" x="45"/>
        <item m="1" x="43"/>
        <item m="1" x="44"/>
        <item m="1" x="56"/>
        <item m="1" x="30"/>
        <item m="1" x="47"/>
        <item m="1" x="35"/>
        <item m="1" x="38"/>
        <item m="1" x="58"/>
        <item m="1" x="49"/>
        <item m="1" x="55"/>
        <item m="1" x="48"/>
        <item m="1" x="54"/>
        <item m="1" x="46"/>
        <item m="1" x="53"/>
        <item m="1" x="64"/>
        <item m="1" x="62"/>
        <item m="1" x="19"/>
        <item m="1" x="61"/>
        <item m="1" x="59"/>
        <item m="1" x="31"/>
        <item m="1" x="32"/>
        <item m="1" x="33"/>
        <item m="1" x="26"/>
        <item m="1" x="27"/>
        <item m="1" x="25"/>
        <item m="1" x="24"/>
        <item m="1" x="22"/>
        <item m="1" x="23"/>
        <item m="1" x="15"/>
        <item m="1" x="21"/>
        <item m="1" x="20"/>
        <item m="1" x="16"/>
        <item m="1" x="18"/>
        <item m="1" x="12"/>
        <item m="1" x="13"/>
        <item m="1" x="11"/>
        <item x="4"/>
        <item x="9"/>
        <item x="6"/>
        <item x="2"/>
        <item x="0"/>
        <item x="3"/>
        <item x="1"/>
        <item x="5"/>
        <item x="7"/>
        <item x="8"/>
        <item m="1" x="51"/>
        <item m="1" x="14"/>
        <item m="1" x="40"/>
        <item m="1" x="41"/>
        <item m="1" x="42"/>
        <item m="1" x="36"/>
        <item m="1" x="34"/>
        <item m="1" x="17"/>
        <item m="1" x="28"/>
        <item m="1" x="29"/>
        <item m="1" x="39"/>
        <item m="1" x="3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410">
        <item m="1" x="142"/>
        <item m="1" x="64"/>
        <item m="1" x="404"/>
        <item m="1" x="201"/>
        <item m="1" x="375"/>
        <item m="1" x="338"/>
        <item m="1" x="296"/>
        <item m="1" x="68"/>
        <item m="1" x="265"/>
        <item m="1" x="222"/>
        <item m="1" x="393"/>
        <item m="1" x="179"/>
        <item m="1" x="191"/>
        <item m="1" x="255"/>
        <item m="1" x="136"/>
        <item m="1" x="217"/>
        <item m="1" x="234"/>
        <item x="58"/>
        <item m="1" x="327"/>
        <item m="1" x="158"/>
        <item m="1" x="244"/>
        <item m="1" x="197"/>
        <item m="1" x="333"/>
        <item m="1" x="373"/>
        <item m="1" x="185"/>
        <item m="1" x="166"/>
        <item m="1" x="380"/>
        <item m="1" x="357"/>
        <item m="1" x="240"/>
        <item m="1" x="367"/>
        <item m="1" x="328"/>
        <item x="44"/>
        <item m="1" x="383"/>
        <item m="1" x="345"/>
        <item m="1" x="309"/>
        <item m="1" x="354"/>
        <item x="35"/>
        <item m="1" x="261"/>
        <item m="1" x="230"/>
        <item m="1" x="237"/>
        <item m="1" x="257"/>
        <item m="1" x="211"/>
        <item m="1" x="385"/>
        <item m="1" x="112"/>
        <item m="1" x="350"/>
        <item m="1" x="321"/>
        <item m="1" x="272"/>
        <item m="1" x="324"/>
        <item m="1" x="283"/>
        <item m="1" x="241"/>
        <item m="1" x="195"/>
        <item m="1" x="374"/>
        <item m="1" x="336"/>
        <item m="1" x="381"/>
        <item m="1" x="113"/>
        <item m="1" x="358"/>
        <item x="60"/>
        <item m="1" x="305"/>
        <item m="1" x="87"/>
        <item m="1" x="100"/>
        <item m="1" x="337"/>
        <item m="1" x="260"/>
        <item m="1" x="205"/>
        <item m="1" x="310"/>
        <item x="48"/>
        <item x="37"/>
        <item x="49"/>
        <item x="38"/>
        <item x="39"/>
        <item x="40"/>
        <item x="41"/>
        <item x="42"/>
        <item m="1" x="99"/>
        <item m="1" x="85"/>
        <item x="50"/>
        <item x="43"/>
        <item x="51"/>
        <item m="1" x="289"/>
        <item m="1" x="371"/>
        <item m="1" x="363"/>
        <item m="1" x="203"/>
        <item m="1" x="353"/>
        <item m="1" x="281"/>
        <item m="1" x="242"/>
        <item m="1" x="66"/>
        <item m="1" x="394"/>
        <item m="1" x="106"/>
        <item m="1" x="110"/>
        <item m="1" x="90"/>
        <item m="1" x="376"/>
        <item m="1" x="340"/>
        <item m="1" x="372"/>
        <item m="1" x="298"/>
        <item m="1" x="342"/>
        <item m="1" x="198"/>
        <item m="1" x="313"/>
        <item m="1" x="388"/>
        <item m="1" x="246"/>
        <item m="1" x="359"/>
        <item m="1" x="316"/>
        <item m="1" x="238"/>
        <item m="1" x="368"/>
        <item m="1" x="389"/>
        <item m="1" x="269"/>
        <item m="1" x="223"/>
        <item m="1" x="351"/>
        <item m="1" x="352"/>
        <item m="1" x="80"/>
        <item m="1" x="96"/>
        <item m="1" x="315"/>
        <item m="1" x="139"/>
        <item m="1" x="199"/>
        <item m="1" x="239"/>
        <item m="1" x="95"/>
        <item m="1" x="397"/>
        <item m="1" x="312"/>
        <item m="1" x="399"/>
        <item m="1" x="207"/>
        <item m="1" x="274"/>
        <item m="1" x="344"/>
        <item m="1" x="335"/>
        <item m="1" x="79"/>
        <item m="1" x="341"/>
        <item m="1" x="270"/>
        <item m="1" x="227"/>
        <item m="1" x="233"/>
        <item m="1" x="400"/>
        <item m="1" x="407"/>
        <item m="1" x="115"/>
        <item m="1" x="256"/>
        <item m="1" x="297"/>
        <item m="1" x="284"/>
        <item m="1" x="285"/>
        <item m="1" x="202"/>
        <item m="1" x="286"/>
        <item m="1" x="235"/>
        <item m="1" x="276"/>
        <item m="1" x="311"/>
        <item m="1" x="249"/>
        <item m="1" x="405"/>
        <item m="1" x="401"/>
        <item m="1" x="325"/>
        <item m="1" x="151"/>
        <item m="1" x="236"/>
        <item m="1" x="252"/>
        <item m="1" x="347"/>
        <item m="1" x="174"/>
        <item m="1" x="300"/>
        <item m="1" x="229"/>
        <item m="1" x="346"/>
        <item m="1" x="250"/>
        <item m="1" x="200"/>
        <item m="1" x="392"/>
        <item m="1" x="326"/>
        <item m="1" x="220"/>
        <item m="1" x="330"/>
        <item m="1" x="291"/>
        <item m="1" x="196"/>
        <item m="1" x="253"/>
        <item m="1" x="378"/>
        <item m="1" x="280"/>
        <item m="1" x="263"/>
        <item m="1" x="398"/>
        <item m="1" x="192"/>
        <item m="1" x="210"/>
        <item m="1" x="225"/>
        <item m="1" x="271"/>
        <item m="1" x="384"/>
        <item m="1" x="301"/>
        <item m="1" x="262"/>
        <item m="1" x="221"/>
        <item m="1" x="369"/>
        <item m="1" x="295"/>
        <item m="1" x="306"/>
        <item m="1" x="266"/>
        <item m="1" x="348"/>
        <item m="1" x="355"/>
        <item m="1" x="267"/>
        <item m="1" x="329"/>
        <item m="1" x="387"/>
        <item m="1" x="148"/>
        <item m="1" x="243"/>
        <item m="1" x="406"/>
        <item m="1" x="226"/>
        <item m="1" x="293"/>
        <item m="1" x="218"/>
        <item m="1" x="318"/>
        <item m="1" x="259"/>
        <item m="1" x="322"/>
        <item m="1" x="111"/>
        <item m="1" x="213"/>
        <item m="1" x="258"/>
        <item m="1" x="247"/>
        <item m="1" x="146"/>
        <item m="1" x="245"/>
        <item m="1" x="118"/>
        <item m="1" x="403"/>
        <item m="1" x="143"/>
        <item x="52"/>
        <item m="1" x="275"/>
        <item m="1" x="204"/>
        <item m="1" x="141"/>
        <item m="1" x="395"/>
        <item m="1" x="264"/>
        <item m="1" x="360"/>
        <item m="1" x="402"/>
        <item x="2"/>
        <item x="3"/>
        <item x="10"/>
        <item m="1" x="121"/>
        <item m="1" x="109"/>
        <item m="1" x="224"/>
        <item m="1" x="63"/>
        <item m="1" x="209"/>
        <item x="21"/>
        <item m="1" x="102"/>
        <item m="1" x="108"/>
        <item m="1" x="73"/>
        <item x="36"/>
        <item m="1" x="169"/>
        <item x="54"/>
        <item x="1"/>
        <item m="1" x="125"/>
        <item x="12"/>
        <item x="5"/>
        <item x="7"/>
        <item x="19"/>
        <item x="59"/>
        <item x="4"/>
        <item x="0"/>
        <item m="1" x="154"/>
        <item m="1" x="162"/>
        <item m="1" x="144"/>
        <item m="1" x="331"/>
        <item x="8"/>
        <item x="13"/>
        <item m="1" x="214"/>
        <item m="1" x="319"/>
        <item m="1" x="323"/>
        <item m="1" x="219"/>
        <item x="28"/>
        <item x="61"/>
        <item m="1" x="228"/>
        <item m="1" x="290"/>
        <item m="1" x="361"/>
        <item m="1" x="232"/>
        <item m="1" x="133"/>
        <item m="1" x="268"/>
        <item m="1" x="216"/>
        <item m="1" x="150"/>
        <item x="15"/>
        <item m="1" x="314"/>
        <item m="1" x="76"/>
        <item m="1" x="366"/>
        <item m="1" x="304"/>
        <item m="1" x="365"/>
        <item m="1" x="193"/>
        <item m="1" x="97"/>
        <item m="1" x="278"/>
        <item m="1" x="170"/>
        <item m="1" x="377"/>
        <item m="1" x="279"/>
        <item m="1" x="98"/>
        <item m="1" x="308"/>
        <item m="1" x="334"/>
        <item m="1" x="370"/>
        <item m="1" x="78"/>
        <item m="1" x="409"/>
        <item m="1" x="303"/>
        <item m="1" x="396"/>
        <item m="1" x="391"/>
        <item m="1" x="299"/>
        <item m="1" x="339"/>
        <item m="1" x="145"/>
        <item m="1" x="189"/>
        <item m="1" x="317"/>
        <item m="1" x="277"/>
        <item m="1" x="382"/>
        <item m="1" x="248"/>
        <item m="1" x="134"/>
        <item m="1" x="147"/>
        <item x="16"/>
        <item m="1" x="71"/>
        <item m="1" x="91"/>
        <item x="18"/>
        <item m="1" x="171"/>
        <item m="1" x="92"/>
        <item m="1" x="83"/>
        <item m="1" x="82"/>
        <item m="1" x="343"/>
        <item m="1" x="288"/>
        <item x="11"/>
        <item m="1" x="206"/>
        <item m="1" x="163"/>
        <item m="1" x="294"/>
        <item m="1" x="408"/>
        <item m="1" x="188"/>
        <item x="31"/>
        <item x="32"/>
        <item m="1" x="101"/>
        <item m="1" x="177"/>
        <item m="1" x="157"/>
        <item x="29"/>
        <item m="1" x="379"/>
        <item m="1" x="124"/>
        <item m="1" x="231"/>
        <item m="1" x="84"/>
        <item m="1" x="127"/>
        <item x="30"/>
        <item m="1" x="390"/>
        <item m="1" x="72"/>
        <item m="1" x="362"/>
        <item x="9"/>
        <item m="1" x="86"/>
        <item x="17"/>
        <item m="1" x="122"/>
        <item m="1" x="69"/>
        <item m="1" x="251"/>
        <item x="6"/>
        <item m="1" x="114"/>
        <item m="1" x="208"/>
        <item m="1" x="212"/>
        <item x="14"/>
        <item m="1" x="119"/>
        <item m="1" x="137"/>
        <item m="1" x="302"/>
        <item m="1" x="349"/>
        <item m="1" x="135"/>
        <item m="1" x="107"/>
        <item x="26"/>
        <item x="27"/>
        <item m="1" x="287"/>
        <item x="47"/>
        <item x="57"/>
        <item x="55"/>
        <item m="1" x="75"/>
        <item m="1" x="172"/>
        <item m="1" x="173"/>
        <item x="45"/>
        <item m="1" x="81"/>
        <item x="46"/>
        <item m="1" x="164"/>
        <item m="1" x="156"/>
        <item m="1" x="168"/>
        <item m="1" x="65"/>
        <item m="1" x="273"/>
        <item m="1" x="364"/>
        <item m="1" x="194"/>
        <item m="1" x="356"/>
        <item m="1" x="254"/>
        <item m="1" x="67"/>
        <item m="1" x="320"/>
        <item m="1" x="132"/>
        <item m="1" x="93"/>
        <item m="1" x="180"/>
        <item m="1" x="386"/>
        <item m="1" x="138"/>
        <item m="1" x="186"/>
        <item m="1" x="187"/>
        <item m="1" x="88"/>
        <item m="1" x="215"/>
        <item m="1" x="332"/>
        <item m="1" x="178"/>
        <item m="1" x="292"/>
        <item m="1" x="307"/>
        <item m="1" x="282"/>
        <item m="1" x="190"/>
        <item m="1" x="89"/>
        <item m="1" x="182"/>
        <item m="1" x="183"/>
        <item m="1" x="184"/>
        <item m="1" x="181"/>
        <item m="1" x="176"/>
        <item m="1" x="175"/>
        <item m="1" x="167"/>
        <item m="1" x="165"/>
        <item m="1" x="161"/>
        <item m="1" x="160"/>
        <item m="1" x="159"/>
        <item m="1" x="120"/>
        <item m="1" x="123"/>
        <item x="24"/>
        <item x="23"/>
        <item x="22"/>
        <item m="1" x="155"/>
        <item x="33"/>
        <item x="34"/>
        <item m="1" x="153"/>
        <item m="1" x="152"/>
        <item m="1" x="149"/>
        <item m="1" x="117"/>
        <item m="1" x="140"/>
        <item m="1" x="128"/>
        <item m="1" x="130"/>
        <item m="1" x="129"/>
        <item m="1" x="116"/>
        <item m="1" x="131"/>
        <item m="1" x="126"/>
        <item x="62"/>
        <item m="1" x="74"/>
        <item x="25"/>
        <item x="20"/>
        <item m="1" x="103"/>
        <item m="1" x="104"/>
        <item m="1" x="105"/>
        <item x="56"/>
        <item x="53"/>
        <item m="1" x="94"/>
        <item m="1" x="70"/>
        <item m="1" x="7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CANTIDAD2"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64">
        <item m="1" x="63"/>
        <item x="62"/>
        <item x="1"/>
        <item x="4"/>
        <item x="5"/>
        <item x="6"/>
        <item x="7"/>
        <item x="24"/>
        <item x="22"/>
        <item x="0"/>
        <item x="2"/>
        <item x="9"/>
        <item x="10"/>
        <item x="3"/>
        <item x="12"/>
        <item x="13"/>
        <item x="14"/>
        <item x="16"/>
        <item x="19"/>
        <item x="20"/>
        <item x="23"/>
        <item x="25"/>
        <item x="15"/>
        <item x="31"/>
        <item x="11"/>
        <item x="32"/>
        <item x="35"/>
        <item x="36"/>
        <item x="38"/>
        <item x="39"/>
        <item x="40"/>
        <item x="41"/>
        <item x="42"/>
        <item x="43"/>
        <item x="48"/>
        <item x="45"/>
        <item x="47"/>
        <item x="46"/>
        <item x="49"/>
        <item x="50"/>
        <item x="51"/>
        <item x="53"/>
        <item x="58"/>
        <item x="56"/>
        <item x="44"/>
        <item x="17"/>
        <item x="33"/>
        <item x="34"/>
        <item x="57"/>
        <item x="26"/>
        <item x="27"/>
        <item x="28"/>
        <item x="30"/>
        <item x="18"/>
        <item x="55"/>
        <item x="52"/>
        <item x="54"/>
        <item x="8"/>
        <item x="21"/>
        <item x="29"/>
        <item x="37"/>
        <item x="59"/>
        <item x="60"/>
        <item x="6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>
      <items count="75">
        <item x="10"/>
        <item x="20"/>
        <item x="11"/>
        <item x="12"/>
        <item x="13"/>
        <item x="1"/>
        <item m="1" x="67"/>
        <item x="16"/>
        <item x="3"/>
        <item x="4"/>
        <item x="21"/>
        <item x="6"/>
        <item m="1" x="70"/>
        <item m="1" x="60"/>
        <item x="9"/>
        <item x="22"/>
        <item x="24"/>
        <item x="5"/>
        <item m="1" x="28"/>
        <item x="0"/>
        <item x="23"/>
        <item x="19"/>
        <item x="7"/>
        <item m="1" x="39"/>
        <item m="1" x="33"/>
        <item m="1" x="66"/>
        <item m="1" x="35"/>
        <item m="1" x="52"/>
        <item m="1" x="72"/>
        <item m="1" x="55"/>
        <item m="1" x="34"/>
        <item m="1" x="43"/>
        <item m="1" x="31"/>
        <item m="1" x="38"/>
        <item m="1" x="37"/>
        <item m="1" x="44"/>
        <item m="1" x="62"/>
        <item m="1" x="47"/>
        <item m="1" x="49"/>
        <item m="1" x="59"/>
        <item m="1" x="71"/>
        <item x="8"/>
        <item m="1" x="30"/>
        <item m="1" x="32"/>
        <item m="1" x="51"/>
        <item m="1" x="63"/>
        <item m="1" x="64"/>
        <item m="1" x="65"/>
        <item m="1" x="68"/>
        <item m="1" x="73"/>
        <item m="1" x="53"/>
        <item m="1" x="27"/>
        <item m="1" x="50"/>
        <item m="1" x="54"/>
        <item m="1" x="56"/>
        <item m="1" x="57"/>
        <item m="1" x="48"/>
        <item m="1" x="61"/>
        <item m="1" x="41"/>
        <item m="1" x="45"/>
        <item m="1" x="36"/>
        <item m="1" x="69"/>
        <item m="1" x="40"/>
        <item x="14"/>
        <item m="1" x="25"/>
        <item m="1" x="58"/>
        <item m="1" x="42"/>
        <item m="1" x="29"/>
        <item x="2"/>
        <item m="1" x="26"/>
        <item m="1" x="46"/>
        <item x="18"/>
        <item x="17"/>
        <item x="1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7">
        <item m="1" x="6"/>
        <item x="0"/>
        <item x="1"/>
        <item x="3"/>
        <item x="4"/>
        <item x="2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10">
        <item m="1" x="7"/>
        <item x="2"/>
        <item x="1"/>
        <item m="1" x="9"/>
        <item x="0"/>
        <item x="3"/>
        <item x="4"/>
        <item m="1" x="8"/>
        <item x="5"/>
        <item m="1"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9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6"/>
    <field x="2"/>
    <field x="3"/>
    <field x="5"/>
  </rowFields>
  <rowItems count="391">
    <i>
      <x/>
      <x v="45"/>
      <x v="68"/>
      <x v="29"/>
    </i>
    <i r="1">
      <x v="46"/>
      <x v="68"/>
      <x v="29"/>
    </i>
    <i r="1">
      <x v="47"/>
      <x v="68"/>
      <x v="29"/>
    </i>
    <i r="1">
      <x v="49"/>
      <x v="68"/>
      <x v="29"/>
    </i>
    <i r="2">
      <x v="69"/>
      <x v="30"/>
    </i>
    <i r="2">
      <x v="70"/>
      <x v="31"/>
    </i>
    <i r="2">
      <x v="71"/>
      <x v="32"/>
    </i>
    <i r="2">
      <x v="75"/>
      <x v="33"/>
    </i>
    <i r="2">
      <x v="225"/>
      <x v="6"/>
    </i>
    <i r="2">
      <x v="228"/>
      <x v="3"/>
    </i>
    <i r="1">
      <x v="50"/>
      <x v="36"/>
      <x v="26"/>
    </i>
    <i r="2">
      <x v="67"/>
      <x v="28"/>
    </i>
    <i r="2">
      <x v="75"/>
      <x v="33"/>
    </i>
    <i r="2">
      <x v="228"/>
      <x v="3"/>
    </i>
    <i r="2">
      <x v="235"/>
      <x v="15"/>
    </i>
    <i r="1">
      <x v="51"/>
      <x v="36"/>
      <x v="26"/>
    </i>
    <i r="2">
      <x v="67"/>
      <x v="28"/>
    </i>
    <i r="2">
      <x v="68"/>
      <x v="29"/>
    </i>
    <i r="2">
      <x v="69"/>
      <x v="30"/>
    </i>
    <i r="2">
      <x v="70"/>
      <x v="31"/>
    </i>
    <i r="2">
      <x v="71"/>
      <x v="32"/>
    </i>
    <i r="2">
      <x v="75"/>
      <x v="33"/>
    </i>
    <i r="2">
      <x v="226"/>
      <x v="18"/>
    </i>
    <i r="2">
      <x v="228"/>
      <x v="3"/>
    </i>
    <i r="2">
      <x v="235"/>
      <x v="15"/>
    </i>
    <i r="1">
      <x v="52"/>
      <x v="36"/>
      <x v="26"/>
    </i>
    <i r="2">
      <x v="65"/>
      <x v="60"/>
    </i>
    <i r="2">
      <x v="67"/>
      <x v="28"/>
    </i>
    <i r="2">
      <x v="68"/>
      <x v="29"/>
    </i>
    <i r="2">
      <x v="69"/>
      <x v="30"/>
    </i>
    <i r="2">
      <x v="70"/>
      <x v="31"/>
    </i>
    <i r="2">
      <x v="71"/>
      <x v="32"/>
    </i>
    <i r="2">
      <x v="75"/>
      <x v="33"/>
    </i>
    <i r="2">
      <x v="206"/>
      <x v="10"/>
    </i>
    <i r="2">
      <x v="218"/>
      <x v="27"/>
    </i>
    <i r="2">
      <x v="224"/>
      <x v="4"/>
    </i>
    <i r="2">
      <x v="226"/>
      <x v="18"/>
    </i>
    <i r="2">
      <x v="228"/>
      <x v="3"/>
    </i>
    <i r="2">
      <x v="235"/>
      <x v="15"/>
    </i>
    <i r="2">
      <x v="401"/>
      <x v="19"/>
    </i>
    <i t="default">
      <x/>
    </i>
    <i>
      <x v="1"/>
      <x v="47"/>
      <x v="228"/>
      <x v="3"/>
    </i>
    <i r="1">
      <x v="48"/>
      <x v="228"/>
      <x v="3"/>
    </i>
    <i r="2">
      <x v="235"/>
      <x v="15"/>
    </i>
    <i r="1">
      <x v="49"/>
      <x v="228"/>
      <x v="3"/>
    </i>
    <i r="2">
      <x v="235"/>
      <x v="15"/>
    </i>
    <i r="1">
      <x v="50"/>
      <x v="36"/>
      <x v="26"/>
    </i>
    <i r="2">
      <x v="67"/>
      <x v="28"/>
    </i>
    <i r="2">
      <x v="225"/>
      <x v="6"/>
    </i>
    <i r="2">
      <x v="228"/>
      <x v="3"/>
    </i>
    <i r="2">
      <x v="235"/>
      <x v="15"/>
    </i>
    <i r="1">
      <x v="51"/>
      <x v="36"/>
      <x v="26"/>
    </i>
    <i r="2">
      <x v="66"/>
      <x v="38"/>
    </i>
    <i r="2">
      <x v="67"/>
      <x v="28"/>
    </i>
    <i r="2">
      <x v="228"/>
      <x v="3"/>
    </i>
    <i r="2">
      <x v="235"/>
      <x v="15"/>
    </i>
    <i r="1">
      <x v="52"/>
      <x v="36"/>
      <x v="26"/>
    </i>
    <i r="2">
      <x v="64"/>
      <x v="34"/>
    </i>
    <i r="2">
      <x v="67"/>
      <x v="28"/>
    </i>
    <i r="2">
      <x v="75"/>
      <x v="33"/>
    </i>
    <i r="2">
      <x v="206"/>
      <x v="10"/>
    </i>
    <i r="2">
      <x v="218"/>
      <x v="27"/>
    </i>
    <i r="2">
      <x v="224"/>
      <x v="4"/>
    </i>
    <i r="2">
      <x v="226"/>
      <x v="18"/>
    </i>
    <i r="2">
      <x v="228"/>
      <x v="3"/>
    </i>
    <i r="2">
      <x v="235"/>
      <x v="15"/>
    </i>
    <i r="2">
      <x v="401"/>
      <x v="19"/>
    </i>
    <i t="default">
      <x v="1"/>
    </i>
    <i>
      <x v="2"/>
      <x v="47"/>
      <x v="74"/>
      <x v="39"/>
    </i>
    <i r="1">
      <x v="48"/>
      <x v="36"/>
      <x v="26"/>
    </i>
    <i r="2">
      <x v="74"/>
      <x v="39"/>
    </i>
    <i r="1">
      <x v="49"/>
      <x v="31"/>
      <x v="44"/>
    </i>
    <i r="2">
      <x v="36"/>
      <x v="26"/>
    </i>
    <i r="2">
      <x v="74"/>
      <x v="39"/>
    </i>
    <i r="2">
      <x v="76"/>
      <x v="40"/>
    </i>
    <i r="2">
      <x v="218"/>
      <x v="27"/>
    </i>
    <i r="1">
      <x v="50"/>
      <x v="31"/>
      <x v="44"/>
    </i>
    <i r="2">
      <x v="36"/>
      <x v="26"/>
    </i>
    <i r="2">
      <x v="74"/>
      <x v="39"/>
    </i>
    <i r="2">
      <x v="76"/>
      <x v="40"/>
    </i>
    <i r="1">
      <x v="51"/>
      <x v="36"/>
      <x v="26"/>
    </i>
    <i r="2">
      <x v="74"/>
      <x v="39"/>
    </i>
    <i r="2">
      <x v="76"/>
      <x v="40"/>
    </i>
    <i r="2">
      <x v="218"/>
      <x v="27"/>
    </i>
    <i r="2">
      <x v="235"/>
      <x v="15"/>
    </i>
    <i r="2">
      <x v="332"/>
      <x v="36"/>
    </i>
    <i r="2">
      <x v="338"/>
      <x v="35"/>
    </i>
    <i r="2">
      <x v="340"/>
      <x v="37"/>
    </i>
    <i r="1">
      <x v="52"/>
      <x v="36"/>
      <x v="26"/>
    </i>
    <i r="2">
      <x v="64"/>
      <x v="34"/>
    </i>
    <i r="2">
      <x v="66"/>
      <x v="38"/>
    </i>
    <i r="2">
      <x v="74"/>
      <x v="39"/>
    </i>
    <i r="2">
      <x v="76"/>
      <x v="40"/>
    </i>
    <i r="2">
      <x v="218"/>
      <x v="27"/>
    </i>
    <i r="2">
      <x v="224"/>
      <x v="4"/>
    </i>
    <i r="2">
      <x v="225"/>
      <x v="6"/>
    </i>
    <i r="2">
      <x v="228"/>
      <x v="3"/>
    </i>
    <i r="2">
      <x v="235"/>
      <x v="15"/>
    </i>
    <i r="2">
      <x v="332"/>
      <x v="36"/>
    </i>
    <i r="2">
      <x v="338"/>
      <x v="35"/>
    </i>
    <i r="2">
      <x v="340"/>
      <x v="37"/>
    </i>
    <i r="2">
      <x v="401"/>
      <x v="19"/>
    </i>
    <i t="default">
      <x v="2"/>
    </i>
    <i>
      <x v="3"/>
      <x v="49"/>
      <x v="76"/>
      <x v="40"/>
    </i>
    <i r="2">
      <x v="198"/>
      <x v="55"/>
    </i>
    <i r="2">
      <x v="220"/>
      <x v="56"/>
    </i>
    <i r="1">
      <x v="50"/>
      <x v="68"/>
      <x v="29"/>
    </i>
    <i r="2">
      <x v="69"/>
      <x v="30"/>
    </i>
    <i r="2">
      <x v="70"/>
      <x v="31"/>
    </i>
    <i r="2">
      <x v="71"/>
      <x v="32"/>
    </i>
    <i r="2">
      <x v="76"/>
      <x v="40"/>
    </i>
    <i r="2">
      <x v="223"/>
      <x v="14"/>
    </i>
    <i r="2">
      <x v="235"/>
      <x v="15"/>
    </i>
    <i r="2">
      <x v="291"/>
      <x v="24"/>
    </i>
    <i r="2">
      <x v="333"/>
      <x v="48"/>
    </i>
    <i r="2">
      <x v="382"/>
      <x v="20"/>
    </i>
    <i r="2">
      <x v="406"/>
      <x v="41"/>
    </i>
    <i r="1">
      <x v="51"/>
      <x v="36"/>
      <x v="26"/>
    </i>
    <i r="2">
      <x v="76"/>
      <x v="40"/>
    </i>
    <i r="2">
      <x v="198"/>
      <x v="55"/>
    </i>
    <i r="2">
      <x v="218"/>
      <x v="27"/>
    </i>
    <i r="2">
      <x v="220"/>
      <x v="56"/>
    </i>
    <i r="2">
      <x v="223"/>
      <x v="14"/>
    </i>
    <i r="2">
      <x v="224"/>
      <x v="4"/>
    </i>
    <i r="2">
      <x v="225"/>
      <x v="6"/>
    </i>
    <i r="2">
      <x v="228"/>
      <x v="3"/>
    </i>
    <i r="2">
      <x v="235"/>
      <x v="15"/>
    </i>
    <i r="2">
      <x v="284"/>
      <x v="53"/>
    </i>
    <i r="2">
      <x v="297"/>
      <x v="23"/>
    </i>
    <i r="2">
      <x v="314"/>
      <x v="45"/>
    </i>
    <i r="2">
      <x v="332"/>
      <x v="36"/>
    </i>
    <i r="2">
      <x v="333"/>
      <x v="48"/>
    </i>
    <i r="2">
      <x v="334"/>
      <x v="54"/>
    </i>
    <i r="2">
      <x v="340"/>
      <x v="37"/>
    </i>
    <i r="2">
      <x v="405"/>
      <x v="43"/>
    </i>
    <i r="2">
      <x v="406"/>
      <x v="41"/>
    </i>
    <i t="default">
      <x v="3"/>
    </i>
    <i>
      <x v="4"/>
      <x v="48"/>
      <x v="68"/>
      <x v="29"/>
    </i>
    <i r="1">
      <x v="49"/>
      <x v="68"/>
      <x v="29"/>
    </i>
    <i r="1">
      <x v="50"/>
      <x v="36"/>
      <x v="26"/>
    </i>
    <i r="2">
      <x v="66"/>
      <x v="38"/>
    </i>
    <i r="2">
      <x v="67"/>
      <x v="28"/>
    </i>
    <i r="2">
      <x v="68"/>
      <x v="29"/>
    </i>
    <i r="2">
      <x v="69"/>
      <x v="30"/>
    </i>
    <i r="2">
      <x v="70"/>
      <x v="31"/>
    </i>
    <i r="2">
      <x v="71"/>
      <x v="32"/>
    </i>
    <i r="2">
      <x v="228"/>
      <x v="3"/>
    </i>
    <i r="1">
      <x v="51"/>
      <x v="36"/>
      <x v="26"/>
    </i>
    <i r="2">
      <x v="66"/>
      <x v="38"/>
    </i>
    <i r="2">
      <x v="67"/>
      <x v="28"/>
    </i>
    <i r="2">
      <x v="68"/>
      <x v="29"/>
    </i>
    <i r="2">
      <x v="69"/>
      <x v="30"/>
    </i>
    <i r="2">
      <x v="70"/>
      <x v="31"/>
    </i>
    <i r="2">
      <x v="71"/>
      <x v="32"/>
    </i>
    <i r="2">
      <x v="228"/>
      <x v="3"/>
    </i>
    <i r="2">
      <x v="235"/>
      <x v="15"/>
    </i>
    <i r="2">
      <x v="401"/>
      <x v="19"/>
    </i>
    <i r="1">
      <x v="52"/>
      <x v="36"/>
      <x v="26"/>
    </i>
    <i r="2">
      <x v="66"/>
      <x v="38"/>
    </i>
    <i r="2">
      <x v="67"/>
      <x v="28"/>
    </i>
    <i r="2">
      <x v="71"/>
      <x v="32"/>
    </i>
    <i r="2">
      <x v="75"/>
      <x v="33"/>
    </i>
    <i r="2">
      <x v="224"/>
      <x v="4"/>
    </i>
    <i r="2">
      <x v="226"/>
      <x v="18"/>
    </i>
    <i r="2">
      <x v="228"/>
      <x v="3"/>
    </i>
    <i r="2">
      <x v="235"/>
      <x v="15"/>
    </i>
    <i r="2">
      <x v="401"/>
      <x v="19"/>
    </i>
    <i t="default">
      <x v="4"/>
    </i>
    <i>
      <x v="5"/>
      <x v="45"/>
      <x v="225"/>
      <x v="6"/>
    </i>
    <i r="1">
      <x v="47"/>
      <x v="206"/>
      <x v="10"/>
    </i>
    <i r="2">
      <x v="207"/>
      <x v="13"/>
    </i>
    <i r="2">
      <x v="223"/>
      <x v="14"/>
    </i>
    <i r="2">
      <x v="224"/>
      <x v="4"/>
    </i>
    <i r="2">
      <x v="225"/>
      <x v="6"/>
    </i>
    <i r="2">
      <x v="228"/>
      <x v="3"/>
    </i>
    <i r="2">
      <x v="229"/>
      <x v="9"/>
    </i>
    <i r="2">
      <x v="250"/>
      <x v="22"/>
    </i>
    <i r="2">
      <x v="312"/>
      <x v="11"/>
    </i>
    <i r="1">
      <x v="48"/>
      <x v="206"/>
      <x v="10"/>
    </i>
    <i r="2">
      <x v="207"/>
      <x v="13"/>
    </i>
    <i r="2">
      <x v="223"/>
      <x v="14"/>
    </i>
    <i r="2">
      <x v="228"/>
      <x v="3"/>
    </i>
    <i r="2">
      <x v="291"/>
      <x v="24"/>
    </i>
    <i r="2">
      <x v="312"/>
      <x v="11"/>
    </i>
    <i r="2">
      <x v="322"/>
      <x v="16"/>
    </i>
    <i r="1">
      <x v="49"/>
      <x v="235"/>
      <x v="15"/>
    </i>
    <i r="2">
      <x v="318"/>
      <x v="5"/>
    </i>
    <i r="2">
      <x v="322"/>
      <x v="16"/>
    </i>
    <i r="1">
      <x v="50"/>
      <x v="208"/>
      <x v="12"/>
    </i>
    <i r="2">
      <x v="223"/>
      <x v="14"/>
    </i>
    <i r="2">
      <x v="224"/>
      <x v="4"/>
    </i>
    <i t="default">
      <x v="5"/>
    </i>
    <i>
      <x v="7"/>
      <x v="47"/>
      <x v="228"/>
      <x v="3"/>
    </i>
    <i r="2">
      <x v="229"/>
      <x v="9"/>
    </i>
    <i r="2">
      <x v="250"/>
      <x v="22"/>
    </i>
    <i r="1">
      <x v="49"/>
      <x v="225"/>
      <x v="6"/>
    </i>
    <i r="2">
      <x v="318"/>
      <x v="5"/>
    </i>
    <i r="2">
      <x v="322"/>
      <x v="16"/>
    </i>
    <i r="1">
      <x v="50"/>
      <x v="223"/>
      <x v="14"/>
    </i>
    <i r="2">
      <x v="224"/>
      <x v="4"/>
    </i>
    <i r="2">
      <x v="235"/>
      <x v="15"/>
    </i>
    <i r="2">
      <x v="312"/>
      <x v="11"/>
    </i>
    <i t="default">
      <x v="7"/>
    </i>
    <i>
      <x v="8"/>
      <x v="46"/>
      <x v="381"/>
      <x v="7"/>
    </i>
    <i r="2">
      <x v="382"/>
      <x v="20"/>
    </i>
    <i r="2">
      <x v="383"/>
      <x v="8"/>
    </i>
    <i r="1">
      <x v="47"/>
      <x v="206"/>
      <x v="10"/>
    </i>
    <i r="2">
      <x v="229"/>
      <x v="9"/>
    </i>
    <i r="2">
      <x v="383"/>
      <x v="8"/>
    </i>
    <i r="1">
      <x v="48"/>
      <x v="214"/>
      <x v="58"/>
    </i>
    <i r="2">
      <x v="381"/>
      <x v="7"/>
    </i>
    <i r="2">
      <x v="400"/>
      <x v="21"/>
    </i>
    <i r="1">
      <x v="49"/>
      <x v="207"/>
      <x v="13"/>
    </i>
    <i r="2">
      <x v="208"/>
      <x v="12"/>
    </i>
    <i r="2">
      <x v="329"/>
      <x v="49"/>
    </i>
    <i r="2">
      <x v="330"/>
      <x v="50"/>
    </i>
    <i r="2">
      <x v="382"/>
      <x v="20"/>
    </i>
    <i r="1">
      <x v="50"/>
      <x v="208"/>
      <x v="12"/>
    </i>
    <i t="default">
      <x v="8"/>
    </i>
    <i>
      <x v="9"/>
      <x v="46"/>
      <x v="224"/>
      <x v="4"/>
    </i>
    <i r="2">
      <x v="229"/>
      <x v="9"/>
    </i>
    <i r="1">
      <x v="47"/>
      <x v="229"/>
      <x v="9"/>
    </i>
    <i r="2">
      <x v="235"/>
      <x v="15"/>
    </i>
    <i r="1">
      <x v="48"/>
      <x v="206"/>
      <x v="10"/>
    </i>
    <i r="2">
      <x v="224"/>
      <x v="4"/>
    </i>
    <i r="2">
      <x v="228"/>
      <x v="3"/>
    </i>
    <i r="2">
      <x v="229"/>
      <x v="9"/>
    </i>
    <i r="2">
      <x v="235"/>
      <x v="15"/>
    </i>
    <i r="2">
      <x v="250"/>
      <x v="22"/>
    </i>
    <i r="2">
      <x v="322"/>
      <x v="16"/>
    </i>
    <i r="1">
      <x v="49"/>
      <x v="206"/>
      <x v="10"/>
    </i>
    <i r="2">
      <x v="224"/>
      <x v="4"/>
    </i>
    <i r="2">
      <x v="225"/>
      <x v="6"/>
    </i>
    <i r="2">
      <x v="228"/>
      <x v="3"/>
    </i>
    <i r="2">
      <x v="250"/>
      <x v="22"/>
    </i>
    <i r="2">
      <x v="318"/>
      <x v="5"/>
    </i>
    <i r="2">
      <x v="322"/>
      <x v="16"/>
    </i>
    <i r="1">
      <x v="50"/>
      <x v="208"/>
      <x v="12"/>
    </i>
    <i r="2">
      <x v="224"/>
      <x v="4"/>
    </i>
    <i r="2">
      <x v="225"/>
      <x v="6"/>
    </i>
    <i r="2">
      <x v="235"/>
      <x v="15"/>
    </i>
    <i r="2">
      <x v="240"/>
      <x v="51"/>
    </i>
    <i r="2">
      <x v="318"/>
      <x v="5"/>
    </i>
    <i r="2">
      <x v="322"/>
      <x v="16"/>
    </i>
    <i t="default">
      <x v="9"/>
    </i>
    <i>
      <x v="10"/>
      <x v="45"/>
      <x v="229"/>
      <x v="9"/>
    </i>
    <i r="2">
      <x v="297"/>
      <x v="23"/>
    </i>
    <i r="2">
      <x v="386"/>
      <x v="47"/>
    </i>
    <i r="1">
      <x v="47"/>
      <x v="381"/>
      <x v="7"/>
    </i>
    <i r="2">
      <x v="382"/>
      <x v="20"/>
    </i>
    <i r="2">
      <x v="383"/>
      <x v="8"/>
    </i>
    <i r="1">
      <x v="48"/>
      <x v="56"/>
      <x v="62"/>
    </i>
    <i r="2">
      <x v="206"/>
      <x v="10"/>
    </i>
    <i r="2">
      <x v="207"/>
      <x v="13"/>
    </i>
    <i r="2">
      <x v="208"/>
      <x v="12"/>
    </i>
    <i r="2">
      <x v="225"/>
      <x v="6"/>
    </i>
    <i r="2">
      <x v="241"/>
      <x v="63"/>
    </i>
    <i r="1">
      <x v="49"/>
      <x v="224"/>
      <x v="4"/>
    </i>
    <i t="default">
      <x v="10"/>
    </i>
    <i>
      <x v="11"/>
      <x v="43"/>
      <x v="228"/>
      <x v="3"/>
    </i>
    <i r="1">
      <x v="45"/>
      <x v="228"/>
      <x v="3"/>
    </i>
    <i r="1">
      <x v="46"/>
      <x v="208"/>
      <x v="12"/>
    </i>
    <i r="2">
      <x v="228"/>
      <x v="3"/>
    </i>
    <i r="1">
      <x v="47"/>
      <x v="224"/>
      <x v="4"/>
    </i>
    <i r="2">
      <x v="228"/>
      <x v="3"/>
    </i>
    <i r="2">
      <x v="312"/>
      <x v="11"/>
    </i>
    <i r="1">
      <x v="48"/>
      <x v="206"/>
      <x v="10"/>
    </i>
    <i r="2">
      <x v="207"/>
      <x v="13"/>
    </i>
    <i r="2">
      <x v="223"/>
      <x v="14"/>
    </i>
    <i r="2">
      <x v="225"/>
      <x v="6"/>
    </i>
    <i r="2">
      <x v="228"/>
      <x v="3"/>
    </i>
    <i r="2">
      <x v="235"/>
      <x v="15"/>
    </i>
    <i r="2">
      <x v="322"/>
      <x v="16"/>
    </i>
    <i r="1">
      <x v="49"/>
      <x v="207"/>
      <x v="13"/>
    </i>
    <i r="2">
      <x v="223"/>
      <x v="14"/>
    </i>
    <i r="2">
      <x v="224"/>
      <x v="4"/>
    </i>
    <i r="2">
      <x v="312"/>
      <x v="11"/>
    </i>
    <i r="2">
      <x v="318"/>
      <x v="5"/>
    </i>
    <i r="1">
      <x v="50"/>
      <x v="207"/>
      <x v="13"/>
    </i>
    <i r="2">
      <x v="224"/>
      <x v="4"/>
    </i>
    <i r="2">
      <x v="228"/>
      <x v="3"/>
    </i>
    <i r="1">
      <x v="51"/>
      <x v="291"/>
      <x v="24"/>
    </i>
    <i r="2">
      <x v="297"/>
      <x v="23"/>
    </i>
    <i r="2">
      <x v="298"/>
      <x v="25"/>
    </i>
    <i t="default">
      <x v="11"/>
    </i>
    <i>
      <x v="14"/>
      <x v="47"/>
      <x v="225"/>
      <x v="6"/>
    </i>
    <i r="1">
      <x v="49"/>
      <x v="225"/>
      <x v="6"/>
    </i>
    <i r="2">
      <x v="229"/>
      <x v="9"/>
    </i>
    <i t="default">
      <x v="14"/>
    </i>
    <i>
      <x v="15"/>
      <x v="45"/>
      <x v="224"/>
      <x v="4"/>
    </i>
    <i t="default">
      <x v="15"/>
    </i>
    <i>
      <x v="16"/>
      <x/>
      <x v="398"/>
      <x v="1"/>
    </i>
    <i t="default">
      <x v="16"/>
    </i>
    <i>
      <x v="17"/>
      <x v="45"/>
      <x v="224"/>
      <x v="4"/>
    </i>
    <i r="1">
      <x v="47"/>
      <x v="225"/>
      <x v="6"/>
    </i>
    <i r="2">
      <x v="229"/>
      <x v="9"/>
    </i>
    <i r="1">
      <x v="48"/>
      <x v="308"/>
      <x v="52"/>
    </i>
    <i r="1">
      <x v="49"/>
      <x v="223"/>
      <x v="14"/>
    </i>
    <i r="2">
      <x v="224"/>
      <x v="4"/>
    </i>
    <i r="2">
      <x v="229"/>
      <x v="9"/>
    </i>
    <i r="2">
      <x v="250"/>
      <x v="22"/>
    </i>
    <i r="2">
      <x v="302"/>
      <x v="59"/>
    </i>
    <i r="2">
      <x v="308"/>
      <x v="52"/>
    </i>
    <i r="2">
      <x v="318"/>
      <x v="5"/>
    </i>
    <i r="1">
      <x v="51"/>
      <x v="302"/>
      <x v="59"/>
    </i>
    <i r="2">
      <x v="308"/>
      <x v="52"/>
    </i>
    <i t="default">
      <x v="17"/>
    </i>
    <i>
      <x v="19"/>
      <x v="43"/>
      <x v="225"/>
      <x v="6"/>
    </i>
    <i r="1">
      <x v="46"/>
      <x v="225"/>
      <x v="6"/>
    </i>
    <i r="2">
      <x v="228"/>
      <x v="3"/>
    </i>
    <i r="1">
      <x v="47"/>
      <x v="225"/>
      <x v="6"/>
    </i>
    <i r="2">
      <x v="228"/>
      <x v="3"/>
    </i>
    <i r="2">
      <x v="229"/>
      <x v="9"/>
    </i>
    <i r="1">
      <x v="48"/>
      <x v="229"/>
      <x v="9"/>
    </i>
    <i r="2">
      <x v="234"/>
      <x v="57"/>
    </i>
    <i r="2">
      <x v="318"/>
      <x v="5"/>
    </i>
    <i r="1">
      <x v="49"/>
      <x v="206"/>
      <x v="10"/>
    </i>
    <i r="2">
      <x v="207"/>
      <x v="13"/>
    </i>
    <i r="2">
      <x v="221"/>
      <x v="2"/>
    </i>
    <i r="2">
      <x v="224"/>
      <x v="4"/>
    </i>
    <i r="2">
      <x v="229"/>
      <x v="9"/>
    </i>
    <i r="2">
      <x v="234"/>
      <x v="57"/>
    </i>
    <i r="2">
      <x v="318"/>
      <x v="5"/>
    </i>
    <i t="default">
      <x v="19"/>
    </i>
    <i>
      <x v="20"/>
      <x v="48"/>
      <x v="225"/>
      <x v="6"/>
    </i>
    <i r="2">
      <x v="228"/>
      <x v="3"/>
    </i>
    <i r="1">
      <x v="49"/>
      <x v="224"/>
      <x v="4"/>
    </i>
    <i r="2">
      <x v="229"/>
      <x v="9"/>
    </i>
    <i r="2">
      <x v="235"/>
      <x v="15"/>
    </i>
    <i r="2">
      <x v="250"/>
      <x v="22"/>
    </i>
    <i r="1">
      <x v="50"/>
      <x v="224"/>
      <x v="4"/>
    </i>
    <i r="2">
      <x v="225"/>
      <x v="6"/>
    </i>
    <i r="2">
      <x v="229"/>
      <x v="9"/>
    </i>
    <i r="2">
      <x v="318"/>
      <x v="5"/>
    </i>
    <i t="default">
      <x v="20"/>
    </i>
    <i>
      <x v="21"/>
      <x v="45"/>
      <x v="235"/>
      <x v="15"/>
    </i>
    <i r="1">
      <x v="46"/>
      <x v="228"/>
      <x v="3"/>
    </i>
    <i r="1">
      <x v="47"/>
      <x v="206"/>
      <x v="10"/>
    </i>
    <i r="2">
      <x v="223"/>
      <x v="14"/>
    </i>
    <i r="2">
      <x v="224"/>
      <x v="4"/>
    </i>
    <i r="2">
      <x v="229"/>
      <x v="9"/>
    </i>
    <i r="2">
      <x v="250"/>
      <x v="22"/>
    </i>
    <i r="2">
      <x v="318"/>
      <x v="5"/>
    </i>
    <i r="1">
      <x v="48"/>
      <x v="225"/>
      <x v="6"/>
    </i>
    <i t="default">
      <x v="21"/>
    </i>
    <i>
      <x v="22"/>
      <x v="44"/>
      <x v="225"/>
      <x v="6"/>
    </i>
    <i r="1">
      <x v="47"/>
      <x v="224"/>
      <x v="4"/>
    </i>
    <i r="2">
      <x v="225"/>
      <x v="6"/>
    </i>
    <i r="2">
      <x v="229"/>
      <x v="9"/>
    </i>
    <i t="default">
      <x v="22"/>
    </i>
    <i>
      <x v="41"/>
      <x v="46"/>
      <x v="297"/>
      <x v="23"/>
    </i>
    <i r="2">
      <x v="381"/>
      <x v="7"/>
    </i>
    <i r="2">
      <x v="382"/>
      <x v="20"/>
    </i>
    <i r="2">
      <x v="383"/>
      <x v="8"/>
    </i>
    <i r="2">
      <x v="385"/>
      <x v="46"/>
    </i>
    <i r="2">
      <x v="386"/>
      <x v="47"/>
    </i>
    <i r="1">
      <x v="48"/>
      <x v="224"/>
      <x v="4"/>
    </i>
    <i r="2">
      <x v="225"/>
      <x v="6"/>
    </i>
    <i t="default">
      <x v="41"/>
    </i>
    <i>
      <x v="63"/>
      <x v="44"/>
      <x v="225"/>
      <x v="6"/>
    </i>
    <i r="1">
      <x v="47"/>
      <x v="224"/>
      <x v="4"/>
    </i>
    <i t="default">
      <x v="63"/>
    </i>
    <i>
      <x v="68"/>
      <x v="50"/>
      <x v="281"/>
      <x v="17"/>
    </i>
    <i r="1">
      <x v="51"/>
      <x v="226"/>
      <x v="18"/>
    </i>
    <i r="2">
      <x v="281"/>
      <x v="17"/>
    </i>
    <i r="2">
      <x v="284"/>
      <x v="53"/>
    </i>
    <i r="2">
      <x v="314"/>
      <x v="45"/>
    </i>
    <i r="2">
      <x v="401"/>
      <x v="19"/>
    </i>
    <i r="1">
      <x v="52"/>
      <x v="281"/>
      <x v="17"/>
    </i>
    <i t="default">
      <x v="68"/>
    </i>
    <i>
      <x v="71"/>
      <x v="46"/>
      <x v="227"/>
      <x v="61"/>
    </i>
    <i r="1">
      <x v="47"/>
      <x v="218"/>
      <x v="27"/>
    </i>
    <i r="1">
      <x v="49"/>
      <x v="226"/>
      <x v="18"/>
    </i>
    <i t="default">
      <x v="71"/>
    </i>
    <i>
      <x v="72"/>
      <x v="47"/>
      <x v="17"/>
      <x v="42"/>
    </i>
    <i r="1">
      <x v="49"/>
      <x v="284"/>
      <x v="53"/>
    </i>
    <i r="1">
      <x v="51"/>
      <x v="284"/>
      <x v="53"/>
    </i>
    <i r="2">
      <x v="314"/>
      <x v="45"/>
    </i>
    <i t="default">
      <x v="72"/>
    </i>
    <i>
      <x v="73"/>
      <x v="46"/>
      <x v="36"/>
      <x v="26"/>
    </i>
    <i r="2">
      <x v="64"/>
      <x v="34"/>
    </i>
    <i r="2">
      <x v="218"/>
      <x v="27"/>
    </i>
    <i r="2">
      <x v="401"/>
      <x v="19"/>
    </i>
    <i r="1">
      <x v="47"/>
      <x v="281"/>
      <x v="17"/>
    </i>
    <i r="1">
      <x v="48"/>
      <x v="218"/>
      <x v="27"/>
    </i>
    <i r="2">
      <x v="401"/>
      <x v="19"/>
    </i>
    <i r="1">
      <x v="49"/>
      <x v="281"/>
      <x v="17"/>
    </i>
    <i r="2">
      <x v="401"/>
      <x v="19"/>
    </i>
    <i r="1">
      <x v="50"/>
      <x v="226"/>
      <x v="18"/>
    </i>
    <i t="default">
      <x v="73"/>
    </i>
    <i t="grand">
      <x/>
    </i>
  </rowItems>
  <colItems count="1">
    <i/>
  </colItems>
  <dataFields count="1">
    <dataField name="Suma de CANTIDAD2" fld="4" baseField="0" baseItem="0" numFmtId="3"/>
  </dataFields>
  <formats count="65">
    <format dxfId="167">
      <pivotArea field="6" type="button" dataOnly="0" labelOnly="1" outline="0" axis="axisRow" fieldPosition="0"/>
    </format>
    <format dxfId="166">
      <pivotArea dataOnly="0" labelOnly="1" outline="0" fieldPosition="0">
        <references count="1">
          <reference field="6" count="1">
            <x v="0"/>
          </reference>
        </references>
      </pivotArea>
    </format>
    <format dxfId="165">
      <pivotArea dataOnly="0" labelOnly="1" outline="0" fieldPosition="0">
        <references count="1">
          <reference field="6" count="1" defaultSubtotal="1">
            <x v="0"/>
          </reference>
        </references>
      </pivotArea>
    </format>
    <format dxfId="164">
      <pivotArea dataOnly="0" labelOnly="1" outline="0" fieldPosition="0">
        <references count="1">
          <reference field="6" count="1">
            <x v="3"/>
          </reference>
        </references>
      </pivotArea>
    </format>
    <format dxfId="163">
      <pivotArea dataOnly="0" labelOnly="1" outline="0" fieldPosition="0">
        <references count="1">
          <reference field="6" count="1" defaultSubtotal="1">
            <x v="3"/>
          </reference>
        </references>
      </pivotArea>
    </format>
    <format dxfId="162">
      <pivotArea dataOnly="0" labelOnly="1" outline="0" fieldPosition="0">
        <references count="1">
          <reference field="6" count="1">
            <x v="4"/>
          </reference>
        </references>
      </pivotArea>
    </format>
    <format dxfId="161">
      <pivotArea dataOnly="0" labelOnly="1" outline="0" fieldPosition="0">
        <references count="1">
          <reference field="6" count="1" defaultSubtotal="1">
            <x v="4"/>
          </reference>
        </references>
      </pivotArea>
    </format>
    <format dxfId="160">
      <pivotArea dataOnly="0" labelOnly="1" outline="0" fieldPosition="0">
        <references count="1">
          <reference field="6" count="1">
            <x v="5"/>
          </reference>
        </references>
      </pivotArea>
    </format>
    <format dxfId="159">
      <pivotArea dataOnly="0" labelOnly="1" outline="0" fieldPosition="0">
        <references count="1">
          <reference field="6" count="1" defaultSubtotal="1">
            <x v="5"/>
          </reference>
        </references>
      </pivotArea>
    </format>
    <format dxfId="158">
      <pivotArea dataOnly="0" labelOnly="1" outline="0" fieldPosition="0">
        <references count="1">
          <reference field="6" count="1">
            <x v="6"/>
          </reference>
        </references>
      </pivotArea>
    </format>
    <format dxfId="157">
      <pivotArea dataOnly="0" labelOnly="1" outline="0" fieldPosition="0">
        <references count="1">
          <reference field="6" count="1" defaultSubtotal="1">
            <x v="6"/>
          </reference>
        </references>
      </pivotArea>
    </format>
    <format dxfId="156">
      <pivotArea dataOnly="0" labelOnly="1" outline="0" fieldPosition="0">
        <references count="1">
          <reference field="6" count="1">
            <x v="8"/>
          </reference>
        </references>
      </pivotArea>
    </format>
    <format dxfId="155">
      <pivotArea dataOnly="0" labelOnly="1" outline="0" fieldPosition="0">
        <references count="1">
          <reference field="6" count="1" defaultSubtotal="1">
            <x v="8"/>
          </reference>
        </references>
      </pivotArea>
    </format>
    <format dxfId="154">
      <pivotArea dataOnly="0" labelOnly="1" outline="0" fieldPosition="0">
        <references count="1">
          <reference field="6" count="1">
            <x v="9"/>
          </reference>
        </references>
      </pivotArea>
    </format>
    <format dxfId="153">
      <pivotArea dataOnly="0" labelOnly="1" outline="0" fieldPosition="0">
        <references count="1">
          <reference field="6" count="1" defaultSubtotal="1">
            <x v="9"/>
          </reference>
        </references>
      </pivotArea>
    </format>
    <format dxfId="152">
      <pivotArea dataOnly="0" labelOnly="1" outline="0" fieldPosition="0">
        <references count="1">
          <reference field="6" count="1">
            <x v="10"/>
          </reference>
        </references>
      </pivotArea>
    </format>
    <format dxfId="151">
      <pivotArea dataOnly="0" labelOnly="1" outline="0" fieldPosition="0">
        <references count="1">
          <reference field="6" count="1" defaultSubtotal="1">
            <x v="10"/>
          </reference>
        </references>
      </pivotArea>
    </format>
    <format dxfId="150">
      <pivotArea dataOnly="0" labelOnly="1" outline="0" fieldPosition="0">
        <references count="1">
          <reference field="6" count="1">
            <x v="11"/>
          </reference>
        </references>
      </pivotArea>
    </format>
    <format dxfId="149">
      <pivotArea dataOnly="0" labelOnly="1" outline="0" fieldPosition="0">
        <references count="1">
          <reference field="6" count="1" defaultSubtotal="1">
            <x v="11"/>
          </reference>
        </references>
      </pivotArea>
    </format>
    <format dxfId="148">
      <pivotArea dataOnly="0" labelOnly="1" outline="0" fieldPosition="0">
        <references count="1">
          <reference field="6" count="1">
            <x v="12"/>
          </reference>
        </references>
      </pivotArea>
    </format>
    <format dxfId="147">
      <pivotArea dataOnly="0" labelOnly="1" outline="0" fieldPosition="0">
        <references count="1">
          <reference field="6" count="1" defaultSubtotal="1">
            <x v="12"/>
          </reference>
        </references>
      </pivotArea>
    </format>
    <format dxfId="146">
      <pivotArea dataOnly="0" labelOnly="1" outline="0" fieldPosition="0">
        <references count="1">
          <reference field="6" count="1">
            <x v="13"/>
          </reference>
        </references>
      </pivotArea>
    </format>
    <format dxfId="145">
      <pivotArea dataOnly="0" labelOnly="1" outline="0" fieldPosition="0">
        <references count="1">
          <reference field="6" count="1" defaultSubtotal="1">
            <x v="13"/>
          </reference>
        </references>
      </pivotArea>
    </format>
    <format dxfId="144">
      <pivotArea dataOnly="0" labelOnly="1" outline="0" fieldPosition="0">
        <references count="1">
          <reference field="6" count="1">
            <x v="14"/>
          </reference>
        </references>
      </pivotArea>
    </format>
    <format dxfId="143">
      <pivotArea dataOnly="0" labelOnly="1" outline="0" fieldPosition="0">
        <references count="1">
          <reference field="6" count="1" defaultSubtotal="1">
            <x v="14"/>
          </reference>
        </references>
      </pivotArea>
    </format>
    <format dxfId="142">
      <pivotArea dataOnly="0" labelOnly="1" outline="0" fieldPosition="0">
        <references count="1">
          <reference field="6" count="1">
            <x v="15"/>
          </reference>
        </references>
      </pivotArea>
    </format>
    <format dxfId="141">
      <pivotArea dataOnly="0" labelOnly="1" outline="0" fieldPosition="0">
        <references count="1">
          <reference field="6" count="1" defaultSubtotal="1">
            <x v="15"/>
          </reference>
        </references>
      </pivotArea>
    </format>
    <format dxfId="140">
      <pivotArea dataOnly="0" labelOnly="1" grandRow="1" outline="0" fieldPosition="0"/>
    </format>
    <format dxfId="139">
      <pivotArea field="5" type="button" dataOnly="0" labelOnly="1" outline="0" axis="axisRow" fieldPosition="3"/>
    </format>
    <format dxfId="138">
      <pivotArea field="5" type="button" dataOnly="0" labelOnly="1" outline="0" axis="axisRow" fieldPosition="3"/>
    </format>
    <format dxfId="137">
      <pivotArea outline="0" collapsedLevelsAreSubtotals="1" fieldPosition="0"/>
    </format>
    <format dxfId="136">
      <pivotArea dataOnly="0" labelOnly="1" outline="0" axis="axisValues" fieldPosition="0"/>
    </format>
    <format dxfId="135">
      <pivotArea outline="0" collapsedLevelsAreSubtotals="1" fieldPosition="0"/>
    </format>
    <format dxfId="134">
      <pivotArea dataOnly="0" labelOnly="1" outline="0" axis="axisValues" fieldPosition="0"/>
    </format>
    <format dxfId="133">
      <pivotArea outline="0" collapsedLevelsAreSubtotals="1" fieldPosition="0"/>
    </format>
    <format dxfId="132">
      <pivotArea dataOnly="0" labelOnly="1" outline="0" axis="axisValues" fieldPosition="0"/>
    </format>
    <format dxfId="131">
      <pivotArea dataOnly="0" labelOnly="1" outline="0" fieldPosition="0">
        <references count="3">
          <reference field="2" count="1" selected="0">
            <x v="52"/>
          </reference>
          <reference field="3" count="1">
            <x v="33"/>
          </reference>
          <reference field="6" count="1" selected="0">
            <x v="4"/>
          </reference>
        </references>
      </pivotArea>
    </format>
    <format dxfId="130">
      <pivotArea dataOnly="0" labelOnly="1" outline="0" fieldPosition="0">
        <references count="2">
          <reference field="2" count="1">
            <x v="34"/>
          </reference>
          <reference field="6" count="1" selected="0">
            <x v="1"/>
          </reference>
        </references>
      </pivotArea>
    </format>
    <format dxfId="129">
      <pivotArea dataOnly="0" labelOnly="1" outline="0" fieldPosition="0">
        <references count="3">
          <reference field="2" count="1" selected="0">
            <x v="34"/>
          </reference>
          <reference field="3" count="1">
            <x v="7"/>
          </reference>
          <reference field="6" count="1" selected="0">
            <x v="1"/>
          </reference>
        </references>
      </pivotArea>
    </format>
    <format dxfId="128">
      <pivotArea dataOnly="0" labelOnly="1" outline="0" fieldPosition="0">
        <references count="2">
          <reference field="2" count="2">
            <x v="34"/>
            <x v="37"/>
          </reference>
          <reference field="6" count="1" selected="0">
            <x v="1"/>
          </reference>
        </references>
      </pivotArea>
    </format>
    <format dxfId="127">
      <pivotArea dataOnly="0" labelOnly="1" outline="0" fieldPosition="0">
        <references count="3">
          <reference field="2" count="1" selected="0">
            <x v="34"/>
          </reference>
          <reference field="3" count="1">
            <x v="7"/>
          </reference>
          <reference field="6" count="1" selected="0">
            <x v="1"/>
          </reference>
        </references>
      </pivotArea>
    </format>
    <format dxfId="126">
      <pivotArea dataOnly="0" labelOnly="1" outline="0" fieldPosition="0">
        <references count="1">
          <reference field="6" count="1">
            <x v="1"/>
          </reference>
        </references>
      </pivotArea>
    </format>
    <format dxfId="125">
      <pivotArea dataOnly="0" labelOnly="1" outline="0" fieldPosition="0">
        <references count="2">
          <reference field="2" count="8">
            <x v="37"/>
            <x v="45"/>
            <x v="46"/>
            <x v="47"/>
            <x v="48"/>
            <x v="49"/>
            <x v="51"/>
            <x v="52"/>
          </reference>
          <reference field="6" count="1" selected="0">
            <x v="1"/>
          </reference>
        </references>
      </pivotArea>
    </format>
    <format dxfId="124">
      <pivotArea dataOnly="0" labelOnly="1" outline="0" fieldPosition="0">
        <references count="3">
          <reference field="2" count="1" selected="0">
            <x v="37"/>
          </reference>
          <reference field="3" count="1">
            <x v="67"/>
          </reference>
          <reference field="6" count="1" selected="0">
            <x v="1"/>
          </reference>
        </references>
      </pivotArea>
    </format>
    <format dxfId="123">
      <pivotArea dataOnly="0" labelOnly="1" outline="0" fieldPosition="0">
        <references count="3">
          <reference field="2" count="1" selected="0">
            <x v="45"/>
          </reference>
          <reference field="3" count="2">
            <x v="65"/>
            <x v="67"/>
          </reference>
          <reference field="6" count="1" selected="0">
            <x v="1"/>
          </reference>
        </references>
      </pivotArea>
    </format>
    <format dxfId="122">
      <pivotArea dataOnly="0" labelOnly="1" outline="0" fieldPosition="0">
        <references count="3">
          <reference field="2" count="1" selected="0">
            <x v="46"/>
          </reference>
          <reference field="3" count="2">
            <x v="65"/>
            <x v="67"/>
          </reference>
          <reference field="6" count="1" selected="0">
            <x v="1"/>
          </reference>
        </references>
      </pivotArea>
    </format>
    <format dxfId="121">
      <pivotArea dataOnly="0" labelOnly="1" outline="0" fieldPosition="0">
        <references count="3">
          <reference field="2" count="1" selected="0">
            <x v="47"/>
          </reference>
          <reference field="3" count="2">
            <x v="65"/>
            <x v="67"/>
          </reference>
          <reference field="6" count="1" selected="0">
            <x v="1"/>
          </reference>
        </references>
      </pivotArea>
    </format>
    <format dxfId="120">
      <pivotArea dataOnly="0" labelOnly="1" outline="0" fieldPosition="0">
        <references count="3">
          <reference field="2" count="1" selected="0">
            <x v="48"/>
          </reference>
          <reference field="3" count="2">
            <x v="65"/>
            <x v="67"/>
          </reference>
          <reference field="6" count="1" selected="0">
            <x v="1"/>
          </reference>
        </references>
      </pivotArea>
    </format>
    <format dxfId="119">
      <pivotArea dataOnly="0" labelOnly="1" outline="0" fieldPosition="0">
        <references count="3">
          <reference field="2" count="1" selected="0">
            <x v="49"/>
          </reference>
          <reference field="3" count="4">
            <x v="65"/>
            <x v="66"/>
            <x v="67"/>
            <x v="75"/>
          </reference>
          <reference field="6" count="1" selected="0">
            <x v="1"/>
          </reference>
        </references>
      </pivotArea>
    </format>
    <format dxfId="118">
      <pivotArea dataOnly="0" labelOnly="1" outline="0" fieldPosition="0">
        <references count="3">
          <reference field="2" count="1" selected="0">
            <x v="51"/>
          </reference>
          <reference field="3" count="3">
            <x v="66"/>
            <x v="67"/>
            <x v="75"/>
          </reference>
          <reference field="6" count="1" selected="0">
            <x v="1"/>
          </reference>
        </references>
      </pivotArea>
    </format>
    <format dxfId="117">
      <pivotArea dataOnly="0" labelOnly="1" outline="0" fieldPosition="0">
        <references count="3">
          <reference field="2" count="1" selected="0">
            <x v="52"/>
          </reference>
          <reference field="3" count="5">
            <x v="64"/>
            <x v="65"/>
            <x v="66"/>
            <x v="67"/>
            <x v="75"/>
          </reference>
          <reference field="6" count="1" selected="0">
            <x v="1"/>
          </reference>
        </references>
      </pivotArea>
    </format>
    <format dxfId="116">
      <pivotArea dataOnly="0" labelOnly="1" outline="0" fieldPosition="0">
        <references count="3">
          <reference field="2" count="1" selected="0">
            <x v="49"/>
          </reference>
          <reference field="3" count="1">
            <x v="340"/>
          </reference>
          <reference field="6" count="1" selected="0">
            <x v="2"/>
          </reference>
        </references>
      </pivotArea>
    </format>
    <format dxfId="115">
      <pivotArea dataOnly="0" labelOnly="1" outline="0" fieldPosition="0">
        <references count="2">
          <reference field="2" count="2">
            <x v="47"/>
            <x v="49"/>
          </reference>
          <reference field="6" count="1" selected="0">
            <x v="3"/>
          </reference>
        </references>
      </pivotArea>
    </format>
    <format dxfId="114">
      <pivotArea dataOnly="0" labelOnly="1" outline="0" fieldPosition="0">
        <references count="3">
          <reference field="2" count="1" selected="0">
            <x v="47"/>
          </reference>
          <reference field="3" count="1">
            <x v="66"/>
          </reference>
          <reference field="6" count="1" selected="0">
            <x v="3"/>
          </reference>
        </references>
      </pivotArea>
    </format>
    <format dxfId="113">
      <pivotArea dataOnly="0" labelOnly="1" outline="0" fieldPosition="0">
        <references count="3">
          <reference field="2" count="1" selected="0">
            <x v="49"/>
          </reference>
          <reference field="3" count="1">
            <x v="65"/>
          </reference>
          <reference field="6" count="1" selected="0">
            <x v="3"/>
          </reference>
        </references>
      </pivotArea>
    </format>
    <format dxfId="112">
      <pivotArea dataOnly="0" labelOnly="1" outline="0" fieldPosition="0">
        <references count="2">
          <reference field="2" count="2">
            <x v="48"/>
            <x v="49"/>
          </reference>
          <reference field="6" count="1" selected="0">
            <x v="2"/>
          </reference>
        </references>
      </pivotArea>
    </format>
    <format dxfId="111">
      <pivotArea dataOnly="0" labelOnly="1" outline="0" offset="IV1:IV2" fieldPosition="0">
        <references count="2">
          <reference field="2" count="1">
            <x v="50"/>
          </reference>
          <reference field="6" count="1" selected="0">
            <x v="2"/>
          </reference>
        </references>
      </pivotArea>
    </format>
    <format dxfId="110">
      <pivotArea dataOnly="0" labelOnly="1" outline="0" fieldPosition="0">
        <references count="3">
          <reference field="2" count="1" selected="0">
            <x v="48"/>
          </reference>
          <reference field="3" count="1">
            <x v="338"/>
          </reference>
          <reference field="6" count="1" selected="0">
            <x v="2"/>
          </reference>
        </references>
      </pivotArea>
    </format>
    <format dxfId="109">
      <pivotArea dataOnly="0" labelOnly="1" outline="0" fieldPosition="0">
        <references count="3">
          <reference field="2" count="1" selected="0">
            <x v="49"/>
          </reference>
          <reference field="3" count="3">
            <x v="67"/>
            <x v="74"/>
            <x v="338"/>
          </reference>
          <reference field="6" count="1" selected="0">
            <x v="2"/>
          </reference>
        </references>
      </pivotArea>
    </format>
    <format dxfId="108">
      <pivotArea dataOnly="0" labelOnly="1" outline="0" fieldPosition="0">
        <references count="3">
          <reference field="2" count="1" selected="0">
            <x v="50"/>
          </reference>
          <reference field="3" count="2">
            <x v="67"/>
            <x v="74"/>
          </reference>
          <reference field="6" count="1" selected="0">
            <x v="2"/>
          </reference>
        </references>
      </pivotArea>
    </format>
    <format dxfId="107">
      <pivotArea dataOnly="0" labelOnly="1" outline="0" fieldPosition="0">
        <references count="2">
          <reference field="2" count="1">
            <x v="49"/>
          </reference>
          <reference field="6" count="1" selected="0">
            <x v="3"/>
          </reference>
        </references>
      </pivotArea>
    </format>
    <format dxfId="106">
      <pivotArea dataOnly="0" labelOnly="1" outline="0" fieldPosition="0">
        <references count="3">
          <reference field="2" count="1" selected="0">
            <x v="48"/>
          </reference>
          <reference field="3" count="1">
            <x v="332"/>
          </reference>
          <reference field="6" count="0" selected="0"/>
        </references>
      </pivotArea>
    </format>
    <format dxfId="105">
      <pivotArea dataOnly="0" labelOnly="1" outline="0" fieldPosition="0">
        <references count="3">
          <reference field="2" count="1" selected="0">
            <x v="49"/>
          </reference>
          <reference field="3" count="1">
            <x v="67"/>
          </reference>
          <reference field="6" count="0" selected="0"/>
        </references>
      </pivotArea>
    </format>
    <format dxfId="104">
      <pivotArea dataOnly="0" labelOnly="1" outline="0" fieldPosition="0">
        <references count="3">
          <reference field="2" count="1" selected="0">
            <x v="50"/>
          </reference>
          <reference field="3" count="3">
            <x v="332"/>
            <x v="405"/>
            <x v="406"/>
          </reference>
          <reference field="6" count="0" selected="0"/>
        </references>
      </pivotArea>
    </format>
    <format dxfId="103">
      <pivotArea dataOnly="0" labelOnly="1" outline="0" fieldPosition="0">
        <references count="3">
          <reference field="2" count="1" selected="0">
            <x v="51"/>
          </reference>
          <reference field="3" count="7">
            <x v="67"/>
            <x v="332"/>
            <x v="333"/>
            <x v="334"/>
            <x v="340"/>
            <x v="405"/>
            <x v="406"/>
          </reference>
          <reference field="6" count="0" selected="0"/>
        </references>
      </pivotArea>
    </format>
  </formats>
  <pivotTableStyleInfo name="PivotStyleMedium13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8000000}" name="TablaDinámica2" cacheId="5" applyNumberFormats="0" applyBorderFormats="0" applyFontFormats="0" applyPatternFormats="0" applyAlignmentFormats="0" applyWidthHeightFormats="1" dataCaption="Valores" updatedVersion="8" minRefreshableVersion="3" showDrill="0" useAutoFormatting="1" colGrandTotals="0" itemPrintTitles="1" createdVersion="8" indent="0" compact="0" compactData="0" multipleFieldFilters="0">
  <location ref="L7:P391" firstHeaderRow="1" firstDataRow="1" firstDataCol="4" rowPageCount="1" colPageCount="1"/>
  <pivotFields count="26">
    <pivotField compact="0" outline="0" subtotalTop="0" multipleItemSelectionAllowed="1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sortType="descending" defaultSubtotal="0">
      <items count="26">
        <item x="10"/>
        <item m="1" x="19"/>
        <item m="1" x="25"/>
        <item m="1" x="24"/>
        <item m="1" x="22"/>
        <item m="1" x="23"/>
        <item m="1" x="15"/>
        <item m="1" x="21"/>
        <item m="1" x="20"/>
        <item m="1" x="16"/>
        <item m="1" x="18"/>
        <item m="1" x="12"/>
        <item m="1" x="13"/>
        <item m="1" x="11"/>
        <item x="4"/>
        <item x="9"/>
        <item x="6"/>
        <item x="2"/>
        <item x="0"/>
        <item x="3"/>
        <item x="1"/>
        <item x="5"/>
        <item x="7"/>
        <item x="8"/>
        <item m="1" x="14"/>
        <item m="1" x="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121">
        <item m="1" x="64"/>
        <item m="1" x="68"/>
        <item x="58"/>
        <item x="44"/>
        <item x="35"/>
        <item x="17"/>
        <item x="16"/>
        <item m="1" x="92"/>
        <item x="18"/>
        <item x="48"/>
        <item x="37"/>
        <item x="49"/>
        <item x="38"/>
        <item m="1" x="109"/>
        <item x="39"/>
        <item x="40"/>
        <item x="41"/>
        <item x="42"/>
        <item m="1" x="99"/>
        <item x="50"/>
        <item x="43"/>
        <item x="51"/>
        <item x="1"/>
        <item m="1" x="63"/>
        <item x="21"/>
        <item x="2"/>
        <item x="9"/>
        <item m="1" x="107"/>
        <item x="10"/>
        <item x="3"/>
        <item x="31"/>
        <item x="32"/>
        <item x="11"/>
        <item m="1" x="93"/>
        <item m="1" x="105"/>
        <item x="28"/>
        <item x="12"/>
        <item x="45"/>
        <item x="57"/>
        <item x="55"/>
        <item x="46"/>
        <item x="13"/>
        <item x="19"/>
        <item x="59"/>
        <item x="36"/>
        <item x="30"/>
        <item m="1" x="120"/>
        <item x="4"/>
        <item x="14"/>
        <item x="5"/>
        <item x="61"/>
        <item x="6"/>
        <item x="26"/>
        <item x="7"/>
        <item x="27"/>
        <item x="15"/>
        <item x="24"/>
        <item x="23"/>
        <item x="22"/>
        <item x="0"/>
        <item x="62"/>
        <item x="8"/>
        <item m="1" x="119"/>
        <item m="1" x="81"/>
        <item m="1" x="74"/>
        <item m="1" x="78"/>
        <item m="1" x="118"/>
        <item m="1" x="83"/>
        <item m="1" x="82"/>
        <item m="1" x="86"/>
        <item m="1" x="84"/>
        <item m="1" x="106"/>
        <item m="1" x="76"/>
        <item x="33"/>
        <item m="1" x="71"/>
        <item x="34"/>
        <item m="1" x="96"/>
        <item m="1" x="72"/>
        <item m="1" x="66"/>
        <item m="1" x="89"/>
        <item m="1" x="88"/>
        <item m="1" x="69"/>
        <item x="29"/>
        <item m="1" x="80"/>
        <item x="54"/>
        <item x="25"/>
        <item m="1" x="90"/>
        <item m="1" x="95"/>
        <item x="52"/>
        <item m="1" x="117"/>
        <item m="1" x="98"/>
        <item x="20"/>
        <item x="60"/>
        <item m="1" x="116"/>
        <item m="1" x="79"/>
        <item m="1" x="115"/>
        <item m="1" x="85"/>
        <item m="1" x="91"/>
        <item m="1" x="97"/>
        <item m="1" x="75"/>
        <item x="47"/>
        <item m="1" x="103"/>
        <item m="1" x="67"/>
        <item m="1" x="73"/>
        <item m="1" x="102"/>
        <item m="1" x="114"/>
        <item m="1" x="112"/>
        <item m="1" x="113"/>
        <item m="1" x="111"/>
        <item m="1" x="108"/>
        <item m="1" x="110"/>
        <item x="56"/>
        <item m="1" x="65"/>
        <item m="1" x="100"/>
        <item m="1" x="104"/>
        <item x="53"/>
        <item m="1" x="101"/>
        <item m="1" x="87"/>
        <item m="1" x="94"/>
        <item m="1" x="70"/>
        <item m="1" x="7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>
      <items count="118">
        <item m="1" x="116"/>
        <item x="18"/>
        <item x="30"/>
        <item m="1" x="92"/>
        <item x="41"/>
        <item x="58"/>
        <item x="59"/>
        <item x="16"/>
        <item x="17"/>
        <item x="40"/>
        <item m="1" x="69"/>
        <item x="19"/>
        <item x="39"/>
        <item x="42"/>
        <item x="44"/>
        <item x="36"/>
        <item x="35"/>
        <item x="10"/>
        <item x="32"/>
        <item x="23"/>
        <item m="1" x="104"/>
        <item x="12"/>
        <item x="0"/>
        <item x="6"/>
        <item x="5"/>
        <item x="26"/>
        <item x="28"/>
        <item m="1" x="106"/>
        <item x="3"/>
        <item x="11"/>
        <item x="22"/>
        <item x="61"/>
        <item x="1"/>
        <item x="7"/>
        <item x="27"/>
        <item x="21"/>
        <item x="45"/>
        <item m="1" x="64"/>
        <item x="38"/>
        <item x="46"/>
        <item x="50"/>
        <item x="43"/>
        <item x="51"/>
        <item x="48"/>
        <item x="37"/>
        <item x="49"/>
        <item x="55"/>
        <item x="57"/>
        <item m="1" x="93"/>
        <item x="2"/>
        <item x="9"/>
        <item x="31"/>
        <item x="15"/>
        <item x="24"/>
        <item x="14"/>
        <item x="4"/>
        <item m="1" x="65"/>
        <item x="13"/>
        <item m="1" x="108"/>
        <item m="1" x="98"/>
        <item x="62"/>
        <item x="63"/>
        <item x="8"/>
        <item m="1" x="115"/>
        <item m="1" x="81"/>
        <item m="1" x="78"/>
        <item m="1" x="114"/>
        <item m="1" x="83"/>
        <item m="1" x="82"/>
        <item m="1" x="86"/>
        <item m="1" x="84"/>
        <item m="1" x="105"/>
        <item m="1" x="77"/>
        <item x="33"/>
        <item m="1" x="72"/>
        <item x="34"/>
        <item m="1" x="95"/>
        <item m="1" x="73"/>
        <item m="1" x="67"/>
        <item m="1" x="75"/>
        <item m="1" x="89"/>
        <item m="1" x="88"/>
        <item m="1" x="70"/>
        <item x="29"/>
        <item m="1" x="80"/>
        <item x="54"/>
        <item m="1" x="90"/>
        <item x="25"/>
        <item m="1" x="94"/>
        <item x="52"/>
        <item m="1" x="113"/>
        <item m="1" x="97"/>
        <item x="20"/>
        <item x="60"/>
        <item m="1" x="79"/>
        <item m="1" x="112"/>
        <item m="1" x="111"/>
        <item m="1" x="85"/>
        <item m="1" x="91"/>
        <item m="1" x="96"/>
        <item m="1" x="76"/>
        <item x="47"/>
        <item m="1" x="68"/>
        <item m="1" x="74"/>
        <item m="1" x="101"/>
        <item m="1" x="110"/>
        <item m="1" x="109"/>
        <item m="1" x="107"/>
        <item x="56"/>
        <item m="1" x="66"/>
        <item m="1" x="99"/>
        <item m="1" x="103"/>
        <item m="1" x="102"/>
        <item x="53"/>
        <item m="1" x="100"/>
        <item m="1" x="87"/>
        <item m="1" x="7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>
      <items count="30">
        <item x="10"/>
        <item x="20"/>
        <item x="11"/>
        <item m="1" x="26"/>
        <item x="12"/>
        <item x="13"/>
        <item x="0"/>
        <item x="1"/>
        <item x="16"/>
        <item x="3"/>
        <item x="4"/>
        <item x="21"/>
        <item x="15"/>
        <item m="1" x="27"/>
        <item x="17"/>
        <item x="2"/>
        <item x="18"/>
        <item x="5"/>
        <item x="6"/>
        <item x="7"/>
        <item x="19"/>
        <item x="23"/>
        <item x="8"/>
        <item x="14"/>
        <item x="9"/>
        <item x="22"/>
        <item x="24"/>
        <item x="25"/>
        <item m="1" x="28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>
      <items count="4">
        <item x="1"/>
        <item x="0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6"/>
    <field x="2"/>
    <field x="3"/>
    <field x="5"/>
  </rowFields>
  <rowItems count="384">
    <i>
      <x/>
      <x v="16"/>
      <x v="14"/>
      <x v="12"/>
    </i>
    <i r="1">
      <x v="17"/>
      <x v="14"/>
      <x v="12"/>
    </i>
    <i r="1">
      <x v="18"/>
      <x v="14"/>
      <x v="12"/>
    </i>
    <i r="1">
      <x v="20"/>
      <x v="14"/>
      <x v="12"/>
    </i>
    <i r="2">
      <x v="15"/>
      <x v="9"/>
    </i>
    <i r="2">
      <x v="16"/>
      <x v="4"/>
    </i>
    <i r="2">
      <x v="17"/>
      <x v="13"/>
    </i>
    <i r="2">
      <x v="20"/>
      <x v="41"/>
    </i>
    <i r="2">
      <x v="47"/>
      <x v="55"/>
    </i>
    <i r="2">
      <x v="53"/>
      <x v="33"/>
    </i>
    <i r="1">
      <x v="21"/>
      <x v="4"/>
      <x v="16"/>
    </i>
    <i r="2">
      <x v="12"/>
      <x v="38"/>
    </i>
    <i r="2">
      <x v="20"/>
      <x v="41"/>
    </i>
    <i r="2">
      <x v="41"/>
      <x v="57"/>
    </i>
    <i r="2">
      <x v="47"/>
      <x v="55"/>
    </i>
    <i r="1">
      <x v="22"/>
      <x v="4"/>
      <x v="16"/>
    </i>
    <i r="2">
      <x v="12"/>
      <x v="38"/>
    </i>
    <i r="2">
      <x v="14"/>
      <x v="12"/>
    </i>
    <i r="2">
      <x v="15"/>
      <x v="9"/>
    </i>
    <i r="2">
      <x v="16"/>
      <x v="4"/>
    </i>
    <i r="2">
      <x v="17"/>
      <x v="13"/>
    </i>
    <i r="2">
      <x v="20"/>
      <x v="41"/>
    </i>
    <i r="2">
      <x v="41"/>
      <x v="57"/>
    </i>
    <i r="2">
      <x v="42"/>
      <x v="11"/>
    </i>
    <i r="2">
      <x v="47"/>
      <x v="55"/>
    </i>
    <i r="1">
      <x v="23"/>
      <x v="4"/>
      <x v="16"/>
    </i>
    <i r="2">
      <x v="10"/>
      <x v="44"/>
    </i>
    <i r="2">
      <x v="12"/>
      <x v="38"/>
    </i>
    <i r="2">
      <x v="14"/>
      <x v="12"/>
    </i>
    <i r="2">
      <x v="15"/>
      <x v="9"/>
    </i>
    <i r="2">
      <x v="16"/>
      <x v="4"/>
    </i>
    <i r="2">
      <x v="17"/>
      <x v="13"/>
    </i>
    <i r="2">
      <x v="20"/>
      <x v="41"/>
    </i>
    <i r="2">
      <x v="25"/>
      <x v="49"/>
    </i>
    <i r="2">
      <x v="41"/>
      <x v="57"/>
    </i>
    <i r="2">
      <x v="42"/>
      <x v="11"/>
    </i>
    <i r="2">
      <x v="44"/>
      <x v="15"/>
    </i>
    <i r="2">
      <x v="47"/>
      <x v="55"/>
    </i>
    <i r="2">
      <x v="49"/>
      <x v="24"/>
    </i>
    <i r="2">
      <x v="91"/>
      <x v="92"/>
    </i>
    <i t="default">
      <x/>
    </i>
    <i>
      <x v="1"/>
      <x v="19"/>
      <x v="41"/>
      <x v="57"/>
    </i>
    <i r="2">
      <x v="47"/>
      <x v="55"/>
    </i>
    <i r="1">
      <x v="20"/>
      <x v="41"/>
      <x v="57"/>
    </i>
    <i r="2">
      <x v="47"/>
      <x v="55"/>
    </i>
    <i r="1">
      <x v="21"/>
      <x v="4"/>
      <x v="16"/>
    </i>
    <i r="2">
      <x v="12"/>
      <x v="38"/>
    </i>
    <i r="2">
      <x v="41"/>
      <x v="57"/>
    </i>
    <i r="2">
      <x v="47"/>
      <x v="55"/>
    </i>
    <i r="2">
      <x v="53"/>
      <x v="33"/>
    </i>
    <i r="1">
      <x v="22"/>
      <x v="4"/>
      <x v="16"/>
    </i>
    <i r="2">
      <x v="11"/>
      <x v="45"/>
    </i>
    <i r="2">
      <x v="12"/>
      <x v="38"/>
    </i>
    <i r="2">
      <x v="41"/>
      <x v="57"/>
    </i>
    <i r="2">
      <x v="47"/>
      <x v="55"/>
    </i>
    <i r="1">
      <x v="23"/>
      <x v="4"/>
      <x v="16"/>
    </i>
    <i r="2">
      <x v="9"/>
      <x v="43"/>
    </i>
    <i r="2">
      <x v="12"/>
      <x v="38"/>
    </i>
    <i r="2">
      <x v="20"/>
      <x v="41"/>
    </i>
    <i r="2">
      <x v="25"/>
      <x v="49"/>
    </i>
    <i r="2">
      <x v="41"/>
      <x v="57"/>
    </i>
    <i r="2">
      <x v="42"/>
      <x v="11"/>
    </i>
    <i r="2">
      <x v="44"/>
      <x v="15"/>
    </i>
    <i r="2">
      <x v="47"/>
      <x v="55"/>
    </i>
    <i r="2">
      <x v="49"/>
      <x v="24"/>
    </i>
    <i r="2">
      <x v="91"/>
      <x v="92"/>
    </i>
    <i t="default">
      <x v="1"/>
    </i>
    <i>
      <x v="2"/>
      <x v="18"/>
      <x v="19"/>
      <x v="40"/>
    </i>
    <i r="1">
      <x v="19"/>
      <x v="4"/>
      <x v="16"/>
    </i>
    <i r="2">
      <x v="19"/>
      <x v="40"/>
    </i>
    <i r="1">
      <x v="20"/>
      <x v="3"/>
      <x v="14"/>
    </i>
    <i r="2">
      <x v="4"/>
      <x v="16"/>
    </i>
    <i r="2">
      <x v="19"/>
      <x v="40"/>
    </i>
    <i r="2">
      <x v="21"/>
      <x v="42"/>
    </i>
    <i r="2">
      <x v="44"/>
      <x v="15"/>
    </i>
    <i r="1">
      <x v="21"/>
      <x v="3"/>
      <x v="14"/>
    </i>
    <i r="2">
      <x v="4"/>
      <x v="16"/>
    </i>
    <i r="2">
      <x v="19"/>
      <x v="40"/>
    </i>
    <i r="2">
      <x v="21"/>
      <x v="42"/>
    </i>
    <i r="1">
      <x v="22"/>
      <x v="4"/>
      <x v="16"/>
    </i>
    <i r="2">
      <x v="19"/>
      <x v="40"/>
    </i>
    <i r="2">
      <x v="21"/>
      <x v="42"/>
    </i>
    <i r="2">
      <x v="37"/>
      <x v="36"/>
    </i>
    <i r="2">
      <x v="40"/>
      <x v="39"/>
    </i>
    <i r="2">
      <x v="41"/>
      <x v="57"/>
    </i>
    <i r="2">
      <x v="44"/>
      <x v="15"/>
    </i>
    <i r="2">
      <x v="100"/>
      <x v="101"/>
    </i>
    <i r="1">
      <x v="23"/>
      <x v="4"/>
      <x v="16"/>
    </i>
    <i r="2">
      <x v="9"/>
      <x v="43"/>
    </i>
    <i r="2">
      <x v="11"/>
      <x v="45"/>
    </i>
    <i r="2">
      <x v="19"/>
      <x v="40"/>
    </i>
    <i r="2">
      <x v="21"/>
      <x v="42"/>
    </i>
    <i r="2">
      <x v="37"/>
      <x v="36"/>
    </i>
    <i r="2">
      <x v="40"/>
      <x v="39"/>
    </i>
    <i r="2">
      <x v="41"/>
      <x v="57"/>
    </i>
    <i r="2">
      <x v="44"/>
      <x v="15"/>
    </i>
    <i r="2">
      <x v="47"/>
      <x v="55"/>
    </i>
    <i r="2">
      <x v="49"/>
      <x v="24"/>
    </i>
    <i r="2">
      <x v="53"/>
      <x v="33"/>
    </i>
    <i r="2">
      <x v="91"/>
      <x v="92"/>
    </i>
    <i r="2">
      <x v="100"/>
      <x v="101"/>
    </i>
    <i t="default">
      <x v="2"/>
    </i>
    <i>
      <x v="4"/>
      <x v="20"/>
      <x v="21"/>
      <x v="42"/>
    </i>
    <i r="2">
      <x v="84"/>
      <x v="85"/>
    </i>
    <i r="2">
      <x v="88"/>
      <x v="89"/>
    </i>
    <i r="1">
      <x v="21"/>
      <x v="14"/>
      <x v="12"/>
    </i>
    <i r="2">
      <x v="15"/>
      <x v="9"/>
    </i>
    <i r="2">
      <x v="16"/>
      <x v="4"/>
    </i>
    <i r="2">
      <x v="17"/>
      <x v="13"/>
    </i>
    <i r="2">
      <x v="21"/>
      <x v="42"/>
    </i>
    <i r="2">
      <x v="32"/>
      <x v="29"/>
    </i>
    <i r="2">
      <x v="36"/>
      <x v="21"/>
    </i>
    <i r="2">
      <x v="38"/>
      <x v="47"/>
    </i>
    <i r="2">
      <x v="41"/>
      <x v="57"/>
    </i>
    <i r="2">
      <x v="57"/>
      <x v="19"/>
    </i>
    <i r="2">
      <x v="115"/>
      <x v="113"/>
    </i>
    <i r="1">
      <x v="22"/>
      <x v="4"/>
      <x v="16"/>
    </i>
    <i r="2">
      <x v="5"/>
      <x v="8"/>
    </i>
    <i r="2">
      <x v="8"/>
      <x v="1"/>
    </i>
    <i r="2">
      <x v="21"/>
      <x v="42"/>
    </i>
    <i r="2">
      <x v="30"/>
      <x v="51"/>
    </i>
    <i r="2">
      <x v="36"/>
      <x v="21"/>
    </i>
    <i r="2">
      <x v="38"/>
      <x v="47"/>
    </i>
    <i r="2">
      <x v="39"/>
      <x v="46"/>
    </i>
    <i r="2">
      <x v="40"/>
      <x v="39"/>
    </i>
    <i r="2">
      <x v="41"/>
      <x v="57"/>
    </i>
    <i r="2">
      <x v="44"/>
      <x v="15"/>
    </i>
    <i r="2">
      <x v="47"/>
      <x v="55"/>
    </i>
    <i r="2">
      <x v="49"/>
      <x v="24"/>
    </i>
    <i r="2">
      <x v="53"/>
      <x v="33"/>
    </i>
    <i r="2">
      <x v="84"/>
      <x v="85"/>
    </i>
    <i r="2">
      <x v="88"/>
      <x v="89"/>
    </i>
    <i r="2">
      <x v="100"/>
      <x v="101"/>
    </i>
    <i r="2">
      <x v="111"/>
      <x v="108"/>
    </i>
    <i r="2">
      <x v="115"/>
      <x v="113"/>
    </i>
    <i t="default">
      <x v="4"/>
    </i>
    <i>
      <x v="5"/>
      <x v="19"/>
      <x v="14"/>
      <x v="12"/>
    </i>
    <i r="1">
      <x v="20"/>
      <x v="14"/>
      <x v="12"/>
    </i>
    <i r="1">
      <x v="21"/>
      <x v="4"/>
      <x v="16"/>
    </i>
    <i r="2">
      <x v="11"/>
      <x v="45"/>
    </i>
    <i r="2">
      <x v="12"/>
      <x v="38"/>
    </i>
    <i r="2">
      <x v="14"/>
      <x v="12"/>
    </i>
    <i r="2">
      <x v="15"/>
      <x v="9"/>
    </i>
    <i r="2">
      <x v="16"/>
      <x v="4"/>
    </i>
    <i r="2">
      <x v="17"/>
      <x v="13"/>
    </i>
    <i r="2">
      <x v="47"/>
      <x v="55"/>
    </i>
    <i r="1">
      <x v="22"/>
      <x v="4"/>
      <x v="16"/>
    </i>
    <i r="2">
      <x v="11"/>
      <x v="45"/>
    </i>
    <i r="2">
      <x v="12"/>
      <x v="38"/>
    </i>
    <i r="2">
      <x v="14"/>
      <x v="12"/>
    </i>
    <i r="2">
      <x v="15"/>
      <x v="9"/>
    </i>
    <i r="2">
      <x v="16"/>
      <x v="4"/>
    </i>
    <i r="2">
      <x v="17"/>
      <x v="13"/>
    </i>
    <i r="2">
      <x v="41"/>
      <x v="57"/>
    </i>
    <i r="2">
      <x v="47"/>
      <x v="55"/>
    </i>
    <i r="2">
      <x v="91"/>
      <x v="92"/>
    </i>
    <i r="1">
      <x v="23"/>
      <x v="4"/>
      <x v="16"/>
    </i>
    <i r="2">
      <x v="11"/>
      <x v="45"/>
    </i>
    <i r="2">
      <x v="12"/>
      <x v="38"/>
    </i>
    <i r="2">
      <x v="17"/>
      <x v="13"/>
    </i>
    <i r="2">
      <x v="20"/>
      <x v="41"/>
    </i>
    <i r="2">
      <x v="41"/>
      <x v="57"/>
    </i>
    <i r="2">
      <x v="42"/>
      <x v="11"/>
    </i>
    <i r="2">
      <x v="47"/>
      <x v="55"/>
    </i>
    <i r="2">
      <x v="49"/>
      <x v="24"/>
    </i>
    <i r="2">
      <x v="91"/>
      <x v="92"/>
    </i>
    <i t="default">
      <x v="5"/>
    </i>
    <i>
      <x v="6"/>
      <x v="14"/>
      <x v="53"/>
      <x v="33"/>
    </i>
    <i r="1">
      <x v="17"/>
      <x v="47"/>
      <x v="55"/>
    </i>
    <i r="2">
      <x v="53"/>
      <x v="33"/>
    </i>
    <i r="1">
      <x v="18"/>
      <x v="47"/>
      <x v="55"/>
    </i>
    <i r="2">
      <x v="53"/>
      <x v="33"/>
    </i>
    <i r="2">
      <x v="59"/>
      <x v="22"/>
    </i>
    <i r="1">
      <x v="19"/>
      <x v="51"/>
      <x v="23"/>
    </i>
    <i r="2">
      <x v="59"/>
      <x v="22"/>
    </i>
    <i r="2">
      <x v="61"/>
      <x v="62"/>
    </i>
    <i r="1">
      <x v="20"/>
      <x v="22"/>
      <x v="32"/>
    </i>
    <i r="2">
      <x v="25"/>
      <x v="49"/>
    </i>
    <i r="2">
      <x v="29"/>
      <x v="28"/>
    </i>
    <i r="2">
      <x v="49"/>
      <x v="24"/>
    </i>
    <i r="2">
      <x v="51"/>
      <x v="23"/>
    </i>
    <i r="2">
      <x v="59"/>
      <x v="22"/>
    </i>
    <i r="2">
      <x v="61"/>
      <x v="62"/>
    </i>
    <i t="default">
      <x v="6"/>
    </i>
    <i>
      <x v="7"/>
      <x v="16"/>
      <x v="53"/>
      <x v="33"/>
    </i>
    <i r="1">
      <x v="18"/>
      <x v="25"/>
      <x v="49"/>
    </i>
    <i r="2">
      <x v="26"/>
      <x v="50"/>
    </i>
    <i r="2">
      <x v="29"/>
      <x v="28"/>
    </i>
    <i r="2">
      <x v="36"/>
      <x v="21"/>
    </i>
    <i r="2">
      <x v="47"/>
      <x v="55"/>
    </i>
    <i r="2">
      <x v="49"/>
      <x v="24"/>
    </i>
    <i r="2">
      <x v="53"/>
      <x v="33"/>
    </i>
    <i r="2">
      <x v="55"/>
      <x v="52"/>
    </i>
    <i r="2">
      <x v="59"/>
      <x v="22"/>
    </i>
    <i r="1">
      <x v="19"/>
      <x v="25"/>
      <x v="49"/>
    </i>
    <i r="2">
      <x v="26"/>
      <x v="50"/>
    </i>
    <i r="2">
      <x v="29"/>
      <x v="28"/>
    </i>
    <i r="2">
      <x v="32"/>
      <x v="29"/>
    </i>
    <i r="2">
      <x v="36"/>
      <x v="21"/>
    </i>
    <i r="2">
      <x v="47"/>
      <x v="55"/>
    </i>
    <i r="2">
      <x v="48"/>
      <x v="54"/>
    </i>
    <i r="1">
      <x v="20"/>
      <x v="41"/>
      <x v="57"/>
    </i>
    <i r="2">
      <x v="48"/>
      <x v="54"/>
    </i>
    <i r="2">
      <x v="51"/>
      <x v="23"/>
    </i>
    <i r="1">
      <x v="21"/>
      <x v="28"/>
      <x v="17"/>
    </i>
    <i r="2">
      <x v="36"/>
      <x v="21"/>
    </i>
    <i r="2">
      <x v="49"/>
      <x v="24"/>
    </i>
    <i t="default">
      <x v="7"/>
    </i>
    <i>
      <x v="8"/>
      <x v="18"/>
      <x v="47"/>
      <x v="55"/>
    </i>
    <i r="2">
      <x v="55"/>
      <x v="52"/>
    </i>
    <i r="2">
      <x v="59"/>
      <x v="22"/>
    </i>
    <i r="1">
      <x v="20"/>
      <x v="48"/>
      <x v="54"/>
    </i>
    <i r="2">
      <x v="51"/>
      <x v="23"/>
    </i>
    <i r="2">
      <x v="53"/>
      <x v="33"/>
    </i>
    <i r="1">
      <x v="21"/>
      <x v="26"/>
      <x v="50"/>
    </i>
    <i r="2">
      <x v="36"/>
      <x v="21"/>
    </i>
    <i r="2">
      <x v="41"/>
      <x v="57"/>
    </i>
    <i r="2">
      <x v="49"/>
      <x v="24"/>
    </i>
    <i t="default">
      <x v="8"/>
    </i>
    <i>
      <x v="9"/>
      <x v="17"/>
      <x v="56"/>
      <x v="53"/>
    </i>
    <i r="2">
      <x v="57"/>
      <x v="19"/>
    </i>
    <i r="2">
      <x v="58"/>
      <x v="30"/>
    </i>
    <i r="1">
      <x v="18"/>
      <x v="25"/>
      <x v="49"/>
    </i>
    <i r="2">
      <x v="58"/>
      <x v="30"/>
    </i>
    <i r="2">
      <x v="59"/>
      <x v="22"/>
    </i>
    <i r="1">
      <x v="19"/>
      <x v="24"/>
      <x v="35"/>
    </i>
    <i r="2">
      <x v="56"/>
      <x v="53"/>
    </i>
    <i r="2">
      <x v="85"/>
      <x v="87"/>
    </i>
    <i r="1">
      <x v="20"/>
      <x v="28"/>
      <x v="17"/>
    </i>
    <i r="2">
      <x v="29"/>
      <x v="28"/>
    </i>
    <i r="2">
      <x v="52"/>
      <x v="25"/>
    </i>
    <i r="2">
      <x v="54"/>
      <x v="34"/>
    </i>
    <i r="2">
      <x v="57"/>
      <x v="19"/>
    </i>
    <i r="1">
      <x v="21"/>
      <x v="28"/>
      <x v="17"/>
    </i>
    <i t="default">
      <x v="9"/>
    </i>
    <i>
      <x v="10"/>
      <x v="17"/>
      <x v="49"/>
      <x v="24"/>
    </i>
    <i r="2">
      <x v="59"/>
      <x v="22"/>
    </i>
    <i r="1">
      <x v="18"/>
      <x v="41"/>
      <x v="57"/>
    </i>
    <i r="2">
      <x v="59"/>
      <x v="22"/>
    </i>
    <i r="1">
      <x v="19"/>
      <x v="25"/>
      <x v="49"/>
    </i>
    <i r="2">
      <x v="41"/>
      <x v="57"/>
    </i>
    <i r="2">
      <x v="47"/>
      <x v="55"/>
    </i>
    <i r="2">
      <x v="48"/>
      <x v="54"/>
    </i>
    <i r="2">
      <x v="49"/>
      <x v="24"/>
    </i>
    <i r="2">
      <x v="55"/>
      <x v="52"/>
    </i>
    <i r="2">
      <x v="59"/>
      <x v="22"/>
    </i>
    <i r="1">
      <x v="20"/>
      <x v="25"/>
      <x v="49"/>
    </i>
    <i r="2">
      <x v="47"/>
      <x v="55"/>
    </i>
    <i r="2">
      <x v="48"/>
      <x v="54"/>
    </i>
    <i r="2">
      <x v="49"/>
      <x v="24"/>
    </i>
    <i r="2">
      <x v="51"/>
      <x v="23"/>
    </i>
    <i r="2">
      <x v="53"/>
      <x v="33"/>
    </i>
    <i r="2">
      <x v="55"/>
      <x v="52"/>
    </i>
    <i r="1">
      <x v="21"/>
      <x v="28"/>
      <x v="17"/>
    </i>
    <i r="2">
      <x v="35"/>
      <x v="26"/>
    </i>
    <i r="2">
      <x v="41"/>
      <x v="57"/>
    </i>
    <i r="2">
      <x v="48"/>
      <x v="54"/>
    </i>
    <i r="2">
      <x v="49"/>
      <x v="24"/>
    </i>
    <i r="2">
      <x v="51"/>
      <x v="23"/>
    </i>
    <i r="2">
      <x v="53"/>
      <x v="33"/>
    </i>
    <i t="default">
      <x v="10"/>
    </i>
    <i>
      <x v="11"/>
      <x v="16"/>
      <x v="30"/>
      <x v="51"/>
    </i>
    <i r="2">
      <x v="59"/>
      <x v="22"/>
    </i>
    <i r="2">
      <x v="75"/>
      <x v="75"/>
    </i>
    <i r="1">
      <x v="18"/>
      <x v="56"/>
      <x v="53"/>
    </i>
    <i r="2">
      <x v="57"/>
      <x v="19"/>
    </i>
    <i r="2">
      <x v="58"/>
      <x v="30"/>
    </i>
    <i r="1">
      <x v="19"/>
      <x v="25"/>
      <x v="49"/>
    </i>
    <i r="2">
      <x v="28"/>
      <x v="17"/>
    </i>
    <i r="2">
      <x v="29"/>
      <x v="28"/>
    </i>
    <i r="2">
      <x v="50"/>
      <x v="31"/>
    </i>
    <i r="2">
      <x v="53"/>
      <x v="33"/>
    </i>
    <i r="2">
      <x v="92"/>
      <x v="93"/>
    </i>
    <i r="1">
      <x v="20"/>
      <x v="49"/>
      <x v="24"/>
    </i>
    <i t="default">
      <x v="11"/>
    </i>
    <i>
      <x v="12"/>
      <x v="17"/>
      <x v="4"/>
      <x v="16"/>
    </i>
    <i r="2">
      <x v="9"/>
      <x v="43"/>
    </i>
    <i r="1">
      <x v="19"/>
      <x v="44"/>
      <x v="15"/>
    </i>
    <i r="2">
      <x v="91"/>
      <x v="92"/>
    </i>
    <i r="1">
      <x v="20"/>
      <x v="6"/>
      <x v="7"/>
    </i>
    <i r="2">
      <x v="91"/>
      <x v="92"/>
    </i>
    <i r="1">
      <x v="21"/>
      <x v="42"/>
      <x v="11"/>
    </i>
    <i t="default">
      <x v="12"/>
    </i>
    <i>
      <x v="14"/>
      <x v="20"/>
      <x v="8"/>
      <x v="1"/>
    </i>
    <i r="1">
      <x v="22"/>
      <x v="5"/>
      <x v="8"/>
    </i>
    <i r="2">
      <x v="8"/>
      <x v="1"/>
    </i>
    <i t="default">
      <x v="14"/>
    </i>
    <i>
      <x v="15"/>
      <x v="21"/>
      <x v="6"/>
      <x v="7"/>
    </i>
    <i r="1">
      <x v="22"/>
      <x v="5"/>
      <x v="8"/>
    </i>
    <i r="2">
      <x v="6"/>
      <x v="7"/>
    </i>
    <i r="2">
      <x v="8"/>
      <x v="1"/>
    </i>
    <i r="2">
      <x v="42"/>
      <x v="11"/>
    </i>
    <i r="2">
      <x v="91"/>
      <x v="92"/>
    </i>
    <i r="1">
      <x v="23"/>
      <x v="6"/>
      <x v="7"/>
    </i>
    <i t="default">
      <x v="15"/>
    </i>
    <i>
      <x v="16"/>
      <x v="20"/>
      <x v="42"/>
      <x v="11"/>
    </i>
    <i t="default">
      <x v="16"/>
    </i>
    <i>
      <x v="17"/>
      <x v="16"/>
      <x v="49"/>
      <x v="24"/>
    </i>
    <i r="1">
      <x v="18"/>
      <x v="53"/>
      <x v="33"/>
    </i>
    <i r="2">
      <x v="59"/>
      <x v="22"/>
    </i>
    <i r="1">
      <x v="19"/>
      <x v="45"/>
      <x v="2"/>
    </i>
    <i r="1">
      <x v="20"/>
      <x v="36"/>
      <x v="21"/>
    </i>
    <i r="2">
      <x v="45"/>
      <x v="2"/>
    </i>
    <i r="2">
      <x v="49"/>
      <x v="24"/>
    </i>
    <i r="2">
      <x v="51"/>
      <x v="23"/>
    </i>
    <i r="2">
      <x v="55"/>
      <x v="52"/>
    </i>
    <i r="2">
      <x v="59"/>
      <x v="22"/>
    </i>
    <i r="2">
      <x v="82"/>
      <x v="83"/>
    </i>
    <i r="1">
      <x v="22"/>
      <x v="45"/>
      <x v="2"/>
    </i>
    <i r="2">
      <x v="82"/>
      <x v="83"/>
    </i>
    <i t="default">
      <x v="17"/>
    </i>
    <i>
      <x v="18"/>
      <x v="14"/>
      <x v="47"/>
      <x v="55"/>
    </i>
    <i r="1">
      <x v="16"/>
      <x v="47"/>
      <x v="55"/>
    </i>
    <i r="1">
      <x v="17"/>
      <x v="28"/>
      <x v="17"/>
    </i>
    <i r="2">
      <x v="47"/>
      <x v="55"/>
    </i>
    <i r="1">
      <x v="18"/>
      <x v="26"/>
      <x v="50"/>
    </i>
    <i r="2">
      <x v="47"/>
      <x v="55"/>
    </i>
    <i r="2">
      <x v="49"/>
      <x v="24"/>
    </i>
    <i r="1">
      <x v="19"/>
      <x v="25"/>
      <x v="49"/>
    </i>
    <i r="2">
      <x v="29"/>
      <x v="28"/>
    </i>
    <i r="2">
      <x v="36"/>
      <x v="21"/>
    </i>
    <i r="2">
      <x v="41"/>
      <x v="57"/>
    </i>
    <i r="2">
      <x v="47"/>
      <x v="55"/>
    </i>
    <i r="2">
      <x v="48"/>
      <x v="54"/>
    </i>
    <i r="2">
      <x v="53"/>
      <x v="33"/>
    </i>
    <i r="1">
      <x v="20"/>
      <x v="26"/>
      <x v="50"/>
    </i>
    <i r="2">
      <x v="29"/>
      <x v="28"/>
    </i>
    <i r="2">
      <x v="36"/>
      <x v="21"/>
    </i>
    <i r="2">
      <x v="49"/>
      <x v="24"/>
    </i>
    <i r="2">
      <x v="51"/>
      <x v="23"/>
    </i>
    <i r="1">
      <x v="21"/>
      <x v="29"/>
      <x v="28"/>
    </i>
    <i r="2">
      <x v="47"/>
      <x v="55"/>
    </i>
    <i r="2">
      <x v="49"/>
      <x v="24"/>
    </i>
    <i r="1">
      <x v="22"/>
      <x v="30"/>
      <x v="51"/>
    </i>
    <i r="2">
      <x v="31"/>
      <x v="18"/>
    </i>
    <i r="2">
      <x v="32"/>
      <x v="29"/>
    </i>
    <i t="default">
      <x v="18"/>
    </i>
    <i>
      <x v="19"/>
      <x v="15"/>
      <x v="53"/>
      <x v="33"/>
    </i>
    <i r="1">
      <x v="18"/>
      <x v="49"/>
      <x v="24"/>
    </i>
    <i r="2">
      <x v="53"/>
      <x v="33"/>
    </i>
    <i r="2">
      <x v="59"/>
      <x v="22"/>
    </i>
    <i t="default">
      <x v="19"/>
    </i>
    <i>
      <x v="20"/>
      <x v="16"/>
      <x v="41"/>
      <x v="57"/>
    </i>
    <i r="1">
      <x v="17"/>
      <x v="47"/>
      <x v="55"/>
    </i>
    <i r="1">
      <x v="18"/>
      <x v="25"/>
      <x v="49"/>
    </i>
    <i r="2">
      <x v="36"/>
      <x v="21"/>
    </i>
    <i r="2">
      <x v="49"/>
      <x v="24"/>
    </i>
    <i r="2">
      <x v="51"/>
      <x v="23"/>
    </i>
    <i r="2">
      <x v="55"/>
      <x v="52"/>
    </i>
    <i r="2">
      <x v="59"/>
      <x v="22"/>
    </i>
    <i r="1">
      <x v="19"/>
      <x v="53"/>
      <x v="33"/>
    </i>
    <i t="default">
      <x v="20"/>
    </i>
    <i>
      <x v="21"/>
      <x v="19"/>
      <x v="47"/>
      <x v="55"/>
    </i>
    <i r="2">
      <x v="53"/>
      <x v="33"/>
    </i>
    <i r="1">
      <x v="20"/>
      <x v="41"/>
      <x v="57"/>
    </i>
    <i r="2">
      <x v="49"/>
      <x v="24"/>
    </i>
    <i r="2">
      <x v="55"/>
      <x v="52"/>
    </i>
    <i r="2">
      <x v="59"/>
      <x v="22"/>
    </i>
    <i r="1">
      <x v="21"/>
      <x v="49"/>
      <x v="24"/>
    </i>
    <i r="2">
      <x v="51"/>
      <x v="23"/>
    </i>
    <i r="2">
      <x v="53"/>
      <x v="33"/>
    </i>
    <i r="2">
      <x v="59"/>
      <x v="22"/>
    </i>
    <i t="default">
      <x v="21"/>
    </i>
    <i>
      <x v="22"/>
      <x v="17"/>
      <x v="30"/>
      <x v="51"/>
    </i>
    <i r="2">
      <x v="56"/>
      <x v="53"/>
    </i>
    <i r="2">
      <x v="57"/>
      <x v="19"/>
    </i>
    <i r="2">
      <x v="58"/>
      <x v="30"/>
    </i>
    <i r="2">
      <x v="73"/>
      <x v="73"/>
    </i>
    <i r="2">
      <x v="75"/>
      <x v="75"/>
    </i>
    <i r="1">
      <x v="19"/>
      <x v="49"/>
      <x v="24"/>
    </i>
    <i r="2">
      <x v="53"/>
      <x v="33"/>
    </i>
    <i t="default">
      <x v="22"/>
    </i>
    <i>
      <x v="23"/>
      <x v="15"/>
      <x v="53"/>
      <x v="33"/>
    </i>
    <i r="1">
      <x v="18"/>
      <x v="49"/>
      <x v="24"/>
    </i>
    <i t="default">
      <x v="23"/>
    </i>
    <i>
      <x v="24"/>
      <x v="18"/>
      <x v="53"/>
      <x v="33"/>
    </i>
    <i r="1">
      <x v="20"/>
      <x v="53"/>
      <x v="33"/>
    </i>
    <i r="2">
      <x v="59"/>
      <x v="22"/>
    </i>
    <i t="default">
      <x v="24"/>
    </i>
    <i>
      <x v="25"/>
      <x v="16"/>
      <x v="49"/>
      <x v="24"/>
    </i>
    <i t="default">
      <x v="25"/>
    </i>
    <i>
      <x v="26"/>
      <x/>
      <x v="60"/>
      <x v="60"/>
    </i>
    <i t="default">
      <x v="26"/>
    </i>
    <i t="grand">
      <x/>
    </i>
  </rowItems>
  <colItems count="1">
    <i/>
  </colItems>
  <pageFields count="1">
    <pageField fld="18" item="1" hier="-1"/>
  </pageFields>
  <dataFields count="1">
    <dataField name="Suma de CANTIDAD" fld="4" baseField="5" baseItem="3" numFmtId="3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A000000}" name="TablaDinámica3" cacheId="5" applyNumberFormats="0" applyBorderFormats="0" applyFontFormats="0" applyPatternFormats="0" applyAlignmentFormats="0" applyWidthHeightFormats="1" dataCaption="Valores" updatedVersion="8" minRefreshableVersion="3" showDrill="0" useAutoFormatting="1" colGrandTotals="0" itemPrintTitles="1" createdVersion="8" indent="0" compact="0" compactData="0" multipleFieldFilters="0">
  <location ref="T7:X398" firstHeaderRow="1" firstDataRow="1" firstDataCol="4" rowPageCount="1" colPageCount="1"/>
  <pivotFields count="26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6">
        <item x="8"/>
        <item x="7"/>
        <item x="5"/>
        <item x="1"/>
        <item x="3"/>
        <item x="0"/>
        <item x="2"/>
        <item x="6"/>
        <item x="9"/>
        <item x="4"/>
        <item m="1" x="11"/>
        <item m="1" x="13"/>
        <item x="10"/>
        <item m="1" x="12"/>
        <item m="1" x="24"/>
        <item m="1" x="18"/>
        <item m="1" x="20"/>
        <item m="1" x="23"/>
        <item m="1" x="22"/>
        <item m="1" x="16"/>
        <item m="1" x="21"/>
        <item m="1" x="15"/>
        <item m="1" x="25"/>
        <item m="1" x="17"/>
        <item m="1" x="19"/>
        <item m="1"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1">
        <item m="1" x="64"/>
        <item m="1" x="68"/>
        <item x="58"/>
        <item x="44"/>
        <item x="35"/>
        <item x="17"/>
        <item x="16"/>
        <item m="1" x="92"/>
        <item x="18"/>
        <item x="48"/>
        <item x="37"/>
        <item x="49"/>
        <item x="38"/>
        <item m="1" x="109"/>
        <item x="39"/>
        <item x="40"/>
        <item x="41"/>
        <item x="42"/>
        <item m="1" x="99"/>
        <item x="50"/>
        <item x="43"/>
        <item x="51"/>
        <item x="1"/>
        <item m="1" x="63"/>
        <item x="21"/>
        <item x="2"/>
        <item x="9"/>
        <item m="1" x="107"/>
        <item x="10"/>
        <item x="3"/>
        <item x="31"/>
        <item x="32"/>
        <item x="11"/>
        <item m="1" x="93"/>
        <item m="1" x="105"/>
        <item x="28"/>
        <item x="12"/>
        <item x="45"/>
        <item x="57"/>
        <item x="55"/>
        <item x="46"/>
        <item x="13"/>
        <item x="19"/>
        <item x="59"/>
        <item x="36"/>
        <item x="30"/>
        <item m="1" x="120"/>
        <item x="4"/>
        <item x="14"/>
        <item x="5"/>
        <item x="61"/>
        <item x="6"/>
        <item x="26"/>
        <item x="7"/>
        <item x="27"/>
        <item x="15"/>
        <item x="24"/>
        <item x="23"/>
        <item x="22"/>
        <item x="0"/>
        <item x="62"/>
        <item x="8"/>
        <item m="1" x="119"/>
        <item m="1" x="81"/>
        <item m="1" x="74"/>
        <item m="1" x="78"/>
        <item m="1" x="118"/>
        <item m="1" x="83"/>
        <item m="1" x="82"/>
        <item m="1" x="86"/>
        <item m="1" x="84"/>
        <item m="1" x="106"/>
        <item m="1" x="76"/>
        <item x="33"/>
        <item m="1" x="71"/>
        <item x="34"/>
        <item m="1" x="96"/>
        <item m="1" x="72"/>
        <item m="1" x="66"/>
        <item m="1" x="89"/>
        <item m="1" x="88"/>
        <item m="1" x="69"/>
        <item x="29"/>
        <item m="1" x="80"/>
        <item x="54"/>
        <item x="25"/>
        <item m="1" x="90"/>
        <item m="1" x="95"/>
        <item x="52"/>
        <item m="1" x="117"/>
        <item m="1" x="98"/>
        <item x="20"/>
        <item x="60"/>
        <item m="1" x="116"/>
        <item m="1" x="79"/>
        <item m="1" x="115"/>
        <item m="1" x="85"/>
        <item m="1" x="91"/>
        <item m="1" x="97"/>
        <item m="1" x="75"/>
        <item x="47"/>
        <item m="1" x="103"/>
        <item m="1" x="67"/>
        <item m="1" x="73"/>
        <item m="1" x="102"/>
        <item m="1" x="114"/>
        <item m="1" x="112"/>
        <item m="1" x="113"/>
        <item m="1" x="111"/>
        <item m="1" x="108"/>
        <item m="1" x="110"/>
        <item x="56"/>
        <item m="1" x="65"/>
        <item m="1" x="100"/>
        <item m="1" x="104"/>
        <item x="53"/>
        <item m="1" x="101"/>
        <item m="1" x="87"/>
        <item m="1" x="94"/>
        <item m="1" x="70"/>
        <item m="1" x="7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17">
        <item m="1" x="116"/>
        <item x="18"/>
        <item x="30"/>
        <item m="1" x="92"/>
        <item x="41"/>
        <item x="58"/>
        <item x="59"/>
        <item x="16"/>
        <item x="17"/>
        <item x="40"/>
        <item m="1" x="69"/>
        <item x="19"/>
        <item x="39"/>
        <item x="42"/>
        <item x="44"/>
        <item x="36"/>
        <item x="35"/>
        <item x="10"/>
        <item x="32"/>
        <item x="23"/>
        <item m="1" x="104"/>
        <item x="12"/>
        <item x="0"/>
        <item x="6"/>
        <item x="5"/>
        <item x="26"/>
        <item x="28"/>
        <item m="1" x="106"/>
        <item x="3"/>
        <item x="11"/>
        <item x="22"/>
        <item x="61"/>
        <item x="1"/>
        <item x="7"/>
        <item x="27"/>
        <item x="21"/>
        <item x="45"/>
        <item m="1" x="64"/>
        <item x="38"/>
        <item x="46"/>
        <item x="50"/>
        <item x="43"/>
        <item x="51"/>
        <item x="48"/>
        <item x="37"/>
        <item x="49"/>
        <item x="55"/>
        <item x="57"/>
        <item m="1" x="93"/>
        <item x="2"/>
        <item x="9"/>
        <item x="31"/>
        <item x="15"/>
        <item x="24"/>
        <item x="14"/>
        <item x="4"/>
        <item m="1" x="65"/>
        <item x="13"/>
        <item m="1" x="108"/>
        <item m="1" x="98"/>
        <item x="62"/>
        <item x="63"/>
        <item x="8"/>
        <item m="1" x="115"/>
        <item m="1" x="81"/>
        <item m="1" x="78"/>
        <item m="1" x="114"/>
        <item m="1" x="83"/>
        <item m="1" x="82"/>
        <item m="1" x="86"/>
        <item m="1" x="84"/>
        <item m="1" x="105"/>
        <item m="1" x="77"/>
        <item x="33"/>
        <item m="1" x="72"/>
        <item x="34"/>
        <item m="1" x="95"/>
        <item m="1" x="73"/>
        <item m="1" x="67"/>
        <item m="1" x="75"/>
        <item m="1" x="89"/>
        <item m="1" x="88"/>
        <item m="1" x="70"/>
        <item x="29"/>
        <item m="1" x="80"/>
        <item x="54"/>
        <item m="1" x="90"/>
        <item x="25"/>
        <item m="1" x="94"/>
        <item x="52"/>
        <item m="1" x="113"/>
        <item m="1" x="97"/>
        <item x="20"/>
        <item x="60"/>
        <item m="1" x="79"/>
        <item m="1" x="112"/>
        <item m="1" x="111"/>
        <item m="1" x="85"/>
        <item m="1" x="91"/>
        <item m="1" x="96"/>
        <item m="1" x="76"/>
        <item x="47"/>
        <item m="1" x="68"/>
        <item m="1" x="74"/>
        <item m="1" x="101"/>
        <item m="1" x="110"/>
        <item m="1" x="109"/>
        <item m="1" x="107"/>
        <item x="56"/>
        <item m="1" x="66"/>
        <item m="1" x="99"/>
        <item m="1" x="103"/>
        <item m="1" x="102"/>
        <item x="53"/>
        <item m="1" x="100"/>
        <item m="1" x="87"/>
        <item m="1" x="7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30">
        <item x="10"/>
        <item x="20"/>
        <item x="11"/>
        <item m="1" x="26"/>
        <item x="12"/>
        <item x="13"/>
        <item x="0"/>
        <item x="1"/>
        <item x="16"/>
        <item x="3"/>
        <item x="4"/>
        <item x="21"/>
        <item x="15"/>
        <item m="1" x="27"/>
        <item x="17"/>
        <item x="2"/>
        <item x="18"/>
        <item x="5"/>
        <item x="6"/>
        <item x="7"/>
        <item x="19"/>
        <item x="23"/>
        <item x="8"/>
        <item x="14"/>
        <item x="9"/>
        <item x="22"/>
        <item x="24"/>
        <item x="25"/>
        <item m="1" x="28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3">
        <item m="1"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6"/>
    <field x="2"/>
    <field x="3"/>
    <field x="5"/>
  </rowFields>
  <rowItems count="391">
    <i>
      <x/>
      <x/>
      <x v="4"/>
      <x v="16"/>
    </i>
    <i r="2">
      <x v="10"/>
      <x v="44"/>
    </i>
    <i r="2">
      <x v="12"/>
      <x v="38"/>
    </i>
    <i r="2">
      <x v="14"/>
      <x v="12"/>
    </i>
    <i r="2">
      <x v="15"/>
      <x v="9"/>
    </i>
    <i r="2">
      <x v="16"/>
      <x v="4"/>
    </i>
    <i r="2">
      <x v="17"/>
      <x v="13"/>
    </i>
    <i r="2">
      <x v="20"/>
      <x v="41"/>
    </i>
    <i r="2">
      <x v="25"/>
      <x v="49"/>
    </i>
    <i r="2">
      <x v="41"/>
      <x v="57"/>
    </i>
    <i r="2">
      <x v="42"/>
      <x v="11"/>
    </i>
    <i r="2">
      <x v="44"/>
      <x v="15"/>
    </i>
    <i r="2">
      <x v="47"/>
      <x v="55"/>
    </i>
    <i r="2">
      <x v="49"/>
      <x v="24"/>
    </i>
    <i r="2">
      <x v="91"/>
      <x v="92"/>
    </i>
    <i r="1">
      <x v="1"/>
      <x v="4"/>
      <x v="16"/>
    </i>
    <i r="2">
      <x v="12"/>
      <x v="38"/>
    </i>
    <i r="2">
      <x v="14"/>
      <x v="12"/>
    </i>
    <i r="2">
      <x v="15"/>
      <x v="9"/>
    </i>
    <i r="2">
      <x v="16"/>
      <x v="4"/>
    </i>
    <i r="2">
      <x v="17"/>
      <x v="13"/>
    </i>
    <i r="2">
      <x v="20"/>
      <x v="41"/>
    </i>
    <i r="2">
      <x v="41"/>
      <x v="57"/>
    </i>
    <i r="2">
      <x v="42"/>
      <x v="11"/>
    </i>
    <i r="2">
      <x v="47"/>
      <x v="55"/>
    </i>
    <i r="1">
      <x v="2"/>
      <x v="4"/>
      <x v="16"/>
    </i>
    <i r="2">
      <x v="12"/>
      <x v="38"/>
    </i>
    <i r="2">
      <x v="20"/>
      <x v="41"/>
    </i>
    <i r="2">
      <x v="41"/>
      <x v="57"/>
    </i>
    <i r="2">
      <x v="47"/>
      <x v="55"/>
    </i>
    <i r="1">
      <x v="3"/>
      <x v="14"/>
      <x v="12"/>
    </i>
    <i r="2">
      <x v="15"/>
      <x v="9"/>
    </i>
    <i r="2">
      <x v="16"/>
      <x v="4"/>
    </i>
    <i r="2">
      <x v="17"/>
      <x v="13"/>
    </i>
    <i r="2">
      <x v="20"/>
      <x v="41"/>
    </i>
    <i r="2">
      <x v="47"/>
      <x v="55"/>
    </i>
    <i r="2">
      <x v="53"/>
      <x v="33"/>
    </i>
    <i r="1">
      <x v="5"/>
      <x v="14"/>
      <x v="12"/>
    </i>
    <i r="1">
      <x v="6"/>
      <x v="14"/>
      <x v="12"/>
    </i>
    <i r="1">
      <x v="7"/>
      <x v="14"/>
      <x v="12"/>
    </i>
    <i t="default">
      <x/>
    </i>
    <i>
      <x v="1"/>
      <x/>
      <x v="4"/>
      <x v="16"/>
    </i>
    <i r="2">
      <x v="9"/>
      <x v="43"/>
    </i>
    <i r="2">
      <x v="12"/>
      <x v="38"/>
    </i>
    <i r="2">
      <x v="20"/>
      <x v="41"/>
    </i>
    <i r="2">
      <x v="25"/>
      <x v="49"/>
    </i>
    <i r="2">
      <x v="41"/>
      <x v="57"/>
    </i>
    <i r="2">
      <x v="42"/>
      <x v="11"/>
    </i>
    <i r="2">
      <x v="44"/>
      <x v="15"/>
    </i>
    <i r="2">
      <x v="47"/>
      <x v="55"/>
    </i>
    <i r="2">
      <x v="49"/>
      <x v="24"/>
    </i>
    <i r="2">
      <x v="91"/>
      <x v="92"/>
    </i>
    <i r="1">
      <x v="1"/>
      <x v="4"/>
      <x v="16"/>
    </i>
    <i r="2">
      <x v="11"/>
      <x v="45"/>
    </i>
    <i r="2">
      <x v="12"/>
      <x v="38"/>
    </i>
    <i r="2">
      <x v="41"/>
      <x v="57"/>
    </i>
    <i r="2">
      <x v="47"/>
      <x v="55"/>
    </i>
    <i r="1">
      <x v="2"/>
      <x v="4"/>
      <x v="16"/>
    </i>
    <i r="2">
      <x v="12"/>
      <x v="38"/>
    </i>
    <i r="2">
      <x v="41"/>
      <x v="57"/>
    </i>
    <i r="2">
      <x v="47"/>
      <x v="55"/>
    </i>
    <i r="2">
      <x v="53"/>
      <x v="33"/>
    </i>
    <i r="1">
      <x v="3"/>
      <x v="41"/>
      <x v="57"/>
    </i>
    <i r="2">
      <x v="47"/>
      <x v="55"/>
    </i>
    <i r="1">
      <x v="4"/>
      <x v="41"/>
      <x v="57"/>
    </i>
    <i r="2">
      <x v="47"/>
      <x v="55"/>
    </i>
    <i r="1">
      <x v="5"/>
      <x v="47"/>
      <x v="55"/>
    </i>
    <i t="default">
      <x v="1"/>
    </i>
    <i>
      <x v="2"/>
      <x/>
      <x v="4"/>
      <x v="16"/>
    </i>
    <i r="2">
      <x v="9"/>
      <x v="43"/>
    </i>
    <i r="2">
      <x v="11"/>
      <x v="45"/>
    </i>
    <i r="2">
      <x v="19"/>
      <x v="40"/>
    </i>
    <i r="2">
      <x v="21"/>
      <x v="42"/>
    </i>
    <i r="2">
      <x v="37"/>
      <x v="36"/>
    </i>
    <i r="2">
      <x v="40"/>
      <x v="39"/>
    </i>
    <i r="2">
      <x v="41"/>
      <x v="57"/>
    </i>
    <i r="2">
      <x v="44"/>
      <x v="15"/>
    </i>
    <i r="2">
      <x v="47"/>
      <x v="55"/>
    </i>
    <i r="2">
      <x v="49"/>
      <x v="24"/>
    </i>
    <i r="2">
      <x v="53"/>
      <x v="33"/>
    </i>
    <i r="2">
      <x v="91"/>
      <x v="92"/>
    </i>
    <i r="2">
      <x v="100"/>
      <x v="101"/>
    </i>
    <i r="1">
      <x v="1"/>
      <x v="4"/>
      <x v="16"/>
    </i>
    <i r="2">
      <x v="19"/>
      <x v="40"/>
    </i>
    <i r="2">
      <x v="21"/>
      <x v="42"/>
    </i>
    <i r="2">
      <x v="37"/>
      <x v="36"/>
    </i>
    <i r="2">
      <x v="40"/>
      <x v="39"/>
    </i>
    <i r="2">
      <x v="41"/>
      <x v="57"/>
    </i>
    <i r="2">
      <x v="44"/>
      <x v="15"/>
    </i>
    <i r="2">
      <x v="100"/>
      <x v="101"/>
    </i>
    <i r="1">
      <x v="2"/>
      <x v="3"/>
      <x v="14"/>
    </i>
    <i r="2">
      <x v="4"/>
      <x v="16"/>
    </i>
    <i r="2">
      <x v="19"/>
      <x v="40"/>
    </i>
    <i r="2">
      <x v="21"/>
      <x v="42"/>
    </i>
    <i r="1">
      <x v="3"/>
      <x v="3"/>
      <x v="14"/>
    </i>
    <i r="2">
      <x v="4"/>
      <x v="16"/>
    </i>
    <i r="2">
      <x v="19"/>
      <x v="40"/>
    </i>
    <i r="2">
      <x v="21"/>
      <x v="42"/>
    </i>
    <i r="2">
      <x v="44"/>
      <x v="15"/>
    </i>
    <i r="1">
      <x v="4"/>
      <x v="4"/>
      <x v="16"/>
    </i>
    <i r="2">
      <x v="19"/>
      <x v="40"/>
    </i>
    <i r="1">
      <x v="5"/>
      <x v="19"/>
      <x v="40"/>
    </i>
    <i t="default">
      <x v="2"/>
    </i>
    <i>
      <x v="4"/>
      <x v="1"/>
      <x v="4"/>
      <x v="16"/>
    </i>
    <i r="2">
      <x v="5"/>
      <x v="8"/>
    </i>
    <i r="2">
      <x v="8"/>
      <x v="1"/>
    </i>
    <i r="2">
      <x v="21"/>
      <x v="42"/>
    </i>
    <i r="2">
      <x v="30"/>
      <x v="51"/>
    </i>
    <i r="2">
      <x v="36"/>
      <x v="21"/>
    </i>
    <i r="2">
      <x v="38"/>
      <x v="47"/>
    </i>
    <i r="2">
      <x v="39"/>
      <x v="46"/>
    </i>
    <i r="2">
      <x v="40"/>
      <x v="39"/>
    </i>
    <i r="2">
      <x v="41"/>
      <x v="57"/>
    </i>
    <i r="2">
      <x v="44"/>
      <x v="15"/>
    </i>
    <i r="2">
      <x v="47"/>
      <x v="55"/>
    </i>
    <i r="2">
      <x v="49"/>
      <x v="24"/>
    </i>
    <i r="2">
      <x v="53"/>
      <x v="33"/>
    </i>
    <i r="2">
      <x v="84"/>
      <x v="85"/>
    </i>
    <i r="2">
      <x v="88"/>
      <x v="89"/>
    </i>
    <i r="2">
      <x v="100"/>
      <x v="101"/>
    </i>
    <i r="2">
      <x v="111"/>
      <x v="108"/>
    </i>
    <i r="2">
      <x v="115"/>
      <x v="113"/>
    </i>
    <i r="1">
      <x v="2"/>
      <x v="14"/>
      <x v="12"/>
    </i>
    <i r="2">
      <x v="15"/>
      <x v="9"/>
    </i>
    <i r="2">
      <x v="16"/>
      <x v="4"/>
    </i>
    <i r="2">
      <x v="17"/>
      <x v="13"/>
    </i>
    <i r="2">
      <x v="21"/>
      <x v="42"/>
    </i>
    <i r="2">
      <x v="32"/>
      <x v="29"/>
    </i>
    <i r="2">
      <x v="36"/>
      <x v="21"/>
    </i>
    <i r="2">
      <x v="38"/>
      <x v="47"/>
    </i>
    <i r="2">
      <x v="41"/>
      <x v="57"/>
    </i>
    <i r="2">
      <x v="57"/>
      <x v="19"/>
    </i>
    <i r="2">
      <x v="115"/>
      <x v="113"/>
    </i>
    <i r="1">
      <x v="3"/>
      <x v="21"/>
      <x v="42"/>
    </i>
    <i r="2">
      <x v="84"/>
      <x v="85"/>
    </i>
    <i r="2">
      <x v="88"/>
      <x v="89"/>
    </i>
    <i t="default">
      <x v="4"/>
    </i>
    <i>
      <x v="5"/>
      <x/>
      <x v="4"/>
      <x v="16"/>
    </i>
    <i r="2">
      <x v="11"/>
      <x v="45"/>
    </i>
    <i r="2">
      <x v="12"/>
      <x v="38"/>
    </i>
    <i r="2">
      <x v="17"/>
      <x v="13"/>
    </i>
    <i r="2">
      <x v="20"/>
      <x v="41"/>
    </i>
    <i r="2">
      <x v="41"/>
      <x v="57"/>
    </i>
    <i r="2">
      <x v="42"/>
      <x v="11"/>
    </i>
    <i r="2">
      <x v="47"/>
      <x v="55"/>
    </i>
    <i r="2">
      <x v="49"/>
      <x v="24"/>
    </i>
    <i r="2">
      <x v="91"/>
      <x v="92"/>
    </i>
    <i r="1">
      <x v="1"/>
      <x v="4"/>
      <x v="16"/>
    </i>
    <i r="2">
      <x v="11"/>
      <x v="45"/>
    </i>
    <i r="2">
      <x v="12"/>
      <x v="38"/>
    </i>
    <i r="2">
      <x v="14"/>
      <x v="12"/>
    </i>
    <i r="2">
      <x v="15"/>
      <x v="9"/>
    </i>
    <i r="2">
      <x v="16"/>
      <x v="4"/>
    </i>
    <i r="2">
      <x v="17"/>
      <x v="13"/>
    </i>
    <i r="2">
      <x v="41"/>
      <x v="57"/>
    </i>
    <i r="2">
      <x v="47"/>
      <x v="55"/>
    </i>
    <i r="2">
      <x v="91"/>
      <x v="92"/>
    </i>
    <i r="1">
      <x v="2"/>
      <x v="4"/>
      <x v="16"/>
    </i>
    <i r="2">
      <x v="11"/>
      <x v="45"/>
    </i>
    <i r="2">
      <x v="12"/>
      <x v="38"/>
    </i>
    <i r="2">
      <x v="14"/>
      <x v="12"/>
    </i>
    <i r="2">
      <x v="15"/>
      <x v="9"/>
    </i>
    <i r="2">
      <x v="16"/>
      <x v="4"/>
    </i>
    <i r="2">
      <x v="17"/>
      <x v="13"/>
    </i>
    <i r="2">
      <x v="47"/>
      <x v="55"/>
    </i>
    <i r="1">
      <x v="3"/>
      <x v="14"/>
      <x v="12"/>
    </i>
    <i r="1">
      <x v="4"/>
      <x v="14"/>
      <x v="12"/>
    </i>
    <i t="default">
      <x v="5"/>
    </i>
    <i>
      <x v="6"/>
      <x v="3"/>
      <x v="22"/>
      <x v="32"/>
    </i>
    <i r="2">
      <x v="25"/>
      <x v="49"/>
    </i>
    <i r="2">
      <x v="29"/>
      <x v="28"/>
    </i>
    <i r="2">
      <x v="49"/>
      <x v="24"/>
    </i>
    <i r="2">
      <x v="51"/>
      <x v="23"/>
    </i>
    <i r="2">
      <x v="59"/>
      <x v="22"/>
    </i>
    <i r="2">
      <x v="61"/>
      <x v="62"/>
    </i>
    <i r="1">
      <x v="4"/>
      <x v="51"/>
      <x v="23"/>
    </i>
    <i r="2">
      <x v="59"/>
      <x v="22"/>
    </i>
    <i r="2">
      <x v="61"/>
      <x v="62"/>
    </i>
    <i r="1">
      <x v="5"/>
      <x v="47"/>
      <x v="55"/>
    </i>
    <i r="2">
      <x v="53"/>
      <x v="33"/>
    </i>
    <i r="2">
      <x v="59"/>
      <x v="22"/>
    </i>
    <i r="1">
      <x v="6"/>
      <x v="47"/>
      <x v="55"/>
    </i>
    <i r="2">
      <x v="53"/>
      <x v="33"/>
    </i>
    <i r="1">
      <x v="9"/>
      <x v="53"/>
      <x v="33"/>
    </i>
    <i t="default">
      <x v="6"/>
    </i>
    <i>
      <x v="7"/>
      <x v="2"/>
      <x v="28"/>
      <x v="17"/>
    </i>
    <i r="2">
      <x v="36"/>
      <x v="21"/>
    </i>
    <i r="2">
      <x v="49"/>
      <x v="24"/>
    </i>
    <i r="1">
      <x v="3"/>
      <x v="41"/>
      <x v="57"/>
    </i>
    <i r="2">
      <x v="48"/>
      <x v="54"/>
    </i>
    <i r="2">
      <x v="51"/>
      <x v="23"/>
    </i>
    <i r="1">
      <x v="4"/>
      <x v="25"/>
      <x v="49"/>
    </i>
    <i r="2">
      <x v="26"/>
      <x v="50"/>
    </i>
    <i r="2">
      <x v="29"/>
      <x v="28"/>
    </i>
    <i r="2">
      <x v="32"/>
      <x v="29"/>
    </i>
    <i r="2">
      <x v="36"/>
      <x v="21"/>
    </i>
    <i r="2">
      <x v="47"/>
      <x v="55"/>
    </i>
    <i r="2">
      <x v="48"/>
      <x v="54"/>
    </i>
    <i r="1">
      <x v="5"/>
      <x v="25"/>
      <x v="49"/>
    </i>
    <i r="2">
      <x v="26"/>
      <x v="50"/>
    </i>
    <i r="2">
      <x v="29"/>
      <x v="28"/>
    </i>
    <i r="2">
      <x v="36"/>
      <x v="21"/>
    </i>
    <i r="2">
      <x v="47"/>
      <x v="55"/>
    </i>
    <i r="2">
      <x v="49"/>
      <x v="24"/>
    </i>
    <i r="2">
      <x v="53"/>
      <x v="33"/>
    </i>
    <i r="2">
      <x v="55"/>
      <x v="52"/>
    </i>
    <i r="2">
      <x v="59"/>
      <x v="22"/>
    </i>
    <i r="1">
      <x v="7"/>
      <x v="53"/>
      <x v="33"/>
    </i>
    <i t="default">
      <x v="7"/>
    </i>
    <i>
      <x v="8"/>
      <x v="2"/>
      <x v="26"/>
      <x v="50"/>
    </i>
    <i r="2">
      <x v="36"/>
      <x v="21"/>
    </i>
    <i r="2">
      <x v="41"/>
      <x v="57"/>
    </i>
    <i r="2">
      <x v="49"/>
      <x v="24"/>
    </i>
    <i r="1">
      <x v="3"/>
      <x v="48"/>
      <x v="54"/>
    </i>
    <i r="2">
      <x v="51"/>
      <x v="23"/>
    </i>
    <i r="2">
      <x v="53"/>
      <x v="33"/>
    </i>
    <i r="1">
      <x v="5"/>
      <x v="47"/>
      <x v="55"/>
    </i>
    <i r="2">
      <x v="55"/>
      <x v="52"/>
    </i>
    <i r="2">
      <x v="59"/>
      <x v="22"/>
    </i>
    <i t="default">
      <x v="8"/>
    </i>
    <i>
      <x v="9"/>
      <x v="2"/>
      <x v="28"/>
      <x v="17"/>
    </i>
    <i r="1">
      <x v="3"/>
      <x v="28"/>
      <x v="17"/>
    </i>
    <i r="2">
      <x v="29"/>
      <x v="28"/>
    </i>
    <i r="2">
      <x v="52"/>
      <x v="25"/>
    </i>
    <i r="2">
      <x v="54"/>
      <x v="34"/>
    </i>
    <i r="2">
      <x v="57"/>
      <x v="19"/>
    </i>
    <i r="1">
      <x v="4"/>
      <x v="24"/>
      <x v="35"/>
    </i>
    <i r="2">
      <x v="56"/>
      <x v="53"/>
    </i>
    <i r="2">
      <x v="85"/>
      <x v="87"/>
    </i>
    <i r="1">
      <x v="5"/>
      <x v="25"/>
      <x v="49"/>
    </i>
    <i r="2">
      <x v="58"/>
      <x v="30"/>
    </i>
    <i r="2">
      <x v="59"/>
      <x v="22"/>
    </i>
    <i r="1">
      <x v="6"/>
      <x v="56"/>
      <x v="53"/>
    </i>
    <i r="2">
      <x v="57"/>
      <x v="19"/>
    </i>
    <i r="2">
      <x v="58"/>
      <x v="30"/>
    </i>
    <i t="default">
      <x v="9"/>
    </i>
    <i>
      <x v="10"/>
      <x v="2"/>
      <x v="28"/>
      <x v="17"/>
    </i>
    <i r="2">
      <x v="35"/>
      <x v="26"/>
    </i>
    <i r="2">
      <x v="41"/>
      <x v="57"/>
    </i>
    <i r="2">
      <x v="48"/>
      <x v="54"/>
    </i>
    <i r="2">
      <x v="49"/>
      <x v="24"/>
    </i>
    <i r="2">
      <x v="51"/>
      <x v="23"/>
    </i>
    <i r="2">
      <x v="53"/>
      <x v="33"/>
    </i>
    <i r="1">
      <x v="3"/>
      <x v="25"/>
      <x v="49"/>
    </i>
    <i r="2">
      <x v="47"/>
      <x v="55"/>
    </i>
    <i r="2">
      <x v="48"/>
      <x v="54"/>
    </i>
    <i r="2">
      <x v="49"/>
      <x v="24"/>
    </i>
    <i r="2">
      <x v="51"/>
      <x v="23"/>
    </i>
    <i r="2">
      <x v="53"/>
      <x v="33"/>
    </i>
    <i r="2">
      <x v="55"/>
      <x v="52"/>
    </i>
    <i r="1">
      <x v="4"/>
      <x v="25"/>
      <x v="49"/>
    </i>
    <i r="2">
      <x v="41"/>
      <x v="57"/>
    </i>
    <i r="2">
      <x v="47"/>
      <x v="55"/>
    </i>
    <i r="2">
      <x v="48"/>
      <x v="54"/>
    </i>
    <i r="2">
      <x v="49"/>
      <x v="24"/>
    </i>
    <i r="2">
      <x v="55"/>
      <x v="52"/>
    </i>
    <i r="2">
      <x v="59"/>
      <x v="22"/>
    </i>
    <i r="1">
      <x v="5"/>
      <x v="41"/>
      <x v="57"/>
    </i>
    <i r="2">
      <x v="59"/>
      <x v="22"/>
    </i>
    <i r="1">
      <x v="6"/>
      <x v="49"/>
      <x v="24"/>
    </i>
    <i r="2">
      <x v="59"/>
      <x v="22"/>
    </i>
    <i t="default">
      <x v="10"/>
    </i>
    <i>
      <x v="11"/>
      <x v="3"/>
      <x v="49"/>
      <x v="24"/>
    </i>
    <i r="1">
      <x v="4"/>
      <x v="25"/>
      <x v="49"/>
    </i>
    <i r="2">
      <x v="28"/>
      <x v="17"/>
    </i>
    <i r="2">
      <x v="29"/>
      <x v="28"/>
    </i>
    <i r="2">
      <x v="50"/>
      <x v="31"/>
    </i>
    <i r="2">
      <x v="53"/>
      <x v="33"/>
    </i>
    <i r="2">
      <x v="92"/>
      <x v="93"/>
    </i>
    <i r="1">
      <x v="5"/>
      <x v="56"/>
      <x v="53"/>
    </i>
    <i r="2">
      <x v="57"/>
      <x v="19"/>
    </i>
    <i r="2">
      <x v="58"/>
      <x v="30"/>
    </i>
    <i r="1">
      <x v="7"/>
      <x v="30"/>
      <x v="51"/>
    </i>
    <i r="2">
      <x v="59"/>
      <x v="22"/>
    </i>
    <i r="2">
      <x v="75"/>
      <x v="75"/>
    </i>
    <i t="default">
      <x v="11"/>
    </i>
    <i>
      <x v="12"/>
      <x v="2"/>
      <x v="42"/>
      <x v="11"/>
    </i>
    <i r="1">
      <x v="3"/>
      <x v="6"/>
      <x v="7"/>
    </i>
    <i r="2">
      <x v="91"/>
      <x v="92"/>
    </i>
    <i r="1">
      <x v="4"/>
      <x v="44"/>
      <x v="15"/>
    </i>
    <i r="2">
      <x v="91"/>
      <x v="92"/>
    </i>
    <i r="1">
      <x v="5"/>
      <x v="6"/>
      <x v="7"/>
    </i>
    <i r="1">
      <x v="6"/>
      <x v="4"/>
      <x v="16"/>
    </i>
    <i r="2">
      <x v="9"/>
      <x v="43"/>
    </i>
    <i r="2">
      <x v="44"/>
      <x v="15"/>
    </i>
    <i r="2">
      <x v="91"/>
      <x v="92"/>
    </i>
    <i t="default">
      <x v="12"/>
    </i>
    <i>
      <x v="14"/>
      <x v="1"/>
      <x v="5"/>
      <x v="8"/>
    </i>
    <i r="2">
      <x v="8"/>
      <x v="1"/>
    </i>
    <i r="1">
      <x v="3"/>
      <x v="8"/>
      <x v="1"/>
    </i>
    <i r="1">
      <x v="5"/>
      <x v="2"/>
      <x v="5"/>
    </i>
    <i t="default">
      <x v="14"/>
    </i>
    <i>
      <x v="15"/>
      <x/>
      <x v="6"/>
      <x v="7"/>
    </i>
    <i r="1">
      <x v="1"/>
      <x v="5"/>
      <x v="8"/>
    </i>
    <i r="2">
      <x v="6"/>
      <x v="7"/>
    </i>
    <i r="2">
      <x v="8"/>
      <x v="1"/>
    </i>
    <i r="2">
      <x v="42"/>
      <x v="11"/>
    </i>
    <i r="2">
      <x v="91"/>
      <x v="92"/>
    </i>
    <i r="1">
      <x v="2"/>
      <x v="6"/>
      <x v="7"/>
    </i>
    <i t="default">
      <x v="15"/>
    </i>
    <i>
      <x v="16"/>
      <x v="3"/>
      <x v="42"/>
      <x v="11"/>
    </i>
    <i r="1">
      <x v="5"/>
      <x v="44"/>
      <x v="15"/>
    </i>
    <i r="1">
      <x v="6"/>
      <x v="43"/>
      <x v="6"/>
    </i>
    <i t="default">
      <x v="16"/>
    </i>
    <i>
      <x v="17"/>
      <x v="1"/>
      <x v="45"/>
      <x v="2"/>
    </i>
    <i r="2">
      <x v="82"/>
      <x v="83"/>
    </i>
    <i r="1">
      <x v="3"/>
      <x v="36"/>
      <x v="21"/>
    </i>
    <i r="2">
      <x v="45"/>
      <x v="2"/>
    </i>
    <i r="2">
      <x v="49"/>
      <x v="24"/>
    </i>
    <i r="2">
      <x v="51"/>
      <x v="23"/>
    </i>
    <i r="2">
      <x v="55"/>
      <x v="52"/>
    </i>
    <i r="2">
      <x v="59"/>
      <x v="22"/>
    </i>
    <i r="2">
      <x v="82"/>
      <x v="83"/>
    </i>
    <i r="1">
      <x v="4"/>
      <x v="45"/>
      <x v="2"/>
    </i>
    <i r="1">
      <x v="5"/>
      <x v="53"/>
      <x v="33"/>
    </i>
    <i r="2">
      <x v="59"/>
      <x v="22"/>
    </i>
    <i r="1">
      <x v="7"/>
      <x v="49"/>
      <x v="24"/>
    </i>
    <i t="default">
      <x v="17"/>
    </i>
    <i>
      <x v="18"/>
      <x v="1"/>
      <x v="30"/>
      <x v="51"/>
    </i>
    <i r="2">
      <x v="31"/>
      <x v="18"/>
    </i>
    <i r="2">
      <x v="32"/>
      <x v="29"/>
    </i>
    <i r="1">
      <x v="2"/>
      <x v="29"/>
      <x v="28"/>
    </i>
    <i r="2">
      <x v="47"/>
      <x v="55"/>
    </i>
    <i r="2">
      <x v="49"/>
      <x v="24"/>
    </i>
    <i r="1">
      <x v="3"/>
      <x v="26"/>
      <x v="50"/>
    </i>
    <i r="2">
      <x v="29"/>
      <x v="28"/>
    </i>
    <i r="2">
      <x v="36"/>
      <x v="21"/>
    </i>
    <i r="2">
      <x v="49"/>
      <x v="24"/>
    </i>
    <i r="2">
      <x v="51"/>
      <x v="23"/>
    </i>
    <i r="1">
      <x v="4"/>
      <x v="25"/>
      <x v="49"/>
    </i>
    <i r="2">
      <x v="29"/>
      <x v="28"/>
    </i>
    <i r="2">
      <x v="36"/>
      <x v="21"/>
    </i>
    <i r="2">
      <x v="41"/>
      <x v="57"/>
    </i>
    <i r="2">
      <x v="47"/>
      <x v="55"/>
    </i>
    <i r="2">
      <x v="48"/>
      <x v="54"/>
    </i>
    <i r="2">
      <x v="53"/>
      <x v="33"/>
    </i>
    <i r="1">
      <x v="5"/>
      <x v="26"/>
      <x v="50"/>
    </i>
    <i r="2">
      <x v="47"/>
      <x v="55"/>
    </i>
    <i r="2">
      <x v="49"/>
      <x v="24"/>
    </i>
    <i r="1">
      <x v="6"/>
      <x v="28"/>
      <x v="17"/>
    </i>
    <i r="2">
      <x v="47"/>
      <x v="55"/>
    </i>
    <i r="1">
      <x v="7"/>
      <x v="47"/>
      <x v="55"/>
    </i>
    <i r="1">
      <x v="9"/>
      <x v="47"/>
      <x v="55"/>
    </i>
    <i t="default">
      <x v="18"/>
    </i>
    <i>
      <x v="19"/>
      <x v="5"/>
      <x v="49"/>
      <x v="24"/>
    </i>
    <i r="2">
      <x v="53"/>
      <x v="33"/>
    </i>
    <i r="2">
      <x v="59"/>
      <x v="22"/>
    </i>
    <i r="1">
      <x v="8"/>
      <x v="53"/>
      <x v="33"/>
    </i>
    <i t="default">
      <x v="19"/>
    </i>
    <i>
      <x v="20"/>
      <x v="4"/>
      <x v="53"/>
      <x v="33"/>
    </i>
    <i r="1">
      <x v="5"/>
      <x v="25"/>
      <x v="49"/>
    </i>
    <i r="2">
      <x v="36"/>
      <x v="21"/>
    </i>
    <i r="2">
      <x v="49"/>
      <x v="24"/>
    </i>
    <i r="2">
      <x v="51"/>
      <x v="23"/>
    </i>
    <i r="2">
      <x v="55"/>
      <x v="52"/>
    </i>
    <i r="2">
      <x v="59"/>
      <x v="22"/>
    </i>
    <i r="1">
      <x v="6"/>
      <x v="47"/>
      <x v="55"/>
    </i>
    <i r="1">
      <x v="7"/>
      <x v="41"/>
      <x v="57"/>
    </i>
    <i t="default">
      <x v="20"/>
    </i>
    <i>
      <x v="21"/>
      <x v="2"/>
      <x v="49"/>
      <x v="24"/>
    </i>
    <i r="2">
      <x v="51"/>
      <x v="23"/>
    </i>
    <i r="2">
      <x v="53"/>
      <x v="33"/>
    </i>
    <i r="2">
      <x v="59"/>
      <x v="22"/>
    </i>
    <i r="1">
      <x v="3"/>
      <x v="41"/>
      <x v="57"/>
    </i>
    <i r="2">
      <x v="49"/>
      <x v="24"/>
    </i>
    <i r="2">
      <x v="55"/>
      <x v="52"/>
    </i>
    <i r="2">
      <x v="59"/>
      <x v="22"/>
    </i>
    <i r="1">
      <x v="4"/>
      <x v="47"/>
      <x v="55"/>
    </i>
    <i r="2">
      <x v="53"/>
      <x v="33"/>
    </i>
    <i t="default">
      <x v="21"/>
    </i>
    <i>
      <x v="22"/>
      <x v="4"/>
      <x v="49"/>
      <x v="24"/>
    </i>
    <i r="2">
      <x v="53"/>
      <x v="33"/>
    </i>
    <i r="1">
      <x v="6"/>
      <x v="30"/>
      <x v="51"/>
    </i>
    <i r="2">
      <x v="56"/>
      <x v="53"/>
    </i>
    <i r="2">
      <x v="57"/>
      <x v="19"/>
    </i>
    <i r="2">
      <x v="58"/>
      <x v="30"/>
    </i>
    <i r="2">
      <x v="73"/>
      <x v="73"/>
    </i>
    <i r="2">
      <x v="75"/>
      <x v="75"/>
    </i>
    <i t="default">
      <x v="22"/>
    </i>
    <i>
      <x v="23"/>
      <x v="5"/>
      <x v="49"/>
      <x v="24"/>
    </i>
    <i r="1">
      <x v="8"/>
      <x v="53"/>
      <x v="33"/>
    </i>
    <i t="default">
      <x v="23"/>
    </i>
    <i>
      <x v="24"/>
      <x v="3"/>
      <x v="53"/>
      <x v="33"/>
    </i>
    <i r="2">
      <x v="59"/>
      <x v="22"/>
    </i>
    <i r="1">
      <x v="5"/>
      <x v="53"/>
      <x v="33"/>
    </i>
    <i t="default">
      <x v="24"/>
    </i>
    <i>
      <x v="25"/>
      <x v="7"/>
      <x v="49"/>
      <x v="24"/>
    </i>
    <i t="default">
      <x v="25"/>
    </i>
    <i>
      <x v="26"/>
      <x v="12"/>
      <x v="60"/>
      <x v="60"/>
    </i>
    <i t="default">
      <x v="26"/>
    </i>
    <i t="grand">
      <x/>
    </i>
  </rowItems>
  <colItems count="1">
    <i/>
  </colItems>
  <pageFields count="1">
    <pageField fld="19" item="1" hier="-1"/>
  </pageFields>
  <dataFields count="1">
    <dataField name="Suma de CANTIDAD" fld="4" baseField="2" baseItem="12" numFmtId="3"/>
  </dataField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9000000}" name="TablaDinámica1" cacheId="5" applyNumberFormats="0" applyBorderFormats="0" applyFontFormats="0" applyPatternFormats="0" applyAlignmentFormats="0" applyWidthHeightFormats="1" dataCaption="Valores" updatedVersion="8" minRefreshableVersion="3" showDrill="0" useAutoFormatting="1" colGrandTotals="0" itemPrintTitles="1" createdVersion="8" indent="0" compact="0" compactData="0" multipleFieldFilters="0">
  <location ref="C7:G36" firstHeaderRow="1" firstDataRow="1" firstDataCol="4" rowPageCount="2" colPageCount="1"/>
  <pivotFields count="26">
    <pivotField axis="axisPage" compact="0" outline="0" multipleItemSelectionAllowed="1" showAll="0" defaultSubtotal="0">
      <items count="30">
        <item x="10"/>
        <item x="20"/>
        <item h="1" x="0"/>
        <item x="11"/>
        <item h="1" x="1"/>
        <item h="1" x="16"/>
        <item h="1" x="3"/>
        <item h="1" x="4"/>
        <item h="1" x="21"/>
        <item x="15"/>
        <item h="1" m="1" x="26"/>
        <item x="17"/>
        <item h="1" x="2"/>
        <item x="18"/>
        <item h="1" x="5"/>
        <item m="1" x="28"/>
        <item x="12"/>
        <item h="1" x="6"/>
        <item h="1" x="7"/>
        <item x="13"/>
        <item h="1" x="19"/>
        <item h="1" x="23"/>
        <item h="1" x="8"/>
        <item h="1" x="14"/>
        <item h="1" x="9"/>
        <item h="1" x="22"/>
        <item h="1" x="24"/>
        <item h="1" m="1" x="27"/>
        <item h="1" m="1" x="29"/>
        <item h="1" m="1" x="2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descending" defaultSubtotal="0">
      <items count="26">
        <item x="10"/>
        <item m="1" x="19"/>
        <item m="1" x="25"/>
        <item m="1" x="24"/>
        <item m="1" x="22"/>
        <item m="1" x="23"/>
        <item m="1" x="15"/>
        <item m="1" x="21"/>
        <item m="1" x="20"/>
        <item m="1" x="16"/>
        <item m="1" x="18"/>
        <item m="1" x="12"/>
        <item m="1" x="13"/>
        <item m="1" x="11"/>
        <item x="4"/>
        <item x="9"/>
        <item x="6"/>
        <item x="2"/>
        <item x="0"/>
        <item x="3"/>
        <item x="1"/>
        <item x="5"/>
        <item x="7"/>
        <item x="8"/>
        <item m="1" x="14"/>
        <item m="1" x="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1">
        <item m="1" x="64"/>
        <item m="1" x="68"/>
        <item x="58"/>
        <item x="44"/>
        <item x="35"/>
        <item x="17"/>
        <item x="16"/>
        <item m="1" x="92"/>
        <item x="18"/>
        <item x="48"/>
        <item x="37"/>
        <item x="49"/>
        <item x="38"/>
        <item m="1" x="109"/>
        <item x="39"/>
        <item x="40"/>
        <item x="41"/>
        <item x="42"/>
        <item m="1" x="99"/>
        <item x="50"/>
        <item x="43"/>
        <item x="51"/>
        <item x="1"/>
        <item m="1" x="63"/>
        <item x="21"/>
        <item x="2"/>
        <item x="9"/>
        <item m="1" x="107"/>
        <item x="10"/>
        <item x="3"/>
        <item x="31"/>
        <item x="32"/>
        <item x="11"/>
        <item m="1" x="93"/>
        <item m="1" x="105"/>
        <item x="28"/>
        <item x="12"/>
        <item x="45"/>
        <item x="57"/>
        <item x="55"/>
        <item x="46"/>
        <item x="13"/>
        <item x="19"/>
        <item x="59"/>
        <item x="36"/>
        <item x="30"/>
        <item m="1" x="120"/>
        <item x="4"/>
        <item x="14"/>
        <item x="5"/>
        <item x="61"/>
        <item x="6"/>
        <item x="26"/>
        <item x="7"/>
        <item x="27"/>
        <item x="15"/>
        <item x="24"/>
        <item x="23"/>
        <item x="22"/>
        <item x="0"/>
        <item x="62"/>
        <item x="8"/>
        <item m="1" x="119"/>
        <item m="1" x="81"/>
        <item m="1" x="74"/>
        <item m="1" x="78"/>
        <item m="1" x="118"/>
        <item m="1" x="83"/>
        <item m="1" x="82"/>
        <item m="1" x="86"/>
        <item m="1" x="84"/>
        <item m="1" x="106"/>
        <item m="1" x="76"/>
        <item x="33"/>
        <item m="1" x="71"/>
        <item x="34"/>
        <item m="1" x="96"/>
        <item m="1" x="72"/>
        <item m="1" x="66"/>
        <item m="1" x="89"/>
        <item m="1" x="88"/>
        <item m="1" x="69"/>
        <item x="29"/>
        <item m="1" x="80"/>
        <item x="54"/>
        <item x="25"/>
        <item m="1" x="90"/>
        <item m="1" x="95"/>
        <item x="52"/>
        <item m="1" x="117"/>
        <item m="1" x="98"/>
        <item x="20"/>
        <item x="60"/>
        <item m="1" x="116"/>
        <item m="1" x="79"/>
        <item m="1" x="115"/>
        <item m="1" x="85"/>
        <item m="1" x="91"/>
        <item m="1" x="97"/>
        <item m="1" x="75"/>
        <item x="47"/>
        <item m="1" x="103"/>
        <item m="1" x="67"/>
        <item m="1" x="73"/>
        <item m="1" x="102"/>
        <item m="1" x="114"/>
        <item m="1" x="112"/>
        <item m="1" x="113"/>
        <item m="1" x="111"/>
        <item m="1" x="108"/>
        <item m="1" x="110"/>
        <item x="56"/>
        <item m="1" x="65"/>
        <item m="1" x="100"/>
        <item m="1" x="104"/>
        <item x="53"/>
        <item m="1" x="101"/>
        <item m="1" x="87"/>
        <item m="1" x="94"/>
        <item m="1" x="70"/>
        <item m="1" x="7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17">
        <item m="1" x="116"/>
        <item x="18"/>
        <item x="30"/>
        <item m="1" x="92"/>
        <item x="41"/>
        <item x="58"/>
        <item x="59"/>
        <item x="16"/>
        <item x="17"/>
        <item x="40"/>
        <item m="1" x="69"/>
        <item x="19"/>
        <item x="39"/>
        <item x="42"/>
        <item x="44"/>
        <item x="36"/>
        <item x="35"/>
        <item x="10"/>
        <item x="32"/>
        <item x="23"/>
        <item m="1" x="104"/>
        <item x="12"/>
        <item x="0"/>
        <item x="6"/>
        <item x="5"/>
        <item x="26"/>
        <item x="28"/>
        <item m="1" x="106"/>
        <item x="3"/>
        <item x="11"/>
        <item x="22"/>
        <item x="61"/>
        <item x="1"/>
        <item x="7"/>
        <item x="27"/>
        <item x="21"/>
        <item x="45"/>
        <item m="1" x="64"/>
        <item x="38"/>
        <item x="46"/>
        <item x="50"/>
        <item x="43"/>
        <item x="51"/>
        <item x="48"/>
        <item x="37"/>
        <item x="49"/>
        <item x="55"/>
        <item x="57"/>
        <item m="1" x="93"/>
        <item x="2"/>
        <item x="9"/>
        <item x="31"/>
        <item x="15"/>
        <item x="24"/>
        <item x="14"/>
        <item x="4"/>
        <item m="1" x="65"/>
        <item x="13"/>
        <item m="1" x="108"/>
        <item m="1" x="98"/>
        <item x="62"/>
        <item x="63"/>
        <item x="8"/>
        <item m="1" x="115"/>
        <item m="1" x="81"/>
        <item m="1" x="78"/>
        <item m="1" x="114"/>
        <item m="1" x="83"/>
        <item m="1" x="82"/>
        <item m="1" x="86"/>
        <item m="1" x="84"/>
        <item m="1" x="105"/>
        <item m="1" x="77"/>
        <item x="33"/>
        <item m="1" x="72"/>
        <item x="34"/>
        <item m="1" x="95"/>
        <item m="1" x="73"/>
        <item m="1" x="67"/>
        <item m="1" x="75"/>
        <item m="1" x="89"/>
        <item m="1" x="88"/>
        <item m="1" x="70"/>
        <item x="29"/>
        <item m="1" x="80"/>
        <item x="54"/>
        <item m="1" x="90"/>
        <item x="25"/>
        <item m="1" x="94"/>
        <item x="52"/>
        <item m="1" x="113"/>
        <item m="1" x="97"/>
        <item x="20"/>
        <item x="60"/>
        <item m="1" x="79"/>
        <item m="1" x="112"/>
        <item m="1" x="111"/>
        <item m="1" x="85"/>
        <item m="1" x="91"/>
        <item m="1" x="96"/>
        <item m="1" x="76"/>
        <item x="47"/>
        <item m="1" x="68"/>
        <item m="1" x="74"/>
        <item m="1" x="101"/>
        <item m="1" x="110"/>
        <item m="1" x="109"/>
        <item m="1" x="107"/>
        <item x="56"/>
        <item m="1" x="66"/>
        <item m="1" x="99"/>
        <item m="1" x="103"/>
        <item m="1" x="102"/>
        <item x="53"/>
        <item m="1" x="100"/>
        <item m="1" x="87"/>
        <item m="1" x="7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30">
        <item x="10"/>
        <item x="20"/>
        <item x="11"/>
        <item m="1" x="26"/>
        <item x="12"/>
        <item x="13"/>
        <item x="0"/>
        <item x="1"/>
        <item x="16"/>
        <item x="3"/>
        <item x="4"/>
        <item x="21"/>
        <item x="15"/>
        <item m="1" x="27"/>
        <item x="17"/>
        <item x="2"/>
        <item x="18"/>
        <item x="5"/>
        <item x="6"/>
        <item x="7"/>
        <item x="19"/>
        <item x="23"/>
        <item x="8"/>
        <item x="14"/>
        <item x="9"/>
        <item x="22"/>
        <item x="24"/>
        <item x="25"/>
        <item m="1" x="28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3">
        <item x="1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6"/>
    <field x="2"/>
    <field x="3"/>
    <field x="5"/>
  </rowFields>
  <rowItems count="29">
    <i>
      <x/>
      <x v="16"/>
      <x v="14"/>
      <x v="12"/>
    </i>
    <i r="1">
      <x v="17"/>
      <x v="14"/>
      <x v="12"/>
    </i>
    <i r="1">
      <x v="18"/>
      <x v="14"/>
      <x v="12"/>
    </i>
    <i t="default">
      <x/>
    </i>
    <i>
      <x v="1"/>
      <x v="22"/>
      <x v="11"/>
      <x v="45"/>
    </i>
    <i t="default">
      <x v="1"/>
    </i>
    <i>
      <x v="2"/>
      <x v="20"/>
      <x v="21"/>
      <x v="42"/>
    </i>
    <i r="1">
      <x v="21"/>
      <x v="21"/>
      <x v="42"/>
    </i>
    <i r="1">
      <x v="22"/>
      <x v="21"/>
      <x v="42"/>
    </i>
    <i r="2">
      <x v="37"/>
      <x v="36"/>
    </i>
    <i r="2">
      <x v="40"/>
      <x v="39"/>
    </i>
    <i r="1">
      <x v="23"/>
      <x v="11"/>
      <x v="45"/>
    </i>
    <i r="2">
      <x v="21"/>
      <x v="42"/>
    </i>
    <i r="2">
      <x v="37"/>
      <x v="36"/>
    </i>
    <i r="2">
      <x v="40"/>
      <x v="39"/>
    </i>
    <i t="default">
      <x v="2"/>
    </i>
    <i>
      <x v="4"/>
      <x v="20"/>
      <x v="21"/>
      <x v="42"/>
    </i>
    <i r="1">
      <x v="21"/>
      <x v="21"/>
      <x v="42"/>
    </i>
    <i r="1">
      <x v="22"/>
      <x v="21"/>
      <x v="42"/>
    </i>
    <i r="2">
      <x v="39"/>
      <x v="46"/>
    </i>
    <i r="2">
      <x v="40"/>
      <x v="39"/>
    </i>
    <i t="default">
      <x v="4"/>
    </i>
    <i>
      <x v="5"/>
      <x v="21"/>
      <x v="11"/>
      <x v="45"/>
    </i>
    <i r="1">
      <x v="22"/>
      <x v="11"/>
      <x v="45"/>
    </i>
    <i r="1">
      <x v="23"/>
      <x v="11"/>
      <x v="45"/>
    </i>
    <i t="default">
      <x v="5"/>
    </i>
    <i>
      <x v="12"/>
      <x v="17"/>
      <x v="9"/>
      <x v="43"/>
    </i>
    <i t="default">
      <x v="12"/>
    </i>
    <i t="grand">
      <x/>
    </i>
  </rowItems>
  <colItems count="1">
    <i/>
  </colItems>
  <pageFields count="2">
    <pageField fld="0" hier="-1"/>
    <pageField fld="17" item="0" hier="-1"/>
  </pageFields>
  <dataFields count="1">
    <dataField name="CANTIDAD." fld="4" baseField="5" baseItem="48" numFmtId="3"/>
  </dataField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B000000}" name="Tabla dinámica2" cacheId="7" applyNumberFormats="0" applyBorderFormats="0" applyFontFormats="0" applyPatternFormats="0" applyAlignmentFormats="0" applyWidthHeightFormats="1" dataCaption="Valores" updatedVersion="8" minRefreshableVersion="3" showDrill="0" useAutoFormatting="1" itemPrintTitles="1" mergeItem="1" createdVersion="5" indent="0" compact="0" compactData="0" multipleFieldFilters="0">
  <location ref="E5:G372" firstHeaderRow="1" firstDataRow="1" firstDataCol="2"/>
  <pivotFields count="10">
    <pivotField axis="axisRow" subtotalTop="0" showAll="0" sortType="ascending">
      <items count="4">
        <item m="1"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" outline="0" showAll="0" sortType="descending" defaultSubtotal="0">
      <items count="248">
        <item m="1" x="211"/>
        <item m="1" x="182"/>
        <item m="1" x="205"/>
        <item x="74"/>
        <item x="77"/>
        <item x="75"/>
        <item m="1" x="206"/>
        <item x="28"/>
        <item m="1" x="185"/>
        <item m="1" x="241"/>
        <item m="1" x="228"/>
        <item m="1" x="213"/>
        <item m="1" x="183"/>
        <item x="25"/>
        <item m="1" x="202"/>
        <item m="1" x="190"/>
        <item m="1" x="244"/>
        <item m="1" x="232"/>
        <item m="1" x="219"/>
        <item m="1" x="203"/>
        <item m="1" x="246"/>
        <item m="1" x="220"/>
        <item x="13"/>
        <item x="14"/>
        <item m="1" x="216"/>
        <item m="1" x="189"/>
        <item m="1" x="247"/>
        <item m="1" x="207"/>
        <item m="1" x="192"/>
        <item x="11"/>
        <item m="1" x="224"/>
        <item m="1" x="210"/>
        <item m="1" x="195"/>
        <item m="1" x="181"/>
        <item m="1" x="237"/>
        <item m="1" x="226"/>
        <item m="1" x="196"/>
        <item m="1" x="184"/>
        <item m="1" x="239"/>
        <item m="1" x="242"/>
        <item x="3"/>
        <item m="1" x="208"/>
        <item m="1" x="235"/>
        <item m="1" x="225"/>
        <item m="1" x="197"/>
        <item m="1" x="229"/>
        <item m="1" x="214"/>
        <item m="1" x="198"/>
        <item x="33"/>
        <item x="34"/>
        <item x="35"/>
        <item m="1" x="215"/>
        <item x="36"/>
        <item x="40"/>
        <item m="1" x="245"/>
        <item m="1" x="233"/>
        <item x="47"/>
        <item x="15"/>
        <item m="1" x="227"/>
        <item m="1" x="200"/>
        <item m="1" x="191"/>
        <item m="1" x="194"/>
        <item m="1" x="188"/>
        <item m="1" x="230"/>
        <item m="1" x="217"/>
        <item m="1" x="221"/>
        <item m="1" x="222"/>
        <item m="1" x="180"/>
        <item m="1" x="236"/>
        <item m="1" x="240"/>
        <item m="1" x="243"/>
        <item x="30"/>
        <item x="17"/>
        <item x="18"/>
        <item x="19"/>
        <item m="1" x="234"/>
        <item x="20"/>
        <item x="4"/>
        <item x="5"/>
        <item x="7"/>
        <item x="41"/>
        <item x="42"/>
        <item x="43"/>
        <item x="21"/>
        <item m="1" x="218"/>
        <item x="9"/>
        <item m="1" x="223"/>
        <item m="1" x="186"/>
        <item x="48"/>
        <item x="49"/>
        <item x="50"/>
        <item x="53"/>
        <item x="54"/>
        <item x="55"/>
        <item x="56"/>
        <item x="58"/>
        <item x="59"/>
        <item x="61"/>
        <item x="62"/>
        <item x="63"/>
        <item x="64"/>
        <item x="65"/>
        <item x="67"/>
        <item x="68"/>
        <item x="71"/>
        <item m="1" x="231"/>
        <item m="1" x="209"/>
        <item x="60"/>
        <item x="76"/>
        <item m="1" x="212"/>
        <item x="66"/>
        <item m="1" x="199"/>
        <item x="23"/>
        <item m="1" x="187"/>
        <item x="73"/>
        <item x="27"/>
        <item x="24"/>
        <item x="10"/>
        <item x="32"/>
        <item x="46"/>
        <item m="1" x="204"/>
        <item m="1" x="238"/>
        <item m="1" x="201"/>
        <item x="39"/>
        <item m="1" x="193"/>
        <item x="37"/>
        <item x="0"/>
        <item x="1"/>
        <item x="2"/>
        <item x="6"/>
        <item x="8"/>
        <item x="12"/>
        <item x="16"/>
        <item x="22"/>
        <item x="26"/>
        <item x="29"/>
        <item x="31"/>
        <item x="38"/>
        <item x="44"/>
        <item x="45"/>
        <item x="51"/>
        <item x="52"/>
        <item x="57"/>
        <item x="69"/>
        <item x="70"/>
        <item x="72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>
      <items count="247">
        <item x="59"/>
        <item x="71"/>
        <item m="1" x="213"/>
        <item x="3"/>
        <item m="1" x="235"/>
        <item m="1" x="179"/>
        <item m="1" x="244"/>
        <item m="1" x="180"/>
        <item x="5"/>
        <item x="4"/>
        <item m="1" x="186"/>
        <item x="7"/>
        <item m="1" x="192"/>
        <item m="1" x="233"/>
        <item m="1" x="194"/>
        <item m="1" x="219"/>
        <item m="1" x="181"/>
        <item x="9"/>
        <item m="1" x="234"/>
        <item m="1" x="212"/>
        <item m="1" x="187"/>
        <item m="1" x="190"/>
        <item x="11"/>
        <item m="1" x="188"/>
        <item m="1" x="191"/>
        <item m="1" x="236"/>
        <item m="1" x="215"/>
        <item m="1" x="238"/>
        <item m="1" x="206"/>
        <item m="1" x="207"/>
        <item m="1" x="217"/>
        <item x="14"/>
        <item m="1" x="239"/>
        <item m="1" x="193"/>
        <item m="1" x="227"/>
        <item m="1" x="208"/>
        <item m="1" x="231"/>
        <item m="1" x="222"/>
        <item m="1" x="200"/>
        <item m="1" x="209"/>
        <item x="17"/>
        <item x="15"/>
        <item x="20"/>
        <item m="1" x="196"/>
        <item x="13"/>
        <item x="18"/>
        <item x="21"/>
        <item m="1" x="195"/>
        <item m="1" x="221"/>
        <item m="1" x="210"/>
        <item x="19"/>
        <item m="1" x="223"/>
        <item m="1" x="214"/>
        <item m="1" x="202"/>
        <item m="1" x="228"/>
        <item m="1" x="197"/>
        <item m="1" x="230"/>
        <item x="25"/>
        <item m="1" x="203"/>
        <item m="1" x="198"/>
        <item m="1" x="229"/>
        <item m="1" x="245"/>
        <item m="1" x="182"/>
        <item m="1" x="243"/>
        <item m="1" x="204"/>
        <item x="30"/>
        <item x="28"/>
        <item m="1" x="225"/>
        <item m="1" x="241"/>
        <item m="1" x="185"/>
        <item m="1" x="232"/>
        <item x="41"/>
        <item x="43"/>
        <item x="36"/>
        <item m="1" x="220"/>
        <item x="42"/>
        <item m="1" x="199"/>
        <item x="33"/>
        <item x="34"/>
        <item x="35"/>
        <item m="1" x="237"/>
        <item x="40"/>
        <item m="1" x="242"/>
        <item x="48"/>
        <item x="56"/>
        <item x="58"/>
        <item m="1" x="211"/>
        <item x="68"/>
        <item m="1" x="218"/>
        <item m="1" x="184"/>
        <item x="49"/>
        <item x="50"/>
        <item x="53"/>
        <item x="74"/>
        <item x="77"/>
        <item x="75"/>
        <item m="1" x="201"/>
        <item x="67"/>
        <item x="64"/>
        <item x="63"/>
        <item x="62"/>
        <item x="61"/>
        <item x="65"/>
        <item x="55"/>
        <item x="54"/>
        <item x="60"/>
        <item x="76"/>
        <item m="1" x="205"/>
        <item x="66"/>
        <item m="1" x="240"/>
        <item x="23"/>
        <item m="1" x="226"/>
        <item x="73"/>
        <item x="27"/>
        <item x="24"/>
        <item x="10"/>
        <item x="32"/>
        <item x="46"/>
        <item m="1" x="183"/>
        <item m="1" x="224"/>
        <item m="1" x="216"/>
        <item x="39"/>
        <item m="1" x="189"/>
        <item x="37"/>
        <item x="0"/>
        <item x="1"/>
        <item x="2"/>
        <item x="6"/>
        <item x="8"/>
        <item x="12"/>
        <item x="16"/>
        <item x="22"/>
        <item x="26"/>
        <item x="29"/>
        <item x="31"/>
        <item x="38"/>
        <item x="44"/>
        <item x="45"/>
        <item x="47"/>
        <item x="51"/>
        <item x="52"/>
        <item x="57"/>
        <item x="69"/>
        <item x="70"/>
        <item x="72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t="default"/>
      </items>
    </pivotField>
    <pivotField compact="0" outline="0" showAll="0" defaultSubtotal="0">
      <items count="13">
        <item m="1" x="12"/>
        <item x="0"/>
        <item x="1"/>
        <item x="2"/>
        <item x="3"/>
        <item x="5"/>
        <item x="8"/>
        <item x="10"/>
        <item x="11"/>
        <item x="6"/>
        <item x="9"/>
        <item x="7"/>
        <item x="4"/>
      </items>
    </pivotField>
    <pivotField compact="0" outline="0" showAll="0">
      <items count="10">
        <item m="1" x="8"/>
        <item x="0"/>
        <item x="7"/>
        <item x="1"/>
        <item x="5"/>
        <item x="3"/>
        <item x="6"/>
        <item x="4"/>
        <item x="2"/>
        <item t="default"/>
      </items>
    </pivotField>
    <pivotField dataField="1" compact="0" numFmtId="3" outline="0" showAll="0">
      <items count="8001">
        <item x="0"/>
        <item m="1" x="4906"/>
        <item m="1" x="3963"/>
        <item m="1" x="4133"/>
        <item m="1" x="401"/>
        <item m="1" x="1217"/>
        <item m="1" x="393"/>
        <item m="1" x="2315"/>
        <item m="1" x="60"/>
        <item m="1" x="664"/>
        <item m="1" x="1018"/>
        <item m="1" x="3420"/>
        <item m="1" x="743"/>
        <item m="1" x="5639"/>
        <item m="1" x="810"/>
        <item m="1" x="1918"/>
        <item m="1" x="3083"/>
        <item m="1" x="3906"/>
        <item m="1" x="487"/>
        <item m="1" x="465"/>
        <item m="1" x="3679"/>
        <item m="1" x="2106"/>
        <item m="1" x="3965"/>
        <item m="1" x="1315"/>
        <item m="1" x="531"/>
        <item m="1" x="6577"/>
        <item m="1" x="4183"/>
        <item m="1" x="5100"/>
        <item m="1" x="2068"/>
        <item m="1" x="1050"/>
        <item m="1" x="5969"/>
        <item m="1" x="6323"/>
        <item m="1" x="5196"/>
        <item m="1" x="660"/>
        <item m="1" x="597"/>
        <item m="1" x="5751"/>
        <item m="1" x="5447"/>
        <item m="1" x="351"/>
        <item m="1" x="894"/>
        <item m="1" x="1212"/>
        <item m="1" x="5264"/>
        <item m="1" x="6737"/>
        <item m="1" x="205"/>
        <item m="1" x="5180"/>
        <item m="1" x="5642"/>
        <item m="1" x="561"/>
        <item m="1" x="1166"/>
        <item m="1" x="829"/>
        <item m="1" x="2340"/>
        <item m="1" x="4662"/>
        <item m="1" x="2428"/>
        <item m="1" x="6348"/>
        <item m="1" x="584"/>
        <item m="1" x="1908"/>
        <item m="1" x="1185"/>
        <item m="1" x="272"/>
        <item m="1" x="6084"/>
        <item m="1" x="6018"/>
        <item m="1" x="1255"/>
        <item m="1" x="410"/>
        <item m="1" x="3302"/>
        <item m="1" x="67"/>
        <item m="1" x="2047"/>
        <item m="1" x="7557"/>
        <item m="1" x="6129"/>
        <item m="1" x="5880"/>
        <item m="1" x="726"/>
        <item m="1" x="533"/>
        <item m="1" x="5568"/>
        <item m="1" x="5281"/>
        <item m="1" x="2580"/>
        <item m="1" x="1313"/>
        <item m="1" x="6640"/>
        <item m="1" x="839"/>
        <item m="1" x="3155"/>
        <item m="1" x="310"/>
        <item m="1" x="5966"/>
        <item m="1" x="5516"/>
        <item m="1" x="618"/>
        <item m="1" x="1171"/>
        <item m="1" x="989"/>
        <item m="1" x="97"/>
        <item m="1" x="87"/>
        <item m="1" x="6410"/>
        <item m="1" x="6476"/>
        <item m="1" x="759"/>
        <item m="1" x="940"/>
        <item m="1" x="1245"/>
        <item m="1" x="1409"/>
        <item m="1" x="5810"/>
        <item m="1" x="1153"/>
        <item m="1" x="244"/>
        <item m="1" x="3619"/>
        <item m="1" x="6140"/>
        <item m="1" x="6239"/>
        <item m="1" x="868"/>
        <item m="1" x="6931"/>
        <item m="1" x="876"/>
        <item m="1" x="1054"/>
        <item m="1" x="188"/>
        <item m="1" x="5015"/>
        <item m="1" x="402"/>
        <item m="1" x="2511"/>
        <item m="1" x="6562"/>
        <item m="1" x="6775"/>
        <item m="1" x="1471"/>
        <item m="1" x="5992"/>
        <item m="1" x="2029"/>
        <item m="1" x="448"/>
        <item m="1" x="4499"/>
        <item m="1" x="6747"/>
        <item m="1" x="6049"/>
        <item m="1" x="7508"/>
        <item m="1" x="7626"/>
        <item m="1" x="6350"/>
        <item m="1" x="4864"/>
        <item m="1" x="6051"/>
        <item m="1" x="2917"/>
        <item m="1" x="4048"/>
        <item m="1" x="5684"/>
        <item m="1" x="1328"/>
        <item m="1" x="2371"/>
        <item m="1" x="5970"/>
        <item m="1" x="6804"/>
        <item m="1" x="320"/>
        <item m="1" x="6625"/>
        <item m="1" x="6730"/>
        <item m="1" x="515"/>
        <item m="1" x="6377"/>
        <item m="1" x="6511"/>
        <item m="1" x="5726"/>
        <item m="1" x="3239"/>
        <item m="1" x="3558"/>
        <item m="1" x="816"/>
        <item m="1" x="1673"/>
        <item m="1" x="7180"/>
        <item m="1" x="371"/>
        <item m="1" x="4828"/>
        <item m="1" x="952"/>
        <item m="1" x="7463"/>
        <item m="1" x="3053"/>
        <item m="1" x="5562"/>
        <item m="1" x="2008"/>
        <item m="1" x="4300"/>
        <item m="1" x="552"/>
        <item m="1" x="7570"/>
        <item m="1" x="368"/>
        <item m="1" x="3286"/>
        <item m="1" x="4807"/>
        <item m="1" x="598"/>
        <item m="1" x="283"/>
        <item m="1" x="5674"/>
        <item m="1" x="1823"/>
        <item m="1" x="883"/>
        <item m="1" x="3973"/>
        <item m="1" x="1205"/>
        <item m="1" x="842"/>
        <item m="1" x="3825"/>
        <item m="1" x="2302"/>
        <item m="1" x="4713"/>
        <item m="1" x="420"/>
        <item m="1" x="1175"/>
        <item m="1" x="4013"/>
        <item m="1" x="1431"/>
        <item m="1" x="7024"/>
        <item m="1" x="5107"/>
        <item m="1" x="5253"/>
        <item m="1" x="6108"/>
        <item m="1" x="778"/>
        <item x="27"/>
        <item m="1" x="6267"/>
        <item m="1" x="469"/>
        <item m="1" x="5764"/>
        <item m="1" x="3088"/>
        <item m="1" x="6636"/>
        <item m="1" x="747"/>
        <item m="1" x="5018"/>
        <item m="1" x="169"/>
        <item m="1" x="2727"/>
        <item m="1" x="3195"/>
        <item m="1" x="2375"/>
        <item m="1" x="7543"/>
        <item m="1" x="4652"/>
        <item m="1" x="3105"/>
        <item m="1" x="2119"/>
        <item m="1" x="5432"/>
        <item m="1" x="121"/>
        <item m="1" x="5051"/>
        <item m="1" x="1937"/>
        <item m="1" x="6443"/>
        <item m="1" x="5040"/>
        <item m="1" x="1032"/>
        <item m="1" x="7759"/>
        <item m="1" x="1078"/>
        <item m="1" x="2879"/>
        <item m="1" x="5837"/>
        <item m="1" x="3672"/>
        <item m="1" x="314"/>
        <item m="1" x="5884"/>
        <item m="1" x="5225"/>
        <item m="1" x="3541"/>
        <item m="1" x="1393"/>
        <item m="1" x="523"/>
        <item m="1" x="6839"/>
        <item m="1" x="1597"/>
        <item m="1" x="6807"/>
        <item m="1" x="5519"/>
        <item m="1" x="208"/>
        <item m="1" x="2403"/>
        <item m="1" x="2202"/>
        <item m="1" x="7331"/>
        <item m="1" x="1093"/>
        <item m="1" x="7291"/>
        <item m="1" x="5123"/>
        <item m="1" x="1973"/>
        <item m="1" x="1475"/>
        <item m="1" x="3910"/>
        <item m="1" x="911"/>
        <item m="1" x="601"/>
        <item m="1" x="5154"/>
        <item m="1" x="7516"/>
        <item m="1" x="7469"/>
        <item m="1" x="6528"/>
        <item m="1" x="4463"/>
        <item m="1" x="5104"/>
        <item m="1" x="3487"/>
        <item m="1" x="1236"/>
        <item m="1" x="6535"/>
        <item m="1" x="1299"/>
        <item m="1" x="3363"/>
        <item m="1" x="4717"/>
        <item m="1" x="4672"/>
        <item m="1" x="719"/>
        <item m="1" x="7289"/>
        <item m="1" x="4894"/>
        <item m="1" x="3294"/>
        <item m="1" x="1044"/>
        <item m="1" x="2220"/>
        <item m="1" x="784"/>
        <item m="1" x="66"/>
        <item m="1" x="1360"/>
        <item m="1" x="5110"/>
        <item m="1" x="2840"/>
        <item m="1" x="7212"/>
        <item m="1" x="5945"/>
        <item m="1" x="654"/>
        <item m="1" x="4773"/>
        <item m="1" x="3377"/>
        <item m="1" x="6190"/>
        <item m="1" x="388"/>
        <item m="1" x="1535"/>
        <item m="1" x="5523"/>
        <item m="1" x="2931"/>
        <item m="1" x="4369"/>
        <item m="1" x="6407"/>
        <item m="1" x="3544"/>
        <item m="1" x="3716"/>
        <item m="1" x="686"/>
        <item m="1" x="7027"/>
        <item m="1" x="949"/>
        <item m="1" x="2881"/>
        <item m="1" x="1049"/>
        <item m="1" x="3930"/>
        <item m="1" x="551"/>
        <item m="1" x="4847"/>
        <item m="1" x="1563"/>
        <item m="1" x="6112"/>
        <item m="1" x="5620"/>
        <item m="1" x="6295"/>
        <item m="1" x="4851"/>
        <item m="1" x="5915"/>
        <item m="1" x="3439"/>
        <item m="1" x="1996"/>
        <item m="1" x="2969"/>
        <item m="1" x="4414"/>
        <item m="1" x="3520"/>
        <item m="1" x="4389"/>
        <item m="1" x="1062"/>
        <item m="1" x="3895"/>
        <item m="1" x="4924"/>
        <item m="1" x="6654"/>
        <item m="1" x="5312"/>
        <item m="1" x="1531"/>
        <item m="1" x="2240"/>
        <item m="1" x="1621"/>
        <item m="1" x="4734"/>
        <item m="1" x="4862"/>
        <item m="1" x="3573"/>
        <item m="1" x="1283"/>
        <item m="1" x="3218"/>
        <item m="1" x="2379"/>
        <item m="1" x="447"/>
        <item m="1" x="2443"/>
        <item m="1" x="3073"/>
        <item m="1" x="6855"/>
        <item m="1" x="5237"/>
        <item m="1" x="5534"/>
        <item m="1" x="6872"/>
        <item m="1" x="6098"/>
        <item m="1" x="6081"/>
        <item m="1" x="900"/>
        <item m="1" x="4757"/>
        <item m="1" x="6088"/>
        <item m="1" x="1286"/>
        <item m="1" x="7818"/>
        <item m="1" x="3765"/>
        <item m="1" x="4953"/>
        <item m="1" x="721"/>
        <item m="1" x="3694"/>
        <item m="1" x="1305"/>
        <item m="1" x="6937"/>
        <item m="1" x="6135"/>
        <item m="1" x="5377"/>
        <item m="1" x="2169"/>
        <item m="1" x="4451"/>
        <item m="1" x="333"/>
        <item m="1" x="2670"/>
        <item m="1" x="4311"/>
        <item m="1" x="785"/>
        <item m="1" x="1963"/>
        <item m="1" x="2614"/>
        <item m="1" x="6496"/>
        <item m="1" x="1884"/>
        <item m="1" x="6933"/>
        <item m="1" x="5176"/>
        <item m="1" x="6484"/>
        <item m="1" x="1435"/>
        <item m="1" x="6720"/>
        <item m="1" x="4489"/>
        <item m="1" x="1216"/>
        <item m="1" x="6397"/>
        <item m="1" x="3802"/>
        <item m="1" x="3735"/>
        <item m="1" x="3670"/>
        <item m="1" x="7654"/>
        <item m="1" x="1611"/>
        <item m="1" x="802"/>
        <item m="1" x="3292"/>
        <item m="1" x="1636"/>
        <item m="1" x="1138"/>
        <item m="1" x="1238"/>
        <item m="1" x="1587"/>
        <item m="1" x="6064"/>
        <item m="1" x="4556"/>
        <item m="1" x="1570"/>
        <item m="1" x="1542"/>
        <item m="1" x="2044"/>
        <item m="1" x="2629"/>
        <item m="1" x="5725"/>
        <item m="1" x="2052"/>
        <item m="1" x="1074"/>
        <item m="1" x="964"/>
        <item m="1" x="4754"/>
        <item m="1" x="3307"/>
        <item m="1" x="583"/>
        <item m="1" x="2494"/>
        <item m="1" x="4020"/>
        <item m="1" x="4541"/>
        <item m="1" x="7932"/>
        <item m="1" x="137"/>
        <item m="1" x="1657"/>
        <item m="1" x="1386"/>
        <item m="1" x="571"/>
        <item m="1" x="1977"/>
        <item m="1" x="6159"/>
        <item m="1" x="976"/>
        <item m="1" x="204"/>
        <item m="1" x="1449"/>
        <item x="28"/>
        <item m="1" x="7776"/>
        <item m="1" x="4357"/>
        <item m="1" x="2028"/>
        <item m="1" x="3221"/>
        <item m="1" x="3405"/>
        <item m="1" x="4434"/>
        <item m="1" x="239"/>
        <item m="1" x="2655"/>
        <item m="1" x="464"/>
        <item m="1" x="5419"/>
        <item m="1" x="815"/>
        <item m="1" x="3300"/>
        <item m="1" x="3360"/>
        <item m="1" x="6286"/>
        <item m="1" x="6375"/>
        <item m="1" x="1696"/>
        <item m="1" x="103"/>
        <item m="1" x="4648"/>
        <item m="1" x="1584"/>
        <item m="1" x="4258"/>
        <item m="1" x="649"/>
        <item m="1" x="5348"/>
        <item m="1" x="7319"/>
        <item m="1" x="479"/>
        <item m="1" x="6754"/>
        <item m="1" x="2412"/>
        <item m="1" x="3675"/>
        <item m="1" x="1870"/>
        <item m="1" x="1959"/>
        <item m="1" x="6746"/>
        <item m="1" x="5487"/>
        <item m="1" x="1028"/>
        <item m="1" x="3987"/>
        <item m="1" x="5794"/>
        <item m="1" x="2259"/>
        <item m="1" x="1105"/>
        <item m="1" x="6227"/>
        <item m="1" x="5210"/>
        <item m="1" x="1909"/>
        <item m="1" x="1744"/>
        <item m="1" x="6065"/>
        <item m="1" x="92"/>
        <item m="1" x="2378"/>
        <item m="1" x="138"/>
        <item m="1" x="4681"/>
        <item m="1" x="4162"/>
        <item m="1" x="3456"/>
        <item m="1" x="1794"/>
        <item m="1" x="5667"/>
        <item m="1" x="2974"/>
        <item m="1" x="1428"/>
        <item m="1" x="7466"/>
        <item m="1" x="1510"/>
        <item m="1" x="316"/>
        <item m="1" x="1073"/>
        <item m="1" x="6724"/>
        <item m="1" x="6523"/>
        <item m="1" x="7095"/>
        <item m="1" x="1894"/>
        <item m="1" x="1144"/>
        <item m="1" x="7518"/>
        <item m="1" x="290"/>
        <item m="1" x="2217"/>
        <item m="1" x="439"/>
        <item m="1" x="7615"/>
        <item m="1" x="6902"/>
        <item m="1" x="4825"/>
        <item m="1" x="1890"/>
        <item m="1" x="1453"/>
        <item m="1" x="2027"/>
        <item m="1" x="3575"/>
        <item m="1" x="596"/>
        <item m="1" x="7790"/>
        <item m="1" x="3892"/>
        <item m="1" x="352"/>
        <item m="1" x="7439"/>
        <item m="1" x="5946"/>
        <item m="1" x="1312"/>
        <item m="1" x="4593"/>
        <item m="1" x="7532"/>
        <item m="1" x="2101"/>
        <item m="1" x="6079"/>
        <item m="1" x="6542"/>
        <item m="1" x="7814"/>
        <item m="1" x="3323"/>
        <item m="1" x="5619"/>
        <item m="1" x="475"/>
        <item m="1" x="4082"/>
        <item m="1" x="591"/>
        <item m="1" x="4141"/>
        <item m="1" x="3037"/>
        <item m="1" x="1035"/>
        <item m="1" x="3135"/>
        <item m="1" x="7875"/>
        <item m="1" x="6689"/>
        <item m="1" x="1617"/>
        <item m="1" x="921"/>
        <item m="1" x="3079"/>
        <item m="1" x="134"/>
        <item m="1" x="7355"/>
        <item m="1" x="2517"/>
        <item m="1" x="4285"/>
        <item m="1" x="6170"/>
        <item m="1" x="3102"/>
        <item m="1" x="1921"/>
        <item m="1" x="1115"/>
        <item m="1" x="168"/>
        <item m="1" x="3181"/>
        <item m="1" x="6293"/>
        <item m="1" x="5209"/>
        <item m="1" x="6434"/>
        <item m="1" x="350"/>
        <item m="1" x="1364"/>
        <item m="1" x="271"/>
        <item m="1" x="152"/>
        <item m="1" x="397"/>
        <item m="1" x="5006"/>
        <item m="1" x="3212"/>
        <item m="1" x="4204"/>
        <item m="1" x="5334"/>
        <item m="1" x="4401"/>
        <item m="1" x="6242"/>
        <item m="1" x="3190"/>
        <item m="1" x="7209"/>
        <item m="1" x="587"/>
        <item m="1" x="3269"/>
        <item m="1" x="4096"/>
        <item m="1" x="5807"/>
        <item m="1" x="962"/>
        <item m="1" x="5501"/>
        <item m="1" x="2719"/>
        <item m="1" x="2764"/>
        <item m="1" x="1887"/>
        <item m="1" x="1601"/>
        <item m="1" x="1640"/>
        <item m="1" x="6922"/>
        <item m="1" x="4244"/>
        <item m="1" x="1148"/>
        <item m="1" x="1999"/>
        <item m="1" x="1581"/>
        <item m="1" x="3823"/>
        <item m="1" x="2155"/>
        <item m="1" x="1723"/>
        <item m="1" x="1025"/>
        <item m="1" x="6349"/>
        <item m="1" x="2121"/>
        <item m="1" x="6195"/>
        <item m="1" x="5105"/>
        <item m="1" x="5084"/>
        <item m="1" x="5535"/>
        <item m="1" x="291"/>
        <item m="1" x="1222"/>
        <item m="1" x="6374"/>
        <item m="1" x="2307"/>
        <item m="1" x="4209"/>
        <item m="1" x="4353"/>
        <item m="1" x="854"/>
        <item m="1" x="7848"/>
        <item m="1" x="899"/>
        <item m="1" x="6465"/>
        <item m="1" x="608"/>
        <item m="1" x="6416"/>
        <item m="1" x="334"/>
        <item m="1" x="1548"/>
        <item m="1" x="1829"/>
        <item m="1" x="4163"/>
        <item m="1" x="951"/>
        <item m="1" x="6409"/>
        <item m="1" x="7908"/>
        <item m="1" x="6425"/>
        <item m="1" x="5589"/>
        <item m="1" x="4127"/>
        <item m="1" x="186"/>
        <item m="1" x="996"/>
        <item m="1" x="3784"/>
        <item m="1" x="6235"/>
        <item m="1" x="7737"/>
        <item m="1" x="2619"/>
        <item m="1" x="7732"/>
        <item m="1" x="429"/>
        <item m="1" x="666"/>
        <item m="1" x="702"/>
        <item m="1" x="4524"/>
        <item m="1" x="4123"/>
        <item m="1" x="6716"/>
        <item m="1" x="225"/>
        <item m="1" x="3397"/>
        <item m="1" x="727"/>
        <item m="1" x="1850"/>
        <item m="1" x="3400"/>
        <item m="1" x="6527"/>
        <item m="1" x="2665"/>
        <item m="1" x="5170"/>
        <item m="1" x="7225"/>
        <item m="1" x="1413"/>
        <item m="1" x="2538"/>
        <item m="1" x="6733"/>
        <item m="1" x="5864"/>
        <item m="1" x="2170"/>
        <item m="1" x="873"/>
        <item m="1" x="6188"/>
        <item m="1" x="934"/>
        <item m="1" x="6010"/>
        <item m="1" x="595"/>
        <item m="1" x="68"/>
        <item m="1" x="3365"/>
        <item m="1" x="6013"/>
        <item m="1" x="1956"/>
        <item m="1" x="2167"/>
        <item m="1" x="2631"/>
        <item m="1" x="5390"/>
        <item m="1" x="5984"/>
        <item m="1" x="1499"/>
        <item m="1" x="1841"/>
        <item m="1" x="668"/>
        <item m="1" x="5106"/>
        <item m="1" x="672"/>
        <item m="1" x="507"/>
        <item m="1" x="7377"/>
        <item m="1" x="4972"/>
        <item m="1" x="1766"/>
        <item m="1" x="408"/>
        <item m="1" x="1505"/>
        <item m="1" x="3714"/>
        <item m="1" x="1103"/>
        <item m="1" x="1279"/>
        <item m="1" x="1573"/>
        <item m="1" x="3574"/>
        <item m="1" x="107"/>
        <item m="1" x="6668"/>
        <item m="1" x="1726"/>
        <item m="1" x="746"/>
        <item m="1" x="864"/>
        <item m="1" x="7177"/>
        <item m="1" x="6321"/>
        <item m="1" x="2281"/>
        <item m="1" x="1168"/>
        <item m="1" x="632"/>
        <item m="1" x="1407"/>
        <item m="1" x="6706"/>
        <item m="1" x="3174"/>
        <item m="1" x="7963"/>
        <item m="1" x="6838"/>
        <item m="1" x="4940"/>
        <item m="1" x="4083"/>
        <item m="1" x="4753"/>
        <item m="1" x="1484"/>
        <item m="1" x="2139"/>
        <item m="1" x="3321"/>
        <item m="1" x="4405"/>
        <item m="1" x="7927"/>
        <item m="1" x="6632"/>
        <item m="1" x="4879"/>
        <item m="1" x="6569"/>
        <item m="1" x="1533"/>
        <item m="1" x="4354"/>
        <item m="1" x="7876"/>
        <item m="1" x="4649"/>
        <item m="1" x="284"/>
        <item m="1" x="4818"/>
        <item m="1" x="5053"/>
        <item m="1" x="1787"/>
        <item m="1" x="273"/>
        <item m="1" x="5937"/>
        <item m="1" x="5697"/>
        <item m="1" x="2810"/>
        <item m="1" x="6430"/>
        <item m="1" x="5448"/>
        <item m="1" x="3508"/>
        <item m="1" x="4811"/>
        <item m="1" x="4051"/>
        <item m="1" x="712"/>
        <item m="1" x="6080"/>
        <item m="1" x="6036"/>
        <item m="1" x="6766"/>
        <item m="1" x="265"/>
        <item m="1" x="3590"/>
        <item m="1" x="1321"/>
        <item m="1" x="407"/>
        <item m="1" x="706"/>
        <item m="1" x="522"/>
        <item m="1" x="1461"/>
        <item m="1" x="3655"/>
        <item m="1" x="3359"/>
        <item m="1" x="669"/>
        <item m="1" x="6469"/>
        <item m="1" x="7057"/>
        <item m="1" x="1193"/>
        <item m="1" x="1311"/>
        <item m="1" x="2650"/>
        <item m="1" x="5195"/>
        <item m="1" x="6078"/>
        <item m="1" x="7710"/>
        <item m="1" x="5545"/>
        <item m="1" x="109"/>
        <item m="1" x="5393"/>
        <item m="1" x="2700"/>
        <item m="1" x="7765"/>
        <item m="1" x="5376"/>
        <item m="1" x="6046"/>
        <item m="1" x="3972"/>
        <item m="1" x="102"/>
        <item m="1" x="5963"/>
        <item m="1" x="7023"/>
        <item m="1" x="6158"/>
        <item m="1" x="3786"/>
        <item m="1" x="1201"/>
        <item m="1" x="7961"/>
        <item m="1" x="4015"/>
        <item m="1" x="1797"/>
        <item m="1" x="3379"/>
        <item m="1" x="7878"/>
        <item m="1" x="6592"/>
        <item m="1" x="2098"/>
        <item m="1" x="548"/>
        <item m="1" x="671"/>
        <item m="1" x="6287"/>
        <item m="1" x="4241"/>
        <item m="1" x="7125"/>
        <item m="1" x="7407"/>
        <item m="1" x="5521"/>
        <item m="1" x="5991"/>
        <item m="1" x="2001"/>
        <item m="1" x="825"/>
        <item m="1" x="555"/>
        <item m="1" x="4125"/>
        <item m="1" x="2414"/>
        <item m="1" x="5809"/>
        <item m="1" x="6606"/>
        <item m="1" x="1986"/>
        <item m="1" x="3750"/>
        <item m="1" x="287"/>
        <item m="1" x="6787"/>
        <item m="1" x="5868"/>
        <item m="1" x="2187"/>
        <item m="1" x="7920"/>
        <item m="1" x="7648"/>
        <item m="1" x="1552"/>
        <item m="1" x="6494"/>
        <item m="1" x="6033"/>
        <item m="1" x="2524"/>
        <item m="1" x="4428"/>
        <item m="1" x="5962"/>
        <item m="1" x="869"/>
        <item m="1" x="52"/>
        <item m="1" x="611"/>
        <item m="1" x="903"/>
        <item m="1" x="5943"/>
        <item m="1" x="1043"/>
        <item m="1" x="6942"/>
        <item m="1" x="6853"/>
        <item m="1" x="2331"/>
        <item m="1" x="3158"/>
        <item m="1" x="875"/>
        <item m="1" x="4801"/>
        <item m="1" x="2208"/>
        <item m="1" x="5252"/>
        <item m="1" x="6134"/>
        <item m="1" x="173"/>
        <item m="1" x="7196"/>
        <item m="1" x="4052"/>
        <item m="1" x="5364"/>
        <item m="1" x="1749"/>
        <item m="1" x="3491"/>
        <item m="1" x="7222"/>
        <item m="1" x="1405"/>
        <item m="1" x="3751"/>
        <item m="1" x="6961"/>
        <item m="1" x="482"/>
        <item m="1" x="7114"/>
        <item m="1" x="1296"/>
        <item m="1" x="3984"/>
        <item m="1" x="2707"/>
        <item m="1" x="2459"/>
        <item m="1" x="5087"/>
        <item m="1" x="3785"/>
        <item m="1" x="3722"/>
        <item m="1" x="4159"/>
        <item m="1" x="370"/>
        <item m="1" x="1701"/>
        <item m="1" x="2177"/>
        <item m="1" x="6493"/>
        <item m="1" x="4984"/>
        <item m="1" x="6259"/>
        <item m="1" x="2530"/>
        <item m="1" x="5436"/>
        <item m="1" x="6050"/>
        <item x="26"/>
        <item m="1" x="1746"/>
        <item m="1" x="6265"/>
        <item m="1" x="488"/>
        <item m="1" x="3071"/>
        <item m="1" x="3673"/>
        <item m="1" x="4521"/>
        <item m="1" x="3932"/>
        <item m="1" x="1678"/>
        <item m="1" x="221"/>
        <item m="1" x="2309"/>
        <item m="1" x="5988"/>
        <item m="1" x="5797"/>
        <item m="1" x="1642"/>
        <item m="1" x="3450"/>
        <item m="1" x="5918"/>
        <item m="1" x="4730"/>
        <item m="1" x="5853"/>
        <item m="1" x="3947"/>
        <item m="1" x="1526"/>
        <item m="1" x="1803"/>
        <item m="1" x="4526"/>
        <item m="1" x="2124"/>
        <item m="1" x="3048"/>
        <item m="1" x="2396"/>
        <item m="1" x="453"/>
        <item m="1" x="3213"/>
        <item m="1" x="3929"/>
        <item m="1" x="6032"/>
        <item m="1" x="7086"/>
        <item m="1" x="5001"/>
        <item m="1" x="1605"/>
        <item m="1" x="2138"/>
        <item m="1" x="1378"/>
        <item m="1" x="1828"/>
        <item m="1" x="1361"/>
        <item m="1" x="7503"/>
        <item m="1" x="1875"/>
        <item m="1" x="4844"/>
        <item m="1" x="6020"/>
        <item m="1" x="2245"/>
        <item m="1" x="139"/>
        <item m="1" x="1663"/>
        <item m="1" x="288"/>
        <item m="1" x="5842"/>
        <item m="1" x="2322"/>
        <item m="1" x="4120"/>
        <item m="1" x="2734"/>
        <item m="1" x="5038"/>
        <item m="1" x="3697"/>
        <item m="1" x="1237"/>
        <item m="1" x="6575"/>
        <item m="1" x="1565"/>
        <item m="1" x="818"/>
        <item m="1" x="1151"/>
        <item m="1" x="5476"/>
        <item m="1" x="4088"/>
        <item m="1" x="2053"/>
        <item m="1" x="286"/>
        <item m="1" x="4975"/>
        <item m="1" x="852"/>
        <item m="1" x="4265"/>
        <item m="1" x="7577"/>
        <item m="1" x="3862"/>
        <item m="1" x="5935"/>
        <item m="1" x="7368"/>
        <item m="1" x="2418"/>
        <item m="1" x="4650"/>
        <item m="1" x="3712"/>
        <item m="1" x="5560"/>
        <item m="1" x="7494"/>
        <item m="1" x="7305"/>
        <item m="1" x="7465"/>
        <item m="1" x="6593"/>
        <item m="1" x="254"/>
        <item m="1" x="5593"/>
        <item m="1" x="753"/>
        <item m="1" x="1755"/>
        <item m="1" x="6073"/>
        <item m="1" x="386"/>
        <item m="1" x="5295"/>
        <item m="1" x="428"/>
        <item m="1" x="315"/>
        <item m="1" x="2595"/>
        <item m="1" x="3891"/>
        <item m="1" x="1524"/>
        <item m="1" x="6157"/>
        <item m="1" x="5740"/>
        <item m="1" x="4178"/>
        <item m="1" x="5347"/>
        <item m="1" x="5699"/>
        <item m="1" x="7073"/>
        <item m="1" x="7375"/>
        <item m="1" x="1762"/>
        <item m="1" x="2087"/>
        <item m="1" x="580"/>
        <item m="1" x="2535"/>
        <item m="1" x="673"/>
        <item m="1" x="257"/>
        <item m="1" x="3824"/>
        <item m="1" x="5919"/>
        <item m="1" x="466"/>
        <item m="1" x="799"/>
        <item m="1" x="2686"/>
        <item m="1" x="7758"/>
        <item m="1" x="6155"/>
        <item m="1" x="5021"/>
        <item m="1" x="5141"/>
        <item m="1" x="4321"/>
        <item m="1" x="768"/>
        <item m="1" x="3858"/>
        <item m="1" x="331"/>
        <item m="1" x="1392"/>
        <item m="1" x="622"/>
        <item m="1" x="384"/>
        <item m="1" x="6382"/>
        <item m="1" x="2072"/>
        <item m="1" x="1981"/>
        <item m="1" x="243"/>
        <item m="1" x="861"/>
        <item m="1" x="5997"/>
        <item m="1" x="6256"/>
        <item m="1" x="6187"/>
        <item m="1" x="4910"/>
        <item m="1" x="1900"/>
        <item m="1" x="2806"/>
        <item m="1" x="826"/>
        <item m="1" x="5624"/>
        <item m="1" x="5750"/>
        <item m="1" x="2454"/>
        <item m="1" x="1646"/>
        <item m="1" x="5781"/>
        <item m="1" x="5941"/>
        <item m="1" x="3055"/>
        <item m="1" x="627"/>
        <item m="1" x="6906"/>
        <item m="1" x="1038"/>
        <item m="1" x="7160"/>
        <item m="1" x="3424"/>
        <item m="1" x="2615"/>
        <item m="1" x="4195"/>
        <item m="1" x="6376"/>
        <item m="1" x="4486"/>
        <item m="1" x="5251"/>
        <item m="1" x="3789"/>
        <item m="1" x="779"/>
        <item m="1" x="2591"/>
        <item m="1" x="2247"/>
        <item m="1" x="3982"/>
        <item m="1" x="2588"/>
        <item m="1" x="6918"/>
        <item m="1" x="2435"/>
        <item m="1" x="1340"/>
        <item m="1" x="1786"/>
        <item m="1" x="6031"/>
        <item m="1" x="2540"/>
        <item m="1" x="3175"/>
        <item m="1" x="6288"/>
        <item m="1" x="7642"/>
        <item m="1" x="775"/>
        <item m="1" x="2410"/>
        <item m="1" x="6241"/>
        <item m="1" x="3700"/>
        <item m="1" x="994"/>
        <item m="1" x="3356"/>
        <item m="1" x="3265"/>
        <item m="1" x="7206"/>
        <item m="1" x="50"/>
        <item m="1" x="2270"/>
        <item m="1" x="3992"/>
        <item x="16"/>
        <item m="1" x="4540"/>
        <item m="1" x="7328"/>
        <item m="1" x="7265"/>
        <item m="1" x="4385"/>
        <item m="1" x="5522"/>
        <item m="1" x="6803"/>
        <item m="1" x="6848"/>
        <item m="1" x="5879"/>
        <item m="1" x="5506"/>
        <item m="1" x="7192"/>
        <item m="1" x="1692"/>
        <item m="1" x="7536"/>
        <item m="1" x="757"/>
        <item m="1" x="6544"/>
        <item m="1" x="1204"/>
        <item m="1" x="5422"/>
        <item m="1" x="5279"/>
        <item m="1" x="4046"/>
        <item m="1" x="3719"/>
        <item m="1" x="3033"/>
        <item m="1" x="4008"/>
        <item m="1" x="6628"/>
        <item m="1" x="1520"/>
        <item m="1" x="7487"/>
        <item m="1" x="7865"/>
        <item m="1" x="4004"/>
        <item m="1" x="6602"/>
        <item m="1" x="269"/>
        <item m="1" x="5293"/>
        <item m="1" x="184"/>
        <item m="1" x="1589"/>
        <item m="1" x="473"/>
        <item m="1" x="3441"/>
        <item m="1" x="3609"/>
        <item m="1" x="7916"/>
        <item m="1" x="923"/>
        <item m="1" x="7787"/>
        <item m="1" x="1862"/>
        <item m="1" x="648"/>
        <item m="1" x="5967"/>
        <item m="1" x="5071"/>
        <item m="1" x="4282"/>
        <item m="1" x="7894"/>
        <item m="1" x="5604"/>
        <item m="1" x="3522"/>
        <item m="1" x="2265"/>
        <item m="1" x="720"/>
        <item m="1" x="699"/>
        <item m="1" x="2175"/>
        <item m="1" x="5646"/>
        <item m="1" x="6912"/>
        <item m="1" x="5153"/>
        <item m="1" x="5999"/>
        <item m="1" x="7517"/>
        <item m="1" x="7144"/>
        <item m="1" x="7455"/>
        <item m="1" x="427"/>
        <item x="24"/>
        <item m="1" x="602"/>
        <item m="1" x="7298"/>
        <item m="1" x="5980"/>
        <item m="1" x="4887"/>
        <item m="1" x="6666"/>
        <item m="1" x="4180"/>
        <item m="1" x="5730"/>
        <item m="1" x="3477"/>
        <item m="1" x="2802"/>
        <item m="1" x="546"/>
        <item m="1" x="2241"/>
        <item m="1" x="4634"/>
        <item m="1" x="6150"/>
        <item m="1" x="3696"/>
        <item m="1" x="7752"/>
        <item m="1" x="1104"/>
        <item m="1" x="5786"/>
        <item m="1" x="6591"/>
        <item m="1" x="6495"/>
        <item m="1" x="4205"/>
        <item m="1" x="5391"/>
        <item m="1" x="1458"/>
        <item m="1" x="3375"/>
        <item m="1" x="5287"/>
        <item m="1" x="251"/>
        <item m="1" x="796"/>
        <item m="1" x="7134"/>
        <item m="1" x="1922"/>
        <item m="1" x="4505"/>
        <item m="1" x="6812"/>
        <item m="1" x="1468"/>
        <item m="1" x="3252"/>
        <item m="1" x="694"/>
        <item m="1" x="7376"/>
        <item m="1" x="6228"/>
        <item m="1" x="6017"/>
        <item m="1" x="1211"/>
        <item m="1" x="4064"/>
        <item m="1" x="4846"/>
        <item m="1" x="3367"/>
        <item m="1" x="7949"/>
        <item m="1" x="5606"/>
        <item m="1" x="6461"/>
        <item m="1" x="6561"/>
        <item m="1" x="3678"/>
        <item m="1" x="5321"/>
        <item m="1" x="734"/>
        <item m="1" x="997"/>
        <item m="1" x="129"/>
        <item m="1" x="1419"/>
        <item m="1" x="5573"/>
        <item m="1" x="7438"/>
        <item m="1" x="5297"/>
        <item m="1" x="4909"/>
        <item m="1" x="4121"/>
        <item m="1" x="740"/>
        <item m="1" x="878"/>
        <item m="1" x="4908"/>
        <item m="1" x="3399"/>
        <item m="1" x="359"/>
        <item m="1" x="896"/>
        <item m="1" x="1948"/>
        <item m="1" x="1876"/>
        <item m="1" x="4277"/>
        <item m="1" x="1770"/>
        <item m="1" x="1160"/>
        <item m="1" x="2887"/>
        <item m="1" x="6994"/>
        <item m="1" x="5056"/>
        <item m="1" x="7655"/>
        <item m="1" x="405"/>
        <item m="1" x="6097"/>
        <item m="1" x="1318"/>
        <item m="1" x="5634"/>
        <item m="1" x="7142"/>
        <item m="1" x="5877"/>
        <item m="1" x="1867"/>
        <item m="1" x="1595"/>
        <item m="1" x="3328"/>
        <item m="1" x="7641"/>
        <item m="1" x="6658"/>
        <item m="1" x="2319"/>
        <item m="1" x="3822"/>
        <item m="1" x="1285"/>
        <item m="1" x="1406"/>
        <item m="1" x="7250"/>
        <item m="1" x="7462"/>
        <item m="1" x="4009"/>
        <item m="1" x="7891"/>
        <item m="1" x="2344"/>
        <item m="1" x="215"/>
        <item m="1" x="4827"/>
        <item m="1" x="7161"/>
        <item m="1" x="5995"/>
        <item m="1" x="623"/>
        <item m="1" x="5959"/>
        <item m="1" x="5700"/>
        <item m="1" x="4281"/>
        <item m="1" x="1129"/>
        <item m="1" x="274"/>
        <item m="1" x="3968"/>
        <item m="1" x="891"/>
        <item m="1" x="7871"/>
        <item m="1" x="3581"/>
        <item m="1" x="3640"/>
        <item m="1" x="1830"/>
        <item m="1" x="7603"/>
        <item m="1" x="4805"/>
        <item m="1" x="5986"/>
        <item m="1" x="7782"/>
        <item m="1" x="6403"/>
        <item m="1" x="5402"/>
        <item m="1" x="6739"/>
        <item m="1" x="445"/>
        <item m="1" x="1290"/>
        <item m="1" x="6139"/>
        <item m="1" x="2256"/>
        <item m="1" x="1048"/>
        <item m="1" x="2533"/>
        <item m="1" x="104"/>
        <item m="1" x="1218"/>
        <item m="1" x="4425"/>
        <item m="1" x="100"/>
        <item m="1" x="1264"/>
        <item m="1" x="2214"/>
        <item m="1" x="2058"/>
        <item m="1" x="733"/>
        <item m="1" x="1652"/>
        <item m="1" x="617"/>
        <item m="1" x="7208"/>
        <item m="1" x="4506"/>
        <item m="1" x="965"/>
        <item m="1" x="2308"/>
        <item m="1" x="6590"/>
        <item m="1" x="4961"/>
        <item m="1" x="6394"/>
        <item m="1" x="2153"/>
        <item m="1" x="2703"/>
        <item m="1" x="1838"/>
        <item x="7"/>
        <item m="1" x="1242"/>
        <item m="1" x="681"/>
        <item m="1" x="567"/>
        <item m="1" x="4711"/>
        <item m="1" x="5366"/>
        <item m="1" x="730"/>
        <item m="1" x="1905"/>
        <item m="1" x="2694"/>
        <item m="1" x="5336"/>
        <item m="1" x="4790"/>
        <item m="1" x="5431"/>
        <item m="1" x="6319"/>
        <item m="1" x="4970"/>
        <item m="1" x="6871"/>
        <item m="1" x="1231"/>
        <item m="1" x="956"/>
        <item m="1" x="3009"/>
        <item m="1" x="3715"/>
        <item m="1" x="3953"/>
        <item m="1" x="3251"/>
        <item m="1" x="6581"/>
        <item m="1" x="6565"/>
        <item m="1" x="1559"/>
        <item m="1" x="887"/>
        <item m="1" x="1334"/>
        <item m="1" x="1488"/>
        <item m="1" x="792"/>
        <item m="1" x="1967"/>
        <item m="1" x="3425"/>
        <item m="1" x="256"/>
        <item m="1" x="5078"/>
        <item m="1" x="1114"/>
        <item m="1" x="5224"/>
        <item m="1" x="6042"/>
        <item m="1" x="78"/>
        <item m="1" x="2321"/>
        <item m="1" x="7583"/>
        <item x="13"/>
        <item m="1" x="4765"/>
        <item m="1" x="4912"/>
        <item m="1" x="4491"/>
        <item m="1" x="4963"/>
        <item m="1" x="3877"/>
        <item m="1" x="1169"/>
        <item m="1" x="178"/>
        <item m="1" x="803"/>
        <item m="1" x="6231"/>
        <item m="1" x="437"/>
        <item m="1" x="7977"/>
        <item m="1" x="7702"/>
        <item m="1" x="2116"/>
        <item m="1" x="5849"/>
        <item m="1" x="848"/>
        <item m="1" x="7780"/>
        <item m="1" x="3198"/>
        <item m="1" x="539"/>
        <item m="1" x="7105"/>
        <item m="1" x="1528"/>
        <item m="1" x="2070"/>
        <item m="1" x="6683"/>
        <item m="1" x="2938"/>
        <item m="1" x="2450"/>
        <item m="1" x="927"/>
        <item m="1" x="7670"/>
        <item m="1" x="3111"/>
        <item m="1" x="5282"/>
        <item m="1" x="6331"/>
        <item m="1" x="7307"/>
        <item m="1" x="1349"/>
        <item m="1" x="5462"/>
        <item m="1" x="1324"/>
        <item m="1" x="7013"/>
        <item m="1" x="5713"/>
        <item m="1" x="72"/>
        <item m="1" x="2851"/>
        <item m="1" x="885"/>
        <item m="1" x="7947"/>
        <item m="1" x="3015"/>
        <item m="1" x="5947"/>
        <item m="1" x="4351"/>
        <item m="1" x="6891"/>
        <item m="1" x="5630"/>
        <item m="1" x="3847"/>
        <item m="1" x="7934"/>
        <item m="1" x="7688"/>
        <item m="1" x="2074"/>
        <item m="1" x="6181"/>
        <item m="1" x="4800"/>
        <item m="1" x="3191"/>
        <item m="1" x="4101"/>
        <item m="1" x="2025"/>
        <item m="1" x="5876"/>
        <item m="1" x="5825"/>
        <item m="1" x="4777"/>
        <item m="1" x="2351"/>
        <item m="1" x="1492"/>
        <item m="1" x="1855"/>
        <item m="1" x="5603"/>
        <item m="1" x="7643"/>
        <item m="1" x="7589"/>
        <item m="1" x="636"/>
        <item m="1" x="3230"/>
        <item m="1" x="5257"/>
        <item m="1" x="3724"/>
        <item m="1" x="863"/>
        <item m="1" x="5345"/>
        <item m="1" x="5488"/>
        <item m="1" x="7318"/>
        <item m="1" x="3602"/>
        <item m="1" x="1641"/>
        <item m="1" x="3928"/>
        <item m="1" x="1225"/>
        <item m="1" x="3755"/>
        <item m="1" x="7077"/>
        <item m="1" x="1309"/>
        <item m="1" x="4086"/>
        <item m="1" x="5411"/>
        <item m="1" x="4791"/>
        <item m="1" x="892"/>
        <item m="1" x="1056"/>
        <item m="1" x="1623"/>
        <item m="1" x="4941"/>
        <item m="1" x="6802"/>
        <item m="1" x="6627"/>
        <item m="1" x="6284"/>
        <item m="1" x="2922"/>
        <item m="1" x="3461"/>
        <item m="1" x="7102"/>
        <item m="1" x="4981"/>
        <item m="1" x="827"/>
        <item m="1" x="7836"/>
        <item m="1" x="4613"/>
        <item m="1" x="1023"/>
        <item m="1" x="5255"/>
        <item m="1" x="2117"/>
        <item m="1" x="7621"/>
        <item m="1" x="7817"/>
        <item m="1" x="340"/>
        <item m="1" x="3330"/>
        <item m="1" x="957"/>
        <item m="1" x="6827"/>
        <item m="1" x="2430"/>
        <item m="1" x="3194"/>
        <item m="1" x="6644"/>
        <item m="1" x="856"/>
        <item m="1" x="1682"/>
        <item m="1" x="4810"/>
        <item m="1" x="7175"/>
        <item m="1" x="1523"/>
        <item m="1" x="6904"/>
        <item m="1" x="5492"/>
        <item m="1" x="1017"/>
        <item m="1" x="81"/>
        <item m="1" x="5031"/>
        <item m="1" x="1669"/>
        <item m="1" x="1814"/>
        <item m="1" x="6486"/>
        <item m="1" x="3151"/>
        <item m="1" x="7129"/>
        <item m="1" x="5596"/>
        <item m="1" x="5683"/>
        <item m="1" x="7478"/>
        <item m="1" x="6558"/>
        <item m="1" x="2398"/>
        <item m="1" x="5418"/>
        <item m="1" x="688"/>
        <item m="1" x="4669"/>
        <item m="1" x="1077"/>
        <item m="1" x="500"/>
        <item m="1" x="2466"/>
        <item m="1" x="7739"/>
        <item m="1" x="711"/>
        <item m="1" x="5404"/>
        <item m="1" x="4647"/>
        <item m="1" x="6178"/>
        <item m="1" x="6310"/>
        <item m="1" x="7746"/>
        <item m="1" x="2108"/>
        <item m="1" x="913"/>
        <item x="31"/>
        <item m="1" x="5069"/>
        <item m="1" x="3859"/>
        <item m="1" x="4842"/>
        <item m="1" x="4399"/>
        <item m="1" x="847"/>
        <item m="1" x="183"/>
        <item m="1" x="4430"/>
        <item m="1" x="2317"/>
        <item m="1" x="2641"/>
        <item m="1" x="1442"/>
        <item m="1" x="2365"/>
        <item m="1" x="5767"/>
        <item m="1" x="1550"/>
        <item m="1" x="4047"/>
        <item m="1" x="7165"/>
        <item m="1" x="4240"/>
        <item m="1" x="4763"/>
        <item m="1" x="2411"/>
        <item m="1" x="5039"/>
        <item m="1" x="761"/>
        <item m="1" x="1880"/>
        <item m="1" x="6964"/>
        <item m="1" x="6120"/>
        <item m="1" x="474"/>
        <item m="1" x="5979"/>
        <item m="1" x="7705"/>
        <item m="1" x="5796"/>
        <item m="1" x="2709"/>
        <item m="1" x="7813"/>
        <item m="1" x="1308"/>
        <item m="1" x="6103"/>
        <item m="1" x="2293"/>
        <item m="1" x="2269"/>
        <item m="1" x="7805"/>
        <item m="1" x="3042"/>
        <item m="1" x="4062"/>
        <item m="1" x="4279"/>
        <item m="1" x="631"/>
        <item m="1" x="203"/>
        <item m="1" x="6066"/>
        <item m="1" x="2370"/>
        <item m="1" x="1082"/>
        <item m="1" x="3579"/>
        <item m="1" x="7006"/>
        <item m="1" x="4560"/>
        <item m="1" x="1819"/>
        <item m="1" x="1005"/>
        <item m="1" x="3013"/>
        <item m="1" x="7677"/>
        <item m="1" x="5576"/>
        <item m="1" x="376"/>
        <item m="1" x="2908"/>
        <item m="1" x="7807"/>
        <item x="22"/>
        <item m="1" x="5088"/>
        <item m="1" x="576"/>
        <item m="1" x="7278"/>
        <item m="1" x="1993"/>
        <item m="1" x="2337"/>
        <item m="1" x="7424"/>
        <item m="1" x="1585"/>
        <item m="1" x="70"/>
        <item m="1" x="5584"/>
        <item m="1" x="499"/>
        <item m="1" x="6337"/>
        <item m="1" x="610"/>
        <item m="1" x="7757"/>
        <item m="1" x="1600"/>
        <item m="1" x="898"/>
        <item m="1" x="3927"/>
        <item m="1" x="6549"/>
        <item m="1" x="2578"/>
        <item m="1" x="935"/>
        <item m="1" x="1950"/>
        <item m="1" x="326"/>
        <item m="1" x="3470"/>
        <item m="1" x="2226"/>
        <item m="1" x="3460"/>
        <item m="1" x="347"/>
        <item m="1" x="751"/>
        <item m="1" x="3285"/>
        <item m="1" x="1773"/>
        <item m="1" x="7709"/>
        <item m="1" x="5208"/>
        <item m="1" x="2432"/>
        <item m="1" x="2842"/>
        <item m="1" x="1010"/>
        <item m="1" x="6870"/>
        <item m="1" x="3548"/>
        <item m="1" x="7391"/>
        <item m="1" x="7788"/>
        <item m="1" x="3781"/>
        <item m="1" x="5024"/>
        <item m="1" x="2847"/>
        <item m="1" x="5037"/>
        <item m="1" x="5905"/>
        <item m="1" x="1602"/>
        <item m="1" x="7565"/>
        <item m="1" x="1375"/>
        <item m="1" x="2626"/>
        <item m="1" x="1514"/>
        <item m="1" x="7322"/>
        <item m="1" x="455"/>
        <item m="1" x="4546"/>
        <item m="1" x="1006"/>
        <item m="1" x="7682"/>
        <item m="1" x="7066"/>
        <item m="1" x="4928"/>
        <item m="1" x="135"/>
        <item m="1" x="1086"/>
        <item m="1" x="4612"/>
        <item m="1" x="5686"/>
        <item m="1" x="1184"/>
        <item m="1" x="5002"/>
        <item m="1" x="7869"/>
        <item m="1" x="6907"/>
        <item m="1" x="6751"/>
        <item m="1" x="3203"/>
        <item m="1" x="6189"/>
        <item m="1" x="6608"/>
        <item m="1" x="6325"/>
        <item m="1" x="5939"/>
        <item m="1" x="3407"/>
        <item m="1" x="988"/>
        <item m="1" x="2928"/>
        <item m="1" x="812"/>
        <item m="1" x="5461"/>
        <item m="1" x="5556"/>
        <item m="1" x="6408"/>
        <item m="1" x="2102"/>
        <item m="1" x="972"/>
        <item m="1" x="5931"/>
        <item m="1" x="5658"/>
        <item m="1" x="1021"/>
        <item m="1" x="4564"/>
        <item m="1" x="1599"/>
        <item x="18"/>
        <item m="1" x="7464"/>
        <item m="1" x="2405"/>
        <item m="1" x="6056"/>
        <item m="1" x="1538"/>
        <item m="1" x="1690"/>
        <item m="1" x="4453"/>
        <item m="1" x="5054"/>
        <item x="39"/>
        <item m="1" x="5600"/>
        <item m="1" x="1037"/>
        <item m="1" x="4618"/>
        <item m="1" x="2122"/>
        <item m="1" x="2623"/>
        <item m="1" x="2762"/>
        <item m="1" x="2991"/>
        <item m="1" x="2401"/>
        <item m="1" x="6075"/>
        <item m="1" x="7733"/>
        <item m="1" x="7214"/>
        <item m="1" x="4845"/>
        <item m="1" x="3434"/>
        <item m="1" x="57"/>
        <item m="1" x="2692"/>
        <item m="1" x="6531"/>
        <item m="1" x="1522"/>
        <item m="1" x="6717"/>
        <item m="1" x="6237"/>
        <item m="1" x="5010"/>
        <item m="1" x="1090"/>
        <item m="1" x="3202"/>
        <item m="1" x="6204"/>
        <item m="1" x="905"/>
        <item m="1" x="5371"/>
        <item m="1" x="425"/>
        <item m="1" x="850"/>
        <item m="1" x="3143"/>
        <item m="1" x="4070"/>
        <item m="1" x="6506"/>
        <item m="1" x="7085"/>
        <item m="1" x="1179"/>
        <item m="1" x="4685"/>
        <item m="1" x="2566"/>
        <item m="1" x="1933"/>
        <item m="1" x="6859"/>
        <item m="1" x="5908"/>
        <item m="1" x="6424"/>
        <item m="1" x="5352"/>
        <item m="1" x="7581"/>
        <item m="1" x="161"/>
        <item m="1" x="6392"/>
        <item m="1" x="3237"/>
        <item m="1" x="764"/>
        <item m="1" x="7436"/>
        <item m="1" x="389"/>
        <item m="1" x="366"/>
        <item m="1" x="6960"/>
        <item m="1" x="4955"/>
        <item m="1" x="7254"/>
        <item m="1" x="177"/>
        <item m="1" x="1861"/>
        <item m="1" x="2668"/>
        <item m="1" x="226"/>
        <item m="1" x="7675"/>
        <item m="1" x="5065"/>
        <item m="1" x="6605"/>
        <item m="1" x="942"/>
        <item m="1" x="2249"/>
        <item m="1" x="5212"/>
        <item m="1" x="1163"/>
        <item m="1" x="1134"/>
        <item m="1" x="5559"/>
        <item m="1" x="6219"/>
        <item m="1" x="4149"/>
        <item m="1" x="7317"/>
        <item m="1" x="6230"/>
        <item m="1" x="980"/>
        <item m="1" x="171"/>
        <item m="1" x="577"/>
        <item m="1" x="6500"/>
        <item m="1" x="4202"/>
        <item m="1" x="1430"/>
        <item m="1" x="620"/>
        <item m="1" x="7395"/>
        <item m="1" x="385"/>
        <item m="1" x="5403"/>
        <item m="1" x="6194"/>
        <item m="1" x="2449"/>
        <item m="1" x="3225"/>
        <item m="1" x="5070"/>
        <item m="1" x="2774"/>
        <item m="1" x="6199"/>
        <item m="1" x="6953"/>
        <item m="1" x="181"/>
        <item m="1" x="387"/>
        <item m="1" x="3282"/>
        <item m="1" x="5311"/>
        <item m="1" x="3034"/>
        <item m="1" x="1650"/>
        <item m="1" x="5518"/>
        <item m="1" x="3868"/>
        <item m="1" x="5859"/>
        <item m="1" x="600"/>
        <item m="1" x="3415"/>
        <item m="1" x="4006"/>
        <item m="1" x="5857"/>
        <item m="1" x="1717"/>
        <item m="1" x="7926"/>
        <item m="1" x="695"/>
        <item m="1" x="2146"/>
        <item m="1" x="1327"/>
        <item m="1" x="1882"/>
        <item m="1" x="3020"/>
        <item m="1" x="222"/>
        <item m="1" x="2258"/>
        <item m="1" x="5125"/>
        <item m="1" x="4338"/>
        <item m="1" x="4771"/>
        <item m="1" x="538"/>
        <item m="1" x="1368"/>
        <item m="1" x="6127"/>
        <item m="1" x="5329"/>
        <item m="1" x="458"/>
        <item m="1" x="1530"/>
        <item m="1" x="3989"/>
        <item m="1" x="6862"/>
        <item m="1" x="4403"/>
        <item m="1" x="76"/>
        <item m="1" x="245"/>
        <item m="1" x="5714"/>
        <item m="1" x="4517"/>
        <item m="1" x="518"/>
        <item m="1" x="628"/>
        <item m="1" x="1099"/>
        <item m="1" x="6016"/>
        <item m="1" x="3901"/>
        <item m="1" x="7358"/>
        <item m="1" x="1253"/>
        <item m="1" x="69"/>
        <item m="1" x="5546"/>
        <item m="1" x="7883"/>
        <item m="1" x="7832"/>
        <item m="1" x="7812"/>
        <item m="1" x="113"/>
        <item m="1" x="1394"/>
        <item m="1" x="770"/>
        <item m="1" x="821"/>
        <item m="1" x="639"/>
        <item m="1" x="1182"/>
        <item m="1" x="6000"/>
        <item m="1" x="238"/>
        <item m="1" x="6122"/>
        <item m="1" x="5414"/>
        <item m="1" x="4744"/>
        <item m="1" x="5657"/>
        <item m="1" x="819"/>
        <item m="1" x="1454"/>
        <item m="1" x="7158"/>
        <item m="1" x="1145"/>
        <item m="1" x="4427"/>
        <item m="1" x="6656"/>
        <item m="1" x="5350"/>
        <item m="1" x="2427"/>
        <item m="1" x="210"/>
        <item m="1" x="1298"/>
        <item m="1" x="651"/>
        <item m="1" x="820"/>
        <item m="1" x="5504"/>
        <item m="1" x="5871"/>
        <item m="1" x="5762"/>
        <item m="1" x="6786"/>
        <item m="1" x="4455"/>
        <item m="1" x="3516"/>
        <item m="1" x="1802"/>
        <item m="1" x="3531"/>
        <item m="1" x="1594"/>
        <item m="1" x="112"/>
        <item m="1" x="7157"/>
        <item m="1" x="1698"/>
        <item m="1" x="7574"/>
        <item m="1" x="5893"/>
        <item m="1" x="6794"/>
        <item m="1" x="7694"/>
        <item m="1" x="3031"/>
        <item m="1" x="5775"/>
        <item m="1" x="2561"/>
        <item m="1" x="4667"/>
        <item m="1" x="7332"/>
        <item m="1" x="3052"/>
        <item m="1" x="6774"/>
        <item m="1" x="6929"/>
        <item m="1" x="1519"/>
        <item m="1" x="150"/>
        <item m="1" x="6126"/>
        <item m="1" x="5886"/>
        <item m="1" x="7958"/>
        <item m="1" x="3977"/>
        <item m="1" x="6386"/>
        <item m="1" x="859"/>
        <item m="1" x="6113"/>
        <item m="1" x="6983"/>
        <item m="1" x="502"/>
        <item m="1" x="2460"/>
        <item m="1" x="5022"/>
        <item m="1" x="1402"/>
        <item m="1" x="5641"/>
        <item m="1" x="2041"/>
        <item m="1" x="6454"/>
        <item m="1" x="6360"/>
        <item m="1" x="2772"/>
        <item m="1" x="7697"/>
        <item m="1" x="2149"/>
        <item m="1" x="7481"/>
        <item m="1" x="7678"/>
        <item m="1" x="6758"/>
        <item m="1" x="432"/>
        <item m="1" x="5093"/>
        <item m="1" x="3831"/>
        <item m="1" x="7983"/>
        <item m="1" x="6215"/>
        <item m="1" x="3246"/>
        <item m="1" x="4122"/>
        <item m="1" x="831"/>
        <item m="1" x="5207"/>
        <item m="1" x="4969"/>
        <item m="1" x="4922"/>
        <item m="1" x="2521"/>
        <item m="1" x="323"/>
        <item m="1" x="4806"/>
        <item m="1" x="5780"/>
        <item m="1" x="355"/>
        <item m="1" x="7427"/>
        <item m="1" x="6026"/>
        <item m="1" x="1558"/>
        <item m="1" x="586"/>
        <item m="1" x="7468"/>
        <item m="1" x="6691"/>
        <item m="1" x="7802"/>
        <item m="1" x="436"/>
        <item m="1" x="2018"/>
        <item m="1" x="3087"/>
        <item m="1" x="3969"/>
        <item m="1" x="1992"/>
        <item m="1" x="4858"/>
        <item m="1" x="6564"/>
        <item m="1" x="3183"/>
        <item m="1" x="2572"/>
        <item m="1" x="3354"/>
        <item m="1" x="86"/>
        <item m="1" x="5147"/>
        <item m="1" x="914"/>
        <item m="1" x="1472"/>
        <item m="1" x="1220"/>
        <item m="1" x="4876"/>
        <item m="1" x="5655"/>
        <item m="1" x="6248"/>
        <item m="1" x="6381"/>
        <item m="1" x="228"/>
        <item m="1" x="398"/>
        <item m="1" x="5514"/>
        <item m="1" x="939"/>
        <item m="1" x="2496"/>
        <item m="1" x="6450"/>
        <item m="1" x="4054"/>
        <item m="1" x="6057"/>
        <item m="1" x="2085"/>
        <item m="1" x="630"/>
        <item m="1" x="1825"/>
        <item m="1" x="6252"/>
        <item m="1" x="1561"/>
        <item m="1" x="2016"/>
        <item m="1" x="1888"/>
        <item m="1" x="6963"/>
        <item m="1" x="5498"/>
        <item m="1" x="461"/>
        <item m="1" x="1720"/>
        <item m="1" x="6630"/>
        <item m="1" x="1625"/>
        <item m="1" x="1029"/>
        <item m="1" x="7998"/>
        <item m="1" x="5666"/>
        <item m="1" x="5122"/>
        <item m="1" x="7434"/>
        <item m="1" x="4181"/>
        <item m="1" x="5326"/>
        <item m="1" x="7730"/>
        <item m="1" x="5182"/>
        <item m="1" x="1448"/>
        <item m="1" x="5574"/>
        <item m="1" x="2455"/>
        <item m="1" x="1704"/>
        <item m="1" x="7721"/>
        <item m="1" x="7959"/>
        <item m="1" x="2923"/>
        <item m="1" x="172"/>
        <item m="1" x="6722"/>
        <item m="1" x="7984"/>
        <item m="1" x="929"/>
        <item m="1" x="4045"/>
        <item m="1" x="2730"/>
        <item m="1" x="881"/>
        <item m="1" x="1281"/>
        <item m="1" x="7226"/>
        <item m="1" x="4631"/>
        <item m="1" x="7618"/>
        <item m="1" x="7520"/>
        <item m="1" x="3510"/>
        <item m="1" x="1110"/>
        <item m="1" x="667"/>
        <item x="4"/>
        <item m="1" x="2395"/>
        <item m="1" x="5289"/>
        <item m="1" x="5854"/>
        <item m="1" x="4223"/>
        <item m="1" x="6224"/>
        <item m="1" x="6005"/>
        <item m="1" x="2485"/>
        <item m="1" x="99"/>
        <item m="1" x="1388"/>
        <item m="1" x="1261"/>
        <item m="1" x="5631"/>
        <item m="1" x="7945"/>
        <item m="1" x="7696"/>
        <item m="1" x="4830"/>
        <item m="1" x="659"/>
        <item m="1" x="5566"/>
        <item m="1" x="3808"/>
        <item m="1" x="3435"/>
        <item m="1" x="2441"/>
        <item m="1" x="6818"/>
        <item x="38"/>
        <item m="1" x="2125"/>
        <item m="1" x="1969"/>
        <item m="1" x="2702"/>
        <item m="1" x="3780"/>
        <item m="1" x="565"/>
        <item m="1" x="981"/>
        <item m="1" x="6185"/>
        <item m="1" x="1071"/>
        <item m="1" x="404"/>
        <item m="1" x="1373"/>
        <item m="1" x="5669"/>
        <item m="1" x="442"/>
        <item m="1" x="2393"/>
        <item m="1" x="762"/>
        <item m="1" x="5435"/>
        <item m="1" x="756"/>
        <item m="1" x="947"/>
        <item m="1" x="1935"/>
        <item m="1" x="5773"/>
        <item m="1" x="6444"/>
        <item m="1" x="2264"/>
        <item m="1" x="240"/>
        <item m="1" x="1061"/>
        <item m="1" x="3588"/>
        <item m="1" x="1187"/>
        <item m="1" x="1656"/>
        <item m="1" x="149"/>
        <item m="1" x="2131"/>
        <item m="1" x="3674"/>
        <item m="1" x="6442"/>
        <item m="1" x="1837"/>
        <item m="1" x="7973"/>
        <item m="1" x="4028"/>
        <item m="1" x="835"/>
        <item m="1" x="1172"/>
        <item m="1" x="5515"/>
        <item m="1" x="4998"/>
        <item m="1" x="217"/>
        <item m="1" x="4248"/>
        <item m="1" x="7773"/>
        <item m="1" x="1763"/>
        <item m="1" x="1490"/>
        <item m="1" x="1102"/>
        <item m="1" x="4295"/>
        <item m="1" x="133"/>
        <item m="1" x="559"/>
        <item m="1" x="643"/>
        <item m="1" x="1446"/>
        <item m="1" x="637"/>
        <item m="1" x="504"/>
        <item m="1" x="3123"/>
        <item m="1" x="4882"/>
        <item m="1" x="4290"/>
        <item m="1" x="2867"/>
        <item m="1" x="1426"/>
        <item m="1" x="4393"/>
        <item m="1" x="4926"/>
        <item m="1" x="71"/>
        <item m="1" x="5259"/>
        <item m="1" x="1219"/>
        <item m="1" x="6726"/>
        <item m="1" x="206"/>
        <item m="1" x="4275"/>
        <item m="1" x="1076"/>
        <item m="1" x="2878"/>
        <item m="1" x="5817"/>
        <item m="1" x="2849"/>
        <item m="1" x="6281"/>
        <item m="1" x="5601"/>
        <item m="1" x="553"/>
        <item m="1" x="4826"/>
        <item m="1" x="844"/>
        <item m="1" x="1268"/>
        <item m="1" x="841"/>
        <item m="1" x="7590"/>
        <item m="1" x="3813"/>
        <item m="1" x="1783"/>
        <item m="1" x="156"/>
        <item m="1" x="7230"/>
        <item m="1" x="882"/>
        <item m="1" x="3433"/>
        <item m="1" x="5266"/>
        <item m="1" x="545"/>
        <item m="1" x="4255"/>
        <item m="1" x="4927"/>
        <item m="1" x="2361"/>
        <item m="1" x="2610"/>
        <item m="1" x="5928"/>
        <item m="1" x="5132"/>
        <item m="1" x="6086"/>
        <item m="1" x="6393"/>
        <item m="1" x="5308"/>
        <item m="1" x="1516"/>
        <item m="1" x="2096"/>
        <item m="1" x="164"/>
        <item m="1" x="2781"/>
        <item m="1" x="3341"/>
        <item m="1" x="4775"/>
        <item m="1" x="6919"/>
        <item m="1" x="3343"/>
        <item m="1" x="3116"/>
        <item m="1" x="280"/>
        <item m="1" x="5019"/>
        <item m="1" x="5747"/>
        <item m="1" x="2118"/>
        <item m="1" x="3248"/>
        <item m="1" x="7666"/>
        <item m="1" x="7202"/>
        <item m="1" x="7571"/>
        <item m="1" x="2916"/>
        <item m="1" x="3044"/>
        <item m="1" x="6107"/>
        <item m="1" x="5440"/>
        <item m="1" x="5239"/>
        <item m="1" x="1549"/>
        <item m="1" x="5803"/>
        <item m="1" x="6297"/>
        <item m="1" x="958"/>
        <item m="1" x="6327"/>
        <item m="1" x="1938"/>
        <item m="1" x="3310"/>
        <item m="1" x="324"/>
        <item m="1" x="4629"/>
        <item m="1" x="6161"/>
        <item m="1" x="2188"/>
        <item m="1" x="6420"/>
        <item m="1" x="1300"/>
        <item m="1" x="5924"/>
        <item x="33"/>
        <item m="1" x="7566"/>
        <item m="1" x="4320"/>
        <item m="1" x="6446"/>
        <item m="1" x="3889"/>
        <item m="1" x="7080"/>
        <item m="1" x="2357"/>
        <item m="1" x="3082"/>
        <item m="1" x="5973"/>
        <item m="1" x="6359"/>
        <item m="1" x="7022"/>
        <item m="1" x="7768"/>
        <item m="1" x="6115"/>
        <item m="1" x="7405"/>
        <item m="1" x="3056"/>
        <item m="1" x="7301"/>
        <item m="1" x="5865"/>
        <item m="1" x="4397"/>
        <item m="1" x="3774"/>
        <item m="1" x="1233"/>
        <item m="1" x="7910"/>
        <item m="1" x="6616"/>
        <item m="1" x="2627"/>
        <item m="1" x="6116"/>
        <item m="1" x="4615"/>
        <item m="1" x="5887"/>
        <item m="1" x="5831"/>
        <item m="1" x="45"/>
        <item m="1" x="313"/>
        <item x="29"/>
        <item m="1" x="2634"/>
        <item m="1" x="1249"/>
        <item m="1" x="5157"/>
        <item m="1" x="2162"/>
        <item m="1" x="919"/>
        <item m="1" x="4144"/>
        <item m="1" x="6552"/>
        <item m="1" x="1839"/>
        <item m="1" x="4854"/>
        <item m="1" x="5271"/>
        <item m="1" x="4881"/>
        <item m="1" x="1248"/>
        <item m="1" x="7116"/>
        <item m="1" x="5188"/>
        <item m="1" x="2657"/>
        <item m="1" x="6346"/>
        <item m="1" x="1250"/>
        <item m="1" x="2518"/>
        <item m="1" x="6206"/>
        <item m="1" x="3106"/>
        <item m="1" x="1930"/>
        <item m="1" x="3160"/>
        <item m="1" x="5033"/>
        <item m="1" x="2274"/>
        <item m="1" x="6283"/>
        <item m="1" x="4804"/>
        <item m="1" x="7524"/>
        <item m="1" x="234"/>
        <item m="1" x="6750"/>
        <item m="1" x="6487"/>
        <item m="1" x="4896"/>
        <item m="1" x="1451"/>
        <item m="1" x="519"/>
        <item x="41"/>
        <item m="1" x="6437"/>
        <item m="1" x="4945"/>
        <item m="1" x="7263"/>
        <item m="1" x="7132"/>
        <item m="1" x="2469"/>
        <item m="1" x="2159"/>
        <item m="1" x="170"/>
        <item m="1" x="3001"/>
        <item m="1" x="4737"/>
        <item m="1" x="537"/>
        <item m="1" x="588"/>
        <item m="1" x="2065"/>
        <item m="1" x="4591"/>
        <item m="1" x="5458"/>
        <item m="1" x="6822"/>
        <item m="1" x="4109"/>
        <item m="1" x="6043"/>
        <item m="1" x="6962"/>
        <item m="1" x="7246"/>
        <item m="1" x="6253"/>
        <item m="1" x="6090"/>
        <item m="1" x="1244"/>
        <item m="1" x="697"/>
        <item m="1" x="4716"/>
        <item m="1" x="1529"/>
        <item m="1" x="3387"/>
        <item m="1" x="3336"/>
        <item m="1" x="7511"/>
        <item m="1" x="1735"/>
        <item m="1" x="7954"/>
        <item m="1" x="63"/>
        <item m="1" x="920"/>
        <item m="1" x="3856"/>
        <item m="1" x="4252"/>
        <item m="1" x="1019"/>
        <item m="1" x="4590"/>
        <item m="1" x="4871"/>
        <item m="1" x="5341"/>
        <item m="1" x="2926"/>
        <item m="1" x="2039"/>
        <item m="1" x="5248"/>
        <item m="1" x="703"/>
        <item m="1" x="5735"/>
        <item m="1" x="1130"/>
        <item m="1" x="888"/>
        <item m="1" x="4531"/>
        <item m="1" x="7040"/>
        <item m="1" x="6254"/>
        <item m="1" x="7121"/>
        <item m="1" x="4585"/>
        <item m="1" x="1055"/>
        <item m="1" x="4169"/>
        <item m="1" x="2651"/>
        <item m="1" x="629"/>
        <item m="1" x="192"/>
        <item m="1" x="675"/>
        <item x="6"/>
        <item m="1" x="1521"/>
        <item m="1" x="5860"/>
        <item m="1" x="5704"/>
        <item m="1" x="525"/>
        <item m="1" x="5903"/>
        <item m="1" x="7191"/>
        <item m="1" x="5231"/>
        <item m="1" x="5870"/>
        <item m="1" x="1198"/>
        <item m="1" x="2551"/>
        <item m="1" x="5047"/>
        <item m="1" x="119"/>
        <item m="1" x="95"/>
        <item m="1" x="6384"/>
        <item m="1" x="5397"/>
        <item m="1" x="7944"/>
        <item m="1" x="787"/>
        <item m="1" x="250"/>
        <item m="1" x="3530"/>
        <item m="1" x="7715"/>
        <item m="1" x="7084"/>
        <item m="1" x="7091"/>
        <item m="1" x="5957"/>
        <item m="1" x="6413"/>
        <item m="1" x="1496"/>
        <item m="1" x="5844"/>
        <item m="1" x="975"/>
        <item m="1" x="2603"/>
        <item m="1" x="1155"/>
        <item m="1" x="2369"/>
        <item m="1" x="1778"/>
        <item m="1" x="6845"/>
        <item m="1" x="7299"/>
        <item m="1" x="526"/>
        <item m="1" x="6353"/>
        <item m="1" x="7437"/>
        <item m="1" x="4865"/>
        <item m="1" x="3669"/>
        <item m="1" x="5000"/>
        <item m="1" x="4875"/>
        <item m="1" x="1366"/>
        <item m="1" x="6809"/>
        <item m="1" x="7924"/>
        <item m="1" x="5029"/>
        <item m="1" x="5034"/>
        <item m="1" x="6978"/>
        <item m="1" x="4691"/>
        <item m="1" x="2150"/>
        <item m="1" x="5095"/>
        <item m="1" x="6363"/>
        <item m="1" x="3923"/>
        <item m="1" x="1020"/>
        <item m="1" x="1742"/>
        <item m="1" x="6498"/>
        <item m="1" x="931"/>
        <item m="1" x="2200"/>
        <item m="1" x="424"/>
        <item m="1" x="5896"/>
        <item m="1" x="1881"/>
        <item m="1" x="2045"/>
        <item m="1" x="6276"/>
        <item m="1" x="3072"/>
        <item m="1" x="2667"/>
        <item m="1" x="4831"/>
        <item m="1" x="1291"/>
        <item m="1" x="6560"/>
        <item m="1" x="5913"/>
        <item m="1" x="1847"/>
        <item m="1" x="4682"/>
        <item m="1" x="4956"/>
        <item m="1" x="5614"/>
        <item m="1" x="2625"/>
        <item m="1" x="4859"/>
        <item m="1" x="6099"/>
        <item m="1" x="3683"/>
        <item m="1" x="7853"/>
        <item m="1" x="1332"/>
        <item m="1" x="2648"/>
        <item m="1" x="1506"/>
        <item m="1" x="3094"/>
        <item m="1" x="2100"/>
        <item m="1" x="4078"/>
        <item m="1" x="224"/>
        <item m="1" x="5907"/>
        <item m="1" x="5358"/>
        <item m="1" x="2593"/>
        <item m="1" x="5086"/>
        <item m="1" x="1740"/>
        <item m="1" x="4383"/>
        <item m="1" x="7573"/>
        <item m="1" x="6778"/>
        <item m="1" x="698"/>
        <item m="1" x="6320"/>
        <item m="1" x="5851"/>
        <item m="1" x="1971"/>
        <item m="1" x="7531"/>
        <item m="1" x="7008"/>
        <item m="1" x="399"/>
        <item m="1" x="4686"/>
        <item m="1" x="145"/>
        <item m="1" x="6163"/>
        <item m="1" x="4878"/>
        <item m="1" x="3036"/>
        <item m="1" x="1415"/>
        <item m="1" x="7919"/>
        <item m="1" x="3875"/>
        <item m="1" x="1566"/>
        <item m="1" x="566"/>
        <item m="1" x="4985"/>
        <item m="1" x="6211"/>
        <item m="1" x="6935"/>
        <item m="1" x="4671"/>
        <item m="1" x="677"/>
        <item m="1" x="5753"/>
        <item m="1" x="7841"/>
        <item m="1" x="6390"/>
        <item m="1" x="2659"/>
        <item m="1" x="441"/>
        <item m="1" x="7324"/>
        <item m="1" x="79"/>
        <item m="1" x="5298"/>
        <item m="1" x="1665"/>
        <item m="1" x="689"/>
        <item m="1" x="5529"/>
        <item m="1" x="716"/>
        <item m="1" x="6665"/>
        <item m="1" x="7640"/>
        <item m="1" x="6364"/>
        <item m="1" x="5953"/>
        <item m="1" x="2310"/>
        <item m="1" x="59"/>
        <item m="1" x="4666"/>
        <item m="1" x="6220"/>
        <item m="1" x="7855"/>
        <item m="1" x="4821"/>
        <item m="1" x="501"/>
        <item m="1" x="4653"/>
        <item m="1" x="5595"/>
        <item m="1" x="7182"/>
        <item m="1" x="6860"/>
        <item m="1" x="5777"/>
        <item m="1" x="2299"/>
        <item m="1" x="6781"/>
        <item m="1" x="5265"/>
        <item m="1" x="2805"/>
        <item m="1" x="1911"/>
        <item m="1" x="5409"/>
        <item m="1" x="2994"/>
        <item m="1" x="5238"/>
        <item m="1" x="5222"/>
        <item m="1" x="3047"/>
        <item m="1" x="6941"/>
        <item m="1" x="5304"/>
        <item m="1" x="211"/>
        <item m="1" x="492"/>
        <item m="1" x="5776"/>
        <item m="1" x="1262"/>
        <item m="1" x="3120"/>
        <item m="1" x="5382"/>
        <item m="1" x="2963"/>
        <item m="1" x="1164"/>
        <item m="1" x="1525"/>
        <item m="1" x="1357"/>
        <item m="1" x="6808"/>
        <item m="1" x="3453"/>
        <item m="1" x="6258"/>
        <item m="1" x="6315"/>
        <item m="1" x="1756"/>
        <item m="1" x="4617"/>
        <item m="1" x="5509"/>
        <item m="1" x="2952"/>
        <item m="1" x="4606"/>
        <item m="1" x="5202"/>
        <item m="1" x="5126"/>
        <item m="1" x="130"/>
        <item m="1" x="1777"/>
        <item m="1" x="7274"/>
        <item m="1" x="2111"/>
        <item m="1" x="2050"/>
        <item m="1" x="6502"/>
        <item m="1" x="7825"/>
        <item m="1" x="4677"/>
        <item m="1" x="2141"/>
        <item m="1" x="705"/>
        <item m="1" x="2821"/>
        <item m="1" x="710"/>
        <item m="1" x="2038"/>
        <item m="1" x="3793"/>
        <item m="1" x="1380"/>
        <item m="1" x="7345"/>
        <item m="1" x="4724"/>
        <item m="1" x="948"/>
        <item m="1" x="5014"/>
        <item m="1" x="7047"/>
        <item m="1" x="7104"/>
        <item m="1" x="5016"/>
        <item m="1" x="6598"/>
        <item m="1" x="5758"/>
        <item m="1" x="653"/>
        <item m="1" x="6027"/>
        <item m="1" x="2464"/>
        <item m="1" x="5083"/>
        <item m="1" x="2115"/>
        <item m="1" x="6405"/>
        <item m="1" x="2973"/>
        <item m="1" x="6573"/>
        <item m="1" x="6930"/>
        <item m="1" x="3352"/>
        <item m="1" x="7374"/>
        <item m="1" x="5891"/>
        <item m="1" x="2741"/>
        <item m="1" x="7872"/>
        <item m="1" x="1186"/>
        <item m="1" x="3317"/>
        <item m="1" x="6600"/>
        <item m="1" x="2296"/>
        <item m="1" x="6077"/>
        <item m="1" x="5116"/>
        <item m="1" x="2737"/>
        <item m="1" x="2543"/>
        <item m="1" x="3999"/>
        <item m="1" x="147"/>
        <item m="1" x="7258"/>
        <item m="1" x="749"/>
        <item m="1" x="4192"/>
        <item m="1" x="3496"/>
        <item m="1" x="2817"/>
        <item m="1" x="6901"/>
        <item m="1" x="6093"/>
        <item m="1" x="506"/>
        <item m="1" x="5459"/>
        <item m="1" x="5829"/>
        <item m="1" x="5089"/>
        <item m="1" x="1567"/>
        <item m="1" x="7159"/>
        <item m="1" x="5162"/>
        <item m="1" x="6790"/>
        <item m="1" x="658"/>
        <item m="1" x="3561"/>
        <item m="1" x="7550"/>
        <item m="1" x="7055"/>
        <item m="1" x="3743"/>
        <item m="1" x="3058"/>
        <item m="1" x="4262"/>
        <item m="1" x="1423"/>
        <item m="1" x="275"/>
        <item m="1" x="1718"/>
        <item m="1" x="2966"/>
        <item m="1" x="7093"/>
        <item m="1" x="158"/>
        <item m="1" x="7726"/>
        <item m="1" x="4905"/>
        <item m="1" x="4893"/>
        <item m="1" x="6701"/>
        <item m="1" x="4044"/>
        <item m="1" x="4230"/>
        <item m="1" x="3770"/>
        <item m="1" x="216"/>
        <item m="1" x="3644"/>
        <item m="1" x="2602"/>
        <item m="1" x="7068"/>
        <item m="1" x="1702"/>
        <item m="1" x="7255"/>
        <item m="1" x="2034"/>
        <item m="1" x="7504"/>
        <item m="1" x="613"/>
        <item m="1" x="5788"/>
        <item m="1" x="440"/>
        <item m="1" x="3819"/>
        <item m="1" x="1228"/>
        <item m="1" x="7990"/>
        <item m="1" x="1107"/>
        <item m="1" x="1432"/>
        <item m="1" x="4260"/>
        <item m="1" x="4549"/>
        <item m="1" x="7842"/>
        <item m="1" x="6660"/>
        <item m="1" x="4872"/>
        <item m="1" x="84"/>
        <item m="1" x="4520"/>
        <item m="1" x="6734"/>
        <item m="1" x="5682"/>
        <item m="1" x="5895"/>
        <item m="1" x="6540"/>
        <item m="1" x="1810"/>
        <item m="1" x="5951"/>
        <item m="1" x="1508"/>
        <item m="1" x="6539"/>
        <item m="1" x="309"/>
        <item m="1" x="2300"/>
        <item m="1" x="7860"/>
        <item m="1" x="1925"/>
        <item m="1" x="163"/>
        <item m="1" x="7529"/>
        <item m="1" x="5410"/>
        <item m="1" x="198"/>
        <item m="1" x="1382"/>
        <item m="1" x="865"/>
        <item m="1" x="1057"/>
        <item m="1" x="7119"/>
        <item m="1" x="7149"/>
        <item m="1" x="467"/>
        <item m="1" x="6969"/>
        <item m="1" x="5221"/>
        <item m="1" x="6583"/>
        <item m="1" x="7269"/>
        <item m="1" x="1266"/>
        <item m="1" x="96"/>
        <item m="1" x="5473"/>
        <item m="1" x="3663"/>
        <item m="1" x="3475"/>
        <item m="1" x="1741"/>
        <item m="1" x="6974"/>
        <item m="1" x="6166"/>
        <item m="1" x="4789"/>
        <item m="1" x="7108"/>
        <item m="1" x="1342"/>
        <item m="1" x="4732"/>
        <item m="1" x="2179"/>
        <item m="1" x="728"/>
        <item m="1" x="303"/>
        <item m="1" x="6551"/>
        <item m="1" x="4098"/>
        <item m="1" x="5294"/>
        <item m="1" x="7724"/>
        <item m="1" x="4814"/>
        <item m="1" x="1277"/>
        <item m="1" x="5793"/>
        <item m="1" x="2909"/>
        <item m="1" x="5909"/>
        <item m="1" x="5183"/>
        <item m="1" x="7131"/>
        <item m="1" x="1901"/>
        <item m="1" x="5285"/>
        <item m="1" x="5240"/>
        <item m="1" x="6702"/>
        <item m="1" x="2998"/>
        <item m="1" x="795"/>
        <item m="1" x="4343"/>
        <item m="1" x="1215"/>
        <item m="1" x="1486"/>
        <item m="1" x="3011"/>
        <item m="1" x="1952"/>
        <item m="1" x="4982"/>
        <item m="1" x="2252"/>
        <item m="1" x="201"/>
        <item m="1" x="5245"/>
        <item m="1" x="6339"/>
        <item m="1" x="2104"/>
        <item m="1" x="1251"/>
        <item m="1" x="1156"/>
        <item m="1" x="2835"/>
        <item m="1" x="4993"/>
        <item m="1" x="1350"/>
        <item m="1" x="1483"/>
        <item m="1" x="2531"/>
        <item m="1" x="7198"/>
        <item m="1" x="1012"/>
        <item m="1" x="1282"/>
        <item m="1" x="573"/>
        <item m="1" x="5832"/>
        <item m="1" x="6949"/>
        <item m="1" x="4042"/>
        <item m="1" x="1480"/>
        <item m="1" x="1183"/>
        <item m="1" x="2977"/>
        <item m="1" x="5694"/>
        <item m="1" x="3173"/>
        <item m="1" x="527"/>
        <item m="1" x="7569"/>
        <item m="1" x="6149"/>
        <item m="1" x="2339"/>
        <item m="1" x="2834"/>
        <item m="1" x="1592"/>
        <item m="1" x="6130"/>
        <item m="1" x="3211"/>
        <item m="1" x="4996"/>
        <item m="1" x="2094"/>
        <item m="1" x="7167"/>
        <item m="1" x="318"/>
        <item m="1" x="7548"/>
        <item m="1" x="4504"/>
        <item m="1" x="5061"/>
        <item m="1" x="2005"/>
        <item m="1" x="285"/>
        <item m="1" x="7699"/>
        <item m="1" x="1649"/>
        <item m="1" x="3821"/>
        <item m="1" x="2080"/>
        <item m="1" x="7965"/>
        <item m="1" x="6610"/>
        <item m="1" x="3051"/>
        <item m="1" x="5652"/>
        <item m="1" x="7316"/>
        <item m="1" x="1337"/>
        <item m="1" x="4552"/>
        <item m="1" x="7862"/>
        <item m="1" x="6682"/>
        <item m="1" x="5156"/>
        <item m="1" x="4100"/>
        <item m="1" x="1954"/>
        <item m="1" x="4575"/>
        <item m="1" x="3943"/>
        <item m="1" x="1728"/>
        <item m="1" x="242"/>
        <item m="1" x="7277"/>
        <item m="1" x="4707"/>
        <item m="1" x="4799"/>
        <item m="1" x="1197"/>
        <item m="1" x="5756"/>
        <item m="1" x="4200"/>
        <item m="1" x="729"/>
        <item m="1" x="3949"/>
        <item m="1" x="6058"/>
        <item m="1" x="2452"/>
        <item m="1" x="53"/>
        <item m="1" x="3648"/>
        <item m="1" x="6369"/>
        <item m="1" x="2010"/>
        <item m="1" x="2749"/>
        <item m="1" x="1345"/>
        <item m="1" x="7537"/>
        <item m="1" x="6463"/>
        <item m="1" x="4465"/>
        <item m="1" x="307"/>
        <item m="1" x="6406"/>
        <item m="1" x="2062"/>
        <item m="1" x="6225"/>
        <item m="1" x="6415"/>
        <item m="1" x="5454"/>
        <item m="1" x="3998"/>
        <item m="1" x="5638"/>
        <item m="1" x="2612"/>
        <item m="1" x="1934"/>
        <item m="1" x="1387"/>
        <item m="1" x="4558"/>
        <item m="1" x="1022"/>
        <item m="1" x="3795"/>
        <item m="1" x="722"/>
        <item m="1" x="1562"/>
        <item m="1" x="5802"/>
        <item m="1" x="2537"/>
        <item m="1" x="391"/>
        <item m="1" x="4635"/>
        <item m="1" x="1323"/>
        <item m="1" x="2239"/>
        <item m="1" x="4485"/>
        <item m="1" x="6882"/>
        <item m="1" x="7128"/>
        <item m="1" x="6362"/>
        <item m="1" x="6624"/>
        <item m="1" x="1759"/>
        <item m="1" x="419"/>
        <item m="1" x="3390"/>
        <item m="1" x="6345"/>
        <item m="1" x="1871"/>
        <item m="1" x="7546"/>
        <item m="1" x="2042"/>
        <item m="1" x="7383"/>
        <item m="1" x="3991"/>
        <item m="1" x="5325"/>
        <item m="1" x="118"/>
        <item m="1" x="2925"/>
        <item m="1" x="3347"/>
        <item m="1" x="2976"/>
        <item m="1" x="4986"/>
        <item m="1" x="5745"/>
        <item m="1" x="3957"/>
        <item m="1" x="5148"/>
        <item m="1" x="1152"/>
        <item m="1" x="1080"/>
        <item m="1" x="6316"/>
        <item m="1" x="7482"/>
        <item m="1" x="1039"/>
        <item m="1" x="2238"/>
        <item m="1" x="701"/>
        <item m="1" x="5057"/>
        <item m="1" x="5468"/>
        <item m="1" x="4936"/>
        <item m="1" x="2596"/>
        <item m="1" x="7918"/>
        <item m="1" x="6530"/>
        <item m="1" x="7847"/>
        <item m="1" x="7526"/>
        <item m="1" x="4960"/>
        <item m="1" x="3266"/>
        <item m="1" x="3075"/>
        <item m="1" x="7071"/>
        <item m="1" x="4860"/>
        <item m="1" x="6883"/>
        <item m="1" x="6783"/>
        <item m="1" x="6674"/>
        <item m="1" x="7474"/>
        <item m="1" x="6854"/>
        <item m="1" x="6836"/>
        <item m="1" x="983"/>
        <item m="1" x="2471"/>
        <item m="1" x="2129"/>
        <item m="1" x="1532"/>
        <item m="1" x="7725"/>
        <item m="1" x="895"/>
        <item m="1" x="5585"/>
        <item m="1" x="2007"/>
        <item m="1" x="4968"/>
        <item m="1" x="514"/>
        <item m="1" x="422"/>
        <item m="1" x="4733"/>
        <item m="1" x="809"/>
        <item m="1" x="1339"/>
        <item m="1" x="3127"/>
        <item m="1" x="6745"/>
        <item m="1" x="140"/>
        <item m="1" x="503"/>
        <item m="1" x="6554"/>
        <item m="1" x="3234"/>
        <item m="1" x="5626"/>
        <item m="1" x="6584"/>
        <item m="1" x="5541"/>
        <item m="1" x="4461"/>
        <item m="1" x="535"/>
        <item m="1" x="3140"/>
        <item m="1" x="788"/>
        <item m="1" x="1995"/>
        <item m="1" x="6915"/>
        <item m="1" x="7794"/>
        <item m="1" x="7895"/>
        <item m="1" x="1410"/>
        <item m="1" x="2992"/>
        <item m="1" x="2894"/>
        <item m="1" x="4595"/>
        <item m="1" x="6226"/>
        <item m="1" x="6932"/>
        <item m="1" x="909"/>
        <item m="1" x="2753"/>
        <item m="1" x="5883"/>
        <item m="1" x="7994"/>
        <item m="1" x="3872"/>
        <item m="1" x="7935"/>
        <item m="1" x="2504"/>
        <item m="1" x="4366"/>
        <item m="1" x="1139"/>
        <item m="1" x="6208"/>
        <item m="1" x="2609"/>
        <item m="1" x="4933"/>
        <item m="1" x="4736"/>
        <item m="1" x="6048"/>
        <item m="1" x="5290"/>
        <item m="1" x="4731"/>
        <item m="1" x="7698"/>
        <item m="1" x="2276"/>
        <item m="1" x="3502"/>
        <item m="1" x="190"/>
        <item m="1" x="1944"/>
        <item m="1" x="2689"/>
        <item m="1" x="7509"/>
        <item m="1" x="6708"/>
        <item m="1" x="945"/>
        <item m="1" x="1131"/>
        <item m="1" x="1658"/>
        <item m="1" x="4581"/>
        <item m="1" x="62"/>
        <item m="1" x="115"/>
        <item m="1" x="6269"/>
        <item m="1" x="5768"/>
        <item m="1" x="6652"/>
        <item m="1" x="4665"/>
        <item m="1" x="550"/>
        <item m="1" x="635"/>
        <item m="1" x="2677"/>
        <item m="1" x="80"/>
        <item m="1" x="1181"/>
        <item m="1" x="7870"/>
        <item m="1" x="180"/>
        <item m="1" x="1306"/>
        <item m="1" x="2890"/>
        <item m="1" x="7426"/>
        <item m="1" x="2866"/>
        <item m="1" x="4254"/>
        <item m="1" x="5094"/>
        <item m="1" x="5174"/>
        <item m="1" x="3136"/>
        <item m="1" x="3938"/>
        <item m="1" x="3464"/>
        <item m="1" x="2644"/>
        <item m="1" x="2429"/>
        <item m="1" x="5769"/>
        <item m="1" x="1608"/>
        <item m="1" x="7001"/>
        <item m="1" x="2283"/>
        <item m="1" x="5926"/>
        <item m="1" x="6221"/>
        <item m="1" x="3444"/>
        <item m="1" x="7273"/>
        <item m="1" x="2095"/>
        <item m="1" x="2234"/>
        <item m="1" x="6913"/>
        <item m="1" x="5145"/>
        <item m="1" x="5821"/>
        <item m="1" x="3392"/>
        <item m="1" x="5131"/>
        <item m="1" x="2049"/>
        <item x="37"/>
        <item m="1" x="1616"/>
        <item m="1" x="3322"/>
        <item m="1" x="1979"/>
        <item m="1" x="4041"/>
        <item m="1" x="2482"/>
        <item m="1" x="1381"/>
        <item m="1" x="1915"/>
        <item m="1" x="2439"/>
        <item m="1" x="2389"/>
        <item m="1" x="5784"/>
        <item m="1" x="3197"/>
        <item m="1" x="4728"/>
        <item m="1" x="5302"/>
        <item m="1" x="4604"/>
        <item m="1" x="960"/>
        <item m="1" x="4214"/>
        <item m="1" x="1821"/>
        <item m="1" x="7559"/>
        <item m="1" x="7445"/>
        <item m="1" x="5114"/>
        <item m="1" x="3690"/>
        <item m="1" x="1122"/>
        <item m="1" x="3273"/>
        <item m="1" x="6876"/>
        <item m="1" x="7628"/>
        <item m="1" x="430"/>
        <item m="1" x="6719"/>
        <item m="1" x="5278"/>
        <item m="1" x="7372"/>
        <item m="1" x="327"/>
        <item m="1" x="860"/>
        <item m="1" x="505"/>
        <item m="1" x="2137"/>
        <item m="1" x="380"/>
        <item m="1" x="276"/>
        <item m="1" x="7350"/>
        <item m="1" x="2906"/>
        <item m="1" x="4690"/>
        <item m="1" x="2955"/>
        <item m="1" x="5482"/>
        <item m="1" x="7713"/>
        <item m="1" x="4688"/>
        <item m="1" x="3996"/>
        <item m="1" x="6801"/>
        <item m="1" x="4702"/>
        <item m="1" x="2154"/>
        <item m="1" x="2869"/>
        <item m="1" x="7783"/>
        <item m="1" x="715"/>
        <item m="1" x="3154"/>
        <item m="1" x="6843"/>
        <item m="1" x="7037"/>
        <item m="1" x="4897"/>
        <item m="1" x="3945"/>
        <item m="1" x="4156"/>
        <item m="1" x="7099"/>
        <item m="1" x="1271"/>
        <item m="1" x="7808"/>
        <item m="1" x="2886"/>
        <item m="1" x="7510"/>
        <item m="1" x="6525"/>
        <item m="1" x="5296"/>
        <item m="1" x="1235"/>
        <item m="1" x="1820"/>
        <item m="1" x="4117"/>
        <item m="1" x="3637"/>
        <item x="19"/>
        <item m="1" x="1314"/>
        <item m="1" x="4007"/>
        <item m="1" x="3615"/>
        <item m="1" x="362"/>
        <item m="1" x="1960"/>
        <item m="1" x="6677"/>
        <item m="1" x="1351"/>
        <item m="1" x="1705"/>
        <item m="1" x="1088"/>
        <item m="1" x="5948"/>
        <item m="1" x="2859"/>
        <item m="1" x="846"/>
        <item m="1" x="7686"/>
        <item m="1" x="661"/>
        <item m="1" x="5483"/>
        <item m="1" x="6651"/>
        <item m="1" x="1371"/>
        <item m="1" x="6979"/>
        <item m="1" x="1046"/>
        <item m="1" x="2232"/>
        <item m="1" x="1953"/>
        <item m="1" x="7636"/>
        <item m="1" x="1603"/>
        <item m="1" x="7610"/>
        <item m="1" x="2752"/>
        <item m="1" x="2081"/>
        <item m="1" x="7896"/>
        <item m="1" x="6472"/>
        <item m="1" x="589"/>
        <item m="1" x="7629"/>
        <item m="1" x="6761"/>
        <item x="20"/>
        <item m="1" x="2933"/>
        <item m="1" x="901"/>
        <item m="1" x="4839"/>
        <item m="1" x="7771"/>
        <item m="1" x="5503"/>
        <item m="1" x="1159"/>
        <item m="1" x="7153"/>
        <item m="1" x="2941"/>
        <item m="1" x="281"/>
        <item m="1" x="1804"/>
        <item m="1" x="3035"/>
        <item m="1" x="2130"/>
        <item m="1" x="4776"/>
        <item m="1" x="5612"/>
        <item m="1" x="3757"/>
        <item m="1" x="6355"/>
        <item m="1" x="6695"/>
        <item m="1" x="4313"/>
        <item m="1" x="363"/>
        <item m="1" x="6617"/>
        <item m="1" x="344"/>
        <item m="1" x="6429"/>
        <item m="1" x="2795"/>
        <item m="1" x="7701"/>
        <item m="1" x="1421"/>
        <item m="1" x="3301"/>
        <item m="1" x="684"/>
        <item m="1" x="1942"/>
        <item m="1" x="1982"/>
        <item m="1" x="7007"/>
        <item m="1" x="4235"/>
        <item m="1" x="124"/>
        <item m="1" x="1485"/>
        <item m="1" x="2069"/>
        <item m="1" x="7661"/>
        <item m="1" x="329"/>
        <item m="1" x="4939"/>
        <item m="1" x="992"/>
        <item m="1" x="6380"/>
        <item m="1" x="7151"/>
        <item m="1" x="6368"/>
        <item m="1" x="252"/>
        <item m="1" x="6301"/>
        <item m="1" x="6340"/>
        <item m="1" x="4307"/>
        <item m="1" x="5738"/>
        <item m="1" x="6311"/>
        <item m="1" x="970"/>
        <item m="1" x="6291"/>
        <item m="1" x="6279"/>
        <item m="1" x="767"/>
        <item m="1" x="517"/>
        <item m="1" x="4660"/>
        <item m="1" x="2557"/>
        <item m="1" x="2480"/>
        <item m="1" x="4586"/>
        <item m="1" x="3627"/>
        <item m="1" x="6524"/>
        <item m="1" x="5834"/>
        <item m="1" x="6545"/>
        <item m="1" x="2112"/>
        <item m="1" x="4796"/>
        <item m="1" x="1974"/>
        <item m="1" x="3636"/>
        <item m="1" x="5139"/>
        <item m="1" x="132"/>
        <item m="1" x="805"/>
        <item m="1" x="330"/>
        <item m="1" x="6567"/>
        <item m="1" x="7072"/>
        <item m="1" x="7448"/>
        <item m="1" x="7365"/>
        <item m="1" x="7901"/>
        <item m="1" x="5356"/>
        <item m="1" x="209"/>
        <item m="1" x="261"/>
        <item m="1" x="3395"/>
        <item m="1" x="5839"/>
        <item m="1" x="2565"/>
        <item m="1" x="3843"/>
        <item m="1" x="6623"/>
        <item m="1" x="5052"/>
        <item m="1" x="7394"/>
        <item m="1" x="2497"/>
        <item m="1" x="6526"/>
        <item m="1" x="1512"/>
        <item m="1" x="1425"/>
        <item m="1" x="2422"/>
        <item m="1" x="6328"/>
        <item m="1" x="554"/>
        <item m="1" x="6814"/>
        <item m="1" x="2181"/>
        <item m="1" x="1206"/>
        <item m="1" x="2046"/>
        <item m="1" x="5582"/>
        <item m="1" x="308"/>
        <item m="1" x="3188"/>
        <item m="1" x="1089"/>
        <item m="1" x="4459"/>
        <item m="1" x="6329"/>
        <item m="1" x="7070"/>
        <item m="1" x="4410"/>
        <item m="1" x="5165"/>
        <item m="1" x="2704"/>
        <item m="1" x="4513"/>
        <item m="1" x="2968"/>
        <item m="1" x="5633"/>
        <item m="1" x="1899"/>
        <item m="1" x="4683"/>
        <item m="1" x="999"/>
        <item m="1" x="7343"/>
        <item m="1" x="2714"/>
        <item m="1" x="5537"/>
        <item m="1" x="5383"/>
        <item m="1" x="5721"/>
        <item m="1" x="4347"/>
        <item m="1" x="5217"/>
        <item m="1" x="7693"/>
        <item m="1" x="4709"/>
        <item m="1" x="4106"/>
        <item m="1" x="797"/>
        <item m="1" x="6899"/>
        <item m="1" x="2570"/>
        <item m="1" x="1941"/>
        <item m="1" x="7978"/>
        <item m="1" x="3095"/>
        <item m="1" x="6233"/>
        <item m="1" x="2855"/>
        <item m="1" x="4745"/>
        <item m="1" x="5554"/>
        <item m="1" x="4349"/>
        <item m="1" x="4217"/>
        <item m="1" x="6012"/>
        <item m="1" x="3028"/>
        <item m="1" x="7720"/>
        <item m="1" x="7748"/>
        <item m="1" x="4625"/>
        <item m="1" x="1399"/>
        <item m="1" x="1856"/>
        <item m="1" x="6131"/>
        <item m="1" x="2646"/>
        <item m="1" x="7451"/>
        <item m="1" x="2683"/>
        <item m="1" x="969"/>
        <item m="1" x="7605"/>
        <item m="1" x="683"/>
        <item m="1" x="707"/>
        <item m="1" x="4657"/>
        <item m="1" x="5806"/>
        <item m="1" x="7831"/>
        <item m="1" x="1354"/>
        <item m="1" x="7009"/>
        <item m="1" x="4639"/>
        <item m="1" x="1254"/>
        <item m="1" x="4145"/>
        <item m="1" x="4450"/>
        <item m="1" x="5575"/>
        <item m="1" x="2383"/>
        <item m="1" x="7502"/>
        <item m="1" x="3944"/>
        <item m="1" x="5317"/>
        <item m="1" x="5434"/>
        <item m="1" x="3062"/>
        <item m="1" x="2754"/>
        <item m="1" x="2492"/>
        <item m="1" x="1294"/>
        <item m="1" x="1310"/>
        <item m="1" x="1958"/>
        <item m="1" x="524"/>
        <item m="1" x="1199"/>
        <item m="1" x="6464"/>
        <item m="1" x="2447"/>
        <item m="1" x="5143"/>
        <item m="1" x="3595"/>
        <item m="1" x="2084"/>
        <item m="1" x="7231"/>
        <item m="1" x="5813"/>
        <item m="1" x="2186"/>
        <item m="1" x="6091"/>
        <item m="1" x="5754"/>
        <item m="1" x="2720"/>
        <item m="1" x="6182"/>
        <item m="1" x="4375"/>
        <item m="1" x="6721"/>
        <item m="1" x="5706"/>
        <item m="1" x="3733"/>
        <item m="1" x="2935"/>
        <item m="1" x="7588"/>
        <item m="1" x="44"/>
        <item m="1" x="2568"/>
        <item m="1" x="5900"/>
        <item m="1" x="6468"/>
        <item m="1" x="6137"/>
        <item m="1" x="6412"/>
        <item m="1" x="4722"/>
        <item m="1" x="1906"/>
        <item x="32"/>
        <item m="1" x="4697"/>
        <item m="1" x="4270"/>
        <item m="1" x="187"/>
        <item m="1" x="4400"/>
        <item m="1" x="6945"/>
        <item m="1" x="7659"/>
        <item m="1" x="7056"/>
        <item m="1" x="3706"/>
        <item m="1" x="5654"/>
        <item m="1" x="2408"/>
        <item m="1" x="1703"/>
        <item m="1" x="6491"/>
        <item m="1" x="1618"/>
        <item m="1" x="2473"/>
        <item m="1" x="6887"/>
        <item m="1" x="2794"/>
        <item m="1" x="2457"/>
        <item m="1" x="1041"/>
        <item m="1" x="5728"/>
        <item m="1" x="3164"/>
        <item m="1" x="6698"/>
        <item m="1" x="4703"/>
        <item m="1" x="7938"/>
        <item m="1" x="3854"/>
        <item m="1" x="1970"/>
        <item m="1" x="1539"/>
        <item m="1" x="2889"/>
        <item m="1" x="7248"/>
        <item m="1" x="6973"/>
        <item m="1" x="2164"/>
        <item m="1" x="1149"/>
        <item m="1" x="6205"/>
        <item m="1" x="2279"/>
        <item m="1" x="5553"/>
        <item m="1" x="7500"/>
        <item m="1" x="7864"/>
        <item m="1" x="4951"/>
        <item m="1" x="4379"/>
        <item m="1" x="763"/>
        <item m="1" x="2334"/>
        <item m="1" x="5678"/>
        <item m="1" x="886"/>
        <item m="1" x="830"/>
        <item m="1" x="7472"/>
        <item m="1" x="6686"/>
        <item m="1" x="7456"/>
        <item m="1" x="760"/>
        <item m="1" x="1372"/>
        <item m="1" x="1635"/>
        <item m="1" x="1027"/>
        <item m="1" x="6041"/>
        <item m="1" x="2218"/>
        <item m="1" x="2301"/>
        <item m="1" x="3147"/>
        <item m="1" x="3840"/>
        <item m="1" x="1910"/>
        <item m="1" x="5043"/>
        <item m="1" x="1013"/>
        <item m="1" x="6186"/>
        <item m="1" x="6823"/>
        <item m="1" x="2503"/>
        <item m="1" x="2201"/>
        <item m="1" x="5360"/>
        <item m="1" x="3985"/>
        <item m="1" x="634"/>
        <item m="1" x="3518"/>
        <item m="1" x="6441"/>
        <item m="1" x="2830"/>
        <item m="1" x="1343"/>
        <item m="1" x="423"/>
        <item m="1" x="4997"/>
        <item m="1" x="4932"/>
        <item m="1" x="7718"/>
        <item m="1" x="3807"/>
        <item m="1" x="6647"/>
        <item m="1" x="4527"/>
        <item m="1" x="1439"/>
        <item m="1" x="2832"/>
        <item m="1" x="2490"/>
        <item m="1" x="7184"/>
        <item m="1" x="2586"/>
        <item m="1" x="3539"/>
        <item m="1" x="1670"/>
        <item m="1" x="2853"/>
        <item m="1" x="2193"/>
        <item m="1" x="1267"/>
        <item m="1" x="3621"/>
        <item m="1" x="7100"/>
        <item m="1" x="4543"/>
        <item m="1" x="3654"/>
        <item m="1" x="676"/>
        <item m="1" x="4289"/>
        <item m="1" x="6589"/>
        <item m="1" x="2515"/>
        <item m="1" x="7240"/>
        <item m="1" x="774"/>
        <item m="1" x="3629"/>
        <item m="1" x="64"/>
        <item m="1" x="1209"/>
        <item m="1" x="3783"/>
        <item m="1" x="5378"/>
        <item m="1" x="3267"/>
        <item m="1" x="5062"/>
        <item m="1" x="5136"/>
        <item m="1" x="6715"/>
        <item m="1" x="560"/>
        <item m="1" x="7863"/>
        <item m="1" x="6645"/>
        <item m="1" x="1851"/>
        <item m="1" x="5369"/>
        <item m="1" x="6921"/>
        <item m="1" x="6697"/>
        <item m="1" x="328"/>
        <item m="1" x="2577"/>
        <item m="1" x="1033"/>
        <item m="1" x="146"/>
        <item m="1" x="7413"/>
        <item m="1" x="6373"/>
        <item m="1" x="4923"/>
        <item m="1" x="1133"/>
        <item m="1" x="1868"/>
        <item m="1" x="2993"/>
        <item m="1" x="6222"/>
        <item m="1" x="4361"/>
        <item m="1" x="3468"/>
        <item m="1" x="1293"/>
        <item m="1" x="7419"/>
        <item m="1" x="4873"/>
        <item m="1" x="2372"/>
        <item m="1" x="7146"/>
        <item m="1" x="2510"/>
        <item m="1" x="2348"/>
        <item m="1" x="3394"/>
        <item m="1" x="1846"/>
        <item m="1" x="491"/>
        <item m="1" x="2936"/>
        <item m="1" x="3752"/>
        <item m="1" x="6414"/>
        <item m="1" x="5426"/>
        <item m="1" x="7020"/>
        <item m="1" x="1195"/>
        <item m="1" x="6055"/>
        <item m="1" x="7753"/>
        <item m="1" x="3448"/>
        <item m="1" x="3241"/>
        <item m="1" x="2528"/>
        <item m="1" x="771"/>
        <item m="1" x="1092"/>
        <item m="1" x="4352"/>
        <item m="1" x="1897"/>
        <item m="1" x="5008"/>
        <item m="1" x="88"/>
        <item m="1" x="7294"/>
        <item m="1" x="1629"/>
        <item m="1" x="3104"/>
        <item m="1" x="6893"/>
        <item m="1" x="2637"/>
        <item m="1" x="4317"/>
        <item m="1" x="6095"/>
        <item m="1" x="2012"/>
        <item m="1" x="6620"/>
        <item m="1" x="6679"/>
        <item m="1" x="4446"/>
        <item m="1" x="6324"/>
        <item m="1" x="1864"/>
        <item m="1" x="7625"/>
        <item m="1" x="1779"/>
        <item m="1" x="3607"/>
        <item m="1" x="4785"/>
        <item m="1" x="4889"/>
        <item m="1" x="2082"/>
        <item m="1" x="7420"/>
        <item m="1" x="5494"/>
        <item m="1" x="202"/>
        <item m="1" x="2221"/>
        <item m="1" x="51"/>
        <item m="1" x="5687"/>
        <item m="1" x="1119"/>
        <item m="1" x="7820"/>
        <item m="1" x="365"/>
        <item m="1" x="105"/>
        <item m="1" x="4866"/>
        <item m="1" x="5452"/>
        <item m="1" x="2470"/>
        <item m="1" x="5263"/>
        <item m="1" x="3019"/>
        <item m="1" x="2277"/>
        <item m="1" x="1610"/>
        <item m="1" x="4861"/>
        <item m="1" x="3853"/>
        <item m="1" x="750"/>
        <item m="1" x="4903"/>
        <item m="1" x="4654"/>
        <item m="1" x="1118"/>
        <item m="1" x="7441"/>
        <item m="1" x="979"/>
        <item m="1" x="967"/>
        <item m="1" x="4741"/>
        <item m="1" x="6559"/>
        <item m="1" x="3532"/>
        <item m="1" x="409"/>
        <item m="1" x="2035"/>
        <item m="1" x="5082"/>
        <item m="1" x="4273"/>
        <item m="1" x="3881"/>
        <item m="1" x="5211"/>
        <item m="1" x="5778"/>
        <item m="1" x="4947"/>
        <item m="1" x="5661"/>
        <item m="1" x="1631"/>
        <item m="1" x="6514"/>
        <item m="1" x="946"/>
        <item m="1" x="5405"/>
        <item m="1" x="5351"/>
        <item m="1" x="3485"/>
        <item m="1" x="6772"/>
        <item m="1" x="871"/>
        <item m="1" x="7851"/>
        <item m="1" x="1165"/>
        <item m="1" x="1731"/>
        <item m="1" x="1491"/>
        <item m="1" x="2854"/>
        <item m="1" x="2584"/>
        <item m="1" x="7719"/>
        <item m="1" x="438"/>
        <item m="1" x="7314"/>
        <item m="1" x="800"/>
        <item m="1" x="6759"/>
        <item m="1" x="2257"/>
        <item m="1" x="85"/>
        <item m="1" x="6370"/>
        <item m="1" x="766"/>
        <item m="1" x="7398"/>
        <item m="1" x="1137"/>
        <item m="1" x="933"/>
        <item m="1" x="4622"/>
        <item m="1" x="755"/>
        <item m="1" x="6586"/>
        <item m="1" x="1221"/>
        <item m="1" x="6976"/>
        <item m="1" x="7613"/>
        <item m="1" x="4738"/>
        <item m="1" x="2796"/>
        <item m="1" x="4065"/>
        <item m="1" x="6379"/>
        <item m="1" x="5322"/>
        <item m="1" x="510"/>
        <item m="1" x="6105"/>
        <item m="1" x="2222"/>
        <item m="1" x="1931"/>
        <item m="1" x="5981"/>
        <item m="1" x="7443"/>
        <item m="1" x="7330"/>
        <item m="1" x="4917"/>
        <item m="1" x="6003"/>
        <item m="1" x="4935"/>
        <item m="1" x="7493"/>
        <item m="1" x="90"/>
        <item m="1" x="732"/>
        <item m="1" x="2809"/>
        <item m="1" x="6992"/>
        <item m="1" x="296"/>
        <item m="1" x="2483"/>
        <item m="1" x="2336"/>
        <item m="1" x="1194"/>
        <item m="1" x="7692"/>
        <item m="1" x="4964"/>
        <item m="1" x="4076"/>
        <item m="1" x="4937"/>
        <item m="1" x="918"/>
        <item m="1" x="7059"/>
        <item m="1" x="1280"/>
        <item m="1" x="6512"/>
        <item m="1" x="906"/>
        <item m="1" x="3829"/>
        <item m="1" x="6779"/>
        <item m="1" x="4676"/>
        <item m="1" x="3918"/>
        <item m="1" x="5622"/>
        <item m="1" x="292"/>
        <item m="1" x="5840"/>
        <item m="1" x="6302"/>
        <item m="1" x="937"/>
        <item m="1" x="2541"/>
        <item m="1" x="4197"/>
        <item m="1" x="6920"/>
        <item m="1" x="4836"/>
        <item m="1" x="5650"/>
        <item m="1" x="2400"/>
        <item m="1" x="6053"/>
        <item m="1" x="2513"/>
        <item m="1" x="7431"/>
        <item m="1" x="2638"/>
        <item m="1" x="7015"/>
        <item m="1" x="700"/>
        <item m="1" x="155"/>
        <item m="1" x="7823"/>
        <item m="1" x="4599"/>
        <item m="1" x="5759"/>
        <item m="1" x="4809"/>
        <item m="1" x="509"/>
        <item m="1" x="127"/>
        <item m="1" x="7792"/>
        <item m="1" x="1150"/>
        <item m="1" x="2210"/>
        <item m="1" x="2236"/>
        <item m="1" x="7064"/>
        <item m="1" x="6232"/>
        <item m="1" x="2434"/>
        <item m="1" x="6480"/>
        <item m="1" x="6670"/>
        <item m="1" x="4263"/>
        <item m="1" x="1445"/>
        <item m="1" x="2329"/>
        <item m="1" x="6773"/>
        <item m="1" x="2135"/>
        <item m="1" x="7952"/>
        <item m="1" x="2782"/>
        <item m="1" x="2285"/>
        <item m="1" x="1725"/>
        <item m="1" x="4977"/>
        <item m="1" x="2792"/>
        <item m="1" x="3897"/>
        <item m="1" x="5017"/>
        <item m="1" x="5987"/>
        <item m="1" x="1265"/>
        <item m="1" x="652"/>
        <item m="1" x="4497"/>
        <item m="1" x="3567"/>
        <item m="1" x="6881"/>
        <item m="1" x="302"/>
        <item m="1" x="4943"/>
        <item m="1" x="5921"/>
        <item m="1" x="2278"/>
        <item m="1" x="2777"/>
        <item m="1" x="2123"/>
        <item m="1" x="570"/>
        <item m="1" x="6999"/>
        <item m="1" x="1440"/>
        <item m="1" x="2816"/>
        <item m="1" x="5152"/>
        <item m="1" x="3482"/>
        <item m="1" x="922"/>
        <item m="1" x="4829"/>
        <item m="1" x="736"/>
        <item m="1" x="5874"/>
        <item m="1" x="1632"/>
        <item m="1" x="793"/>
        <item m="1" x="4904"/>
        <item m="1" x="268"/>
        <item m="1" x="2633"/>
        <item m="1" x="6898"/>
        <item m="1" x="2678"/>
        <item m="1" x="1645"/>
        <item m="1" x="7223"/>
        <item m="1" x="7092"/>
        <item m="1" x="7772"/>
        <item m="1" x="7049"/>
        <item m="1" x="3912"/>
        <item m="1" x="1042"/>
        <item m="1" x="220"/>
        <item m="1" x="258"/>
        <item m="1" x="5783"/>
        <item m="1" x="1162"/>
        <item m="1" x="47"/>
        <item m="1" x="4368"/>
        <item m="1" x="193"/>
        <item m="1" x="413"/>
        <item m="1" x="6800"/>
        <item m="1" x="7286"/>
        <item m="1" x="6700"/>
        <item m="1" x="1593"/>
        <item m="1" x="7594"/>
        <item m="1" x="3381"/>
        <item m="1" x="2360"/>
        <item m="1" x="4962"/>
        <item m="1" x="7249"/>
        <item m="1" x="7197"/>
        <item m="1" x="3008"/>
        <item m="1" x="2451"/>
        <item m="1" x="2079"/>
        <item m="1" x="5938"/>
        <item m="1" x="4332"/>
        <item m="1" x="369"/>
        <item m="1" x="2363"/>
        <item m="1" x="2954"/>
        <item m="1" x="7041"/>
        <item m="1" x="7245"/>
        <item m="1" x="7762"/>
        <item m="1" x="5318"/>
        <item m="1" x="7416"/>
        <item m="1" x="2114"/>
        <item m="1" x="2289"/>
        <item m="1" x="7665"/>
        <item m="1" x="7234"/>
        <item m="1" x="7411"/>
        <item m="1" x="7943"/>
        <item m="1" x="6015"/>
        <item m="1" x="7488"/>
        <item m="1" x="317"/>
        <item m="1" x="6850"/>
        <item m="1" x="1275"/>
        <item m="1" x="2182"/>
        <item x="15"/>
        <item m="1" x="5076"/>
        <item m="1" x="6884"/>
        <item m="1" x="4756"/>
        <item m="1" x="731"/>
        <item m="1" x="2244"/>
        <item m="1" x="7235"/>
        <item m="1" x="5299"/>
        <item m="1" x="7898"/>
        <item m="1" x="4481"/>
        <item m="1" x="1132"/>
        <item m="1" x="5733"/>
        <item m="1" x="43"/>
        <item m="1" x="866"/>
        <item m="1" x="1466"/>
        <item m="1" x="1079"/>
        <item m="1" x="5315"/>
        <item m="1" x="6059"/>
        <item m="1" x="7390"/>
        <item m="1" x="7106"/>
        <item m="1" x="6457"/>
        <item m="1" x="1826"/>
        <item m="1" x="594"/>
        <item m="1" x="2206"/>
        <item m="1" x="3804"/>
        <item m="1" x="1863"/>
        <item m="1" x="1840"/>
        <item m="1" x="5648"/>
        <item m="1" x="1818"/>
        <item m="1" x="182"/>
        <item m="1" x="4203"/>
        <item m="1" x="3827"/>
        <item m="1" x="1069"/>
        <item m="1" x="6669"/>
        <item m="1" x="5073"/>
        <item m="1" x="6313"/>
        <item m="1" x="7089"/>
        <item m="1" x="3950"/>
        <item m="1" x="2231"/>
        <item m="1" x="758"/>
        <item m="1" x="5978"/>
        <item m="1" x="7884"/>
        <item m="1" x="6471"/>
        <item m="1" x="6054"/>
        <item m="1" x="569"/>
        <item m="1" x="6024"/>
        <item m="1" x="1865"/>
        <item m="1" x="375"/>
        <item m="1" x="4335"/>
        <item m="1" x="1675"/>
        <item m="1" x="4644"/>
        <item m="1" x="7835"/>
        <item m="1" x="6110"/>
        <item m="1" x="6510"/>
        <item m="1" x="2921"/>
        <item m="1" x="2355"/>
        <item m="1" x="7043"/>
        <item m="1" x="1575"/>
        <item m="1" x="1113"/>
        <item m="1" x="2148"/>
        <item m="1" x="4715"/>
        <item m="1" x="3737"/>
        <item m="1" x="670"/>
        <item m="1" x="5742"/>
        <item m="1" x="2751"/>
        <item m="1" x="1189"/>
        <item m="1" x="7224"/>
        <item m="1" x="521"/>
        <item m="1" x="814"/>
        <item m="1" x="6499"/>
        <item m="1" x="4837"/>
        <item m="1" x="7558"/>
        <item m="1" x="579"/>
        <item m="1" x="246"/>
        <item m="1" x="3653"/>
        <item m="1" x="5974"/>
        <item m="1" x="7397"/>
        <item m="1" x="3432"/>
        <item m="1" x="5045"/>
        <item m="1" x="7062"/>
        <item m="1" x="5121"/>
        <item m="1" x="604"/>
        <item m="1" x="2374"/>
        <item m="1" x="3358"/>
        <item m="1" x="2888"/>
        <item m="1" x="4797"/>
        <item m="1" x="452"/>
        <item m="1" x="83"/>
        <item m="1" x="1196"/>
        <item m="1" x="2775"/>
        <item m="1" x="990"/>
        <item m="1" x="7868"/>
        <item m="1" x="5932"/>
        <item m="1" x="2216"/>
        <item m="1" x="101"/>
        <item m="1" x="6967"/>
        <item m="1" x="644"/>
        <item m="1" x="3749"/>
        <item m="1" x="4305"/>
        <item m="1" x="7312"/>
        <item m="1" x="1188"/>
        <item m="1" x="1452"/>
        <item m="1" x="2387"/>
        <item m="1" x="2491"/>
        <item m="1" x="5629"/>
        <item m="1" x="7931"/>
        <item m="1" x="5712"/>
        <item m="1" x="3986"/>
        <item m="1" x="7887"/>
        <item m="1" x="403"/>
        <item m="1" x="7032"/>
        <item m="1" x="5485"/>
        <item m="1" x="3586"/>
        <item m="1" x="1316"/>
        <item m="1" x="6939"/>
        <item m="1" x="2475"/>
        <item m="1" x="6292"/>
        <item m="1" x="4670"/>
        <item m="1" x="5505"/>
        <item m="1" x="7261"/>
        <item m="1" x="1815"/>
        <item m="1" x="1858"/>
        <item m="1" x="4784"/>
        <item m="1" x="7905"/>
        <item m="1" x="6878"/>
        <item m="1" x="1860"/>
        <item m="1" x="4021"/>
        <item m="1" x="7844"/>
        <item m="1" x="6341"/>
        <item m="1" x="6639"/>
        <item m="1" x="1666"/>
        <item m="1" x="1591"/>
        <item m="1" x="494"/>
        <item m="1" x="2613"/>
        <item m="1" x="2493"/>
        <item m="1" x="6819"/>
        <item m="1" x="3138"/>
        <item m="1" x="2757"/>
        <item m="1" x="7364"/>
        <item m="1" x="3805"/>
        <item m="1" x="5894"/>
        <item m="1" x="6653"/>
        <item m="1" x="7553"/>
        <item m="1" x="7308"/>
        <item m="1" x="7769"/>
        <item m="1" x="6428"/>
        <item m="1" x="6676"/>
        <item m="1" x="3288"/>
        <item m="1" x="7843"/>
        <item m="1" x="451"/>
        <item m="1" x="7359"/>
        <item m="1" x="1408"/>
        <item m="1" x="984"/>
        <item m="1" x="5723"/>
        <item m="1" x="4841"/>
        <item m="1" x="6846"/>
        <item m="1" x="2456"/>
        <item m="1" x="917"/>
        <item m="1" x="6060"/>
        <item m="1" x="3884"/>
        <item m="1" x="5856"/>
        <item m="1" x="7126"/>
        <item m="1" x="5283"/>
        <item m="1" x="2409"/>
        <item m="1" x="3746"/>
        <item m="1" x="7238"/>
        <item m="1" x="6886"/>
        <item m="1" x="5990"/>
        <item m="1" x="4237"/>
        <item m="1" x="5996"/>
        <item m="1" x="2160"/>
        <item m="1" x="3837"/>
        <item m="1" x="2180"/>
        <item m="1" x="392"/>
        <item m="1" x="1630"/>
        <item m="1" x="3030"/>
        <item m="1" x="4692"/>
        <item m="1" x="7850"/>
        <item m="1" x="2616"/>
        <item m="1" x="1540"/>
        <item m="1" x="153"/>
        <item m="1" x="4436"/>
        <item m="1" x="4153"/>
        <item m="1" x="1962"/>
        <item x="1"/>
        <item m="1" x="5618"/>
        <item m="1" x="1784"/>
        <item m="1" x="3888"/>
        <item m="1" x="7389"/>
        <item m="1" x="2373"/>
        <item m="1" x="3004"/>
        <item m="1" x="4002"/>
        <item m="1" x="6271"/>
        <item m="1" x="5845"/>
        <item m="1" x="1957"/>
        <item m="1" x="4173"/>
        <item m="1" x="7251"/>
        <item m="1" x="7740"/>
        <item m="1" x="786"/>
        <item m="1" x="4085"/>
        <item m="1" x="1177"/>
        <item m="1" x="1326"/>
        <item m="1" x="125"/>
        <item m="1" x="2755"/>
        <item m="1" x="4198"/>
        <item m="1" x="783"/>
        <item m="1" x="665"/>
        <item m="1" x="3799"/>
        <item m="1" x="1706"/>
        <item m="1" x="1429"/>
        <item m="1" x="6762"/>
        <item m="1" x="6597"/>
        <item m="1" x="4308"/>
        <item m="1" x="7030"/>
        <item m="1" x="2417"/>
        <item m="1" x="3515"/>
        <item m="1" x="1463"/>
        <item m="1" x="2006"/>
        <item m="1" x="3076"/>
        <item m="1" x="4185"/>
        <item m="1" x="7806"/>
        <item m="1" x="2822"/>
        <item m="1" x="2736"/>
        <item x="34"/>
        <item m="1" x="2168"/>
        <item m="1" x="1232"/>
        <item m="1" x="2790"/>
        <item m="1" x="5591"/>
        <item m="1" x="1939"/>
        <item m="1" x="6861"/>
        <item m="1" x="6216"/>
        <item m="1" x="3946"/>
        <item m="1" x="4328"/>
        <item m="1" x="7770"/>
        <item m="1" x="1355"/>
        <item m="1" x="646"/>
        <item m="1" x="6771"/>
        <item m="1" x="3291"/>
        <item m="1" x="6396"/>
        <item m="1" x="6634"/>
        <item m="1" x="6777"/>
        <item m="1" x="4271"/>
        <item m="1" x="2086"/>
        <item m="1" x="3790"/>
        <item m="1" x="2213"/>
        <item m="1" x="2185"/>
        <item m="1" x="5460"/>
        <item m="1" x="3759"/>
        <item m="1" x="3280"/>
        <item m="1" x="6914"/>
        <item m="1" x="6240"/>
        <item m="1" x="4443"/>
        <item m="1" x="7353"/>
        <item m="1" x="1747"/>
        <item m="1" x="1270"/>
        <item m="1" x="7554"/>
        <item m="1" x="5191"/>
        <item m="1" x="1223"/>
        <item m="1" x="7781"/>
        <item m="1" x="621"/>
        <item m="1" x="3134"/>
        <item m="1" x="714"/>
        <item m="1" x="4211"/>
        <item m="1" x="7881"/>
        <item m="1" x="7592"/>
        <item m="1" x="5349"/>
        <item m="1" x="3887"/>
        <item m="1" x="7597"/>
        <item m="1" x="5030"/>
        <item m="1" x="3967"/>
        <item m="1" x="374"/>
        <item m="1" x="2717"/>
        <item x="21"/>
        <item m="1" x="3591"/>
        <item m="1" x="1252"/>
        <item m="1" x="1832"/>
        <item m="1" x="782"/>
        <item m="1" x="383"/>
        <item m="1" x="3402"/>
        <item m="1" x="1063"/>
        <item m="1" x="116"/>
        <item m="1" x="4792"/>
        <item m="1" x="2953"/>
        <item m="1" x="3661"/>
        <item m="1" x="2583"/>
        <item m="1" x="2981"/>
        <item m="1" x="5109"/>
        <item m="1" x="2377"/>
        <item m="1" x="3428"/>
        <item m="1" x="3871"/>
        <item m="1" x="4823"/>
        <item m="1" x="3826"/>
        <item m="1" x="449"/>
        <item m="1" x="2870"/>
        <item m="1" x="4849"/>
        <item m="1" x="1109"/>
        <item m="1" x="3229"/>
        <item m="1" x="4803"/>
        <item m="1" x="5275"/>
        <item m="1" x="5517"/>
        <item m="1" x="4391"/>
        <item m="1" x="5940"/>
        <item m="1" x="5020"/>
        <item m="1" x="4359"/>
        <item m="1" x="4345"/>
        <item m="1" x="2254"/>
        <item m="1" x="4114"/>
        <item m="1" x="4103"/>
        <item m="1" x="2099"/>
        <item m="1" x="5005"/>
        <item m="1" x="7483"/>
        <item m="1" x="1391"/>
        <item m="1" x="3325"/>
        <item m="1" x="605"/>
        <item m="1" x="3086"/>
        <item m="1" x="1710"/>
        <item m="1" x="6637"/>
        <item m="1" x="1009"/>
        <item m="1" x="5194"/>
        <item m="1" x="855"/>
        <item m="1" x="4439"/>
        <item m="1" x="6172"/>
        <item m="1" x="2448"/>
        <item m="1" x="1883"/>
        <item m="1" x="6749"/>
        <item m="1" x="7775"/>
        <item m="1" x="3841"/>
        <item m="1" x="5961"/>
        <item m="1" x="2306"/>
        <item m="1" x="1955"/>
        <item m="1" x="7396"/>
        <item m="1" x="4479"/>
        <item m="1" x="6553"/>
        <item m="1" x="7288"/>
        <item m="1" x="218"/>
        <item m="1" x="5028"/>
        <item m="1" x="1170"/>
        <item m="1" x="851"/>
        <item m="1" x="7188"/>
        <item m="1" x="2026"/>
        <item m="1" x="3278"/>
        <item m="1" x="7271"/>
        <item m="1" x="7470"/>
        <item m="1" x="7741"/>
        <item m="1" x="7173"/>
        <item m="1" x="4747"/>
        <item m="1" x="6662"/>
        <item m="1" x="696"/>
        <item m="1" x="4323"/>
        <item m="1" x="5599"/>
        <item m="1" x="5164"/>
        <item m="1" x="5478"/>
        <item m="1" x="1284"/>
        <item m="1" x="7664"/>
        <item m="1" x="7189"/>
        <item m="1" x="6305"/>
        <item m="1" x="5850"/>
        <item m="1" x="2721"/>
        <item m="1" x="5972"/>
        <item m="1" x="534"/>
        <item m="1" x="266"/>
        <item m="1" x="4319"/>
        <item m="1" x="219"/>
        <item m="1" x="7450"/>
        <item x="30"/>
        <item m="1" x="5172"/>
        <item m="1" x="353"/>
        <item m="1" x="4492"/>
        <item m="1" x="6255"/>
        <item m="1" x="3681"/>
        <item m="1" x="5571"/>
        <item m="1" x="4822"/>
        <item m="1" x="3951"/>
        <item m="1" x="7156"/>
        <item m="1" x="2064"/>
        <item m="1" x="3398"/>
        <item m="1" x="4367"/>
        <item m="1" x="7604"/>
        <item m="1" x="7297"/>
        <item m="1" x="3642"/>
        <item m="1" x="253"/>
        <item m="1" x="2558"/>
        <item m="1" x="1817"/>
        <item m="1" x="6492"/>
        <item m="1" x="3039"/>
        <item m="1" x="1949"/>
        <item m="1" x="7217"/>
        <item m="1" x="5607"/>
        <item m="1" x="6344"/>
        <item m="1" x="2567"/>
        <item m="1" x="345"/>
        <item m="1" x="7053"/>
        <item m="1" x="3129"/>
        <item m="1" x="1229"/>
        <item m="1" x="7761"/>
        <item m="1" x="3788"/>
        <item m="1" x="1474"/>
        <item m="1" x="4559"/>
        <item m="1" x="3692"/>
        <item m="1" x="2298"/>
        <item m="1" x="1676"/>
        <item m="1" x="6438"/>
        <item m="1" x="3389"/>
        <item m="1" x="2342"/>
        <item m="1" x="6209"/>
        <item m="1" x="5450"/>
        <item m="1" x="5812"/>
        <item m="1" x="3334"/>
        <item m="1" x="7074"/>
        <item m="1" x="1729"/>
        <item m="1" x="2871"/>
        <item m="1" x="7962"/>
        <item m="1" x="4069"/>
        <item m="1" x="5696"/>
        <item m="1" x="1633"/>
        <item m="1" x="1546"/>
        <item m="1" x="5605"/>
        <item m="1" x="6806"/>
        <item m="1" x="4184"/>
        <item m="1" x="2573"/>
        <item m="1" x="2194"/>
        <item m="1" x="5994"/>
        <item m="1" x="1247"/>
        <item m="1" x="2134"/>
        <item m="1" x="2813"/>
        <item m="1" x="6928"/>
        <item m="1" x="5881"/>
        <item m="1" x="1903"/>
        <item m="1" x="1443"/>
        <item m="1" x="794"/>
        <item m="1" x="4588"/>
        <item m="1" x="7326"/>
        <item m="1" x="3769"/>
        <item m="1" x="2023"/>
        <item m="1" x="1203"/>
        <item m="1" x="2076"/>
        <item m="1" x="5741"/>
        <item m="1" x="6290"/>
        <item m="1" x="4199"/>
        <item m="1" x="599"/>
        <item m="1" x="7749"/>
        <item m="1" x="3713"/>
        <item m="1" x="6869"/>
        <item m="1" x="4365"/>
        <item m="1" x="1976"/>
        <item m="1" x="725"/>
        <item m="1" x="5702"/>
        <item m="1" x="2197"/>
        <item m="1" x="4449"/>
        <item m="1" x="7026"/>
        <item m="1" x="1374"/>
        <item m="1" x="207"/>
        <item m="1" x="2825"/>
        <item m="1" x="7097"/>
        <item m="1" x="6744"/>
        <item m="1" x="2748"/>
        <item m="1" x="5386"/>
        <item m="1" x="7791"/>
        <item m="1" x="5330"/>
        <item m="1" x="3274"/>
        <item m="1" x="7425"/>
        <item m="1" x="6948"/>
        <item m="1" x="2424"/>
        <item m="1" x="5415"/>
        <item m="1" x="4310"/>
        <item m="1" x="7857"/>
        <item m="1" x="6533"/>
        <item m="1" x="4752"/>
        <item m="1" x="3913"/>
        <item m="1" x="1142"/>
        <item m="1" x="2304"/>
        <item m="1" x="7264"/>
        <item m="1" x="2800"/>
        <item m="1" x="1898"/>
        <item m="1" x="3264"/>
        <item m="1" x="1214"/>
        <item m="1" x="2472"/>
        <item m="1" x="4884"/>
        <item m="1" x="4469"/>
        <item m="1" x="6615"/>
        <item m="1" x="4813"/>
        <item m="1" x="6183"/>
        <item m="1" x="902"/>
        <item m="1" x="6936"/>
        <item m="1" x="6958"/>
        <item m="1" x="7387"/>
        <item m="1" x="5198"/>
        <item m="1" x="2353"/>
        <item m="1" x="2253"/>
        <item m="1" x="7575"/>
        <item m="1" x="6996"/>
        <item m="1" x="6448"/>
        <item m="1" x="4965"/>
        <item m="1" x="897"/>
        <item m="1" x="3556"/>
        <item m="1" x="7402"/>
        <item m="1" x="5339"/>
        <item m="1" x="4609"/>
        <item m="1" x="2829"/>
        <item m="1" x="6892"/>
        <item m="1" x="7619"/>
        <item m="1" x="349"/>
        <item m="1" x="4633"/>
        <item m="1" x="2989"/>
        <item m="1" x="7221"/>
        <item m="1" x="3010"/>
        <item m="1" x="7414"/>
        <item m="1" x="4158"/>
        <item m="1" x="4339"/>
        <item m="1" x="7432"/>
        <item m="1" x="4441"/>
        <item m="1" x="2562"/>
        <item m="1" x="7362"/>
        <item m="1" x="3506"/>
        <item m="1" x="7614"/>
        <item m="1" x="306"/>
        <item m="1" x="3473"/>
        <item m="1" x="5218"/>
        <item m="1" x="282"/>
        <item m="1" x="3437"/>
        <item m="1" x="2415"/>
        <item m="1" x="1844"/>
        <item m="1" x="7480"/>
        <item m="1" x="4174"/>
        <item m="1" x="2189"/>
        <item m="1" x="1842"/>
        <item m="1" x="536"/>
        <item m="1" x="4594"/>
        <item m="1" x="1634"/>
        <item m="1" x="7117"/>
        <item m="1" x="2261"/>
        <item m="1" x="5586"/>
        <item m="1" x="7498"/>
        <item m="1" x="3403"/>
        <item m="1" x="1693"/>
        <item m="1" x="5949"/>
        <item m="1" x="3688"/>
        <item m="1" x="1694"/>
        <item m="1" x="6371"/>
        <item m="1" x="1136"/>
        <item m="1" x="7479"/>
        <item m="1" x="3289"/>
        <item m="1" x="7475"/>
        <item m="1" x="3108"/>
        <item m="1" x="7141"/>
        <item m="1" x="4287"/>
        <item m="1" x="4471"/>
        <item m="1" x="4480"/>
        <item m="1" x="1643"/>
        <item m="1" x="7829"/>
        <item m="1" x="6714"/>
        <item m="1" x="1097"/>
        <item m="1" x="2388"/>
        <item m="1" x="5500"/>
        <item m="1" x="5421"/>
        <item m="1" x="3353"/>
        <item m="1" x="2542"/>
        <item m="1" x="4729"/>
        <item m="1" x="3279"/>
        <item m="1" x="2327"/>
        <item m="1" x="7311"/>
        <item m="1" x="6193"/>
        <item m="1" x="5430"/>
        <item m="1" x="93"/>
        <item m="1" x="3342"/>
        <item m="1" x="6985"/>
        <item m="1" x="1353"/>
        <item m="1" x="364"/>
        <item m="1" x="5934"/>
        <item m="1" x="7496"/>
        <item m="1" x="6997"/>
        <item m="1" x="3816"/>
        <item m="1" x="884"/>
        <item m="1" x="2793"/>
        <item m="1" x="4236"/>
        <item m="1" x="7704"/>
        <item m="1" x="3488"/>
        <item m="1" x="5424"/>
        <item m="1" x="640"/>
        <item x="10"/>
        <item m="1" x="1596"/>
        <item m="1" x="7997"/>
        <item m="1" x="148"/>
        <item m="1" x="2477"/>
        <item m="1" x="5975"/>
        <item m="1" x="1975"/>
        <item m="1" x="5520"/>
        <item m="1" x="1336"/>
        <item m="1" x="3563"/>
        <item m="1" x="4207"/>
        <item m="1" x="1638"/>
        <item m="1" x="1036"/>
        <item m="1" x="5395"/>
        <item m="1" x="6210"/>
        <item m="1" x="3315"/>
        <item m="1" x="6519"/>
        <item m="1" x="4983"/>
        <item m="1" x="2195"/>
        <item m="1" x="7352"/>
        <item m="1" x="3217"/>
        <item x="23"/>
        <item m="1" x="3179"/>
        <item m="1" x="3698"/>
        <item m="1" x="4620"/>
        <item m="1" x="7409"/>
        <item m="1" x="6133"/>
        <item m="1" x="7147"/>
        <item m="1" x="2078"/>
        <item m="1" x="5847"/>
        <item m="1" x="5444"/>
        <item m="1" x="2986"/>
        <item m="1" x="2959"/>
        <item m="1" x="5489"/>
        <item m="1" x="7109"/>
        <item m="1" x="2040"/>
        <item m="1" x="3767"/>
        <item m="1" x="2589"/>
        <item m="1" x="7050"/>
        <item m="1" x="4140"/>
        <item m="1" x="2268"/>
        <item m="1" x="2996"/>
        <item m="1" x="6312"/>
        <item m="1" x="2380"/>
        <item m="1" x="1923"/>
        <item m="1" x="4550"/>
        <item m="1" x="1434"/>
        <item m="1" x="6900"/>
        <item m="1" x="3178"/>
        <item m="1" x="606"/>
        <item m="1" x="1683"/>
        <item m="1" x="2291"/>
        <item m="1" x="963"/>
        <item m="1" x="7127"/>
        <item m="1" x="6618"/>
        <item m="1" x="4601"/>
        <item m="1" x="1369"/>
        <item m="1" x="7542"/>
        <item m="1" x="3109"/>
        <item m="1" x="3057"/>
        <item m="1" x="7545"/>
        <item m="1" x="7060"/>
        <item m="1" x="7038"/>
        <item m="1" x="4418"/>
        <item m="1" x="3149"/>
        <item m="1" x="3040"/>
        <item m="1" x="3316"/>
        <item m="1" x="4743"/>
        <item m="1" x="4619"/>
        <item m="1" x="4632"/>
        <item m="1" x="7986"/>
        <item m="1" x="5333"/>
        <item m="1" x="5181"/>
        <item m="1" x="4867"/>
        <item m="1" x="1065"/>
        <item m="1" x="7279"/>
        <item m="1" x="708"/>
        <item m="1" x="4327"/>
        <item m="1" x="4907"/>
        <item m="1" x="481"/>
        <item m="1" x="4001"/>
        <item m="1" x="7459"/>
        <item m="1" x="4699"/>
        <item m="1" x="6795"/>
        <item m="1" x="5085"/>
        <item m="1" x="1106"/>
        <item m="1" x="3764"/>
        <item m="1" x="995"/>
        <item m="1" x="5548"/>
        <item m="1" x="2512"/>
        <item m="1" x="7140"/>
        <item m="1" x="3233"/>
        <item m="1" x="3566"/>
        <item m="1" x="1060"/>
        <item m="1" x="7083"/>
        <item m="1" x="6333"/>
        <item m="1" x="6436"/>
        <item m="1" x="3886"/>
        <item m="1" x="5055"/>
        <item m="1" x="2284"/>
        <item m="1" x="5272"/>
        <item m="1" x="1579"/>
        <item m="1" x="3187"/>
        <item m="1" x="2585"/>
        <item m="1" x="3926"/>
        <item m="1" x="6402"/>
        <item m="1" x="3658"/>
        <item m="1" x="2394"/>
        <item m="1" x="2673"/>
        <item m="1" x="5914"/>
        <item m="1" x="4778"/>
        <item m="1" x="6132"/>
        <item m="1" x="1659"/>
        <item m="1" x="6085"/>
        <item m="1" x="5822"/>
        <item m="1" x="4988"/>
        <item m="1" x="7700"/>
        <item m="1" x="5739"/>
        <item m="1" x="5882"/>
        <item m="1" x="1091"/>
        <item m="1" x="4280"/>
        <item m="1" x="2850"/>
        <item m="1" x="2975"/>
        <item m="1" x="2600"/>
        <item m="1" x="5564"/>
        <item m="1" x="2219"/>
        <item m="1" x="1816"/>
        <item m="1" x="42"/>
        <item m="1" x="2061"/>
        <item m="1" x="7179"/>
        <item m="1" x="7284"/>
        <item m="1" x="4687"/>
        <item m="1" x="7830"/>
        <item m="1" x="1257"/>
        <item m="1" x="289"/>
        <item m="1" x="6006"/>
        <item m="1" x="2942"/>
        <item m="1" x="4616"/>
        <item m="1" x="7917"/>
        <item m="1" x="4194"/>
        <item m="1" x="4420"/>
        <item m="1" x="7130"/>
        <item m="1" x="6100"/>
        <item m="1" x="6954"/>
        <item m="1" x="6280"/>
        <item m="1" x="7972"/>
        <item m="1" x="1072"/>
        <item m="1" x="3651"/>
        <item m="1" x="2004"/>
        <item m="1" x="476"/>
        <item m="1" x="3894"/>
        <item m="1" x="6326"/>
        <item m="1" x="6162"/>
        <item m="1" x="6977"/>
        <item m="1" x="1202"/>
        <item m="1" x="6837"/>
        <item m="1" x="2223"/>
        <item m="1" x="6456"/>
        <item m="1" x="3671"/>
        <item m="1" x="1637"/>
        <item m="1" x="1684"/>
        <item m="1" x="2860"/>
        <item m="1" x="7048"/>
        <item m="1" x="2872"/>
        <item m="1" x="3245"/>
        <item m="1" x="4155"/>
        <item m="1" x="1668"/>
        <item m="1" x="7800"/>
        <item m="1" x="7879"/>
        <item m="1" x="663"/>
        <item m="1" x="2051"/>
        <item m="1" x="7300"/>
        <item m="1" x="2972"/>
        <item m="1" x="6273"/>
        <item m="1" x="3427"/>
        <item m="1" x="5236"/>
        <item m="1" x="2997"/>
        <item m="1" x="2960"/>
        <item m="1" x="48"/>
        <item m="1" x="4915"/>
        <item m="1" x="6094"/>
        <item m="1" x="713"/>
        <item m="1" x="520"/>
        <item m="1" x="1108"/>
        <item m="1" x="1671"/>
        <item m="1" x="6663"/>
        <item m="1" x="2912"/>
        <item m="1" x="3166"/>
        <item m="1" x="3012"/>
        <item m="1" x="2776"/>
        <item m="1" x="5965"/>
        <item m="1" x="3275"/>
        <item m="1" x="2184"/>
        <item m="1" x="7727"/>
        <item m="1" x="6021"/>
        <item m="1" x="4269"/>
        <item m="1" x="5472"/>
        <item m="1" x="4325"/>
        <item m="1" x="4636"/>
        <item m="1" x="6304"/>
        <item m="1" x="2113"/>
        <item m="1" x="2338"/>
        <item m="1" x="3357"/>
        <item m="1" x="1487"/>
        <item m="1" x="991"/>
        <item m="1" x="2718"/>
        <item m="1" x="2465"/>
        <item m="1" x="3305"/>
        <item m="1" x="2876"/>
        <item m="1" x="6156"/>
        <item m="1" x="4794"/>
        <item m="1" x="7915"/>
        <item m="1" x="837"/>
        <item m="1" x="5976"/>
        <item m="1" x="7689"/>
        <item m="1" x="5906"/>
        <item m="1" x="4454"/>
        <item m="1" x="5446"/>
        <item m="1" x="6685"/>
        <item m="1" x="114"/>
        <item m="1" x="2621"/>
        <item m="1" x="2715"/>
        <item m="1" x="3776"/>
        <item m="1" x="3834"/>
        <item m="1" x="1389"/>
        <item m="1" x="6245"/>
        <item m="1" x="3560"/>
        <item m="1" x="55"/>
        <item m="1" x="4437"/>
        <item m="1" x="3017"/>
        <item m="1" x="4913"/>
        <item m="1" x="2260"/>
        <item m="1" x="4314"/>
        <item m="1" x="232"/>
        <item m="1" x="1128"/>
        <item m="1" x="6177"/>
        <item m="1" x="2843"/>
        <item m="1" x="4995"/>
        <item m="1" x="493"/>
        <item m="1" x="4187"/>
        <item m="1" x="4948"/>
        <item m="1" x="7798"/>
        <item m="1" x="690"/>
        <item m="1" x="2833"/>
        <item m="1" x="3909"/>
        <item m="1" x="4388"/>
        <item m="1" x="6785"/>
        <item m="1" x="5977"/>
        <item m="1" x="5757"/>
        <item m="1" x="3243"/>
        <item m="1" x="2335"/>
        <item m="1" x="7363"/>
        <item m="1" x="4130"/>
        <item m="1" x="1302"/>
        <item m="1" x="7988"/>
        <item m="1" x="7370"/>
        <item m="1" x="7763"/>
        <item m="1" x="2654"/>
        <item m="1" x="6927"/>
        <item m="1" x="4508"/>
        <item m="1" x="1878"/>
        <item m="1" x="3597"/>
        <item m="1" x="3777"/>
        <item m="1" x="4637"/>
        <item m="1" x="5305"/>
        <item m="1" x="3472"/>
        <item m="1" x="798"/>
        <item m="1" x="3498"/>
        <item m="1" x="2297"/>
        <item m="1" x="4116"/>
        <item m="1" x="4567"/>
        <item m="1" x="6923"/>
        <item m="1" x="4952"/>
        <item m="1" x="1879"/>
        <item m="1" x="6264"/>
        <item m="1" x="4128"/>
        <item m="1" x="2352"/>
        <item m="1" x="443"/>
        <item m="1" x="6083"/>
        <item m="1" x="5711"/>
        <item m="1" x="3304"/>
        <item m="1" x="7669"/>
        <item m="1" x="806"/>
        <item m="1" x="4694"/>
        <item m="1" x="3314"/>
        <item m="1" x="4119"/>
        <item m="1" x="6537"/>
        <item m="1" x="6993"/>
        <item m="1" x="6757"/>
        <item m="1" x="1920"/>
        <item m="1" x="1780"/>
        <item m="1" x="2930"/>
        <item m="1" x="5113"/>
        <item m="1" x="2845"/>
        <item m="1" x="7899"/>
        <item m="1" x="431"/>
        <item m="1" x="444"/>
        <item m="1" x="1750"/>
        <item m="1" x="7403"/>
        <item m="1" x="1972"/>
        <item m="1" x="735"/>
        <item m="1" x="4472"/>
        <item m="1" x="541"/>
        <item m="1" x="7021"/>
        <item m="1" x="6572"/>
        <item m="1" x="7684"/>
        <item m="1" x="1095"/>
        <item m="1" x="6270"/>
        <item m="1" x="5852"/>
        <item m="1" x="2669"/>
        <item m="1" x="4769"/>
        <item m="1" x="6483"/>
        <item m="1" x="3656"/>
        <item m="1" x="6897"/>
        <item m="1" x="4381"/>
        <item m="1" x="332"/>
        <item m="1" x="5433"/>
        <item m="1" x="936"/>
        <item m="1" x="744"/>
        <item m="1" x="495"/>
        <item m="1" x="5547"/>
        <item m="1" x="6426"/>
        <item m="1" x="5539"/>
        <item m="1" x="3603"/>
        <item m="1" x="1667"/>
        <item m="1" x="7644"/>
        <item m="1" x="2499"/>
        <item m="1" x="2724"/>
        <item m="1" x="3340"/>
        <item m="1" x="1045"/>
        <item m="1" x="4003"/>
        <item m="1" x="833"/>
        <item m="1" x="2325"/>
        <item m="1" x="3255"/>
        <item m="1" x="5036"/>
        <item m="1" x="5389"/>
        <item m="1" x="237"/>
        <item m="1" x="6192"/>
        <item m="1" x="3254"/>
        <item m="1" x="2132"/>
        <item m="1" x="6330"/>
        <item m="1" x="7243"/>
        <item x="5"/>
        <item m="1" x="508"/>
        <item m="1" x="3505"/>
        <item m="1" x="312"/>
        <item m="1" x="3890"/>
        <item m="1" x="7123"/>
        <item m="1" x="325"/>
        <item m="1" x="7361"/>
        <item m="1" x="6298"/>
        <item m="1" x="6035"/>
        <item m="1" x="6885"/>
        <item m="1" x="2519"/>
        <item m="1" x="2664"/>
        <item m="1" x="3852"/>
        <item m="1" x="2864"/>
        <item m="1" x="2019"/>
        <item m="1" x="1672"/>
        <item m="1" x="745"/>
        <item m="1" x="7671"/>
        <item m="1" x="293"/>
        <item m="1" x="3089"/>
        <item m="1" x="2824"/>
        <item m="1" x="4060"/>
        <item m="1" x="4597"/>
        <item m="1" x="3070"/>
        <item m="1" x="5227"/>
        <item m="1" x="4404"/>
        <item m="1" x="5363"/>
        <item m="1" x="4239"/>
        <item m="1" x="7620"/>
        <item m="1" x="5223"/>
        <item m="1" x="3159"/>
        <item m="1" x="4554"/>
        <item m="1" x="1081"/>
        <item m="1" x="3911"/>
        <item m="1" x="7272"/>
        <item m="1" x="2525"/>
        <item m="1" x="4220"/>
        <item m="1" x="2011"/>
        <item m="1" x="7821"/>
        <item m="1" x="3577"/>
        <item m="1" x="1859"/>
        <item m="1" x="3635"/>
        <item m="1" x="6196"/>
        <item m="1" x="229"/>
        <item m="1" x="1396"/>
        <item m="1" x="544"/>
        <item m="1" x="2165"/>
        <item m="1" x="2848"/>
        <item m="1" x="122"/>
        <item m="1" x="259"/>
        <item m="1" x="4111"/>
        <item x="2"/>
        <item m="1" x="3319"/>
        <item m="1" x="6576"/>
        <item m="1" x="191"/>
        <item m="1" x="5689"/>
        <item m="1" x="862"/>
        <item m="1" x="5401"/>
        <item m="1" x="6431"/>
        <item m="1" x="7155"/>
        <item m="1" x="7112"/>
        <item m="1" x="1436"/>
        <item m="1" x="484"/>
        <item m="1" x="7195"/>
        <item m="1" x="7336"/>
        <item m="1" x="2838"/>
        <item m="1" x="4596"/>
        <item m="1" x="4445"/>
        <item m="1" x="49"/>
        <item m="1" x="5901"/>
        <item m="1" x="2356"/>
        <item m="1" x="7599"/>
        <item m="1" x="2674"/>
        <item m="1" x="4999"/>
        <item m="1" x="5189"/>
        <item m="1" x="7280"/>
        <item m="1" x="4705"/>
        <item m="1" x="1776"/>
        <item m="1" x="7347"/>
        <item m="1" x="2324"/>
        <item m="1" x="2789"/>
        <item m="1" x="1356"/>
        <item m="1" x="3371"/>
        <item m="1" x="1902"/>
        <item m="1" x="263"/>
        <item m="1" x="7837"/>
        <item m="1" x="7309"/>
        <item m="1" x="741"/>
        <item m="1" x="7186"/>
        <item m="1" x="7777"/>
        <item m="1" x="7136"/>
        <item m="1" x="2598"/>
        <item m="1" x="3277"/>
        <item m="1" x="4735"/>
        <item m="1" x="7712"/>
        <item m="1" x="6947"/>
        <item m="1" x="7834"/>
        <item m="1" x="6810"/>
        <item m="1" x="468"/>
        <item m="1" x="7412"/>
        <item m="1" x="549"/>
        <item m="1" x="3244"/>
        <item m="1" x="1568"/>
        <item m="1" x="1479"/>
        <item m="1" x="2391"/>
        <item m="1" x="7723"/>
        <item m="1" x="6532"/>
        <item m="1" x="2151"/>
        <item m="1" x="3540"/>
        <item m="1" x="1849"/>
        <item m="1" x="4483"/>
        <item m="1" x="6146"/>
        <item m="1" x="7576"/>
        <item m="1" x="3836"/>
        <item m="1" x="1465"/>
        <item m="1" x="2934"/>
        <item m="1" x="4276"/>
        <item m="1" x="1124"/>
        <item m="1" x="7304"/>
        <item m="1" x="813"/>
        <item m="1" x="585"/>
        <item m="1" x="335"/>
        <item m="1" x="7259"/>
        <item m="1" x="7133"/>
        <item m="1" x="2320"/>
        <item m="1" x="6984"/>
        <item m="1" x="6039"/>
        <item m="1" x="1397"/>
        <item m="1" x="3739"/>
        <item m="1" x="2672"/>
        <item m="1" x="6063"/>
        <item m="1" x="5710"/>
        <item m="1" x="6585"/>
        <item m="1" x="6147"/>
        <item m="1" x="4224"/>
        <item m="1" x="5801"/>
        <item m="1" x="7861"/>
        <item m="1" x="769"/>
        <item m="1" x="4026"/>
        <item m="1" x="414"/>
        <item m="1" x="739"/>
        <item m="1" x="1628"/>
        <item m="1" x="2275"/>
        <item m="1" x="4433"/>
        <item m="1" x="6236"/>
        <item m="1" x="966"/>
        <item m="1" x="532"/>
        <item m="1" x="3210"/>
        <item m="1" x="4611"/>
        <item m="1" x="4522"/>
        <item m="1" x="4512"/>
        <item m="1" x="2911"/>
        <item m="1" x="1047"/>
        <item m="1" x="2770"/>
        <item m="1" x="3503"/>
        <item m="1" x="2255"/>
        <item m="1" x="7036"/>
        <item m="1" x="2230"/>
        <item m="1" x="2630"/>
        <item m="1" x="1980"/>
        <item m="1" x="7552"/>
        <item m="1" x="4298"/>
        <item m="1" x="478"/>
        <item m="1" x="6851"/>
        <item m="1" x="5241"/>
        <item m="1" x="1240"/>
        <item m="1" x="2799"/>
        <item m="1" x="4832"/>
        <item m="1" x="4274"/>
        <item m="1" x="1135"/>
        <item m="1" x="4712"/>
        <item m="1" x="6829"/>
        <item m="1" x="674"/>
        <item m="1" x="7166"/>
        <item m="1" x="7275"/>
        <item m="1" x="361"/>
        <item m="1" x="4256"/>
        <item m="1" x="1341"/>
        <item m="1" x="4299"/>
        <item m="1" x="7892"/>
        <item m="1" x="6764"/>
        <item m="1" x="7598"/>
        <item m="1" x="678"/>
        <item m="1" x="2489"/>
        <item m="1" x="4079"/>
        <item m="1" x="1066"/>
        <item m="1" x="1376"/>
        <item m="1" x="4371"/>
        <item m="1" x="230"/>
        <item m="1" x="7477"/>
        <item m="1" x="3523"/>
        <item m="1" x="5163"/>
        <item m="1" x="3971"/>
        <item m="1" x="7253"/>
        <item m="1" x="1893"/>
        <item m="1" x="3268"/>
        <item m="1" x="7241"/>
        <item m="1" x="6250"/>
        <item m="1" x="295"/>
        <item m="1" x="3283"/>
        <item m="1" x="297"/>
        <item m="1" x="1040"/>
        <item m="1" x="2555"/>
        <item m="1" x="581"/>
        <item m="1" x="6874"/>
        <item m="1" x="7913"/>
        <item m="1" x="7914"/>
        <item m="1" x="2563"/>
        <item m="1" x="7236"/>
        <item m="1" x="7521"/>
        <item m="1" x="2768"/>
        <item m="1" x="2643"/>
        <item m="1" x="2690"/>
        <item m="1" x="6451"/>
        <item m="1" x="2605"/>
        <item m="1" x="7859"/>
        <item m="1" x="2758"/>
        <item m="1" x="1297"/>
        <item m="1" x="2093"/>
        <item m="1" x="7268"/>
        <item m="1" x="3857"/>
        <item m="1" x="2907"/>
        <item m="1" x="2263"/>
        <item m="1" x="2685"/>
        <item m="1" x="5950"/>
        <item m="1" x="6119"/>
        <item m="1" x="6852"/>
        <item m="1" x="3908"/>
        <item m="1" x="1917"/>
        <item m="1" x="106"/>
        <item m="1" x="1359"/>
        <item m="1" x="1547"/>
        <item m="1" x="1470"/>
        <item m="1" x="5873"/>
        <item m="1" x="1739"/>
        <item m="1" x="6478"/>
        <item m="1" x="7902"/>
        <item m="1" x="7213"/>
        <item m="1" x="3905"/>
        <item m="1" x="7418"/>
        <item m="1" x="6952"/>
        <item m="1" x="4218"/>
        <item m="1" x="998"/>
        <item m="1" x="2288"/>
        <item m="1" x="4059"/>
        <item m="1" x="117"/>
        <item m="1" x="2508"/>
        <item m="1" x="5823"/>
        <item m="1" x="7211"/>
        <item m="1" x="348"/>
        <item m="1" x="6595"/>
        <item m="1" x="7976"/>
        <item m="1" x="4748"/>
        <item m="1" x="5933"/>
        <item m="1" x="4014"/>
        <item m="1" x="4758"/>
        <item m="1" x="7098"/>
        <item m="1" x="4772"/>
        <item m="1" x="5068"/>
        <item m="1" x="3303"/>
        <item m="1" x="7190"/>
        <item m="1" x="3231"/>
        <item m="1" x="2183"/>
        <item m="1" x="7164"/>
        <item m="1" x="5898"/>
        <item m="1" x="772"/>
        <item x="8"/>
        <item m="1" x="7747"/>
        <item m="1" x="4231"/>
        <item m="1" x="7616"/>
        <item m="1" x="7890"/>
        <item m="1" x="3122"/>
        <item m="1" x="2759"/>
        <item m="1" x="411"/>
        <item m="1" x="7527"/>
        <item m="1" x="390"/>
        <item m="1" x="3306"/>
        <item m="1" x="3553"/>
        <item m="1" x="564"/>
        <item m="1" x="4542"/>
        <item m="1" x="2618"/>
        <item m="1" x="3249"/>
        <item m="1" x="260"/>
        <item m="1" x="5578"/>
        <item m="1" x="6731"/>
        <item m="1" x="7429"/>
        <item m="1" x="1813"/>
        <item m="1" x="3483"/>
        <item m="1" x="1121"/>
        <item m="1" x="7925"/>
        <item m="1" x="338"/>
        <item m="1" x="1877"/>
        <item m="1" x="4774"/>
        <item m="1" x="562"/>
        <item m="1" x="7827"/>
        <item m="1" x="1067"/>
        <item m="1" x="7081"/>
        <item m="1" x="151"/>
        <item m="1" x="6427"/>
        <item m="1" x="5353"/>
        <item m="1" x="615"/>
        <item m="1" x="5878"/>
        <item m="1" x="4284"/>
        <item m="1" x="2904"/>
        <item m="1" x="614"/>
        <item m="1" x="2814"/>
        <item m="1" x="1947"/>
        <item m="1" x="5748"/>
        <item m="1" x="7005"/>
        <item m="1" x="3993"/>
        <item m="1" x="1154"/>
        <item m="1" x="3948"/>
        <item m="1" x="7306"/>
        <item m="1" x="7833"/>
        <item m="1" x="2852"/>
        <item m="1" x="2359"/>
        <item m="1" x="6062"/>
        <item m="1" x="3962"/>
        <item m="1" x="5267"/>
        <item m="1" x="5274"/>
        <item m="1" x="7722"/>
        <item m="1" x="2785"/>
        <item m="1" x="1256"/>
        <item m="1" x="1800"/>
        <item m="1" x="2746"/>
        <item m="1" x="1101"/>
        <item m="1" x="1774"/>
        <item m="1" x="2699"/>
        <item m="1" x="6072"/>
        <item m="1" x="1329"/>
        <item m="1" x="4901"/>
        <item m="1" x="2885"/>
        <item m="1" x="7379"/>
        <item m="1" x="2091"/>
        <item m="1" x="2571"/>
        <item m="1" x="3054"/>
        <item m="1" x="1087"/>
        <item m="1" x="1943"/>
        <item m="1" x="6385"/>
        <item m="1" x="7685"/>
        <item m="1" x="6118"/>
        <item m="1" x="2105"/>
        <item m="1" x="5003"/>
        <item m="1" x="3745"/>
        <item m="1" x="6114"/>
        <item m="1" x="463"/>
        <item m="1" x="2043"/>
        <item m="1" x="7113"/>
        <item m="1" x="5792"/>
        <item m="1" x="2811"/>
        <item m="1" x="4038"/>
        <item m="1" x="6143"/>
        <item m="1" x="928"/>
        <item m="1" x="7522"/>
        <item m="1" x="1504"/>
        <item m="1" x="5917"/>
        <item m="1" x="3866"/>
        <item m="1" x="3601"/>
        <item m="1" x="5833"/>
        <item m="1" x="4232"/>
        <item m="1" x="7799"/>
        <item m="1" x="2827"/>
        <item m="1" x="2143"/>
        <item m="1" x="4348"/>
        <item m="1" x="7555"/>
        <item m="1" x="540"/>
        <item m="1" x="3216"/>
        <item m="1" x="4574"/>
        <item m="1" x="943"/>
        <item m="1" x="2350"/>
        <item m="1" x="4780"/>
        <item m="1" x="5925"/>
        <item m="1" x="1660"/>
        <item m="1" x="2594"/>
        <item m="1" x="2534"/>
        <item m="1" x="4024"/>
        <item m="1" x="2077"/>
        <item m="1" x="6263"/>
        <item m="1" x="3474"/>
        <item m="1" x="7893"/>
        <item m="1" x="61"/>
        <item m="1" x="3554"/>
        <item m="1" x="3617"/>
        <item m="1" x="4337"/>
        <item m="1" x="1330"/>
        <item m="1" x="7341"/>
        <item m="1" x="6607"/>
        <item m="1" x="7900"/>
        <item m="1" x="1273"/>
        <item m="1" x="2478"/>
        <item m="1" x="3232"/>
        <item m="1" x="7668"/>
        <item m="1" x="2924"/>
        <item m="1" x="3981"/>
        <item m="1" x="5250"/>
        <item m="1" x="5958"/>
        <item m="1" x="3411"/>
        <item m="1" x="1026"/>
        <item m="1" x="4416"/>
        <item m="1" x="4063"/>
        <item m="1" x="3077"/>
        <item m="1" x="7169"/>
        <item m="1" x="4493"/>
        <item m="1" x="2037"/>
        <item m="1" x="3736"/>
        <item m="1" x="2438"/>
        <item m="1" x="2698"/>
        <item m="1" x="6399"/>
        <item m="1" x="4074"/>
        <item m="1" x="360"/>
        <item m="1" x="6001"/>
        <item m="1" x="780"/>
        <item m="1" x="647"/>
        <item m="1" x="2967"/>
        <item m="1" x="4386"/>
        <item m="1" x="717"/>
        <item m="1" x="6975"/>
        <item m="1" x="7449"/>
        <item m="1" x="483"/>
        <item m="1" x="4848"/>
        <item m="1" x="3914"/>
        <item m="1" x="2950"/>
        <item m="1" x="2199"/>
        <item m="1" x="5467"/>
        <item m="1" x="5572"/>
        <item m="1" x="4883"/>
        <item m="1" x="2732"/>
        <item m="1" x="4243"/>
        <item m="1" x="2875"/>
        <item m="1" x="2021"/>
        <item m="1" x="3806"/>
        <item m="1" x="5872"/>
        <item m="1" x="3861"/>
        <item m="1" x="4684"/>
        <item m="1" x="822"/>
        <item m="1" x="7014"/>
        <item m="1" x="4219"/>
        <item m="1" x="1936"/>
        <item m="1" x="3695"/>
        <item m="1" x="2882"/>
        <item m="1" x="7076"/>
        <item m="1" x="808"/>
        <item m="1" x="2606"/>
        <item m="1" x="1301"/>
        <item m="1" x="372"/>
        <item m="1" x="1031"/>
        <item m="1" x="693"/>
        <item m="1" x="7953"/>
        <item m="1" x="2126"/>
        <item m="1" x="4097"/>
        <item m="1" x="7042"/>
        <item m="1" x="2060"/>
        <item m="1" x="1737"/>
        <item m="1" x="4419"/>
        <item m="1" x="7888"/>
        <item m="1" x="5659"/>
        <item m="1" x="4346"/>
        <item m="1" x="930"/>
        <item m="1" x="6752"/>
        <item m="1" x="2713"/>
        <item m="1" x="5441"/>
        <item m="1" x="7386"/>
        <item m="1" x="7233"/>
        <item m="1" x="7942"/>
        <item m="1" x="3652"/>
        <item m="1" x="2947"/>
        <item m="1" x="6168"/>
        <item m="1" x="3559"/>
        <item m="1" x="6068"/>
        <item m="1" x="7283"/>
        <item m="1" x="1292"/>
        <item m="1" x="3469"/>
        <item m="1" x="4987"/>
        <item m="1" x="3899"/>
        <item m="1" x="1907"/>
        <item m="1" x="5413"/>
        <item m="1" x="7302"/>
        <item m="1" x="2554"/>
        <item m="1" x="7803"/>
        <item m="1" x="633"/>
        <item m="1" x="6300"/>
        <item m="1" x="1008"/>
        <item m="1" x="4356"/>
        <item m="1" x="907"/>
        <item m="1" x="2152"/>
        <item m="1" x="4266"/>
        <item m="1" x="2553"/>
        <item m="1" x="7357"/>
        <item m="1" x="568"/>
        <item m="1" x="2808"/>
        <item m="1" x="6102"/>
        <item m="1" x="4102"/>
        <item m="1" x="6943"/>
        <item m="1" x="804"/>
        <item m="1" x="6866"/>
        <item m="1" x="1338"/>
        <item m="1" x="7281"/>
        <item m="1" x="4095"/>
        <item m="1" x="3090"/>
        <item m="1" x="1447"/>
        <item m="1" x="5335"/>
        <item m="1" x="5665"/>
        <item m="1" x="7695"/>
        <item m="1" x="5815"/>
        <item m="1" x="3290"/>
        <item m="1" x="7560"/>
        <item m="1" x="4708"/>
        <item m="1" x="3762"/>
        <item m="1" x="3543"/>
        <item m="1" x="867"/>
        <item m="1" x="3362"/>
        <item m="1" x="7267"/>
        <item m="1" x="65"/>
        <item m="1" x="1000"/>
        <item m="1" x="1362"/>
        <item m="1" x="2956"/>
        <item m="1" x="1553"/>
        <item m="1" x="3489"/>
        <item m="1" x="4115"/>
        <item m="1" x="235"/>
        <item m="1" x="82"/>
        <item m="1" x="4154"/>
        <item m="1" x="5617"/>
        <item m="1" x="120"/>
        <item m="1" x="1580"/>
        <item m="1" x="968"/>
        <item m="1" x="6009"/>
        <item m="1" x="6792"/>
        <item m="1" x="3604"/>
        <item m="1" x="4081"/>
        <item m="1" x="7069"/>
        <item m="1" x="3150"/>
        <item m="1" x="1765"/>
        <item m="1" x="4208"/>
        <item m="1" x="7044"/>
        <item m="1" x="5168"/>
        <item m="1" x="4151"/>
        <item m="1" x="1691"/>
        <item m="1" x="4626"/>
        <item m="1" x="4658"/>
        <item m="1" x="7852"/>
        <item m="1" x="1598"/>
        <item m="1" x="7417"/>
        <item m="1" x="2022"/>
        <item m="1" x="6504"/>
        <item m="1" x="2544"/>
        <item m="1" x="1714"/>
        <item m="1" x="1843"/>
        <item m="1" x="4739"/>
        <item m="1" x="4058"/>
        <item m="1" x="1795"/>
        <item m="1" x="3844"/>
        <item m="1" x="167"/>
        <item m="1" x="3922"/>
        <item m="1" x="4693"/>
        <item m="1" x="4770"/>
        <item m="1" x="2142"/>
        <item m="1" x="4029"/>
        <item m="1" x="7948"/>
        <item m="1" x="5120"/>
        <item m="1" x="3351"/>
        <item m="1" x="6089"/>
        <item m="1" x="255"/>
        <item m="1" x="2545"/>
        <item m="1" x="4302"/>
        <item m="1" x="7838"/>
        <item m="1" x="5497"/>
        <item m="1" x="4607"/>
        <item m="1" x="824"/>
        <item m="1" x="1207"/>
        <item m="1" x="3393"/>
        <item m="1" x="7731"/>
        <item m="1" x="157"/>
        <item m="1" x="4228"/>
        <item m="1" x="1541"/>
        <item m="1" x="3335"/>
        <item m="1" x="3818"/>
        <item m="1" x="3005"/>
        <item m="1" x="7096"/>
        <item m="1" x="2282"/>
        <item m="1" x="4582"/>
        <item m="1" x="616"/>
        <item m="1" x="6334"/>
        <item m="1" x="1727"/>
        <item m="1" x="1363"/>
        <item m="1" x="1869"/>
        <item m="1" x="5848"/>
        <item m="1" x="2527"/>
        <item m="1" x="7369"/>
        <item m="1" x="1180"/>
        <item m="1" x="6986"/>
        <item m="1" x="5685"/>
        <item m="1" x="4535"/>
        <item m="1" x="3133"/>
        <item m="1" x="3613"/>
        <item m="1" x="650"/>
        <item m="1" x="6184"/>
        <item m="1" x="5960"/>
        <item m="1" x="3572"/>
        <item m="1" x="5668"/>
        <item m="1" x="2740"/>
        <item m="1" x="870"/>
        <item m="1" x="2783"/>
        <item m="1" x="4500"/>
        <item m="1" x="1745"/>
        <item m="1" x="7809"/>
        <item m="1" x="6820"/>
        <item m="1" x="4143"/>
        <item m="1" x="6096"/>
        <item m="1" x="3942"/>
        <item m="1" x="2575"/>
        <item m="1" x="2366"/>
        <item m="1" x="2488"/>
        <item m="1" x="776"/>
        <item m="1" x="1577"/>
        <item m="1" x="2787"/>
        <item m="1" x="2015"/>
        <item m="1" x="1613"/>
        <item m="1" x="1477"/>
        <item m="1" x="4050"/>
        <item m="1" x="3954"/>
        <item m="1" x="7568"/>
        <item m="1" x="904"/>
        <item m="1" x="2901"/>
        <item m="1" x="2251"/>
        <item m="1" x="2771"/>
        <item m="1" x="4039"/>
        <item m="1" x="7667"/>
        <item m="1" x="3709"/>
        <item m="1" x="4113"/>
        <item m="1" x="1544"/>
        <item m="1" x="3451"/>
        <item m="1" x="7995"/>
        <item m="1" x="6990"/>
        <item m="1" x="2287"/>
        <item m="1" x="446"/>
        <item m="1" x="6151"/>
        <item m="1" x="3148"/>
        <item m="1" x="4603"/>
        <item m="1" x="5375"/>
        <item m="1" x="7400"/>
        <item m="1" x="5790"/>
        <item m="1" x="3298"/>
        <item m="1" x="1161"/>
        <item m="1" x="5158"/>
        <item m="1" x="4161"/>
        <item m="1" x="4462"/>
        <item m="1" x="3168"/>
        <item m="1" x="3007"/>
        <item m="1" x="7010"/>
        <item m="1" x="5443"/>
        <item m="1" x="400"/>
        <item m="1" x="3933"/>
        <item m="1" x="748"/>
        <item m="1" x="4126"/>
        <item m="1" x="2726"/>
        <item m="1" x="6092"/>
        <item m="1" x="2067"/>
        <item m="1" x="3693"/>
        <item m="1" x="2988"/>
        <item m="1" x="4030"/>
        <item m="1" x="1985"/>
        <item m="1" x="6266"/>
        <item m="1" x="7866"/>
        <item m="1" x="2215"/>
        <item m="1" x="6864"/>
        <item m="1" x="765"/>
        <item m="1" x="7856"/>
        <item m="1" x="1379"/>
        <item m="1" x="3552"/>
        <item m="1" x="4786"/>
        <item m="1" x="4514"/>
        <item m="1" x="2225"/>
        <item m="1" x="1564"/>
        <item m="1" x="5716"/>
        <item m="1" x="1689"/>
        <item m="1" x="2399"/>
        <item m="1" x="7168"/>
        <item m="1" x="1377"/>
        <item m="1" x="3386"/>
        <item m="1" x="4315"/>
        <item m="1" x="4040"/>
        <item m="1" x="3445"/>
        <item m="1" x="2445"/>
        <item m="1" x="849"/>
        <item m="1" x="2057"/>
        <item m="1" x="5824"/>
        <item m="1" x="2173"/>
        <item m="1" x="3720"/>
        <item m="1" x="6244"/>
        <item m="1" x="6574"/>
        <item m="1" x="4112"/>
        <item m="1" x="2436"/>
        <item m="1" x="5867"/>
        <item m="1" x="6867"/>
        <item m="1" x="4545"/>
        <item m="1" x="2481"/>
        <item m="1" x="619"/>
        <item m="1" x="7388"/>
        <item m="1" x="6555"/>
        <item m="1" x="4061"/>
        <item m="1" x="5550"/>
        <item m="1" x="3410"/>
        <item m="1" x="7774"/>
        <item m="1" x="5766"/>
        <item m="1" x="3863"/>
        <item m="1" x="5763"/>
        <item m="1" x="4334"/>
        <item m="1" x="7676"/>
        <item m="1" x="7582"/>
        <item m="1" x="4488"/>
        <item m="1" x="6756"/>
        <item m="1" x="3763"/>
        <item m="1" x="1501"/>
        <item m="1" x="2932"/>
        <item m="1" x="6841"/>
        <item m="1" x="4426"/>
        <item m="1" x="4142"/>
        <item m="1" x="3616"/>
        <item m="1" x="4175"/>
        <item m="1" x="54"/>
        <item m="1" x="4674"/>
        <item m="1" x="7795"/>
        <item m="1" x="5693"/>
        <item m="1" x="2590"/>
        <item m="1" x="2425"/>
        <item m="1" x="6342"/>
        <item m="1" x="7333"/>
        <item m="1" x="5184"/>
        <item m="1" x="3440"/>
        <item m="1" x="3718"/>
        <item m="1" x="5720"/>
        <item m="1" x="3258"/>
        <item m="1" x="3121"/>
        <item m="1" x="5124"/>
        <item m="1" x="4880"/>
        <item m="1" x="7530"/>
        <item m="1" x="3189"/>
        <item m="1" x="1058"/>
        <item m="1" x="3226"/>
        <item m="1" x="6661"/>
        <item m="1" x="3333"/>
        <item m="1" x="3622"/>
        <item m="1" x="1174"/>
        <item m="1" x="1412"/>
        <item m="1" x="7421"/>
        <item m="1" x="426"/>
        <item m="1" x="3452"/>
        <item m="1" x="337"/>
        <item m="1" x="2636"/>
        <item m="1" x="4261"/>
        <item m="1" x="563"/>
        <item m="1" x="2523"/>
        <item m="1" x="7170"/>
        <item m="1" x="2243"/>
        <item m="1" x="2995"/>
        <item m="1" x="3297"/>
        <item m="1" x="718"/>
        <item m="1" x="3374"/>
        <item m="1" x="2649"/>
        <item m="1" x="1352"/>
        <item m="1" x="1626"/>
        <item m="1" x="3838"/>
        <item m="1" x="3874"/>
        <item m="1" x="4539"/>
        <item m="1" x="2581"/>
        <item m="1" x="7219"/>
        <item m="1" x="3677"/>
        <item m="1" x="1928"/>
        <item m="1" x="5691"/>
        <item m="1" x="7627"/>
        <item m="1" x="3800"/>
        <item m="1" x="7171"/>
        <item m="1" x="3728"/>
        <item m="1" x="6037"/>
        <item m="1" x="1916"/>
        <item m="1" x="3103"/>
        <item m="1" x="7657"/>
        <item m="1" x="2767"/>
        <item m="1" x="1469"/>
        <item m="1" x="4934"/>
        <item m="1" x="7801"/>
        <item x="3"/>
        <item m="1" x="4099"/>
        <item m="1" x="1503"/>
        <item m="1" x="4555"/>
        <item m="1" x="2161"/>
        <item m="1" x="3625"/>
        <item m="1" x="2798"/>
        <item m="1" x="7356"/>
        <item m="1" x="4129"/>
        <item m="1" x="6174"/>
        <item m="1" x="4177"/>
        <item m="1" x="5346"/>
        <item m="1" x="1030"/>
        <item m="1" x="7329"/>
        <item m="1" x="3224"/>
        <item m="1" x="4297"/>
        <item m="1" x="6087"/>
        <item m="1" x="7889"/>
        <item m="1" x="4075"/>
        <item m="1" x="4992"/>
        <item m="1" x="3501"/>
        <item m="1" x="4925"/>
        <item m="1" x="5795"/>
        <item m="1" x="2390"/>
        <item m="1" x="3262"/>
        <item m="1" x="801"/>
        <item m="1" x="7638"/>
        <item m="1" x="6455"/>
        <item m="1" x="2446"/>
        <item m="1" x="5782"/>
        <item m="1" x="2733"/>
        <item x="11"/>
        <item m="1" x="7885"/>
        <item m="1" x="4037"/>
        <item m="1" x="457"/>
        <item m="1" x="6629"/>
        <item m="1" x="5671"/>
        <item m="1" x="1509"/>
        <item m="1" x="5388"/>
        <item m="1" x="3734"/>
        <item m="1" x="6619"/>
        <item m="1" x="704"/>
        <item m="1" x="4695"/>
        <item m="1" x="2624"/>
        <item m="1" x="4523"/>
        <item m="1" x="4641"/>
        <item m="1" x="4226"/>
        <item m="1" x="4592"/>
        <item m="1" x="5280"/>
        <item m="1" x="4011"/>
        <item m="1" x="5193"/>
        <item m="1" x="6071"/>
        <item m="1" x="4587"/>
        <item m="1" x="4954"/>
        <item m="1" x="1827"/>
        <item m="1" x="4714"/>
        <item m="1" x="2837"/>
        <item m="1" x="5096"/>
        <item m="1" x="5656"/>
        <item m="1" x="5736"/>
        <item m="1" x="4978"/>
        <item m="1" x="6571"/>
        <item m="1" x="5471"/>
        <item m="1" x="2343"/>
        <item m="1" x="3257"/>
        <item m="1" x="5640"/>
        <item m="1" x="4706"/>
        <item m="1" x="1651"/>
        <item m="1" x="3990"/>
        <item m="1" x="3368"/>
        <item m="1" x="2743"/>
        <item m="1" x="6028"/>
        <item m="1" x="1450"/>
        <item m="1" x="5197"/>
        <item m="1" x="4798"/>
        <item m="1" x="5133"/>
        <item m="1" x="6433"/>
        <item m="1" x="3964"/>
        <item m="1" x="6728"/>
        <item m="1" x="4967"/>
        <item m="1" x="880"/>
        <item m="1" x="5632"/>
        <item m="1" x="1775"/>
        <item m="1" x="3069"/>
        <item m="1" x="4179"/>
        <item m="1" x="6488"/>
        <item m="1" x="5169"/>
        <item m="1" x="4398"/>
        <item m="1" x="5902"/>
        <item m="1" x="5140"/>
        <item m="1" x="7804"/>
        <item m="1" x="3228"/>
        <item m="1" x="4557"/>
        <item m="1" x="1574"/>
        <item m="1" x="4788"/>
        <item m="1" x="2250"/>
        <item m="1" x="3766"/>
        <item m="1" x="3514"/>
        <item m="1" x="1686"/>
        <item m="1" x="6788"/>
        <item m="1" x="1489"/>
        <item m="1" x="3320"/>
        <item m="1" x="5811"/>
        <item m="1" x="1782"/>
        <item m="1" x="6030"/>
        <item m="1" x="950"/>
        <item m="1" x="7257"/>
        <item m="1" x="4222"/>
        <item m="1" x="685"/>
        <item m="1" x="2212"/>
        <item m="1" x="603"/>
        <item m="1" x="6687"/>
        <item m="1" x="1688"/>
        <item m="1" x="5023"/>
        <item m="1" x="5155"/>
        <item m="1" x="1011"/>
        <item m="1" x="7203"/>
        <item m="1" x="5367"/>
        <item m="1" x="1213"/>
        <item m="1" x="3620"/>
        <item m="1" x="1822"/>
        <item m="1" x="4548"/>
        <item m="1" x="2266"/>
        <item m="1" x="3338"/>
        <item m="1" x="4781"/>
        <item m="1" x="1914"/>
        <item m="1" x="1991"/>
        <item m="1" x="2765"/>
        <item m="1" x="3418"/>
        <item m="1" x="3585"/>
        <item m="1" x="5752"/>
        <item m="1" x="4518"/>
        <item m="1" x="817"/>
        <item m="1" x="1001"/>
        <item m="1" x="6703"/>
        <item m="1" x="3521"/>
        <item m="1" x="7103"/>
        <item m="1" x="3691"/>
        <item m="1" x="4412"/>
        <item m="1" x="4762"/>
        <item m="1" x="7199"/>
        <item m="1" x="7018"/>
        <item m="1" x="3975"/>
        <item m="1" x="5890"/>
        <item m="1" x="5213"/>
        <item m="1" x="2549"/>
        <item x="36"/>
        <item m="1" x="1886"/>
        <item m="1" x="6261"/>
        <item m="1" x="6675"/>
        <item m="1" x="2547"/>
        <item m="1" x="7335"/>
        <item m="1" x="5127"/>
        <item m="1" x="3196"/>
        <item m="1" x="3206"/>
        <item m="1" x="3605"/>
        <item m="1" x="3717"/>
        <item m="1" x="6460"/>
        <item m="1" x="406"/>
        <item m="1" x="298"/>
        <item m="1" x="6111"/>
        <item m="1" x="1075"/>
        <item m="1" x="3219"/>
        <item m="1" x="2841"/>
        <item m="1" x="1834"/>
        <item m="1" x="354"/>
        <item m="1" x="4152"/>
        <item m="1" x="7381"/>
        <item m="1" x="4071"/>
        <item m="1" x="7201"/>
        <item m="1" x="2305"/>
        <item m="1" x="6398"/>
        <item m="1" x="4655"/>
        <item m="1" x="3261"/>
        <item m="1" x="1940"/>
        <item m="1" x="4377"/>
        <item m="1" x="4025"/>
        <item m="1" x="4164"/>
        <item m="1" x="3176"/>
        <item m="1" x="1785"/>
        <item m="1" x="7052"/>
        <item m="1" x="1462"/>
        <item m="1" x="5910"/>
        <item m="1" x="3119"/>
        <item m="1" x="2697"/>
        <item m="1" x="7244"/>
        <item m="1" x="3787"/>
        <item m="1" x="3676"/>
        <item m="1" x="3525"/>
        <item m="1" x="7067"/>
        <item m="1" x="5235"/>
        <item m="1" x="2242"/>
        <item m="1" x="978"/>
        <item m="1" x="6946"/>
        <item m="1" x="1414"/>
        <item m="1" x="6909"/>
        <item m="1" x="1344"/>
        <item m="1" x="5499"/>
        <item m="1" x="6828"/>
        <item m="1" x="723"/>
        <item m="1" x="6541"/>
        <item m="1" x="5525"/>
        <item m="1" x="4168"/>
        <item m="1" x="2498"/>
        <item m="1" x="5680"/>
        <item m="1" x="3284"/>
        <item m="1" x="3412"/>
        <item m="1" x="680"/>
        <item m="1" x="682"/>
        <item m="1" x="5004"/>
        <item m="1" x="1836"/>
        <item m="1" x="5111"/>
        <item m="1" x="4890"/>
        <item m="1" x="5064"/>
        <item m="1" x="2663"/>
        <item m="1" x="5645"/>
        <item m="1" x="2506"/>
        <item m="1" x="4911"/>
        <item m="1" x="3796"/>
        <item m="1" x="4824"/>
        <item m="1" x="5146"/>
        <item m="1" x="6988"/>
        <item m="1" x="4608"/>
        <item m="1" x="5819"/>
        <item m="1" x="2205"/>
        <item m="1" x="165"/>
        <item m="1" x="6760"/>
        <item m="1" x="6167"/>
        <item m="1" x="7969"/>
        <item m="1" x="3768"/>
        <item m="1" x="1796"/>
        <item m="1" x="3699"/>
        <item m="1" x="3870"/>
        <item m="1" x="5277"/>
        <item m="1" x="5673"/>
        <item m="1" x="1738"/>
        <item m="1" x="4895"/>
        <item m="1" x="7256"/>
        <item m="1" x="5858"/>
        <item m="1" x="6831"/>
        <item m="1" x="6578"/>
        <item m="1" x="1322"/>
        <item m="1" x="5968"/>
        <item m="1" x="5944"/>
        <item m="1" x="1748"/>
        <item m="1" x="7090"/>
        <item m="1" x="3907"/>
        <item m="1" x="1117"/>
        <item m="1" x="5384"/>
        <item m="1" x="1885"/>
        <item m="1" x="4749"/>
        <item m="1" x="2896"/>
        <item m="1" x="7232"/>
        <item m="1" x="2920"/>
        <item m="1" x="450"/>
        <item m="1" x="5663"/>
        <item m="1" x="2929"/>
        <item m="1" x="5137"/>
        <item m="1" x="834"/>
        <item m="1" x="2516"/>
        <item m="1" x="7296"/>
        <item m="1" x="2526"/>
        <item m="1" x="4234"/>
        <item m="1" x="4406"/>
        <item m="1" x="959"/>
        <item m="1" x="1467"/>
        <item m="1" x="582"/>
        <item m="1" x="3504"/>
        <item m="1" x="4689"/>
        <item m="1" x="2262"/>
        <item m="1" x="5327"/>
        <item m="1" x="3753"/>
        <item m="1" x="6834"/>
        <item m="1" x="6957"/>
        <item m="1" x="5583"/>
        <item m="1" x="2423"/>
        <item m="1" x="2607"/>
        <item m="1" x="5427"/>
        <item m="1" x="791"/>
        <item m="1" x="3153"/>
        <item m="1" x="6696"/>
        <item m="1" x="4257"/>
        <item m="1" x="7039"/>
        <item m="1" x="7124"/>
        <item m="1" x="2661"/>
        <item m="1" x="4331"/>
        <item m="1" x="1988"/>
        <item m="1" x="1146"/>
        <item m="1" x="3327"/>
        <item m="1" x="1874"/>
        <item m="1" x="3744"/>
        <item m="1" x="5838"/>
        <item m="1" x="7028"/>
        <item m="1" x="1497"/>
        <item m="1" x="6911"/>
        <item m="1" x="4316"/>
        <item m="1" x="6296"/>
        <item m="1" x="1173"/>
        <item m="1" x="5602"/>
        <item m="1" x="196"/>
        <item m="1" x="6755"/>
        <item m="1" x="5765"/>
        <item m="1" x="1711"/>
        <item m="1" x="7549"/>
        <item m="1" x="5737"/>
        <item m="1" x="2332"/>
        <item m="1" x="7061"/>
        <item m="1" x="4429"/>
        <item m="1" x="5621"/>
        <item m="1" x="2458"/>
        <item m="1" x="2120"/>
        <item m="1" x="4643"/>
        <item m="1" x="4994"/>
        <item m="1" x="3250"/>
        <item m="1" x="3339"/>
        <item m="1" x="3117"/>
        <item m="1" x="5246"/>
        <item m="1" x="6657"/>
        <item m="1" x="6699"/>
        <item m="1" x="1709"/>
        <item m="1" x="6306"/>
        <item m="1" x="4182"/>
        <item m="1" x="3517"/>
        <item m="1" x="1481"/>
        <item m="1" x="7999"/>
        <item m="1" x="4447"/>
        <item m="1" x="4701"/>
        <item m="1" x="6609"/>
        <item m="1" x="4787"/>
        <item m="1" x="5480"/>
        <item m="1" x="6125"/>
        <item m="1" x="3157"/>
        <item m="1" x="58"/>
        <item m="1" x="3417"/>
        <item m="1" x="2328"/>
        <item m="1" x="5101"/>
        <item m="1" x="6520"/>
        <item m="1" x="6738"/>
        <item m="1" x="1945"/>
        <item m="1" x="1806"/>
        <item m="1" x="5930"/>
        <item m="1" x="1100"/>
        <item m="1" x="1411"/>
        <item m="1" x="7979"/>
        <item m="1" x="189"/>
        <item m="1" x="7650"/>
        <item m="1" x="6336"/>
        <item m="1" x="7971"/>
        <item m="1" x="4507"/>
        <item m="1" x="7766"/>
        <item m="1" x="7423"/>
        <item m="1" x="5502"/>
        <item m="1" x="3132"/>
        <item m="1" x="4720"/>
        <item m="1" x="3657"/>
        <item m="1" x="5365"/>
        <item m="1" x="2846"/>
        <item m="1" x="3919"/>
        <item m="1" x="1239"/>
        <item m="1" x="4816"/>
        <item m="1" x="373"/>
        <item m="1" x="7135"/>
        <item m="1" x="4023"/>
        <item m="1" x="1904"/>
        <item m="1" x="4942"/>
        <item m="1" x="5449"/>
        <item m="1" x="7138"/>
        <item m="1" x="7923"/>
        <item m="1" x="7054"/>
        <item m="1" x="3732"/>
        <item m="1" x="2903"/>
        <item m="1" x="7854"/>
        <item m="1" x="2156"/>
        <item m="1" x="2862"/>
        <item m="1" x="6479"/>
        <item m="1" x="304"/>
        <item m="1" x="5613"/>
        <item m="1" x="1384"/>
        <item m="1" x="1730"/>
        <item m="1" x="3380"/>
        <item m="1" x="5417"/>
        <item m="1" x="1400"/>
        <item m="1" x="5320"/>
        <item m="1" x="7672"/>
        <item m="1" x="4053"/>
        <item m="1" x="2031"/>
        <item m="1" x="3703"/>
        <item m="1" x="1677"/>
        <item m="1" x="2147"/>
        <item m="1" x="3979"/>
        <item m="1" x="5103"/>
        <item m="1" x="5115"/>
        <item m="1" x="7282"/>
        <item m="1" x="691"/>
        <item m="1" x="1200"/>
        <item m="1" x="6202"/>
        <item m="1" x="5229"/>
        <item m="1" x="5888"/>
        <item m="1" x="6145"/>
        <item m="1" x="6317"/>
        <item m="1" x="3632"/>
        <item m="1" x="7595"/>
        <item m="1" x="1583"/>
        <item m="1" x="2815"/>
        <item m="1" x="5066"/>
        <item m="1" x="6278"/>
        <item m="1" x="7154"/>
        <item m="1" x="574"/>
        <item m="1" x="3348"/>
        <item m="1" x="6285"/>
        <item m="1" x="5301"/>
        <item m="1" x="5927"/>
        <item m="1" x="1433"/>
        <item m="1" x="6141"/>
        <item m="1" x="1708"/>
        <item m="1" x="1799"/>
        <item m="1" x="3936"/>
        <item m="1" x="893"/>
        <item m="1" x="6816"/>
        <item m="1" x="6197"/>
        <item m="1" x="1527"/>
        <item m="1" x="3416"/>
        <item m="1" x="3177"/>
        <item m="1" x="3537"/>
        <item m="1" x="1700"/>
        <item m="1" x="471"/>
        <item m="1" x="4721"/>
        <item m="1" x="4663"/>
        <item m="1" x="7247"/>
        <item m="1" x="2784"/>
        <item m="1" x="1743"/>
        <item m="1" x="3455"/>
        <item m="1" x="7691"/>
        <item m="1" x="3618"/>
        <item m="1" x="2971"/>
        <item m="1" x="136"/>
        <item m="1" x="6123"/>
        <item m="1" x="5588"/>
        <item m="1" x="836"/>
        <item m="1" x="1961"/>
        <item m="1" x="4565"/>
        <item m="1" x="7303"/>
        <item m="1" x="3952"/>
        <item m="1" x="5135"/>
        <item m="1" x="3873"/>
        <item m="1" x="1615"/>
        <item m="1" x="4027"/>
        <item m="1" x="4760"/>
        <item m="1" x="7078"/>
        <item m="1" x="4170"/>
        <item m="1" x="3738"/>
        <item m="1" x="2680"/>
        <item m="1" x="5175"/>
        <item m="1" x="7996"/>
        <item m="1" x="5286"/>
        <item m="1" x="6543"/>
        <item m="1" x="7796"/>
        <item m="1" x="6421"/>
        <item m="1" x="3924"/>
        <item m="1" x="7951"/>
        <item m="1" x="1781"/>
        <item m="1" x="2522"/>
        <item m="1" x="6740"/>
        <item m="1" x="7340"/>
        <item m="1" x="3481"/>
        <item m="1" x="1263"/>
        <item m="1" x="7645"/>
        <item m="1" x="7946"/>
        <item m="1" x="6023"/>
        <item m="1" x="3639"/>
        <item m="1" x="3085"/>
        <item m="1" x="1764"/>
        <item m="1" x="7185"/>
        <item m="1" x="7033"/>
        <item m="1" x="7354"/>
        <item m="1" x="7137"/>
        <item m="1" x="7742"/>
        <item m="1" x="6272"/>
        <item m="1" x="3758"/>
        <item m="1" x="4304"/>
        <item m="1" x="434"/>
        <item m="1" x="4921"/>
        <item m="1" x="6833"/>
        <item m="1" x="624"/>
        <item m="1" x="4761"/>
        <item m="1" x="1699"/>
        <item m="1" x="4750"/>
        <item m="1" x="89"/>
        <item m="1" x="7840"/>
        <item m="1" x="6201"/>
        <item m="1" x="1094"/>
        <item m="1" x="3185"/>
        <item m="1" x="6688"/>
        <item m="1" x="4378"/>
        <item m="1" x="412"/>
        <item m="1" x="4080"/>
        <item m="1" x="3041"/>
        <item m="1" x="6568"/>
        <item m="1" x="5192"/>
        <item m="1" x="982"/>
        <item m="1" x="6601"/>
        <item m="1" x="1307"/>
        <item m="1" x="6262"/>
        <item m="1" x="687"/>
        <item m="1" x="4525"/>
        <item m="1" x="3214"/>
        <item m="1" x="194"/>
        <item m="1" x="6926"/>
        <item m="1" x="1620"/>
        <item m="1" x="3630"/>
        <item m="1" x="3983"/>
        <item m="1" x="1664"/>
        <item m="1" x="638"/>
        <item m="1" x="4764"/>
        <item m="1" x="4576"/>
        <item m="1" x="1147"/>
        <item m="1" x="840"/>
        <item m="1" x="2017"/>
        <item m="1" x="773"/>
        <item m="1" x="2897"/>
        <item m="1" x="3376"/>
        <item m="1" x="4259"/>
        <item m="1" x="1760"/>
        <item m="1" x="2632"/>
        <item m="1" x="1230"/>
        <item m="1" x="3689"/>
        <item m="1" x="6723"/>
        <item m="1" x="319"/>
        <item m="1" x="2949"/>
        <item m="1" x="2507"/>
        <item m="1" x="1639"/>
        <item m="1" x="3184"/>
        <item m="1" x="3162"/>
        <item m="1" x="5475"/>
        <item m="1" x="6614"/>
        <item m="1" x="3958"/>
        <item m="1" x="7088"/>
        <item m="1" x="5722"/>
        <item m="1" x="4630"/>
        <item m="1" x="3436"/>
        <item m="1" x="3801"/>
        <item m="1" x="4863"/>
        <item m="1" x="336"/>
        <item m="1" x="4808"/>
        <item m="1" x="3705"/>
        <item m="1" x="6303"/>
        <item m="1" x="2174"/>
        <item m="1" x="6067"/>
        <item m="1" x="7162"/>
        <item m="1" x="2103"/>
        <item m="1" x="2330"/>
        <item m="1" x="1582"/>
        <item m="1" x="941"/>
        <item m="1" x="5362"/>
        <item m="1" x="2529"/>
        <item m="1" x="3215"/>
        <item m="1" x="75"/>
        <item m="1" x="2701"/>
        <item m="1" x="7229"/>
        <item m="1" x="5846"/>
        <item m="1" x="7207"/>
        <item m="1" x="459"/>
        <item m="1" x="2601"/>
        <item m="1" x="2224"/>
        <item m="1" x="6707"/>
        <item m="1" x="2367"/>
        <item m="1" x="5074"/>
        <item m="1" x="7148"/>
        <item m="1" x="1655"/>
        <item m="1" x="4668"/>
        <item m="1" x="5220"/>
        <item m="1" x="3839"/>
        <item m="1" x="2467"/>
        <item m="1" x="6289"/>
        <item m="1" x="3467"/>
        <item m="1" x="223"/>
        <item m="1" x="877"/>
        <item m="1" x="1126"/>
        <item m="1" x="6395"/>
        <item m="1" x="3458"/>
        <item m="1" x="5983"/>
        <item m="1" x="1965"/>
        <item m="1" x="5310"/>
        <item m="1" x="6550"/>
        <item m="1" x="1551"/>
        <item m="1" x="3199"/>
        <item m="1" x="3480"/>
        <item m="1" x="5354"/>
        <item m="1" x="5998"/>
        <item m="1" x="2560"/>
        <item m="1" x="657"/>
        <item m="1" x="5555"/>
        <item m="1" x="6128"/>
        <item m="1" x="3978"/>
        <item m="1" x="6474"/>
        <item m="1" x="6004"/>
        <item m="1" x="7110"/>
        <item m="1" x="241"/>
        <item m="1" x="7811"/>
        <item m="1" x="6732"/>
        <item m="1" x="3220"/>
        <item m="1" x="6709"/>
        <item m="1" x="5861"/>
        <item m="1" x="2376"/>
        <item m="1" x="6896"/>
        <item m="1" x="7940"/>
        <item m="1" x="2801"/>
        <item m="1" x="3142"/>
        <item m="1" x="1848"/>
        <item m="1" x="7612"/>
        <item m="1" x="6387"/>
        <item m="1" x="4855"/>
        <item m="1" x="4664"/>
        <item m="1" x="5653"/>
        <item m="1" x="5385"/>
        <item m="1" x="4510"/>
        <item m="1" x="6582"/>
        <item m="1" x="7937"/>
        <item m="1" x="1707"/>
        <item m="1" x="2345"/>
        <item m="1" x="4966"/>
        <item m="1" x="4532"/>
        <item m="1" x="4946"/>
        <item m="1" x="789"/>
        <item m="1" x="1912"/>
        <item m="1" x="5463"/>
        <item m="1" x="2874"/>
        <item m="1" x="4022"/>
        <item m="1" x="4370"/>
        <item m="1" x="6246"/>
        <item m="1" x="4766"/>
        <item m="1" x="5863"/>
        <item m="1" x="1560"/>
        <item m="1" x="5398"/>
        <item m="1" x="4938"/>
        <item m="1" x="3495"/>
        <item m="1" x="5206"/>
        <item m="1" x="5971"/>
        <item m="1" x="3641"/>
        <item m="1" x="3798"/>
        <item m="1" x="6008"/>
        <item m="1" x="2083"/>
        <item m="1" x="1724"/>
        <item m="1" x="3311"/>
        <item m="1" x="227"/>
        <item m="1" x="1272"/>
        <item m="1" x="6599"/>
        <item m="1" x="7176"/>
        <item m="1" x="2628"/>
        <item m="1" x="5258"/>
        <item m="1" x="4605"/>
        <item m="1" x="3650"/>
        <item m="1" x="5387"/>
        <item m="1" x="311"/>
        <item m="1" x="2723"/>
        <item m="1" x="7193"/>
        <item m="1" x="7366"/>
        <item m="1" x="823"/>
        <item m="1" x="5331"/>
        <item m="1" x="4012"/>
        <item m="1" x="5361"/>
        <item m="1" x="2662"/>
        <item m="1" x="4973"/>
        <item m="1" x="5729"/>
        <item m="1" x="7600"/>
        <item m="1" x="2747"/>
        <item m="1" x="5563"/>
        <item m="1" x="3511"/>
        <item m="1" x="7909"/>
        <item m="1" x="3519"/>
        <item m="1" x="2171"/>
        <item m="1" x="5261"/>
        <item m="1" x="4589"/>
        <item m="1" x="3329"/>
        <item m="1" x="4264"/>
        <item m="1" x="4751"/>
        <item m="1" x="578"/>
        <item m="1" x="5513"/>
        <item m="1" x="6868"/>
        <item m="1" x="4640"/>
        <item m="1" x="5142"/>
        <item m="1" x="4186"/>
        <item m="1" x="1420"/>
        <item m="1" x="6508"/>
        <item m="1" x="6106"/>
        <item m="1" x="7107"/>
        <item m="1" x="3645"/>
        <item m="1" x="1791"/>
        <item m="1" x="5484"/>
        <item m="1" x="4084"/>
        <item m="1" x="2413"/>
        <item m="1" x="5755"/>
        <item m="1" x="6638"/>
        <item m="1" x="655"/>
        <item m="1" x="143"/>
        <item m="1" x="5836"/>
        <item m="1" x="4659"/>
        <item m="1" x="2550"/>
        <item m="1" x="6002"/>
        <item m="1" x="3431"/>
        <item m="1" x="1866"/>
        <item m="1" x="6546"/>
        <item m="1" x="5743"/>
        <item m="1" x="367"/>
        <item m="1" x="3110"/>
        <item m="1" x="5985"/>
        <item m="1" x="1845"/>
        <item m="1" x="6388"/>
        <item m="1" x="6538"/>
        <item m="1" x="4355"/>
        <item m="1" x="6501"/>
        <item m="1" x="7754"/>
        <item m="1" x="7430"/>
        <item m="1" x="356"/>
        <item m="1" x="4971"/>
        <item m="1" x="4958"/>
        <item m="1" x="5313"/>
        <item m="1" x="3447"/>
        <item m="1" x="4072"/>
        <item m="1" x="6142"/>
        <item m="1" x="4583"/>
        <item m="1" x="3589"/>
        <item m="1" x="6858"/>
        <item m="1" x="1424"/>
        <item m="1" x="2635"/>
        <item m="1" x="1997"/>
        <item m="1" x="4853"/>
        <item m="1" x="2576"/>
        <item m="1" x="3193"/>
        <item m="1" x="7252"/>
        <item m="1" x="3446"/>
        <item m="1" x="1789"/>
        <item m="1" x="3842"/>
        <item m="1" x="4322"/>
        <item m="1" x="6971"/>
        <item m="1" x="5262"/>
        <item m="1" x="4137"/>
        <item m="1" x="2426"/>
        <item m="1" x="2292"/>
        <item m="1" x="4087"/>
        <item m="1" x="2009"/>
        <item m="1" x="294"/>
        <item m="1" x="300"/>
        <item m="1" x="2495"/>
        <item m="1" x="3587"/>
        <item m="1" x="7897"/>
        <item m="1" x="2579"/>
        <item m="1" x="5337"/>
        <item m="1" x="7082"/>
        <item m="1" x="6025"/>
        <item m="1" x="6366"/>
        <item m="1" x="3074"/>
        <item m="1" x="5166"/>
        <item m="1" x="6481"/>
        <item m="1" x="4073"/>
        <item m="1" x="3205"/>
        <item m="1" x="7593"/>
        <item m="1" x="7348"/>
        <item m="1" x="5392"/>
        <item m="1" x="2341"/>
        <item m="1" x="4138"/>
        <item m="1" x="5477"/>
        <item m="1" x="277"/>
        <item m="1" x="5455"/>
        <item m="1" x="7622"/>
        <item m="1" x="1437"/>
        <item m="1" x="7743"/>
        <item m="1" x="4976"/>
        <item m="1" x="1403"/>
        <item m="1" x="3156"/>
        <item m="1" x="4413"/>
        <item x="14"/>
        <item m="1" x="5328"/>
        <item m="1" x="2048"/>
        <item m="1" x="7200"/>
        <item m="1" x="3638"/>
        <item m="1" x="6171"/>
        <item m="1" x="154"/>
        <item m="1" x="4267"/>
        <item m="1" x="1824"/>
        <item m="1" x="974"/>
        <item m="1" x="3240"/>
        <item m="1" x="7293"/>
        <item m="1" x="5063"/>
        <item m="1" x="3742"/>
        <item m="1" x="5284"/>
        <item m="1" x="2235"/>
        <item m="1" x="3125"/>
        <item m="1" x="2024"/>
        <item m="1" x="7143"/>
        <item m="1" x="2681"/>
        <item m="1" x="6710"/>
        <item m="1" x="7452"/>
        <item m="1" x="5818"/>
        <item m="1" x="6391"/>
        <item m="1" x="1674"/>
        <item m="1" x="6477"/>
        <item m="1" x="752"/>
        <item m="1" x="3372"/>
        <item m="1" x="4885"/>
        <item m="1" x="2110"/>
        <item m="1" x="3803"/>
        <item m="1" x="4387"/>
        <item m="1" x="3384"/>
        <item m="1" x="1507"/>
        <item m="1" x="7547"/>
        <item m="1" x="3509"/>
        <item m="1" x="513"/>
        <item m="1" x="3404"/>
        <item m="1" x="4661"/>
        <item m="1" x="2358"/>
        <item m="1" x="625"/>
        <item m="1" x="1609"/>
        <item m="1" x="6045"/>
        <item m="1" x="2943"/>
        <item m="1" x="199"/>
        <item m="1" x="2349"/>
        <item m="1" x="6635"/>
        <item m="1" x="339"/>
        <item m="1" x="7367"/>
        <item m="1" x="6765"/>
        <item m="1" x="5530"/>
        <item m="1" x="3060"/>
        <item m="1" x="3128"/>
        <item m="1" x="3794"/>
        <item x="25"/>
        <item m="1" x="6011"/>
        <item m="1" x="3809"/>
        <item m="1" x="1464"/>
        <item m="1" x="4019"/>
        <item m="1" x="3414"/>
        <item m="1" x="7647"/>
        <item m="1" x="2773"/>
        <item m="1" x="4035"/>
        <item m="1" x="6664"/>
        <item m="1" x="5569"/>
        <item m="1" x="737"/>
        <item m="1" x="7974"/>
        <item m="1" x="6117"/>
        <item m="1" x="2246"/>
        <item m="1" x="2002"/>
        <item m="1" x="7950"/>
        <item m="1" x="4755"/>
        <item m="1" x="6517"/>
        <item m="1" x="6034"/>
        <item m="1" x="7003"/>
        <item m="1" x="1422"/>
        <item m="1" x="1889"/>
        <item m="1" x="4421"/>
        <item m="1" x="7101"/>
        <item m="1" x="166"/>
        <item m="1" x="4902"/>
        <item m="1" x="1051"/>
        <item m="1" x="3449"/>
        <item m="1" x="1395"/>
        <item m="1" x="5954"/>
        <item m="1" x="6282"/>
        <item m="1" x="4877"/>
        <item m="1" x="3423"/>
        <item m="1" x="6678"/>
        <item m="1" x="185"/>
        <item m="1" x="6419"/>
        <item m="1" x="5457"/>
        <item m="1" x="6950"/>
        <item m="1" x="7784"/>
        <item m="1" x="3557"/>
        <item m="1" x="1034"/>
        <item m="1" x="5117"/>
        <item m="1" x="4840"/>
        <item m="1" x="6694"/>
        <item m="1" x="270"/>
        <item m="1" x="5528"/>
        <item m="1" x="3029"/>
        <item m="1" x="5254"/>
        <item m="1" x="742"/>
        <item m="1" x="2416"/>
        <item m="1" x="1116"/>
        <item m="1" x="4249"/>
        <item m="1" x="3478"/>
        <item m="1" x="7392"/>
        <item m="1" x="3731"/>
        <item m="1" x="6518"/>
        <item m="1" x="2964"/>
        <item m="1" x="7415"/>
        <item m="1" x="3527"/>
        <item m="1" x="6121"/>
        <item m="1" x="6959"/>
        <item m="1" x="7980"/>
        <item m="1" x="123"/>
        <item m="1" x="2587"/>
        <item m="1" x="7292"/>
        <item m="1" x="3940"/>
        <item m="1" x="7970"/>
        <item m="1" x="3882"/>
        <item m="1" x="179"/>
        <item m="1" x="6729"/>
        <item m="1" x="4189"/>
        <item m="1" x="4533"/>
        <item m="1" x="6905"/>
        <item m="1" x="7728"/>
        <item m="1" x="2688"/>
        <item m="1" x="2983"/>
        <item m="1" x="7687"/>
        <item m="1" x="2073"/>
        <item m="1" x="5826"/>
        <item m="1" x="5268"/>
        <item m="1" x="5855"/>
        <item m="1" x="5561"/>
        <item m="1" x="1647"/>
        <item m="1" x="6238"/>
        <item m="1" x="7337"/>
        <item m="1" x="4584"/>
        <item m="1" x="1390"/>
        <item m="1" x="7422"/>
        <item m="1" x="3378"/>
        <item m="1" x="2158"/>
        <item m="1" x="4718"/>
        <item m="1" x="5469"/>
        <item m="1" x="4312"/>
        <item m="1" x="2788"/>
        <item m="1" x="1761"/>
        <item m="1" x="572"/>
        <item m="1" x="4139"/>
        <item m="1" x="575"/>
        <item m="1" x="5760"/>
        <item m="1" x="3988"/>
        <item m="1" x="3775"/>
        <item m="1" x="709"/>
        <item m="1" x="4196"/>
        <item m="1" x="2913"/>
        <item m="1" x="7063"/>
        <item m="1" x="2442"/>
        <item m="1" x="6646"/>
        <item m="1" x="1070"/>
        <item m="1" x="4376"/>
        <item m="1" x="6022"/>
        <item m="1" x="2090"/>
        <item m="1" x="2066"/>
        <item m="1" x="5046"/>
        <item m="1" x="7079"/>
        <item m="1" x="3542"/>
        <item m="1" x="5159"/>
        <item m="1" x="7714"/>
        <item m="1" x="3555"/>
        <item m="1" x="4336"/>
        <item m="1" x="2676"/>
        <item m="1" x="3471"/>
        <item m="1" x="4710"/>
        <item m="1" x="7334"/>
        <item m="1" x="6148"/>
        <item m="1" x="5219"/>
        <item m="1" x="3980"/>
        <item m="1" x="6223"/>
        <item m="1" x="4229"/>
        <item m="1" x="5770"/>
        <item m="1" x="1084"/>
        <item m="1" x="2927"/>
        <item m="1" x="2666"/>
        <item m="1" x="6693"/>
        <item m="1" x="4415"/>
        <item m="1" x="2318"/>
        <item m="1" x="2877"/>
        <item m="1" x="6789"/>
        <item m="1" x="3050"/>
        <item m="1" x="5332"/>
        <item m="1" x="3409"/>
        <item m="1" x="7473"/>
        <item m="1" x="111"/>
        <item m="1" x="5590"/>
        <item m="1" x="1987"/>
        <item m="1" x="7349"/>
        <item m="1" x="6165"/>
        <item m="1" x="6824"/>
        <item m="1" x="7941"/>
        <item m="1" x="6671"/>
        <item m="1" x="5149"/>
        <item m="1" x="3067"/>
        <item m="1" x="6667"/>
        <item m="1" x="926"/>
        <item m="1" x="6401"/>
        <item m="1" x="5841"/>
        <item m="1" x="5727"/>
        <item m="1" x="7339"/>
        <item m="1" x="5270"/>
        <item m="1" x="2140"/>
        <item m="1" x="7276"/>
        <item m="1" x="7174"/>
        <item m="1" x="7454"/>
        <item m="1" x="7065"/>
        <item m="1" x="6515"/>
        <item m="1" x="2728"/>
        <item m="1" x="3438"/>
        <item m="1" x="1085"/>
        <item m="1" x="1167"/>
        <item m="1" x="7533"/>
        <item m="1" x="3006"/>
        <item m="1" x="7382"/>
        <item m="1" x="7880"/>
        <item m="1" x="2918"/>
        <item m="1" x="2884"/>
        <item m="1" x="7484"/>
        <item m="1" x="7118"/>
        <item m="1" x="5804"/>
        <item m="1" x="6251"/>
        <item m="1" x="1895"/>
        <item m="1" x="6673"/>
        <item m="1" x="6513"/>
        <item m="1" x="961"/>
        <item m="1" x="5171"/>
        <item m="1" x="2559"/>
        <item m="1" x="5805"/>
        <item m="1" x="2948"/>
        <item m="1" x="1924"/>
        <item m="1" x="4344"/>
        <item m="1" x="1994"/>
        <item m="1" x="832"/>
        <item m="1" x="6212"/>
        <item m="1" x="4227"/>
        <item m="1" x="3649"/>
        <item m="1" x="4108"/>
        <item m="1" x="5032"/>
        <item m="1" x="4918"/>
        <item m="1" x="6176"/>
        <item m="1" x="5580"/>
        <item m="1" x="3038"/>
        <item m="1" x="6725"/>
        <item m="1" x="2000"/>
        <item m="1" x="5144"/>
        <item m="1" x="3486"/>
        <item m="1" x="1978"/>
        <item m="1" x="2128"/>
        <item m="1" x="5314"/>
        <item m="1" x="1192"/>
        <item m="1" x="1459"/>
        <item m="1" x="2761"/>
        <item m="1" x="6641"/>
        <item m="1" x="4094"/>
        <item m="1" x="5300"/>
        <item m="1" x="4990"/>
        <item m="1" x="6611"/>
        <item m="1" x="2453"/>
        <item m="1" x="1383"/>
        <item m="1" x="7012"/>
        <item m="1" x="4402"/>
        <item m="1" x="5616"/>
        <item m="1" x="1715"/>
        <item m="1" x="4529"/>
        <item m="1" x="1098"/>
        <item m="1" x="2536"/>
        <item m="1" x="6987"/>
        <item m="1" x="497"/>
        <item m="1" x="5744"/>
        <item m="1" x="4746"/>
        <item m="1" x="4132"/>
        <item m="1" x="777"/>
        <item m="1" x="5160"/>
        <item m="1" x="7338"/>
        <item m="1" x="6566"/>
        <item m="1" x="7321"/>
        <item m="1" x="5420"/>
        <item m="1" x="3256"/>
        <item m="1" x="6989"/>
        <item m="1" x="7205"/>
        <item m="1" x="6458"/>
        <item m="1" x="3484"/>
        <item m="1" x="2895"/>
        <item m="1" x="7936"/>
        <item m="1" x="2303"/>
        <item m="1" x="6856"/>
        <item m="1" x="7486"/>
        <item m="1" x="5357"/>
        <item m="1" x="2546"/>
        <item m="1" x="1068"/>
        <item m="1" x="6916"/>
        <item m="1" x="4487"/>
        <item m="1" x="2780"/>
        <item m="1" x="6268"/>
        <item m="1" x="6705"/>
        <item m="1" x="3364"/>
        <item m="1" x="3860"/>
        <item m="1" x="932"/>
        <item m="1" x="7624"/>
        <item m="1" x="6890"/>
        <item m="1" x="2640"/>
        <item m="1" x="1554"/>
        <item m="1" x="1721"/>
        <item m="1" x="7507"/>
        <item m="1" x="5734"/>
        <item m="1" x="3761"/>
        <item m="1" x="2873"/>
        <item m="1" x="4614"/>
        <item m="1" x="6534"/>
        <item m="1" x="4651"/>
        <item m="1" x="4834"/>
        <item m="1" x="7051"/>
        <item m="1" x="4627"/>
        <item m="1" x="5380"/>
        <item m="1" x="4621"/>
        <item m="1" x="6648"/>
        <item m="1" x="4498"/>
        <item m="1" x="4110"/>
        <item m="1" x="6343"/>
        <item m="1" x="7120"/>
        <item m="1" x="944"/>
        <item m="1" x="512"/>
        <item m="1" x="3396"/>
        <item m="1" x="6082"/>
        <item m="1" x="4221"/>
        <item m="1" x="1990"/>
        <item m="1" x="6200"/>
        <item m="1" x="7344"/>
        <item m="1" x="6811"/>
        <item m="1" x="7046"/>
        <item m="1" x="5695"/>
        <item m="1" x="924"/>
        <item m="1" x="3493"/>
        <item m="1" x="6047"/>
        <item m="1" x="1758"/>
        <item m="1" x="3204"/>
        <item m="1" x="2033"/>
        <item m="1" x="6521"/>
        <item m="1" x="2735"/>
        <item m="1" x="6314"/>
        <item m="1" x="2556"/>
        <item m="1" x="6308"/>
        <item m="1" x="3324"/>
        <item m="1" x="5830"/>
        <item m="1" x="5732"/>
        <item m="1" x="2172"/>
        <item m="1" x="2944"/>
        <item m="1" x="2311"/>
        <item m="1" x="7907"/>
        <item m="1" x="3772"/>
        <item m="1" x="4031"/>
        <item m="1" x="6299"/>
        <item m="1" x="7828"/>
        <item m="1" x="4165"/>
        <item m="1" x="2592"/>
        <item m="1" x="212"/>
        <item m="1" x="3614"/>
        <item m="1" x="7002"/>
        <item m="1" x="5465"/>
        <item m="1" x="4411"/>
        <item m="1" x="4225"/>
        <item m="1" x="4452"/>
        <item m="1" x="5442"/>
        <item m="1" x="3107"/>
        <item m="1" x="1968"/>
        <item m="1" x="6955"/>
        <item m="1" x="5647"/>
        <item m="1" x="7635"/>
        <item m="1" x="490"/>
        <item m="1" x="6160"/>
        <item m="1" x="3811"/>
        <item m="1" x="3112"/>
        <item m="1" x="4553"/>
        <item m="1" x="4442"/>
        <item m="1" x="2836"/>
        <item m="1" x="2075"/>
        <item m="1" x="4490"/>
        <item m="1" x="4725"/>
        <item m="1" x="7674"/>
        <item m="1" x="3141"/>
        <item m="1" x="7911"/>
        <item m="1" x="5129"/>
        <item m="1" x="1460"/>
        <item m="1" x="4417"/>
        <item m="1" x="174"/>
        <item m="1" x="7921"/>
        <item m="1" x="3401"/>
        <item m="1" x="2204"/>
        <item m="1" x="6243"/>
        <item m="1" x="3810"/>
        <item m="1" x="6835"/>
        <item m="1" x="5256"/>
        <item m="1" x="2056"/>
        <item m="1" x="7928"/>
        <item m="1" x="3002"/>
        <item m="1" x="2617"/>
        <item m="1" x="200"/>
        <item m="1" x="2520"/>
        <item m="1" x="7017"/>
        <item m="1" x="916"/>
        <item m="1" x="3045"/>
        <item m="1" x="1805"/>
        <item m="1" x="3864"/>
        <item m="1" x="7991"/>
        <item m="1" x="4055"/>
        <item m="1" x="7453"/>
        <item m="1" x="4092"/>
        <item m="1" x="4435"/>
        <item m="1" x="4783"/>
        <item m="1" x="160"/>
        <item m="1" x="5269"/>
        <item m="1" x="6076"/>
        <item m="1" x="4238"/>
        <item m="1" x="3701"/>
        <item m="1" x="3576"/>
        <item m="1" x="5474"/>
        <item m="1" x="5323"/>
        <item m="1" x="4176"/>
        <item m="1" x="3876"/>
        <item m="1" x="4291"/>
        <item m="1" x="4301"/>
        <item m="1" x="1801"/>
        <item m="1" x="7578"/>
        <item m="1" x="381"/>
        <item m="1" x="144"/>
        <item m="1" x="6796"/>
        <item m="1" x="2532"/>
        <item m="1" x="7649"/>
        <item m="1" x="3896"/>
        <item m="1" x="1517"/>
        <item m="1" x="4569"/>
        <item m="1" x="5190"/>
        <item m="1" x="889"/>
        <item m="1" x="3096"/>
        <item m="1" x="6633"/>
        <item m="1" x="4294"/>
        <item m="1" x="2958"/>
        <item m="1" x="1024"/>
        <item m="1" x="2548"/>
        <item m="1" x="2326"/>
        <item m="1" x="77"/>
        <item m="1" x="7505"/>
        <item m="1" x="6361"/>
        <item m="1" x="2812"/>
        <item m="1" x="4324"/>
        <item m="1" x="5615"/>
        <item m="1" x="1556"/>
        <item m="1" x="7360"/>
        <item m="1" x="845"/>
        <item m="1" x="6924"/>
        <item m="1" x="4286"/>
        <item m="1" x="6894"/>
        <item m="1" x="4578"/>
        <item m="1" x="6173"/>
        <item m="1" x="6793"/>
        <item m="1" x="908"/>
        <item m="1" x="278"/>
        <item m="1" x="3459"/>
        <item m="1" x="1358"/>
        <item m="1" x="4470"/>
        <item m="1" x="4704"/>
        <item m="1" x="6908"/>
        <item m="1" x="2742"/>
        <item m="1" x="2671"/>
        <item m="1" x="5079"/>
        <item m="1" x="5041"/>
        <item m="1" x="5922"/>
        <item m="1" x="1120"/>
        <item m="1" x="7227"/>
        <item m="1" x="2902"/>
        <item m="1" x="1513"/>
        <item m="1" x="6643"/>
        <item m="1" x="322"/>
        <item m="1" x="1919"/>
        <item m="1" x="6070"/>
        <item m="1" x="7711"/>
        <item m="1" x="5708"/>
        <item m="1" x="5774"/>
        <item m="1" x="4272"/>
        <item m="1" x="2385"/>
        <item m="1" x="7446"/>
        <item m="1" x="7993"/>
        <item m="1" x="915"/>
        <item m="1" x="3139"/>
        <item m="1" x="2710"/>
        <item m="1" x="7163"/>
        <item m="1" x="6588"/>
        <item m="1" x="415"/>
        <item m="1" x="3549"/>
        <item m="1" x="879"/>
        <item m="1" x="5097"/>
        <item m="1" x="4066"/>
        <item m="1" x="3941"/>
        <item m="1" x="2272"/>
        <item m="1" x="2476"/>
        <item m="1" x="6821"/>
        <item m="1" x="5892"/>
        <item m="1" x="3253"/>
        <item m="1" x="4916"/>
        <item m="1" x="6753"/>
        <item m="1" x="1498"/>
        <item m="1" x="790"/>
        <item m="1" x="486"/>
        <item m="1" x="592"/>
        <item m="1" x="7315"/>
        <item m="1" x="4233"/>
        <item m="1" x="5897"/>
        <item m="1" x="7779"/>
        <item m="1" x="2431"/>
        <item m="1" x="2386"/>
        <item m="1" x="6547"/>
        <item m="1" x="7410"/>
        <item m="1" x="3144"/>
        <item m="1" x="1295"/>
        <item m="1" x="3680"/>
        <item m="1" x="6044"/>
        <item m="1" x="1331"/>
        <item m="1" x="4049"/>
        <item m="1" x="5746"/>
        <item m="1" x="3137"/>
        <item m="1" x="7435"/>
        <item m="1" x="6153"/>
        <item m="1" x="6727"/>
        <item m="1" x="3571"/>
        <item m="1" x="7327"/>
        <item m="1" x="3293"/>
        <item m="1" x="3430"/>
        <item m="1" x="4068"/>
        <item m="1" x="3659"/>
        <item m="1" x="7964"/>
        <item m="1" x="2945"/>
        <item m="1" x="4874"/>
        <item m="1" x="3535"/>
        <item m="1" x="7580"/>
        <item m="1" x="2433"/>
        <item m="1" x="2970"/>
        <item m="1" x="3598"/>
        <item m="1" x="2273"/>
        <item m="1" x="828"/>
        <item m="1" x="2597"/>
        <item m="1" x="6826"/>
        <item m="1" x="4698"/>
        <item m="1" x="2362"/>
        <item m="1" x="5090"/>
        <item m="1" x="1096"/>
        <item m="1" x="3665"/>
        <item m="1" x="6014"/>
        <item m="1" x="2804"/>
        <item m="1" x="3997"/>
        <item m="1" x="853"/>
        <item m="1" x="5072"/>
        <item m="1" x="5260"/>
        <item m="1" x="7181"/>
        <item m="1" x="7744"/>
        <item m="1" x="4303"/>
        <item m="1" x="6352"/>
        <item m="1" x="6234"/>
        <item m="1" x="857"/>
        <item m="1" x="5536"/>
        <item m="1" x="2823"/>
        <item m="1" x="4160"/>
        <item m="1" x="4171"/>
        <item m="1" x="4566"/>
        <item m="1" x="6229"/>
        <item m="1" x="1951"/>
        <item m="1" x="4528"/>
        <item m="1" x="2314"/>
        <item m="1" x="2763"/>
        <item m="1" x="5226"/>
        <item m="1" x="1989"/>
        <item m="1" x="1753"/>
        <item m="1" x="5108"/>
        <item m="1" x="5675"/>
        <item m="1" x="6138"/>
        <item m="1" x="5338"/>
        <item m="1" x="6938"/>
        <item m="1" x="4242"/>
        <item m="1" x="4296"/>
        <item m="1" x="3835"/>
        <item m="1" x="5899"/>
        <item m="1" x="6453"/>
        <item m="1" x="6367"/>
        <item m="1" x="3797"/>
        <item m="1" x="5309"/>
        <item m="1" x="7490"/>
        <item m="1" x="5533"/>
        <item m="1" x="7016"/>
        <item m="1" x="2030"/>
        <item m="1" x="2539"/>
        <item m="1" x="4283"/>
        <item m="1" x="6596"/>
        <item m="1" x="6557"/>
        <item m="1" x="2910"/>
        <item m="1" x="3235"/>
        <item m="1" x="6217"/>
        <item m="1" x="7764"/>
        <item m="1" x="3529"/>
        <item m="1" x="5185"/>
        <item m="1" x="3186"/>
        <item m="1" x="5808"/>
        <item m="1" x="3960"/>
        <item m="1" x="1456"/>
        <item m="1" x="4580"/>
        <item m="1" x="1140"/>
        <item m="1" x="5828"/>
        <item m="1" x="4886"/>
        <item m="1" x="6690"/>
        <item m="1" x="4210"/>
        <item m="1" x="6332"/>
        <item m="1" x="6718"/>
        <item m="1" x="4598"/>
        <item m="1" x="2760"/>
        <item m="1" x="142"/>
        <item m="1" x="6154"/>
        <item m="1" x="6354"/>
        <item m="1" x="4382"/>
        <item m="1" x="7111"/>
        <item m="1" x="7756"/>
        <item m="1" x="6570"/>
        <item m="1" x="1335"/>
        <item m="1" x="2844"/>
        <item m="1" x="3024"/>
        <item m="1" x="5936"/>
        <item m="1" x="4914"/>
        <item m="1" x="4193"/>
        <item m="1" x="1722"/>
        <item m="1" x="5344"/>
        <item m="1" x="3534"/>
        <item m="1" x="6074"/>
        <item m="1" x="7287"/>
        <item m="1" x="2803"/>
        <item m="1" x="5942"/>
        <item m="1" x="7442"/>
        <item m="1" x="7683"/>
        <item m="1" x="7922"/>
        <item m="1" x="6029"/>
        <item m="1" x="1590"/>
        <item m="1" x="5798"/>
        <item m="1" x="607"/>
        <item m="1" x="3893"/>
        <item m="1" x="2088"/>
        <item m="1" x="4530"/>
        <item m="1" x="5495"/>
        <item m="1" x="5889"/>
        <item m="1" x="2500"/>
        <item m="1" x="3413"/>
        <item m="1" x="2999"/>
        <item m="1" x="7634"/>
        <item m="1" x="3361"/>
        <item m="1" x="342"/>
        <item m="1" x="7447"/>
        <item m="1" x="2312"/>
        <item m="1" x="2013"/>
        <item m="1" x="7499"/>
        <item m="1" x="4474"/>
        <item m="1" x="2839"/>
        <item m="1" x="7810"/>
        <item x="9"/>
        <item m="1" x="7075"/>
        <item m="1" x="3931"/>
        <item m="1" x="4723"/>
        <item m="1" x="3730"/>
        <item m="1" x="1751"/>
        <item m="1" x="7094"/>
        <item m="1" x="6432"/>
        <item m="1" x="2233"/>
        <item m="1" x="5785"/>
        <item m="1" x="4812"/>
        <item m="1" x="6711"/>
        <item m="1" x="3490"/>
        <item m="1" x="6815"/>
        <item m="1" x="7882"/>
        <item m="1" x="6179"/>
        <item m="1" x="6741"/>
        <item m="1" x="1473"/>
        <item m="1" x="5644"/>
        <item m="1" x="7966"/>
        <item m="1" x="7150"/>
        <item m="1" x="2421"/>
        <item m="1" x="7194"/>
        <item m="1" x="7729"/>
        <item m="1" x="4577"/>
        <item m="1" x="6104"/>
        <item m="1" x="1370"/>
        <item m="1" x="6556"/>
        <item m="1" x="3708"/>
        <item m="1" x="5368"/>
        <item m="1" x="6966"/>
        <item m="1" x="3687"/>
        <item m="1" x="4456"/>
        <item m="1" x="7822"/>
        <item m="1" x="7406"/>
        <item m="1" x="641"/>
        <item m="1" x="7034"/>
        <item m="1" x="2893"/>
        <item m="1" x="7708"/>
        <item m="1" x="4017"/>
        <item m="1" x="6748"/>
        <item m="1" x="6776"/>
        <item m="1" x="4422"/>
        <item m="1" x="5916"/>
        <item m="1" x="4767"/>
        <item m="1" x="1127"/>
        <item m="1" x="2313"/>
        <item m="1" x="5885"/>
        <item m="1" x="3820"/>
        <item m="1" x="511"/>
        <item m="1" x="7152"/>
        <item m="1" x="4494"/>
        <item m="1" x="5370"/>
        <item m="1" x="1966"/>
        <item m="1" x="3463"/>
        <item m="1" x="6207"/>
        <item m="1" x="5698"/>
        <item m="1" x="5359"/>
        <item m="1" x="858"/>
        <item m="1" x="2228"/>
        <item m="1" x="7262"/>
        <item m="1" x="4134"/>
        <item m="1" x="2384"/>
        <item m="1" x="6257"/>
        <item m="1" x="4645"/>
        <item m="1" x="6767"/>
        <item m="1" x="5343"/>
        <item m="1" x="2461"/>
        <item m="1" x="4010"/>
        <item m="1" x="5247"/>
        <item m="1" x="5989"/>
        <item m="1" x="2574"/>
        <item m="1" x="4034"/>
        <item m="1" x="5200"/>
        <item m="1" x="6351"/>
        <item m="1" x="5396"/>
        <item m="1" x="3729"/>
        <item m="1" x="4495"/>
        <item m="1" x="4843"/>
        <item m="1" x="7967"/>
        <item m="1" x="5009"/>
        <item m="1" x="5707"/>
        <item m="1" x="5952"/>
        <item m="1" x="1932"/>
        <item m="1" x="5779"/>
        <item m="1" x="7310"/>
        <item m="1" x="6214"/>
        <item m="1" x="3869"/>
        <item m="1" x="1716"/>
        <item m="1" x="1964"/>
        <item m="1" x="7751"/>
        <item m="1" x="6563"/>
        <item m="1" x="6358"/>
        <item m="1" x="2487"/>
        <item m="1" x="5610"/>
        <item m="1" x="6736"/>
        <item m="1" x="6548"/>
        <item m="1" x="3388"/>
        <item m="1" x="7716"/>
        <item m="1" x="4188"/>
        <item m="1" x="3782"/>
        <item m="1" x="6968"/>
        <item m="1" x="6490"/>
        <item m="1" x="496"/>
        <item m="1" x="6383"/>
        <item m="1" x="1984"/>
        <item m="1" x="4600"/>
        <item m="1" x="6536"/>
        <item m="1" x="6888"/>
        <item m="1" x="2725"/>
        <item m="1" x="4563"/>
        <item m="1" x="7239"/>
        <item m="1" x="3920"/>
        <item m="1" x="985"/>
        <item m="1" x="1654"/>
        <item m="1" x="3545"/>
        <item m="1" x="2675"/>
        <item m="1" x="3707"/>
        <item m="1" x="470"/>
        <item m="1" x="4318"/>
        <item m="1" x="6356"/>
        <item m="1" x="2486"/>
        <item m="1" x="141"/>
        <item m="1" x="4562"/>
        <item m="1" x="5232"/>
        <item m="1" x="5800"/>
        <item m="1" x="248"/>
        <item m="1" x="6659"/>
        <item m="1" x="5955"/>
        <item m="1" x="2639"/>
        <item m="1" x="5177"/>
        <item m="1" x="1983"/>
        <item m="1" x="2962"/>
        <item m="1" x="7444"/>
        <item m="1" x="3287"/>
        <item m="1" x="1416"/>
        <item m="1" x="176"/>
        <item m="1" x="6842"/>
        <item m="1" x="1494"/>
        <item m="1" x="2290"/>
        <item m="1" x="4309"/>
        <item m="1" x="781"/>
        <item m="1" x="3524"/>
        <item m="1" x="7939"/>
        <item m="1" x="2203"/>
        <item m="1" x="4509"/>
        <item m="1" x="3915"/>
        <item m="1" x="3526"/>
        <item m="1" x="3528"/>
        <item m="1" x="3344"/>
        <item m="1" x="7955"/>
        <item m="1" x="46"/>
        <item m="1" x="3313"/>
        <item m="1" x="6626"/>
        <item m="1" x="247"/>
        <item m="1" x="6449"/>
        <item m="1" x="6109"/>
        <item m="1" x="7270"/>
        <item m="1" x="1289"/>
        <item m="1" x="2957"/>
        <item m="1" x="6681"/>
        <item m="1" x="3916"/>
        <item m="1" x="7736"/>
        <item m="1" x="7401"/>
        <item m="1" x="4642"/>
        <item m="1" x="6489"/>
        <item m="1" x="1178"/>
        <item m="1" x="4473"/>
        <item m="1" x="7989"/>
        <item m="1" x="2693"/>
        <item m="1" x="593"/>
        <item m="1" x="1278"/>
        <item m="1" x="3848"/>
        <item m="1" x="6594"/>
        <item m="1" x="6879"/>
        <item m="1" x="4340"/>
        <item m="1" x="530"/>
        <item m="1" x="4573"/>
        <item m="1" x="1872"/>
        <item m="1" x="3326"/>
        <item m="1" x="5379"/>
        <item m="1" x="558"/>
        <item m="1" x="5042"/>
        <item m="1" x="6052"/>
        <item m="1" x="2397"/>
        <item m="1" x="3442"/>
        <item m="1" x="1792"/>
        <item m="1" x="2679"/>
        <item m="1" x="6522"/>
        <item m="1" x="7393"/>
        <item m="1" x="5761"/>
        <item m="1" x="2652"/>
        <item m="1" x="7385"/>
        <item m="1" x="7513"/>
        <item m="1" x="5862"/>
        <item m="1" x="7858"/>
        <item m="1" x="3721"/>
        <item m="1" x="2054"/>
        <item m="1" x="6529"/>
        <item m="1" x="477"/>
        <item m="1" x="6411"/>
        <item m="1" x="4482"/>
        <item m="1" x="993"/>
        <item m="1" x="267"/>
        <item m="1" x="7019"/>
        <item m="1" x="6459"/>
        <item m="1" x="3406"/>
        <item m="1" x="6940"/>
        <item m="1" x="2660"/>
        <item m="1" x="4795"/>
        <item m="1" x="5381"/>
        <item m="1" x="3855"/>
        <item m="1" x="5912"/>
        <item m="1" x="3419"/>
        <item m="1" x="4460"/>
        <item m="1" x="1125"/>
        <item m="1" x="4167"/>
        <item m="1" x="1064"/>
        <item m="1" x="5637"/>
        <item m="1" x="2711"/>
        <item m="1" x="5701"/>
        <item m="1" x="4380"/>
        <item m="1" x="4570"/>
        <item m="1" x="7187"/>
        <item m="1" x="1269"/>
        <item m="1" x="2286"/>
        <item m="1" x="2706"/>
        <item m="1" x="3165"/>
        <item m="1" x="4245"/>
        <item m="1" x="5080"/>
        <item m="1" x="73"/>
        <item m="1" x="1053"/>
        <item m="1" x="874"/>
        <item m="1" x="5291"/>
        <item m="1" x="462"/>
        <item m="1" x="6604"/>
        <item m="1" x="6218"/>
        <item m="1" x="3925"/>
        <item m="1" x="3966"/>
        <item m="1" x="279"/>
        <item m="1" x="2708"/>
        <item m="1" x="6136"/>
        <item m="1" x="6970"/>
        <item m="1" x="6322"/>
        <item m="1" x="3091"/>
        <item m="1" x="262"/>
        <item m="1" x="378"/>
        <item m="1" x="6467"/>
        <item m="1" x="3955"/>
        <item m="1" x="7874"/>
        <item m="1" x="1536"/>
        <item m="1" x="126"/>
        <item m="1" x="5835"/>
        <item m="1" x="6347"/>
        <item m="1" x="7373"/>
        <item m="1" x="4213"/>
        <item m="1" x="5749"/>
        <item x="40"/>
        <item m="1" x="1754"/>
        <item m="1" x="5920"/>
        <item m="1" x="6579"/>
        <item m="1" x="7816"/>
        <item m="1" x="1427"/>
        <item m="1" x="7760"/>
        <item m="1" x="7767"/>
        <item m="1" x="2982"/>
        <item m="1" x="1619"/>
        <item m="1" x="7609"/>
        <item m="1" x="3934"/>
        <item m="1" x="6061"/>
        <item m="1" x="6294"/>
        <item m="1" x="4432"/>
        <item m="1" x="7681"/>
        <item m="1" x="5186"/>
        <item m="1" x="986"/>
        <item m="1" x="2978"/>
        <item m="1" x="5077"/>
        <item m="1" x="6318"/>
        <item m="1" x="7706"/>
        <item m="1" x="5789"/>
        <item m="1" x="4036"/>
        <item m="1" x="4726"/>
        <item m="1" x="4838"/>
        <item m="1" x="3366"/>
        <item m="1" x="3457"/>
        <item m="1" x="4496"/>
        <item m="1" x="3097"/>
        <item m="1" x="7987"/>
        <item m="1" x="7797"/>
        <item m="1" x="4150"/>
        <item m="1" x="7662"/>
        <item m="1" x="4191"/>
        <item m="1" x="394"/>
        <item m="1" x="4448"/>
        <item m="1" x="2961"/>
        <item m="1" x="5628"/>
        <item m="1" x="1788"/>
        <item m="1" x="6357"/>
        <item m="1" x="4850"/>
        <item m="1" x="5787"/>
        <item m="1" x="1325"/>
        <item m="1" x="6642"/>
        <item m="1" x="4146"/>
        <item m="1" x="5151"/>
        <item m="1" x="3422"/>
        <item m="1" x="5372"/>
        <item m="1" x="7602"/>
        <item m="1" x="4561"/>
        <item m="1" x="7658"/>
        <item m="1" x="4105"/>
        <item m="1" x="6400"/>
        <item m="1" x="3725"/>
        <item m="1" x="2501"/>
        <item m="1" x="5956"/>
        <item m="1" x="4278"/>
        <item m="1" x="4005"/>
        <item m="1" x="6507"/>
        <item m="1" x="2599"/>
        <item m="1" x="5075"/>
        <item m="1" x="3023"/>
        <item m="1" x="6784"/>
        <item m="1" x="6980"/>
        <item m="1" x="811"/>
        <item m="1" x="2402"/>
        <item m="1" x="5672"/>
        <item m="1" x="6440"/>
        <item m="1" x="2899"/>
        <item m="1" x="2248"/>
        <item m="1" x="5724"/>
        <item m="1" x="2937"/>
        <item m="1" x="5660"/>
        <item m="1" x="4333"/>
        <item m="1" x="2109"/>
        <item m="1" x="5511"/>
        <item m="1" x="3569"/>
        <item m="1" x="3146"/>
        <item m="1" x="2797"/>
        <item m="1" x="6631"/>
        <item m="1" x="6404"/>
        <item m="1" x="2020"/>
        <item m="1" x="5731"/>
        <item m="1" x="1319"/>
        <item m="1" x="7539"/>
        <item m="1" x="4438"/>
        <item m="1" x="6951"/>
        <item m="1" x="5718"/>
        <item m="1" x="3507"/>
        <item m="1" x="1929"/>
        <item m="1" x="542"/>
        <item m="1" x="3349"/>
        <item m="1" x="3850"/>
        <item m="1" x="3754"/>
        <item m="1" x="3382"/>
        <item m="1" x="4571"/>
        <item m="1" x="3391"/>
        <item m="1" x="4201"/>
        <item m="1" x="4534"/>
        <item m="1" x="1143"/>
        <item m="1" x="433"/>
        <item m="1" x="6466"/>
        <item m="1" x="6164"/>
        <item m="1" x="346"/>
        <item m="1" x="4519"/>
        <item m="1" x="4016"/>
        <item m="1" x="6603"/>
        <item m="1" x="7535"/>
        <item m="1" x="2145"/>
        <item m="1" x="642"/>
        <item m="1" x="4390"/>
        <item m="1" x="3814"/>
        <item m="1" x="2705"/>
        <item m="1" x="612"/>
        <item m="1" x="4206"/>
        <item m="1" x="4358"/>
        <item m="1" x="2505"/>
        <item m="1" x="4253"/>
        <item m="1" x="2294"/>
        <item m="1" x="5134"/>
        <item m="1" x="5531"/>
        <item m="1" x="4467"/>
        <item m="1" x="6203"/>
        <item m="1" x="6650"/>
        <item m="1" x="3063"/>
        <item m="1" x="6389"/>
        <item m="1" x="2419"/>
        <item m="1" x="7323"/>
        <item m="1" x="3664"/>
        <item m="1" x="1059"/>
        <item m="1" x="3059"/>
        <item m="1" x="7968"/>
        <item m="1" x="5059"/>
        <item m="1" x="3666"/>
        <item m="1" x="679"/>
        <item m="1" x="843"/>
        <item m="1" x="4431"/>
        <item m="1" x="4466"/>
        <item m="1" x="1681"/>
        <item m="1" x="2861"/>
        <item m="1" x="6655"/>
        <item m="1" x="1854"/>
        <item m="1" x="3939"/>
        <item m="1" x="3080"/>
        <item m="1" x="3466"/>
        <item m="1" x="2502"/>
        <item m="1" x="4124"/>
        <item m="1" x="4538"/>
        <item m="1" x="6372"/>
        <item m="1" x="5173"/>
        <item m="1" x="2178"/>
        <item m="1" x="4929"/>
        <item m="1" x="6435"/>
        <item m="1" x="5598"/>
        <item m="1" x="6260"/>
        <item m="1" x="4476"/>
        <item m="1" x="4679"/>
        <item m="1" x="2316"/>
        <item m="1" x="754"/>
        <item m="1" x="6982"/>
        <item m="1" x="3118"/>
        <item m="1" x="5869"/>
        <item m="1" x="5627"/>
        <item m="1" x="2642"/>
        <item m="1" x="2211"/>
        <item m="1" x="4392"/>
        <item m="1" x="2744"/>
        <item m="1" x="3662"/>
        <item m="1" x="1083"/>
        <item m="1" x="954"/>
        <item m="1" x="4093"/>
        <item m="1" x="3061"/>
        <item m="1" x="1998"/>
        <item m="1" x="5866"/>
        <item m="1" x="6144"/>
        <item m="1" x="7679"/>
        <item m="1" x="7653"/>
        <item m="1" x="2144"/>
        <item m="1" x="2271"/>
        <item m="1" x="1243"/>
        <item m="1" x="7035"/>
        <item m="1" x="7846"/>
        <item m="1" x="6622"/>
        <item m="1" x="7587"/>
        <item m="1" x="556"/>
        <item m="1" x="4190"/>
        <item m="1" x="1811"/>
        <item m="1" x="3270"/>
        <item m="1" x="528"/>
        <item m="1" x="5532"/>
        <item m="1" x="3740"/>
        <item m="1" x="3624"/>
        <item m="1" x="7786"/>
        <item m="1" x="3578"/>
        <item m="1" x="7734"/>
        <item m="1" x="3084"/>
        <item m="1" x="1417"/>
        <item m="1" x="3021"/>
        <item m="1" x="5611"/>
        <item m="1" x="3600"/>
        <item m="1" x="6844"/>
        <item m="1" x="3018"/>
        <item m="1" x="2406"/>
        <item m="1" x="6497"/>
        <item m="1" x="5128"/>
        <item m="1" x="1234"/>
        <item m="1" x="626"/>
        <item m="1" x="4898"/>
        <item m="1" x="5679"/>
        <item m="1" x="1157"/>
        <item m="1" x="4384"/>
        <item m="1" x="2479"/>
        <item m="1" x="2731"/>
        <item m="1" x="5814"/>
        <item m="1" x="543"/>
        <item m="1" x="3959"/>
        <item m="1" x="5288"/>
        <item m="1" x="5049"/>
        <item m="1" x="2582"/>
        <item m="1" x="912"/>
        <item m="1" x="2987"/>
        <item m="1" x="6462"/>
        <item m="1" x="249"/>
        <item m="1" x="6439"/>
        <item m="1" x="3454"/>
        <item m="1" x="454"/>
        <item m="1" x="4624"/>
        <item m="1" x="4656"/>
        <item m="1" x="2407"/>
        <item m="1" x="6418"/>
        <item m="1" x="5091"/>
        <item m="1" x="2940"/>
        <item m="1" x="4820"/>
        <item m="1" x="4833"/>
        <item m="1" x="1347"/>
        <item m="1" x="6782"/>
        <item m="1" x="5508"/>
        <item m="1" x="5044"/>
        <item m="1" x="6309"/>
        <item m="1" x="2484"/>
        <item m="1" x="1304"/>
        <item m="1" x="2620"/>
        <item m="1" x="4350"/>
        <item m="1" x="6580"/>
        <item m="1" x="4288"/>
        <item m="1" x="2980"/>
        <item m="1" x="98"/>
        <item m="1" x="6991"/>
        <item m="1" x="7826"/>
        <item m="1" x="264"/>
        <item m="1" x="195"/>
        <item m="1" x="5581"/>
        <item m="1" x="3025"/>
        <item m="1" x="7738"/>
        <item m="1" x="7228"/>
        <item m="1" x="4341"/>
        <item m="1" x="2653"/>
        <item m="1" x="418"/>
        <item m="1" x="5597"/>
        <item m="1" x="2892"/>
        <item m="1" x="7904"/>
        <item m="1" x="3828"/>
        <item m="1" x="460"/>
        <item m="1" x="4372"/>
        <item m="1" x="357"/>
        <item m="1" x="231"/>
        <item m="1" x="2192"/>
        <item m="1" x="5098"/>
        <item m="1" x="3350"/>
        <item m="1" x="5664"/>
        <item m="1" x="131"/>
        <item m="1" x="4646"/>
        <item m="1" x="6613"/>
        <item m="1" x="1946"/>
        <item m="1" x="6485"/>
        <item m="1" x="5587"/>
        <item m="1" x="4360"/>
        <item m="1" x="1457"/>
        <item m="1" x="4602"/>
        <item m="1" x="7541"/>
        <item m="1" x="5429"/>
        <item m="1" x="6509"/>
        <item m="1" x="4247"/>
        <item m="1" x="807"/>
        <item m="1" x="3312"/>
        <item m="1" x="56"/>
        <item m="1" x="2984"/>
        <item m="1" x="91"/>
        <item m="1" x="7564"/>
        <item m="1" x="1518"/>
        <item m="1" x="6482"/>
        <item m="1" x="5204"/>
        <item m="1" x="4268"/>
        <item m="1" x="4033"/>
        <item m="1" x="128"/>
        <item m="1" x="3726"/>
        <item m="1" x="5904"/>
        <item m="1" x="1333"/>
        <item m="1" x="5112"/>
        <item m="1" x="5911"/>
        <item m="1" x="382"/>
        <item m="1" x="3014"/>
        <item m="1" x="1346"/>
        <item m="1" x="1052"/>
        <item m="1" x="6040"/>
        <item m="1" x="3065"/>
        <item m="1" x="2965"/>
        <item m="1" x="7975"/>
        <item m="1" x="7778"/>
        <item m="1" x="4484"/>
        <item m="1" x="3771"/>
        <item m="1" x="5635"/>
        <item m="1" x="5772"/>
        <item m="1" x="6998"/>
        <item m="1" x="4544"/>
        <item m="1" x="4468"/>
        <item m="1" x="7632"/>
        <item m="1" x="2898"/>
        <item m="1" x="5416"/>
        <item m="1" x="3000"/>
        <item m="1" x="2979"/>
        <item m="1" x="4949"/>
        <item m="1" x="175"/>
        <item m="1" x="3492"/>
        <item m="1" x="7384"/>
        <item m="1" x="3101"/>
        <item m="1" x="6335"/>
        <item m="1" x="416"/>
        <item m="1" x="3791"/>
        <item m="1" x="3152"/>
        <item m="1" x="4077"/>
        <item m="1" x="5058"/>
        <item m="1" x="4043"/>
        <item m="1" x="5373"/>
        <item m="1" x="1733"/>
        <item m="1" x="4250"/>
        <item m="1" x="4118"/>
        <item m="1" x="4678"/>
        <item m="1" x="395"/>
        <item m="1" x="590"/>
        <item m="1" x="7886"/>
        <item m="1" x="2739"/>
        <item m="1" x="3628"/>
        <item m="1" x="4568"/>
        <item m="1" x="7000"/>
        <item m="1" x="3049"/>
        <item m="1" x="3883"/>
        <item m="1" x="4835"/>
        <item m="1" x="4423"/>
        <item m="1" x="7115"/>
        <item m="1" x="1015"/>
        <item m="1" x="7380"/>
        <item m="1" x="2687"/>
        <item m="1" x="6612"/>
        <item m="1" x="3878"/>
        <item m="1" x="480"/>
        <item m="1" x="3550"/>
        <item m="1" x="5662"/>
        <item m="1" x="7611"/>
        <item m="1" x="2880"/>
        <item m="1" x="516"/>
        <item m="1" x="3903"/>
        <item m="1" x="7087"/>
        <item m="1" x="5875"/>
        <item m="1" x="305"/>
        <item m="1" x="3845"/>
        <item m="1" x="2382"/>
        <item m="1" x="2437"/>
        <item m="1" x="3904"/>
        <item m="1" x="6875"/>
        <item m="1" x="3833"/>
        <item m="1" x="3046"/>
        <item m="1" x="5407"/>
        <item m="1" x="5923"/>
        <item m="1" x="3113"/>
        <item m="1" x="5215"/>
        <item m="1" x="6452"/>
        <item m="1" x="2440"/>
        <item m="1" x="472"/>
        <item m="1" x="4503"/>
        <item m="1" x="3494"/>
        <item m="1" x="1768"/>
        <item m="1" x="7218"/>
        <item m="1" x="1892"/>
        <item m="1" x="6198"/>
        <item m="1" x="1404"/>
        <item m="1" x="6338"/>
        <item m="1" x="7551"/>
        <item m="1" x="6849"/>
        <item m="1" x="3180"/>
        <item m="1" x="1246"/>
        <item m="1" x="2695"/>
        <item m="1" x="1287"/>
        <item m="1" x="7562"/>
        <item m="1" x="341"/>
        <item m="1" x="358"/>
        <item m="1" x="6981"/>
        <item m="1" x="3145"/>
        <item m="1" x="2820"/>
        <item m="1" x="6780"/>
        <item m="1" x="6587"/>
        <item m="1" x="1111"/>
        <item m="1" x="3355"/>
        <item m="1" x="5214"/>
        <item m="1" x="4551"/>
        <item m="1" x="5412"/>
        <item m="1" x="6447"/>
        <item m="1" x="1478"/>
        <item m="1" x="2807"/>
        <item m="1" x="485"/>
        <item m="1" x="7058"/>
        <item m="1" x="108"/>
        <item m="1" x="6445"/>
        <item m="1" x="6378"/>
        <item m="1" x="6805"/>
        <item m="1" x="6470"/>
        <item m="1" x="1793"/>
        <item m="1" x="1537"/>
        <item m="1" x="4673"/>
        <item m="1" x="7122"/>
        <item m="1" x="4147"/>
        <item m="1" x="6277"/>
        <item m="1" x="377"/>
        <item m="1" x="2474"/>
        <item m="1" x="4104"/>
        <item m="1" x="4740"/>
        <item m="1" x="2014"/>
        <item m="1" x="4610"/>
        <item m="1" x="1004"/>
        <item m="1" x="5150"/>
        <item m="1" x="498"/>
        <item m="1" x="1679"/>
        <item m="1" x="7215"/>
        <item m="1" x="973"/>
        <item m="1" x="3476"/>
        <item m="1" x="7476"/>
        <item m="1" x="6956"/>
        <item m="1" x="1303"/>
        <item m="1" x="3812"/>
        <item m="1" x="1348"/>
        <item m="1" x="5394"/>
        <item m="1" x="5843"/>
        <item m="1" x="6672"/>
        <item m="1" x="1210"/>
        <item m="1" x="2856"/>
        <item m="1" x="233"/>
        <item m="1" x="6175"/>
        <item m="1" x="4802"/>
        <item m="1" x="2404"/>
        <item m="1" x="5203"/>
        <item m="1" x="6813"/>
        <item m="1" x="1320"/>
        <item m="1" x="3865"/>
        <item m="1" x="5636"/>
        <item m="1" x="5340"/>
        <item m="1" x="3610"/>
        <item m="1" x="3169"/>
        <item m="1" x="3408"/>
        <item m="1" x="5130"/>
        <item m="1" x="7492"/>
        <item m="1" x="1455"/>
        <item m="1" x="4817"/>
        <item m="1" x="6275"/>
        <item m="1" x="4032"/>
        <item m="1" x="2059"/>
        <item m="1" x="2818"/>
        <item m="1" x="6422"/>
        <item m="1" x="6817"/>
        <item m="1" x="2552"/>
        <item m="1" x="1572"/>
        <item m="1" x="3970"/>
        <item m="1" x="3832"/>
        <item m="1" x="321"/>
        <item m="1" x="3100"/>
        <item m="1" x="4089"/>
        <item m="1" x="6877"/>
        <item m="1" x="7458"/>
        <item m="1" x="3318"/>
        <item m="1" x="7515"/>
        <item m="1" x="2036"/>
        <item m="1" x="7471"/>
        <item m="1" x="7183"/>
        <item m="1" x="4090"/>
        <item m="1" x="5466"/>
        <item m="1" x="5243"/>
        <item m="1" x="3192"/>
        <item m="1" x="609"/>
        <item m="1" x="3546"/>
        <item m="1" x="110"/>
        <item m="1" x="4394"/>
        <item m="1" x="7912"/>
        <item m="1" x="5470"/>
        <item m="1" x="4326"/>
        <item m="1" x="7325"/>
        <item m="1" x="953"/>
        <item m="1" x="4696"/>
        <item m="1" x="1123"/>
        <item m="1" x="547"/>
        <item m="1" x="3994"/>
        <item m="1" x="7656"/>
        <item m="1" x="2756"/>
        <item m="1" x="4395"/>
        <item m="1" x="3272"/>
        <item m="1" x="6247"/>
        <item m="1" x="4475"/>
        <item m="1" x="7461"/>
        <item m="1" x="197"/>
        <item m="1" x="1712"/>
        <item m="1" x="4215"/>
        <item m="1" x="2611"/>
        <item m="1" x="4407"/>
        <item m="1" x="6684"/>
        <item m="1" x="2444"/>
        <item m="1" x="7637"/>
        <item m="1" x="4135"/>
        <item m="1" x="489"/>
        <item m="1" x="3201"/>
        <item m="1" x="6191"/>
        <item m="1" x="5608"/>
        <item m="1" x="3098"/>
        <item m="1" x="4067"/>
        <item m="1" x="1926"/>
        <item m="1" x="2738"/>
        <item m="1" x="3685"/>
        <item m="1" x="2828"/>
        <item m="1" x="5179"/>
        <item m="1" x="4408"/>
        <item m="1" x="2915"/>
        <item m="1" x="6735"/>
        <item m="1" x="3606"/>
        <item m="1" x="5982"/>
        <item m="1" x="4768"/>
        <item m="1" x="4572"/>
        <item m="1" x="1367"/>
        <item m="1" x="6995"/>
        <item m="1" x="2722"/>
        <item m="1" x="1687"/>
        <item m="1" x="5771"/>
        <item m="1" x="1260"/>
        <item m="1" x="7982"/>
        <item m="1" x="6763"/>
        <item m="1" x="2858"/>
        <item m="1" x="557"/>
        <item m="1" x="7633"/>
        <item m="1" x="6692"/>
        <item m="1" x="5048"/>
        <item m="1" x="2939"/>
        <item m="1" x="1002"/>
        <item m="1" x="1224"/>
        <item m="1" x="3684"/>
        <item m="1" x="1896"/>
        <item m="1" x="1258"/>
        <item m="1" x="2622"/>
        <item m="1" x="2696"/>
        <item m="1" x="925"/>
        <item m="1" x="3902"/>
        <item m="1" x="3281"/>
        <item m="1" x="236"/>
        <item m="1" x="5557"/>
        <item m="1" x="1534"/>
        <item m="1" x="7606"/>
        <item m="1" x="3660"/>
        <item m="1" x="5425"/>
        <item m="1" x="3026"/>
        <item m="1" x="2604"/>
        <item m="1" x="2295"/>
        <item m="1" x="6423"/>
        <item m="1" x="7525"/>
        <item m="1" x="3222"/>
        <item m="1" x="5577"/>
        <item m="1" x="5342"/>
        <item m="1" x="2883"/>
        <item m="1" x="5307"/>
        <item m="1" x="1680"/>
        <item x="35"/>
        <item m="1" x="1612"/>
        <item m="1" x="2891"/>
        <item m="1" x="1014"/>
        <item m="1" x="7591"/>
        <item m="1" x="738"/>
        <item m="1" x="1495"/>
        <item m="1" x="1852"/>
        <item m="1" x="94"/>
        <item m="1" x="1493"/>
        <item m="1" x="7660"/>
        <item m="1" x="1809"/>
        <item m="1" x="2509"/>
        <item m="1" x="3003"/>
        <item m="1" x="4700"/>
        <item m="1" x="4980"/>
        <item m="1" x="5491"/>
        <item m="1" x="6365"/>
        <item m="1" x="1190"/>
        <item m="1" x="4819"/>
        <item m="1" x="6965"/>
        <item m="1" x="5567"/>
        <item m="1" x="3512"/>
        <item m="1" x="6503"/>
        <item m="1" x="7717"/>
        <item m="1" x="4870"/>
        <item m="1" x="3345"/>
        <item m="1" x="529"/>
        <item m="1" x="4515"/>
        <item m="1" x="724"/>
        <item m="1" x="2919"/>
        <item m="1" x="7220"/>
        <item m="1" x="4444"/>
        <item m="1" x="2658"/>
        <item m="1" x="1606"/>
        <item m="1" x="3582"/>
        <item m="1" x="421"/>
        <item m="1" x="3631"/>
        <item m="1" x="2227"/>
        <item m="1" x="5692"/>
        <item m="1" x="7428"/>
        <item m="1" x="3538"/>
        <item m="1" x="6169"/>
        <item m="1" x="1835"/>
        <item m="1" x="2914"/>
        <item m="1" x="3917"/>
        <item m="1" x="3043"/>
        <item m="1" x="1227"/>
        <item m="1" x="7029"/>
        <item m="1" x="3846"/>
        <item m="1" x="4537"/>
        <item m="1" x="2468"/>
        <item m="1" x="3623"/>
        <item m="1" x="1648"/>
        <item m="1" x="7750"/>
        <item m="1" x="3167"/>
        <item m="1" x="7485"/>
        <item m="1" x="3124"/>
        <item m="1" x="4638"/>
        <item m="1" x="1736"/>
        <item m="1" x="1259"/>
        <item m="1" x="6274"/>
        <item m="1" x="3068"/>
        <item m="1" x="3078"/>
        <item m="1" x="162"/>
        <item m="1" x="5118"/>
        <item m="1" x="5011"/>
        <item m="1" x="662"/>
        <item m="1" x="1771"/>
        <item m="1" x="3161"/>
        <item m="1" x="7992"/>
        <item m="1" x="2003"/>
        <item m="1" x="2107"/>
        <item m="1" x="2196"/>
        <item m="1" x="1365"/>
        <item m="1" x="1441"/>
        <item m="1" x="1857"/>
        <item m="1" x="1317"/>
        <item m="1" x="7745"/>
        <item m="1" x="7793"/>
        <item m="1" x="2769"/>
        <item m="1" x="2063"/>
        <item m="1" x="7957"/>
        <item m="1" x="7399"/>
        <item m="1" x="4516"/>
        <item m="1" x="1607"/>
        <item m="1" x="2347"/>
        <item m="1" x="299"/>
        <item m="1" x="7011"/>
        <item m="1" x="3565"/>
        <item m="1" x="1891"/>
        <item m="1" x="5524"/>
        <item m="1" x="6180"/>
        <item m="1" x="1569"/>
        <item m="1" x="2229"/>
        <item m="1" x="2865"/>
        <item m="1" x="1644"/>
        <item m="1" x="2656"/>
        <item m="1" x="4793"/>
        <item m="1" x="2463"/>
        <item m="1" x="3596"/>
        <item m="1" x="2462"/>
        <item m="1" x="5540"/>
        <item m="1" x="7025"/>
        <item m="1" x="4930"/>
        <item m="1" x="1927"/>
        <item m="1" x="5374"/>
        <item m="1" x="7004"/>
        <item m="1" x="7690"/>
        <item m="1" x="5451"/>
        <item m="1" x="645"/>
        <item m="1" x="3815"/>
        <item m="1" x="7873"/>
        <item m="1" x="6124"/>
        <item m="1" x="6417"/>
        <item m="1" x="5408"/>
        <item m="1" x="5791"/>
        <item m="1" x="5178"/>
        <item m="1" x="5242"/>
        <item m="1" x="1831"/>
        <item m="1" x="159"/>
        <item m="1" x="1401"/>
        <item m="1" x="3702"/>
        <item m="1" x="1385"/>
        <item m="1" x="4868"/>
        <item m="1" x="6019"/>
        <item m="1" x="4107"/>
        <item m="1" x="6249"/>
        <item m="1" x="2032"/>
        <item m="1" x="2071"/>
        <item m="1" x="5316"/>
        <item m="1" x="5549"/>
        <item m="1" x="4959"/>
        <item m="1" x="3016"/>
        <item m="1" x="3562"/>
        <item m="1" x="2778"/>
        <item m="1" x="4536"/>
        <item m="1" x="4329"/>
        <item m="1" x="2267"/>
        <item x="17"/>
        <item m="1" x="6307"/>
        <item m="1" x="5399"/>
        <item m="1" x="4363"/>
        <item m="1" x="4342"/>
        <item m="1" x="1604"/>
        <item m="1" x="5993"/>
        <item m="1" x="417"/>
        <item m="1" x="7849"/>
        <item m="1" x="987"/>
        <item m="1" x="7523"/>
        <item m="1" x="7145"/>
        <item m="1" x="2691"/>
        <item m="1" x="7506"/>
        <item m="1" x="5496"/>
        <item m="1" x="890"/>
        <item m="1" x="5543"/>
        <item m="1" x="838"/>
        <item m="1" x="3223"/>
        <item m="1" x="955"/>
        <item m="1" x="4000"/>
        <item m="1" x="5319"/>
        <item m="1" x="7703"/>
        <item m="1" x="6007"/>
        <item m="1" x="1500"/>
        <item m="1" x="301"/>
        <item m="1" x="5161"/>
        <item m="1" x="1191"/>
        <item m="1" x="3130"/>
        <item m="1" x="7930"/>
        <item m="1" x="5026"/>
        <item m="1" x="6917"/>
        <item m="1" x="1208"/>
        <item m="1" x="4157"/>
        <item m="1" x="3974"/>
        <item m="1" x="1288"/>
        <item m="1" x="5406"/>
        <item m="1" x="4675"/>
        <item m="1" x="3547"/>
        <item m="1" x="7495"/>
        <item m="1" x="3238"/>
        <item m="1" x="5565"/>
        <item m="1" x="435"/>
        <item m="1" x="2647"/>
        <item m="1" x="5228"/>
        <item m="1" x="213"/>
        <item m="1" x="4501"/>
        <item m="1" x="5303"/>
        <item m="1" x="5542"/>
        <item m="1" x="1418"/>
        <item m="1" x="214"/>
        <item m="1" x="4727"/>
        <item m="1" x="4742"/>
        <item m="1" x="3956"/>
        <item m="1" x="5715"/>
        <item m="1" x="7877"/>
        <item m="1" x="7045"/>
        <item m="1" x="2569"/>
        <item m="1" x="3612"/>
        <item m="1" x="3879"/>
        <item m="1" x="4131"/>
        <item m="1" x="7601"/>
        <item m="1" x="7867"/>
        <item m="1" x="1176"/>
        <item m="1" x="3092"/>
        <item m="1" x="5688"/>
        <item m="1" x="6934"/>
        <item m="1" x="2092"/>
        <item m="1" x="5464"/>
        <item m="1" x="4628"/>
        <item m="1" x="3551"/>
        <item m="1" x="5609"/>
        <item m="1" x="6889"/>
        <item m="1" x="692"/>
        <item m="1" x="5490"/>
        <item m="1" x="7651"/>
        <item m="1" x="7295"/>
        <item m="1" x="5445"/>
        <item m="1" x="4511"/>
        <item m="1" x="5453"/>
        <item m="1" x="5964"/>
        <item m="1" x="3276"/>
        <item m="1" x="6473"/>
        <item m="1" x="3032"/>
        <item m="1" x="1913"/>
        <item m="1" x="3594"/>
        <item m="1" x="3114"/>
        <item m="1" x="2819"/>
        <item m="1" x="3646"/>
        <item m="1" x="4148"/>
        <item m="1" x="3247"/>
        <item m="1" x="5643"/>
        <item m="1" x="4056"/>
        <item m="1" x="5292"/>
        <item m="1" x="7497"/>
        <item m="1" x="2857"/>
        <item m="1" x="5670"/>
        <item m="1" x="2333"/>
        <item m="1" x="7903"/>
        <item m="1" x="4409"/>
        <item m="1" x="4502"/>
        <item m="1" x="3227"/>
        <item m="1" x="2381"/>
        <item m="1" x="5439"/>
        <item m="1" x="6152"/>
        <item m="1" x="7204"/>
        <item m="1" x="3421"/>
        <item m="1" x="74"/>
        <item m="1" x="4957"/>
        <item m="1" x="6873"/>
        <item m="1" x="6840"/>
        <item m="1" x="3500"/>
        <item m="1" x="7266"/>
        <item m="1" x="7408"/>
        <item m="1" x="1276"/>
        <item m="1" x="3443"/>
        <item m="1" x="3171"/>
        <item m="1" x="1016"/>
        <item m="1" x="4989"/>
        <item m="1" x="4362"/>
        <item m="1" x="3583"/>
        <item m="1" x="6903"/>
        <item m="1" x="3383"/>
        <item m="1" x="656"/>
        <item m="1" x="7789"/>
        <item m="1" x="7567"/>
        <item m="1" x="7178"/>
        <item m="1" x="5719"/>
        <item m="1" x="3022"/>
        <item m="1" x="3163"/>
        <item m="1" x="7534"/>
        <item m="1" x="3309"/>
        <item m="1" x="7906"/>
        <item m="1" x="7824"/>
        <item m="1" x="6825"/>
        <item m="1" x="1543"/>
        <item m="1" x="5035"/>
        <item m="1" x="971"/>
        <item m="1" x="6857"/>
        <item m="1" x="5092"/>
        <item m="1" x="5437"/>
        <item m="1" x="3200"/>
        <item m="1" x="3242"/>
        <item x="12"/>
        <item m="1" x="7440"/>
        <item m="1" x="2176"/>
        <item m="1" x="7346"/>
        <item m="1" x="3593"/>
        <item m="1" x="5709"/>
        <item m="1" x="2157"/>
        <item m="1" x="4779"/>
        <item m="1" x="6925"/>
        <item m="1" x="6791"/>
        <item m="1" x="3568"/>
        <item m="1" x="2364"/>
        <item m="1" x="3580"/>
        <item m="1" x="3760"/>
        <item m="1" x="7544"/>
        <item m="1" x="7981"/>
        <item m="1" x="6704"/>
        <item m="1" x="3682"/>
        <item m="1" x="5816"/>
        <item m="1" x="1571"/>
        <item m="1" x="7584"/>
        <item m="1" x="5820"/>
        <item m="1" x="4373"/>
        <item m="1" x="7845"/>
        <item m="1" x="7556"/>
        <item m="1" x="5119"/>
        <item m="1" x="3429"/>
        <item m="1" x="7351"/>
        <item m="1" x="1241"/>
        <item m="1" x="3259"/>
        <item m="1" x="872"/>
        <item m="1" x="3172"/>
        <item m="1" x="1627"/>
        <item m="1" x="5649"/>
        <item m="1" x="4991"/>
        <item m="1" x="3426"/>
        <item m="1" x="5233"/>
        <item m="1" x="977"/>
        <item m="1" x="2346"/>
        <item m="1" x="5681"/>
        <item m="1" x="6516"/>
        <item m="1" x="5570"/>
        <item m="1" x="7378"/>
        <item m="1" x="7031"/>
        <item m="1" x="5230"/>
        <item m="1" x="1226"/>
        <item m="1" x="6101"/>
        <item m="1" x="3308"/>
        <item m="1" x="3093"/>
        <item m="1" x="7819"/>
        <item m="1" x="6475"/>
        <item m="1" x="5799"/>
        <item m="1" x="4782"/>
        <item m="1" x="1614"/>
        <item m="1" x="1545"/>
        <item m="1" x="6712"/>
        <item m="1" x="7320"/>
        <item m="1" x="6799"/>
        <item m="1" x="4292"/>
        <item m="1" x="5428"/>
        <item m="1" x="4680"/>
        <item m="1" x="4478"/>
        <item m="1" x="5249"/>
        <item m="1" x="3704"/>
        <item m="1" x="7172"/>
        <item m="1" x="3592"/>
        <item m="1" x="5623"/>
        <item m="1" x="1502"/>
        <item m="1" x="7457"/>
        <item m="1" x="7585"/>
        <item m="1" x="2729"/>
        <item m="1" x="6505"/>
        <item m="1" x="7242"/>
        <item m="1" x="5592"/>
        <item m="1" x="2514"/>
        <item m="1" x="1555"/>
        <item m="1" x="7579"/>
        <item m="1" x="7673"/>
        <item m="1" x="1007"/>
        <item m="1" x="3260"/>
        <item m="1" x="5929"/>
        <item m="1" x="7839"/>
        <item m="1" x="3723"/>
        <item m="1" x="2133"/>
        <item m="1" x="3935"/>
        <item m="1" x="6863"/>
        <item m="1" x="5510"/>
        <item m="1" x="5099"/>
        <item m="1" x="3898"/>
        <item m="1" x="3373"/>
        <item m="1" x="2207"/>
        <item m="1" x="6069"/>
        <item m="1" x="4464"/>
        <item m="1" x="5306"/>
        <item m="1" x="2190"/>
        <item m="1" x="6742"/>
        <item m="1" x="5507"/>
        <item m="1" x="2791"/>
        <item m="1" x="7139"/>
        <item m="1" x="2198"/>
        <item m="1" x="3209"/>
        <item m="1" x="6770"/>
        <item m="1" x="7290"/>
        <item m="1" x="1112"/>
        <item m="1" x="7933"/>
        <item m="1" x="3995"/>
        <item m="1" x="3295"/>
        <item m="1" x="4440"/>
        <item m="1" x="5544"/>
        <item m="1" x="2990"/>
        <item m="1" x="7623"/>
        <item m="1" x="3299"/>
        <item m="1" x="2420"/>
        <item m="1" x="7467"/>
        <item m="1" x="7216"/>
        <item m="1" x="3849"/>
        <item m="1" x="1511"/>
        <item m="1" x="1622"/>
        <item m="1" x="3064"/>
        <item m="1" x="4306"/>
        <item m="1" x="456"/>
        <item m="1" x="5199"/>
        <item m="1" x="3208"/>
        <item m="1" x="5355"/>
        <item m="1" x="4458"/>
        <item m="1" x="2191"/>
        <item m="1" x="2905"/>
        <item m="1" x="3497"/>
        <item m="1" x="7528"/>
        <item m="1" x="396"/>
        <item m="1" x="3465"/>
        <item m="1" x="3880"/>
        <item m="1" x="5400"/>
        <item m="1" x="4979"/>
        <item m="1" x="5481"/>
        <item m="1" x="5676"/>
        <item m="1" x="4457"/>
        <item m="1" x="4719"/>
        <item m="1" x="7985"/>
        <item m="1" x="2209"/>
        <item m="1" x="5690"/>
        <item m="1" x="2163"/>
        <item m="1" x="3647"/>
        <item m="1" x="4424"/>
        <item m="1" x="3263"/>
        <item m="1" x="1685"/>
        <item m="1" x="343"/>
        <item m="1" x="1515"/>
        <item m="1" x="3337"/>
        <item m="1" x="1141"/>
        <item m="1" x="5081"/>
        <item m="1" x="3346"/>
        <item m="1" x="5438"/>
        <item m="1" x="2831"/>
        <item m="1" x="7960"/>
        <item m="1" x="2055"/>
        <item m="1" x="5703"/>
        <item m="1" x="6743"/>
        <item m="1" x="4899"/>
        <item m="1" x="3634"/>
        <item m="1" x="4166"/>
        <item m="1" x="3533"/>
        <item m="1" x="3370"/>
        <item m="1" x="7956"/>
        <item m="1" x="1158"/>
        <item m="1" x="2766"/>
        <item m="1" x="4869"/>
        <item m="1" x="4216"/>
        <item m="1" x="7630"/>
        <item m="1" x="3643"/>
        <item m="1" x="2750"/>
        <item m="1" x="1438"/>
        <item m="1" x="1833"/>
        <item m="1" x="1697"/>
        <item m="1" x="5234"/>
        <item m="1" x="7680"/>
        <item m="1" x="3608"/>
        <item m="1" x="5276"/>
        <item m="1" x="7210"/>
        <item m="1" x="3564"/>
        <item m="1" x="1003"/>
        <item m="1" x="4374"/>
        <item m="1" x="1398"/>
        <item m="1" x="910"/>
        <item m="1" x="7652"/>
        <item m="1" x="1790"/>
        <item m="1" x="3773"/>
        <item m="1" x="5167"/>
        <item m="1" x="6680"/>
        <item m="1" x="1752"/>
        <item m="1" x="3182"/>
        <item m="1" x="4974"/>
        <item m="1" x="2166"/>
        <item m="1" x="6038"/>
        <item m="1" x="4759"/>
        <item m="1" x="5594"/>
        <item m="1" x="6972"/>
        <item m="1" x="3126"/>
        <item m="1" x="6713"/>
        <item m="1" x="5486"/>
        <item m="1" x="3756"/>
        <item m="1" x="3462"/>
        <item m="1" x="6865"/>
        <item m="1" x="7631"/>
        <item m="1" x="5479"/>
        <item m="1" x="6213"/>
        <item m="1" x="6895"/>
        <item m="1" x="1769"/>
        <item m="1" x="3236"/>
        <item m="1" x="7572"/>
        <item m="1" x="1586"/>
        <item m="1" x="3385"/>
        <item m="1" x="5244"/>
        <item m="1" x="4579"/>
        <item m="1" x="3626"/>
        <item m="1" x="5423"/>
        <item m="1" x="3331"/>
        <item m="1" x="7929"/>
        <item m="1" x="7815"/>
        <item m="1" x="3686"/>
        <item m="1" x="2951"/>
        <item m="1" x="5025"/>
        <item m="1" x="2868"/>
        <item m="1" x="1476"/>
        <item m="1" x="1798"/>
        <item m="1" x="7519"/>
        <item m="1" x="6649"/>
        <item m="1" x="3207"/>
        <item m="1" x="3584"/>
        <item m="1" x="1578"/>
        <item m="1" x="1482"/>
        <item m="1" x="7489"/>
        <item m="1" x="5625"/>
        <item m="1" x="379"/>
        <item m="1" x="4888"/>
        <item m="1" x="2716"/>
        <item m="1" x="5827"/>
        <item m="1" x="3332"/>
        <item m="1" x="4623"/>
        <item m="1" x="6621"/>
        <item m="1" x="1274"/>
        <item m="1" x="1808"/>
        <item m="1" x="5205"/>
        <item m="1" x="938"/>
        <item m="1" x="4852"/>
        <item m="1" x="4246"/>
        <item m="1" x="2684"/>
        <item m="1" x="5538"/>
        <item m="1" x="5060"/>
        <item m="1" x="3976"/>
        <item m="1" x="3369"/>
        <item m="1" x="7755"/>
        <item m="1" x="1653"/>
        <item m="1" x="2323"/>
        <item m="1" x="2368"/>
        <item m="1" x="2354"/>
        <item m="1" x="4018"/>
        <item m="1" x="3741"/>
        <item m="1" x="7735"/>
        <item m="1" x="5558"/>
        <item m="1" x="3513"/>
        <item m="1" x="6847"/>
        <item m="1" x="2136"/>
        <item m="1" x="4815"/>
        <item m="1" x="5187"/>
        <item m="1" x="7607"/>
        <item m="1" x="5512"/>
        <item m="1" x="5493"/>
        <item m="1" x="5324"/>
        <item m="1" x="5552"/>
        <item m="1" x="2237"/>
        <item m="1" x="7785"/>
        <item m="1" x="7237"/>
        <item m="1" x="2097"/>
        <item m="1" x="7608"/>
        <item m="1" x="1444"/>
        <item m="1" x="4856"/>
        <item m="1" x="2280"/>
        <item m="1" x="1734"/>
        <item m="1" x="1713"/>
        <item m="1" x="4900"/>
        <item m="1" x="4944"/>
        <item m="1" x="4547"/>
        <item m="1" x="7586"/>
        <item m="1" x="1853"/>
        <item m="1" x="3296"/>
        <item m="1" x="3271"/>
        <item m="1" x="5012"/>
        <item m="1" x="1576"/>
        <item m="1" x="5717"/>
        <item m="1" x="6832"/>
        <item m="1" x="3900"/>
        <item m="1" x="7260"/>
        <item m="1" x="3727"/>
        <item m="1" x="3611"/>
        <item m="1" x="6797"/>
        <item m="1" x="3937"/>
        <item m="1" x="3779"/>
        <item m="1" x="1662"/>
        <item m="1" x="5067"/>
        <item m="1" x="5526"/>
        <item m="1" x="5456"/>
        <item m="1" x="1807"/>
        <item m="1" x="5007"/>
        <item m="1" x="1873"/>
        <item m="1" x="2127"/>
        <item m="1" x="4950"/>
        <item m="1" x="6910"/>
        <item m="1" x="7707"/>
        <item m="1" x="3499"/>
        <item m="1" x="5050"/>
        <item m="1" x="4212"/>
        <item m="1" x="5527"/>
        <item m="1" x="6944"/>
        <item m="1" x="2564"/>
        <item m="1" x="5651"/>
        <item m="1" x="7512"/>
        <item m="1" x="5216"/>
        <item m="1" x="5273"/>
        <item m="1" x="7646"/>
        <item m="1" x="4477"/>
        <item m="1" x="7561"/>
        <item m="1" x="3115"/>
        <item m="1" x="7596"/>
        <item m="1" x="2779"/>
        <item m="1" x="3867"/>
        <item m="1" x="2608"/>
        <item m="1" x="2392"/>
        <item m="1" x="7501"/>
        <item m="1" x="4396"/>
        <item m="1" x="6830"/>
        <item m="1" x="7663"/>
        <item m="1" x="5579"/>
        <item m="1" x="7563"/>
        <item m="1" x="3081"/>
        <item m="1" x="6768"/>
        <item m="1" x="5677"/>
        <item m="1" x="7313"/>
        <item m="1" x="1719"/>
        <item m="1" x="4931"/>
        <item m="1" x="1661"/>
        <item m="1" x="6880"/>
        <item m="1" x="3536"/>
        <item m="1" x="3792"/>
        <item m="1" x="3479"/>
        <item m="1" x="6798"/>
        <item m="1" x="1588"/>
        <item m="1" x="5551"/>
        <item m="1" x="5705"/>
        <item m="1" x="4251"/>
        <item m="1" x="4891"/>
        <item m="1" x="3668"/>
        <item m="1" x="7285"/>
        <item m="1" x="1695"/>
        <item m="1" x="1767"/>
        <item m="1" x="1624"/>
        <item m="1" x="5138"/>
        <item m="1" x="6769"/>
        <item m="1" x="1732"/>
        <item m="1" x="2089"/>
        <item m="1" x="5201"/>
        <item m="1" x="7617"/>
        <item m="1" x="1772"/>
        <item m="1" x="7371"/>
        <item m="1" x="7342"/>
        <item m="1" x="5027"/>
        <item m="1" x="7491"/>
        <item m="1" x="3711"/>
        <item m="1" x="1812"/>
        <item m="1" x="1557"/>
        <item m="1" x="7540"/>
        <item m="1" x="4293"/>
        <item m="1" x="4364"/>
        <item m="1" x="7639"/>
        <item m="1" x="3170"/>
        <item m="1" x="7404"/>
        <item m="1" x="4172"/>
        <item m="1" x="7538"/>
        <item m="1" x="4919"/>
        <item m="1" x="7460"/>
        <item m="1" x="3748"/>
        <item m="1" x="3830"/>
        <item m="1" x="4136"/>
        <item m="1" x="3131"/>
        <item m="1" x="4330"/>
        <item m="1" x="3099"/>
        <item m="1" x="3961"/>
        <item m="1" x="1757"/>
        <item m="1" x="3885"/>
        <item m="1" x="3570"/>
        <item m="1" x="5013"/>
        <item m="1" x="4091"/>
        <item m="1" x="4057"/>
        <item m="1" x="4920"/>
        <item m="1" x="7433"/>
        <item m="1" x="2645"/>
        <item m="1" x="5102"/>
        <item m="1" x="7514"/>
        <item m="1" x="3921"/>
        <item m="1" x="3066"/>
        <item m="1" x="3599"/>
        <item m="1" x="2682"/>
        <item m="1" x="3851"/>
        <item m="1" x="4857"/>
        <item m="1" x="4892"/>
        <item m="1" x="2712"/>
        <item m="1" x="3633"/>
        <item m="1" x="3027"/>
        <item m="1" x="3667"/>
        <item m="1" x="3710"/>
        <item m="1" x="3817"/>
        <item m="1" x="3747"/>
        <item m="1" x="3778"/>
        <item m="1" x="2985"/>
        <item m="1" x="2745"/>
        <item m="1" x="2946"/>
        <item m="1" x="2900"/>
        <item m="1" x="2826"/>
        <item m="1" x="2786"/>
        <item m="1" x="2863"/>
        <item t="default"/>
      </items>
    </pivotField>
    <pivotField compact="0" numFmtId="3" outline="0" showAll="0"/>
    <pivotField compact="0" numFmtId="3" outline="0" showAll="0"/>
    <pivotField compact="0" numFmtId="4" outline="0" showAll="0"/>
    <pivotField compact="0" numFmtId="4" outline="0" showAll="0"/>
  </pivotFields>
  <rowFields count="3">
    <field x="0"/>
    <field x="1"/>
    <field x="2"/>
  </rowFields>
  <rowItems count="367">
    <i>
      <x v="2"/>
    </i>
    <i r="1">
      <x v="218"/>
      <x v="216"/>
    </i>
    <i r="1">
      <x v="227"/>
      <x v="225"/>
    </i>
    <i r="1">
      <x v="56"/>
      <x v="138"/>
    </i>
    <i r="1">
      <x v="220"/>
      <x v="218"/>
    </i>
    <i r="1">
      <x v="48"/>
      <x v="77"/>
    </i>
    <i r="1">
      <x v="177"/>
      <x v="174"/>
    </i>
    <i r="1">
      <x v="144"/>
      <x v="143"/>
    </i>
    <i r="1">
      <x v="134"/>
      <x v="132"/>
    </i>
    <i r="1">
      <x v="213"/>
      <x v="211"/>
    </i>
    <i r="1">
      <x v="131"/>
      <x v="129"/>
    </i>
    <i r="1">
      <x v="129"/>
      <x v="127"/>
    </i>
    <i r="1">
      <x v="223"/>
      <x v="221"/>
    </i>
    <i r="1">
      <x v="229"/>
      <x v="227"/>
    </i>
    <i r="1">
      <x v="103"/>
      <x v="87"/>
    </i>
    <i r="1">
      <x v="176"/>
      <x v="164"/>
    </i>
    <i r="2">
      <x v="179"/>
    </i>
    <i r="1">
      <x v="206"/>
      <x v="204"/>
    </i>
    <i r="1">
      <x v="224"/>
      <x v="222"/>
    </i>
    <i r="1">
      <x v="225"/>
      <x v="223"/>
    </i>
    <i r="1">
      <x v="78"/>
      <x v="8"/>
    </i>
    <i r="1">
      <x v="29"/>
      <x v="22"/>
    </i>
    <i r="1">
      <x v="136"/>
      <x v="134"/>
    </i>
    <i r="1">
      <x v="139"/>
      <x v="137"/>
    </i>
    <i r="1">
      <x v="89"/>
      <x v="90"/>
    </i>
    <i r="1">
      <x v="99"/>
      <x v="99"/>
    </i>
    <i r="1">
      <x v="140"/>
      <x v="139"/>
    </i>
    <i r="1">
      <x v="245"/>
      <x v="243"/>
    </i>
    <i r="1">
      <x v="188"/>
      <x v="186"/>
    </i>
    <i r="1">
      <x v="172"/>
      <x v="170"/>
    </i>
    <i r="1">
      <x v="82"/>
      <x v="72"/>
    </i>
    <i r="1">
      <x v="212"/>
      <x v="210"/>
    </i>
    <i r="1">
      <x v="83"/>
      <x v="46"/>
    </i>
    <i r="1">
      <x v="164"/>
      <x v="162"/>
    </i>
    <i r="1">
      <x v="85"/>
      <x v="17"/>
    </i>
    <i r="1">
      <x v="180"/>
      <x v="177"/>
    </i>
    <i r="1">
      <x v="88"/>
      <x v="83"/>
    </i>
    <i r="1">
      <x v="201"/>
      <x v="199"/>
    </i>
    <i r="1">
      <x v="77"/>
      <x v="9"/>
    </i>
    <i r="1">
      <x v="71"/>
      <x v="65"/>
    </i>
    <i r="1">
      <x v="90"/>
      <x v="91"/>
    </i>
    <i r="1">
      <x v="160"/>
      <x v="158"/>
    </i>
    <i r="1">
      <x v="91"/>
      <x v="92"/>
    </i>
    <i r="1">
      <x v="168"/>
      <x v="166"/>
    </i>
    <i r="1">
      <x v="92"/>
      <x v="104"/>
    </i>
    <i r="1">
      <x v="50"/>
      <x v="79"/>
    </i>
    <i r="1">
      <x v="93"/>
      <x v="103"/>
    </i>
    <i r="1">
      <x v="184"/>
      <x v="182"/>
    </i>
    <i r="1">
      <x v="94"/>
      <x v="84"/>
    </i>
    <i r="1">
      <x v="192"/>
      <x v="190"/>
    </i>
    <i r="1">
      <x v="95"/>
      <x v="85"/>
    </i>
    <i r="1">
      <x v="207"/>
      <x v="205"/>
    </i>
    <i r="1">
      <x v="96"/>
      <x/>
    </i>
    <i r="1">
      <x v="216"/>
      <x v="214"/>
    </i>
    <i r="1">
      <x v="97"/>
      <x v="101"/>
    </i>
    <i r="1">
      <x v="241"/>
      <x v="239"/>
    </i>
    <i r="1">
      <x v="98"/>
      <x v="100"/>
    </i>
    <i r="1">
      <x v="158"/>
      <x v="156"/>
    </i>
    <i r="1">
      <x v="74"/>
      <x v="50"/>
    </i>
    <i r="1">
      <x v="162"/>
      <x v="160"/>
    </i>
    <i r="1">
      <x v="100"/>
      <x v="98"/>
    </i>
    <i r="1">
      <x v="166"/>
      <x v="164"/>
    </i>
    <i r="1">
      <x v="101"/>
      <x v="102"/>
    </i>
    <i r="1">
      <x v="170"/>
      <x v="168"/>
    </i>
    <i r="1">
      <x v="102"/>
      <x v="97"/>
    </i>
    <i r="1">
      <x v="174"/>
      <x v="172"/>
    </i>
    <i r="1">
      <x v="7"/>
      <x v="66"/>
    </i>
    <i r="1">
      <x v="178"/>
      <x v="175"/>
    </i>
    <i r="1">
      <x v="104"/>
      <x v="1"/>
    </i>
    <i r="1">
      <x v="182"/>
      <x v="180"/>
    </i>
    <i r="1">
      <x v="107"/>
      <x v="105"/>
    </i>
    <i r="1">
      <x v="186"/>
      <x v="184"/>
    </i>
    <i r="1">
      <x v="108"/>
      <x v="106"/>
    </i>
    <i r="1">
      <x v="190"/>
      <x v="188"/>
    </i>
    <i r="1">
      <x v="110"/>
      <x v="108"/>
    </i>
    <i r="1">
      <x v="81"/>
      <x v="75"/>
    </i>
    <i r="1">
      <x v="112"/>
      <x v="110"/>
    </i>
    <i r="1">
      <x v="203"/>
      <x v="201"/>
    </i>
    <i r="1">
      <x v="114"/>
      <x v="112"/>
    </i>
    <i r="1">
      <x v="73"/>
      <x v="45"/>
    </i>
    <i r="1">
      <x v="115"/>
      <x v="113"/>
    </i>
    <i r="1">
      <x v="214"/>
      <x v="212"/>
    </i>
    <i r="1">
      <x v="116"/>
      <x v="114"/>
    </i>
    <i r="1">
      <x v="57"/>
      <x v="41"/>
    </i>
    <i r="1">
      <x v="117"/>
      <x v="115"/>
    </i>
    <i r="1">
      <x v="222"/>
      <x v="220"/>
    </i>
    <i r="1">
      <x v="118"/>
      <x v="116"/>
    </i>
    <i r="1">
      <x v="243"/>
      <x v="241"/>
    </i>
    <i r="1">
      <x v="119"/>
      <x v="117"/>
    </i>
    <i r="1">
      <x v="247"/>
      <x v="245"/>
    </i>
    <i r="1">
      <x v="123"/>
      <x v="121"/>
    </i>
    <i r="1">
      <x v="159"/>
      <x v="157"/>
    </i>
    <i r="1">
      <x v="125"/>
      <x v="123"/>
    </i>
    <i r="1">
      <x v="161"/>
      <x v="159"/>
    </i>
    <i r="1">
      <x v="126"/>
      <x v="124"/>
    </i>
    <i r="1">
      <x v="163"/>
      <x v="161"/>
    </i>
    <i r="1">
      <x v="127"/>
      <x v="125"/>
    </i>
    <i r="1">
      <x v="165"/>
      <x v="163"/>
    </i>
    <i r="1">
      <x v="128"/>
      <x v="126"/>
    </i>
    <i r="1">
      <x v="167"/>
      <x v="165"/>
    </i>
    <i r="1">
      <x v="13"/>
      <x v="57"/>
    </i>
    <i r="1">
      <x v="169"/>
      <x v="167"/>
    </i>
    <i r="1">
      <x v="130"/>
      <x v="128"/>
    </i>
    <i r="1">
      <x v="171"/>
      <x v="169"/>
    </i>
    <i r="1">
      <x v="22"/>
      <x v="44"/>
    </i>
    <i r="1">
      <x v="173"/>
      <x v="171"/>
    </i>
    <i r="1">
      <x v="132"/>
      <x v="130"/>
    </i>
    <i r="1">
      <x v="175"/>
      <x v="173"/>
    </i>
    <i r="1">
      <x v="133"/>
      <x v="131"/>
    </i>
    <i r="1">
      <x v="52"/>
      <x v="73"/>
    </i>
    <i r="1">
      <x v="23"/>
      <x v="31"/>
    </i>
    <i r="1">
      <x v="179"/>
      <x v="176"/>
    </i>
    <i r="1">
      <x v="135"/>
      <x v="133"/>
    </i>
    <i r="1">
      <x v="181"/>
      <x v="178"/>
    </i>
    <i r="1">
      <x v="79"/>
      <x v="11"/>
    </i>
    <i r="1">
      <x v="183"/>
      <x v="181"/>
    </i>
    <i r="1">
      <x v="137"/>
      <x v="135"/>
    </i>
    <i r="1">
      <x v="185"/>
      <x v="183"/>
    </i>
    <i r="1">
      <x v="138"/>
      <x v="136"/>
    </i>
    <i r="1">
      <x v="187"/>
      <x v="185"/>
    </i>
    <i r="1">
      <x v="80"/>
      <x v="71"/>
    </i>
    <i r="1">
      <x v="189"/>
      <x v="187"/>
    </i>
    <i r="1">
      <x v="194"/>
      <x v="192"/>
    </i>
    <i r="1">
      <x v="191"/>
      <x v="189"/>
    </i>
    <i r="1">
      <x v="195"/>
      <x v="193"/>
    </i>
    <i r="1">
      <x v="193"/>
      <x v="191"/>
    </i>
    <i r="1">
      <x v="197"/>
      <x v="195"/>
    </i>
    <i r="1">
      <x v="199"/>
      <x v="197"/>
    </i>
    <i r="1">
      <x v="196"/>
      <x v="194"/>
    </i>
    <i r="1">
      <x v="141"/>
      <x v="140"/>
    </i>
    <i r="1">
      <x v="198"/>
      <x v="196"/>
    </i>
    <i r="1">
      <x v="142"/>
      <x v="141"/>
    </i>
    <i r="1">
      <x v="200"/>
      <x v="198"/>
    </i>
    <i r="1">
      <x v="143"/>
      <x v="142"/>
    </i>
    <i r="1">
      <x v="202"/>
      <x v="200"/>
    </i>
    <i r="1">
      <x v="204"/>
      <x v="202"/>
    </i>
    <i r="1">
      <x v="76"/>
      <x v="42"/>
    </i>
    <i r="1">
      <x v="205"/>
      <x v="203"/>
    </i>
    <i r="1">
      <x v="53"/>
      <x v="81"/>
    </i>
    <i r="1">
      <x v="40"/>
      <x v="3"/>
    </i>
    <i r="1">
      <x v="208"/>
      <x v="206"/>
    </i>
    <i r="1">
      <x v="209"/>
      <x v="207"/>
    </i>
    <i r="1">
      <x v="210"/>
      <x v="208"/>
    </i>
    <i r="1">
      <x v="211"/>
      <x v="209"/>
    </i>
    <i r="1">
      <x v="4"/>
      <x v="94"/>
    </i>
    <i r="1">
      <x v="5"/>
      <x v="95"/>
    </i>
    <i r="1">
      <x v="49"/>
      <x v="78"/>
    </i>
    <i r="1">
      <x v="215"/>
      <x v="213"/>
    </i>
    <i r="1">
      <x v="231"/>
      <x v="229"/>
    </i>
    <i r="1">
      <x v="217"/>
      <x v="215"/>
    </i>
    <i r="1">
      <x v="233"/>
      <x v="231"/>
    </i>
    <i r="1">
      <x v="219"/>
      <x v="217"/>
    </i>
    <i r="1">
      <x v="235"/>
      <x v="233"/>
    </i>
    <i r="1">
      <x v="221"/>
      <x v="219"/>
    </i>
    <i r="1">
      <x v="237"/>
      <x v="235"/>
    </i>
    <i r="1">
      <x v="72"/>
      <x v="40"/>
    </i>
    <i r="1">
      <x v="239"/>
      <x v="237"/>
    </i>
    <i r="1">
      <x v="145"/>
      <x v="144"/>
    </i>
    <i r="1">
      <x v="226"/>
      <x v="224"/>
    </i>
    <i r="1">
      <x v="146"/>
      <x v="145"/>
    </i>
    <i r="1">
      <x v="228"/>
      <x v="226"/>
    </i>
    <i r="1">
      <x v="147"/>
      <x v="146"/>
    </i>
    <i r="1">
      <x v="230"/>
      <x v="228"/>
    </i>
    <i r="1">
      <x v="148"/>
      <x v="147"/>
    </i>
    <i r="1">
      <x v="232"/>
      <x v="230"/>
    </i>
    <i r="1">
      <x v="149"/>
      <x v="148"/>
    </i>
    <i r="1">
      <x v="234"/>
      <x v="232"/>
    </i>
    <i r="1">
      <x v="150"/>
      <x v="149"/>
    </i>
    <i r="1">
      <x v="236"/>
      <x v="234"/>
    </i>
    <i r="1">
      <x v="151"/>
      <x v="150"/>
    </i>
    <i r="1">
      <x v="238"/>
      <x v="236"/>
    </i>
    <i r="1">
      <x v="152"/>
      <x v="84"/>
    </i>
    <i r="1">
      <x v="240"/>
      <x v="238"/>
    </i>
    <i r="1">
      <x v="153"/>
      <x v="151"/>
    </i>
    <i r="1">
      <x v="242"/>
      <x v="240"/>
    </i>
    <i r="1">
      <x v="154"/>
      <x v="152"/>
    </i>
    <i r="1">
      <x v="244"/>
      <x v="242"/>
    </i>
    <i r="1">
      <x v="155"/>
      <x v="153"/>
    </i>
    <i r="1">
      <x v="246"/>
      <x v="244"/>
    </i>
    <i r="1">
      <x v="156"/>
      <x v="154"/>
    </i>
    <i r="1">
      <x v="3"/>
      <x v="93"/>
    </i>
    <i r="1">
      <x v="157"/>
      <x v="155"/>
    </i>
    <i t="default">
      <x v="2"/>
    </i>
    <i>
      <x v="1"/>
    </i>
    <i r="1">
      <x v="213"/>
      <x v="211"/>
    </i>
    <i r="1">
      <x v="229"/>
      <x v="227"/>
    </i>
    <i r="1">
      <x v="94"/>
      <x v="84"/>
    </i>
    <i r="1">
      <x v="176"/>
      <x v="164"/>
    </i>
    <i r="2">
      <x v="179"/>
    </i>
    <i r="1">
      <x v="220"/>
      <x v="218"/>
    </i>
    <i r="1">
      <x v="140"/>
      <x v="139"/>
    </i>
    <i r="1">
      <x v="136"/>
      <x v="134"/>
    </i>
    <i r="1">
      <x v="134"/>
      <x v="132"/>
    </i>
    <i r="1">
      <x v="56"/>
      <x v="138"/>
    </i>
    <i r="1">
      <x v="143"/>
      <x v="142"/>
    </i>
    <i r="1">
      <x v="131"/>
      <x v="129"/>
    </i>
    <i r="1">
      <x v="223"/>
      <x v="221"/>
    </i>
    <i r="1">
      <x v="89"/>
      <x v="90"/>
    </i>
    <i r="1">
      <x v="139"/>
      <x v="137"/>
    </i>
    <i r="1">
      <x v="218"/>
      <x v="216"/>
    </i>
    <i r="1">
      <x v="90"/>
      <x v="91"/>
    </i>
    <i r="1">
      <x v="227"/>
      <x v="225"/>
    </i>
    <i r="1">
      <x v="212"/>
      <x v="210"/>
    </i>
    <i r="1">
      <x v="180"/>
      <x v="177"/>
    </i>
    <i r="1">
      <x v="164"/>
      <x v="162"/>
    </i>
    <i r="1">
      <x v="73"/>
      <x v="45"/>
    </i>
    <i r="1">
      <x v="196"/>
      <x v="194"/>
    </i>
    <i r="1">
      <x v="74"/>
      <x v="50"/>
    </i>
    <i r="1">
      <x v="245"/>
      <x v="243"/>
    </i>
    <i r="1">
      <x v="76"/>
      <x v="42"/>
    </i>
    <i r="1">
      <x v="172"/>
      <x v="170"/>
    </i>
    <i r="1">
      <x v="77"/>
      <x v="9"/>
    </i>
    <i r="1">
      <x v="188"/>
      <x v="186"/>
    </i>
    <i r="1">
      <x v="78"/>
      <x v="8"/>
    </i>
    <i r="1">
      <x v="204"/>
      <x v="202"/>
    </i>
    <i r="1">
      <x v="79"/>
      <x v="11"/>
    </i>
    <i r="1">
      <x v="237"/>
      <x v="235"/>
    </i>
    <i r="1">
      <x v="80"/>
      <x v="71"/>
    </i>
    <i r="1">
      <x v="160"/>
      <x v="158"/>
    </i>
    <i r="1">
      <x v="81"/>
      <x v="75"/>
    </i>
    <i r="1">
      <x v="168"/>
      <x v="166"/>
    </i>
    <i r="1">
      <x v="82"/>
      <x v="72"/>
    </i>
    <i r="1">
      <x v="40"/>
      <x v="3"/>
    </i>
    <i r="1">
      <x v="83"/>
      <x v="46"/>
    </i>
    <i r="1">
      <x v="184"/>
      <x v="182"/>
    </i>
    <i r="1">
      <x v="85"/>
      <x v="17"/>
    </i>
    <i r="1">
      <x v="192"/>
      <x v="190"/>
    </i>
    <i r="1">
      <x v="88"/>
      <x v="83"/>
    </i>
    <i r="1">
      <x v="200"/>
      <x v="198"/>
    </i>
    <i r="1">
      <x v="50"/>
      <x v="79"/>
    </i>
    <i r="1">
      <x v="208"/>
      <x v="206"/>
    </i>
    <i r="1">
      <x v="52"/>
      <x v="73"/>
    </i>
    <i r="1">
      <x v="216"/>
      <x v="214"/>
    </i>
    <i r="1">
      <x v="91"/>
      <x v="92"/>
    </i>
    <i r="1">
      <x v="241"/>
      <x v="239"/>
    </i>
    <i r="1">
      <x v="92"/>
      <x v="104"/>
    </i>
    <i r="1">
      <x v="158"/>
      <x v="156"/>
    </i>
    <i r="1">
      <x v="93"/>
      <x v="103"/>
    </i>
    <i r="1">
      <x v="162"/>
      <x v="160"/>
    </i>
    <i r="1">
      <x v="5"/>
      <x v="95"/>
    </i>
    <i r="1">
      <x v="166"/>
      <x v="164"/>
    </i>
    <i r="1">
      <x v="95"/>
      <x v="85"/>
    </i>
    <i r="1">
      <x v="170"/>
      <x v="168"/>
    </i>
    <i r="1">
      <x v="96"/>
      <x/>
    </i>
    <i r="1">
      <x v="174"/>
      <x v="172"/>
    </i>
    <i r="1">
      <x v="97"/>
      <x v="101"/>
    </i>
    <i r="1">
      <x v="178"/>
      <x v="175"/>
    </i>
    <i r="1">
      <x v="98"/>
      <x v="100"/>
    </i>
    <i r="1">
      <x v="182"/>
      <x v="180"/>
    </i>
    <i r="1">
      <x v="99"/>
      <x v="99"/>
    </i>
    <i r="1">
      <x v="186"/>
      <x v="184"/>
    </i>
    <i r="1">
      <x v="100"/>
      <x v="98"/>
    </i>
    <i r="1">
      <x v="190"/>
      <x v="188"/>
    </i>
    <i r="1">
      <x v="101"/>
      <x v="102"/>
    </i>
    <i r="1">
      <x v="194"/>
      <x v="192"/>
    </i>
    <i r="1">
      <x v="102"/>
      <x v="97"/>
    </i>
    <i r="1">
      <x v="198"/>
      <x v="196"/>
    </i>
    <i r="1">
      <x v="103"/>
      <x v="87"/>
    </i>
    <i r="1">
      <x v="202"/>
      <x v="200"/>
    </i>
    <i r="1">
      <x v="104"/>
      <x v="1"/>
    </i>
    <i r="1">
      <x v="206"/>
      <x v="204"/>
    </i>
    <i r="1">
      <x v="107"/>
      <x v="105"/>
    </i>
    <i r="1">
      <x v="210"/>
      <x v="208"/>
    </i>
    <i r="1">
      <x v="108"/>
      <x v="106"/>
    </i>
    <i r="1">
      <x v="214"/>
      <x v="212"/>
    </i>
    <i r="1">
      <x v="110"/>
      <x v="108"/>
    </i>
    <i r="1">
      <x v="72"/>
      <x v="40"/>
    </i>
    <i r="1">
      <x v="112"/>
      <x v="110"/>
    </i>
    <i r="1">
      <x v="239"/>
      <x v="237"/>
    </i>
    <i r="1">
      <x v="114"/>
      <x v="112"/>
    </i>
    <i r="1">
      <x v="243"/>
      <x v="241"/>
    </i>
    <i r="1">
      <x v="115"/>
      <x v="113"/>
    </i>
    <i r="1">
      <x v="247"/>
      <x v="245"/>
    </i>
    <i r="1">
      <x v="116"/>
      <x v="114"/>
    </i>
    <i r="1">
      <x v="159"/>
      <x v="157"/>
    </i>
    <i r="1">
      <x v="117"/>
      <x v="115"/>
    </i>
    <i r="1">
      <x v="161"/>
      <x v="159"/>
    </i>
    <i r="1">
      <x v="118"/>
      <x v="116"/>
    </i>
    <i r="1">
      <x v="163"/>
      <x v="161"/>
    </i>
    <i r="1">
      <x v="119"/>
      <x v="117"/>
    </i>
    <i r="1">
      <x v="165"/>
      <x v="163"/>
    </i>
    <i r="1">
      <x v="123"/>
      <x v="121"/>
    </i>
    <i r="1">
      <x v="167"/>
      <x v="165"/>
    </i>
    <i r="1">
      <x v="125"/>
      <x v="123"/>
    </i>
    <i r="1">
      <x v="169"/>
      <x v="167"/>
    </i>
    <i r="1">
      <x v="126"/>
      <x v="124"/>
    </i>
    <i r="1">
      <x v="171"/>
      <x v="169"/>
    </i>
    <i r="1">
      <x v="127"/>
      <x v="125"/>
    </i>
    <i r="1">
      <x v="173"/>
      <x v="171"/>
    </i>
    <i r="1">
      <x v="128"/>
      <x v="126"/>
    </i>
    <i r="1">
      <x v="175"/>
      <x v="173"/>
    </i>
    <i r="1">
      <x v="129"/>
      <x v="127"/>
    </i>
    <i r="1">
      <x v="177"/>
      <x v="174"/>
    </i>
    <i r="1">
      <x v="130"/>
      <x v="128"/>
    </i>
    <i r="1">
      <x v="179"/>
      <x v="176"/>
    </i>
    <i r="1">
      <x v="53"/>
      <x v="81"/>
    </i>
    <i r="1">
      <x v="181"/>
      <x v="178"/>
    </i>
    <i r="1">
      <x v="132"/>
      <x v="130"/>
    </i>
    <i r="1">
      <x v="183"/>
      <x v="181"/>
    </i>
    <i r="1">
      <x v="133"/>
      <x v="131"/>
    </i>
    <i r="1">
      <x v="185"/>
      <x v="183"/>
    </i>
    <i r="1">
      <x v="7"/>
      <x v="66"/>
    </i>
    <i r="1">
      <x v="187"/>
      <x v="185"/>
    </i>
    <i r="1">
      <x v="135"/>
      <x v="133"/>
    </i>
    <i r="1">
      <x v="189"/>
      <x v="187"/>
    </i>
    <i r="1">
      <x v="13"/>
      <x v="57"/>
    </i>
    <i r="1">
      <x v="191"/>
      <x v="189"/>
    </i>
    <i r="1">
      <x v="137"/>
      <x v="135"/>
    </i>
    <i r="1">
      <x v="193"/>
      <x v="191"/>
    </i>
    <i r="1">
      <x v="138"/>
      <x v="136"/>
    </i>
    <i r="1">
      <x v="195"/>
      <x v="193"/>
    </i>
    <i r="1">
      <x v="4"/>
      <x v="94"/>
    </i>
    <i r="1">
      <x v="197"/>
      <x v="195"/>
    </i>
    <i r="1">
      <x v="22"/>
      <x v="44"/>
    </i>
    <i r="1">
      <x v="199"/>
      <x v="197"/>
    </i>
    <i r="1">
      <x v="141"/>
      <x v="140"/>
    </i>
    <i r="1">
      <x v="201"/>
      <x v="199"/>
    </i>
    <i r="1">
      <x v="142"/>
      <x v="141"/>
    </i>
    <i r="1">
      <x v="203"/>
      <x v="201"/>
    </i>
    <i r="1">
      <x v="23"/>
      <x v="31"/>
    </i>
    <i r="1">
      <x v="205"/>
      <x v="203"/>
    </i>
    <i r="1">
      <x v="221"/>
      <x v="219"/>
    </i>
    <i r="1">
      <x v="207"/>
      <x v="205"/>
    </i>
    <i r="1">
      <x v="57"/>
      <x v="41"/>
    </i>
    <i r="1">
      <x v="209"/>
      <x v="207"/>
    </i>
    <i r="1">
      <x v="225"/>
      <x v="223"/>
    </i>
    <i r="1">
      <x v="211"/>
      <x v="209"/>
    </i>
    <i r="1">
      <x v="71"/>
      <x v="65"/>
    </i>
    <i r="1">
      <x v="48"/>
      <x v="77"/>
    </i>
    <i r="1">
      <x v="219"/>
      <x v="217"/>
    </i>
    <i r="1">
      <x v="215"/>
      <x v="213"/>
    </i>
    <i r="1">
      <x v="231"/>
      <x v="229"/>
    </i>
    <i r="1">
      <x v="217"/>
      <x v="215"/>
    </i>
    <i r="1">
      <x v="233"/>
      <x v="231"/>
    </i>
    <i r="1">
      <x v="235"/>
      <x v="233"/>
    </i>
    <i r="1">
      <x v="49"/>
      <x v="78"/>
    </i>
    <i r="1">
      <x v="29"/>
      <x v="22"/>
    </i>
    <i r="1">
      <x v="222"/>
      <x v="220"/>
    </i>
    <i r="1">
      <x v="144"/>
      <x v="143"/>
    </i>
    <i r="1">
      <x v="224"/>
      <x v="222"/>
    </i>
    <i r="1">
      <x v="145"/>
      <x v="144"/>
    </i>
    <i r="1">
      <x v="226"/>
      <x v="224"/>
    </i>
    <i r="1">
      <x v="146"/>
      <x v="145"/>
    </i>
    <i r="1">
      <x v="228"/>
      <x v="226"/>
    </i>
    <i r="1">
      <x v="147"/>
      <x v="146"/>
    </i>
    <i r="1">
      <x v="230"/>
      <x v="228"/>
    </i>
    <i r="1">
      <x v="148"/>
      <x v="147"/>
    </i>
    <i r="1">
      <x v="232"/>
      <x v="230"/>
    </i>
    <i r="1">
      <x v="149"/>
      <x v="148"/>
    </i>
    <i r="1">
      <x v="234"/>
      <x v="232"/>
    </i>
    <i r="1">
      <x v="150"/>
      <x v="149"/>
    </i>
    <i r="1">
      <x v="236"/>
      <x v="234"/>
    </i>
    <i r="1">
      <x v="151"/>
      <x v="150"/>
    </i>
    <i r="1">
      <x v="238"/>
      <x v="236"/>
    </i>
    <i r="1">
      <x v="152"/>
      <x v="84"/>
    </i>
    <i r="1">
      <x v="240"/>
      <x v="238"/>
    </i>
    <i r="1">
      <x v="153"/>
      <x v="151"/>
    </i>
    <i r="1">
      <x v="242"/>
      <x v="240"/>
    </i>
    <i r="1">
      <x v="154"/>
      <x v="152"/>
    </i>
    <i r="1">
      <x v="244"/>
      <x v="242"/>
    </i>
    <i r="1">
      <x v="155"/>
      <x v="153"/>
    </i>
    <i r="1">
      <x v="246"/>
      <x v="244"/>
    </i>
    <i r="1">
      <x v="156"/>
      <x v="154"/>
    </i>
    <i r="1">
      <x v="3"/>
      <x v="93"/>
    </i>
    <i r="1">
      <x v="157"/>
      <x v="155"/>
    </i>
    <i t="default">
      <x v="1"/>
    </i>
    <i t="grand">
      <x/>
    </i>
  </rowItems>
  <colItems count="1">
    <i/>
  </colItems>
  <dataFields count="1">
    <dataField name="INVENTARIO." fld="5" baseField="3" baseItem="86" numFmtId="3"/>
  </dataFields>
  <pivotTableStyleInfo name="PivotStyleMedium13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600-00000C000000}" name="TablaDinámica3" cacheId="8" applyNumberFormats="0" applyBorderFormats="0" applyFontFormats="0" applyPatternFormats="0" applyAlignmentFormats="0" applyWidthHeightFormats="1" dataCaption="Valores" updatedVersion="8" minRefreshableVersion="3" showDrill="0" useAutoFormatting="1" itemPrintTitles="1" createdVersion="6" indent="0" compact="0" compactData="0" multipleFieldFilters="0">
  <location ref="A1:D131" firstHeaderRow="1" firstDataRow="1" firstDataCol="3"/>
  <pivotFields count="20"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74">
        <item x="10"/>
        <item x="20"/>
        <item x="11"/>
        <item x="12"/>
        <item x="13"/>
        <item x="0"/>
        <item x="1"/>
        <item m="1" x="67"/>
        <item x="16"/>
        <item x="3"/>
        <item x="4"/>
        <item x="21"/>
        <item x="5"/>
        <item x="6"/>
        <item x="7"/>
        <item x="19"/>
        <item m="1" x="70"/>
        <item x="23"/>
        <item m="1" x="60"/>
        <item x="9"/>
        <item x="22"/>
        <item x="24"/>
        <item m="1" x="28"/>
        <item m="1" x="30"/>
        <item m="1" x="32"/>
        <item m="1" x="51"/>
        <item m="1" x="63"/>
        <item m="1" x="64"/>
        <item m="1" x="65"/>
        <item m="1" x="68"/>
        <item m="1" x="73"/>
        <item m="1" x="39"/>
        <item m="1" x="33"/>
        <item m="1" x="66"/>
        <item m="1" x="35"/>
        <item m="1" x="52"/>
        <item m="1" x="72"/>
        <item m="1" x="55"/>
        <item m="1" x="34"/>
        <item m="1" x="43"/>
        <item m="1" x="31"/>
        <item m="1" x="38"/>
        <item m="1" x="37"/>
        <item m="1" x="44"/>
        <item m="1" x="62"/>
        <item m="1" x="47"/>
        <item m="1" x="49"/>
        <item m="1" x="59"/>
        <item m="1" x="71"/>
        <item x="8"/>
        <item m="1" x="53"/>
        <item m="1" x="27"/>
        <item m="1" x="50"/>
        <item m="1" x="54"/>
        <item m="1" x="56"/>
        <item m="1" x="57"/>
        <item m="1" x="48"/>
        <item m="1" x="61"/>
        <item m="1" x="41"/>
        <item m="1" x="45"/>
        <item m="1" x="36"/>
        <item m="1" x="69"/>
        <item m="1" x="40"/>
        <item x="14"/>
        <item m="1" x="25"/>
        <item m="1" x="58"/>
        <item m="1" x="42"/>
        <item m="1" x="29"/>
        <item x="2"/>
        <item m="1" x="26"/>
        <item m="1" x="46"/>
        <item x="18"/>
        <item x="17"/>
        <item x="1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/>
    <pivotField axis="axisRow" compact="0" outline="0" showAll="0" defaultSubtotal="0">
      <items count="12">
        <item m="1" x="11"/>
        <item x="10"/>
        <item x="0"/>
        <item x="2"/>
        <item x="1"/>
        <item x="3"/>
        <item x="4"/>
        <item x="5"/>
        <item x="7"/>
        <item x="6"/>
        <item x="8"/>
        <item x="9"/>
      </items>
    </pivotField>
    <pivotField compact="0" outline="0" showAll="0"/>
    <pivotField compact="0" outline="0" showAll="0"/>
    <pivotField compact="0" outline="0" showAll="0"/>
    <pivotField compact="0" numFmtId="3" outline="0" showAll="0"/>
    <pivotField compact="0" numFmtId="9" outline="0" showAll="0"/>
    <pivotField axis="axisRow" compact="0" outline="0" showAll="0">
      <items count="8">
        <item x="0"/>
        <item x="6"/>
        <item x="1"/>
        <item x="3"/>
        <item x="4"/>
        <item x="2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3">
    <field x="6"/>
    <field x="8"/>
    <field x="14"/>
  </rowFields>
  <rowItems count="130">
    <i>
      <x/>
      <x v="2"/>
      <x/>
    </i>
    <i r="1">
      <x v="3"/>
      <x/>
    </i>
    <i r="1">
      <x v="4"/>
      <x/>
    </i>
    <i r="1">
      <x v="5"/>
      <x/>
    </i>
    <i r="1">
      <x v="6"/>
      <x/>
    </i>
    <i r="1">
      <x v="7"/>
      <x/>
    </i>
    <i r="1">
      <x v="8"/>
      <x/>
    </i>
    <i r="1">
      <x v="9"/>
      <x/>
    </i>
    <i r="1">
      <x v="10"/>
      <x v="3"/>
    </i>
    <i r="2">
      <x v="4"/>
    </i>
    <i r="2">
      <x v="5"/>
    </i>
    <i r="1">
      <x v="11"/>
      <x/>
    </i>
    <i>
      <x v="1"/>
      <x v="2"/>
      <x/>
    </i>
    <i r="1">
      <x v="3"/>
      <x/>
    </i>
    <i r="1">
      <x v="4"/>
      <x/>
    </i>
    <i r="1">
      <x v="5"/>
      <x/>
    </i>
    <i r="1">
      <x v="6"/>
      <x/>
    </i>
    <i r="1">
      <x v="7"/>
      <x/>
    </i>
    <i r="1">
      <x v="8"/>
      <x/>
    </i>
    <i r="1">
      <x v="9"/>
      <x/>
    </i>
    <i r="1">
      <x v="10"/>
      <x v="3"/>
    </i>
    <i r="2">
      <x v="4"/>
    </i>
    <i r="2">
      <x v="5"/>
    </i>
    <i>
      <x v="2"/>
      <x v="2"/>
      <x/>
    </i>
    <i r="1">
      <x v="3"/>
      <x/>
    </i>
    <i r="1">
      <x v="4"/>
      <x/>
    </i>
    <i r="1">
      <x v="5"/>
      <x/>
    </i>
    <i r="1">
      <x v="7"/>
      <x/>
    </i>
    <i r="1">
      <x v="8"/>
      <x/>
    </i>
    <i r="1">
      <x v="9"/>
      <x/>
    </i>
    <i r="1">
      <x v="10"/>
      <x v="3"/>
    </i>
    <i r="2">
      <x v="4"/>
    </i>
    <i r="2">
      <x v="5"/>
    </i>
    <i r="2">
      <x v="6"/>
    </i>
    <i>
      <x v="3"/>
      <x v="2"/>
      <x/>
    </i>
    <i r="1">
      <x v="3"/>
      <x/>
    </i>
    <i r="1">
      <x v="4"/>
      <x/>
    </i>
    <i r="1">
      <x v="5"/>
      <x/>
    </i>
    <i r="1">
      <x v="6"/>
      <x/>
    </i>
    <i r="1">
      <x v="7"/>
      <x/>
    </i>
    <i r="1">
      <x v="8"/>
      <x/>
    </i>
    <i r="1">
      <x v="9"/>
      <x/>
    </i>
    <i r="1">
      <x v="10"/>
      <x/>
    </i>
    <i r="2">
      <x v="3"/>
    </i>
    <i r="2">
      <x v="4"/>
    </i>
    <i r="2">
      <x v="5"/>
    </i>
    <i r="1">
      <x v="11"/>
      <x/>
    </i>
    <i>
      <x v="4"/>
      <x v="2"/>
      <x/>
    </i>
    <i r="1">
      <x v="4"/>
      <x/>
    </i>
    <i r="1">
      <x v="5"/>
      <x/>
    </i>
    <i r="1">
      <x v="6"/>
      <x/>
    </i>
    <i r="1">
      <x v="7"/>
      <x/>
    </i>
    <i r="1">
      <x v="8"/>
      <x/>
    </i>
    <i r="1">
      <x v="9"/>
      <x/>
    </i>
    <i r="1">
      <x v="10"/>
      <x v="3"/>
    </i>
    <i r="2">
      <x v="4"/>
    </i>
    <i r="2">
      <x v="5"/>
    </i>
    <i r="1">
      <x v="11"/>
      <x/>
    </i>
    <i>
      <x v="5"/>
      <x v="2"/>
      <x/>
    </i>
    <i r="1">
      <x v="3"/>
      <x/>
    </i>
    <i r="1">
      <x v="4"/>
      <x/>
    </i>
    <i>
      <x v="6"/>
      <x v="2"/>
      <x/>
    </i>
    <i r="1">
      <x v="3"/>
      <x/>
    </i>
    <i r="1">
      <x v="4"/>
      <x/>
    </i>
    <i r="2">
      <x v="2"/>
    </i>
    <i r="1">
      <x v="5"/>
      <x/>
    </i>
    <i>
      <x v="8"/>
      <x v="2"/>
      <x/>
    </i>
    <i r="1">
      <x v="3"/>
      <x/>
    </i>
    <i r="1">
      <x v="4"/>
      <x/>
    </i>
    <i r="2">
      <x v="2"/>
    </i>
    <i r="1">
      <x v="5"/>
      <x/>
    </i>
    <i>
      <x v="9"/>
      <x v="2"/>
      <x/>
    </i>
    <i r="1">
      <x v="3"/>
      <x/>
    </i>
    <i r="1">
      <x v="4"/>
      <x/>
    </i>
    <i r="1">
      <x v="5"/>
      <x/>
    </i>
    <i>
      <x v="10"/>
      <x v="2"/>
      <x/>
    </i>
    <i r="1">
      <x v="3"/>
      <x/>
    </i>
    <i r="1">
      <x v="4"/>
      <x/>
    </i>
    <i r="2">
      <x v="2"/>
    </i>
    <i r="1">
      <x v="5"/>
      <x/>
    </i>
    <i>
      <x v="11"/>
      <x v="2"/>
      <x/>
    </i>
    <i r="1">
      <x v="3"/>
      <x/>
    </i>
    <i r="1">
      <x v="4"/>
      <x/>
    </i>
    <i r="1">
      <x v="7"/>
      <x/>
    </i>
    <i r="1">
      <x v="9"/>
      <x/>
    </i>
    <i>
      <x v="12"/>
      <x v="2"/>
      <x/>
    </i>
    <i r="1">
      <x v="3"/>
      <x/>
    </i>
    <i r="1">
      <x v="4"/>
      <x v="2"/>
    </i>
    <i r="1">
      <x v="6"/>
      <x/>
    </i>
    <i r="1">
      <x v="7"/>
      <x/>
    </i>
    <i>
      <x v="13"/>
      <x v="2"/>
      <x/>
    </i>
    <i r="1">
      <x v="3"/>
      <x/>
    </i>
    <i r="1">
      <x v="4"/>
      <x/>
    </i>
    <i r="1">
      <x v="5"/>
      <x/>
    </i>
    <i>
      <x v="14"/>
      <x v="2"/>
      <x/>
    </i>
    <i r="1">
      <x v="3"/>
      <x/>
    </i>
    <i>
      <x v="15"/>
      <x v="2"/>
      <x/>
    </i>
    <i r="1">
      <x v="3"/>
      <x/>
    </i>
    <i r="1">
      <x v="4"/>
      <x/>
    </i>
    <i r="2">
      <x v="2"/>
    </i>
    <i r="1">
      <x v="5"/>
      <x/>
    </i>
    <i>
      <x v="17"/>
      <x v="2"/>
      <x/>
    </i>
    <i r="1">
      <x v="3"/>
      <x/>
    </i>
    <i r="1">
      <x v="4"/>
      <x/>
    </i>
    <i r="2">
      <x v="2"/>
    </i>
    <i r="1">
      <x v="5"/>
      <x/>
    </i>
    <i>
      <x v="19"/>
      <x v="2"/>
      <x/>
    </i>
    <i r="1">
      <x v="3"/>
      <x/>
    </i>
    <i>
      <x v="20"/>
      <x v="2"/>
      <x/>
    </i>
    <i>
      <x v="21"/>
      <x v="1"/>
      <x v="1"/>
    </i>
    <i>
      <x v="49"/>
      <x v="2"/>
      <x/>
    </i>
    <i r="1">
      <x v="3"/>
      <x/>
    </i>
    <i r="1">
      <x v="4"/>
      <x/>
    </i>
    <i r="1">
      <x v="7"/>
      <x/>
    </i>
    <i r="1">
      <x v="9"/>
      <x/>
    </i>
    <i>
      <x v="63"/>
      <x v="2"/>
      <x/>
    </i>
    <i r="1">
      <x v="3"/>
      <x/>
    </i>
    <i>
      <x v="68"/>
      <x v="6"/>
      <x/>
    </i>
    <i r="1">
      <x v="7"/>
      <x/>
    </i>
    <i>
      <x v="71"/>
      <x v="6"/>
      <x/>
    </i>
    <i r="1">
      <x v="7"/>
      <x/>
    </i>
    <i r="1">
      <x v="9"/>
      <x/>
    </i>
    <i>
      <x v="72"/>
      <x v="6"/>
      <x/>
    </i>
    <i r="1">
      <x v="7"/>
      <x/>
    </i>
    <i>
      <x v="73"/>
      <x v="6"/>
      <x/>
    </i>
    <i r="1">
      <x v="7"/>
      <x/>
    </i>
    <i r="1">
      <x v="8"/>
      <x/>
    </i>
    <i r="1">
      <x v="9"/>
      <x/>
    </i>
    <i r="1">
      <x v="10"/>
      <x v="5"/>
    </i>
    <i t="grand">
      <x/>
    </i>
  </rowItems>
  <colItems count="1">
    <i/>
  </colItems>
  <dataFields count="1">
    <dataField name="Máx. de Edad" fld="2" subtotal="max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.07" connectionId="1" xr16:uid="{00000000-0016-0000-0C00-000000000000}" autoFormatId="16" applyNumberFormats="0" applyBorderFormats="0" applyFontFormats="0" applyPatternFormats="0" applyAlignmentFormats="0" applyWidthHeightFormats="0">
  <queryTableRefresh nextId="62" unboundColumnsRight="14">
    <queryTableFields count="20">
      <queryTableField id="2" name="Cedi" tableColumnId="2"/>
      <queryTableField id="29" dataBound="0" tableColumnId="6"/>
      <queryTableField id="28" dataBound="0" tableColumnId="3"/>
      <queryTableField id="4" name="Codigo" tableColumnId="4"/>
      <queryTableField id="27" dataBound="0" tableColumnId="1"/>
      <queryTableField id="9" name="Referencia" tableColumnId="9"/>
      <queryTableField id="11" dataBound="0" tableColumnId="11"/>
      <queryTableField id="13" dataBound="0" tableColumnId="12"/>
      <queryTableField id="20" dataBound="0" tableColumnId="20"/>
      <queryTableField id="15" dataBound="0" tableColumnId="13"/>
      <queryTableField id="32" dataBound="0" tableColumnId="5"/>
      <queryTableField id="26" dataBound="0" tableColumnId="24"/>
      <queryTableField id="17" dataBound="0" tableColumnId="15"/>
      <queryTableField id="18" dataBound="0" tableColumnId="16"/>
      <queryTableField id="19" dataBound="0" tableColumnId="17"/>
      <queryTableField id="33" dataBound="0" tableColumnId="7"/>
      <queryTableField id="58" dataBound="0" tableColumnId="19"/>
      <queryTableField id="59" dataBound="0" tableColumnId="21"/>
      <queryTableField id="60" dataBound="0" tableColumnId="22"/>
      <queryTableField id="61" dataBound="0" tableColumnId="23"/>
    </queryTableFields>
    <queryTableDeletedFields count="7">
      <deletedField name="Fecha (AÑO)"/>
      <deletedField name="Cedi (grupo)"/>
      <deletedField name="Cantidad (SUMA)"/>
      <deletedField name="Edad"/>
      <deletedField name="Fecha (DÍA)"/>
      <deletedField name="Fecha (MES)"/>
      <deletedField name="Nombre CEDI"/>
    </queryTableDeleted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IPO" xr10:uid="{00000000-0013-0000-FFFF-FFFF01000000}" sourceName="TIPO">
  <pivotTables>
    <pivotTable tabId="32" name="Tabla dinámica2"/>
  </pivotTables>
  <data>
    <tabular pivotCacheId="1647829317" sortOrder="descending" customListSort="0">
      <items count="13">
        <i x="4" s="1"/>
        <i x="7" s="1"/>
        <i x="9" s="1"/>
        <i x="6" s="1"/>
        <i x="11" s="1"/>
        <i x="10" s="1"/>
        <i x="8" s="1"/>
        <i x="5" s="1"/>
        <i x="3" s="1"/>
        <i x="2" s="1"/>
        <i x="1" s="1"/>
        <i x="0" s="1"/>
        <i x="12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GRUPO1" xr10:uid="{00000000-0013-0000-FFFF-FFFF02000000}" sourceName="GRUPO">
  <pivotTables>
    <pivotTable tabId="32" name="Tabla dinámica2"/>
  </pivotTables>
  <data>
    <tabular pivotCacheId="1647829317" showMissing="0" crossFilter="none">
      <items count="3">
        <i x="0" s="1"/>
        <i x="1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INVENTARIO" xr10:uid="{00000000-0013-0000-FFFF-FFFF03000000}" sourceName="INVENTARIO">
  <pivotTables>
    <pivotTable tabId="32" name="Tabla dinámica2"/>
  </pivotTables>
  <data>
    <tabular pivotCacheId="1647829317">
      <items count="8000">
        <i x="0" s="1"/>
        <i x="27" s="1"/>
        <i x="28" s="1"/>
        <i x="26" s="1"/>
        <i x="16" s="1"/>
        <i x="24" s="1"/>
        <i x="7" s="1"/>
        <i x="13" s="1"/>
        <i x="31" s="1"/>
        <i x="22" s="1"/>
        <i x="18" s="1"/>
        <i x="39" s="1"/>
        <i x="4" s="1"/>
        <i x="38" s="1"/>
        <i x="33" s="1"/>
        <i x="29" s="1"/>
        <i x="41" s="1"/>
        <i x="6" s="1"/>
        <i x="37" s="1"/>
        <i x="19" s="1"/>
        <i x="20" s="1"/>
        <i x="32" s="1"/>
        <i x="15" s="1"/>
        <i x="1" s="1"/>
        <i x="34" s="1"/>
        <i x="21" s="1"/>
        <i x="30" s="1"/>
        <i x="10" s="1"/>
        <i x="23" s="1"/>
        <i x="5" s="1"/>
        <i x="2" s="1"/>
        <i x="8" s="1"/>
        <i x="3" s="1"/>
        <i x="11" s="1"/>
        <i x="36" s="1"/>
        <i x="14" s="1"/>
        <i x="25" s="1"/>
        <i x="9" s="1"/>
        <i x="40" s="1"/>
        <i x="35" s="1"/>
        <i x="17" s="1"/>
        <i x="12" s="1"/>
        <i x="4906" s="1" nd="1"/>
        <i x="3963" s="1" nd="1"/>
        <i x="4133" s="1" nd="1"/>
        <i x="401" s="1" nd="1"/>
        <i x="1217" s="1" nd="1"/>
        <i x="393" s="1" nd="1"/>
        <i x="2315" s="1" nd="1"/>
        <i x="60" s="1" nd="1"/>
        <i x="664" s="1" nd="1"/>
        <i x="1018" s="1" nd="1"/>
        <i x="3420" s="1" nd="1"/>
        <i x="743" s="1" nd="1"/>
        <i x="5639" s="1" nd="1"/>
        <i x="810" s="1" nd="1"/>
        <i x="1918" s="1" nd="1"/>
        <i x="3083" s="1" nd="1"/>
        <i x="3906" s="1" nd="1"/>
        <i x="487" s="1" nd="1"/>
        <i x="465" s="1" nd="1"/>
        <i x="3679" s="1" nd="1"/>
        <i x="2106" s="1" nd="1"/>
        <i x="3965" s="1" nd="1"/>
        <i x="1315" s="1" nd="1"/>
        <i x="531" s="1" nd="1"/>
        <i x="6577" s="1" nd="1"/>
        <i x="4183" s="1" nd="1"/>
        <i x="5100" s="1" nd="1"/>
        <i x="2068" s="1" nd="1"/>
        <i x="1050" s="1" nd="1"/>
        <i x="5969" s="1" nd="1"/>
        <i x="6323" s="1" nd="1"/>
        <i x="5196" s="1" nd="1"/>
        <i x="660" s="1" nd="1"/>
        <i x="597" s="1" nd="1"/>
        <i x="5751" s="1" nd="1"/>
        <i x="5447" s="1" nd="1"/>
        <i x="351" s="1" nd="1"/>
        <i x="894" s="1" nd="1"/>
        <i x="1212" s="1" nd="1"/>
        <i x="5264" s="1" nd="1"/>
        <i x="6737" s="1" nd="1"/>
        <i x="205" s="1" nd="1"/>
        <i x="5180" s="1" nd="1"/>
        <i x="5642" s="1" nd="1"/>
        <i x="561" s="1" nd="1"/>
        <i x="1166" s="1" nd="1"/>
        <i x="829" s="1" nd="1"/>
        <i x="2340" s="1" nd="1"/>
        <i x="4662" s="1" nd="1"/>
        <i x="2428" s="1" nd="1"/>
        <i x="6348" s="1" nd="1"/>
        <i x="584" s="1" nd="1"/>
        <i x="1908" s="1" nd="1"/>
        <i x="1185" s="1" nd="1"/>
        <i x="272" s="1" nd="1"/>
        <i x="6084" s="1" nd="1"/>
        <i x="6018" s="1" nd="1"/>
        <i x="1255" s="1" nd="1"/>
        <i x="410" s="1" nd="1"/>
        <i x="3302" s="1" nd="1"/>
        <i x="67" s="1" nd="1"/>
        <i x="2047" s="1" nd="1"/>
        <i x="7557" s="1" nd="1"/>
        <i x="6129" s="1" nd="1"/>
        <i x="5880" s="1" nd="1"/>
        <i x="726" s="1" nd="1"/>
        <i x="533" s="1" nd="1"/>
        <i x="5568" s="1" nd="1"/>
        <i x="5281" s="1" nd="1"/>
        <i x="2580" s="1" nd="1"/>
        <i x="1313" s="1" nd="1"/>
        <i x="6640" s="1" nd="1"/>
        <i x="839" s="1" nd="1"/>
        <i x="3155" s="1" nd="1"/>
        <i x="310" s="1" nd="1"/>
        <i x="5966" s="1" nd="1"/>
        <i x="5516" s="1" nd="1"/>
        <i x="618" s="1" nd="1"/>
        <i x="1171" s="1" nd="1"/>
        <i x="989" s="1" nd="1"/>
        <i x="97" s="1" nd="1"/>
        <i x="87" s="1" nd="1"/>
        <i x="6410" s="1" nd="1"/>
        <i x="6476" s="1" nd="1"/>
        <i x="759" s="1" nd="1"/>
        <i x="940" s="1" nd="1"/>
        <i x="1245" s="1" nd="1"/>
        <i x="1409" s="1" nd="1"/>
        <i x="5810" s="1" nd="1"/>
        <i x="1153" s="1" nd="1"/>
        <i x="244" s="1" nd="1"/>
        <i x="3619" s="1" nd="1"/>
        <i x="6140" s="1" nd="1"/>
        <i x="6239" s="1" nd="1"/>
        <i x="868" s="1" nd="1"/>
        <i x="6931" s="1" nd="1"/>
        <i x="876" s="1" nd="1"/>
        <i x="1054" s="1" nd="1"/>
        <i x="188" s="1" nd="1"/>
        <i x="5015" s="1" nd="1"/>
        <i x="402" s="1" nd="1"/>
        <i x="2511" s="1" nd="1"/>
        <i x="6562" s="1" nd="1"/>
        <i x="6775" s="1" nd="1"/>
        <i x="1471" s="1" nd="1"/>
        <i x="5992" s="1" nd="1"/>
        <i x="2029" s="1" nd="1"/>
        <i x="448" s="1" nd="1"/>
        <i x="4499" s="1" nd="1"/>
        <i x="6747" s="1" nd="1"/>
        <i x="6049" s="1" nd="1"/>
        <i x="7508" s="1" nd="1"/>
        <i x="7626" s="1" nd="1"/>
        <i x="6350" s="1" nd="1"/>
        <i x="4864" s="1" nd="1"/>
        <i x="6051" s="1" nd="1"/>
        <i x="2917" s="1" nd="1"/>
        <i x="4048" s="1" nd="1"/>
        <i x="5684" s="1" nd="1"/>
        <i x="1328" s="1" nd="1"/>
        <i x="2371" s="1" nd="1"/>
        <i x="5970" s="1" nd="1"/>
        <i x="6804" s="1" nd="1"/>
        <i x="320" s="1" nd="1"/>
        <i x="6625" s="1" nd="1"/>
        <i x="6730" s="1" nd="1"/>
        <i x="515" s="1" nd="1"/>
        <i x="6377" s="1" nd="1"/>
        <i x="6511" s="1" nd="1"/>
        <i x="5726" s="1" nd="1"/>
        <i x="3239" s="1" nd="1"/>
        <i x="3558" s="1" nd="1"/>
        <i x="816" s="1" nd="1"/>
        <i x="1673" s="1" nd="1"/>
        <i x="7180" s="1" nd="1"/>
        <i x="371" s="1" nd="1"/>
        <i x="4828" s="1" nd="1"/>
        <i x="952" s="1" nd="1"/>
        <i x="7463" s="1" nd="1"/>
        <i x="3053" s="1" nd="1"/>
        <i x="5562" s="1" nd="1"/>
        <i x="2008" s="1" nd="1"/>
        <i x="4300" s="1" nd="1"/>
        <i x="552" s="1" nd="1"/>
        <i x="7570" s="1" nd="1"/>
        <i x="368" s="1" nd="1"/>
        <i x="3286" s="1" nd="1"/>
        <i x="4807" s="1" nd="1"/>
        <i x="598" s="1" nd="1"/>
        <i x="283" s="1" nd="1"/>
        <i x="5674" s="1" nd="1"/>
        <i x="1823" s="1" nd="1"/>
        <i x="883" s="1" nd="1"/>
        <i x="3973" s="1" nd="1"/>
        <i x="1205" s="1" nd="1"/>
        <i x="842" s="1" nd="1"/>
        <i x="3825" s="1" nd="1"/>
        <i x="2302" s="1" nd="1"/>
        <i x="4713" s="1" nd="1"/>
        <i x="420" s="1" nd="1"/>
        <i x="1175" s="1" nd="1"/>
        <i x="4013" s="1" nd="1"/>
        <i x="1431" s="1" nd="1"/>
        <i x="7024" s="1" nd="1"/>
        <i x="5107" s="1" nd="1"/>
        <i x="5253" s="1" nd="1"/>
        <i x="6108" s="1" nd="1"/>
        <i x="778" s="1" nd="1"/>
        <i x="6267" s="1" nd="1"/>
        <i x="469" s="1" nd="1"/>
        <i x="5764" s="1" nd="1"/>
        <i x="3088" s="1" nd="1"/>
        <i x="6636" s="1" nd="1"/>
        <i x="747" s="1" nd="1"/>
        <i x="5018" s="1" nd="1"/>
        <i x="169" s="1" nd="1"/>
        <i x="2727" s="1" nd="1"/>
        <i x="3195" s="1" nd="1"/>
        <i x="2375" s="1" nd="1"/>
        <i x="7543" s="1" nd="1"/>
        <i x="4652" s="1" nd="1"/>
        <i x="3105" s="1" nd="1"/>
        <i x="2119" s="1" nd="1"/>
        <i x="5432" s="1" nd="1"/>
        <i x="121" s="1" nd="1"/>
        <i x="5051" s="1" nd="1"/>
        <i x="1937" s="1" nd="1"/>
        <i x="6443" s="1" nd="1"/>
        <i x="5040" s="1" nd="1"/>
        <i x="1032" s="1" nd="1"/>
        <i x="7759" s="1" nd="1"/>
        <i x="1078" s="1" nd="1"/>
        <i x="2879" s="1" nd="1"/>
        <i x="5837" s="1" nd="1"/>
        <i x="3672" s="1" nd="1"/>
        <i x="314" s="1" nd="1"/>
        <i x="5884" s="1" nd="1"/>
        <i x="5225" s="1" nd="1"/>
        <i x="3541" s="1" nd="1"/>
        <i x="1393" s="1" nd="1"/>
        <i x="523" s="1" nd="1"/>
        <i x="6839" s="1" nd="1"/>
        <i x="1597" s="1" nd="1"/>
        <i x="6807" s="1" nd="1"/>
        <i x="5519" s="1" nd="1"/>
        <i x="208" s="1" nd="1"/>
        <i x="2403" s="1" nd="1"/>
        <i x="2202" s="1" nd="1"/>
        <i x="7331" s="1" nd="1"/>
        <i x="1093" s="1" nd="1"/>
        <i x="7291" s="1" nd="1"/>
        <i x="5123" s="1" nd="1"/>
        <i x="1973" s="1" nd="1"/>
        <i x="1475" s="1" nd="1"/>
        <i x="3910" s="1" nd="1"/>
        <i x="911" s="1" nd="1"/>
        <i x="601" s="1" nd="1"/>
        <i x="5154" s="1" nd="1"/>
        <i x="7516" s="1" nd="1"/>
        <i x="7469" s="1" nd="1"/>
        <i x="6528" s="1" nd="1"/>
        <i x="4463" s="1" nd="1"/>
        <i x="5104" s="1" nd="1"/>
        <i x="3487" s="1" nd="1"/>
        <i x="1236" s="1" nd="1"/>
        <i x="6535" s="1" nd="1"/>
        <i x="1299" s="1" nd="1"/>
        <i x="3363" s="1" nd="1"/>
        <i x="4717" s="1" nd="1"/>
        <i x="4672" s="1" nd="1"/>
        <i x="719" s="1" nd="1"/>
        <i x="7289" s="1" nd="1"/>
        <i x="4894" s="1" nd="1"/>
        <i x="3294" s="1" nd="1"/>
        <i x="1044" s="1" nd="1"/>
        <i x="2220" s="1" nd="1"/>
        <i x="784" s="1" nd="1"/>
        <i x="66" s="1" nd="1"/>
        <i x="1360" s="1" nd="1"/>
        <i x="5110" s="1" nd="1"/>
        <i x="2840" s="1" nd="1"/>
        <i x="7212" s="1" nd="1"/>
        <i x="5945" s="1" nd="1"/>
        <i x="654" s="1" nd="1"/>
        <i x="4773" s="1" nd="1"/>
        <i x="3377" s="1" nd="1"/>
        <i x="6190" s="1" nd="1"/>
        <i x="388" s="1" nd="1"/>
        <i x="1535" s="1" nd="1"/>
        <i x="5523" s="1" nd="1"/>
        <i x="2931" s="1" nd="1"/>
        <i x="4369" s="1" nd="1"/>
        <i x="6407" s="1" nd="1"/>
        <i x="3544" s="1" nd="1"/>
        <i x="3716" s="1" nd="1"/>
        <i x="686" s="1" nd="1"/>
        <i x="7027" s="1" nd="1"/>
        <i x="949" s="1" nd="1"/>
        <i x="2881" s="1" nd="1"/>
        <i x="1049" s="1" nd="1"/>
        <i x="3930" s="1" nd="1"/>
        <i x="551" s="1" nd="1"/>
        <i x="4847" s="1" nd="1"/>
        <i x="1563" s="1" nd="1"/>
        <i x="6112" s="1" nd="1"/>
        <i x="5620" s="1" nd="1"/>
        <i x="6295" s="1" nd="1"/>
        <i x="4851" s="1" nd="1"/>
        <i x="5915" s="1" nd="1"/>
        <i x="3439" s="1" nd="1"/>
        <i x="1996" s="1" nd="1"/>
        <i x="2969" s="1" nd="1"/>
        <i x="4414" s="1" nd="1"/>
        <i x="3520" s="1" nd="1"/>
        <i x="4389" s="1" nd="1"/>
        <i x="1062" s="1" nd="1"/>
        <i x="3895" s="1" nd="1"/>
        <i x="4924" s="1" nd="1"/>
        <i x="6654" s="1" nd="1"/>
        <i x="5312" s="1" nd="1"/>
        <i x="1531" s="1" nd="1"/>
        <i x="2240" s="1" nd="1"/>
        <i x="1621" s="1" nd="1"/>
        <i x="4734" s="1" nd="1"/>
        <i x="4862" s="1" nd="1"/>
        <i x="3573" s="1" nd="1"/>
        <i x="1283" s="1" nd="1"/>
        <i x="3218" s="1" nd="1"/>
        <i x="2379" s="1" nd="1"/>
        <i x="447" s="1" nd="1"/>
        <i x="2443" s="1" nd="1"/>
        <i x="3073" s="1" nd="1"/>
        <i x="6855" s="1" nd="1"/>
        <i x="5237" s="1" nd="1"/>
        <i x="5534" s="1" nd="1"/>
        <i x="6872" s="1" nd="1"/>
        <i x="6098" s="1" nd="1"/>
        <i x="6081" s="1" nd="1"/>
        <i x="900" s="1" nd="1"/>
        <i x="4757" s="1" nd="1"/>
        <i x="6088" s="1" nd="1"/>
        <i x="1286" s="1" nd="1"/>
        <i x="7818" s="1" nd="1"/>
        <i x="3765" s="1" nd="1"/>
        <i x="4953" s="1" nd="1"/>
        <i x="721" s="1" nd="1"/>
        <i x="3694" s="1" nd="1"/>
        <i x="1305" s="1" nd="1"/>
        <i x="6937" s="1" nd="1"/>
        <i x="6135" s="1" nd="1"/>
        <i x="5377" s="1" nd="1"/>
        <i x="2169" s="1" nd="1"/>
        <i x="4451" s="1" nd="1"/>
        <i x="333" s="1" nd="1"/>
        <i x="2670" s="1" nd="1"/>
        <i x="4311" s="1" nd="1"/>
        <i x="785" s="1" nd="1"/>
        <i x="1963" s="1" nd="1"/>
        <i x="2614" s="1" nd="1"/>
        <i x="6496" s="1" nd="1"/>
        <i x="1884" s="1" nd="1"/>
        <i x="6933" s="1" nd="1"/>
        <i x="5176" s="1" nd="1"/>
        <i x="6484" s="1" nd="1"/>
        <i x="1435" s="1" nd="1"/>
        <i x="6720" s="1" nd="1"/>
        <i x="4489" s="1" nd="1"/>
        <i x="1216" s="1" nd="1"/>
        <i x="6397" s="1" nd="1"/>
        <i x="3802" s="1" nd="1"/>
        <i x="3735" s="1" nd="1"/>
        <i x="3670" s="1" nd="1"/>
        <i x="7654" s="1" nd="1"/>
        <i x="1611" s="1" nd="1"/>
        <i x="802" s="1" nd="1"/>
        <i x="3292" s="1" nd="1"/>
        <i x="1636" s="1" nd="1"/>
        <i x="1138" s="1" nd="1"/>
        <i x="1238" s="1" nd="1"/>
        <i x="1587" s="1" nd="1"/>
        <i x="6064" s="1" nd="1"/>
        <i x="4556" s="1" nd="1"/>
        <i x="1570" s="1" nd="1"/>
        <i x="1542" s="1" nd="1"/>
        <i x="2044" s="1" nd="1"/>
        <i x="2629" s="1" nd="1"/>
        <i x="5725" s="1" nd="1"/>
        <i x="2052" s="1" nd="1"/>
        <i x="1074" s="1" nd="1"/>
        <i x="964" s="1" nd="1"/>
        <i x="4754" s="1" nd="1"/>
        <i x="3307" s="1" nd="1"/>
        <i x="583" s="1" nd="1"/>
        <i x="2494" s="1" nd="1"/>
        <i x="4020" s="1" nd="1"/>
        <i x="4541" s="1" nd="1"/>
        <i x="7932" s="1" nd="1"/>
        <i x="137" s="1" nd="1"/>
        <i x="1657" s="1" nd="1"/>
        <i x="1386" s="1" nd="1"/>
        <i x="571" s="1" nd="1"/>
        <i x="1977" s="1" nd="1"/>
        <i x="6159" s="1" nd="1"/>
        <i x="976" s="1" nd="1"/>
        <i x="204" s="1" nd="1"/>
        <i x="1449" s="1" nd="1"/>
        <i x="7776" s="1" nd="1"/>
        <i x="4357" s="1" nd="1"/>
        <i x="2028" s="1" nd="1"/>
        <i x="3221" s="1" nd="1"/>
        <i x="3405" s="1" nd="1"/>
        <i x="4434" s="1" nd="1"/>
        <i x="239" s="1" nd="1"/>
        <i x="2655" s="1" nd="1"/>
        <i x="464" s="1" nd="1"/>
        <i x="5419" s="1" nd="1"/>
        <i x="815" s="1" nd="1"/>
        <i x="3300" s="1" nd="1"/>
        <i x="3360" s="1" nd="1"/>
        <i x="6286" s="1" nd="1"/>
        <i x="6375" s="1" nd="1"/>
        <i x="1696" s="1" nd="1"/>
        <i x="103" s="1" nd="1"/>
        <i x="4648" s="1" nd="1"/>
        <i x="1584" s="1" nd="1"/>
        <i x="4258" s="1" nd="1"/>
        <i x="649" s="1" nd="1"/>
        <i x="5348" s="1" nd="1"/>
        <i x="7319" s="1" nd="1"/>
        <i x="479" s="1" nd="1"/>
        <i x="6754" s="1" nd="1"/>
        <i x="2412" s="1" nd="1"/>
        <i x="3675" s="1" nd="1"/>
        <i x="1870" s="1" nd="1"/>
        <i x="1959" s="1" nd="1"/>
        <i x="6746" s="1" nd="1"/>
        <i x="5487" s="1" nd="1"/>
        <i x="1028" s="1" nd="1"/>
        <i x="3987" s="1" nd="1"/>
        <i x="5794" s="1" nd="1"/>
        <i x="2259" s="1" nd="1"/>
        <i x="1105" s="1" nd="1"/>
        <i x="6227" s="1" nd="1"/>
        <i x="5210" s="1" nd="1"/>
        <i x="1909" s="1" nd="1"/>
        <i x="1744" s="1" nd="1"/>
        <i x="6065" s="1" nd="1"/>
        <i x="92" s="1" nd="1"/>
        <i x="2378" s="1" nd="1"/>
        <i x="138" s="1" nd="1"/>
        <i x="4681" s="1" nd="1"/>
        <i x="4162" s="1" nd="1"/>
        <i x="3456" s="1" nd="1"/>
        <i x="1794" s="1" nd="1"/>
        <i x="5667" s="1" nd="1"/>
        <i x="2974" s="1" nd="1"/>
        <i x="1428" s="1" nd="1"/>
        <i x="7466" s="1" nd="1"/>
        <i x="1510" s="1" nd="1"/>
        <i x="316" s="1" nd="1"/>
        <i x="1073" s="1" nd="1"/>
        <i x="6724" s="1" nd="1"/>
        <i x="6523" s="1" nd="1"/>
        <i x="7095" s="1" nd="1"/>
        <i x="1894" s="1" nd="1"/>
        <i x="1144" s="1" nd="1"/>
        <i x="7518" s="1" nd="1"/>
        <i x="290" s="1" nd="1"/>
        <i x="2217" s="1" nd="1"/>
        <i x="439" s="1" nd="1"/>
        <i x="7615" s="1" nd="1"/>
        <i x="6902" s="1" nd="1"/>
        <i x="4825" s="1" nd="1"/>
        <i x="1890" s="1" nd="1"/>
        <i x="1453" s="1" nd="1"/>
        <i x="2027" s="1" nd="1"/>
        <i x="3575" s="1" nd="1"/>
        <i x="596" s="1" nd="1"/>
        <i x="7790" s="1" nd="1"/>
        <i x="3892" s="1" nd="1"/>
        <i x="352" s="1" nd="1"/>
        <i x="7439" s="1" nd="1"/>
        <i x="5946" s="1" nd="1"/>
        <i x="1312" s="1" nd="1"/>
        <i x="4593" s="1" nd="1"/>
        <i x="7532" s="1" nd="1"/>
        <i x="2101" s="1" nd="1"/>
        <i x="6079" s="1" nd="1"/>
        <i x="6542" s="1" nd="1"/>
        <i x="7814" s="1" nd="1"/>
        <i x="3323" s="1" nd="1"/>
        <i x="5619" s="1" nd="1"/>
        <i x="475" s="1" nd="1"/>
        <i x="4082" s="1" nd="1"/>
        <i x="591" s="1" nd="1"/>
        <i x="4141" s="1" nd="1"/>
        <i x="3037" s="1" nd="1"/>
        <i x="1035" s="1" nd="1"/>
        <i x="3135" s="1" nd="1"/>
        <i x="7875" s="1" nd="1"/>
        <i x="6689" s="1" nd="1"/>
        <i x="1617" s="1" nd="1"/>
        <i x="921" s="1" nd="1"/>
        <i x="3079" s="1" nd="1"/>
        <i x="134" s="1" nd="1"/>
        <i x="7355" s="1" nd="1"/>
        <i x="2517" s="1" nd="1"/>
        <i x="4285" s="1" nd="1"/>
        <i x="6170" s="1" nd="1"/>
        <i x="3102" s="1" nd="1"/>
        <i x="1921" s="1" nd="1"/>
        <i x="1115" s="1" nd="1"/>
        <i x="168" s="1" nd="1"/>
        <i x="3181" s="1" nd="1"/>
        <i x="6293" s="1" nd="1"/>
        <i x="5209" s="1" nd="1"/>
        <i x="6434" s="1" nd="1"/>
        <i x="350" s="1" nd="1"/>
        <i x="1364" s="1" nd="1"/>
        <i x="271" s="1" nd="1"/>
        <i x="152" s="1" nd="1"/>
        <i x="397" s="1" nd="1"/>
        <i x="5006" s="1" nd="1"/>
        <i x="3212" s="1" nd="1"/>
        <i x="4204" s="1" nd="1"/>
        <i x="5334" s="1" nd="1"/>
        <i x="4401" s="1" nd="1"/>
        <i x="6242" s="1" nd="1"/>
        <i x="3190" s="1" nd="1"/>
        <i x="7209" s="1" nd="1"/>
        <i x="587" s="1" nd="1"/>
        <i x="3269" s="1" nd="1"/>
        <i x="4096" s="1" nd="1"/>
        <i x="5807" s="1" nd="1"/>
        <i x="962" s="1" nd="1"/>
        <i x="5501" s="1" nd="1"/>
        <i x="2719" s="1" nd="1"/>
        <i x="2764" s="1" nd="1"/>
        <i x="1887" s="1" nd="1"/>
        <i x="1601" s="1" nd="1"/>
        <i x="1640" s="1" nd="1"/>
        <i x="6922" s="1" nd="1"/>
        <i x="4244" s="1" nd="1"/>
        <i x="1148" s="1" nd="1"/>
        <i x="1999" s="1" nd="1"/>
        <i x="1581" s="1" nd="1"/>
        <i x="3823" s="1" nd="1"/>
        <i x="2155" s="1" nd="1"/>
        <i x="1723" s="1" nd="1"/>
        <i x="1025" s="1" nd="1"/>
        <i x="6349" s="1" nd="1"/>
        <i x="2121" s="1" nd="1"/>
        <i x="6195" s="1" nd="1"/>
        <i x="5105" s="1" nd="1"/>
        <i x="5084" s="1" nd="1"/>
        <i x="5535" s="1" nd="1"/>
        <i x="291" s="1" nd="1"/>
        <i x="1222" s="1" nd="1"/>
        <i x="6374" s="1" nd="1"/>
        <i x="2307" s="1" nd="1"/>
        <i x="4209" s="1" nd="1"/>
        <i x="4353" s="1" nd="1"/>
        <i x="854" s="1" nd="1"/>
        <i x="7848" s="1" nd="1"/>
        <i x="899" s="1" nd="1"/>
        <i x="6465" s="1" nd="1"/>
        <i x="608" s="1" nd="1"/>
        <i x="6416" s="1" nd="1"/>
        <i x="334" s="1" nd="1"/>
        <i x="1548" s="1" nd="1"/>
        <i x="1829" s="1" nd="1"/>
        <i x="4163" s="1" nd="1"/>
        <i x="951" s="1" nd="1"/>
        <i x="6409" s="1" nd="1"/>
        <i x="7908" s="1" nd="1"/>
        <i x="6425" s="1" nd="1"/>
        <i x="5589" s="1" nd="1"/>
        <i x="4127" s="1" nd="1"/>
        <i x="186" s="1" nd="1"/>
        <i x="996" s="1" nd="1"/>
        <i x="3784" s="1" nd="1"/>
        <i x="6235" s="1" nd="1"/>
        <i x="7737" s="1" nd="1"/>
        <i x="2619" s="1" nd="1"/>
        <i x="7732" s="1" nd="1"/>
        <i x="429" s="1" nd="1"/>
        <i x="666" s="1" nd="1"/>
        <i x="702" s="1" nd="1"/>
        <i x="4524" s="1" nd="1"/>
        <i x="4123" s="1" nd="1"/>
        <i x="6716" s="1" nd="1"/>
        <i x="225" s="1" nd="1"/>
        <i x="3397" s="1" nd="1"/>
        <i x="727" s="1" nd="1"/>
        <i x="1850" s="1" nd="1"/>
        <i x="3400" s="1" nd="1"/>
        <i x="6527" s="1" nd="1"/>
        <i x="2665" s="1" nd="1"/>
        <i x="5170" s="1" nd="1"/>
        <i x="7225" s="1" nd="1"/>
        <i x="1413" s="1" nd="1"/>
        <i x="2538" s="1" nd="1"/>
        <i x="6733" s="1" nd="1"/>
        <i x="5864" s="1" nd="1"/>
        <i x="2170" s="1" nd="1"/>
        <i x="873" s="1" nd="1"/>
        <i x="6188" s="1" nd="1"/>
        <i x="934" s="1" nd="1"/>
        <i x="6010" s="1" nd="1"/>
        <i x="595" s="1" nd="1"/>
        <i x="68" s="1" nd="1"/>
        <i x="3365" s="1" nd="1"/>
        <i x="6013" s="1" nd="1"/>
        <i x="1956" s="1" nd="1"/>
        <i x="2167" s="1" nd="1"/>
        <i x="2631" s="1" nd="1"/>
        <i x="5390" s="1" nd="1"/>
        <i x="5984" s="1" nd="1"/>
        <i x="1499" s="1" nd="1"/>
        <i x="1841" s="1" nd="1"/>
        <i x="668" s="1" nd="1"/>
        <i x="5106" s="1" nd="1"/>
        <i x="672" s="1" nd="1"/>
        <i x="507" s="1" nd="1"/>
        <i x="7377" s="1" nd="1"/>
        <i x="4972" s="1" nd="1"/>
        <i x="1766" s="1" nd="1"/>
        <i x="408" s="1" nd="1"/>
        <i x="1505" s="1" nd="1"/>
        <i x="3714" s="1" nd="1"/>
        <i x="1103" s="1" nd="1"/>
        <i x="1279" s="1" nd="1"/>
        <i x="1573" s="1" nd="1"/>
        <i x="3574" s="1" nd="1"/>
        <i x="107" s="1" nd="1"/>
        <i x="6668" s="1" nd="1"/>
        <i x="1726" s="1" nd="1"/>
        <i x="746" s="1" nd="1"/>
        <i x="864" s="1" nd="1"/>
        <i x="7177" s="1" nd="1"/>
        <i x="6321" s="1" nd="1"/>
        <i x="2281" s="1" nd="1"/>
        <i x="1168" s="1" nd="1"/>
        <i x="632" s="1" nd="1"/>
        <i x="1407" s="1" nd="1"/>
        <i x="6706" s="1" nd="1"/>
        <i x="3174" s="1" nd="1"/>
        <i x="7963" s="1" nd="1"/>
        <i x="6838" s="1" nd="1"/>
        <i x="4940" s="1" nd="1"/>
        <i x="4083" s="1" nd="1"/>
        <i x="4753" s="1" nd="1"/>
        <i x="1484" s="1" nd="1"/>
        <i x="2139" s="1" nd="1"/>
        <i x="3321" s="1" nd="1"/>
        <i x="4405" s="1" nd="1"/>
        <i x="7927" s="1" nd="1"/>
        <i x="6632" s="1" nd="1"/>
        <i x="4879" s="1" nd="1"/>
        <i x="6569" s="1" nd="1"/>
        <i x="1533" s="1" nd="1"/>
        <i x="4354" s="1" nd="1"/>
        <i x="7876" s="1" nd="1"/>
        <i x="4649" s="1" nd="1"/>
        <i x="284" s="1" nd="1"/>
        <i x="4818" s="1" nd="1"/>
        <i x="5053" s="1" nd="1"/>
        <i x="1787" s="1" nd="1"/>
        <i x="273" s="1" nd="1"/>
        <i x="5937" s="1" nd="1"/>
        <i x="5697" s="1" nd="1"/>
        <i x="2810" s="1" nd="1"/>
        <i x="6430" s="1" nd="1"/>
        <i x="5448" s="1" nd="1"/>
        <i x="3508" s="1" nd="1"/>
        <i x="4811" s="1" nd="1"/>
        <i x="4051" s="1" nd="1"/>
        <i x="712" s="1" nd="1"/>
        <i x="6080" s="1" nd="1"/>
        <i x="6036" s="1" nd="1"/>
        <i x="6766" s="1" nd="1"/>
        <i x="265" s="1" nd="1"/>
        <i x="3590" s="1" nd="1"/>
        <i x="1321" s="1" nd="1"/>
        <i x="407" s="1" nd="1"/>
        <i x="706" s="1" nd="1"/>
        <i x="522" s="1" nd="1"/>
        <i x="1461" s="1" nd="1"/>
        <i x="3655" s="1" nd="1"/>
        <i x="3359" s="1" nd="1"/>
        <i x="669" s="1" nd="1"/>
        <i x="6469" s="1" nd="1"/>
        <i x="7057" s="1" nd="1"/>
        <i x="1193" s="1" nd="1"/>
        <i x="1311" s="1" nd="1"/>
        <i x="2650" s="1" nd="1"/>
        <i x="5195" s="1" nd="1"/>
        <i x="6078" s="1" nd="1"/>
        <i x="7710" s="1" nd="1"/>
        <i x="5545" s="1" nd="1"/>
        <i x="109" s="1" nd="1"/>
        <i x="5393" s="1" nd="1"/>
        <i x="2700" s="1" nd="1"/>
        <i x="7765" s="1" nd="1"/>
        <i x="5376" s="1" nd="1"/>
        <i x="6046" s="1" nd="1"/>
        <i x="3972" s="1" nd="1"/>
        <i x="102" s="1" nd="1"/>
        <i x="5963" s="1" nd="1"/>
        <i x="7023" s="1" nd="1"/>
        <i x="6158" s="1" nd="1"/>
        <i x="3786" s="1" nd="1"/>
        <i x="1201" s="1" nd="1"/>
        <i x="7961" s="1" nd="1"/>
        <i x="4015" s="1" nd="1"/>
        <i x="1797" s="1" nd="1"/>
        <i x="3379" s="1" nd="1"/>
        <i x="7878" s="1" nd="1"/>
        <i x="6592" s="1" nd="1"/>
        <i x="2098" s="1" nd="1"/>
        <i x="548" s="1" nd="1"/>
        <i x="671" s="1" nd="1"/>
        <i x="6287" s="1" nd="1"/>
        <i x="4241" s="1" nd="1"/>
        <i x="7125" s="1" nd="1"/>
        <i x="7407" s="1" nd="1"/>
        <i x="5521" s="1" nd="1"/>
        <i x="5991" s="1" nd="1"/>
        <i x="2001" s="1" nd="1"/>
        <i x="825" s="1" nd="1"/>
        <i x="555" s="1" nd="1"/>
        <i x="4125" s="1" nd="1"/>
        <i x="2414" s="1" nd="1"/>
        <i x="5809" s="1" nd="1"/>
        <i x="6606" s="1" nd="1"/>
        <i x="1986" s="1" nd="1"/>
        <i x="3750" s="1" nd="1"/>
        <i x="287" s="1" nd="1"/>
        <i x="6787" s="1" nd="1"/>
        <i x="5868" s="1" nd="1"/>
        <i x="2187" s="1" nd="1"/>
        <i x="7920" s="1" nd="1"/>
        <i x="7648" s="1" nd="1"/>
        <i x="1552" s="1" nd="1"/>
        <i x="6494" s="1" nd="1"/>
        <i x="6033" s="1" nd="1"/>
        <i x="2524" s="1" nd="1"/>
        <i x="4428" s="1" nd="1"/>
        <i x="5962" s="1" nd="1"/>
        <i x="869" s="1" nd="1"/>
        <i x="52" s="1" nd="1"/>
        <i x="611" s="1" nd="1"/>
        <i x="903" s="1" nd="1"/>
        <i x="5943" s="1" nd="1"/>
        <i x="1043" s="1" nd="1"/>
        <i x="6942" s="1" nd="1"/>
        <i x="6853" s="1" nd="1"/>
        <i x="2331" s="1" nd="1"/>
        <i x="3158" s="1" nd="1"/>
        <i x="875" s="1" nd="1"/>
        <i x="4801" s="1" nd="1"/>
        <i x="2208" s="1" nd="1"/>
        <i x="5252" s="1" nd="1"/>
        <i x="6134" s="1" nd="1"/>
        <i x="173" s="1" nd="1"/>
        <i x="7196" s="1" nd="1"/>
        <i x="4052" s="1" nd="1"/>
        <i x="5364" s="1" nd="1"/>
        <i x="1749" s="1" nd="1"/>
        <i x="3491" s="1" nd="1"/>
        <i x="7222" s="1" nd="1"/>
        <i x="1405" s="1" nd="1"/>
        <i x="3751" s="1" nd="1"/>
        <i x="6961" s="1" nd="1"/>
        <i x="482" s="1" nd="1"/>
        <i x="7114" s="1" nd="1"/>
        <i x="1296" s="1" nd="1"/>
        <i x="3984" s="1" nd="1"/>
        <i x="2707" s="1" nd="1"/>
        <i x="2459" s="1" nd="1"/>
        <i x="5087" s="1" nd="1"/>
        <i x="3785" s="1" nd="1"/>
        <i x="3722" s="1" nd="1"/>
        <i x="4159" s="1" nd="1"/>
        <i x="370" s="1" nd="1"/>
        <i x="1701" s="1" nd="1"/>
        <i x="2177" s="1" nd="1"/>
        <i x="6493" s="1" nd="1"/>
        <i x="4984" s="1" nd="1"/>
        <i x="6259" s="1" nd="1"/>
        <i x="2530" s="1" nd="1"/>
        <i x="5436" s="1" nd="1"/>
        <i x="6050" s="1" nd="1"/>
        <i x="1746" s="1" nd="1"/>
        <i x="6265" s="1" nd="1"/>
        <i x="488" s="1" nd="1"/>
        <i x="3071" s="1" nd="1"/>
        <i x="3673" s="1" nd="1"/>
        <i x="4521" s="1" nd="1"/>
        <i x="3932" s="1" nd="1"/>
        <i x="1678" s="1" nd="1"/>
        <i x="221" s="1" nd="1"/>
        <i x="2309" s="1" nd="1"/>
        <i x="5988" s="1" nd="1"/>
        <i x="5797" s="1" nd="1"/>
        <i x="1642" s="1" nd="1"/>
        <i x="3450" s="1" nd="1"/>
        <i x="5918" s="1" nd="1"/>
        <i x="4730" s="1" nd="1"/>
        <i x="5853" s="1" nd="1"/>
        <i x="3947" s="1" nd="1"/>
        <i x="1526" s="1" nd="1"/>
        <i x="1803" s="1" nd="1"/>
        <i x="4526" s="1" nd="1"/>
        <i x="2124" s="1" nd="1"/>
        <i x="3048" s="1" nd="1"/>
        <i x="2396" s="1" nd="1"/>
        <i x="453" s="1" nd="1"/>
        <i x="3213" s="1" nd="1"/>
        <i x="3929" s="1" nd="1"/>
        <i x="6032" s="1" nd="1"/>
        <i x="7086" s="1" nd="1"/>
        <i x="5001" s="1" nd="1"/>
        <i x="1605" s="1" nd="1"/>
        <i x="2138" s="1" nd="1"/>
        <i x="1378" s="1" nd="1"/>
        <i x="1828" s="1" nd="1"/>
        <i x="1361" s="1" nd="1"/>
        <i x="7503" s="1" nd="1"/>
        <i x="1875" s="1" nd="1"/>
        <i x="4844" s="1" nd="1"/>
        <i x="6020" s="1" nd="1"/>
        <i x="2245" s="1" nd="1"/>
        <i x="139" s="1" nd="1"/>
        <i x="1663" s="1" nd="1"/>
        <i x="288" s="1" nd="1"/>
        <i x="5842" s="1" nd="1"/>
        <i x="2322" s="1" nd="1"/>
        <i x="4120" s="1" nd="1"/>
        <i x="2734" s="1" nd="1"/>
        <i x="5038" s="1" nd="1"/>
        <i x="3697" s="1" nd="1"/>
        <i x="1237" s="1" nd="1"/>
        <i x="6575" s="1" nd="1"/>
        <i x="1565" s="1" nd="1"/>
        <i x="818" s="1" nd="1"/>
        <i x="1151" s="1" nd="1"/>
        <i x="5476" s="1" nd="1"/>
        <i x="4088" s="1" nd="1"/>
        <i x="2053" s="1" nd="1"/>
        <i x="286" s="1" nd="1"/>
        <i x="4975" s="1" nd="1"/>
        <i x="852" s="1" nd="1"/>
        <i x="4265" s="1" nd="1"/>
        <i x="7577" s="1" nd="1"/>
        <i x="3862" s="1" nd="1"/>
        <i x="5935" s="1" nd="1"/>
        <i x="7368" s="1" nd="1"/>
        <i x="2418" s="1" nd="1"/>
        <i x="4650" s="1" nd="1"/>
        <i x="3712" s="1" nd="1"/>
        <i x="5560" s="1" nd="1"/>
        <i x="7494" s="1" nd="1"/>
        <i x="7305" s="1" nd="1"/>
        <i x="7465" s="1" nd="1"/>
        <i x="6593" s="1" nd="1"/>
        <i x="254" s="1" nd="1"/>
        <i x="5593" s="1" nd="1"/>
        <i x="753" s="1" nd="1"/>
        <i x="1755" s="1" nd="1"/>
        <i x="6073" s="1" nd="1"/>
        <i x="386" s="1" nd="1"/>
        <i x="5295" s="1" nd="1"/>
        <i x="428" s="1" nd="1"/>
        <i x="315" s="1" nd="1"/>
        <i x="2595" s="1" nd="1"/>
        <i x="3891" s="1" nd="1"/>
        <i x="1524" s="1" nd="1"/>
        <i x="6157" s="1" nd="1"/>
        <i x="5740" s="1" nd="1"/>
        <i x="4178" s="1" nd="1"/>
        <i x="5347" s="1" nd="1"/>
        <i x="5699" s="1" nd="1"/>
        <i x="7073" s="1" nd="1"/>
        <i x="7375" s="1" nd="1"/>
        <i x="1762" s="1" nd="1"/>
        <i x="2087" s="1" nd="1"/>
        <i x="580" s="1" nd="1"/>
        <i x="2535" s="1" nd="1"/>
        <i x="673" s="1" nd="1"/>
        <i x="257" s="1" nd="1"/>
        <i x="3824" s="1" nd="1"/>
        <i x="5919" s="1" nd="1"/>
        <i x="466" s="1" nd="1"/>
        <i x="799" s="1" nd="1"/>
        <i x="2686" s="1" nd="1"/>
        <i x="7758" s="1" nd="1"/>
        <i x="6155" s="1" nd="1"/>
        <i x="5021" s="1" nd="1"/>
        <i x="5141" s="1" nd="1"/>
        <i x="4321" s="1" nd="1"/>
        <i x="768" s="1" nd="1"/>
        <i x="3858" s="1" nd="1"/>
        <i x="331" s="1" nd="1"/>
        <i x="1392" s="1" nd="1"/>
        <i x="622" s="1" nd="1"/>
        <i x="384" s="1" nd="1"/>
        <i x="6382" s="1" nd="1"/>
        <i x="2072" s="1" nd="1"/>
        <i x="1981" s="1" nd="1"/>
        <i x="243" s="1" nd="1"/>
        <i x="861" s="1" nd="1"/>
        <i x="5997" s="1" nd="1"/>
        <i x="6256" s="1" nd="1"/>
        <i x="6187" s="1" nd="1"/>
        <i x="4910" s="1" nd="1"/>
        <i x="1900" s="1" nd="1"/>
        <i x="2806" s="1" nd="1"/>
        <i x="826" s="1" nd="1"/>
        <i x="5624" s="1" nd="1"/>
        <i x="5750" s="1" nd="1"/>
        <i x="2454" s="1" nd="1"/>
        <i x="1646" s="1" nd="1"/>
        <i x="5781" s="1" nd="1"/>
        <i x="5941" s="1" nd="1"/>
        <i x="3055" s="1" nd="1"/>
        <i x="627" s="1" nd="1"/>
        <i x="6906" s="1" nd="1"/>
        <i x="1038" s="1" nd="1"/>
        <i x="7160" s="1" nd="1"/>
        <i x="3424" s="1" nd="1"/>
        <i x="2615" s="1" nd="1"/>
        <i x="4195" s="1" nd="1"/>
        <i x="6376" s="1" nd="1"/>
        <i x="4486" s="1" nd="1"/>
        <i x="5251" s="1" nd="1"/>
        <i x="3789" s="1" nd="1"/>
        <i x="779" s="1" nd="1"/>
        <i x="2591" s="1" nd="1"/>
        <i x="2247" s="1" nd="1"/>
        <i x="3982" s="1" nd="1"/>
        <i x="2588" s="1" nd="1"/>
        <i x="6918" s="1" nd="1"/>
        <i x="2435" s="1" nd="1"/>
        <i x="1340" s="1" nd="1"/>
        <i x="1786" s="1" nd="1"/>
        <i x="6031" s="1" nd="1"/>
        <i x="2540" s="1" nd="1"/>
        <i x="3175" s="1" nd="1"/>
        <i x="6288" s="1" nd="1"/>
        <i x="7642" s="1" nd="1"/>
        <i x="775" s="1" nd="1"/>
        <i x="2410" s="1" nd="1"/>
        <i x="6241" s="1" nd="1"/>
        <i x="3700" s="1" nd="1"/>
        <i x="994" s="1" nd="1"/>
        <i x="3356" s="1" nd="1"/>
        <i x="3265" s="1" nd="1"/>
        <i x="7206" s="1" nd="1"/>
        <i x="50" s="1" nd="1"/>
        <i x="2270" s="1" nd="1"/>
        <i x="3992" s="1" nd="1"/>
        <i x="4540" s="1" nd="1"/>
        <i x="7328" s="1" nd="1"/>
        <i x="7265" s="1" nd="1"/>
        <i x="4385" s="1" nd="1"/>
        <i x="5522" s="1" nd="1"/>
        <i x="6803" s="1" nd="1"/>
        <i x="6848" s="1" nd="1"/>
        <i x="5879" s="1" nd="1"/>
        <i x="5506" s="1" nd="1"/>
        <i x="7192" s="1" nd="1"/>
        <i x="1692" s="1" nd="1"/>
        <i x="7536" s="1" nd="1"/>
        <i x="757" s="1" nd="1"/>
        <i x="6544" s="1" nd="1"/>
        <i x="1204" s="1" nd="1"/>
        <i x="5422" s="1" nd="1"/>
        <i x="5279" s="1" nd="1"/>
        <i x="4046" s="1" nd="1"/>
        <i x="3719" s="1" nd="1"/>
        <i x="3033" s="1" nd="1"/>
        <i x="4008" s="1" nd="1"/>
        <i x="6628" s="1" nd="1"/>
        <i x="1520" s="1" nd="1"/>
        <i x="7487" s="1" nd="1"/>
        <i x="7865" s="1" nd="1"/>
        <i x="4004" s="1" nd="1"/>
        <i x="6602" s="1" nd="1"/>
        <i x="269" s="1" nd="1"/>
        <i x="5293" s="1" nd="1"/>
        <i x="184" s="1" nd="1"/>
        <i x="1589" s="1" nd="1"/>
        <i x="473" s="1" nd="1"/>
        <i x="3441" s="1" nd="1"/>
        <i x="3609" s="1" nd="1"/>
        <i x="7916" s="1" nd="1"/>
        <i x="923" s="1" nd="1"/>
        <i x="7787" s="1" nd="1"/>
        <i x="1862" s="1" nd="1"/>
        <i x="648" s="1" nd="1"/>
        <i x="5967" s="1" nd="1"/>
        <i x="5071" s="1" nd="1"/>
        <i x="4282" s="1" nd="1"/>
        <i x="7894" s="1" nd="1"/>
        <i x="5604" s="1" nd="1"/>
        <i x="3522" s="1" nd="1"/>
        <i x="2265" s="1" nd="1"/>
        <i x="720" s="1" nd="1"/>
        <i x="699" s="1" nd="1"/>
        <i x="2175" s="1" nd="1"/>
        <i x="5646" s="1" nd="1"/>
        <i x="6912" s="1" nd="1"/>
        <i x="5153" s="1" nd="1"/>
        <i x="5999" s="1" nd="1"/>
        <i x="7517" s="1" nd="1"/>
        <i x="7144" s="1" nd="1"/>
        <i x="7455" s="1" nd="1"/>
        <i x="427" s="1" nd="1"/>
        <i x="602" s="1" nd="1"/>
        <i x="7298" s="1" nd="1"/>
        <i x="5980" s="1" nd="1"/>
        <i x="4887" s="1" nd="1"/>
        <i x="6666" s="1" nd="1"/>
        <i x="4180" s="1" nd="1"/>
        <i x="5730" s="1" nd="1"/>
        <i x="3477" s="1" nd="1"/>
        <i x="2802" s="1" nd="1"/>
        <i x="546" s="1" nd="1"/>
        <i x="2241" s="1" nd="1"/>
        <i x="4634" s="1" nd="1"/>
        <i x="6150" s="1" nd="1"/>
        <i x="3696" s="1" nd="1"/>
        <i x="7752" s="1" nd="1"/>
        <i x="1104" s="1" nd="1"/>
        <i x="5786" s="1" nd="1"/>
        <i x="6591" s="1" nd="1"/>
        <i x="6495" s="1" nd="1"/>
        <i x="4205" s="1" nd="1"/>
        <i x="5391" s="1" nd="1"/>
        <i x="1458" s="1" nd="1"/>
        <i x="3375" s="1" nd="1"/>
        <i x="5287" s="1" nd="1"/>
        <i x="251" s="1" nd="1"/>
        <i x="796" s="1" nd="1"/>
        <i x="7134" s="1" nd="1"/>
        <i x="1922" s="1" nd="1"/>
        <i x="4505" s="1" nd="1"/>
        <i x="6812" s="1" nd="1"/>
        <i x="1468" s="1" nd="1"/>
        <i x="3252" s="1" nd="1"/>
        <i x="694" s="1" nd="1"/>
        <i x="7376" s="1" nd="1"/>
        <i x="6228" s="1" nd="1"/>
        <i x="6017" s="1" nd="1"/>
        <i x="1211" s="1" nd="1"/>
        <i x="4064" s="1" nd="1"/>
        <i x="4846" s="1" nd="1"/>
        <i x="3367" s="1" nd="1"/>
        <i x="7949" s="1" nd="1"/>
        <i x="5606" s="1" nd="1"/>
        <i x="6461" s="1" nd="1"/>
        <i x="6561" s="1" nd="1"/>
        <i x="3678" s="1" nd="1"/>
        <i x="5321" s="1" nd="1"/>
        <i x="734" s="1" nd="1"/>
        <i x="997" s="1" nd="1"/>
        <i x="129" s="1" nd="1"/>
        <i x="1419" s="1" nd="1"/>
        <i x="5573" s="1" nd="1"/>
        <i x="7438" s="1" nd="1"/>
        <i x="5297" s="1" nd="1"/>
        <i x="4909" s="1" nd="1"/>
        <i x="4121" s="1" nd="1"/>
        <i x="740" s="1" nd="1"/>
        <i x="878" s="1" nd="1"/>
        <i x="4908" s="1" nd="1"/>
        <i x="3399" s="1" nd="1"/>
        <i x="359" s="1" nd="1"/>
        <i x="896" s="1" nd="1"/>
        <i x="1948" s="1" nd="1"/>
        <i x="1876" s="1" nd="1"/>
        <i x="4277" s="1" nd="1"/>
        <i x="1770" s="1" nd="1"/>
        <i x="1160" s="1" nd="1"/>
        <i x="2887" s="1" nd="1"/>
        <i x="6994" s="1" nd="1"/>
        <i x="5056" s="1" nd="1"/>
        <i x="7655" s="1" nd="1"/>
        <i x="405" s="1" nd="1"/>
        <i x="6097" s="1" nd="1"/>
        <i x="1318" s="1" nd="1"/>
        <i x="5634" s="1" nd="1"/>
        <i x="7142" s="1" nd="1"/>
        <i x="5877" s="1" nd="1"/>
        <i x="1867" s="1" nd="1"/>
        <i x="1595" s="1" nd="1"/>
        <i x="3328" s="1" nd="1"/>
        <i x="7641" s="1" nd="1"/>
        <i x="6658" s="1" nd="1"/>
        <i x="2319" s="1" nd="1"/>
        <i x="3822" s="1" nd="1"/>
        <i x="1285" s="1" nd="1"/>
        <i x="1406" s="1" nd="1"/>
        <i x="7250" s="1" nd="1"/>
        <i x="7462" s="1" nd="1"/>
        <i x="4009" s="1" nd="1"/>
        <i x="7891" s="1" nd="1"/>
        <i x="2344" s="1" nd="1"/>
        <i x="215" s="1" nd="1"/>
        <i x="4827" s="1" nd="1"/>
        <i x="7161" s="1" nd="1"/>
        <i x="5995" s="1" nd="1"/>
        <i x="623" s="1" nd="1"/>
        <i x="5959" s="1" nd="1"/>
        <i x="5700" s="1" nd="1"/>
        <i x="4281" s="1" nd="1"/>
        <i x="1129" s="1" nd="1"/>
        <i x="274" s="1" nd="1"/>
        <i x="3968" s="1" nd="1"/>
        <i x="891" s="1" nd="1"/>
        <i x="7871" s="1" nd="1"/>
        <i x="3581" s="1" nd="1"/>
        <i x="3640" s="1" nd="1"/>
        <i x="1830" s="1" nd="1"/>
        <i x="7603" s="1" nd="1"/>
        <i x="4805" s="1" nd="1"/>
        <i x="5986" s="1" nd="1"/>
        <i x="7782" s="1" nd="1"/>
        <i x="6403" s="1" nd="1"/>
        <i x="5402" s="1" nd="1"/>
        <i x="6739" s="1" nd="1"/>
        <i x="445" s="1" nd="1"/>
        <i x="1290" s="1" nd="1"/>
        <i x="6139" s="1" nd="1"/>
        <i x="2256" s="1" nd="1"/>
        <i x="1048" s="1" nd="1"/>
        <i x="2533" s="1" nd="1"/>
        <i x="104" s="1" nd="1"/>
        <i x="1218" s="1" nd="1"/>
        <i x="4425" s="1" nd="1"/>
        <i x="100" s="1" nd="1"/>
        <i x="1264" s="1" nd="1"/>
        <i x="2214" s="1" nd="1"/>
        <i x="2058" s="1" nd="1"/>
        <i x="733" s="1" nd="1"/>
        <i x="1652" s="1" nd="1"/>
        <i x="617" s="1" nd="1"/>
        <i x="7208" s="1" nd="1"/>
        <i x="4506" s="1" nd="1"/>
        <i x="965" s="1" nd="1"/>
        <i x="2308" s="1" nd="1"/>
        <i x="6590" s="1" nd="1"/>
        <i x="4961" s="1" nd="1"/>
        <i x="6394" s="1" nd="1"/>
        <i x="2153" s="1" nd="1"/>
        <i x="2703" s="1" nd="1"/>
        <i x="1838" s="1" nd="1"/>
        <i x="1242" s="1" nd="1"/>
        <i x="681" s="1" nd="1"/>
        <i x="567" s="1" nd="1"/>
        <i x="4711" s="1" nd="1"/>
        <i x="5366" s="1" nd="1"/>
        <i x="730" s="1" nd="1"/>
        <i x="1905" s="1" nd="1"/>
        <i x="2694" s="1" nd="1"/>
        <i x="5336" s="1" nd="1"/>
        <i x="4790" s="1" nd="1"/>
        <i x="5431" s="1" nd="1"/>
        <i x="6319" s="1" nd="1"/>
        <i x="4970" s="1" nd="1"/>
        <i x="6871" s="1" nd="1"/>
        <i x="1231" s="1" nd="1"/>
        <i x="956" s="1" nd="1"/>
        <i x="3009" s="1" nd="1"/>
        <i x="3715" s="1" nd="1"/>
        <i x="3953" s="1" nd="1"/>
        <i x="3251" s="1" nd="1"/>
        <i x="6581" s="1" nd="1"/>
        <i x="6565" s="1" nd="1"/>
        <i x="1559" s="1" nd="1"/>
        <i x="887" s="1" nd="1"/>
        <i x="1334" s="1" nd="1"/>
        <i x="1488" s="1" nd="1"/>
        <i x="792" s="1" nd="1"/>
        <i x="1967" s="1" nd="1"/>
        <i x="3425" s="1" nd="1"/>
        <i x="256" s="1" nd="1"/>
        <i x="5078" s="1" nd="1"/>
        <i x="1114" s="1" nd="1"/>
        <i x="5224" s="1" nd="1"/>
        <i x="6042" s="1" nd="1"/>
        <i x="78" s="1" nd="1"/>
        <i x="2321" s="1" nd="1"/>
        <i x="7583" s="1" nd="1"/>
        <i x="4765" s="1" nd="1"/>
        <i x="4912" s="1" nd="1"/>
        <i x="4491" s="1" nd="1"/>
        <i x="4963" s="1" nd="1"/>
        <i x="3877" s="1" nd="1"/>
        <i x="1169" s="1" nd="1"/>
        <i x="178" s="1" nd="1"/>
        <i x="803" s="1" nd="1"/>
        <i x="6231" s="1" nd="1"/>
        <i x="437" s="1" nd="1"/>
        <i x="7977" s="1" nd="1"/>
        <i x="7702" s="1" nd="1"/>
        <i x="2116" s="1" nd="1"/>
        <i x="5849" s="1" nd="1"/>
        <i x="848" s="1" nd="1"/>
        <i x="7780" s="1" nd="1"/>
        <i x="3198" s="1" nd="1"/>
        <i x="539" s="1" nd="1"/>
        <i x="7105" s="1" nd="1"/>
        <i x="1528" s="1" nd="1"/>
        <i x="2070" s="1" nd="1"/>
        <i x="6683" s="1" nd="1"/>
        <i x="2938" s="1" nd="1"/>
        <i x="2450" s="1" nd="1"/>
        <i x="927" s="1" nd="1"/>
        <i x="7670" s="1" nd="1"/>
        <i x="3111" s="1" nd="1"/>
        <i x="5282" s="1" nd="1"/>
        <i x="6331" s="1" nd="1"/>
        <i x="7307" s="1" nd="1"/>
        <i x="1349" s="1" nd="1"/>
        <i x="5462" s="1" nd="1"/>
        <i x="1324" s="1" nd="1"/>
        <i x="7013" s="1" nd="1"/>
        <i x="5713" s="1" nd="1"/>
        <i x="72" s="1" nd="1"/>
        <i x="2851" s="1" nd="1"/>
        <i x="885" s="1" nd="1"/>
        <i x="7947" s="1" nd="1"/>
        <i x="3015" s="1" nd="1"/>
        <i x="5947" s="1" nd="1"/>
        <i x="4351" s="1" nd="1"/>
        <i x="6891" s="1" nd="1"/>
        <i x="5630" s="1" nd="1"/>
        <i x="3847" s="1" nd="1"/>
        <i x="7934" s="1" nd="1"/>
        <i x="7688" s="1" nd="1"/>
        <i x="2074" s="1" nd="1"/>
        <i x="6181" s="1" nd="1"/>
        <i x="4800" s="1" nd="1"/>
        <i x="3191" s="1" nd="1"/>
        <i x="4101" s="1" nd="1"/>
        <i x="2025" s="1" nd="1"/>
        <i x="5876" s="1" nd="1"/>
        <i x="5825" s="1" nd="1"/>
        <i x="4777" s="1" nd="1"/>
        <i x="2351" s="1" nd="1"/>
        <i x="1492" s="1" nd="1"/>
        <i x="1855" s="1" nd="1"/>
        <i x="5603" s="1" nd="1"/>
        <i x="7643" s="1" nd="1"/>
        <i x="7589" s="1" nd="1"/>
        <i x="636" s="1" nd="1"/>
        <i x="3230" s="1" nd="1"/>
        <i x="5257" s="1" nd="1"/>
        <i x="3724" s="1" nd="1"/>
        <i x="863" s="1" nd="1"/>
        <i x="5345" s="1" nd="1"/>
        <i x="5488" s="1" nd="1"/>
        <i x="7318" s="1" nd="1"/>
        <i x="3602" s="1" nd="1"/>
        <i x="1641" s="1" nd="1"/>
        <i x="3928" s="1" nd="1"/>
        <i x="1225" s="1" nd="1"/>
        <i x="3755" s="1" nd="1"/>
        <i x="7077" s="1" nd="1"/>
        <i x="1309" s="1" nd="1"/>
        <i x="4086" s="1" nd="1"/>
        <i x="5411" s="1" nd="1"/>
        <i x="4791" s="1" nd="1"/>
        <i x="892" s="1" nd="1"/>
        <i x="1056" s="1" nd="1"/>
        <i x="1623" s="1" nd="1"/>
        <i x="4941" s="1" nd="1"/>
        <i x="6802" s="1" nd="1"/>
        <i x="6627" s="1" nd="1"/>
        <i x="6284" s="1" nd="1"/>
        <i x="2922" s="1" nd="1"/>
        <i x="3461" s="1" nd="1"/>
        <i x="7102" s="1" nd="1"/>
        <i x="4981" s="1" nd="1"/>
        <i x="827" s="1" nd="1"/>
        <i x="7836" s="1" nd="1"/>
        <i x="4613" s="1" nd="1"/>
        <i x="1023" s="1" nd="1"/>
        <i x="5255" s="1" nd="1"/>
        <i x="2117" s="1" nd="1"/>
        <i x="7621" s="1" nd="1"/>
        <i x="7817" s="1" nd="1"/>
        <i x="340" s="1" nd="1"/>
        <i x="3330" s="1" nd="1"/>
        <i x="957" s="1" nd="1"/>
        <i x="6827" s="1" nd="1"/>
        <i x="2430" s="1" nd="1"/>
        <i x="3194" s="1" nd="1"/>
        <i x="6644" s="1" nd="1"/>
        <i x="856" s="1" nd="1"/>
        <i x="1682" s="1" nd="1"/>
        <i x="4810" s="1" nd="1"/>
        <i x="7175" s="1" nd="1"/>
        <i x="1523" s="1" nd="1"/>
        <i x="6904" s="1" nd="1"/>
        <i x="5492" s="1" nd="1"/>
        <i x="1017" s="1" nd="1"/>
        <i x="81" s="1" nd="1"/>
        <i x="5031" s="1" nd="1"/>
        <i x="1669" s="1" nd="1"/>
        <i x="1814" s="1" nd="1"/>
        <i x="6486" s="1" nd="1"/>
        <i x="3151" s="1" nd="1"/>
        <i x="7129" s="1" nd="1"/>
        <i x="5596" s="1" nd="1"/>
        <i x="5683" s="1" nd="1"/>
        <i x="7478" s="1" nd="1"/>
        <i x="6558" s="1" nd="1"/>
        <i x="2398" s="1" nd="1"/>
        <i x="5418" s="1" nd="1"/>
        <i x="688" s="1" nd="1"/>
        <i x="4669" s="1" nd="1"/>
        <i x="1077" s="1" nd="1"/>
        <i x="500" s="1" nd="1"/>
        <i x="2466" s="1" nd="1"/>
        <i x="7739" s="1" nd="1"/>
        <i x="711" s="1" nd="1"/>
        <i x="5404" s="1" nd="1"/>
        <i x="4647" s="1" nd="1"/>
        <i x="6178" s="1" nd="1"/>
        <i x="6310" s="1" nd="1"/>
        <i x="7746" s="1" nd="1"/>
        <i x="2108" s="1" nd="1"/>
        <i x="913" s="1" nd="1"/>
        <i x="5069" s="1" nd="1"/>
        <i x="3859" s="1" nd="1"/>
        <i x="4842" s="1" nd="1"/>
        <i x="4399" s="1" nd="1"/>
        <i x="847" s="1" nd="1"/>
        <i x="183" s="1" nd="1"/>
        <i x="4430" s="1" nd="1"/>
        <i x="2317" s="1" nd="1"/>
        <i x="2641" s="1" nd="1"/>
        <i x="1442" s="1" nd="1"/>
        <i x="2365" s="1" nd="1"/>
        <i x="5767" s="1" nd="1"/>
        <i x="1550" s="1" nd="1"/>
        <i x="4047" s="1" nd="1"/>
        <i x="7165" s="1" nd="1"/>
        <i x="4240" s="1" nd="1"/>
        <i x="4763" s="1" nd="1"/>
        <i x="2411" s="1" nd="1"/>
        <i x="5039" s="1" nd="1"/>
        <i x="761" s="1" nd="1"/>
        <i x="1880" s="1" nd="1"/>
        <i x="6964" s="1" nd="1"/>
        <i x="6120" s="1" nd="1"/>
        <i x="474" s="1" nd="1"/>
        <i x="5979" s="1" nd="1"/>
        <i x="7705" s="1" nd="1"/>
        <i x="5796" s="1" nd="1"/>
        <i x="2709" s="1" nd="1"/>
        <i x="7813" s="1" nd="1"/>
        <i x="1308" s="1" nd="1"/>
        <i x="6103" s="1" nd="1"/>
        <i x="2293" s="1" nd="1"/>
        <i x="2269" s="1" nd="1"/>
        <i x="7805" s="1" nd="1"/>
        <i x="3042" s="1" nd="1"/>
        <i x="4062" s="1" nd="1"/>
        <i x="4279" s="1" nd="1"/>
        <i x="631" s="1" nd="1"/>
        <i x="203" s="1" nd="1"/>
        <i x="6066" s="1" nd="1"/>
        <i x="2370" s="1" nd="1"/>
        <i x="1082" s="1" nd="1"/>
        <i x="3579" s="1" nd="1"/>
        <i x="7006" s="1" nd="1"/>
        <i x="4560" s="1" nd="1"/>
        <i x="1819" s="1" nd="1"/>
        <i x="1005" s="1" nd="1"/>
        <i x="3013" s="1" nd="1"/>
        <i x="7677" s="1" nd="1"/>
        <i x="5576" s="1" nd="1"/>
        <i x="376" s="1" nd="1"/>
        <i x="2908" s="1" nd="1"/>
        <i x="7807" s="1" nd="1"/>
        <i x="5088" s="1" nd="1"/>
        <i x="576" s="1" nd="1"/>
        <i x="7278" s="1" nd="1"/>
        <i x="1993" s="1" nd="1"/>
        <i x="2337" s="1" nd="1"/>
        <i x="7424" s="1" nd="1"/>
        <i x="1585" s="1" nd="1"/>
        <i x="70" s="1" nd="1"/>
        <i x="5584" s="1" nd="1"/>
        <i x="499" s="1" nd="1"/>
        <i x="6337" s="1" nd="1"/>
        <i x="610" s="1" nd="1"/>
        <i x="7757" s="1" nd="1"/>
        <i x="1600" s="1" nd="1"/>
        <i x="898" s="1" nd="1"/>
        <i x="3927" s="1" nd="1"/>
        <i x="6549" s="1" nd="1"/>
        <i x="2578" s="1" nd="1"/>
        <i x="935" s="1" nd="1"/>
        <i x="1950" s="1" nd="1"/>
        <i x="326" s="1" nd="1"/>
        <i x="3470" s="1" nd="1"/>
        <i x="2226" s="1" nd="1"/>
        <i x="3460" s="1" nd="1"/>
        <i x="347" s="1" nd="1"/>
        <i x="751" s="1" nd="1"/>
        <i x="3285" s="1" nd="1"/>
        <i x="1773" s="1" nd="1"/>
        <i x="7709" s="1" nd="1"/>
        <i x="5208" s="1" nd="1"/>
        <i x="2432" s="1" nd="1"/>
        <i x="2842" s="1" nd="1"/>
        <i x="1010" s="1" nd="1"/>
        <i x="6870" s="1" nd="1"/>
        <i x="3548" s="1" nd="1"/>
        <i x="7391" s="1" nd="1"/>
        <i x="7788" s="1" nd="1"/>
        <i x="3781" s="1" nd="1"/>
        <i x="5024" s="1" nd="1"/>
        <i x="2847" s="1" nd="1"/>
        <i x="5037" s="1" nd="1"/>
        <i x="5905" s="1" nd="1"/>
        <i x="1602" s="1" nd="1"/>
        <i x="7565" s="1" nd="1"/>
        <i x="1375" s="1" nd="1"/>
        <i x="2626" s="1" nd="1"/>
        <i x="1514" s="1" nd="1"/>
        <i x="7322" s="1" nd="1"/>
        <i x="455" s="1" nd="1"/>
        <i x="4546" s="1" nd="1"/>
        <i x="1006" s="1" nd="1"/>
        <i x="7682" s="1" nd="1"/>
        <i x="7066" s="1" nd="1"/>
        <i x="4928" s="1" nd="1"/>
        <i x="135" s="1" nd="1"/>
        <i x="1086" s="1" nd="1"/>
        <i x="4612" s="1" nd="1"/>
        <i x="5686" s="1" nd="1"/>
        <i x="1184" s="1" nd="1"/>
        <i x="5002" s="1" nd="1"/>
        <i x="7869" s="1" nd="1"/>
        <i x="6907" s="1" nd="1"/>
        <i x="6751" s="1" nd="1"/>
        <i x="3203" s="1" nd="1"/>
        <i x="6189" s="1" nd="1"/>
        <i x="6608" s="1" nd="1"/>
        <i x="6325" s="1" nd="1"/>
        <i x="5939" s="1" nd="1"/>
        <i x="3407" s="1" nd="1"/>
        <i x="988" s="1" nd="1"/>
        <i x="2928" s="1" nd="1"/>
        <i x="812" s="1" nd="1"/>
        <i x="5461" s="1" nd="1"/>
        <i x="5556" s="1" nd="1"/>
        <i x="6408" s="1" nd="1"/>
        <i x="2102" s="1" nd="1"/>
        <i x="972" s="1" nd="1"/>
        <i x="5931" s="1" nd="1"/>
        <i x="5658" s="1" nd="1"/>
        <i x="1021" s="1" nd="1"/>
        <i x="4564" s="1" nd="1"/>
        <i x="1599" s="1" nd="1"/>
        <i x="7464" s="1" nd="1"/>
        <i x="2405" s="1" nd="1"/>
        <i x="6056" s="1" nd="1"/>
        <i x="1538" s="1" nd="1"/>
        <i x="1690" s="1" nd="1"/>
        <i x="4453" s="1" nd="1"/>
        <i x="5054" s="1" nd="1"/>
        <i x="5600" s="1" nd="1"/>
        <i x="1037" s="1" nd="1"/>
        <i x="4618" s="1" nd="1"/>
        <i x="2122" s="1" nd="1"/>
        <i x="2623" s="1" nd="1"/>
        <i x="2762" s="1" nd="1"/>
        <i x="2991" s="1" nd="1"/>
        <i x="2401" s="1" nd="1"/>
        <i x="6075" s="1" nd="1"/>
        <i x="7733" s="1" nd="1"/>
        <i x="7214" s="1" nd="1"/>
        <i x="4845" s="1" nd="1"/>
        <i x="3434" s="1" nd="1"/>
        <i x="57" s="1" nd="1"/>
        <i x="2692" s="1" nd="1"/>
        <i x="6531" s="1" nd="1"/>
        <i x="1522" s="1" nd="1"/>
        <i x="6717" s="1" nd="1"/>
        <i x="6237" s="1" nd="1"/>
        <i x="5010" s="1" nd="1"/>
        <i x="1090" s="1" nd="1"/>
        <i x="3202" s="1" nd="1"/>
        <i x="6204" s="1" nd="1"/>
        <i x="905" s="1" nd="1"/>
        <i x="5371" s="1" nd="1"/>
        <i x="425" s="1" nd="1"/>
        <i x="850" s="1" nd="1"/>
        <i x="3143" s="1" nd="1"/>
        <i x="4070" s="1" nd="1"/>
        <i x="6506" s="1" nd="1"/>
        <i x="7085" s="1" nd="1"/>
        <i x="1179" s="1" nd="1"/>
        <i x="4685" s="1" nd="1"/>
        <i x="2566" s="1" nd="1"/>
        <i x="1933" s="1" nd="1"/>
        <i x="6859" s="1" nd="1"/>
        <i x="5908" s="1" nd="1"/>
        <i x="6424" s="1" nd="1"/>
        <i x="5352" s="1" nd="1"/>
        <i x="7581" s="1" nd="1"/>
        <i x="161" s="1" nd="1"/>
        <i x="6392" s="1" nd="1"/>
        <i x="3237" s="1" nd="1"/>
        <i x="764" s="1" nd="1"/>
        <i x="7436" s="1" nd="1"/>
        <i x="389" s="1" nd="1"/>
        <i x="366" s="1" nd="1"/>
        <i x="6960" s="1" nd="1"/>
        <i x="4955" s="1" nd="1"/>
        <i x="7254" s="1" nd="1"/>
        <i x="177" s="1" nd="1"/>
        <i x="1861" s="1" nd="1"/>
        <i x="2668" s="1" nd="1"/>
        <i x="226" s="1" nd="1"/>
        <i x="7675" s="1" nd="1"/>
        <i x="5065" s="1" nd="1"/>
        <i x="6605" s="1" nd="1"/>
        <i x="942" s="1" nd="1"/>
        <i x="2249" s="1" nd="1"/>
        <i x="5212" s="1" nd="1"/>
        <i x="1163" s="1" nd="1"/>
        <i x="1134" s="1" nd="1"/>
        <i x="5559" s="1" nd="1"/>
        <i x="6219" s="1" nd="1"/>
        <i x="4149" s="1" nd="1"/>
        <i x="7317" s="1" nd="1"/>
        <i x="6230" s="1" nd="1"/>
        <i x="980" s="1" nd="1"/>
        <i x="171" s="1" nd="1"/>
        <i x="577" s="1" nd="1"/>
        <i x="6500" s="1" nd="1"/>
        <i x="4202" s="1" nd="1"/>
        <i x="1430" s="1" nd="1"/>
        <i x="620" s="1" nd="1"/>
        <i x="7395" s="1" nd="1"/>
        <i x="385" s="1" nd="1"/>
        <i x="5403" s="1" nd="1"/>
        <i x="6194" s="1" nd="1"/>
        <i x="2449" s="1" nd="1"/>
        <i x="3225" s="1" nd="1"/>
        <i x="5070" s="1" nd="1"/>
        <i x="2774" s="1" nd="1"/>
        <i x="6199" s="1" nd="1"/>
        <i x="6953" s="1" nd="1"/>
        <i x="181" s="1" nd="1"/>
        <i x="387" s="1" nd="1"/>
        <i x="3282" s="1" nd="1"/>
        <i x="5311" s="1" nd="1"/>
        <i x="3034" s="1" nd="1"/>
        <i x="1650" s="1" nd="1"/>
        <i x="5518" s="1" nd="1"/>
        <i x="3868" s="1" nd="1"/>
        <i x="5859" s="1" nd="1"/>
        <i x="600" s="1" nd="1"/>
        <i x="3415" s="1" nd="1"/>
        <i x="4006" s="1" nd="1"/>
        <i x="5857" s="1" nd="1"/>
        <i x="1717" s="1" nd="1"/>
        <i x="7926" s="1" nd="1"/>
        <i x="695" s="1" nd="1"/>
        <i x="2146" s="1" nd="1"/>
        <i x="1327" s="1" nd="1"/>
        <i x="1882" s="1" nd="1"/>
        <i x="3020" s="1" nd="1"/>
        <i x="222" s="1" nd="1"/>
        <i x="2258" s="1" nd="1"/>
        <i x="5125" s="1" nd="1"/>
        <i x="4338" s="1" nd="1"/>
        <i x="4771" s="1" nd="1"/>
        <i x="538" s="1" nd="1"/>
        <i x="1368" s="1" nd="1"/>
        <i x="6127" s="1" nd="1"/>
        <i x="5329" s="1" nd="1"/>
        <i x="458" s="1" nd="1"/>
        <i x="1530" s="1" nd="1"/>
        <i x="3989" s="1" nd="1"/>
        <i x="6862" s="1" nd="1"/>
        <i x="4403" s="1" nd="1"/>
        <i x="76" s="1" nd="1"/>
        <i x="245" s="1" nd="1"/>
        <i x="5714" s="1" nd="1"/>
        <i x="4517" s="1" nd="1"/>
        <i x="518" s="1" nd="1"/>
        <i x="628" s="1" nd="1"/>
        <i x="1099" s="1" nd="1"/>
        <i x="6016" s="1" nd="1"/>
        <i x="3901" s="1" nd="1"/>
        <i x="7358" s="1" nd="1"/>
        <i x="1253" s="1" nd="1"/>
        <i x="69" s="1" nd="1"/>
        <i x="5546" s="1" nd="1"/>
        <i x="7883" s="1" nd="1"/>
        <i x="7832" s="1" nd="1"/>
        <i x="7812" s="1" nd="1"/>
        <i x="113" s="1" nd="1"/>
        <i x="1394" s="1" nd="1"/>
        <i x="770" s="1" nd="1"/>
        <i x="821" s="1" nd="1"/>
        <i x="639" s="1" nd="1"/>
        <i x="1182" s="1" nd="1"/>
        <i x="6000" s="1" nd="1"/>
        <i x="238" s="1" nd="1"/>
        <i x="6122" s="1" nd="1"/>
        <i x="5414" s="1" nd="1"/>
        <i x="4744" s="1" nd="1"/>
        <i x="5657" s="1" nd="1"/>
        <i x="819" s="1" nd="1"/>
        <i x="1454" s="1" nd="1"/>
        <i x="7158" s="1" nd="1"/>
        <i x="1145" s="1" nd="1"/>
        <i x="4427" s="1" nd="1"/>
        <i x="6656" s="1" nd="1"/>
        <i x="5350" s="1" nd="1"/>
        <i x="2427" s="1" nd="1"/>
        <i x="210" s="1" nd="1"/>
        <i x="1298" s="1" nd="1"/>
        <i x="651" s="1" nd="1"/>
        <i x="820" s="1" nd="1"/>
        <i x="5504" s="1" nd="1"/>
        <i x="5871" s="1" nd="1"/>
        <i x="5762" s="1" nd="1"/>
        <i x="6786" s="1" nd="1"/>
        <i x="4455" s="1" nd="1"/>
        <i x="3516" s="1" nd="1"/>
        <i x="1802" s="1" nd="1"/>
        <i x="3531" s="1" nd="1"/>
        <i x="1594" s="1" nd="1"/>
        <i x="112" s="1" nd="1"/>
        <i x="7157" s="1" nd="1"/>
        <i x="1698" s="1" nd="1"/>
        <i x="7574" s="1" nd="1"/>
        <i x="5893" s="1" nd="1"/>
        <i x="6794" s="1" nd="1"/>
        <i x="7694" s="1" nd="1"/>
        <i x="3031" s="1" nd="1"/>
        <i x="5775" s="1" nd="1"/>
        <i x="2561" s="1" nd="1"/>
        <i x="4667" s="1" nd="1"/>
        <i x="7332" s="1" nd="1"/>
        <i x="3052" s="1" nd="1"/>
        <i x="6774" s="1" nd="1"/>
        <i x="6929" s="1" nd="1"/>
        <i x="1519" s="1" nd="1"/>
        <i x="150" s="1" nd="1"/>
        <i x="6126" s="1" nd="1"/>
        <i x="5886" s="1" nd="1"/>
        <i x="7958" s="1" nd="1"/>
        <i x="3977" s="1" nd="1"/>
        <i x="6386" s="1" nd="1"/>
        <i x="859" s="1" nd="1"/>
        <i x="6113" s="1" nd="1"/>
        <i x="6983" s="1" nd="1"/>
        <i x="502" s="1" nd="1"/>
        <i x="2460" s="1" nd="1"/>
        <i x="5022" s="1" nd="1"/>
        <i x="1402" s="1" nd="1"/>
        <i x="5641" s="1" nd="1"/>
        <i x="2041" s="1" nd="1"/>
        <i x="6454" s="1" nd="1"/>
        <i x="6360" s="1" nd="1"/>
        <i x="2772" s="1" nd="1"/>
        <i x="7697" s="1" nd="1"/>
        <i x="2149" s="1" nd="1"/>
        <i x="7481" s="1" nd="1"/>
        <i x="7678" s="1" nd="1"/>
        <i x="6758" s="1" nd="1"/>
        <i x="432" s="1" nd="1"/>
        <i x="5093" s="1" nd="1"/>
        <i x="3831" s="1" nd="1"/>
        <i x="7983" s="1" nd="1"/>
        <i x="6215" s="1" nd="1"/>
        <i x="3246" s="1" nd="1"/>
        <i x="4122" s="1" nd="1"/>
        <i x="831" s="1" nd="1"/>
        <i x="5207" s="1" nd="1"/>
        <i x="4969" s="1" nd="1"/>
        <i x="4922" s="1" nd="1"/>
        <i x="2521" s="1" nd="1"/>
        <i x="323" s="1" nd="1"/>
        <i x="4806" s="1" nd="1"/>
        <i x="5780" s="1" nd="1"/>
        <i x="355" s="1" nd="1"/>
        <i x="7427" s="1" nd="1"/>
        <i x="6026" s="1" nd="1"/>
        <i x="1558" s="1" nd="1"/>
        <i x="586" s="1" nd="1"/>
        <i x="7468" s="1" nd="1"/>
        <i x="6691" s="1" nd="1"/>
        <i x="7802" s="1" nd="1"/>
        <i x="436" s="1" nd="1"/>
        <i x="2018" s="1" nd="1"/>
        <i x="3087" s="1" nd="1"/>
        <i x="3969" s="1" nd="1"/>
        <i x="1992" s="1" nd="1"/>
        <i x="4858" s="1" nd="1"/>
        <i x="6564" s="1" nd="1"/>
        <i x="3183" s="1" nd="1"/>
        <i x="2572" s="1" nd="1"/>
        <i x="3354" s="1" nd="1"/>
        <i x="86" s="1" nd="1"/>
        <i x="5147" s="1" nd="1"/>
        <i x="914" s="1" nd="1"/>
        <i x="1472" s="1" nd="1"/>
        <i x="1220" s="1" nd="1"/>
        <i x="4876" s="1" nd="1"/>
        <i x="5655" s="1" nd="1"/>
        <i x="6248" s="1" nd="1"/>
        <i x="6381" s="1" nd="1"/>
        <i x="228" s="1" nd="1"/>
        <i x="398" s="1" nd="1"/>
        <i x="5514" s="1" nd="1"/>
        <i x="939" s="1" nd="1"/>
        <i x="2496" s="1" nd="1"/>
        <i x="6450" s="1" nd="1"/>
        <i x="4054" s="1" nd="1"/>
        <i x="6057" s="1" nd="1"/>
        <i x="2085" s="1" nd="1"/>
        <i x="630" s="1" nd="1"/>
        <i x="1825" s="1" nd="1"/>
        <i x="6252" s="1" nd="1"/>
        <i x="1561" s="1" nd="1"/>
        <i x="2016" s="1" nd="1"/>
        <i x="1888" s="1" nd="1"/>
        <i x="6963" s="1" nd="1"/>
        <i x="5498" s="1" nd="1"/>
        <i x="461" s="1" nd="1"/>
        <i x="1720" s="1" nd="1"/>
        <i x="6630" s="1" nd="1"/>
        <i x="1625" s="1" nd="1"/>
        <i x="1029" s="1" nd="1"/>
        <i x="7998" s="1" nd="1"/>
        <i x="5666" s="1" nd="1"/>
        <i x="5122" s="1" nd="1"/>
        <i x="7434" s="1" nd="1"/>
        <i x="4181" s="1" nd="1"/>
        <i x="5326" s="1" nd="1"/>
        <i x="7730" s="1" nd="1"/>
        <i x="5182" s="1" nd="1"/>
        <i x="1448" s="1" nd="1"/>
        <i x="5574" s="1" nd="1"/>
        <i x="2455" s="1" nd="1"/>
        <i x="1704" s="1" nd="1"/>
        <i x="7721" s="1" nd="1"/>
        <i x="7959" s="1" nd="1"/>
        <i x="2923" s="1" nd="1"/>
        <i x="172" s="1" nd="1"/>
        <i x="6722" s="1" nd="1"/>
        <i x="7984" s="1" nd="1"/>
        <i x="929" s="1" nd="1"/>
        <i x="4045" s="1" nd="1"/>
        <i x="2730" s="1" nd="1"/>
        <i x="881" s="1" nd="1"/>
        <i x="1281" s="1" nd="1"/>
        <i x="7226" s="1" nd="1"/>
        <i x="4631" s="1" nd="1"/>
        <i x="7618" s="1" nd="1"/>
        <i x="7520" s="1" nd="1"/>
        <i x="3510" s="1" nd="1"/>
        <i x="1110" s="1" nd="1"/>
        <i x="667" s="1" nd="1"/>
        <i x="2395" s="1" nd="1"/>
        <i x="5289" s="1" nd="1"/>
        <i x="5854" s="1" nd="1"/>
        <i x="4223" s="1" nd="1"/>
        <i x="6224" s="1" nd="1"/>
        <i x="6005" s="1" nd="1"/>
        <i x="2485" s="1" nd="1"/>
        <i x="99" s="1" nd="1"/>
        <i x="1388" s="1" nd="1"/>
        <i x="1261" s="1" nd="1"/>
        <i x="5631" s="1" nd="1"/>
        <i x="7945" s="1" nd="1"/>
        <i x="7696" s="1" nd="1"/>
        <i x="4830" s="1" nd="1"/>
        <i x="659" s="1" nd="1"/>
        <i x="5566" s="1" nd="1"/>
        <i x="3808" s="1" nd="1"/>
        <i x="3435" s="1" nd="1"/>
        <i x="2441" s="1" nd="1"/>
        <i x="6818" s="1" nd="1"/>
        <i x="2125" s="1" nd="1"/>
        <i x="1969" s="1" nd="1"/>
        <i x="2702" s="1" nd="1"/>
        <i x="3780" s="1" nd="1"/>
        <i x="565" s="1" nd="1"/>
        <i x="981" s="1" nd="1"/>
        <i x="6185" s="1" nd="1"/>
        <i x="1071" s="1" nd="1"/>
        <i x="404" s="1" nd="1"/>
        <i x="1373" s="1" nd="1"/>
        <i x="5669" s="1" nd="1"/>
        <i x="442" s="1" nd="1"/>
        <i x="2393" s="1" nd="1"/>
        <i x="762" s="1" nd="1"/>
        <i x="5435" s="1" nd="1"/>
        <i x="756" s="1" nd="1"/>
        <i x="947" s="1" nd="1"/>
        <i x="1935" s="1" nd="1"/>
        <i x="5773" s="1" nd="1"/>
        <i x="6444" s="1" nd="1"/>
        <i x="2264" s="1" nd="1"/>
        <i x="240" s="1" nd="1"/>
        <i x="1061" s="1" nd="1"/>
        <i x="3588" s="1" nd="1"/>
        <i x="1187" s="1" nd="1"/>
        <i x="1656" s="1" nd="1"/>
        <i x="149" s="1" nd="1"/>
        <i x="2131" s="1" nd="1"/>
        <i x="3674" s="1" nd="1"/>
        <i x="6442" s="1" nd="1"/>
        <i x="1837" s="1" nd="1"/>
        <i x="7973" s="1" nd="1"/>
        <i x="4028" s="1" nd="1"/>
        <i x="835" s="1" nd="1"/>
        <i x="1172" s="1" nd="1"/>
        <i x="5515" s="1" nd="1"/>
        <i x="4998" s="1" nd="1"/>
        <i x="217" s="1" nd="1"/>
        <i x="4248" s="1" nd="1"/>
        <i x="7773" s="1" nd="1"/>
        <i x="1763" s="1" nd="1"/>
        <i x="1490" s="1" nd="1"/>
        <i x="1102" s="1" nd="1"/>
        <i x="4295" s="1" nd="1"/>
        <i x="133" s="1" nd="1"/>
        <i x="559" s="1" nd="1"/>
        <i x="643" s="1" nd="1"/>
        <i x="1446" s="1" nd="1"/>
        <i x="637" s="1" nd="1"/>
        <i x="504" s="1" nd="1"/>
        <i x="3123" s="1" nd="1"/>
        <i x="4882" s="1" nd="1"/>
        <i x="4290" s="1" nd="1"/>
        <i x="2867" s="1" nd="1"/>
        <i x="1426" s="1" nd="1"/>
        <i x="4393" s="1" nd="1"/>
        <i x="4926" s="1" nd="1"/>
        <i x="71" s="1" nd="1"/>
        <i x="5259" s="1" nd="1"/>
        <i x="1219" s="1" nd="1"/>
        <i x="6726" s="1" nd="1"/>
        <i x="206" s="1" nd="1"/>
        <i x="4275" s="1" nd="1"/>
        <i x="1076" s="1" nd="1"/>
        <i x="2878" s="1" nd="1"/>
        <i x="5817" s="1" nd="1"/>
        <i x="2849" s="1" nd="1"/>
        <i x="6281" s="1" nd="1"/>
        <i x="5601" s="1" nd="1"/>
        <i x="553" s="1" nd="1"/>
        <i x="4826" s="1" nd="1"/>
        <i x="844" s="1" nd="1"/>
        <i x="1268" s="1" nd="1"/>
        <i x="841" s="1" nd="1"/>
        <i x="7590" s="1" nd="1"/>
        <i x="3813" s="1" nd="1"/>
        <i x="1783" s="1" nd="1"/>
        <i x="156" s="1" nd="1"/>
        <i x="7230" s="1" nd="1"/>
        <i x="882" s="1" nd="1"/>
        <i x="3433" s="1" nd="1"/>
        <i x="5266" s="1" nd="1"/>
        <i x="545" s="1" nd="1"/>
        <i x="4255" s="1" nd="1"/>
        <i x="4927" s="1" nd="1"/>
        <i x="2361" s="1" nd="1"/>
        <i x="2610" s="1" nd="1"/>
        <i x="5928" s="1" nd="1"/>
        <i x="5132" s="1" nd="1"/>
        <i x="6086" s="1" nd="1"/>
        <i x="6393" s="1" nd="1"/>
        <i x="5308" s="1" nd="1"/>
        <i x="1516" s="1" nd="1"/>
        <i x="2096" s="1" nd="1"/>
        <i x="164" s="1" nd="1"/>
        <i x="2781" s="1" nd="1"/>
        <i x="3341" s="1" nd="1"/>
        <i x="4775" s="1" nd="1"/>
        <i x="6919" s="1" nd="1"/>
        <i x="3343" s="1" nd="1"/>
        <i x="3116" s="1" nd="1"/>
        <i x="280" s="1" nd="1"/>
        <i x="5019" s="1" nd="1"/>
        <i x="5747" s="1" nd="1"/>
        <i x="2118" s="1" nd="1"/>
        <i x="3248" s="1" nd="1"/>
        <i x="7666" s="1" nd="1"/>
        <i x="7202" s="1" nd="1"/>
        <i x="7571" s="1" nd="1"/>
        <i x="2916" s="1" nd="1"/>
        <i x="3044" s="1" nd="1"/>
        <i x="6107" s="1" nd="1"/>
        <i x="5440" s="1" nd="1"/>
        <i x="5239" s="1" nd="1"/>
        <i x="1549" s="1" nd="1"/>
        <i x="5803" s="1" nd="1"/>
        <i x="6297" s="1" nd="1"/>
        <i x="958" s="1" nd="1"/>
        <i x="6327" s="1" nd="1"/>
        <i x="1938" s="1" nd="1"/>
        <i x="3310" s="1" nd="1"/>
        <i x="324" s="1" nd="1"/>
        <i x="4629" s="1" nd="1"/>
        <i x="6161" s="1" nd="1"/>
        <i x="2188" s="1" nd="1"/>
        <i x="6420" s="1" nd="1"/>
        <i x="1300" s="1" nd="1"/>
        <i x="5924" s="1" nd="1"/>
        <i x="7566" s="1" nd="1"/>
        <i x="4320" s="1" nd="1"/>
        <i x="6446" s="1" nd="1"/>
        <i x="3889" s="1" nd="1"/>
        <i x="7080" s="1" nd="1"/>
        <i x="2357" s="1" nd="1"/>
        <i x="3082" s="1" nd="1"/>
        <i x="5973" s="1" nd="1"/>
        <i x="6359" s="1" nd="1"/>
        <i x="7022" s="1" nd="1"/>
        <i x="7768" s="1" nd="1"/>
        <i x="6115" s="1" nd="1"/>
        <i x="7405" s="1" nd="1"/>
        <i x="3056" s="1" nd="1"/>
        <i x="7301" s="1" nd="1"/>
        <i x="5865" s="1" nd="1"/>
        <i x="4397" s="1" nd="1"/>
        <i x="3774" s="1" nd="1"/>
        <i x="1233" s="1" nd="1"/>
        <i x="7910" s="1" nd="1"/>
        <i x="6616" s="1" nd="1"/>
        <i x="2627" s="1" nd="1"/>
        <i x="6116" s="1" nd="1"/>
        <i x="4615" s="1" nd="1"/>
        <i x="5887" s="1" nd="1"/>
        <i x="5831" s="1" nd="1"/>
        <i x="45" s="1" nd="1"/>
        <i x="313" s="1" nd="1"/>
        <i x="2634" s="1" nd="1"/>
        <i x="1249" s="1" nd="1"/>
        <i x="5157" s="1" nd="1"/>
        <i x="2162" s="1" nd="1"/>
        <i x="919" s="1" nd="1"/>
        <i x="4144" s="1" nd="1"/>
        <i x="6552" s="1" nd="1"/>
        <i x="1839" s="1" nd="1"/>
        <i x="4854" s="1" nd="1"/>
        <i x="5271" s="1" nd="1"/>
        <i x="4881" s="1" nd="1"/>
        <i x="1248" s="1" nd="1"/>
        <i x="7116" s="1" nd="1"/>
        <i x="5188" s="1" nd="1"/>
        <i x="2657" s="1" nd="1"/>
        <i x="6346" s="1" nd="1"/>
        <i x="1250" s="1" nd="1"/>
        <i x="2518" s="1" nd="1"/>
        <i x="6206" s="1" nd="1"/>
        <i x="3106" s="1" nd="1"/>
        <i x="1930" s="1" nd="1"/>
        <i x="3160" s="1" nd="1"/>
        <i x="5033" s="1" nd="1"/>
        <i x="2274" s="1" nd="1"/>
        <i x="6283" s="1" nd="1"/>
        <i x="4804" s="1" nd="1"/>
        <i x="7524" s="1" nd="1"/>
        <i x="234" s="1" nd="1"/>
        <i x="6750" s="1" nd="1"/>
        <i x="6487" s="1" nd="1"/>
        <i x="4896" s="1" nd="1"/>
        <i x="1451" s="1" nd="1"/>
        <i x="519" s="1" nd="1"/>
        <i x="6437" s="1" nd="1"/>
        <i x="4945" s="1" nd="1"/>
        <i x="7263" s="1" nd="1"/>
        <i x="7132" s="1" nd="1"/>
        <i x="2469" s="1" nd="1"/>
        <i x="2159" s="1" nd="1"/>
        <i x="170" s="1" nd="1"/>
        <i x="3001" s="1" nd="1"/>
        <i x="4737" s="1" nd="1"/>
        <i x="537" s="1" nd="1"/>
        <i x="588" s="1" nd="1"/>
        <i x="2065" s="1" nd="1"/>
        <i x="4591" s="1" nd="1"/>
        <i x="5458" s="1" nd="1"/>
        <i x="6822" s="1" nd="1"/>
        <i x="4109" s="1" nd="1"/>
        <i x="6043" s="1" nd="1"/>
        <i x="6962" s="1" nd="1"/>
        <i x="7246" s="1" nd="1"/>
        <i x="6253" s="1" nd="1"/>
        <i x="6090" s="1" nd="1"/>
        <i x="1244" s="1" nd="1"/>
        <i x="697" s="1" nd="1"/>
        <i x="4716" s="1" nd="1"/>
        <i x="1529" s="1" nd="1"/>
        <i x="3387" s="1" nd="1"/>
        <i x="3336" s="1" nd="1"/>
        <i x="7511" s="1" nd="1"/>
        <i x="1735" s="1" nd="1"/>
        <i x="7954" s="1" nd="1"/>
        <i x="63" s="1" nd="1"/>
        <i x="920" s="1" nd="1"/>
        <i x="3856" s="1" nd="1"/>
        <i x="4252" s="1" nd="1"/>
        <i x="1019" s="1" nd="1"/>
        <i x="4590" s="1" nd="1"/>
        <i x="4871" s="1" nd="1"/>
        <i x="5341" s="1" nd="1"/>
        <i x="2926" s="1" nd="1"/>
        <i x="2039" s="1" nd="1"/>
        <i x="5248" s="1" nd="1"/>
        <i x="703" s="1" nd="1"/>
        <i x="5735" s="1" nd="1"/>
        <i x="1130" s="1" nd="1"/>
        <i x="888" s="1" nd="1"/>
        <i x="4531" s="1" nd="1"/>
        <i x="7040" s="1" nd="1"/>
        <i x="6254" s="1" nd="1"/>
        <i x="7121" s="1" nd="1"/>
        <i x="4585" s="1" nd="1"/>
        <i x="1055" s="1" nd="1"/>
        <i x="4169" s="1" nd="1"/>
        <i x="2651" s="1" nd="1"/>
        <i x="629" s="1" nd="1"/>
        <i x="192" s="1" nd="1"/>
        <i x="675" s="1" nd="1"/>
        <i x="1521" s="1" nd="1"/>
        <i x="5860" s="1" nd="1"/>
        <i x="5704" s="1" nd="1"/>
        <i x="525" s="1" nd="1"/>
        <i x="5903" s="1" nd="1"/>
        <i x="7191" s="1" nd="1"/>
        <i x="5231" s="1" nd="1"/>
        <i x="5870" s="1" nd="1"/>
        <i x="1198" s="1" nd="1"/>
        <i x="2551" s="1" nd="1"/>
        <i x="5047" s="1" nd="1"/>
        <i x="119" s="1" nd="1"/>
        <i x="95" s="1" nd="1"/>
        <i x="6384" s="1" nd="1"/>
        <i x="5397" s="1" nd="1"/>
        <i x="7944" s="1" nd="1"/>
        <i x="787" s="1" nd="1"/>
        <i x="250" s="1" nd="1"/>
        <i x="3530" s="1" nd="1"/>
        <i x="7715" s="1" nd="1"/>
        <i x="7084" s="1" nd="1"/>
        <i x="7091" s="1" nd="1"/>
        <i x="5957" s="1" nd="1"/>
        <i x="6413" s="1" nd="1"/>
        <i x="1496" s="1" nd="1"/>
        <i x="5844" s="1" nd="1"/>
        <i x="975" s="1" nd="1"/>
        <i x="2603" s="1" nd="1"/>
        <i x="1155" s="1" nd="1"/>
        <i x="2369" s="1" nd="1"/>
        <i x="1778" s="1" nd="1"/>
        <i x="6845" s="1" nd="1"/>
        <i x="7299" s="1" nd="1"/>
        <i x="526" s="1" nd="1"/>
        <i x="6353" s="1" nd="1"/>
        <i x="7437" s="1" nd="1"/>
        <i x="4865" s="1" nd="1"/>
        <i x="3669" s="1" nd="1"/>
        <i x="5000" s="1" nd="1"/>
        <i x="4875" s="1" nd="1"/>
        <i x="1366" s="1" nd="1"/>
        <i x="6809" s="1" nd="1"/>
        <i x="7924" s="1" nd="1"/>
        <i x="5029" s="1" nd="1"/>
        <i x="5034" s="1" nd="1"/>
        <i x="6978" s="1" nd="1"/>
        <i x="4691" s="1" nd="1"/>
        <i x="2150" s="1" nd="1"/>
        <i x="5095" s="1" nd="1"/>
        <i x="6363" s="1" nd="1"/>
        <i x="3923" s="1" nd="1"/>
        <i x="1020" s="1" nd="1"/>
        <i x="1742" s="1" nd="1"/>
        <i x="6498" s="1" nd="1"/>
        <i x="931" s="1" nd="1"/>
        <i x="2200" s="1" nd="1"/>
        <i x="424" s="1" nd="1"/>
        <i x="5896" s="1" nd="1"/>
        <i x="1881" s="1" nd="1"/>
        <i x="2045" s="1" nd="1"/>
        <i x="6276" s="1" nd="1"/>
        <i x="3072" s="1" nd="1"/>
        <i x="2667" s="1" nd="1"/>
        <i x="4831" s="1" nd="1"/>
        <i x="1291" s="1" nd="1"/>
        <i x="6560" s="1" nd="1"/>
        <i x="5913" s="1" nd="1"/>
        <i x="1847" s="1" nd="1"/>
        <i x="4682" s="1" nd="1"/>
        <i x="4956" s="1" nd="1"/>
        <i x="5614" s="1" nd="1"/>
        <i x="2625" s="1" nd="1"/>
        <i x="4859" s="1" nd="1"/>
        <i x="6099" s="1" nd="1"/>
        <i x="3683" s="1" nd="1"/>
        <i x="7853" s="1" nd="1"/>
        <i x="1332" s="1" nd="1"/>
        <i x="2648" s="1" nd="1"/>
        <i x="1506" s="1" nd="1"/>
        <i x="3094" s="1" nd="1"/>
        <i x="2100" s="1" nd="1"/>
        <i x="4078" s="1" nd="1"/>
        <i x="224" s="1" nd="1"/>
        <i x="5907" s="1" nd="1"/>
        <i x="5358" s="1" nd="1"/>
        <i x="2593" s="1" nd="1"/>
        <i x="5086" s="1" nd="1"/>
        <i x="1740" s="1" nd="1"/>
        <i x="4383" s="1" nd="1"/>
        <i x="7573" s="1" nd="1"/>
        <i x="6778" s="1" nd="1"/>
        <i x="698" s="1" nd="1"/>
        <i x="6320" s="1" nd="1"/>
        <i x="5851" s="1" nd="1"/>
        <i x="1971" s="1" nd="1"/>
        <i x="7531" s="1" nd="1"/>
        <i x="7008" s="1" nd="1"/>
        <i x="399" s="1" nd="1"/>
        <i x="4686" s="1" nd="1"/>
        <i x="145" s="1" nd="1"/>
        <i x="6163" s="1" nd="1"/>
        <i x="4878" s="1" nd="1"/>
        <i x="3036" s="1" nd="1"/>
        <i x="1415" s="1" nd="1"/>
        <i x="7919" s="1" nd="1"/>
        <i x="3875" s="1" nd="1"/>
        <i x="1566" s="1" nd="1"/>
        <i x="566" s="1" nd="1"/>
        <i x="4985" s="1" nd="1"/>
        <i x="6211" s="1" nd="1"/>
        <i x="6935" s="1" nd="1"/>
        <i x="4671" s="1" nd="1"/>
        <i x="677" s="1" nd="1"/>
        <i x="5753" s="1" nd="1"/>
        <i x="7841" s="1" nd="1"/>
        <i x="6390" s="1" nd="1"/>
        <i x="2659" s="1" nd="1"/>
        <i x="441" s="1" nd="1"/>
        <i x="7324" s="1" nd="1"/>
        <i x="79" s="1" nd="1"/>
        <i x="5298" s="1" nd="1"/>
        <i x="1665" s="1" nd="1"/>
        <i x="689" s="1" nd="1"/>
        <i x="5529" s="1" nd="1"/>
        <i x="716" s="1" nd="1"/>
        <i x="6665" s="1" nd="1"/>
        <i x="7640" s="1" nd="1"/>
        <i x="6364" s="1" nd="1"/>
        <i x="5953" s="1" nd="1"/>
        <i x="2310" s="1" nd="1"/>
        <i x="59" s="1" nd="1"/>
        <i x="4666" s="1" nd="1"/>
        <i x="6220" s="1" nd="1"/>
        <i x="7855" s="1" nd="1"/>
        <i x="4821" s="1" nd="1"/>
        <i x="501" s="1" nd="1"/>
        <i x="4653" s="1" nd="1"/>
        <i x="5595" s="1" nd="1"/>
        <i x="7182" s="1" nd="1"/>
        <i x="6860" s="1" nd="1"/>
        <i x="5777" s="1" nd="1"/>
        <i x="2299" s="1" nd="1"/>
        <i x="6781" s="1" nd="1"/>
        <i x="5265" s="1" nd="1"/>
        <i x="2805" s="1" nd="1"/>
        <i x="1911" s="1" nd="1"/>
        <i x="5409" s="1" nd="1"/>
        <i x="2994" s="1" nd="1"/>
        <i x="5238" s="1" nd="1"/>
        <i x="5222" s="1" nd="1"/>
        <i x="3047" s="1" nd="1"/>
        <i x="6941" s="1" nd="1"/>
        <i x="5304" s="1" nd="1"/>
        <i x="211" s="1" nd="1"/>
        <i x="492" s="1" nd="1"/>
        <i x="5776" s="1" nd="1"/>
        <i x="1262" s="1" nd="1"/>
        <i x="3120" s="1" nd="1"/>
        <i x="5382" s="1" nd="1"/>
        <i x="2963" s="1" nd="1"/>
        <i x="1164" s="1" nd="1"/>
        <i x="1525" s="1" nd="1"/>
        <i x="1357" s="1" nd="1"/>
        <i x="6808" s="1" nd="1"/>
        <i x="3453" s="1" nd="1"/>
        <i x="6258" s="1" nd="1"/>
        <i x="6315" s="1" nd="1"/>
        <i x="1756" s="1" nd="1"/>
        <i x="4617" s="1" nd="1"/>
        <i x="5509" s="1" nd="1"/>
        <i x="2952" s="1" nd="1"/>
        <i x="4606" s="1" nd="1"/>
        <i x="5202" s="1" nd="1"/>
        <i x="5126" s="1" nd="1"/>
        <i x="130" s="1" nd="1"/>
        <i x="1777" s="1" nd="1"/>
        <i x="7274" s="1" nd="1"/>
        <i x="2111" s="1" nd="1"/>
        <i x="2050" s="1" nd="1"/>
        <i x="6502" s="1" nd="1"/>
        <i x="7825" s="1" nd="1"/>
        <i x="4677" s="1" nd="1"/>
        <i x="2141" s="1" nd="1"/>
        <i x="705" s="1" nd="1"/>
        <i x="2821" s="1" nd="1"/>
        <i x="710" s="1" nd="1"/>
        <i x="2038" s="1" nd="1"/>
        <i x="3793" s="1" nd="1"/>
        <i x="1380" s="1" nd="1"/>
        <i x="7345" s="1" nd="1"/>
        <i x="4724" s="1" nd="1"/>
        <i x="948" s="1" nd="1"/>
        <i x="5014" s="1" nd="1"/>
        <i x="7047" s="1" nd="1"/>
        <i x="7104" s="1" nd="1"/>
        <i x="5016" s="1" nd="1"/>
        <i x="6598" s="1" nd="1"/>
        <i x="5758" s="1" nd="1"/>
        <i x="653" s="1" nd="1"/>
        <i x="6027" s="1" nd="1"/>
        <i x="2464" s="1" nd="1"/>
        <i x="5083" s="1" nd="1"/>
        <i x="2115" s="1" nd="1"/>
        <i x="6405" s="1" nd="1"/>
        <i x="2973" s="1" nd="1"/>
        <i x="6573" s="1" nd="1"/>
        <i x="6930" s="1" nd="1"/>
        <i x="3352" s="1" nd="1"/>
        <i x="7374" s="1" nd="1"/>
        <i x="5891" s="1" nd="1"/>
        <i x="2741" s="1" nd="1"/>
        <i x="7872" s="1" nd="1"/>
        <i x="1186" s="1" nd="1"/>
        <i x="3317" s="1" nd="1"/>
        <i x="6600" s="1" nd="1"/>
        <i x="2296" s="1" nd="1"/>
        <i x="6077" s="1" nd="1"/>
        <i x="5116" s="1" nd="1"/>
        <i x="2737" s="1" nd="1"/>
        <i x="2543" s="1" nd="1"/>
        <i x="3999" s="1" nd="1"/>
        <i x="147" s="1" nd="1"/>
        <i x="7258" s="1" nd="1"/>
        <i x="749" s="1" nd="1"/>
        <i x="4192" s="1" nd="1"/>
        <i x="3496" s="1" nd="1"/>
        <i x="2817" s="1" nd="1"/>
        <i x="6901" s="1" nd="1"/>
        <i x="6093" s="1" nd="1"/>
        <i x="506" s="1" nd="1"/>
        <i x="5459" s="1" nd="1"/>
        <i x="5829" s="1" nd="1"/>
        <i x="5089" s="1" nd="1"/>
        <i x="1567" s="1" nd="1"/>
        <i x="7159" s="1" nd="1"/>
        <i x="5162" s="1" nd="1"/>
        <i x="6790" s="1" nd="1"/>
        <i x="658" s="1" nd="1"/>
        <i x="3561" s="1" nd="1"/>
        <i x="7550" s="1" nd="1"/>
        <i x="7055" s="1" nd="1"/>
        <i x="3743" s="1" nd="1"/>
        <i x="3058" s="1" nd="1"/>
        <i x="4262" s="1" nd="1"/>
        <i x="1423" s="1" nd="1"/>
        <i x="275" s="1" nd="1"/>
        <i x="1718" s="1" nd="1"/>
        <i x="2966" s="1" nd="1"/>
        <i x="7093" s="1" nd="1"/>
        <i x="158" s="1" nd="1"/>
        <i x="7726" s="1" nd="1"/>
        <i x="4905" s="1" nd="1"/>
        <i x="4893" s="1" nd="1"/>
        <i x="6701" s="1" nd="1"/>
        <i x="4044" s="1" nd="1"/>
        <i x="4230" s="1" nd="1"/>
        <i x="3770" s="1" nd="1"/>
        <i x="216" s="1" nd="1"/>
        <i x="3644" s="1" nd="1"/>
        <i x="2602" s="1" nd="1"/>
        <i x="7068" s="1" nd="1"/>
        <i x="1702" s="1" nd="1"/>
        <i x="7255" s="1" nd="1"/>
        <i x="2034" s="1" nd="1"/>
        <i x="7504" s="1" nd="1"/>
        <i x="613" s="1" nd="1"/>
        <i x="5788" s="1" nd="1"/>
        <i x="440" s="1" nd="1"/>
        <i x="3819" s="1" nd="1"/>
        <i x="1228" s="1" nd="1"/>
        <i x="7990" s="1" nd="1"/>
        <i x="1107" s="1" nd="1"/>
        <i x="1432" s="1" nd="1"/>
        <i x="4260" s="1" nd="1"/>
        <i x="4549" s="1" nd="1"/>
        <i x="7842" s="1" nd="1"/>
        <i x="6660" s="1" nd="1"/>
        <i x="4872" s="1" nd="1"/>
        <i x="84" s="1" nd="1"/>
        <i x="4520" s="1" nd="1"/>
        <i x="6734" s="1" nd="1"/>
        <i x="5682" s="1" nd="1"/>
        <i x="5895" s="1" nd="1"/>
        <i x="6540" s="1" nd="1"/>
        <i x="1810" s="1" nd="1"/>
        <i x="5951" s="1" nd="1"/>
        <i x="1508" s="1" nd="1"/>
        <i x="6539" s="1" nd="1"/>
        <i x="309" s="1" nd="1"/>
        <i x="2300" s="1" nd="1"/>
        <i x="7860" s="1" nd="1"/>
        <i x="1925" s="1" nd="1"/>
        <i x="163" s="1" nd="1"/>
        <i x="7529" s="1" nd="1"/>
        <i x="5410" s="1" nd="1"/>
        <i x="198" s="1" nd="1"/>
        <i x="1382" s="1" nd="1"/>
        <i x="865" s="1" nd="1"/>
        <i x="1057" s="1" nd="1"/>
        <i x="7119" s="1" nd="1"/>
        <i x="7149" s="1" nd="1"/>
        <i x="467" s="1" nd="1"/>
        <i x="6969" s="1" nd="1"/>
        <i x="5221" s="1" nd="1"/>
        <i x="6583" s="1" nd="1"/>
        <i x="7269" s="1" nd="1"/>
        <i x="1266" s="1" nd="1"/>
        <i x="96" s="1" nd="1"/>
        <i x="5473" s="1" nd="1"/>
        <i x="3663" s="1" nd="1"/>
        <i x="3475" s="1" nd="1"/>
        <i x="1741" s="1" nd="1"/>
        <i x="6974" s="1" nd="1"/>
        <i x="6166" s="1" nd="1"/>
        <i x="4789" s="1" nd="1"/>
        <i x="7108" s="1" nd="1"/>
        <i x="1342" s="1" nd="1"/>
        <i x="4732" s="1" nd="1"/>
        <i x="2179" s="1" nd="1"/>
        <i x="728" s="1" nd="1"/>
        <i x="303" s="1" nd="1"/>
        <i x="6551" s="1" nd="1"/>
        <i x="4098" s="1" nd="1"/>
        <i x="5294" s="1" nd="1"/>
        <i x="7724" s="1" nd="1"/>
        <i x="4814" s="1" nd="1"/>
        <i x="1277" s="1" nd="1"/>
        <i x="5793" s="1" nd="1"/>
        <i x="2909" s="1" nd="1"/>
        <i x="5909" s="1" nd="1"/>
        <i x="5183" s="1" nd="1"/>
        <i x="7131" s="1" nd="1"/>
        <i x="1901" s="1" nd="1"/>
        <i x="5285" s="1" nd="1"/>
        <i x="5240" s="1" nd="1"/>
        <i x="6702" s="1" nd="1"/>
        <i x="2998" s="1" nd="1"/>
        <i x="795" s="1" nd="1"/>
        <i x="4343" s="1" nd="1"/>
        <i x="1215" s="1" nd="1"/>
        <i x="1486" s="1" nd="1"/>
        <i x="3011" s="1" nd="1"/>
        <i x="1952" s="1" nd="1"/>
        <i x="4982" s="1" nd="1"/>
        <i x="2252" s="1" nd="1"/>
        <i x="201" s="1" nd="1"/>
        <i x="5245" s="1" nd="1"/>
        <i x="6339" s="1" nd="1"/>
        <i x="2104" s="1" nd="1"/>
        <i x="1251" s="1" nd="1"/>
        <i x="1156" s="1" nd="1"/>
        <i x="2835" s="1" nd="1"/>
        <i x="4993" s="1" nd="1"/>
        <i x="1350" s="1" nd="1"/>
        <i x="1483" s="1" nd="1"/>
        <i x="2531" s="1" nd="1"/>
        <i x="7198" s="1" nd="1"/>
        <i x="1012" s="1" nd="1"/>
        <i x="1282" s="1" nd="1"/>
        <i x="573" s="1" nd="1"/>
        <i x="5832" s="1" nd="1"/>
        <i x="6949" s="1" nd="1"/>
        <i x="4042" s="1" nd="1"/>
        <i x="1480" s="1" nd="1"/>
        <i x="1183" s="1" nd="1"/>
        <i x="2977" s="1" nd="1"/>
        <i x="5694" s="1" nd="1"/>
        <i x="3173" s="1" nd="1"/>
        <i x="527" s="1" nd="1"/>
        <i x="7569" s="1" nd="1"/>
        <i x="6149" s="1" nd="1"/>
        <i x="2339" s="1" nd="1"/>
        <i x="2834" s="1" nd="1"/>
        <i x="1592" s="1" nd="1"/>
        <i x="6130" s="1" nd="1"/>
        <i x="3211" s="1" nd="1"/>
        <i x="4996" s="1" nd="1"/>
        <i x="2094" s="1" nd="1"/>
        <i x="7167" s="1" nd="1"/>
        <i x="318" s="1" nd="1"/>
        <i x="7548" s="1" nd="1"/>
        <i x="4504" s="1" nd="1"/>
        <i x="5061" s="1" nd="1"/>
        <i x="2005" s="1" nd="1"/>
        <i x="285" s="1" nd="1"/>
        <i x="7699" s="1" nd="1"/>
        <i x="1649" s="1" nd="1"/>
        <i x="3821" s="1" nd="1"/>
        <i x="2080" s="1" nd="1"/>
        <i x="7965" s="1" nd="1"/>
        <i x="6610" s="1" nd="1"/>
        <i x="3051" s="1" nd="1"/>
        <i x="5652" s="1" nd="1"/>
        <i x="7316" s="1" nd="1"/>
        <i x="1337" s="1" nd="1"/>
        <i x="4552" s="1" nd="1"/>
        <i x="7862" s="1" nd="1"/>
        <i x="6682" s="1" nd="1"/>
        <i x="5156" s="1" nd="1"/>
        <i x="4100" s="1" nd="1"/>
        <i x="1954" s="1" nd="1"/>
        <i x="4575" s="1" nd="1"/>
        <i x="3943" s="1" nd="1"/>
        <i x="1728" s="1" nd="1"/>
        <i x="242" s="1" nd="1"/>
        <i x="7277" s="1" nd="1"/>
        <i x="4707" s="1" nd="1"/>
        <i x="4799" s="1" nd="1"/>
        <i x="1197" s="1" nd="1"/>
        <i x="5756" s="1" nd="1"/>
        <i x="4200" s="1" nd="1"/>
        <i x="729" s="1" nd="1"/>
        <i x="3949" s="1" nd="1"/>
        <i x="6058" s="1" nd="1"/>
        <i x="2452" s="1" nd="1"/>
        <i x="53" s="1" nd="1"/>
        <i x="3648" s="1" nd="1"/>
        <i x="6369" s="1" nd="1"/>
        <i x="2010" s="1" nd="1"/>
        <i x="2749" s="1" nd="1"/>
        <i x="1345" s="1" nd="1"/>
        <i x="7537" s="1" nd="1"/>
        <i x="6463" s="1" nd="1"/>
        <i x="4465" s="1" nd="1"/>
        <i x="307" s="1" nd="1"/>
        <i x="6406" s="1" nd="1"/>
        <i x="2062" s="1" nd="1"/>
        <i x="6225" s="1" nd="1"/>
        <i x="6415" s="1" nd="1"/>
        <i x="5454" s="1" nd="1"/>
        <i x="3998" s="1" nd="1"/>
        <i x="5638" s="1" nd="1"/>
        <i x="2612" s="1" nd="1"/>
        <i x="1934" s="1" nd="1"/>
        <i x="1387" s="1" nd="1"/>
        <i x="4558" s="1" nd="1"/>
        <i x="1022" s="1" nd="1"/>
        <i x="3795" s="1" nd="1"/>
        <i x="722" s="1" nd="1"/>
        <i x="1562" s="1" nd="1"/>
        <i x="5802" s="1" nd="1"/>
        <i x="2537" s="1" nd="1"/>
        <i x="391" s="1" nd="1"/>
        <i x="4635" s="1" nd="1"/>
        <i x="1323" s="1" nd="1"/>
        <i x="2239" s="1" nd="1"/>
        <i x="4485" s="1" nd="1"/>
        <i x="6882" s="1" nd="1"/>
        <i x="7128" s="1" nd="1"/>
        <i x="6362" s="1" nd="1"/>
        <i x="6624" s="1" nd="1"/>
        <i x="1759" s="1" nd="1"/>
        <i x="419" s="1" nd="1"/>
        <i x="3390" s="1" nd="1"/>
        <i x="6345" s="1" nd="1"/>
        <i x="1871" s="1" nd="1"/>
        <i x="7546" s="1" nd="1"/>
        <i x="2042" s="1" nd="1"/>
        <i x="7383" s="1" nd="1"/>
        <i x="3991" s="1" nd="1"/>
        <i x="5325" s="1" nd="1"/>
        <i x="118" s="1" nd="1"/>
        <i x="2925" s="1" nd="1"/>
        <i x="3347" s="1" nd="1"/>
        <i x="2976" s="1" nd="1"/>
        <i x="4986" s="1" nd="1"/>
        <i x="5745" s="1" nd="1"/>
        <i x="3957" s="1" nd="1"/>
        <i x="5148" s="1" nd="1"/>
        <i x="1152" s="1" nd="1"/>
        <i x="1080" s="1" nd="1"/>
        <i x="6316" s="1" nd="1"/>
        <i x="7482" s="1" nd="1"/>
        <i x="1039" s="1" nd="1"/>
        <i x="2238" s="1" nd="1"/>
        <i x="701" s="1" nd="1"/>
        <i x="5057" s="1" nd="1"/>
        <i x="5468" s="1" nd="1"/>
        <i x="4936" s="1" nd="1"/>
        <i x="2596" s="1" nd="1"/>
        <i x="7918" s="1" nd="1"/>
        <i x="6530" s="1" nd="1"/>
        <i x="7847" s="1" nd="1"/>
        <i x="7526" s="1" nd="1"/>
        <i x="4960" s="1" nd="1"/>
        <i x="3266" s="1" nd="1"/>
        <i x="3075" s="1" nd="1"/>
        <i x="7071" s="1" nd="1"/>
        <i x="4860" s="1" nd="1"/>
        <i x="6883" s="1" nd="1"/>
        <i x="6783" s="1" nd="1"/>
        <i x="6674" s="1" nd="1"/>
        <i x="7474" s="1" nd="1"/>
        <i x="6854" s="1" nd="1"/>
        <i x="6836" s="1" nd="1"/>
        <i x="983" s="1" nd="1"/>
        <i x="2471" s="1" nd="1"/>
        <i x="2129" s="1" nd="1"/>
        <i x="1532" s="1" nd="1"/>
        <i x="7725" s="1" nd="1"/>
        <i x="895" s="1" nd="1"/>
        <i x="5585" s="1" nd="1"/>
        <i x="2007" s="1" nd="1"/>
        <i x="4968" s="1" nd="1"/>
        <i x="514" s="1" nd="1"/>
        <i x="422" s="1" nd="1"/>
        <i x="4733" s="1" nd="1"/>
        <i x="809" s="1" nd="1"/>
        <i x="1339" s="1" nd="1"/>
        <i x="3127" s="1" nd="1"/>
        <i x="6745" s="1" nd="1"/>
        <i x="140" s="1" nd="1"/>
        <i x="503" s="1" nd="1"/>
        <i x="6554" s="1" nd="1"/>
        <i x="3234" s="1" nd="1"/>
        <i x="5626" s="1" nd="1"/>
        <i x="6584" s="1" nd="1"/>
        <i x="5541" s="1" nd="1"/>
        <i x="4461" s="1" nd="1"/>
        <i x="535" s="1" nd="1"/>
        <i x="3140" s="1" nd="1"/>
        <i x="788" s="1" nd="1"/>
        <i x="1995" s="1" nd="1"/>
        <i x="6915" s="1" nd="1"/>
        <i x="7794" s="1" nd="1"/>
        <i x="7895" s="1" nd="1"/>
        <i x="1410" s="1" nd="1"/>
        <i x="2992" s="1" nd="1"/>
        <i x="2894" s="1" nd="1"/>
        <i x="4595" s="1" nd="1"/>
        <i x="6226" s="1" nd="1"/>
        <i x="6932" s="1" nd="1"/>
        <i x="909" s="1" nd="1"/>
        <i x="2753" s="1" nd="1"/>
        <i x="5883" s="1" nd="1"/>
        <i x="7994" s="1" nd="1"/>
        <i x="3872" s="1" nd="1"/>
        <i x="7935" s="1" nd="1"/>
        <i x="2504" s="1" nd="1"/>
        <i x="4366" s="1" nd="1"/>
        <i x="1139" s="1" nd="1"/>
        <i x="6208" s="1" nd="1"/>
        <i x="2609" s="1" nd="1"/>
        <i x="4933" s="1" nd="1"/>
        <i x="4736" s="1" nd="1"/>
        <i x="6048" s="1" nd="1"/>
        <i x="5290" s="1" nd="1"/>
        <i x="4731" s="1" nd="1"/>
        <i x="7698" s="1" nd="1"/>
        <i x="2276" s="1" nd="1"/>
        <i x="3502" s="1" nd="1"/>
        <i x="190" s="1" nd="1"/>
        <i x="1944" s="1" nd="1"/>
        <i x="2689" s="1" nd="1"/>
        <i x="7509" s="1" nd="1"/>
        <i x="6708" s="1" nd="1"/>
        <i x="945" s="1" nd="1"/>
        <i x="1131" s="1" nd="1"/>
        <i x="1658" s="1" nd="1"/>
        <i x="4581" s="1" nd="1"/>
        <i x="62" s="1" nd="1"/>
        <i x="115" s="1" nd="1"/>
        <i x="6269" s="1" nd="1"/>
        <i x="5768" s="1" nd="1"/>
        <i x="6652" s="1" nd="1"/>
        <i x="4665" s="1" nd="1"/>
        <i x="550" s="1" nd="1"/>
        <i x="635" s="1" nd="1"/>
        <i x="2677" s="1" nd="1"/>
        <i x="80" s="1" nd="1"/>
        <i x="1181" s="1" nd="1"/>
        <i x="7870" s="1" nd="1"/>
        <i x="180" s="1" nd="1"/>
        <i x="1306" s="1" nd="1"/>
        <i x="2890" s="1" nd="1"/>
        <i x="7426" s="1" nd="1"/>
        <i x="2866" s="1" nd="1"/>
        <i x="4254" s="1" nd="1"/>
        <i x="5094" s="1" nd="1"/>
        <i x="5174" s="1" nd="1"/>
        <i x="3136" s="1" nd="1"/>
        <i x="3938" s="1" nd="1"/>
        <i x="3464" s="1" nd="1"/>
        <i x="2644" s="1" nd="1"/>
        <i x="2429" s="1" nd="1"/>
        <i x="5769" s="1" nd="1"/>
        <i x="1608" s="1" nd="1"/>
        <i x="7001" s="1" nd="1"/>
        <i x="2283" s="1" nd="1"/>
        <i x="5926" s="1" nd="1"/>
        <i x="6221" s="1" nd="1"/>
        <i x="3444" s="1" nd="1"/>
        <i x="7273" s="1" nd="1"/>
        <i x="2095" s="1" nd="1"/>
        <i x="2234" s="1" nd="1"/>
        <i x="6913" s="1" nd="1"/>
        <i x="5145" s="1" nd="1"/>
        <i x="5821" s="1" nd="1"/>
        <i x="3392" s="1" nd="1"/>
        <i x="5131" s="1" nd="1"/>
        <i x="2049" s="1" nd="1"/>
        <i x="1616" s="1" nd="1"/>
        <i x="3322" s="1" nd="1"/>
        <i x="1979" s="1" nd="1"/>
        <i x="4041" s="1" nd="1"/>
        <i x="2482" s="1" nd="1"/>
        <i x="1381" s="1" nd="1"/>
        <i x="1915" s="1" nd="1"/>
        <i x="2439" s="1" nd="1"/>
        <i x="2389" s="1" nd="1"/>
        <i x="5784" s="1" nd="1"/>
        <i x="3197" s="1" nd="1"/>
        <i x="4728" s="1" nd="1"/>
        <i x="5302" s="1" nd="1"/>
        <i x="4604" s="1" nd="1"/>
        <i x="960" s="1" nd="1"/>
        <i x="4214" s="1" nd="1"/>
        <i x="1821" s="1" nd="1"/>
        <i x="7559" s="1" nd="1"/>
        <i x="7445" s="1" nd="1"/>
        <i x="5114" s="1" nd="1"/>
        <i x="3690" s="1" nd="1"/>
        <i x="1122" s="1" nd="1"/>
        <i x="3273" s="1" nd="1"/>
        <i x="6876" s="1" nd="1"/>
        <i x="7628" s="1" nd="1"/>
        <i x="430" s="1" nd="1"/>
        <i x="6719" s="1" nd="1"/>
        <i x="5278" s="1" nd="1"/>
        <i x="7372" s="1" nd="1"/>
        <i x="327" s="1" nd="1"/>
        <i x="860" s="1" nd="1"/>
        <i x="505" s="1" nd="1"/>
        <i x="2137" s="1" nd="1"/>
        <i x="380" s="1" nd="1"/>
        <i x="276" s="1" nd="1"/>
        <i x="7350" s="1" nd="1"/>
        <i x="2906" s="1" nd="1"/>
        <i x="4690" s="1" nd="1"/>
        <i x="2955" s="1" nd="1"/>
        <i x="5482" s="1" nd="1"/>
        <i x="7713" s="1" nd="1"/>
        <i x="4688" s="1" nd="1"/>
        <i x="3996" s="1" nd="1"/>
        <i x="6801" s="1" nd="1"/>
        <i x="4702" s="1" nd="1"/>
        <i x="2154" s="1" nd="1"/>
        <i x="2869" s="1" nd="1"/>
        <i x="7783" s="1" nd="1"/>
        <i x="715" s="1" nd="1"/>
        <i x="3154" s="1" nd="1"/>
        <i x="6843" s="1" nd="1"/>
        <i x="7037" s="1" nd="1"/>
        <i x="4897" s="1" nd="1"/>
        <i x="3945" s="1" nd="1"/>
        <i x="4156" s="1" nd="1"/>
        <i x="7099" s="1" nd="1"/>
        <i x="1271" s="1" nd="1"/>
        <i x="7808" s="1" nd="1"/>
        <i x="2886" s="1" nd="1"/>
        <i x="7510" s="1" nd="1"/>
        <i x="6525" s="1" nd="1"/>
        <i x="5296" s="1" nd="1"/>
        <i x="1235" s="1" nd="1"/>
        <i x="1820" s="1" nd="1"/>
        <i x="4117" s="1" nd="1"/>
        <i x="3637" s="1" nd="1"/>
        <i x="1314" s="1" nd="1"/>
        <i x="4007" s="1" nd="1"/>
        <i x="3615" s="1" nd="1"/>
        <i x="362" s="1" nd="1"/>
        <i x="1960" s="1" nd="1"/>
        <i x="6677" s="1" nd="1"/>
        <i x="1351" s="1" nd="1"/>
        <i x="1705" s="1" nd="1"/>
        <i x="1088" s="1" nd="1"/>
        <i x="5948" s="1" nd="1"/>
        <i x="2859" s="1" nd="1"/>
        <i x="846" s="1" nd="1"/>
        <i x="7686" s="1" nd="1"/>
        <i x="661" s="1" nd="1"/>
        <i x="5483" s="1" nd="1"/>
        <i x="6651" s="1" nd="1"/>
        <i x="1371" s="1" nd="1"/>
        <i x="6979" s="1" nd="1"/>
        <i x="1046" s="1" nd="1"/>
        <i x="2232" s="1" nd="1"/>
        <i x="1953" s="1" nd="1"/>
        <i x="7636" s="1" nd="1"/>
        <i x="1603" s="1" nd="1"/>
        <i x="7610" s="1" nd="1"/>
        <i x="2752" s="1" nd="1"/>
        <i x="2081" s="1" nd="1"/>
        <i x="7896" s="1" nd="1"/>
        <i x="6472" s="1" nd="1"/>
        <i x="589" s="1" nd="1"/>
        <i x="7629" s="1" nd="1"/>
        <i x="6761" s="1" nd="1"/>
        <i x="2933" s="1" nd="1"/>
        <i x="901" s="1" nd="1"/>
        <i x="4839" s="1" nd="1"/>
        <i x="7771" s="1" nd="1"/>
        <i x="5503" s="1" nd="1"/>
        <i x="1159" s="1" nd="1"/>
        <i x="7153" s="1" nd="1"/>
        <i x="2941" s="1" nd="1"/>
        <i x="281" s="1" nd="1"/>
        <i x="1804" s="1" nd="1"/>
        <i x="3035" s="1" nd="1"/>
        <i x="2130" s="1" nd="1"/>
        <i x="4776" s="1" nd="1"/>
        <i x="5612" s="1" nd="1"/>
        <i x="3757" s="1" nd="1"/>
        <i x="6355" s="1" nd="1"/>
        <i x="6695" s="1" nd="1"/>
        <i x="4313" s="1" nd="1"/>
        <i x="363" s="1" nd="1"/>
        <i x="6617" s="1" nd="1"/>
        <i x="344" s="1" nd="1"/>
        <i x="6429" s="1" nd="1"/>
        <i x="2795" s="1" nd="1"/>
        <i x="7701" s="1" nd="1"/>
        <i x="1421" s="1" nd="1"/>
        <i x="3301" s="1" nd="1"/>
        <i x="684" s="1" nd="1"/>
        <i x="1942" s="1" nd="1"/>
        <i x="1982" s="1" nd="1"/>
        <i x="7007" s="1" nd="1"/>
        <i x="4235" s="1" nd="1"/>
        <i x="124" s="1" nd="1"/>
        <i x="1485" s="1" nd="1"/>
        <i x="2069" s="1" nd="1"/>
        <i x="7661" s="1" nd="1"/>
        <i x="329" s="1" nd="1"/>
        <i x="4939" s="1" nd="1"/>
        <i x="992" s="1" nd="1"/>
        <i x="6380" s="1" nd="1"/>
        <i x="7151" s="1" nd="1"/>
        <i x="6368" s="1" nd="1"/>
        <i x="252" s="1" nd="1"/>
        <i x="6301" s="1" nd="1"/>
        <i x="6340" s="1" nd="1"/>
        <i x="4307" s="1" nd="1"/>
        <i x="5738" s="1" nd="1"/>
        <i x="6311" s="1" nd="1"/>
        <i x="970" s="1" nd="1"/>
        <i x="6291" s="1" nd="1"/>
        <i x="6279" s="1" nd="1"/>
        <i x="767" s="1" nd="1"/>
        <i x="517" s="1" nd="1"/>
        <i x="4660" s="1" nd="1"/>
        <i x="2557" s="1" nd="1"/>
        <i x="2480" s="1" nd="1"/>
        <i x="4586" s="1" nd="1"/>
        <i x="3627" s="1" nd="1"/>
        <i x="6524" s="1" nd="1"/>
        <i x="5834" s="1" nd="1"/>
        <i x="6545" s="1" nd="1"/>
        <i x="2112" s="1" nd="1"/>
        <i x="4796" s="1" nd="1"/>
        <i x="1974" s="1" nd="1"/>
        <i x="3636" s="1" nd="1"/>
        <i x="5139" s="1" nd="1"/>
        <i x="132" s="1" nd="1"/>
        <i x="805" s="1" nd="1"/>
        <i x="330" s="1" nd="1"/>
        <i x="6567" s="1" nd="1"/>
        <i x="7072" s="1" nd="1"/>
        <i x="7448" s="1" nd="1"/>
        <i x="7365" s="1" nd="1"/>
        <i x="7901" s="1" nd="1"/>
        <i x="5356" s="1" nd="1"/>
        <i x="209" s="1" nd="1"/>
        <i x="261" s="1" nd="1"/>
        <i x="3395" s="1" nd="1"/>
        <i x="5839" s="1" nd="1"/>
        <i x="2565" s="1" nd="1"/>
        <i x="3843" s="1" nd="1"/>
        <i x="6623" s="1" nd="1"/>
        <i x="5052" s="1" nd="1"/>
        <i x="7394" s="1" nd="1"/>
        <i x="2497" s="1" nd="1"/>
        <i x="6526" s="1" nd="1"/>
        <i x="1512" s="1" nd="1"/>
        <i x="1425" s="1" nd="1"/>
        <i x="2422" s="1" nd="1"/>
        <i x="6328" s="1" nd="1"/>
        <i x="554" s="1" nd="1"/>
        <i x="6814" s="1" nd="1"/>
        <i x="2181" s="1" nd="1"/>
        <i x="1206" s="1" nd="1"/>
        <i x="2046" s="1" nd="1"/>
        <i x="5582" s="1" nd="1"/>
        <i x="308" s="1" nd="1"/>
        <i x="3188" s="1" nd="1"/>
        <i x="1089" s="1" nd="1"/>
        <i x="4459" s="1" nd="1"/>
        <i x="6329" s="1" nd="1"/>
        <i x="7070" s="1" nd="1"/>
        <i x="4410" s="1" nd="1"/>
        <i x="5165" s="1" nd="1"/>
        <i x="2704" s="1" nd="1"/>
        <i x="4513" s="1" nd="1"/>
        <i x="2968" s="1" nd="1"/>
        <i x="5633" s="1" nd="1"/>
        <i x="1899" s="1" nd="1"/>
        <i x="4683" s="1" nd="1"/>
        <i x="999" s="1" nd="1"/>
        <i x="7343" s="1" nd="1"/>
        <i x="2714" s="1" nd="1"/>
        <i x="5537" s="1" nd="1"/>
        <i x="5383" s="1" nd="1"/>
        <i x="5721" s="1" nd="1"/>
        <i x="4347" s="1" nd="1"/>
        <i x="5217" s="1" nd="1"/>
        <i x="7693" s="1" nd="1"/>
        <i x="4709" s="1" nd="1"/>
        <i x="4106" s="1" nd="1"/>
        <i x="797" s="1" nd="1"/>
        <i x="6899" s="1" nd="1"/>
        <i x="2570" s="1" nd="1"/>
        <i x="1941" s="1" nd="1"/>
        <i x="7978" s="1" nd="1"/>
        <i x="3095" s="1" nd="1"/>
        <i x="6233" s="1" nd="1"/>
        <i x="2855" s="1" nd="1"/>
        <i x="4745" s="1" nd="1"/>
        <i x="5554" s="1" nd="1"/>
        <i x="4349" s="1" nd="1"/>
        <i x="4217" s="1" nd="1"/>
        <i x="6012" s="1" nd="1"/>
        <i x="3028" s="1" nd="1"/>
        <i x="7720" s="1" nd="1"/>
        <i x="7748" s="1" nd="1"/>
        <i x="4625" s="1" nd="1"/>
        <i x="1399" s="1" nd="1"/>
        <i x="1856" s="1" nd="1"/>
        <i x="6131" s="1" nd="1"/>
        <i x="2646" s="1" nd="1"/>
        <i x="7451" s="1" nd="1"/>
        <i x="2683" s="1" nd="1"/>
        <i x="969" s="1" nd="1"/>
        <i x="7605" s="1" nd="1"/>
        <i x="683" s="1" nd="1"/>
        <i x="707" s="1" nd="1"/>
        <i x="4657" s="1" nd="1"/>
        <i x="5806" s="1" nd="1"/>
        <i x="7831" s="1" nd="1"/>
        <i x="1354" s="1" nd="1"/>
        <i x="7009" s="1" nd="1"/>
        <i x="4639" s="1" nd="1"/>
        <i x="1254" s="1" nd="1"/>
        <i x="4145" s="1" nd="1"/>
        <i x="4450" s="1" nd="1"/>
        <i x="5575" s="1" nd="1"/>
        <i x="2383" s="1" nd="1"/>
        <i x="7502" s="1" nd="1"/>
        <i x="3944" s="1" nd="1"/>
        <i x="5317" s="1" nd="1"/>
        <i x="5434" s="1" nd="1"/>
        <i x="3062" s="1" nd="1"/>
        <i x="2754" s="1" nd="1"/>
        <i x="2492" s="1" nd="1"/>
        <i x="1294" s="1" nd="1"/>
        <i x="1310" s="1" nd="1"/>
        <i x="1958" s="1" nd="1"/>
        <i x="524" s="1" nd="1"/>
        <i x="1199" s="1" nd="1"/>
        <i x="6464" s="1" nd="1"/>
        <i x="2447" s="1" nd="1"/>
        <i x="5143" s="1" nd="1"/>
        <i x="3595" s="1" nd="1"/>
        <i x="2084" s="1" nd="1"/>
        <i x="7231" s="1" nd="1"/>
        <i x="5813" s="1" nd="1"/>
        <i x="2186" s="1" nd="1"/>
        <i x="6091" s="1" nd="1"/>
        <i x="5754" s="1" nd="1"/>
        <i x="2720" s="1" nd="1"/>
        <i x="6182" s="1" nd="1"/>
        <i x="4375" s="1" nd="1"/>
        <i x="6721" s="1" nd="1"/>
        <i x="5706" s="1" nd="1"/>
        <i x="3733" s="1" nd="1"/>
        <i x="2935" s="1" nd="1"/>
        <i x="7588" s="1" nd="1"/>
        <i x="44" s="1" nd="1"/>
        <i x="2568" s="1" nd="1"/>
        <i x="5900" s="1" nd="1"/>
        <i x="6468" s="1" nd="1"/>
        <i x="6137" s="1" nd="1"/>
        <i x="6412" s="1" nd="1"/>
        <i x="4722" s="1" nd="1"/>
        <i x="1906" s="1" nd="1"/>
        <i x="4697" s="1" nd="1"/>
        <i x="4270" s="1" nd="1"/>
        <i x="187" s="1" nd="1"/>
        <i x="4400" s="1" nd="1"/>
        <i x="6945" s="1" nd="1"/>
        <i x="7659" s="1" nd="1"/>
        <i x="7056" s="1" nd="1"/>
        <i x="3706" s="1" nd="1"/>
        <i x="5654" s="1" nd="1"/>
        <i x="2408" s="1" nd="1"/>
        <i x="1703" s="1" nd="1"/>
        <i x="6491" s="1" nd="1"/>
        <i x="1618" s="1" nd="1"/>
        <i x="2473" s="1" nd="1"/>
        <i x="6887" s="1" nd="1"/>
        <i x="2794" s="1" nd="1"/>
        <i x="2457" s="1" nd="1"/>
        <i x="1041" s="1" nd="1"/>
        <i x="5728" s="1" nd="1"/>
        <i x="3164" s="1" nd="1"/>
        <i x="6698" s="1" nd="1"/>
        <i x="4703" s="1" nd="1"/>
        <i x="7938" s="1" nd="1"/>
        <i x="3854" s="1" nd="1"/>
        <i x="1970" s="1" nd="1"/>
        <i x="1539" s="1" nd="1"/>
        <i x="2889" s="1" nd="1"/>
        <i x="7248" s="1" nd="1"/>
        <i x="6973" s="1" nd="1"/>
        <i x="2164" s="1" nd="1"/>
        <i x="1149" s="1" nd="1"/>
        <i x="6205" s="1" nd="1"/>
        <i x="2279" s="1" nd="1"/>
        <i x="5553" s="1" nd="1"/>
        <i x="7500" s="1" nd="1"/>
        <i x="7864" s="1" nd="1"/>
        <i x="4951" s="1" nd="1"/>
        <i x="4379" s="1" nd="1"/>
        <i x="763" s="1" nd="1"/>
        <i x="2334" s="1" nd="1"/>
        <i x="5678" s="1" nd="1"/>
        <i x="886" s="1" nd="1"/>
        <i x="830" s="1" nd="1"/>
        <i x="7472" s="1" nd="1"/>
        <i x="6686" s="1" nd="1"/>
        <i x="7456" s="1" nd="1"/>
        <i x="760" s="1" nd="1"/>
        <i x="1372" s="1" nd="1"/>
        <i x="1635" s="1" nd="1"/>
        <i x="1027" s="1" nd="1"/>
        <i x="6041" s="1" nd="1"/>
        <i x="2218" s="1" nd="1"/>
        <i x="2301" s="1" nd="1"/>
        <i x="3147" s="1" nd="1"/>
        <i x="3840" s="1" nd="1"/>
        <i x="1910" s="1" nd="1"/>
        <i x="5043" s="1" nd="1"/>
        <i x="1013" s="1" nd="1"/>
        <i x="6186" s="1" nd="1"/>
        <i x="6823" s="1" nd="1"/>
        <i x="2503" s="1" nd="1"/>
        <i x="2201" s="1" nd="1"/>
        <i x="5360" s="1" nd="1"/>
        <i x="3985" s="1" nd="1"/>
        <i x="634" s="1" nd="1"/>
        <i x="3518" s="1" nd="1"/>
        <i x="6441" s="1" nd="1"/>
        <i x="2830" s="1" nd="1"/>
        <i x="1343" s="1" nd="1"/>
        <i x="423" s="1" nd="1"/>
        <i x="4997" s="1" nd="1"/>
        <i x="4932" s="1" nd="1"/>
        <i x="7718" s="1" nd="1"/>
        <i x="3807" s="1" nd="1"/>
        <i x="6647" s="1" nd="1"/>
        <i x="4527" s="1" nd="1"/>
        <i x="1439" s="1" nd="1"/>
        <i x="2832" s="1" nd="1"/>
        <i x="2490" s="1" nd="1"/>
        <i x="7184" s="1" nd="1"/>
        <i x="2586" s="1" nd="1"/>
        <i x="3539" s="1" nd="1"/>
        <i x="1670" s="1" nd="1"/>
        <i x="2853" s="1" nd="1"/>
        <i x="2193" s="1" nd="1"/>
        <i x="1267" s="1" nd="1"/>
        <i x="3621" s="1" nd="1"/>
        <i x="7100" s="1" nd="1"/>
        <i x="4543" s="1" nd="1"/>
        <i x="3654" s="1" nd="1"/>
        <i x="676" s="1" nd="1"/>
        <i x="4289" s="1" nd="1"/>
        <i x="6589" s="1" nd="1"/>
        <i x="2515" s="1" nd="1"/>
        <i x="7240" s="1" nd="1"/>
        <i x="774" s="1" nd="1"/>
        <i x="3629" s="1" nd="1"/>
        <i x="64" s="1" nd="1"/>
        <i x="1209" s="1" nd="1"/>
        <i x="3783" s="1" nd="1"/>
        <i x="5378" s="1" nd="1"/>
        <i x="3267" s="1" nd="1"/>
        <i x="5062" s="1" nd="1"/>
        <i x="5136" s="1" nd="1"/>
        <i x="6715" s="1" nd="1"/>
        <i x="560" s="1" nd="1"/>
        <i x="7863" s="1" nd="1"/>
        <i x="6645" s="1" nd="1"/>
        <i x="1851" s="1" nd="1"/>
        <i x="5369" s="1" nd="1"/>
        <i x="6921" s="1" nd="1"/>
        <i x="6697" s="1" nd="1"/>
        <i x="328" s="1" nd="1"/>
        <i x="2577" s="1" nd="1"/>
        <i x="1033" s="1" nd="1"/>
        <i x="146" s="1" nd="1"/>
        <i x="7413" s="1" nd="1"/>
        <i x="6373" s="1" nd="1"/>
        <i x="4923" s="1" nd="1"/>
        <i x="1133" s="1" nd="1"/>
        <i x="1868" s="1" nd="1"/>
        <i x="2993" s="1" nd="1"/>
        <i x="6222" s="1" nd="1"/>
        <i x="4361" s="1" nd="1"/>
        <i x="3468" s="1" nd="1"/>
        <i x="1293" s="1" nd="1"/>
        <i x="7419" s="1" nd="1"/>
        <i x="4873" s="1" nd="1"/>
        <i x="2372" s="1" nd="1"/>
        <i x="7146" s="1" nd="1"/>
        <i x="2510" s="1" nd="1"/>
        <i x="2348" s="1" nd="1"/>
        <i x="3394" s="1" nd="1"/>
        <i x="1846" s="1" nd="1"/>
        <i x="491" s="1" nd="1"/>
        <i x="2936" s="1" nd="1"/>
        <i x="3752" s="1" nd="1"/>
        <i x="6414" s="1" nd="1"/>
        <i x="5426" s="1" nd="1"/>
        <i x="7020" s="1" nd="1"/>
        <i x="1195" s="1" nd="1"/>
        <i x="6055" s="1" nd="1"/>
        <i x="7753" s="1" nd="1"/>
        <i x="3448" s="1" nd="1"/>
        <i x="3241" s="1" nd="1"/>
        <i x="2528" s="1" nd="1"/>
        <i x="771" s="1" nd="1"/>
        <i x="1092" s="1" nd="1"/>
        <i x="4352" s="1" nd="1"/>
        <i x="1897" s="1" nd="1"/>
        <i x="5008" s="1" nd="1"/>
        <i x="88" s="1" nd="1"/>
        <i x="7294" s="1" nd="1"/>
        <i x="1629" s="1" nd="1"/>
        <i x="3104" s="1" nd="1"/>
        <i x="6893" s="1" nd="1"/>
        <i x="2637" s="1" nd="1"/>
        <i x="4317" s="1" nd="1"/>
        <i x="6095" s="1" nd="1"/>
        <i x="2012" s="1" nd="1"/>
        <i x="6620" s="1" nd="1"/>
        <i x="6679" s="1" nd="1"/>
        <i x="4446" s="1" nd="1"/>
        <i x="6324" s="1" nd="1"/>
        <i x="1864" s="1" nd="1"/>
        <i x="7625" s="1" nd="1"/>
        <i x="1779" s="1" nd="1"/>
        <i x="3607" s="1" nd="1"/>
        <i x="4785" s="1" nd="1"/>
        <i x="4889" s="1" nd="1"/>
        <i x="2082" s="1" nd="1"/>
        <i x="7420" s="1" nd="1"/>
        <i x="5494" s="1" nd="1"/>
        <i x="202" s="1" nd="1"/>
        <i x="2221" s="1" nd="1"/>
        <i x="51" s="1" nd="1"/>
        <i x="5687" s="1" nd="1"/>
        <i x="1119" s="1" nd="1"/>
        <i x="7820" s="1" nd="1"/>
        <i x="365" s="1" nd="1"/>
        <i x="105" s="1" nd="1"/>
        <i x="4866" s="1" nd="1"/>
        <i x="5452" s="1" nd="1"/>
        <i x="2470" s="1" nd="1"/>
        <i x="5263" s="1" nd="1"/>
        <i x="3019" s="1" nd="1"/>
        <i x="2277" s="1" nd="1"/>
        <i x="1610" s="1" nd="1"/>
        <i x="4861" s="1" nd="1"/>
        <i x="3853" s="1" nd="1"/>
        <i x="750" s="1" nd="1"/>
        <i x="4903" s="1" nd="1"/>
        <i x="4654" s="1" nd="1"/>
        <i x="1118" s="1" nd="1"/>
        <i x="7441" s="1" nd="1"/>
        <i x="979" s="1" nd="1"/>
        <i x="967" s="1" nd="1"/>
        <i x="4741" s="1" nd="1"/>
        <i x="6559" s="1" nd="1"/>
        <i x="3532" s="1" nd="1"/>
        <i x="409" s="1" nd="1"/>
        <i x="2035" s="1" nd="1"/>
        <i x="5082" s="1" nd="1"/>
        <i x="4273" s="1" nd="1"/>
        <i x="3881" s="1" nd="1"/>
        <i x="5211" s="1" nd="1"/>
        <i x="5778" s="1" nd="1"/>
        <i x="4947" s="1" nd="1"/>
        <i x="5661" s="1" nd="1"/>
        <i x="1631" s="1" nd="1"/>
        <i x="6514" s="1" nd="1"/>
        <i x="946" s="1" nd="1"/>
        <i x="5405" s="1" nd="1"/>
        <i x="5351" s="1" nd="1"/>
        <i x="3485" s="1" nd="1"/>
        <i x="6772" s="1" nd="1"/>
        <i x="871" s="1" nd="1"/>
        <i x="7851" s="1" nd="1"/>
        <i x="1165" s="1" nd="1"/>
        <i x="1731" s="1" nd="1"/>
        <i x="1491" s="1" nd="1"/>
        <i x="2854" s="1" nd="1"/>
        <i x="2584" s="1" nd="1"/>
        <i x="7719" s="1" nd="1"/>
        <i x="438" s="1" nd="1"/>
        <i x="7314" s="1" nd="1"/>
        <i x="800" s="1" nd="1"/>
        <i x="6759" s="1" nd="1"/>
        <i x="2257" s="1" nd="1"/>
        <i x="85" s="1" nd="1"/>
        <i x="6370" s="1" nd="1"/>
        <i x="766" s="1" nd="1"/>
        <i x="7398" s="1" nd="1"/>
        <i x="1137" s="1" nd="1"/>
        <i x="933" s="1" nd="1"/>
        <i x="4622" s="1" nd="1"/>
        <i x="755" s="1" nd="1"/>
        <i x="6586" s="1" nd="1"/>
        <i x="1221" s="1" nd="1"/>
        <i x="6976" s="1" nd="1"/>
        <i x="7613" s="1" nd="1"/>
        <i x="4738" s="1" nd="1"/>
        <i x="2796" s="1" nd="1"/>
        <i x="4065" s="1" nd="1"/>
        <i x="6379" s="1" nd="1"/>
        <i x="5322" s="1" nd="1"/>
        <i x="510" s="1" nd="1"/>
        <i x="6105" s="1" nd="1"/>
        <i x="2222" s="1" nd="1"/>
        <i x="1931" s="1" nd="1"/>
        <i x="5981" s="1" nd="1"/>
        <i x="7443" s="1" nd="1"/>
        <i x="7330" s="1" nd="1"/>
        <i x="4917" s="1" nd="1"/>
        <i x="6003" s="1" nd="1"/>
        <i x="4935" s="1" nd="1"/>
        <i x="7493" s="1" nd="1"/>
        <i x="90" s="1" nd="1"/>
        <i x="732" s="1" nd="1"/>
        <i x="2809" s="1" nd="1"/>
        <i x="6992" s="1" nd="1"/>
        <i x="296" s="1" nd="1"/>
        <i x="2483" s="1" nd="1"/>
        <i x="2336" s="1" nd="1"/>
        <i x="1194" s="1" nd="1"/>
        <i x="7692" s="1" nd="1"/>
        <i x="4964" s="1" nd="1"/>
        <i x="4076" s="1" nd="1"/>
        <i x="4937" s="1" nd="1"/>
        <i x="918" s="1" nd="1"/>
        <i x="7059" s="1" nd="1"/>
        <i x="1280" s="1" nd="1"/>
        <i x="6512" s="1" nd="1"/>
        <i x="906" s="1" nd="1"/>
        <i x="3829" s="1" nd="1"/>
        <i x="6779" s="1" nd="1"/>
        <i x="4676" s="1" nd="1"/>
        <i x="3918" s="1" nd="1"/>
        <i x="5622" s="1" nd="1"/>
        <i x="292" s="1" nd="1"/>
        <i x="5840" s="1" nd="1"/>
        <i x="6302" s="1" nd="1"/>
        <i x="937" s="1" nd="1"/>
        <i x="2541" s="1" nd="1"/>
        <i x="4197" s="1" nd="1"/>
        <i x="6920" s="1" nd="1"/>
        <i x="4836" s="1" nd="1"/>
        <i x="5650" s="1" nd="1"/>
        <i x="2400" s="1" nd="1"/>
        <i x="6053" s="1" nd="1"/>
        <i x="2513" s="1" nd="1"/>
        <i x="7431" s="1" nd="1"/>
        <i x="2638" s="1" nd="1"/>
        <i x="7015" s="1" nd="1"/>
        <i x="700" s="1" nd="1"/>
        <i x="155" s="1" nd="1"/>
        <i x="7823" s="1" nd="1"/>
        <i x="4599" s="1" nd="1"/>
        <i x="5759" s="1" nd="1"/>
        <i x="4809" s="1" nd="1"/>
        <i x="509" s="1" nd="1"/>
        <i x="127" s="1" nd="1"/>
        <i x="7792" s="1" nd="1"/>
        <i x="1150" s="1" nd="1"/>
        <i x="2210" s="1" nd="1"/>
        <i x="2236" s="1" nd="1"/>
        <i x="7064" s="1" nd="1"/>
        <i x="6232" s="1" nd="1"/>
        <i x="2434" s="1" nd="1"/>
        <i x="6480" s="1" nd="1"/>
        <i x="6670" s="1" nd="1"/>
        <i x="4263" s="1" nd="1"/>
        <i x="1445" s="1" nd="1"/>
        <i x="2329" s="1" nd="1"/>
        <i x="6773" s="1" nd="1"/>
        <i x="2135" s="1" nd="1"/>
        <i x="7952" s="1" nd="1"/>
        <i x="2782" s="1" nd="1"/>
        <i x="2285" s="1" nd="1"/>
        <i x="1725" s="1" nd="1"/>
        <i x="4977" s="1" nd="1"/>
        <i x="2792" s="1" nd="1"/>
        <i x="3897" s="1" nd="1"/>
        <i x="5017" s="1" nd="1"/>
        <i x="5987" s="1" nd="1"/>
        <i x="1265" s="1" nd="1"/>
        <i x="652" s="1" nd="1"/>
        <i x="4497" s="1" nd="1"/>
        <i x="3567" s="1" nd="1"/>
        <i x="6881" s="1" nd="1"/>
        <i x="302" s="1" nd="1"/>
        <i x="4943" s="1" nd="1"/>
        <i x="5921" s="1" nd="1"/>
        <i x="2278" s="1" nd="1"/>
        <i x="2777" s="1" nd="1"/>
        <i x="2123" s="1" nd="1"/>
        <i x="570" s="1" nd="1"/>
        <i x="6999" s="1" nd="1"/>
        <i x="1440" s="1" nd="1"/>
        <i x="2816" s="1" nd="1"/>
        <i x="5152" s="1" nd="1"/>
        <i x="3482" s="1" nd="1"/>
        <i x="922" s="1" nd="1"/>
        <i x="4829" s="1" nd="1"/>
        <i x="736" s="1" nd="1"/>
        <i x="5874" s="1" nd="1"/>
        <i x="1632" s="1" nd="1"/>
        <i x="793" s="1" nd="1"/>
        <i x="4904" s="1" nd="1"/>
        <i x="268" s="1" nd="1"/>
        <i x="2633" s="1" nd="1"/>
        <i x="6898" s="1" nd="1"/>
        <i x="2678" s="1" nd="1"/>
        <i x="1645" s="1" nd="1"/>
        <i x="7223" s="1" nd="1"/>
        <i x="7092" s="1" nd="1"/>
        <i x="7772" s="1" nd="1"/>
        <i x="7049" s="1" nd="1"/>
        <i x="3912" s="1" nd="1"/>
        <i x="1042" s="1" nd="1"/>
        <i x="220" s="1" nd="1"/>
        <i x="258" s="1" nd="1"/>
        <i x="5783" s="1" nd="1"/>
        <i x="1162" s="1" nd="1"/>
        <i x="47" s="1" nd="1"/>
        <i x="4368" s="1" nd="1"/>
        <i x="193" s="1" nd="1"/>
        <i x="413" s="1" nd="1"/>
        <i x="6800" s="1" nd="1"/>
        <i x="7286" s="1" nd="1"/>
        <i x="6700" s="1" nd="1"/>
        <i x="1593" s="1" nd="1"/>
        <i x="7594" s="1" nd="1"/>
        <i x="3381" s="1" nd="1"/>
        <i x="2360" s="1" nd="1"/>
        <i x="4962" s="1" nd="1"/>
        <i x="7249" s="1" nd="1"/>
        <i x="7197" s="1" nd="1"/>
        <i x="3008" s="1" nd="1"/>
        <i x="2451" s="1" nd="1"/>
        <i x="2079" s="1" nd="1"/>
        <i x="5938" s="1" nd="1"/>
        <i x="4332" s="1" nd="1"/>
        <i x="369" s="1" nd="1"/>
        <i x="2363" s="1" nd="1"/>
        <i x="2954" s="1" nd="1"/>
        <i x="7041" s="1" nd="1"/>
        <i x="7245" s="1" nd="1"/>
        <i x="7762" s="1" nd="1"/>
        <i x="5318" s="1" nd="1"/>
        <i x="7416" s="1" nd="1"/>
        <i x="2114" s="1" nd="1"/>
        <i x="2289" s="1" nd="1"/>
        <i x="7665" s="1" nd="1"/>
        <i x="7234" s="1" nd="1"/>
        <i x="7411" s="1" nd="1"/>
        <i x="7943" s="1" nd="1"/>
        <i x="6015" s="1" nd="1"/>
        <i x="7488" s="1" nd="1"/>
        <i x="317" s="1" nd="1"/>
        <i x="6850" s="1" nd="1"/>
        <i x="1275" s="1" nd="1"/>
        <i x="2182" s="1" nd="1"/>
        <i x="5076" s="1" nd="1"/>
        <i x="6884" s="1" nd="1"/>
        <i x="4756" s="1" nd="1"/>
        <i x="731" s="1" nd="1"/>
        <i x="2244" s="1" nd="1"/>
        <i x="7235" s="1" nd="1"/>
        <i x="5299" s="1" nd="1"/>
        <i x="7898" s="1" nd="1"/>
        <i x="4481" s="1" nd="1"/>
        <i x="1132" s="1" nd="1"/>
        <i x="5733" s="1" nd="1"/>
        <i x="43" s="1" nd="1"/>
        <i x="866" s="1" nd="1"/>
        <i x="1466" s="1" nd="1"/>
        <i x="1079" s="1" nd="1"/>
        <i x="5315" s="1" nd="1"/>
        <i x="6059" s="1" nd="1"/>
        <i x="7390" s="1" nd="1"/>
        <i x="7106" s="1" nd="1"/>
        <i x="6457" s="1" nd="1"/>
        <i x="1826" s="1" nd="1"/>
        <i x="594" s="1" nd="1"/>
        <i x="2206" s="1" nd="1"/>
        <i x="3804" s="1" nd="1"/>
        <i x="1863" s="1" nd="1"/>
        <i x="1840" s="1" nd="1"/>
        <i x="5648" s="1" nd="1"/>
        <i x="1818" s="1" nd="1"/>
        <i x="182" s="1" nd="1"/>
        <i x="4203" s="1" nd="1"/>
        <i x="3827" s="1" nd="1"/>
        <i x="1069" s="1" nd="1"/>
        <i x="6669" s="1" nd="1"/>
        <i x="5073" s="1" nd="1"/>
        <i x="6313" s="1" nd="1"/>
        <i x="7089" s="1" nd="1"/>
        <i x="3950" s="1" nd="1"/>
        <i x="2231" s="1" nd="1"/>
        <i x="758" s="1" nd="1"/>
        <i x="5978" s="1" nd="1"/>
        <i x="7884" s="1" nd="1"/>
        <i x="6471" s="1" nd="1"/>
        <i x="6054" s="1" nd="1"/>
        <i x="569" s="1" nd="1"/>
        <i x="6024" s="1" nd="1"/>
        <i x="1865" s="1" nd="1"/>
        <i x="375" s="1" nd="1"/>
        <i x="4335" s="1" nd="1"/>
        <i x="1675" s="1" nd="1"/>
        <i x="4644" s="1" nd="1"/>
        <i x="7835" s="1" nd="1"/>
        <i x="6110" s="1" nd="1"/>
        <i x="6510" s="1" nd="1"/>
        <i x="2921" s="1" nd="1"/>
        <i x="2355" s="1" nd="1"/>
        <i x="7043" s="1" nd="1"/>
        <i x="1575" s="1" nd="1"/>
        <i x="1113" s="1" nd="1"/>
        <i x="2148" s="1" nd="1"/>
        <i x="4715" s="1" nd="1"/>
        <i x="3737" s="1" nd="1"/>
        <i x="670" s="1" nd="1"/>
        <i x="5742" s="1" nd="1"/>
        <i x="2751" s="1" nd="1"/>
        <i x="1189" s="1" nd="1"/>
        <i x="7224" s="1" nd="1"/>
        <i x="521" s="1" nd="1"/>
        <i x="814" s="1" nd="1"/>
        <i x="6499" s="1" nd="1"/>
        <i x="4837" s="1" nd="1"/>
        <i x="7558" s="1" nd="1"/>
        <i x="579" s="1" nd="1"/>
        <i x="246" s="1" nd="1"/>
        <i x="3653" s="1" nd="1"/>
        <i x="5974" s="1" nd="1"/>
        <i x="7397" s="1" nd="1"/>
        <i x="3432" s="1" nd="1"/>
        <i x="5045" s="1" nd="1"/>
        <i x="7062" s="1" nd="1"/>
        <i x="5121" s="1" nd="1"/>
        <i x="604" s="1" nd="1"/>
        <i x="2374" s="1" nd="1"/>
        <i x="3358" s="1" nd="1"/>
        <i x="2888" s="1" nd="1"/>
        <i x="4797" s="1" nd="1"/>
        <i x="452" s="1" nd="1"/>
        <i x="83" s="1" nd="1"/>
        <i x="1196" s="1" nd="1"/>
        <i x="2775" s="1" nd="1"/>
        <i x="990" s="1" nd="1"/>
        <i x="7868" s="1" nd="1"/>
        <i x="5932" s="1" nd="1"/>
        <i x="2216" s="1" nd="1"/>
        <i x="101" s="1" nd="1"/>
        <i x="6967" s="1" nd="1"/>
        <i x="644" s="1" nd="1"/>
        <i x="3749" s="1" nd="1"/>
        <i x="4305" s="1" nd="1"/>
        <i x="7312" s="1" nd="1"/>
        <i x="1188" s="1" nd="1"/>
        <i x="1452" s="1" nd="1"/>
        <i x="2387" s="1" nd="1"/>
        <i x="2491" s="1" nd="1"/>
        <i x="5629" s="1" nd="1"/>
        <i x="7931" s="1" nd="1"/>
        <i x="5712" s="1" nd="1"/>
        <i x="3986" s="1" nd="1"/>
        <i x="7887" s="1" nd="1"/>
        <i x="403" s="1" nd="1"/>
        <i x="7032" s="1" nd="1"/>
        <i x="5485" s="1" nd="1"/>
        <i x="3586" s="1" nd="1"/>
        <i x="1316" s="1" nd="1"/>
        <i x="6939" s="1" nd="1"/>
        <i x="2475" s="1" nd="1"/>
        <i x="6292" s="1" nd="1"/>
        <i x="4670" s="1" nd="1"/>
        <i x="5505" s="1" nd="1"/>
        <i x="7261" s="1" nd="1"/>
        <i x="1815" s="1" nd="1"/>
        <i x="1858" s="1" nd="1"/>
        <i x="4784" s="1" nd="1"/>
        <i x="7905" s="1" nd="1"/>
        <i x="6878" s="1" nd="1"/>
        <i x="1860" s="1" nd="1"/>
        <i x="4021" s="1" nd="1"/>
        <i x="7844" s="1" nd="1"/>
        <i x="6341" s="1" nd="1"/>
        <i x="6639" s="1" nd="1"/>
        <i x="1666" s="1" nd="1"/>
        <i x="1591" s="1" nd="1"/>
        <i x="494" s="1" nd="1"/>
        <i x="2613" s="1" nd="1"/>
        <i x="2493" s="1" nd="1"/>
        <i x="6819" s="1" nd="1"/>
        <i x="3138" s="1" nd="1"/>
        <i x="2757" s="1" nd="1"/>
        <i x="7364" s="1" nd="1"/>
        <i x="3805" s="1" nd="1"/>
        <i x="5894" s="1" nd="1"/>
        <i x="6653" s="1" nd="1"/>
        <i x="7553" s="1" nd="1"/>
        <i x="7308" s="1" nd="1"/>
        <i x="7769" s="1" nd="1"/>
        <i x="6428" s="1" nd="1"/>
        <i x="6676" s="1" nd="1"/>
        <i x="3288" s="1" nd="1"/>
        <i x="7843" s="1" nd="1"/>
        <i x="451" s="1" nd="1"/>
        <i x="7359" s="1" nd="1"/>
        <i x="1408" s="1" nd="1"/>
        <i x="984" s="1" nd="1"/>
        <i x="5723" s="1" nd="1"/>
        <i x="4841" s="1" nd="1"/>
        <i x="6846" s="1" nd="1"/>
        <i x="2456" s="1" nd="1"/>
        <i x="917" s="1" nd="1"/>
        <i x="6060" s="1" nd="1"/>
        <i x="3884" s="1" nd="1"/>
        <i x="5856" s="1" nd="1"/>
        <i x="7126" s="1" nd="1"/>
        <i x="5283" s="1" nd="1"/>
        <i x="2409" s="1" nd="1"/>
        <i x="3746" s="1" nd="1"/>
        <i x="7238" s="1" nd="1"/>
        <i x="6886" s="1" nd="1"/>
        <i x="5990" s="1" nd="1"/>
        <i x="4237" s="1" nd="1"/>
        <i x="5996" s="1" nd="1"/>
        <i x="2160" s="1" nd="1"/>
        <i x="3837" s="1" nd="1"/>
        <i x="2180" s="1" nd="1"/>
        <i x="392" s="1" nd="1"/>
        <i x="1630" s="1" nd="1"/>
        <i x="3030" s="1" nd="1"/>
        <i x="4692" s="1" nd="1"/>
        <i x="7850" s="1" nd="1"/>
        <i x="2616" s="1" nd="1"/>
        <i x="1540" s="1" nd="1"/>
        <i x="153" s="1" nd="1"/>
        <i x="4436" s="1" nd="1"/>
        <i x="4153" s="1" nd="1"/>
        <i x="1962" s="1" nd="1"/>
        <i x="5618" s="1" nd="1"/>
        <i x="1784" s="1" nd="1"/>
        <i x="3888" s="1" nd="1"/>
        <i x="7389" s="1" nd="1"/>
        <i x="2373" s="1" nd="1"/>
        <i x="3004" s="1" nd="1"/>
        <i x="4002" s="1" nd="1"/>
        <i x="6271" s="1" nd="1"/>
        <i x="5845" s="1" nd="1"/>
        <i x="1957" s="1" nd="1"/>
        <i x="4173" s="1" nd="1"/>
        <i x="7251" s="1" nd="1"/>
        <i x="7740" s="1" nd="1"/>
        <i x="786" s="1" nd="1"/>
        <i x="4085" s="1" nd="1"/>
        <i x="1177" s="1" nd="1"/>
        <i x="1326" s="1" nd="1"/>
        <i x="125" s="1" nd="1"/>
        <i x="2755" s="1" nd="1"/>
        <i x="4198" s="1" nd="1"/>
        <i x="783" s="1" nd="1"/>
        <i x="665" s="1" nd="1"/>
        <i x="3799" s="1" nd="1"/>
        <i x="1706" s="1" nd="1"/>
        <i x="1429" s="1" nd="1"/>
        <i x="6762" s="1" nd="1"/>
        <i x="6597" s="1" nd="1"/>
        <i x="4308" s="1" nd="1"/>
        <i x="7030" s="1" nd="1"/>
        <i x="2417" s="1" nd="1"/>
        <i x="3515" s="1" nd="1"/>
        <i x="1463" s="1" nd="1"/>
        <i x="2006" s="1" nd="1"/>
        <i x="3076" s="1" nd="1"/>
        <i x="4185" s="1" nd="1"/>
        <i x="7806" s="1" nd="1"/>
        <i x="2822" s="1" nd="1"/>
        <i x="2736" s="1" nd="1"/>
        <i x="2168" s="1" nd="1"/>
        <i x="1232" s="1" nd="1"/>
        <i x="2790" s="1" nd="1"/>
        <i x="5591" s="1" nd="1"/>
        <i x="1939" s="1" nd="1"/>
        <i x="6861" s="1" nd="1"/>
        <i x="6216" s="1" nd="1"/>
        <i x="3946" s="1" nd="1"/>
        <i x="4328" s="1" nd="1"/>
        <i x="7770" s="1" nd="1"/>
        <i x="1355" s="1" nd="1"/>
        <i x="646" s="1" nd="1"/>
        <i x="6771" s="1" nd="1"/>
        <i x="3291" s="1" nd="1"/>
        <i x="6396" s="1" nd="1"/>
        <i x="6634" s="1" nd="1"/>
        <i x="6777" s="1" nd="1"/>
        <i x="4271" s="1" nd="1"/>
        <i x="2086" s="1" nd="1"/>
        <i x="3790" s="1" nd="1"/>
        <i x="2213" s="1" nd="1"/>
        <i x="2185" s="1" nd="1"/>
        <i x="5460" s="1" nd="1"/>
        <i x="3759" s="1" nd="1"/>
        <i x="3280" s="1" nd="1"/>
        <i x="6914" s="1" nd="1"/>
        <i x="6240" s="1" nd="1"/>
        <i x="4443" s="1" nd="1"/>
        <i x="7353" s="1" nd="1"/>
        <i x="1747" s="1" nd="1"/>
        <i x="1270" s="1" nd="1"/>
        <i x="7554" s="1" nd="1"/>
        <i x="5191" s="1" nd="1"/>
        <i x="1223" s="1" nd="1"/>
        <i x="7781" s="1" nd="1"/>
        <i x="621" s="1" nd="1"/>
        <i x="3134" s="1" nd="1"/>
        <i x="714" s="1" nd="1"/>
        <i x="4211" s="1" nd="1"/>
        <i x="7881" s="1" nd="1"/>
        <i x="7592" s="1" nd="1"/>
        <i x="5349" s="1" nd="1"/>
        <i x="3887" s="1" nd="1"/>
        <i x="7597" s="1" nd="1"/>
        <i x="5030" s="1" nd="1"/>
        <i x="3967" s="1" nd="1"/>
        <i x="374" s="1" nd="1"/>
        <i x="2717" s="1" nd="1"/>
        <i x="3591" s="1" nd="1"/>
        <i x="1252" s="1" nd="1"/>
        <i x="1832" s="1" nd="1"/>
        <i x="782" s="1" nd="1"/>
        <i x="383" s="1" nd="1"/>
        <i x="3402" s="1" nd="1"/>
        <i x="1063" s="1" nd="1"/>
        <i x="116" s="1" nd="1"/>
        <i x="4792" s="1" nd="1"/>
        <i x="2953" s="1" nd="1"/>
        <i x="3661" s="1" nd="1"/>
        <i x="2583" s="1" nd="1"/>
        <i x="2981" s="1" nd="1"/>
        <i x="5109" s="1" nd="1"/>
        <i x="2377" s="1" nd="1"/>
        <i x="3428" s="1" nd="1"/>
        <i x="3871" s="1" nd="1"/>
        <i x="4823" s="1" nd="1"/>
        <i x="3826" s="1" nd="1"/>
        <i x="449" s="1" nd="1"/>
        <i x="2870" s="1" nd="1"/>
        <i x="4849" s="1" nd="1"/>
        <i x="1109" s="1" nd="1"/>
        <i x="3229" s="1" nd="1"/>
        <i x="4803" s="1" nd="1"/>
        <i x="5275" s="1" nd="1"/>
        <i x="5517" s="1" nd="1"/>
        <i x="4391" s="1" nd="1"/>
        <i x="5940" s="1" nd="1"/>
        <i x="5020" s="1" nd="1"/>
        <i x="4359" s="1" nd="1"/>
        <i x="4345" s="1" nd="1"/>
        <i x="2254" s="1" nd="1"/>
        <i x="4114" s="1" nd="1"/>
        <i x="4103" s="1" nd="1"/>
        <i x="2099" s="1" nd="1"/>
        <i x="5005" s="1" nd="1"/>
        <i x="7483" s="1" nd="1"/>
        <i x="1391" s="1" nd="1"/>
        <i x="3325" s="1" nd="1"/>
        <i x="605" s="1" nd="1"/>
        <i x="3086" s="1" nd="1"/>
        <i x="1710" s="1" nd="1"/>
        <i x="6637" s="1" nd="1"/>
        <i x="1009" s="1" nd="1"/>
        <i x="5194" s="1" nd="1"/>
        <i x="855" s="1" nd="1"/>
        <i x="4439" s="1" nd="1"/>
        <i x="6172" s="1" nd="1"/>
        <i x="2448" s="1" nd="1"/>
        <i x="1883" s="1" nd="1"/>
        <i x="6749" s="1" nd="1"/>
        <i x="7775" s="1" nd="1"/>
        <i x="3841" s="1" nd="1"/>
        <i x="5961" s="1" nd="1"/>
        <i x="2306" s="1" nd="1"/>
        <i x="1955" s="1" nd="1"/>
        <i x="7396" s="1" nd="1"/>
        <i x="4479" s="1" nd="1"/>
        <i x="6553" s="1" nd="1"/>
        <i x="7288" s="1" nd="1"/>
        <i x="218" s="1" nd="1"/>
        <i x="5028" s="1" nd="1"/>
        <i x="1170" s="1" nd="1"/>
        <i x="851" s="1" nd="1"/>
        <i x="7188" s="1" nd="1"/>
        <i x="2026" s="1" nd="1"/>
        <i x="3278" s="1" nd="1"/>
        <i x="7271" s="1" nd="1"/>
        <i x="7470" s="1" nd="1"/>
        <i x="7741" s="1" nd="1"/>
        <i x="7173" s="1" nd="1"/>
        <i x="4747" s="1" nd="1"/>
        <i x="6662" s="1" nd="1"/>
        <i x="696" s="1" nd="1"/>
        <i x="4323" s="1" nd="1"/>
        <i x="5599" s="1" nd="1"/>
        <i x="5164" s="1" nd="1"/>
        <i x="5478" s="1" nd="1"/>
        <i x="1284" s="1" nd="1"/>
        <i x="7664" s="1" nd="1"/>
        <i x="7189" s="1" nd="1"/>
        <i x="6305" s="1" nd="1"/>
        <i x="5850" s="1" nd="1"/>
        <i x="2721" s="1" nd="1"/>
        <i x="5972" s="1" nd="1"/>
        <i x="534" s="1" nd="1"/>
        <i x="266" s="1" nd="1"/>
        <i x="4319" s="1" nd="1"/>
        <i x="219" s="1" nd="1"/>
        <i x="7450" s="1" nd="1"/>
        <i x="5172" s="1" nd="1"/>
        <i x="353" s="1" nd="1"/>
        <i x="4492" s="1" nd="1"/>
        <i x="6255" s="1" nd="1"/>
        <i x="3681" s="1" nd="1"/>
        <i x="5571" s="1" nd="1"/>
        <i x="4822" s="1" nd="1"/>
        <i x="3951" s="1" nd="1"/>
        <i x="7156" s="1" nd="1"/>
        <i x="2064" s="1" nd="1"/>
        <i x="3398" s="1" nd="1"/>
        <i x="4367" s="1" nd="1"/>
        <i x="7604" s="1" nd="1"/>
        <i x="7297" s="1" nd="1"/>
        <i x="3642" s="1" nd="1"/>
        <i x="253" s="1" nd="1"/>
        <i x="2558" s="1" nd="1"/>
        <i x="1817" s="1" nd="1"/>
        <i x="6492" s="1" nd="1"/>
        <i x="3039" s="1" nd="1"/>
        <i x="1949" s="1" nd="1"/>
        <i x="7217" s="1" nd="1"/>
        <i x="5607" s="1" nd="1"/>
        <i x="6344" s="1" nd="1"/>
        <i x="2567" s="1" nd="1"/>
        <i x="345" s="1" nd="1"/>
        <i x="7053" s="1" nd="1"/>
        <i x="3129" s="1" nd="1"/>
        <i x="1229" s="1" nd="1"/>
        <i x="7761" s="1" nd="1"/>
        <i x="3788" s="1" nd="1"/>
        <i x="1474" s="1" nd="1"/>
        <i x="4559" s="1" nd="1"/>
        <i x="3692" s="1" nd="1"/>
        <i x="2298" s="1" nd="1"/>
        <i x="1676" s="1" nd="1"/>
        <i x="6438" s="1" nd="1"/>
        <i x="3389" s="1" nd="1"/>
        <i x="2342" s="1" nd="1"/>
        <i x="6209" s="1" nd="1"/>
        <i x="5450" s="1" nd="1"/>
        <i x="5812" s="1" nd="1"/>
        <i x="3334" s="1" nd="1"/>
        <i x="7074" s="1" nd="1"/>
        <i x="1729" s="1" nd="1"/>
        <i x="2871" s="1" nd="1"/>
        <i x="7962" s="1" nd="1"/>
        <i x="4069" s="1" nd="1"/>
        <i x="5696" s="1" nd="1"/>
        <i x="1633" s="1" nd="1"/>
        <i x="1546" s="1" nd="1"/>
        <i x="5605" s="1" nd="1"/>
        <i x="6806" s="1" nd="1"/>
        <i x="4184" s="1" nd="1"/>
        <i x="2573" s="1" nd="1"/>
        <i x="2194" s="1" nd="1"/>
        <i x="5994" s="1" nd="1"/>
        <i x="1247" s="1" nd="1"/>
        <i x="2134" s="1" nd="1"/>
        <i x="2813" s="1" nd="1"/>
        <i x="6928" s="1" nd="1"/>
        <i x="5881" s="1" nd="1"/>
        <i x="1903" s="1" nd="1"/>
        <i x="1443" s="1" nd="1"/>
        <i x="794" s="1" nd="1"/>
        <i x="4588" s="1" nd="1"/>
        <i x="7326" s="1" nd="1"/>
        <i x="3769" s="1" nd="1"/>
        <i x="2023" s="1" nd="1"/>
        <i x="1203" s="1" nd="1"/>
        <i x="2076" s="1" nd="1"/>
        <i x="5741" s="1" nd="1"/>
        <i x="6290" s="1" nd="1"/>
        <i x="4199" s="1" nd="1"/>
        <i x="599" s="1" nd="1"/>
        <i x="7749" s="1" nd="1"/>
        <i x="3713" s="1" nd="1"/>
        <i x="6869" s="1" nd="1"/>
        <i x="4365" s="1" nd="1"/>
        <i x="1976" s="1" nd="1"/>
        <i x="725" s="1" nd="1"/>
        <i x="5702" s="1" nd="1"/>
        <i x="2197" s="1" nd="1"/>
        <i x="4449" s="1" nd="1"/>
        <i x="7026" s="1" nd="1"/>
        <i x="1374" s="1" nd="1"/>
        <i x="207" s="1" nd="1"/>
        <i x="2825" s="1" nd="1"/>
        <i x="7097" s="1" nd="1"/>
        <i x="6744" s="1" nd="1"/>
        <i x="2748" s="1" nd="1"/>
        <i x="5386" s="1" nd="1"/>
        <i x="7791" s="1" nd="1"/>
        <i x="5330" s="1" nd="1"/>
        <i x="3274" s="1" nd="1"/>
        <i x="7425" s="1" nd="1"/>
        <i x="6948" s="1" nd="1"/>
        <i x="2424" s="1" nd="1"/>
        <i x="5415" s="1" nd="1"/>
        <i x="4310" s="1" nd="1"/>
        <i x="7857" s="1" nd="1"/>
        <i x="6533" s="1" nd="1"/>
        <i x="4752" s="1" nd="1"/>
        <i x="3913" s="1" nd="1"/>
        <i x="1142" s="1" nd="1"/>
        <i x="2304" s="1" nd="1"/>
        <i x="7264" s="1" nd="1"/>
        <i x="2800" s="1" nd="1"/>
        <i x="1898" s="1" nd="1"/>
        <i x="3264" s="1" nd="1"/>
        <i x="1214" s="1" nd="1"/>
        <i x="2472" s="1" nd="1"/>
        <i x="4884" s="1" nd="1"/>
        <i x="4469" s="1" nd="1"/>
        <i x="6615" s="1" nd="1"/>
        <i x="4813" s="1" nd="1"/>
        <i x="6183" s="1" nd="1"/>
        <i x="902" s="1" nd="1"/>
        <i x="6936" s="1" nd="1"/>
        <i x="6958" s="1" nd="1"/>
        <i x="7387" s="1" nd="1"/>
        <i x="5198" s="1" nd="1"/>
        <i x="2353" s="1" nd="1"/>
        <i x="2253" s="1" nd="1"/>
        <i x="7575" s="1" nd="1"/>
        <i x="6996" s="1" nd="1"/>
        <i x="6448" s="1" nd="1"/>
        <i x="4965" s="1" nd="1"/>
        <i x="897" s="1" nd="1"/>
        <i x="3556" s="1" nd="1"/>
        <i x="7402" s="1" nd="1"/>
        <i x="5339" s="1" nd="1"/>
        <i x="4609" s="1" nd="1"/>
        <i x="2829" s="1" nd="1"/>
        <i x="6892" s="1" nd="1"/>
        <i x="7619" s="1" nd="1"/>
        <i x="349" s="1" nd="1"/>
        <i x="4633" s="1" nd="1"/>
        <i x="2989" s="1" nd="1"/>
        <i x="7221" s="1" nd="1"/>
        <i x="3010" s="1" nd="1"/>
        <i x="7414" s="1" nd="1"/>
        <i x="4158" s="1" nd="1"/>
        <i x="4339" s="1" nd="1"/>
        <i x="7432" s="1" nd="1"/>
        <i x="4441" s="1" nd="1"/>
        <i x="2562" s="1" nd="1"/>
        <i x="7362" s="1" nd="1"/>
        <i x="3506" s="1" nd="1"/>
        <i x="7614" s="1" nd="1"/>
        <i x="306" s="1" nd="1"/>
        <i x="3473" s="1" nd="1"/>
        <i x="5218" s="1" nd="1"/>
        <i x="282" s="1" nd="1"/>
        <i x="3437" s="1" nd="1"/>
        <i x="2415" s="1" nd="1"/>
        <i x="1844" s="1" nd="1"/>
        <i x="7480" s="1" nd="1"/>
        <i x="4174" s="1" nd="1"/>
        <i x="2189" s="1" nd="1"/>
        <i x="1842" s="1" nd="1"/>
        <i x="536" s="1" nd="1"/>
        <i x="4594" s="1" nd="1"/>
        <i x="1634" s="1" nd="1"/>
        <i x="7117" s="1" nd="1"/>
        <i x="2261" s="1" nd="1"/>
        <i x="5586" s="1" nd="1"/>
        <i x="7498" s="1" nd="1"/>
        <i x="3403" s="1" nd="1"/>
        <i x="1693" s="1" nd="1"/>
        <i x="5949" s="1" nd="1"/>
        <i x="3688" s="1" nd="1"/>
        <i x="1694" s="1" nd="1"/>
        <i x="6371" s="1" nd="1"/>
        <i x="1136" s="1" nd="1"/>
        <i x="7479" s="1" nd="1"/>
        <i x="3289" s="1" nd="1"/>
        <i x="7475" s="1" nd="1"/>
        <i x="3108" s="1" nd="1"/>
        <i x="7141" s="1" nd="1"/>
        <i x="4287" s="1" nd="1"/>
        <i x="4471" s="1" nd="1"/>
        <i x="4480" s="1" nd="1"/>
        <i x="1643" s="1" nd="1"/>
        <i x="7829" s="1" nd="1"/>
        <i x="6714" s="1" nd="1"/>
        <i x="1097" s="1" nd="1"/>
        <i x="2388" s="1" nd="1"/>
        <i x="5500" s="1" nd="1"/>
        <i x="5421" s="1" nd="1"/>
        <i x="3353" s="1" nd="1"/>
        <i x="2542" s="1" nd="1"/>
        <i x="4729" s="1" nd="1"/>
        <i x="3279" s="1" nd="1"/>
        <i x="2327" s="1" nd="1"/>
        <i x="7311" s="1" nd="1"/>
        <i x="6193" s="1" nd="1"/>
        <i x="5430" s="1" nd="1"/>
        <i x="93" s="1" nd="1"/>
        <i x="3342" s="1" nd="1"/>
        <i x="6985" s="1" nd="1"/>
        <i x="1353" s="1" nd="1"/>
        <i x="364" s="1" nd="1"/>
        <i x="5934" s="1" nd="1"/>
        <i x="7496" s="1" nd="1"/>
        <i x="6997" s="1" nd="1"/>
        <i x="3816" s="1" nd="1"/>
        <i x="884" s="1" nd="1"/>
        <i x="2793" s="1" nd="1"/>
        <i x="4236" s="1" nd="1"/>
        <i x="7704" s="1" nd="1"/>
        <i x="3488" s="1" nd="1"/>
        <i x="5424" s="1" nd="1"/>
        <i x="640" s="1" nd="1"/>
        <i x="1596" s="1" nd="1"/>
        <i x="7997" s="1" nd="1"/>
        <i x="148" s="1" nd="1"/>
        <i x="2477" s="1" nd="1"/>
        <i x="5975" s="1" nd="1"/>
        <i x="1975" s="1" nd="1"/>
        <i x="5520" s="1" nd="1"/>
        <i x="1336" s="1" nd="1"/>
        <i x="3563" s="1" nd="1"/>
        <i x="4207" s="1" nd="1"/>
        <i x="1638" s="1" nd="1"/>
        <i x="1036" s="1" nd="1"/>
        <i x="5395" s="1" nd="1"/>
        <i x="6210" s="1" nd="1"/>
        <i x="3315" s="1" nd="1"/>
        <i x="6519" s="1" nd="1"/>
        <i x="4983" s="1" nd="1"/>
        <i x="2195" s="1" nd="1"/>
        <i x="7352" s="1" nd="1"/>
        <i x="3217" s="1" nd="1"/>
        <i x="3179" s="1" nd="1"/>
        <i x="3698" s="1" nd="1"/>
        <i x="4620" s="1" nd="1"/>
        <i x="7409" s="1" nd="1"/>
        <i x="6133" s="1" nd="1"/>
        <i x="7147" s="1" nd="1"/>
        <i x="2078" s="1" nd="1"/>
        <i x="5847" s="1" nd="1"/>
        <i x="5444" s="1" nd="1"/>
        <i x="2986" s="1" nd="1"/>
        <i x="2959" s="1" nd="1"/>
        <i x="5489" s="1" nd="1"/>
        <i x="7109" s="1" nd="1"/>
        <i x="2040" s="1" nd="1"/>
        <i x="3767" s="1" nd="1"/>
        <i x="2589" s="1" nd="1"/>
        <i x="7050" s="1" nd="1"/>
        <i x="4140" s="1" nd="1"/>
        <i x="2268" s="1" nd="1"/>
        <i x="2996" s="1" nd="1"/>
        <i x="6312" s="1" nd="1"/>
        <i x="2380" s="1" nd="1"/>
        <i x="1923" s="1" nd="1"/>
        <i x="4550" s="1" nd="1"/>
        <i x="1434" s="1" nd="1"/>
        <i x="6900" s="1" nd="1"/>
        <i x="3178" s="1" nd="1"/>
        <i x="606" s="1" nd="1"/>
        <i x="1683" s="1" nd="1"/>
        <i x="2291" s="1" nd="1"/>
        <i x="963" s="1" nd="1"/>
        <i x="7127" s="1" nd="1"/>
        <i x="6618" s="1" nd="1"/>
        <i x="4601" s="1" nd="1"/>
        <i x="1369" s="1" nd="1"/>
        <i x="7542" s="1" nd="1"/>
        <i x="3109" s="1" nd="1"/>
        <i x="3057" s="1" nd="1"/>
        <i x="7545" s="1" nd="1"/>
        <i x="7060" s="1" nd="1"/>
        <i x="7038" s="1" nd="1"/>
        <i x="4418" s="1" nd="1"/>
        <i x="3149" s="1" nd="1"/>
        <i x="3040" s="1" nd="1"/>
        <i x="3316" s="1" nd="1"/>
        <i x="4743" s="1" nd="1"/>
        <i x="4619" s="1" nd="1"/>
        <i x="4632" s="1" nd="1"/>
        <i x="7986" s="1" nd="1"/>
        <i x="5333" s="1" nd="1"/>
        <i x="5181" s="1" nd="1"/>
        <i x="4867" s="1" nd="1"/>
        <i x="1065" s="1" nd="1"/>
        <i x="7279" s="1" nd="1"/>
        <i x="708" s="1" nd="1"/>
        <i x="4327" s="1" nd="1"/>
        <i x="4907" s="1" nd="1"/>
        <i x="481" s="1" nd="1"/>
        <i x="4001" s="1" nd="1"/>
        <i x="7459" s="1" nd="1"/>
        <i x="4699" s="1" nd="1"/>
        <i x="6795" s="1" nd="1"/>
        <i x="5085" s="1" nd="1"/>
        <i x="1106" s="1" nd="1"/>
        <i x="3764" s="1" nd="1"/>
        <i x="995" s="1" nd="1"/>
        <i x="5548" s="1" nd="1"/>
        <i x="2512" s="1" nd="1"/>
        <i x="7140" s="1" nd="1"/>
        <i x="3233" s="1" nd="1"/>
        <i x="3566" s="1" nd="1"/>
        <i x="1060" s="1" nd="1"/>
        <i x="7083" s="1" nd="1"/>
        <i x="6333" s="1" nd="1"/>
        <i x="6436" s="1" nd="1"/>
        <i x="3886" s="1" nd="1"/>
        <i x="5055" s="1" nd="1"/>
        <i x="2284" s="1" nd="1"/>
        <i x="5272" s="1" nd="1"/>
        <i x="1579" s="1" nd="1"/>
        <i x="3187" s="1" nd="1"/>
        <i x="2585" s="1" nd="1"/>
        <i x="3926" s="1" nd="1"/>
        <i x="6402" s="1" nd="1"/>
        <i x="3658" s="1" nd="1"/>
        <i x="2394" s="1" nd="1"/>
        <i x="2673" s="1" nd="1"/>
        <i x="5914" s="1" nd="1"/>
        <i x="4778" s="1" nd="1"/>
        <i x="6132" s="1" nd="1"/>
        <i x="1659" s="1" nd="1"/>
        <i x="6085" s="1" nd="1"/>
        <i x="5822" s="1" nd="1"/>
        <i x="4988" s="1" nd="1"/>
        <i x="7700" s="1" nd="1"/>
        <i x="5739" s="1" nd="1"/>
        <i x="5882" s="1" nd="1"/>
        <i x="1091" s="1" nd="1"/>
        <i x="4280" s="1" nd="1"/>
        <i x="2850" s="1" nd="1"/>
        <i x="2975" s="1" nd="1"/>
        <i x="2600" s="1" nd="1"/>
        <i x="5564" s="1" nd="1"/>
        <i x="2219" s="1" nd="1"/>
        <i x="1816" s="1" nd="1"/>
        <i x="42" s="1" nd="1"/>
        <i x="2061" s="1" nd="1"/>
        <i x="7179" s="1" nd="1"/>
        <i x="7284" s="1" nd="1"/>
        <i x="4687" s="1" nd="1"/>
        <i x="7830" s="1" nd="1"/>
        <i x="1257" s="1" nd="1"/>
        <i x="289" s="1" nd="1"/>
        <i x="6006" s="1" nd="1"/>
        <i x="2942" s="1" nd="1"/>
        <i x="4616" s="1" nd="1"/>
        <i x="7917" s="1" nd="1"/>
        <i x="4194" s="1" nd="1"/>
        <i x="4420" s="1" nd="1"/>
        <i x="7130" s="1" nd="1"/>
        <i x="6100" s="1" nd="1"/>
        <i x="6954" s="1" nd="1"/>
        <i x="6280" s="1" nd="1"/>
        <i x="7972" s="1" nd="1"/>
        <i x="1072" s="1" nd="1"/>
        <i x="3651" s="1" nd="1"/>
        <i x="2004" s="1" nd="1"/>
        <i x="476" s="1" nd="1"/>
        <i x="3894" s="1" nd="1"/>
        <i x="6326" s="1" nd="1"/>
        <i x="6162" s="1" nd="1"/>
        <i x="6977" s="1" nd="1"/>
        <i x="1202" s="1" nd="1"/>
        <i x="6837" s="1" nd="1"/>
        <i x="2223" s="1" nd="1"/>
        <i x="6456" s="1" nd="1"/>
        <i x="3671" s="1" nd="1"/>
        <i x="1637" s="1" nd="1"/>
        <i x="1684" s="1" nd="1"/>
        <i x="2860" s="1" nd="1"/>
        <i x="7048" s="1" nd="1"/>
        <i x="2872" s="1" nd="1"/>
        <i x="3245" s="1" nd="1"/>
        <i x="4155" s="1" nd="1"/>
        <i x="1668" s="1" nd="1"/>
        <i x="7800" s="1" nd="1"/>
        <i x="7879" s="1" nd="1"/>
        <i x="663" s="1" nd="1"/>
        <i x="2051" s="1" nd="1"/>
        <i x="7300" s="1" nd="1"/>
        <i x="2972" s="1" nd="1"/>
        <i x="6273" s="1" nd="1"/>
        <i x="3427" s="1" nd="1"/>
        <i x="5236" s="1" nd="1"/>
        <i x="2997" s="1" nd="1"/>
        <i x="2960" s="1" nd="1"/>
        <i x="48" s="1" nd="1"/>
        <i x="4915" s="1" nd="1"/>
        <i x="6094" s="1" nd="1"/>
        <i x="713" s="1" nd="1"/>
        <i x="520" s="1" nd="1"/>
        <i x="1108" s="1" nd="1"/>
        <i x="1671" s="1" nd="1"/>
        <i x="6663" s="1" nd="1"/>
        <i x="2912" s="1" nd="1"/>
        <i x="3166" s="1" nd="1"/>
        <i x="3012" s="1" nd="1"/>
        <i x="2776" s="1" nd="1"/>
        <i x="5965" s="1" nd="1"/>
        <i x="3275" s="1" nd="1"/>
        <i x="2184" s="1" nd="1"/>
        <i x="7727" s="1" nd="1"/>
        <i x="6021" s="1" nd="1"/>
        <i x="4269" s="1" nd="1"/>
        <i x="5472" s="1" nd="1"/>
        <i x="4325" s="1" nd="1"/>
        <i x="4636" s="1" nd="1"/>
        <i x="6304" s="1" nd="1"/>
        <i x="2113" s="1" nd="1"/>
        <i x="2338" s="1" nd="1"/>
        <i x="3357" s="1" nd="1"/>
        <i x="1487" s="1" nd="1"/>
        <i x="991" s="1" nd="1"/>
        <i x="2718" s="1" nd="1"/>
        <i x="2465" s="1" nd="1"/>
        <i x="3305" s="1" nd="1"/>
        <i x="2876" s="1" nd="1"/>
        <i x="6156" s="1" nd="1"/>
        <i x="4794" s="1" nd="1"/>
        <i x="7915" s="1" nd="1"/>
        <i x="837" s="1" nd="1"/>
        <i x="5976" s="1" nd="1"/>
        <i x="7689" s="1" nd="1"/>
        <i x="5906" s="1" nd="1"/>
        <i x="4454" s="1" nd="1"/>
        <i x="5446" s="1" nd="1"/>
        <i x="6685" s="1" nd="1"/>
        <i x="114" s="1" nd="1"/>
        <i x="2621" s="1" nd="1"/>
        <i x="2715" s="1" nd="1"/>
        <i x="3776" s="1" nd="1"/>
        <i x="3834" s="1" nd="1"/>
        <i x="1389" s="1" nd="1"/>
        <i x="6245" s="1" nd="1"/>
        <i x="3560" s="1" nd="1"/>
        <i x="55" s="1" nd="1"/>
        <i x="4437" s="1" nd="1"/>
        <i x="3017" s="1" nd="1"/>
        <i x="4913" s="1" nd="1"/>
        <i x="2260" s="1" nd="1"/>
        <i x="4314" s="1" nd="1"/>
        <i x="232" s="1" nd="1"/>
        <i x="1128" s="1" nd="1"/>
        <i x="6177" s="1" nd="1"/>
        <i x="2843" s="1" nd="1"/>
        <i x="4995" s="1" nd="1"/>
        <i x="493" s="1" nd="1"/>
        <i x="4187" s="1" nd="1"/>
        <i x="4948" s="1" nd="1"/>
        <i x="7798" s="1" nd="1"/>
        <i x="690" s="1" nd="1"/>
        <i x="2833" s="1" nd="1"/>
        <i x="3909" s="1" nd="1"/>
        <i x="4388" s="1" nd="1"/>
        <i x="6785" s="1" nd="1"/>
        <i x="5977" s="1" nd="1"/>
        <i x="5757" s="1" nd="1"/>
        <i x="3243" s="1" nd="1"/>
        <i x="2335" s="1" nd="1"/>
        <i x="7363" s="1" nd="1"/>
        <i x="4130" s="1" nd="1"/>
        <i x="1302" s="1" nd="1"/>
        <i x="7988" s="1" nd="1"/>
        <i x="7370" s="1" nd="1"/>
        <i x="7763" s="1" nd="1"/>
        <i x="2654" s="1" nd="1"/>
        <i x="6927" s="1" nd="1"/>
        <i x="4508" s="1" nd="1"/>
        <i x="1878" s="1" nd="1"/>
        <i x="3597" s="1" nd="1"/>
        <i x="3777" s="1" nd="1"/>
        <i x="4637" s="1" nd="1"/>
        <i x="5305" s="1" nd="1"/>
        <i x="3472" s="1" nd="1"/>
        <i x="798" s="1" nd="1"/>
        <i x="3498" s="1" nd="1"/>
        <i x="2297" s="1" nd="1"/>
        <i x="4116" s="1" nd="1"/>
        <i x="4567" s="1" nd="1"/>
        <i x="6923" s="1" nd="1"/>
        <i x="4952" s="1" nd="1"/>
        <i x="1879" s="1" nd="1"/>
        <i x="6264" s="1" nd="1"/>
        <i x="4128" s="1" nd="1"/>
        <i x="2352" s="1" nd="1"/>
        <i x="443" s="1" nd="1"/>
        <i x="6083" s="1" nd="1"/>
        <i x="5711" s="1" nd="1"/>
        <i x="3304" s="1" nd="1"/>
        <i x="7669" s="1" nd="1"/>
        <i x="806" s="1" nd="1"/>
        <i x="4694" s="1" nd="1"/>
        <i x="3314" s="1" nd="1"/>
        <i x="4119" s="1" nd="1"/>
        <i x="6537" s="1" nd="1"/>
        <i x="6993" s="1" nd="1"/>
        <i x="6757" s="1" nd="1"/>
        <i x="1920" s="1" nd="1"/>
        <i x="1780" s="1" nd="1"/>
        <i x="2930" s="1" nd="1"/>
        <i x="5113" s="1" nd="1"/>
        <i x="2845" s="1" nd="1"/>
        <i x="7899" s="1" nd="1"/>
        <i x="431" s="1" nd="1"/>
        <i x="444" s="1" nd="1"/>
        <i x="1750" s="1" nd="1"/>
        <i x="7403" s="1" nd="1"/>
        <i x="1972" s="1" nd="1"/>
        <i x="735" s="1" nd="1"/>
        <i x="4472" s="1" nd="1"/>
        <i x="541" s="1" nd="1"/>
        <i x="7021" s="1" nd="1"/>
        <i x="6572" s="1" nd="1"/>
        <i x="7684" s="1" nd="1"/>
        <i x="1095" s="1" nd="1"/>
        <i x="6270" s="1" nd="1"/>
        <i x="5852" s="1" nd="1"/>
        <i x="2669" s="1" nd="1"/>
        <i x="4769" s="1" nd="1"/>
        <i x="6483" s="1" nd="1"/>
        <i x="3656" s="1" nd="1"/>
        <i x="6897" s="1" nd="1"/>
        <i x="4381" s="1" nd="1"/>
        <i x="332" s="1" nd="1"/>
        <i x="5433" s="1" nd="1"/>
        <i x="936" s="1" nd="1"/>
        <i x="744" s="1" nd="1"/>
        <i x="495" s="1" nd="1"/>
        <i x="5547" s="1" nd="1"/>
        <i x="6426" s="1" nd="1"/>
        <i x="5539" s="1" nd="1"/>
        <i x="3603" s="1" nd="1"/>
        <i x="1667" s="1" nd="1"/>
        <i x="7644" s="1" nd="1"/>
        <i x="2499" s="1" nd="1"/>
        <i x="2724" s="1" nd="1"/>
        <i x="3340" s="1" nd="1"/>
        <i x="1045" s="1" nd="1"/>
        <i x="4003" s="1" nd="1"/>
        <i x="833" s="1" nd="1"/>
        <i x="2325" s="1" nd="1"/>
        <i x="3255" s="1" nd="1"/>
        <i x="5036" s="1" nd="1"/>
        <i x="5389" s="1" nd="1"/>
        <i x="237" s="1" nd="1"/>
        <i x="6192" s="1" nd="1"/>
        <i x="3254" s="1" nd="1"/>
        <i x="2132" s="1" nd="1"/>
        <i x="6330" s="1" nd="1"/>
        <i x="7243" s="1" nd="1"/>
        <i x="508" s="1" nd="1"/>
        <i x="3505" s="1" nd="1"/>
        <i x="312" s="1" nd="1"/>
        <i x="3890" s="1" nd="1"/>
        <i x="7123" s="1" nd="1"/>
        <i x="325" s="1" nd="1"/>
        <i x="7361" s="1" nd="1"/>
        <i x="6298" s="1" nd="1"/>
        <i x="6035" s="1" nd="1"/>
        <i x="6885" s="1" nd="1"/>
        <i x="2519" s="1" nd="1"/>
        <i x="2664" s="1" nd="1"/>
        <i x="3852" s="1" nd="1"/>
        <i x="2864" s="1" nd="1"/>
        <i x="2019" s="1" nd="1"/>
        <i x="1672" s="1" nd="1"/>
        <i x="745" s="1" nd="1"/>
        <i x="7671" s="1" nd="1"/>
        <i x="293" s="1" nd="1"/>
        <i x="3089" s="1" nd="1"/>
        <i x="2824" s="1" nd="1"/>
        <i x="4060" s="1" nd="1"/>
        <i x="4597" s="1" nd="1"/>
        <i x="3070" s="1" nd="1"/>
        <i x="5227" s="1" nd="1"/>
        <i x="4404" s="1" nd="1"/>
        <i x="5363" s="1" nd="1"/>
        <i x="4239" s="1" nd="1"/>
        <i x="7620" s="1" nd="1"/>
        <i x="5223" s="1" nd="1"/>
        <i x="3159" s="1" nd="1"/>
        <i x="4554" s="1" nd="1"/>
        <i x="1081" s="1" nd="1"/>
        <i x="3911" s="1" nd="1"/>
        <i x="7272" s="1" nd="1"/>
        <i x="2525" s="1" nd="1"/>
        <i x="4220" s="1" nd="1"/>
        <i x="2011" s="1" nd="1"/>
        <i x="7821" s="1" nd="1"/>
        <i x="3577" s="1" nd="1"/>
        <i x="1859" s="1" nd="1"/>
        <i x="3635" s="1" nd="1"/>
        <i x="6196" s="1" nd="1"/>
        <i x="229" s="1" nd="1"/>
        <i x="1396" s="1" nd="1"/>
        <i x="544" s="1" nd="1"/>
        <i x="2165" s="1" nd="1"/>
        <i x="2848" s="1" nd="1"/>
        <i x="122" s="1" nd="1"/>
        <i x="259" s="1" nd="1"/>
        <i x="4111" s="1" nd="1"/>
        <i x="3319" s="1" nd="1"/>
        <i x="6576" s="1" nd="1"/>
        <i x="191" s="1" nd="1"/>
        <i x="5689" s="1" nd="1"/>
        <i x="862" s="1" nd="1"/>
        <i x="5401" s="1" nd="1"/>
        <i x="6431" s="1" nd="1"/>
        <i x="7155" s="1" nd="1"/>
        <i x="7112" s="1" nd="1"/>
        <i x="1436" s="1" nd="1"/>
        <i x="484" s="1" nd="1"/>
        <i x="7195" s="1" nd="1"/>
        <i x="7336" s="1" nd="1"/>
        <i x="2838" s="1" nd="1"/>
        <i x="4596" s="1" nd="1"/>
        <i x="4445" s="1" nd="1"/>
        <i x="49" s="1" nd="1"/>
        <i x="5901" s="1" nd="1"/>
        <i x="2356" s="1" nd="1"/>
        <i x="7599" s="1" nd="1"/>
        <i x="2674" s="1" nd="1"/>
        <i x="4999" s="1" nd="1"/>
        <i x="5189" s="1" nd="1"/>
        <i x="7280" s="1" nd="1"/>
        <i x="4705" s="1" nd="1"/>
        <i x="1776" s="1" nd="1"/>
        <i x="7347" s="1" nd="1"/>
        <i x="2324" s="1" nd="1"/>
        <i x="2789" s="1" nd="1"/>
        <i x="1356" s="1" nd="1"/>
        <i x="3371" s="1" nd="1"/>
        <i x="1902" s="1" nd="1"/>
        <i x="263" s="1" nd="1"/>
        <i x="7837" s="1" nd="1"/>
        <i x="7309" s="1" nd="1"/>
        <i x="741" s="1" nd="1"/>
        <i x="7186" s="1" nd="1"/>
        <i x="7777" s="1" nd="1"/>
        <i x="7136" s="1" nd="1"/>
        <i x="2598" s="1" nd="1"/>
        <i x="3277" s="1" nd="1"/>
        <i x="4735" s="1" nd="1"/>
        <i x="7712" s="1" nd="1"/>
        <i x="6947" s="1" nd="1"/>
        <i x="7834" s="1" nd="1"/>
        <i x="6810" s="1" nd="1"/>
        <i x="468" s="1" nd="1"/>
        <i x="7412" s="1" nd="1"/>
        <i x="549" s="1" nd="1"/>
        <i x="3244" s="1" nd="1"/>
        <i x="1568" s="1" nd="1"/>
        <i x="1479" s="1" nd="1"/>
        <i x="2391" s="1" nd="1"/>
        <i x="7723" s="1" nd="1"/>
        <i x="6532" s="1" nd="1"/>
        <i x="2151" s="1" nd="1"/>
        <i x="3540" s="1" nd="1"/>
        <i x="1849" s="1" nd="1"/>
        <i x="4483" s="1" nd="1"/>
        <i x="6146" s="1" nd="1"/>
        <i x="7576" s="1" nd="1"/>
        <i x="3836" s="1" nd="1"/>
        <i x="1465" s="1" nd="1"/>
        <i x="2934" s="1" nd="1"/>
        <i x="4276" s="1" nd="1"/>
        <i x="1124" s="1" nd="1"/>
        <i x="7304" s="1" nd="1"/>
        <i x="813" s="1" nd="1"/>
        <i x="585" s="1" nd="1"/>
        <i x="335" s="1" nd="1"/>
        <i x="7259" s="1" nd="1"/>
        <i x="7133" s="1" nd="1"/>
        <i x="2320" s="1" nd="1"/>
        <i x="6984" s="1" nd="1"/>
        <i x="6039" s="1" nd="1"/>
        <i x="1397" s="1" nd="1"/>
        <i x="3739" s="1" nd="1"/>
        <i x="2672" s="1" nd="1"/>
        <i x="6063" s="1" nd="1"/>
        <i x="5710" s="1" nd="1"/>
        <i x="6585" s="1" nd="1"/>
        <i x="6147" s="1" nd="1"/>
        <i x="4224" s="1" nd="1"/>
        <i x="5801" s="1" nd="1"/>
        <i x="7861" s="1" nd="1"/>
        <i x="769" s="1" nd="1"/>
        <i x="4026" s="1" nd="1"/>
        <i x="414" s="1" nd="1"/>
        <i x="739" s="1" nd="1"/>
        <i x="1628" s="1" nd="1"/>
        <i x="2275" s="1" nd="1"/>
        <i x="4433" s="1" nd="1"/>
        <i x="6236" s="1" nd="1"/>
        <i x="966" s="1" nd="1"/>
        <i x="532" s="1" nd="1"/>
        <i x="3210" s="1" nd="1"/>
        <i x="4611" s="1" nd="1"/>
        <i x="4522" s="1" nd="1"/>
        <i x="4512" s="1" nd="1"/>
        <i x="2911" s="1" nd="1"/>
        <i x="1047" s="1" nd="1"/>
        <i x="2770" s="1" nd="1"/>
        <i x="3503" s="1" nd="1"/>
        <i x="2255" s="1" nd="1"/>
        <i x="7036" s="1" nd="1"/>
        <i x="2230" s="1" nd="1"/>
        <i x="2630" s="1" nd="1"/>
        <i x="1980" s="1" nd="1"/>
        <i x="7552" s="1" nd="1"/>
        <i x="4298" s="1" nd="1"/>
        <i x="478" s="1" nd="1"/>
        <i x="6851" s="1" nd="1"/>
        <i x="5241" s="1" nd="1"/>
        <i x="1240" s="1" nd="1"/>
        <i x="2799" s="1" nd="1"/>
        <i x="4832" s="1" nd="1"/>
        <i x="4274" s="1" nd="1"/>
        <i x="1135" s="1" nd="1"/>
        <i x="4712" s="1" nd="1"/>
        <i x="6829" s="1" nd="1"/>
        <i x="674" s="1" nd="1"/>
        <i x="7166" s="1" nd="1"/>
        <i x="7275" s="1" nd="1"/>
        <i x="361" s="1" nd="1"/>
        <i x="4256" s="1" nd="1"/>
        <i x="1341" s="1" nd="1"/>
        <i x="4299" s="1" nd="1"/>
        <i x="7892" s="1" nd="1"/>
        <i x="6764" s="1" nd="1"/>
        <i x="7598" s="1" nd="1"/>
        <i x="678" s="1" nd="1"/>
        <i x="2489" s="1" nd="1"/>
        <i x="4079" s="1" nd="1"/>
        <i x="1066" s="1" nd="1"/>
        <i x="1376" s="1" nd="1"/>
        <i x="4371" s="1" nd="1"/>
        <i x="230" s="1" nd="1"/>
        <i x="7477" s="1" nd="1"/>
        <i x="3523" s="1" nd="1"/>
        <i x="5163" s="1" nd="1"/>
        <i x="3971" s="1" nd="1"/>
        <i x="7253" s="1" nd="1"/>
        <i x="1893" s="1" nd="1"/>
        <i x="3268" s="1" nd="1"/>
        <i x="7241" s="1" nd="1"/>
        <i x="6250" s="1" nd="1"/>
        <i x="295" s="1" nd="1"/>
        <i x="3283" s="1" nd="1"/>
        <i x="297" s="1" nd="1"/>
        <i x="1040" s="1" nd="1"/>
        <i x="2555" s="1" nd="1"/>
        <i x="581" s="1" nd="1"/>
        <i x="6874" s="1" nd="1"/>
        <i x="7913" s="1" nd="1"/>
        <i x="7914" s="1" nd="1"/>
        <i x="2563" s="1" nd="1"/>
        <i x="7236" s="1" nd="1"/>
        <i x="7521" s="1" nd="1"/>
        <i x="2768" s="1" nd="1"/>
        <i x="2643" s="1" nd="1"/>
        <i x="2690" s="1" nd="1"/>
        <i x="6451" s="1" nd="1"/>
        <i x="2605" s="1" nd="1"/>
        <i x="7859" s="1" nd="1"/>
        <i x="2758" s="1" nd="1"/>
        <i x="1297" s="1" nd="1"/>
        <i x="2093" s="1" nd="1"/>
        <i x="7268" s="1" nd="1"/>
        <i x="3857" s="1" nd="1"/>
        <i x="2907" s="1" nd="1"/>
        <i x="2263" s="1" nd="1"/>
        <i x="2685" s="1" nd="1"/>
        <i x="5950" s="1" nd="1"/>
        <i x="6119" s="1" nd="1"/>
        <i x="6852" s="1" nd="1"/>
        <i x="3908" s="1" nd="1"/>
        <i x="1917" s="1" nd="1"/>
        <i x="106" s="1" nd="1"/>
        <i x="1359" s="1" nd="1"/>
        <i x="1547" s="1" nd="1"/>
        <i x="1470" s="1" nd="1"/>
        <i x="5873" s="1" nd="1"/>
        <i x="1739" s="1" nd="1"/>
        <i x="6478" s="1" nd="1"/>
        <i x="7902" s="1" nd="1"/>
        <i x="7213" s="1" nd="1"/>
        <i x="3905" s="1" nd="1"/>
        <i x="7418" s="1" nd="1"/>
        <i x="6952" s="1" nd="1"/>
        <i x="4218" s="1" nd="1"/>
        <i x="998" s="1" nd="1"/>
        <i x="2288" s="1" nd="1"/>
        <i x="4059" s="1" nd="1"/>
        <i x="117" s="1" nd="1"/>
        <i x="2508" s="1" nd="1"/>
        <i x="5823" s="1" nd="1"/>
        <i x="7211" s="1" nd="1"/>
        <i x="348" s="1" nd="1"/>
        <i x="6595" s="1" nd="1"/>
        <i x="7976" s="1" nd="1"/>
        <i x="4748" s="1" nd="1"/>
        <i x="5933" s="1" nd="1"/>
        <i x="4014" s="1" nd="1"/>
        <i x="4758" s="1" nd="1"/>
        <i x="7098" s="1" nd="1"/>
        <i x="4772" s="1" nd="1"/>
        <i x="5068" s="1" nd="1"/>
        <i x="3303" s="1" nd="1"/>
        <i x="7190" s="1" nd="1"/>
        <i x="3231" s="1" nd="1"/>
        <i x="2183" s="1" nd="1"/>
        <i x="7164" s="1" nd="1"/>
        <i x="5898" s="1" nd="1"/>
        <i x="772" s="1" nd="1"/>
        <i x="7747" s="1" nd="1"/>
        <i x="4231" s="1" nd="1"/>
        <i x="7616" s="1" nd="1"/>
        <i x="7890" s="1" nd="1"/>
        <i x="3122" s="1" nd="1"/>
        <i x="2759" s="1" nd="1"/>
        <i x="411" s="1" nd="1"/>
        <i x="7527" s="1" nd="1"/>
        <i x="390" s="1" nd="1"/>
        <i x="3306" s="1" nd="1"/>
        <i x="3553" s="1" nd="1"/>
        <i x="564" s="1" nd="1"/>
        <i x="4542" s="1" nd="1"/>
        <i x="2618" s="1" nd="1"/>
        <i x="3249" s="1" nd="1"/>
        <i x="260" s="1" nd="1"/>
        <i x="5578" s="1" nd="1"/>
        <i x="6731" s="1" nd="1"/>
        <i x="7429" s="1" nd="1"/>
        <i x="1813" s="1" nd="1"/>
        <i x="3483" s="1" nd="1"/>
        <i x="1121" s="1" nd="1"/>
        <i x="7925" s="1" nd="1"/>
        <i x="338" s="1" nd="1"/>
        <i x="1877" s="1" nd="1"/>
        <i x="4774" s="1" nd="1"/>
        <i x="562" s="1" nd="1"/>
        <i x="7827" s="1" nd="1"/>
        <i x="1067" s="1" nd="1"/>
        <i x="7081" s="1" nd="1"/>
        <i x="151" s="1" nd="1"/>
        <i x="6427" s="1" nd="1"/>
        <i x="5353" s="1" nd="1"/>
        <i x="615" s="1" nd="1"/>
        <i x="5878" s="1" nd="1"/>
        <i x="4284" s="1" nd="1"/>
        <i x="2904" s="1" nd="1"/>
        <i x="614" s="1" nd="1"/>
        <i x="2814" s="1" nd="1"/>
        <i x="1947" s="1" nd="1"/>
        <i x="5748" s="1" nd="1"/>
        <i x="7005" s="1" nd="1"/>
        <i x="3993" s="1" nd="1"/>
        <i x="1154" s="1" nd="1"/>
        <i x="3948" s="1" nd="1"/>
        <i x="7306" s="1" nd="1"/>
        <i x="7833" s="1" nd="1"/>
        <i x="2852" s="1" nd="1"/>
        <i x="2359" s="1" nd="1"/>
        <i x="6062" s="1" nd="1"/>
        <i x="3962" s="1" nd="1"/>
        <i x="5267" s="1" nd="1"/>
        <i x="5274" s="1" nd="1"/>
        <i x="7722" s="1" nd="1"/>
        <i x="2785" s="1" nd="1"/>
        <i x="1256" s="1" nd="1"/>
        <i x="1800" s="1" nd="1"/>
        <i x="2746" s="1" nd="1"/>
        <i x="1101" s="1" nd="1"/>
        <i x="1774" s="1" nd="1"/>
        <i x="2699" s="1" nd="1"/>
        <i x="6072" s="1" nd="1"/>
        <i x="1329" s="1" nd="1"/>
        <i x="4901" s="1" nd="1"/>
        <i x="2885" s="1" nd="1"/>
        <i x="7379" s="1" nd="1"/>
        <i x="2091" s="1" nd="1"/>
        <i x="2571" s="1" nd="1"/>
        <i x="3054" s="1" nd="1"/>
        <i x="1087" s="1" nd="1"/>
        <i x="1943" s="1" nd="1"/>
        <i x="6385" s="1" nd="1"/>
        <i x="7685" s="1" nd="1"/>
        <i x="6118" s="1" nd="1"/>
        <i x="2105" s="1" nd="1"/>
        <i x="5003" s="1" nd="1"/>
        <i x="3745" s="1" nd="1"/>
        <i x="6114" s="1" nd="1"/>
        <i x="463" s="1" nd="1"/>
        <i x="2043" s="1" nd="1"/>
        <i x="7113" s="1" nd="1"/>
        <i x="5792" s="1" nd="1"/>
        <i x="2811" s="1" nd="1"/>
        <i x="4038" s="1" nd="1"/>
        <i x="6143" s="1" nd="1"/>
        <i x="928" s="1" nd="1"/>
        <i x="7522" s="1" nd="1"/>
        <i x="1504" s="1" nd="1"/>
        <i x="5917" s="1" nd="1"/>
        <i x="3866" s="1" nd="1"/>
        <i x="3601" s="1" nd="1"/>
        <i x="5833" s="1" nd="1"/>
        <i x="4232" s="1" nd="1"/>
        <i x="7799" s="1" nd="1"/>
        <i x="2827" s="1" nd="1"/>
        <i x="2143" s="1" nd="1"/>
        <i x="4348" s="1" nd="1"/>
        <i x="7555" s="1" nd="1"/>
        <i x="540" s="1" nd="1"/>
        <i x="3216" s="1" nd="1"/>
        <i x="4574" s="1" nd="1"/>
        <i x="943" s="1" nd="1"/>
        <i x="2350" s="1" nd="1"/>
        <i x="4780" s="1" nd="1"/>
        <i x="5925" s="1" nd="1"/>
        <i x="1660" s="1" nd="1"/>
        <i x="2594" s="1" nd="1"/>
        <i x="2534" s="1" nd="1"/>
        <i x="4024" s="1" nd="1"/>
        <i x="2077" s="1" nd="1"/>
        <i x="6263" s="1" nd="1"/>
        <i x="3474" s="1" nd="1"/>
        <i x="7893" s="1" nd="1"/>
        <i x="61" s="1" nd="1"/>
        <i x="3554" s="1" nd="1"/>
        <i x="3617" s="1" nd="1"/>
        <i x="4337" s="1" nd="1"/>
        <i x="1330" s="1" nd="1"/>
        <i x="7341" s="1" nd="1"/>
        <i x="6607" s="1" nd="1"/>
        <i x="7900" s="1" nd="1"/>
        <i x="1273" s="1" nd="1"/>
        <i x="2478" s="1" nd="1"/>
        <i x="3232" s="1" nd="1"/>
        <i x="7668" s="1" nd="1"/>
        <i x="2924" s="1" nd="1"/>
        <i x="3981" s="1" nd="1"/>
        <i x="5250" s="1" nd="1"/>
        <i x="5958" s="1" nd="1"/>
        <i x="3411" s="1" nd="1"/>
        <i x="1026" s="1" nd="1"/>
        <i x="4416" s="1" nd="1"/>
        <i x="4063" s="1" nd="1"/>
        <i x="3077" s="1" nd="1"/>
        <i x="7169" s="1" nd="1"/>
        <i x="4493" s="1" nd="1"/>
        <i x="2037" s="1" nd="1"/>
        <i x="3736" s="1" nd="1"/>
        <i x="2438" s="1" nd="1"/>
        <i x="2698" s="1" nd="1"/>
        <i x="6399" s="1" nd="1"/>
        <i x="4074" s="1" nd="1"/>
        <i x="360" s="1" nd="1"/>
        <i x="6001" s="1" nd="1"/>
        <i x="780" s="1" nd="1"/>
        <i x="647" s="1" nd="1"/>
        <i x="2967" s="1" nd="1"/>
        <i x="4386" s="1" nd="1"/>
        <i x="717" s="1" nd="1"/>
        <i x="6975" s="1" nd="1"/>
        <i x="7449" s="1" nd="1"/>
        <i x="483" s="1" nd="1"/>
        <i x="4848" s="1" nd="1"/>
        <i x="3914" s="1" nd="1"/>
        <i x="2950" s="1" nd="1"/>
        <i x="2199" s="1" nd="1"/>
        <i x="5467" s="1" nd="1"/>
        <i x="5572" s="1" nd="1"/>
        <i x="4883" s="1" nd="1"/>
        <i x="2732" s="1" nd="1"/>
        <i x="4243" s="1" nd="1"/>
        <i x="2875" s="1" nd="1"/>
        <i x="2021" s="1" nd="1"/>
        <i x="3806" s="1" nd="1"/>
        <i x="5872" s="1" nd="1"/>
        <i x="3861" s="1" nd="1"/>
        <i x="4684" s="1" nd="1"/>
        <i x="822" s="1" nd="1"/>
        <i x="7014" s="1" nd="1"/>
        <i x="4219" s="1" nd="1"/>
        <i x="1936" s="1" nd="1"/>
        <i x="3695" s="1" nd="1"/>
        <i x="2882" s="1" nd="1"/>
        <i x="7076" s="1" nd="1"/>
        <i x="808" s="1" nd="1"/>
        <i x="2606" s="1" nd="1"/>
        <i x="1301" s="1" nd="1"/>
        <i x="372" s="1" nd="1"/>
        <i x="1031" s="1" nd="1"/>
        <i x="693" s="1" nd="1"/>
        <i x="7953" s="1" nd="1"/>
        <i x="2126" s="1" nd="1"/>
        <i x="4097" s="1" nd="1"/>
        <i x="7042" s="1" nd="1"/>
        <i x="2060" s="1" nd="1"/>
        <i x="1737" s="1" nd="1"/>
        <i x="4419" s="1" nd="1"/>
        <i x="7888" s="1" nd="1"/>
        <i x="5659" s="1" nd="1"/>
        <i x="4346" s="1" nd="1"/>
        <i x="930" s="1" nd="1"/>
        <i x="6752" s="1" nd="1"/>
        <i x="2713" s="1" nd="1"/>
        <i x="5441" s="1" nd="1"/>
        <i x="7386" s="1" nd="1"/>
        <i x="7233" s="1" nd="1"/>
        <i x="7942" s="1" nd="1"/>
        <i x="3652" s="1" nd="1"/>
        <i x="2947" s="1" nd="1"/>
        <i x="6168" s="1" nd="1"/>
        <i x="3559" s="1" nd="1"/>
        <i x="6068" s="1" nd="1"/>
        <i x="7283" s="1" nd="1"/>
        <i x="1292" s="1" nd="1"/>
        <i x="3469" s="1" nd="1"/>
        <i x="4987" s="1" nd="1"/>
        <i x="3899" s="1" nd="1"/>
        <i x="1907" s="1" nd="1"/>
        <i x="5413" s="1" nd="1"/>
        <i x="7302" s="1" nd="1"/>
        <i x="2554" s="1" nd="1"/>
        <i x="7803" s="1" nd="1"/>
        <i x="633" s="1" nd="1"/>
        <i x="6300" s="1" nd="1"/>
        <i x="1008" s="1" nd="1"/>
        <i x="4356" s="1" nd="1"/>
        <i x="907" s="1" nd="1"/>
        <i x="2152" s="1" nd="1"/>
        <i x="4266" s="1" nd="1"/>
        <i x="2553" s="1" nd="1"/>
        <i x="7357" s="1" nd="1"/>
        <i x="568" s="1" nd="1"/>
        <i x="2808" s="1" nd="1"/>
        <i x="6102" s="1" nd="1"/>
        <i x="4102" s="1" nd="1"/>
        <i x="6943" s="1" nd="1"/>
        <i x="804" s="1" nd="1"/>
        <i x="6866" s="1" nd="1"/>
        <i x="1338" s="1" nd="1"/>
        <i x="7281" s="1" nd="1"/>
        <i x="4095" s="1" nd="1"/>
        <i x="3090" s="1" nd="1"/>
        <i x="1447" s="1" nd="1"/>
        <i x="5335" s="1" nd="1"/>
        <i x="5665" s="1" nd="1"/>
        <i x="7695" s="1" nd="1"/>
        <i x="5815" s="1" nd="1"/>
        <i x="3290" s="1" nd="1"/>
        <i x="7560" s="1" nd="1"/>
        <i x="4708" s="1" nd="1"/>
        <i x="3762" s="1" nd="1"/>
        <i x="3543" s="1" nd="1"/>
        <i x="867" s="1" nd="1"/>
        <i x="3362" s="1" nd="1"/>
        <i x="7267" s="1" nd="1"/>
        <i x="65" s="1" nd="1"/>
        <i x="1000" s="1" nd="1"/>
        <i x="1362" s="1" nd="1"/>
        <i x="2956" s="1" nd="1"/>
        <i x="1553" s="1" nd="1"/>
        <i x="3489" s="1" nd="1"/>
        <i x="4115" s="1" nd="1"/>
        <i x="235" s="1" nd="1"/>
        <i x="82" s="1" nd="1"/>
        <i x="4154" s="1" nd="1"/>
        <i x="5617" s="1" nd="1"/>
        <i x="120" s="1" nd="1"/>
        <i x="1580" s="1" nd="1"/>
        <i x="968" s="1" nd="1"/>
        <i x="6009" s="1" nd="1"/>
        <i x="6792" s="1" nd="1"/>
        <i x="3604" s="1" nd="1"/>
        <i x="4081" s="1" nd="1"/>
        <i x="7069" s="1" nd="1"/>
        <i x="3150" s="1" nd="1"/>
        <i x="1765" s="1" nd="1"/>
        <i x="4208" s="1" nd="1"/>
        <i x="7044" s="1" nd="1"/>
        <i x="5168" s="1" nd="1"/>
        <i x="4151" s="1" nd="1"/>
        <i x="1691" s="1" nd="1"/>
        <i x="4626" s="1" nd="1"/>
        <i x="4658" s="1" nd="1"/>
        <i x="7852" s="1" nd="1"/>
        <i x="1598" s="1" nd="1"/>
        <i x="7417" s="1" nd="1"/>
        <i x="2022" s="1" nd="1"/>
        <i x="6504" s="1" nd="1"/>
        <i x="2544" s="1" nd="1"/>
        <i x="1714" s="1" nd="1"/>
        <i x="1843" s="1" nd="1"/>
        <i x="4739" s="1" nd="1"/>
        <i x="4058" s="1" nd="1"/>
        <i x="1795" s="1" nd="1"/>
        <i x="3844" s="1" nd="1"/>
        <i x="167" s="1" nd="1"/>
        <i x="3922" s="1" nd="1"/>
        <i x="4693" s="1" nd="1"/>
        <i x="4770" s="1" nd="1"/>
        <i x="2142" s="1" nd="1"/>
        <i x="4029" s="1" nd="1"/>
        <i x="7948" s="1" nd="1"/>
        <i x="5120" s="1" nd="1"/>
        <i x="3351" s="1" nd="1"/>
        <i x="6089" s="1" nd="1"/>
        <i x="255" s="1" nd="1"/>
        <i x="2545" s="1" nd="1"/>
        <i x="4302" s="1" nd="1"/>
        <i x="7838" s="1" nd="1"/>
        <i x="5497" s="1" nd="1"/>
        <i x="4607" s="1" nd="1"/>
        <i x="824" s="1" nd="1"/>
        <i x="1207" s="1" nd="1"/>
        <i x="3393" s="1" nd="1"/>
        <i x="7731" s="1" nd="1"/>
        <i x="157" s="1" nd="1"/>
        <i x="4228" s="1" nd="1"/>
        <i x="1541" s="1" nd="1"/>
        <i x="3335" s="1" nd="1"/>
        <i x="3818" s="1" nd="1"/>
        <i x="3005" s="1" nd="1"/>
        <i x="7096" s="1" nd="1"/>
        <i x="2282" s="1" nd="1"/>
        <i x="4582" s="1" nd="1"/>
        <i x="616" s="1" nd="1"/>
        <i x="6334" s="1" nd="1"/>
        <i x="1727" s="1" nd="1"/>
        <i x="1363" s="1" nd="1"/>
        <i x="1869" s="1" nd="1"/>
        <i x="5848" s="1" nd="1"/>
        <i x="2527" s="1" nd="1"/>
        <i x="7369" s="1" nd="1"/>
        <i x="1180" s="1" nd="1"/>
        <i x="6986" s="1" nd="1"/>
        <i x="5685" s="1" nd="1"/>
        <i x="4535" s="1" nd="1"/>
        <i x="3133" s="1" nd="1"/>
        <i x="3613" s="1" nd="1"/>
        <i x="650" s="1" nd="1"/>
        <i x="6184" s="1" nd="1"/>
        <i x="5960" s="1" nd="1"/>
        <i x="3572" s="1" nd="1"/>
        <i x="5668" s="1" nd="1"/>
        <i x="2740" s="1" nd="1"/>
        <i x="870" s="1" nd="1"/>
        <i x="2783" s="1" nd="1"/>
        <i x="4500" s="1" nd="1"/>
        <i x="1745" s="1" nd="1"/>
        <i x="7809" s="1" nd="1"/>
        <i x="6820" s="1" nd="1"/>
        <i x="4143" s="1" nd="1"/>
        <i x="6096" s="1" nd="1"/>
        <i x="3942" s="1" nd="1"/>
        <i x="2575" s="1" nd="1"/>
        <i x="2366" s="1" nd="1"/>
        <i x="2488" s="1" nd="1"/>
        <i x="776" s="1" nd="1"/>
        <i x="1577" s="1" nd="1"/>
        <i x="2787" s="1" nd="1"/>
        <i x="2015" s="1" nd="1"/>
        <i x="1613" s="1" nd="1"/>
        <i x="1477" s="1" nd="1"/>
        <i x="4050" s="1" nd="1"/>
        <i x="3954" s="1" nd="1"/>
        <i x="7568" s="1" nd="1"/>
        <i x="904" s="1" nd="1"/>
        <i x="2901" s="1" nd="1"/>
        <i x="2251" s="1" nd="1"/>
        <i x="2771" s="1" nd="1"/>
        <i x="4039" s="1" nd="1"/>
        <i x="7667" s="1" nd="1"/>
        <i x="3709" s="1" nd="1"/>
        <i x="4113" s="1" nd="1"/>
        <i x="1544" s="1" nd="1"/>
        <i x="3451" s="1" nd="1"/>
        <i x="7995" s="1" nd="1"/>
        <i x="6990" s="1" nd="1"/>
        <i x="2287" s="1" nd="1"/>
        <i x="446" s="1" nd="1"/>
        <i x="6151" s="1" nd="1"/>
        <i x="3148" s="1" nd="1"/>
        <i x="4603" s="1" nd="1"/>
        <i x="5375" s="1" nd="1"/>
        <i x="7400" s="1" nd="1"/>
        <i x="5790" s="1" nd="1"/>
        <i x="3298" s="1" nd="1"/>
        <i x="1161" s="1" nd="1"/>
        <i x="5158" s="1" nd="1"/>
        <i x="4161" s="1" nd="1"/>
        <i x="4462" s="1" nd="1"/>
        <i x="3168" s="1" nd="1"/>
        <i x="3007" s="1" nd="1"/>
        <i x="7010" s="1" nd="1"/>
        <i x="5443" s="1" nd="1"/>
        <i x="400" s="1" nd="1"/>
        <i x="3933" s="1" nd="1"/>
        <i x="748" s="1" nd="1"/>
        <i x="4126" s="1" nd="1"/>
        <i x="2726" s="1" nd="1"/>
        <i x="6092" s="1" nd="1"/>
        <i x="2067" s="1" nd="1"/>
        <i x="3693" s="1" nd="1"/>
        <i x="2988" s="1" nd="1"/>
        <i x="4030" s="1" nd="1"/>
        <i x="1985" s="1" nd="1"/>
        <i x="6266" s="1" nd="1"/>
        <i x="7866" s="1" nd="1"/>
        <i x="2215" s="1" nd="1"/>
        <i x="6864" s="1" nd="1"/>
        <i x="765" s="1" nd="1"/>
        <i x="7856" s="1" nd="1"/>
        <i x="1379" s="1" nd="1"/>
        <i x="3552" s="1" nd="1"/>
        <i x="4786" s="1" nd="1"/>
        <i x="4514" s="1" nd="1"/>
        <i x="2225" s="1" nd="1"/>
        <i x="1564" s="1" nd="1"/>
        <i x="5716" s="1" nd="1"/>
        <i x="1689" s="1" nd="1"/>
        <i x="2399" s="1" nd="1"/>
        <i x="7168" s="1" nd="1"/>
        <i x="1377" s="1" nd="1"/>
        <i x="3386" s="1" nd="1"/>
        <i x="4315" s="1" nd="1"/>
        <i x="4040" s="1" nd="1"/>
        <i x="3445" s="1" nd="1"/>
        <i x="2445" s="1" nd="1"/>
        <i x="849" s="1" nd="1"/>
        <i x="2057" s="1" nd="1"/>
        <i x="5824" s="1" nd="1"/>
        <i x="2173" s="1" nd="1"/>
        <i x="3720" s="1" nd="1"/>
        <i x="6244" s="1" nd="1"/>
        <i x="6574" s="1" nd="1"/>
        <i x="4112" s="1" nd="1"/>
        <i x="2436" s="1" nd="1"/>
        <i x="5867" s="1" nd="1"/>
        <i x="6867" s="1" nd="1"/>
        <i x="4545" s="1" nd="1"/>
        <i x="2481" s="1" nd="1"/>
        <i x="619" s="1" nd="1"/>
        <i x="7388" s="1" nd="1"/>
        <i x="6555" s="1" nd="1"/>
        <i x="4061" s="1" nd="1"/>
        <i x="5550" s="1" nd="1"/>
        <i x="3410" s="1" nd="1"/>
        <i x="7774" s="1" nd="1"/>
        <i x="5766" s="1" nd="1"/>
        <i x="3863" s="1" nd="1"/>
        <i x="5763" s="1" nd="1"/>
        <i x="4334" s="1" nd="1"/>
        <i x="7676" s="1" nd="1"/>
        <i x="7582" s="1" nd="1"/>
        <i x="4488" s="1" nd="1"/>
        <i x="6756" s="1" nd="1"/>
        <i x="3763" s="1" nd="1"/>
        <i x="1501" s="1" nd="1"/>
        <i x="2932" s="1" nd="1"/>
        <i x="6841" s="1" nd="1"/>
        <i x="4426" s="1" nd="1"/>
        <i x="4142" s="1" nd="1"/>
        <i x="3616" s="1" nd="1"/>
        <i x="4175" s="1" nd="1"/>
        <i x="54" s="1" nd="1"/>
        <i x="4674" s="1" nd="1"/>
        <i x="7795" s="1" nd="1"/>
        <i x="5693" s="1" nd="1"/>
        <i x="2590" s="1" nd="1"/>
        <i x="2425" s="1" nd="1"/>
        <i x="6342" s="1" nd="1"/>
        <i x="7333" s="1" nd="1"/>
        <i x="5184" s="1" nd="1"/>
        <i x="3440" s="1" nd="1"/>
        <i x="3718" s="1" nd="1"/>
        <i x="5720" s="1" nd="1"/>
        <i x="3258" s="1" nd="1"/>
        <i x="3121" s="1" nd="1"/>
        <i x="5124" s="1" nd="1"/>
        <i x="4880" s="1" nd="1"/>
        <i x="7530" s="1" nd="1"/>
        <i x="3189" s="1" nd="1"/>
        <i x="1058" s="1" nd="1"/>
        <i x="3226" s="1" nd="1"/>
        <i x="6661" s="1" nd="1"/>
        <i x="3333" s="1" nd="1"/>
        <i x="3622" s="1" nd="1"/>
        <i x="1174" s="1" nd="1"/>
        <i x="1412" s="1" nd="1"/>
        <i x="7421" s="1" nd="1"/>
        <i x="426" s="1" nd="1"/>
        <i x="3452" s="1" nd="1"/>
        <i x="337" s="1" nd="1"/>
        <i x="2636" s="1" nd="1"/>
        <i x="4261" s="1" nd="1"/>
        <i x="563" s="1" nd="1"/>
        <i x="2523" s="1" nd="1"/>
        <i x="7170" s="1" nd="1"/>
        <i x="2243" s="1" nd="1"/>
        <i x="2995" s="1" nd="1"/>
        <i x="3297" s="1" nd="1"/>
        <i x="718" s="1" nd="1"/>
        <i x="3374" s="1" nd="1"/>
        <i x="2649" s="1" nd="1"/>
        <i x="1352" s="1" nd="1"/>
        <i x="1626" s="1" nd="1"/>
        <i x="3838" s="1" nd="1"/>
        <i x="3874" s="1" nd="1"/>
        <i x="4539" s="1" nd="1"/>
        <i x="2581" s="1" nd="1"/>
        <i x="7219" s="1" nd="1"/>
        <i x="3677" s="1" nd="1"/>
        <i x="1928" s="1" nd="1"/>
        <i x="5691" s="1" nd="1"/>
        <i x="7627" s="1" nd="1"/>
        <i x="3800" s="1" nd="1"/>
        <i x="7171" s="1" nd="1"/>
        <i x="3728" s="1" nd="1"/>
        <i x="6037" s="1" nd="1"/>
        <i x="1916" s="1" nd="1"/>
        <i x="3103" s="1" nd="1"/>
        <i x="7657" s="1" nd="1"/>
        <i x="2767" s="1" nd="1"/>
        <i x="1469" s="1" nd="1"/>
        <i x="4934" s="1" nd="1"/>
        <i x="7801" s="1" nd="1"/>
        <i x="4099" s="1" nd="1"/>
        <i x="1503" s="1" nd="1"/>
        <i x="4555" s="1" nd="1"/>
        <i x="2161" s="1" nd="1"/>
        <i x="3625" s="1" nd="1"/>
        <i x="2798" s="1" nd="1"/>
        <i x="7356" s="1" nd="1"/>
        <i x="4129" s="1" nd="1"/>
        <i x="6174" s="1" nd="1"/>
        <i x="4177" s="1" nd="1"/>
        <i x="5346" s="1" nd="1"/>
        <i x="1030" s="1" nd="1"/>
        <i x="7329" s="1" nd="1"/>
        <i x="3224" s="1" nd="1"/>
        <i x="4297" s="1" nd="1"/>
        <i x="6087" s="1" nd="1"/>
        <i x="7889" s="1" nd="1"/>
        <i x="4075" s="1" nd="1"/>
        <i x="4992" s="1" nd="1"/>
        <i x="3501" s="1" nd="1"/>
        <i x="4925" s="1" nd="1"/>
        <i x="5795" s="1" nd="1"/>
        <i x="2390" s="1" nd="1"/>
        <i x="3262" s="1" nd="1"/>
        <i x="801" s="1" nd="1"/>
        <i x="7638" s="1" nd="1"/>
        <i x="6455" s="1" nd="1"/>
        <i x="2446" s="1" nd="1"/>
        <i x="5782" s="1" nd="1"/>
        <i x="2733" s="1" nd="1"/>
        <i x="7885" s="1" nd="1"/>
        <i x="4037" s="1" nd="1"/>
        <i x="457" s="1" nd="1"/>
        <i x="6629" s="1" nd="1"/>
        <i x="5671" s="1" nd="1"/>
        <i x="1509" s="1" nd="1"/>
        <i x="5388" s="1" nd="1"/>
        <i x="3734" s="1" nd="1"/>
        <i x="6619" s="1" nd="1"/>
        <i x="704" s="1" nd="1"/>
        <i x="4695" s="1" nd="1"/>
        <i x="2624" s="1" nd="1"/>
        <i x="4523" s="1" nd="1"/>
        <i x="4641" s="1" nd="1"/>
        <i x="4226" s="1" nd="1"/>
        <i x="4592" s="1" nd="1"/>
        <i x="5280" s="1" nd="1"/>
        <i x="4011" s="1" nd="1"/>
        <i x="5193" s="1" nd="1"/>
        <i x="6071" s="1" nd="1"/>
        <i x="4587" s="1" nd="1"/>
        <i x="4954" s="1" nd="1"/>
        <i x="1827" s="1" nd="1"/>
        <i x="4714" s="1" nd="1"/>
        <i x="2837" s="1" nd="1"/>
        <i x="5096" s="1" nd="1"/>
        <i x="5656" s="1" nd="1"/>
        <i x="5736" s="1" nd="1"/>
        <i x="4978" s="1" nd="1"/>
        <i x="6571" s="1" nd="1"/>
        <i x="5471" s="1" nd="1"/>
        <i x="2343" s="1" nd="1"/>
        <i x="3257" s="1" nd="1"/>
        <i x="5640" s="1" nd="1"/>
        <i x="4706" s="1" nd="1"/>
        <i x="1651" s="1" nd="1"/>
        <i x="3990" s="1" nd="1"/>
        <i x="3368" s="1" nd="1"/>
        <i x="2743" s="1" nd="1"/>
        <i x="6028" s="1" nd="1"/>
        <i x="1450" s="1" nd="1"/>
        <i x="5197" s="1" nd="1"/>
        <i x="4798" s="1" nd="1"/>
        <i x="5133" s="1" nd="1"/>
        <i x="6433" s="1" nd="1"/>
        <i x="3964" s="1" nd="1"/>
        <i x="6728" s="1" nd="1"/>
        <i x="4967" s="1" nd="1"/>
        <i x="880" s="1" nd="1"/>
        <i x="5632" s="1" nd="1"/>
        <i x="1775" s="1" nd="1"/>
        <i x="3069" s="1" nd="1"/>
        <i x="4179" s="1" nd="1"/>
        <i x="6488" s="1" nd="1"/>
        <i x="5169" s="1" nd="1"/>
        <i x="4398" s="1" nd="1"/>
        <i x="5902" s="1" nd="1"/>
        <i x="5140" s="1" nd="1"/>
        <i x="7804" s="1" nd="1"/>
        <i x="3228" s="1" nd="1"/>
        <i x="4557" s="1" nd="1"/>
        <i x="1574" s="1" nd="1"/>
        <i x="4788" s="1" nd="1"/>
        <i x="2250" s="1" nd="1"/>
        <i x="3766" s="1" nd="1"/>
        <i x="3514" s="1" nd="1"/>
        <i x="1686" s="1" nd="1"/>
        <i x="6788" s="1" nd="1"/>
        <i x="1489" s="1" nd="1"/>
        <i x="3320" s="1" nd="1"/>
        <i x="5811" s="1" nd="1"/>
        <i x="1782" s="1" nd="1"/>
        <i x="6030" s="1" nd="1"/>
        <i x="950" s="1" nd="1"/>
        <i x="7257" s="1" nd="1"/>
        <i x="4222" s="1" nd="1"/>
        <i x="685" s="1" nd="1"/>
        <i x="2212" s="1" nd="1"/>
        <i x="603" s="1" nd="1"/>
        <i x="6687" s="1" nd="1"/>
        <i x="1688" s="1" nd="1"/>
        <i x="5023" s="1" nd="1"/>
        <i x="5155" s="1" nd="1"/>
        <i x="1011" s="1" nd="1"/>
        <i x="7203" s="1" nd="1"/>
        <i x="5367" s="1" nd="1"/>
        <i x="1213" s="1" nd="1"/>
        <i x="3620" s="1" nd="1"/>
        <i x="1822" s="1" nd="1"/>
        <i x="4548" s="1" nd="1"/>
        <i x="2266" s="1" nd="1"/>
        <i x="3338" s="1" nd="1"/>
        <i x="4781" s="1" nd="1"/>
        <i x="1914" s="1" nd="1"/>
        <i x="1991" s="1" nd="1"/>
        <i x="2765" s="1" nd="1"/>
        <i x="3418" s="1" nd="1"/>
        <i x="3585" s="1" nd="1"/>
        <i x="5752" s="1" nd="1"/>
        <i x="4518" s="1" nd="1"/>
        <i x="817" s="1" nd="1"/>
        <i x="1001" s="1" nd="1"/>
        <i x="6703" s="1" nd="1"/>
        <i x="3521" s="1" nd="1"/>
        <i x="7103" s="1" nd="1"/>
        <i x="3691" s="1" nd="1"/>
        <i x="4412" s="1" nd="1"/>
        <i x="4762" s="1" nd="1"/>
        <i x="7199" s="1" nd="1"/>
        <i x="7018" s="1" nd="1"/>
        <i x="3975" s="1" nd="1"/>
        <i x="5890" s="1" nd="1"/>
        <i x="5213" s="1" nd="1"/>
        <i x="2549" s="1" nd="1"/>
        <i x="1886" s="1" nd="1"/>
        <i x="6261" s="1" nd="1"/>
        <i x="6675" s="1" nd="1"/>
        <i x="2547" s="1" nd="1"/>
        <i x="7335" s="1" nd="1"/>
        <i x="5127" s="1" nd="1"/>
        <i x="3196" s="1" nd="1"/>
        <i x="3206" s="1" nd="1"/>
        <i x="3605" s="1" nd="1"/>
        <i x="3717" s="1" nd="1"/>
        <i x="6460" s="1" nd="1"/>
        <i x="406" s="1" nd="1"/>
        <i x="298" s="1" nd="1"/>
        <i x="6111" s="1" nd="1"/>
        <i x="1075" s="1" nd="1"/>
        <i x="3219" s="1" nd="1"/>
        <i x="2841" s="1" nd="1"/>
        <i x="1834" s="1" nd="1"/>
        <i x="354" s="1" nd="1"/>
        <i x="4152" s="1" nd="1"/>
        <i x="7381" s="1" nd="1"/>
        <i x="4071" s="1" nd="1"/>
        <i x="7201" s="1" nd="1"/>
        <i x="2305" s="1" nd="1"/>
        <i x="6398" s="1" nd="1"/>
        <i x="4655" s="1" nd="1"/>
        <i x="3261" s="1" nd="1"/>
        <i x="1940" s="1" nd="1"/>
        <i x="4377" s="1" nd="1"/>
        <i x="4025" s="1" nd="1"/>
        <i x="4164" s="1" nd="1"/>
        <i x="3176" s="1" nd="1"/>
        <i x="1785" s="1" nd="1"/>
        <i x="7052" s="1" nd="1"/>
        <i x="1462" s="1" nd="1"/>
        <i x="5910" s="1" nd="1"/>
        <i x="3119" s="1" nd="1"/>
        <i x="2697" s="1" nd="1"/>
        <i x="7244" s="1" nd="1"/>
        <i x="3787" s="1" nd="1"/>
        <i x="3676" s="1" nd="1"/>
        <i x="3525" s="1" nd="1"/>
        <i x="7067" s="1" nd="1"/>
        <i x="5235" s="1" nd="1"/>
        <i x="2242" s="1" nd="1"/>
        <i x="978" s="1" nd="1"/>
        <i x="6946" s="1" nd="1"/>
        <i x="1414" s="1" nd="1"/>
        <i x="6909" s="1" nd="1"/>
        <i x="1344" s="1" nd="1"/>
        <i x="5499" s="1" nd="1"/>
        <i x="6828" s="1" nd="1"/>
        <i x="723" s="1" nd="1"/>
        <i x="6541" s="1" nd="1"/>
        <i x="5525" s="1" nd="1"/>
        <i x="4168" s="1" nd="1"/>
        <i x="2498" s="1" nd="1"/>
        <i x="5680" s="1" nd="1"/>
        <i x="3284" s="1" nd="1"/>
        <i x="3412" s="1" nd="1"/>
        <i x="680" s="1" nd="1"/>
        <i x="682" s="1" nd="1"/>
        <i x="5004" s="1" nd="1"/>
        <i x="1836" s="1" nd="1"/>
        <i x="5111" s="1" nd="1"/>
        <i x="4890" s="1" nd="1"/>
        <i x="5064" s="1" nd="1"/>
        <i x="2663" s="1" nd="1"/>
        <i x="5645" s="1" nd="1"/>
        <i x="2506" s="1" nd="1"/>
        <i x="4911" s="1" nd="1"/>
        <i x="3796" s="1" nd="1"/>
        <i x="4824" s="1" nd="1"/>
        <i x="5146" s="1" nd="1"/>
        <i x="6988" s="1" nd="1"/>
        <i x="4608" s="1" nd="1"/>
        <i x="5819" s="1" nd="1"/>
        <i x="2205" s="1" nd="1"/>
        <i x="165" s="1" nd="1"/>
        <i x="6760" s="1" nd="1"/>
        <i x="6167" s="1" nd="1"/>
        <i x="7969" s="1" nd="1"/>
        <i x="3768" s="1" nd="1"/>
        <i x="1796" s="1" nd="1"/>
        <i x="3699" s="1" nd="1"/>
        <i x="3870" s="1" nd="1"/>
        <i x="5277" s="1" nd="1"/>
        <i x="5673" s="1" nd="1"/>
        <i x="1738" s="1" nd="1"/>
        <i x="4895" s="1" nd="1"/>
        <i x="7256" s="1" nd="1"/>
        <i x="5858" s="1" nd="1"/>
        <i x="6831" s="1" nd="1"/>
        <i x="6578" s="1" nd="1"/>
        <i x="1322" s="1" nd="1"/>
        <i x="5968" s="1" nd="1"/>
        <i x="5944" s="1" nd="1"/>
        <i x="1748" s="1" nd="1"/>
        <i x="7090" s="1" nd="1"/>
        <i x="3907" s="1" nd="1"/>
        <i x="1117" s="1" nd="1"/>
        <i x="5384" s="1" nd="1"/>
        <i x="1885" s="1" nd="1"/>
        <i x="4749" s="1" nd="1"/>
        <i x="2896" s="1" nd="1"/>
        <i x="7232" s="1" nd="1"/>
        <i x="2920" s="1" nd="1"/>
        <i x="450" s="1" nd="1"/>
        <i x="5663" s="1" nd="1"/>
        <i x="2929" s="1" nd="1"/>
        <i x="5137" s="1" nd="1"/>
        <i x="834" s="1" nd="1"/>
        <i x="2516" s="1" nd="1"/>
        <i x="7296" s="1" nd="1"/>
        <i x="2526" s="1" nd="1"/>
        <i x="4234" s="1" nd="1"/>
        <i x="4406" s="1" nd="1"/>
        <i x="959" s="1" nd="1"/>
        <i x="1467" s="1" nd="1"/>
        <i x="582" s="1" nd="1"/>
        <i x="3504" s="1" nd="1"/>
        <i x="4689" s="1" nd="1"/>
        <i x="2262" s="1" nd="1"/>
        <i x="5327" s="1" nd="1"/>
        <i x="3753" s="1" nd="1"/>
        <i x="6834" s="1" nd="1"/>
        <i x="6957" s="1" nd="1"/>
        <i x="5583" s="1" nd="1"/>
        <i x="2423" s="1" nd="1"/>
        <i x="2607" s="1" nd="1"/>
        <i x="5427" s="1" nd="1"/>
        <i x="791" s="1" nd="1"/>
        <i x="3153" s="1" nd="1"/>
        <i x="6696" s="1" nd="1"/>
        <i x="4257" s="1" nd="1"/>
        <i x="7039" s="1" nd="1"/>
        <i x="7124" s="1" nd="1"/>
        <i x="2661" s="1" nd="1"/>
        <i x="4331" s="1" nd="1"/>
        <i x="1988" s="1" nd="1"/>
        <i x="1146" s="1" nd="1"/>
        <i x="3327" s="1" nd="1"/>
        <i x="1874" s="1" nd="1"/>
        <i x="3744" s="1" nd="1"/>
        <i x="5838" s="1" nd="1"/>
        <i x="7028" s="1" nd="1"/>
        <i x="1497" s="1" nd="1"/>
        <i x="6911" s="1" nd="1"/>
        <i x="4316" s="1" nd="1"/>
        <i x="6296" s="1" nd="1"/>
        <i x="1173" s="1" nd="1"/>
        <i x="5602" s="1" nd="1"/>
        <i x="196" s="1" nd="1"/>
        <i x="6755" s="1" nd="1"/>
        <i x="5765" s="1" nd="1"/>
        <i x="1711" s="1" nd="1"/>
        <i x="7549" s="1" nd="1"/>
        <i x="5737" s="1" nd="1"/>
        <i x="2332" s="1" nd="1"/>
        <i x="7061" s="1" nd="1"/>
        <i x="4429" s="1" nd="1"/>
        <i x="5621" s="1" nd="1"/>
        <i x="2458" s="1" nd="1"/>
        <i x="2120" s="1" nd="1"/>
        <i x="4643" s="1" nd="1"/>
        <i x="4994" s="1" nd="1"/>
        <i x="3250" s="1" nd="1"/>
        <i x="3339" s="1" nd="1"/>
        <i x="3117" s="1" nd="1"/>
        <i x="5246" s="1" nd="1"/>
        <i x="6657" s="1" nd="1"/>
        <i x="6699" s="1" nd="1"/>
        <i x="1709" s="1" nd="1"/>
        <i x="6306" s="1" nd="1"/>
        <i x="4182" s="1" nd="1"/>
        <i x="3517" s="1" nd="1"/>
        <i x="1481" s="1" nd="1"/>
        <i x="7999" s="1" nd="1"/>
        <i x="4447" s="1" nd="1"/>
        <i x="4701" s="1" nd="1"/>
        <i x="6609" s="1" nd="1"/>
        <i x="4787" s="1" nd="1"/>
        <i x="5480" s="1" nd="1"/>
        <i x="6125" s="1" nd="1"/>
        <i x="3157" s="1" nd="1"/>
        <i x="58" s="1" nd="1"/>
        <i x="3417" s="1" nd="1"/>
        <i x="2328" s="1" nd="1"/>
        <i x="5101" s="1" nd="1"/>
        <i x="6520" s="1" nd="1"/>
        <i x="6738" s="1" nd="1"/>
        <i x="1945" s="1" nd="1"/>
        <i x="1806" s="1" nd="1"/>
        <i x="5930" s="1" nd="1"/>
        <i x="1100" s="1" nd="1"/>
        <i x="1411" s="1" nd="1"/>
        <i x="7979" s="1" nd="1"/>
        <i x="189" s="1" nd="1"/>
        <i x="7650" s="1" nd="1"/>
        <i x="6336" s="1" nd="1"/>
        <i x="7971" s="1" nd="1"/>
        <i x="4507" s="1" nd="1"/>
        <i x="7766" s="1" nd="1"/>
        <i x="7423" s="1" nd="1"/>
        <i x="5502" s="1" nd="1"/>
        <i x="3132" s="1" nd="1"/>
        <i x="4720" s="1" nd="1"/>
        <i x="3657" s="1" nd="1"/>
        <i x="5365" s="1" nd="1"/>
        <i x="2846" s="1" nd="1"/>
        <i x="3919" s="1" nd="1"/>
        <i x="1239" s="1" nd="1"/>
        <i x="4816" s="1" nd="1"/>
        <i x="373" s="1" nd="1"/>
        <i x="7135" s="1" nd="1"/>
        <i x="4023" s="1" nd="1"/>
        <i x="1904" s="1" nd="1"/>
        <i x="4942" s="1" nd="1"/>
        <i x="5449" s="1" nd="1"/>
        <i x="7138" s="1" nd="1"/>
        <i x="7923" s="1" nd="1"/>
        <i x="7054" s="1" nd="1"/>
        <i x="3732" s="1" nd="1"/>
        <i x="2903" s="1" nd="1"/>
        <i x="7854" s="1" nd="1"/>
        <i x="2156" s="1" nd="1"/>
        <i x="2862" s="1" nd="1"/>
        <i x="6479" s="1" nd="1"/>
        <i x="304" s="1" nd="1"/>
        <i x="5613" s="1" nd="1"/>
        <i x="1384" s="1" nd="1"/>
        <i x="1730" s="1" nd="1"/>
        <i x="3380" s="1" nd="1"/>
        <i x="5417" s="1" nd="1"/>
        <i x="1400" s="1" nd="1"/>
        <i x="5320" s="1" nd="1"/>
        <i x="7672" s="1" nd="1"/>
        <i x="4053" s="1" nd="1"/>
        <i x="2031" s="1" nd="1"/>
        <i x="3703" s="1" nd="1"/>
        <i x="1677" s="1" nd="1"/>
        <i x="2147" s="1" nd="1"/>
        <i x="3979" s="1" nd="1"/>
        <i x="5103" s="1" nd="1"/>
        <i x="5115" s="1" nd="1"/>
        <i x="7282" s="1" nd="1"/>
        <i x="691" s="1" nd="1"/>
        <i x="1200" s="1" nd="1"/>
        <i x="6202" s="1" nd="1"/>
        <i x="5229" s="1" nd="1"/>
        <i x="5888" s="1" nd="1"/>
        <i x="6145" s="1" nd="1"/>
        <i x="6317" s="1" nd="1"/>
        <i x="3632" s="1" nd="1"/>
        <i x="7595" s="1" nd="1"/>
        <i x="1583" s="1" nd="1"/>
        <i x="2815" s="1" nd="1"/>
        <i x="5066" s="1" nd="1"/>
        <i x="6278" s="1" nd="1"/>
        <i x="7154" s="1" nd="1"/>
        <i x="574" s="1" nd="1"/>
        <i x="3348" s="1" nd="1"/>
        <i x="6285" s="1" nd="1"/>
        <i x="5301" s="1" nd="1"/>
        <i x="5927" s="1" nd="1"/>
        <i x="1433" s="1" nd="1"/>
        <i x="6141" s="1" nd="1"/>
        <i x="1708" s="1" nd="1"/>
        <i x="1799" s="1" nd="1"/>
        <i x="3936" s="1" nd="1"/>
        <i x="893" s="1" nd="1"/>
        <i x="6816" s="1" nd="1"/>
        <i x="6197" s="1" nd="1"/>
        <i x="1527" s="1" nd="1"/>
        <i x="3416" s="1" nd="1"/>
        <i x="3177" s="1" nd="1"/>
        <i x="3537" s="1" nd="1"/>
        <i x="1700" s="1" nd="1"/>
        <i x="471" s="1" nd="1"/>
        <i x="4721" s="1" nd="1"/>
        <i x="4663" s="1" nd="1"/>
        <i x="7247" s="1" nd="1"/>
        <i x="2784" s="1" nd="1"/>
        <i x="1743" s="1" nd="1"/>
        <i x="3455" s="1" nd="1"/>
        <i x="7691" s="1" nd="1"/>
        <i x="3618" s="1" nd="1"/>
        <i x="2971" s="1" nd="1"/>
        <i x="136" s="1" nd="1"/>
        <i x="6123" s="1" nd="1"/>
        <i x="5588" s="1" nd="1"/>
        <i x="836" s="1" nd="1"/>
        <i x="1961" s="1" nd="1"/>
        <i x="4565" s="1" nd="1"/>
        <i x="7303" s="1" nd="1"/>
        <i x="3952" s="1" nd="1"/>
        <i x="5135" s="1" nd="1"/>
        <i x="3873" s="1" nd="1"/>
        <i x="1615" s="1" nd="1"/>
        <i x="4027" s="1" nd="1"/>
        <i x="4760" s="1" nd="1"/>
        <i x="7078" s="1" nd="1"/>
        <i x="4170" s="1" nd="1"/>
        <i x="3738" s="1" nd="1"/>
        <i x="2680" s="1" nd="1"/>
        <i x="5175" s="1" nd="1"/>
        <i x="7996" s="1" nd="1"/>
        <i x="5286" s="1" nd="1"/>
        <i x="6543" s="1" nd="1"/>
        <i x="7796" s="1" nd="1"/>
        <i x="6421" s="1" nd="1"/>
        <i x="3924" s="1" nd="1"/>
        <i x="7951" s="1" nd="1"/>
        <i x="1781" s="1" nd="1"/>
        <i x="2522" s="1" nd="1"/>
        <i x="6740" s="1" nd="1"/>
        <i x="7340" s="1" nd="1"/>
        <i x="3481" s="1" nd="1"/>
        <i x="1263" s="1" nd="1"/>
        <i x="7645" s="1" nd="1"/>
        <i x="7946" s="1" nd="1"/>
        <i x="6023" s="1" nd="1"/>
        <i x="3639" s="1" nd="1"/>
        <i x="3085" s="1" nd="1"/>
        <i x="1764" s="1" nd="1"/>
        <i x="7185" s="1" nd="1"/>
        <i x="7033" s="1" nd="1"/>
        <i x="7354" s="1" nd="1"/>
        <i x="7137" s="1" nd="1"/>
        <i x="7742" s="1" nd="1"/>
        <i x="6272" s="1" nd="1"/>
        <i x="3758" s="1" nd="1"/>
        <i x="4304" s="1" nd="1"/>
        <i x="434" s="1" nd="1"/>
        <i x="4921" s="1" nd="1"/>
        <i x="6833" s="1" nd="1"/>
        <i x="624" s="1" nd="1"/>
        <i x="4761" s="1" nd="1"/>
        <i x="1699" s="1" nd="1"/>
        <i x="4750" s="1" nd="1"/>
        <i x="89" s="1" nd="1"/>
        <i x="7840" s="1" nd="1"/>
        <i x="6201" s="1" nd="1"/>
        <i x="1094" s="1" nd="1"/>
        <i x="3185" s="1" nd="1"/>
        <i x="6688" s="1" nd="1"/>
        <i x="4378" s="1" nd="1"/>
        <i x="412" s="1" nd="1"/>
        <i x="4080" s="1" nd="1"/>
        <i x="3041" s="1" nd="1"/>
        <i x="6568" s="1" nd="1"/>
        <i x="5192" s="1" nd="1"/>
        <i x="982" s="1" nd="1"/>
        <i x="6601" s="1" nd="1"/>
        <i x="1307" s="1" nd="1"/>
        <i x="6262" s="1" nd="1"/>
        <i x="687" s="1" nd="1"/>
        <i x="4525" s="1" nd="1"/>
        <i x="3214" s="1" nd="1"/>
        <i x="194" s="1" nd="1"/>
        <i x="6926" s="1" nd="1"/>
        <i x="1620" s="1" nd="1"/>
        <i x="3630" s="1" nd="1"/>
        <i x="3983" s="1" nd="1"/>
        <i x="1664" s="1" nd="1"/>
        <i x="638" s="1" nd="1"/>
        <i x="4764" s="1" nd="1"/>
        <i x="4576" s="1" nd="1"/>
        <i x="1147" s="1" nd="1"/>
        <i x="840" s="1" nd="1"/>
        <i x="2017" s="1" nd="1"/>
        <i x="773" s="1" nd="1"/>
        <i x="2897" s="1" nd="1"/>
        <i x="3376" s="1" nd="1"/>
        <i x="4259" s="1" nd="1"/>
        <i x="1760" s="1" nd="1"/>
        <i x="2632" s="1" nd="1"/>
        <i x="1230" s="1" nd="1"/>
        <i x="3689" s="1" nd="1"/>
        <i x="6723" s="1" nd="1"/>
        <i x="319" s="1" nd="1"/>
        <i x="2949" s="1" nd="1"/>
        <i x="2507" s="1" nd="1"/>
        <i x="1639" s="1" nd="1"/>
        <i x="3184" s="1" nd="1"/>
        <i x="3162" s="1" nd="1"/>
        <i x="5475" s="1" nd="1"/>
        <i x="6614" s="1" nd="1"/>
        <i x="3958" s="1" nd="1"/>
        <i x="7088" s="1" nd="1"/>
        <i x="5722" s="1" nd="1"/>
        <i x="4630" s="1" nd="1"/>
        <i x="3436" s="1" nd="1"/>
        <i x="3801" s="1" nd="1"/>
        <i x="4863" s="1" nd="1"/>
        <i x="336" s="1" nd="1"/>
        <i x="4808" s="1" nd="1"/>
        <i x="3705" s="1" nd="1"/>
        <i x="6303" s="1" nd="1"/>
        <i x="2174" s="1" nd="1"/>
        <i x="6067" s="1" nd="1"/>
        <i x="7162" s="1" nd="1"/>
        <i x="2103" s="1" nd="1"/>
        <i x="2330" s="1" nd="1"/>
        <i x="1582" s="1" nd="1"/>
        <i x="941" s="1" nd="1"/>
        <i x="5362" s="1" nd="1"/>
        <i x="2529" s="1" nd="1"/>
        <i x="3215" s="1" nd="1"/>
        <i x="75" s="1" nd="1"/>
        <i x="2701" s="1" nd="1"/>
        <i x="7229" s="1" nd="1"/>
        <i x="5846" s="1" nd="1"/>
        <i x="7207" s="1" nd="1"/>
        <i x="459" s="1" nd="1"/>
        <i x="2601" s="1" nd="1"/>
        <i x="2224" s="1" nd="1"/>
        <i x="6707" s="1" nd="1"/>
        <i x="2367" s="1" nd="1"/>
        <i x="5074" s="1" nd="1"/>
        <i x="7148" s="1" nd="1"/>
        <i x="1655" s="1" nd="1"/>
        <i x="4668" s="1" nd="1"/>
        <i x="5220" s="1" nd="1"/>
        <i x="3839" s="1" nd="1"/>
        <i x="2467" s="1" nd="1"/>
        <i x="6289" s="1" nd="1"/>
        <i x="3467" s="1" nd="1"/>
        <i x="223" s="1" nd="1"/>
        <i x="877" s="1" nd="1"/>
        <i x="1126" s="1" nd="1"/>
        <i x="6395" s="1" nd="1"/>
        <i x="3458" s="1" nd="1"/>
        <i x="5983" s="1" nd="1"/>
        <i x="1965" s="1" nd="1"/>
        <i x="5310" s="1" nd="1"/>
        <i x="6550" s="1" nd="1"/>
        <i x="1551" s="1" nd="1"/>
        <i x="3199" s="1" nd="1"/>
        <i x="3480" s="1" nd="1"/>
        <i x="5354" s="1" nd="1"/>
        <i x="5998" s="1" nd="1"/>
        <i x="2560" s="1" nd="1"/>
        <i x="657" s="1" nd="1"/>
        <i x="5555" s="1" nd="1"/>
        <i x="6128" s="1" nd="1"/>
        <i x="3978" s="1" nd="1"/>
        <i x="6474" s="1" nd="1"/>
        <i x="6004" s="1" nd="1"/>
        <i x="7110" s="1" nd="1"/>
        <i x="241" s="1" nd="1"/>
        <i x="7811" s="1" nd="1"/>
        <i x="6732" s="1" nd="1"/>
        <i x="3220" s="1" nd="1"/>
        <i x="6709" s="1" nd="1"/>
        <i x="5861" s="1" nd="1"/>
        <i x="2376" s="1" nd="1"/>
        <i x="6896" s="1" nd="1"/>
        <i x="7940" s="1" nd="1"/>
        <i x="2801" s="1" nd="1"/>
        <i x="3142" s="1" nd="1"/>
        <i x="1848" s="1" nd="1"/>
        <i x="7612" s="1" nd="1"/>
        <i x="6387" s="1" nd="1"/>
        <i x="4855" s="1" nd="1"/>
        <i x="4664" s="1" nd="1"/>
        <i x="5653" s="1" nd="1"/>
        <i x="5385" s="1" nd="1"/>
        <i x="4510" s="1" nd="1"/>
        <i x="6582" s="1" nd="1"/>
        <i x="7937" s="1" nd="1"/>
        <i x="1707" s="1" nd="1"/>
        <i x="2345" s="1" nd="1"/>
        <i x="4966" s="1" nd="1"/>
        <i x="4532" s="1" nd="1"/>
        <i x="4946" s="1" nd="1"/>
        <i x="789" s="1" nd="1"/>
        <i x="1912" s="1" nd="1"/>
        <i x="5463" s="1" nd="1"/>
        <i x="2874" s="1" nd="1"/>
        <i x="4022" s="1" nd="1"/>
        <i x="4370" s="1" nd="1"/>
        <i x="6246" s="1" nd="1"/>
        <i x="4766" s="1" nd="1"/>
        <i x="5863" s="1" nd="1"/>
        <i x="1560" s="1" nd="1"/>
        <i x="5398" s="1" nd="1"/>
        <i x="4938" s="1" nd="1"/>
        <i x="3495" s="1" nd="1"/>
        <i x="5206" s="1" nd="1"/>
        <i x="5971" s="1" nd="1"/>
        <i x="3641" s="1" nd="1"/>
        <i x="3798" s="1" nd="1"/>
        <i x="6008" s="1" nd="1"/>
        <i x="2083" s="1" nd="1"/>
        <i x="1724" s="1" nd="1"/>
        <i x="3311" s="1" nd="1"/>
        <i x="227" s="1" nd="1"/>
        <i x="1272" s="1" nd="1"/>
        <i x="6599" s="1" nd="1"/>
        <i x="7176" s="1" nd="1"/>
        <i x="2628" s="1" nd="1"/>
        <i x="5258" s="1" nd="1"/>
        <i x="4605" s="1" nd="1"/>
        <i x="3650" s="1" nd="1"/>
        <i x="5387" s="1" nd="1"/>
        <i x="311" s="1" nd="1"/>
        <i x="2723" s="1" nd="1"/>
        <i x="7193" s="1" nd="1"/>
        <i x="7366" s="1" nd="1"/>
        <i x="823" s="1" nd="1"/>
        <i x="5331" s="1" nd="1"/>
        <i x="4012" s="1" nd="1"/>
        <i x="5361" s="1" nd="1"/>
        <i x="2662" s="1" nd="1"/>
        <i x="4973" s="1" nd="1"/>
        <i x="5729" s="1" nd="1"/>
        <i x="7600" s="1" nd="1"/>
        <i x="2747" s="1" nd="1"/>
        <i x="5563" s="1" nd="1"/>
        <i x="3511" s="1" nd="1"/>
        <i x="7909" s="1" nd="1"/>
        <i x="3519" s="1" nd="1"/>
        <i x="2171" s="1" nd="1"/>
        <i x="5261" s="1" nd="1"/>
        <i x="4589" s="1" nd="1"/>
        <i x="3329" s="1" nd="1"/>
        <i x="4264" s="1" nd="1"/>
        <i x="4751" s="1" nd="1"/>
        <i x="578" s="1" nd="1"/>
        <i x="5513" s="1" nd="1"/>
        <i x="6868" s="1" nd="1"/>
        <i x="4640" s="1" nd="1"/>
        <i x="5142" s="1" nd="1"/>
        <i x="4186" s="1" nd="1"/>
        <i x="1420" s="1" nd="1"/>
        <i x="6508" s="1" nd="1"/>
        <i x="6106" s="1" nd="1"/>
        <i x="7107" s="1" nd="1"/>
        <i x="3645" s="1" nd="1"/>
        <i x="1791" s="1" nd="1"/>
        <i x="5484" s="1" nd="1"/>
        <i x="4084" s="1" nd="1"/>
        <i x="2413" s="1" nd="1"/>
        <i x="5755" s="1" nd="1"/>
        <i x="6638" s="1" nd="1"/>
        <i x="655" s="1" nd="1"/>
        <i x="143" s="1" nd="1"/>
        <i x="5836" s="1" nd="1"/>
        <i x="4659" s="1" nd="1"/>
        <i x="2550" s="1" nd="1"/>
        <i x="6002" s="1" nd="1"/>
        <i x="3431" s="1" nd="1"/>
        <i x="1866" s="1" nd="1"/>
        <i x="6546" s="1" nd="1"/>
        <i x="5743" s="1" nd="1"/>
        <i x="367" s="1" nd="1"/>
        <i x="3110" s="1" nd="1"/>
        <i x="5985" s="1" nd="1"/>
        <i x="1845" s="1" nd="1"/>
        <i x="6388" s="1" nd="1"/>
        <i x="6538" s="1" nd="1"/>
        <i x="4355" s="1" nd="1"/>
        <i x="6501" s="1" nd="1"/>
        <i x="7754" s="1" nd="1"/>
        <i x="7430" s="1" nd="1"/>
        <i x="356" s="1" nd="1"/>
        <i x="4971" s="1" nd="1"/>
        <i x="4958" s="1" nd="1"/>
        <i x="5313" s="1" nd="1"/>
        <i x="3447" s="1" nd="1"/>
        <i x="4072" s="1" nd="1"/>
        <i x="6142" s="1" nd="1"/>
        <i x="4583" s="1" nd="1"/>
        <i x="3589" s="1" nd="1"/>
        <i x="6858" s="1" nd="1"/>
        <i x="1424" s="1" nd="1"/>
        <i x="2635" s="1" nd="1"/>
        <i x="1997" s="1" nd="1"/>
        <i x="4853" s="1" nd="1"/>
        <i x="2576" s="1" nd="1"/>
        <i x="3193" s="1" nd="1"/>
        <i x="7252" s="1" nd="1"/>
        <i x="3446" s="1" nd="1"/>
        <i x="1789" s="1" nd="1"/>
        <i x="3842" s="1" nd="1"/>
        <i x="4322" s="1" nd="1"/>
        <i x="6971" s="1" nd="1"/>
        <i x="5262" s="1" nd="1"/>
        <i x="4137" s="1" nd="1"/>
        <i x="2426" s="1" nd="1"/>
        <i x="2292" s="1" nd="1"/>
        <i x="4087" s="1" nd="1"/>
        <i x="2009" s="1" nd="1"/>
        <i x="294" s="1" nd="1"/>
        <i x="300" s="1" nd="1"/>
        <i x="2495" s="1" nd="1"/>
        <i x="3587" s="1" nd="1"/>
        <i x="7897" s="1" nd="1"/>
        <i x="2579" s="1" nd="1"/>
        <i x="5337" s="1" nd="1"/>
        <i x="7082" s="1" nd="1"/>
        <i x="6025" s="1" nd="1"/>
        <i x="6366" s="1" nd="1"/>
        <i x="3074" s="1" nd="1"/>
        <i x="5166" s="1" nd="1"/>
        <i x="6481" s="1" nd="1"/>
        <i x="4073" s="1" nd="1"/>
        <i x="3205" s="1" nd="1"/>
        <i x="7593" s="1" nd="1"/>
        <i x="7348" s="1" nd="1"/>
        <i x="5392" s="1" nd="1"/>
        <i x="2341" s="1" nd="1"/>
        <i x="4138" s="1" nd="1"/>
        <i x="5477" s="1" nd="1"/>
        <i x="277" s="1" nd="1"/>
        <i x="5455" s="1" nd="1"/>
        <i x="7622" s="1" nd="1"/>
        <i x="1437" s="1" nd="1"/>
        <i x="7743" s="1" nd="1"/>
        <i x="4976" s="1" nd="1"/>
        <i x="1403" s="1" nd="1"/>
        <i x="3156" s="1" nd="1"/>
        <i x="4413" s="1" nd="1"/>
        <i x="5328" s="1" nd="1"/>
        <i x="2048" s="1" nd="1"/>
        <i x="7200" s="1" nd="1"/>
        <i x="3638" s="1" nd="1"/>
        <i x="6171" s="1" nd="1"/>
        <i x="154" s="1" nd="1"/>
        <i x="4267" s="1" nd="1"/>
        <i x="1824" s="1" nd="1"/>
        <i x="974" s="1" nd="1"/>
        <i x="3240" s="1" nd="1"/>
        <i x="7293" s="1" nd="1"/>
        <i x="5063" s="1" nd="1"/>
        <i x="3742" s="1" nd="1"/>
        <i x="5284" s="1" nd="1"/>
        <i x="2235" s="1" nd="1"/>
        <i x="3125" s="1" nd="1"/>
        <i x="2024" s="1" nd="1"/>
        <i x="7143" s="1" nd="1"/>
        <i x="2681" s="1" nd="1"/>
        <i x="6710" s="1" nd="1"/>
        <i x="7452" s="1" nd="1"/>
        <i x="5818" s="1" nd="1"/>
        <i x="6391" s="1" nd="1"/>
        <i x="1674" s="1" nd="1"/>
        <i x="6477" s="1" nd="1"/>
        <i x="752" s="1" nd="1"/>
        <i x="3372" s="1" nd="1"/>
        <i x="4885" s="1" nd="1"/>
        <i x="2110" s="1" nd="1"/>
        <i x="3803" s="1" nd="1"/>
        <i x="4387" s="1" nd="1"/>
        <i x="3384" s="1" nd="1"/>
        <i x="1507" s="1" nd="1"/>
        <i x="7547" s="1" nd="1"/>
        <i x="3509" s="1" nd="1"/>
        <i x="513" s="1" nd="1"/>
        <i x="3404" s="1" nd="1"/>
        <i x="4661" s="1" nd="1"/>
        <i x="2358" s="1" nd="1"/>
        <i x="625" s="1" nd="1"/>
        <i x="1609" s="1" nd="1"/>
        <i x="6045" s="1" nd="1"/>
        <i x="2943" s="1" nd="1"/>
        <i x="199" s="1" nd="1"/>
        <i x="2349" s="1" nd="1"/>
        <i x="6635" s="1" nd="1"/>
        <i x="339" s="1" nd="1"/>
        <i x="7367" s="1" nd="1"/>
        <i x="6765" s="1" nd="1"/>
        <i x="5530" s="1" nd="1"/>
        <i x="3060" s="1" nd="1"/>
        <i x="3128" s="1" nd="1"/>
        <i x="3794" s="1" nd="1"/>
        <i x="6011" s="1" nd="1"/>
        <i x="3809" s="1" nd="1"/>
        <i x="1464" s="1" nd="1"/>
        <i x="4019" s="1" nd="1"/>
        <i x="3414" s="1" nd="1"/>
        <i x="7647" s="1" nd="1"/>
        <i x="2773" s="1" nd="1"/>
        <i x="4035" s="1" nd="1"/>
        <i x="6664" s="1" nd="1"/>
        <i x="5569" s="1" nd="1"/>
        <i x="737" s="1" nd="1"/>
        <i x="7974" s="1" nd="1"/>
        <i x="6117" s="1" nd="1"/>
        <i x="2246" s="1" nd="1"/>
        <i x="2002" s="1" nd="1"/>
        <i x="7950" s="1" nd="1"/>
        <i x="4755" s="1" nd="1"/>
        <i x="6517" s="1" nd="1"/>
        <i x="6034" s="1" nd="1"/>
        <i x="7003" s="1" nd="1"/>
        <i x="1422" s="1" nd="1"/>
        <i x="1889" s="1" nd="1"/>
        <i x="4421" s="1" nd="1"/>
        <i x="7101" s="1" nd="1"/>
        <i x="166" s="1" nd="1"/>
        <i x="4902" s="1" nd="1"/>
        <i x="1051" s="1" nd="1"/>
        <i x="3449" s="1" nd="1"/>
        <i x="1395" s="1" nd="1"/>
        <i x="5954" s="1" nd="1"/>
        <i x="6282" s="1" nd="1"/>
        <i x="4877" s="1" nd="1"/>
        <i x="3423" s="1" nd="1"/>
        <i x="6678" s="1" nd="1"/>
        <i x="185" s="1" nd="1"/>
        <i x="6419" s="1" nd="1"/>
        <i x="5457" s="1" nd="1"/>
        <i x="6950" s="1" nd="1"/>
        <i x="7784" s="1" nd="1"/>
        <i x="3557" s="1" nd="1"/>
        <i x="1034" s="1" nd="1"/>
        <i x="5117" s="1" nd="1"/>
        <i x="4840" s="1" nd="1"/>
        <i x="6694" s="1" nd="1"/>
        <i x="270" s="1" nd="1"/>
        <i x="5528" s="1" nd="1"/>
        <i x="3029" s="1" nd="1"/>
        <i x="5254" s="1" nd="1"/>
        <i x="742" s="1" nd="1"/>
        <i x="2416" s="1" nd="1"/>
        <i x="1116" s="1" nd="1"/>
        <i x="4249" s="1" nd="1"/>
        <i x="3478" s="1" nd="1"/>
        <i x="7392" s="1" nd="1"/>
        <i x="3731" s="1" nd="1"/>
        <i x="6518" s="1" nd="1"/>
        <i x="2964" s="1" nd="1"/>
        <i x="7415" s="1" nd="1"/>
        <i x="3527" s="1" nd="1"/>
        <i x="6121" s="1" nd="1"/>
        <i x="6959" s="1" nd="1"/>
        <i x="7980" s="1" nd="1"/>
        <i x="123" s="1" nd="1"/>
        <i x="2587" s="1" nd="1"/>
        <i x="7292" s="1" nd="1"/>
        <i x="3940" s="1" nd="1"/>
        <i x="7970" s="1" nd="1"/>
        <i x="3882" s="1" nd="1"/>
        <i x="179" s="1" nd="1"/>
        <i x="6729" s="1" nd="1"/>
        <i x="4189" s="1" nd="1"/>
        <i x="4533" s="1" nd="1"/>
        <i x="6905" s="1" nd="1"/>
        <i x="7728" s="1" nd="1"/>
        <i x="2688" s="1" nd="1"/>
        <i x="2983" s="1" nd="1"/>
        <i x="7687" s="1" nd="1"/>
        <i x="2073" s="1" nd="1"/>
        <i x="5826" s="1" nd="1"/>
        <i x="5268" s="1" nd="1"/>
        <i x="5855" s="1" nd="1"/>
        <i x="5561" s="1" nd="1"/>
        <i x="1647" s="1" nd="1"/>
        <i x="6238" s="1" nd="1"/>
        <i x="7337" s="1" nd="1"/>
        <i x="4584" s="1" nd="1"/>
        <i x="1390" s="1" nd="1"/>
        <i x="7422" s="1" nd="1"/>
        <i x="3378" s="1" nd="1"/>
        <i x="2158" s="1" nd="1"/>
        <i x="4718" s="1" nd="1"/>
        <i x="5469" s="1" nd="1"/>
        <i x="4312" s="1" nd="1"/>
        <i x="2788" s="1" nd="1"/>
        <i x="1761" s="1" nd="1"/>
        <i x="572" s="1" nd="1"/>
        <i x="4139" s="1" nd="1"/>
        <i x="575" s="1" nd="1"/>
        <i x="5760" s="1" nd="1"/>
        <i x="3988" s="1" nd="1"/>
        <i x="3775" s="1" nd="1"/>
        <i x="709" s="1" nd="1"/>
        <i x="4196" s="1" nd="1"/>
        <i x="2913" s="1" nd="1"/>
        <i x="7063" s="1" nd="1"/>
        <i x="2442" s="1" nd="1"/>
        <i x="6646" s="1" nd="1"/>
        <i x="1070" s="1" nd="1"/>
        <i x="4376" s="1" nd="1"/>
        <i x="6022" s="1" nd="1"/>
        <i x="2090" s="1" nd="1"/>
        <i x="2066" s="1" nd="1"/>
        <i x="5046" s="1" nd="1"/>
        <i x="7079" s="1" nd="1"/>
        <i x="3542" s="1" nd="1"/>
        <i x="5159" s="1" nd="1"/>
        <i x="7714" s="1" nd="1"/>
        <i x="3555" s="1" nd="1"/>
        <i x="4336" s="1" nd="1"/>
        <i x="2676" s="1" nd="1"/>
        <i x="3471" s="1" nd="1"/>
        <i x="4710" s="1" nd="1"/>
        <i x="7334" s="1" nd="1"/>
        <i x="6148" s="1" nd="1"/>
        <i x="5219" s="1" nd="1"/>
        <i x="3980" s="1" nd="1"/>
        <i x="6223" s="1" nd="1"/>
        <i x="4229" s="1" nd="1"/>
        <i x="5770" s="1" nd="1"/>
        <i x="1084" s="1" nd="1"/>
        <i x="2927" s="1" nd="1"/>
        <i x="2666" s="1" nd="1"/>
        <i x="6693" s="1" nd="1"/>
        <i x="4415" s="1" nd="1"/>
        <i x="2318" s="1" nd="1"/>
        <i x="2877" s="1" nd="1"/>
        <i x="6789" s="1" nd="1"/>
        <i x="3050" s="1" nd="1"/>
        <i x="5332" s="1" nd="1"/>
        <i x="3409" s="1" nd="1"/>
        <i x="7473" s="1" nd="1"/>
        <i x="111" s="1" nd="1"/>
        <i x="5590" s="1" nd="1"/>
        <i x="1987" s="1" nd="1"/>
        <i x="7349" s="1" nd="1"/>
        <i x="6165" s="1" nd="1"/>
        <i x="6824" s="1" nd="1"/>
        <i x="7941" s="1" nd="1"/>
        <i x="6671" s="1" nd="1"/>
        <i x="5149" s="1" nd="1"/>
        <i x="3067" s="1" nd="1"/>
        <i x="6667" s="1" nd="1"/>
        <i x="926" s="1" nd="1"/>
        <i x="6401" s="1" nd="1"/>
        <i x="5841" s="1" nd="1"/>
        <i x="5727" s="1" nd="1"/>
        <i x="7339" s="1" nd="1"/>
        <i x="5270" s="1" nd="1"/>
        <i x="2140" s="1" nd="1"/>
        <i x="7276" s="1" nd="1"/>
        <i x="7174" s="1" nd="1"/>
        <i x="7454" s="1" nd="1"/>
        <i x="7065" s="1" nd="1"/>
        <i x="6515" s="1" nd="1"/>
        <i x="2728" s="1" nd="1"/>
        <i x="3438" s="1" nd="1"/>
        <i x="1085" s="1" nd="1"/>
        <i x="1167" s="1" nd="1"/>
        <i x="7533" s="1" nd="1"/>
        <i x="3006" s="1" nd="1"/>
        <i x="7382" s="1" nd="1"/>
        <i x="7880" s="1" nd="1"/>
        <i x="2918" s="1" nd="1"/>
        <i x="2884" s="1" nd="1"/>
        <i x="7484" s="1" nd="1"/>
        <i x="7118" s="1" nd="1"/>
        <i x="5804" s="1" nd="1"/>
        <i x="6251" s="1" nd="1"/>
        <i x="1895" s="1" nd="1"/>
        <i x="6673" s="1" nd="1"/>
        <i x="6513" s="1" nd="1"/>
        <i x="961" s="1" nd="1"/>
        <i x="5171" s="1" nd="1"/>
        <i x="2559" s="1" nd="1"/>
        <i x="5805" s="1" nd="1"/>
        <i x="2948" s="1" nd="1"/>
        <i x="1924" s="1" nd="1"/>
        <i x="4344" s="1" nd="1"/>
        <i x="1994" s="1" nd="1"/>
        <i x="832" s="1" nd="1"/>
        <i x="6212" s="1" nd="1"/>
        <i x="4227" s="1" nd="1"/>
        <i x="3649" s="1" nd="1"/>
        <i x="4108" s="1" nd="1"/>
        <i x="5032" s="1" nd="1"/>
        <i x="4918" s="1" nd="1"/>
        <i x="6176" s="1" nd="1"/>
        <i x="5580" s="1" nd="1"/>
        <i x="3038" s="1" nd="1"/>
        <i x="6725" s="1" nd="1"/>
        <i x="2000" s="1" nd="1"/>
        <i x="5144" s="1" nd="1"/>
        <i x="3486" s="1" nd="1"/>
        <i x="1978" s="1" nd="1"/>
        <i x="2128" s="1" nd="1"/>
        <i x="5314" s="1" nd="1"/>
        <i x="1192" s="1" nd="1"/>
        <i x="1459" s="1" nd="1"/>
        <i x="2761" s="1" nd="1"/>
        <i x="6641" s="1" nd="1"/>
        <i x="4094" s="1" nd="1"/>
        <i x="5300" s="1" nd="1"/>
        <i x="4990" s="1" nd="1"/>
        <i x="6611" s="1" nd="1"/>
        <i x="2453" s="1" nd="1"/>
        <i x="1383" s="1" nd="1"/>
        <i x="7012" s="1" nd="1"/>
        <i x="4402" s="1" nd="1"/>
        <i x="5616" s="1" nd="1"/>
        <i x="1715" s="1" nd="1"/>
        <i x="4529" s="1" nd="1"/>
        <i x="1098" s="1" nd="1"/>
        <i x="2536" s="1" nd="1"/>
        <i x="6987" s="1" nd="1"/>
        <i x="497" s="1" nd="1"/>
        <i x="5744" s="1" nd="1"/>
        <i x="4746" s="1" nd="1"/>
        <i x="4132" s="1" nd="1"/>
        <i x="777" s="1" nd="1"/>
        <i x="5160" s="1" nd="1"/>
        <i x="7338" s="1" nd="1"/>
        <i x="6566" s="1" nd="1"/>
        <i x="7321" s="1" nd="1"/>
        <i x="5420" s="1" nd="1"/>
        <i x="3256" s="1" nd="1"/>
        <i x="6989" s="1" nd="1"/>
        <i x="7205" s="1" nd="1"/>
        <i x="6458" s="1" nd="1"/>
        <i x="3484" s="1" nd="1"/>
        <i x="2895" s="1" nd="1"/>
        <i x="7936" s="1" nd="1"/>
        <i x="2303" s="1" nd="1"/>
        <i x="6856" s="1" nd="1"/>
        <i x="7486" s="1" nd="1"/>
        <i x="5357" s="1" nd="1"/>
        <i x="2546" s="1" nd="1"/>
        <i x="1068" s="1" nd="1"/>
        <i x="6916" s="1" nd="1"/>
        <i x="4487" s="1" nd="1"/>
        <i x="2780" s="1" nd="1"/>
        <i x="6268" s="1" nd="1"/>
        <i x="6705" s="1" nd="1"/>
        <i x="3364" s="1" nd="1"/>
        <i x="3860" s="1" nd="1"/>
        <i x="932" s="1" nd="1"/>
        <i x="7624" s="1" nd="1"/>
        <i x="6890" s="1" nd="1"/>
        <i x="2640" s="1" nd="1"/>
        <i x="1554" s="1" nd="1"/>
        <i x="1721" s="1" nd="1"/>
        <i x="7507" s="1" nd="1"/>
        <i x="5734" s="1" nd="1"/>
        <i x="3761" s="1" nd="1"/>
        <i x="2873" s="1" nd="1"/>
        <i x="4614" s="1" nd="1"/>
        <i x="6534" s="1" nd="1"/>
        <i x="4651" s="1" nd="1"/>
        <i x="4834" s="1" nd="1"/>
        <i x="7051" s="1" nd="1"/>
        <i x="4627" s="1" nd="1"/>
        <i x="5380" s="1" nd="1"/>
        <i x="4621" s="1" nd="1"/>
        <i x="6648" s="1" nd="1"/>
        <i x="4498" s="1" nd="1"/>
        <i x="4110" s="1" nd="1"/>
        <i x="6343" s="1" nd="1"/>
        <i x="7120" s="1" nd="1"/>
        <i x="944" s="1" nd="1"/>
        <i x="512" s="1" nd="1"/>
        <i x="3396" s="1" nd="1"/>
        <i x="6082" s="1" nd="1"/>
        <i x="4221" s="1" nd="1"/>
        <i x="1990" s="1" nd="1"/>
        <i x="6200" s="1" nd="1"/>
        <i x="7344" s="1" nd="1"/>
        <i x="6811" s="1" nd="1"/>
        <i x="7046" s="1" nd="1"/>
        <i x="5695" s="1" nd="1"/>
        <i x="924" s="1" nd="1"/>
        <i x="3493" s="1" nd="1"/>
        <i x="6047" s="1" nd="1"/>
        <i x="1758" s="1" nd="1"/>
        <i x="3204" s="1" nd="1"/>
        <i x="2033" s="1" nd="1"/>
        <i x="6521" s="1" nd="1"/>
        <i x="2735" s="1" nd="1"/>
        <i x="6314" s="1" nd="1"/>
        <i x="2556" s="1" nd="1"/>
        <i x="6308" s="1" nd="1"/>
        <i x="3324" s="1" nd="1"/>
        <i x="5830" s="1" nd="1"/>
        <i x="5732" s="1" nd="1"/>
        <i x="2172" s="1" nd="1"/>
        <i x="2944" s="1" nd="1"/>
        <i x="2311" s="1" nd="1"/>
        <i x="7907" s="1" nd="1"/>
        <i x="3772" s="1" nd="1"/>
        <i x="4031" s="1" nd="1"/>
        <i x="6299" s="1" nd="1"/>
        <i x="7828" s="1" nd="1"/>
        <i x="4165" s="1" nd="1"/>
        <i x="2592" s="1" nd="1"/>
        <i x="212" s="1" nd="1"/>
        <i x="3614" s="1" nd="1"/>
        <i x="7002" s="1" nd="1"/>
        <i x="5465" s="1" nd="1"/>
        <i x="4411" s="1" nd="1"/>
        <i x="4225" s="1" nd="1"/>
        <i x="4452" s="1" nd="1"/>
        <i x="5442" s="1" nd="1"/>
        <i x="3107" s="1" nd="1"/>
        <i x="1968" s="1" nd="1"/>
        <i x="6955" s="1" nd="1"/>
        <i x="5647" s="1" nd="1"/>
        <i x="7635" s="1" nd="1"/>
        <i x="490" s="1" nd="1"/>
        <i x="6160" s="1" nd="1"/>
        <i x="3811" s="1" nd="1"/>
        <i x="3112" s="1" nd="1"/>
        <i x="4553" s="1" nd="1"/>
        <i x="4442" s="1" nd="1"/>
        <i x="2836" s="1" nd="1"/>
        <i x="2075" s="1" nd="1"/>
        <i x="4490" s="1" nd="1"/>
        <i x="4725" s="1" nd="1"/>
        <i x="7674" s="1" nd="1"/>
        <i x="3141" s="1" nd="1"/>
        <i x="7911" s="1" nd="1"/>
        <i x="5129" s="1" nd="1"/>
        <i x="1460" s="1" nd="1"/>
        <i x="4417" s="1" nd="1"/>
        <i x="174" s="1" nd="1"/>
        <i x="7921" s="1" nd="1"/>
        <i x="3401" s="1" nd="1"/>
        <i x="2204" s="1" nd="1"/>
        <i x="6243" s="1" nd="1"/>
        <i x="3810" s="1" nd="1"/>
        <i x="6835" s="1" nd="1"/>
        <i x="5256" s="1" nd="1"/>
        <i x="2056" s="1" nd="1"/>
        <i x="7928" s="1" nd="1"/>
        <i x="3002" s="1" nd="1"/>
        <i x="2617" s="1" nd="1"/>
        <i x="200" s="1" nd="1"/>
        <i x="2520" s="1" nd="1"/>
        <i x="7017" s="1" nd="1"/>
        <i x="916" s="1" nd="1"/>
        <i x="3045" s="1" nd="1"/>
        <i x="1805" s="1" nd="1"/>
        <i x="3864" s="1" nd="1"/>
        <i x="7991" s="1" nd="1"/>
        <i x="4055" s="1" nd="1"/>
        <i x="7453" s="1" nd="1"/>
        <i x="4092" s="1" nd="1"/>
        <i x="4435" s="1" nd="1"/>
        <i x="4783" s="1" nd="1"/>
        <i x="160" s="1" nd="1"/>
        <i x="5269" s="1" nd="1"/>
        <i x="6076" s="1" nd="1"/>
        <i x="4238" s="1" nd="1"/>
        <i x="3701" s="1" nd="1"/>
        <i x="3576" s="1" nd="1"/>
        <i x="5474" s="1" nd="1"/>
        <i x="5323" s="1" nd="1"/>
        <i x="4176" s="1" nd="1"/>
        <i x="3876" s="1" nd="1"/>
        <i x="4291" s="1" nd="1"/>
        <i x="4301" s="1" nd="1"/>
        <i x="1801" s="1" nd="1"/>
        <i x="7578" s="1" nd="1"/>
        <i x="381" s="1" nd="1"/>
        <i x="144" s="1" nd="1"/>
        <i x="6796" s="1" nd="1"/>
        <i x="2532" s="1" nd="1"/>
        <i x="7649" s="1" nd="1"/>
        <i x="3896" s="1" nd="1"/>
        <i x="1517" s="1" nd="1"/>
        <i x="4569" s="1" nd="1"/>
        <i x="5190" s="1" nd="1"/>
        <i x="889" s="1" nd="1"/>
        <i x="3096" s="1" nd="1"/>
        <i x="6633" s="1" nd="1"/>
        <i x="4294" s="1" nd="1"/>
        <i x="2958" s="1" nd="1"/>
        <i x="1024" s="1" nd="1"/>
        <i x="2548" s="1" nd="1"/>
        <i x="2326" s="1" nd="1"/>
        <i x="77" s="1" nd="1"/>
        <i x="7505" s="1" nd="1"/>
        <i x="6361" s="1" nd="1"/>
        <i x="2812" s="1" nd="1"/>
        <i x="4324" s="1" nd="1"/>
        <i x="5615" s="1" nd="1"/>
        <i x="1556" s="1" nd="1"/>
        <i x="7360" s="1" nd="1"/>
        <i x="845" s="1" nd="1"/>
        <i x="6924" s="1" nd="1"/>
        <i x="4286" s="1" nd="1"/>
        <i x="6894" s="1" nd="1"/>
        <i x="4578" s="1" nd="1"/>
        <i x="6173" s="1" nd="1"/>
        <i x="6793" s="1" nd="1"/>
        <i x="908" s="1" nd="1"/>
        <i x="278" s="1" nd="1"/>
        <i x="3459" s="1" nd="1"/>
        <i x="1358" s="1" nd="1"/>
        <i x="4470" s="1" nd="1"/>
        <i x="4704" s="1" nd="1"/>
        <i x="6908" s="1" nd="1"/>
        <i x="2742" s="1" nd="1"/>
        <i x="2671" s="1" nd="1"/>
        <i x="5079" s="1" nd="1"/>
        <i x="5041" s="1" nd="1"/>
        <i x="5922" s="1" nd="1"/>
        <i x="1120" s="1" nd="1"/>
        <i x="7227" s="1" nd="1"/>
        <i x="2902" s="1" nd="1"/>
        <i x="1513" s="1" nd="1"/>
        <i x="6643" s="1" nd="1"/>
        <i x="322" s="1" nd="1"/>
        <i x="1919" s="1" nd="1"/>
        <i x="6070" s="1" nd="1"/>
        <i x="7711" s="1" nd="1"/>
        <i x="5708" s="1" nd="1"/>
        <i x="5774" s="1" nd="1"/>
        <i x="4272" s="1" nd="1"/>
        <i x="2385" s="1" nd="1"/>
        <i x="7446" s="1" nd="1"/>
        <i x="7993" s="1" nd="1"/>
        <i x="915" s="1" nd="1"/>
        <i x="3139" s="1" nd="1"/>
        <i x="2710" s="1" nd="1"/>
        <i x="7163" s="1" nd="1"/>
        <i x="6588" s="1" nd="1"/>
        <i x="415" s="1" nd="1"/>
        <i x="3549" s="1" nd="1"/>
        <i x="879" s="1" nd="1"/>
        <i x="5097" s="1" nd="1"/>
        <i x="4066" s="1" nd="1"/>
        <i x="3941" s="1" nd="1"/>
        <i x="2272" s="1" nd="1"/>
        <i x="2476" s="1" nd="1"/>
        <i x="6821" s="1" nd="1"/>
        <i x="5892" s="1" nd="1"/>
        <i x="3253" s="1" nd="1"/>
        <i x="4916" s="1" nd="1"/>
        <i x="6753" s="1" nd="1"/>
        <i x="1498" s="1" nd="1"/>
        <i x="790" s="1" nd="1"/>
        <i x="486" s="1" nd="1"/>
        <i x="592" s="1" nd="1"/>
        <i x="7315" s="1" nd="1"/>
        <i x="4233" s="1" nd="1"/>
        <i x="5897" s="1" nd="1"/>
        <i x="7779" s="1" nd="1"/>
        <i x="2431" s="1" nd="1"/>
        <i x="2386" s="1" nd="1"/>
        <i x="6547" s="1" nd="1"/>
        <i x="7410" s="1" nd="1"/>
        <i x="3144" s="1" nd="1"/>
        <i x="1295" s="1" nd="1"/>
        <i x="3680" s="1" nd="1"/>
        <i x="6044" s="1" nd="1"/>
        <i x="1331" s="1" nd="1"/>
        <i x="4049" s="1" nd="1"/>
        <i x="5746" s="1" nd="1"/>
        <i x="3137" s="1" nd="1"/>
        <i x="7435" s="1" nd="1"/>
        <i x="6153" s="1" nd="1"/>
        <i x="6727" s="1" nd="1"/>
        <i x="3571" s="1" nd="1"/>
        <i x="7327" s="1" nd="1"/>
        <i x="3293" s="1" nd="1"/>
        <i x="3430" s="1" nd="1"/>
        <i x="4068" s="1" nd="1"/>
        <i x="3659" s="1" nd="1"/>
        <i x="7964" s="1" nd="1"/>
        <i x="2945" s="1" nd="1"/>
        <i x="4874" s="1" nd="1"/>
        <i x="3535" s="1" nd="1"/>
        <i x="7580" s="1" nd="1"/>
        <i x="2433" s="1" nd="1"/>
        <i x="2970" s="1" nd="1"/>
        <i x="3598" s="1" nd="1"/>
        <i x="2273" s="1" nd="1"/>
        <i x="828" s="1" nd="1"/>
        <i x="2597" s="1" nd="1"/>
        <i x="6826" s="1" nd="1"/>
        <i x="4698" s="1" nd="1"/>
        <i x="2362" s="1" nd="1"/>
        <i x="5090" s="1" nd="1"/>
        <i x="1096" s="1" nd="1"/>
        <i x="3665" s="1" nd="1"/>
        <i x="6014" s="1" nd="1"/>
        <i x="2804" s="1" nd="1"/>
        <i x="3997" s="1" nd="1"/>
        <i x="853" s="1" nd="1"/>
        <i x="5072" s="1" nd="1"/>
        <i x="5260" s="1" nd="1"/>
        <i x="7181" s="1" nd="1"/>
        <i x="7744" s="1" nd="1"/>
        <i x="4303" s="1" nd="1"/>
        <i x="6352" s="1" nd="1"/>
        <i x="6234" s="1" nd="1"/>
        <i x="857" s="1" nd="1"/>
        <i x="5536" s="1" nd="1"/>
        <i x="2823" s="1" nd="1"/>
        <i x="4160" s="1" nd="1"/>
        <i x="4171" s="1" nd="1"/>
        <i x="4566" s="1" nd="1"/>
        <i x="6229" s="1" nd="1"/>
        <i x="1951" s="1" nd="1"/>
        <i x="4528" s="1" nd="1"/>
        <i x="2314" s="1" nd="1"/>
        <i x="2763" s="1" nd="1"/>
        <i x="5226" s="1" nd="1"/>
        <i x="1989" s="1" nd="1"/>
        <i x="1753" s="1" nd="1"/>
        <i x="5108" s="1" nd="1"/>
        <i x="5675" s="1" nd="1"/>
        <i x="6138" s="1" nd="1"/>
        <i x="5338" s="1" nd="1"/>
        <i x="6938" s="1" nd="1"/>
        <i x="4242" s="1" nd="1"/>
        <i x="4296" s="1" nd="1"/>
        <i x="3835" s="1" nd="1"/>
        <i x="5899" s="1" nd="1"/>
        <i x="6453" s="1" nd="1"/>
        <i x="6367" s="1" nd="1"/>
        <i x="3797" s="1" nd="1"/>
        <i x="5309" s="1" nd="1"/>
        <i x="7490" s="1" nd="1"/>
        <i x="5533" s="1" nd="1"/>
        <i x="7016" s="1" nd="1"/>
        <i x="2030" s="1" nd="1"/>
        <i x="2539" s="1" nd="1"/>
        <i x="4283" s="1" nd="1"/>
        <i x="6596" s="1" nd="1"/>
        <i x="6557" s="1" nd="1"/>
        <i x="2910" s="1" nd="1"/>
        <i x="3235" s="1" nd="1"/>
        <i x="6217" s="1" nd="1"/>
        <i x="7764" s="1" nd="1"/>
        <i x="3529" s="1" nd="1"/>
        <i x="5185" s="1" nd="1"/>
        <i x="3186" s="1" nd="1"/>
        <i x="5808" s="1" nd="1"/>
        <i x="3960" s="1" nd="1"/>
        <i x="1456" s="1" nd="1"/>
        <i x="4580" s="1" nd="1"/>
        <i x="1140" s="1" nd="1"/>
        <i x="5828" s="1" nd="1"/>
        <i x="4886" s="1" nd="1"/>
        <i x="6690" s="1" nd="1"/>
        <i x="4210" s="1" nd="1"/>
        <i x="6332" s="1" nd="1"/>
        <i x="6718" s="1" nd="1"/>
        <i x="4598" s="1" nd="1"/>
        <i x="2760" s="1" nd="1"/>
        <i x="142" s="1" nd="1"/>
        <i x="6154" s="1" nd="1"/>
        <i x="6354" s="1" nd="1"/>
        <i x="4382" s="1" nd="1"/>
        <i x="7111" s="1" nd="1"/>
        <i x="7756" s="1" nd="1"/>
        <i x="6570" s="1" nd="1"/>
        <i x="1335" s="1" nd="1"/>
        <i x="2844" s="1" nd="1"/>
        <i x="3024" s="1" nd="1"/>
        <i x="5936" s="1" nd="1"/>
        <i x="4914" s="1" nd="1"/>
        <i x="4193" s="1" nd="1"/>
        <i x="1722" s="1" nd="1"/>
        <i x="5344" s="1" nd="1"/>
        <i x="3534" s="1" nd="1"/>
        <i x="6074" s="1" nd="1"/>
        <i x="7287" s="1" nd="1"/>
        <i x="2803" s="1" nd="1"/>
        <i x="5942" s="1" nd="1"/>
        <i x="7442" s="1" nd="1"/>
        <i x="7683" s="1" nd="1"/>
        <i x="7922" s="1" nd="1"/>
        <i x="6029" s="1" nd="1"/>
        <i x="1590" s="1" nd="1"/>
        <i x="5798" s="1" nd="1"/>
        <i x="607" s="1" nd="1"/>
        <i x="3893" s="1" nd="1"/>
        <i x="2088" s="1" nd="1"/>
        <i x="4530" s="1" nd="1"/>
        <i x="5495" s="1" nd="1"/>
        <i x="5889" s="1" nd="1"/>
        <i x="2500" s="1" nd="1"/>
        <i x="3413" s="1" nd="1"/>
        <i x="2999" s="1" nd="1"/>
        <i x="7634" s="1" nd="1"/>
        <i x="3361" s="1" nd="1"/>
        <i x="342" s="1" nd="1"/>
        <i x="7447" s="1" nd="1"/>
        <i x="2312" s="1" nd="1"/>
        <i x="2013" s="1" nd="1"/>
        <i x="7499" s="1" nd="1"/>
        <i x="4474" s="1" nd="1"/>
        <i x="2839" s="1" nd="1"/>
        <i x="7810" s="1" nd="1"/>
        <i x="7075" s="1" nd="1"/>
        <i x="3931" s="1" nd="1"/>
        <i x="4723" s="1" nd="1"/>
        <i x="3730" s="1" nd="1"/>
        <i x="1751" s="1" nd="1"/>
        <i x="7094" s="1" nd="1"/>
        <i x="6432" s="1" nd="1"/>
        <i x="2233" s="1" nd="1"/>
        <i x="5785" s="1" nd="1"/>
        <i x="4812" s="1" nd="1"/>
        <i x="6711" s="1" nd="1"/>
        <i x="3490" s="1" nd="1"/>
        <i x="6815" s="1" nd="1"/>
        <i x="7882" s="1" nd="1"/>
        <i x="6179" s="1" nd="1"/>
        <i x="6741" s="1" nd="1"/>
        <i x="1473" s="1" nd="1"/>
        <i x="5644" s="1" nd="1"/>
        <i x="7966" s="1" nd="1"/>
        <i x="7150" s="1" nd="1"/>
        <i x="2421" s="1" nd="1"/>
        <i x="7194" s="1" nd="1"/>
        <i x="7729" s="1" nd="1"/>
        <i x="4577" s="1" nd="1"/>
        <i x="6104" s="1" nd="1"/>
        <i x="1370" s="1" nd="1"/>
        <i x="6556" s="1" nd="1"/>
        <i x="3708" s="1" nd="1"/>
        <i x="5368" s="1" nd="1"/>
        <i x="6966" s="1" nd="1"/>
        <i x="3687" s="1" nd="1"/>
        <i x="4456" s="1" nd="1"/>
        <i x="7822" s="1" nd="1"/>
        <i x="7406" s="1" nd="1"/>
        <i x="641" s="1" nd="1"/>
        <i x="7034" s="1" nd="1"/>
        <i x="2893" s="1" nd="1"/>
        <i x="7708" s="1" nd="1"/>
        <i x="4017" s="1" nd="1"/>
        <i x="6748" s="1" nd="1"/>
        <i x="6776" s="1" nd="1"/>
        <i x="4422" s="1" nd="1"/>
        <i x="5916" s="1" nd="1"/>
        <i x="4767" s="1" nd="1"/>
        <i x="1127" s="1" nd="1"/>
        <i x="2313" s="1" nd="1"/>
        <i x="5885" s="1" nd="1"/>
        <i x="3820" s="1" nd="1"/>
        <i x="511" s="1" nd="1"/>
        <i x="7152" s="1" nd="1"/>
        <i x="4494" s="1" nd="1"/>
        <i x="5370" s="1" nd="1"/>
        <i x="1966" s="1" nd="1"/>
        <i x="3463" s="1" nd="1"/>
        <i x="6207" s="1" nd="1"/>
        <i x="5698" s="1" nd="1"/>
        <i x="5359" s="1" nd="1"/>
        <i x="858" s="1" nd="1"/>
        <i x="2228" s="1" nd="1"/>
        <i x="7262" s="1" nd="1"/>
        <i x="4134" s="1" nd="1"/>
        <i x="2384" s="1" nd="1"/>
        <i x="6257" s="1" nd="1"/>
        <i x="4645" s="1" nd="1"/>
        <i x="6767" s="1" nd="1"/>
        <i x="5343" s="1" nd="1"/>
        <i x="2461" s="1" nd="1"/>
        <i x="4010" s="1" nd="1"/>
        <i x="5247" s="1" nd="1"/>
        <i x="5989" s="1" nd="1"/>
        <i x="2574" s="1" nd="1"/>
        <i x="4034" s="1" nd="1"/>
        <i x="5200" s="1" nd="1"/>
        <i x="6351" s="1" nd="1"/>
        <i x="5396" s="1" nd="1"/>
        <i x="3729" s="1" nd="1"/>
        <i x="4495" s="1" nd="1"/>
        <i x="4843" s="1" nd="1"/>
        <i x="7967" s="1" nd="1"/>
        <i x="5009" s="1" nd="1"/>
        <i x="5707" s="1" nd="1"/>
        <i x="5952" s="1" nd="1"/>
        <i x="1932" s="1" nd="1"/>
        <i x="5779" s="1" nd="1"/>
        <i x="7310" s="1" nd="1"/>
        <i x="6214" s="1" nd="1"/>
        <i x="3869" s="1" nd="1"/>
        <i x="1716" s="1" nd="1"/>
        <i x="1964" s="1" nd="1"/>
        <i x="7751" s="1" nd="1"/>
        <i x="6563" s="1" nd="1"/>
        <i x="6358" s="1" nd="1"/>
        <i x="2487" s="1" nd="1"/>
        <i x="5610" s="1" nd="1"/>
        <i x="6736" s="1" nd="1"/>
        <i x="6548" s="1" nd="1"/>
        <i x="3388" s="1" nd="1"/>
        <i x="7716" s="1" nd="1"/>
        <i x="4188" s="1" nd="1"/>
        <i x="3782" s="1" nd="1"/>
        <i x="6968" s="1" nd="1"/>
        <i x="6490" s="1" nd="1"/>
        <i x="496" s="1" nd="1"/>
        <i x="6383" s="1" nd="1"/>
        <i x="1984" s="1" nd="1"/>
        <i x="4600" s="1" nd="1"/>
        <i x="6536" s="1" nd="1"/>
        <i x="6888" s="1" nd="1"/>
        <i x="2725" s="1" nd="1"/>
        <i x="4563" s="1" nd="1"/>
        <i x="7239" s="1" nd="1"/>
        <i x="3920" s="1" nd="1"/>
        <i x="985" s="1" nd="1"/>
        <i x="1654" s="1" nd="1"/>
        <i x="3545" s="1" nd="1"/>
        <i x="2675" s="1" nd="1"/>
        <i x="3707" s="1" nd="1"/>
        <i x="470" s="1" nd="1"/>
        <i x="4318" s="1" nd="1"/>
        <i x="6356" s="1" nd="1"/>
        <i x="2486" s="1" nd="1"/>
        <i x="141" s="1" nd="1"/>
        <i x="4562" s="1" nd="1"/>
        <i x="5232" s="1" nd="1"/>
        <i x="5800" s="1" nd="1"/>
        <i x="248" s="1" nd="1"/>
        <i x="6659" s="1" nd="1"/>
        <i x="5955" s="1" nd="1"/>
        <i x="2639" s="1" nd="1"/>
        <i x="5177" s="1" nd="1"/>
        <i x="1983" s="1" nd="1"/>
        <i x="2962" s="1" nd="1"/>
        <i x="7444" s="1" nd="1"/>
        <i x="3287" s="1" nd="1"/>
        <i x="1416" s="1" nd="1"/>
        <i x="176" s="1" nd="1"/>
        <i x="6842" s="1" nd="1"/>
        <i x="1494" s="1" nd="1"/>
        <i x="2290" s="1" nd="1"/>
        <i x="4309" s="1" nd="1"/>
        <i x="781" s="1" nd="1"/>
        <i x="3524" s="1" nd="1"/>
        <i x="7939" s="1" nd="1"/>
        <i x="2203" s="1" nd="1"/>
        <i x="4509" s="1" nd="1"/>
        <i x="3915" s="1" nd="1"/>
        <i x="3526" s="1" nd="1"/>
        <i x="3528" s="1" nd="1"/>
        <i x="3344" s="1" nd="1"/>
        <i x="7955" s="1" nd="1"/>
        <i x="46" s="1" nd="1"/>
        <i x="3313" s="1" nd="1"/>
        <i x="6626" s="1" nd="1"/>
        <i x="247" s="1" nd="1"/>
        <i x="6449" s="1" nd="1"/>
        <i x="6109" s="1" nd="1"/>
        <i x="7270" s="1" nd="1"/>
        <i x="1289" s="1" nd="1"/>
        <i x="2957" s="1" nd="1"/>
        <i x="6681" s="1" nd="1"/>
        <i x="3916" s="1" nd="1"/>
        <i x="7736" s="1" nd="1"/>
        <i x="7401" s="1" nd="1"/>
        <i x="4642" s="1" nd="1"/>
        <i x="6489" s="1" nd="1"/>
        <i x="1178" s="1" nd="1"/>
        <i x="4473" s="1" nd="1"/>
        <i x="7989" s="1" nd="1"/>
        <i x="2693" s="1" nd="1"/>
        <i x="593" s="1" nd="1"/>
        <i x="1278" s="1" nd="1"/>
        <i x="3848" s="1" nd="1"/>
        <i x="6594" s="1" nd="1"/>
        <i x="6879" s="1" nd="1"/>
        <i x="4340" s="1" nd="1"/>
        <i x="530" s="1" nd="1"/>
        <i x="4573" s="1" nd="1"/>
        <i x="1872" s="1" nd="1"/>
        <i x="3326" s="1" nd="1"/>
        <i x="5379" s="1" nd="1"/>
        <i x="558" s="1" nd="1"/>
        <i x="5042" s="1" nd="1"/>
        <i x="6052" s="1" nd="1"/>
        <i x="2397" s="1" nd="1"/>
        <i x="3442" s="1" nd="1"/>
        <i x="1792" s="1" nd="1"/>
        <i x="2679" s="1" nd="1"/>
        <i x="6522" s="1" nd="1"/>
        <i x="7393" s="1" nd="1"/>
        <i x="5761" s="1" nd="1"/>
        <i x="2652" s="1" nd="1"/>
        <i x="7385" s="1" nd="1"/>
        <i x="7513" s="1" nd="1"/>
        <i x="5862" s="1" nd="1"/>
        <i x="7858" s="1" nd="1"/>
        <i x="3721" s="1" nd="1"/>
        <i x="2054" s="1" nd="1"/>
        <i x="6529" s="1" nd="1"/>
        <i x="477" s="1" nd="1"/>
        <i x="6411" s="1" nd="1"/>
        <i x="4482" s="1" nd="1"/>
        <i x="993" s="1" nd="1"/>
        <i x="267" s="1" nd="1"/>
        <i x="7019" s="1" nd="1"/>
        <i x="6459" s="1" nd="1"/>
        <i x="3406" s="1" nd="1"/>
        <i x="6940" s="1" nd="1"/>
        <i x="2660" s="1" nd="1"/>
        <i x="4795" s="1" nd="1"/>
        <i x="5381" s="1" nd="1"/>
        <i x="3855" s="1" nd="1"/>
        <i x="5912" s="1" nd="1"/>
        <i x="3419" s="1" nd="1"/>
        <i x="4460" s="1" nd="1"/>
        <i x="1125" s="1" nd="1"/>
        <i x="4167" s="1" nd="1"/>
        <i x="1064" s="1" nd="1"/>
        <i x="5637" s="1" nd="1"/>
        <i x="2711" s="1" nd="1"/>
        <i x="5701" s="1" nd="1"/>
        <i x="4380" s="1" nd="1"/>
        <i x="4570" s="1" nd="1"/>
        <i x="7187" s="1" nd="1"/>
        <i x="1269" s="1" nd="1"/>
        <i x="2286" s="1" nd="1"/>
        <i x="2706" s="1" nd="1"/>
        <i x="3165" s="1" nd="1"/>
        <i x="4245" s="1" nd="1"/>
        <i x="5080" s="1" nd="1"/>
        <i x="73" s="1" nd="1"/>
        <i x="1053" s="1" nd="1"/>
        <i x="874" s="1" nd="1"/>
        <i x="5291" s="1" nd="1"/>
        <i x="462" s="1" nd="1"/>
        <i x="6604" s="1" nd="1"/>
        <i x="6218" s="1" nd="1"/>
        <i x="3925" s="1" nd="1"/>
        <i x="3966" s="1" nd="1"/>
        <i x="279" s="1" nd="1"/>
        <i x="2708" s="1" nd="1"/>
        <i x="6136" s="1" nd="1"/>
        <i x="6970" s="1" nd="1"/>
        <i x="6322" s="1" nd="1"/>
        <i x="3091" s="1" nd="1"/>
        <i x="262" s="1" nd="1"/>
        <i x="378" s="1" nd="1"/>
        <i x="6467" s="1" nd="1"/>
        <i x="3955" s="1" nd="1"/>
        <i x="7874" s="1" nd="1"/>
        <i x="1536" s="1" nd="1"/>
        <i x="126" s="1" nd="1"/>
        <i x="5835" s="1" nd="1"/>
        <i x="6347" s="1" nd="1"/>
        <i x="7373" s="1" nd="1"/>
        <i x="4213" s="1" nd="1"/>
        <i x="5749" s="1" nd="1"/>
        <i x="1754" s="1" nd="1"/>
        <i x="5920" s="1" nd="1"/>
        <i x="6579" s="1" nd="1"/>
        <i x="7816" s="1" nd="1"/>
        <i x="1427" s="1" nd="1"/>
        <i x="7760" s="1" nd="1"/>
        <i x="7767" s="1" nd="1"/>
        <i x="2982" s="1" nd="1"/>
        <i x="1619" s="1" nd="1"/>
        <i x="7609" s="1" nd="1"/>
        <i x="3934" s="1" nd="1"/>
        <i x="6061" s="1" nd="1"/>
        <i x="6294" s="1" nd="1"/>
        <i x="4432" s="1" nd="1"/>
        <i x="7681" s="1" nd="1"/>
        <i x="5186" s="1" nd="1"/>
        <i x="986" s="1" nd="1"/>
        <i x="2978" s="1" nd="1"/>
        <i x="5077" s="1" nd="1"/>
        <i x="6318" s="1" nd="1"/>
        <i x="7706" s="1" nd="1"/>
        <i x="5789" s="1" nd="1"/>
        <i x="4036" s="1" nd="1"/>
        <i x="4726" s="1" nd="1"/>
        <i x="4838" s="1" nd="1"/>
        <i x="3366" s="1" nd="1"/>
        <i x="3457" s="1" nd="1"/>
        <i x="4496" s="1" nd="1"/>
        <i x="3097" s="1" nd="1"/>
        <i x="7987" s="1" nd="1"/>
        <i x="7797" s="1" nd="1"/>
        <i x="4150" s="1" nd="1"/>
        <i x="7662" s="1" nd="1"/>
        <i x="4191" s="1" nd="1"/>
        <i x="394" s="1" nd="1"/>
        <i x="4448" s="1" nd="1"/>
        <i x="2961" s="1" nd="1"/>
        <i x="5628" s="1" nd="1"/>
        <i x="1788" s="1" nd="1"/>
        <i x="6357" s="1" nd="1"/>
        <i x="4850" s="1" nd="1"/>
        <i x="5787" s="1" nd="1"/>
        <i x="1325" s="1" nd="1"/>
        <i x="6642" s="1" nd="1"/>
        <i x="4146" s="1" nd="1"/>
        <i x="5151" s="1" nd="1"/>
        <i x="3422" s="1" nd="1"/>
        <i x="5372" s="1" nd="1"/>
        <i x="7602" s="1" nd="1"/>
        <i x="4561" s="1" nd="1"/>
        <i x="7658" s="1" nd="1"/>
        <i x="4105" s="1" nd="1"/>
        <i x="6400" s="1" nd="1"/>
        <i x="3725" s="1" nd="1"/>
        <i x="2501" s="1" nd="1"/>
        <i x="5956" s="1" nd="1"/>
        <i x="4278" s="1" nd="1"/>
        <i x="4005" s="1" nd="1"/>
        <i x="6507" s="1" nd="1"/>
        <i x="2599" s="1" nd="1"/>
        <i x="5075" s="1" nd="1"/>
        <i x="3023" s="1" nd="1"/>
        <i x="6784" s="1" nd="1"/>
        <i x="6980" s="1" nd="1"/>
        <i x="811" s="1" nd="1"/>
        <i x="2402" s="1" nd="1"/>
        <i x="5672" s="1" nd="1"/>
        <i x="6440" s="1" nd="1"/>
        <i x="2899" s="1" nd="1"/>
        <i x="2248" s="1" nd="1"/>
        <i x="5724" s="1" nd="1"/>
        <i x="2937" s="1" nd="1"/>
        <i x="5660" s="1" nd="1"/>
        <i x="4333" s="1" nd="1"/>
        <i x="2109" s="1" nd="1"/>
        <i x="5511" s="1" nd="1"/>
        <i x="3569" s="1" nd="1"/>
        <i x="3146" s="1" nd="1"/>
        <i x="2797" s="1" nd="1"/>
        <i x="6631" s="1" nd="1"/>
        <i x="6404" s="1" nd="1"/>
        <i x="2020" s="1" nd="1"/>
        <i x="5731" s="1" nd="1"/>
        <i x="1319" s="1" nd="1"/>
        <i x="7539" s="1" nd="1"/>
        <i x="4438" s="1" nd="1"/>
        <i x="6951" s="1" nd="1"/>
        <i x="5718" s="1" nd="1"/>
        <i x="3507" s="1" nd="1"/>
        <i x="1929" s="1" nd="1"/>
        <i x="542" s="1" nd="1"/>
        <i x="3349" s="1" nd="1"/>
        <i x="3850" s="1" nd="1"/>
        <i x="3754" s="1" nd="1"/>
        <i x="3382" s="1" nd="1"/>
        <i x="4571" s="1" nd="1"/>
        <i x="3391" s="1" nd="1"/>
        <i x="4201" s="1" nd="1"/>
        <i x="4534" s="1" nd="1"/>
        <i x="1143" s="1" nd="1"/>
        <i x="433" s="1" nd="1"/>
        <i x="6466" s="1" nd="1"/>
        <i x="6164" s="1" nd="1"/>
        <i x="346" s="1" nd="1"/>
        <i x="4519" s="1" nd="1"/>
        <i x="4016" s="1" nd="1"/>
        <i x="6603" s="1" nd="1"/>
        <i x="7535" s="1" nd="1"/>
        <i x="2145" s="1" nd="1"/>
        <i x="642" s="1" nd="1"/>
        <i x="4390" s="1" nd="1"/>
        <i x="3814" s="1" nd="1"/>
        <i x="2705" s="1" nd="1"/>
        <i x="612" s="1" nd="1"/>
        <i x="4206" s="1" nd="1"/>
        <i x="4358" s="1" nd="1"/>
        <i x="2505" s="1" nd="1"/>
        <i x="4253" s="1" nd="1"/>
        <i x="2294" s="1" nd="1"/>
        <i x="5134" s="1" nd="1"/>
        <i x="5531" s="1" nd="1"/>
        <i x="4467" s="1" nd="1"/>
        <i x="6203" s="1" nd="1"/>
        <i x="6650" s="1" nd="1"/>
        <i x="3063" s="1" nd="1"/>
        <i x="6389" s="1" nd="1"/>
        <i x="2419" s="1" nd="1"/>
        <i x="7323" s="1" nd="1"/>
        <i x="3664" s="1" nd="1"/>
        <i x="1059" s="1" nd="1"/>
        <i x="3059" s="1" nd="1"/>
        <i x="7968" s="1" nd="1"/>
        <i x="5059" s="1" nd="1"/>
        <i x="3666" s="1" nd="1"/>
        <i x="679" s="1" nd="1"/>
        <i x="843" s="1" nd="1"/>
        <i x="4431" s="1" nd="1"/>
        <i x="4466" s="1" nd="1"/>
        <i x="1681" s="1" nd="1"/>
        <i x="2861" s="1" nd="1"/>
        <i x="6655" s="1" nd="1"/>
        <i x="1854" s="1" nd="1"/>
        <i x="3939" s="1" nd="1"/>
        <i x="3080" s="1" nd="1"/>
        <i x="3466" s="1" nd="1"/>
        <i x="2502" s="1" nd="1"/>
        <i x="4124" s="1" nd="1"/>
        <i x="4538" s="1" nd="1"/>
        <i x="6372" s="1" nd="1"/>
        <i x="5173" s="1" nd="1"/>
        <i x="2178" s="1" nd="1"/>
        <i x="4929" s="1" nd="1"/>
        <i x="6435" s="1" nd="1"/>
        <i x="5598" s="1" nd="1"/>
        <i x="6260" s="1" nd="1"/>
        <i x="4476" s="1" nd="1"/>
        <i x="4679" s="1" nd="1"/>
        <i x="2316" s="1" nd="1"/>
        <i x="754" s="1" nd="1"/>
        <i x="6982" s="1" nd="1"/>
        <i x="3118" s="1" nd="1"/>
        <i x="5869" s="1" nd="1"/>
        <i x="5627" s="1" nd="1"/>
        <i x="2642" s="1" nd="1"/>
        <i x="2211" s="1" nd="1"/>
        <i x="4392" s="1" nd="1"/>
        <i x="2744" s="1" nd="1"/>
        <i x="3662" s="1" nd="1"/>
        <i x="1083" s="1" nd="1"/>
        <i x="954" s="1" nd="1"/>
        <i x="4093" s="1" nd="1"/>
        <i x="3061" s="1" nd="1"/>
        <i x="1998" s="1" nd="1"/>
        <i x="5866" s="1" nd="1"/>
        <i x="6144" s="1" nd="1"/>
        <i x="7679" s="1" nd="1"/>
        <i x="7653" s="1" nd="1"/>
        <i x="2144" s="1" nd="1"/>
        <i x="2271" s="1" nd="1"/>
        <i x="1243" s="1" nd="1"/>
        <i x="7035" s="1" nd="1"/>
        <i x="7846" s="1" nd="1"/>
        <i x="6622" s="1" nd="1"/>
        <i x="7587" s="1" nd="1"/>
        <i x="556" s="1" nd="1"/>
        <i x="4190" s="1" nd="1"/>
        <i x="1811" s="1" nd="1"/>
        <i x="3270" s="1" nd="1"/>
        <i x="528" s="1" nd="1"/>
        <i x="5532" s="1" nd="1"/>
        <i x="3740" s="1" nd="1"/>
        <i x="3624" s="1" nd="1"/>
        <i x="7786" s="1" nd="1"/>
        <i x="3578" s="1" nd="1"/>
        <i x="7734" s="1" nd="1"/>
        <i x="3084" s="1" nd="1"/>
        <i x="1417" s="1" nd="1"/>
        <i x="3021" s="1" nd="1"/>
        <i x="5611" s="1" nd="1"/>
        <i x="3600" s="1" nd="1"/>
        <i x="6844" s="1" nd="1"/>
        <i x="3018" s="1" nd="1"/>
        <i x="2406" s="1" nd="1"/>
        <i x="6497" s="1" nd="1"/>
        <i x="5128" s="1" nd="1"/>
        <i x="1234" s="1" nd="1"/>
        <i x="626" s="1" nd="1"/>
        <i x="4898" s="1" nd="1"/>
        <i x="5679" s="1" nd="1"/>
        <i x="1157" s="1" nd="1"/>
        <i x="4384" s="1" nd="1"/>
        <i x="2479" s="1" nd="1"/>
        <i x="2731" s="1" nd="1"/>
        <i x="5814" s="1" nd="1"/>
        <i x="543" s="1" nd="1"/>
        <i x="3959" s="1" nd="1"/>
        <i x="5288" s="1" nd="1"/>
        <i x="5049" s="1" nd="1"/>
        <i x="2582" s="1" nd="1"/>
        <i x="912" s="1" nd="1"/>
        <i x="2987" s="1" nd="1"/>
        <i x="6462" s="1" nd="1"/>
        <i x="249" s="1" nd="1"/>
        <i x="6439" s="1" nd="1"/>
        <i x="3454" s="1" nd="1"/>
        <i x="454" s="1" nd="1"/>
        <i x="4624" s="1" nd="1"/>
        <i x="4656" s="1" nd="1"/>
        <i x="2407" s="1" nd="1"/>
        <i x="6418" s="1" nd="1"/>
        <i x="5091" s="1" nd="1"/>
        <i x="2940" s="1" nd="1"/>
        <i x="4820" s="1" nd="1"/>
        <i x="4833" s="1" nd="1"/>
        <i x="1347" s="1" nd="1"/>
        <i x="6782" s="1" nd="1"/>
        <i x="5508" s="1" nd="1"/>
        <i x="5044" s="1" nd="1"/>
        <i x="6309" s="1" nd="1"/>
        <i x="2484" s="1" nd="1"/>
        <i x="1304" s="1" nd="1"/>
        <i x="2620" s="1" nd="1"/>
        <i x="4350" s="1" nd="1"/>
        <i x="6580" s="1" nd="1"/>
        <i x="4288" s="1" nd="1"/>
        <i x="2980" s="1" nd="1"/>
        <i x="98" s="1" nd="1"/>
        <i x="6991" s="1" nd="1"/>
        <i x="7826" s="1" nd="1"/>
        <i x="264" s="1" nd="1"/>
        <i x="195" s="1" nd="1"/>
        <i x="5581" s="1" nd="1"/>
        <i x="3025" s="1" nd="1"/>
        <i x="7738" s="1" nd="1"/>
        <i x="7228" s="1" nd="1"/>
        <i x="4341" s="1" nd="1"/>
        <i x="2653" s="1" nd="1"/>
        <i x="418" s="1" nd="1"/>
        <i x="5597" s="1" nd="1"/>
        <i x="2892" s="1" nd="1"/>
        <i x="7904" s="1" nd="1"/>
        <i x="3828" s="1" nd="1"/>
        <i x="460" s="1" nd="1"/>
        <i x="4372" s="1" nd="1"/>
        <i x="357" s="1" nd="1"/>
        <i x="231" s="1" nd="1"/>
        <i x="2192" s="1" nd="1"/>
        <i x="5098" s="1" nd="1"/>
        <i x="3350" s="1" nd="1"/>
        <i x="5664" s="1" nd="1"/>
        <i x="131" s="1" nd="1"/>
        <i x="4646" s="1" nd="1"/>
        <i x="6613" s="1" nd="1"/>
        <i x="1946" s="1" nd="1"/>
        <i x="6485" s="1" nd="1"/>
        <i x="5587" s="1" nd="1"/>
        <i x="4360" s="1" nd="1"/>
        <i x="1457" s="1" nd="1"/>
        <i x="4602" s="1" nd="1"/>
        <i x="7541" s="1" nd="1"/>
        <i x="5429" s="1" nd="1"/>
        <i x="6509" s="1" nd="1"/>
        <i x="4247" s="1" nd="1"/>
        <i x="807" s="1" nd="1"/>
        <i x="3312" s="1" nd="1"/>
        <i x="56" s="1" nd="1"/>
        <i x="2984" s="1" nd="1"/>
        <i x="91" s="1" nd="1"/>
        <i x="7564" s="1" nd="1"/>
        <i x="1518" s="1" nd="1"/>
        <i x="6482" s="1" nd="1"/>
        <i x="5204" s="1" nd="1"/>
        <i x="4268" s="1" nd="1"/>
        <i x="4033" s="1" nd="1"/>
        <i x="128" s="1" nd="1"/>
        <i x="3726" s="1" nd="1"/>
        <i x="5904" s="1" nd="1"/>
        <i x="1333" s="1" nd="1"/>
        <i x="5112" s="1" nd="1"/>
        <i x="5911" s="1" nd="1"/>
        <i x="382" s="1" nd="1"/>
        <i x="3014" s="1" nd="1"/>
        <i x="1346" s="1" nd="1"/>
        <i x="1052" s="1" nd="1"/>
        <i x="6040" s="1" nd="1"/>
        <i x="3065" s="1" nd="1"/>
        <i x="2965" s="1" nd="1"/>
        <i x="7975" s="1" nd="1"/>
        <i x="7778" s="1" nd="1"/>
        <i x="4484" s="1" nd="1"/>
        <i x="3771" s="1" nd="1"/>
        <i x="5635" s="1" nd="1"/>
        <i x="5772" s="1" nd="1"/>
        <i x="6998" s="1" nd="1"/>
        <i x="4544" s="1" nd="1"/>
        <i x="4468" s="1" nd="1"/>
        <i x="7632" s="1" nd="1"/>
        <i x="2898" s="1" nd="1"/>
        <i x="5416" s="1" nd="1"/>
        <i x="3000" s="1" nd="1"/>
        <i x="2979" s="1" nd="1"/>
        <i x="4949" s="1" nd="1"/>
        <i x="175" s="1" nd="1"/>
        <i x="3492" s="1" nd="1"/>
        <i x="7384" s="1" nd="1"/>
        <i x="3101" s="1" nd="1"/>
        <i x="6335" s="1" nd="1"/>
        <i x="416" s="1" nd="1"/>
        <i x="3791" s="1" nd="1"/>
        <i x="3152" s="1" nd="1"/>
        <i x="4077" s="1" nd="1"/>
        <i x="5058" s="1" nd="1"/>
        <i x="4043" s="1" nd="1"/>
        <i x="5373" s="1" nd="1"/>
        <i x="1733" s="1" nd="1"/>
        <i x="4250" s="1" nd="1"/>
        <i x="4118" s="1" nd="1"/>
        <i x="4678" s="1" nd="1"/>
        <i x="395" s="1" nd="1"/>
        <i x="590" s="1" nd="1"/>
        <i x="7886" s="1" nd="1"/>
        <i x="2739" s="1" nd="1"/>
        <i x="3628" s="1" nd="1"/>
        <i x="4568" s="1" nd="1"/>
        <i x="7000" s="1" nd="1"/>
        <i x="3049" s="1" nd="1"/>
        <i x="3883" s="1" nd="1"/>
        <i x="4835" s="1" nd="1"/>
        <i x="4423" s="1" nd="1"/>
        <i x="7115" s="1" nd="1"/>
        <i x="1015" s="1" nd="1"/>
        <i x="7380" s="1" nd="1"/>
        <i x="2687" s="1" nd="1"/>
        <i x="6612" s="1" nd="1"/>
        <i x="3878" s="1" nd="1"/>
        <i x="480" s="1" nd="1"/>
        <i x="3550" s="1" nd="1"/>
        <i x="5662" s="1" nd="1"/>
        <i x="7611" s="1" nd="1"/>
        <i x="2880" s="1" nd="1"/>
        <i x="516" s="1" nd="1"/>
        <i x="3903" s="1" nd="1"/>
        <i x="7087" s="1" nd="1"/>
        <i x="5875" s="1" nd="1"/>
        <i x="305" s="1" nd="1"/>
        <i x="3845" s="1" nd="1"/>
        <i x="2382" s="1" nd="1"/>
        <i x="2437" s="1" nd="1"/>
        <i x="3904" s="1" nd="1"/>
        <i x="6875" s="1" nd="1"/>
        <i x="3833" s="1" nd="1"/>
        <i x="3046" s="1" nd="1"/>
        <i x="5407" s="1" nd="1"/>
        <i x="5923" s="1" nd="1"/>
        <i x="3113" s="1" nd="1"/>
        <i x="5215" s="1" nd="1"/>
        <i x="6452" s="1" nd="1"/>
        <i x="2440" s="1" nd="1"/>
        <i x="472" s="1" nd="1"/>
        <i x="4503" s="1" nd="1"/>
        <i x="3494" s="1" nd="1"/>
        <i x="1768" s="1" nd="1"/>
        <i x="7218" s="1" nd="1"/>
        <i x="1892" s="1" nd="1"/>
        <i x="6198" s="1" nd="1"/>
        <i x="1404" s="1" nd="1"/>
        <i x="6338" s="1" nd="1"/>
        <i x="7551" s="1" nd="1"/>
        <i x="6849" s="1" nd="1"/>
        <i x="3180" s="1" nd="1"/>
        <i x="1246" s="1" nd="1"/>
        <i x="2695" s="1" nd="1"/>
        <i x="1287" s="1" nd="1"/>
        <i x="7562" s="1" nd="1"/>
        <i x="341" s="1" nd="1"/>
        <i x="358" s="1" nd="1"/>
        <i x="6981" s="1" nd="1"/>
        <i x="3145" s="1" nd="1"/>
        <i x="2820" s="1" nd="1"/>
        <i x="6780" s="1" nd="1"/>
        <i x="6587" s="1" nd="1"/>
        <i x="1111" s="1" nd="1"/>
        <i x="3355" s="1" nd="1"/>
        <i x="5214" s="1" nd="1"/>
        <i x="4551" s="1" nd="1"/>
        <i x="5412" s="1" nd="1"/>
        <i x="6447" s="1" nd="1"/>
        <i x="1478" s="1" nd="1"/>
        <i x="2807" s="1" nd="1"/>
        <i x="485" s="1" nd="1"/>
        <i x="7058" s="1" nd="1"/>
        <i x="108" s="1" nd="1"/>
        <i x="6445" s="1" nd="1"/>
        <i x="6378" s="1" nd="1"/>
        <i x="6805" s="1" nd="1"/>
        <i x="6470" s="1" nd="1"/>
        <i x="1793" s="1" nd="1"/>
        <i x="1537" s="1" nd="1"/>
        <i x="4673" s="1" nd="1"/>
        <i x="7122" s="1" nd="1"/>
        <i x="4147" s="1" nd="1"/>
        <i x="6277" s="1" nd="1"/>
        <i x="377" s="1" nd="1"/>
        <i x="2474" s="1" nd="1"/>
        <i x="4104" s="1" nd="1"/>
        <i x="4740" s="1" nd="1"/>
        <i x="2014" s="1" nd="1"/>
        <i x="4610" s="1" nd="1"/>
        <i x="1004" s="1" nd="1"/>
        <i x="5150" s="1" nd="1"/>
        <i x="498" s="1" nd="1"/>
        <i x="1679" s="1" nd="1"/>
        <i x="7215" s="1" nd="1"/>
        <i x="973" s="1" nd="1"/>
        <i x="3476" s="1" nd="1"/>
        <i x="7476" s="1" nd="1"/>
        <i x="6956" s="1" nd="1"/>
        <i x="1303" s="1" nd="1"/>
        <i x="3812" s="1" nd="1"/>
        <i x="1348" s="1" nd="1"/>
        <i x="5394" s="1" nd="1"/>
        <i x="5843" s="1" nd="1"/>
        <i x="6672" s="1" nd="1"/>
        <i x="1210" s="1" nd="1"/>
        <i x="2856" s="1" nd="1"/>
        <i x="233" s="1" nd="1"/>
        <i x="6175" s="1" nd="1"/>
        <i x="4802" s="1" nd="1"/>
        <i x="2404" s="1" nd="1"/>
        <i x="5203" s="1" nd="1"/>
        <i x="6813" s="1" nd="1"/>
        <i x="1320" s="1" nd="1"/>
        <i x="3865" s="1" nd="1"/>
        <i x="5636" s="1" nd="1"/>
        <i x="5340" s="1" nd="1"/>
        <i x="3610" s="1" nd="1"/>
        <i x="3169" s="1" nd="1"/>
        <i x="3408" s="1" nd="1"/>
        <i x="5130" s="1" nd="1"/>
        <i x="7492" s="1" nd="1"/>
        <i x="1455" s="1" nd="1"/>
        <i x="4817" s="1" nd="1"/>
        <i x="6275" s="1" nd="1"/>
        <i x="4032" s="1" nd="1"/>
        <i x="2059" s="1" nd="1"/>
        <i x="2818" s="1" nd="1"/>
        <i x="6422" s="1" nd="1"/>
        <i x="6817" s="1" nd="1"/>
        <i x="2552" s="1" nd="1"/>
        <i x="1572" s="1" nd="1"/>
        <i x="3970" s="1" nd="1"/>
        <i x="3832" s="1" nd="1"/>
        <i x="321" s="1" nd="1"/>
        <i x="3100" s="1" nd="1"/>
        <i x="4089" s="1" nd="1"/>
        <i x="6877" s="1" nd="1"/>
        <i x="7458" s="1" nd="1"/>
        <i x="3318" s="1" nd="1"/>
        <i x="7515" s="1" nd="1"/>
        <i x="2036" s="1" nd="1"/>
        <i x="7471" s="1" nd="1"/>
        <i x="7183" s="1" nd="1"/>
        <i x="4090" s="1" nd="1"/>
        <i x="5466" s="1" nd="1"/>
        <i x="5243" s="1" nd="1"/>
        <i x="3192" s="1" nd="1"/>
        <i x="609" s="1" nd="1"/>
        <i x="3546" s="1" nd="1"/>
        <i x="110" s="1" nd="1"/>
        <i x="4394" s="1" nd="1"/>
        <i x="7912" s="1" nd="1"/>
        <i x="5470" s="1" nd="1"/>
        <i x="4326" s="1" nd="1"/>
        <i x="7325" s="1" nd="1"/>
        <i x="953" s="1" nd="1"/>
        <i x="4696" s="1" nd="1"/>
        <i x="1123" s="1" nd="1"/>
        <i x="547" s="1" nd="1"/>
        <i x="3994" s="1" nd="1"/>
        <i x="7656" s="1" nd="1"/>
        <i x="2756" s="1" nd="1"/>
        <i x="4395" s="1" nd="1"/>
        <i x="3272" s="1" nd="1"/>
        <i x="6247" s="1" nd="1"/>
        <i x="4475" s="1" nd="1"/>
        <i x="7461" s="1" nd="1"/>
        <i x="197" s="1" nd="1"/>
        <i x="1712" s="1" nd="1"/>
        <i x="4215" s="1" nd="1"/>
        <i x="2611" s="1" nd="1"/>
        <i x="4407" s="1" nd="1"/>
        <i x="6684" s="1" nd="1"/>
        <i x="2444" s="1" nd="1"/>
        <i x="7637" s="1" nd="1"/>
        <i x="4135" s="1" nd="1"/>
        <i x="489" s="1" nd="1"/>
        <i x="3201" s="1" nd="1"/>
        <i x="6191" s="1" nd="1"/>
        <i x="5608" s="1" nd="1"/>
        <i x="3098" s="1" nd="1"/>
        <i x="4067" s="1" nd="1"/>
        <i x="1926" s="1" nd="1"/>
        <i x="2738" s="1" nd="1"/>
        <i x="3685" s="1" nd="1"/>
        <i x="2828" s="1" nd="1"/>
        <i x="5179" s="1" nd="1"/>
        <i x="4408" s="1" nd="1"/>
        <i x="2915" s="1" nd="1"/>
        <i x="6735" s="1" nd="1"/>
        <i x="3606" s="1" nd="1"/>
        <i x="5982" s="1" nd="1"/>
        <i x="4768" s="1" nd="1"/>
        <i x="4572" s="1" nd="1"/>
        <i x="1367" s="1" nd="1"/>
        <i x="6995" s="1" nd="1"/>
        <i x="2722" s="1" nd="1"/>
        <i x="1687" s="1" nd="1"/>
        <i x="5771" s="1" nd="1"/>
        <i x="1260" s="1" nd="1"/>
        <i x="7982" s="1" nd="1"/>
        <i x="6763" s="1" nd="1"/>
        <i x="2858" s="1" nd="1"/>
        <i x="557" s="1" nd="1"/>
        <i x="7633" s="1" nd="1"/>
        <i x="6692" s="1" nd="1"/>
        <i x="5048" s="1" nd="1"/>
        <i x="2939" s="1" nd="1"/>
        <i x="1002" s="1" nd="1"/>
        <i x="1224" s="1" nd="1"/>
        <i x="3684" s="1" nd="1"/>
        <i x="1896" s="1" nd="1"/>
        <i x="1258" s="1" nd="1"/>
        <i x="2622" s="1" nd="1"/>
        <i x="2696" s="1" nd="1"/>
        <i x="925" s="1" nd="1"/>
        <i x="3902" s="1" nd="1"/>
        <i x="3281" s="1" nd="1"/>
        <i x="236" s="1" nd="1"/>
        <i x="5557" s="1" nd="1"/>
        <i x="1534" s="1" nd="1"/>
        <i x="7606" s="1" nd="1"/>
        <i x="3660" s="1" nd="1"/>
        <i x="5425" s="1" nd="1"/>
        <i x="3026" s="1" nd="1"/>
        <i x="2604" s="1" nd="1"/>
        <i x="2295" s="1" nd="1"/>
        <i x="6423" s="1" nd="1"/>
        <i x="7525" s="1" nd="1"/>
        <i x="3222" s="1" nd="1"/>
        <i x="5577" s="1" nd="1"/>
        <i x="5342" s="1" nd="1"/>
        <i x="2883" s="1" nd="1"/>
        <i x="5307" s="1" nd="1"/>
        <i x="1680" s="1" nd="1"/>
        <i x="1612" s="1" nd="1"/>
        <i x="2891" s="1" nd="1"/>
        <i x="1014" s="1" nd="1"/>
        <i x="7591" s="1" nd="1"/>
        <i x="738" s="1" nd="1"/>
        <i x="1495" s="1" nd="1"/>
        <i x="1852" s="1" nd="1"/>
        <i x="94" s="1" nd="1"/>
        <i x="1493" s="1" nd="1"/>
        <i x="7660" s="1" nd="1"/>
        <i x="1809" s="1" nd="1"/>
        <i x="2509" s="1" nd="1"/>
        <i x="3003" s="1" nd="1"/>
        <i x="4700" s="1" nd="1"/>
        <i x="4980" s="1" nd="1"/>
        <i x="5491" s="1" nd="1"/>
        <i x="6365" s="1" nd="1"/>
        <i x="1190" s="1" nd="1"/>
        <i x="4819" s="1" nd="1"/>
        <i x="6965" s="1" nd="1"/>
        <i x="5567" s="1" nd="1"/>
        <i x="3512" s="1" nd="1"/>
        <i x="6503" s="1" nd="1"/>
        <i x="7717" s="1" nd="1"/>
        <i x="4870" s="1" nd="1"/>
        <i x="3345" s="1" nd="1"/>
        <i x="529" s="1" nd="1"/>
        <i x="4515" s="1" nd="1"/>
        <i x="724" s="1" nd="1"/>
        <i x="2919" s="1" nd="1"/>
        <i x="7220" s="1" nd="1"/>
        <i x="4444" s="1" nd="1"/>
        <i x="2658" s="1" nd="1"/>
        <i x="1606" s="1" nd="1"/>
        <i x="3582" s="1" nd="1"/>
        <i x="421" s="1" nd="1"/>
        <i x="3631" s="1" nd="1"/>
        <i x="2227" s="1" nd="1"/>
        <i x="5692" s="1" nd="1"/>
        <i x="7428" s="1" nd="1"/>
        <i x="3538" s="1" nd="1"/>
        <i x="6169" s="1" nd="1"/>
        <i x="1835" s="1" nd="1"/>
        <i x="2914" s="1" nd="1"/>
        <i x="3917" s="1" nd="1"/>
        <i x="3043" s="1" nd="1"/>
        <i x="1227" s="1" nd="1"/>
        <i x="7029" s="1" nd="1"/>
        <i x="3846" s="1" nd="1"/>
        <i x="4537" s="1" nd="1"/>
        <i x="2468" s="1" nd="1"/>
        <i x="3623" s="1" nd="1"/>
        <i x="1648" s="1" nd="1"/>
        <i x="7750" s="1" nd="1"/>
        <i x="3167" s="1" nd="1"/>
        <i x="7485" s="1" nd="1"/>
        <i x="3124" s="1" nd="1"/>
        <i x="4638" s="1" nd="1"/>
        <i x="1736" s="1" nd="1"/>
        <i x="1259" s="1" nd="1"/>
        <i x="6274" s="1" nd="1"/>
        <i x="3068" s="1" nd="1"/>
        <i x="3078" s="1" nd="1"/>
        <i x="162" s="1" nd="1"/>
        <i x="5118" s="1" nd="1"/>
        <i x="5011" s="1" nd="1"/>
        <i x="662" s="1" nd="1"/>
        <i x="1771" s="1" nd="1"/>
        <i x="3161" s="1" nd="1"/>
        <i x="7992" s="1" nd="1"/>
        <i x="2003" s="1" nd="1"/>
        <i x="2107" s="1" nd="1"/>
        <i x="2196" s="1" nd="1"/>
        <i x="1365" s="1" nd="1"/>
        <i x="1441" s="1" nd="1"/>
        <i x="1857" s="1" nd="1"/>
        <i x="1317" s="1" nd="1"/>
        <i x="7745" s="1" nd="1"/>
        <i x="7793" s="1" nd="1"/>
        <i x="2769" s="1" nd="1"/>
        <i x="2063" s="1" nd="1"/>
        <i x="7957" s="1" nd="1"/>
        <i x="7399" s="1" nd="1"/>
        <i x="4516" s="1" nd="1"/>
        <i x="1607" s="1" nd="1"/>
        <i x="2347" s="1" nd="1"/>
        <i x="299" s="1" nd="1"/>
        <i x="7011" s="1" nd="1"/>
        <i x="3565" s="1" nd="1"/>
        <i x="1891" s="1" nd="1"/>
        <i x="5524" s="1" nd="1"/>
        <i x="6180" s="1" nd="1"/>
        <i x="1569" s="1" nd="1"/>
        <i x="2229" s="1" nd="1"/>
        <i x="2865" s="1" nd="1"/>
        <i x="1644" s="1" nd="1"/>
        <i x="2656" s="1" nd="1"/>
        <i x="4793" s="1" nd="1"/>
        <i x="2463" s="1" nd="1"/>
        <i x="3596" s="1" nd="1"/>
        <i x="2462" s="1" nd="1"/>
        <i x="5540" s="1" nd="1"/>
        <i x="7025" s="1" nd="1"/>
        <i x="4930" s="1" nd="1"/>
        <i x="1927" s="1" nd="1"/>
        <i x="5374" s="1" nd="1"/>
        <i x="7004" s="1" nd="1"/>
        <i x="7690" s="1" nd="1"/>
        <i x="5451" s="1" nd="1"/>
        <i x="645" s="1" nd="1"/>
        <i x="3815" s="1" nd="1"/>
        <i x="7873" s="1" nd="1"/>
        <i x="6124" s="1" nd="1"/>
        <i x="6417" s="1" nd="1"/>
        <i x="5408" s="1" nd="1"/>
        <i x="5791" s="1" nd="1"/>
        <i x="5178" s="1" nd="1"/>
        <i x="5242" s="1" nd="1"/>
        <i x="1831" s="1" nd="1"/>
        <i x="159" s="1" nd="1"/>
        <i x="1401" s="1" nd="1"/>
        <i x="3702" s="1" nd="1"/>
        <i x="1385" s="1" nd="1"/>
        <i x="4868" s="1" nd="1"/>
        <i x="6019" s="1" nd="1"/>
        <i x="4107" s="1" nd="1"/>
        <i x="6249" s="1" nd="1"/>
        <i x="2032" s="1" nd="1"/>
        <i x="2071" s="1" nd="1"/>
        <i x="5316" s="1" nd="1"/>
        <i x="5549" s="1" nd="1"/>
        <i x="4959" s="1" nd="1"/>
        <i x="3016" s="1" nd="1"/>
        <i x="3562" s="1" nd="1"/>
        <i x="2778" s="1" nd="1"/>
        <i x="4536" s="1" nd="1"/>
        <i x="4329" s="1" nd="1"/>
        <i x="2267" s="1" nd="1"/>
        <i x="6307" s="1" nd="1"/>
        <i x="5399" s="1" nd="1"/>
        <i x="4363" s="1" nd="1"/>
        <i x="4342" s="1" nd="1"/>
        <i x="1604" s="1" nd="1"/>
        <i x="5993" s="1" nd="1"/>
        <i x="417" s="1" nd="1"/>
        <i x="7849" s="1" nd="1"/>
        <i x="987" s="1" nd="1"/>
        <i x="7523" s="1" nd="1"/>
        <i x="7145" s="1" nd="1"/>
        <i x="2691" s="1" nd="1"/>
        <i x="7506" s="1" nd="1"/>
        <i x="5496" s="1" nd="1"/>
        <i x="890" s="1" nd="1"/>
        <i x="5543" s="1" nd="1"/>
        <i x="838" s="1" nd="1"/>
        <i x="3223" s="1" nd="1"/>
        <i x="955" s="1" nd="1"/>
        <i x="4000" s="1" nd="1"/>
        <i x="5319" s="1" nd="1"/>
        <i x="7703" s="1" nd="1"/>
        <i x="6007" s="1" nd="1"/>
        <i x="1500" s="1" nd="1"/>
        <i x="301" s="1" nd="1"/>
        <i x="5161" s="1" nd="1"/>
        <i x="1191" s="1" nd="1"/>
        <i x="3130" s="1" nd="1"/>
        <i x="7930" s="1" nd="1"/>
        <i x="5026" s="1" nd="1"/>
        <i x="6917" s="1" nd="1"/>
        <i x="1208" s="1" nd="1"/>
        <i x="4157" s="1" nd="1"/>
        <i x="3974" s="1" nd="1"/>
        <i x="1288" s="1" nd="1"/>
        <i x="5406" s="1" nd="1"/>
        <i x="4675" s="1" nd="1"/>
        <i x="3547" s="1" nd="1"/>
        <i x="7495" s="1" nd="1"/>
        <i x="3238" s="1" nd="1"/>
        <i x="5565" s="1" nd="1"/>
        <i x="435" s="1" nd="1"/>
        <i x="2647" s="1" nd="1"/>
        <i x="5228" s="1" nd="1"/>
        <i x="213" s="1" nd="1"/>
        <i x="4501" s="1" nd="1"/>
        <i x="5303" s="1" nd="1"/>
        <i x="5542" s="1" nd="1"/>
        <i x="1418" s="1" nd="1"/>
        <i x="214" s="1" nd="1"/>
        <i x="4727" s="1" nd="1"/>
        <i x="4742" s="1" nd="1"/>
        <i x="3956" s="1" nd="1"/>
        <i x="5715" s="1" nd="1"/>
        <i x="7877" s="1" nd="1"/>
        <i x="7045" s="1" nd="1"/>
        <i x="2569" s="1" nd="1"/>
        <i x="3612" s="1" nd="1"/>
        <i x="3879" s="1" nd="1"/>
        <i x="4131" s="1" nd="1"/>
        <i x="7601" s="1" nd="1"/>
        <i x="7867" s="1" nd="1"/>
        <i x="1176" s="1" nd="1"/>
        <i x="3092" s="1" nd="1"/>
        <i x="5688" s="1" nd="1"/>
        <i x="6934" s="1" nd="1"/>
        <i x="2092" s="1" nd="1"/>
        <i x="5464" s="1" nd="1"/>
        <i x="4628" s="1" nd="1"/>
        <i x="3551" s="1" nd="1"/>
        <i x="5609" s="1" nd="1"/>
        <i x="6889" s="1" nd="1"/>
        <i x="692" s="1" nd="1"/>
        <i x="5490" s="1" nd="1"/>
        <i x="7651" s="1" nd="1"/>
        <i x="7295" s="1" nd="1"/>
        <i x="5445" s="1" nd="1"/>
        <i x="4511" s="1" nd="1"/>
        <i x="5453" s="1" nd="1"/>
        <i x="5964" s="1" nd="1"/>
        <i x="3276" s="1" nd="1"/>
        <i x="6473" s="1" nd="1"/>
        <i x="3032" s="1" nd="1"/>
        <i x="1913" s="1" nd="1"/>
        <i x="3594" s="1" nd="1"/>
        <i x="3114" s="1" nd="1"/>
        <i x="2819" s="1" nd="1"/>
        <i x="3646" s="1" nd="1"/>
        <i x="4148" s="1" nd="1"/>
        <i x="3247" s="1" nd="1"/>
        <i x="5643" s="1" nd="1"/>
        <i x="4056" s="1" nd="1"/>
        <i x="5292" s="1" nd="1"/>
        <i x="7497" s="1" nd="1"/>
        <i x="2857" s="1" nd="1"/>
        <i x="5670" s="1" nd="1"/>
        <i x="2333" s="1" nd="1"/>
        <i x="7903" s="1" nd="1"/>
        <i x="4409" s="1" nd="1"/>
        <i x="4502" s="1" nd="1"/>
        <i x="3227" s="1" nd="1"/>
        <i x="2381" s="1" nd="1"/>
        <i x="5439" s="1" nd="1"/>
        <i x="6152" s="1" nd="1"/>
        <i x="7204" s="1" nd="1"/>
        <i x="3421" s="1" nd="1"/>
        <i x="74" s="1" nd="1"/>
        <i x="4957" s="1" nd="1"/>
        <i x="6873" s="1" nd="1"/>
        <i x="6840" s="1" nd="1"/>
        <i x="3500" s="1" nd="1"/>
        <i x="7266" s="1" nd="1"/>
        <i x="7408" s="1" nd="1"/>
        <i x="1276" s="1" nd="1"/>
        <i x="3443" s="1" nd="1"/>
        <i x="3171" s="1" nd="1"/>
        <i x="1016" s="1" nd="1"/>
        <i x="4989" s="1" nd="1"/>
        <i x="4362" s="1" nd="1"/>
        <i x="3583" s="1" nd="1"/>
        <i x="6903" s="1" nd="1"/>
        <i x="3383" s="1" nd="1"/>
        <i x="656" s="1" nd="1"/>
        <i x="7789" s="1" nd="1"/>
        <i x="7567" s="1" nd="1"/>
        <i x="7178" s="1" nd="1"/>
        <i x="5719" s="1" nd="1"/>
        <i x="3022" s="1" nd="1"/>
        <i x="3163" s="1" nd="1"/>
        <i x="7534" s="1" nd="1"/>
        <i x="3309" s="1" nd="1"/>
        <i x="7906" s="1" nd="1"/>
        <i x="7824" s="1" nd="1"/>
        <i x="6825" s="1" nd="1"/>
        <i x="1543" s="1" nd="1"/>
        <i x="5035" s="1" nd="1"/>
        <i x="971" s="1" nd="1"/>
        <i x="6857" s="1" nd="1"/>
        <i x="5092" s="1" nd="1"/>
        <i x="5437" s="1" nd="1"/>
        <i x="3200" s="1" nd="1"/>
        <i x="3242" s="1" nd="1"/>
        <i x="7440" s="1" nd="1"/>
        <i x="2176" s="1" nd="1"/>
        <i x="7346" s="1" nd="1"/>
        <i x="3593" s="1" nd="1"/>
        <i x="5709" s="1" nd="1"/>
        <i x="2157" s="1" nd="1"/>
        <i x="4779" s="1" nd="1"/>
        <i x="6925" s="1" nd="1"/>
        <i x="6791" s="1" nd="1"/>
        <i x="3568" s="1" nd="1"/>
        <i x="2364" s="1" nd="1"/>
        <i x="3580" s="1" nd="1"/>
        <i x="3760" s="1" nd="1"/>
        <i x="7544" s="1" nd="1"/>
        <i x="7981" s="1" nd="1"/>
        <i x="6704" s="1" nd="1"/>
        <i x="3682" s="1" nd="1"/>
        <i x="5816" s="1" nd="1"/>
        <i x="1571" s="1" nd="1"/>
        <i x="7584" s="1" nd="1"/>
        <i x="5820" s="1" nd="1"/>
        <i x="4373" s="1" nd="1"/>
        <i x="7845" s="1" nd="1"/>
        <i x="7556" s="1" nd="1"/>
        <i x="5119" s="1" nd="1"/>
        <i x="3429" s="1" nd="1"/>
        <i x="7351" s="1" nd="1"/>
        <i x="1241" s="1" nd="1"/>
        <i x="3259" s="1" nd="1"/>
        <i x="872" s="1" nd="1"/>
        <i x="3172" s="1" nd="1"/>
        <i x="1627" s="1" nd="1"/>
        <i x="5649" s="1" nd="1"/>
        <i x="4991" s="1" nd="1"/>
        <i x="3426" s="1" nd="1"/>
        <i x="5233" s="1" nd="1"/>
        <i x="977" s="1" nd="1"/>
        <i x="2346" s="1" nd="1"/>
        <i x="5681" s="1" nd="1"/>
        <i x="6516" s="1" nd="1"/>
        <i x="5570" s="1" nd="1"/>
        <i x="7378" s="1" nd="1"/>
        <i x="7031" s="1" nd="1"/>
        <i x="5230" s="1" nd="1"/>
        <i x="1226" s="1" nd="1"/>
        <i x="6101" s="1" nd="1"/>
        <i x="3308" s="1" nd="1"/>
        <i x="3093" s="1" nd="1"/>
        <i x="7819" s="1" nd="1"/>
        <i x="6475" s="1" nd="1"/>
        <i x="5799" s="1" nd="1"/>
        <i x="4782" s="1" nd="1"/>
        <i x="1614" s="1" nd="1"/>
        <i x="1545" s="1" nd="1"/>
        <i x="6712" s="1" nd="1"/>
        <i x="7320" s="1" nd="1"/>
        <i x="6799" s="1" nd="1"/>
        <i x="4292" s="1" nd="1"/>
        <i x="5428" s="1" nd="1"/>
        <i x="4680" s="1" nd="1"/>
        <i x="4478" s="1" nd="1"/>
        <i x="5249" s="1" nd="1"/>
        <i x="3704" s="1" nd="1"/>
        <i x="7172" s="1" nd="1"/>
        <i x="3592" s="1" nd="1"/>
        <i x="5623" s="1" nd="1"/>
        <i x="1502" s="1" nd="1"/>
        <i x="7457" s="1" nd="1"/>
        <i x="7585" s="1" nd="1"/>
        <i x="2729" s="1" nd="1"/>
        <i x="6505" s="1" nd="1"/>
        <i x="7242" s="1" nd="1"/>
        <i x="5592" s="1" nd="1"/>
        <i x="2514" s="1" nd="1"/>
        <i x="1555" s="1" nd="1"/>
        <i x="7579" s="1" nd="1"/>
        <i x="7673" s="1" nd="1"/>
        <i x="1007" s="1" nd="1"/>
        <i x="3260" s="1" nd="1"/>
        <i x="5929" s="1" nd="1"/>
        <i x="7839" s="1" nd="1"/>
        <i x="3723" s="1" nd="1"/>
        <i x="2133" s="1" nd="1"/>
        <i x="3935" s="1" nd="1"/>
        <i x="6863" s="1" nd="1"/>
        <i x="5510" s="1" nd="1"/>
        <i x="5099" s="1" nd="1"/>
        <i x="3898" s="1" nd="1"/>
        <i x="3373" s="1" nd="1"/>
        <i x="2207" s="1" nd="1"/>
        <i x="6069" s="1" nd="1"/>
        <i x="4464" s="1" nd="1"/>
        <i x="5306" s="1" nd="1"/>
        <i x="2190" s="1" nd="1"/>
        <i x="6742" s="1" nd="1"/>
        <i x="5507" s="1" nd="1"/>
        <i x="2791" s="1" nd="1"/>
        <i x="7139" s="1" nd="1"/>
        <i x="2198" s="1" nd="1"/>
        <i x="3209" s="1" nd="1"/>
        <i x="6770" s="1" nd="1"/>
        <i x="7290" s="1" nd="1"/>
        <i x="1112" s="1" nd="1"/>
        <i x="7933" s="1" nd="1"/>
        <i x="3995" s="1" nd="1"/>
        <i x="3295" s="1" nd="1"/>
        <i x="4440" s="1" nd="1"/>
        <i x="5544" s="1" nd="1"/>
        <i x="2990" s="1" nd="1"/>
        <i x="7623" s="1" nd="1"/>
        <i x="3299" s="1" nd="1"/>
        <i x="2420" s="1" nd="1"/>
        <i x="7467" s="1" nd="1"/>
        <i x="7216" s="1" nd="1"/>
        <i x="3849" s="1" nd="1"/>
        <i x="1511" s="1" nd="1"/>
        <i x="1622" s="1" nd="1"/>
        <i x="3064" s="1" nd="1"/>
        <i x="4306" s="1" nd="1"/>
        <i x="456" s="1" nd="1"/>
        <i x="5199" s="1" nd="1"/>
        <i x="3208" s="1" nd="1"/>
        <i x="5355" s="1" nd="1"/>
        <i x="4458" s="1" nd="1"/>
        <i x="2191" s="1" nd="1"/>
        <i x="2905" s="1" nd="1"/>
        <i x="3497" s="1" nd="1"/>
        <i x="7528" s="1" nd="1"/>
        <i x="396" s="1" nd="1"/>
        <i x="3465" s="1" nd="1"/>
        <i x="3880" s="1" nd="1"/>
        <i x="5400" s="1" nd="1"/>
        <i x="4979" s="1" nd="1"/>
        <i x="5481" s="1" nd="1"/>
        <i x="5676" s="1" nd="1"/>
        <i x="4457" s="1" nd="1"/>
        <i x="4719" s="1" nd="1"/>
        <i x="7985" s="1" nd="1"/>
        <i x="2209" s="1" nd="1"/>
        <i x="5690" s="1" nd="1"/>
        <i x="2163" s="1" nd="1"/>
        <i x="3647" s="1" nd="1"/>
        <i x="4424" s="1" nd="1"/>
        <i x="3263" s="1" nd="1"/>
        <i x="1685" s="1" nd="1"/>
        <i x="343" s="1" nd="1"/>
        <i x="1515" s="1" nd="1"/>
        <i x="3337" s="1" nd="1"/>
        <i x="1141" s="1" nd="1"/>
        <i x="5081" s="1" nd="1"/>
        <i x="3346" s="1" nd="1"/>
        <i x="5438" s="1" nd="1"/>
        <i x="2831" s="1" nd="1"/>
        <i x="7960" s="1" nd="1"/>
        <i x="2055" s="1" nd="1"/>
        <i x="5703" s="1" nd="1"/>
        <i x="6743" s="1" nd="1"/>
        <i x="4899" s="1" nd="1"/>
        <i x="3634" s="1" nd="1"/>
        <i x="4166" s="1" nd="1"/>
        <i x="3533" s="1" nd="1"/>
        <i x="3370" s="1" nd="1"/>
        <i x="7956" s="1" nd="1"/>
        <i x="1158" s="1" nd="1"/>
        <i x="2766" s="1" nd="1"/>
        <i x="4869" s="1" nd="1"/>
        <i x="4216" s="1" nd="1"/>
        <i x="7630" s="1" nd="1"/>
        <i x="3643" s="1" nd="1"/>
        <i x="2750" s="1" nd="1"/>
        <i x="1438" s="1" nd="1"/>
        <i x="1833" s="1" nd="1"/>
        <i x="1697" s="1" nd="1"/>
        <i x="5234" s="1" nd="1"/>
        <i x="7680" s="1" nd="1"/>
        <i x="3608" s="1" nd="1"/>
        <i x="5276" s="1" nd="1"/>
        <i x="7210" s="1" nd="1"/>
        <i x="3564" s="1" nd="1"/>
        <i x="1003" s="1" nd="1"/>
        <i x="4374" s="1" nd="1"/>
        <i x="1398" s="1" nd="1"/>
        <i x="910" s="1" nd="1"/>
        <i x="7652" s="1" nd="1"/>
        <i x="1790" s="1" nd="1"/>
        <i x="3773" s="1" nd="1"/>
        <i x="5167" s="1" nd="1"/>
        <i x="6680" s="1" nd="1"/>
        <i x="1752" s="1" nd="1"/>
        <i x="3182" s="1" nd="1"/>
        <i x="4974" s="1" nd="1"/>
        <i x="2166" s="1" nd="1"/>
        <i x="6038" s="1" nd="1"/>
        <i x="4759" s="1" nd="1"/>
        <i x="5594" s="1" nd="1"/>
        <i x="6972" s="1" nd="1"/>
        <i x="3126" s="1" nd="1"/>
        <i x="6713" s="1" nd="1"/>
        <i x="5486" s="1" nd="1"/>
        <i x="3756" s="1" nd="1"/>
        <i x="3462" s="1" nd="1"/>
        <i x="6865" s="1" nd="1"/>
        <i x="7631" s="1" nd="1"/>
        <i x="5479" s="1" nd="1"/>
        <i x="6213" s="1" nd="1"/>
        <i x="6895" s="1" nd="1"/>
        <i x="1769" s="1" nd="1"/>
        <i x="3236" s="1" nd="1"/>
        <i x="7572" s="1" nd="1"/>
        <i x="1586" s="1" nd="1"/>
        <i x="3385" s="1" nd="1"/>
        <i x="5244" s="1" nd="1"/>
        <i x="4579" s="1" nd="1"/>
        <i x="3626" s="1" nd="1"/>
        <i x="5423" s="1" nd="1"/>
        <i x="3331" s="1" nd="1"/>
        <i x="7929" s="1" nd="1"/>
        <i x="7815" s="1" nd="1"/>
        <i x="3686" s="1" nd="1"/>
        <i x="2951" s="1" nd="1"/>
        <i x="5025" s="1" nd="1"/>
        <i x="2868" s="1" nd="1"/>
        <i x="1476" s="1" nd="1"/>
        <i x="1798" s="1" nd="1"/>
        <i x="7519" s="1" nd="1"/>
        <i x="6649" s="1" nd="1"/>
        <i x="3207" s="1" nd="1"/>
        <i x="3584" s="1" nd="1"/>
        <i x="1578" s="1" nd="1"/>
        <i x="1482" s="1" nd="1"/>
        <i x="7489" s="1" nd="1"/>
        <i x="5625" s="1" nd="1"/>
        <i x="379" s="1" nd="1"/>
        <i x="4888" s="1" nd="1"/>
        <i x="2716" s="1" nd="1"/>
        <i x="5827" s="1" nd="1"/>
        <i x="3332" s="1" nd="1"/>
        <i x="4623" s="1" nd="1"/>
        <i x="6621" s="1" nd="1"/>
        <i x="1274" s="1" nd="1"/>
        <i x="1808" s="1" nd="1"/>
        <i x="5205" s="1" nd="1"/>
        <i x="938" s="1" nd="1"/>
        <i x="4852" s="1" nd="1"/>
        <i x="4246" s="1" nd="1"/>
        <i x="2684" s="1" nd="1"/>
        <i x="5538" s="1" nd="1"/>
        <i x="5060" s="1" nd="1"/>
        <i x="3976" s="1" nd="1"/>
        <i x="3369" s="1" nd="1"/>
        <i x="7755" s="1" nd="1"/>
        <i x="1653" s="1" nd="1"/>
        <i x="2323" s="1" nd="1"/>
        <i x="2368" s="1" nd="1"/>
        <i x="2354" s="1" nd="1"/>
        <i x="4018" s="1" nd="1"/>
        <i x="3741" s="1" nd="1"/>
        <i x="7735" s="1" nd="1"/>
        <i x="5558" s="1" nd="1"/>
        <i x="3513" s="1" nd="1"/>
        <i x="6847" s="1" nd="1"/>
        <i x="2136" s="1" nd="1"/>
        <i x="4815" s="1" nd="1"/>
        <i x="5187" s="1" nd="1"/>
        <i x="7607" s="1" nd="1"/>
        <i x="5512" s="1" nd="1"/>
        <i x="5493" s="1" nd="1"/>
        <i x="5324" s="1" nd="1"/>
        <i x="5552" s="1" nd="1"/>
        <i x="2237" s="1" nd="1"/>
        <i x="7785" s="1" nd="1"/>
        <i x="7237" s="1" nd="1"/>
        <i x="2097" s="1" nd="1"/>
        <i x="7608" s="1" nd="1"/>
        <i x="1444" s="1" nd="1"/>
        <i x="4856" s="1" nd="1"/>
        <i x="2280" s="1" nd="1"/>
        <i x="1734" s="1" nd="1"/>
        <i x="1713" s="1" nd="1"/>
        <i x="4900" s="1" nd="1"/>
        <i x="4944" s="1" nd="1"/>
        <i x="4547" s="1" nd="1"/>
        <i x="7586" s="1" nd="1"/>
        <i x="1853" s="1" nd="1"/>
        <i x="3296" s="1" nd="1"/>
        <i x="3271" s="1" nd="1"/>
        <i x="5012" s="1" nd="1"/>
        <i x="1576" s="1" nd="1"/>
        <i x="5717" s="1" nd="1"/>
        <i x="6832" s="1" nd="1"/>
        <i x="3900" s="1" nd="1"/>
        <i x="7260" s="1" nd="1"/>
        <i x="3727" s="1" nd="1"/>
        <i x="3611" s="1" nd="1"/>
        <i x="6797" s="1" nd="1"/>
        <i x="3937" s="1" nd="1"/>
        <i x="3779" s="1" nd="1"/>
        <i x="1662" s="1" nd="1"/>
        <i x="5067" s="1" nd="1"/>
        <i x="5526" s="1" nd="1"/>
        <i x="5456" s="1" nd="1"/>
        <i x="1807" s="1" nd="1"/>
        <i x="5007" s="1" nd="1"/>
        <i x="1873" s="1" nd="1"/>
        <i x="2127" s="1" nd="1"/>
        <i x="4950" s="1" nd="1"/>
        <i x="6910" s="1" nd="1"/>
        <i x="7707" s="1" nd="1"/>
        <i x="3499" s="1" nd="1"/>
        <i x="5050" s="1" nd="1"/>
        <i x="4212" s="1" nd="1"/>
        <i x="5527" s="1" nd="1"/>
        <i x="6944" s="1" nd="1"/>
        <i x="2564" s="1" nd="1"/>
        <i x="5651" s="1" nd="1"/>
        <i x="7512" s="1" nd="1"/>
        <i x="5216" s="1" nd="1"/>
        <i x="5273" s="1" nd="1"/>
        <i x="7646" s="1" nd="1"/>
        <i x="4477" s="1" nd="1"/>
        <i x="7561" s="1" nd="1"/>
        <i x="3115" s="1" nd="1"/>
        <i x="7596" s="1" nd="1"/>
        <i x="2779" s="1" nd="1"/>
        <i x="3867" s="1" nd="1"/>
        <i x="2608" s="1" nd="1"/>
        <i x="2392" s="1" nd="1"/>
        <i x="7501" s="1" nd="1"/>
        <i x="4396" s="1" nd="1"/>
        <i x="6830" s="1" nd="1"/>
        <i x="7663" s="1" nd="1"/>
        <i x="5579" s="1" nd="1"/>
        <i x="7563" s="1" nd="1"/>
        <i x="3081" s="1" nd="1"/>
        <i x="6768" s="1" nd="1"/>
        <i x="5677" s="1" nd="1"/>
        <i x="7313" s="1" nd="1"/>
        <i x="1719" s="1" nd="1"/>
        <i x="4931" s="1" nd="1"/>
        <i x="1661" s="1" nd="1"/>
        <i x="6880" s="1" nd="1"/>
        <i x="3536" s="1" nd="1"/>
        <i x="3792" s="1" nd="1"/>
        <i x="3479" s="1" nd="1"/>
        <i x="6798" s="1" nd="1"/>
        <i x="1588" s="1" nd="1"/>
        <i x="5551" s="1" nd="1"/>
        <i x="5705" s="1" nd="1"/>
        <i x="4251" s="1" nd="1"/>
        <i x="4891" s="1" nd="1"/>
        <i x="3668" s="1" nd="1"/>
        <i x="7285" s="1" nd="1"/>
        <i x="1695" s="1" nd="1"/>
        <i x="1767" s="1" nd="1"/>
        <i x="1624" s="1" nd="1"/>
        <i x="5138" s="1" nd="1"/>
        <i x="6769" s="1" nd="1"/>
        <i x="1732" s="1" nd="1"/>
        <i x="2089" s="1" nd="1"/>
        <i x="5201" s="1" nd="1"/>
        <i x="7617" s="1" nd="1"/>
        <i x="1772" s="1" nd="1"/>
        <i x="7371" s="1" nd="1"/>
        <i x="7342" s="1" nd="1"/>
        <i x="5027" s="1" nd="1"/>
        <i x="7491" s="1" nd="1"/>
        <i x="3711" s="1" nd="1"/>
        <i x="1812" s="1" nd="1"/>
        <i x="1557" s="1" nd="1"/>
        <i x="7540" s="1" nd="1"/>
        <i x="4293" s="1" nd="1"/>
        <i x="4364" s="1" nd="1"/>
        <i x="7639" s="1" nd="1"/>
        <i x="3170" s="1" nd="1"/>
        <i x="7404" s="1" nd="1"/>
        <i x="4172" s="1" nd="1"/>
        <i x="7538" s="1" nd="1"/>
        <i x="4919" s="1" nd="1"/>
        <i x="7460" s="1" nd="1"/>
        <i x="3748" s="1" nd="1"/>
        <i x="3830" s="1" nd="1"/>
        <i x="4136" s="1" nd="1"/>
        <i x="3131" s="1" nd="1"/>
        <i x="4330" s="1" nd="1"/>
        <i x="3099" s="1" nd="1"/>
        <i x="3961" s="1" nd="1"/>
        <i x="1757" s="1" nd="1"/>
        <i x="3885" s="1" nd="1"/>
        <i x="3570" s="1" nd="1"/>
        <i x="5013" s="1" nd="1"/>
        <i x="4091" s="1" nd="1"/>
        <i x="4057" s="1" nd="1"/>
        <i x="4920" s="1" nd="1"/>
        <i x="7433" s="1" nd="1"/>
        <i x="2645" s="1" nd="1"/>
        <i x="5102" s="1" nd="1"/>
        <i x="7514" s="1" nd="1"/>
        <i x="3921" s="1" nd="1"/>
        <i x="3066" s="1" nd="1"/>
        <i x="3599" s="1" nd="1"/>
        <i x="2682" s="1" nd="1"/>
        <i x="3851" s="1" nd="1"/>
        <i x="4857" s="1" nd="1"/>
        <i x="4892" s="1" nd="1"/>
        <i x="2712" s="1" nd="1"/>
        <i x="3633" s="1" nd="1"/>
        <i x="3027" s="1" nd="1"/>
        <i x="3667" s="1" nd="1"/>
        <i x="3710" s="1" nd="1"/>
        <i x="3817" s="1" nd="1"/>
        <i x="3747" s="1" nd="1"/>
        <i x="3778" s="1" nd="1"/>
        <i x="2985" s="1" nd="1"/>
        <i x="2745" s="1" nd="1"/>
        <i x="2946" s="1" nd="1"/>
        <i x="2900" s="1" nd="1"/>
        <i x="2826" s="1" nd="1"/>
        <i x="2786" s="1" nd="1"/>
        <i x="2863" s="1" nd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ipo1" xr10:uid="{00000000-0013-0000-FFFF-FFFF04000000}" sourceName="tipo">
  <pivotTables>
    <pivotTable tabId="64" name="Tabla dinámica1"/>
  </pivotTables>
  <data>
    <tabular pivotCacheId="1647829316">
      <items count="7">
        <i x="0" s="1"/>
        <i x="1" s="1"/>
        <i x="3" s="1"/>
        <i x="4" s="1"/>
        <i x="2" s="1"/>
        <i x="6" s="1" nd="1"/>
        <i x="5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ESTINO" xr10:uid="{00000000-0013-0000-FFFF-FFFF05000000}" sourceName="DESTINO">
  <pivotTables>
    <pivotTable tabId="64" name="Tabla dinámica1"/>
  </pivotTables>
  <data>
    <tabular pivotCacheId="1647829316" showMissing="0">
      <items count="74">
        <i x="10" s="1"/>
        <i x="20" s="1"/>
        <i x="11" s="1"/>
        <i x="12" s="1"/>
        <i x="13" s="1"/>
        <i x="0" s="1"/>
        <i x="1" s="1"/>
        <i x="16" s="1"/>
        <i x="3" s="1"/>
        <i x="4" s="1"/>
        <i x="21" s="1"/>
        <i x="15" s="1"/>
        <i x="17" s="1"/>
        <i x="2" s="1"/>
        <i x="18" s="1"/>
        <i x="5" s="1"/>
        <i x="6" s="1"/>
        <i x="7" s="1"/>
        <i x="19" s="1"/>
        <i x="23" s="1"/>
        <i x="8" s="1"/>
        <i x="14" s="1"/>
        <i x="9" s="1"/>
        <i x="22" s="1"/>
        <i x="24" s="1" nd="1"/>
        <i x="25" s="1" nd="1"/>
        <i x="65" s="1" nd="1"/>
        <i x="36" s="1" nd="1"/>
        <i x="69" s="1" nd="1"/>
        <i x="56" s="1" nd="1"/>
        <i x="40" s="1" nd="1"/>
        <i x="41" s="1" nd="1"/>
        <i x="61" s="1" nd="1"/>
        <i x="58" s="1" nd="1"/>
        <i x="45" s="1" nd="1"/>
        <i x="42" s="1" nd="1"/>
        <i x="63" s="1" nd="1"/>
        <i x="53" s="1" nd="1"/>
        <i x="51" s="1" nd="1"/>
        <i x="73" s="1" nd="1"/>
        <i x="64" s="1" nd="1"/>
        <i x="57" s="1" nd="1"/>
        <i x="27" s="1" nd="1"/>
        <i x="33" s="1" nd="1"/>
        <i x="35" s="1" nd="1"/>
        <i x="66" s="1" nd="1"/>
        <i x="52" s="1" nd="1"/>
        <i x="72" s="1" nd="1"/>
        <i x="55" s="1" nd="1"/>
        <i x="34" s="1" nd="1"/>
        <i x="43" s="1" nd="1"/>
        <i x="31" s="1" nd="1"/>
        <i x="38" s="1" nd="1"/>
        <i x="37" s="1" nd="1"/>
        <i x="44" s="1" nd="1"/>
        <i x="62" s="1" nd="1"/>
        <i x="47" s="1" nd="1"/>
        <i x="49" s="1" nd="1"/>
        <i x="59" s="1" nd="1"/>
        <i x="54" s="1" nd="1"/>
        <i x="71" s="1" nd="1"/>
        <i x="67" s="1" nd="1"/>
        <i x="50" s="1" nd="1"/>
        <i x="26" s="1" nd="1"/>
        <i x="29" s="1" nd="1"/>
        <i x="48" s="1" nd="1"/>
        <i x="32" s="1" nd="1"/>
        <i x="30" s="1" nd="1"/>
        <i x="70" s="1" nd="1"/>
        <i x="68" s="1" nd="1"/>
        <i x="39" s="1" nd="1"/>
        <i x="60" s="1" nd="1"/>
        <i x="46" s="1" nd="1"/>
        <i x="28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IPO_DE_HUEVO" xr10:uid="{00000000-0013-0000-FFFF-FFFF06000000}" sourceName="TIPO DE HUEVO">
  <pivotTables>
    <pivotTable tabId="34" name="TablaDinámica4"/>
    <pivotTable tabId="34" name="TablaDinámica7"/>
  </pivotTables>
  <data>
    <tabular pivotCacheId="1" sortOrder="descending">
      <items count="12">
        <i x="7" s="1"/>
        <i x="6" s="1"/>
        <i x="1" s="1"/>
        <i x="9" s="1"/>
        <i x="8" s="1"/>
        <i x="10" s="1"/>
        <i x="0" s="1"/>
        <i x="5" s="1"/>
        <i x="2" s="1"/>
        <i x="3" s="1"/>
        <i x="4" s="1"/>
        <i x="11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IPO_HUEVO" xr10:uid="{00000000-0013-0000-FFFF-FFFF07000000}" sourceName="TIPO HUEVO">
  <pivotTables>
    <pivotTable tabId="34" name="TablaDinámica2"/>
    <pivotTable tabId="34" name="TablaDinámica5"/>
  </pivotTables>
  <data>
    <tabular pivotCacheId="1647829316">
      <items count="12">
        <i x="5" s="1"/>
        <i x="9" s="1"/>
        <i x="6" s="1"/>
        <i x="7" s="1"/>
        <i x="0" s="1"/>
        <i x="2" s="1"/>
        <i x="8" s="1"/>
        <i x="1" s="1"/>
        <i x="3" s="1"/>
        <i x="11" s="1" nd="1"/>
        <i x="4" s="1" nd="1"/>
        <i x="1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ZONA1" xr10:uid="{00000000-0013-0000-FFFF-FFFF08000000}" sourceName="ZONA">
  <pivotTables>
    <pivotTable tabId="64" name="Tabla dinámica1"/>
  </pivotTables>
  <data>
    <tabular pivotCacheId="1647829316" sortOrder="descending">
      <items count="10">
        <i x="4" s="1"/>
        <i x="3" s="1"/>
        <i x="0" s="1"/>
        <i x="1" s="1"/>
        <i x="2" s="1"/>
        <i x="6" s="1" nd="1"/>
        <i x="8" s="1" nd="1"/>
        <i x="5" s="1" nd="1"/>
        <i x="9" s="1" nd="1"/>
        <i x="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IPO_2" xr10:uid="{00000000-0013-0000-FFFF-FFFF09000000}" sourceName="TIPO 2">
  <pivotTables>
    <pivotTable tabId="32" name="Tabla dinámica2"/>
  </pivotTables>
  <data>
    <tabular pivotCacheId="1647829317">
      <items count="9">
        <i x="0" s="1"/>
        <i x="7" s="1"/>
        <i x="1" s="1"/>
        <i x="5" s="1"/>
        <i x="3" s="1"/>
        <i x="6" s="1"/>
        <i x="4" s="1"/>
        <i x="2" s="1"/>
        <i x="8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10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IPO_DE_HUEVO2" xr10:uid="{00000000-0013-0000-FFFF-FFFF0A000000}" sourceName="TIPO DE HUEVO ">
  <pivotTables>
    <pivotTable tabId="34" name="TablaDinámica1"/>
  </pivotTables>
  <data>
    <tabular pivotCacheId="1647829320" sortOrder="descending">
      <items count="14">
        <i x="3"/>
        <i x="1"/>
        <i x="2" s="1"/>
        <i x="0"/>
        <i x="5" nd="1"/>
        <i x="4" nd="1"/>
        <i x="6" nd="1"/>
        <i x="13" nd="1"/>
        <i x="9" nd="1"/>
        <i x="8" nd="1"/>
        <i x="7" nd="1"/>
        <i x="12" nd="1"/>
        <i x="11" nd="1"/>
        <i x="10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1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Edad1" xr10:uid="{00000000-0013-0000-FFFF-FFFF0B000000}" sourceName="Edad">
  <pivotTables>
    <pivotTable tabId="64" name="Tabla dinámica1"/>
  </pivotTables>
  <data>
    <tabular pivotCacheId="1647829316">
      <items count="65">
        <i x="8" s="1"/>
        <i x="7" s="1"/>
        <i x="5" s="1"/>
        <i x="1" s="1"/>
        <i x="3" s="1"/>
        <i x="0" s="1"/>
        <i x="2" s="1"/>
        <i x="6" s="1"/>
        <i x="9" s="1"/>
        <i x="4" s="1"/>
        <i x="37" s="1" nd="1"/>
        <i x="39" s="1" nd="1"/>
        <i x="29" s="1" nd="1"/>
        <i x="28" s="1" nd="1"/>
        <i x="17" s="1" nd="1"/>
        <i x="34" s="1" nd="1"/>
        <i x="36" s="1" nd="1"/>
        <i x="42" s="1" nd="1"/>
        <i x="41" s="1" nd="1"/>
        <i x="40" s="1" nd="1"/>
        <i x="14" s="1" nd="1"/>
        <i x="51" s="1" nd="1"/>
        <i x="11" s="1" nd="1"/>
        <i x="13" s="1" nd="1"/>
        <i x="12" s="1" nd="1"/>
        <i x="18" s="1" nd="1"/>
        <i x="16" s="1" nd="1"/>
        <i x="20" s="1" nd="1"/>
        <i x="21" s="1" nd="1"/>
        <i x="15" s="1" nd="1"/>
        <i x="23" s="1" nd="1"/>
        <i x="22" s="1" nd="1"/>
        <i x="24" s="1" nd="1"/>
        <i x="25" s="1" nd="1"/>
        <i x="27" s="1" nd="1"/>
        <i x="26" s="1" nd="1"/>
        <i x="33" s="1" nd="1"/>
        <i x="32" s="1" nd="1"/>
        <i x="31" s="1" nd="1"/>
        <i x="59" s="1" nd="1"/>
        <i x="61" s="1" nd="1"/>
        <i x="19" s="1" nd="1"/>
        <i x="62" s="1" nd="1"/>
        <i x="64" s="1" nd="1"/>
        <i x="53" s="1" nd="1"/>
        <i x="46" s="1" nd="1"/>
        <i x="54" s="1" nd="1"/>
        <i x="48" s="1" nd="1"/>
        <i x="55" s="1" nd="1"/>
        <i x="49" s="1" nd="1"/>
        <i x="58" s="1" nd="1"/>
        <i x="38" s="1" nd="1"/>
        <i x="35" s="1" nd="1"/>
        <i x="47" s="1" nd="1"/>
        <i x="30" s="1" nd="1"/>
        <i x="56" s="1" nd="1"/>
        <i x="44" s="1" nd="1"/>
        <i x="43" s="1" nd="1"/>
        <i x="45" s="1" nd="1"/>
        <i x="50" s="1" nd="1"/>
        <i x="52" s="1" nd="1"/>
        <i x="63" s="1" nd="1"/>
        <i x="60" s="1" nd="1"/>
        <i x="57" s="1" nd="1"/>
        <i x="1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1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IPO_DE_HUEVO1" xr10:uid="{00000000-0013-0000-FFFF-FFFF0C000000}" sourceName="TIPO DE HUEVO">
  <pivotTables>
    <pivotTable tabId="34" name="TablaDinámica6"/>
  </pivotTables>
  <data>
    <tabular pivotCacheId="1" sortOrder="descending" customListSort="0">
      <items count="12">
        <i x="7"/>
        <i x="6"/>
        <i x="9" s="1"/>
        <i x="8"/>
        <i x="1" nd="1"/>
        <i x="10" nd="1"/>
        <i x="0" nd="1"/>
        <i x="5" nd="1"/>
        <i x="2" nd="1"/>
        <i x="3" nd="1"/>
        <i x="4" nd="1"/>
        <i x="1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1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ESTINO1" xr10:uid="{00000000-0013-0000-FFFF-FFFF0D000000}" sourceName="DESTINO">
  <pivotTables>
    <pivotTable tabId="90" name="TablaDinámica1"/>
  </pivotTables>
  <data>
    <tabular pivotCacheId="1635541762">
      <items count="29">
        <i x="10" s="1"/>
        <i x="20" s="1"/>
        <i x="11" s="1"/>
        <i x="12" s="1"/>
        <i x="13" s="1"/>
        <i x="15" s="1"/>
        <i x="26" s="1" nd="1"/>
        <i x="28" s="1" nd="1"/>
        <i x="0" s="1" nd="1"/>
        <i x="1" s="1" nd="1"/>
        <i x="16" s="1" nd="1"/>
        <i x="3" s="1" nd="1"/>
        <i x="4" s="1" nd="1"/>
        <i x="21" s="1" nd="1"/>
        <i x="27" s="1" nd="1"/>
        <i x="17" s="1" nd="1"/>
        <i x="2" s="1" nd="1"/>
        <i x="18" s="1" nd="1"/>
        <i x="5" s="1" nd="1"/>
        <i x="6" s="1" nd="1"/>
        <i x="7" s="1" nd="1"/>
        <i x="19" s="1" nd="1"/>
        <i x="23" s="1" nd="1"/>
        <i x="8" s="1" nd="1"/>
        <i x="14" s="1" nd="1"/>
        <i x="9" s="1" nd="1"/>
        <i x="22" s="1" nd="1"/>
        <i x="24" s="1" nd="1"/>
        <i x="25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1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ESTINO2" xr10:uid="{00000000-0013-0000-FFFF-FFFF0E000000}" sourceName="DESTINO">
  <pivotTables>
    <pivotTable tabId="90" name="TablaDinámica2"/>
  </pivotTables>
  <data>
    <tabular pivotCacheId="1635541762">
      <items count="29">
        <i x="10" s="1"/>
        <i x="20" s="1"/>
        <i x="11" s="1"/>
        <i x="12" s="1"/>
        <i x="13" s="1"/>
        <i x="0" s="1"/>
        <i x="1" s="1"/>
        <i x="16" s="1"/>
        <i x="3" s="1"/>
        <i x="4" s="1"/>
        <i x="21" s="1"/>
        <i x="15" s="1"/>
        <i x="17" s="1"/>
        <i x="2" s="1"/>
        <i x="18" s="1"/>
        <i x="5" s="1"/>
        <i x="6" s="1"/>
        <i x="7" s="1"/>
        <i x="19" s="1"/>
        <i x="23" s="1"/>
        <i x="8" s="1"/>
        <i x="14" s="1"/>
        <i x="9" s="1"/>
        <i x="22" s="1"/>
        <i x="26" s="1" nd="1"/>
        <i x="28" s="1" nd="1"/>
        <i x="27" s="1" nd="1"/>
        <i x="24" s="1" nd="1"/>
        <i x="25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1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ESTINO3" xr10:uid="{00000000-0013-0000-FFFF-FFFF0F000000}" sourceName="DESTINO">
  <pivotTables>
    <pivotTable tabId="90" name="TablaDinámica3"/>
  </pivotTables>
  <data>
    <tabular pivotCacheId="1635541762">
      <items count="29">
        <i x="10" s="1"/>
        <i x="20" s="1"/>
        <i x="11" s="1"/>
        <i x="12" s="1"/>
        <i x="13" s="1"/>
        <i x="0" s="1"/>
        <i x="1" s="1"/>
        <i x="16" s="1"/>
        <i x="3" s="1"/>
        <i x="4" s="1"/>
        <i x="21" s="1"/>
        <i x="15" s="1"/>
        <i x="17" s="1"/>
        <i x="2" s="1"/>
        <i x="18" s="1"/>
        <i x="5" s="1"/>
        <i x="6" s="1"/>
        <i x="7" s="1"/>
        <i x="19" s="1"/>
        <i x="23" s="1"/>
        <i x="8" s="1"/>
        <i x="14" s="1"/>
        <i x="9" s="1"/>
        <i x="22" s="1"/>
        <i x="26" s="1" nd="1"/>
        <i x="28" s="1" nd="1"/>
        <i x="27" s="1" nd="1"/>
        <i x="24" s="1" nd="1"/>
        <i x="25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1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NAL" xr10:uid="{00000000-0013-0000-FFFF-FFFF10000000}" sourceName="CANAL">
  <pivotTables>
    <pivotTable tabId="34" name="TablaDinámica4"/>
    <pivotTable tabId="34" name="TablaDinámica7"/>
  </pivotTables>
  <data>
    <tabular pivotCacheId="1">
      <items count="7">
        <i x="0" s="1"/>
        <i x="2" s="1"/>
        <i x="4" s="1"/>
        <i x="1" s="1"/>
        <i x="5" s="1"/>
        <i x="3" s="1"/>
        <i x="6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IPO DE HUEVO" xr10:uid="{00000000-0014-0000-FFFF-FFFF01000000}" cache="SegmentaciónDeDatos_TIPO_DE_HUEVO" caption="TIPO DE HUEVO" columnCount="4" rowHeight="216000"/>
  <slicer name="TIPO HUEVO" xr10:uid="{00000000-0014-0000-FFFF-FFFF02000000}" cache="SegmentaciónDeDatos_TIPO_HUEVO" caption="TIPO HUEVO" columnCount="5" rowHeight="241300"/>
  <slicer name="TIPO DE HUEVO " xr10:uid="{00000000-0014-0000-FFFF-FFFF03000000}" cache="SegmentaciónDeDatos_TIPO_DE_HUEVO2" caption="TIPO DE HUEVO " columnCount="4" rowHeight="241300"/>
  <slicer name="TIPO DE HUEVO 1" xr10:uid="{00000000-0014-0000-FFFF-FFFF04000000}" cache="SegmentaciónDeDatos_TIPO_DE_HUEVO1" caption="TIPO DE HUEVO" columnCount="4" rowHeight="241300"/>
  <slicer name="CANAL" xr10:uid="{00000000-0014-0000-FFFF-FFFF05000000}" cache="SegmentaciónDeDatos_CANAL" caption="CANAL" columnCount="2" rowHeight="2349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ipo 1" xr10:uid="{00000000-0014-0000-FFFF-FFFF06000000}" cache="SegmentaciónDeDatos_tipo1" caption="tipo" columnCount="6" rowHeight="252000"/>
  <slicer name="DESTINO" xr10:uid="{00000000-0014-0000-FFFF-FFFF07000000}" cache="SegmentaciónDeDatos_DESTINO" caption="DESTINO" rowHeight="241300"/>
  <slicer name="ZONA 1" xr10:uid="{00000000-0014-0000-FFFF-FFFF08000000}" cache="SegmentaciónDeDatos_ZONA1" caption="ZONA" rowHeight="241300"/>
  <slicer name="Edad 1" xr10:uid="{00000000-0014-0000-FFFF-FFFF09000000}" cache="SegmentaciónDeDatos_Edad1" caption="Edad" rowHeight="2413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ESTINO 1" xr10:uid="{00000000-0014-0000-FFFF-FFFF0A000000}" cache="SegmentaciónDeDatos_DESTINO1" caption="DESTINO" style="SlicerStyleLight2" rowHeight="234950"/>
  <slicer name="DESTINO 2" xr10:uid="{00000000-0014-0000-FFFF-FFFF0B000000}" cache="SegmentaciónDeDatos_DESTINO2" caption="DESTINO" rowHeight="234950"/>
  <slicer name="DESTINO 3" xr10:uid="{00000000-0014-0000-FFFF-FFFF0C000000}" cache="SegmentaciónDeDatos_DESTINO3" caption="DESTINO" style="SlicerStyleDark6" rowHeight="234950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IPO" xr10:uid="{00000000-0014-0000-FFFF-FFFF0D000000}" cache="SegmentaciónDeDatos_TIPO" caption="TIPO" columnCount="8" rowHeight="241300"/>
  <slicer name="GRUPO" xr10:uid="{00000000-0014-0000-FFFF-FFFF0E000000}" cache="SegmentaciónDeDatos_GRUPO1" caption="GRUPO" rowHeight="241300"/>
  <slicer name="INVENTARIO" xr10:uid="{00000000-0014-0000-FFFF-FFFF0F000000}" cache="SegmentaciónDeDatos_INVENTARIO" caption="INVENTARIO" rowHeight="241300"/>
  <slicer name="TIPO 2" xr10:uid="{00000000-0014-0000-FFFF-FFFF10000000}" cache="SegmentaciónDeDatos_TIPO_2" caption="TIPO 2" rowHeight="241300"/>
</slicer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0000000}" name="Tabla7" displayName="Tabla7" ref="A3:AB4" totalsRowShown="0">
  <autoFilter ref="A3:AB4" xr:uid="{00000000-0009-0000-0100-000007000000}"/>
  <tableColumns count="28">
    <tableColumn id="1" xr3:uid="{00000000-0010-0000-0000-000001000000}" name="articulo"/>
    <tableColumn id="2" xr3:uid="{00000000-0010-0000-0000-000002000000}" name="descripcion_articulo"/>
    <tableColumn id="3" xr3:uid="{00000000-0010-0000-0000-000003000000}" name="id_unidad"/>
    <tableColumn id="4" xr3:uid="{00000000-0010-0000-0000-000004000000}" name="cantidad"/>
    <tableColumn id="5" xr3:uid="{00000000-0010-0000-0000-000005000000}" name="por_dsto"/>
    <tableColumn id="6" xr3:uid="{00000000-0010-0000-0000-000006000000}" name="ind_iva_venta"/>
    <tableColumn id="7" xr3:uid="{00000000-0010-0000-0000-000007000000}" name="iva_ventas"/>
    <tableColumn id="8" xr3:uid="{00000000-0010-0000-0000-000008000000}" name="por_iva"/>
    <tableColumn id="9" xr3:uid="{00000000-0010-0000-0000-000009000000}" name="precio_unitario"/>
    <tableColumn id="10" xr3:uid="{00000000-0010-0000-0000-00000A000000}" name="codigo_linea"/>
    <tableColumn id="11" xr3:uid="{00000000-0010-0000-0000-00000B000000}" name="descripcion_linea"/>
    <tableColumn id="12" xr3:uid="{00000000-0010-0000-0000-00000C000000}" name="costo_promedio"/>
    <tableColumn id="13" xr3:uid="{00000000-0010-0000-0000-00000D000000}" name="fecha" dataDxfId="169"/>
    <tableColumn id="14" xr3:uid="{00000000-0010-0000-0000-00000E000000}" name="codigo_plu"/>
    <tableColumn id="15" xr3:uid="{00000000-0010-0000-0000-00000F000000}" name="descripcion"/>
    <tableColumn id="16" xr3:uid="{00000000-0010-0000-0000-000010000000}" name="cod_barras1"/>
    <tableColumn id="17" xr3:uid="{00000000-0010-0000-0000-000011000000}" name="id_bodega"/>
    <tableColumn id="18" xr3:uid="{00000000-0010-0000-0000-000012000000}" name="num_piezas"/>
    <tableColumn id="19" xr3:uid="{00000000-0010-0000-0000-000013000000}" name="id_item_bodega"/>
    <tableColumn id="20" xr3:uid="{00000000-0010-0000-0000-000014000000}" name="DESTINO"/>
    <tableColumn id="21" xr3:uid="{00000000-0010-0000-0000-000015000000}" name="GRUPO"/>
    <tableColumn id="22" xr3:uid="{00000000-0010-0000-0000-000016000000}" name="TIPO DE HUEVO"/>
    <tableColumn id="23" xr3:uid="{00000000-0010-0000-0000-000017000000}" name="TIPO DE HUEVO 2"/>
    <tableColumn id="24" xr3:uid="{00000000-0010-0000-0000-000018000000}" name="ZONA"/>
    <tableColumn id="25" xr3:uid="{00000000-0010-0000-0000-000019000000}" name="P"/>
    <tableColumn id="26" xr3:uid="{00000000-0010-0000-0000-00001A000000}" name="MAY"/>
    <tableColumn id="27" xr3:uid="{00000000-0010-0000-0000-00001B000000}" name="GRUPO 2 "/>
    <tableColumn id="28" xr3:uid="{00000000-0010-0000-0000-00001C000000}" name="CAN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1:AB1164" totalsRowShown="0" headerRowDxfId="95">
  <autoFilter ref="A1:AB1164" xr:uid="{00000000-0009-0000-0100-000001000000}"/>
  <sortState xmlns:xlrd2="http://schemas.microsoft.com/office/spreadsheetml/2017/richdata2" ref="A2:AB1164">
    <sortCondition ref="Q1:Q1164"/>
  </sortState>
  <tableColumns count="28">
    <tableColumn id="1" xr3:uid="{00000000-0010-0000-0100-000001000000}" name="articulo" dataDxfId="94"/>
    <tableColumn id="2" xr3:uid="{00000000-0010-0000-0100-000002000000}" name="descripcion_articulo" dataDxfId="93"/>
    <tableColumn id="3" xr3:uid="{00000000-0010-0000-0100-000003000000}" name="id_unidad" dataDxfId="92"/>
    <tableColumn id="4" xr3:uid="{00000000-0010-0000-0100-000004000000}" name="cantidad" dataDxfId="91"/>
    <tableColumn id="5" xr3:uid="{00000000-0010-0000-0100-000005000000}" name="por_dsto" dataDxfId="90"/>
    <tableColumn id="6" xr3:uid="{00000000-0010-0000-0100-000006000000}" name="ind_iva_venta" dataDxfId="89"/>
    <tableColumn id="7" xr3:uid="{00000000-0010-0000-0100-000007000000}" name="iva_ventas" dataDxfId="88"/>
    <tableColumn id="8" xr3:uid="{00000000-0010-0000-0100-000008000000}" name="por_iva" dataDxfId="87"/>
    <tableColumn id="9" xr3:uid="{00000000-0010-0000-0100-000009000000}" name="precio_unitario" dataDxfId="86"/>
    <tableColumn id="10" xr3:uid="{00000000-0010-0000-0100-00000A000000}" name="codigo_linea" dataDxfId="85"/>
    <tableColumn id="11" xr3:uid="{00000000-0010-0000-0100-00000B000000}" name="descripcion_linea" dataDxfId="84"/>
    <tableColumn id="12" xr3:uid="{00000000-0010-0000-0100-00000C000000}" name="costo_promedio" dataDxfId="83"/>
    <tableColumn id="13" xr3:uid="{00000000-0010-0000-0100-00000D000000}" name="fecha" dataDxfId="82"/>
    <tableColumn id="14" xr3:uid="{00000000-0010-0000-0100-00000E000000}" name="codigo_plu" dataDxfId="81"/>
    <tableColumn id="15" xr3:uid="{00000000-0010-0000-0100-00000F000000}" name="descripcion" dataDxfId="80"/>
    <tableColumn id="16" xr3:uid="{00000000-0010-0000-0100-000010000000}" name="cod_barras1" dataDxfId="79"/>
    <tableColumn id="17" xr3:uid="{00000000-0010-0000-0100-000011000000}" name="id_bodega" dataDxfId="78"/>
    <tableColumn id="18" xr3:uid="{00000000-0010-0000-0100-000012000000}" name="num_piezas" dataDxfId="77"/>
    <tableColumn id="19" xr3:uid="{00000000-0010-0000-0100-000013000000}" name="id_item_bodega" dataDxfId="76"/>
    <tableColumn id="20" xr3:uid="{00000000-0010-0000-0100-000014000000}" name="id_item_bodega2" dataDxfId="75">
      <calculatedColumnFormula>+VLOOKUP(Tabla1[[#This Row],[id_bodega]],'CONVERSION DATOS'!B:D,2,0)</calculatedColumnFormula>
    </tableColumn>
    <tableColumn id="21" xr3:uid="{00000000-0010-0000-0100-000015000000}" name="GRUPO" dataDxfId="74">
      <calculatedColumnFormula>+VLOOKUP(Q2,'CONVERSION DATOS'!B:D,3,0)</calculatedColumnFormula>
    </tableColumn>
    <tableColumn id="22" xr3:uid="{00000000-0010-0000-0100-000016000000}" name="TIPO DE HUEVO" dataDxfId="73">
      <calculatedColumnFormula>+VLOOKUP($A$1:$A$21993,'DT HUEVO'!$A:$E,3,0)</calculatedColumnFormula>
    </tableColumn>
    <tableColumn id="23" xr3:uid="{00000000-0010-0000-0100-000017000000}" name="TIPO DE HUEVO 2" dataDxfId="72">
      <calculatedColumnFormula>+VLOOKUP($A$1:$A$21833,'DT HUEVO'!$A:$E,4,0)</calculatedColumnFormula>
    </tableColumn>
    <tableColumn id="34" xr3:uid="{00000000-0010-0000-0100-000022000000}" name="ZONA" dataDxfId="71">
      <calculatedColumnFormula>+VLOOKUP(T$1:T$21993,'DT HUEVO'!$H:$K,2,0)</calculatedColumnFormula>
    </tableColumn>
    <tableColumn id="24" xr3:uid="{00000000-0010-0000-0100-000018000000}" name="P" dataDxfId="70">
      <calculatedColumnFormula>+VLOOKUP(T$1:T$21993,'DT HUEVO'!$H:$K,3,0)</calculatedColumnFormula>
    </tableColumn>
    <tableColumn id="25" xr3:uid="{00000000-0010-0000-0100-000019000000}" name="MAY" dataDxfId="69">
      <calculatedColumnFormula>+VLOOKUP(A$1:A$21993,'DT HUEVO'!$A:$E,5,0)</calculatedColumnFormula>
    </tableColumn>
    <tableColumn id="26" xr3:uid="{00000000-0010-0000-0100-00001A000000}" name="GRUPO 2 " dataDxfId="68">
      <calculatedColumnFormula>IF(Tabla1[[#This Row],[GRUPO]]="PLANTA CLASIFICACION","BODEGA",IF(Tabla1[[#This Row],[GRUPO]]="BODEGA","BODEGA",Tabla1[[#This Row],[GRUPO]]))</calculatedColumnFormula>
    </tableColumn>
    <tableColumn id="27" xr3:uid="{00000000-0010-0000-0100-00001B000000}" name="CANAL" dataDxfId="67">
      <calculatedColumnFormula>VLOOKUP(Tabla1[[#This Row],[articulo]],'DT HUEVO'!$A:$F,6,0)</calculatedColumnFormula>
    </tableColumn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laedad" displayName="Tablaedad" ref="A1:T518" tableType="queryTable" totalsRowShown="0">
  <autoFilter ref="A1:T518" xr:uid="{00000000-0009-0000-0100-000002000000}"/>
  <tableColumns count="20">
    <tableColumn id="2" xr3:uid="{00000000-0010-0000-0200-000002000000}" uniqueName="2" name="CEDI" queryTableFieldId="2" dataDxfId="66"/>
    <tableColumn id="6" xr3:uid="{00000000-0010-0000-0200-000006000000}" uniqueName="6" name="Fecha" queryTableFieldId="29" dataDxfId="65"/>
    <tableColumn id="3" xr3:uid="{00000000-0010-0000-0200-000003000000}" uniqueName="3" name="Edad" queryTableFieldId="28" dataDxfId="64"/>
    <tableColumn id="4" xr3:uid="{00000000-0010-0000-0200-000004000000}" uniqueName="4" name="Item" queryTableFieldId="4" dataDxfId="63"/>
    <tableColumn id="1" xr3:uid="{00000000-0010-0000-0200-000001000000}" uniqueName="1" name="CANTIDAD" queryTableFieldId="27" dataDxfId="62" totalsRowDxfId="61"/>
    <tableColumn id="9" xr3:uid="{00000000-0010-0000-0200-000009000000}" uniqueName="9" name="Referencia" queryTableFieldId="9" dataDxfId="60" totalsRowDxfId="59"/>
    <tableColumn id="11" xr3:uid="{00000000-0010-0000-0200-00000B000000}" uniqueName="11" name="DESTINO" queryTableFieldId="11" dataDxfId="58" totalsRowDxfId="57">
      <calculatedColumnFormula>+VLOOKUP(Tablaedad[[#This Row],[CEDI]],'CONVERSION DATOS'!B:C,2,0)</calculatedColumnFormula>
    </tableColumn>
    <tableColumn id="12" xr3:uid="{00000000-0010-0000-0200-00000C000000}" uniqueName="12" name="tipo" queryTableFieldId="13" dataDxfId="56" totalsRowDxfId="55">
      <calculatedColumnFormula>+VLOOKUP(Tablaedad[[#This Row],[Item]],'DT HUEVO'!$A:$E,4,0)</calculatedColumnFormula>
    </tableColumn>
    <tableColumn id="20" xr3:uid="{00000000-0010-0000-0200-000014000000}" uniqueName="20" name="TIPO HUEVO" queryTableFieldId="20" dataDxfId="54" totalsRowDxfId="53">
      <calculatedColumnFormula>+VLOOKUP(Tablaedad[[#This Row],[Item]],'DT HUEVO'!$A:$D,3,0)</calculatedColumnFormula>
    </tableColumn>
    <tableColumn id="13" xr3:uid="{00000000-0010-0000-0200-00000D000000}" uniqueName="13" name="ZONA" queryTableFieldId="15" dataDxfId="52" totalsRowDxfId="51">
      <calculatedColumnFormula>+VLOOKUP(G2,'DT HUEVO'!$H:$K,4,0)</calculatedColumnFormula>
    </tableColumn>
    <tableColumn id="5" xr3:uid="{00000000-0010-0000-0200-000005000000}" uniqueName="5" name="DIAS INV" queryTableFieldId="32" dataDxfId="50" totalsRowDxfId="49">
      <calculatedColumnFormula>SUMIFS('DIAS DE INVENTARIO TAT'!M:M,'DIAS DE INVENTARIO TAT'!A:A,Tablaedad[[#This Row],[DESTINO]],'DIAS DE INVENTARIO TAT'!B:B,Tablaedad[[#This Row],[Item]])</calculatedColumnFormula>
    </tableColumn>
    <tableColumn id="24" xr3:uid="{00000000-0010-0000-0200-000018000000}" uniqueName="24" name="Columna4" queryTableFieldId="26" dataDxfId="48" totalsRowDxfId="47">
      <calculatedColumnFormula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calculatedColumnFormula>
    </tableColumn>
    <tableColumn id="15" xr3:uid="{00000000-0010-0000-0200-00000F000000}" uniqueName="15" name="INVENTARIO TOTAL" queryTableFieldId="17" dataDxfId="46" totalsRowDxfId="45">
      <calculatedColumnFormula>SUMIFS(inv!D$1:D$1,inv!T$1:T$1,Tablaedad[[#This Row],[DESTINO]],inv!AA$1:AA$1,Tablaedad[[#This Row],[Columna4]],inv!P$1:P$1,Tablaedad[[#This Row],[Item]])</calculatedColumnFormula>
    </tableColumn>
    <tableColumn id="16" xr3:uid="{00000000-0010-0000-0200-000010000000}" uniqueName="16" name="% INV TOTAL" queryTableFieldId="18" dataDxfId="44" totalsRowDxfId="43">
      <calculatedColumnFormula>+IFERROR(Tablaedad[[#This Row],[CANTIDAD]]/Tablaedad[[#This Row],[INVENTARIO TOTAL]],0)</calculatedColumnFormula>
    </tableColumn>
    <tableColumn id="17" xr3:uid="{00000000-0010-0000-0200-000011000000}" uniqueName="17" name="Columna2" queryTableFieldId="19" dataDxfId="42" totalsRowDxfId="41">
      <calculatedColumnFormula>+VLOOKUP(Tablaedad[[#This Row],[Item]],'DT HUEVO'!$A:$E,5,0)</calculatedColumnFormula>
    </tableColumn>
    <tableColumn id="7" xr3:uid="{00000000-0010-0000-0200-000007000000}" uniqueName="7" name="COBERTURA" queryTableFieldId="33" dataDxfId="40">
      <calculatedColumnFormula>SUMIFS('DIAS DE INVENTARIO TAT'!R:R,'DIAS DE INVENTARIO TAT'!A:A,Tablaedad[[#This Row],[DESTINO]],'DIAS DE INVENTARIO TAT'!B:B,Tablaedad[[#This Row],[Item]])</calculatedColumnFormula>
    </tableColumn>
    <tableColumn id="19" xr3:uid="{00000000-0010-0000-0200-000013000000}" uniqueName="19" name="CodigoEspecial" queryTableFieldId="58"/>
    <tableColumn id="21" xr3:uid="{00000000-0010-0000-0200-000015000000}" uniqueName="21" name="Gestion desecho/zf" queryTableFieldId="59"/>
    <tableColumn id="22" xr3:uid="{00000000-0010-0000-0200-000016000000}" uniqueName="22" name="Edad Alta" queryTableFieldId="60"/>
    <tableColumn id="23" xr3:uid="{00000000-0010-0000-0200-000017000000}" uniqueName="23" name="Cedis" queryTableFieldId="61"/>
  </tableColumns>
  <tableStyleInfo name="TableStyleLight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a6" displayName="Tabla6" ref="B2:C29" totalsRowShown="0" headerRowDxfId="38">
  <autoFilter ref="B2:C29" xr:uid="{00000000-0009-0000-0100-000006000000}">
    <filterColumn colId="1">
      <filters>
        <filter val="SIN EDADES"/>
      </filters>
    </filterColumn>
  </autoFilter>
  <tableColumns count="2">
    <tableColumn id="1" xr3:uid="{00000000-0010-0000-0300-000001000000}" name="CEDI-CE-PLANTA" dataDxfId="37"/>
    <tableColumn id="2" xr3:uid="{00000000-0010-0000-0300-000002000000}" name="ESTADO" dataDxfId="36">
      <calculatedColumnFormula>IF(+IFERROR(VLOOKUP(B3,'INV. EDADES'!$A:$A,1,FALSE),0)=0,"SIN EDADES","OK")</calculatedColumnFormula>
    </tableColumn>
  </tableColumns>
  <tableStyleInfo name="Estilo de tabla 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Tabla4" displayName="Tabla4" ref="A3:L178" totalsRowShown="0" headerRowDxfId="35">
  <autoFilter ref="A3:L178" xr:uid="{00000000-0009-0000-0100-000004000000}"/>
  <tableColumns count="12">
    <tableColumn id="1" xr3:uid="{00000000-0010-0000-0400-000001000000}" name="cedi" dataDxfId="34"/>
    <tableColumn id="3" xr3:uid="{00000000-0010-0000-0400-000003000000}" name="id_item" dataDxfId="33"/>
    <tableColumn id="4" xr3:uid="{00000000-0010-0000-0400-000004000000}" name="descripcion_articulo"/>
    <tableColumn id="5" xr3:uid="{00000000-0010-0000-0400-000005000000}" name="9/10/2026" dataDxfId="32" dataCellStyle="Millares [0]"/>
    <tableColumn id="6" xr3:uid="{00000000-0010-0000-0400-000006000000}" name="10/10/2026" dataDxfId="31" dataCellStyle="Millares [0]"/>
    <tableColumn id="7" xr3:uid="{00000000-0010-0000-0400-000007000000}" name="12/10/2026" dataDxfId="30" dataCellStyle="Millares [0]"/>
    <tableColumn id="2" xr3:uid="{00000000-0010-0000-0400-000002000000}" name="TAT" dataDxfId="29" dataCellStyle="Millares [0] 2 5 2">
      <calculatedColumnFormula>+VLOOKUP(Tabla4[[#This Row],[cedi]],'CONVERSION DATOS'!B:C,2,0)</calculatedColumnFormula>
    </tableColumn>
    <tableColumn id="8" xr3:uid="{00000000-0010-0000-0400-000008000000}" name="PROMEDIO" dataDxfId="28" dataCellStyle="Millares [0] 2 5 2">
      <calculatedColumnFormula>IFERROR((AVERAGE(D4:F4)),0)</calculatedColumnFormula>
    </tableColumn>
    <tableColumn id="10" xr3:uid="{00000000-0010-0000-0400-00000A000000}" name="PLANTA " dataDxfId="27">
      <calculatedColumnFormula>+VLOOKUP(G4,'DT HUEVO'!H:K,3,0)</calculatedColumnFormula>
    </tableColumn>
    <tableColumn id="11" xr3:uid="{00000000-0010-0000-0400-00000B000000}" name="TIPO DE HUEVO " dataDxfId="26">
      <calculatedColumnFormula>+VLOOKUP(B4,'DT HUEVO'!$A:$D,3,0)</calculatedColumnFormula>
    </tableColumn>
    <tableColumn id="12" xr3:uid="{00000000-0010-0000-0400-00000C000000}" name="TIPO DE HUEVO 2" dataDxfId="25">
      <calculatedColumnFormula>VLOOKUP(B4,'DT HUEVO'!$A:$E,4,0)</calculatedColumnFormula>
    </tableColumn>
    <tableColumn id="9" xr3:uid="{00000000-0010-0000-0400-000009000000}" name="CANAL2" dataDxfId="24">
      <calculatedColumnFormula>+IFERROR(VLOOKUP(Tabla4[[#This Row],[id_item]],'BD TAT'!A:B,2,FALSE),"OTRO")</calculatedColumnFormula>
    </tableColumn>
  </tableColumns>
  <tableStyleInfo showFirstColumn="1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5000000}" name="TablaINV" displayName="TablaINV" ref="A2:U2136" totalsRowShown="0" headerRowDxfId="22">
  <autoFilter ref="A2:U2136" xr:uid="{00000000-0009-0000-0100-000003000000}"/>
  <tableColumns count="21">
    <tableColumn id="1" xr3:uid="{00000000-0010-0000-0500-000001000000}" name="GRUPO"/>
    <tableColumn id="2" xr3:uid="{00000000-0010-0000-0500-000002000000}" name="COD" dataDxfId="21"/>
    <tableColumn id="3" xr3:uid="{00000000-0010-0000-0500-000003000000}" name="NOMBRE"/>
    <tableColumn id="4" xr3:uid="{00000000-0010-0000-0500-000004000000}" name="INVENTARIO T ">
      <calculatedColumnFormula>+SUMIFS(inv!D$1:D$1164,inv!A$1:A$1164,B3,inv!T$1:T$1164,A3)</calculatedColumnFormula>
    </tableColumn>
    <tableColumn id="5" xr3:uid="{00000000-0010-0000-0500-000005000000}" name="INVENTARIO TRANSITO">
      <calculatedColumnFormula>+SUMIFS(inv!$D$1:$D$1164,inv!$A$1:$A$1164,$B3,inv!$T$1:$T$1164,$A3,inv!$U$1:$U$1164,'DIAS DE INVENTARIO TAT'!E$1)</calculatedColumnFormula>
    </tableColumn>
    <tableColumn id="6" xr3:uid="{00000000-0010-0000-0500-000006000000}" name="INVENTARIO VEHICULOS">
      <calculatedColumnFormula>+SUMIFS(inv!$D$1:$D$1164,inv!$A$1:$A$1164,$B3,inv!$T$1:$T$1164,$A3,inv!$U$1:$U$1164,'DIAS DE INVENTARIO TAT'!F$1)</calculatedColumnFormula>
    </tableColumn>
    <tableColumn id="7" xr3:uid="{00000000-0010-0000-0500-000007000000}" name="INVENTARIO BODEGA">
      <calculatedColumnFormula>+SUMIFS(inv!$D$1:$D$1164,inv!$A$1:$A$1164,$B3,inv!$T$1:$T$1164,$A3,inv!$U$1:$U$1164,'DIAS DE INVENTARIO TAT'!G$1)</calculatedColumnFormula>
    </tableColumn>
    <tableColumn id="8" xr3:uid="{00000000-0010-0000-0500-000008000000}" name="INVENTARIO PLANTA">
      <calculatedColumnFormula>+SUMIFS(inv!$D$1:$D$1164,inv!$A$1:$A$1164,$B3,inv!$T$1:$T$1164,$A3,inv!$U$1:$U$1164,'DIAS DE INVENTARIO TAT'!H$1)</calculatedColumnFormula>
    </tableColumn>
    <tableColumn id="9" xr3:uid="{00000000-0010-0000-0500-000009000000}" name="INVENTARIO EXPENDIO">
      <calculatedColumnFormula>+SUMIFS(inv!$D$1:$D$1164,inv!$A$1:$A$1164,$B3,inv!$T$1:$T$1164,$A3,inv!$U$1:$U$1164,'DIAS DE INVENTARIO TAT'!I$1)</calculatedColumnFormula>
    </tableColumn>
    <tableColumn id="10" xr3:uid="{00000000-0010-0000-0500-00000A000000}" name="INVENTARIO HUEVO SIN CLAS">
      <calculatedColumnFormula>+SUMIFS(inv!$D$1:$D$1164,inv!$A$1:$A$1164,$B3,inv!$T$1:$T$1164,$A3,inv!$U$1:$U$1164,'DIAS DE INVENTARIO TAT'!J$1)</calculatedColumnFormula>
    </tableColumn>
    <tableColumn id="11" xr3:uid="{00000000-0010-0000-0500-00000B000000}" name="INV. PRECARGUE">
      <calculatedColumnFormula>+SUMIFS(inv!$D$1:$D$1164,inv!$A$1:$A$1164,$B3,inv!$T$1:$T$1164,$A3,inv!$U$1:$U$1164,'DIAS DE INVENTARIO TAT'!K$1)</calculatedColumnFormula>
    </tableColumn>
    <tableColumn id="12" xr3:uid="{00000000-0010-0000-0500-00000C000000}" name="PROM VENTAS" dataDxfId="20">
      <calculatedColumnFormula>+SUMIFS(VENTAS!H:H,VENTAS!B:B,B3,VENTAS!G:G,A3)</calculatedColumnFormula>
    </tableColumn>
    <tableColumn id="13" xr3:uid="{00000000-0010-0000-0500-00000D000000}" name="DIAS INV. TOTAL" dataDxfId="19">
      <calculatedColumnFormula>+IFERROR(D3/$L3,0)</calculatedColumnFormula>
    </tableColumn>
    <tableColumn id="14" xr3:uid="{00000000-0010-0000-0500-00000E000000}" name="DIAS INV. TRANSITO" dataDxfId="18">
      <calculatedColumnFormula>+IFERROR(E3/$L3,0)</calculatedColumnFormula>
    </tableColumn>
    <tableColumn id="15" xr3:uid="{00000000-0010-0000-0500-00000F000000}" name="DIAS INV. VEHICULOS" dataDxfId="17">
      <calculatedColumnFormula>+IFERROR(F3/$L3,0)</calculatedColumnFormula>
    </tableColumn>
    <tableColumn id="16" xr3:uid="{00000000-0010-0000-0500-000010000000}" name="DIAS INV BODEGA" dataDxfId="16">
      <calculatedColumnFormula>+IFERROR(G3/$L3,0)</calculatedColumnFormula>
    </tableColumn>
    <tableColumn id="17" xr3:uid="{00000000-0010-0000-0500-000011000000}" name="PROYECCION" dataDxfId="15">
      <calculatedColumnFormula>+SUMIFS(#REF!,#REF!,TablaINV[[#This Row],[GRUPO]],#REF!,TablaINV[[#This Row],[COD]])</calculatedColumnFormula>
    </tableColumn>
    <tableColumn id="18" xr3:uid="{00000000-0010-0000-0500-000012000000}" name="COBERTURA" dataDxfId="14">
      <calculatedColumnFormula>+IFERROR(D3/Q3,0)</calculatedColumnFormula>
    </tableColumn>
    <tableColumn id="19" xr3:uid="{00000000-0010-0000-0500-000013000000}" name="ZONA" dataDxfId="13">
      <calculatedColumnFormula>+VLOOKUP(A3,inv!T$1:X$1164,5,0)</calculatedColumnFormula>
    </tableColumn>
    <tableColumn id="20" xr3:uid="{00000000-0010-0000-0500-000014000000}" name="tipo" dataDxfId="12">
      <calculatedColumnFormula>+VLOOKUP(B:B,'DT HUEVO'!$A:$D,4,0)</calculatedColumnFormula>
    </tableColumn>
    <tableColumn id="21" xr3:uid="{00000000-0010-0000-0500-000015000000}" name="TIPO2" dataDxfId="11">
      <calculatedColumnFormula>+VLOOKUP(TablaINV[[#This Row],[COD]],'DT HUEVO'!$A:$D,3,0)</calculatedColumnFormula>
    </tableColumn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6000000}" name="TablaPLANTAS" displayName="TablaPLANTAS" ref="A1:J369" totalsRowShown="0" headerRowDxfId="10" dataDxfId="9">
  <autoFilter ref="A1:J369" xr:uid="{00000000-0009-0000-0100-000005000000}"/>
  <tableColumns count="10">
    <tableColumn id="1" xr3:uid="{00000000-0010-0000-0600-000001000000}" name="GRUPO" dataDxfId="8"/>
    <tableColumn id="3" xr3:uid="{00000000-0010-0000-0600-000003000000}" name="COD" dataDxfId="7"/>
    <tableColumn id="4" xr3:uid="{00000000-0010-0000-0600-000004000000}" name="NOMBRE"/>
    <tableColumn id="10" xr3:uid="{00000000-0010-0000-0600-00000A000000}" name="TIPO" dataDxfId="6">
      <calculatedColumnFormula>+VLOOKUP(TablaPLANTAS[[#This Row],[COD]],'DT HUEVO'!$A:$D,3,0)</calculatedColumnFormula>
    </tableColumn>
    <tableColumn id="11" xr3:uid="{00000000-0010-0000-0600-00000B000000}" name="TIPO 2" dataDxfId="5">
      <calculatedColumnFormula>+VLOOKUP(TablaPLANTAS[[#This Row],[COD]],'DT HUEVO'!$A:$D,4,0)</calculatedColumnFormula>
    </tableColumn>
    <tableColumn id="5" xr3:uid="{00000000-0010-0000-0600-000005000000}" name="INVENTARIO" dataDxfId="4">
      <calculatedColumnFormula>+SUMIFS(inv!$D$1:$D$1164,inv!$A$1:$A$1164,B2,inv!$Y$1:$Y$1164,TablaPLANTAS[[#This Row],[GRUPO]],inv!$U$1:$U$1164,"PLANTA CLASIFICACION")</calculatedColumnFormula>
    </tableColumn>
    <tableColumn id="6" xr3:uid="{00000000-0010-0000-0600-000006000000}" name="VENTAS " dataDxfId="3">
      <calculatedColumnFormula>+SUMIFS(VENTAS!$I:$I,VENTAS!$K:$K,A2,VENTAS!$C:$C,B2)</calculatedColumnFormula>
    </tableColumn>
    <tableColumn id="7" xr3:uid="{00000000-0010-0000-0600-000007000000}" name="PROYECCIÓN " dataDxfId="2">
      <calculatedColumnFormula>+SUMIFS(VENTAS!J:J,VENTAS!C:C,B2,VENTAS!K:K,A2)</calculatedColumnFormula>
    </tableColumn>
    <tableColumn id="8" xr3:uid="{00000000-0010-0000-0600-000008000000}" name="DIAS DE INVENTARIO" dataDxfId="1">
      <calculatedColumnFormula>+IFERROR((F2/G2),0)</calculatedColumnFormula>
    </tableColumn>
    <tableColumn id="9" xr3:uid="{00000000-0010-0000-0600-000009000000}" name="COBERTURA" dataDxfId="0">
      <calculatedColumnFormula>+IFERROR((F2/H2),0)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microsoft.com/office/2007/relationships/slicer" Target="../slicers/slicer1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8" Type="http://schemas.microsoft.com/office/2007/relationships/slicer" Target="../slicers/slicer2.xml"/><Relationship Id="rId3" Type="http://schemas.openxmlformats.org/officeDocument/2006/relationships/drawing" Target="../drawings/drawing2.xml"/><Relationship Id="rId7" Type="http://schemas.openxmlformats.org/officeDocument/2006/relationships/ctrlProp" Target="../ctrlProps/ctrlProp3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8.xml"/><Relationship Id="rId6" Type="http://schemas.openxmlformats.org/officeDocument/2006/relationships/ctrlProp" Target="../ctrlProps/ctrlProp2.xml"/><Relationship Id="rId5" Type="http://schemas.openxmlformats.org/officeDocument/2006/relationships/ctrlProp" Target="../ctrlProps/ctrlProp1.xml"/><Relationship Id="rId4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1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5" Type="http://schemas.microsoft.com/office/2007/relationships/slicer" Target="../slicers/slicer3.xml"/><Relationship Id="rId4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2.xml"/><Relationship Id="rId4" Type="http://schemas.microsoft.com/office/2007/relationships/slicer" Target="../slicers/slicer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7"/>
  <dimension ref="A1:AB4"/>
  <sheetViews>
    <sheetView topLeftCell="A159969" zoomScale="70" zoomScaleNormal="70" workbookViewId="0">
      <selection activeCell="A160026" sqref="A160026"/>
    </sheetView>
  </sheetViews>
  <sheetFormatPr baseColWidth="10" defaultRowHeight="14.5"/>
  <cols>
    <col min="1" max="1" width="11.6328125" bestFit="1" customWidth="1"/>
    <col min="2" max="2" width="20.1796875" bestFit="1" customWidth="1"/>
    <col min="3" max="5" width="11.6328125" bestFit="1" customWidth="1"/>
    <col min="6" max="6" width="15.08984375" bestFit="1" customWidth="1"/>
    <col min="7" max="7" width="12.1796875" bestFit="1" customWidth="1"/>
    <col min="8" max="8" width="11.6328125" bestFit="1" customWidth="1"/>
    <col min="9" max="9" width="16" bestFit="1" customWidth="1"/>
    <col min="10" max="10" width="13.90625" bestFit="1" customWidth="1"/>
    <col min="11" max="11" width="17.81640625" bestFit="1" customWidth="1"/>
    <col min="12" max="12" width="17" bestFit="1" customWidth="1"/>
    <col min="13" max="13" width="11.6328125" bestFit="1" customWidth="1"/>
    <col min="14" max="14" width="12.54296875" bestFit="1" customWidth="1"/>
    <col min="15" max="15" width="12.90625" bestFit="1" customWidth="1"/>
    <col min="16" max="16" width="13.54296875" bestFit="1" customWidth="1"/>
    <col min="17" max="17" width="12.08984375" bestFit="1" customWidth="1"/>
    <col min="18" max="18" width="13.1796875" bestFit="1" customWidth="1"/>
    <col min="19" max="19" width="16.90625" bestFit="1" customWidth="1"/>
    <col min="20" max="20" width="11.6328125" bestFit="1" customWidth="1"/>
    <col min="21" max="21" width="20.54296875" bestFit="1" customWidth="1"/>
    <col min="22" max="22" width="16.453125" bestFit="1" customWidth="1"/>
    <col min="23" max="23" width="17.90625" bestFit="1" customWidth="1"/>
    <col min="24" max="28" width="11.6328125" bestFit="1" customWidth="1"/>
  </cols>
  <sheetData>
    <row r="1" spans="1:28">
      <c r="A1" s="5" t="s">
        <v>1774</v>
      </c>
    </row>
    <row r="3" spans="1:28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592</v>
      </c>
      <c r="T3" t="s">
        <v>19</v>
      </c>
      <c r="U3" t="s">
        <v>20</v>
      </c>
      <c r="V3" t="s">
        <v>554</v>
      </c>
      <c r="W3" t="s">
        <v>563</v>
      </c>
      <c r="X3" t="s">
        <v>600</v>
      </c>
      <c r="Y3" t="s">
        <v>640</v>
      </c>
      <c r="Z3" t="s">
        <v>1482</v>
      </c>
      <c r="AA3" t="s">
        <v>692</v>
      </c>
      <c r="AB3" t="s">
        <v>1753</v>
      </c>
    </row>
    <row r="4" spans="1:28">
      <c r="A4">
        <v>112207</v>
      </c>
      <c r="B4" t="s">
        <v>1073</v>
      </c>
      <c r="C4" t="s">
        <v>1259</v>
      </c>
      <c r="D4">
        <v>360</v>
      </c>
      <c r="F4" t="s">
        <v>1260</v>
      </c>
      <c r="G4" t="s">
        <v>1261</v>
      </c>
      <c r="J4" t="s">
        <v>1262</v>
      </c>
      <c r="K4" t="s">
        <v>1263</v>
      </c>
      <c r="L4">
        <v>599.67999999999995</v>
      </c>
      <c r="M4" s="214">
        <v>46210</v>
      </c>
      <c r="O4" t="s">
        <v>423</v>
      </c>
      <c r="P4">
        <v>112207</v>
      </c>
      <c r="Q4" t="s">
        <v>424</v>
      </c>
      <c r="R4">
        <v>0</v>
      </c>
      <c r="T4" t="s">
        <v>587</v>
      </c>
      <c r="U4" t="s">
        <v>489</v>
      </c>
      <c r="V4" t="s">
        <v>999</v>
      </c>
      <c r="W4" t="s">
        <v>602</v>
      </c>
      <c r="X4" t="s">
        <v>639</v>
      </c>
      <c r="Y4" t="s">
        <v>553</v>
      </c>
      <c r="Z4">
        <v>0</v>
      </c>
      <c r="AA4" t="s">
        <v>490</v>
      </c>
      <c r="AB4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2">
    <tabColor theme="4"/>
  </sheetPr>
  <dimension ref="A1:AT99"/>
  <sheetViews>
    <sheetView showGridLines="0" zoomScale="55" zoomScaleNormal="55" workbookViewId="0">
      <selection activeCell="H6" sqref="H6"/>
    </sheetView>
  </sheetViews>
  <sheetFormatPr baseColWidth="10" defaultColWidth="11.453125" defaultRowHeight="15.5"/>
  <cols>
    <col min="1" max="1" width="5.54296875" style="49" customWidth="1"/>
    <col min="2" max="2" width="19.6328125" style="49" bestFit="1" customWidth="1"/>
    <col min="3" max="3" width="11.36328125" style="50" bestFit="1" customWidth="1"/>
    <col min="4" max="4" width="15.81640625" style="49" customWidth="1"/>
    <col min="5" max="5" width="24.453125" style="51" bestFit="1" customWidth="1"/>
    <col min="6" max="6" width="28.81640625" style="52" bestFit="1" customWidth="1"/>
    <col min="7" max="7" width="9.90625" style="53" bestFit="1" customWidth="1"/>
    <col min="8" max="8" width="21.90625" style="53" bestFit="1" customWidth="1"/>
    <col min="9" max="9" width="12.453125" style="53" bestFit="1" customWidth="1"/>
    <col min="10" max="10" width="10" style="53" bestFit="1" customWidth="1"/>
    <col min="11" max="11" width="12.7265625" style="53" bestFit="1" customWidth="1"/>
    <col min="12" max="12" width="12.81640625" style="49" bestFit="1" customWidth="1"/>
    <col min="13" max="13" width="13.453125" style="49" bestFit="1" customWidth="1"/>
    <col min="14" max="14" width="26.1796875" style="49" bestFit="1" customWidth="1"/>
    <col min="15" max="16" width="26.54296875" style="50" bestFit="1" customWidth="1"/>
    <col min="17" max="17" width="12.81640625" style="50" bestFit="1" customWidth="1"/>
    <col min="18" max="18" width="13.08984375" style="50" bestFit="1" customWidth="1"/>
    <col min="19" max="19" width="13.453125" style="50" bestFit="1" customWidth="1"/>
    <col min="20" max="20" width="13.1796875" style="54" bestFit="1" customWidth="1"/>
    <col min="21" max="21" width="18.90625" style="49" bestFit="1" customWidth="1"/>
    <col min="22" max="24" width="22.54296875" style="53" bestFit="1" customWidth="1"/>
    <col min="25" max="25" width="12.81640625" style="49" bestFit="1" customWidth="1"/>
    <col min="26" max="26" width="12.54296875" style="49" bestFit="1" customWidth="1"/>
    <col min="27" max="27" width="13.453125" style="49" bestFit="1" customWidth="1"/>
    <col min="28" max="28" width="13.453125" style="49" customWidth="1"/>
    <col min="29" max="29" width="22.08984375" style="49" bestFit="1" customWidth="1"/>
    <col min="30" max="30" width="11.453125" style="49" bestFit="1" customWidth="1"/>
    <col min="31" max="31" width="16.81640625" style="49" bestFit="1" customWidth="1"/>
    <col min="32" max="32" width="10.81640625" style="49" bestFit="1" customWidth="1"/>
    <col min="33" max="34" width="2.08984375" style="49" customWidth="1"/>
    <col min="35" max="35" width="12.08984375" style="49" customWidth="1"/>
    <col min="36" max="36" width="15.81640625" style="49" customWidth="1"/>
    <col min="37" max="46" width="11.1796875" style="49" customWidth="1"/>
    <col min="47" max="47" width="6" style="49" bestFit="1" customWidth="1"/>
    <col min="48" max="50" width="4" style="49" bestFit="1" customWidth="1"/>
    <col min="51" max="51" width="11.54296875" style="49" bestFit="1" customWidth="1"/>
    <col min="52" max="52" width="7.453125" style="49" bestFit="1" customWidth="1"/>
    <col min="53" max="53" width="6" style="49" bestFit="1" customWidth="1"/>
    <col min="54" max="55" width="5" style="49" bestFit="1" customWidth="1"/>
    <col min="56" max="56" width="11" style="49" bestFit="1" customWidth="1"/>
    <col min="57" max="57" width="10.453125" style="49" bestFit="1" customWidth="1"/>
    <col min="58" max="58" width="12.54296875" style="49" bestFit="1" customWidth="1"/>
    <col min="59" max="59" width="17.453125" style="49" bestFit="1" customWidth="1"/>
    <col min="60" max="60" width="16" style="49" bestFit="1" customWidth="1"/>
    <col min="61" max="64" width="17.453125" style="49" bestFit="1" customWidth="1"/>
    <col min="65" max="65" width="16" style="49" bestFit="1" customWidth="1"/>
    <col min="66" max="87" width="17.453125" style="49" bestFit="1" customWidth="1"/>
    <col min="88" max="88" width="16" style="49" bestFit="1" customWidth="1"/>
    <col min="89" max="117" width="17.453125" style="49" bestFit="1" customWidth="1"/>
    <col min="118" max="118" width="16" style="49" bestFit="1" customWidth="1"/>
    <col min="119" max="129" width="17.453125" style="49" bestFit="1" customWidth="1"/>
    <col min="130" max="130" width="16" style="49" bestFit="1" customWidth="1"/>
    <col min="131" max="142" width="17.453125" style="49" bestFit="1" customWidth="1"/>
    <col min="143" max="143" width="16" style="49" bestFit="1" customWidth="1"/>
    <col min="144" max="170" width="17.453125" style="49" bestFit="1" customWidth="1"/>
    <col min="171" max="171" width="16" style="49" bestFit="1" customWidth="1"/>
    <col min="172" max="177" width="17.453125" style="49" bestFit="1" customWidth="1"/>
    <col min="178" max="178" width="14.54296875" style="49" bestFit="1" customWidth="1"/>
    <col min="179" max="179" width="17.453125" style="49" bestFit="1" customWidth="1"/>
    <col min="180" max="180" width="16" style="49" bestFit="1" customWidth="1"/>
    <col min="181" max="187" width="17.453125" style="49" bestFit="1" customWidth="1"/>
    <col min="188" max="188" width="14.54296875" style="49" bestFit="1" customWidth="1"/>
    <col min="189" max="193" width="17.453125" style="49" bestFit="1" customWidth="1"/>
    <col min="194" max="194" width="16" style="49" bestFit="1" customWidth="1"/>
    <col min="195" max="204" width="17.453125" style="49" bestFit="1" customWidth="1"/>
    <col min="205" max="205" width="16" style="49" bestFit="1" customWidth="1"/>
    <col min="206" max="254" width="17.453125" style="49" bestFit="1" customWidth="1"/>
    <col min="255" max="255" width="16" style="49" bestFit="1" customWidth="1"/>
    <col min="256" max="258" width="17.453125" style="49" bestFit="1" customWidth="1"/>
    <col min="259" max="259" width="16" style="49" bestFit="1" customWidth="1"/>
    <col min="260" max="266" width="17.453125" style="49" bestFit="1" customWidth="1"/>
    <col min="267" max="267" width="8.90625" style="49" bestFit="1" customWidth="1"/>
    <col min="268" max="268" width="17.453125" style="49" bestFit="1" customWidth="1"/>
    <col min="269" max="269" width="16" style="49" bestFit="1" customWidth="1"/>
    <col min="270" max="282" width="17.453125" style="49" bestFit="1" customWidth="1"/>
    <col min="283" max="283" width="16" style="49" bestFit="1" customWidth="1"/>
    <col min="284" max="284" width="17.453125" style="49" bestFit="1" customWidth="1"/>
    <col min="285" max="285" width="16" style="49" bestFit="1" customWidth="1"/>
    <col min="286" max="302" width="17.453125" style="49" bestFit="1" customWidth="1"/>
    <col min="303" max="303" width="16" style="49" bestFit="1" customWidth="1"/>
    <col min="304" max="304" width="17.453125" style="49" bestFit="1" customWidth="1"/>
    <col min="305" max="305" width="14.54296875" style="49" bestFit="1" customWidth="1"/>
    <col min="306" max="323" width="17.453125" style="49" bestFit="1" customWidth="1"/>
    <col min="324" max="325" width="16" style="49" bestFit="1" customWidth="1"/>
    <col min="326" max="336" width="17.453125" style="49" bestFit="1" customWidth="1"/>
    <col min="337" max="337" width="16" style="49" bestFit="1" customWidth="1"/>
    <col min="338" max="342" width="17.453125" style="49" bestFit="1" customWidth="1"/>
    <col min="343" max="343" width="16" style="49" bestFit="1" customWidth="1"/>
    <col min="344" max="370" width="17.453125" style="49" bestFit="1" customWidth="1"/>
    <col min="371" max="371" width="14.54296875" style="49" bestFit="1" customWidth="1"/>
    <col min="372" max="379" width="17.453125" style="49" bestFit="1" customWidth="1"/>
    <col min="380" max="380" width="16" style="49" bestFit="1" customWidth="1"/>
    <col min="381" max="402" width="17.453125" style="49" bestFit="1" customWidth="1"/>
    <col min="403" max="403" width="16" style="49" bestFit="1" customWidth="1"/>
    <col min="404" max="404" width="17.453125" style="49" bestFit="1" customWidth="1"/>
    <col min="405" max="405" width="14.54296875" style="49" bestFit="1" customWidth="1"/>
    <col min="406" max="408" width="17.453125" style="49" bestFit="1" customWidth="1"/>
    <col min="409" max="409" width="16" style="49" bestFit="1" customWidth="1"/>
    <col min="410" max="413" width="17.453125" style="49" bestFit="1" customWidth="1"/>
    <col min="414" max="414" width="16" style="49" bestFit="1" customWidth="1"/>
    <col min="415" max="416" width="17.453125" style="49" bestFit="1" customWidth="1"/>
    <col min="417" max="417" width="16" style="49" bestFit="1" customWidth="1"/>
    <col min="418" max="423" width="17.453125" style="49" bestFit="1" customWidth="1"/>
    <col min="424" max="424" width="16" style="49" bestFit="1" customWidth="1"/>
    <col min="425" max="426" width="17.453125" style="49" bestFit="1" customWidth="1"/>
    <col min="427" max="427" width="16" style="49" bestFit="1" customWidth="1"/>
    <col min="428" max="433" width="17.453125" style="49" bestFit="1" customWidth="1"/>
    <col min="434" max="434" width="16" style="49" bestFit="1" customWidth="1"/>
    <col min="435" max="457" width="17.453125" style="49" bestFit="1" customWidth="1"/>
    <col min="458" max="458" width="16" style="49" bestFit="1" customWidth="1"/>
    <col min="459" max="465" width="17.453125" style="49" bestFit="1" customWidth="1"/>
    <col min="466" max="466" width="16" style="49" bestFit="1" customWidth="1"/>
    <col min="467" max="467" width="17.453125" style="49" bestFit="1" customWidth="1"/>
    <col min="468" max="468" width="16" style="49" bestFit="1" customWidth="1"/>
    <col min="469" max="469" width="17.453125" style="49" bestFit="1" customWidth="1"/>
    <col min="470" max="470" width="14.54296875" style="49" bestFit="1" customWidth="1"/>
    <col min="471" max="471" width="17.453125" style="49" bestFit="1" customWidth="1"/>
    <col min="472" max="472" width="16" style="49" bestFit="1" customWidth="1"/>
    <col min="473" max="489" width="17.453125" style="49" bestFit="1" customWidth="1"/>
    <col min="490" max="490" width="16" style="49" bestFit="1" customWidth="1"/>
    <col min="491" max="491" width="17.453125" style="49" bestFit="1" customWidth="1"/>
    <col min="492" max="492" width="13.08984375" style="49" bestFit="1" customWidth="1"/>
    <col min="493" max="506" width="17.453125" style="49" bestFit="1" customWidth="1"/>
    <col min="507" max="507" width="16" style="49" bestFit="1" customWidth="1"/>
    <col min="508" max="515" width="17.453125" style="49" bestFit="1" customWidth="1"/>
    <col min="516" max="516" width="16" style="49" bestFit="1" customWidth="1"/>
    <col min="517" max="517" width="17.453125" style="49" bestFit="1" customWidth="1"/>
    <col min="518" max="518" width="16" style="49" bestFit="1" customWidth="1"/>
    <col min="519" max="527" width="17.453125" style="49" bestFit="1" customWidth="1"/>
    <col min="528" max="528" width="16" style="49" bestFit="1" customWidth="1"/>
    <col min="529" max="530" width="17.453125" style="49" bestFit="1" customWidth="1"/>
    <col min="531" max="531" width="16" style="49" bestFit="1" customWidth="1"/>
    <col min="532" max="532" width="17.453125" style="49" bestFit="1" customWidth="1"/>
    <col min="533" max="533" width="16" style="49" bestFit="1" customWidth="1"/>
    <col min="534" max="536" width="17.453125" style="49" bestFit="1" customWidth="1"/>
    <col min="537" max="537" width="16" style="49" bestFit="1" customWidth="1"/>
    <col min="538" max="556" width="17.453125" style="49" bestFit="1" customWidth="1"/>
    <col min="557" max="557" width="7.90625" style="49" bestFit="1" customWidth="1"/>
    <col min="558" max="560" width="17.453125" style="49" bestFit="1" customWidth="1"/>
    <col min="561" max="561" width="16" style="49" bestFit="1" customWidth="1"/>
    <col min="562" max="564" width="17.453125" style="49" bestFit="1" customWidth="1"/>
    <col min="565" max="565" width="16" style="49" bestFit="1" customWidth="1"/>
    <col min="566" max="578" width="17.453125" style="49" bestFit="1" customWidth="1"/>
    <col min="579" max="579" width="16" style="49" bestFit="1" customWidth="1"/>
    <col min="580" max="588" width="17.453125" style="49" bestFit="1" customWidth="1"/>
    <col min="589" max="589" width="16" style="49" bestFit="1" customWidth="1"/>
    <col min="590" max="616" width="17.453125" style="49" bestFit="1" customWidth="1"/>
    <col min="617" max="617" width="7.90625" style="49" bestFit="1" customWidth="1"/>
    <col min="618" max="622" width="17.453125" style="49" bestFit="1" customWidth="1"/>
    <col min="623" max="623" width="16" style="49" bestFit="1" customWidth="1"/>
    <col min="624" max="627" width="17.453125" style="49" bestFit="1" customWidth="1"/>
    <col min="628" max="628" width="16" style="49" bestFit="1" customWidth="1"/>
    <col min="629" max="639" width="17.453125" style="49" bestFit="1" customWidth="1"/>
    <col min="640" max="640" width="8.90625" style="49" bestFit="1" customWidth="1"/>
    <col min="641" max="649" width="17.453125" style="49" bestFit="1" customWidth="1"/>
    <col min="650" max="650" width="16" style="49" bestFit="1" customWidth="1"/>
    <col min="651" max="665" width="17.453125" style="49" bestFit="1" customWidth="1"/>
    <col min="666" max="666" width="16" style="49" bestFit="1" customWidth="1"/>
    <col min="667" max="673" width="17.453125" style="49" bestFit="1" customWidth="1"/>
    <col min="674" max="674" width="11" style="49" bestFit="1" customWidth="1"/>
    <col min="675" max="681" width="17.453125" style="49" bestFit="1" customWidth="1"/>
    <col min="682" max="682" width="16" style="49" bestFit="1" customWidth="1"/>
    <col min="683" max="690" width="17.453125" style="49" bestFit="1" customWidth="1"/>
    <col min="691" max="691" width="16" style="49" bestFit="1" customWidth="1"/>
    <col min="692" max="694" width="17.453125" style="49" bestFit="1" customWidth="1"/>
    <col min="695" max="695" width="11" style="49" bestFit="1" customWidth="1"/>
    <col min="696" max="710" width="17.453125" style="49" bestFit="1" customWidth="1"/>
    <col min="711" max="711" width="13" style="49" bestFit="1" customWidth="1"/>
    <col min="712" max="712" width="17.453125" style="49" bestFit="1" customWidth="1"/>
    <col min="713" max="713" width="15" style="49" bestFit="1" customWidth="1"/>
    <col min="714" max="714" width="16" style="49" bestFit="1" customWidth="1"/>
    <col min="715" max="724" width="17.453125" style="49" bestFit="1" customWidth="1"/>
    <col min="725" max="725" width="16" style="49" bestFit="1" customWidth="1"/>
    <col min="726" max="730" width="17.453125" style="49" bestFit="1" customWidth="1"/>
    <col min="731" max="731" width="16" style="49" bestFit="1" customWidth="1"/>
    <col min="732" max="736" width="17.453125" style="49" bestFit="1" customWidth="1"/>
    <col min="737" max="737" width="16" style="49" bestFit="1" customWidth="1"/>
    <col min="738" max="753" width="17.453125" style="49" bestFit="1" customWidth="1"/>
    <col min="754" max="754" width="7.90625" style="49" bestFit="1" customWidth="1"/>
    <col min="755" max="771" width="17.453125" style="49" bestFit="1" customWidth="1"/>
    <col min="772" max="772" width="7.90625" style="49" bestFit="1" customWidth="1"/>
    <col min="773" max="777" width="17.453125" style="49" bestFit="1" customWidth="1"/>
    <col min="778" max="778" width="16" style="49" bestFit="1" customWidth="1"/>
    <col min="779" max="786" width="17.453125" style="49" bestFit="1" customWidth="1"/>
    <col min="787" max="787" width="11" style="49" bestFit="1" customWidth="1"/>
    <col min="788" max="788" width="16" style="49" bestFit="1" customWidth="1"/>
    <col min="789" max="794" width="17.453125" style="49" bestFit="1" customWidth="1"/>
    <col min="795" max="795" width="11" style="49" bestFit="1" customWidth="1"/>
    <col min="796" max="806" width="17.453125" style="49" bestFit="1" customWidth="1"/>
    <col min="807" max="807" width="16" style="49" bestFit="1" customWidth="1"/>
    <col min="808" max="812" width="17.453125" style="49" bestFit="1" customWidth="1"/>
    <col min="813" max="813" width="16" style="49" bestFit="1" customWidth="1"/>
    <col min="814" max="827" width="17.453125" style="49" bestFit="1" customWidth="1"/>
    <col min="828" max="828" width="13" style="49" bestFit="1" customWidth="1"/>
    <col min="829" max="833" width="17.453125" style="49" bestFit="1" customWidth="1"/>
    <col min="834" max="834" width="11.90625" style="49" bestFit="1" customWidth="1"/>
    <col min="835" max="839" width="17.453125" style="49" bestFit="1" customWidth="1"/>
    <col min="840" max="840" width="11" style="49" bestFit="1" customWidth="1"/>
    <col min="841" max="843" width="17.453125" style="49" bestFit="1" customWidth="1"/>
    <col min="844" max="844" width="16" style="49" bestFit="1" customWidth="1"/>
    <col min="845" max="850" width="17.453125" style="49" bestFit="1" customWidth="1"/>
    <col min="851" max="851" width="16" style="49" bestFit="1" customWidth="1"/>
    <col min="852" max="863" width="17.453125" style="49" bestFit="1" customWidth="1"/>
    <col min="864" max="864" width="11" style="49" bestFit="1" customWidth="1"/>
    <col min="865" max="866" width="17.453125" style="49" bestFit="1" customWidth="1"/>
    <col min="867" max="867" width="7.90625" style="49" bestFit="1" customWidth="1"/>
    <col min="868" max="880" width="17.453125" style="49" bestFit="1" customWidth="1"/>
    <col min="881" max="881" width="7.90625" style="49" bestFit="1" customWidth="1"/>
    <col min="882" max="882" width="11" style="49" bestFit="1" customWidth="1"/>
    <col min="883" max="884" width="17.453125" style="49" bestFit="1" customWidth="1"/>
    <col min="885" max="885" width="11" style="49" bestFit="1" customWidth="1"/>
    <col min="886" max="886" width="7.90625" style="49" bestFit="1" customWidth="1"/>
    <col min="887" max="889" width="17.453125" style="49" bestFit="1" customWidth="1"/>
    <col min="890" max="890" width="13" style="49" bestFit="1" customWidth="1"/>
    <col min="891" max="893" width="17.453125" style="49" bestFit="1" customWidth="1"/>
    <col min="894" max="894" width="20.08984375" style="49" bestFit="1" customWidth="1"/>
    <col min="895" max="895" width="5" style="49" bestFit="1" customWidth="1"/>
    <col min="896" max="896" width="6" style="49" bestFit="1" customWidth="1"/>
    <col min="897" max="899" width="5" style="49" bestFit="1" customWidth="1"/>
    <col min="900" max="900" width="6" style="49" bestFit="1" customWidth="1"/>
    <col min="901" max="907" width="5" style="49" bestFit="1" customWidth="1"/>
    <col min="908" max="908" width="7" style="49" bestFit="1" customWidth="1"/>
    <col min="909" max="909" width="6" style="49" bestFit="1" customWidth="1"/>
    <col min="910" max="914" width="5" style="49" bestFit="1" customWidth="1"/>
    <col min="915" max="917" width="6" style="49" bestFit="1" customWidth="1"/>
    <col min="918" max="918" width="7" style="49" bestFit="1" customWidth="1"/>
    <col min="919" max="919" width="6" style="49" bestFit="1" customWidth="1"/>
    <col min="920" max="920" width="5" style="49" bestFit="1" customWidth="1"/>
    <col min="921" max="921" width="7" style="49" bestFit="1" customWidth="1"/>
    <col min="922" max="922" width="5" style="49" bestFit="1" customWidth="1"/>
    <col min="923" max="923" width="7" style="49" bestFit="1" customWidth="1"/>
    <col min="924" max="932" width="5" style="49" bestFit="1" customWidth="1"/>
    <col min="933" max="933" width="7" style="49" bestFit="1" customWidth="1"/>
    <col min="934" max="936" width="5.54296875" style="49" bestFit="1" customWidth="1"/>
    <col min="937" max="937" width="6" style="49" bestFit="1" customWidth="1"/>
    <col min="938" max="941" width="5.54296875" style="49" bestFit="1" customWidth="1"/>
    <col min="942" max="943" width="6" style="49" bestFit="1" customWidth="1"/>
    <col min="944" max="946" width="7" style="49" bestFit="1" customWidth="1"/>
    <col min="947" max="947" width="6" style="49" bestFit="1" customWidth="1"/>
    <col min="948" max="948" width="34.90625" style="49" bestFit="1" customWidth="1"/>
    <col min="949" max="949" width="43" style="49" bestFit="1" customWidth="1"/>
    <col min="950" max="950" width="4.54296875" style="49" bestFit="1" customWidth="1"/>
    <col min="951" max="953" width="5" style="49" bestFit="1" customWidth="1"/>
    <col min="954" max="954" width="4.54296875" style="49" bestFit="1" customWidth="1"/>
    <col min="955" max="955" width="6" style="49" bestFit="1" customWidth="1"/>
    <col min="956" max="956" width="5" style="49" bestFit="1" customWidth="1"/>
    <col min="957" max="957" width="6" style="49" bestFit="1" customWidth="1"/>
    <col min="958" max="959" width="5.54296875" style="49" bestFit="1" customWidth="1"/>
    <col min="960" max="961" width="7" style="49" bestFit="1" customWidth="1"/>
    <col min="962" max="962" width="46.08984375" style="49" bestFit="1" customWidth="1"/>
    <col min="963" max="963" width="34.08984375" style="49" bestFit="1" customWidth="1"/>
    <col min="964" max="964" width="4.54296875" style="49" bestFit="1" customWidth="1"/>
    <col min="965" max="965" width="5" style="49" bestFit="1" customWidth="1"/>
    <col min="966" max="966" width="6" style="49" bestFit="1" customWidth="1"/>
    <col min="967" max="971" width="5" style="49" bestFit="1" customWidth="1"/>
    <col min="972" max="972" width="6" style="49" bestFit="1" customWidth="1"/>
    <col min="973" max="973" width="5" style="49" bestFit="1" customWidth="1"/>
    <col min="974" max="974" width="6" style="49" bestFit="1" customWidth="1"/>
    <col min="975" max="975" width="5" style="49" bestFit="1" customWidth="1"/>
    <col min="976" max="978" width="6" style="49" bestFit="1" customWidth="1"/>
    <col min="979" max="979" width="37.08984375" style="49" bestFit="1" customWidth="1"/>
    <col min="980" max="980" width="41.90625" style="49" bestFit="1" customWidth="1"/>
    <col min="981" max="981" width="5" style="49" bestFit="1" customWidth="1"/>
    <col min="982" max="982" width="44.90625" style="49" bestFit="1" customWidth="1"/>
    <col min="983" max="983" width="50.90625" style="49" bestFit="1" customWidth="1"/>
    <col min="984" max="984" width="7" style="49" bestFit="1" customWidth="1"/>
    <col min="985" max="985" width="54" style="49" bestFit="1" customWidth="1"/>
    <col min="986" max="986" width="37.90625" style="49" bestFit="1" customWidth="1"/>
    <col min="987" max="987" width="40.90625" style="49" bestFit="1" customWidth="1"/>
    <col min="988" max="988" width="27.08984375" style="49" bestFit="1" customWidth="1"/>
    <col min="989" max="989" width="4.54296875" style="49" bestFit="1" customWidth="1"/>
    <col min="990" max="991" width="5" style="49" bestFit="1" customWidth="1"/>
    <col min="992" max="992" width="7" style="49" bestFit="1" customWidth="1"/>
    <col min="993" max="994" width="6" style="49" bestFit="1" customWidth="1"/>
    <col min="995" max="995" width="30.08984375" style="49" bestFit="1" customWidth="1"/>
    <col min="996" max="996" width="28.90625" style="49" bestFit="1" customWidth="1"/>
    <col min="997" max="997" width="4.54296875" style="49" bestFit="1" customWidth="1"/>
    <col min="998" max="999" width="5" style="49" bestFit="1" customWidth="1"/>
    <col min="1000" max="1000" width="6" style="49" bestFit="1" customWidth="1"/>
    <col min="1001" max="1001" width="5" style="49" bestFit="1" customWidth="1"/>
    <col min="1002" max="1002" width="6" style="49" bestFit="1" customWidth="1"/>
    <col min="1003" max="1003" width="32" style="49" bestFit="1" customWidth="1"/>
    <col min="1004" max="1004" width="40.08984375" style="49" bestFit="1" customWidth="1"/>
    <col min="1005" max="1005" width="43.453125" style="49" bestFit="1" customWidth="1"/>
    <col min="1006" max="1006" width="31.08984375" style="49" bestFit="1" customWidth="1"/>
    <col min="1007" max="1008" width="5" style="49" bestFit="1" customWidth="1"/>
    <col min="1009" max="1013" width="6" style="49" bestFit="1" customWidth="1"/>
    <col min="1014" max="1014" width="5" style="49" bestFit="1" customWidth="1"/>
    <col min="1015" max="1015" width="5.54296875" style="49" bestFit="1" customWidth="1"/>
    <col min="1016" max="1016" width="34.453125" style="49" bestFit="1" customWidth="1"/>
    <col min="1017" max="1017" width="27.08984375" style="49" bestFit="1" customWidth="1"/>
    <col min="1018" max="1018" width="5" style="49" bestFit="1" customWidth="1"/>
    <col min="1019" max="1019" width="4.54296875" style="49" bestFit="1" customWidth="1"/>
    <col min="1020" max="1021" width="6" style="49" bestFit="1" customWidth="1"/>
    <col min="1022" max="1022" width="30.08984375" style="49" bestFit="1" customWidth="1"/>
    <col min="1023" max="1023" width="27" style="49" bestFit="1" customWidth="1"/>
    <col min="1024" max="1024" width="30.08984375" style="49" bestFit="1" customWidth="1"/>
    <col min="1025" max="1025" width="23.90625" style="49" bestFit="1" customWidth="1"/>
    <col min="1026" max="1026" width="27" style="49" bestFit="1" customWidth="1"/>
    <col min="1027" max="1027" width="21.90625" style="49" bestFit="1" customWidth="1"/>
    <col min="1028" max="1028" width="6" style="49" bestFit="1" customWidth="1"/>
    <col min="1029" max="1029" width="5" style="49" bestFit="1" customWidth="1"/>
    <col min="1030" max="1030" width="6" style="49" bestFit="1" customWidth="1"/>
    <col min="1031" max="1031" width="6.54296875" style="49" bestFit="1" customWidth="1"/>
    <col min="1032" max="1032" width="25" style="49" bestFit="1" customWidth="1"/>
    <col min="1033" max="1033" width="38" style="49" bestFit="1" customWidth="1"/>
    <col min="1034" max="1034" width="6" style="49" bestFit="1" customWidth="1"/>
    <col min="1035" max="1035" width="41.08984375" style="49" bestFit="1" customWidth="1"/>
    <col min="1036" max="1036" width="37.54296875" style="49" bestFit="1" customWidth="1"/>
    <col min="1037" max="1037" width="40.90625" style="49" bestFit="1" customWidth="1"/>
    <col min="1038" max="1038" width="14.90625" style="49" bestFit="1" customWidth="1"/>
    <col min="1039" max="1040" width="4.54296875" style="49" bestFit="1" customWidth="1"/>
    <col min="1041" max="1041" width="5" style="49" bestFit="1" customWidth="1"/>
    <col min="1042" max="1044" width="4.54296875" style="49" bestFit="1" customWidth="1"/>
    <col min="1045" max="1049" width="5" style="49" bestFit="1" customWidth="1"/>
    <col min="1050" max="1052" width="4.54296875" style="49" bestFit="1" customWidth="1"/>
    <col min="1053" max="1053" width="5" style="49" bestFit="1" customWidth="1"/>
    <col min="1054" max="1054" width="4.54296875" style="49" bestFit="1" customWidth="1"/>
    <col min="1055" max="1057" width="5" style="49" bestFit="1" customWidth="1"/>
    <col min="1058" max="1058" width="4.54296875" style="49" bestFit="1" customWidth="1"/>
    <col min="1059" max="1059" width="5" style="49" bestFit="1" customWidth="1"/>
    <col min="1060" max="1060" width="17.90625" style="49" bestFit="1" customWidth="1"/>
    <col min="1061" max="1061" width="34.54296875" style="49" bestFit="1" customWidth="1"/>
    <col min="1062" max="1062" width="37.90625" style="49" bestFit="1" customWidth="1"/>
    <col min="1063" max="1063" width="28.90625" style="49" bestFit="1" customWidth="1"/>
    <col min="1064" max="1064" width="31.90625" style="49" bestFit="1" customWidth="1"/>
    <col min="1065" max="1065" width="24.08984375" style="49" bestFit="1" customWidth="1"/>
    <col min="1066" max="1066" width="6" style="49" bestFit="1" customWidth="1"/>
    <col min="1067" max="1067" width="27.453125" style="49" bestFit="1" customWidth="1"/>
    <col min="1068" max="1068" width="17.90625" style="49" bestFit="1" customWidth="1"/>
    <col min="1069" max="1069" width="5" style="49" bestFit="1" customWidth="1"/>
    <col min="1070" max="1070" width="6" style="49" bestFit="1" customWidth="1"/>
    <col min="1071" max="1071" width="20.90625" style="49" bestFit="1" customWidth="1"/>
    <col min="1072" max="1072" width="35.54296875" style="49" bestFit="1" customWidth="1"/>
    <col min="1073" max="1073" width="6" style="49" bestFit="1" customWidth="1"/>
    <col min="1074" max="1074" width="38.90625" style="49" bestFit="1" customWidth="1"/>
    <col min="1075" max="1075" width="34.90625" style="49" bestFit="1" customWidth="1"/>
    <col min="1076" max="1082" width="4.54296875" style="49" bestFit="1" customWidth="1"/>
    <col min="1083" max="1083" width="5" style="49" bestFit="1" customWidth="1"/>
    <col min="1084" max="1096" width="4.54296875" style="49" bestFit="1" customWidth="1"/>
    <col min="1097" max="1097" width="5" style="49" bestFit="1" customWidth="1"/>
    <col min="1098" max="1102" width="4.54296875" style="49" bestFit="1" customWidth="1"/>
    <col min="1103" max="1104" width="5" style="49" bestFit="1" customWidth="1"/>
    <col min="1105" max="1105" width="4.54296875" style="49" bestFit="1" customWidth="1"/>
    <col min="1106" max="1106" width="5" style="49" bestFit="1" customWidth="1"/>
    <col min="1107" max="1107" width="4.54296875" style="49" bestFit="1" customWidth="1"/>
    <col min="1108" max="1108" width="5" style="49" bestFit="1" customWidth="1"/>
    <col min="1109" max="1109" width="4.54296875" style="49" bestFit="1" customWidth="1"/>
    <col min="1110" max="1111" width="5" style="49" bestFit="1" customWidth="1"/>
    <col min="1112" max="1116" width="4.54296875" style="49" bestFit="1" customWidth="1"/>
    <col min="1117" max="1117" width="5" style="49" bestFit="1" customWidth="1"/>
    <col min="1118" max="1123" width="4.54296875" style="49" bestFit="1" customWidth="1"/>
    <col min="1124" max="1124" width="6" style="49" bestFit="1" customWidth="1"/>
    <col min="1125" max="1125" width="5" style="49" bestFit="1" customWidth="1"/>
    <col min="1126" max="1126" width="4.54296875" style="49" bestFit="1" customWidth="1"/>
    <col min="1127" max="1127" width="5" style="49" bestFit="1" customWidth="1"/>
    <col min="1128" max="1132" width="4.54296875" style="49" bestFit="1" customWidth="1"/>
    <col min="1133" max="1134" width="5" style="49" bestFit="1" customWidth="1"/>
    <col min="1135" max="1135" width="6" style="49" bestFit="1" customWidth="1"/>
    <col min="1136" max="1137" width="5" style="49" bestFit="1" customWidth="1"/>
    <col min="1138" max="1138" width="38" style="49" bestFit="1" customWidth="1"/>
    <col min="1139" max="1139" width="46.08984375" style="49" bestFit="1" customWidth="1"/>
    <col min="1140" max="1140" width="5" style="49" bestFit="1" customWidth="1"/>
    <col min="1141" max="1141" width="4.54296875" style="49" bestFit="1" customWidth="1"/>
    <col min="1142" max="1143" width="5" style="49" bestFit="1" customWidth="1"/>
    <col min="1144" max="1144" width="49.453125" style="49" bestFit="1" customWidth="1"/>
    <col min="1145" max="1145" width="37.08984375" style="49" bestFit="1" customWidth="1"/>
    <col min="1146" max="1146" width="4.54296875" style="49" bestFit="1" customWidth="1"/>
    <col min="1147" max="1147" width="40.453125" style="49" bestFit="1" customWidth="1"/>
    <col min="1148" max="1148" width="20.90625" style="49" bestFit="1" customWidth="1"/>
    <col min="1149" max="1149" width="23.90625" style="49" bestFit="1" customWidth="1"/>
    <col min="1150" max="1150" width="32.90625" style="49" bestFit="1" customWidth="1"/>
    <col min="1151" max="1151" width="35.90625" style="49" bestFit="1" customWidth="1"/>
    <col min="1152" max="1152" width="34" style="49" bestFit="1" customWidth="1"/>
    <col min="1153" max="1153" width="37.08984375" style="49" bestFit="1" customWidth="1"/>
    <col min="1154" max="1154" width="34" style="49" bestFit="1" customWidth="1"/>
    <col min="1155" max="1155" width="37.08984375" style="49" bestFit="1" customWidth="1"/>
    <col min="1156" max="1156" width="27.54296875" style="49" bestFit="1" customWidth="1"/>
    <col min="1157" max="1157" width="30.90625" style="49" bestFit="1" customWidth="1"/>
    <col min="1158" max="1158" width="29" style="49" bestFit="1" customWidth="1"/>
    <col min="1159" max="1159" width="32.08984375" style="49" bestFit="1" customWidth="1"/>
    <col min="1160" max="1160" width="13.90625" style="49" bestFit="1" customWidth="1"/>
    <col min="1161" max="1161" width="6" style="49" bestFit="1" customWidth="1"/>
    <col min="1162" max="1162" width="16.90625" style="49" bestFit="1" customWidth="1"/>
    <col min="1163" max="1163" width="20.90625" style="49" bestFit="1" customWidth="1"/>
    <col min="1164" max="1164" width="24" style="49" bestFit="1" customWidth="1"/>
    <col min="1165" max="1165" width="12.54296875" style="49" bestFit="1" customWidth="1"/>
    <col min="1166" max="16384" width="11.453125" style="49"/>
  </cols>
  <sheetData>
    <row r="1" spans="1:46" ht="10.5" customHeight="1"/>
    <row r="2" spans="1:46" ht="19.649999999999999" customHeight="1">
      <c r="A2" s="55"/>
      <c r="B2" s="50"/>
    </row>
    <row r="3" spans="1:46">
      <c r="C3" s="56"/>
    </row>
    <row r="6" spans="1:46" ht="22.5" customHeight="1"/>
    <row r="7" spans="1:46" ht="24.75" customHeight="1">
      <c r="N7" s="57" t="s">
        <v>634</v>
      </c>
      <c r="O7" s="105"/>
      <c r="U7" s="253" t="s">
        <v>770</v>
      </c>
      <c r="V7" s="253"/>
    </row>
    <row r="8" spans="1:46">
      <c r="B8" s="49" t="s">
        <v>703</v>
      </c>
      <c r="N8" s="57"/>
      <c r="O8" s="105"/>
      <c r="U8" s="58"/>
      <c r="V8" s="58"/>
      <c r="AE8" s="88" t="s">
        <v>563</v>
      </c>
      <c r="AF8" s="49" t="s">
        <v>562</v>
      </c>
    </row>
    <row r="9" spans="1:46">
      <c r="E9" s="49"/>
      <c r="F9" s="49"/>
      <c r="N9" s="68" t="s">
        <v>937</v>
      </c>
      <c r="O9" s="106" t="s">
        <v>632</v>
      </c>
      <c r="U9" s="89" t="s">
        <v>937</v>
      </c>
      <c r="V9" s="89" t="s">
        <v>632</v>
      </c>
      <c r="W9" s="59"/>
    </row>
    <row r="10" spans="1:46">
      <c r="AC10" s="88" t="s">
        <v>563</v>
      </c>
      <c r="AD10" s="49" t="s">
        <v>562</v>
      </c>
      <c r="AE10" s="49" t="s">
        <v>1683</v>
      </c>
    </row>
    <row r="11" spans="1:46">
      <c r="B11" s="88" t="s">
        <v>532</v>
      </c>
      <c r="C11" s="53" t="s">
        <v>575</v>
      </c>
      <c r="E11" s="90" t="s">
        <v>912</v>
      </c>
      <c r="F11" s="91" t="s">
        <v>593</v>
      </c>
      <c r="L11" s="53"/>
      <c r="M11"/>
      <c r="N11" s="89" t="s">
        <v>846</v>
      </c>
      <c r="O11" s="92" t="s">
        <v>597</v>
      </c>
      <c r="P11" s="92"/>
      <c r="Q11" s="92"/>
      <c r="R11"/>
      <c r="S11"/>
      <c r="T11"/>
      <c r="U11" s="68" t="s">
        <v>846</v>
      </c>
      <c r="V11" s="93" t="s">
        <v>597</v>
      </c>
      <c r="W11" s="249"/>
      <c r="X11" s="249"/>
      <c r="Y11" s="249"/>
      <c r="Z11"/>
      <c r="AA11"/>
      <c r="AB11" s="193"/>
      <c r="AE11" s="96">
        <v>760492.5</v>
      </c>
      <c r="AF11" s="96"/>
    </row>
    <row r="12" spans="1:46">
      <c r="B12" s="95" t="s">
        <v>491</v>
      </c>
      <c r="C12" s="96">
        <v>2489681</v>
      </c>
      <c r="E12" s="90" t="s">
        <v>532</v>
      </c>
      <c r="F12" s="53" t="s">
        <v>562</v>
      </c>
      <c r="G12" s="53" t="s">
        <v>601</v>
      </c>
      <c r="H12" s="53" t="s">
        <v>101</v>
      </c>
      <c r="I12" s="53" t="s">
        <v>591</v>
      </c>
      <c r="J12" s="53" t="s">
        <v>1010</v>
      </c>
      <c r="K12" s="53" t="s">
        <v>602</v>
      </c>
      <c r="L12" s="53" t="s">
        <v>531</v>
      </c>
      <c r="M12"/>
      <c r="N12" s="89" t="s">
        <v>19</v>
      </c>
      <c r="O12" s="50" t="s">
        <v>562</v>
      </c>
      <c r="P12" s="50" t="s">
        <v>602</v>
      </c>
      <c r="Q12" s="97" t="s">
        <v>531</v>
      </c>
      <c r="R12"/>
      <c r="S12"/>
      <c r="T12"/>
      <c r="U12" s="68" t="s">
        <v>19</v>
      </c>
      <c r="V12" s="98" t="s">
        <v>562</v>
      </c>
      <c r="W12" s="98" t="s">
        <v>591</v>
      </c>
      <c r="X12" s="98" t="s">
        <v>601</v>
      </c>
      <c r="Y12" s="98" t="s">
        <v>531</v>
      </c>
      <c r="Z12"/>
      <c r="AA12"/>
      <c r="AB12" s="194"/>
      <c r="AC12" s="88" t="s">
        <v>532</v>
      </c>
      <c r="AD12" s="49" t="s">
        <v>734</v>
      </c>
      <c r="AE12" s="172" t="s">
        <v>655</v>
      </c>
      <c r="AJ12" s="254" t="s">
        <v>1700</v>
      </c>
      <c r="AK12" s="254"/>
      <c r="AL12" s="254"/>
      <c r="AM12" s="254"/>
      <c r="AN12" s="254"/>
      <c r="AO12" s="254"/>
      <c r="AP12" s="254"/>
      <c r="AQ12" s="254"/>
      <c r="AR12" s="254"/>
      <c r="AS12" s="254"/>
      <c r="AT12" s="254"/>
    </row>
    <row r="13" spans="1:46">
      <c r="B13" s="95" t="s">
        <v>490</v>
      </c>
      <c r="C13" s="96">
        <v>8194931</v>
      </c>
      <c r="E13" s="51" t="s">
        <v>490</v>
      </c>
      <c r="F13" s="52">
        <v>3488265</v>
      </c>
      <c r="G13" s="52">
        <v>26180</v>
      </c>
      <c r="H13" s="52"/>
      <c r="I13" s="52">
        <v>2549331</v>
      </c>
      <c r="J13" s="52">
        <v>5647</v>
      </c>
      <c r="K13" s="52">
        <v>2125508</v>
      </c>
      <c r="L13" s="52">
        <v>8194931</v>
      </c>
      <c r="M13"/>
      <c r="N13" s="201" t="s">
        <v>455</v>
      </c>
      <c r="O13" s="203">
        <v>206275</v>
      </c>
      <c r="P13" s="203">
        <v>9360</v>
      </c>
      <c r="Q13" s="202">
        <v>215635</v>
      </c>
      <c r="R13"/>
      <c r="S13"/>
      <c r="T13"/>
      <c r="U13" s="89" t="s">
        <v>586</v>
      </c>
      <c r="V13" s="52"/>
      <c r="W13" s="52">
        <v>13370</v>
      </c>
      <c r="X13" s="52"/>
      <c r="Y13" s="52">
        <v>13370</v>
      </c>
      <c r="Z13"/>
      <c r="AA13"/>
      <c r="AB13" s="52"/>
      <c r="AC13" s="95" t="s">
        <v>491</v>
      </c>
      <c r="AD13" s="170">
        <v>743277</v>
      </c>
      <c r="AE13" s="60">
        <f t="shared" ref="AE13:AE16" si="0">AD13/$AE$11</f>
        <v>0.97736269588457481</v>
      </c>
      <c r="AF13" s="60"/>
      <c r="AJ13" s="188" t="s">
        <v>595</v>
      </c>
      <c r="AK13" s="188" t="s">
        <v>587</v>
      </c>
      <c r="AL13" s="188" t="s">
        <v>58</v>
      </c>
      <c r="AM13" s="188" t="s">
        <v>1434</v>
      </c>
      <c r="AN13" s="188" t="s">
        <v>738</v>
      </c>
      <c r="AO13" s="188" t="s">
        <v>520</v>
      </c>
      <c r="AP13" s="188" t="s">
        <v>70</v>
      </c>
      <c r="AQ13" s="188" t="s">
        <v>1321</v>
      </c>
      <c r="AR13" s="188" t="s">
        <v>1124</v>
      </c>
      <c r="AS13" s="188" t="s">
        <v>1673</v>
      </c>
      <c r="AT13" s="188" t="s">
        <v>678</v>
      </c>
    </row>
    <row r="14" spans="1:46">
      <c r="B14" s="95" t="s">
        <v>503</v>
      </c>
      <c r="C14" s="96">
        <v>4854662</v>
      </c>
      <c r="E14" s="51" t="s">
        <v>101</v>
      </c>
      <c r="G14" s="52"/>
      <c r="H14" s="52">
        <v>2746557</v>
      </c>
      <c r="I14" s="52"/>
      <c r="J14" s="52"/>
      <c r="K14" s="52"/>
      <c r="L14" s="52">
        <v>2746557</v>
      </c>
      <c r="M14"/>
      <c r="N14" s="201" t="s">
        <v>464</v>
      </c>
      <c r="O14" s="203">
        <v>117120</v>
      </c>
      <c r="P14" s="203">
        <v>51955</v>
      </c>
      <c r="Q14" s="202">
        <v>169075</v>
      </c>
      <c r="R14"/>
      <c r="S14"/>
      <c r="T14"/>
      <c r="U14" s="89" t="s">
        <v>52</v>
      </c>
      <c r="V14" s="52">
        <v>48669</v>
      </c>
      <c r="W14" s="52"/>
      <c r="X14" s="52"/>
      <c r="Y14" s="52">
        <v>48669</v>
      </c>
      <c r="Z14"/>
      <c r="AA14"/>
      <c r="AB14" s="52"/>
      <c r="AC14" s="95" t="s">
        <v>490</v>
      </c>
      <c r="AD14" s="170">
        <v>1371925</v>
      </c>
      <c r="AE14" s="60">
        <f t="shared" si="0"/>
        <v>1.8039954371673619</v>
      </c>
      <c r="AF14" s="60"/>
      <c r="AJ14" s="189" t="s">
        <v>558</v>
      </c>
      <c r="AK14" s="191">
        <v>4530</v>
      </c>
      <c r="AL14" s="191">
        <v>0</v>
      </c>
      <c r="AM14" s="191">
        <v>10275</v>
      </c>
      <c r="AN14" s="190">
        <v>0</v>
      </c>
      <c r="AO14" s="191">
        <v>45069</v>
      </c>
      <c r="AP14" s="191">
        <v>0</v>
      </c>
      <c r="AQ14" s="191">
        <v>0</v>
      </c>
      <c r="AR14" s="191">
        <v>0</v>
      </c>
      <c r="AS14" s="191">
        <v>0</v>
      </c>
      <c r="AT14" s="191">
        <v>59874</v>
      </c>
    </row>
    <row r="15" spans="1:46">
      <c r="B15" s="95" t="s">
        <v>489</v>
      </c>
      <c r="C15" s="96">
        <v>4431580</v>
      </c>
      <c r="E15" s="51" t="s">
        <v>489</v>
      </c>
      <c r="F15" s="52">
        <v>1398924</v>
      </c>
      <c r="G15" s="52">
        <v>593943</v>
      </c>
      <c r="H15" s="52"/>
      <c r="I15" s="52">
        <v>2012773</v>
      </c>
      <c r="J15" s="52"/>
      <c r="K15" s="52">
        <v>425940</v>
      </c>
      <c r="L15" s="52">
        <v>4431580</v>
      </c>
      <c r="M15"/>
      <c r="N15" s="201" t="s">
        <v>473</v>
      </c>
      <c r="O15" s="203">
        <v>54720</v>
      </c>
      <c r="P15" s="203">
        <v>1560</v>
      </c>
      <c r="Q15" s="202">
        <v>56280</v>
      </c>
      <c r="R15"/>
      <c r="S15"/>
      <c r="T15"/>
      <c r="U15" s="89" t="s">
        <v>58</v>
      </c>
      <c r="V15" s="52"/>
      <c r="W15" s="52">
        <v>18532</v>
      </c>
      <c r="X15" s="52">
        <v>1846</v>
      </c>
      <c r="Y15" s="52">
        <v>20378</v>
      </c>
      <c r="Z15"/>
      <c r="AA15"/>
      <c r="AB15" s="52"/>
      <c r="AC15" s="95" t="s">
        <v>503</v>
      </c>
      <c r="AD15" s="170">
        <v>792024</v>
      </c>
      <c r="AE15" s="60">
        <f t="shared" si="0"/>
        <v>1.0414619473564828</v>
      </c>
      <c r="AF15" s="60"/>
      <c r="AJ15" s="189" t="s">
        <v>559</v>
      </c>
      <c r="AK15" s="191">
        <v>30030</v>
      </c>
      <c r="AL15" s="191">
        <v>0</v>
      </c>
      <c r="AM15" s="191">
        <v>15450</v>
      </c>
      <c r="AN15" s="190">
        <v>0</v>
      </c>
      <c r="AO15" s="191">
        <v>35109</v>
      </c>
      <c r="AP15" s="191">
        <v>0</v>
      </c>
      <c r="AQ15" s="191">
        <v>0</v>
      </c>
      <c r="AR15" s="191">
        <v>0</v>
      </c>
      <c r="AS15" s="191">
        <v>0</v>
      </c>
      <c r="AT15" s="191">
        <v>80589</v>
      </c>
    </row>
    <row r="16" spans="1:46">
      <c r="B16" s="95" t="s">
        <v>101</v>
      </c>
      <c r="C16" s="96">
        <v>2746557</v>
      </c>
      <c r="E16" s="51" t="s">
        <v>503</v>
      </c>
      <c r="F16" s="52">
        <v>1895244</v>
      </c>
      <c r="G16" s="52"/>
      <c r="H16" s="52"/>
      <c r="I16" s="52">
        <v>2460260</v>
      </c>
      <c r="J16" s="52">
        <v>12000</v>
      </c>
      <c r="K16" s="52">
        <v>487158</v>
      </c>
      <c r="L16" s="52">
        <v>4854662</v>
      </c>
      <c r="M16"/>
      <c r="N16" s="201" t="s">
        <v>445</v>
      </c>
      <c r="O16" s="203">
        <v>67556</v>
      </c>
      <c r="P16" s="203">
        <v>2595</v>
      </c>
      <c r="Q16" s="202">
        <v>70151</v>
      </c>
      <c r="R16"/>
      <c r="S16"/>
      <c r="T16"/>
      <c r="U16" s="89" t="s">
        <v>520</v>
      </c>
      <c r="V16" s="52"/>
      <c r="W16" s="52">
        <v>12788</v>
      </c>
      <c r="X16" s="52"/>
      <c r="Y16" s="52">
        <v>12788</v>
      </c>
      <c r="Z16"/>
      <c r="AA16"/>
      <c r="AB16" s="52"/>
      <c r="AC16" s="95" t="s">
        <v>489</v>
      </c>
      <c r="AD16" s="170">
        <v>463103</v>
      </c>
      <c r="AE16" s="60">
        <f t="shared" si="0"/>
        <v>0.60895143607596391</v>
      </c>
      <c r="AF16" s="60"/>
      <c r="AJ16" s="189" t="s">
        <v>555</v>
      </c>
      <c r="AK16" s="191">
        <v>16080</v>
      </c>
      <c r="AL16" s="191">
        <v>0</v>
      </c>
      <c r="AM16" s="191">
        <v>9723</v>
      </c>
      <c r="AN16" s="190">
        <v>0</v>
      </c>
      <c r="AO16" s="191">
        <v>18346</v>
      </c>
      <c r="AP16" s="191">
        <v>0</v>
      </c>
      <c r="AQ16" s="191">
        <v>0</v>
      </c>
      <c r="AR16" s="191">
        <v>0</v>
      </c>
      <c r="AS16" s="191">
        <v>0</v>
      </c>
      <c r="AT16" s="191">
        <v>44149</v>
      </c>
    </row>
    <row r="17" spans="2:46">
      <c r="B17" s="95" t="s">
        <v>531</v>
      </c>
      <c r="C17" s="96">
        <v>22717411</v>
      </c>
      <c r="E17" s="51" t="s">
        <v>491</v>
      </c>
      <c r="F17" s="52">
        <v>2230735</v>
      </c>
      <c r="G17" s="52"/>
      <c r="H17" s="52"/>
      <c r="I17" s="52"/>
      <c r="J17" s="52">
        <v>21425</v>
      </c>
      <c r="K17" s="52">
        <v>237521</v>
      </c>
      <c r="L17" s="52">
        <v>2489681</v>
      </c>
      <c r="M17"/>
      <c r="N17" s="201" t="s">
        <v>457</v>
      </c>
      <c r="O17" s="203"/>
      <c r="P17" s="203">
        <v>34488</v>
      </c>
      <c r="Q17" s="202">
        <v>34488</v>
      </c>
      <c r="R17"/>
      <c r="S17"/>
      <c r="T17"/>
      <c r="U17" s="89" t="s">
        <v>531</v>
      </c>
      <c r="V17" s="97">
        <v>48669</v>
      </c>
      <c r="W17" s="97">
        <v>44690</v>
      </c>
      <c r="X17" s="97">
        <v>1846</v>
      </c>
      <c r="Y17" s="97">
        <v>95205</v>
      </c>
      <c r="Z17"/>
      <c r="AA17"/>
      <c r="AB17" s="52"/>
      <c r="AC17" s="95" t="s">
        <v>531</v>
      </c>
      <c r="AD17" s="94">
        <v>3370329</v>
      </c>
      <c r="AE17" s="61">
        <f>SUM(AE13:AE16)</f>
        <v>4.4317715164843836</v>
      </c>
      <c r="AF17" s="247"/>
      <c r="AI17"/>
      <c r="AJ17" s="189" t="s">
        <v>560</v>
      </c>
      <c r="AK17" s="191">
        <v>2580</v>
      </c>
      <c r="AL17" s="191">
        <v>0</v>
      </c>
      <c r="AM17" s="191">
        <v>492</v>
      </c>
      <c r="AN17" s="190">
        <v>0</v>
      </c>
      <c r="AO17" s="191">
        <v>6548</v>
      </c>
      <c r="AP17" s="191">
        <v>0</v>
      </c>
      <c r="AQ17" s="191">
        <v>0</v>
      </c>
      <c r="AR17" s="191">
        <v>0</v>
      </c>
      <c r="AS17" s="191">
        <v>0</v>
      </c>
      <c r="AT17" s="191">
        <v>9620</v>
      </c>
    </row>
    <row r="18" spans="2:46">
      <c r="B18"/>
      <c r="C18"/>
      <c r="E18" s="51" t="s">
        <v>531</v>
      </c>
      <c r="F18" s="52">
        <v>9013168</v>
      </c>
      <c r="G18" s="52">
        <v>620123</v>
      </c>
      <c r="H18" s="52">
        <v>2746557</v>
      </c>
      <c r="I18" s="52">
        <v>7022364</v>
      </c>
      <c r="J18" s="52">
        <v>39072</v>
      </c>
      <c r="K18" s="52">
        <v>3276127</v>
      </c>
      <c r="L18" s="52">
        <v>22717411</v>
      </c>
      <c r="M18"/>
      <c r="N18" s="201" t="s">
        <v>450</v>
      </c>
      <c r="O18" s="203">
        <v>215580</v>
      </c>
      <c r="P18" s="203">
        <v>5940</v>
      </c>
      <c r="Q18" s="202">
        <v>221520</v>
      </c>
      <c r="R18"/>
      <c r="S18"/>
      <c r="T18"/>
      <c r="U18"/>
      <c r="V18"/>
      <c r="W18"/>
      <c r="X18"/>
      <c r="Y18"/>
      <c r="Z18"/>
      <c r="AA18"/>
      <c r="AB18" s="195"/>
      <c r="AC18"/>
      <c r="AD18"/>
      <c r="AE18"/>
      <c r="AF18"/>
      <c r="AG18"/>
      <c r="AH18"/>
      <c r="AJ18" s="189" t="s">
        <v>561</v>
      </c>
      <c r="AK18" s="191">
        <v>25680</v>
      </c>
      <c r="AL18" s="191">
        <v>99398</v>
      </c>
      <c r="AM18" s="191">
        <v>9212</v>
      </c>
      <c r="AN18" s="191">
        <v>9810</v>
      </c>
      <c r="AO18" s="191">
        <v>29832</v>
      </c>
      <c r="AP18" s="191">
        <v>0</v>
      </c>
      <c r="AQ18" s="191">
        <v>0</v>
      </c>
      <c r="AR18" s="191">
        <v>0</v>
      </c>
      <c r="AS18" s="191">
        <v>0</v>
      </c>
      <c r="AT18" s="191">
        <v>173932</v>
      </c>
    </row>
    <row r="19" spans="2:46">
      <c r="B19"/>
      <c r="C19"/>
      <c r="E19"/>
      <c r="F19"/>
      <c r="G19"/>
      <c r="H19"/>
      <c r="I19"/>
      <c r="J19"/>
      <c r="K19"/>
      <c r="L19" s="52"/>
      <c r="M19" s="52"/>
      <c r="N19" s="201" t="s">
        <v>477</v>
      </c>
      <c r="O19" s="252">
        <v>19623</v>
      </c>
      <c r="P19" s="252">
        <v>10590</v>
      </c>
      <c r="Q19" s="202">
        <v>30213</v>
      </c>
      <c r="R19"/>
      <c r="S19"/>
      <c r="T19"/>
      <c r="U19"/>
      <c r="V19"/>
      <c r="W19"/>
      <c r="X19"/>
      <c r="Y19"/>
      <c r="Z19"/>
      <c r="AC19"/>
      <c r="AD19"/>
      <c r="AJ19" s="189" t="s">
        <v>601</v>
      </c>
      <c r="AK19" s="191">
        <v>8100</v>
      </c>
      <c r="AL19" s="191">
        <v>23895</v>
      </c>
      <c r="AM19" s="191">
        <v>0</v>
      </c>
      <c r="AN19" s="190">
        <v>0</v>
      </c>
      <c r="AO19" s="191">
        <v>0</v>
      </c>
      <c r="AP19" s="191">
        <v>0</v>
      </c>
      <c r="AQ19" s="191">
        <v>0</v>
      </c>
      <c r="AR19" s="191">
        <v>0</v>
      </c>
      <c r="AS19" s="191">
        <v>0</v>
      </c>
      <c r="AT19" s="191">
        <v>31995</v>
      </c>
    </row>
    <row r="20" spans="2:46">
      <c r="B20"/>
      <c r="C20"/>
      <c r="E20"/>
      <c r="F20"/>
      <c r="G20"/>
      <c r="H20"/>
      <c r="I20"/>
      <c r="J20"/>
      <c r="K20"/>
      <c r="L20" s="6"/>
      <c r="M20" s="6"/>
      <c r="N20" s="201" t="s">
        <v>461</v>
      </c>
      <c r="O20" s="203">
        <v>70726</v>
      </c>
      <c r="P20" s="203"/>
      <c r="Q20" s="202">
        <v>70726</v>
      </c>
      <c r="R20"/>
      <c r="S20"/>
      <c r="T20"/>
      <c r="AC20"/>
      <c r="AD20"/>
      <c r="AJ20" s="188" t="s">
        <v>678</v>
      </c>
      <c r="AK20" s="192">
        <v>87000</v>
      </c>
      <c r="AL20" s="192">
        <v>123293</v>
      </c>
      <c r="AM20" s="192">
        <v>45152</v>
      </c>
      <c r="AN20" s="192">
        <v>9810</v>
      </c>
      <c r="AO20" s="192">
        <v>134904</v>
      </c>
      <c r="AP20" s="192">
        <v>0</v>
      </c>
      <c r="AQ20" s="192">
        <v>0</v>
      </c>
      <c r="AR20" s="192">
        <v>0</v>
      </c>
      <c r="AS20" s="192">
        <v>0</v>
      </c>
      <c r="AT20" s="192">
        <v>400159</v>
      </c>
    </row>
    <row r="21" spans="2:46">
      <c r="B21"/>
      <c r="C21"/>
      <c r="E21"/>
      <c r="F21"/>
      <c r="G21"/>
      <c r="H21"/>
      <c r="I21"/>
      <c r="J21"/>
      <c r="K21"/>
      <c r="L21" s="6"/>
      <c r="M21"/>
      <c r="N21" s="201" t="s">
        <v>471</v>
      </c>
      <c r="O21" s="203">
        <v>13754</v>
      </c>
      <c r="P21" s="203"/>
      <c r="Q21" s="202">
        <v>13754</v>
      </c>
      <c r="R21"/>
      <c r="S21"/>
      <c r="T21"/>
      <c r="U21" s="62" t="s">
        <v>0</v>
      </c>
      <c r="V21" s="63" t="s">
        <v>888</v>
      </c>
      <c r="W21" s="63" t="s">
        <v>887</v>
      </c>
      <c r="X21" s="63" t="s">
        <v>886</v>
      </c>
      <c r="Y21" s="63" t="s">
        <v>689</v>
      </c>
      <c r="AC21" s="62" t="s">
        <v>657</v>
      </c>
      <c r="AD21" s="63" t="s">
        <v>889</v>
      </c>
      <c r="AE21" s="63" t="s">
        <v>688</v>
      </c>
      <c r="AF21" s="63" t="s">
        <v>689</v>
      </c>
    </row>
    <row r="22" spans="2:46">
      <c r="B22"/>
      <c r="C22"/>
      <c r="E22"/>
      <c r="F22"/>
      <c r="G22"/>
      <c r="H22"/>
      <c r="I22"/>
      <c r="J22"/>
      <c r="K22"/>
      <c r="L22"/>
      <c r="M22"/>
      <c r="N22" s="201" t="s">
        <v>443</v>
      </c>
      <c r="O22" s="203"/>
      <c r="P22" s="203">
        <v>14004</v>
      </c>
      <c r="Q22" s="202">
        <v>14004</v>
      </c>
      <c r="R22"/>
      <c r="S22"/>
      <c r="T22"/>
      <c r="U22" s="62" t="s">
        <v>586</v>
      </c>
      <c r="V22" s="64">
        <v>4134960</v>
      </c>
      <c r="W22" s="64">
        <v>3199960</v>
      </c>
      <c r="X22" s="140">
        <f>SUMIF(inv!T$1:T$1164,RESUMEN!U22,inv!D$1:D$1164)</f>
        <v>852724</v>
      </c>
      <c r="Y22" s="65">
        <f>X22/W22</f>
        <v>0.26647958099476243</v>
      </c>
      <c r="AC22" s="62" t="s">
        <v>453</v>
      </c>
      <c r="AD22" s="64">
        <v>226000</v>
      </c>
      <c r="AE22" s="140">
        <f>SUMIFS(inv!D$1:D$1164,inv!T$1:T$1164,RESUMEN!AC22,inv!U$1:U$1164,"&lt;&gt;VEHICULOS")</f>
        <v>30427</v>
      </c>
      <c r="AF22" s="66">
        <f>AE22/AD22</f>
        <v>0.13463274336283185</v>
      </c>
    </row>
    <row r="23" spans="2:46">
      <c r="B23"/>
      <c r="C23"/>
      <c r="E23"/>
      <c r="F23"/>
      <c r="G23"/>
      <c r="H23"/>
      <c r="I23"/>
      <c r="J23"/>
      <c r="K23"/>
      <c r="L23"/>
      <c r="M23"/>
      <c r="N23" s="201" t="s">
        <v>479</v>
      </c>
      <c r="O23" s="203">
        <v>57350</v>
      </c>
      <c r="P23" s="203">
        <v>1920</v>
      </c>
      <c r="Q23" s="202">
        <v>59270</v>
      </c>
      <c r="R23"/>
      <c r="S23"/>
      <c r="T23"/>
      <c r="U23" s="62" t="s">
        <v>52</v>
      </c>
      <c r="V23" s="64">
        <v>1247760</v>
      </c>
      <c r="W23" s="64">
        <v>907760</v>
      </c>
      <c r="X23" s="140">
        <f>SUMIF(inv!T$1:T$1164,RESUMEN!U23,inv!D$1:D$1164)</f>
        <v>749062</v>
      </c>
      <c r="Y23" s="65">
        <f>X23/W23</f>
        <v>0.82517625804177319</v>
      </c>
      <c r="AC23" s="62" t="s">
        <v>461</v>
      </c>
      <c r="AD23" s="64">
        <v>450000</v>
      </c>
      <c r="AE23" s="140">
        <f>SUMIFS(inv!D$1:D$1164,inv!T$1:T$1164,RESUMEN!AC23,inv!U$1:U$1164,"&lt;&gt;VEHICULOS")</f>
        <v>175663</v>
      </c>
      <c r="AF23" s="66">
        <f t="shared" ref="AF23:AF28" si="1">AE23/AD23</f>
        <v>0.39036222222222222</v>
      </c>
    </row>
    <row r="24" spans="2:46">
      <c r="B24"/>
      <c r="C24"/>
      <c r="E24"/>
      <c r="F24"/>
      <c r="G24"/>
      <c r="H24"/>
      <c r="I24"/>
      <c r="J24"/>
      <c r="K24"/>
      <c r="L24"/>
      <c r="M24"/>
      <c r="N24" s="251" t="s">
        <v>463</v>
      </c>
      <c r="O24" s="203">
        <v>124807</v>
      </c>
      <c r="P24" s="203">
        <v>1710</v>
      </c>
      <c r="Q24" s="202">
        <v>126517</v>
      </c>
      <c r="R24"/>
      <c r="S24"/>
      <c r="T24"/>
      <c r="U24" s="62" t="s">
        <v>520</v>
      </c>
      <c r="V24" s="64">
        <v>2085120</v>
      </c>
      <c r="W24" s="64">
        <v>1575120</v>
      </c>
      <c r="X24" s="140">
        <f>SUMIF(inv!T$1:T$1164,RESUMEN!U24,inv!D$1:D$1164)</f>
        <v>1062135</v>
      </c>
      <c r="Y24" s="65">
        <f>X24/W24</f>
        <v>0.67432005180557675</v>
      </c>
      <c r="AC24" s="62" t="s">
        <v>443</v>
      </c>
      <c r="AD24" s="64">
        <v>200000</v>
      </c>
      <c r="AE24" s="140">
        <f>SUMIFS(inv!D$1:D$1164,inv!T$1:T$1164,RESUMEN!AC24,inv!U$1:U$1164,"&lt;&gt;VEHICULOS")</f>
        <v>224814</v>
      </c>
      <c r="AF24" s="66">
        <f t="shared" si="1"/>
        <v>1.1240699999999999</v>
      </c>
    </row>
    <row r="25" spans="2:46">
      <c r="B25"/>
      <c r="C25"/>
      <c r="E25"/>
      <c r="F25"/>
      <c r="G25"/>
      <c r="H25"/>
      <c r="I25"/>
      <c r="J25"/>
      <c r="K25"/>
      <c r="L25"/>
      <c r="M25"/>
      <c r="N25" s="201" t="s">
        <v>868</v>
      </c>
      <c r="O25" s="203"/>
      <c r="P25" s="203">
        <v>2457</v>
      </c>
      <c r="Q25" s="202">
        <v>2457</v>
      </c>
      <c r="R25"/>
      <c r="S25"/>
      <c r="T25"/>
      <c r="U25" s="62" t="s">
        <v>58</v>
      </c>
      <c r="V25" s="64">
        <v>3200000</v>
      </c>
      <c r="W25" s="64">
        <v>2100000</v>
      </c>
      <c r="X25" s="140">
        <f>SUMIF(inv!T$1:T$1164,RESUMEN!U25,inv!D$1:D$1164)</f>
        <v>430976</v>
      </c>
      <c r="Y25" s="65">
        <f>X25/W25</f>
        <v>0.20522666666666667</v>
      </c>
      <c r="AC25" s="62" t="s">
        <v>464</v>
      </c>
      <c r="AD25" s="64">
        <v>1486000</v>
      </c>
      <c r="AE25" s="140">
        <f>SUMIFS(inv!D$1:D$1164,inv!T$1:T$1164,RESUMEN!AC25,inv!U$1:U$1164,"&lt;&gt;VEHICULOS")</f>
        <v>910912</v>
      </c>
      <c r="AF25" s="66">
        <f t="shared" si="1"/>
        <v>0.61299596231493947</v>
      </c>
    </row>
    <row r="26" spans="2:46">
      <c r="B26"/>
      <c r="C26"/>
      <c r="E26"/>
      <c r="F26"/>
      <c r="G26"/>
      <c r="H26"/>
      <c r="I26"/>
      <c r="J26"/>
      <c r="K26"/>
      <c r="L26"/>
      <c r="M26"/>
      <c r="N26" s="99" t="s">
        <v>531</v>
      </c>
      <c r="O26" s="204">
        <v>947511</v>
      </c>
      <c r="P26" s="204">
        <v>136579</v>
      </c>
      <c r="Q26" s="67">
        <v>1084090</v>
      </c>
      <c r="R26"/>
      <c r="S26"/>
      <c r="T26"/>
      <c r="U26" s="62" t="s">
        <v>587</v>
      </c>
      <c r="V26" s="64">
        <v>2500000</v>
      </c>
      <c r="W26" s="64">
        <v>2500000</v>
      </c>
      <c r="X26" s="140">
        <f>SUMIF(inv!T$1:T$1164,RESUMEN!U26,inv!D$1:D$1164)</f>
        <v>1976014</v>
      </c>
      <c r="Y26" s="65">
        <f>X26/W26</f>
        <v>0.79040560000000004</v>
      </c>
      <c r="AC26" s="62" t="s">
        <v>473</v>
      </c>
      <c r="AD26" s="64">
        <v>835800</v>
      </c>
      <c r="AE26" s="140">
        <f>SUMIFS(inv!D$1:D$1164,inv!T$1:T$1164,RESUMEN!AC26,inv!U$1:U$1164,"&lt;&gt;VEHICULOS")</f>
        <v>132806</v>
      </c>
      <c r="AF26" s="66">
        <f t="shared" si="1"/>
        <v>0.15889686527877483</v>
      </c>
    </row>
    <row r="27" spans="2:46">
      <c r="B27"/>
      <c r="C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V27" s="49"/>
      <c r="W27" s="49"/>
      <c r="X27" s="49"/>
      <c r="AC27" s="62" t="s">
        <v>1310</v>
      </c>
      <c r="AD27" s="147">
        <v>713000</v>
      </c>
      <c r="AE27" s="140">
        <f>SUMIFS(inv!D$1:D$1164,inv!T$1:T$1164,RESUMEN!AC27,inv!U$1:U$1164,"&lt;&gt;VEHICULOS")</f>
        <v>1474546</v>
      </c>
      <c r="AF27" s="66">
        <f t="shared" si="1"/>
        <v>2.0680869565217392</v>
      </c>
    </row>
    <row r="28" spans="2:46">
      <c r="B28"/>
      <c r="C28"/>
      <c r="E28"/>
      <c r="F28"/>
      <c r="G28"/>
      <c r="H28"/>
      <c r="I28"/>
      <c r="J28"/>
      <c r="K28"/>
      <c r="L28"/>
      <c r="M28"/>
      <c r="N28"/>
      <c r="O28" s="26"/>
      <c r="P28" s="26"/>
      <c r="Q28" s="26"/>
      <c r="R28" s="26"/>
      <c r="S28" s="26"/>
      <c r="T28"/>
      <c r="V28" s="49"/>
      <c r="W28" s="49"/>
      <c r="X28" s="49"/>
      <c r="AC28" s="62" t="s">
        <v>463</v>
      </c>
      <c r="AD28" s="64">
        <v>359040</v>
      </c>
      <c r="AE28" s="140">
        <f>SUMIFS(inv!D$1:D$1164,inv!T$1:T$1164,RESUMEN!AC28,inv!U$1:U$1164,"&lt;&gt;VEHICULOS")</f>
        <v>286186</v>
      </c>
      <c r="AF28" s="66">
        <f t="shared" si="1"/>
        <v>0.79708667557932267</v>
      </c>
    </row>
    <row r="29" spans="2:46">
      <c r="B29"/>
      <c r="C29"/>
      <c r="E29"/>
      <c r="F29"/>
      <c r="G29"/>
      <c r="H29"/>
      <c r="I29"/>
      <c r="J29"/>
      <c r="K29"/>
      <c r="L29"/>
      <c r="M29"/>
      <c r="T29" s="49"/>
      <c r="V29" s="49"/>
      <c r="W29" s="49"/>
      <c r="X29" s="49"/>
      <c r="AC29" s="62" t="s">
        <v>457</v>
      </c>
      <c r="AD29" s="64">
        <v>864000</v>
      </c>
      <c r="AE29" s="140">
        <f>SUMIFS(inv!D$1:D$1164,inv!T$1:T$1164,RESUMEN!AC29,inv!U$1:U$1164,"&lt;&gt;VEHICULOS")</f>
        <v>1236253</v>
      </c>
      <c r="AF29" s="66">
        <f t="shared" ref="AF29:AF39" si="2">AE29/AD29</f>
        <v>1.4308483796296296</v>
      </c>
    </row>
    <row r="30" spans="2:46">
      <c r="B30"/>
      <c r="C30"/>
      <c r="D30"/>
      <c r="E30"/>
      <c r="F30"/>
      <c r="G30"/>
      <c r="H30"/>
      <c r="I30"/>
      <c r="J30"/>
      <c r="K30"/>
      <c r="L30"/>
      <c r="M30"/>
      <c r="T30" s="49"/>
      <c r="V30" s="49"/>
      <c r="W30" s="49"/>
      <c r="X30" s="49"/>
      <c r="AC30" s="62" t="s">
        <v>445</v>
      </c>
      <c r="AD30" s="64">
        <v>910440</v>
      </c>
      <c r="AE30" s="140">
        <f>SUMIFS(inv!D$1:D$1164,inv!T$1:T$1164,RESUMEN!AC30,inv!U$1:U$1164,"&lt;&gt;VEHICULOS")</f>
        <v>566851</v>
      </c>
      <c r="AF30" s="66">
        <f t="shared" si="2"/>
        <v>0.62261214357892891</v>
      </c>
    </row>
    <row r="31" spans="2:46">
      <c r="B31"/>
      <c r="C31"/>
      <c r="D31"/>
      <c r="E31"/>
      <c r="F31"/>
      <c r="G31"/>
      <c r="H31"/>
      <c r="I31"/>
      <c r="J31"/>
      <c r="K31"/>
      <c r="L31"/>
      <c r="M31"/>
      <c r="T31" s="49"/>
      <c r="V31" s="49"/>
      <c r="W31" s="49"/>
      <c r="X31" s="49"/>
      <c r="AC31" s="62" t="s">
        <v>450</v>
      </c>
      <c r="AD31" s="64">
        <v>950400</v>
      </c>
      <c r="AE31" s="140">
        <f>SUMIFS(inv!D$1:D$1164,inv!T$1:T$1164,RESUMEN!AC31,inv!U$1:U$1164,"&lt;&gt;VEHICULOS")</f>
        <v>887995</v>
      </c>
      <c r="AF31" s="66">
        <f t="shared" si="2"/>
        <v>0.93433817340067338</v>
      </c>
    </row>
    <row r="32" spans="2:46">
      <c r="B32"/>
      <c r="C32"/>
      <c r="E32"/>
      <c r="F32"/>
      <c r="G32"/>
      <c r="H32"/>
      <c r="I32"/>
      <c r="J32"/>
      <c r="K32"/>
      <c r="L32"/>
      <c r="M32"/>
      <c r="T32" s="49"/>
      <c r="V32" s="49"/>
      <c r="W32" s="49"/>
      <c r="X32" s="49"/>
      <c r="AC32" s="62" t="s">
        <v>477</v>
      </c>
      <c r="AD32" s="64">
        <v>900000</v>
      </c>
      <c r="AE32" s="140">
        <f>SUMIFS(inv!D$1:D$1164,inv!T$1:T$1164,RESUMEN!AC32,inv!U$1:U$1164,"&lt;&gt;VEHICULOS")</f>
        <v>536155</v>
      </c>
      <c r="AF32" s="66">
        <f t="shared" si="2"/>
        <v>0.59572777777777774</v>
      </c>
    </row>
    <row r="33" spans="2:32">
      <c r="B33" s="88" t="s">
        <v>532</v>
      </c>
      <c r="C33" s="188" t="s">
        <v>1794</v>
      </c>
      <c r="D33" s="205" t="s">
        <v>1757</v>
      </c>
      <c r="E33" s="205" t="s">
        <v>1758</v>
      </c>
      <c r="F33" s="205" t="s">
        <v>1759</v>
      </c>
      <c r="G33" s="205" t="s">
        <v>1760</v>
      </c>
      <c r="H33" s="205" t="s">
        <v>1761</v>
      </c>
      <c r="I33" s="205" t="s">
        <v>1760</v>
      </c>
      <c r="J33" s="205" t="s">
        <v>1762</v>
      </c>
      <c r="K33" s="205" t="s">
        <v>1763</v>
      </c>
      <c r="L33" s="188" t="s">
        <v>1795</v>
      </c>
      <c r="M33"/>
      <c r="T33" s="49"/>
      <c r="V33" s="49"/>
      <c r="W33" s="49"/>
      <c r="X33" s="49"/>
      <c r="AC33" s="62" t="s">
        <v>868</v>
      </c>
      <c r="AD33" s="64">
        <v>450000</v>
      </c>
      <c r="AE33" s="140">
        <f>SUMIFS(inv!D$1:D$1164,inv!T$1:T$1164,RESUMEN!AC33,inv!U$1:U$1164,"&lt;&gt;VEHICULOS")</f>
        <v>237649</v>
      </c>
      <c r="AF33" s="66">
        <f t="shared" si="2"/>
        <v>0.52810888888888885</v>
      </c>
    </row>
    <row r="34" spans="2:32">
      <c r="B34" s="95" t="s">
        <v>637</v>
      </c>
      <c r="C34" s="208">
        <v>9896112</v>
      </c>
      <c r="D34" s="206">
        <v>58260250</v>
      </c>
      <c r="E34" s="207">
        <v>25</v>
      </c>
      <c r="F34" s="52">
        <f>D34/E34</f>
        <v>2330410</v>
      </c>
      <c r="G34" s="207">
        <f>C34/F34</f>
        <v>4.2465111289429753</v>
      </c>
      <c r="H34" s="52">
        <f>SUMIFS('VENTAS CANAL'!$O:$O,'VENTAS CANAL'!$N:$N,RESUMEN!B34)</f>
        <v>1622445.6666666667</v>
      </c>
      <c r="I34" s="207">
        <f>IFERROR((C34/H34),0)</f>
        <v>6.099502869844434</v>
      </c>
      <c r="J34" s="207">
        <v>5</v>
      </c>
      <c r="K34" s="52">
        <f>H34*J34</f>
        <v>8112228.333333334</v>
      </c>
      <c r="L34" s="6">
        <f>+GETPIVOTDATA("cantidad",$B$33,"CANAL","TAT")-K34</f>
        <v>1783883.666666666</v>
      </c>
      <c r="M34"/>
      <c r="T34" s="49"/>
      <c r="V34" s="49"/>
      <c r="W34" s="49"/>
      <c r="X34" s="49"/>
      <c r="AC34" s="62" t="s">
        <v>448</v>
      </c>
      <c r="AD34" s="64">
        <v>460000</v>
      </c>
      <c r="AE34" s="140">
        <f>SUMIFS(inv!D$1:D$1164,inv!T$1:T$1164,RESUMEN!AC34,inv!U$1:U$1164,"&lt;&gt;VEHICULOS")</f>
        <v>463597</v>
      </c>
      <c r="AF34" s="66">
        <f t="shared" si="2"/>
        <v>1.0078195652173914</v>
      </c>
    </row>
    <row r="35" spans="2:32">
      <c r="B35" s="95" t="s">
        <v>1756</v>
      </c>
      <c r="C35" s="208">
        <v>8074772</v>
      </c>
      <c r="D35" s="206">
        <v>62000000</v>
      </c>
      <c r="E35" s="207">
        <v>28</v>
      </c>
      <c r="F35" s="52">
        <f t="shared" ref="F35:F39" si="3">D35/E35</f>
        <v>2214285.7142857141</v>
      </c>
      <c r="G35" s="207">
        <f t="shared" ref="G35:G40" si="4">C35/F35</f>
        <v>3.6466712258064518</v>
      </c>
      <c r="H35" s="52">
        <f>SUMIFS('VENTAS CANAL'!$O:$O,'VENTAS CANAL'!$N:$N,RESUMEN!B35)</f>
        <v>2359374</v>
      </c>
      <c r="I35" s="207">
        <f t="shared" ref="I35:I39" si="5">IFERROR((C35/H35),0)</f>
        <v>3.4224213710925016</v>
      </c>
      <c r="J35" s="207">
        <v>3.5</v>
      </c>
      <c r="K35" s="52">
        <f t="shared" ref="K35:K39" si="6">H35*J35</f>
        <v>8257809</v>
      </c>
      <c r="L35" s="6">
        <f>+GETPIVOTDATA("cantidad",$B$33,"CANAL","HD")-K35</f>
        <v>-183037</v>
      </c>
      <c r="M35"/>
      <c r="AC35" s="62" t="s">
        <v>479</v>
      </c>
      <c r="AD35" s="64">
        <v>600000</v>
      </c>
      <c r="AE35" s="140">
        <f>SUMIFS(inv!D$1:D$1164,inv!T$1:T$1164,RESUMEN!AC35,inv!U$1:U$1164,"&lt;&gt;VEHICULOS")</f>
        <v>254772</v>
      </c>
      <c r="AF35" s="66">
        <f t="shared" si="2"/>
        <v>0.42462</v>
      </c>
    </row>
    <row r="36" spans="2:32">
      <c r="B36" s="95" t="s">
        <v>1755</v>
      </c>
      <c r="C36" s="208">
        <v>896242</v>
      </c>
      <c r="D36" s="206">
        <v>20650000</v>
      </c>
      <c r="E36" s="207">
        <v>25</v>
      </c>
      <c r="F36" s="52">
        <f t="shared" si="3"/>
        <v>826000</v>
      </c>
      <c r="G36" s="207">
        <f t="shared" si="4"/>
        <v>1.0850387409200968</v>
      </c>
      <c r="H36" s="52">
        <f>SUMIFS('VENTAS CANAL'!$O:$O,'VENTAS CANAL'!$N:$N,RESUMEN!B36)</f>
        <v>499374.66666666663</v>
      </c>
      <c r="I36" s="207">
        <f t="shared" si="5"/>
        <v>1.7947286072447943</v>
      </c>
      <c r="J36" s="207">
        <v>3</v>
      </c>
      <c r="K36" s="52">
        <f t="shared" si="6"/>
        <v>1498124</v>
      </c>
      <c r="L36" s="6">
        <f>+GETPIVOTDATA("cantidad",$B$33,"CANAL","AU/FS/GS")-K36</f>
        <v>-601882</v>
      </c>
      <c r="M36"/>
      <c r="AC36" s="62" t="s">
        <v>1488</v>
      </c>
      <c r="AD36" s="64">
        <v>2534400</v>
      </c>
      <c r="AE36" s="140">
        <f>SUMIFS(inv!D$1:D$1164,inv!T$1:T$1164,RESUMEN!AC36,inv!U$1:U$1164,"&lt;&gt;VEHICULOS")</f>
        <v>2514933</v>
      </c>
      <c r="AF36" s="66">
        <f t="shared" si="2"/>
        <v>0.99231889204545454</v>
      </c>
    </row>
    <row r="37" spans="2:32">
      <c r="B37" s="95" t="s">
        <v>1482</v>
      </c>
      <c r="C37" s="208">
        <v>483605</v>
      </c>
      <c r="D37" s="206">
        <v>7436798.7479598187</v>
      </c>
      <c r="E37" s="207">
        <v>25</v>
      </c>
      <c r="F37" s="52">
        <f t="shared" si="3"/>
        <v>297471.94991839275</v>
      </c>
      <c r="G37" s="207">
        <f>C37/F37</f>
        <v>1.6257163074793111</v>
      </c>
      <c r="H37" s="52">
        <f>SUMIFS('VENTAS CANAL'!$O:$O,'VENTAS CANAL'!$N:$N,RESUMEN!B37)</f>
        <v>63258</v>
      </c>
      <c r="I37" s="207">
        <f>IFERROR((C37/H37),0)</f>
        <v>7.6449619020519144</v>
      </c>
      <c r="J37" s="207">
        <v>3</v>
      </c>
      <c r="K37" s="52">
        <f t="shared" si="6"/>
        <v>189774</v>
      </c>
      <c r="L37" s="6">
        <f>+GETPIVOTDATA("cantidad",$B$33,"CANAL","MAY")-K37</f>
        <v>293831</v>
      </c>
      <c r="M37"/>
      <c r="AC37" s="62" t="s">
        <v>1311</v>
      </c>
      <c r="AD37" s="64">
        <v>673200</v>
      </c>
      <c r="AE37" s="140">
        <f>SUMIFS(inv!D$1:D$1164,inv!T$1:T$1164,RESUMEN!AC37,inv!U$1:U$1164,"&lt;&gt;VEHICULOS")</f>
        <v>868584</v>
      </c>
      <c r="AF37" s="66">
        <f t="shared" si="2"/>
        <v>1.2902317290552585</v>
      </c>
    </row>
    <row r="38" spans="2:32">
      <c r="B38" s="95" t="s">
        <v>601</v>
      </c>
      <c r="C38" s="208">
        <v>620123</v>
      </c>
      <c r="D38" s="206">
        <v>6342000</v>
      </c>
      <c r="E38" s="207">
        <v>25</v>
      </c>
      <c r="F38" s="52">
        <f t="shared" si="3"/>
        <v>253680</v>
      </c>
      <c r="G38" s="207">
        <f t="shared" si="4"/>
        <v>2.444508830022075</v>
      </c>
      <c r="H38" s="52">
        <f>SUMIFS('VENTAS CANAL'!$O:$O,'VENTAS CANAL'!$N:$N,RESUMEN!B38)</f>
        <v>252615</v>
      </c>
      <c r="I38" s="207">
        <f t="shared" si="5"/>
        <v>2.4548146388773429</v>
      </c>
      <c r="J38" s="207">
        <v>3</v>
      </c>
      <c r="K38" s="52">
        <f t="shared" si="6"/>
        <v>757845</v>
      </c>
      <c r="L38" s="6">
        <f>+GETPIVOTDATA("cantidad",$B$33,"CANAL","SEGUNDA")-K38</f>
        <v>-137722</v>
      </c>
      <c r="M38"/>
      <c r="AC38" s="62" t="s">
        <v>455</v>
      </c>
      <c r="AD38" s="64">
        <v>950400</v>
      </c>
      <c r="AE38" s="140">
        <f>SUMIFS(inv!D$1:D$1164,inv!T$1:T$1164,RESUMEN!AC38,inv!U$1:U$1164,"&lt;&gt;VEHICULOS")</f>
        <v>792770</v>
      </c>
      <c r="AF38" s="66">
        <f t="shared" si="2"/>
        <v>0.83414351851851853</v>
      </c>
    </row>
    <row r="39" spans="2:32">
      <c r="B39" s="95" t="s">
        <v>1754</v>
      </c>
      <c r="C39" s="208">
        <v>2746557</v>
      </c>
      <c r="D39" s="206">
        <v>45589608.792598344</v>
      </c>
      <c r="E39" s="207">
        <v>30</v>
      </c>
      <c r="F39" s="52">
        <f t="shared" si="3"/>
        <v>1519653.6264199449</v>
      </c>
      <c r="G39" s="207">
        <f t="shared" si="4"/>
        <v>1.8073572505271733</v>
      </c>
      <c r="H39" s="52">
        <f>F39</f>
        <v>1519653.6264199449</v>
      </c>
      <c r="I39" s="207">
        <f t="shared" si="5"/>
        <v>1.8073572505271733</v>
      </c>
      <c r="J39" s="207">
        <v>1.5</v>
      </c>
      <c r="K39" s="52">
        <f t="shared" si="6"/>
        <v>2279480.4396299175</v>
      </c>
      <c r="L39" s="6">
        <f>+GETPIVOTDATA("cantidad",$B$33,"CANAL","SIN CL")-K39</f>
        <v>467076.5603700825</v>
      </c>
      <c r="M39"/>
      <c r="AC39" s="62" t="s">
        <v>1194</v>
      </c>
      <c r="AD39" s="64">
        <v>400000</v>
      </c>
      <c r="AE39" s="140">
        <f>SUMIFS(inv!D$1:D$1164,inv!T$1:T$1164,RESUMEN!AC39,inv!U$1:U$1164,"&lt;&gt;VEHICULOS")</f>
        <v>37518</v>
      </c>
      <c r="AF39" s="66">
        <f t="shared" si="2"/>
        <v>9.3795000000000003E-2</v>
      </c>
    </row>
    <row r="40" spans="2:32">
      <c r="B40" s="95" t="s">
        <v>531</v>
      </c>
      <c r="C40" s="208">
        <v>22717411</v>
      </c>
      <c r="D40" s="209"/>
      <c r="E40" s="209"/>
      <c r="F40" s="209">
        <f>+SUM(F34:F38)</f>
        <v>5921847.6642041076</v>
      </c>
      <c r="G40" s="209">
        <f t="shared" si="4"/>
        <v>3.8362032068673968</v>
      </c>
      <c r="H40" s="209">
        <f>+SUM(H34:H38)</f>
        <v>4797067.333333334</v>
      </c>
      <c r="I40" s="209"/>
      <c r="J40" s="209"/>
      <c r="K40" s="209">
        <f>SUM(K34:K39)</f>
        <v>21095260.772963252</v>
      </c>
      <c r="L40" s="209">
        <f>+SUM(L34:L39)</f>
        <v>1622150.2270367485</v>
      </c>
      <c r="M40"/>
      <c r="AC40" s="62" t="s">
        <v>471</v>
      </c>
      <c r="AD40" s="64">
        <v>110000</v>
      </c>
      <c r="AE40" s="140">
        <f>SUMIFS(inv!D$1:D$1164,inv!T$1:T$1164,RESUMEN!AC40,inv!U$1:U$1164,"&lt;&gt;VEHICULOS")</f>
        <v>82874</v>
      </c>
      <c r="AF40" s="66">
        <f t="shared" ref="AF40" si="7">AE40/AD40</f>
        <v>0.75339999999999996</v>
      </c>
    </row>
    <row r="41" spans="2:32">
      <c r="B41"/>
      <c r="C41"/>
      <c r="E41"/>
      <c r="F41"/>
      <c r="G41"/>
      <c r="H41"/>
      <c r="I41"/>
      <c r="J41"/>
      <c r="K41"/>
      <c r="L41"/>
      <c r="M41"/>
    </row>
    <row r="42" spans="2:32">
      <c r="B42"/>
      <c r="C42"/>
      <c r="E42"/>
      <c r="F42"/>
      <c r="G42"/>
      <c r="H42"/>
      <c r="I42"/>
      <c r="J42"/>
      <c r="K42"/>
      <c r="L42"/>
      <c r="M42"/>
    </row>
    <row r="52" spans="2:13">
      <c r="B52"/>
      <c r="C52"/>
      <c r="E52"/>
      <c r="F52"/>
      <c r="G52"/>
      <c r="H52"/>
      <c r="I52"/>
      <c r="J52"/>
      <c r="K52"/>
      <c r="L52"/>
      <c r="M52"/>
    </row>
    <row r="53" spans="2:13">
      <c r="B53"/>
      <c r="C53"/>
      <c r="E53"/>
      <c r="F53"/>
      <c r="G53"/>
      <c r="H53"/>
      <c r="I53"/>
      <c r="J53"/>
      <c r="K53"/>
      <c r="L53"/>
      <c r="M53"/>
    </row>
    <row r="54" spans="2:13">
      <c r="B54"/>
      <c r="C54"/>
      <c r="E54"/>
      <c r="F54"/>
      <c r="G54"/>
      <c r="H54"/>
      <c r="I54"/>
      <c r="J54"/>
      <c r="K54"/>
      <c r="L54"/>
      <c r="M54"/>
    </row>
    <row r="55" spans="2:13">
      <c r="B55"/>
      <c r="C55"/>
      <c r="E55"/>
      <c r="F55"/>
      <c r="G55"/>
      <c r="H55"/>
      <c r="I55"/>
      <c r="J55"/>
      <c r="K55"/>
      <c r="L55"/>
      <c r="M55"/>
    </row>
    <row r="56" spans="2:13">
      <c r="B56"/>
      <c r="C56"/>
      <c r="E56"/>
      <c r="F56"/>
      <c r="G56"/>
      <c r="H56"/>
      <c r="I56"/>
      <c r="J56"/>
      <c r="K56"/>
      <c r="L56"/>
      <c r="M56"/>
    </row>
    <row r="57" spans="2:13">
      <c r="B57"/>
      <c r="C57"/>
      <c r="E57"/>
      <c r="F57"/>
      <c r="G57"/>
      <c r="H57"/>
      <c r="I57"/>
      <c r="J57"/>
      <c r="K57"/>
      <c r="L57"/>
      <c r="M57"/>
    </row>
    <row r="58" spans="2:13">
      <c r="B58"/>
      <c r="C58"/>
      <c r="E58"/>
      <c r="F58"/>
      <c r="G58"/>
      <c r="H58"/>
      <c r="I58"/>
      <c r="J58"/>
      <c r="K58"/>
      <c r="L58"/>
      <c r="M58"/>
    </row>
    <row r="59" spans="2:13">
      <c r="B59"/>
      <c r="C59"/>
      <c r="E59"/>
      <c r="F59"/>
      <c r="G59"/>
      <c r="H59"/>
      <c r="I59"/>
      <c r="J59"/>
      <c r="K59"/>
      <c r="L59"/>
      <c r="M59"/>
    </row>
    <row r="60" spans="2:13">
      <c r="B60"/>
      <c r="C60"/>
      <c r="E60"/>
      <c r="F60"/>
      <c r="G60"/>
      <c r="H60"/>
      <c r="I60"/>
      <c r="J60"/>
      <c r="K60"/>
      <c r="L60"/>
      <c r="M60"/>
    </row>
    <row r="61" spans="2:13">
      <c r="B61"/>
      <c r="C61"/>
      <c r="E61"/>
      <c r="F61"/>
      <c r="G61"/>
      <c r="H61"/>
      <c r="I61"/>
      <c r="J61"/>
      <c r="K61"/>
      <c r="L61"/>
      <c r="M61"/>
    </row>
    <row r="62" spans="2:13">
      <c r="B62"/>
      <c r="C62"/>
      <c r="E62"/>
      <c r="F62"/>
      <c r="G62"/>
      <c r="H62"/>
      <c r="I62"/>
      <c r="J62"/>
      <c r="K62"/>
      <c r="L62"/>
      <c r="M62"/>
    </row>
    <row r="63" spans="2:13">
      <c r="B63"/>
      <c r="C63"/>
      <c r="E63"/>
      <c r="F63"/>
      <c r="G63"/>
      <c r="H63"/>
      <c r="I63"/>
      <c r="J63"/>
      <c r="K63"/>
      <c r="L63"/>
      <c r="M63"/>
    </row>
    <row r="64" spans="2:13">
      <c r="B64"/>
      <c r="C64"/>
      <c r="E64"/>
      <c r="F64"/>
      <c r="G64"/>
      <c r="H64"/>
      <c r="I64"/>
      <c r="J64"/>
      <c r="K64"/>
      <c r="L64"/>
      <c r="M64"/>
    </row>
    <row r="65" spans="2:13">
      <c r="B65"/>
      <c r="C65"/>
      <c r="E65"/>
      <c r="F65"/>
      <c r="G65"/>
      <c r="H65"/>
      <c r="I65"/>
      <c r="J65"/>
      <c r="K65"/>
      <c r="L65"/>
      <c r="M65"/>
    </row>
    <row r="66" spans="2:13">
      <c r="B66"/>
      <c r="C66"/>
      <c r="E66"/>
      <c r="F66"/>
      <c r="G66"/>
      <c r="H66"/>
      <c r="I66"/>
      <c r="J66"/>
      <c r="K66"/>
      <c r="L66"/>
      <c r="M66"/>
    </row>
    <row r="67" spans="2:13">
      <c r="B67"/>
      <c r="C67"/>
      <c r="E67"/>
      <c r="F67"/>
      <c r="G67"/>
      <c r="H67"/>
      <c r="I67"/>
      <c r="J67"/>
      <c r="K67"/>
      <c r="L67"/>
      <c r="M67"/>
    </row>
    <row r="68" spans="2:13">
      <c r="B68"/>
      <c r="C68"/>
      <c r="E68"/>
      <c r="F68"/>
      <c r="G68"/>
      <c r="H68"/>
      <c r="I68"/>
      <c r="J68"/>
      <c r="K68"/>
      <c r="L68"/>
      <c r="M68"/>
    </row>
    <row r="69" spans="2:13">
      <c r="B69"/>
      <c r="C69"/>
      <c r="E69"/>
      <c r="F69"/>
      <c r="G69"/>
      <c r="H69"/>
      <c r="I69"/>
      <c r="J69"/>
      <c r="K69"/>
      <c r="L69"/>
      <c r="M69"/>
    </row>
    <row r="70" spans="2:13">
      <c r="B70"/>
      <c r="C70"/>
      <c r="E70"/>
      <c r="F70"/>
      <c r="G70"/>
      <c r="H70"/>
      <c r="I70"/>
      <c r="J70"/>
      <c r="K70"/>
      <c r="L70"/>
      <c r="M70"/>
    </row>
    <row r="71" spans="2:13">
      <c r="B71"/>
      <c r="C71"/>
      <c r="E71"/>
      <c r="F71"/>
      <c r="G71"/>
      <c r="H71"/>
      <c r="I71"/>
      <c r="J71"/>
      <c r="K71"/>
      <c r="L71"/>
      <c r="M71"/>
    </row>
    <row r="72" spans="2:13">
      <c r="B72"/>
      <c r="C72"/>
      <c r="E72"/>
      <c r="F72"/>
      <c r="G72"/>
      <c r="H72"/>
      <c r="I72"/>
      <c r="J72"/>
      <c r="K72"/>
      <c r="L72"/>
      <c r="M72"/>
    </row>
    <row r="73" spans="2:13">
      <c r="B73"/>
      <c r="C73"/>
      <c r="E73"/>
      <c r="F73"/>
      <c r="G73"/>
      <c r="H73"/>
      <c r="I73"/>
      <c r="J73"/>
      <c r="K73"/>
      <c r="L73"/>
      <c r="M73"/>
    </row>
    <row r="74" spans="2:13">
      <c r="B74"/>
      <c r="C74"/>
      <c r="E74"/>
      <c r="F74"/>
      <c r="G74"/>
      <c r="H74"/>
      <c r="I74"/>
      <c r="J74"/>
      <c r="K74"/>
      <c r="L74"/>
      <c r="M74"/>
    </row>
    <row r="75" spans="2:13">
      <c r="B75"/>
      <c r="C75"/>
      <c r="E75"/>
      <c r="F75"/>
      <c r="G75"/>
      <c r="H75"/>
      <c r="I75"/>
      <c r="J75"/>
      <c r="K75"/>
      <c r="L75"/>
      <c r="M75"/>
    </row>
    <row r="76" spans="2:13">
      <c r="B76"/>
      <c r="C76"/>
      <c r="E76"/>
      <c r="F76"/>
      <c r="G76"/>
      <c r="H76"/>
      <c r="I76"/>
      <c r="J76"/>
      <c r="K76"/>
      <c r="L76"/>
      <c r="M76"/>
    </row>
    <row r="77" spans="2:13">
      <c r="B77"/>
      <c r="C77"/>
      <c r="E77"/>
      <c r="F77"/>
      <c r="G77"/>
      <c r="H77"/>
      <c r="I77"/>
      <c r="J77"/>
      <c r="K77"/>
      <c r="L77"/>
      <c r="M77"/>
    </row>
    <row r="78" spans="2:13">
      <c r="B78"/>
      <c r="C78"/>
      <c r="E78"/>
      <c r="F78"/>
      <c r="G78"/>
      <c r="H78"/>
      <c r="I78"/>
      <c r="J78"/>
      <c r="K78"/>
      <c r="L78"/>
      <c r="M78"/>
    </row>
    <row r="79" spans="2:13">
      <c r="B79"/>
      <c r="C79"/>
      <c r="E79"/>
      <c r="F79"/>
      <c r="G79"/>
      <c r="H79"/>
      <c r="I79"/>
      <c r="J79"/>
      <c r="K79"/>
      <c r="L79"/>
      <c r="M79"/>
    </row>
    <row r="80" spans="2:13">
      <c r="B80"/>
      <c r="C80"/>
      <c r="E80"/>
      <c r="F80"/>
      <c r="G80"/>
      <c r="H80"/>
      <c r="I80"/>
      <c r="J80"/>
      <c r="K80"/>
      <c r="L80"/>
      <c r="M80"/>
    </row>
    <row r="81" spans="2:13">
      <c r="B81"/>
      <c r="C81"/>
      <c r="E81"/>
      <c r="F81"/>
      <c r="G81"/>
      <c r="H81"/>
      <c r="I81"/>
      <c r="J81"/>
      <c r="K81"/>
      <c r="L81"/>
      <c r="M81"/>
    </row>
    <row r="82" spans="2:13">
      <c r="B82"/>
      <c r="C82"/>
      <c r="E82"/>
      <c r="F82"/>
      <c r="G82"/>
      <c r="H82"/>
      <c r="I82"/>
      <c r="J82"/>
      <c r="K82"/>
      <c r="L82"/>
      <c r="M82"/>
    </row>
    <row r="83" spans="2:13">
      <c r="B83"/>
      <c r="C83"/>
      <c r="E83"/>
      <c r="F83"/>
      <c r="G83"/>
      <c r="H83"/>
      <c r="I83"/>
      <c r="J83"/>
      <c r="K83"/>
      <c r="L83"/>
      <c r="M83"/>
    </row>
    <row r="84" spans="2:13">
      <c r="B84"/>
      <c r="C84"/>
      <c r="E84"/>
      <c r="F84"/>
      <c r="G84"/>
      <c r="H84"/>
      <c r="I84"/>
      <c r="J84"/>
      <c r="K84"/>
      <c r="L84"/>
      <c r="M84"/>
    </row>
    <row r="85" spans="2:13">
      <c r="B85"/>
      <c r="C85"/>
      <c r="E85"/>
      <c r="F85"/>
      <c r="G85"/>
      <c r="H85"/>
      <c r="I85"/>
      <c r="J85"/>
      <c r="K85"/>
      <c r="L85"/>
      <c r="M85"/>
    </row>
    <row r="86" spans="2:13">
      <c r="B86"/>
      <c r="C86"/>
      <c r="E86"/>
      <c r="F86"/>
      <c r="G86"/>
      <c r="H86"/>
      <c r="I86"/>
      <c r="J86"/>
      <c r="K86"/>
      <c r="L86"/>
      <c r="M86"/>
    </row>
    <row r="87" spans="2:13">
      <c r="B87"/>
      <c r="C87"/>
      <c r="E87"/>
      <c r="F87"/>
      <c r="G87"/>
      <c r="H87"/>
      <c r="I87"/>
      <c r="J87"/>
      <c r="K87"/>
      <c r="L87"/>
      <c r="M87"/>
    </row>
    <row r="88" spans="2:13">
      <c r="B88"/>
      <c r="C88"/>
      <c r="E88"/>
      <c r="F88"/>
      <c r="G88"/>
      <c r="H88"/>
      <c r="I88"/>
      <c r="J88"/>
      <c r="K88"/>
      <c r="L88"/>
      <c r="M88"/>
    </row>
    <row r="89" spans="2:13">
      <c r="B89"/>
      <c r="C89"/>
      <c r="E89"/>
      <c r="F89"/>
      <c r="G89"/>
      <c r="H89"/>
      <c r="I89"/>
      <c r="J89"/>
      <c r="K89"/>
      <c r="L89"/>
      <c r="M89"/>
    </row>
    <row r="90" spans="2:13">
      <c r="B90"/>
      <c r="C90"/>
      <c r="E90"/>
      <c r="F90"/>
      <c r="G90"/>
      <c r="H90"/>
      <c r="I90"/>
      <c r="J90"/>
      <c r="K90"/>
      <c r="L90"/>
      <c r="M90"/>
    </row>
    <row r="91" spans="2:13">
      <c r="B91"/>
      <c r="C91"/>
      <c r="E91"/>
      <c r="F91"/>
      <c r="G91"/>
      <c r="H91"/>
      <c r="I91"/>
      <c r="J91"/>
      <c r="K91"/>
      <c r="L91"/>
      <c r="M91"/>
    </row>
    <row r="92" spans="2:13">
      <c r="B92"/>
      <c r="C92"/>
      <c r="E92"/>
      <c r="F92"/>
      <c r="G92"/>
      <c r="H92"/>
      <c r="I92"/>
      <c r="J92"/>
      <c r="K92"/>
      <c r="L92"/>
      <c r="M92"/>
    </row>
    <row r="93" spans="2:13">
      <c r="B93"/>
      <c r="C93"/>
      <c r="E93"/>
      <c r="F93"/>
      <c r="G93"/>
      <c r="H93"/>
      <c r="I93"/>
      <c r="J93"/>
      <c r="K93"/>
      <c r="L93"/>
      <c r="M93"/>
    </row>
    <row r="94" spans="2:13">
      <c r="B94"/>
      <c r="C94"/>
      <c r="E94"/>
      <c r="F94"/>
      <c r="G94"/>
      <c r="H94"/>
      <c r="I94"/>
      <c r="J94"/>
      <c r="K94"/>
      <c r="L94"/>
      <c r="M94"/>
    </row>
    <row r="95" spans="2:13">
      <c r="B95"/>
      <c r="C95"/>
      <c r="E95"/>
      <c r="F95"/>
      <c r="G95"/>
      <c r="H95"/>
      <c r="I95"/>
      <c r="J95"/>
      <c r="K95"/>
      <c r="L95"/>
      <c r="M95"/>
    </row>
    <row r="96" spans="2:13">
      <c r="B96"/>
      <c r="C96"/>
      <c r="E96"/>
      <c r="F96"/>
      <c r="G96"/>
      <c r="H96"/>
      <c r="I96"/>
      <c r="J96"/>
      <c r="K96"/>
      <c r="L96"/>
      <c r="M96"/>
    </row>
    <row r="97" spans="2:13">
      <c r="B97"/>
      <c r="C97"/>
      <c r="E97"/>
      <c r="F97"/>
      <c r="G97"/>
      <c r="H97"/>
      <c r="I97"/>
      <c r="J97"/>
      <c r="K97"/>
      <c r="L97"/>
      <c r="M97"/>
    </row>
    <row r="98" spans="2:13">
      <c r="B98"/>
      <c r="C98"/>
      <c r="E98"/>
      <c r="F98"/>
      <c r="G98"/>
      <c r="H98"/>
      <c r="I98"/>
      <c r="J98"/>
      <c r="K98"/>
      <c r="L98"/>
      <c r="M98"/>
    </row>
    <row r="99" spans="2:13">
      <c r="E99"/>
      <c r="F99"/>
      <c r="G99"/>
      <c r="H99"/>
      <c r="I99"/>
      <c r="J99"/>
      <c r="K99"/>
      <c r="L99"/>
      <c r="M99"/>
    </row>
  </sheetData>
  <mergeCells count="2">
    <mergeCell ref="U7:V7"/>
    <mergeCell ref="AJ12:AT12"/>
  </mergeCells>
  <pageMargins left="0.7" right="0.7" top="0.75" bottom="0.75" header="0.3" footer="0.3"/>
  <pageSetup orientation="portrait" r:id="rId8"/>
  <drawing r:id="rId9"/>
  <extLst>
    <ext xmlns:x14="http://schemas.microsoft.com/office/spreadsheetml/2009/9/main" uri="{A8765BA9-456A-4dab-B4F3-ACF838C121DE}">
      <x14:slicerList>
        <x14:slicer r:id="rId10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">
    <tabColor theme="4"/>
  </sheetPr>
  <dimension ref="A1:K1481"/>
  <sheetViews>
    <sheetView showGridLines="0" zoomScale="85" zoomScaleNormal="85" workbookViewId="0">
      <selection activeCell="H2" sqref="H2"/>
    </sheetView>
  </sheetViews>
  <sheetFormatPr baseColWidth="10" defaultRowHeight="14.5"/>
  <cols>
    <col min="1" max="1" width="11.453125" customWidth="1"/>
    <col min="4" max="4" width="28.90625" style="17" customWidth="1"/>
    <col min="5" max="5" width="10.54296875" customWidth="1"/>
    <col min="6" max="6" width="11" bestFit="1" customWidth="1"/>
    <col min="7" max="7" width="43.08984375" style="72" bestFit="1" customWidth="1"/>
    <col min="8" max="8" width="18.90625" bestFit="1" customWidth="1"/>
    <col min="9" max="9" width="14.08984375" style="107" customWidth="1"/>
    <col min="10" max="10" width="14.90625" customWidth="1"/>
    <col min="11" max="11" width="19.453125" style="46" bestFit="1" customWidth="1"/>
    <col min="12" max="287" width="16.90625" bestFit="1" customWidth="1"/>
    <col min="288" max="288" width="12.54296875" bestFit="1" customWidth="1"/>
  </cols>
  <sheetData>
    <row r="1" spans="1:11">
      <c r="A1" s="13" t="s">
        <v>572</v>
      </c>
      <c r="K1"/>
    </row>
    <row r="2" spans="1:11">
      <c r="K2"/>
    </row>
    <row r="3" spans="1:11">
      <c r="K3"/>
    </row>
    <row r="4" spans="1:11">
      <c r="K4"/>
    </row>
    <row r="5" spans="1:11">
      <c r="K5"/>
    </row>
    <row r="6" spans="1:11">
      <c r="D6" s="78" t="s">
        <v>19</v>
      </c>
      <c r="E6" s="124" t="s">
        <v>937</v>
      </c>
      <c r="F6" s="124" t="s">
        <v>938</v>
      </c>
      <c r="G6" s="77" t="s">
        <v>573</v>
      </c>
      <c r="H6" s="15" t="s">
        <v>847</v>
      </c>
      <c r="I6"/>
    </row>
    <row r="7" spans="1:11">
      <c r="D7" s="17" t="s">
        <v>586</v>
      </c>
      <c r="E7">
        <v>8</v>
      </c>
      <c r="F7">
        <v>75201</v>
      </c>
      <c r="G7" t="s">
        <v>724</v>
      </c>
      <c r="H7" s="15">
        <v>4224</v>
      </c>
      <c r="I7"/>
      <c r="K7"/>
    </row>
    <row r="8" spans="1:11">
      <c r="D8" s="17" t="s">
        <v>586</v>
      </c>
      <c r="E8">
        <v>7</v>
      </c>
      <c r="F8">
        <v>75201</v>
      </c>
      <c r="G8" t="s">
        <v>724</v>
      </c>
      <c r="H8" s="15">
        <v>3206</v>
      </c>
      <c r="I8"/>
      <c r="K8"/>
    </row>
    <row r="9" spans="1:11">
      <c r="D9" s="17" t="s">
        <v>586</v>
      </c>
      <c r="E9">
        <v>6</v>
      </c>
      <c r="F9">
        <v>75201</v>
      </c>
      <c r="G9" t="s">
        <v>724</v>
      </c>
      <c r="H9" s="15">
        <v>5940</v>
      </c>
      <c r="I9"/>
      <c r="K9"/>
    </row>
    <row r="10" spans="1:11">
      <c r="D10" s="17" t="s">
        <v>586</v>
      </c>
      <c r="E10">
        <v>4</v>
      </c>
      <c r="F10">
        <v>75201</v>
      </c>
      <c r="G10" t="s">
        <v>724</v>
      </c>
      <c r="H10" s="15">
        <v>8038</v>
      </c>
      <c r="I10"/>
      <c r="K10"/>
    </row>
    <row r="11" spans="1:11">
      <c r="D11" s="17" t="s">
        <v>586</v>
      </c>
      <c r="E11">
        <v>4</v>
      </c>
      <c r="F11">
        <v>75301</v>
      </c>
      <c r="G11" t="s">
        <v>704</v>
      </c>
      <c r="H11" s="15">
        <v>90</v>
      </c>
      <c r="I11"/>
      <c r="K11"/>
    </row>
    <row r="12" spans="1:11">
      <c r="D12" s="17" t="s">
        <v>586</v>
      </c>
      <c r="E12">
        <v>4</v>
      </c>
      <c r="F12">
        <v>75401</v>
      </c>
      <c r="G12" t="s">
        <v>705</v>
      </c>
      <c r="H12" s="15">
        <v>76</v>
      </c>
      <c r="I12" s="108"/>
      <c r="K12"/>
    </row>
    <row r="13" spans="1:11">
      <c r="D13" s="17" t="s">
        <v>586</v>
      </c>
      <c r="E13">
        <v>4</v>
      </c>
      <c r="F13">
        <v>75501</v>
      </c>
      <c r="G13" t="s">
        <v>706</v>
      </c>
      <c r="H13" s="15">
        <v>172</v>
      </c>
      <c r="I13" s="108"/>
      <c r="K13"/>
    </row>
    <row r="14" spans="1:11">
      <c r="D14" s="17" t="s">
        <v>586</v>
      </c>
      <c r="E14">
        <v>4</v>
      </c>
      <c r="F14">
        <v>79110</v>
      </c>
      <c r="G14" t="s">
        <v>719</v>
      </c>
      <c r="H14" s="15">
        <v>3300</v>
      </c>
      <c r="I14" s="108"/>
      <c r="K14"/>
    </row>
    <row r="15" spans="1:11">
      <c r="D15" s="17" t="s">
        <v>586</v>
      </c>
      <c r="E15">
        <v>4</v>
      </c>
      <c r="F15">
        <v>2110402</v>
      </c>
      <c r="G15" t="s">
        <v>1009</v>
      </c>
      <c r="H15" s="15">
        <v>120</v>
      </c>
      <c r="I15" s="108"/>
      <c r="K15"/>
    </row>
    <row r="16" spans="1:11">
      <c r="D16" s="17" t="s">
        <v>586</v>
      </c>
      <c r="E16">
        <v>4</v>
      </c>
      <c r="F16">
        <v>2110202</v>
      </c>
      <c r="G16" t="s">
        <v>1008</v>
      </c>
      <c r="H16" s="15">
        <v>31317</v>
      </c>
      <c r="K16"/>
    </row>
    <row r="17" spans="4:9" customFormat="1">
      <c r="D17" s="17" t="s">
        <v>586</v>
      </c>
      <c r="E17">
        <v>3</v>
      </c>
      <c r="F17">
        <v>10601</v>
      </c>
      <c r="G17" t="s">
        <v>732</v>
      </c>
      <c r="H17" s="15">
        <v>98</v>
      </c>
      <c r="I17" s="107"/>
    </row>
    <row r="18" spans="4:9" customFormat="1">
      <c r="D18" s="17" t="s">
        <v>586</v>
      </c>
      <c r="E18">
        <v>3</v>
      </c>
      <c r="F18">
        <v>73001</v>
      </c>
      <c r="G18" t="s">
        <v>49</v>
      </c>
      <c r="H18" s="15">
        <v>18109</v>
      </c>
      <c r="I18" s="107"/>
    </row>
    <row r="19" spans="4:9" customFormat="1">
      <c r="D19" s="17" t="s">
        <v>586</v>
      </c>
      <c r="E19">
        <v>3</v>
      </c>
      <c r="F19">
        <v>79110</v>
      </c>
      <c r="G19" t="s">
        <v>719</v>
      </c>
      <c r="H19" s="15">
        <v>10500</v>
      </c>
      <c r="I19" s="107"/>
    </row>
    <row r="20" spans="4:9" customFormat="1">
      <c r="D20" s="17" t="s">
        <v>586</v>
      </c>
      <c r="E20">
        <v>3</v>
      </c>
      <c r="F20">
        <v>2110202</v>
      </c>
      <c r="G20" t="s">
        <v>1008</v>
      </c>
      <c r="H20" s="15">
        <v>17160</v>
      </c>
      <c r="I20" s="107"/>
    </row>
    <row r="21" spans="4:9" customFormat="1">
      <c r="D21" s="17" t="s">
        <v>586</v>
      </c>
      <c r="E21">
        <v>3</v>
      </c>
      <c r="F21">
        <v>2010102</v>
      </c>
      <c r="G21" t="s">
        <v>996</v>
      </c>
      <c r="H21" s="15">
        <v>40</v>
      </c>
      <c r="I21" s="107"/>
    </row>
    <row r="22" spans="4:9" customFormat="1">
      <c r="D22" s="17" t="s">
        <v>586</v>
      </c>
      <c r="E22">
        <v>2</v>
      </c>
      <c r="F22">
        <v>10601</v>
      </c>
      <c r="G22" t="s">
        <v>732</v>
      </c>
      <c r="H22" s="15">
        <v>4770</v>
      </c>
      <c r="I22" s="107"/>
    </row>
    <row r="23" spans="4:9" customFormat="1">
      <c r="D23" s="17" t="s">
        <v>586</v>
      </c>
      <c r="E23">
        <v>2</v>
      </c>
      <c r="F23">
        <v>73001</v>
      </c>
      <c r="G23" t="s">
        <v>49</v>
      </c>
      <c r="H23" s="15">
        <v>23404</v>
      </c>
      <c r="I23" s="107"/>
    </row>
    <row r="24" spans="4:9" customFormat="1">
      <c r="D24" s="17" t="s">
        <v>586</v>
      </c>
      <c r="E24">
        <v>2</v>
      </c>
      <c r="F24">
        <v>75201</v>
      </c>
      <c r="G24" t="s">
        <v>724</v>
      </c>
      <c r="H24" s="15">
        <v>1667</v>
      </c>
      <c r="I24" s="107"/>
    </row>
    <row r="25" spans="4:9" customFormat="1">
      <c r="D25" s="17" t="s">
        <v>586</v>
      </c>
      <c r="E25">
        <v>2</v>
      </c>
      <c r="F25">
        <v>75301</v>
      </c>
      <c r="G25" t="s">
        <v>704</v>
      </c>
      <c r="H25" s="15">
        <v>11280</v>
      </c>
      <c r="I25" s="107"/>
    </row>
    <row r="26" spans="4:9" customFormat="1">
      <c r="D26" s="17" t="s">
        <v>586</v>
      </c>
      <c r="E26">
        <v>2</v>
      </c>
      <c r="F26">
        <v>75401</v>
      </c>
      <c r="G26" t="s">
        <v>705</v>
      </c>
      <c r="H26" s="15">
        <v>6287</v>
      </c>
      <c r="I26" s="107"/>
    </row>
    <row r="27" spans="4:9" customFormat="1">
      <c r="D27" s="17" t="s">
        <v>586</v>
      </c>
      <c r="E27">
        <v>2</v>
      </c>
      <c r="F27">
        <v>75501</v>
      </c>
      <c r="G27" t="s">
        <v>706</v>
      </c>
      <c r="H27" s="15">
        <v>60</v>
      </c>
      <c r="I27" s="107"/>
    </row>
    <row r="28" spans="4:9" customFormat="1">
      <c r="D28" s="17" t="s">
        <v>586</v>
      </c>
      <c r="E28">
        <v>2</v>
      </c>
      <c r="F28">
        <v>79110</v>
      </c>
      <c r="G28" t="s">
        <v>719</v>
      </c>
      <c r="H28" s="15">
        <v>10200</v>
      </c>
      <c r="I28" s="107"/>
    </row>
    <row r="29" spans="4:9" customFormat="1">
      <c r="D29" s="17" t="s">
        <v>586</v>
      </c>
      <c r="E29">
        <v>2</v>
      </c>
      <c r="F29">
        <v>2010301</v>
      </c>
      <c r="G29" t="s">
        <v>1002</v>
      </c>
      <c r="H29" s="15">
        <v>42393</v>
      </c>
      <c r="I29" s="107"/>
    </row>
    <row r="30" spans="4:9" customFormat="1">
      <c r="D30" s="17" t="s">
        <v>586</v>
      </c>
      <c r="E30">
        <v>2</v>
      </c>
      <c r="F30">
        <v>2110202</v>
      </c>
      <c r="G30" t="s">
        <v>1008</v>
      </c>
      <c r="H30" s="15">
        <v>25819</v>
      </c>
      <c r="I30" s="107"/>
    </row>
    <row r="31" spans="4:9" customFormat="1">
      <c r="D31" s="17" t="s">
        <v>586</v>
      </c>
      <c r="E31">
        <v>2</v>
      </c>
      <c r="F31">
        <v>2010102</v>
      </c>
      <c r="G31" t="s">
        <v>996</v>
      </c>
      <c r="H31" s="15">
        <v>2748</v>
      </c>
      <c r="I31" s="107"/>
    </row>
    <row r="32" spans="4:9" customFormat="1">
      <c r="D32" s="17" t="s">
        <v>586</v>
      </c>
      <c r="E32">
        <v>1</v>
      </c>
      <c r="F32">
        <v>10601</v>
      </c>
      <c r="G32" t="s">
        <v>732</v>
      </c>
      <c r="H32" s="15">
        <v>4344</v>
      </c>
      <c r="I32" s="107"/>
    </row>
    <row r="33" spans="4:11">
      <c r="D33" s="17" t="s">
        <v>586</v>
      </c>
      <c r="E33">
        <v>1</v>
      </c>
      <c r="F33">
        <v>72002</v>
      </c>
      <c r="G33" t="s">
        <v>48</v>
      </c>
      <c r="H33" s="15">
        <v>3210</v>
      </c>
      <c r="K33"/>
    </row>
    <row r="34" spans="4:11">
      <c r="D34" s="17" t="s">
        <v>586</v>
      </c>
      <c r="E34">
        <v>1</v>
      </c>
      <c r="F34">
        <v>73001</v>
      </c>
      <c r="G34" t="s">
        <v>49</v>
      </c>
      <c r="H34" s="15">
        <v>20910</v>
      </c>
      <c r="K34"/>
    </row>
    <row r="35" spans="4:11">
      <c r="D35" s="17" t="s">
        <v>586</v>
      </c>
      <c r="E35">
        <v>1</v>
      </c>
      <c r="F35">
        <v>75201</v>
      </c>
      <c r="G35" t="s">
        <v>724</v>
      </c>
      <c r="H35" s="15">
        <v>570</v>
      </c>
      <c r="K35"/>
    </row>
    <row r="36" spans="4:11">
      <c r="D36" s="17" t="s">
        <v>586</v>
      </c>
      <c r="E36">
        <v>1</v>
      </c>
      <c r="F36">
        <v>75301</v>
      </c>
      <c r="G36" t="s">
        <v>704</v>
      </c>
      <c r="H36" s="15">
        <v>4080</v>
      </c>
      <c r="K36"/>
    </row>
    <row r="37" spans="4:11">
      <c r="D37" s="17" t="s">
        <v>586</v>
      </c>
      <c r="E37">
        <v>1</v>
      </c>
      <c r="F37">
        <v>75401</v>
      </c>
      <c r="G37" t="s">
        <v>705</v>
      </c>
      <c r="H37" s="15">
        <v>3360</v>
      </c>
      <c r="K37"/>
    </row>
    <row r="38" spans="4:11">
      <c r="D38" s="17" t="s">
        <v>586</v>
      </c>
      <c r="E38">
        <v>1</v>
      </c>
      <c r="F38">
        <v>75501</v>
      </c>
      <c r="G38" t="s">
        <v>706</v>
      </c>
      <c r="H38" s="15">
        <v>260</v>
      </c>
      <c r="K38"/>
    </row>
    <row r="39" spans="4:11">
      <c r="D39" s="17" t="s">
        <v>586</v>
      </c>
      <c r="E39">
        <v>1</v>
      </c>
      <c r="F39">
        <v>79110</v>
      </c>
      <c r="G39" t="s">
        <v>719</v>
      </c>
      <c r="H39" s="15">
        <v>7800</v>
      </c>
      <c r="K39"/>
    </row>
    <row r="40" spans="4:11">
      <c r="D40" s="17" t="s">
        <v>586</v>
      </c>
      <c r="E40">
        <v>1</v>
      </c>
      <c r="F40">
        <v>112268</v>
      </c>
      <c r="G40" t="s">
        <v>1022</v>
      </c>
      <c r="H40" s="15">
        <v>39000</v>
      </c>
      <c r="K40"/>
    </row>
    <row r="41" spans="4:11">
      <c r="D41" s="17" t="s">
        <v>586</v>
      </c>
      <c r="E41">
        <v>1</v>
      </c>
      <c r="F41">
        <v>2010501</v>
      </c>
      <c r="G41" t="s">
        <v>1005</v>
      </c>
      <c r="H41" s="15">
        <v>1989</v>
      </c>
      <c r="K41"/>
    </row>
    <row r="42" spans="4:11">
      <c r="D42" s="17" t="s">
        <v>586</v>
      </c>
      <c r="E42">
        <v>1</v>
      </c>
      <c r="F42">
        <v>2110302</v>
      </c>
      <c r="G42" t="s">
        <v>1007</v>
      </c>
      <c r="H42" s="15">
        <v>23256</v>
      </c>
      <c r="K42"/>
    </row>
    <row r="43" spans="4:11">
      <c r="D43" s="17" t="s">
        <v>586</v>
      </c>
      <c r="E43">
        <v>1</v>
      </c>
      <c r="F43">
        <v>2010301</v>
      </c>
      <c r="G43" t="s">
        <v>1002</v>
      </c>
      <c r="H43" s="15">
        <v>182400</v>
      </c>
      <c r="K43"/>
    </row>
    <row r="44" spans="4:11">
      <c r="D44" s="17" t="s">
        <v>586</v>
      </c>
      <c r="E44">
        <v>1</v>
      </c>
      <c r="F44">
        <v>2110202</v>
      </c>
      <c r="G44" t="s">
        <v>1008</v>
      </c>
      <c r="H44" s="15">
        <v>25740</v>
      </c>
      <c r="K44"/>
    </row>
    <row r="45" spans="4:11">
      <c r="D45" s="17" t="s">
        <v>586</v>
      </c>
      <c r="E45">
        <v>1</v>
      </c>
      <c r="F45">
        <v>2010102</v>
      </c>
      <c r="G45" t="s">
        <v>996</v>
      </c>
      <c r="H45" s="15">
        <v>2471</v>
      </c>
      <c r="K45"/>
    </row>
    <row r="46" spans="4:11">
      <c r="D46" s="17" t="s">
        <v>586</v>
      </c>
      <c r="E46">
        <v>1</v>
      </c>
      <c r="F46">
        <v>2410401</v>
      </c>
      <c r="G46" t="s">
        <v>1771</v>
      </c>
      <c r="H46" s="15">
        <v>302316</v>
      </c>
      <c r="K46"/>
    </row>
    <row r="47" spans="4:11">
      <c r="D47" s="17" t="s">
        <v>1744</v>
      </c>
      <c r="E47" s="17"/>
      <c r="F47" s="17"/>
      <c r="G47" s="17"/>
      <c r="H47" s="15">
        <v>852724</v>
      </c>
      <c r="K47"/>
    </row>
    <row r="48" spans="4:11">
      <c r="D48" t="s">
        <v>52</v>
      </c>
      <c r="E48">
        <v>6</v>
      </c>
      <c r="F48">
        <v>2110202</v>
      </c>
      <c r="G48" t="s">
        <v>1008</v>
      </c>
      <c r="H48" s="15">
        <v>25200</v>
      </c>
      <c r="K48"/>
    </row>
    <row r="49" spans="4:9" customFormat="1">
      <c r="D49" t="s">
        <v>52</v>
      </c>
      <c r="E49">
        <v>5</v>
      </c>
      <c r="F49">
        <v>2110202</v>
      </c>
      <c r="G49" t="s">
        <v>1008</v>
      </c>
      <c r="H49" s="15">
        <v>22509</v>
      </c>
      <c r="I49" s="107"/>
    </row>
    <row r="50" spans="4:9" customFormat="1">
      <c r="D50" t="s">
        <v>52</v>
      </c>
      <c r="E50">
        <v>5</v>
      </c>
      <c r="F50">
        <v>2010102</v>
      </c>
      <c r="G50" t="s">
        <v>996</v>
      </c>
      <c r="H50" s="15">
        <v>960</v>
      </c>
      <c r="I50" s="107"/>
    </row>
    <row r="51" spans="4:9" customFormat="1">
      <c r="D51" t="s">
        <v>52</v>
      </c>
      <c r="E51">
        <v>4</v>
      </c>
      <c r="F51">
        <v>2110202</v>
      </c>
      <c r="G51" t="s">
        <v>1008</v>
      </c>
      <c r="H51" s="15">
        <v>44455</v>
      </c>
      <c r="I51" s="107"/>
    </row>
    <row r="52" spans="4:9" customFormat="1">
      <c r="D52" t="s">
        <v>52</v>
      </c>
      <c r="E52">
        <v>4</v>
      </c>
      <c r="F52">
        <v>2010102</v>
      </c>
      <c r="G52" t="s">
        <v>996</v>
      </c>
      <c r="H52" s="15">
        <v>1352</v>
      </c>
      <c r="I52" s="107"/>
    </row>
    <row r="53" spans="4:9" customFormat="1">
      <c r="D53" t="s">
        <v>52</v>
      </c>
      <c r="E53">
        <v>3</v>
      </c>
      <c r="F53">
        <v>10601</v>
      </c>
      <c r="G53" t="s">
        <v>732</v>
      </c>
      <c r="H53" s="15">
        <v>1747</v>
      </c>
      <c r="I53" s="107"/>
    </row>
    <row r="54" spans="4:9" customFormat="1">
      <c r="D54" t="s">
        <v>52</v>
      </c>
      <c r="E54">
        <v>3</v>
      </c>
      <c r="F54">
        <v>73001</v>
      </c>
      <c r="G54" t="s">
        <v>49</v>
      </c>
      <c r="H54" s="15">
        <v>10577</v>
      </c>
      <c r="I54" s="107"/>
    </row>
    <row r="55" spans="4:9" customFormat="1">
      <c r="D55" t="s">
        <v>52</v>
      </c>
      <c r="E55">
        <v>3</v>
      </c>
      <c r="F55">
        <v>2110402</v>
      </c>
      <c r="G55" t="s">
        <v>1009</v>
      </c>
      <c r="H55" s="15">
        <v>3257</v>
      </c>
      <c r="I55" s="107"/>
    </row>
    <row r="56" spans="4:9" customFormat="1">
      <c r="D56" t="s">
        <v>52</v>
      </c>
      <c r="E56">
        <v>3</v>
      </c>
      <c r="F56">
        <v>2110202</v>
      </c>
      <c r="G56" t="s">
        <v>1008</v>
      </c>
      <c r="H56" s="15">
        <v>29929</v>
      </c>
      <c r="I56" s="107"/>
    </row>
    <row r="57" spans="4:9" customFormat="1">
      <c r="D57" t="s">
        <v>52</v>
      </c>
      <c r="E57">
        <v>3</v>
      </c>
      <c r="F57">
        <v>2010102</v>
      </c>
      <c r="G57" t="s">
        <v>996</v>
      </c>
      <c r="H57" s="15">
        <v>1014</v>
      </c>
      <c r="I57" s="107"/>
    </row>
    <row r="58" spans="4:9" customFormat="1">
      <c r="D58" t="s">
        <v>52</v>
      </c>
      <c r="E58">
        <v>2</v>
      </c>
      <c r="F58">
        <v>10601</v>
      </c>
      <c r="G58" t="s">
        <v>732</v>
      </c>
      <c r="H58" s="15">
        <v>3684</v>
      </c>
      <c r="I58" s="107"/>
    </row>
    <row r="59" spans="4:9" customFormat="1">
      <c r="D59" t="s">
        <v>52</v>
      </c>
      <c r="E59">
        <v>2</v>
      </c>
      <c r="F59">
        <v>72003</v>
      </c>
      <c r="G59" t="s">
        <v>760</v>
      </c>
      <c r="H59" s="15">
        <v>3240</v>
      </c>
      <c r="I59" s="107"/>
    </row>
    <row r="60" spans="4:9" customFormat="1">
      <c r="D60" t="s">
        <v>52</v>
      </c>
      <c r="E60">
        <v>2</v>
      </c>
      <c r="F60">
        <v>73001</v>
      </c>
      <c r="G60" t="s">
        <v>49</v>
      </c>
      <c r="H60" s="15">
        <v>15492</v>
      </c>
      <c r="I60" s="107"/>
    </row>
    <row r="61" spans="4:9" customFormat="1">
      <c r="D61" t="s">
        <v>52</v>
      </c>
      <c r="E61">
        <v>2</v>
      </c>
      <c r="F61">
        <v>2110202</v>
      </c>
      <c r="G61" t="s">
        <v>1008</v>
      </c>
      <c r="H61" s="15">
        <v>37325</v>
      </c>
      <c r="I61" s="107"/>
    </row>
    <row r="62" spans="4:9" customFormat="1">
      <c r="D62" t="s">
        <v>52</v>
      </c>
      <c r="E62">
        <v>2</v>
      </c>
      <c r="F62">
        <v>2010102</v>
      </c>
      <c r="G62" t="s">
        <v>996</v>
      </c>
      <c r="H62" s="15">
        <v>1488</v>
      </c>
      <c r="I62" s="107"/>
    </row>
    <row r="63" spans="4:9" customFormat="1">
      <c r="D63" t="s">
        <v>52</v>
      </c>
      <c r="E63">
        <v>1</v>
      </c>
      <c r="F63">
        <v>10601</v>
      </c>
      <c r="G63" t="s">
        <v>732</v>
      </c>
      <c r="H63" s="15">
        <v>4379</v>
      </c>
      <c r="I63" s="107"/>
    </row>
    <row r="64" spans="4:9" customFormat="1">
      <c r="D64" t="s">
        <v>52</v>
      </c>
      <c r="E64">
        <v>1</v>
      </c>
      <c r="F64">
        <v>72001</v>
      </c>
      <c r="G64" t="s">
        <v>23</v>
      </c>
      <c r="H64" s="15">
        <v>9144</v>
      </c>
      <c r="I64" s="107"/>
    </row>
    <row r="65" spans="4:9" customFormat="1">
      <c r="D65" t="s">
        <v>52</v>
      </c>
      <c r="E65">
        <v>1</v>
      </c>
      <c r="F65">
        <v>73001</v>
      </c>
      <c r="G65" t="s">
        <v>49</v>
      </c>
      <c r="H65" s="15">
        <v>13500</v>
      </c>
      <c r="I65" s="107"/>
    </row>
    <row r="66" spans="4:9" customFormat="1">
      <c r="D66" t="s">
        <v>52</v>
      </c>
      <c r="E66">
        <v>1</v>
      </c>
      <c r="F66">
        <v>79110</v>
      </c>
      <c r="G66" t="s">
        <v>719</v>
      </c>
      <c r="H66" s="15">
        <v>3600</v>
      </c>
      <c r="I66" s="107"/>
    </row>
    <row r="67" spans="4:9" customFormat="1">
      <c r="D67" t="s">
        <v>52</v>
      </c>
      <c r="E67">
        <v>1</v>
      </c>
      <c r="F67">
        <v>112268</v>
      </c>
      <c r="G67" t="s">
        <v>1022</v>
      </c>
      <c r="H67" s="15">
        <v>45000</v>
      </c>
      <c r="I67" s="107"/>
    </row>
    <row r="68" spans="4:9" customFormat="1">
      <c r="D68" t="s">
        <v>52</v>
      </c>
      <c r="E68">
        <v>1</v>
      </c>
      <c r="F68">
        <v>2010501</v>
      </c>
      <c r="G68" t="s">
        <v>1005</v>
      </c>
      <c r="H68" s="15">
        <v>362</v>
      </c>
      <c r="I68" s="107"/>
    </row>
    <row r="69" spans="4:9" customFormat="1">
      <c r="D69" t="s">
        <v>52</v>
      </c>
      <c r="E69">
        <v>1</v>
      </c>
      <c r="F69">
        <v>2110302</v>
      </c>
      <c r="G69" t="s">
        <v>1007</v>
      </c>
      <c r="H69" s="15">
        <v>5976</v>
      </c>
      <c r="I69" s="107"/>
    </row>
    <row r="70" spans="4:9" customFormat="1">
      <c r="D70" t="s">
        <v>52</v>
      </c>
      <c r="E70">
        <v>1</v>
      </c>
      <c r="F70">
        <v>2010301</v>
      </c>
      <c r="G70" t="s">
        <v>1002</v>
      </c>
      <c r="H70" s="15">
        <v>263538</v>
      </c>
      <c r="I70" s="107"/>
    </row>
    <row r="71" spans="4:9" customFormat="1">
      <c r="D71" t="s">
        <v>52</v>
      </c>
      <c r="E71">
        <v>1</v>
      </c>
      <c r="F71">
        <v>2110202</v>
      </c>
      <c r="G71" t="s">
        <v>1008</v>
      </c>
      <c r="H71" s="15">
        <v>18526</v>
      </c>
      <c r="I71" s="107"/>
    </row>
    <row r="72" spans="4:9" customFormat="1">
      <c r="D72" t="s">
        <v>52</v>
      </c>
      <c r="E72">
        <v>1</v>
      </c>
      <c r="F72">
        <v>2010102</v>
      </c>
      <c r="G72" t="s">
        <v>996</v>
      </c>
      <c r="H72" s="15">
        <v>1352</v>
      </c>
      <c r="I72" s="107"/>
    </row>
    <row r="73" spans="4:9" customFormat="1">
      <c r="D73" t="s">
        <v>52</v>
      </c>
      <c r="E73">
        <v>1</v>
      </c>
      <c r="F73">
        <v>2410401</v>
      </c>
      <c r="G73" t="s">
        <v>1771</v>
      </c>
      <c r="H73" s="15">
        <v>180747</v>
      </c>
      <c r="I73" s="107"/>
    </row>
    <row r="74" spans="4:9" customFormat="1">
      <c r="D74" t="s">
        <v>1814</v>
      </c>
      <c r="H74" s="15">
        <v>748353</v>
      </c>
      <c r="I74" s="107"/>
    </row>
    <row r="75" spans="4:9" customFormat="1">
      <c r="D75" t="s">
        <v>58</v>
      </c>
      <c r="E75">
        <v>6</v>
      </c>
      <c r="F75">
        <v>79101</v>
      </c>
      <c r="G75" t="s">
        <v>57</v>
      </c>
      <c r="H75" s="15">
        <v>1046</v>
      </c>
      <c r="I75" s="107"/>
    </row>
    <row r="76" spans="4:9" customFormat="1">
      <c r="D76" t="s">
        <v>58</v>
      </c>
      <c r="E76">
        <v>5</v>
      </c>
      <c r="F76">
        <v>10601</v>
      </c>
      <c r="G76" t="s">
        <v>732</v>
      </c>
      <c r="H76" s="15">
        <v>18532</v>
      </c>
      <c r="I76" s="107"/>
    </row>
    <row r="77" spans="4:9" customFormat="1">
      <c r="D77" t="s">
        <v>58</v>
      </c>
      <c r="E77">
        <v>5</v>
      </c>
      <c r="F77">
        <v>79101</v>
      </c>
      <c r="G77" t="s">
        <v>57</v>
      </c>
      <c r="H77" s="15">
        <v>800</v>
      </c>
      <c r="I77" s="107"/>
    </row>
    <row r="78" spans="4:9" customFormat="1">
      <c r="D78" t="s">
        <v>58</v>
      </c>
      <c r="E78">
        <v>4</v>
      </c>
      <c r="F78">
        <v>10501</v>
      </c>
      <c r="G78" t="s">
        <v>41</v>
      </c>
      <c r="H78" s="15">
        <v>19844</v>
      </c>
      <c r="I78" s="107"/>
    </row>
    <row r="79" spans="4:9" customFormat="1">
      <c r="D79" t="s">
        <v>58</v>
      </c>
      <c r="E79">
        <v>4</v>
      </c>
      <c r="F79">
        <v>10601</v>
      </c>
      <c r="G79" t="s">
        <v>732</v>
      </c>
      <c r="H79" s="15">
        <v>27498</v>
      </c>
      <c r="I79" s="107"/>
    </row>
    <row r="80" spans="4:9" customFormat="1">
      <c r="D80" t="s">
        <v>58</v>
      </c>
      <c r="E80">
        <v>4</v>
      </c>
      <c r="F80">
        <v>79101</v>
      </c>
      <c r="G80" t="s">
        <v>57</v>
      </c>
      <c r="H80" s="15">
        <v>1253</v>
      </c>
      <c r="I80" s="107"/>
    </row>
    <row r="81" spans="4:9" customFormat="1">
      <c r="D81" t="s">
        <v>58</v>
      </c>
      <c r="E81">
        <v>4</v>
      </c>
      <c r="F81">
        <v>79111</v>
      </c>
      <c r="G81" t="s">
        <v>741</v>
      </c>
      <c r="H81" s="15">
        <v>5235</v>
      </c>
      <c r="I81" s="107"/>
    </row>
    <row r="82" spans="4:9" customFormat="1">
      <c r="D82" t="s">
        <v>58</v>
      </c>
      <c r="E82">
        <v>4</v>
      </c>
      <c r="F82">
        <v>2010501</v>
      </c>
      <c r="G82" t="s">
        <v>1005</v>
      </c>
      <c r="H82" s="15">
        <v>3918</v>
      </c>
      <c r="I82" s="107"/>
    </row>
    <row r="83" spans="4:9" customFormat="1">
      <c r="D83" t="s">
        <v>58</v>
      </c>
      <c r="E83">
        <v>3</v>
      </c>
      <c r="F83">
        <v>10501</v>
      </c>
      <c r="G83" t="s">
        <v>41</v>
      </c>
      <c r="H83" s="15">
        <v>18444</v>
      </c>
      <c r="I83" s="107"/>
    </row>
    <row r="84" spans="4:9" customFormat="1">
      <c r="D84" t="s">
        <v>58</v>
      </c>
      <c r="E84">
        <v>3</v>
      </c>
      <c r="F84">
        <v>10601</v>
      </c>
      <c r="G84" t="s">
        <v>732</v>
      </c>
      <c r="H84" s="15">
        <v>28691</v>
      </c>
      <c r="I84" s="107"/>
    </row>
    <row r="85" spans="4:9" customFormat="1">
      <c r="D85" t="s">
        <v>58</v>
      </c>
      <c r="E85">
        <v>3</v>
      </c>
      <c r="F85">
        <v>79101</v>
      </c>
      <c r="G85" t="s">
        <v>57</v>
      </c>
      <c r="H85" s="15">
        <v>1467</v>
      </c>
      <c r="I85" s="107"/>
    </row>
    <row r="86" spans="4:9" customFormat="1">
      <c r="D86" t="s">
        <v>58</v>
      </c>
      <c r="E86">
        <v>3</v>
      </c>
      <c r="F86">
        <v>79111</v>
      </c>
      <c r="G86" t="s">
        <v>741</v>
      </c>
      <c r="H86" s="15">
        <v>6057</v>
      </c>
      <c r="I86" s="107"/>
    </row>
    <row r="87" spans="4:9" customFormat="1">
      <c r="D87" t="s">
        <v>58</v>
      </c>
      <c r="E87">
        <v>2</v>
      </c>
      <c r="F87">
        <v>10601</v>
      </c>
      <c r="G87" t="s">
        <v>732</v>
      </c>
      <c r="H87" s="15">
        <v>24677</v>
      </c>
      <c r="I87" s="107"/>
    </row>
    <row r="88" spans="4:9" customFormat="1">
      <c r="D88" t="s">
        <v>58</v>
      </c>
      <c r="E88">
        <v>2</v>
      </c>
      <c r="F88">
        <v>79101</v>
      </c>
      <c r="G88" t="s">
        <v>57</v>
      </c>
      <c r="H88" s="15">
        <v>874</v>
      </c>
      <c r="I88" s="107"/>
    </row>
    <row r="89" spans="4:9" customFormat="1">
      <c r="D89" t="s">
        <v>58</v>
      </c>
      <c r="E89">
        <v>2</v>
      </c>
      <c r="F89">
        <v>79111</v>
      </c>
      <c r="G89" t="s">
        <v>741</v>
      </c>
      <c r="H89" s="15">
        <v>5403</v>
      </c>
      <c r="I89" s="107"/>
    </row>
    <row r="90" spans="4:9" customFormat="1">
      <c r="D90" t="s">
        <v>58</v>
      </c>
      <c r="E90">
        <v>2</v>
      </c>
      <c r="F90">
        <v>2010501</v>
      </c>
      <c r="G90" t="s">
        <v>1005</v>
      </c>
      <c r="H90" s="15">
        <v>27690</v>
      </c>
      <c r="I90" s="107"/>
    </row>
    <row r="91" spans="4:9" customFormat="1">
      <c r="D91" t="s">
        <v>58</v>
      </c>
      <c r="E91">
        <v>2</v>
      </c>
      <c r="F91">
        <v>2010102</v>
      </c>
      <c r="G91" t="s">
        <v>996</v>
      </c>
      <c r="H91" s="15">
        <v>2832</v>
      </c>
      <c r="I91" s="107"/>
    </row>
    <row r="92" spans="4:9" customFormat="1">
      <c r="D92" t="s">
        <v>58</v>
      </c>
      <c r="E92">
        <v>2</v>
      </c>
      <c r="F92">
        <v>273001</v>
      </c>
      <c r="G92" t="s">
        <v>1328</v>
      </c>
      <c r="H92" s="15">
        <v>13799</v>
      </c>
      <c r="I92" s="107"/>
    </row>
    <row r="93" spans="4:9" customFormat="1">
      <c r="D93" t="s">
        <v>58</v>
      </c>
      <c r="E93">
        <v>2</v>
      </c>
      <c r="F93">
        <v>271901</v>
      </c>
      <c r="G93" t="s">
        <v>1332</v>
      </c>
      <c r="H93" s="15">
        <v>170</v>
      </c>
      <c r="I93" s="107"/>
    </row>
    <row r="94" spans="4:9" customFormat="1">
      <c r="D94" t="s">
        <v>58</v>
      </c>
      <c r="E94">
        <v>2</v>
      </c>
      <c r="F94">
        <v>273003</v>
      </c>
      <c r="G94" t="s">
        <v>1341</v>
      </c>
      <c r="H94" s="15">
        <v>1615</v>
      </c>
      <c r="I94" s="107"/>
    </row>
    <row r="95" spans="4:9" customFormat="1">
      <c r="D95" t="s">
        <v>58</v>
      </c>
      <c r="E95">
        <v>1</v>
      </c>
      <c r="F95">
        <v>10601</v>
      </c>
      <c r="G95" t="s">
        <v>732</v>
      </c>
      <c r="H95" s="15">
        <v>25544</v>
      </c>
      <c r="I95" s="107"/>
    </row>
    <row r="96" spans="4:9" customFormat="1">
      <c r="D96" t="s">
        <v>58</v>
      </c>
      <c r="E96">
        <v>1</v>
      </c>
      <c r="F96">
        <v>72001</v>
      </c>
      <c r="G96" t="s">
        <v>23</v>
      </c>
      <c r="H96" s="15">
        <v>1714</v>
      </c>
      <c r="I96" s="107"/>
    </row>
    <row r="97" spans="4:9" customFormat="1">
      <c r="D97" t="s">
        <v>58</v>
      </c>
      <c r="E97">
        <v>1</v>
      </c>
      <c r="F97">
        <v>72003</v>
      </c>
      <c r="G97" t="s">
        <v>760</v>
      </c>
      <c r="H97" s="15">
        <v>238</v>
      </c>
      <c r="I97" s="107"/>
    </row>
    <row r="98" spans="4:9" customFormat="1">
      <c r="D98" t="s">
        <v>58</v>
      </c>
      <c r="E98">
        <v>1</v>
      </c>
      <c r="F98">
        <v>79101</v>
      </c>
      <c r="G98" t="s">
        <v>57</v>
      </c>
      <c r="H98" s="15">
        <v>2968</v>
      </c>
      <c r="I98" s="107"/>
    </row>
    <row r="99" spans="4:9" customFormat="1">
      <c r="D99" t="s">
        <v>58</v>
      </c>
      <c r="E99">
        <v>1</v>
      </c>
      <c r="F99">
        <v>79111</v>
      </c>
      <c r="G99" t="s">
        <v>741</v>
      </c>
      <c r="H99" s="15">
        <v>7200</v>
      </c>
      <c r="I99" s="107"/>
    </row>
    <row r="100" spans="4:9" customFormat="1">
      <c r="D100" t="s">
        <v>58</v>
      </c>
      <c r="E100">
        <v>1</v>
      </c>
      <c r="F100">
        <v>2010501</v>
      </c>
      <c r="G100" t="s">
        <v>1005</v>
      </c>
      <c r="H100" s="15">
        <v>41376</v>
      </c>
      <c r="I100" s="107"/>
    </row>
    <row r="101" spans="4:9" customFormat="1">
      <c r="D101" t="s">
        <v>58</v>
      </c>
      <c r="E101">
        <v>1</v>
      </c>
      <c r="F101">
        <v>2110302</v>
      </c>
      <c r="G101" t="s">
        <v>1007</v>
      </c>
      <c r="H101" s="15">
        <v>66302</v>
      </c>
      <c r="I101" s="107"/>
    </row>
    <row r="102" spans="4:9" customFormat="1">
      <c r="D102" t="s">
        <v>58</v>
      </c>
      <c r="E102">
        <v>1</v>
      </c>
      <c r="F102">
        <v>2110402</v>
      </c>
      <c r="G102" t="s">
        <v>1009</v>
      </c>
      <c r="H102" s="15">
        <v>21279</v>
      </c>
      <c r="I102" s="107"/>
    </row>
    <row r="103" spans="4:9" customFormat="1">
      <c r="D103" t="s">
        <v>58</v>
      </c>
      <c r="E103">
        <v>1</v>
      </c>
      <c r="F103">
        <v>2110202</v>
      </c>
      <c r="G103" t="s">
        <v>1008</v>
      </c>
      <c r="H103" s="15">
        <v>3671</v>
      </c>
      <c r="I103" s="107"/>
    </row>
    <row r="104" spans="4:9" customFormat="1">
      <c r="D104" t="s">
        <v>58</v>
      </c>
      <c r="E104">
        <v>1</v>
      </c>
      <c r="F104">
        <v>2010102</v>
      </c>
      <c r="G104" t="s">
        <v>996</v>
      </c>
      <c r="H104" s="15">
        <v>2819</v>
      </c>
      <c r="I104" s="107"/>
    </row>
    <row r="105" spans="4:9" customFormat="1">
      <c r="D105" t="s">
        <v>58</v>
      </c>
      <c r="E105">
        <v>1</v>
      </c>
      <c r="F105">
        <v>273001</v>
      </c>
      <c r="G105" t="s">
        <v>1328</v>
      </c>
      <c r="H105" s="15">
        <v>15270</v>
      </c>
      <c r="I105" s="107"/>
    </row>
    <row r="106" spans="4:9" customFormat="1">
      <c r="D106" t="s">
        <v>58</v>
      </c>
      <c r="E106">
        <v>1</v>
      </c>
      <c r="F106">
        <v>271901</v>
      </c>
      <c r="G106" t="s">
        <v>1332</v>
      </c>
      <c r="H106" s="15">
        <v>175</v>
      </c>
      <c r="I106" s="107"/>
    </row>
    <row r="107" spans="4:9" customFormat="1">
      <c r="D107" t="s">
        <v>58</v>
      </c>
      <c r="E107">
        <v>1</v>
      </c>
      <c r="F107">
        <v>273003</v>
      </c>
      <c r="G107" t="s">
        <v>1341</v>
      </c>
      <c r="H107" s="15">
        <v>685</v>
      </c>
      <c r="I107" s="107"/>
    </row>
    <row r="108" spans="4:9" customFormat="1">
      <c r="D108" t="s">
        <v>58</v>
      </c>
      <c r="E108">
        <v>1</v>
      </c>
      <c r="F108">
        <v>2410401</v>
      </c>
      <c r="G108" t="s">
        <v>1771</v>
      </c>
      <c r="H108" s="15">
        <v>31991</v>
      </c>
      <c r="I108" s="107"/>
    </row>
    <row r="109" spans="4:9" customFormat="1">
      <c r="D109" t="s">
        <v>1809</v>
      </c>
      <c r="H109" s="15">
        <v>431077</v>
      </c>
      <c r="I109" s="107"/>
    </row>
    <row r="110" spans="4:9" customFormat="1">
      <c r="D110" s="17" t="s">
        <v>587</v>
      </c>
      <c r="E110">
        <v>4</v>
      </c>
      <c r="F110">
        <v>79111</v>
      </c>
      <c r="G110" t="s">
        <v>741</v>
      </c>
      <c r="H110" s="15">
        <v>2400</v>
      </c>
      <c r="I110" s="107"/>
    </row>
    <row r="111" spans="4:9" customFormat="1">
      <c r="D111" s="17" t="s">
        <v>587</v>
      </c>
      <c r="E111">
        <v>4</v>
      </c>
      <c r="F111">
        <v>13459</v>
      </c>
      <c r="G111" t="s">
        <v>718</v>
      </c>
      <c r="H111" s="15">
        <v>15600</v>
      </c>
      <c r="I111" s="107"/>
    </row>
    <row r="112" spans="4:9" customFormat="1">
      <c r="D112" s="17" t="s">
        <v>587</v>
      </c>
      <c r="E112">
        <v>4</v>
      </c>
      <c r="F112">
        <v>110303</v>
      </c>
      <c r="G112" t="s">
        <v>1097</v>
      </c>
      <c r="H112" s="15">
        <v>8100</v>
      </c>
      <c r="I112" s="107"/>
    </row>
    <row r="113" spans="4:9" customFormat="1">
      <c r="D113" s="17" t="s">
        <v>587</v>
      </c>
      <c r="E113">
        <v>3</v>
      </c>
      <c r="F113">
        <v>75201</v>
      </c>
      <c r="G113" t="s">
        <v>724</v>
      </c>
      <c r="H113" s="15">
        <v>4530</v>
      </c>
      <c r="I113" s="107"/>
    </row>
    <row r="114" spans="4:9" customFormat="1">
      <c r="D114" s="17" t="s">
        <v>587</v>
      </c>
      <c r="E114">
        <v>3</v>
      </c>
      <c r="F114">
        <v>75301</v>
      </c>
      <c r="G114" t="s">
        <v>704</v>
      </c>
      <c r="H114" s="15">
        <v>30030</v>
      </c>
      <c r="I114" s="107"/>
    </row>
    <row r="115" spans="4:9" customFormat="1">
      <c r="D115" s="17" t="s">
        <v>587</v>
      </c>
      <c r="E115">
        <v>3</v>
      </c>
      <c r="F115">
        <v>75401</v>
      </c>
      <c r="G115" t="s">
        <v>705</v>
      </c>
      <c r="H115" s="15">
        <v>16080</v>
      </c>
      <c r="I115" s="107"/>
    </row>
    <row r="116" spans="4:9" customFormat="1">
      <c r="D116" s="17" t="s">
        <v>587</v>
      </c>
      <c r="E116">
        <v>3</v>
      </c>
      <c r="F116">
        <v>75501</v>
      </c>
      <c r="G116" t="s">
        <v>706</v>
      </c>
      <c r="H116" s="15">
        <v>2580</v>
      </c>
      <c r="I116" s="107"/>
    </row>
    <row r="117" spans="4:9" customFormat="1">
      <c r="D117" s="17" t="s">
        <v>587</v>
      </c>
      <c r="E117">
        <v>3</v>
      </c>
      <c r="F117">
        <v>79111</v>
      </c>
      <c r="G117" t="s">
        <v>741</v>
      </c>
      <c r="H117" s="15">
        <v>3300</v>
      </c>
      <c r="I117" s="107"/>
    </row>
    <row r="118" spans="4:9" customFormat="1">
      <c r="D118" s="17" t="s">
        <v>587</v>
      </c>
      <c r="E118">
        <v>3</v>
      </c>
      <c r="F118">
        <v>152384</v>
      </c>
      <c r="G118" t="s">
        <v>1107</v>
      </c>
      <c r="H118" s="15">
        <v>5100</v>
      </c>
      <c r="I118" s="107"/>
    </row>
    <row r="119" spans="4:9" customFormat="1">
      <c r="D119" s="17" t="s">
        <v>587</v>
      </c>
      <c r="E119">
        <v>3</v>
      </c>
      <c r="F119">
        <v>2010102</v>
      </c>
      <c r="G119" t="s">
        <v>996</v>
      </c>
      <c r="H119" s="15">
        <v>4814</v>
      </c>
      <c r="I119" s="107"/>
    </row>
    <row r="120" spans="4:9" customFormat="1">
      <c r="D120" s="17" t="s">
        <v>587</v>
      </c>
      <c r="E120">
        <v>3</v>
      </c>
      <c r="F120">
        <v>114379</v>
      </c>
      <c r="G120" t="s">
        <v>1182</v>
      </c>
      <c r="H120" s="15">
        <v>1800</v>
      </c>
      <c r="I120" s="107"/>
    </row>
    <row r="121" spans="4:9" customFormat="1">
      <c r="D121" s="17" t="s">
        <v>587</v>
      </c>
      <c r="E121">
        <v>3</v>
      </c>
      <c r="F121">
        <v>272002</v>
      </c>
      <c r="G121" t="s">
        <v>1329</v>
      </c>
      <c r="H121" s="15">
        <v>1392</v>
      </c>
      <c r="I121" s="107"/>
    </row>
    <row r="122" spans="4:9" customFormat="1">
      <c r="D122" s="17" t="s">
        <v>587</v>
      </c>
      <c r="E122">
        <v>3</v>
      </c>
      <c r="F122">
        <v>2114357</v>
      </c>
      <c r="G122" t="s">
        <v>1698</v>
      </c>
      <c r="H122" s="15">
        <v>576</v>
      </c>
      <c r="I122" s="107"/>
    </row>
    <row r="123" spans="4:9" customFormat="1">
      <c r="D123" s="17" t="s">
        <v>587</v>
      </c>
      <c r="E123">
        <v>3</v>
      </c>
      <c r="F123">
        <v>272008</v>
      </c>
      <c r="G123" t="s">
        <v>1787</v>
      </c>
      <c r="H123" s="15">
        <v>14670</v>
      </c>
      <c r="I123" s="107"/>
    </row>
    <row r="124" spans="4:9" customFormat="1">
      <c r="D124" s="17" t="s">
        <v>587</v>
      </c>
      <c r="E124">
        <v>2</v>
      </c>
      <c r="F124">
        <v>10601</v>
      </c>
      <c r="G124" t="s">
        <v>732</v>
      </c>
      <c r="H124" s="15">
        <v>25680</v>
      </c>
      <c r="I124" s="107"/>
    </row>
    <row r="125" spans="4:9" customFormat="1">
      <c r="D125" s="17" t="s">
        <v>587</v>
      </c>
      <c r="E125">
        <v>2</v>
      </c>
      <c r="F125">
        <v>79111</v>
      </c>
      <c r="G125" t="s">
        <v>741</v>
      </c>
      <c r="H125" s="15">
        <v>2400</v>
      </c>
      <c r="I125" s="107"/>
    </row>
    <row r="126" spans="4:9" customFormat="1">
      <c r="D126" s="17" t="s">
        <v>587</v>
      </c>
      <c r="E126">
        <v>2</v>
      </c>
      <c r="F126">
        <v>13459</v>
      </c>
      <c r="G126" t="s">
        <v>718</v>
      </c>
      <c r="H126" s="15">
        <v>9300</v>
      </c>
      <c r="I126" s="107"/>
    </row>
    <row r="127" spans="4:9" customFormat="1">
      <c r="D127" s="17" t="s">
        <v>587</v>
      </c>
      <c r="E127">
        <v>2</v>
      </c>
      <c r="F127">
        <v>2010501</v>
      </c>
      <c r="G127" t="s">
        <v>1005</v>
      </c>
      <c r="H127" s="15">
        <v>169712</v>
      </c>
      <c r="I127" s="107"/>
    </row>
    <row r="128" spans="4:9" customFormat="1">
      <c r="D128" s="17" t="s">
        <v>587</v>
      </c>
      <c r="E128">
        <v>2</v>
      </c>
      <c r="F128">
        <v>110303</v>
      </c>
      <c r="G128" t="s">
        <v>1097</v>
      </c>
      <c r="H128" s="15">
        <v>10410</v>
      </c>
      <c r="I128" s="107"/>
    </row>
    <row r="129" spans="4:9" customFormat="1">
      <c r="D129" s="17" t="s">
        <v>587</v>
      </c>
      <c r="E129">
        <v>2</v>
      </c>
      <c r="F129">
        <v>152384</v>
      </c>
      <c r="G129" t="s">
        <v>1107</v>
      </c>
      <c r="H129" s="15">
        <v>3300</v>
      </c>
      <c r="I129" s="107"/>
    </row>
    <row r="130" spans="4:9" customFormat="1">
      <c r="D130" s="17" t="s">
        <v>587</v>
      </c>
      <c r="E130">
        <v>2</v>
      </c>
      <c r="F130">
        <v>2110302</v>
      </c>
      <c r="G130" t="s">
        <v>1007</v>
      </c>
      <c r="H130" s="15">
        <v>13035</v>
      </c>
      <c r="I130" s="107"/>
    </row>
    <row r="131" spans="4:9" customFormat="1">
      <c r="D131" s="17" t="s">
        <v>587</v>
      </c>
      <c r="E131">
        <v>2</v>
      </c>
      <c r="F131">
        <v>2110402</v>
      </c>
      <c r="G131" t="s">
        <v>1009</v>
      </c>
      <c r="H131" s="15">
        <v>440160</v>
      </c>
      <c r="I131" s="107"/>
    </row>
    <row r="132" spans="4:9" customFormat="1">
      <c r="D132" s="17" t="s">
        <v>587</v>
      </c>
      <c r="E132">
        <v>2</v>
      </c>
      <c r="F132">
        <v>2110202</v>
      </c>
      <c r="G132" t="s">
        <v>1008</v>
      </c>
      <c r="H132" s="15">
        <v>16530</v>
      </c>
      <c r="I132" s="107"/>
    </row>
    <row r="133" spans="4:9" customFormat="1">
      <c r="D133" s="17" t="s">
        <v>587</v>
      </c>
      <c r="E133">
        <v>2</v>
      </c>
      <c r="F133">
        <v>2010102</v>
      </c>
      <c r="G133" t="s">
        <v>996</v>
      </c>
      <c r="H133" s="15">
        <v>4360</v>
      </c>
      <c r="I133" s="107"/>
    </row>
    <row r="134" spans="4:9" customFormat="1">
      <c r="D134" s="17" t="s">
        <v>587</v>
      </c>
      <c r="E134">
        <v>2</v>
      </c>
      <c r="F134">
        <v>13420</v>
      </c>
      <c r="G134" t="s">
        <v>1171</v>
      </c>
      <c r="H134" s="15">
        <v>86700</v>
      </c>
      <c r="I134" s="107"/>
    </row>
    <row r="135" spans="4:9" customFormat="1">
      <c r="D135" s="17" t="s">
        <v>587</v>
      </c>
      <c r="E135">
        <v>2</v>
      </c>
      <c r="F135">
        <v>114268</v>
      </c>
      <c r="G135" t="s">
        <v>1180</v>
      </c>
      <c r="H135" s="15">
        <v>600</v>
      </c>
      <c r="I135" s="107"/>
    </row>
    <row r="136" spans="4:9" customFormat="1">
      <c r="D136" s="17" t="s">
        <v>587</v>
      </c>
      <c r="E136">
        <v>2</v>
      </c>
      <c r="F136">
        <v>13324</v>
      </c>
      <c r="G136" t="s">
        <v>1237</v>
      </c>
      <c r="H136" s="15">
        <v>86700</v>
      </c>
      <c r="I136" s="107"/>
    </row>
    <row r="137" spans="4:9" customFormat="1">
      <c r="D137" s="17" t="s">
        <v>587</v>
      </c>
      <c r="E137">
        <v>2</v>
      </c>
      <c r="F137">
        <v>273001</v>
      </c>
      <c r="G137" t="s">
        <v>1328</v>
      </c>
      <c r="H137" s="15">
        <v>29845</v>
      </c>
      <c r="I137" s="107"/>
    </row>
    <row r="138" spans="4:9" customFormat="1">
      <c r="D138" s="17" t="s">
        <v>587</v>
      </c>
      <c r="E138">
        <v>2</v>
      </c>
      <c r="F138">
        <v>272002</v>
      </c>
      <c r="G138" t="s">
        <v>1329</v>
      </c>
      <c r="H138" s="15">
        <v>4074</v>
      </c>
      <c r="I138" s="107"/>
    </row>
    <row r="139" spans="4:9" customFormat="1">
      <c r="D139" s="17" t="s">
        <v>587</v>
      </c>
      <c r="E139">
        <v>2</v>
      </c>
      <c r="F139">
        <v>272003</v>
      </c>
      <c r="G139" t="s">
        <v>1330</v>
      </c>
      <c r="H139" s="15">
        <v>6690</v>
      </c>
      <c r="I139" s="107"/>
    </row>
    <row r="140" spans="4:9" customFormat="1">
      <c r="D140" s="17" t="s">
        <v>587</v>
      </c>
      <c r="E140">
        <v>2</v>
      </c>
      <c r="F140">
        <v>273003</v>
      </c>
      <c r="G140" t="s">
        <v>1341</v>
      </c>
      <c r="H140" s="15">
        <v>3630</v>
      </c>
      <c r="I140" s="107"/>
    </row>
    <row r="141" spans="4:9" customFormat="1">
      <c r="D141" s="17" t="s">
        <v>587</v>
      </c>
      <c r="E141">
        <v>2</v>
      </c>
      <c r="F141">
        <v>72007</v>
      </c>
      <c r="G141" t="s">
        <v>1780</v>
      </c>
      <c r="H141" s="15">
        <v>27116</v>
      </c>
      <c r="I141" s="107"/>
    </row>
    <row r="142" spans="4:9" customFormat="1">
      <c r="D142" s="17" t="s">
        <v>587</v>
      </c>
      <c r="E142">
        <v>2</v>
      </c>
      <c r="F142">
        <v>272008</v>
      </c>
      <c r="G142" t="s">
        <v>1787</v>
      </c>
      <c r="H142" s="15">
        <v>45740</v>
      </c>
      <c r="I142" s="107"/>
    </row>
    <row r="143" spans="4:9" customFormat="1">
      <c r="D143" s="17" t="s">
        <v>1745</v>
      </c>
      <c r="E143" s="17"/>
      <c r="F143" s="17"/>
      <c r="G143" s="17"/>
      <c r="H143" s="15">
        <v>1096954</v>
      </c>
      <c r="I143" s="107"/>
    </row>
    <row r="144" spans="4:9" customFormat="1">
      <c r="D144" s="17" t="s">
        <v>520</v>
      </c>
      <c r="E144">
        <v>5</v>
      </c>
      <c r="F144">
        <v>75201</v>
      </c>
      <c r="G144" t="s">
        <v>724</v>
      </c>
      <c r="H144" s="15">
        <v>12788</v>
      </c>
      <c r="I144" s="107"/>
    </row>
    <row r="145" spans="4:9" customFormat="1">
      <c r="D145" s="17" t="s">
        <v>520</v>
      </c>
      <c r="E145">
        <v>4</v>
      </c>
      <c r="F145">
        <v>75201</v>
      </c>
      <c r="G145" t="s">
        <v>724</v>
      </c>
      <c r="H145" s="15">
        <v>17070</v>
      </c>
      <c r="I145" s="107"/>
    </row>
    <row r="146" spans="4:9" customFormat="1">
      <c r="D146" s="17" t="s">
        <v>520</v>
      </c>
      <c r="E146">
        <v>3</v>
      </c>
      <c r="F146">
        <v>10601</v>
      </c>
      <c r="G146" t="s">
        <v>732</v>
      </c>
      <c r="H146" s="15">
        <v>7950</v>
      </c>
      <c r="I146" s="107"/>
    </row>
    <row r="147" spans="4:9" customFormat="1">
      <c r="D147" s="17" t="s">
        <v>520</v>
      </c>
      <c r="E147">
        <v>3</v>
      </c>
      <c r="F147">
        <v>72003</v>
      </c>
      <c r="G147" t="s">
        <v>760</v>
      </c>
      <c r="H147" s="15">
        <v>24211</v>
      </c>
      <c r="I147" s="107"/>
    </row>
    <row r="148" spans="4:9" customFormat="1">
      <c r="D148" s="17" t="s">
        <v>520</v>
      </c>
      <c r="E148">
        <v>3</v>
      </c>
      <c r="F148">
        <v>73001</v>
      </c>
      <c r="G148" t="s">
        <v>49</v>
      </c>
      <c r="H148" s="15">
        <v>41675</v>
      </c>
      <c r="I148" s="107"/>
    </row>
    <row r="149" spans="4:9" customFormat="1">
      <c r="D149" s="17" t="s">
        <v>520</v>
      </c>
      <c r="E149">
        <v>3</v>
      </c>
      <c r="F149">
        <v>75201</v>
      </c>
      <c r="G149" t="s">
        <v>724</v>
      </c>
      <c r="H149" s="15">
        <v>12407</v>
      </c>
      <c r="I149" s="107"/>
    </row>
    <row r="150" spans="4:9" customFormat="1">
      <c r="D150" s="17" t="s">
        <v>520</v>
      </c>
      <c r="E150">
        <v>3</v>
      </c>
      <c r="F150">
        <v>75301</v>
      </c>
      <c r="G150" t="s">
        <v>704</v>
      </c>
      <c r="H150" s="15">
        <v>13095</v>
      </c>
      <c r="I150" s="107"/>
    </row>
    <row r="151" spans="4:9" customFormat="1">
      <c r="D151" s="17" t="s">
        <v>520</v>
      </c>
      <c r="E151">
        <v>3</v>
      </c>
      <c r="F151">
        <v>75401</v>
      </c>
      <c r="G151" t="s">
        <v>705</v>
      </c>
      <c r="H151" s="15">
        <v>4486</v>
      </c>
      <c r="I151" s="107"/>
    </row>
    <row r="152" spans="4:9" customFormat="1">
      <c r="D152" s="17" t="s">
        <v>520</v>
      </c>
      <c r="E152">
        <v>3</v>
      </c>
      <c r="F152">
        <v>75501</v>
      </c>
      <c r="G152" t="s">
        <v>706</v>
      </c>
      <c r="H152" s="15">
        <v>2388</v>
      </c>
      <c r="I152" s="107"/>
    </row>
    <row r="153" spans="4:9" customFormat="1">
      <c r="D153" s="17" t="s">
        <v>520</v>
      </c>
      <c r="E153">
        <v>3</v>
      </c>
      <c r="F153">
        <v>2110202</v>
      </c>
      <c r="G153" t="s">
        <v>1008</v>
      </c>
      <c r="H153" s="15">
        <v>19440</v>
      </c>
      <c r="I153" s="107"/>
    </row>
    <row r="154" spans="4:9" customFormat="1">
      <c r="D154" s="17" t="s">
        <v>520</v>
      </c>
      <c r="E154">
        <v>2</v>
      </c>
      <c r="F154">
        <v>10601</v>
      </c>
      <c r="G154" t="s">
        <v>732</v>
      </c>
      <c r="H154" s="15">
        <v>11250</v>
      </c>
      <c r="I154" s="107"/>
    </row>
    <row r="155" spans="4:9" customFormat="1">
      <c r="D155" s="17" t="s">
        <v>520</v>
      </c>
      <c r="E155">
        <v>2</v>
      </c>
      <c r="F155">
        <v>72003</v>
      </c>
      <c r="G155" t="s">
        <v>760</v>
      </c>
      <c r="H155" s="15">
        <v>16570</v>
      </c>
      <c r="I155" s="107"/>
    </row>
    <row r="156" spans="4:9" customFormat="1">
      <c r="D156" s="17" t="s">
        <v>520</v>
      </c>
      <c r="E156">
        <v>2</v>
      </c>
      <c r="F156">
        <v>73001</v>
      </c>
      <c r="G156" t="s">
        <v>49</v>
      </c>
      <c r="H156" s="15">
        <v>42556</v>
      </c>
      <c r="I156" s="107"/>
    </row>
    <row r="157" spans="4:9" customFormat="1">
      <c r="D157" s="17" t="s">
        <v>520</v>
      </c>
      <c r="E157">
        <v>2</v>
      </c>
      <c r="F157">
        <v>75201</v>
      </c>
      <c r="G157" t="s">
        <v>724</v>
      </c>
      <c r="H157" s="15">
        <v>15592</v>
      </c>
      <c r="I157" s="107"/>
    </row>
    <row r="158" spans="4:9" customFormat="1">
      <c r="D158" s="17" t="s">
        <v>520</v>
      </c>
      <c r="E158">
        <v>2</v>
      </c>
      <c r="F158">
        <v>75301</v>
      </c>
      <c r="G158" t="s">
        <v>704</v>
      </c>
      <c r="H158" s="15">
        <v>22014</v>
      </c>
      <c r="I158" s="107"/>
    </row>
    <row r="159" spans="4:9" customFormat="1">
      <c r="D159" s="17" t="s">
        <v>520</v>
      </c>
      <c r="E159">
        <v>2</v>
      </c>
      <c r="F159">
        <v>75401</v>
      </c>
      <c r="G159" t="s">
        <v>705</v>
      </c>
      <c r="H159" s="15">
        <v>13860</v>
      </c>
      <c r="I159" s="107"/>
    </row>
    <row r="160" spans="4:9" customFormat="1">
      <c r="D160" s="17" t="s">
        <v>520</v>
      </c>
      <c r="E160">
        <v>2</v>
      </c>
      <c r="F160">
        <v>75501</v>
      </c>
      <c r="G160" t="s">
        <v>706</v>
      </c>
      <c r="H160" s="15">
        <v>2254</v>
      </c>
      <c r="I160" s="107"/>
    </row>
    <row r="161" spans="4:9" customFormat="1">
      <c r="D161" s="17" t="s">
        <v>520</v>
      </c>
      <c r="E161">
        <v>2</v>
      </c>
      <c r="F161">
        <v>2110202</v>
      </c>
      <c r="G161" t="s">
        <v>1008</v>
      </c>
      <c r="H161" s="15">
        <v>168213</v>
      </c>
      <c r="I161" s="107"/>
    </row>
    <row r="162" spans="4:9" customFormat="1">
      <c r="D162" s="17" t="s">
        <v>520</v>
      </c>
      <c r="E162">
        <v>2</v>
      </c>
      <c r="F162">
        <v>2010102</v>
      </c>
      <c r="G162" t="s">
        <v>996</v>
      </c>
      <c r="H162" s="15">
        <v>1942</v>
      </c>
      <c r="I162" s="107"/>
    </row>
    <row r="163" spans="4:9" customFormat="1">
      <c r="D163" s="17" t="s">
        <v>520</v>
      </c>
      <c r="E163">
        <v>2</v>
      </c>
      <c r="F163">
        <v>2410401</v>
      </c>
      <c r="G163" t="s">
        <v>1771</v>
      </c>
      <c r="H163" s="15">
        <v>45083</v>
      </c>
      <c r="I163" s="107"/>
    </row>
    <row r="164" spans="4:9" customFormat="1">
      <c r="D164" s="17" t="s">
        <v>520</v>
      </c>
      <c r="E164">
        <v>1</v>
      </c>
      <c r="F164">
        <v>10601</v>
      </c>
      <c r="G164" t="s">
        <v>732</v>
      </c>
      <c r="H164" s="15">
        <v>10632</v>
      </c>
      <c r="I164" s="107"/>
    </row>
    <row r="165" spans="4:9" customFormat="1">
      <c r="D165" s="17" t="s">
        <v>520</v>
      </c>
      <c r="E165">
        <v>1</v>
      </c>
      <c r="F165">
        <v>72003</v>
      </c>
      <c r="G165" t="s">
        <v>760</v>
      </c>
      <c r="H165" s="15">
        <v>15126</v>
      </c>
      <c r="I165" s="107"/>
    </row>
    <row r="166" spans="4:9" customFormat="1">
      <c r="D166" s="17" t="s">
        <v>520</v>
      </c>
      <c r="E166">
        <v>1</v>
      </c>
      <c r="F166">
        <v>73001</v>
      </c>
      <c r="G166" t="s">
        <v>49</v>
      </c>
      <c r="H166" s="15">
        <v>50417</v>
      </c>
      <c r="I166" s="107"/>
    </row>
    <row r="167" spans="4:9" customFormat="1">
      <c r="D167" s="17" t="s">
        <v>520</v>
      </c>
      <c r="E167">
        <v>1</v>
      </c>
      <c r="F167">
        <v>75501</v>
      </c>
      <c r="G167" t="s">
        <v>706</v>
      </c>
      <c r="H167" s="15">
        <v>1906</v>
      </c>
      <c r="I167" s="107"/>
    </row>
    <row r="168" spans="4:9" customFormat="1">
      <c r="D168" s="17" t="s">
        <v>520</v>
      </c>
      <c r="E168">
        <v>1</v>
      </c>
      <c r="F168">
        <v>79110</v>
      </c>
      <c r="G168" t="s">
        <v>719</v>
      </c>
      <c r="H168" s="15">
        <v>6000</v>
      </c>
      <c r="I168" s="107"/>
    </row>
    <row r="169" spans="4:9" customFormat="1">
      <c r="D169" s="17" t="s">
        <v>520</v>
      </c>
      <c r="E169">
        <v>1</v>
      </c>
      <c r="F169">
        <v>2110302</v>
      </c>
      <c r="G169" t="s">
        <v>1007</v>
      </c>
      <c r="H169" s="15">
        <v>115867</v>
      </c>
      <c r="I169" s="107"/>
    </row>
    <row r="170" spans="4:9" customFormat="1">
      <c r="D170" s="17" t="s">
        <v>520</v>
      </c>
      <c r="E170">
        <v>1</v>
      </c>
      <c r="F170">
        <v>2010301</v>
      </c>
      <c r="G170" t="s">
        <v>1002</v>
      </c>
      <c r="H170" s="15">
        <v>32793</v>
      </c>
      <c r="I170" s="107"/>
    </row>
    <row r="171" spans="4:9" customFormat="1">
      <c r="D171" s="17" t="s">
        <v>520</v>
      </c>
      <c r="E171">
        <v>1</v>
      </c>
      <c r="F171">
        <v>2110202</v>
      </c>
      <c r="G171" t="s">
        <v>1008</v>
      </c>
      <c r="H171" s="15">
        <v>154406</v>
      </c>
      <c r="I171" s="107"/>
    </row>
    <row r="172" spans="4:9" customFormat="1">
      <c r="D172" s="17" t="s">
        <v>520</v>
      </c>
      <c r="E172">
        <v>1</v>
      </c>
      <c r="F172">
        <v>2010102</v>
      </c>
      <c r="G172" t="s">
        <v>996</v>
      </c>
      <c r="H172" s="15">
        <v>11316</v>
      </c>
      <c r="I172" s="107"/>
    </row>
    <row r="173" spans="4:9" customFormat="1">
      <c r="D173" s="17" t="s">
        <v>520</v>
      </c>
      <c r="E173">
        <v>1</v>
      </c>
      <c r="F173">
        <v>2410401</v>
      </c>
      <c r="G173" t="s">
        <v>1771</v>
      </c>
      <c r="H173" s="15">
        <v>168876</v>
      </c>
      <c r="I173" s="107"/>
    </row>
    <row r="174" spans="4:9" customFormat="1">
      <c r="D174" s="17" t="s">
        <v>1797</v>
      </c>
      <c r="E174" s="17"/>
      <c r="F174" s="17"/>
      <c r="G174" s="17"/>
      <c r="H174" s="15">
        <v>1062183</v>
      </c>
      <c r="I174" s="107"/>
    </row>
    <row r="175" spans="4:9" customFormat="1">
      <c r="D175" s="17" t="s">
        <v>464</v>
      </c>
      <c r="E175">
        <v>8</v>
      </c>
      <c r="F175">
        <v>2110402</v>
      </c>
      <c r="G175" t="s">
        <v>1009</v>
      </c>
      <c r="H175" s="15">
        <v>10560</v>
      </c>
      <c r="I175" s="107"/>
    </row>
    <row r="176" spans="4:9" customFormat="1">
      <c r="D176" s="17" t="s">
        <v>464</v>
      </c>
      <c r="E176">
        <v>6</v>
      </c>
      <c r="F176">
        <v>112268</v>
      </c>
      <c r="G176" t="s">
        <v>1022</v>
      </c>
      <c r="H176" s="15">
        <v>10095</v>
      </c>
      <c r="I176" s="107"/>
    </row>
    <row r="177" spans="4:9" customFormat="1">
      <c r="D177" s="17" t="s">
        <v>464</v>
      </c>
      <c r="E177">
        <v>6</v>
      </c>
      <c r="F177">
        <v>112379</v>
      </c>
      <c r="G177" t="s">
        <v>1067</v>
      </c>
      <c r="H177" s="15">
        <v>27600</v>
      </c>
      <c r="I177" s="107"/>
    </row>
    <row r="178" spans="4:9" customFormat="1">
      <c r="D178" s="17" t="s">
        <v>464</v>
      </c>
      <c r="E178">
        <v>6</v>
      </c>
      <c r="F178">
        <v>152384</v>
      </c>
      <c r="G178" t="s">
        <v>1107</v>
      </c>
      <c r="H178" s="15">
        <v>6000</v>
      </c>
      <c r="I178" s="107"/>
    </row>
    <row r="179" spans="4:9" customFormat="1">
      <c r="D179" s="17" t="s">
        <v>464</v>
      </c>
      <c r="E179">
        <v>6</v>
      </c>
      <c r="F179">
        <v>2110302</v>
      </c>
      <c r="G179" t="s">
        <v>1007</v>
      </c>
      <c r="H179" s="15">
        <v>6960</v>
      </c>
      <c r="I179" s="107"/>
    </row>
    <row r="180" spans="4:9" customFormat="1">
      <c r="D180" s="17" t="s">
        <v>464</v>
      </c>
      <c r="E180">
        <v>6</v>
      </c>
      <c r="F180">
        <v>2110402</v>
      </c>
      <c r="G180" t="s">
        <v>1009</v>
      </c>
      <c r="H180" s="15">
        <v>21120</v>
      </c>
      <c r="I180" s="107"/>
    </row>
    <row r="181" spans="4:9" customFormat="1">
      <c r="D181" s="17" t="s">
        <v>464</v>
      </c>
      <c r="E181">
        <v>6</v>
      </c>
      <c r="F181">
        <v>2110202</v>
      </c>
      <c r="G181" t="s">
        <v>1008</v>
      </c>
      <c r="H181" s="15">
        <v>78480</v>
      </c>
      <c r="I181" s="107"/>
    </row>
    <row r="182" spans="4:9" customFormat="1">
      <c r="D182" s="17" t="s">
        <v>464</v>
      </c>
      <c r="E182">
        <v>6</v>
      </c>
      <c r="F182">
        <v>2152388</v>
      </c>
      <c r="G182" t="s">
        <v>1106</v>
      </c>
      <c r="H182" s="15">
        <v>1080</v>
      </c>
      <c r="I182" s="107"/>
    </row>
    <row r="183" spans="4:9" customFormat="1">
      <c r="D183" s="17" t="s">
        <v>464</v>
      </c>
      <c r="E183">
        <v>6</v>
      </c>
      <c r="F183">
        <v>2112207</v>
      </c>
      <c r="G183" t="s">
        <v>1104</v>
      </c>
      <c r="H183" s="15">
        <v>2080</v>
      </c>
      <c r="I183" s="107"/>
    </row>
    <row r="184" spans="4:9" customFormat="1">
      <c r="D184" s="17" t="s">
        <v>464</v>
      </c>
      <c r="E184">
        <v>6</v>
      </c>
      <c r="F184">
        <v>112271</v>
      </c>
      <c r="G184" t="s">
        <v>1235</v>
      </c>
      <c r="H184" s="15">
        <v>5100</v>
      </c>
      <c r="I184" s="107"/>
    </row>
    <row r="185" spans="4:9" customFormat="1">
      <c r="D185" s="17" t="s">
        <v>464</v>
      </c>
      <c r="E185">
        <v>5</v>
      </c>
      <c r="F185">
        <v>112268</v>
      </c>
      <c r="G185" t="s">
        <v>1022</v>
      </c>
      <c r="H185" s="15">
        <v>21000</v>
      </c>
      <c r="I185" s="107"/>
    </row>
    <row r="186" spans="4:9" customFormat="1">
      <c r="D186" s="17" t="s">
        <v>464</v>
      </c>
      <c r="E186">
        <v>5</v>
      </c>
      <c r="F186">
        <v>112379</v>
      </c>
      <c r="G186" t="s">
        <v>1067</v>
      </c>
      <c r="H186" s="15">
        <v>54000</v>
      </c>
      <c r="I186" s="107"/>
    </row>
    <row r="187" spans="4:9" customFormat="1">
      <c r="D187" s="17" t="s">
        <v>464</v>
      </c>
      <c r="E187">
        <v>5</v>
      </c>
      <c r="F187">
        <v>152384</v>
      </c>
      <c r="G187" t="s">
        <v>1107</v>
      </c>
      <c r="H187" s="15">
        <v>5700</v>
      </c>
      <c r="I187" s="107"/>
    </row>
    <row r="188" spans="4:9" customFormat="1">
      <c r="D188" s="17" t="s">
        <v>464</v>
      </c>
      <c r="E188">
        <v>5</v>
      </c>
      <c r="F188">
        <v>2110202</v>
      </c>
      <c r="G188" t="s">
        <v>1008</v>
      </c>
      <c r="H188" s="15">
        <v>85500</v>
      </c>
      <c r="I188" s="107"/>
    </row>
    <row r="189" spans="4:9" customFormat="1">
      <c r="D189" s="17" t="s">
        <v>464</v>
      </c>
      <c r="E189">
        <v>5</v>
      </c>
      <c r="F189">
        <v>114379</v>
      </c>
      <c r="G189" t="s">
        <v>1182</v>
      </c>
      <c r="H189" s="15">
        <v>19200</v>
      </c>
      <c r="I189" s="107"/>
    </row>
    <row r="190" spans="4:9" customFormat="1">
      <c r="D190" s="17" t="s">
        <v>464</v>
      </c>
      <c r="E190">
        <v>5</v>
      </c>
      <c r="F190">
        <v>112271</v>
      </c>
      <c r="G190" t="s">
        <v>1235</v>
      </c>
      <c r="H190" s="15">
        <v>11400</v>
      </c>
      <c r="I190" s="107"/>
    </row>
    <row r="191" spans="4:9" customFormat="1">
      <c r="D191" s="17" t="s">
        <v>464</v>
      </c>
      <c r="E191">
        <v>5</v>
      </c>
      <c r="F191">
        <v>2110217</v>
      </c>
      <c r="G191" t="s">
        <v>1249</v>
      </c>
      <c r="H191" s="15">
        <v>47520</v>
      </c>
      <c r="I191" s="107"/>
    </row>
    <row r="192" spans="4:9" customFormat="1">
      <c r="D192" s="17" t="s">
        <v>464</v>
      </c>
      <c r="E192">
        <v>4</v>
      </c>
      <c r="F192">
        <v>2010102</v>
      </c>
      <c r="G192" t="s">
        <v>996</v>
      </c>
      <c r="H192" s="15">
        <v>8344</v>
      </c>
      <c r="I192" s="107"/>
    </row>
    <row r="193" spans="4:9" customFormat="1">
      <c r="D193" s="17" t="s">
        <v>464</v>
      </c>
      <c r="E193">
        <v>4</v>
      </c>
      <c r="F193">
        <v>2110317</v>
      </c>
      <c r="G193" t="s">
        <v>1243</v>
      </c>
      <c r="H193" s="15">
        <v>13800</v>
      </c>
      <c r="I193" s="107"/>
    </row>
    <row r="194" spans="4:9" customFormat="1">
      <c r="D194" s="17" t="s">
        <v>464</v>
      </c>
      <c r="E194">
        <v>4</v>
      </c>
      <c r="F194">
        <v>2110217</v>
      </c>
      <c r="G194" t="s">
        <v>1249</v>
      </c>
      <c r="H194" s="15">
        <v>141000</v>
      </c>
      <c r="I194" s="107"/>
    </row>
    <row r="195" spans="4:9" customFormat="1">
      <c r="D195" s="17" t="s">
        <v>464</v>
      </c>
      <c r="E195">
        <v>3</v>
      </c>
      <c r="F195">
        <v>112357</v>
      </c>
      <c r="G195" t="s">
        <v>1068</v>
      </c>
      <c r="H195" s="15">
        <v>3108</v>
      </c>
      <c r="I195" s="107"/>
    </row>
    <row r="196" spans="4:9" customFormat="1">
      <c r="D196" s="17" t="s">
        <v>464</v>
      </c>
      <c r="E196">
        <v>3</v>
      </c>
      <c r="F196">
        <v>152384</v>
      </c>
      <c r="G196" t="s">
        <v>1107</v>
      </c>
      <c r="H196" s="15">
        <v>16500</v>
      </c>
      <c r="I196" s="107"/>
    </row>
    <row r="197" spans="4:9" customFormat="1">
      <c r="D197" s="17" t="s">
        <v>464</v>
      </c>
      <c r="E197">
        <v>3</v>
      </c>
      <c r="F197">
        <v>2110302</v>
      </c>
      <c r="G197" t="s">
        <v>1007</v>
      </c>
      <c r="H197" s="15">
        <v>40320</v>
      </c>
      <c r="I197" s="107"/>
    </row>
    <row r="198" spans="4:9" customFormat="1">
      <c r="D198" s="17" t="s">
        <v>1769</v>
      </c>
      <c r="E198" s="17"/>
      <c r="F198" s="17"/>
      <c r="G198" s="17"/>
      <c r="H198" s="15">
        <v>636467</v>
      </c>
      <c r="I198" s="107"/>
    </row>
    <row r="199" spans="4:9" customFormat="1">
      <c r="D199" t="s">
        <v>473</v>
      </c>
      <c r="E199">
        <v>6</v>
      </c>
      <c r="F199">
        <v>2110202</v>
      </c>
      <c r="G199" t="s">
        <v>1008</v>
      </c>
      <c r="H199" s="15">
        <v>54720</v>
      </c>
      <c r="I199" s="107"/>
    </row>
    <row r="200" spans="4:9" customFormat="1">
      <c r="D200" t="s">
        <v>473</v>
      </c>
      <c r="E200">
        <v>6</v>
      </c>
      <c r="F200">
        <v>2152388</v>
      </c>
      <c r="G200" t="s">
        <v>1106</v>
      </c>
      <c r="H200" s="15">
        <v>1200</v>
      </c>
      <c r="I200" s="107"/>
    </row>
    <row r="201" spans="4:9" customFormat="1">
      <c r="D201" t="s">
        <v>473</v>
      </c>
      <c r="E201">
        <v>6</v>
      </c>
      <c r="F201">
        <v>2112207</v>
      </c>
      <c r="G201" t="s">
        <v>1104</v>
      </c>
      <c r="H201" s="15">
        <v>360</v>
      </c>
      <c r="I201" s="107"/>
    </row>
    <row r="202" spans="4:9" customFormat="1">
      <c r="D202" t="s">
        <v>473</v>
      </c>
      <c r="E202">
        <v>4</v>
      </c>
      <c r="F202">
        <v>2110402</v>
      </c>
      <c r="G202" t="s">
        <v>1009</v>
      </c>
      <c r="H202" s="15">
        <v>2370</v>
      </c>
      <c r="I202" s="107"/>
    </row>
    <row r="203" spans="4:9" customFormat="1">
      <c r="D203" t="s">
        <v>473</v>
      </c>
      <c r="E203">
        <v>4</v>
      </c>
      <c r="F203">
        <v>2110317</v>
      </c>
      <c r="G203" t="s">
        <v>1243</v>
      </c>
      <c r="H203" s="15">
        <v>180</v>
      </c>
      <c r="I203" s="107"/>
    </row>
    <row r="204" spans="4:9" customFormat="1">
      <c r="D204" t="s">
        <v>473</v>
      </c>
      <c r="E204">
        <v>4</v>
      </c>
      <c r="F204">
        <v>2110217</v>
      </c>
      <c r="G204" t="s">
        <v>1249</v>
      </c>
      <c r="H204" s="15">
        <v>20267</v>
      </c>
      <c r="I204" s="107"/>
    </row>
    <row r="205" spans="4:9" customFormat="1">
      <c r="D205" t="s">
        <v>473</v>
      </c>
      <c r="E205">
        <v>3</v>
      </c>
      <c r="F205">
        <v>152384</v>
      </c>
      <c r="G205" t="s">
        <v>1107</v>
      </c>
      <c r="H205" s="15">
        <v>5700</v>
      </c>
      <c r="I205" s="107"/>
    </row>
    <row r="206" spans="4:9" customFormat="1">
      <c r="D206" t="s">
        <v>473</v>
      </c>
      <c r="E206">
        <v>3</v>
      </c>
      <c r="F206">
        <v>2110302</v>
      </c>
      <c r="G206" t="s">
        <v>1007</v>
      </c>
      <c r="H206" s="15">
        <v>36475</v>
      </c>
      <c r="I206" s="107"/>
    </row>
    <row r="207" spans="4:9" customFormat="1">
      <c r="D207" t="s">
        <v>473</v>
      </c>
      <c r="E207">
        <v>3</v>
      </c>
      <c r="F207">
        <v>2010102</v>
      </c>
      <c r="G207" t="s">
        <v>996</v>
      </c>
      <c r="H207" s="15">
        <v>820</v>
      </c>
      <c r="I207" s="107"/>
    </row>
    <row r="208" spans="4:9" customFormat="1">
      <c r="D208" t="s">
        <v>473</v>
      </c>
      <c r="E208">
        <v>3</v>
      </c>
      <c r="F208">
        <v>112271</v>
      </c>
      <c r="G208" t="s">
        <v>1235</v>
      </c>
      <c r="H208" s="15">
        <v>5700</v>
      </c>
      <c r="I208" s="107"/>
    </row>
    <row r="209" spans="4:9" customFormat="1">
      <c r="D209" t="s">
        <v>1817</v>
      </c>
      <c r="H209" s="15">
        <v>127792</v>
      </c>
      <c r="I209" s="107"/>
    </row>
    <row r="210" spans="4:9" customFormat="1">
      <c r="D210" s="17" t="s">
        <v>443</v>
      </c>
      <c r="E210">
        <v>7</v>
      </c>
      <c r="F210">
        <v>2114268</v>
      </c>
      <c r="G210" t="s">
        <v>1697</v>
      </c>
      <c r="H210" s="15">
        <v>1770</v>
      </c>
      <c r="I210" s="107"/>
    </row>
    <row r="211" spans="4:9" customFormat="1">
      <c r="D211" s="17" t="s">
        <v>443</v>
      </c>
      <c r="E211">
        <v>7</v>
      </c>
      <c r="F211">
        <v>2114357</v>
      </c>
      <c r="G211" t="s">
        <v>1698</v>
      </c>
      <c r="H211" s="15">
        <v>144</v>
      </c>
      <c r="I211" s="107"/>
    </row>
    <row r="212" spans="4:9" customFormat="1">
      <c r="D212" s="17" t="s">
        <v>443</v>
      </c>
      <c r="E212">
        <v>7</v>
      </c>
      <c r="F212">
        <v>2114379</v>
      </c>
      <c r="G212" t="s">
        <v>1699</v>
      </c>
      <c r="H212" s="15">
        <v>2430</v>
      </c>
      <c r="I212" s="107"/>
    </row>
    <row r="213" spans="4:9" customFormat="1">
      <c r="D213" s="17" t="s">
        <v>443</v>
      </c>
      <c r="E213">
        <v>6</v>
      </c>
      <c r="F213">
        <v>112268</v>
      </c>
      <c r="G213" t="s">
        <v>1022</v>
      </c>
      <c r="H213" s="15">
        <v>2400</v>
      </c>
      <c r="I213" s="107"/>
    </row>
    <row r="214" spans="4:9" customFormat="1">
      <c r="D214" s="17" t="s">
        <v>443</v>
      </c>
      <c r="E214">
        <v>6</v>
      </c>
      <c r="F214">
        <v>2152388</v>
      </c>
      <c r="G214" t="s">
        <v>1106</v>
      </c>
      <c r="H214" s="15">
        <v>2580</v>
      </c>
      <c r="I214" s="107"/>
    </row>
    <row r="215" spans="4:9" customFormat="1">
      <c r="D215" s="17" t="s">
        <v>443</v>
      </c>
      <c r="E215">
        <v>6</v>
      </c>
      <c r="F215">
        <v>2114379</v>
      </c>
      <c r="G215" t="s">
        <v>1699</v>
      </c>
      <c r="H215" s="15">
        <v>4680</v>
      </c>
      <c r="I215" s="107"/>
    </row>
    <row r="216" spans="4:9" customFormat="1">
      <c r="D216" s="17" t="s">
        <v>443</v>
      </c>
      <c r="E216">
        <v>5</v>
      </c>
      <c r="F216">
        <v>110480</v>
      </c>
      <c r="G216" t="s">
        <v>1077</v>
      </c>
      <c r="H216" s="15">
        <v>2520</v>
      </c>
      <c r="I216" s="107"/>
    </row>
    <row r="217" spans="4:9" customFormat="1">
      <c r="D217" s="17" t="s">
        <v>443</v>
      </c>
      <c r="E217">
        <v>5</v>
      </c>
      <c r="F217">
        <v>2114268</v>
      </c>
      <c r="G217" t="s">
        <v>1697</v>
      </c>
      <c r="H217" s="15">
        <v>540</v>
      </c>
      <c r="I217" s="107"/>
    </row>
    <row r="218" spans="4:9" customFormat="1">
      <c r="D218" s="17" t="s">
        <v>443</v>
      </c>
      <c r="E218">
        <v>5</v>
      </c>
      <c r="F218">
        <v>2114158</v>
      </c>
      <c r="G218" t="s">
        <v>1768</v>
      </c>
      <c r="H218" s="15">
        <v>100</v>
      </c>
      <c r="I218" s="107"/>
    </row>
    <row r="219" spans="4:9" customFormat="1">
      <c r="D219" s="17" t="s">
        <v>443</v>
      </c>
      <c r="E219">
        <v>4</v>
      </c>
      <c r="F219">
        <v>112379</v>
      </c>
      <c r="G219" t="s">
        <v>1067</v>
      </c>
      <c r="H219" s="15">
        <v>300</v>
      </c>
      <c r="I219" s="107"/>
    </row>
    <row r="220" spans="4:9" customFormat="1">
      <c r="D220" s="17" t="s">
        <v>443</v>
      </c>
      <c r="E220">
        <v>4</v>
      </c>
      <c r="F220">
        <v>112357</v>
      </c>
      <c r="G220" t="s">
        <v>1068</v>
      </c>
      <c r="H220" s="15">
        <v>240</v>
      </c>
      <c r="I220" s="107"/>
    </row>
    <row r="221" spans="4:9" customFormat="1">
      <c r="D221" s="17" t="s">
        <v>443</v>
      </c>
      <c r="E221">
        <v>4</v>
      </c>
      <c r="F221">
        <v>2110327</v>
      </c>
      <c r="G221" t="s">
        <v>1212</v>
      </c>
      <c r="H221" s="15">
        <v>12177</v>
      </c>
      <c r="I221" s="107"/>
    </row>
    <row r="222" spans="4:9" customFormat="1">
      <c r="D222" s="17" t="s">
        <v>443</v>
      </c>
      <c r="E222">
        <v>4</v>
      </c>
      <c r="F222">
        <v>2110427</v>
      </c>
      <c r="G222" t="s">
        <v>1213</v>
      </c>
      <c r="H222" s="15">
        <v>10264</v>
      </c>
      <c r="I222" s="107"/>
    </row>
    <row r="223" spans="4:9" customFormat="1">
      <c r="D223" s="17" t="s">
        <v>443</v>
      </c>
      <c r="E223">
        <v>4</v>
      </c>
      <c r="F223">
        <v>2114357</v>
      </c>
      <c r="G223" t="s">
        <v>1698</v>
      </c>
      <c r="H223" s="15">
        <v>1296</v>
      </c>
      <c r="I223" s="107"/>
    </row>
    <row r="224" spans="4:9" customFormat="1">
      <c r="D224" s="17" t="s">
        <v>443</v>
      </c>
      <c r="E224">
        <v>3</v>
      </c>
      <c r="F224">
        <v>112357</v>
      </c>
      <c r="G224" t="s">
        <v>1068</v>
      </c>
      <c r="H224" s="15">
        <v>600</v>
      </c>
      <c r="I224" s="107"/>
    </row>
    <row r="225" spans="4:9" customFormat="1">
      <c r="D225" s="17" t="s">
        <v>1746</v>
      </c>
      <c r="E225" s="17"/>
      <c r="F225" s="17"/>
      <c r="G225" s="17"/>
      <c r="H225" s="15">
        <v>42041</v>
      </c>
      <c r="I225" s="107"/>
    </row>
    <row r="226" spans="4:9" customFormat="1">
      <c r="D226" s="17" t="s">
        <v>445</v>
      </c>
      <c r="E226">
        <v>7</v>
      </c>
      <c r="F226">
        <v>2110302</v>
      </c>
      <c r="G226" t="s">
        <v>1007</v>
      </c>
      <c r="H226" s="15">
        <v>64328</v>
      </c>
      <c r="I226" s="107"/>
    </row>
    <row r="227" spans="4:9" customFormat="1">
      <c r="D227" s="17" t="s">
        <v>445</v>
      </c>
      <c r="E227">
        <v>7</v>
      </c>
      <c r="F227">
        <v>2152388</v>
      </c>
      <c r="G227" t="s">
        <v>1106</v>
      </c>
      <c r="H227" s="15">
        <v>795</v>
      </c>
      <c r="I227" s="107"/>
    </row>
    <row r="228" spans="4:9" customFormat="1">
      <c r="D228" s="17" t="s">
        <v>445</v>
      </c>
      <c r="E228">
        <v>6</v>
      </c>
      <c r="F228">
        <v>2152388</v>
      </c>
      <c r="G228" t="s">
        <v>1106</v>
      </c>
      <c r="H228" s="15">
        <v>1800</v>
      </c>
      <c r="I228" s="107"/>
    </row>
    <row r="229" spans="4:9" customFormat="1">
      <c r="D229" s="17" t="s">
        <v>445</v>
      </c>
      <c r="E229">
        <v>6</v>
      </c>
      <c r="F229">
        <v>2010102</v>
      </c>
      <c r="G229" t="s">
        <v>996</v>
      </c>
      <c r="H229" s="15">
        <v>3228</v>
      </c>
      <c r="I229" s="107"/>
    </row>
    <row r="230" spans="4:9" customFormat="1">
      <c r="D230" s="17" t="s">
        <v>445</v>
      </c>
      <c r="E230">
        <v>5</v>
      </c>
      <c r="F230">
        <v>112268</v>
      </c>
      <c r="G230" t="s">
        <v>1022</v>
      </c>
      <c r="H230" s="15">
        <v>3855</v>
      </c>
      <c r="I230" s="107"/>
    </row>
    <row r="231" spans="4:9" customFormat="1">
      <c r="D231" s="17" t="s">
        <v>445</v>
      </c>
      <c r="E231">
        <v>5</v>
      </c>
      <c r="F231">
        <v>2110302</v>
      </c>
      <c r="G231" t="s">
        <v>1007</v>
      </c>
      <c r="H231" s="15">
        <v>121200</v>
      </c>
      <c r="I231" s="107"/>
    </row>
    <row r="232" spans="4:9" customFormat="1">
      <c r="D232" s="17" t="s">
        <v>445</v>
      </c>
      <c r="E232">
        <v>5</v>
      </c>
      <c r="F232">
        <v>2110202</v>
      </c>
      <c r="G232" t="s">
        <v>1008</v>
      </c>
      <c r="H232" s="15">
        <v>106640</v>
      </c>
      <c r="I232" s="107"/>
    </row>
    <row r="233" spans="4:9" customFormat="1">
      <c r="D233" s="17" t="s">
        <v>445</v>
      </c>
      <c r="E233">
        <v>5</v>
      </c>
      <c r="F233">
        <v>2152388</v>
      </c>
      <c r="G233" t="s">
        <v>1106</v>
      </c>
      <c r="H233" s="15">
        <v>3600</v>
      </c>
      <c r="I233" s="107"/>
    </row>
    <row r="234" spans="4:9" customFormat="1">
      <c r="D234" s="17" t="s">
        <v>445</v>
      </c>
      <c r="E234">
        <v>5</v>
      </c>
      <c r="F234">
        <v>2010102</v>
      </c>
      <c r="G234" t="s">
        <v>996</v>
      </c>
      <c r="H234" s="15">
        <v>4320</v>
      </c>
      <c r="I234" s="107"/>
    </row>
    <row r="235" spans="4:9" customFormat="1">
      <c r="D235" s="17" t="s">
        <v>445</v>
      </c>
      <c r="E235">
        <v>5</v>
      </c>
      <c r="F235">
        <v>2112207</v>
      </c>
      <c r="G235" t="s">
        <v>1104</v>
      </c>
      <c r="H235" s="15">
        <v>8100</v>
      </c>
      <c r="I235" s="107"/>
    </row>
    <row r="236" spans="4:9" customFormat="1">
      <c r="D236" s="17" t="s">
        <v>445</v>
      </c>
      <c r="E236">
        <v>5</v>
      </c>
      <c r="F236">
        <v>2110217</v>
      </c>
      <c r="G236" t="s">
        <v>1249</v>
      </c>
      <c r="H236" s="15">
        <v>6150</v>
      </c>
      <c r="I236" s="107"/>
    </row>
    <row r="237" spans="4:9" customFormat="1">
      <c r="D237" s="17" t="s">
        <v>445</v>
      </c>
      <c r="E237">
        <v>4</v>
      </c>
      <c r="F237">
        <v>112268</v>
      </c>
      <c r="G237" t="s">
        <v>1022</v>
      </c>
      <c r="H237" s="15">
        <v>9000</v>
      </c>
      <c r="I237" s="107"/>
    </row>
    <row r="238" spans="4:9" customFormat="1">
      <c r="D238" s="17" t="s">
        <v>445</v>
      </c>
      <c r="E238">
        <v>4</v>
      </c>
      <c r="F238">
        <v>2110302</v>
      </c>
      <c r="G238" t="s">
        <v>1007</v>
      </c>
      <c r="H238" s="15">
        <v>25920</v>
      </c>
      <c r="I238" s="107"/>
    </row>
    <row r="239" spans="4:9" customFormat="1">
      <c r="D239" s="17" t="s">
        <v>445</v>
      </c>
      <c r="E239">
        <v>4</v>
      </c>
      <c r="F239">
        <v>2110402</v>
      </c>
      <c r="G239" t="s">
        <v>1009</v>
      </c>
      <c r="H239" s="15">
        <v>9510</v>
      </c>
      <c r="I239" s="107"/>
    </row>
    <row r="240" spans="4:9" customFormat="1">
      <c r="D240" s="17" t="s">
        <v>445</v>
      </c>
      <c r="E240">
        <v>4</v>
      </c>
      <c r="F240">
        <v>2110202</v>
      </c>
      <c r="G240" t="s">
        <v>1008</v>
      </c>
      <c r="H240" s="15">
        <v>64800</v>
      </c>
      <c r="I240" s="107"/>
    </row>
    <row r="241" spans="4:9" customFormat="1">
      <c r="D241" s="17" t="s">
        <v>445</v>
      </c>
      <c r="E241">
        <v>4</v>
      </c>
      <c r="F241">
        <v>2112207</v>
      </c>
      <c r="G241" t="s">
        <v>1104</v>
      </c>
      <c r="H241" s="15">
        <v>2520</v>
      </c>
      <c r="I241" s="107"/>
    </row>
    <row r="242" spans="4:9" customFormat="1">
      <c r="D242" s="17" t="s">
        <v>445</v>
      </c>
      <c r="E242">
        <v>4</v>
      </c>
      <c r="F242">
        <v>2110317</v>
      </c>
      <c r="G242" t="s">
        <v>1243</v>
      </c>
      <c r="H242" s="15">
        <v>3360</v>
      </c>
      <c r="I242" s="107"/>
    </row>
    <row r="243" spans="4:9" customFormat="1">
      <c r="D243" s="17" t="s">
        <v>445</v>
      </c>
      <c r="E243">
        <v>4</v>
      </c>
      <c r="F243">
        <v>2110217</v>
      </c>
      <c r="G243" t="s">
        <v>1249</v>
      </c>
      <c r="H243" s="15">
        <v>9840</v>
      </c>
      <c r="I243" s="107"/>
    </row>
    <row r="244" spans="4:9" customFormat="1">
      <c r="D244" s="17" t="s">
        <v>445</v>
      </c>
      <c r="E244">
        <v>3</v>
      </c>
      <c r="F244">
        <v>112357</v>
      </c>
      <c r="G244" t="s">
        <v>1068</v>
      </c>
      <c r="H244" s="15">
        <v>2724</v>
      </c>
      <c r="I244" s="107"/>
    </row>
    <row r="245" spans="4:9" customFormat="1">
      <c r="D245" s="17" t="s">
        <v>445</v>
      </c>
      <c r="E245">
        <v>3</v>
      </c>
      <c r="F245">
        <v>2110302</v>
      </c>
      <c r="G245" t="s">
        <v>1007</v>
      </c>
      <c r="H245" s="15">
        <v>18240</v>
      </c>
      <c r="I245" s="107"/>
    </row>
    <row r="246" spans="4:9" customFormat="1">
      <c r="D246" s="17" t="s">
        <v>445</v>
      </c>
      <c r="E246">
        <v>3</v>
      </c>
      <c r="F246">
        <v>2110402</v>
      </c>
      <c r="G246" t="s">
        <v>1009</v>
      </c>
      <c r="H246" s="15">
        <v>17280</v>
      </c>
      <c r="I246" s="107"/>
    </row>
    <row r="247" spans="4:9" customFormat="1">
      <c r="D247" s="17" t="s">
        <v>445</v>
      </c>
      <c r="E247">
        <v>3</v>
      </c>
      <c r="F247">
        <v>2010102</v>
      </c>
      <c r="G247" t="s">
        <v>996</v>
      </c>
      <c r="H247" s="15">
        <v>12960</v>
      </c>
      <c r="I247" s="107"/>
    </row>
    <row r="248" spans="4:9" customFormat="1">
      <c r="D248" s="17" t="s">
        <v>445</v>
      </c>
      <c r="E248">
        <v>3</v>
      </c>
      <c r="F248">
        <v>152382</v>
      </c>
      <c r="G248" t="s">
        <v>1113</v>
      </c>
      <c r="H248" s="15">
        <v>56460</v>
      </c>
      <c r="I248" s="107"/>
    </row>
    <row r="249" spans="4:9" customFormat="1">
      <c r="D249" s="17" t="s">
        <v>445</v>
      </c>
      <c r="E249">
        <v>3</v>
      </c>
      <c r="F249">
        <v>2110317</v>
      </c>
      <c r="G249" t="s">
        <v>1243</v>
      </c>
      <c r="H249" s="15">
        <v>1800</v>
      </c>
      <c r="I249" s="107"/>
    </row>
    <row r="250" spans="4:9" customFormat="1">
      <c r="D250" s="17" t="s">
        <v>445</v>
      </c>
      <c r="E250">
        <v>3</v>
      </c>
      <c r="F250">
        <v>2110217</v>
      </c>
      <c r="G250" t="s">
        <v>1249</v>
      </c>
      <c r="H250" s="15">
        <v>7920</v>
      </c>
      <c r="I250" s="107"/>
    </row>
    <row r="251" spans="4:9" customFormat="1">
      <c r="D251" s="17" t="s">
        <v>1747</v>
      </c>
      <c r="E251" s="17"/>
      <c r="F251" s="17"/>
      <c r="G251" s="17"/>
      <c r="H251" s="15">
        <v>566350</v>
      </c>
      <c r="I251" s="107"/>
    </row>
    <row r="252" spans="4:9" customFormat="1">
      <c r="D252" s="17" t="s">
        <v>457</v>
      </c>
      <c r="E252">
        <v>8</v>
      </c>
      <c r="F252">
        <v>2152388</v>
      </c>
      <c r="G252" t="s">
        <v>1106</v>
      </c>
      <c r="H252" s="15">
        <v>15810</v>
      </c>
      <c r="I252" s="107"/>
    </row>
    <row r="253" spans="4:9" customFormat="1">
      <c r="D253" s="17" t="s">
        <v>457</v>
      </c>
      <c r="E253">
        <v>8</v>
      </c>
      <c r="F253">
        <v>114268</v>
      </c>
      <c r="G253" t="s">
        <v>1180</v>
      </c>
      <c r="H253" s="15">
        <v>600</v>
      </c>
      <c r="I253" s="107"/>
    </row>
    <row r="254" spans="4:9" customFormat="1">
      <c r="D254" s="17" t="s">
        <v>457</v>
      </c>
      <c r="E254">
        <v>8</v>
      </c>
      <c r="F254">
        <v>13561</v>
      </c>
      <c r="G254" t="s">
        <v>1692</v>
      </c>
      <c r="H254" s="15">
        <v>1142</v>
      </c>
      <c r="I254" s="107"/>
    </row>
    <row r="255" spans="4:9" customFormat="1">
      <c r="D255" s="17" t="s">
        <v>457</v>
      </c>
      <c r="E255">
        <v>6</v>
      </c>
      <c r="F255">
        <v>2114268</v>
      </c>
      <c r="G255" t="s">
        <v>1697</v>
      </c>
      <c r="H255" s="15">
        <v>300</v>
      </c>
      <c r="I255" s="107"/>
    </row>
    <row r="256" spans="4:9" customFormat="1">
      <c r="D256" s="17" t="s">
        <v>457</v>
      </c>
      <c r="E256">
        <v>6</v>
      </c>
      <c r="F256">
        <v>2114357</v>
      </c>
      <c r="G256" t="s">
        <v>1698</v>
      </c>
      <c r="H256" s="15">
        <v>14</v>
      </c>
      <c r="I256" s="107"/>
    </row>
    <row r="257" spans="4:9" customFormat="1">
      <c r="D257" s="17" t="s">
        <v>457</v>
      </c>
      <c r="E257">
        <v>6</v>
      </c>
      <c r="F257">
        <v>2114379</v>
      </c>
      <c r="G257" t="s">
        <v>1699</v>
      </c>
      <c r="H257" s="15">
        <v>16622</v>
      </c>
      <c r="I257" s="107"/>
    </row>
    <row r="258" spans="4:9" customFormat="1">
      <c r="D258" s="17" t="s">
        <v>457</v>
      </c>
      <c r="E258">
        <v>5</v>
      </c>
      <c r="F258">
        <v>13403</v>
      </c>
      <c r="G258" t="s">
        <v>428</v>
      </c>
      <c r="H258" s="15">
        <v>840</v>
      </c>
      <c r="I258" s="107"/>
    </row>
    <row r="259" spans="4:9" customFormat="1">
      <c r="D259" s="17" t="s">
        <v>457</v>
      </c>
      <c r="E259">
        <v>5</v>
      </c>
      <c r="F259">
        <v>112268</v>
      </c>
      <c r="G259" t="s">
        <v>1022</v>
      </c>
      <c r="H259" s="15">
        <v>15162</v>
      </c>
      <c r="I259" s="107"/>
    </row>
    <row r="260" spans="4:9" customFormat="1">
      <c r="D260" s="17" t="s">
        <v>457</v>
      </c>
      <c r="E260">
        <v>5</v>
      </c>
      <c r="F260">
        <v>112379</v>
      </c>
      <c r="G260" t="s">
        <v>1067</v>
      </c>
      <c r="H260" s="15">
        <v>17938</v>
      </c>
      <c r="I260" s="107"/>
    </row>
    <row r="261" spans="4:9" customFormat="1">
      <c r="D261" s="17" t="s">
        <v>457</v>
      </c>
      <c r="E261">
        <v>5</v>
      </c>
      <c r="F261">
        <v>112357</v>
      </c>
      <c r="G261" t="s">
        <v>1068</v>
      </c>
      <c r="H261" s="15">
        <v>2280</v>
      </c>
      <c r="I261" s="107"/>
    </row>
    <row r="262" spans="4:9" customFormat="1">
      <c r="D262" s="17" t="s">
        <v>457</v>
      </c>
      <c r="E262">
        <v>5</v>
      </c>
      <c r="F262">
        <v>2110402</v>
      </c>
      <c r="G262" t="s">
        <v>1009</v>
      </c>
      <c r="H262" s="15">
        <v>182914</v>
      </c>
      <c r="I262" s="107"/>
    </row>
    <row r="263" spans="4:9" customFormat="1">
      <c r="D263" s="17" t="s">
        <v>457</v>
      </c>
      <c r="E263">
        <v>5</v>
      </c>
      <c r="F263">
        <v>2110303</v>
      </c>
      <c r="G263" t="s">
        <v>1096</v>
      </c>
      <c r="H263" s="15">
        <v>12206</v>
      </c>
      <c r="I263" s="107"/>
    </row>
    <row r="264" spans="4:9" customFormat="1">
      <c r="D264" s="17" t="s">
        <v>457</v>
      </c>
      <c r="E264">
        <v>4</v>
      </c>
      <c r="F264">
        <v>2110302</v>
      </c>
      <c r="G264" t="s">
        <v>1007</v>
      </c>
      <c r="H264" s="15">
        <v>39075</v>
      </c>
      <c r="I264" s="107"/>
    </row>
    <row r="265" spans="4:9" customFormat="1">
      <c r="D265" s="17" t="s">
        <v>1777</v>
      </c>
      <c r="E265" s="17"/>
      <c r="F265" s="17"/>
      <c r="G265" s="17"/>
      <c r="H265" s="15">
        <v>304903</v>
      </c>
      <c r="I265" s="107"/>
    </row>
    <row r="266" spans="4:9" customFormat="1">
      <c r="D266" s="17" t="s">
        <v>450</v>
      </c>
      <c r="E266">
        <v>10</v>
      </c>
      <c r="F266">
        <v>2110202</v>
      </c>
      <c r="G266" t="s">
        <v>1008</v>
      </c>
      <c r="H266" s="15">
        <v>4260</v>
      </c>
      <c r="I266" s="107"/>
    </row>
    <row r="267" spans="4:9" customFormat="1">
      <c r="D267" s="17" t="s">
        <v>450</v>
      </c>
      <c r="E267">
        <v>8</v>
      </c>
      <c r="F267">
        <v>2110202</v>
      </c>
      <c r="G267" t="s">
        <v>1008</v>
      </c>
      <c r="H267" s="15">
        <v>84240</v>
      </c>
      <c r="I267" s="107"/>
    </row>
    <row r="268" spans="4:9" customFormat="1">
      <c r="D268" s="17" t="s">
        <v>450</v>
      </c>
      <c r="E268">
        <v>7</v>
      </c>
      <c r="F268">
        <v>112357</v>
      </c>
      <c r="G268" t="s">
        <v>1068</v>
      </c>
      <c r="H268" s="15">
        <v>840</v>
      </c>
      <c r="I268" s="107"/>
    </row>
    <row r="269" spans="4:9" customFormat="1">
      <c r="D269" s="17" t="s">
        <v>450</v>
      </c>
      <c r="E269">
        <v>7</v>
      </c>
      <c r="F269">
        <v>2110202</v>
      </c>
      <c r="G269" t="s">
        <v>1008</v>
      </c>
      <c r="H269" s="15">
        <v>49320</v>
      </c>
      <c r="I269" s="107"/>
    </row>
    <row r="270" spans="4:9" customFormat="1">
      <c r="D270" s="17" t="s">
        <v>450</v>
      </c>
      <c r="E270">
        <v>6</v>
      </c>
      <c r="F270">
        <v>2110302</v>
      </c>
      <c r="G270" t="s">
        <v>1007</v>
      </c>
      <c r="H270" s="15">
        <v>43200</v>
      </c>
      <c r="I270" s="107"/>
    </row>
    <row r="271" spans="4:9" customFormat="1">
      <c r="D271" s="17" t="s">
        <v>450</v>
      </c>
      <c r="E271">
        <v>6</v>
      </c>
      <c r="F271">
        <v>2110202</v>
      </c>
      <c r="G271" t="s">
        <v>1008</v>
      </c>
      <c r="H271" s="15">
        <v>34560</v>
      </c>
      <c r="I271" s="107"/>
    </row>
    <row r="272" spans="4:9" customFormat="1">
      <c r="D272" s="17" t="s">
        <v>450</v>
      </c>
      <c r="E272">
        <v>6</v>
      </c>
      <c r="F272">
        <v>112271</v>
      </c>
      <c r="G272" t="s">
        <v>1235</v>
      </c>
      <c r="H272" s="15">
        <v>5100</v>
      </c>
      <c r="I272" s="107"/>
    </row>
    <row r="273" spans="4:9" customFormat="1">
      <c r="D273" s="17" t="s">
        <v>450</v>
      </c>
      <c r="E273">
        <v>5</v>
      </c>
      <c r="F273">
        <v>112268</v>
      </c>
      <c r="G273" t="s">
        <v>1022</v>
      </c>
      <c r="H273" s="15">
        <v>15000</v>
      </c>
      <c r="I273" s="107"/>
    </row>
    <row r="274" spans="4:9" customFormat="1">
      <c r="D274" s="17" t="s">
        <v>450</v>
      </c>
      <c r="E274">
        <v>5</v>
      </c>
      <c r="F274">
        <v>112379</v>
      </c>
      <c r="G274" t="s">
        <v>1067</v>
      </c>
      <c r="H274" s="15">
        <v>1800</v>
      </c>
      <c r="I274" s="107"/>
    </row>
    <row r="275" spans="4:9" customFormat="1">
      <c r="D275" s="17" t="s">
        <v>450</v>
      </c>
      <c r="E275">
        <v>5</v>
      </c>
      <c r="F275">
        <v>152384</v>
      </c>
      <c r="G275" t="s">
        <v>1107</v>
      </c>
      <c r="H275" s="15">
        <v>900</v>
      </c>
      <c r="I275" s="107"/>
    </row>
    <row r="276" spans="4:9" customFormat="1">
      <c r="D276" s="17" t="s">
        <v>450</v>
      </c>
      <c r="E276">
        <v>5</v>
      </c>
      <c r="F276">
        <v>2110402</v>
      </c>
      <c r="G276" t="s">
        <v>1009</v>
      </c>
      <c r="H276" s="15">
        <v>6240</v>
      </c>
      <c r="I276" s="107"/>
    </row>
    <row r="277" spans="4:9" customFormat="1">
      <c r="D277" s="17" t="s">
        <v>450</v>
      </c>
      <c r="E277">
        <v>5</v>
      </c>
      <c r="F277">
        <v>2110202</v>
      </c>
      <c r="G277" t="s">
        <v>1008</v>
      </c>
      <c r="H277" s="15">
        <v>83700</v>
      </c>
      <c r="I277" s="107"/>
    </row>
    <row r="278" spans="4:9" customFormat="1">
      <c r="D278" s="17" t="s">
        <v>450</v>
      </c>
      <c r="E278">
        <v>5</v>
      </c>
      <c r="F278">
        <v>2010102</v>
      </c>
      <c r="G278" t="s">
        <v>996</v>
      </c>
      <c r="H278" s="15">
        <v>4726</v>
      </c>
      <c r="I278" s="107"/>
    </row>
    <row r="279" spans="4:9" customFormat="1">
      <c r="D279" s="17" t="s">
        <v>450</v>
      </c>
      <c r="E279">
        <v>5</v>
      </c>
      <c r="F279">
        <v>2110217</v>
      </c>
      <c r="G279" t="s">
        <v>1249</v>
      </c>
      <c r="H279" s="15">
        <v>31920</v>
      </c>
      <c r="I279" s="107"/>
    </row>
    <row r="280" spans="4:9" customFormat="1">
      <c r="D280" s="17" t="s">
        <v>450</v>
      </c>
      <c r="E280">
        <v>4</v>
      </c>
      <c r="F280">
        <v>112379</v>
      </c>
      <c r="G280" t="s">
        <v>1067</v>
      </c>
      <c r="H280" s="15">
        <v>24000</v>
      </c>
      <c r="I280" s="107"/>
    </row>
    <row r="281" spans="4:9" customFormat="1">
      <c r="D281" s="17" t="s">
        <v>450</v>
      </c>
      <c r="E281">
        <v>4</v>
      </c>
      <c r="F281">
        <v>152384</v>
      </c>
      <c r="G281" t="s">
        <v>1107</v>
      </c>
      <c r="H281" s="15">
        <v>9000</v>
      </c>
      <c r="I281" s="107"/>
    </row>
    <row r="282" spans="4:9" customFormat="1">
      <c r="D282" s="17" t="s">
        <v>450</v>
      </c>
      <c r="E282">
        <v>4</v>
      </c>
      <c r="F282">
        <v>2110302</v>
      </c>
      <c r="G282" t="s">
        <v>1007</v>
      </c>
      <c r="H282" s="15">
        <v>86400</v>
      </c>
      <c r="I282" s="107"/>
    </row>
    <row r="283" spans="4:9" customFormat="1">
      <c r="D283" s="17" t="s">
        <v>450</v>
      </c>
      <c r="E283">
        <v>4</v>
      </c>
      <c r="F283">
        <v>112271</v>
      </c>
      <c r="G283" t="s">
        <v>1235</v>
      </c>
      <c r="H283" s="15">
        <v>9000</v>
      </c>
      <c r="I283" s="107"/>
    </row>
    <row r="284" spans="4:9" customFormat="1">
      <c r="D284" s="17" t="s">
        <v>450</v>
      </c>
      <c r="E284">
        <v>4</v>
      </c>
      <c r="F284">
        <v>2110317</v>
      </c>
      <c r="G284" t="s">
        <v>1243</v>
      </c>
      <c r="H284" s="15">
        <v>8040</v>
      </c>
      <c r="I284" s="107"/>
    </row>
    <row r="285" spans="4:9" customFormat="1">
      <c r="D285" s="17" t="s">
        <v>450</v>
      </c>
      <c r="E285">
        <v>3</v>
      </c>
      <c r="F285">
        <v>112379</v>
      </c>
      <c r="G285" t="s">
        <v>1067</v>
      </c>
      <c r="H285" s="15">
        <v>30000</v>
      </c>
      <c r="I285" s="107"/>
    </row>
    <row r="286" spans="4:9" customFormat="1">
      <c r="D286" s="17" t="s">
        <v>450</v>
      </c>
      <c r="E286">
        <v>3</v>
      </c>
      <c r="F286">
        <v>2110302</v>
      </c>
      <c r="G286" t="s">
        <v>1007</v>
      </c>
      <c r="H286" s="15">
        <v>17200</v>
      </c>
      <c r="I286" s="107"/>
    </row>
    <row r="287" spans="4:9" customFormat="1">
      <c r="D287" s="17" t="s">
        <v>450</v>
      </c>
      <c r="E287">
        <v>3</v>
      </c>
      <c r="F287">
        <v>2110202</v>
      </c>
      <c r="G287" t="s">
        <v>1008</v>
      </c>
      <c r="H287" s="15">
        <v>34560</v>
      </c>
      <c r="I287" s="107"/>
    </row>
    <row r="288" spans="4:9" customFormat="1">
      <c r="D288" s="17" t="s">
        <v>450</v>
      </c>
      <c r="E288">
        <v>2</v>
      </c>
      <c r="F288">
        <v>114379</v>
      </c>
      <c r="G288" t="s">
        <v>1182</v>
      </c>
      <c r="H288" s="15">
        <v>3600</v>
      </c>
      <c r="I288" s="107"/>
    </row>
    <row r="289" spans="4:9" customFormat="1">
      <c r="D289" s="17" t="s">
        <v>450</v>
      </c>
      <c r="E289">
        <v>2</v>
      </c>
      <c r="F289">
        <v>114268</v>
      </c>
      <c r="G289" t="s">
        <v>1180</v>
      </c>
      <c r="H289" s="15">
        <v>600</v>
      </c>
      <c r="I289" s="107"/>
    </row>
    <row r="290" spans="4:9" customFormat="1">
      <c r="D290" s="17" t="s">
        <v>450</v>
      </c>
      <c r="E290">
        <v>2</v>
      </c>
      <c r="F290">
        <v>114357</v>
      </c>
      <c r="G290" t="s">
        <v>1181</v>
      </c>
      <c r="H290" s="15">
        <v>600</v>
      </c>
      <c r="I290" s="107"/>
    </row>
    <row r="291" spans="4:9" customFormat="1">
      <c r="D291" s="17" t="s">
        <v>1748</v>
      </c>
      <c r="E291" s="17"/>
      <c r="F291" s="17"/>
      <c r="G291" s="17"/>
      <c r="H291" s="15">
        <v>588806</v>
      </c>
      <c r="I291" s="107"/>
    </row>
    <row r="292" spans="4:9" customFormat="1">
      <c r="D292" s="17" t="s">
        <v>461</v>
      </c>
      <c r="E292">
        <v>6</v>
      </c>
      <c r="F292">
        <v>2110402</v>
      </c>
      <c r="G292" t="s">
        <v>1009</v>
      </c>
      <c r="H292" s="15">
        <v>70726</v>
      </c>
      <c r="I292" s="107"/>
    </row>
    <row r="293" spans="4:9" customFormat="1">
      <c r="D293" s="17" t="s">
        <v>461</v>
      </c>
      <c r="E293">
        <v>4</v>
      </c>
      <c r="F293">
        <v>2110402</v>
      </c>
      <c r="G293" t="s">
        <v>1009</v>
      </c>
      <c r="H293" s="15">
        <v>115119</v>
      </c>
      <c r="I293" s="107"/>
    </row>
    <row r="294" spans="4:9" customFormat="1">
      <c r="D294" s="17" t="s">
        <v>461</v>
      </c>
      <c r="E294">
        <v>4</v>
      </c>
      <c r="F294">
        <v>2152388</v>
      </c>
      <c r="G294" t="s">
        <v>1106</v>
      </c>
      <c r="H294" s="15">
        <v>3600</v>
      </c>
      <c r="I294" s="107"/>
    </row>
    <row r="295" spans="4:9" customFormat="1">
      <c r="D295" s="17" t="s">
        <v>1749</v>
      </c>
      <c r="E295" s="17"/>
      <c r="F295" s="17"/>
      <c r="G295" s="17"/>
      <c r="H295" s="15">
        <v>189445</v>
      </c>
      <c r="I295" s="107"/>
    </row>
    <row r="296" spans="4:9" customFormat="1">
      <c r="D296" s="17" t="s">
        <v>471</v>
      </c>
      <c r="E296">
        <v>8</v>
      </c>
      <c r="F296">
        <v>2110302</v>
      </c>
      <c r="G296" t="s">
        <v>1007</v>
      </c>
      <c r="H296" s="15">
        <v>13754</v>
      </c>
      <c r="I296" s="107"/>
    </row>
    <row r="297" spans="4:9" customFormat="1">
      <c r="D297" s="17" t="s">
        <v>1820</v>
      </c>
      <c r="E297" s="17"/>
      <c r="F297" s="17"/>
      <c r="G297" s="17"/>
      <c r="H297" s="15">
        <v>13754</v>
      </c>
      <c r="I297" s="107"/>
    </row>
    <row r="298" spans="4:9" customFormat="1">
      <c r="D298" t="s">
        <v>1790</v>
      </c>
      <c r="E298" t="s">
        <v>1742</v>
      </c>
      <c r="F298" t="s">
        <v>1742</v>
      </c>
      <c r="G298" t="s">
        <v>1790</v>
      </c>
      <c r="H298" s="15">
        <v>0</v>
      </c>
      <c r="I298" s="107"/>
    </row>
    <row r="299" spans="4:9" customFormat="1">
      <c r="D299" t="s">
        <v>1791</v>
      </c>
      <c r="H299" s="15">
        <v>0</v>
      </c>
      <c r="I299" s="107"/>
    </row>
    <row r="300" spans="4:9" customFormat="1">
      <c r="D300" t="s">
        <v>479</v>
      </c>
      <c r="E300">
        <v>8</v>
      </c>
      <c r="F300">
        <v>2110302</v>
      </c>
      <c r="G300" t="s">
        <v>1007</v>
      </c>
      <c r="H300" s="15">
        <v>17223</v>
      </c>
      <c r="I300" s="107"/>
    </row>
    <row r="301" spans="4:9" customFormat="1">
      <c r="D301" t="s">
        <v>479</v>
      </c>
      <c r="E301">
        <v>6</v>
      </c>
      <c r="F301">
        <v>2110402</v>
      </c>
      <c r="G301" t="s">
        <v>1009</v>
      </c>
      <c r="H301" s="15">
        <v>40127</v>
      </c>
      <c r="I301" s="107"/>
    </row>
    <row r="302" spans="4:9" customFormat="1">
      <c r="D302" t="s">
        <v>479</v>
      </c>
      <c r="E302">
        <v>6</v>
      </c>
      <c r="F302">
        <v>2152388</v>
      </c>
      <c r="G302" t="s">
        <v>1106</v>
      </c>
      <c r="H302" s="15">
        <v>1920</v>
      </c>
      <c r="I302" s="107"/>
    </row>
    <row r="303" spans="4:9" customFormat="1">
      <c r="D303" t="s">
        <v>479</v>
      </c>
      <c r="E303">
        <v>5</v>
      </c>
      <c r="F303">
        <v>2013419</v>
      </c>
      <c r="G303" t="s">
        <v>1218</v>
      </c>
      <c r="H303" s="15">
        <v>8640</v>
      </c>
      <c r="I303" s="107"/>
    </row>
    <row r="304" spans="4:9" customFormat="1">
      <c r="D304" t="s">
        <v>479</v>
      </c>
      <c r="E304">
        <v>4</v>
      </c>
      <c r="F304">
        <v>152384</v>
      </c>
      <c r="G304" t="s">
        <v>1107</v>
      </c>
      <c r="H304" s="15">
        <v>1500</v>
      </c>
      <c r="I304" s="107"/>
    </row>
    <row r="305" spans="4:9" customFormat="1">
      <c r="D305" t="s">
        <v>479</v>
      </c>
      <c r="E305">
        <v>4</v>
      </c>
      <c r="F305">
        <v>2110302</v>
      </c>
      <c r="G305" t="s">
        <v>1007</v>
      </c>
      <c r="H305" s="15">
        <v>76477</v>
      </c>
      <c r="I305" s="107"/>
    </row>
    <row r="306" spans="4:9" customFormat="1">
      <c r="D306" t="s">
        <v>479</v>
      </c>
      <c r="E306">
        <v>4</v>
      </c>
      <c r="F306">
        <v>2152388</v>
      </c>
      <c r="G306" t="s">
        <v>1106</v>
      </c>
      <c r="H306" s="15">
        <v>2445</v>
      </c>
      <c r="I306" s="107"/>
    </row>
    <row r="307" spans="4:9" customFormat="1">
      <c r="D307" t="s">
        <v>479</v>
      </c>
      <c r="E307">
        <v>4</v>
      </c>
      <c r="F307">
        <v>2112207</v>
      </c>
      <c r="G307" t="s">
        <v>1104</v>
      </c>
      <c r="H307" s="15">
        <v>1080</v>
      </c>
      <c r="I307" s="107"/>
    </row>
    <row r="308" spans="4:9" customFormat="1">
      <c r="D308" t="s">
        <v>479</v>
      </c>
      <c r="E308">
        <v>4</v>
      </c>
      <c r="F308">
        <v>2013322</v>
      </c>
      <c r="G308" t="s">
        <v>1215</v>
      </c>
      <c r="H308" s="15">
        <v>8640</v>
      </c>
      <c r="I308" s="107"/>
    </row>
    <row r="309" spans="4:9" customFormat="1">
      <c r="D309" t="s">
        <v>479</v>
      </c>
      <c r="E309">
        <v>4</v>
      </c>
      <c r="F309">
        <v>2013419</v>
      </c>
      <c r="G309" t="s">
        <v>1218</v>
      </c>
      <c r="H309" s="15">
        <v>8640</v>
      </c>
      <c r="I309" s="107"/>
    </row>
    <row r="310" spans="4:9" customFormat="1">
      <c r="D310" t="s">
        <v>479</v>
      </c>
      <c r="E310">
        <v>4</v>
      </c>
      <c r="F310">
        <v>2110317</v>
      </c>
      <c r="G310" t="s">
        <v>1243</v>
      </c>
      <c r="H310" s="15">
        <v>1800</v>
      </c>
      <c r="I310" s="107"/>
    </row>
    <row r="311" spans="4:9" customFormat="1">
      <c r="D311" t="s">
        <v>479</v>
      </c>
      <c r="E311">
        <v>2</v>
      </c>
      <c r="F311">
        <v>2013322</v>
      </c>
      <c r="G311" t="s">
        <v>1215</v>
      </c>
      <c r="H311" s="15">
        <v>4320</v>
      </c>
      <c r="I311" s="107"/>
    </row>
    <row r="312" spans="4:9" customFormat="1">
      <c r="D312" t="s">
        <v>479</v>
      </c>
      <c r="E312">
        <v>2</v>
      </c>
      <c r="F312">
        <v>2013419</v>
      </c>
      <c r="G312" t="s">
        <v>1218</v>
      </c>
      <c r="H312" s="15">
        <v>84240</v>
      </c>
      <c r="I312" s="107"/>
    </row>
    <row r="313" spans="4:9" customFormat="1">
      <c r="D313" t="s">
        <v>1778</v>
      </c>
      <c r="H313" s="15">
        <v>257052</v>
      </c>
      <c r="I313" s="107"/>
    </row>
    <row r="314" spans="4:9" customFormat="1">
      <c r="D314" t="s">
        <v>455</v>
      </c>
      <c r="E314">
        <v>10</v>
      </c>
      <c r="F314">
        <v>2110402</v>
      </c>
      <c r="G314" t="s">
        <v>1009</v>
      </c>
      <c r="H314" s="15">
        <v>12654</v>
      </c>
      <c r="I314" s="107"/>
    </row>
    <row r="315" spans="4:9" customFormat="1">
      <c r="D315" t="s">
        <v>455</v>
      </c>
      <c r="E315">
        <v>7</v>
      </c>
      <c r="F315">
        <v>2110402</v>
      </c>
      <c r="G315" t="s">
        <v>1009</v>
      </c>
      <c r="H315" s="15">
        <v>37533</v>
      </c>
      <c r="I315" s="107"/>
    </row>
    <row r="316" spans="4:9" customFormat="1">
      <c r="D316" t="s">
        <v>455</v>
      </c>
      <c r="E316">
        <v>7</v>
      </c>
      <c r="F316">
        <v>2110202</v>
      </c>
      <c r="G316" t="s">
        <v>1008</v>
      </c>
      <c r="H316" s="15">
        <v>189</v>
      </c>
      <c r="I316" s="107"/>
    </row>
    <row r="317" spans="4:9" customFormat="1">
      <c r="D317" t="s">
        <v>455</v>
      </c>
      <c r="E317">
        <v>6</v>
      </c>
      <c r="F317">
        <v>2110402</v>
      </c>
      <c r="G317" t="s">
        <v>1009</v>
      </c>
      <c r="H317" s="15">
        <v>155280</v>
      </c>
      <c r="I317" s="107"/>
    </row>
    <row r="318" spans="4:9" customFormat="1">
      <c r="D318" t="s">
        <v>455</v>
      </c>
      <c r="E318">
        <v>6</v>
      </c>
      <c r="F318">
        <v>2110202</v>
      </c>
      <c r="G318" t="s">
        <v>1008</v>
      </c>
      <c r="H318" s="15">
        <v>619</v>
      </c>
      <c r="I318" s="107"/>
    </row>
    <row r="319" spans="4:9" customFormat="1">
      <c r="D319" t="s">
        <v>455</v>
      </c>
      <c r="E319">
        <v>6</v>
      </c>
      <c r="F319">
        <v>2152388</v>
      </c>
      <c r="G319" t="s">
        <v>1106</v>
      </c>
      <c r="H319" s="15">
        <v>9360</v>
      </c>
      <c r="I319" s="107"/>
    </row>
    <row r="320" spans="4:9" customFormat="1">
      <c r="D320" t="s">
        <v>455</v>
      </c>
      <c r="E320">
        <v>5</v>
      </c>
      <c r="F320">
        <v>2152388</v>
      </c>
      <c r="G320" t="s">
        <v>1106</v>
      </c>
      <c r="H320" s="15">
        <v>1440</v>
      </c>
      <c r="I320" s="107"/>
    </row>
    <row r="321" spans="4:9" customFormat="1">
      <c r="D321" t="s">
        <v>455</v>
      </c>
      <c r="E321">
        <v>5</v>
      </c>
      <c r="F321">
        <v>2110403</v>
      </c>
      <c r="G321" t="s">
        <v>1081</v>
      </c>
      <c r="H321" s="15">
        <v>3780</v>
      </c>
      <c r="I321" s="107"/>
    </row>
    <row r="322" spans="4:9" customFormat="1">
      <c r="D322" t="s">
        <v>455</v>
      </c>
      <c r="E322">
        <v>5</v>
      </c>
      <c r="F322">
        <v>2110317</v>
      </c>
      <c r="G322" t="s">
        <v>1243</v>
      </c>
      <c r="H322" s="15">
        <v>6660</v>
      </c>
      <c r="I322" s="107"/>
    </row>
    <row r="323" spans="4:9" customFormat="1">
      <c r="D323" t="s">
        <v>455</v>
      </c>
      <c r="E323">
        <v>4</v>
      </c>
      <c r="F323">
        <v>112268</v>
      </c>
      <c r="G323" t="s">
        <v>1022</v>
      </c>
      <c r="H323" s="15">
        <v>4500</v>
      </c>
      <c r="I323" s="107"/>
    </row>
    <row r="324" spans="4:9" customFormat="1">
      <c r="D324" t="s">
        <v>455</v>
      </c>
      <c r="E324">
        <v>4</v>
      </c>
      <c r="F324">
        <v>112379</v>
      </c>
      <c r="G324" t="s">
        <v>1067</v>
      </c>
      <c r="H324" s="15">
        <v>3960</v>
      </c>
      <c r="I324" s="107"/>
    </row>
    <row r="325" spans="4:9" customFormat="1">
      <c r="D325" t="s">
        <v>455</v>
      </c>
      <c r="E325">
        <v>4</v>
      </c>
      <c r="F325">
        <v>110316</v>
      </c>
      <c r="G325" t="s">
        <v>1094</v>
      </c>
      <c r="H325" s="15">
        <v>60</v>
      </c>
      <c r="I325" s="107"/>
    </row>
    <row r="326" spans="4:9" customFormat="1">
      <c r="D326" t="s">
        <v>455</v>
      </c>
      <c r="E326">
        <v>4</v>
      </c>
      <c r="F326">
        <v>2110302</v>
      </c>
      <c r="G326" t="s">
        <v>1007</v>
      </c>
      <c r="H326" s="15">
        <v>407</v>
      </c>
      <c r="I326" s="107"/>
    </row>
    <row r="327" spans="4:9" customFormat="1">
      <c r="D327" t="s">
        <v>455</v>
      </c>
      <c r="E327">
        <v>4</v>
      </c>
      <c r="F327">
        <v>2152388</v>
      </c>
      <c r="G327" t="s">
        <v>1106</v>
      </c>
      <c r="H327" s="15">
        <v>23760</v>
      </c>
      <c r="I327" s="107"/>
    </row>
    <row r="328" spans="4:9" customFormat="1">
      <c r="D328" t="s">
        <v>455</v>
      </c>
      <c r="E328">
        <v>4</v>
      </c>
      <c r="F328">
        <v>2110403</v>
      </c>
      <c r="G328" t="s">
        <v>1081</v>
      </c>
      <c r="H328" s="15">
        <v>2880</v>
      </c>
      <c r="I328" s="107"/>
    </row>
    <row r="329" spans="4:9" customFormat="1">
      <c r="D329" t="s">
        <v>455</v>
      </c>
      <c r="E329">
        <v>4</v>
      </c>
      <c r="F329">
        <v>2110317</v>
      </c>
      <c r="G329" t="s">
        <v>1243</v>
      </c>
      <c r="H329" s="15">
        <v>5940</v>
      </c>
      <c r="I329" s="107"/>
    </row>
    <row r="330" spans="4:9" customFormat="1">
      <c r="D330" t="s">
        <v>1750</v>
      </c>
      <c r="H330" s="15">
        <v>269022</v>
      </c>
      <c r="I330" s="107"/>
    </row>
    <row r="331" spans="4:9" customFormat="1">
      <c r="D331" t="s">
        <v>448</v>
      </c>
      <c r="E331">
        <v>5</v>
      </c>
      <c r="F331">
        <v>2110402</v>
      </c>
      <c r="G331" t="s">
        <v>1009</v>
      </c>
      <c r="H331" s="15">
        <v>17280</v>
      </c>
      <c r="I331" s="107"/>
    </row>
    <row r="332" spans="4:9" customFormat="1">
      <c r="D332" t="s">
        <v>448</v>
      </c>
      <c r="E332">
        <v>5</v>
      </c>
      <c r="F332">
        <v>2110202</v>
      </c>
      <c r="G332" t="s">
        <v>1008</v>
      </c>
      <c r="H332" s="15">
        <v>26280</v>
      </c>
      <c r="I332" s="107"/>
    </row>
    <row r="333" spans="4:9" customFormat="1">
      <c r="D333" t="s">
        <v>448</v>
      </c>
      <c r="E333">
        <v>4</v>
      </c>
      <c r="F333">
        <v>2110302</v>
      </c>
      <c r="G333" t="s">
        <v>1007</v>
      </c>
      <c r="H333" s="15">
        <v>64320</v>
      </c>
      <c r="I333" s="107"/>
    </row>
    <row r="334" spans="4:9" customFormat="1">
      <c r="D334" t="s">
        <v>448</v>
      </c>
      <c r="E334">
        <v>4</v>
      </c>
      <c r="F334">
        <v>2152388</v>
      </c>
      <c r="G334" t="s">
        <v>1106</v>
      </c>
      <c r="H334" s="15">
        <v>4320</v>
      </c>
      <c r="I334" s="107"/>
    </row>
    <row r="335" spans="4:9" customFormat="1">
      <c r="D335" t="s">
        <v>448</v>
      </c>
      <c r="E335">
        <v>4</v>
      </c>
      <c r="F335">
        <v>2010102</v>
      </c>
      <c r="G335" t="s">
        <v>996</v>
      </c>
      <c r="H335" s="15">
        <v>3360</v>
      </c>
      <c r="I335" s="107"/>
    </row>
    <row r="336" spans="4:9" customFormat="1">
      <c r="D336" t="s">
        <v>448</v>
      </c>
      <c r="E336">
        <v>4</v>
      </c>
      <c r="F336">
        <v>2112207</v>
      </c>
      <c r="G336" t="s">
        <v>1104</v>
      </c>
      <c r="H336" s="15">
        <v>1800</v>
      </c>
      <c r="I336" s="107"/>
    </row>
    <row r="337" spans="4:9" customFormat="1">
      <c r="D337" t="s">
        <v>448</v>
      </c>
      <c r="E337">
        <v>3</v>
      </c>
      <c r="F337">
        <v>2110302</v>
      </c>
      <c r="G337" t="s">
        <v>1007</v>
      </c>
      <c r="H337" s="15">
        <v>149760</v>
      </c>
      <c r="I337" s="107"/>
    </row>
    <row r="338" spans="4:9" customFormat="1">
      <c r="D338" t="s">
        <v>448</v>
      </c>
      <c r="E338">
        <v>3</v>
      </c>
      <c r="F338">
        <v>2110402</v>
      </c>
      <c r="G338" t="s">
        <v>1009</v>
      </c>
      <c r="H338" s="15">
        <v>36000</v>
      </c>
      <c r="I338" s="107"/>
    </row>
    <row r="339" spans="4:9" customFormat="1">
      <c r="D339" t="s">
        <v>448</v>
      </c>
      <c r="E339">
        <v>3</v>
      </c>
      <c r="F339">
        <v>2152388</v>
      </c>
      <c r="G339" t="s">
        <v>1106</v>
      </c>
      <c r="H339" s="15">
        <v>11520</v>
      </c>
      <c r="I339" s="107"/>
    </row>
    <row r="340" spans="4:9" customFormat="1">
      <c r="D340" t="s">
        <v>448</v>
      </c>
      <c r="E340">
        <v>3</v>
      </c>
      <c r="F340">
        <v>2110317</v>
      </c>
      <c r="G340" t="s">
        <v>1243</v>
      </c>
      <c r="H340" s="15">
        <v>5040</v>
      </c>
      <c r="I340" s="107"/>
    </row>
    <row r="341" spans="4:9" customFormat="1">
      <c r="D341" t="s">
        <v>1831</v>
      </c>
      <c r="H341" s="15">
        <v>319680</v>
      </c>
      <c r="I341" s="107"/>
    </row>
    <row r="342" spans="4:9" customFormat="1">
      <c r="D342" t="s">
        <v>477</v>
      </c>
      <c r="E342">
        <v>8</v>
      </c>
      <c r="F342">
        <v>2010102</v>
      </c>
      <c r="G342" t="s">
        <v>996</v>
      </c>
      <c r="H342" s="15">
        <v>312</v>
      </c>
      <c r="I342" s="107"/>
    </row>
    <row r="343" spans="4:9" customFormat="1">
      <c r="D343" t="s">
        <v>477</v>
      </c>
      <c r="E343">
        <v>7</v>
      </c>
      <c r="F343">
        <v>2110202</v>
      </c>
      <c r="G343" t="s">
        <v>1008</v>
      </c>
      <c r="H343" s="15">
        <v>17456</v>
      </c>
      <c r="I343" s="107"/>
    </row>
    <row r="344" spans="4:9" customFormat="1">
      <c r="D344" t="s">
        <v>477</v>
      </c>
      <c r="E344">
        <v>6</v>
      </c>
      <c r="F344">
        <v>112268</v>
      </c>
      <c r="G344" t="s">
        <v>1022</v>
      </c>
      <c r="H344" s="15">
        <v>1200</v>
      </c>
      <c r="I344" s="107"/>
    </row>
    <row r="345" spans="4:9" customFormat="1">
      <c r="D345" t="s">
        <v>477</v>
      </c>
      <c r="E345">
        <v>6</v>
      </c>
      <c r="F345">
        <v>152384</v>
      </c>
      <c r="G345" t="s">
        <v>1107</v>
      </c>
      <c r="H345" s="15">
        <v>2100</v>
      </c>
      <c r="I345" s="107"/>
    </row>
    <row r="346" spans="4:9" customFormat="1">
      <c r="D346" t="s">
        <v>477</v>
      </c>
      <c r="E346">
        <v>6</v>
      </c>
      <c r="F346">
        <v>2110302</v>
      </c>
      <c r="G346" t="s">
        <v>1007</v>
      </c>
      <c r="H346" s="15">
        <v>1855</v>
      </c>
      <c r="I346" s="107"/>
    </row>
    <row r="347" spans="4:9" customFormat="1">
      <c r="D347" t="s">
        <v>477</v>
      </c>
      <c r="E347">
        <v>6</v>
      </c>
      <c r="F347">
        <v>2152388</v>
      </c>
      <c r="G347" t="s">
        <v>1106</v>
      </c>
      <c r="H347" s="15">
        <v>2670</v>
      </c>
      <c r="I347" s="107"/>
    </row>
    <row r="348" spans="4:9" customFormat="1">
      <c r="D348" t="s">
        <v>477</v>
      </c>
      <c r="E348">
        <v>6</v>
      </c>
      <c r="F348">
        <v>2112207</v>
      </c>
      <c r="G348" t="s">
        <v>1104</v>
      </c>
      <c r="H348" s="15">
        <v>480</v>
      </c>
      <c r="I348" s="107"/>
    </row>
    <row r="349" spans="4:9" customFormat="1">
      <c r="D349" t="s">
        <v>477</v>
      </c>
      <c r="E349">
        <v>6</v>
      </c>
      <c r="F349">
        <v>2110317</v>
      </c>
      <c r="G349" t="s">
        <v>1243</v>
      </c>
      <c r="H349" s="15">
        <v>4140</v>
      </c>
      <c r="I349" s="107"/>
    </row>
    <row r="350" spans="4:9" customFormat="1">
      <c r="D350" t="s">
        <v>477</v>
      </c>
      <c r="E350">
        <v>5</v>
      </c>
      <c r="F350">
        <v>2110402</v>
      </c>
      <c r="G350" t="s">
        <v>1009</v>
      </c>
      <c r="H350" s="15">
        <v>557</v>
      </c>
      <c r="I350" s="107"/>
    </row>
    <row r="351" spans="4:9" customFormat="1">
      <c r="D351" t="s">
        <v>1812</v>
      </c>
      <c r="H351" s="15">
        <v>30770</v>
      </c>
      <c r="I351" s="107"/>
    </row>
    <row r="352" spans="4:9" customFormat="1">
      <c r="D352" t="s">
        <v>463</v>
      </c>
      <c r="E352">
        <v>9</v>
      </c>
      <c r="F352">
        <v>2110402</v>
      </c>
      <c r="G352" t="s">
        <v>1009</v>
      </c>
      <c r="H352" s="15">
        <v>33636</v>
      </c>
      <c r="I352" s="107"/>
    </row>
    <row r="353" spans="4:9" customFormat="1">
      <c r="D353" t="s">
        <v>463</v>
      </c>
      <c r="E353">
        <v>6</v>
      </c>
      <c r="F353">
        <v>2110302</v>
      </c>
      <c r="G353" t="s">
        <v>1007</v>
      </c>
      <c r="H353" s="15">
        <v>17601</v>
      </c>
      <c r="I353" s="107"/>
    </row>
    <row r="354" spans="4:9" customFormat="1">
      <c r="D354" t="s">
        <v>463</v>
      </c>
      <c r="E354">
        <v>6</v>
      </c>
      <c r="F354">
        <v>2110402</v>
      </c>
      <c r="G354" t="s">
        <v>1009</v>
      </c>
      <c r="H354" s="15">
        <v>73570</v>
      </c>
      <c r="I354" s="107"/>
    </row>
    <row r="355" spans="4:9" customFormat="1">
      <c r="D355" t="s">
        <v>463</v>
      </c>
      <c r="E355">
        <v>6</v>
      </c>
      <c r="F355">
        <v>2152388</v>
      </c>
      <c r="G355" t="s">
        <v>1106</v>
      </c>
      <c r="H355" s="15">
        <v>1710</v>
      </c>
      <c r="I355" s="107"/>
    </row>
    <row r="356" spans="4:9" customFormat="1">
      <c r="D356" t="s">
        <v>1818</v>
      </c>
      <c r="H356" s="15">
        <v>126517</v>
      </c>
      <c r="I356" s="107"/>
    </row>
    <row r="357" spans="4:9" customFormat="1">
      <c r="D357" t="s">
        <v>868</v>
      </c>
      <c r="E357">
        <v>7</v>
      </c>
      <c r="F357">
        <v>114268</v>
      </c>
      <c r="G357" t="s">
        <v>1180</v>
      </c>
      <c r="H357" s="15">
        <v>300</v>
      </c>
      <c r="I357" s="107"/>
    </row>
    <row r="358" spans="4:9" customFormat="1">
      <c r="D358" t="s">
        <v>868</v>
      </c>
      <c r="E358">
        <v>7</v>
      </c>
      <c r="F358">
        <v>2114268</v>
      </c>
      <c r="G358" t="s">
        <v>1697</v>
      </c>
      <c r="H358" s="15">
        <v>15</v>
      </c>
      <c r="I358" s="107"/>
    </row>
    <row r="359" spans="4:9" customFormat="1">
      <c r="D359" t="s">
        <v>868</v>
      </c>
      <c r="E359">
        <v>7</v>
      </c>
      <c r="F359">
        <v>2114357</v>
      </c>
      <c r="G359" t="s">
        <v>1698</v>
      </c>
      <c r="H359" s="15">
        <v>12</v>
      </c>
      <c r="I359" s="107"/>
    </row>
    <row r="360" spans="4:9" customFormat="1">
      <c r="D360" t="s">
        <v>868</v>
      </c>
      <c r="E360">
        <v>7</v>
      </c>
      <c r="F360">
        <v>2114379</v>
      </c>
      <c r="G360" t="s">
        <v>1699</v>
      </c>
      <c r="H360" s="15">
        <v>90</v>
      </c>
      <c r="I360" s="107"/>
    </row>
    <row r="361" spans="4:9" customFormat="1">
      <c r="D361" t="s">
        <v>868</v>
      </c>
      <c r="E361">
        <v>7</v>
      </c>
      <c r="F361">
        <v>13461</v>
      </c>
      <c r="G361" t="s">
        <v>1693</v>
      </c>
      <c r="H361" s="15">
        <v>1020</v>
      </c>
      <c r="I361" s="107"/>
    </row>
    <row r="362" spans="4:9" customFormat="1">
      <c r="D362" t="s">
        <v>868</v>
      </c>
      <c r="E362">
        <v>7</v>
      </c>
      <c r="F362">
        <v>13561</v>
      </c>
      <c r="G362" t="s">
        <v>1692</v>
      </c>
      <c r="H362" s="15">
        <v>1020</v>
      </c>
      <c r="I362" s="107"/>
    </row>
    <row r="363" spans="4:9" customFormat="1">
      <c r="D363" t="s">
        <v>868</v>
      </c>
      <c r="E363">
        <v>5</v>
      </c>
      <c r="F363">
        <v>2110302</v>
      </c>
      <c r="G363" t="s">
        <v>1007</v>
      </c>
      <c r="H363" s="15">
        <v>10242</v>
      </c>
      <c r="I363" s="107"/>
    </row>
    <row r="364" spans="4:9" customFormat="1">
      <c r="D364" t="s">
        <v>868</v>
      </c>
      <c r="E364">
        <v>5</v>
      </c>
      <c r="F364">
        <v>2110402</v>
      </c>
      <c r="G364" t="s">
        <v>1009</v>
      </c>
      <c r="H364" s="15">
        <v>16990</v>
      </c>
      <c r="I364" s="107"/>
    </row>
    <row r="365" spans="4:9" customFormat="1">
      <c r="D365" t="s">
        <v>1751</v>
      </c>
      <c r="H365" s="15">
        <v>29689</v>
      </c>
      <c r="I365" s="107"/>
    </row>
    <row r="366" spans="4:9" customFormat="1">
      <c r="D366" t="s">
        <v>1194</v>
      </c>
      <c r="E366">
        <v>9</v>
      </c>
      <c r="F366">
        <v>2110402</v>
      </c>
      <c r="G366" t="s">
        <v>1009</v>
      </c>
      <c r="H366" s="15">
        <v>14130</v>
      </c>
      <c r="I366" s="107"/>
    </row>
    <row r="367" spans="4:9" customFormat="1">
      <c r="D367" t="s">
        <v>1194</v>
      </c>
      <c r="E367">
        <v>6</v>
      </c>
      <c r="F367">
        <v>2110302</v>
      </c>
      <c r="G367" t="s">
        <v>1007</v>
      </c>
      <c r="H367" s="15">
        <v>24120</v>
      </c>
      <c r="I367" s="107"/>
    </row>
    <row r="368" spans="4:9" customFormat="1">
      <c r="D368" t="s">
        <v>1819</v>
      </c>
      <c r="H368" s="15">
        <v>38250</v>
      </c>
      <c r="I368" s="107"/>
    </row>
    <row r="369" spans="4:9" customFormat="1">
      <c r="D369" t="s">
        <v>1298</v>
      </c>
      <c r="E369">
        <v>3</v>
      </c>
      <c r="F369">
        <v>13358</v>
      </c>
      <c r="G369" t="s">
        <v>1174</v>
      </c>
      <c r="H369" s="15">
        <v>109440</v>
      </c>
      <c r="I369" s="107"/>
    </row>
    <row r="370" spans="4:9" customFormat="1">
      <c r="D370" t="s">
        <v>1298</v>
      </c>
      <c r="E370">
        <v>2</v>
      </c>
      <c r="F370">
        <v>2010301</v>
      </c>
      <c r="G370" t="s">
        <v>1002</v>
      </c>
      <c r="H370" s="15">
        <v>200167</v>
      </c>
      <c r="I370" s="107"/>
    </row>
    <row r="371" spans="4:9" customFormat="1">
      <c r="D371" t="s">
        <v>1298</v>
      </c>
      <c r="E371">
        <v>2</v>
      </c>
      <c r="F371">
        <v>13358</v>
      </c>
      <c r="G371" t="s">
        <v>1174</v>
      </c>
      <c r="H371" s="15">
        <v>109728</v>
      </c>
      <c r="I371" s="107"/>
    </row>
    <row r="372" spans="4:9" customFormat="1">
      <c r="D372" t="s">
        <v>1298</v>
      </c>
      <c r="E372">
        <v>2</v>
      </c>
      <c r="F372">
        <v>13420</v>
      </c>
      <c r="G372" t="s">
        <v>1171</v>
      </c>
      <c r="H372" s="15">
        <v>21210</v>
      </c>
      <c r="I372" s="107"/>
    </row>
    <row r="373" spans="4:9" customFormat="1">
      <c r="D373" t="s">
        <v>1298</v>
      </c>
      <c r="E373">
        <v>2</v>
      </c>
      <c r="F373">
        <v>13324</v>
      </c>
      <c r="G373" t="s">
        <v>1237</v>
      </c>
      <c r="H373" s="15">
        <v>1770</v>
      </c>
      <c r="I373" s="107"/>
    </row>
    <row r="374" spans="4:9" customFormat="1">
      <c r="D374" t="s">
        <v>1298</v>
      </c>
      <c r="E374">
        <v>2</v>
      </c>
      <c r="F374">
        <v>2410401</v>
      </c>
      <c r="G374" t="s">
        <v>1771</v>
      </c>
      <c r="H374" s="15">
        <v>465912</v>
      </c>
      <c r="I374" s="107"/>
    </row>
    <row r="375" spans="4:9" customFormat="1">
      <c r="D375" t="s">
        <v>1298</v>
      </c>
      <c r="E375">
        <v>1</v>
      </c>
      <c r="F375">
        <v>13358</v>
      </c>
      <c r="G375" t="s">
        <v>1174</v>
      </c>
      <c r="H375" s="15">
        <v>73152</v>
      </c>
      <c r="I375" s="107"/>
    </row>
    <row r="376" spans="4:9" customFormat="1">
      <c r="D376" t="s">
        <v>1752</v>
      </c>
      <c r="H376" s="15">
        <v>981379</v>
      </c>
      <c r="I376" s="107"/>
    </row>
    <row r="377" spans="4:9" customFormat="1">
      <c r="D377" t="s">
        <v>1311</v>
      </c>
      <c r="E377">
        <v>7</v>
      </c>
      <c r="F377">
        <v>2010401</v>
      </c>
      <c r="G377" t="s">
        <v>992</v>
      </c>
      <c r="H377" s="15">
        <v>20835</v>
      </c>
      <c r="I377" s="107"/>
    </row>
    <row r="378" spans="4:9" customFormat="1">
      <c r="D378" t="s">
        <v>1311</v>
      </c>
      <c r="E378">
        <v>6</v>
      </c>
      <c r="F378">
        <v>2010501</v>
      </c>
      <c r="G378" t="s">
        <v>1005</v>
      </c>
      <c r="H378" s="15">
        <v>93669</v>
      </c>
      <c r="I378" s="107"/>
    </row>
    <row r="379" spans="4:9" customFormat="1">
      <c r="D379" t="s">
        <v>1311</v>
      </c>
      <c r="E379">
        <v>4</v>
      </c>
      <c r="F379">
        <v>2010301</v>
      </c>
      <c r="G379" t="s">
        <v>1002</v>
      </c>
      <c r="H379" s="15">
        <v>30960</v>
      </c>
      <c r="I379" s="107"/>
    </row>
    <row r="380" spans="4:9" customFormat="1">
      <c r="D380" t="s">
        <v>1801</v>
      </c>
      <c r="H380" s="15">
        <v>145464</v>
      </c>
      <c r="I380" s="107"/>
    </row>
    <row r="381" spans="4:9" customFormat="1">
      <c r="D381" t="s">
        <v>1309</v>
      </c>
      <c r="E381">
        <v>6</v>
      </c>
      <c r="F381">
        <v>10401</v>
      </c>
      <c r="G381" t="s">
        <v>34</v>
      </c>
      <c r="H381" s="15">
        <v>1041</v>
      </c>
      <c r="I381" s="107"/>
    </row>
    <row r="382" spans="4:9" customFormat="1">
      <c r="D382" t="s">
        <v>1309</v>
      </c>
      <c r="E382">
        <v>4</v>
      </c>
      <c r="F382">
        <v>13420</v>
      </c>
      <c r="G382" t="s">
        <v>1171</v>
      </c>
      <c r="H382" s="15">
        <v>1800</v>
      </c>
      <c r="I382" s="107"/>
    </row>
    <row r="383" spans="4:9" customFormat="1">
      <c r="D383" t="s">
        <v>1309</v>
      </c>
      <c r="E383">
        <v>2</v>
      </c>
      <c r="F383">
        <v>13420</v>
      </c>
      <c r="G383" t="s">
        <v>1171</v>
      </c>
      <c r="H383" s="15">
        <v>1800</v>
      </c>
      <c r="I383" s="107"/>
    </row>
    <row r="384" spans="4:9" customFormat="1">
      <c r="D384" t="s">
        <v>1309</v>
      </c>
      <c r="E384">
        <v>2</v>
      </c>
      <c r="F384">
        <v>13324</v>
      </c>
      <c r="G384" t="s">
        <v>1237</v>
      </c>
      <c r="H384" s="15">
        <v>1800</v>
      </c>
      <c r="I384" s="107"/>
    </row>
    <row r="385" spans="4:9" customFormat="1">
      <c r="D385" t="s">
        <v>1743</v>
      </c>
      <c r="H385" s="15">
        <v>6441</v>
      </c>
      <c r="I385" s="107"/>
    </row>
    <row r="386" spans="4:9" customFormat="1">
      <c r="D386" t="s">
        <v>1488</v>
      </c>
      <c r="E386">
        <v>7</v>
      </c>
      <c r="F386">
        <v>10601</v>
      </c>
      <c r="G386" t="s">
        <v>732</v>
      </c>
      <c r="H386" s="15">
        <v>14815</v>
      </c>
      <c r="I386" s="107"/>
    </row>
    <row r="387" spans="4:9" customFormat="1">
      <c r="D387" t="s">
        <v>1488</v>
      </c>
      <c r="E387">
        <v>7</v>
      </c>
      <c r="F387">
        <v>72001</v>
      </c>
      <c r="G387" t="s">
        <v>23</v>
      </c>
      <c r="H387" s="15">
        <v>939</v>
      </c>
      <c r="I387" s="107"/>
    </row>
    <row r="388" spans="4:9" customFormat="1">
      <c r="D388" t="s">
        <v>1488</v>
      </c>
      <c r="E388">
        <v>7</v>
      </c>
      <c r="F388">
        <v>2010501</v>
      </c>
      <c r="G388" t="s">
        <v>1005</v>
      </c>
      <c r="H388" s="15">
        <v>249754</v>
      </c>
      <c r="I388" s="107"/>
    </row>
    <row r="389" spans="4:9" customFormat="1">
      <c r="D389" t="s">
        <v>1488</v>
      </c>
      <c r="E389">
        <v>7</v>
      </c>
      <c r="F389">
        <v>2410401</v>
      </c>
      <c r="G389" t="s">
        <v>1771</v>
      </c>
      <c r="H389" s="15">
        <v>13410</v>
      </c>
      <c r="I389" s="107"/>
    </row>
    <row r="390" spans="4:9" customFormat="1">
      <c r="D390" t="s">
        <v>1488</v>
      </c>
      <c r="E390">
        <v>6</v>
      </c>
      <c r="F390">
        <v>13358</v>
      </c>
      <c r="G390" t="s">
        <v>1174</v>
      </c>
      <c r="H390" s="15">
        <v>6336</v>
      </c>
      <c r="I390" s="107"/>
    </row>
    <row r="391" spans="4:9" customFormat="1">
      <c r="D391" t="s">
        <v>1488</v>
      </c>
      <c r="E391">
        <v>5</v>
      </c>
      <c r="F391">
        <v>2010501</v>
      </c>
      <c r="G391" t="s">
        <v>1005</v>
      </c>
      <c r="H391" s="15">
        <v>505778</v>
      </c>
      <c r="I391" s="107"/>
    </row>
    <row r="392" spans="4:9" customFormat="1">
      <c r="D392" t="s">
        <v>1488</v>
      </c>
      <c r="E392">
        <v>5</v>
      </c>
      <c r="F392">
        <v>2410401</v>
      </c>
      <c r="G392" t="s">
        <v>1771</v>
      </c>
      <c r="H392" s="15">
        <v>9147</v>
      </c>
      <c r="I392" s="107"/>
    </row>
    <row r="393" spans="4:9" customFormat="1">
      <c r="D393" t="s">
        <v>1488</v>
      </c>
      <c r="E393">
        <v>4</v>
      </c>
      <c r="F393">
        <v>13358</v>
      </c>
      <c r="G393" t="s">
        <v>1174</v>
      </c>
      <c r="H393" s="15">
        <v>65664</v>
      </c>
      <c r="I393" s="107"/>
    </row>
    <row r="394" spans="4:9" customFormat="1">
      <c r="D394" t="s">
        <v>1488</v>
      </c>
      <c r="E394">
        <v>4</v>
      </c>
      <c r="F394">
        <v>2410401</v>
      </c>
      <c r="G394" t="s">
        <v>1771</v>
      </c>
      <c r="H394" s="15">
        <v>185280</v>
      </c>
      <c r="I394" s="107"/>
    </row>
    <row r="395" spans="4:9" customFormat="1">
      <c r="D395" t="s">
        <v>1488</v>
      </c>
      <c r="E395">
        <v>3</v>
      </c>
      <c r="F395">
        <v>2010301</v>
      </c>
      <c r="G395" t="s">
        <v>1002</v>
      </c>
      <c r="H395" s="15">
        <v>208533</v>
      </c>
      <c r="I395" s="107"/>
    </row>
    <row r="396" spans="4:9" customFormat="1">
      <c r="D396" t="s">
        <v>1798</v>
      </c>
      <c r="H396" s="15">
        <v>1259656</v>
      </c>
      <c r="I396" s="107"/>
    </row>
    <row r="397" spans="4:9" customFormat="1">
      <c r="D397" s="17" t="s">
        <v>531</v>
      </c>
      <c r="E397" s="17"/>
      <c r="F397" s="17"/>
      <c r="G397" s="17"/>
      <c r="H397" s="15">
        <v>10124769</v>
      </c>
      <c r="I397" s="107"/>
    </row>
    <row r="398" spans="4:9" customFormat="1">
      <c r="I398" s="107"/>
    </row>
    <row r="399" spans="4:9" customFormat="1">
      <c r="I399" s="107"/>
    </row>
    <row r="400" spans="4:9" customFormat="1">
      <c r="I400" s="107"/>
    </row>
    <row r="401" spans="9:9" customFormat="1">
      <c r="I401" s="107"/>
    </row>
    <row r="402" spans="9:9" customFormat="1">
      <c r="I402" s="107"/>
    </row>
    <row r="403" spans="9:9" customFormat="1">
      <c r="I403" s="107"/>
    </row>
    <row r="404" spans="9:9" customFormat="1">
      <c r="I404" s="107"/>
    </row>
    <row r="405" spans="9:9" customFormat="1">
      <c r="I405" s="107"/>
    </row>
    <row r="406" spans="9:9" customFormat="1">
      <c r="I406" s="107"/>
    </row>
    <row r="407" spans="9:9" customFormat="1">
      <c r="I407" s="107"/>
    </row>
    <row r="408" spans="9:9" customFormat="1">
      <c r="I408" s="107"/>
    </row>
    <row r="409" spans="9:9" customFormat="1">
      <c r="I409" s="107"/>
    </row>
    <row r="410" spans="9:9" customFormat="1">
      <c r="I410" s="107"/>
    </row>
    <row r="411" spans="9:9" customFormat="1">
      <c r="I411" s="107"/>
    </row>
    <row r="412" spans="9:9" customFormat="1">
      <c r="I412" s="107"/>
    </row>
    <row r="413" spans="9:9" customFormat="1">
      <c r="I413" s="107"/>
    </row>
    <row r="414" spans="9:9" customFormat="1">
      <c r="I414" s="107"/>
    </row>
    <row r="415" spans="9:9" customFormat="1">
      <c r="I415" s="107"/>
    </row>
    <row r="416" spans="9:9" customFormat="1">
      <c r="I416" s="107"/>
    </row>
    <row r="417" spans="9:9" customFormat="1">
      <c r="I417" s="107"/>
    </row>
    <row r="418" spans="9:9" customFormat="1">
      <c r="I418" s="107"/>
    </row>
    <row r="419" spans="9:9" customFormat="1">
      <c r="I419" s="107"/>
    </row>
    <row r="420" spans="9:9" customFormat="1">
      <c r="I420" s="107"/>
    </row>
    <row r="421" spans="9:9" customFormat="1">
      <c r="I421" s="107"/>
    </row>
    <row r="422" spans="9:9" customFormat="1">
      <c r="I422" s="107"/>
    </row>
    <row r="423" spans="9:9" customFormat="1">
      <c r="I423" s="107"/>
    </row>
    <row r="424" spans="9:9" customFormat="1">
      <c r="I424" s="107"/>
    </row>
    <row r="425" spans="9:9" customFormat="1">
      <c r="I425" s="107"/>
    </row>
    <row r="426" spans="9:9" customFormat="1">
      <c r="I426" s="107"/>
    </row>
    <row r="427" spans="9:9" customFormat="1">
      <c r="I427" s="107"/>
    </row>
    <row r="428" spans="9:9" customFormat="1">
      <c r="I428" s="107"/>
    </row>
    <row r="429" spans="9:9" customFormat="1">
      <c r="I429" s="107"/>
    </row>
    <row r="430" spans="9:9" customFormat="1">
      <c r="I430" s="107"/>
    </row>
    <row r="431" spans="9:9" customFormat="1">
      <c r="I431" s="107"/>
    </row>
    <row r="432" spans="9:9" customFormat="1">
      <c r="I432" s="107"/>
    </row>
    <row r="433" spans="9:9" customFormat="1">
      <c r="I433" s="107"/>
    </row>
    <row r="434" spans="9:9" customFormat="1">
      <c r="I434" s="107"/>
    </row>
    <row r="435" spans="9:9" customFormat="1">
      <c r="I435" s="107"/>
    </row>
    <row r="436" spans="9:9" customFormat="1">
      <c r="I436" s="107"/>
    </row>
    <row r="437" spans="9:9" customFormat="1">
      <c r="I437" s="107"/>
    </row>
    <row r="438" spans="9:9" customFormat="1">
      <c r="I438" s="107"/>
    </row>
    <row r="439" spans="9:9" customFormat="1">
      <c r="I439" s="107"/>
    </row>
    <row r="440" spans="9:9" customFormat="1">
      <c r="I440" s="107"/>
    </row>
    <row r="441" spans="9:9" customFormat="1">
      <c r="I441" s="107"/>
    </row>
    <row r="442" spans="9:9" customFormat="1">
      <c r="I442" s="107"/>
    </row>
    <row r="443" spans="9:9" customFormat="1">
      <c r="I443" s="107"/>
    </row>
    <row r="444" spans="9:9" customFormat="1">
      <c r="I444" s="107"/>
    </row>
    <row r="445" spans="9:9" customFormat="1">
      <c r="I445" s="107"/>
    </row>
    <row r="446" spans="9:9" customFormat="1">
      <c r="I446" s="107"/>
    </row>
    <row r="447" spans="9:9" customFormat="1">
      <c r="I447" s="107"/>
    </row>
    <row r="448" spans="9:9" customFormat="1">
      <c r="I448" s="107"/>
    </row>
    <row r="449" spans="9:9" customFormat="1">
      <c r="I449" s="107"/>
    </row>
    <row r="450" spans="9:9" customFormat="1">
      <c r="I450" s="107"/>
    </row>
    <row r="451" spans="9:9" customFormat="1">
      <c r="I451" s="107"/>
    </row>
    <row r="452" spans="9:9" customFormat="1">
      <c r="I452" s="107"/>
    </row>
    <row r="453" spans="9:9" customFormat="1">
      <c r="I453" s="107"/>
    </row>
    <row r="454" spans="9:9" customFormat="1">
      <c r="I454" s="107"/>
    </row>
    <row r="455" spans="9:9" customFormat="1">
      <c r="I455" s="107"/>
    </row>
    <row r="456" spans="9:9" customFormat="1">
      <c r="I456" s="107"/>
    </row>
    <row r="457" spans="9:9" customFormat="1">
      <c r="I457" s="107"/>
    </row>
    <row r="458" spans="9:9" customFormat="1">
      <c r="I458" s="107"/>
    </row>
    <row r="459" spans="9:9" customFormat="1">
      <c r="I459" s="107"/>
    </row>
    <row r="460" spans="9:9" customFormat="1">
      <c r="I460" s="107"/>
    </row>
    <row r="461" spans="9:9" customFormat="1">
      <c r="I461" s="107"/>
    </row>
    <row r="462" spans="9:9" customFormat="1">
      <c r="I462" s="107"/>
    </row>
    <row r="463" spans="9:9" customFormat="1">
      <c r="I463" s="107"/>
    </row>
    <row r="464" spans="9:9" customFormat="1">
      <c r="I464" s="107"/>
    </row>
    <row r="465" spans="9:9" customFormat="1">
      <c r="I465" s="107"/>
    </row>
    <row r="466" spans="9:9" customFormat="1">
      <c r="I466" s="107"/>
    </row>
    <row r="467" spans="9:9" customFormat="1">
      <c r="I467" s="107"/>
    </row>
    <row r="468" spans="9:9" customFormat="1">
      <c r="I468" s="107"/>
    </row>
    <row r="469" spans="9:9" customFormat="1">
      <c r="I469" s="107"/>
    </row>
    <row r="470" spans="9:9" customFormat="1">
      <c r="I470" s="107"/>
    </row>
    <row r="471" spans="9:9" customFormat="1">
      <c r="I471" s="107"/>
    </row>
    <row r="472" spans="9:9" customFormat="1">
      <c r="I472" s="107"/>
    </row>
    <row r="473" spans="9:9" customFormat="1">
      <c r="I473" s="107"/>
    </row>
    <row r="474" spans="9:9" customFormat="1">
      <c r="I474" s="107"/>
    </row>
    <row r="475" spans="9:9" customFormat="1">
      <c r="I475" s="107"/>
    </row>
    <row r="476" spans="9:9" customFormat="1">
      <c r="I476" s="107"/>
    </row>
    <row r="477" spans="9:9" customFormat="1">
      <c r="I477" s="107"/>
    </row>
    <row r="478" spans="9:9" customFormat="1">
      <c r="I478" s="107"/>
    </row>
    <row r="479" spans="9:9" customFormat="1">
      <c r="I479" s="107"/>
    </row>
    <row r="480" spans="9:9" customFormat="1">
      <c r="I480" s="107"/>
    </row>
    <row r="481" spans="9:9" customFormat="1">
      <c r="I481" s="107"/>
    </row>
    <row r="482" spans="9:9" customFormat="1">
      <c r="I482" s="107"/>
    </row>
    <row r="483" spans="9:9" customFormat="1">
      <c r="I483" s="107"/>
    </row>
    <row r="484" spans="9:9" customFormat="1">
      <c r="I484" s="107"/>
    </row>
    <row r="485" spans="9:9" customFormat="1">
      <c r="I485" s="107"/>
    </row>
    <row r="486" spans="9:9" customFormat="1">
      <c r="I486" s="107"/>
    </row>
    <row r="487" spans="9:9" customFormat="1">
      <c r="I487" s="107"/>
    </row>
    <row r="488" spans="9:9" customFormat="1">
      <c r="I488" s="107"/>
    </row>
    <row r="489" spans="9:9" customFormat="1">
      <c r="I489" s="107"/>
    </row>
    <row r="490" spans="9:9" customFormat="1">
      <c r="I490" s="107"/>
    </row>
    <row r="491" spans="9:9" customFormat="1">
      <c r="I491" s="107"/>
    </row>
    <row r="492" spans="9:9" customFormat="1">
      <c r="I492" s="107"/>
    </row>
    <row r="493" spans="9:9" customFormat="1">
      <c r="I493" s="107"/>
    </row>
    <row r="494" spans="9:9" customFormat="1">
      <c r="I494" s="107"/>
    </row>
    <row r="495" spans="9:9" customFormat="1">
      <c r="I495" s="107"/>
    </row>
    <row r="496" spans="9:9" customFormat="1">
      <c r="I496" s="107"/>
    </row>
    <row r="497" spans="9:9" customFormat="1">
      <c r="I497" s="107"/>
    </row>
    <row r="498" spans="9:9" customFormat="1">
      <c r="I498" s="107"/>
    </row>
    <row r="499" spans="9:9" customFormat="1">
      <c r="I499" s="107"/>
    </row>
    <row r="500" spans="9:9" customFormat="1">
      <c r="I500" s="107"/>
    </row>
    <row r="501" spans="9:9" customFormat="1">
      <c r="I501" s="107"/>
    </row>
    <row r="502" spans="9:9" customFormat="1">
      <c r="I502" s="107"/>
    </row>
    <row r="503" spans="9:9" customFormat="1">
      <c r="I503" s="107"/>
    </row>
    <row r="504" spans="9:9" customFormat="1">
      <c r="I504" s="107"/>
    </row>
    <row r="505" spans="9:9" customFormat="1">
      <c r="I505" s="107"/>
    </row>
    <row r="506" spans="9:9" customFormat="1">
      <c r="I506" s="107"/>
    </row>
    <row r="507" spans="9:9" customFormat="1">
      <c r="I507" s="107"/>
    </row>
    <row r="508" spans="9:9" customFormat="1">
      <c r="I508" s="107"/>
    </row>
    <row r="509" spans="9:9" customFormat="1">
      <c r="I509" s="107"/>
    </row>
    <row r="510" spans="9:9" customFormat="1">
      <c r="I510" s="107"/>
    </row>
    <row r="511" spans="9:9" customFormat="1">
      <c r="I511" s="107"/>
    </row>
    <row r="512" spans="9:9" customFormat="1">
      <c r="I512" s="107"/>
    </row>
    <row r="513" spans="9:9" customFormat="1">
      <c r="I513" s="107"/>
    </row>
    <row r="514" spans="9:9" customFormat="1">
      <c r="I514" s="107"/>
    </row>
    <row r="515" spans="9:9" customFormat="1">
      <c r="I515" s="107"/>
    </row>
    <row r="516" spans="9:9" customFormat="1">
      <c r="I516" s="107"/>
    </row>
    <row r="517" spans="9:9" customFormat="1">
      <c r="I517" s="107"/>
    </row>
    <row r="518" spans="9:9" customFormat="1">
      <c r="I518" s="107"/>
    </row>
    <row r="519" spans="9:9" customFormat="1">
      <c r="I519" s="107"/>
    </row>
    <row r="520" spans="9:9" customFormat="1">
      <c r="I520" s="107"/>
    </row>
    <row r="521" spans="9:9" customFormat="1">
      <c r="I521" s="107"/>
    </row>
    <row r="522" spans="9:9" customFormat="1">
      <c r="I522" s="107"/>
    </row>
    <row r="523" spans="9:9" customFormat="1">
      <c r="I523" s="107"/>
    </row>
    <row r="524" spans="9:9" customFormat="1">
      <c r="I524" s="107"/>
    </row>
    <row r="525" spans="9:9" customFormat="1">
      <c r="I525" s="107"/>
    </row>
    <row r="526" spans="9:9" customFormat="1">
      <c r="I526" s="107"/>
    </row>
    <row r="527" spans="9:9" customFormat="1">
      <c r="I527" s="107"/>
    </row>
    <row r="528" spans="9:9" customFormat="1">
      <c r="I528" s="107"/>
    </row>
    <row r="529" spans="9:9" customFormat="1">
      <c r="I529" s="107"/>
    </row>
    <row r="530" spans="9:9" customFormat="1">
      <c r="I530" s="107"/>
    </row>
    <row r="531" spans="9:9" customFormat="1">
      <c r="I531" s="107"/>
    </row>
    <row r="532" spans="9:9" customFormat="1">
      <c r="I532" s="107"/>
    </row>
    <row r="533" spans="9:9" customFormat="1">
      <c r="I533" s="107"/>
    </row>
    <row r="534" spans="9:9" customFormat="1">
      <c r="I534" s="107"/>
    </row>
    <row r="535" spans="9:9" customFormat="1">
      <c r="I535" s="107"/>
    </row>
    <row r="536" spans="9:9" customFormat="1">
      <c r="I536" s="107"/>
    </row>
    <row r="537" spans="9:9" customFormat="1">
      <c r="I537" s="107"/>
    </row>
    <row r="538" spans="9:9" customFormat="1">
      <c r="I538" s="107"/>
    </row>
    <row r="539" spans="9:9" customFormat="1">
      <c r="I539" s="107"/>
    </row>
    <row r="540" spans="9:9" customFormat="1">
      <c r="I540" s="107"/>
    </row>
    <row r="541" spans="9:9" customFormat="1">
      <c r="I541" s="107"/>
    </row>
    <row r="542" spans="9:9" customFormat="1">
      <c r="I542" s="107"/>
    </row>
    <row r="543" spans="9:9" customFormat="1">
      <c r="I543" s="107"/>
    </row>
    <row r="544" spans="9:9" customFormat="1">
      <c r="I544" s="107"/>
    </row>
    <row r="545" spans="9:9" customFormat="1">
      <c r="I545" s="107"/>
    </row>
    <row r="546" spans="9:9" customFormat="1">
      <c r="I546" s="107"/>
    </row>
    <row r="547" spans="9:9" customFormat="1">
      <c r="I547" s="107"/>
    </row>
    <row r="548" spans="9:9" customFormat="1">
      <c r="I548" s="107"/>
    </row>
    <row r="549" spans="9:9" customFormat="1">
      <c r="I549" s="107"/>
    </row>
    <row r="550" spans="9:9" customFormat="1">
      <c r="I550" s="107"/>
    </row>
    <row r="551" spans="9:9" customFormat="1">
      <c r="I551" s="107"/>
    </row>
    <row r="552" spans="9:9" customFormat="1">
      <c r="I552" s="107"/>
    </row>
    <row r="553" spans="9:9" customFormat="1">
      <c r="I553" s="107"/>
    </row>
    <row r="554" spans="9:9" customFormat="1">
      <c r="I554" s="107"/>
    </row>
    <row r="555" spans="9:9" customFormat="1">
      <c r="I555" s="107"/>
    </row>
    <row r="556" spans="9:9" customFormat="1">
      <c r="I556" s="107"/>
    </row>
    <row r="557" spans="9:9" customFormat="1">
      <c r="I557" s="107"/>
    </row>
    <row r="558" spans="9:9" customFormat="1">
      <c r="I558" s="107"/>
    </row>
    <row r="559" spans="9:9" customFormat="1">
      <c r="I559" s="107"/>
    </row>
    <row r="560" spans="9:9" customFormat="1">
      <c r="I560" s="107"/>
    </row>
    <row r="561" spans="9:9" customFormat="1">
      <c r="I561" s="107"/>
    </row>
    <row r="562" spans="9:9" customFormat="1">
      <c r="I562" s="107"/>
    </row>
    <row r="563" spans="9:9" customFormat="1">
      <c r="I563" s="107"/>
    </row>
    <row r="564" spans="9:9" customFormat="1">
      <c r="I564" s="107"/>
    </row>
    <row r="565" spans="9:9" customFormat="1">
      <c r="I565" s="107"/>
    </row>
    <row r="566" spans="9:9" customFormat="1">
      <c r="I566" s="107"/>
    </row>
    <row r="567" spans="9:9" customFormat="1">
      <c r="I567" s="107"/>
    </row>
    <row r="568" spans="9:9" customFormat="1">
      <c r="I568" s="107"/>
    </row>
    <row r="569" spans="9:9" customFormat="1">
      <c r="I569" s="107"/>
    </row>
    <row r="570" spans="9:9" customFormat="1">
      <c r="I570" s="107"/>
    </row>
    <row r="571" spans="9:9" customFormat="1">
      <c r="I571" s="107"/>
    </row>
    <row r="572" spans="9:9" customFormat="1">
      <c r="I572" s="107"/>
    </row>
    <row r="573" spans="9:9" customFormat="1">
      <c r="I573" s="107"/>
    </row>
    <row r="574" spans="9:9" customFormat="1">
      <c r="I574" s="107"/>
    </row>
    <row r="575" spans="9:9" customFormat="1">
      <c r="I575" s="107"/>
    </row>
    <row r="576" spans="9:9" customFormat="1">
      <c r="I576" s="107"/>
    </row>
    <row r="577" spans="9:9" customFormat="1">
      <c r="I577" s="107"/>
    </row>
    <row r="578" spans="9:9" customFormat="1">
      <c r="I578" s="107"/>
    </row>
    <row r="579" spans="9:9" customFormat="1">
      <c r="I579" s="107"/>
    </row>
    <row r="580" spans="9:9" customFormat="1">
      <c r="I580" s="107"/>
    </row>
    <row r="581" spans="9:9" customFormat="1">
      <c r="I581" s="107"/>
    </row>
    <row r="582" spans="9:9" customFormat="1">
      <c r="I582" s="107"/>
    </row>
    <row r="583" spans="9:9" customFormat="1">
      <c r="I583" s="107"/>
    </row>
    <row r="584" spans="9:9" customFormat="1">
      <c r="I584" s="107"/>
    </row>
    <row r="585" spans="9:9" customFormat="1">
      <c r="I585" s="107"/>
    </row>
    <row r="586" spans="9:9" customFormat="1">
      <c r="I586" s="107"/>
    </row>
    <row r="587" spans="9:9" customFormat="1">
      <c r="I587" s="107"/>
    </row>
    <row r="588" spans="9:9" customFormat="1">
      <c r="I588" s="107"/>
    </row>
    <row r="589" spans="9:9" customFormat="1">
      <c r="I589" s="107"/>
    </row>
    <row r="590" spans="9:9" customFormat="1">
      <c r="I590" s="107"/>
    </row>
    <row r="591" spans="9:9" customFormat="1">
      <c r="I591" s="107"/>
    </row>
    <row r="592" spans="9:9" customFormat="1">
      <c r="I592" s="107"/>
    </row>
    <row r="593" spans="9:9" customFormat="1">
      <c r="I593" s="107"/>
    </row>
    <row r="594" spans="9:9" customFormat="1">
      <c r="I594" s="107"/>
    </row>
    <row r="595" spans="9:9" customFormat="1">
      <c r="I595" s="107"/>
    </row>
    <row r="596" spans="9:9" customFormat="1">
      <c r="I596" s="107"/>
    </row>
    <row r="597" spans="9:9" customFormat="1">
      <c r="I597" s="107"/>
    </row>
    <row r="598" spans="9:9" customFormat="1">
      <c r="I598" s="107"/>
    </row>
    <row r="599" spans="9:9" customFormat="1">
      <c r="I599" s="107"/>
    </row>
    <row r="600" spans="9:9" customFormat="1">
      <c r="I600" s="107"/>
    </row>
    <row r="601" spans="9:9" customFormat="1">
      <c r="I601" s="107"/>
    </row>
    <row r="602" spans="9:9" customFormat="1">
      <c r="I602" s="107"/>
    </row>
    <row r="603" spans="9:9" customFormat="1">
      <c r="I603" s="107"/>
    </row>
    <row r="604" spans="9:9" customFormat="1">
      <c r="I604" s="107"/>
    </row>
    <row r="605" spans="9:9" customFormat="1">
      <c r="I605" s="107"/>
    </row>
    <row r="606" spans="9:9" customFormat="1">
      <c r="I606" s="107"/>
    </row>
    <row r="607" spans="9:9" customFormat="1">
      <c r="I607" s="107"/>
    </row>
    <row r="608" spans="9:9" customFormat="1">
      <c r="I608" s="107"/>
    </row>
    <row r="609" spans="9:9" customFormat="1">
      <c r="I609" s="107"/>
    </row>
    <row r="610" spans="9:9" customFormat="1">
      <c r="I610" s="107"/>
    </row>
    <row r="611" spans="9:9" customFormat="1">
      <c r="I611" s="107"/>
    </row>
    <row r="612" spans="9:9" customFormat="1">
      <c r="I612" s="107"/>
    </row>
    <row r="613" spans="9:9" customFormat="1">
      <c r="I613" s="107"/>
    </row>
    <row r="614" spans="9:9" customFormat="1">
      <c r="I614" s="107"/>
    </row>
    <row r="615" spans="9:9" customFormat="1">
      <c r="I615" s="107"/>
    </row>
    <row r="616" spans="9:9" customFormat="1">
      <c r="I616" s="107"/>
    </row>
    <row r="617" spans="9:9" customFormat="1">
      <c r="I617" s="107"/>
    </row>
    <row r="618" spans="9:9" customFormat="1">
      <c r="I618" s="107"/>
    </row>
    <row r="619" spans="9:9" customFormat="1">
      <c r="I619" s="107"/>
    </row>
    <row r="620" spans="9:9" customFormat="1">
      <c r="I620" s="107"/>
    </row>
    <row r="621" spans="9:9" customFormat="1">
      <c r="I621" s="107"/>
    </row>
    <row r="622" spans="9:9" customFormat="1">
      <c r="I622" s="107"/>
    </row>
    <row r="623" spans="9:9" customFormat="1">
      <c r="I623" s="107"/>
    </row>
    <row r="624" spans="9:9" customFormat="1">
      <c r="I624" s="107"/>
    </row>
    <row r="625" spans="9:9" customFormat="1">
      <c r="I625" s="107"/>
    </row>
    <row r="626" spans="9:9" customFormat="1">
      <c r="I626" s="107"/>
    </row>
    <row r="627" spans="9:9" customFormat="1">
      <c r="I627" s="107"/>
    </row>
    <row r="628" spans="9:9" customFormat="1">
      <c r="I628" s="107"/>
    </row>
    <row r="629" spans="9:9" customFormat="1">
      <c r="I629" s="107"/>
    </row>
    <row r="630" spans="9:9" customFormat="1">
      <c r="I630" s="107"/>
    </row>
    <row r="631" spans="9:9" customFormat="1">
      <c r="I631" s="107"/>
    </row>
    <row r="632" spans="9:9" customFormat="1">
      <c r="I632" s="107"/>
    </row>
    <row r="633" spans="9:9" customFormat="1">
      <c r="I633" s="107"/>
    </row>
    <row r="634" spans="9:9" customFormat="1">
      <c r="I634" s="107"/>
    </row>
    <row r="635" spans="9:9" customFormat="1">
      <c r="I635" s="107"/>
    </row>
    <row r="636" spans="9:9" customFormat="1">
      <c r="I636" s="107"/>
    </row>
    <row r="637" spans="9:9" customFormat="1">
      <c r="I637" s="107"/>
    </row>
    <row r="638" spans="9:9" customFormat="1">
      <c r="I638" s="107"/>
    </row>
    <row r="639" spans="9:9" customFormat="1">
      <c r="I639" s="107"/>
    </row>
    <row r="640" spans="9:9" customFormat="1">
      <c r="I640" s="107"/>
    </row>
    <row r="641" spans="9:9" customFormat="1">
      <c r="I641" s="107"/>
    </row>
    <row r="642" spans="9:9" customFormat="1">
      <c r="I642" s="107"/>
    </row>
    <row r="643" spans="9:9" customFormat="1">
      <c r="I643" s="107"/>
    </row>
    <row r="644" spans="9:9" customFormat="1">
      <c r="I644" s="107"/>
    </row>
    <row r="645" spans="9:9" customFormat="1">
      <c r="I645" s="107"/>
    </row>
    <row r="646" spans="9:9" customFormat="1">
      <c r="I646" s="107"/>
    </row>
    <row r="647" spans="9:9" customFormat="1">
      <c r="I647" s="107"/>
    </row>
    <row r="648" spans="9:9" customFormat="1">
      <c r="I648" s="107"/>
    </row>
    <row r="649" spans="9:9" customFormat="1">
      <c r="I649" s="107"/>
    </row>
    <row r="650" spans="9:9" customFormat="1">
      <c r="I650" s="107"/>
    </row>
    <row r="651" spans="9:9" customFormat="1">
      <c r="I651" s="107"/>
    </row>
    <row r="652" spans="9:9" customFormat="1">
      <c r="I652" s="107"/>
    </row>
    <row r="653" spans="9:9" customFormat="1">
      <c r="I653" s="107"/>
    </row>
    <row r="654" spans="9:9" customFormat="1">
      <c r="I654" s="107"/>
    </row>
    <row r="655" spans="9:9" customFormat="1">
      <c r="I655" s="107"/>
    </row>
    <row r="656" spans="9:9" customFormat="1">
      <c r="I656" s="107"/>
    </row>
    <row r="657" spans="9:9" customFormat="1">
      <c r="I657" s="107"/>
    </row>
    <row r="658" spans="9:9" customFormat="1">
      <c r="I658" s="107"/>
    </row>
    <row r="659" spans="9:9" customFormat="1">
      <c r="I659" s="107"/>
    </row>
    <row r="660" spans="9:9" customFormat="1">
      <c r="I660" s="107"/>
    </row>
    <row r="661" spans="9:9" customFormat="1">
      <c r="I661" s="107"/>
    </row>
    <row r="662" spans="9:9" customFormat="1">
      <c r="I662" s="107"/>
    </row>
    <row r="663" spans="9:9" customFormat="1">
      <c r="I663" s="107"/>
    </row>
    <row r="664" spans="9:9" customFormat="1">
      <c r="I664" s="107"/>
    </row>
    <row r="665" spans="9:9" customFormat="1">
      <c r="I665" s="107"/>
    </row>
    <row r="666" spans="9:9" customFormat="1">
      <c r="I666" s="107"/>
    </row>
    <row r="667" spans="9:9" customFormat="1">
      <c r="I667" s="107"/>
    </row>
    <row r="668" spans="9:9" customFormat="1">
      <c r="I668" s="107"/>
    </row>
    <row r="669" spans="9:9" customFormat="1">
      <c r="I669" s="107"/>
    </row>
    <row r="670" spans="9:9" customFormat="1">
      <c r="I670" s="107"/>
    </row>
    <row r="671" spans="9:9" customFormat="1">
      <c r="I671" s="107"/>
    </row>
    <row r="672" spans="9:9" customFormat="1">
      <c r="I672" s="107"/>
    </row>
    <row r="673" spans="9:9" customFormat="1">
      <c r="I673" s="107"/>
    </row>
    <row r="674" spans="9:9" customFormat="1">
      <c r="I674" s="107"/>
    </row>
    <row r="675" spans="9:9" customFormat="1">
      <c r="I675" s="107"/>
    </row>
    <row r="676" spans="9:9" customFormat="1">
      <c r="I676" s="107"/>
    </row>
    <row r="677" spans="9:9" customFormat="1">
      <c r="I677" s="107"/>
    </row>
    <row r="678" spans="9:9" customFormat="1">
      <c r="I678" s="107"/>
    </row>
    <row r="679" spans="9:9" customFormat="1">
      <c r="I679" s="107"/>
    </row>
    <row r="680" spans="9:9" customFormat="1">
      <c r="I680" s="107"/>
    </row>
    <row r="681" spans="9:9" customFormat="1">
      <c r="I681" s="107"/>
    </row>
    <row r="682" spans="9:9" customFormat="1">
      <c r="I682" s="107"/>
    </row>
    <row r="683" spans="9:9" customFormat="1">
      <c r="I683" s="107"/>
    </row>
    <row r="684" spans="9:9" customFormat="1">
      <c r="I684" s="107"/>
    </row>
    <row r="685" spans="9:9" customFormat="1">
      <c r="I685" s="107"/>
    </row>
    <row r="686" spans="9:9" customFormat="1">
      <c r="I686" s="107"/>
    </row>
    <row r="687" spans="9:9" customFormat="1">
      <c r="I687" s="107"/>
    </row>
    <row r="688" spans="9:9" customFormat="1">
      <c r="I688" s="107"/>
    </row>
    <row r="689" spans="9:9" customFormat="1">
      <c r="I689" s="107"/>
    </row>
    <row r="690" spans="9:9" customFormat="1">
      <c r="I690" s="107"/>
    </row>
    <row r="691" spans="9:9" customFormat="1">
      <c r="I691" s="107"/>
    </row>
    <row r="692" spans="9:9" customFormat="1">
      <c r="I692" s="107"/>
    </row>
    <row r="693" spans="9:9" customFormat="1">
      <c r="I693" s="107"/>
    </row>
    <row r="694" spans="9:9" customFormat="1">
      <c r="I694" s="107"/>
    </row>
    <row r="695" spans="9:9" customFormat="1">
      <c r="I695" s="107"/>
    </row>
    <row r="696" spans="9:9" customFormat="1">
      <c r="I696" s="107"/>
    </row>
    <row r="697" spans="9:9" customFormat="1">
      <c r="I697" s="107"/>
    </row>
    <row r="698" spans="9:9" customFormat="1">
      <c r="I698" s="107"/>
    </row>
    <row r="699" spans="9:9" customFormat="1">
      <c r="I699" s="107"/>
    </row>
    <row r="700" spans="9:9" customFormat="1">
      <c r="I700" s="107"/>
    </row>
    <row r="701" spans="9:9" customFormat="1">
      <c r="I701" s="107"/>
    </row>
    <row r="702" spans="9:9" customFormat="1">
      <c r="I702" s="107"/>
    </row>
    <row r="703" spans="9:9" customFormat="1">
      <c r="I703" s="107"/>
    </row>
    <row r="704" spans="9:9" customFormat="1">
      <c r="I704" s="107"/>
    </row>
    <row r="705" spans="9:9" customFormat="1">
      <c r="I705" s="107"/>
    </row>
    <row r="706" spans="9:9" customFormat="1">
      <c r="I706" s="107"/>
    </row>
    <row r="707" spans="9:9" customFormat="1">
      <c r="I707" s="107"/>
    </row>
    <row r="708" spans="9:9" customFormat="1">
      <c r="I708" s="107"/>
    </row>
    <row r="709" spans="9:9" customFormat="1">
      <c r="I709" s="107"/>
    </row>
    <row r="710" spans="9:9" customFormat="1">
      <c r="I710" s="107"/>
    </row>
    <row r="711" spans="9:9" customFormat="1">
      <c r="I711" s="107"/>
    </row>
    <row r="712" spans="9:9" customFormat="1">
      <c r="I712" s="107"/>
    </row>
    <row r="713" spans="9:9" customFormat="1">
      <c r="I713" s="107"/>
    </row>
    <row r="714" spans="9:9" customFormat="1">
      <c r="I714" s="107"/>
    </row>
    <row r="715" spans="9:9" customFormat="1">
      <c r="I715" s="107"/>
    </row>
    <row r="716" spans="9:9" customFormat="1">
      <c r="I716" s="107"/>
    </row>
    <row r="717" spans="9:9" customFormat="1">
      <c r="I717" s="107"/>
    </row>
    <row r="718" spans="9:9" customFormat="1">
      <c r="I718" s="107"/>
    </row>
    <row r="719" spans="9:9" customFormat="1">
      <c r="I719" s="107"/>
    </row>
    <row r="720" spans="9:9" customFormat="1">
      <c r="I720" s="107"/>
    </row>
    <row r="721" spans="9:9" customFormat="1">
      <c r="I721" s="107"/>
    </row>
    <row r="722" spans="9:9" customFormat="1">
      <c r="I722" s="107"/>
    </row>
    <row r="723" spans="9:9" customFormat="1">
      <c r="I723" s="107"/>
    </row>
    <row r="724" spans="9:9" customFormat="1">
      <c r="I724" s="107"/>
    </row>
    <row r="725" spans="9:9" customFormat="1">
      <c r="I725" s="107"/>
    </row>
    <row r="726" spans="9:9" customFormat="1">
      <c r="I726" s="107"/>
    </row>
    <row r="727" spans="9:9" customFormat="1">
      <c r="I727" s="107"/>
    </row>
    <row r="728" spans="9:9" customFormat="1">
      <c r="I728" s="107"/>
    </row>
    <row r="729" spans="9:9" customFormat="1">
      <c r="I729" s="107"/>
    </row>
    <row r="730" spans="9:9" customFormat="1">
      <c r="I730" s="107"/>
    </row>
    <row r="731" spans="9:9" customFormat="1">
      <c r="I731" s="107"/>
    </row>
    <row r="732" spans="9:9" customFormat="1">
      <c r="I732" s="107"/>
    </row>
    <row r="733" spans="9:9" customFormat="1">
      <c r="I733" s="107"/>
    </row>
    <row r="734" spans="9:9" customFormat="1">
      <c r="I734" s="107"/>
    </row>
    <row r="735" spans="9:9" customFormat="1">
      <c r="I735" s="107"/>
    </row>
    <row r="736" spans="9:9" customFormat="1">
      <c r="I736" s="107"/>
    </row>
    <row r="737" spans="7:9" customFormat="1">
      <c r="I737" s="107"/>
    </row>
    <row r="738" spans="7:9" customFormat="1">
      <c r="I738" s="107"/>
    </row>
    <row r="739" spans="7:9" customFormat="1">
      <c r="I739" s="107"/>
    </row>
    <row r="740" spans="7:9" customFormat="1">
      <c r="G740" s="15"/>
      <c r="I740" s="107"/>
    </row>
    <row r="741" spans="7:9" customFormat="1">
      <c r="G741" s="15"/>
      <c r="I741" s="107"/>
    </row>
    <row r="742" spans="7:9" customFormat="1">
      <c r="G742" s="15"/>
      <c r="I742" s="107"/>
    </row>
    <row r="743" spans="7:9" customFormat="1">
      <c r="G743" s="15"/>
      <c r="I743" s="107"/>
    </row>
    <row r="744" spans="7:9" customFormat="1">
      <c r="G744" s="15"/>
      <c r="I744" s="107"/>
    </row>
    <row r="745" spans="7:9" customFormat="1">
      <c r="G745" s="15"/>
      <c r="I745" s="107"/>
    </row>
    <row r="746" spans="7:9" customFormat="1">
      <c r="G746" s="15"/>
      <c r="I746" s="107"/>
    </row>
    <row r="747" spans="7:9" customFormat="1">
      <c r="G747" s="15"/>
      <c r="I747" s="107"/>
    </row>
    <row r="748" spans="7:9" customFormat="1">
      <c r="G748" s="15"/>
      <c r="I748" s="107"/>
    </row>
    <row r="749" spans="7:9" customFormat="1">
      <c r="G749" s="15"/>
      <c r="I749" s="107"/>
    </row>
    <row r="750" spans="7:9" customFormat="1">
      <c r="G750" s="15"/>
      <c r="I750" s="107"/>
    </row>
    <row r="751" spans="7:9" customFormat="1">
      <c r="G751" s="15"/>
      <c r="I751" s="107"/>
    </row>
    <row r="752" spans="7:9" customFormat="1">
      <c r="G752" s="15"/>
      <c r="I752" s="107"/>
    </row>
    <row r="753" spans="7:9" customFormat="1">
      <c r="G753" s="15"/>
      <c r="I753" s="107"/>
    </row>
    <row r="754" spans="7:9" customFormat="1">
      <c r="G754" s="15"/>
      <c r="I754" s="107"/>
    </row>
    <row r="755" spans="7:9" customFormat="1">
      <c r="G755" s="15"/>
      <c r="I755" s="107"/>
    </row>
    <row r="756" spans="7:9" customFormat="1">
      <c r="G756" s="15"/>
      <c r="I756" s="107"/>
    </row>
    <row r="757" spans="7:9" customFormat="1">
      <c r="G757" s="15"/>
      <c r="I757" s="107"/>
    </row>
    <row r="758" spans="7:9" customFormat="1">
      <c r="G758" s="15"/>
      <c r="I758" s="107"/>
    </row>
    <row r="759" spans="7:9" customFormat="1">
      <c r="G759" s="15"/>
      <c r="I759" s="107"/>
    </row>
    <row r="760" spans="7:9" customFormat="1">
      <c r="G760" s="15"/>
      <c r="I760" s="107"/>
    </row>
    <row r="761" spans="7:9" customFormat="1">
      <c r="G761" s="15"/>
      <c r="I761" s="107"/>
    </row>
    <row r="762" spans="7:9" customFormat="1">
      <c r="G762" s="15"/>
      <c r="I762" s="107"/>
    </row>
    <row r="763" spans="7:9" customFormat="1">
      <c r="G763" s="15"/>
      <c r="I763" s="107"/>
    </row>
    <row r="764" spans="7:9" customFormat="1">
      <c r="G764" s="15"/>
      <c r="I764" s="107"/>
    </row>
    <row r="765" spans="7:9" customFormat="1">
      <c r="G765" s="15"/>
      <c r="I765" s="107"/>
    </row>
    <row r="766" spans="7:9" customFormat="1">
      <c r="G766" s="15"/>
      <c r="I766" s="107"/>
    </row>
    <row r="767" spans="7:9" customFormat="1">
      <c r="G767" s="15"/>
      <c r="I767" s="107"/>
    </row>
    <row r="768" spans="7:9" customFormat="1">
      <c r="G768" s="15"/>
      <c r="I768" s="107"/>
    </row>
    <row r="769" spans="7:9" customFormat="1">
      <c r="G769" s="15"/>
      <c r="I769" s="107"/>
    </row>
    <row r="770" spans="7:9" customFormat="1">
      <c r="G770" s="15"/>
      <c r="I770" s="107"/>
    </row>
    <row r="771" spans="7:9" customFormat="1">
      <c r="G771" s="15"/>
      <c r="I771" s="107"/>
    </row>
    <row r="772" spans="7:9" customFormat="1">
      <c r="G772" s="15"/>
      <c r="I772" s="107"/>
    </row>
    <row r="773" spans="7:9" customFormat="1">
      <c r="G773" s="15"/>
      <c r="I773" s="107"/>
    </row>
    <row r="774" spans="7:9" customFormat="1">
      <c r="G774" s="15"/>
      <c r="I774" s="107"/>
    </row>
    <row r="775" spans="7:9" customFormat="1">
      <c r="G775" s="15"/>
      <c r="I775" s="107"/>
    </row>
    <row r="776" spans="7:9" customFormat="1">
      <c r="G776" s="15"/>
      <c r="I776" s="107"/>
    </row>
    <row r="777" spans="7:9" customFormat="1">
      <c r="G777" s="15"/>
      <c r="I777" s="107"/>
    </row>
    <row r="778" spans="7:9" customFormat="1">
      <c r="G778" s="15"/>
      <c r="I778" s="107"/>
    </row>
    <row r="779" spans="7:9" customFormat="1">
      <c r="G779" s="15"/>
      <c r="I779" s="107"/>
    </row>
    <row r="780" spans="7:9" customFormat="1">
      <c r="G780" s="15"/>
      <c r="I780" s="107"/>
    </row>
    <row r="781" spans="7:9" customFormat="1">
      <c r="G781" s="15"/>
      <c r="I781" s="107"/>
    </row>
    <row r="782" spans="7:9" customFormat="1">
      <c r="G782" s="15"/>
      <c r="I782" s="107"/>
    </row>
    <row r="783" spans="7:9" customFormat="1">
      <c r="G783" s="15"/>
      <c r="I783" s="107"/>
    </row>
    <row r="784" spans="7:9" customFormat="1">
      <c r="G784" s="15"/>
      <c r="I784" s="107"/>
    </row>
    <row r="785" spans="7:9" customFormat="1">
      <c r="G785" s="15"/>
      <c r="I785" s="107"/>
    </row>
    <row r="786" spans="7:9" customFormat="1">
      <c r="G786" s="15"/>
      <c r="I786" s="107"/>
    </row>
    <row r="787" spans="7:9" customFormat="1">
      <c r="G787" s="15"/>
      <c r="I787" s="107"/>
    </row>
    <row r="788" spans="7:9" customFormat="1">
      <c r="G788" s="15"/>
      <c r="I788" s="107"/>
    </row>
    <row r="789" spans="7:9" customFormat="1">
      <c r="G789" s="15"/>
      <c r="I789" s="107"/>
    </row>
    <row r="790" spans="7:9" customFormat="1">
      <c r="G790" s="15"/>
      <c r="I790" s="107"/>
    </row>
    <row r="791" spans="7:9" customFormat="1">
      <c r="G791" s="15"/>
      <c r="I791" s="107"/>
    </row>
    <row r="792" spans="7:9" customFormat="1">
      <c r="G792" s="15"/>
      <c r="I792" s="107"/>
    </row>
    <row r="793" spans="7:9" customFormat="1">
      <c r="G793" s="15"/>
      <c r="I793" s="107"/>
    </row>
    <row r="794" spans="7:9" customFormat="1">
      <c r="G794" s="15"/>
      <c r="I794" s="107"/>
    </row>
    <row r="795" spans="7:9" customFormat="1">
      <c r="G795" s="15"/>
      <c r="I795" s="107"/>
    </row>
    <row r="796" spans="7:9" customFormat="1">
      <c r="G796" s="15"/>
      <c r="I796" s="107"/>
    </row>
    <row r="797" spans="7:9" customFormat="1">
      <c r="G797" s="15"/>
      <c r="I797" s="107"/>
    </row>
    <row r="798" spans="7:9" customFormat="1">
      <c r="G798" s="15"/>
      <c r="I798" s="107"/>
    </row>
    <row r="799" spans="7:9" customFormat="1">
      <c r="G799" s="15"/>
      <c r="I799" s="107"/>
    </row>
    <row r="800" spans="7:9" customFormat="1">
      <c r="G800" s="15"/>
      <c r="I800" s="107"/>
    </row>
    <row r="801" spans="7:9" customFormat="1">
      <c r="G801" s="15"/>
      <c r="I801" s="107"/>
    </row>
    <row r="802" spans="7:9" customFormat="1">
      <c r="G802" s="15"/>
      <c r="I802" s="107"/>
    </row>
    <row r="803" spans="7:9" customFormat="1">
      <c r="G803" s="15"/>
      <c r="I803" s="107"/>
    </row>
    <row r="804" spans="7:9" customFormat="1">
      <c r="G804" s="15"/>
      <c r="I804" s="107"/>
    </row>
    <row r="805" spans="7:9" customFormat="1">
      <c r="G805" s="15"/>
      <c r="I805" s="107"/>
    </row>
    <row r="806" spans="7:9" customFormat="1">
      <c r="G806" s="15"/>
      <c r="I806" s="107"/>
    </row>
    <row r="807" spans="7:9" customFormat="1">
      <c r="G807" s="15"/>
      <c r="I807" s="107"/>
    </row>
    <row r="808" spans="7:9" customFormat="1">
      <c r="G808" s="15"/>
      <c r="I808" s="107"/>
    </row>
    <row r="809" spans="7:9" customFormat="1">
      <c r="G809" s="15"/>
      <c r="I809" s="107"/>
    </row>
    <row r="810" spans="7:9" customFormat="1">
      <c r="G810" s="15"/>
      <c r="I810" s="107"/>
    </row>
    <row r="811" spans="7:9" customFormat="1">
      <c r="G811" s="15"/>
      <c r="I811" s="107"/>
    </row>
    <row r="812" spans="7:9" customFormat="1">
      <c r="G812" s="15"/>
      <c r="I812" s="107"/>
    </row>
    <row r="813" spans="7:9" customFormat="1">
      <c r="G813" s="15"/>
      <c r="I813" s="107"/>
    </row>
    <row r="814" spans="7:9" customFormat="1">
      <c r="G814" s="15"/>
      <c r="I814" s="107"/>
    </row>
    <row r="815" spans="7:9" customFormat="1">
      <c r="G815" s="15"/>
      <c r="I815" s="107"/>
    </row>
    <row r="816" spans="7:9" customFormat="1">
      <c r="G816" s="15"/>
      <c r="I816" s="107"/>
    </row>
    <row r="817" spans="7:9" customFormat="1">
      <c r="G817" s="15"/>
      <c r="I817" s="107"/>
    </row>
    <row r="818" spans="7:9" customFormat="1">
      <c r="G818" s="15"/>
      <c r="I818" s="107"/>
    </row>
    <row r="819" spans="7:9" customFormat="1">
      <c r="G819" s="15"/>
      <c r="I819" s="107"/>
    </row>
    <row r="820" spans="7:9" customFormat="1">
      <c r="G820" s="15"/>
      <c r="I820" s="107"/>
    </row>
    <row r="821" spans="7:9" customFormat="1">
      <c r="G821" s="15"/>
      <c r="I821" s="107"/>
    </row>
    <row r="822" spans="7:9" customFormat="1">
      <c r="G822" s="15"/>
      <c r="I822" s="107"/>
    </row>
    <row r="823" spans="7:9" customFormat="1">
      <c r="G823" s="15"/>
      <c r="I823" s="107"/>
    </row>
    <row r="824" spans="7:9" customFormat="1">
      <c r="G824" s="15"/>
      <c r="I824" s="107"/>
    </row>
    <row r="825" spans="7:9" customFormat="1">
      <c r="G825" s="15"/>
      <c r="I825" s="107"/>
    </row>
    <row r="826" spans="7:9" customFormat="1">
      <c r="G826" s="15"/>
      <c r="I826" s="107"/>
    </row>
    <row r="827" spans="7:9" customFormat="1">
      <c r="G827" s="15"/>
      <c r="I827" s="107"/>
    </row>
    <row r="828" spans="7:9" customFormat="1">
      <c r="G828" s="15"/>
      <c r="I828" s="107"/>
    </row>
    <row r="829" spans="7:9" customFormat="1">
      <c r="G829" s="15"/>
      <c r="I829" s="107"/>
    </row>
    <row r="830" spans="7:9" customFormat="1">
      <c r="G830" s="15"/>
      <c r="I830" s="107"/>
    </row>
    <row r="831" spans="7:9" customFormat="1">
      <c r="G831" s="15"/>
      <c r="I831" s="107"/>
    </row>
    <row r="832" spans="7:9" customFormat="1">
      <c r="G832" s="15"/>
      <c r="I832" s="107"/>
    </row>
    <row r="833" spans="7:9" customFormat="1">
      <c r="G833" s="15"/>
      <c r="I833" s="107"/>
    </row>
    <row r="834" spans="7:9" customFormat="1">
      <c r="G834" s="15"/>
      <c r="I834" s="107"/>
    </row>
    <row r="835" spans="7:9" customFormat="1">
      <c r="G835" s="15"/>
      <c r="I835" s="107"/>
    </row>
    <row r="836" spans="7:9" customFormat="1">
      <c r="G836" s="15"/>
      <c r="I836" s="107"/>
    </row>
    <row r="837" spans="7:9" customFormat="1">
      <c r="G837" s="15"/>
      <c r="I837" s="107"/>
    </row>
    <row r="838" spans="7:9" customFormat="1">
      <c r="G838" s="15"/>
      <c r="I838" s="107"/>
    </row>
    <row r="839" spans="7:9" customFormat="1">
      <c r="G839" s="15"/>
      <c r="I839" s="107"/>
    </row>
    <row r="840" spans="7:9" customFormat="1">
      <c r="G840" s="15"/>
      <c r="I840" s="107"/>
    </row>
    <row r="841" spans="7:9" customFormat="1">
      <c r="G841" s="15"/>
      <c r="I841" s="107"/>
    </row>
    <row r="842" spans="7:9" customFormat="1">
      <c r="G842" s="15"/>
      <c r="I842" s="107"/>
    </row>
    <row r="843" spans="7:9" customFormat="1">
      <c r="G843" s="15"/>
      <c r="I843" s="107"/>
    </row>
    <row r="844" spans="7:9" customFormat="1">
      <c r="G844" s="15"/>
      <c r="I844" s="107"/>
    </row>
    <row r="845" spans="7:9" customFormat="1">
      <c r="G845" s="15"/>
      <c r="I845" s="107"/>
    </row>
    <row r="846" spans="7:9" customFormat="1">
      <c r="G846" s="15"/>
      <c r="I846" s="107"/>
    </row>
    <row r="847" spans="7:9" customFormat="1">
      <c r="G847" s="15"/>
      <c r="I847" s="107"/>
    </row>
    <row r="848" spans="7:9" customFormat="1">
      <c r="G848" s="15"/>
      <c r="I848" s="107"/>
    </row>
    <row r="849" spans="7:9" customFormat="1">
      <c r="G849" s="15"/>
      <c r="I849" s="107"/>
    </row>
    <row r="850" spans="7:9" customFormat="1">
      <c r="G850" s="15"/>
      <c r="I850" s="107"/>
    </row>
    <row r="851" spans="7:9" customFormat="1">
      <c r="G851" s="15"/>
      <c r="I851" s="107"/>
    </row>
    <row r="852" spans="7:9" customFormat="1">
      <c r="G852" s="15"/>
      <c r="I852" s="107"/>
    </row>
    <row r="853" spans="7:9" customFormat="1">
      <c r="G853" s="15"/>
      <c r="I853" s="107"/>
    </row>
    <row r="854" spans="7:9" customFormat="1">
      <c r="G854" s="15"/>
      <c r="I854" s="107"/>
    </row>
    <row r="855" spans="7:9" customFormat="1">
      <c r="G855" s="15"/>
      <c r="I855" s="107"/>
    </row>
    <row r="856" spans="7:9" customFormat="1">
      <c r="G856" s="15"/>
      <c r="I856" s="107"/>
    </row>
    <row r="857" spans="7:9" customFormat="1">
      <c r="G857" s="15"/>
      <c r="I857" s="107"/>
    </row>
    <row r="858" spans="7:9" customFormat="1">
      <c r="G858" s="15"/>
      <c r="I858" s="107"/>
    </row>
    <row r="859" spans="7:9" customFormat="1">
      <c r="G859" s="15"/>
      <c r="I859" s="107"/>
    </row>
    <row r="860" spans="7:9" customFormat="1">
      <c r="G860" s="15"/>
      <c r="I860" s="107"/>
    </row>
    <row r="861" spans="7:9" customFormat="1">
      <c r="G861" s="15"/>
      <c r="I861" s="107"/>
    </row>
    <row r="862" spans="7:9" customFormat="1">
      <c r="G862" s="15"/>
      <c r="I862" s="107"/>
    </row>
    <row r="863" spans="7:9" customFormat="1">
      <c r="G863" s="15"/>
      <c r="I863" s="107"/>
    </row>
    <row r="864" spans="7:9" customFormat="1">
      <c r="G864" s="15"/>
      <c r="I864" s="107"/>
    </row>
    <row r="865" spans="7:9" customFormat="1">
      <c r="G865" s="15"/>
      <c r="I865" s="107"/>
    </row>
    <row r="866" spans="7:9" customFormat="1">
      <c r="G866" s="15"/>
      <c r="I866" s="107"/>
    </row>
    <row r="867" spans="7:9" customFormat="1">
      <c r="G867" s="15"/>
      <c r="I867" s="107"/>
    </row>
    <row r="868" spans="7:9" customFormat="1">
      <c r="G868" s="15"/>
      <c r="I868" s="107"/>
    </row>
    <row r="869" spans="7:9" customFormat="1">
      <c r="G869" s="15"/>
      <c r="I869" s="107"/>
    </row>
    <row r="870" spans="7:9" customFormat="1">
      <c r="G870" s="15"/>
      <c r="I870" s="107"/>
    </row>
    <row r="871" spans="7:9" customFormat="1">
      <c r="G871" s="15"/>
      <c r="I871" s="107"/>
    </row>
    <row r="872" spans="7:9" customFormat="1">
      <c r="G872" s="15"/>
      <c r="I872" s="107"/>
    </row>
    <row r="873" spans="7:9" customFormat="1">
      <c r="G873" s="15"/>
      <c r="I873" s="107"/>
    </row>
    <row r="874" spans="7:9" customFormat="1">
      <c r="G874" s="15"/>
      <c r="I874" s="107"/>
    </row>
    <row r="875" spans="7:9" customFormat="1">
      <c r="G875" s="15"/>
      <c r="I875" s="107"/>
    </row>
    <row r="876" spans="7:9" customFormat="1">
      <c r="G876" s="15"/>
      <c r="I876" s="107"/>
    </row>
    <row r="877" spans="7:9" customFormat="1">
      <c r="G877" s="15"/>
      <c r="I877" s="107"/>
    </row>
    <row r="878" spans="7:9" customFormat="1">
      <c r="G878" s="15"/>
      <c r="I878" s="107"/>
    </row>
    <row r="879" spans="7:9" customFormat="1">
      <c r="G879" s="15"/>
      <c r="I879" s="107"/>
    </row>
    <row r="880" spans="7:9" customFormat="1">
      <c r="G880" s="15"/>
      <c r="I880" s="107"/>
    </row>
    <row r="881" spans="7:9" customFormat="1">
      <c r="G881" s="15"/>
      <c r="I881" s="107"/>
    </row>
    <row r="882" spans="7:9" customFormat="1">
      <c r="G882" s="15"/>
      <c r="I882" s="107"/>
    </row>
    <row r="883" spans="7:9" customFormat="1">
      <c r="G883" s="15"/>
      <c r="I883" s="107"/>
    </row>
    <row r="884" spans="7:9" customFormat="1">
      <c r="G884" s="15"/>
      <c r="I884" s="107"/>
    </row>
    <row r="885" spans="7:9" customFormat="1">
      <c r="G885" s="15"/>
      <c r="I885" s="107"/>
    </row>
    <row r="886" spans="7:9" customFormat="1">
      <c r="G886" s="15"/>
      <c r="I886" s="107"/>
    </row>
    <row r="887" spans="7:9" customFormat="1">
      <c r="G887" s="15"/>
      <c r="I887" s="107"/>
    </row>
    <row r="888" spans="7:9" customFormat="1">
      <c r="G888" s="15"/>
      <c r="I888" s="107"/>
    </row>
    <row r="889" spans="7:9" customFormat="1">
      <c r="G889" s="15"/>
      <c r="I889" s="107"/>
    </row>
    <row r="890" spans="7:9" customFormat="1">
      <c r="G890" s="15"/>
      <c r="I890" s="107"/>
    </row>
    <row r="891" spans="7:9" customFormat="1">
      <c r="G891" s="15"/>
      <c r="I891" s="107"/>
    </row>
    <row r="892" spans="7:9" customFormat="1">
      <c r="G892" s="15"/>
      <c r="I892" s="107"/>
    </row>
    <row r="893" spans="7:9" customFormat="1">
      <c r="G893" s="15"/>
      <c r="I893" s="107"/>
    </row>
    <row r="894" spans="7:9" customFormat="1">
      <c r="G894" s="15"/>
      <c r="I894" s="107"/>
    </row>
    <row r="895" spans="7:9" customFormat="1">
      <c r="G895" s="15"/>
      <c r="I895" s="107"/>
    </row>
    <row r="896" spans="7:9" customFormat="1">
      <c r="G896" s="15"/>
      <c r="I896" s="107"/>
    </row>
    <row r="897" spans="7:9" customFormat="1">
      <c r="G897" s="15"/>
      <c r="I897" s="107"/>
    </row>
    <row r="898" spans="7:9" customFormat="1">
      <c r="G898" s="15"/>
      <c r="I898" s="107"/>
    </row>
    <row r="899" spans="7:9" customFormat="1">
      <c r="G899" s="15"/>
      <c r="I899" s="107"/>
    </row>
    <row r="900" spans="7:9" customFormat="1">
      <c r="G900" s="15"/>
      <c r="I900" s="107"/>
    </row>
    <row r="901" spans="7:9" customFormat="1">
      <c r="G901" s="15"/>
      <c r="I901" s="107"/>
    </row>
    <row r="902" spans="7:9" customFormat="1">
      <c r="G902" s="15"/>
      <c r="I902" s="107"/>
    </row>
    <row r="903" spans="7:9" customFormat="1">
      <c r="G903" s="15"/>
      <c r="I903" s="107"/>
    </row>
    <row r="904" spans="7:9" customFormat="1">
      <c r="G904" s="15"/>
      <c r="I904" s="107"/>
    </row>
    <row r="905" spans="7:9" customFormat="1">
      <c r="G905" s="15"/>
      <c r="I905" s="107"/>
    </row>
    <row r="906" spans="7:9" customFormat="1">
      <c r="G906" s="15"/>
      <c r="I906" s="107"/>
    </row>
    <row r="907" spans="7:9" customFormat="1">
      <c r="G907" s="15"/>
      <c r="I907" s="107"/>
    </row>
    <row r="908" spans="7:9" customFormat="1">
      <c r="G908" s="15"/>
      <c r="I908" s="107"/>
    </row>
    <row r="909" spans="7:9" customFormat="1">
      <c r="G909" s="15"/>
      <c r="I909" s="107"/>
    </row>
    <row r="910" spans="7:9" customFormat="1">
      <c r="G910" s="15"/>
      <c r="I910" s="107"/>
    </row>
    <row r="911" spans="7:9" customFormat="1">
      <c r="G911" s="15"/>
      <c r="I911" s="107"/>
    </row>
    <row r="912" spans="7:9" customFormat="1">
      <c r="G912" s="15"/>
      <c r="I912" s="107"/>
    </row>
    <row r="913" spans="7:9" customFormat="1">
      <c r="G913" s="15"/>
      <c r="I913" s="107"/>
    </row>
    <row r="914" spans="7:9" customFormat="1">
      <c r="G914" s="15"/>
      <c r="I914" s="107"/>
    </row>
    <row r="915" spans="7:9" customFormat="1">
      <c r="G915" s="15"/>
      <c r="I915" s="107"/>
    </row>
    <row r="916" spans="7:9" customFormat="1">
      <c r="G916" s="15"/>
      <c r="I916" s="107"/>
    </row>
    <row r="917" spans="7:9" customFormat="1">
      <c r="G917" s="15"/>
      <c r="I917" s="107"/>
    </row>
    <row r="918" spans="7:9" customFormat="1">
      <c r="G918" s="15"/>
      <c r="I918" s="107"/>
    </row>
    <row r="919" spans="7:9" customFormat="1">
      <c r="G919" s="15"/>
      <c r="I919" s="107"/>
    </row>
    <row r="920" spans="7:9" customFormat="1">
      <c r="G920" s="15"/>
      <c r="I920" s="107"/>
    </row>
    <row r="921" spans="7:9" customFormat="1">
      <c r="G921" s="15"/>
      <c r="I921" s="107"/>
    </row>
    <row r="922" spans="7:9" customFormat="1">
      <c r="G922" s="15"/>
      <c r="I922" s="107"/>
    </row>
    <row r="923" spans="7:9" customFormat="1">
      <c r="G923" s="15"/>
      <c r="I923" s="107"/>
    </row>
    <row r="924" spans="7:9" customFormat="1">
      <c r="G924" s="15"/>
      <c r="I924" s="107"/>
    </row>
    <row r="925" spans="7:9" customFormat="1">
      <c r="G925" s="15"/>
      <c r="I925" s="107"/>
    </row>
    <row r="926" spans="7:9" customFormat="1">
      <c r="G926" s="15"/>
      <c r="I926" s="107"/>
    </row>
    <row r="927" spans="7:9" customFormat="1">
      <c r="G927" s="15"/>
      <c r="I927" s="107"/>
    </row>
    <row r="928" spans="7:9" customFormat="1">
      <c r="G928" s="15"/>
      <c r="I928" s="107"/>
    </row>
    <row r="929" spans="7:9" customFormat="1">
      <c r="G929" s="15"/>
      <c r="I929" s="107"/>
    </row>
    <row r="930" spans="7:9" customFormat="1">
      <c r="G930" s="15"/>
      <c r="I930" s="107"/>
    </row>
    <row r="931" spans="7:9" customFormat="1">
      <c r="G931" s="15"/>
      <c r="I931" s="107"/>
    </row>
    <row r="932" spans="7:9" customFormat="1">
      <c r="G932" s="15"/>
      <c r="I932" s="107"/>
    </row>
    <row r="933" spans="7:9" customFormat="1">
      <c r="G933" s="15"/>
      <c r="I933" s="107"/>
    </row>
    <row r="934" spans="7:9" customFormat="1">
      <c r="G934" s="15"/>
      <c r="I934" s="107"/>
    </row>
    <row r="935" spans="7:9" customFormat="1">
      <c r="G935" s="15"/>
      <c r="I935" s="107"/>
    </row>
    <row r="936" spans="7:9" customFormat="1">
      <c r="G936" s="15"/>
      <c r="I936" s="107"/>
    </row>
    <row r="937" spans="7:9" customFormat="1">
      <c r="G937" s="15"/>
      <c r="I937" s="107"/>
    </row>
    <row r="938" spans="7:9" customFormat="1">
      <c r="G938" s="15"/>
      <c r="I938" s="107"/>
    </row>
    <row r="939" spans="7:9" customFormat="1">
      <c r="G939" s="15"/>
      <c r="I939" s="107"/>
    </row>
    <row r="940" spans="7:9" customFormat="1">
      <c r="G940" s="15"/>
      <c r="I940" s="107"/>
    </row>
    <row r="941" spans="7:9" customFormat="1">
      <c r="G941" s="15"/>
      <c r="I941" s="107"/>
    </row>
    <row r="942" spans="7:9" customFormat="1">
      <c r="G942" s="15"/>
      <c r="I942" s="107"/>
    </row>
    <row r="943" spans="7:9" customFormat="1">
      <c r="G943" s="15"/>
      <c r="I943" s="107"/>
    </row>
    <row r="944" spans="7:9" customFormat="1">
      <c r="G944" s="15"/>
      <c r="I944" s="107"/>
    </row>
    <row r="945" spans="7:9" customFormat="1">
      <c r="G945" s="15"/>
      <c r="I945" s="107"/>
    </row>
    <row r="946" spans="7:9" customFormat="1">
      <c r="G946" s="15"/>
      <c r="I946" s="107"/>
    </row>
    <row r="947" spans="7:9" customFormat="1">
      <c r="G947" s="15"/>
      <c r="I947" s="107"/>
    </row>
    <row r="948" spans="7:9" customFormat="1">
      <c r="G948" s="15"/>
      <c r="I948" s="107"/>
    </row>
    <row r="949" spans="7:9" customFormat="1">
      <c r="G949" s="15"/>
      <c r="I949" s="107"/>
    </row>
    <row r="950" spans="7:9" customFormat="1">
      <c r="G950" s="15"/>
      <c r="I950" s="107"/>
    </row>
    <row r="951" spans="7:9" customFormat="1">
      <c r="G951" s="15"/>
      <c r="I951" s="107"/>
    </row>
    <row r="952" spans="7:9" customFormat="1">
      <c r="G952" s="15"/>
      <c r="I952" s="107"/>
    </row>
    <row r="953" spans="7:9" customFormat="1">
      <c r="G953" s="15"/>
      <c r="I953" s="107"/>
    </row>
    <row r="954" spans="7:9" customFormat="1">
      <c r="G954" s="15"/>
      <c r="I954" s="107"/>
    </row>
    <row r="955" spans="7:9" customFormat="1">
      <c r="G955" s="15"/>
      <c r="I955" s="107"/>
    </row>
    <row r="956" spans="7:9" customFormat="1">
      <c r="G956" s="15"/>
      <c r="I956" s="107"/>
    </row>
    <row r="957" spans="7:9" customFormat="1">
      <c r="G957" s="15"/>
      <c r="I957" s="107"/>
    </row>
    <row r="958" spans="7:9" customFormat="1">
      <c r="G958" s="15"/>
      <c r="I958" s="107"/>
    </row>
    <row r="959" spans="7:9" customFormat="1">
      <c r="G959" s="15"/>
      <c r="I959" s="107"/>
    </row>
    <row r="960" spans="7:9" customFormat="1">
      <c r="G960" s="15"/>
      <c r="I960" s="107"/>
    </row>
    <row r="961" spans="7:9" customFormat="1">
      <c r="G961" s="15"/>
      <c r="I961" s="107"/>
    </row>
    <row r="962" spans="7:9" customFormat="1">
      <c r="G962" s="15"/>
      <c r="I962" s="107"/>
    </row>
    <row r="963" spans="7:9" customFormat="1">
      <c r="G963" s="15"/>
      <c r="I963" s="107"/>
    </row>
    <row r="964" spans="7:9" customFormat="1">
      <c r="G964" s="15"/>
      <c r="I964" s="107"/>
    </row>
    <row r="965" spans="7:9" customFormat="1">
      <c r="G965" s="15"/>
      <c r="I965" s="107"/>
    </row>
    <row r="966" spans="7:9" customFormat="1">
      <c r="G966" s="15"/>
      <c r="I966" s="107"/>
    </row>
    <row r="967" spans="7:9" customFormat="1">
      <c r="G967" s="15"/>
      <c r="I967" s="107"/>
    </row>
    <row r="968" spans="7:9" customFormat="1">
      <c r="G968" s="15"/>
      <c r="I968" s="107"/>
    </row>
    <row r="969" spans="7:9" customFormat="1">
      <c r="G969" s="15"/>
      <c r="I969" s="107"/>
    </row>
    <row r="970" spans="7:9" customFormat="1">
      <c r="G970" s="15"/>
      <c r="I970" s="107"/>
    </row>
    <row r="971" spans="7:9" customFormat="1">
      <c r="G971" s="15"/>
      <c r="I971" s="107"/>
    </row>
    <row r="972" spans="7:9" customFormat="1">
      <c r="G972" s="15"/>
      <c r="I972" s="107"/>
    </row>
    <row r="973" spans="7:9" customFormat="1">
      <c r="G973" s="15"/>
      <c r="I973" s="107"/>
    </row>
    <row r="974" spans="7:9" customFormat="1">
      <c r="G974" s="15"/>
      <c r="I974" s="107"/>
    </row>
    <row r="975" spans="7:9" customFormat="1">
      <c r="G975" s="15"/>
      <c r="I975" s="107"/>
    </row>
    <row r="976" spans="7:9" customFormat="1">
      <c r="G976" s="15"/>
      <c r="I976" s="107"/>
    </row>
    <row r="977" spans="7:9" customFormat="1">
      <c r="G977" s="15"/>
      <c r="I977" s="107"/>
    </row>
    <row r="978" spans="7:9" customFormat="1">
      <c r="G978" s="15"/>
      <c r="I978" s="107"/>
    </row>
    <row r="979" spans="7:9" customFormat="1">
      <c r="G979" s="15"/>
      <c r="I979" s="107"/>
    </row>
    <row r="980" spans="7:9" customFormat="1">
      <c r="G980" s="15"/>
      <c r="I980" s="107"/>
    </row>
    <row r="981" spans="7:9" customFormat="1">
      <c r="G981" s="15"/>
      <c r="I981" s="107"/>
    </row>
    <row r="982" spans="7:9" customFormat="1">
      <c r="G982" s="15"/>
      <c r="I982" s="107"/>
    </row>
    <row r="983" spans="7:9" customFormat="1">
      <c r="G983" s="15"/>
      <c r="I983" s="107"/>
    </row>
    <row r="984" spans="7:9" customFormat="1">
      <c r="G984" s="15"/>
      <c r="I984" s="107"/>
    </row>
    <row r="985" spans="7:9" customFormat="1">
      <c r="G985" s="15"/>
      <c r="I985" s="107"/>
    </row>
    <row r="986" spans="7:9" customFormat="1">
      <c r="G986" s="15"/>
      <c r="I986" s="107"/>
    </row>
    <row r="987" spans="7:9" customFormat="1">
      <c r="G987" s="15"/>
      <c r="I987" s="107"/>
    </row>
    <row r="988" spans="7:9" customFormat="1">
      <c r="G988" s="15"/>
      <c r="I988" s="107"/>
    </row>
    <row r="989" spans="7:9" customFormat="1">
      <c r="G989" s="15"/>
      <c r="I989" s="107"/>
    </row>
    <row r="990" spans="7:9" customFormat="1">
      <c r="G990" s="15"/>
      <c r="I990" s="107"/>
    </row>
    <row r="991" spans="7:9" customFormat="1">
      <c r="G991" s="15"/>
      <c r="I991" s="107"/>
    </row>
    <row r="992" spans="7:9" customFormat="1">
      <c r="G992" s="15"/>
      <c r="I992" s="107"/>
    </row>
    <row r="993" spans="7:9" customFormat="1">
      <c r="G993" s="15"/>
      <c r="I993" s="107"/>
    </row>
    <row r="994" spans="7:9" customFormat="1">
      <c r="G994" s="15"/>
      <c r="I994" s="107"/>
    </row>
    <row r="995" spans="7:9" customFormat="1">
      <c r="G995" s="15"/>
      <c r="I995" s="107"/>
    </row>
    <row r="996" spans="7:9" customFormat="1">
      <c r="G996" s="15"/>
      <c r="I996" s="107"/>
    </row>
    <row r="997" spans="7:9" customFormat="1">
      <c r="G997" s="15"/>
      <c r="I997" s="107"/>
    </row>
    <row r="998" spans="7:9" customFormat="1">
      <c r="G998" s="15"/>
      <c r="I998" s="107"/>
    </row>
    <row r="999" spans="7:9" customFormat="1">
      <c r="G999" s="15"/>
      <c r="I999" s="107"/>
    </row>
    <row r="1000" spans="7:9" customFormat="1">
      <c r="G1000" s="15"/>
      <c r="I1000" s="107"/>
    </row>
    <row r="1001" spans="7:9" customFormat="1">
      <c r="G1001" s="15"/>
      <c r="I1001" s="107"/>
    </row>
    <row r="1002" spans="7:9" customFormat="1">
      <c r="G1002" s="15"/>
      <c r="I1002" s="107"/>
    </row>
    <row r="1003" spans="7:9" customFormat="1">
      <c r="G1003" s="15"/>
      <c r="I1003" s="107"/>
    </row>
    <row r="1004" spans="7:9" customFormat="1">
      <c r="G1004" s="15"/>
      <c r="I1004" s="107"/>
    </row>
    <row r="1005" spans="7:9" customFormat="1">
      <c r="G1005" s="15"/>
      <c r="I1005" s="107"/>
    </row>
    <row r="1006" spans="7:9" customFormat="1">
      <c r="G1006" s="15"/>
      <c r="I1006" s="107"/>
    </row>
    <row r="1007" spans="7:9" customFormat="1">
      <c r="G1007" s="15"/>
      <c r="I1007" s="107"/>
    </row>
    <row r="1008" spans="7:9" customFormat="1">
      <c r="G1008" s="15"/>
      <c r="I1008" s="107"/>
    </row>
    <row r="1009" spans="7:9" customFormat="1">
      <c r="G1009" s="15"/>
      <c r="I1009" s="107"/>
    </row>
    <row r="1010" spans="7:9" customFormat="1">
      <c r="G1010" s="15"/>
      <c r="I1010" s="107"/>
    </row>
    <row r="1011" spans="7:9" customFormat="1">
      <c r="G1011" s="15"/>
      <c r="I1011" s="107"/>
    </row>
    <row r="1012" spans="7:9" customFormat="1">
      <c r="G1012" s="15"/>
      <c r="I1012" s="107"/>
    </row>
    <row r="1013" spans="7:9" customFormat="1">
      <c r="G1013" s="15"/>
      <c r="I1013" s="107"/>
    </row>
    <row r="1014" spans="7:9" customFormat="1">
      <c r="G1014" s="15"/>
      <c r="I1014" s="107"/>
    </row>
    <row r="1015" spans="7:9" customFormat="1">
      <c r="G1015" s="15"/>
      <c r="I1015" s="107"/>
    </row>
    <row r="1016" spans="7:9" customFormat="1">
      <c r="G1016" s="15"/>
      <c r="I1016" s="107"/>
    </row>
    <row r="1017" spans="7:9" customFormat="1">
      <c r="G1017" s="15"/>
      <c r="I1017" s="107"/>
    </row>
    <row r="1018" spans="7:9" customFormat="1">
      <c r="G1018" s="15"/>
      <c r="I1018" s="107"/>
    </row>
    <row r="1019" spans="7:9" customFormat="1">
      <c r="G1019" s="15"/>
      <c r="I1019" s="107"/>
    </row>
    <row r="1020" spans="7:9" customFormat="1">
      <c r="G1020" s="15"/>
      <c r="I1020" s="107"/>
    </row>
    <row r="1021" spans="7:9" customFormat="1">
      <c r="G1021" s="15"/>
      <c r="I1021" s="107"/>
    </row>
    <row r="1022" spans="7:9" customFormat="1">
      <c r="G1022" s="15"/>
      <c r="I1022" s="107"/>
    </row>
    <row r="1023" spans="7:9" customFormat="1">
      <c r="G1023" s="15"/>
      <c r="I1023" s="107"/>
    </row>
    <row r="1024" spans="7:9" customFormat="1">
      <c r="G1024" s="15"/>
      <c r="I1024" s="107"/>
    </row>
    <row r="1025" spans="7:9" customFormat="1">
      <c r="G1025" s="15"/>
      <c r="I1025" s="107"/>
    </row>
    <row r="1026" spans="7:9" customFormat="1">
      <c r="G1026" s="15"/>
      <c r="I1026" s="107"/>
    </row>
    <row r="1027" spans="7:9" customFormat="1">
      <c r="G1027" s="15"/>
      <c r="I1027" s="107"/>
    </row>
    <row r="1028" spans="7:9" customFormat="1">
      <c r="G1028" s="15"/>
      <c r="I1028" s="107"/>
    </row>
    <row r="1029" spans="7:9" customFormat="1">
      <c r="G1029" s="15"/>
      <c r="I1029" s="107"/>
    </row>
    <row r="1030" spans="7:9" customFormat="1">
      <c r="G1030" s="15"/>
      <c r="I1030" s="107"/>
    </row>
    <row r="1031" spans="7:9" customFormat="1">
      <c r="G1031" s="15"/>
      <c r="I1031" s="107"/>
    </row>
    <row r="1032" spans="7:9" customFormat="1">
      <c r="G1032" s="15"/>
      <c r="I1032" s="107"/>
    </row>
    <row r="1033" spans="7:9" customFormat="1">
      <c r="G1033" s="15"/>
      <c r="I1033" s="107"/>
    </row>
    <row r="1034" spans="7:9" customFormat="1">
      <c r="G1034" s="15"/>
      <c r="I1034" s="107"/>
    </row>
    <row r="1035" spans="7:9" customFormat="1">
      <c r="G1035" s="15"/>
      <c r="I1035" s="107"/>
    </row>
    <row r="1036" spans="7:9" customFormat="1">
      <c r="G1036" s="15"/>
      <c r="I1036" s="107"/>
    </row>
    <row r="1037" spans="7:9" customFormat="1">
      <c r="G1037" s="15"/>
      <c r="I1037" s="107"/>
    </row>
    <row r="1038" spans="7:9" customFormat="1">
      <c r="G1038" s="15"/>
      <c r="I1038" s="107"/>
    </row>
    <row r="1039" spans="7:9" customFormat="1">
      <c r="G1039" s="15"/>
      <c r="I1039" s="107"/>
    </row>
    <row r="1040" spans="7:9" customFormat="1">
      <c r="G1040" s="15"/>
      <c r="I1040" s="107"/>
    </row>
    <row r="1041" spans="7:9" customFormat="1">
      <c r="G1041" s="15"/>
      <c r="I1041" s="107"/>
    </row>
    <row r="1042" spans="7:9" customFormat="1">
      <c r="G1042" s="15"/>
      <c r="I1042" s="107"/>
    </row>
    <row r="1043" spans="7:9" customFormat="1">
      <c r="G1043" s="15"/>
      <c r="I1043" s="107"/>
    </row>
    <row r="1044" spans="7:9" customFormat="1">
      <c r="G1044" s="15"/>
      <c r="I1044" s="107"/>
    </row>
    <row r="1045" spans="7:9" customFormat="1">
      <c r="G1045" s="15"/>
      <c r="I1045" s="107"/>
    </row>
    <row r="1046" spans="7:9" customFormat="1">
      <c r="G1046" s="15"/>
      <c r="I1046" s="107"/>
    </row>
    <row r="1047" spans="7:9" customFormat="1">
      <c r="G1047" s="15"/>
      <c r="I1047" s="107"/>
    </row>
    <row r="1048" spans="7:9" customFormat="1">
      <c r="G1048" s="15"/>
      <c r="I1048" s="107"/>
    </row>
    <row r="1049" spans="7:9" customFormat="1">
      <c r="G1049" s="15"/>
      <c r="I1049" s="107"/>
    </row>
    <row r="1050" spans="7:9" customFormat="1">
      <c r="G1050" s="15"/>
      <c r="I1050" s="107"/>
    </row>
    <row r="1051" spans="7:9" customFormat="1">
      <c r="G1051" s="15"/>
      <c r="I1051" s="107"/>
    </row>
    <row r="1052" spans="7:9" customFormat="1">
      <c r="G1052" s="15"/>
      <c r="I1052" s="107"/>
    </row>
    <row r="1053" spans="7:9" customFormat="1">
      <c r="G1053" s="15"/>
      <c r="I1053" s="107"/>
    </row>
    <row r="1054" spans="7:9" customFormat="1">
      <c r="G1054" s="15"/>
      <c r="I1054" s="107"/>
    </row>
    <row r="1055" spans="7:9" customFormat="1">
      <c r="G1055" s="15"/>
      <c r="I1055" s="107"/>
    </row>
    <row r="1056" spans="7:9" customFormat="1">
      <c r="G1056" s="15"/>
      <c r="I1056" s="107"/>
    </row>
    <row r="1057" spans="7:9" customFormat="1">
      <c r="G1057" s="15"/>
      <c r="I1057" s="107"/>
    </row>
    <row r="1058" spans="7:9" customFormat="1">
      <c r="G1058" s="15"/>
      <c r="I1058" s="107"/>
    </row>
    <row r="1059" spans="7:9" customFormat="1">
      <c r="G1059" s="15"/>
      <c r="I1059" s="107"/>
    </row>
    <row r="1060" spans="7:9" customFormat="1">
      <c r="G1060" s="15"/>
      <c r="I1060" s="107"/>
    </row>
    <row r="1061" spans="7:9" customFormat="1">
      <c r="G1061" s="15"/>
      <c r="I1061" s="107"/>
    </row>
    <row r="1062" spans="7:9" customFormat="1">
      <c r="G1062" s="15"/>
      <c r="I1062" s="107"/>
    </row>
    <row r="1063" spans="7:9" customFormat="1">
      <c r="G1063" s="15"/>
      <c r="I1063" s="107"/>
    </row>
    <row r="1064" spans="7:9" customFormat="1">
      <c r="G1064" s="15"/>
      <c r="I1064" s="107"/>
    </row>
    <row r="1065" spans="7:9" customFormat="1">
      <c r="G1065" s="15"/>
      <c r="I1065" s="107"/>
    </row>
    <row r="1066" spans="7:9" customFormat="1">
      <c r="G1066" s="15"/>
      <c r="I1066" s="107"/>
    </row>
    <row r="1067" spans="7:9" customFormat="1">
      <c r="G1067" s="15"/>
      <c r="I1067" s="107"/>
    </row>
    <row r="1068" spans="7:9" customFormat="1">
      <c r="G1068" s="15"/>
      <c r="I1068" s="107"/>
    </row>
    <row r="1069" spans="7:9" customFormat="1">
      <c r="G1069" s="15"/>
      <c r="I1069" s="107"/>
    </row>
    <row r="1070" spans="7:9" customFormat="1">
      <c r="G1070" s="15"/>
      <c r="I1070" s="107"/>
    </row>
    <row r="1071" spans="7:9" customFormat="1">
      <c r="G1071" s="15"/>
      <c r="I1071" s="107"/>
    </row>
    <row r="1072" spans="7:9" customFormat="1">
      <c r="G1072" s="15"/>
      <c r="I1072" s="107"/>
    </row>
    <row r="1073" spans="7:9" customFormat="1">
      <c r="G1073" s="15"/>
      <c r="I1073" s="107"/>
    </row>
    <row r="1074" spans="7:9" customFormat="1">
      <c r="G1074" s="15"/>
      <c r="I1074" s="107"/>
    </row>
    <row r="1075" spans="7:9" customFormat="1">
      <c r="G1075" s="15"/>
      <c r="I1075" s="107"/>
    </row>
    <row r="1076" spans="7:9" customFormat="1">
      <c r="G1076" s="15"/>
      <c r="I1076" s="107"/>
    </row>
    <row r="1077" spans="7:9" customFormat="1">
      <c r="G1077" s="15"/>
      <c r="I1077" s="107"/>
    </row>
    <row r="1078" spans="7:9" customFormat="1">
      <c r="G1078" s="15"/>
      <c r="I1078" s="107"/>
    </row>
    <row r="1079" spans="7:9" customFormat="1">
      <c r="G1079" s="15"/>
      <c r="I1079" s="107"/>
    </row>
    <row r="1080" spans="7:9" customFormat="1">
      <c r="G1080" s="15"/>
      <c r="I1080" s="107"/>
    </row>
    <row r="1081" spans="7:9" customFormat="1">
      <c r="G1081" s="15"/>
      <c r="I1081" s="107"/>
    </row>
    <row r="1082" spans="7:9" customFormat="1">
      <c r="G1082" s="15"/>
      <c r="I1082" s="107"/>
    </row>
    <row r="1083" spans="7:9" customFormat="1">
      <c r="G1083" s="15"/>
      <c r="I1083" s="107"/>
    </row>
    <row r="1084" spans="7:9" customFormat="1">
      <c r="G1084" s="15"/>
      <c r="I1084" s="107"/>
    </row>
    <row r="1085" spans="7:9" customFormat="1">
      <c r="G1085" s="15"/>
      <c r="I1085" s="107"/>
    </row>
    <row r="1086" spans="7:9" customFormat="1">
      <c r="G1086" s="15"/>
      <c r="I1086" s="107"/>
    </row>
    <row r="1087" spans="7:9" customFormat="1">
      <c r="G1087" s="15"/>
      <c r="I1087" s="107"/>
    </row>
    <row r="1088" spans="7:9" customFormat="1">
      <c r="G1088" s="15"/>
      <c r="I1088" s="107"/>
    </row>
    <row r="1089" spans="7:9" customFormat="1">
      <c r="G1089" s="15"/>
      <c r="I1089" s="107"/>
    </row>
    <row r="1090" spans="7:9" customFormat="1">
      <c r="G1090" s="15"/>
      <c r="I1090" s="107"/>
    </row>
    <row r="1091" spans="7:9" customFormat="1">
      <c r="G1091" s="15"/>
      <c r="I1091" s="107"/>
    </row>
    <row r="1092" spans="7:9" customFormat="1">
      <c r="G1092" s="15"/>
      <c r="I1092" s="107"/>
    </row>
    <row r="1093" spans="7:9" customFormat="1">
      <c r="G1093" s="15"/>
      <c r="I1093" s="107"/>
    </row>
    <row r="1094" spans="7:9" customFormat="1">
      <c r="G1094" s="15"/>
      <c r="I1094" s="107"/>
    </row>
    <row r="1095" spans="7:9" customFormat="1">
      <c r="G1095" s="15"/>
      <c r="I1095" s="107"/>
    </row>
    <row r="1096" spans="7:9" customFormat="1">
      <c r="G1096" s="15"/>
      <c r="I1096" s="107"/>
    </row>
    <row r="1097" spans="7:9" customFormat="1">
      <c r="G1097" s="15"/>
      <c r="I1097" s="107"/>
    </row>
    <row r="1098" spans="7:9" customFormat="1">
      <c r="G1098" s="15"/>
      <c r="I1098" s="107"/>
    </row>
    <row r="1099" spans="7:9" customFormat="1">
      <c r="G1099" s="15"/>
      <c r="I1099" s="107"/>
    </row>
    <row r="1100" spans="7:9" customFormat="1">
      <c r="G1100" s="15"/>
      <c r="I1100" s="107"/>
    </row>
    <row r="1101" spans="7:9" customFormat="1">
      <c r="G1101" s="15"/>
      <c r="I1101" s="107"/>
    </row>
    <row r="1102" spans="7:9" customFormat="1">
      <c r="G1102" s="15"/>
      <c r="I1102" s="107"/>
    </row>
    <row r="1103" spans="7:9" customFormat="1">
      <c r="G1103" s="15"/>
      <c r="I1103" s="107"/>
    </row>
    <row r="1104" spans="7:9" customFormat="1">
      <c r="G1104" s="15"/>
      <c r="I1104" s="107"/>
    </row>
    <row r="1105" spans="7:9" customFormat="1">
      <c r="G1105" s="15"/>
      <c r="I1105" s="107"/>
    </row>
    <row r="1106" spans="7:9" customFormat="1">
      <c r="G1106" s="15"/>
      <c r="I1106" s="107"/>
    </row>
    <row r="1107" spans="7:9" customFormat="1">
      <c r="G1107" s="15"/>
      <c r="I1107" s="107"/>
    </row>
    <row r="1108" spans="7:9" customFormat="1">
      <c r="G1108" s="15"/>
      <c r="I1108" s="107"/>
    </row>
    <row r="1109" spans="7:9" customFormat="1">
      <c r="G1109" s="15"/>
      <c r="I1109" s="107"/>
    </row>
    <row r="1110" spans="7:9" customFormat="1">
      <c r="G1110" s="15"/>
      <c r="I1110" s="107"/>
    </row>
    <row r="1111" spans="7:9" customFormat="1">
      <c r="G1111" s="15"/>
      <c r="I1111" s="107"/>
    </row>
    <row r="1112" spans="7:9" customFormat="1">
      <c r="G1112" s="15"/>
      <c r="I1112" s="107"/>
    </row>
    <row r="1113" spans="7:9" customFormat="1">
      <c r="G1113" s="15"/>
      <c r="I1113" s="107"/>
    </row>
    <row r="1114" spans="7:9" customFormat="1">
      <c r="G1114" s="15"/>
      <c r="I1114" s="107"/>
    </row>
    <row r="1115" spans="7:9" customFormat="1">
      <c r="G1115" s="15"/>
      <c r="I1115" s="107"/>
    </row>
    <row r="1116" spans="7:9" customFormat="1">
      <c r="G1116" s="15"/>
      <c r="I1116" s="107"/>
    </row>
    <row r="1117" spans="7:9" customFormat="1">
      <c r="G1117" s="15"/>
      <c r="I1117" s="107"/>
    </row>
    <row r="1118" spans="7:9" customFormat="1">
      <c r="G1118" s="15"/>
      <c r="I1118" s="107"/>
    </row>
    <row r="1119" spans="7:9" customFormat="1">
      <c r="G1119" s="15"/>
      <c r="I1119" s="107"/>
    </row>
    <row r="1120" spans="7:9" customFormat="1">
      <c r="G1120" s="15"/>
      <c r="I1120" s="107"/>
    </row>
    <row r="1121" spans="7:9" customFormat="1">
      <c r="G1121" s="15"/>
      <c r="I1121" s="107"/>
    </row>
    <row r="1122" spans="7:9" customFormat="1">
      <c r="G1122" s="15"/>
      <c r="I1122" s="107"/>
    </row>
    <row r="1123" spans="7:9" customFormat="1">
      <c r="G1123" s="15"/>
      <c r="I1123" s="107"/>
    </row>
    <row r="1124" spans="7:9" customFormat="1">
      <c r="G1124" s="15"/>
      <c r="I1124" s="107"/>
    </row>
    <row r="1125" spans="7:9" customFormat="1">
      <c r="G1125" s="15"/>
      <c r="I1125" s="107"/>
    </row>
    <row r="1126" spans="7:9" customFormat="1">
      <c r="G1126" s="15"/>
      <c r="I1126" s="107"/>
    </row>
    <row r="1127" spans="7:9" customFormat="1">
      <c r="G1127" s="15"/>
      <c r="I1127" s="107"/>
    </row>
    <row r="1128" spans="7:9" customFormat="1">
      <c r="G1128" s="15"/>
      <c r="I1128" s="107"/>
    </row>
    <row r="1129" spans="7:9" customFormat="1">
      <c r="G1129" s="15"/>
      <c r="I1129" s="107"/>
    </row>
    <row r="1130" spans="7:9" customFormat="1">
      <c r="G1130" s="15"/>
      <c r="I1130" s="107"/>
    </row>
    <row r="1131" spans="7:9" customFormat="1">
      <c r="G1131" s="15"/>
      <c r="I1131" s="107"/>
    </row>
    <row r="1132" spans="7:9" customFormat="1">
      <c r="G1132" s="15"/>
      <c r="I1132" s="107"/>
    </row>
    <row r="1133" spans="7:9" customFormat="1">
      <c r="G1133" s="15"/>
      <c r="I1133" s="107"/>
    </row>
    <row r="1134" spans="7:9" customFormat="1">
      <c r="G1134" s="15"/>
      <c r="I1134" s="107"/>
    </row>
    <row r="1135" spans="7:9" customFormat="1">
      <c r="G1135" s="15"/>
      <c r="I1135" s="107"/>
    </row>
    <row r="1136" spans="7:9" customFormat="1">
      <c r="G1136" s="15"/>
      <c r="I1136" s="107"/>
    </row>
    <row r="1137" spans="7:9" customFormat="1">
      <c r="G1137" s="15"/>
      <c r="I1137" s="107"/>
    </row>
    <row r="1138" spans="7:9" customFormat="1">
      <c r="G1138" s="15"/>
      <c r="I1138" s="107"/>
    </row>
    <row r="1139" spans="7:9" customFormat="1">
      <c r="G1139" s="15"/>
      <c r="I1139" s="107"/>
    </row>
    <row r="1140" spans="7:9" customFormat="1">
      <c r="G1140" s="15"/>
      <c r="I1140" s="107"/>
    </row>
    <row r="1141" spans="7:9" customFormat="1">
      <c r="G1141" s="15"/>
      <c r="I1141" s="107"/>
    </row>
    <row r="1142" spans="7:9" customFormat="1">
      <c r="G1142" s="15"/>
      <c r="I1142" s="107"/>
    </row>
    <row r="1143" spans="7:9" customFormat="1">
      <c r="G1143" s="15"/>
      <c r="I1143" s="107"/>
    </row>
    <row r="1144" spans="7:9" customFormat="1">
      <c r="G1144" s="15"/>
      <c r="I1144" s="107"/>
    </row>
    <row r="1145" spans="7:9" customFormat="1">
      <c r="G1145" s="15"/>
      <c r="I1145" s="107"/>
    </row>
    <row r="1146" spans="7:9" customFormat="1">
      <c r="G1146" s="15"/>
      <c r="I1146" s="107"/>
    </row>
    <row r="1147" spans="7:9" customFormat="1">
      <c r="G1147" s="15"/>
      <c r="I1147" s="107"/>
    </row>
    <row r="1148" spans="7:9" customFormat="1">
      <c r="G1148" s="15"/>
      <c r="I1148" s="107"/>
    </row>
    <row r="1149" spans="7:9" customFormat="1">
      <c r="G1149" s="15"/>
      <c r="I1149" s="107"/>
    </row>
    <row r="1150" spans="7:9" customFormat="1">
      <c r="G1150" s="15"/>
      <c r="I1150" s="107"/>
    </row>
    <row r="1151" spans="7:9" customFormat="1">
      <c r="G1151" s="15"/>
      <c r="I1151" s="107"/>
    </row>
    <row r="1152" spans="7:9" customFormat="1">
      <c r="G1152" s="15"/>
      <c r="I1152" s="107"/>
    </row>
    <row r="1153" spans="7:9" customFormat="1">
      <c r="G1153" s="15"/>
      <c r="I1153" s="107"/>
    </row>
    <row r="1154" spans="7:9" customFormat="1">
      <c r="G1154" s="15"/>
      <c r="I1154" s="107"/>
    </row>
    <row r="1155" spans="7:9" customFormat="1">
      <c r="G1155" s="15"/>
      <c r="I1155" s="107"/>
    </row>
    <row r="1156" spans="7:9" customFormat="1">
      <c r="G1156" s="15"/>
      <c r="I1156" s="107"/>
    </row>
    <row r="1157" spans="7:9" customFormat="1">
      <c r="G1157" s="15"/>
      <c r="I1157" s="107"/>
    </row>
    <row r="1158" spans="7:9" customFormat="1">
      <c r="G1158" s="15"/>
      <c r="I1158" s="107"/>
    </row>
    <row r="1159" spans="7:9" customFormat="1">
      <c r="G1159" s="15"/>
      <c r="I1159" s="107"/>
    </row>
    <row r="1160" spans="7:9" customFormat="1">
      <c r="G1160" s="15"/>
      <c r="I1160" s="107"/>
    </row>
    <row r="1161" spans="7:9" customFormat="1">
      <c r="G1161" s="15"/>
      <c r="I1161" s="107"/>
    </row>
    <row r="1162" spans="7:9" customFormat="1">
      <c r="G1162" s="15"/>
      <c r="I1162" s="107"/>
    </row>
    <row r="1163" spans="7:9" customFormat="1">
      <c r="G1163" s="15"/>
      <c r="I1163" s="107"/>
    </row>
    <row r="1164" spans="7:9" customFormat="1">
      <c r="G1164" s="15"/>
      <c r="I1164" s="107"/>
    </row>
    <row r="1165" spans="7:9" customFormat="1">
      <c r="G1165" s="15"/>
      <c r="I1165" s="107"/>
    </row>
    <row r="1166" spans="7:9" customFormat="1">
      <c r="G1166" s="15"/>
      <c r="I1166" s="107"/>
    </row>
    <row r="1167" spans="7:9" customFormat="1">
      <c r="G1167" s="15"/>
      <c r="I1167" s="107"/>
    </row>
    <row r="1168" spans="7:9" customFormat="1">
      <c r="G1168" s="15"/>
      <c r="I1168" s="107"/>
    </row>
    <row r="1169" spans="7:9" customFormat="1">
      <c r="G1169" s="15"/>
      <c r="I1169" s="107"/>
    </row>
    <row r="1170" spans="7:9" customFormat="1">
      <c r="G1170" s="15"/>
      <c r="I1170" s="107"/>
    </row>
    <row r="1171" spans="7:9" customFormat="1">
      <c r="G1171" s="15"/>
      <c r="I1171" s="107"/>
    </row>
    <row r="1172" spans="7:9" customFormat="1">
      <c r="G1172" s="15"/>
      <c r="I1172" s="107"/>
    </row>
    <row r="1173" spans="7:9" customFormat="1">
      <c r="G1173" s="15"/>
      <c r="I1173" s="107"/>
    </row>
    <row r="1174" spans="7:9" customFormat="1">
      <c r="G1174" s="15"/>
      <c r="I1174" s="107"/>
    </row>
    <row r="1175" spans="7:9" customFormat="1">
      <c r="G1175" s="15"/>
      <c r="I1175" s="107"/>
    </row>
    <row r="1176" spans="7:9" customFormat="1">
      <c r="G1176" s="15"/>
      <c r="I1176" s="107"/>
    </row>
    <row r="1177" spans="7:9" customFormat="1">
      <c r="G1177" s="15"/>
      <c r="I1177" s="107"/>
    </row>
    <row r="1178" spans="7:9" customFormat="1">
      <c r="G1178" s="15"/>
      <c r="I1178" s="107"/>
    </row>
    <row r="1179" spans="7:9" customFormat="1">
      <c r="G1179" s="15"/>
      <c r="I1179" s="107"/>
    </row>
    <row r="1180" spans="7:9" customFormat="1">
      <c r="G1180" s="15"/>
      <c r="I1180" s="107"/>
    </row>
    <row r="1181" spans="7:9" customFormat="1">
      <c r="G1181" s="15"/>
      <c r="I1181" s="107"/>
    </row>
    <row r="1182" spans="7:9" customFormat="1">
      <c r="G1182" s="15"/>
      <c r="I1182" s="107"/>
    </row>
    <row r="1183" spans="7:9" customFormat="1">
      <c r="G1183" s="15"/>
      <c r="I1183" s="107"/>
    </row>
    <row r="1184" spans="7:9" customFormat="1">
      <c r="G1184" s="15"/>
      <c r="I1184" s="107"/>
    </row>
    <row r="1185" spans="7:9" customFormat="1">
      <c r="G1185" s="15"/>
      <c r="I1185" s="107"/>
    </row>
    <row r="1186" spans="7:9" customFormat="1">
      <c r="G1186" s="15"/>
      <c r="I1186" s="107"/>
    </row>
    <row r="1187" spans="7:9" customFormat="1">
      <c r="G1187" s="15"/>
      <c r="I1187" s="107"/>
    </row>
    <row r="1188" spans="7:9" customFormat="1">
      <c r="G1188" s="15"/>
      <c r="I1188" s="107"/>
    </row>
    <row r="1189" spans="7:9" customFormat="1">
      <c r="G1189" s="15"/>
      <c r="I1189" s="107"/>
    </row>
    <row r="1190" spans="7:9" customFormat="1">
      <c r="G1190" s="15"/>
      <c r="I1190" s="107"/>
    </row>
    <row r="1191" spans="7:9" customFormat="1">
      <c r="G1191" s="15"/>
      <c r="I1191" s="107"/>
    </row>
    <row r="1192" spans="7:9" customFormat="1">
      <c r="G1192" s="15"/>
      <c r="I1192" s="107"/>
    </row>
    <row r="1193" spans="7:9" customFormat="1">
      <c r="G1193" s="15"/>
      <c r="I1193" s="107"/>
    </row>
    <row r="1194" spans="7:9" customFormat="1">
      <c r="G1194" s="15"/>
      <c r="I1194" s="107"/>
    </row>
    <row r="1195" spans="7:9" customFormat="1">
      <c r="G1195" s="15"/>
      <c r="I1195" s="107"/>
    </row>
    <row r="1196" spans="7:9" customFormat="1">
      <c r="G1196" s="15"/>
      <c r="I1196" s="107"/>
    </row>
    <row r="1197" spans="7:9" customFormat="1">
      <c r="G1197" s="15"/>
      <c r="I1197" s="107"/>
    </row>
    <row r="1198" spans="7:9" customFormat="1">
      <c r="G1198" s="15"/>
      <c r="I1198" s="107"/>
    </row>
    <row r="1199" spans="7:9" customFormat="1">
      <c r="G1199" s="15"/>
      <c r="I1199" s="107"/>
    </row>
    <row r="1200" spans="7:9" customFormat="1">
      <c r="G1200" s="15"/>
      <c r="I1200" s="107"/>
    </row>
    <row r="1201" spans="7:9" customFormat="1">
      <c r="G1201" s="15"/>
      <c r="I1201" s="107"/>
    </row>
    <row r="1202" spans="7:9" customFormat="1">
      <c r="G1202" s="15"/>
      <c r="I1202" s="107"/>
    </row>
    <row r="1203" spans="7:9" customFormat="1">
      <c r="G1203" s="15"/>
      <c r="I1203" s="107"/>
    </row>
    <row r="1204" spans="7:9" customFormat="1">
      <c r="G1204" s="15"/>
      <c r="I1204" s="107"/>
    </row>
    <row r="1205" spans="7:9" customFormat="1">
      <c r="G1205" s="15"/>
      <c r="I1205" s="107"/>
    </row>
    <row r="1206" spans="7:9" customFormat="1">
      <c r="G1206" s="15"/>
      <c r="I1206" s="107"/>
    </row>
    <row r="1207" spans="7:9" customFormat="1">
      <c r="G1207" s="15"/>
      <c r="I1207" s="107"/>
    </row>
    <row r="1208" spans="7:9" customFormat="1">
      <c r="G1208" s="15"/>
      <c r="I1208" s="107"/>
    </row>
    <row r="1209" spans="7:9" customFormat="1">
      <c r="G1209" s="15"/>
      <c r="I1209" s="107"/>
    </row>
    <row r="1210" spans="7:9" customFormat="1">
      <c r="G1210" s="15"/>
      <c r="I1210" s="107"/>
    </row>
    <row r="1211" spans="7:9" customFormat="1">
      <c r="G1211" s="15"/>
      <c r="I1211" s="107"/>
    </row>
    <row r="1212" spans="7:9" customFormat="1">
      <c r="G1212" s="15"/>
      <c r="I1212" s="107"/>
    </row>
    <row r="1213" spans="7:9" customFormat="1">
      <c r="G1213" s="15"/>
      <c r="I1213" s="107"/>
    </row>
    <row r="1214" spans="7:9" customFormat="1">
      <c r="G1214" s="15"/>
      <c r="I1214" s="107"/>
    </row>
    <row r="1215" spans="7:9" customFormat="1">
      <c r="G1215" s="15"/>
      <c r="I1215" s="107"/>
    </row>
    <row r="1216" spans="7:9" customFormat="1">
      <c r="G1216" s="15"/>
      <c r="I1216" s="107"/>
    </row>
    <row r="1217" spans="7:9" customFormat="1">
      <c r="G1217" s="15"/>
      <c r="I1217" s="107"/>
    </row>
    <row r="1218" spans="7:9" customFormat="1">
      <c r="G1218" s="15"/>
      <c r="I1218" s="107"/>
    </row>
    <row r="1219" spans="7:9" customFormat="1">
      <c r="G1219" s="15"/>
      <c r="I1219" s="107"/>
    </row>
    <row r="1220" spans="7:9" customFormat="1">
      <c r="G1220" s="15"/>
      <c r="I1220" s="107"/>
    </row>
    <row r="1221" spans="7:9" customFormat="1">
      <c r="G1221" s="15"/>
      <c r="I1221" s="107"/>
    </row>
    <row r="1222" spans="7:9" customFormat="1">
      <c r="G1222" s="15"/>
      <c r="I1222" s="107"/>
    </row>
    <row r="1223" spans="7:9" customFormat="1">
      <c r="G1223" s="15"/>
      <c r="I1223" s="107"/>
    </row>
    <row r="1224" spans="7:9" customFormat="1">
      <c r="G1224" s="15"/>
      <c r="I1224" s="107"/>
    </row>
    <row r="1225" spans="7:9" customFormat="1">
      <c r="G1225" s="15"/>
      <c r="I1225" s="107"/>
    </row>
    <row r="1226" spans="7:9" customFormat="1">
      <c r="G1226" s="15"/>
      <c r="I1226" s="107"/>
    </row>
    <row r="1227" spans="7:9" customFormat="1">
      <c r="G1227" s="15"/>
      <c r="I1227" s="107"/>
    </row>
    <row r="1228" spans="7:9" customFormat="1">
      <c r="G1228" s="15"/>
      <c r="I1228" s="107"/>
    </row>
    <row r="1229" spans="7:9" customFormat="1">
      <c r="G1229" s="15"/>
      <c r="I1229" s="107"/>
    </row>
    <row r="1230" spans="7:9" customFormat="1">
      <c r="G1230" s="15"/>
      <c r="I1230" s="107"/>
    </row>
    <row r="1231" spans="7:9" customFormat="1">
      <c r="G1231" s="15"/>
      <c r="I1231" s="107"/>
    </row>
    <row r="1232" spans="7:9" customFormat="1">
      <c r="G1232" s="15"/>
      <c r="I1232" s="107"/>
    </row>
    <row r="1233" spans="7:9" customFormat="1">
      <c r="G1233" s="15"/>
      <c r="I1233" s="107"/>
    </row>
    <row r="1234" spans="7:9" customFormat="1">
      <c r="G1234" s="15"/>
      <c r="I1234" s="107"/>
    </row>
    <row r="1235" spans="7:9" customFormat="1">
      <c r="G1235" s="15"/>
      <c r="I1235" s="107"/>
    </row>
    <row r="1236" spans="7:9" customFormat="1">
      <c r="G1236" s="15"/>
      <c r="I1236" s="107"/>
    </row>
    <row r="1237" spans="7:9" customFormat="1">
      <c r="G1237" s="15"/>
      <c r="I1237" s="107"/>
    </row>
    <row r="1238" spans="7:9" customFormat="1">
      <c r="G1238" s="15"/>
      <c r="I1238" s="107"/>
    </row>
    <row r="1239" spans="7:9" customFormat="1">
      <c r="G1239" s="15"/>
      <c r="I1239" s="107"/>
    </row>
    <row r="1240" spans="7:9" customFormat="1">
      <c r="G1240" s="15"/>
      <c r="I1240" s="107"/>
    </row>
    <row r="1241" spans="7:9" customFormat="1">
      <c r="G1241" s="15"/>
      <c r="I1241" s="107"/>
    </row>
    <row r="1242" spans="7:9" customFormat="1">
      <c r="G1242" s="15"/>
      <c r="I1242" s="107"/>
    </row>
    <row r="1243" spans="7:9" customFormat="1">
      <c r="G1243" s="15"/>
      <c r="I1243" s="107"/>
    </row>
    <row r="1244" spans="7:9" customFormat="1">
      <c r="G1244" s="15"/>
      <c r="I1244" s="107"/>
    </row>
    <row r="1245" spans="7:9" customFormat="1">
      <c r="G1245" s="15"/>
      <c r="I1245" s="107"/>
    </row>
    <row r="1246" spans="7:9" customFormat="1">
      <c r="G1246" s="15"/>
      <c r="I1246" s="107"/>
    </row>
    <row r="1247" spans="7:9" customFormat="1">
      <c r="G1247" s="15"/>
      <c r="I1247" s="107"/>
    </row>
    <row r="1248" spans="7:9" customFormat="1">
      <c r="G1248" s="15"/>
      <c r="I1248" s="107"/>
    </row>
    <row r="1249" spans="7:9" customFormat="1">
      <c r="G1249" s="15"/>
      <c r="I1249" s="107"/>
    </row>
    <row r="1250" spans="7:9" customFormat="1">
      <c r="G1250" s="15"/>
      <c r="I1250" s="107"/>
    </row>
    <row r="1251" spans="7:9" customFormat="1">
      <c r="G1251" s="15"/>
      <c r="I1251" s="107"/>
    </row>
    <row r="1252" spans="7:9" customFormat="1">
      <c r="G1252" s="15"/>
      <c r="I1252" s="107"/>
    </row>
    <row r="1253" spans="7:9" customFormat="1">
      <c r="G1253" s="15"/>
      <c r="I1253" s="107"/>
    </row>
    <row r="1254" spans="7:9" customFormat="1">
      <c r="G1254" s="15"/>
      <c r="I1254" s="107"/>
    </row>
    <row r="1255" spans="7:9" customFormat="1">
      <c r="G1255" s="15"/>
      <c r="I1255" s="107"/>
    </row>
    <row r="1256" spans="7:9" customFormat="1">
      <c r="G1256" s="15"/>
      <c r="I1256" s="107"/>
    </row>
    <row r="1257" spans="7:9" customFormat="1">
      <c r="G1257" s="15"/>
      <c r="I1257" s="107"/>
    </row>
    <row r="1258" spans="7:9" customFormat="1">
      <c r="G1258" s="15"/>
      <c r="I1258" s="107"/>
    </row>
    <row r="1259" spans="7:9" customFormat="1">
      <c r="G1259" s="15"/>
      <c r="I1259" s="107"/>
    </row>
    <row r="1260" spans="7:9" customFormat="1">
      <c r="G1260" s="15"/>
      <c r="I1260" s="107"/>
    </row>
    <row r="1261" spans="7:9" customFormat="1">
      <c r="G1261" s="15"/>
      <c r="I1261" s="107"/>
    </row>
    <row r="1262" spans="7:9" customFormat="1">
      <c r="G1262" s="15"/>
      <c r="I1262" s="107"/>
    </row>
    <row r="1263" spans="7:9" customFormat="1">
      <c r="G1263" s="15"/>
      <c r="I1263" s="107"/>
    </row>
    <row r="1264" spans="7:9" customFormat="1">
      <c r="G1264" s="15"/>
      <c r="I1264" s="107"/>
    </row>
    <row r="1265" spans="7:9" customFormat="1">
      <c r="G1265" s="15"/>
      <c r="I1265" s="107"/>
    </row>
    <row r="1266" spans="7:9" customFormat="1">
      <c r="G1266" s="15"/>
      <c r="I1266" s="107"/>
    </row>
    <row r="1267" spans="7:9" customFormat="1">
      <c r="G1267" s="15"/>
      <c r="I1267" s="107"/>
    </row>
    <row r="1268" spans="7:9" customFormat="1">
      <c r="G1268" s="15"/>
      <c r="I1268" s="107"/>
    </row>
    <row r="1269" spans="7:9" customFormat="1">
      <c r="G1269" s="15"/>
      <c r="I1269" s="107"/>
    </row>
    <row r="1270" spans="7:9" customFormat="1">
      <c r="G1270" s="15"/>
      <c r="I1270" s="107"/>
    </row>
    <row r="1271" spans="7:9" customFormat="1">
      <c r="G1271" s="15"/>
      <c r="I1271" s="107"/>
    </row>
    <row r="1272" spans="7:9" customFormat="1">
      <c r="G1272" s="15"/>
      <c r="I1272" s="107"/>
    </row>
    <row r="1273" spans="7:9" customFormat="1">
      <c r="G1273" s="15"/>
      <c r="I1273" s="107"/>
    </row>
    <row r="1274" spans="7:9" customFormat="1">
      <c r="G1274" s="15"/>
      <c r="I1274" s="107"/>
    </row>
    <row r="1275" spans="7:9" customFormat="1">
      <c r="G1275" s="15"/>
      <c r="I1275" s="107"/>
    </row>
    <row r="1276" spans="7:9" customFormat="1">
      <c r="G1276" s="15"/>
      <c r="I1276" s="107"/>
    </row>
    <row r="1277" spans="7:9" customFormat="1">
      <c r="G1277" s="15"/>
      <c r="I1277" s="107"/>
    </row>
    <row r="1278" spans="7:9" customFormat="1">
      <c r="G1278" s="15"/>
      <c r="I1278" s="107"/>
    </row>
    <row r="1279" spans="7:9" customFormat="1">
      <c r="G1279" s="15"/>
      <c r="I1279" s="107"/>
    </row>
    <row r="1280" spans="7:9" customFormat="1">
      <c r="G1280" s="15"/>
      <c r="I1280" s="107"/>
    </row>
    <row r="1281" spans="7:9" customFormat="1">
      <c r="G1281" s="15"/>
      <c r="I1281" s="107"/>
    </row>
    <row r="1282" spans="7:9" customFormat="1">
      <c r="G1282" s="15"/>
      <c r="I1282" s="107"/>
    </row>
    <row r="1283" spans="7:9" customFormat="1">
      <c r="G1283" s="15"/>
      <c r="I1283" s="107"/>
    </row>
    <row r="1284" spans="7:9" customFormat="1">
      <c r="G1284" s="15"/>
      <c r="I1284" s="107"/>
    </row>
    <row r="1285" spans="7:9" customFormat="1">
      <c r="G1285" s="15"/>
      <c r="I1285" s="107"/>
    </row>
    <row r="1286" spans="7:9" customFormat="1">
      <c r="G1286" s="15"/>
      <c r="I1286" s="107"/>
    </row>
    <row r="1287" spans="7:9" customFormat="1">
      <c r="G1287" s="15"/>
      <c r="I1287" s="107"/>
    </row>
    <row r="1288" spans="7:9" customFormat="1">
      <c r="G1288" s="15"/>
      <c r="I1288" s="107"/>
    </row>
    <row r="1289" spans="7:9" customFormat="1">
      <c r="G1289" s="15"/>
      <c r="I1289" s="107"/>
    </row>
    <row r="1290" spans="7:9" customFormat="1">
      <c r="G1290" s="15"/>
      <c r="I1290" s="107"/>
    </row>
    <row r="1291" spans="7:9" customFormat="1">
      <c r="G1291" s="15"/>
      <c r="I1291" s="107"/>
    </row>
    <row r="1292" spans="7:9" customFormat="1">
      <c r="G1292" s="15"/>
      <c r="I1292" s="107"/>
    </row>
    <row r="1293" spans="7:9" customFormat="1">
      <c r="G1293" s="15"/>
      <c r="I1293" s="107"/>
    </row>
    <row r="1294" spans="7:9" customFormat="1">
      <c r="G1294" s="15"/>
      <c r="I1294" s="107"/>
    </row>
    <row r="1295" spans="7:9" customFormat="1">
      <c r="G1295" s="15"/>
      <c r="I1295" s="107"/>
    </row>
    <row r="1296" spans="7:9" customFormat="1">
      <c r="G1296" s="15"/>
      <c r="I1296" s="107"/>
    </row>
    <row r="1297" spans="7:9" customFormat="1">
      <c r="G1297" s="15"/>
      <c r="I1297" s="107"/>
    </row>
    <row r="1298" spans="7:9" customFormat="1">
      <c r="G1298" s="15"/>
      <c r="I1298" s="107"/>
    </row>
    <row r="1299" spans="7:9" customFormat="1">
      <c r="G1299" s="15"/>
      <c r="I1299" s="107"/>
    </row>
    <row r="1300" spans="7:9" customFormat="1">
      <c r="G1300" s="15"/>
      <c r="I1300" s="107"/>
    </row>
    <row r="1301" spans="7:9" customFormat="1">
      <c r="G1301" s="15"/>
      <c r="I1301" s="107"/>
    </row>
    <row r="1302" spans="7:9" customFormat="1">
      <c r="G1302" s="15"/>
      <c r="I1302" s="107"/>
    </row>
    <row r="1303" spans="7:9" customFormat="1">
      <c r="G1303" s="15"/>
      <c r="I1303" s="107"/>
    </row>
    <row r="1304" spans="7:9" customFormat="1">
      <c r="G1304" s="15"/>
      <c r="I1304" s="107"/>
    </row>
    <row r="1305" spans="7:9" customFormat="1">
      <c r="G1305" s="15"/>
      <c r="I1305" s="107"/>
    </row>
    <row r="1306" spans="7:9" customFormat="1">
      <c r="G1306" s="15"/>
      <c r="I1306" s="107"/>
    </row>
    <row r="1307" spans="7:9" customFormat="1">
      <c r="G1307" s="15"/>
      <c r="I1307" s="107"/>
    </row>
    <row r="1308" spans="7:9" customFormat="1">
      <c r="G1308" s="15"/>
      <c r="I1308" s="107"/>
    </row>
    <row r="1309" spans="7:9" customFormat="1">
      <c r="G1309" s="15"/>
      <c r="I1309" s="107"/>
    </row>
    <row r="1310" spans="7:9" customFormat="1">
      <c r="G1310" s="15"/>
      <c r="I1310" s="107"/>
    </row>
    <row r="1311" spans="7:9" customFormat="1">
      <c r="G1311" s="15"/>
      <c r="I1311" s="107"/>
    </row>
    <row r="1312" spans="7:9" customFormat="1">
      <c r="G1312" s="15"/>
      <c r="I1312" s="107"/>
    </row>
    <row r="1313" spans="7:9" customFormat="1">
      <c r="G1313" s="15"/>
      <c r="I1313" s="107"/>
    </row>
    <row r="1314" spans="7:9" customFormat="1">
      <c r="G1314" s="15"/>
      <c r="I1314" s="107"/>
    </row>
    <row r="1315" spans="7:9" customFormat="1">
      <c r="G1315" s="15"/>
      <c r="I1315" s="107"/>
    </row>
    <row r="1316" spans="7:9" customFormat="1">
      <c r="G1316" s="15"/>
      <c r="I1316" s="107"/>
    </row>
    <row r="1317" spans="7:9" customFormat="1">
      <c r="G1317" s="15"/>
      <c r="I1317" s="107"/>
    </row>
    <row r="1318" spans="7:9" customFormat="1">
      <c r="G1318" s="15"/>
      <c r="I1318" s="107"/>
    </row>
    <row r="1319" spans="7:9" customFormat="1">
      <c r="G1319" s="15"/>
      <c r="I1319" s="107"/>
    </row>
    <row r="1320" spans="7:9" customFormat="1">
      <c r="G1320" s="15"/>
      <c r="I1320" s="107"/>
    </row>
    <row r="1321" spans="7:9" customFormat="1">
      <c r="G1321" s="15"/>
      <c r="I1321" s="107"/>
    </row>
    <row r="1322" spans="7:9" customFormat="1">
      <c r="G1322" s="15"/>
      <c r="I1322" s="107"/>
    </row>
    <row r="1323" spans="7:9" customFormat="1">
      <c r="G1323" s="15"/>
      <c r="I1323" s="107"/>
    </row>
    <row r="1324" spans="7:9" customFormat="1">
      <c r="G1324" s="15"/>
      <c r="I1324" s="107"/>
    </row>
    <row r="1325" spans="7:9" customFormat="1">
      <c r="G1325" s="15"/>
      <c r="I1325" s="107"/>
    </row>
    <row r="1326" spans="7:9" customFormat="1">
      <c r="G1326" s="15"/>
      <c r="I1326" s="107"/>
    </row>
    <row r="1327" spans="7:9" customFormat="1">
      <c r="G1327" s="15"/>
      <c r="I1327" s="107"/>
    </row>
    <row r="1328" spans="7:9" customFormat="1">
      <c r="G1328" s="15"/>
      <c r="I1328" s="107"/>
    </row>
    <row r="1329" spans="7:9" customFormat="1">
      <c r="G1329" s="15"/>
      <c r="I1329" s="107"/>
    </row>
    <row r="1330" spans="7:9" customFormat="1">
      <c r="G1330" s="15"/>
      <c r="I1330" s="107"/>
    </row>
    <row r="1331" spans="7:9" customFormat="1">
      <c r="G1331" s="15"/>
      <c r="I1331" s="107"/>
    </row>
    <row r="1332" spans="7:9" customFormat="1">
      <c r="G1332" s="15"/>
      <c r="I1332" s="107"/>
    </row>
    <row r="1333" spans="7:9" customFormat="1">
      <c r="G1333" s="15"/>
      <c r="I1333" s="107"/>
    </row>
    <row r="1334" spans="7:9" customFormat="1">
      <c r="G1334" s="15"/>
      <c r="I1334" s="107"/>
    </row>
    <row r="1335" spans="7:9" customFormat="1">
      <c r="G1335" s="15"/>
      <c r="I1335" s="107"/>
    </row>
    <row r="1336" spans="7:9" customFormat="1">
      <c r="G1336" s="15"/>
      <c r="I1336" s="107"/>
    </row>
    <row r="1337" spans="7:9" customFormat="1">
      <c r="G1337" s="15"/>
      <c r="I1337" s="107"/>
    </row>
    <row r="1338" spans="7:9" customFormat="1">
      <c r="G1338" s="15"/>
      <c r="I1338" s="107"/>
    </row>
    <row r="1339" spans="7:9" customFormat="1">
      <c r="G1339" s="15"/>
      <c r="I1339" s="107"/>
    </row>
    <row r="1340" spans="7:9" customFormat="1">
      <c r="G1340" s="15"/>
      <c r="I1340" s="107"/>
    </row>
    <row r="1341" spans="7:9" customFormat="1">
      <c r="G1341" s="15"/>
      <c r="I1341" s="107"/>
    </row>
    <row r="1342" spans="7:9" customFormat="1">
      <c r="G1342" s="15"/>
      <c r="I1342" s="107"/>
    </row>
    <row r="1343" spans="7:9" customFormat="1">
      <c r="G1343" s="15"/>
      <c r="I1343" s="107"/>
    </row>
    <row r="1344" spans="7:9" customFormat="1">
      <c r="G1344" s="15"/>
      <c r="I1344" s="107"/>
    </row>
    <row r="1345" spans="7:9" customFormat="1">
      <c r="G1345" s="15"/>
      <c r="I1345" s="107"/>
    </row>
    <row r="1346" spans="7:9" customFormat="1">
      <c r="G1346" s="15"/>
      <c r="I1346" s="107"/>
    </row>
    <row r="1347" spans="7:9" customFormat="1">
      <c r="G1347" s="15"/>
      <c r="I1347" s="107"/>
    </row>
    <row r="1348" spans="7:9" customFormat="1">
      <c r="G1348" s="15"/>
      <c r="I1348" s="107"/>
    </row>
    <row r="1349" spans="7:9" customFormat="1">
      <c r="G1349" s="15"/>
      <c r="I1349" s="107"/>
    </row>
    <row r="1350" spans="7:9" customFormat="1">
      <c r="G1350" s="15"/>
      <c r="I1350" s="107"/>
    </row>
    <row r="1351" spans="7:9" customFormat="1">
      <c r="G1351" s="15"/>
      <c r="I1351" s="107"/>
    </row>
    <row r="1352" spans="7:9" customFormat="1">
      <c r="G1352" s="15"/>
      <c r="I1352" s="107"/>
    </row>
    <row r="1353" spans="7:9" customFormat="1">
      <c r="G1353" s="15"/>
      <c r="I1353" s="107"/>
    </row>
    <row r="1354" spans="7:9" customFormat="1">
      <c r="G1354" s="15"/>
      <c r="I1354" s="107"/>
    </row>
    <row r="1355" spans="7:9" customFormat="1">
      <c r="G1355" s="15"/>
      <c r="I1355" s="107"/>
    </row>
    <row r="1356" spans="7:9" customFormat="1">
      <c r="G1356" s="15"/>
      <c r="I1356" s="107"/>
    </row>
    <row r="1357" spans="7:9" customFormat="1">
      <c r="G1357" s="15"/>
      <c r="I1357" s="107"/>
    </row>
    <row r="1358" spans="7:9" customFormat="1">
      <c r="G1358" s="15"/>
      <c r="I1358" s="107"/>
    </row>
    <row r="1359" spans="7:9" customFormat="1">
      <c r="G1359" s="15"/>
      <c r="I1359" s="107"/>
    </row>
    <row r="1360" spans="7:9" customFormat="1">
      <c r="G1360" s="15"/>
      <c r="I1360" s="107"/>
    </row>
    <row r="1361" spans="7:9" customFormat="1">
      <c r="G1361" s="15"/>
      <c r="I1361" s="107"/>
    </row>
    <row r="1362" spans="7:9" customFormat="1">
      <c r="G1362" s="15"/>
      <c r="I1362" s="107"/>
    </row>
    <row r="1363" spans="7:9" customFormat="1">
      <c r="G1363" s="15"/>
      <c r="I1363" s="107"/>
    </row>
    <row r="1364" spans="7:9" customFormat="1">
      <c r="G1364" s="15"/>
      <c r="I1364" s="107"/>
    </row>
    <row r="1365" spans="7:9" customFormat="1">
      <c r="G1365" s="15"/>
      <c r="I1365" s="107"/>
    </row>
    <row r="1366" spans="7:9" customFormat="1">
      <c r="G1366" s="15"/>
      <c r="I1366" s="107"/>
    </row>
    <row r="1367" spans="7:9" customFormat="1">
      <c r="G1367" s="15"/>
      <c r="I1367" s="107"/>
    </row>
    <row r="1368" spans="7:9" customFormat="1">
      <c r="G1368" s="15"/>
      <c r="I1368" s="107"/>
    </row>
    <row r="1369" spans="7:9" customFormat="1">
      <c r="G1369" s="15"/>
      <c r="I1369" s="107"/>
    </row>
    <row r="1370" spans="7:9" customFormat="1">
      <c r="G1370" s="15"/>
      <c r="I1370" s="107"/>
    </row>
    <row r="1371" spans="7:9" customFormat="1">
      <c r="G1371" s="15"/>
      <c r="I1371" s="107"/>
    </row>
    <row r="1372" spans="7:9" customFormat="1">
      <c r="G1372" s="15"/>
      <c r="I1372" s="107"/>
    </row>
    <row r="1373" spans="7:9" customFormat="1">
      <c r="G1373" s="15"/>
      <c r="I1373" s="107"/>
    </row>
    <row r="1374" spans="7:9" customFormat="1">
      <c r="G1374" s="15"/>
      <c r="I1374" s="107"/>
    </row>
    <row r="1375" spans="7:9" customFormat="1">
      <c r="G1375" s="15"/>
      <c r="I1375" s="107"/>
    </row>
    <row r="1376" spans="7:9" customFormat="1">
      <c r="G1376" s="15"/>
      <c r="I1376" s="107"/>
    </row>
    <row r="1377" spans="7:9" customFormat="1">
      <c r="G1377" s="15"/>
      <c r="I1377" s="107"/>
    </row>
    <row r="1378" spans="7:9" customFormat="1">
      <c r="G1378" s="15"/>
      <c r="I1378" s="107"/>
    </row>
    <row r="1379" spans="7:9" customFormat="1">
      <c r="G1379" s="15"/>
      <c r="I1379" s="107"/>
    </row>
    <row r="1380" spans="7:9" customFormat="1">
      <c r="G1380" s="15"/>
      <c r="I1380" s="107"/>
    </row>
    <row r="1381" spans="7:9" customFormat="1">
      <c r="G1381" s="15"/>
      <c r="I1381" s="107"/>
    </row>
    <row r="1382" spans="7:9" customFormat="1">
      <c r="G1382" s="15"/>
      <c r="I1382" s="107"/>
    </row>
    <row r="1383" spans="7:9" customFormat="1">
      <c r="G1383" s="15"/>
      <c r="I1383" s="107"/>
    </row>
    <row r="1384" spans="7:9" customFormat="1">
      <c r="G1384" s="15"/>
      <c r="I1384" s="107"/>
    </row>
    <row r="1385" spans="7:9" customFormat="1">
      <c r="G1385" s="15"/>
      <c r="I1385" s="107"/>
    </row>
    <row r="1386" spans="7:9" customFormat="1">
      <c r="G1386" s="15"/>
      <c r="I1386" s="107"/>
    </row>
    <row r="1387" spans="7:9" customFormat="1">
      <c r="G1387" s="15"/>
      <c r="I1387" s="107"/>
    </row>
    <row r="1388" spans="7:9" customFormat="1">
      <c r="G1388" s="15"/>
      <c r="I1388" s="107"/>
    </row>
    <row r="1389" spans="7:9" customFormat="1">
      <c r="G1389" s="15"/>
      <c r="I1389" s="107"/>
    </row>
    <row r="1390" spans="7:9" customFormat="1">
      <c r="G1390" s="15"/>
      <c r="I1390" s="107"/>
    </row>
    <row r="1391" spans="7:9" customFormat="1">
      <c r="G1391" s="15"/>
      <c r="I1391" s="107"/>
    </row>
    <row r="1392" spans="7:9" customFormat="1">
      <c r="G1392" s="15"/>
      <c r="I1392" s="107"/>
    </row>
    <row r="1393" spans="7:9" customFormat="1">
      <c r="G1393" s="15"/>
      <c r="I1393" s="107"/>
    </row>
    <row r="1394" spans="7:9" customFormat="1">
      <c r="G1394" s="15"/>
      <c r="I1394" s="107"/>
    </row>
    <row r="1395" spans="7:9" customFormat="1">
      <c r="G1395" s="15"/>
      <c r="I1395" s="107"/>
    </row>
    <row r="1396" spans="7:9" customFormat="1">
      <c r="G1396" s="15"/>
      <c r="I1396" s="107"/>
    </row>
    <row r="1397" spans="7:9" customFormat="1">
      <c r="G1397" s="15"/>
      <c r="I1397" s="107"/>
    </row>
    <row r="1398" spans="7:9" customFormat="1">
      <c r="G1398" s="15"/>
      <c r="I1398" s="107"/>
    </row>
    <row r="1399" spans="7:9" customFormat="1">
      <c r="G1399" s="15"/>
      <c r="I1399" s="107"/>
    </row>
    <row r="1400" spans="7:9" customFormat="1">
      <c r="G1400" s="15"/>
      <c r="I1400" s="107"/>
    </row>
    <row r="1401" spans="7:9" customFormat="1">
      <c r="G1401" s="15"/>
      <c r="I1401" s="107"/>
    </row>
    <row r="1402" spans="7:9" customFormat="1">
      <c r="G1402" s="15"/>
      <c r="I1402" s="107"/>
    </row>
    <row r="1403" spans="7:9" customFormat="1">
      <c r="G1403" s="15"/>
      <c r="I1403" s="107"/>
    </row>
    <row r="1404" spans="7:9" customFormat="1">
      <c r="G1404" s="15"/>
      <c r="I1404" s="107"/>
    </row>
    <row r="1405" spans="7:9" customFormat="1">
      <c r="G1405" s="15"/>
      <c r="I1405" s="107"/>
    </row>
    <row r="1406" spans="7:9" customFormat="1">
      <c r="G1406" s="15"/>
      <c r="I1406" s="107"/>
    </row>
    <row r="1407" spans="7:9" customFormat="1">
      <c r="G1407" s="15"/>
      <c r="I1407" s="107"/>
    </row>
    <row r="1408" spans="7:9" customFormat="1">
      <c r="G1408" s="15"/>
      <c r="I1408" s="107"/>
    </row>
    <row r="1409" spans="7:9" customFormat="1">
      <c r="G1409" s="15"/>
      <c r="I1409" s="107"/>
    </row>
    <row r="1410" spans="7:9" customFormat="1">
      <c r="G1410" s="15"/>
      <c r="I1410" s="107"/>
    </row>
    <row r="1411" spans="7:9" customFormat="1">
      <c r="G1411" s="15"/>
      <c r="I1411" s="107"/>
    </row>
    <row r="1412" spans="7:9" customFormat="1">
      <c r="G1412" s="15"/>
      <c r="I1412" s="107"/>
    </row>
    <row r="1413" spans="7:9" customFormat="1">
      <c r="G1413" s="15"/>
      <c r="I1413" s="107"/>
    </row>
    <row r="1414" spans="7:9" customFormat="1">
      <c r="G1414" s="15"/>
      <c r="I1414" s="107"/>
    </row>
    <row r="1415" spans="7:9" customFormat="1">
      <c r="G1415" s="15"/>
      <c r="I1415" s="107"/>
    </row>
    <row r="1416" spans="7:9" customFormat="1">
      <c r="G1416" s="15"/>
      <c r="I1416" s="107"/>
    </row>
    <row r="1417" spans="7:9" customFormat="1">
      <c r="G1417" s="15"/>
      <c r="I1417" s="107"/>
    </row>
    <row r="1418" spans="7:9" customFormat="1">
      <c r="G1418" s="15"/>
      <c r="I1418" s="107"/>
    </row>
    <row r="1419" spans="7:9" customFormat="1">
      <c r="G1419" s="15"/>
      <c r="I1419" s="107"/>
    </row>
    <row r="1420" spans="7:9" customFormat="1">
      <c r="G1420" s="15"/>
      <c r="I1420" s="107"/>
    </row>
    <row r="1421" spans="7:9" customFormat="1">
      <c r="G1421" s="15"/>
      <c r="I1421" s="107"/>
    </row>
    <row r="1422" spans="7:9" customFormat="1">
      <c r="G1422" s="15"/>
      <c r="I1422" s="107"/>
    </row>
    <row r="1423" spans="7:9" customFormat="1">
      <c r="G1423" s="15"/>
      <c r="I1423" s="107"/>
    </row>
    <row r="1424" spans="7:9" customFormat="1">
      <c r="G1424" s="15"/>
      <c r="I1424" s="107"/>
    </row>
    <row r="1425" spans="7:9" customFormat="1">
      <c r="G1425" s="15"/>
      <c r="I1425" s="107"/>
    </row>
    <row r="1426" spans="7:9" customFormat="1">
      <c r="G1426" s="15"/>
      <c r="I1426" s="107"/>
    </row>
    <row r="1427" spans="7:9" customFormat="1">
      <c r="G1427" s="15"/>
      <c r="I1427" s="107"/>
    </row>
    <row r="1428" spans="7:9" customFormat="1">
      <c r="G1428" s="15"/>
      <c r="I1428" s="107"/>
    </row>
    <row r="1429" spans="7:9" customFormat="1">
      <c r="G1429" s="15"/>
      <c r="I1429" s="107"/>
    </row>
    <row r="1430" spans="7:9" customFormat="1">
      <c r="G1430" s="15"/>
      <c r="I1430" s="107"/>
    </row>
    <row r="1431" spans="7:9" customFormat="1">
      <c r="G1431" s="15"/>
      <c r="I1431" s="107"/>
    </row>
    <row r="1432" spans="7:9" customFormat="1">
      <c r="G1432" s="15"/>
      <c r="I1432" s="107"/>
    </row>
    <row r="1433" spans="7:9" customFormat="1">
      <c r="G1433" s="15"/>
      <c r="I1433" s="107"/>
    </row>
    <row r="1434" spans="7:9" customFormat="1">
      <c r="G1434" s="15"/>
      <c r="I1434" s="107"/>
    </row>
    <row r="1435" spans="7:9" customFormat="1">
      <c r="G1435" s="15"/>
      <c r="I1435" s="107"/>
    </row>
    <row r="1436" spans="7:9" customFormat="1">
      <c r="G1436" s="15"/>
      <c r="I1436" s="107"/>
    </row>
    <row r="1437" spans="7:9" customFormat="1">
      <c r="G1437" s="15"/>
      <c r="I1437" s="107"/>
    </row>
    <row r="1438" spans="7:9" customFormat="1">
      <c r="G1438" s="15"/>
      <c r="I1438" s="107"/>
    </row>
    <row r="1439" spans="7:9" customFormat="1">
      <c r="G1439" s="15"/>
      <c r="I1439" s="107"/>
    </row>
    <row r="1440" spans="7:9" customFormat="1">
      <c r="G1440" s="15"/>
      <c r="I1440" s="107"/>
    </row>
    <row r="1441" spans="7:9" customFormat="1">
      <c r="G1441" s="15"/>
      <c r="I1441" s="107"/>
    </row>
    <row r="1442" spans="7:9" customFormat="1">
      <c r="G1442" s="15"/>
      <c r="I1442" s="107"/>
    </row>
    <row r="1443" spans="7:9" customFormat="1">
      <c r="G1443" s="15"/>
      <c r="I1443" s="107"/>
    </row>
    <row r="1444" spans="7:9" customFormat="1">
      <c r="G1444" s="15"/>
      <c r="I1444" s="107"/>
    </row>
    <row r="1445" spans="7:9" customFormat="1">
      <c r="G1445" s="15"/>
      <c r="I1445" s="107"/>
    </row>
    <row r="1446" spans="7:9" customFormat="1">
      <c r="G1446" s="15"/>
      <c r="I1446" s="107"/>
    </row>
    <row r="1447" spans="7:9" customFormat="1">
      <c r="G1447" s="15"/>
      <c r="I1447" s="107"/>
    </row>
    <row r="1448" spans="7:9" customFormat="1">
      <c r="G1448" s="15"/>
      <c r="I1448" s="107"/>
    </row>
    <row r="1449" spans="7:9" customFormat="1">
      <c r="G1449" s="15"/>
      <c r="I1449" s="107"/>
    </row>
    <row r="1450" spans="7:9" customFormat="1">
      <c r="G1450" s="15"/>
      <c r="I1450" s="107"/>
    </row>
    <row r="1451" spans="7:9" customFormat="1">
      <c r="G1451" s="15"/>
      <c r="I1451" s="107"/>
    </row>
    <row r="1452" spans="7:9" customFormat="1">
      <c r="G1452" s="15"/>
      <c r="I1452" s="107"/>
    </row>
    <row r="1453" spans="7:9" customFormat="1">
      <c r="G1453" s="15"/>
      <c r="I1453" s="107"/>
    </row>
    <row r="1454" spans="7:9" customFormat="1">
      <c r="G1454" s="15"/>
      <c r="I1454" s="107"/>
    </row>
    <row r="1455" spans="7:9" customFormat="1">
      <c r="G1455" s="15"/>
      <c r="I1455" s="107"/>
    </row>
    <row r="1456" spans="7:9" customFormat="1">
      <c r="G1456" s="15"/>
      <c r="I1456" s="107"/>
    </row>
    <row r="1457" spans="7:9" customFormat="1">
      <c r="G1457" s="15"/>
      <c r="I1457" s="107"/>
    </row>
    <row r="1458" spans="7:9" customFormat="1">
      <c r="G1458" s="15"/>
      <c r="I1458" s="107"/>
    </row>
    <row r="1459" spans="7:9" customFormat="1">
      <c r="G1459" s="15"/>
      <c r="I1459" s="107"/>
    </row>
    <row r="1460" spans="7:9" customFormat="1">
      <c r="G1460" s="15"/>
      <c r="I1460" s="107"/>
    </row>
    <row r="1461" spans="7:9" customFormat="1">
      <c r="G1461" s="15"/>
      <c r="I1461" s="107"/>
    </row>
    <row r="1462" spans="7:9" customFormat="1">
      <c r="G1462" s="15"/>
      <c r="I1462" s="107"/>
    </row>
    <row r="1463" spans="7:9" customFormat="1">
      <c r="G1463" s="15"/>
      <c r="I1463" s="107"/>
    </row>
    <row r="1464" spans="7:9" customFormat="1">
      <c r="G1464" s="15"/>
      <c r="I1464" s="107"/>
    </row>
    <row r="1465" spans="7:9" customFormat="1">
      <c r="G1465" s="15"/>
      <c r="I1465" s="107"/>
    </row>
    <row r="1466" spans="7:9" customFormat="1">
      <c r="G1466" s="15"/>
      <c r="I1466" s="107"/>
    </row>
    <row r="1467" spans="7:9" customFormat="1">
      <c r="G1467" s="15"/>
      <c r="I1467" s="107"/>
    </row>
    <row r="1468" spans="7:9" customFormat="1">
      <c r="G1468" s="15"/>
      <c r="I1468" s="107"/>
    </row>
    <row r="1469" spans="7:9" customFormat="1">
      <c r="G1469" s="15"/>
      <c r="I1469" s="107"/>
    </row>
    <row r="1470" spans="7:9" customFormat="1">
      <c r="G1470" s="15"/>
      <c r="I1470" s="107"/>
    </row>
    <row r="1471" spans="7:9" customFormat="1">
      <c r="G1471" s="15"/>
      <c r="I1471" s="107"/>
    </row>
    <row r="1472" spans="7:9" customFormat="1">
      <c r="G1472" s="15"/>
      <c r="I1472" s="107"/>
    </row>
    <row r="1473" spans="7:9" customFormat="1">
      <c r="G1473" s="15"/>
      <c r="I1473" s="107"/>
    </row>
    <row r="1474" spans="7:9" customFormat="1">
      <c r="G1474" s="15"/>
      <c r="I1474" s="107"/>
    </row>
    <row r="1475" spans="7:9" customFormat="1">
      <c r="G1475" s="15"/>
      <c r="I1475" s="107"/>
    </row>
    <row r="1476" spans="7:9" customFormat="1">
      <c r="G1476" s="15"/>
      <c r="I1476" s="107"/>
    </row>
    <row r="1477" spans="7:9" customFormat="1">
      <c r="G1477" s="15"/>
      <c r="I1477" s="107"/>
    </row>
    <row r="1478" spans="7:9" customFormat="1">
      <c r="G1478" s="15"/>
      <c r="I1478" s="107"/>
    </row>
    <row r="1479" spans="7:9" customFormat="1">
      <c r="G1479" s="15"/>
      <c r="I1479" s="107"/>
    </row>
    <row r="1480" spans="7:9" customFormat="1">
      <c r="G1480" s="15"/>
      <c r="I1480" s="107"/>
    </row>
    <row r="1481" spans="7:9" customFormat="1">
      <c r="G1481" s="15"/>
      <c r="I1481" s="107"/>
    </row>
  </sheetData>
  <conditionalFormatting sqref="E1:E1048576">
    <cfRule type="cellIs" dxfId="168" priority="3" operator="greaterThan">
      <formula>5</formula>
    </cfRule>
  </conditionalFormatting>
  <hyperlinks>
    <hyperlink ref="A1" location="RESUMEN!A1" display="RESUMEN" xr:uid="{00000000-0004-0000-0200-000000000000}"/>
  </hyperlinks>
  <pageMargins left="0.7" right="0.7" top="0.75" bottom="0.75" header="0.3" footer="0.3"/>
  <pageSetup orientation="portrait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1" r:id="rId5" name="Button 3">
              <controlPr defaultSize="0" print="0" autoFill="0" autoPict="0" macro="[0]!TEDADES">
                <anchor moveWithCells="1">
                  <from>
                    <xdr:col>8</xdr:col>
                    <xdr:colOff>609600</xdr:colOff>
                    <xdr:row>0</xdr:row>
                    <xdr:rowOff>38100</xdr:rowOff>
                  </from>
                  <to>
                    <xdr:col>9</xdr:col>
                    <xdr:colOff>800100</xdr:colOff>
                    <xdr:row>1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6" name="Button 5">
              <controlPr defaultSize="0" print="0" autoFill="0" autoPict="0" macro="[0]!MAYORA5">
                <anchor moveWithCells="1">
                  <from>
                    <xdr:col>8</xdr:col>
                    <xdr:colOff>571500</xdr:colOff>
                    <xdr:row>1</xdr:row>
                    <xdr:rowOff>146050</xdr:rowOff>
                  </from>
                  <to>
                    <xdr:col>9</xdr:col>
                    <xdr:colOff>831850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7" name="Button 6">
              <controlPr defaultSize="0" print="0" autoFill="0" autoPict="0" macro="[0]!EDADMENOS5">
                <anchor moveWithCells="1">
                  <from>
                    <xdr:col>8</xdr:col>
                    <xdr:colOff>533400</xdr:colOff>
                    <xdr:row>3</xdr:row>
                    <xdr:rowOff>69850</xdr:rowOff>
                  </from>
                  <to>
                    <xdr:col>10</xdr:col>
                    <xdr:colOff>273050</xdr:colOff>
                    <xdr:row>4</xdr:row>
                    <xdr:rowOff>114300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A0D9B10C-077E-43CF-AE83-21FDF33DFBB6}">
            <x14:iconSet custom="1">
              <x14:cfvo type="percent">
                <xm:f>0</xm:f>
              </x14:cfvo>
              <x14:cfvo type="num" gte="0">
                <xm:f>1.2</xm:f>
              </x14:cfvo>
              <x14:cfvo type="num">
                <xm:f>4</xm:f>
              </x14:cfvo>
              <x14:cfIcon iconSet="3TrafficLights1" iconId="1"/>
              <x14:cfIcon iconSet="3TrafficLights1" iconId="2"/>
              <x14:cfIcon iconSet="3TrafficLights1" iconId="0"/>
            </x14:iconSet>
          </x14:cfRule>
          <xm:sqref>H6 I1:I5 H740:H1048576</xm:sqref>
        </x14:conditionalFormatting>
      </x14:conditionalFormattings>
    </ext>
    <ext xmlns:x14="http://schemas.microsoft.com/office/spreadsheetml/2009/9/main" uri="{A8765BA9-456A-4dab-B4F3-ACF838C121DE}">
      <x14:slicerList>
        <x14:slicer r:id="rId8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7C80"/>
  </sheetPr>
  <dimension ref="C3:X398"/>
  <sheetViews>
    <sheetView showGridLines="0" zoomScale="70" zoomScaleNormal="70" workbookViewId="0">
      <selection activeCell="F27" sqref="F27"/>
    </sheetView>
  </sheetViews>
  <sheetFormatPr baseColWidth="10" defaultRowHeight="14.5"/>
  <cols>
    <col min="2" max="2" width="14.453125" customWidth="1"/>
    <col min="3" max="3" width="16.36328125" customWidth="1"/>
    <col min="4" max="5" width="10.6328125" bestFit="1" customWidth="1"/>
    <col min="6" max="6" width="51.54296875" bestFit="1" customWidth="1"/>
    <col min="7" max="7" width="10.1796875" bestFit="1" customWidth="1"/>
    <col min="8" max="8" width="3.90625" customWidth="1"/>
    <col min="9" max="9" width="6.81640625" customWidth="1"/>
    <col min="11" max="11" width="5.36328125" customWidth="1"/>
    <col min="12" max="12" width="18.08984375" customWidth="1"/>
    <col min="13" max="13" width="8.453125" bestFit="1" customWidth="1"/>
    <col min="14" max="14" width="8" bestFit="1" customWidth="1"/>
    <col min="15" max="15" width="61.26953125" bestFit="1" customWidth="1"/>
    <col min="16" max="16" width="17.36328125" bestFit="1" customWidth="1"/>
    <col min="17" max="17" width="8.1796875" customWidth="1"/>
    <col min="19" max="19" width="5.90625" customWidth="1"/>
    <col min="20" max="20" width="21.36328125" customWidth="1"/>
    <col min="21" max="21" width="8.453125" bestFit="1" customWidth="1"/>
    <col min="22" max="22" width="9" bestFit="1" customWidth="1"/>
    <col min="23" max="23" width="61.26953125" bestFit="1" customWidth="1"/>
    <col min="24" max="24" width="17.36328125" bestFit="1" customWidth="1"/>
  </cols>
  <sheetData>
    <row r="3" spans="3:24" ht="15.5">
      <c r="C3" s="255" t="s">
        <v>1739</v>
      </c>
      <c r="D3" s="255"/>
      <c r="E3" s="255"/>
      <c r="F3" s="255"/>
      <c r="G3" s="255"/>
      <c r="L3" s="256" t="s">
        <v>1740</v>
      </c>
      <c r="M3" s="256"/>
      <c r="N3" s="256"/>
      <c r="O3" s="256"/>
      <c r="P3" s="256"/>
      <c r="T3" s="257" t="s">
        <v>1741</v>
      </c>
      <c r="U3" s="257"/>
      <c r="V3" s="257"/>
      <c r="W3" s="257"/>
      <c r="X3" s="257"/>
    </row>
    <row r="4" spans="3:24" hidden="1">
      <c r="C4" s="124" t="s">
        <v>631</v>
      </c>
      <c r="D4" t="s">
        <v>632</v>
      </c>
    </row>
    <row r="5" spans="3:24" hidden="1">
      <c r="C5" s="124" t="s">
        <v>1736</v>
      </c>
      <c r="D5" t="s">
        <v>1734</v>
      </c>
      <c r="L5" s="124" t="s">
        <v>1737</v>
      </c>
      <c r="M5" t="s">
        <v>1733</v>
      </c>
      <c r="T5" s="124" t="s">
        <v>1738</v>
      </c>
      <c r="U5" t="s">
        <v>1733</v>
      </c>
    </row>
    <row r="7" spans="3:24">
      <c r="C7" s="124" t="s">
        <v>19</v>
      </c>
      <c r="D7" s="124" t="s">
        <v>937</v>
      </c>
      <c r="E7" s="124" t="s">
        <v>938</v>
      </c>
      <c r="F7" s="124" t="s">
        <v>573</v>
      </c>
      <c r="G7" t="s">
        <v>734</v>
      </c>
      <c r="L7" s="124" t="s">
        <v>19</v>
      </c>
      <c r="M7" s="124" t="s">
        <v>937</v>
      </c>
      <c r="N7" s="124" t="s">
        <v>938</v>
      </c>
      <c r="O7" s="124" t="s">
        <v>573</v>
      </c>
      <c r="P7" t="s">
        <v>846</v>
      </c>
      <c r="T7" s="124" t="s">
        <v>19</v>
      </c>
      <c r="U7" s="124" t="s">
        <v>937</v>
      </c>
      <c r="V7" s="124" t="s">
        <v>938</v>
      </c>
      <c r="W7" s="124" t="s">
        <v>573</v>
      </c>
      <c r="X7" t="s">
        <v>846</v>
      </c>
    </row>
    <row r="8" spans="3:24">
      <c r="C8" t="s">
        <v>586</v>
      </c>
      <c r="D8">
        <v>8</v>
      </c>
      <c r="E8">
        <v>75201</v>
      </c>
      <c r="F8" t="s">
        <v>724</v>
      </c>
      <c r="G8" s="6">
        <v>4224</v>
      </c>
      <c r="L8" t="s">
        <v>586</v>
      </c>
      <c r="M8">
        <v>8</v>
      </c>
      <c r="N8">
        <v>75201</v>
      </c>
      <c r="O8" t="s">
        <v>724</v>
      </c>
      <c r="P8" s="6">
        <v>4224</v>
      </c>
      <c r="T8" t="s">
        <v>586</v>
      </c>
      <c r="U8">
        <v>1</v>
      </c>
      <c r="V8">
        <v>10601</v>
      </c>
      <c r="W8" t="s">
        <v>732</v>
      </c>
      <c r="X8" s="6">
        <v>4344</v>
      </c>
    </row>
    <row r="9" spans="3:24">
      <c r="C9" t="s">
        <v>586</v>
      </c>
      <c r="D9">
        <v>7</v>
      </c>
      <c r="E9">
        <v>75201</v>
      </c>
      <c r="F9" t="s">
        <v>724</v>
      </c>
      <c r="G9" s="6">
        <v>3206</v>
      </c>
      <c r="L9" t="s">
        <v>586</v>
      </c>
      <c r="M9">
        <v>7</v>
      </c>
      <c r="N9">
        <v>75201</v>
      </c>
      <c r="O9" t="s">
        <v>724</v>
      </c>
      <c r="P9" s="6">
        <v>3206</v>
      </c>
      <c r="T9" t="s">
        <v>586</v>
      </c>
      <c r="U9">
        <v>1</v>
      </c>
      <c r="V9">
        <v>72002</v>
      </c>
      <c r="W9" t="s">
        <v>48</v>
      </c>
      <c r="X9" s="6">
        <v>3210</v>
      </c>
    </row>
    <row r="10" spans="3:24">
      <c r="C10" t="s">
        <v>586</v>
      </c>
      <c r="D10">
        <v>6</v>
      </c>
      <c r="E10">
        <v>75201</v>
      </c>
      <c r="F10" t="s">
        <v>724</v>
      </c>
      <c r="G10" s="6">
        <v>5940</v>
      </c>
      <c r="L10" t="s">
        <v>586</v>
      </c>
      <c r="M10">
        <v>6</v>
      </c>
      <c r="N10">
        <v>75201</v>
      </c>
      <c r="O10" t="s">
        <v>724</v>
      </c>
      <c r="P10" s="6">
        <v>5940</v>
      </c>
      <c r="T10" t="s">
        <v>586</v>
      </c>
      <c r="U10">
        <v>1</v>
      </c>
      <c r="V10">
        <v>73001</v>
      </c>
      <c r="W10" t="s">
        <v>49</v>
      </c>
      <c r="X10" s="6">
        <v>20910</v>
      </c>
    </row>
    <row r="11" spans="3:24">
      <c r="C11" t="s">
        <v>1744</v>
      </c>
      <c r="G11" s="6">
        <v>13370</v>
      </c>
      <c r="L11" t="s">
        <v>586</v>
      </c>
      <c r="M11">
        <v>4</v>
      </c>
      <c r="N11">
        <v>75201</v>
      </c>
      <c r="O11" t="s">
        <v>724</v>
      </c>
      <c r="P11" s="6">
        <v>8038</v>
      </c>
      <c r="T11" t="s">
        <v>586</v>
      </c>
      <c r="U11">
        <v>1</v>
      </c>
      <c r="V11">
        <v>75201</v>
      </c>
      <c r="W11" t="s">
        <v>724</v>
      </c>
      <c r="X11" s="6">
        <v>570</v>
      </c>
    </row>
    <row r="12" spans="3:24">
      <c r="C12" t="s">
        <v>52</v>
      </c>
      <c r="D12">
        <v>2</v>
      </c>
      <c r="E12">
        <v>72003</v>
      </c>
      <c r="F12" t="s">
        <v>760</v>
      </c>
      <c r="G12" s="6">
        <v>3240</v>
      </c>
      <c r="L12" t="s">
        <v>586</v>
      </c>
      <c r="M12">
        <v>4</v>
      </c>
      <c r="N12">
        <v>75301</v>
      </c>
      <c r="O12" t="s">
        <v>704</v>
      </c>
      <c r="P12" s="6">
        <v>90</v>
      </c>
      <c r="T12" t="s">
        <v>586</v>
      </c>
      <c r="U12">
        <v>1</v>
      </c>
      <c r="V12">
        <v>75301</v>
      </c>
      <c r="W12" t="s">
        <v>704</v>
      </c>
      <c r="X12" s="6">
        <v>4080</v>
      </c>
    </row>
    <row r="13" spans="3:24">
      <c r="C13" t="s">
        <v>1814</v>
      </c>
      <c r="G13" s="6">
        <v>3240</v>
      </c>
      <c r="L13" t="s">
        <v>586</v>
      </c>
      <c r="M13">
        <v>4</v>
      </c>
      <c r="N13">
        <v>75401</v>
      </c>
      <c r="O13" t="s">
        <v>705</v>
      </c>
      <c r="P13" s="6">
        <v>76</v>
      </c>
      <c r="T13" t="s">
        <v>586</v>
      </c>
      <c r="U13">
        <v>1</v>
      </c>
      <c r="V13">
        <v>75401</v>
      </c>
      <c r="W13" t="s">
        <v>705</v>
      </c>
      <c r="X13" s="6">
        <v>3360</v>
      </c>
    </row>
    <row r="14" spans="3:24">
      <c r="C14" t="s">
        <v>58</v>
      </c>
      <c r="D14">
        <v>4</v>
      </c>
      <c r="E14">
        <v>79111</v>
      </c>
      <c r="F14" t="s">
        <v>741</v>
      </c>
      <c r="G14" s="6">
        <v>5235</v>
      </c>
      <c r="L14" t="s">
        <v>586</v>
      </c>
      <c r="M14">
        <v>4</v>
      </c>
      <c r="N14">
        <v>75501</v>
      </c>
      <c r="O14" t="s">
        <v>706</v>
      </c>
      <c r="P14" s="6">
        <v>172</v>
      </c>
      <c r="T14" t="s">
        <v>586</v>
      </c>
      <c r="U14">
        <v>1</v>
      </c>
      <c r="V14">
        <v>75501</v>
      </c>
      <c r="W14" t="s">
        <v>706</v>
      </c>
      <c r="X14" s="6">
        <v>260</v>
      </c>
    </row>
    <row r="15" spans="3:24">
      <c r="C15" t="s">
        <v>58</v>
      </c>
      <c r="D15">
        <v>3</v>
      </c>
      <c r="E15">
        <v>79111</v>
      </c>
      <c r="F15" t="s">
        <v>741</v>
      </c>
      <c r="G15" s="6">
        <v>6057</v>
      </c>
      <c r="L15" t="s">
        <v>586</v>
      </c>
      <c r="M15">
        <v>4</v>
      </c>
      <c r="N15">
        <v>79110</v>
      </c>
      <c r="O15" t="s">
        <v>719</v>
      </c>
      <c r="P15" s="6">
        <v>3300</v>
      </c>
      <c r="T15" t="s">
        <v>586</v>
      </c>
      <c r="U15">
        <v>1</v>
      </c>
      <c r="V15">
        <v>79110</v>
      </c>
      <c r="W15" t="s">
        <v>719</v>
      </c>
      <c r="X15" s="6">
        <v>7800</v>
      </c>
    </row>
    <row r="16" spans="3:24">
      <c r="C16" t="s">
        <v>58</v>
      </c>
      <c r="D16">
        <v>2</v>
      </c>
      <c r="E16">
        <v>79111</v>
      </c>
      <c r="F16" t="s">
        <v>741</v>
      </c>
      <c r="G16" s="6">
        <v>5403</v>
      </c>
      <c r="L16" t="s">
        <v>586</v>
      </c>
      <c r="M16">
        <v>4</v>
      </c>
      <c r="N16">
        <v>2110202</v>
      </c>
      <c r="O16" t="s">
        <v>1008</v>
      </c>
      <c r="P16" s="6">
        <v>31317</v>
      </c>
      <c r="T16" t="s">
        <v>586</v>
      </c>
      <c r="U16">
        <v>1</v>
      </c>
      <c r="V16">
        <v>112268</v>
      </c>
      <c r="W16" t="s">
        <v>1022</v>
      </c>
      <c r="X16" s="6">
        <v>39000</v>
      </c>
    </row>
    <row r="17" spans="3:24">
      <c r="C17" t="s">
        <v>58</v>
      </c>
      <c r="D17">
        <v>2</v>
      </c>
      <c r="E17">
        <v>271901</v>
      </c>
      <c r="F17" t="s">
        <v>1332</v>
      </c>
      <c r="G17" s="6">
        <v>170</v>
      </c>
      <c r="L17" t="s">
        <v>586</v>
      </c>
      <c r="M17">
        <v>4</v>
      </c>
      <c r="N17">
        <v>2110402</v>
      </c>
      <c r="O17" t="s">
        <v>1009</v>
      </c>
      <c r="P17" s="6">
        <v>120</v>
      </c>
      <c r="T17" t="s">
        <v>586</v>
      </c>
      <c r="U17">
        <v>1</v>
      </c>
      <c r="V17">
        <v>2010102</v>
      </c>
      <c r="W17" t="s">
        <v>996</v>
      </c>
      <c r="X17" s="6">
        <v>2471</v>
      </c>
    </row>
    <row r="18" spans="3:24">
      <c r="C18" t="s">
        <v>58</v>
      </c>
      <c r="D18">
        <v>2</v>
      </c>
      <c r="E18">
        <v>273003</v>
      </c>
      <c r="F18" t="s">
        <v>1341</v>
      </c>
      <c r="G18" s="6">
        <v>1615</v>
      </c>
      <c r="L18" t="s">
        <v>586</v>
      </c>
      <c r="M18">
        <v>3</v>
      </c>
      <c r="N18">
        <v>10601</v>
      </c>
      <c r="O18" t="s">
        <v>732</v>
      </c>
      <c r="P18" s="6">
        <v>98</v>
      </c>
      <c r="T18" t="s">
        <v>586</v>
      </c>
      <c r="U18">
        <v>1</v>
      </c>
      <c r="V18">
        <v>2010301</v>
      </c>
      <c r="W18" t="s">
        <v>1002</v>
      </c>
      <c r="X18" s="6">
        <v>182400</v>
      </c>
    </row>
    <row r="19" spans="3:24">
      <c r="C19" t="s">
        <v>58</v>
      </c>
      <c r="D19">
        <v>1</v>
      </c>
      <c r="E19">
        <v>72003</v>
      </c>
      <c r="F19" t="s">
        <v>760</v>
      </c>
      <c r="G19" s="6">
        <v>238</v>
      </c>
      <c r="L19" t="s">
        <v>586</v>
      </c>
      <c r="M19">
        <v>3</v>
      </c>
      <c r="N19">
        <v>73001</v>
      </c>
      <c r="O19" t="s">
        <v>49</v>
      </c>
      <c r="P19" s="6">
        <v>18109</v>
      </c>
      <c r="T19" t="s">
        <v>586</v>
      </c>
      <c r="U19">
        <v>1</v>
      </c>
      <c r="V19">
        <v>2010501</v>
      </c>
      <c r="W19" t="s">
        <v>1005</v>
      </c>
      <c r="X19" s="6">
        <v>1989</v>
      </c>
    </row>
    <row r="20" spans="3:24">
      <c r="C20" t="s">
        <v>58</v>
      </c>
      <c r="D20">
        <v>1</v>
      </c>
      <c r="E20">
        <v>79111</v>
      </c>
      <c r="F20" t="s">
        <v>741</v>
      </c>
      <c r="G20" s="6">
        <v>7200</v>
      </c>
      <c r="L20" t="s">
        <v>586</v>
      </c>
      <c r="M20">
        <v>3</v>
      </c>
      <c r="N20">
        <v>79110</v>
      </c>
      <c r="O20" t="s">
        <v>719</v>
      </c>
      <c r="P20" s="6">
        <v>10500</v>
      </c>
      <c r="T20" t="s">
        <v>586</v>
      </c>
      <c r="U20">
        <v>1</v>
      </c>
      <c r="V20">
        <v>2110202</v>
      </c>
      <c r="W20" t="s">
        <v>1008</v>
      </c>
      <c r="X20" s="6">
        <v>25740</v>
      </c>
    </row>
    <row r="21" spans="3:24">
      <c r="C21" t="s">
        <v>58</v>
      </c>
      <c r="D21">
        <v>1</v>
      </c>
      <c r="E21">
        <v>271901</v>
      </c>
      <c r="F21" t="s">
        <v>1332</v>
      </c>
      <c r="G21" s="6">
        <v>175</v>
      </c>
      <c r="L21" t="s">
        <v>586</v>
      </c>
      <c r="M21">
        <v>3</v>
      </c>
      <c r="N21">
        <v>2010102</v>
      </c>
      <c r="O21" t="s">
        <v>996</v>
      </c>
      <c r="P21" s="6">
        <v>40</v>
      </c>
      <c r="T21" t="s">
        <v>586</v>
      </c>
      <c r="U21">
        <v>1</v>
      </c>
      <c r="V21">
        <v>2110302</v>
      </c>
      <c r="W21" t="s">
        <v>1007</v>
      </c>
      <c r="X21" s="6">
        <v>23256</v>
      </c>
    </row>
    <row r="22" spans="3:24">
      <c r="C22" t="s">
        <v>58</v>
      </c>
      <c r="D22">
        <v>1</v>
      </c>
      <c r="E22">
        <v>273003</v>
      </c>
      <c r="F22" t="s">
        <v>1341</v>
      </c>
      <c r="G22" s="6">
        <v>685</v>
      </c>
      <c r="L22" t="s">
        <v>586</v>
      </c>
      <c r="M22">
        <v>3</v>
      </c>
      <c r="N22">
        <v>2110202</v>
      </c>
      <c r="O22" t="s">
        <v>1008</v>
      </c>
      <c r="P22" s="6">
        <v>17160</v>
      </c>
      <c r="T22" t="s">
        <v>586</v>
      </c>
      <c r="U22">
        <v>1</v>
      </c>
      <c r="V22">
        <v>2410401</v>
      </c>
      <c r="W22" t="s">
        <v>1771</v>
      </c>
      <c r="X22" s="6">
        <v>302316</v>
      </c>
    </row>
    <row r="23" spans="3:24">
      <c r="C23" t="s">
        <v>1809</v>
      </c>
      <c r="G23" s="6">
        <v>26778</v>
      </c>
      <c r="L23" t="s">
        <v>586</v>
      </c>
      <c r="M23">
        <v>2</v>
      </c>
      <c r="N23">
        <v>10601</v>
      </c>
      <c r="O23" t="s">
        <v>732</v>
      </c>
      <c r="P23" s="6">
        <v>4770</v>
      </c>
      <c r="T23" t="s">
        <v>586</v>
      </c>
      <c r="U23">
        <v>2</v>
      </c>
      <c r="V23">
        <v>10601</v>
      </c>
      <c r="W23" t="s">
        <v>732</v>
      </c>
      <c r="X23" s="6">
        <v>4770</v>
      </c>
    </row>
    <row r="24" spans="3:24">
      <c r="C24" t="s">
        <v>587</v>
      </c>
      <c r="D24">
        <v>4</v>
      </c>
      <c r="E24">
        <v>79111</v>
      </c>
      <c r="F24" t="s">
        <v>741</v>
      </c>
      <c r="G24" s="6">
        <v>2400</v>
      </c>
      <c r="L24" t="s">
        <v>586</v>
      </c>
      <c r="M24">
        <v>2</v>
      </c>
      <c r="N24">
        <v>73001</v>
      </c>
      <c r="O24" t="s">
        <v>49</v>
      </c>
      <c r="P24" s="6">
        <v>23404</v>
      </c>
      <c r="T24" t="s">
        <v>586</v>
      </c>
      <c r="U24">
        <v>2</v>
      </c>
      <c r="V24">
        <v>73001</v>
      </c>
      <c r="W24" t="s">
        <v>49</v>
      </c>
      <c r="X24" s="6">
        <v>23404</v>
      </c>
    </row>
    <row r="25" spans="3:24">
      <c r="C25" t="s">
        <v>587</v>
      </c>
      <c r="D25">
        <v>3</v>
      </c>
      <c r="E25">
        <v>79111</v>
      </c>
      <c r="F25" t="s">
        <v>741</v>
      </c>
      <c r="G25" s="6">
        <v>3300</v>
      </c>
      <c r="L25" t="s">
        <v>586</v>
      </c>
      <c r="M25">
        <v>2</v>
      </c>
      <c r="N25">
        <v>75201</v>
      </c>
      <c r="O25" t="s">
        <v>724</v>
      </c>
      <c r="P25" s="6">
        <v>1667</v>
      </c>
      <c r="T25" t="s">
        <v>586</v>
      </c>
      <c r="U25">
        <v>2</v>
      </c>
      <c r="V25">
        <v>75201</v>
      </c>
      <c r="W25" t="s">
        <v>724</v>
      </c>
      <c r="X25" s="6">
        <v>1667</v>
      </c>
    </row>
    <row r="26" spans="3:24">
      <c r="C26" t="s">
        <v>587</v>
      </c>
      <c r="D26">
        <v>2</v>
      </c>
      <c r="E26">
        <v>79111</v>
      </c>
      <c r="F26" t="s">
        <v>741</v>
      </c>
      <c r="G26" s="6">
        <v>2400</v>
      </c>
      <c r="L26" t="s">
        <v>586</v>
      </c>
      <c r="M26">
        <v>2</v>
      </c>
      <c r="N26">
        <v>75301</v>
      </c>
      <c r="O26" t="s">
        <v>704</v>
      </c>
      <c r="P26" s="6">
        <v>11280</v>
      </c>
      <c r="T26" t="s">
        <v>586</v>
      </c>
      <c r="U26">
        <v>2</v>
      </c>
      <c r="V26">
        <v>75301</v>
      </c>
      <c r="W26" t="s">
        <v>704</v>
      </c>
      <c r="X26" s="6">
        <v>11280</v>
      </c>
    </row>
    <row r="27" spans="3:24">
      <c r="C27" t="s">
        <v>587</v>
      </c>
      <c r="D27">
        <v>2</v>
      </c>
      <c r="E27">
        <v>272003</v>
      </c>
      <c r="F27" t="s">
        <v>1330</v>
      </c>
      <c r="G27" s="6">
        <v>6690</v>
      </c>
      <c r="L27" t="s">
        <v>586</v>
      </c>
      <c r="M27">
        <v>2</v>
      </c>
      <c r="N27">
        <v>75401</v>
      </c>
      <c r="O27" t="s">
        <v>705</v>
      </c>
      <c r="P27" s="6">
        <v>6287</v>
      </c>
      <c r="T27" t="s">
        <v>586</v>
      </c>
      <c r="U27">
        <v>2</v>
      </c>
      <c r="V27">
        <v>75401</v>
      </c>
      <c r="W27" t="s">
        <v>705</v>
      </c>
      <c r="X27" s="6">
        <v>6287</v>
      </c>
    </row>
    <row r="28" spans="3:24">
      <c r="C28" t="s">
        <v>587</v>
      </c>
      <c r="D28">
        <v>2</v>
      </c>
      <c r="E28">
        <v>273003</v>
      </c>
      <c r="F28" t="s">
        <v>1341</v>
      </c>
      <c r="G28" s="6">
        <v>3630</v>
      </c>
      <c r="L28" t="s">
        <v>586</v>
      </c>
      <c r="M28">
        <v>2</v>
      </c>
      <c r="N28">
        <v>75501</v>
      </c>
      <c r="O28" t="s">
        <v>706</v>
      </c>
      <c r="P28" s="6">
        <v>60</v>
      </c>
      <c r="T28" t="s">
        <v>586</v>
      </c>
      <c r="U28">
        <v>2</v>
      </c>
      <c r="V28">
        <v>75501</v>
      </c>
      <c r="W28" t="s">
        <v>706</v>
      </c>
      <c r="X28" s="6">
        <v>60</v>
      </c>
    </row>
    <row r="29" spans="3:24">
      <c r="C29" t="s">
        <v>1745</v>
      </c>
      <c r="G29" s="6">
        <v>18420</v>
      </c>
      <c r="L29" t="s">
        <v>586</v>
      </c>
      <c r="M29">
        <v>2</v>
      </c>
      <c r="N29">
        <v>79110</v>
      </c>
      <c r="O29" t="s">
        <v>719</v>
      </c>
      <c r="P29" s="6">
        <v>10200</v>
      </c>
      <c r="T29" t="s">
        <v>586</v>
      </c>
      <c r="U29">
        <v>2</v>
      </c>
      <c r="V29">
        <v>79110</v>
      </c>
      <c r="W29" t="s">
        <v>719</v>
      </c>
      <c r="X29" s="6">
        <v>10200</v>
      </c>
    </row>
    <row r="30" spans="3:24">
      <c r="C30" t="s">
        <v>520</v>
      </c>
      <c r="D30">
        <v>3</v>
      </c>
      <c r="E30">
        <v>72003</v>
      </c>
      <c r="F30" t="s">
        <v>760</v>
      </c>
      <c r="G30" s="6">
        <v>24211</v>
      </c>
      <c r="L30" t="s">
        <v>586</v>
      </c>
      <c r="M30">
        <v>2</v>
      </c>
      <c r="N30">
        <v>2010102</v>
      </c>
      <c r="O30" t="s">
        <v>996</v>
      </c>
      <c r="P30" s="6">
        <v>2748</v>
      </c>
      <c r="T30" t="s">
        <v>586</v>
      </c>
      <c r="U30">
        <v>2</v>
      </c>
      <c r="V30">
        <v>2010102</v>
      </c>
      <c r="W30" t="s">
        <v>996</v>
      </c>
      <c r="X30" s="6">
        <v>2748</v>
      </c>
    </row>
    <row r="31" spans="3:24">
      <c r="C31" t="s">
        <v>520</v>
      </c>
      <c r="D31">
        <v>2</v>
      </c>
      <c r="E31">
        <v>72003</v>
      </c>
      <c r="F31" t="s">
        <v>760</v>
      </c>
      <c r="G31" s="6">
        <v>16570</v>
      </c>
      <c r="L31" t="s">
        <v>586</v>
      </c>
      <c r="M31">
        <v>2</v>
      </c>
      <c r="N31">
        <v>2010301</v>
      </c>
      <c r="O31" t="s">
        <v>1002</v>
      </c>
      <c r="P31" s="6">
        <v>42393</v>
      </c>
      <c r="T31" t="s">
        <v>586</v>
      </c>
      <c r="U31">
        <v>2</v>
      </c>
      <c r="V31">
        <v>2010301</v>
      </c>
      <c r="W31" t="s">
        <v>1002</v>
      </c>
      <c r="X31" s="6">
        <v>42393</v>
      </c>
    </row>
    <row r="32" spans="3:24">
      <c r="C32" t="s">
        <v>520</v>
      </c>
      <c r="D32">
        <v>1</v>
      </c>
      <c r="E32">
        <v>72003</v>
      </c>
      <c r="F32" t="s">
        <v>760</v>
      </c>
      <c r="G32" s="6">
        <v>15126</v>
      </c>
      <c r="L32" t="s">
        <v>586</v>
      </c>
      <c r="M32">
        <v>2</v>
      </c>
      <c r="N32">
        <v>2110202</v>
      </c>
      <c r="O32" t="s">
        <v>1008</v>
      </c>
      <c r="P32" s="6">
        <v>25819</v>
      </c>
      <c r="T32" t="s">
        <v>586</v>
      </c>
      <c r="U32">
        <v>2</v>
      </c>
      <c r="V32">
        <v>2110202</v>
      </c>
      <c r="W32" t="s">
        <v>1008</v>
      </c>
      <c r="X32" s="6">
        <v>25819</v>
      </c>
    </row>
    <row r="33" spans="3:24">
      <c r="C33" t="s">
        <v>1797</v>
      </c>
      <c r="G33" s="6">
        <v>55907</v>
      </c>
      <c r="L33" t="s">
        <v>586</v>
      </c>
      <c r="M33">
        <v>1</v>
      </c>
      <c r="N33">
        <v>10601</v>
      </c>
      <c r="O33" t="s">
        <v>732</v>
      </c>
      <c r="P33" s="6">
        <v>4344</v>
      </c>
      <c r="T33" t="s">
        <v>586</v>
      </c>
      <c r="U33">
        <v>3</v>
      </c>
      <c r="V33">
        <v>10601</v>
      </c>
      <c r="W33" t="s">
        <v>732</v>
      </c>
      <c r="X33" s="6">
        <v>98</v>
      </c>
    </row>
    <row r="34" spans="3:24">
      <c r="C34" t="s">
        <v>1488</v>
      </c>
      <c r="D34">
        <v>7</v>
      </c>
      <c r="E34">
        <v>72001</v>
      </c>
      <c r="F34" t="s">
        <v>23</v>
      </c>
      <c r="G34" s="6">
        <v>939</v>
      </c>
      <c r="L34" t="s">
        <v>586</v>
      </c>
      <c r="M34">
        <v>1</v>
      </c>
      <c r="N34">
        <v>72002</v>
      </c>
      <c r="O34" t="s">
        <v>48</v>
      </c>
      <c r="P34" s="6">
        <v>3210</v>
      </c>
      <c r="T34" t="s">
        <v>586</v>
      </c>
      <c r="U34">
        <v>3</v>
      </c>
      <c r="V34">
        <v>73001</v>
      </c>
      <c r="W34" t="s">
        <v>49</v>
      </c>
      <c r="X34" s="6">
        <v>18109</v>
      </c>
    </row>
    <row r="35" spans="3:24">
      <c r="C35" t="s">
        <v>1798</v>
      </c>
      <c r="G35" s="6">
        <v>939</v>
      </c>
      <c r="L35" t="s">
        <v>586</v>
      </c>
      <c r="M35">
        <v>1</v>
      </c>
      <c r="N35">
        <v>73001</v>
      </c>
      <c r="O35" t="s">
        <v>49</v>
      </c>
      <c r="P35" s="6">
        <v>20910</v>
      </c>
      <c r="T35" t="s">
        <v>586</v>
      </c>
      <c r="U35">
        <v>3</v>
      </c>
      <c r="V35">
        <v>79110</v>
      </c>
      <c r="W35" t="s">
        <v>719</v>
      </c>
      <c r="X35" s="6">
        <v>10500</v>
      </c>
    </row>
    <row r="36" spans="3:24">
      <c r="C36" t="s">
        <v>531</v>
      </c>
      <c r="G36" s="6">
        <v>118654</v>
      </c>
      <c r="L36" t="s">
        <v>586</v>
      </c>
      <c r="M36">
        <v>1</v>
      </c>
      <c r="N36">
        <v>75201</v>
      </c>
      <c r="O36" t="s">
        <v>724</v>
      </c>
      <c r="P36" s="6">
        <v>570</v>
      </c>
      <c r="T36" t="s">
        <v>586</v>
      </c>
      <c r="U36">
        <v>3</v>
      </c>
      <c r="V36">
        <v>2010102</v>
      </c>
      <c r="W36" t="s">
        <v>996</v>
      </c>
      <c r="X36" s="6">
        <v>40</v>
      </c>
    </row>
    <row r="37" spans="3:24">
      <c r="L37" t="s">
        <v>586</v>
      </c>
      <c r="M37">
        <v>1</v>
      </c>
      <c r="N37">
        <v>75301</v>
      </c>
      <c r="O37" t="s">
        <v>704</v>
      </c>
      <c r="P37" s="6">
        <v>4080</v>
      </c>
      <c r="T37" t="s">
        <v>586</v>
      </c>
      <c r="U37">
        <v>3</v>
      </c>
      <c r="V37">
        <v>2110202</v>
      </c>
      <c r="W37" t="s">
        <v>1008</v>
      </c>
      <c r="X37" s="6">
        <v>17160</v>
      </c>
    </row>
    <row r="38" spans="3:24">
      <c r="L38" t="s">
        <v>586</v>
      </c>
      <c r="M38">
        <v>1</v>
      </c>
      <c r="N38">
        <v>75401</v>
      </c>
      <c r="O38" t="s">
        <v>705</v>
      </c>
      <c r="P38" s="6">
        <v>3360</v>
      </c>
      <c r="T38" t="s">
        <v>586</v>
      </c>
      <c r="U38">
        <v>4</v>
      </c>
      <c r="V38">
        <v>75201</v>
      </c>
      <c r="W38" t="s">
        <v>724</v>
      </c>
      <c r="X38" s="6">
        <v>8038</v>
      </c>
    </row>
    <row r="39" spans="3:24">
      <c r="L39" t="s">
        <v>586</v>
      </c>
      <c r="M39">
        <v>1</v>
      </c>
      <c r="N39">
        <v>75501</v>
      </c>
      <c r="O39" t="s">
        <v>706</v>
      </c>
      <c r="P39" s="6">
        <v>260</v>
      </c>
      <c r="T39" t="s">
        <v>586</v>
      </c>
      <c r="U39">
        <v>4</v>
      </c>
      <c r="V39">
        <v>75301</v>
      </c>
      <c r="W39" t="s">
        <v>704</v>
      </c>
      <c r="X39" s="6">
        <v>90</v>
      </c>
    </row>
    <row r="40" spans="3:24">
      <c r="L40" t="s">
        <v>586</v>
      </c>
      <c r="M40">
        <v>1</v>
      </c>
      <c r="N40">
        <v>79110</v>
      </c>
      <c r="O40" t="s">
        <v>719</v>
      </c>
      <c r="P40" s="6">
        <v>7800</v>
      </c>
      <c r="T40" t="s">
        <v>586</v>
      </c>
      <c r="U40">
        <v>4</v>
      </c>
      <c r="V40">
        <v>75401</v>
      </c>
      <c r="W40" t="s">
        <v>705</v>
      </c>
      <c r="X40" s="6">
        <v>76</v>
      </c>
    </row>
    <row r="41" spans="3:24">
      <c r="L41" t="s">
        <v>586</v>
      </c>
      <c r="M41">
        <v>1</v>
      </c>
      <c r="N41">
        <v>112268</v>
      </c>
      <c r="O41" t="s">
        <v>1022</v>
      </c>
      <c r="P41" s="6">
        <v>39000</v>
      </c>
      <c r="T41" t="s">
        <v>586</v>
      </c>
      <c r="U41">
        <v>4</v>
      </c>
      <c r="V41">
        <v>75501</v>
      </c>
      <c r="W41" t="s">
        <v>706</v>
      </c>
      <c r="X41" s="6">
        <v>172</v>
      </c>
    </row>
    <row r="42" spans="3:24">
      <c r="L42" t="s">
        <v>586</v>
      </c>
      <c r="M42">
        <v>1</v>
      </c>
      <c r="N42">
        <v>2010102</v>
      </c>
      <c r="O42" t="s">
        <v>996</v>
      </c>
      <c r="P42" s="6">
        <v>2471</v>
      </c>
      <c r="T42" t="s">
        <v>586</v>
      </c>
      <c r="U42">
        <v>4</v>
      </c>
      <c r="V42">
        <v>79110</v>
      </c>
      <c r="W42" t="s">
        <v>719</v>
      </c>
      <c r="X42" s="6">
        <v>3300</v>
      </c>
    </row>
    <row r="43" spans="3:24">
      <c r="L43" t="s">
        <v>586</v>
      </c>
      <c r="M43">
        <v>1</v>
      </c>
      <c r="N43">
        <v>2010301</v>
      </c>
      <c r="O43" t="s">
        <v>1002</v>
      </c>
      <c r="P43" s="6">
        <v>182400</v>
      </c>
      <c r="T43" t="s">
        <v>586</v>
      </c>
      <c r="U43">
        <v>4</v>
      </c>
      <c r="V43">
        <v>2110202</v>
      </c>
      <c r="W43" t="s">
        <v>1008</v>
      </c>
      <c r="X43" s="6">
        <v>31317</v>
      </c>
    </row>
    <row r="44" spans="3:24">
      <c r="L44" t="s">
        <v>586</v>
      </c>
      <c r="M44">
        <v>1</v>
      </c>
      <c r="N44">
        <v>2010501</v>
      </c>
      <c r="O44" t="s">
        <v>1005</v>
      </c>
      <c r="P44" s="6">
        <v>1989</v>
      </c>
      <c r="T44" t="s">
        <v>586</v>
      </c>
      <c r="U44">
        <v>4</v>
      </c>
      <c r="V44">
        <v>2110402</v>
      </c>
      <c r="W44" t="s">
        <v>1009</v>
      </c>
      <c r="X44" s="6">
        <v>120</v>
      </c>
    </row>
    <row r="45" spans="3:24">
      <c r="L45" t="s">
        <v>586</v>
      </c>
      <c r="M45">
        <v>1</v>
      </c>
      <c r="N45">
        <v>2110202</v>
      </c>
      <c r="O45" t="s">
        <v>1008</v>
      </c>
      <c r="P45" s="6">
        <v>25740</v>
      </c>
      <c r="T45" t="s">
        <v>586</v>
      </c>
      <c r="U45">
        <v>6</v>
      </c>
      <c r="V45">
        <v>75201</v>
      </c>
      <c r="W45" t="s">
        <v>724</v>
      </c>
      <c r="X45" s="6">
        <v>5940</v>
      </c>
    </row>
    <row r="46" spans="3:24">
      <c r="L46" t="s">
        <v>586</v>
      </c>
      <c r="M46">
        <v>1</v>
      </c>
      <c r="N46">
        <v>2110302</v>
      </c>
      <c r="O46" t="s">
        <v>1007</v>
      </c>
      <c r="P46" s="6">
        <v>23256</v>
      </c>
      <c r="T46" t="s">
        <v>586</v>
      </c>
      <c r="U46">
        <v>7</v>
      </c>
      <c r="V46">
        <v>75201</v>
      </c>
      <c r="W46" t="s">
        <v>724</v>
      </c>
      <c r="X46" s="6">
        <v>3206</v>
      </c>
    </row>
    <row r="47" spans="3:24">
      <c r="L47" t="s">
        <v>586</v>
      </c>
      <c r="M47">
        <v>1</v>
      </c>
      <c r="N47">
        <v>2410401</v>
      </c>
      <c r="O47" t="s">
        <v>1771</v>
      </c>
      <c r="P47" s="6">
        <v>302316</v>
      </c>
      <c r="T47" t="s">
        <v>586</v>
      </c>
      <c r="U47">
        <v>8</v>
      </c>
      <c r="V47">
        <v>75201</v>
      </c>
      <c r="W47" t="s">
        <v>724</v>
      </c>
      <c r="X47" s="6">
        <v>4224</v>
      </c>
    </row>
    <row r="48" spans="3:24">
      <c r="L48" t="s">
        <v>1744</v>
      </c>
      <c r="P48" s="6">
        <v>852724</v>
      </c>
      <c r="T48" t="s">
        <v>1744</v>
      </c>
      <c r="X48" s="6">
        <v>852724</v>
      </c>
    </row>
    <row r="49" spans="12:24">
      <c r="L49" t="s">
        <v>52</v>
      </c>
      <c r="M49">
        <v>5</v>
      </c>
      <c r="N49">
        <v>2010102</v>
      </c>
      <c r="O49" t="s">
        <v>996</v>
      </c>
      <c r="P49" s="6">
        <v>960</v>
      </c>
      <c r="T49" t="s">
        <v>52</v>
      </c>
      <c r="U49">
        <v>1</v>
      </c>
      <c r="V49">
        <v>10601</v>
      </c>
      <c r="W49" t="s">
        <v>732</v>
      </c>
      <c r="X49" s="6">
        <v>4379</v>
      </c>
    </row>
    <row r="50" spans="12:24">
      <c r="L50" t="s">
        <v>52</v>
      </c>
      <c r="M50">
        <v>5</v>
      </c>
      <c r="N50">
        <v>2110202</v>
      </c>
      <c r="O50" t="s">
        <v>1008</v>
      </c>
      <c r="P50" s="6">
        <v>22509</v>
      </c>
      <c r="T50" t="s">
        <v>52</v>
      </c>
      <c r="U50">
        <v>1</v>
      </c>
      <c r="V50">
        <v>72001</v>
      </c>
      <c r="W50" t="s">
        <v>23</v>
      </c>
      <c r="X50" s="6">
        <v>9144</v>
      </c>
    </row>
    <row r="51" spans="12:24">
      <c r="L51" t="s">
        <v>52</v>
      </c>
      <c r="M51">
        <v>4</v>
      </c>
      <c r="N51">
        <v>2010102</v>
      </c>
      <c r="O51" t="s">
        <v>996</v>
      </c>
      <c r="P51" s="6">
        <v>1352</v>
      </c>
      <c r="T51" t="s">
        <v>52</v>
      </c>
      <c r="U51">
        <v>1</v>
      </c>
      <c r="V51">
        <v>73001</v>
      </c>
      <c r="W51" t="s">
        <v>49</v>
      </c>
      <c r="X51" s="6">
        <v>13500</v>
      </c>
    </row>
    <row r="52" spans="12:24">
      <c r="L52" t="s">
        <v>52</v>
      </c>
      <c r="M52">
        <v>4</v>
      </c>
      <c r="N52">
        <v>2110202</v>
      </c>
      <c r="O52" t="s">
        <v>1008</v>
      </c>
      <c r="P52" s="6">
        <v>44455</v>
      </c>
      <c r="T52" t="s">
        <v>52</v>
      </c>
      <c r="U52">
        <v>1</v>
      </c>
      <c r="V52">
        <v>79110</v>
      </c>
      <c r="W52" t="s">
        <v>719</v>
      </c>
      <c r="X52" s="6">
        <v>3600</v>
      </c>
    </row>
    <row r="53" spans="12:24">
      <c r="L53" t="s">
        <v>52</v>
      </c>
      <c r="M53">
        <v>3</v>
      </c>
      <c r="N53">
        <v>10601</v>
      </c>
      <c r="O53" t="s">
        <v>732</v>
      </c>
      <c r="P53" s="6">
        <v>1747</v>
      </c>
      <c r="T53" t="s">
        <v>52</v>
      </c>
      <c r="U53">
        <v>1</v>
      </c>
      <c r="V53">
        <v>112268</v>
      </c>
      <c r="W53" t="s">
        <v>1022</v>
      </c>
      <c r="X53" s="6">
        <v>45000</v>
      </c>
    </row>
    <row r="54" spans="12:24">
      <c r="L54" t="s">
        <v>52</v>
      </c>
      <c r="M54">
        <v>3</v>
      </c>
      <c r="N54">
        <v>73001</v>
      </c>
      <c r="O54" t="s">
        <v>49</v>
      </c>
      <c r="P54" s="6">
        <v>10577</v>
      </c>
      <c r="T54" t="s">
        <v>52</v>
      </c>
      <c r="U54">
        <v>1</v>
      </c>
      <c r="V54">
        <v>2010102</v>
      </c>
      <c r="W54" t="s">
        <v>996</v>
      </c>
      <c r="X54" s="6">
        <v>1352</v>
      </c>
    </row>
    <row r="55" spans="12:24">
      <c r="L55" t="s">
        <v>52</v>
      </c>
      <c r="M55">
        <v>3</v>
      </c>
      <c r="N55">
        <v>2010102</v>
      </c>
      <c r="O55" t="s">
        <v>996</v>
      </c>
      <c r="P55" s="6">
        <v>1014</v>
      </c>
      <c r="T55" t="s">
        <v>52</v>
      </c>
      <c r="U55">
        <v>1</v>
      </c>
      <c r="V55">
        <v>2010301</v>
      </c>
      <c r="W55" t="s">
        <v>1002</v>
      </c>
      <c r="X55" s="6">
        <v>263538</v>
      </c>
    </row>
    <row r="56" spans="12:24">
      <c r="L56" t="s">
        <v>52</v>
      </c>
      <c r="M56">
        <v>3</v>
      </c>
      <c r="N56">
        <v>2110202</v>
      </c>
      <c r="O56" t="s">
        <v>1008</v>
      </c>
      <c r="P56" s="6">
        <v>29929</v>
      </c>
      <c r="T56" t="s">
        <v>52</v>
      </c>
      <c r="U56">
        <v>1</v>
      </c>
      <c r="V56">
        <v>2010501</v>
      </c>
      <c r="W56" t="s">
        <v>1005</v>
      </c>
      <c r="X56" s="6">
        <v>362</v>
      </c>
    </row>
    <row r="57" spans="12:24">
      <c r="L57" t="s">
        <v>52</v>
      </c>
      <c r="M57">
        <v>3</v>
      </c>
      <c r="N57">
        <v>2110402</v>
      </c>
      <c r="O57" t="s">
        <v>1009</v>
      </c>
      <c r="P57" s="6">
        <v>3257</v>
      </c>
      <c r="T57" t="s">
        <v>52</v>
      </c>
      <c r="U57">
        <v>1</v>
      </c>
      <c r="V57">
        <v>2110202</v>
      </c>
      <c r="W57" t="s">
        <v>1008</v>
      </c>
      <c r="X57" s="6">
        <v>18526</v>
      </c>
    </row>
    <row r="58" spans="12:24">
      <c r="L58" t="s">
        <v>52</v>
      </c>
      <c r="M58">
        <v>2</v>
      </c>
      <c r="N58">
        <v>10601</v>
      </c>
      <c r="O58" t="s">
        <v>732</v>
      </c>
      <c r="P58" s="6">
        <v>3684</v>
      </c>
      <c r="T58" t="s">
        <v>52</v>
      </c>
      <c r="U58">
        <v>1</v>
      </c>
      <c r="V58">
        <v>2110302</v>
      </c>
      <c r="W58" t="s">
        <v>1007</v>
      </c>
      <c r="X58" s="6">
        <v>5976</v>
      </c>
    </row>
    <row r="59" spans="12:24">
      <c r="L59" t="s">
        <v>52</v>
      </c>
      <c r="M59">
        <v>2</v>
      </c>
      <c r="N59">
        <v>72003</v>
      </c>
      <c r="O59" t="s">
        <v>760</v>
      </c>
      <c r="P59" s="6">
        <v>3240</v>
      </c>
      <c r="T59" t="s">
        <v>52</v>
      </c>
      <c r="U59">
        <v>1</v>
      </c>
      <c r="V59">
        <v>2410401</v>
      </c>
      <c r="W59" t="s">
        <v>1771</v>
      </c>
      <c r="X59" s="6">
        <v>180747</v>
      </c>
    </row>
    <row r="60" spans="12:24">
      <c r="L60" t="s">
        <v>52</v>
      </c>
      <c r="M60">
        <v>2</v>
      </c>
      <c r="N60">
        <v>73001</v>
      </c>
      <c r="O60" t="s">
        <v>49</v>
      </c>
      <c r="P60" s="6">
        <v>15492</v>
      </c>
      <c r="T60" t="s">
        <v>52</v>
      </c>
      <c r="U60">
        <v>2</v>
      </c>
      <c r="V60">
        <v>10601</v>
      </c>
      <c r="W60" t="s">
        <v>732</v>
      </c>
      <c r="X60" s="6">
        <v>3684</v>
      </c>
    </row>
    <row r="61" spans="12:24">
      <c r="L61" t="s">
        <v>52</v>
      </c>
      <c r="M61">
        <v>2</v>
      </c>
      <c r="N61">
        <v>2010102</v>
      </c>
      <c r="O61" t="s">
        <v>996</v>
      </c>
      <c r="P61" s="6">
        <v>1488</v>
      </c>
      <c r="T61" t="s">
        <v>52</v>
      </c>
      <c r="U61">
        <v>2</v>
      </c>
      <c r="V61">
        <v>72003</v>
      </c>
      <c r="W61" t="s">
        <v>760</v>
      </c>
      <c r="X61" s="6">
        <v>3240</v>
      </c>
    </row>
    <row r="62" spans="12:24">
      <c r="L62" t="s">
        <v>52</v>
      </c>
      <c r="M62">
        <v>2</v>
      </c>
      <c r="N62">
        <v>2110202</v>
      </c>
      <c r="O62" t="s">
        <v>1008</v>
      </c>
      <c r="P62" s="6">
        <v>37325</v>
      </c>
      <c r="T62" t="s">
        <v>52</v>
      </c>
      <c r="U62">
        <v>2</v>
      </c>
      <c r="V62">
        <v>73001</v>
      </c>
      <c r="W62" t="s">
        <v>49</v>
      </c>
      <c r="X62" s="6">
        <v>15492</v>
      </c>
    </row>
    <row r="63" spans="12:24">
      <c r="L63" t="s">
        <v>52</v>
      </c>
      <c r="M63">
        <v>1</v>
      </c>
      <c r="N63">
        <v>10601</v>
      </c>
      <c r="O63" t="s">
        <v>732</v>
      </c>
      <c r="P63" s="6">
        <v>4379</v>
      </c>
      <c r="T63" t="s">
        <v>52</v>
      </c>
      <c r="U63">
        <v>2</v>
      </c>
      <c r="V63">
        <v>2010102</v>
      </c>
      <c r="W63" t="s">
        <v>996</v>
      </c>
      <c r="X63" s="6">
        <v>1488</v>
      </c>
    </row>
    <row r="64" spans="12:24">
      <c r="L64" t="s">
        <v>52</v>
      </c>
      <c r="M64">
        <v>1</v>
      </c>
      <c r="N64">
        <v>72001</v>
      </c>
      <c r="O64" t="s">
        <v>23</v>
      </c>
      <c r="P64" s="6">
        <v>9144</v>
      </c>
      <c r="T64" t="s">
        <v>52</v>
      </c>
      <c r="U64">
        <v>2</v>
      </c>
      <c r="V64">
        <v>2110202</v>
      </c>
      <c r="W64" t="s">
        <v>1008</v>
      </c>
      <c r="X64" s="6">
        <v>37325</v>
      </c>
    </row>
    <row r="65" spans="12:24">
      <c r="L65" t="s">
        <v>52</v>
      </c>
      <c r="M65">
        <v>1</v>
      </c>
      <c r="N65">
        <v>73001</v>
      </c>
      <c r="O65" t="s">
        <v>49</v>
      </c>
      <c r="P65" s="6">
        <v>13500</v>
      </c>
      <c r="T65" t="s">
        <v>52</v>
      </c>
      <c r="U65">
        <v>3</v>
      </c>
      <c r="V65">
        <v>10601</v>
      </c>
      <c r="W65" t="s">
        <v>732</v>
      </c>
      <c r="X65" s="6">
        <v>1747</v>
      </c>
    </row>
    <row r="66" spans="12:24">
      <c r="L66" t="s">
        <v>52</v>
      </c>
      <c r="M66">
        <v>1</v>
      </c>
      <c r="N66">
        <v>79110</v>
      </c>
      <c r="O66" t="s">
        <v>719</v>
      </c>
      <c r="P66" s="6">
        <v>3600</v>
      </c>
      <c r="T66" t="s">
        <v>52</v>
      </c>
      <c r="U66">
        <v>3</v>
      </c>
      <c r="V66">
        <v>73001</v>
      </c>
      <c r="W66" t="s">
        <v>49</v>
      </c>
      <c r="X66" s="6">
        <v>10577</v>
      </c>
    </row>
    <row r="67" spans="12:24">
      <c r="L67" t="s">
        <v>52</v>
      </c>
      <c r="M67">
        <v>1</v>
      </c>
      <c r="N67">
        <v>112268</v>
      </c>
      <c r="O67" t="s">
        <v>1022</v>
      </c>
      <c r="P67" s="6">
        <v>45000</v>
      </c>
      <c r="T67" t="s">
        <v>52</v>
      </c>
      <c r="U67">
        <v>3</v>
      </c>
      <c r="V67">
        <v>2010102</v>
      </c>
      <c r="W67" t="s">
        <v>996</v>
      </c>
      <c r="X67" s="6">
        <v>1014</v>
      </c>
    </row>
    <row r="68" spans="12:24">
      <c r="L68" t="s">
        <v>52</v>
      </c>
      <c r="M68">
        <v>1</v>
      </c>
      <c r="N68">
        <v>2010102</v>
      </c>
      <c r="O68" t="s">
        <v>996</v>
      </c>
      <c r="P68" s="6">
        <v>1352</v>
      </c>
      <c r="T68" t="s">
        <v>52</v>
      </c>
      <c r="U68">
        <v>3</v>
      </c>
      <c r="V68">
        <v>2110202</v>
      </c>
      <c r="W68" t="s">
        <v>1008</v>
      </c>
      <c r="X68" s="6">
        <v>29929</v>
      </c>
    </row>
    <row r="69" spans="12:24">
      <c r="L69" t="s">
        <v>52</v>
      </c>
      <c r="M69">
        <v>1</v>
      </c>
      <c r="N69">
        <v>2010301</v>
      </c>
      <c r="O69" t="s">
        <v>1002</v>
      </c>
      <c r="P69" s="6">
        <v>263538</v>
      </c>
      <c r="T69" t="s">
        <v>52</v>
      </c>
      <c r="U69">
        <v>3</v>
      </c>
      <c r="V69">
        <v>2110402</v>
      </c>
      <c r="W69" t="s">
        <v>1009</v>
      </c>
      <c r="X69" s="6">
        <v>3257</v>
      </c>
    </row>
    <row r="70" spans="12:24">
      <c r="L70" t="s">
        <v>52</v>
      </c>
      <c r="M70">
        <v>1</v>
      </c>
      <c r="N70">
        <v>2010501</v>
      </c>
      <c r="O70" t="s">
        <v>1005</v>
      </c>
      <c r="P70" s="6">
        <v>362</v>
      </c>
      <c r="T70" t="s">
        <v>52</v>
      </c>
      <c r="U70">
        <v>4</v>
      </c>
      <c r="V70">
        <v>2010102</v>
      </c>
      <c r="W70" t="s">
        <v>996</v>
      </c>
      <c r="X70" s="6">
        <v>1352</v>
      </c>
    </row>
    <row r="71" spans="12:24">
      <c r="L71" t="s">
        <v>52</v>
      </c>
      <c r="M71">
        <v>1</v>
      </c>
      <c r="N71">
        <v>2110202</v>
      </c>
      <c r="O71" t="s">
        <v>1008</v>
      </c>
      <c r="P71" s="6">
        <v>18526</v>
      </c>
      <c r="T71" t="s">
        <v>52</v>
      </c>
      <c r="U71">
        <v>4</v>
      </c>
      <c r="V71">
        <v>2110202</v>
      </c>
      <c r="W71" t="s">
        <v>1008</v>
      </c>
      <c r="X71" s="6">
        <v>44455</v>
      </c>
    </row>
    <row r="72" spans="12:24">
      <c r="L72" t="s">
        <v>52</v>
      </c>
      <c r="M72">
        <v>1</v>
      </c>
      <c r="N72">
        <v>2110302</v>
      </c>
      <c r="O72" t="s">
        <v>1007</v>
      </c>
      <c r="P72" s="6">
        <v>5976</v>
      </c>
      <c r="T72" t="s">
        <v>52</v>
      </c>
      <c r="U72">
        <v>5</v>
      </c>
      <c r="V72">
        <v>2010102</v>
      </c>
      <c r="W72" t="s">
        <v>996</v>
      </c>
      <c r="X72" s="6">
        <v>960</v>
      </c>
    </row>
    <row r="73" spans="12:24">
      <c r="L73" t="s">
        <v>52</v>
      </c>
      <c r="M73">
        <v>1</v>
      </c>
      <c r="N73">
        <v>2410401</v>
      </c>
      <c r="O73" t="s">
        <v>1771</v>
      </c>
      <c r="P73" s="6">
        <v>180747</v>
      </c>
      <c r="T73" t="s">
        <v>52</v>
      </c>
      <c r="U73">
        <v>5</v>
      </c>
      <c r="V73">
        <v>2110202</v>
      </c>
      <c r="W73" t="s">
        <v>1008</v>
      </c>
      <c r="X73" s="6">
        <v>22509</v>
      </c>
    </row>
    <row r="74" spans="12:24">
      <c r="L74" t="s">
        <v>1814</v>
      </c>
      <c r="P74" s="6">
        <v>723153</v>
      </c>
      <c r="T74" t="s">
        <v>52</v>
      </c>
      <c r="U74">
        <v>6</v>
      </c>
      <c r="V74">
        <v>2110202</v>
      </c>
      <c r="W74" t="s">
        <v>1008</v>
      </c>
      <c r="X74" s="6">
        <v>25200</v>
      </c>
    </row>
    <row r="75" spans="12:24">
      <c r="L75" t="s">
        <v>58</v>
      </c>
      <c r="M75">
        <v>6</v>
      </c>
      <c r="N75">
        <v>79101</v>
      </c>
      <c r="O75" t="s">
        <v>57</v>
      </c>
      <c r="P75" s="6">
        <v>1046</v>
      </c>
      <c r="T75" t="s">
        <v>1814</v>
      </c>
      <c r="X75" s="6">
        <v>748353</v>
      </c>
    </row>
    <row r="76" spans="12:24">
      <c r="L76" t="s">
        <v>58</v>
      </c>
      <c r="M76">
        <v>5</v>
      </c>
      <c r="N76">
        <v>10601</v>
      </c>
      <c r="O76" t="s">
        <v>732</v>
      </c>
      <c r="P76" s="6">
        <v>18532</v>
      </c>
      <c r="T76" t="s">
        <v>58</v>
      </c>
      <c r="U76">
        <v>1</v>
      </c>
      <c r="V76">
        <v>10601</v>
      </c>
      <c r="W76" t="s">
        <v>732</v>
      </c>
      <c r="X76" s="6">
        <v>25544</v>
      </c>
    </row>
    <row r="77" spans="12:24">
      <c r="L77" t="s">
        <v>58</v>
      </c>
      <c r="M77">
        <v>5</v>
      </c>
      <c r="N77">
        <v>79101</v>
      </c>
      <c r="O77" t="s">
        <v>57</v>
      </c>
      <c r="P77" s="6">
        <v>800</v>
      </c>
      <c r="T77" t="s">
        <v>58</v>
      </c>
      <c r="U77">
        <v>1</v>
      </c>
      <c r="V77">
        <v>72001</v>
      </c>
      <c r="W77" t="s">
        <v>23</v>
      </c>
      <c r="X77" s="6">
        <v>1714</v>
      </c>
    </row>
    <row r="78" spans="12:24">
      <c r="L78" t="s">
        <v>58</v>
      </c>
      <c r="M78">
        <v>4</v>
      </c>
      <c r="N78">
        <v>10501</v>
      </c>
      <c r="O78" t="s">
        <v>41</v>
      </c>
      <c r="P78" s="6">
        <v>19844</v>
      </c>
      <c r="T78" t="s">
        <v>58</v>
      </c>
      <c r="U78">
        <v>1</v>
      </c>
      <c r="V78">
        <v>72003</v>
      </c>
      <c r="W78" t="s">
        <v>760</v>
      </c>
      <c r="X78" s="6">
        <v>238</v>
      </c>
    </row>
    <row r="79" spans="12:24">
      <c r="L79" t="s">
        <v>58</v>
      </c>
      <c r="M79">
        <v>4</v>
      </c>
      <c r="N79">
        <v>10601</v>
      </c>
      <c r="O79" t="s">
        <v>732</v>
      </c>
      <c r="P79" s="6">
        <v>27498</v>
      </c>
      <c r="T79" t="s">
        <v>58</v>
      </c>
      <c r="U79">
        <v>1</v>
      </c>
      <c r="V79">
        <v>79101</v>
      </c>
      <c r="W79" t="s">
        <v>57</v>
      </c>
      <c r="X79" s="6">
        <v>2968</v>
      </c>
    </row>
    <row r="80" spans="12:24">
      <c r="L80" t="s">
        <v>58</v>
      </c>
      <c r="M80">
        <v>4</v>
      </c>
      <c r="N80">
        <v>79101</v>
      </c>
      <c r="O80" t="s">
        <v>57</v>
      </c>
      <c r="P80" s="6">
        <v>1253</v>
      </c>
      <c r="T80" t="s">
        <v>58</v>
      </c>
      <c r="U80">
        <v>1</v>
      </c>
      <c r="V80">
        <v>79111</v>
      </c>
      <c r="W80" t="s">
        <v>741</v>
      </c>
      <c r="X80" s="6">
        <v>7200</v>
      </c>
    </row>
    <row r="81" spans="12:24">
      <c r="L81" t="s">
        <v>58</v>
      </c>
      <c r="M81">
        <v>4</v>
      </c>
      <c r="N81">
        <v>79111</v>
      </c>
      <c r="O81" t="s">
        <v>741</v>
      </c>
      <c r="P81" s="6">
        <v>5235</v>
      </c>
      <c r="T81" t="s">
        <v>58</v>
      </c>
      <c r="U81">
        <v>1</v>
      </c>
      <c r="V81">
        <v>271901</v>
      </c>
      <c r="W81" t="s">
        <v>1332</v>
      </c>
      <c r="X81" s="6">
        <v>175</v>
      </c>
    </row>
    <row r="82" spans="12:24">
      <c r="L82" t="s">
        <v>58</v>
      </c>
      <c r="M82">
        <v>4</v>
      </c>
      <c r="N82">
        <v>2010501</v>
      </c>
      <c r="O82" t="s">
        <v>1005</v>
      </c>
      <c r="P82" s="6">
        <v>3918</v>
      </c>
      <c r="T82" t="s">
        <v>58</v>
      </c>
      <c r="U82">
        <v>1</v>
      </c>
      <c r="V82">
        <v>273003</v>
      </c>
      <c r="W82" t="s">
        <v>1341</v>
      </c>
      <c r="X82" s="6">
        <v>685</v>
      </c>
    </row>
    <row r="83" spans="12:24">
      <c r="L83" t="s">
        <v>58</v>
      </c>
      <c r="M83">
        <v>3</v>
      </c>
      <c r="N83">
        <v>10501</v>
      </c>
      <c r="O83" t="s">
        <v>41</v>
      </c>
      <c r="P83" s="6">
        <v>18444</v>
      </c>
      <c r="T83" t="s">
        <v>58</v>
      </c>
      <c r="U83">
        <v>1</v>
      </c>
      <c r="V83">
        <v>2010102</v>
      </c>
      <c r="W83" t="s">
        <v>996</v>
      </c>
      <c r="X83" s="6">
        <v>2819</v>
      </c>
    </row>
    <row r="84" spans="12:24">
      <c r="L84" t="s">
        <v>58</v>
      </c>
      <c r="M84">
        <v>3</v>
      </c>
      <c r="N84">
        <v>10601</v>
      </c>
      <c r="O84" t="s">
        <v>732</v>
      </c>
      <c r="P84" s="6">
        <v>28691</v>
      </c>
      <c r="T84" t="s">
        <v>58</v>
      </c>
      <c r="U84">
        <v>1</v>
      </c>
      <c r="V84">
        <v>2010501</v>
      </c>
      <c r="W84" t="s">
        <v>1005</v>
      </c>
      <c r="X84" s="6">
        <v>41376</v>
      </c>
    </row>
    <row r="85" spans="12:24">
      <c r="L85" t="s">
        <v>58</v>
      </c>
      <c r="M85">
        <v>3</v>
      </c>
      <c r="N85">
        <v>79101</v>
      </c>
      <c r="O85" t="s">
        <v>57</v>
      </c>
      <c r="P85" s="6">
        <v>1467</v>
      </c>
      <c r="T85" t="s">
        <v>58</v>
      </c>
      <c r="U85">
        <v>1</v>
      </c>
      <c r="V85">
        <v>2110202</v>
      </c>
      <c r="W85" t="s">
        <v>1008</v>
      </c>
      <c r="X85" s="6">
        <v>3671</v>
      </c>
    </row>
    <row r="86" spans="12:24">
      <c r="L86" t="s">
        <v>58</v>
      </c>
      <c r="M86">
        <v>3</v>
      </c>
      <c r="N86">
        <v>79111</v>
      </c>
      <c r="O86" t="s">
        <v>741</v>
      </c>
      <c r="P86" s="6">
        <v>6057</v>
      </c>
      <c r="T86" t="s">
        <v>58</v>
      </c>
      <c r="U86">
        <v>1</v>
      </c>
      <c r="V86">
        <v>2110302</v>
      </c>
      <c r="W86" t="s">
        <v>1007</v>
      </c>
      <c r="X86" s="6">
        <v>66302</v>
      </c>
    </row>
    <row r="87" spans="12:24">
      <c r="L87" t="s">
        <v>58</v>
      </c>
      <c r="M87">
        <v>2</v>
      </c>
      <c r="N87">
        <v>10601</v>
      </c>
      <c r="O87" t="s">
        <v>732</v>
      </c>
      <c r="P87" s="6">
        <v>24677</v>
      </c>
      <c r="T87" t="s">
        <v>58</v>
      </c>
      <c r="U87">
        <v>1</v>
      </c>
      <c r="V87">
        <v>2110402</v>
      </c>
      <c r="W87" t="s">
        <v>1009</v>
      </c>
      <c r="X87" s="6">
        <v>21279</v>
      </c>
    </row>
    <row r="88" spans="12:24">
      <c r="L88" t="s">
        <v>58</v>
      </c>
      <c r="M88">
        <v>2</v>
      </c>
      <c r="N88">
        <v>79101</v>
      </c>
      <c r="O88" t="s">
        <v>57</v>
      </c>
      <c r="P88" s="6">
        <v>874</v>
      </c>
      <c r="T88" t="s">
        <v>58</v>
      </c>
      <c r="U88">
        <v>1</v>
      </c>
      <c r="V88">
        <v>2410401</v>
      </c>
      <c r="W88" t="s">
        <v>1771</v>
      </c>
      <c r="X88" s="6">
        <v>31991</v>
      </c>
    </row>
    <row r="89" spans="12:24">
      <c r="L89" t="s">
        <v>58</v>
      </c>
      <c r="M89">
        <v>2</v>
      </c>
      <c r="N89">
        <v>79111</v>
      </c>
      <c r="O89" t="s">
        <v>741</v>
      </c>
      <c r="P89" s="6">
        <v>5403</v>
      </c>
      <c r="T89" t="s">
        <v>58</v>
      </c>
      <c r="U89">
        <v>1</v>
      </c>
      <c r="V89">
        <v>273001</v>
      </c>
      <c r="W89" t="s">
        <v>1328</v>
      </c>
      <c r="X89" s="6">
        <v>15270</v>
      </c>
    </row>
    <row r="90" spans="12:24">
      <c r="L90" t="s">
        <v>58</v>
      </c>
      <c r="M90">
        <v>2</v>
      </c>
      <c r="N90">
        <v>271901</v>
      </c>
      <c r="O90" t="s">
        <v>1332</v>
      </c>
      <c r="P90" s="6">
        <v>170</v>
      </c>
      <c r="T90" t="s">
        <v>58</v>
      </c>
      <c r="U90">
        <v>2</v>
      </c>
      <c r="V90">
        <v>10601</v>
      </c>
      <c r="W90" t="s">
        <v>732</v>
      </c>
      <c r="X90" s="6">
        <v>24677</v>
      </c>
    </row>
    <row r="91" spans="12:24">
      <c r="L91" t="s">
        <v>58</v>
      </c>
      <c r="M91">
        <v>2</v>
      </c>
      <c r="N91">
        <v>273003</v>
      </c>
      <c r="O91" t="s">
        <v>1341</v>
      </c>
      <c r="P91" s="6">
        <v>1615</v>
      </c>
      <c r="T91" t="s">
        <v>58</v>
      </c>
      <c r="U91">
        <v>2</v>
      </c>
      <c r="V91">
        <v>79101</v>
      </c>
      <c r="W91" t="s">
        <v>57</v>
      </c>
      <c r="X91" s="6">
        <v>874</v>
      </c>
    </row>
    <row r="92" spans="12:24">
      <c r="L92" t="s">
        <v>58</v>
      </c>
      <c r="M92">
        <v>2</v>
      </c>
      <c r="N92">
        <v>2010102</v>
      </c>
      <c r="O92" t="s">
        <v>996</v>
      </c>
      <c r="P92" s="6">
        <v>2832</v>
      </c>
      <c r="T92" t="s">
        <v>58</v>
      </c>
      <c r="U92">
        <v>2</v>
      </c>
      <c r="V92">
        <v>79111</v>
      </c>
      <c r="W92" t="s">
        <v>741</v>
      </c>
      <c r="X92" s="6">
        <v>5403</v>
      </c>
    </row>
    <row r="93" spans="12:24">
      <c r="L93" t="s">
        <v>58</v>
      </c>
      <c r="M93">
        <v>2</v>
      </c>
      <c r="N93">
        <v>2010501</v>
      </c>
      <c r="O93" t="s">
        <v>1005</v>
      </c>
      <c r="P93" s="6">
        <v>27690</v>
      </c>
      <c r="T93" t="s">
        <v>58</v>
      </c>
      <c r="U93">
        <v>2</v>
      </c>
      <c r="V93">
        <v>271901</v>
      </c>
      <c r="W93" t="s">
        <v>1332</v>
      </c>
      <c r="X93" s="6">
        <v>170</v>
      </c>
    </row>
    <row r="94" spans="12:24">
      <c r="L94" t="s">
        <v>58</v>
      </c>
      <c r="M94">
        <v>2</v>
      </c>
      <c r="N94">
        <v>273001</v>
      </c>
      <c r="O94" t="s">
        <v>1328</v>
      </c>
      <c r="P94" s="6">
        <v>13799</v>
      </c>
      <c r="T94" t="s">
        <v>58</v>
      </c>
      <c r="U94">
        <v>2</v>
      </c>
      <c r="V94">
        <v>273003</v>
      </c>
      <c r="W94" t="s">
        <v>1341</v>
      </c>
      <c r="X94" s="6">
        <v>1615</v>
      </c>
    </row>
    <row r="95" spans="12:24">
      <c r="L95" t="s">
        <v>58</v>
      </c>
      <c r="M95">
        <v>1</v>
      </c>
      <c r="N95">
        <v>10601</v>
      </c>
      <c r="O95" t="s">
        <v>732</v>
      </c>
      <c r="P95" s="6">
        <v>25544</v>
      </c>
      <c r="T95" t="s">
        <v>58</v>
      </c>
      <c r="U95">
        <v>2</v>
      </c>
      <c r="V95">
        <v>2010102</v>
      </c>
      <c r="W95" t="s">
        <v>996</v>
      </c>
      <c r="X95" s="6">
        <v>2832</v>
      </c>
    </row>
    <row r="96" spans="12:24">
      <c r="L96" t="s">
        <v>58</v>
      </c>
      <c r="M96">
        <v>1</v>
      </c>
      <c r="N96">
        <v>72001</v>
      </c>
      <c r="O96" t="s">
        <v>23</v>
      </c>
      <c r="P96" s="6">
        <v>1714</v>
      </c>
      <c r="T96" t="s">
        <v>58</v>
      </c>
      <c r="U96">
        <v>2</v>
      </c>
      <c r="V96">
        <v>2010501</v>
      </c>
      <c r="W96" t="s">
        <v>1005</v>
      </c>
      <c r="X96" s="6">
        <v>27690</v>
      </c>
    </row>
    <row r="97" spans="12:24">
      <c r="L97" t="s">
        <v>58</v>
      </c>
      <c r="M97">
        <v>1</v>
      </c>
      <c r="N97">
        <v>72003</v>
      </c>
      <c r="O97" t="s">
        <v>760</v>
      </c>
      <c r="P97" s="6">
        <v>238</v>
      </c>
      <c r="T97" t="s">
        <v>58</v>
      </c>
      <c r="U97">
        <v>2</v>
      </c>
      <c r="V97">
        <v>273001</v>
      </c>
      <c r="W97" t="s">
        <v>1328</v>
      </c>
      <c r="X97" s="6">
        <v>13799</v>
      </c>
    </row>
    <row r="98" spans="12:24">
      <c r="L98" t="s">
        <v>58</v>
      </c>
      <c r="M98">
        <v>1</v>
      </c>
      <c r="N98">
        <v>79101</v>
      </c>
      <c r="O98" t="s">
        <v>57</v>
      </c>
      <c r="P98" s="6">
        <v>2968</v>
      </c>
      <c r="T98" t="s">
        <v>58</v>
      </c>
      <c r="U98">
        <v>3</v>
      </c>
      <c r="V98">
        <v>10501</v>
      </c>
      <c r="W98" t="s">
        <v>41</v>
      </c>
      <c r="X98" s="6">
        <v>18444</v>
      </c>
    </row>
    <row r="99" spans="12:24">
      <c r="L99" t="s">
        <v>58</v>
      </c>
      <c r="M99">
        <v>1</v>
      </c>
      <c r="N99">
        <v>79111</v>
      </c>
      <c r="O99" t="s">
        <v>741</v>
      </c>
      <c r="P99" s="6">
        <v>7200</v>
      </c>
      <c r="T99" t="s">
        <v>58</v>
      </c>
      <c r="U99">
        <v>3</v>
      </c>
      <c r="V99">
        <v>10601</v>
      </c>
      <c r="W99" t="s">
        <v>732</v>
      </c>
      <c r="X99" s="6">
        <v>28691</v>
      </c>
    </row>
    <row r="100" spans="12:24">
      <c r="L100" t="s">
        <v>58</v>
      </c>
      <c r="M100">
        <v>1</v>
      </c>
      <c r="N100">
        <v>271901</v>
      </c>
      <c r="O100" t="s">
        <v>1332</v>
      </c>
      <c r="P100" s="6">
        <v>175</v>
      </c>
      <c r="T100" t="s">
        <v>58</v>
      </c>
      <c r="U100">
        <v>3</v>
      </c>
      <c r="V100">
        <v>79101</v>
      </c>
      <c r="W100" t="s">
        <v>57</v>
      </c>
      <c r="X100" s="6">
        <v>1467</v>
      </c>
    </row>
    <row r="101" spans="12:24">
      <c r="L101" t="s">
        <v>58</v>
      </c>
      <c r="M101">
        <v>1</v>
      </c>
      <c r="N101">
        <v>273003</v>
      </c>
      <c r="O101" t="s">
        <v>1341</v>
      </c>
      <c r="P101" s="6">
        <v>685</v>
      </c>
      <c r="T101" t="s">
        <v>58</v>
      </c>
      <c r="U101">
        <v>3</v>
      </c>
      <c r="V101">
        <v>79111</v>
      </c>
      <c r="W101" t="s">
        <v>741</v>
      </c>
      <c r="X101" s="6">
        <v>6057</v>
      </c>
    </row>
    <row r="102" spans="12:24">
      <c r="L102" t="s">
        <v>58</v>
      </c>
      <c r="M102">
        <v>1</v>
      </c>
      <c r="N102">
        <v>2010102</v>
      </c>
      <c r="O102" t="s">
        <v>996</v>
      </c>
      <c r="P102" s="6">
        <v>2819</v>
      </c>
      <c r="T102" t="s">
        <v>58</v>
      </c>
      <c r="U102">
        <v>4</v>
      </c>
      <c r="V102">
        <v>10501</v>
      </c>
      <c r="W102" t="s">
        <v>41</v>
      </c>
      <c r="X102" s="6">
        <v>19844</v>
      </c>
    </row>
    <row r="103" spans="12:24">
      <c r="L103" t="s">
        <v>58</v>
      </c>
      <c r="M103">
        <v>1</v>
      </c>
      <c r="N103">
        <v>2010501</v>
      </c>
      <c r="O103" t="s">
        <v>1005</v>
      </c>
      <c r="P103" s="6">
        <v>41376</v>
      </c>
      <c r="T103" t="s">
        <v>58</v>
      </c>
      <c r="U103">
        <v>4</v>
      </c>
      <c r="V103">
        <v>10601</v>
      </c>
      <c r="W103" t="s">
        <v>732</v>
      </c>
      <c r="X103" s="6">
        <v>27498</v>
      </c>
    </row>
    <row r="104" spans="12:24">
      <c r="L104" t="s">
        <v>58</v>
      </c>
      <c r="M104">
        <v>1</v>
      </c>
      <c r="N104">
        <v>2110202</v>
      </c>
      <c r="O104" t="s">
        <v>1008</v>
      </c>
      <c r="P104" s="6">
        <v>3671</v>
      </c>
      <c r="T104" t="s">
        <v>58</v>
      </c>
      <c r="U104">
        <v>4</v>
      </c>
      <c r="V104">
        <v>79101</v>
      </c>
      <c r="W104" t="s">
        <v>57</v>
      </c>
      <c r="X104" s="6">
        <v>1253</v>
      </c>
    </row>
    <row r="105" spans="12:24">
      <c r="L105" t="s">
        <v>58</v>
      </c>
      <c r="M105">
        <v>1</v>
      </c>
      <c r="N105">
        <v>2110302</v>
      </c>
      <c r="O105" t="s">
        <v>1007</v>
      </c>
      <c r="P105" s="6">
        <v>66302</v>
      </c>
      <c r="T105" t="s">
        <v>58</v>
      </c>
      <c r="U105">
        <v>4</v>
      </c>
      <c r="V105">
        <v>79111</v>
      </c>
      <c r="W105" t="s">
        <v>741</v>
      </c>
      <c r="X105" s="6">
        <v>5235</v>
      </c>
    </row>
    <row r="106" spans="12:24">
      <c r="L106" t="s">
        <v>58</v>
      </c>
      <c r="M106">
        <v>1</v>
      </c>
      <c r="N106">
        <v>2110402</v>
      </c>
      <c r="O106" t="s">
        <v>1009</v>
      </c>
      <c r="P106" s="6">
        <v>21279</v>
      </c>
      <c r="T106" t="s">
        <v>58</v>
      </c>
      <c r="U106">
        <v>4</v>
      </c>
      <c r="V106">
        <v>2010501</v>
      </c>
      <c r="W106" t="s">
        <v>1005</v>
      </c>
      <c r="X106" s="6">
        <v>3918</v>
      </c>
    </row>
    <row r="107" spans="12:24">
      <c r="L107" t="s">
        <v>58</v>
      </c>
      <c r="M107">
        <v>1</v>
      </c>
      <c r="N107">
        <v>2410401</v>
      </c>
      <c r="O107" t="s">
        <v>1771</v>
      </c>
      <c r="P107" s="6">
        <v>31991</v>
      </c>
      <c r="T107" t="s">
        <v>58</v>
      </c>
      <c r="U107">
        <v>5</v>
      </c>
      <c r="V107">
        <v>10601</v>
      </c>
      <c r="W107" t="s">
        <v>732</v>
      </c>
      <c r="X107" s="6">
        <v>18532</v>
      </c>
    </row>
    <row r="108" spans="12:24">
      <c r="L108" t="s">
        <v>58</v>
      </c>
      <c r="M108">
        <v>1</v>
      </c>
      <c r="N108">
        <v>273001</v>
      </c>
      <c r="O108" t="s">
        <v>1328</v>
      </c>
      <c r="P108" s="6">
        <v>15270</v>
      </c>
      <c r="T108" t="s">
        <v>58</v>
      </c>
      <c r="U108">
        <v>5</v>
      </c>
      <c r="V108">
        <v>79101</v>
      </c>
      <c r="W108" t="s">
        <v>57</v>
      </c>
      <c r="X108" s="6">
        <v>800</v>
      </c>
    </row>
    <row r="109" spans="12:24">
      <c r="L109" t="s">
        <v>1809</v>
      </c>
      <c r="P109" s="6">
        <v>431077</v>
      </c>
      <c r="T109" t="s">
        <v>58</v>
      </c>
      <c r="U109">
        <v>6</v>
      </c>
      <c r="V109">
        <v>79101</v>
      </c>
      <c r="W109" t="s">
        <v>57</v>
      </c>
      <c r="X109" s="6">
        <v>1046</v>
      </c>
    </row>
    <row r="110" spans="12:24">
      <c r="L110" t="s">
        <v>587</v>
      </c>
      <c r="M110">
        <v>4</v>
      </c>
      <c r="N110">
        <v>79111</v>
      </c>
      <c r="O110" t="s">
        <v>741</v>
      </c>
      <c r="P110" s="6">
        <v>2400</v>
      </c>
      <c r="T110" t="s">
        <v>1809</v>
      </c>
      <c r="X110" s="6">
        <v>431077</v>
      </c>
    </row>
    <row r="111" spans="12:24">
      <c r="L111" t="s">
        <v>587</v>
      </c>
      <c r="M111">
        <v>4</v>
      </c>
      <c r="N111">
        <v>110303</v>
      </c>
      <c r="O111" t="s">
        <v>1097</v>
      </c>
      <c r="P111" s="6">
        <v>8100</v>
      </c>
      <c r="T111" t="s">
        <v>587</v>
      </c>
      <c r="U111">
        <v>2</v>
      </c>
      <c r="V111">
        <v>10601</v>
      </c>
      <c r="W111" t="s">
        <v>732</v>
      </c>
      <c r="X111" s="6">
        <v>25680</v>
      </c>
    </row>
    <row r="112" spans="12:24">
      <c r="L112" t="s">
        <v>587</v>
      </c>
      <c r="M112">
        <v>4</v>
      </c>
      <c r="N112">
        <v>13459</v>
      </c>
      <c r="O112" t="s">
        <v>718</v>
      </c>
      <c r="P112" s="6">
        <v>15600</v>
      </c>
      <c r="T112" t="s">
        <v>587</v>
      </c>
      <c r="U112">
        <v>2</v>
      </c>
      <c r="V112">
        <v>13324</v>
      </c>
      <c r="W112" t="s">
        <v>1237</v>
      </c>
      <c r="X112" s="6">
        <v>86700</v>
      </c>
    </row>
    <row r="113" spans="12:24">
      <c r="L113" t="s">
        <v>587</v>
      </c>
      <c r="M113">
        <v>3</v>
      </c>
      <c r="N113">
        <v>75201</v>
      </c>
      <c r="O113" t="s">
        <v>724</v>
      </c>
      <c r="P113" s="6">
        <v>4530</v>
      </c>
      <c r="T113" t="s">
        <v>587</v>
      </c>
      <c r="U113">
        <v>2</v>
      </c>
      <c r="V113">
        <v>13420</v>
      </c>
      <c r="W113" t="s">
        <v>1171</v>
      </c>
      <c r="X113" s="6">
        <v>86700</v>
      </c>
    </row>
    <row r="114" spans="12:24">
      <c r="L114" t="s">
        <v>587</v>
      </c>
      <c r="M114">
        <v>3</v>
      </c>
      <c r="N114">
        <v>75301</v>
      </c>
      <c r="O114" t="s">
        <v>704</v>
      </c>
      <c r="P114" s="6">
        <v>30030</v>
      </c>
      <c r="T114" t="s">
        <v>587</v>
      </c>
      <c r="U114">
        <v>2</v>
      </c>
      <c r="V114">
        <v>79111</v>
      </c>
      <c r="W114" t="s">
        <v>741</v>
      </c>
      <c r="X114" s="6">
        <v>2400</v>
      </c>
    </row>
    <row r="115" spans="12:24">
      <c r="L115" t="s">
        <v>587</v>
      </c>
      <c r="M115">
        <v>3</v>
      </c>
      <c r="N115">
        <v>75401</v>
      </c>
      <c r="O115" t="s">
        <v>705</v>
      </c>
      <c r="P115" s="6">
        <v>16080</v>
      </c>
      <c r="T115" t="s">
        <v>587</v>
      </c>
      <c r="U115">
        <v>2</v>
      </c>
      <c r="V115">
        <v>114268</v>
      </c>
      <c r="W115" t="s">
        <v>1180</v>
      </c>
      <c r="X115" s="6">
        <v>600</v>
      </c>
    </row>
    <row r="116" spans="12:24">
      <c r="L116" t="s">
        <v>587</v>
      </c>
      <c r="M116">
        <v>3</v>
      </c>
      <c r="N116">
        <v>75501</v>
      </c>
      <c r="O116" t="s">
        <v>706</v>
      </c>
      <c r="P116" s="6">
        <v>2580</v>
      </c>
      <c r="T116" t="s">
        <v>587</v>
      </c>
      <c r="U116">
        <v>2</v>
      </c>
      <c r="V116">
        <v>152384</v>
      </c>
      <c r="W116" t="s">
        <v>1107</v>
      </c>
      <c r="X116" s="6">
        <v>3300</v>
      </c>
    </row>
    <row r="117" spans="12:24">
      <c r="L117" t="s">
        <v>587</v>
      </c>
      <c r="M117">
        <v>3</v>
      </c>
      <c r="N117">
        <v>79111</v>
      </c>
      <c r="O117" t="s">
        <v>741</v>
      </c>
      <c r="P117" s="6">
        <v>3300</v>
      </c>
      <c r="T117" t="s">
        <v>587</v>
      </c>
      <c r="U117">
        <v>2</v>
      </c>
      <c r="V117">
        <v>272002</v>
      </c>
      <c r="W117" t="s">
        <v>1329</v>
      </c>
      <c r="X117" s="6">
        <v>4074</v>
      </c>
    </row>
    <row r="118" spans="12:24">
      <c r="L118" t="s">
        <v>587</v>
      </c>
      <c r="M118">
        <v>3</v>
      </c>
      <c r="N118">
        <v>114379</v>
      </c>
      <c r="O118" t="s">
        <v>1182</v>
      </c>
      <c r="P118" s="6">
        <v>1800</v>
      </c>
      <c r="T118" t="s">
        <v>587</v>
      </c>
      <c r="U118">
        <v>2</v>
      </c>
      <c r="V118">
        <v>272003</v>
      </c>
      <c r="W118" t="s">
        <v>1330</v>
      </c>
      <c r="X118" s="6">
        <v>6690</v>
      </c>
    </row>
    <row r="119" spans="12:24">
      <c r="L119" t="s">
        <v>587</v>
      </c>
      <c r="M119">
        <v>3</v>
      </c>
      <c r="N119">
        <v>152384</v>
      </c>
      <c r="O119" t="s">
        <v>1107</v>
      </c>
      <c r="P119" s="6">
        <v>5100</v>
      </c>
      <c r="T119" t="s">
        <v>587</v>
      </c>
      <c r="U119">
        <v>2</v>
      </c>
      <c r="V119">
        <v>273003</v>
      </c>
      <c r="W119" t="s">
        <v>1341</v>
      </c>
      <c r="X119" s="6">
        <v>3630</v>
      </c>
    </row>
    <row r="120" spans="12:24">
      <c r="L120" t="s">
        <v>587</v>
      </c>
      <c r="M120">
        <v>3</v>
      </c>
      <c r="N120">
        <v>272002</v>
      </c>
      <c r="O120" t="s">
        <v>1329</v>
      </c>
      <c r="P120" s="6">
        <v>1392</v>
      </c>
      <c r="T120" t="s">
        <v>587</v>
      </c>
      <c r="U120">
        <v>2</v>
      </c>
      <c r="V120">
        <v>2010102</v>
      </c>
      <c r="W120" t="s">
        <v>996</v>
      </c>
      <c r="X120" s="6">
        <v>4360</v>
      </c>
    </row>
    <row r="121" spans="12:24">
      <c r="L121" t="s">
        <v>587</v>
      </c>
      <c r="M121">
        <v>3</v>
      </c>
      <c r="N121">
        <v>2010102</v>
      </c>
      <c r="O121" t="s">
        <v>996</v>
      </c>
      <c r="P121" s="6">
        <v>4814</v>
      </c>
      <c r="T121" t="s">
        <v>587</v>
      </c>
      <c r="U121">
        <v>2</v>
      </c>
      <c r="V121">
        <v>2010501</v>
      </c>
      <c r="W121" t="s">
        <v>1005</v>
      </c>
      <c r="X121" s="6">
        <v>169712</v>
      </c>
    </row>
    <row r="122" spans="12:24">
      <c r="L122" t="s">
        <v>587</v>
      </c>
      <c r="M122">
        <v>3</v>
      </c>
      <c r="N122">
        <v>2114357</v>
      </c>
      <c r="O122" t="s">
        <v>1698</v>
      </c>
      <c r="P122" s="6">
        <v>576</v>
      </c>
      <c r="T122" t="s">
        <v>587</v>
      </c>
      <c r="U122">
        <v>2</v>
      </c>
      <c r="V122">
        <v>2110202</v>
      </c>
      <c r="W122" t="s">
        <v>1008</v>
      </c>
      <c r="X122" s="6">
        <v>16530</v>
      </c>
    </row>
    <row r="123" spans="12:24">
      <c r="L123" t="s">
        <v>587</v>
      </c>
      <c r="M123">
        <v>3</v>
      </c>
      <c r="N123">
        <v>272008</v>
      </c>
      <c r="O123" t="s">
        <v>1787</v>
      </c>
      <c r="P123" s="6">
        <v>14670</v>
      </c>
      <c r="T123" t="s">
        <v>587</v>
      </c>
      <c r="U123">
        <v>2</v>
      </c>
      <c r="V123">
        <v>2110302</v>
      </c>
      <c r="W123" t="s">
        <v>1007</v>
      </c>
      <c r="X123" s="6">
        <v>13035</v>
      </c>
    </row>
    <row r="124" spans="12:24">
      <c r="L124" t="s">
        <v>587</v>
      </c>
      <c r="M124">
        <v>2</v>
      </c>
      <c r="N124">
        <v>10601</v>
      </c>
      <c r="O124" t="s">
        <v>732</v>
      </c>
      <c r="P124" s="6">
        <v>25680</v>
      </c>
      <c r="T124" t="s">
        <v>587</v>
      </c>
      <c r="U124">
        <v>2</v>
      </c>
      <c r="V124">
        <v>2110402</v>
      </c>
      <c r="W124" t="s">
        <v>1009</v>
      </c>
      <c r="X124" s="6">
        <v>440160</v>
      </c>
    </row>
    <row r="125" spans="12:24">
      <c r="L125" t="s">
        <v>587</v>
      </c>
      <c r="M125">
        <v>2</v>
      </c>
      <c r="N125">
        <v>13324</v>
      </c>
      <c r="O125" t="s">
        <v>1237</v>
      </c>
      <c r="P125" s="6">
        <v>86700</v>
      </c>
      <c r="T125" t="s">
        <v>587</v>
      </c>
      <c r="U125">
        <v>2</v>
      </c>
      <c r="V125">
        <v>110303</v>
      </c>
      <c r="W125" t="s">
        <v>1097</v>
      </c>
      <c r="X125" s="6">
        <v>10410</v>
      </c>
    </row>
    <row r="126" spans="12:24">
      <c r="L126" t="s">
        <v>587</v>
      </c>
      <c r="M126">
        <v>2</v>
      </c>
      <c r="N126">
        <v>13420</v>
      </c>
      <c r="O126" t="s">
        <v>1171</v>
      </c>
      <c r="P126" s="6">
        <v>86700</v>
      </c>
      <c r="T126" t="s">
        <v>587</v>
      </c>
      <c r="U126">
        <v>2</v>
      </c>
      <c r="V126">
        <v>13459</v>
      </c>
      <c r="W126" t="s">
        <v>718</v>
      </c>
      <c r="X126" s="6">
        <v>9300</v>
      </c>
    </row>
    <row r="127" spans="12:24">
      <c r="L127" t="s">
        <v>587</v>
      </c>
      <c r="M127">
        <v>2</v>
      </c>
      <c r="N127">
        <v>79111</v>
      </c>
      <c r="O127" t="s">
        <v>741</v>
      </c>
      <c r="P127" s="6">
        <v>2400</v>
      </c>
      <c r="T127" t="s">
        <v>587</v>
      </c>
      <c r="U127">
        <v>2</v>
      </c>
      <c r="V127">
        <v>273001</v>
      </c>
      <c r="W127" t="s">
        <v>1328</v>
      </c>
      <c r="X127" s="6">
        <v>29845</v>
      </c>
    </row>
    <row r="128" spans="12:24">
      <c r="L128" t="s">
        <v>587</v>
      </c>
      <c r="M128">
        <v>2</v>
      </c>
      <c r="N128">
        <v>114268</v>
      </c>
      <c r="O128" t="s">
        <v>1180</v>
      </c>
      <c r="P128" s="6">
        <v>600</v>
      </c>
      <c r="T128" t="s">
        <v>587</v>
      </c>
      <c r="U128">
        <v>2</v>
      </c>
      <c r="V128">
        <v>72007</v>
      </c>
      <c r="W128" t="s">
        <v>1780</v>
      </c>
      <c r="X128" s="6">
        <v>27116</v>
      </c>
    </row>
    <row r="129" spans="12:24">
      <c r="L129" t="s">
        <v>587</v>
      </c>
      <c r="M129">
        <v>2</v>
      </c>
      <c r="N129">
        <v>152384</v>
      </c>
      <c r="O129" t="s">
        <v>1107</v>
      </c>
      <c r="P129" s="6">
        <v>3300</v>
      </c>
      <c r="T129" t="s">
        <v>587</v>
      </c>
      <c r="U129">
        <v>2</v>
      </c>
      <c r="V129">
        <v>272008</v>
      </c>
      <c r="W129" t="s">
        <v>1787</v>
      </c>
      <c r="X129" s="6">
        <v>45740</v>
      </c>
    </row>
    <row r="130" spans="12:24">
      <c r="L130" t="s">
        <v>587</v>
      </c>
      <c r="M130">
        <v>2</v>
      </c>
      <c r="N130">
        <v>272002</v>
      </c>
      <c r="O130" t="s">
        <v>1329</v>
      </c>
      <c r="P130" s="6">
        <v>4074</v>
      </c>
      <c r="T130" t="s">
        <v>587</v>
      </c>
      <c r="U130">
        <v>3</v>
      </c>
      <c r="V130">
        <v>75201</v>
      </c>
      <c r="W130" t="s">
        <v>724</v>
      </c>
      <c r="X130" s="6">
        <v>4530</v>
      </c>
    </row>
    <row r="131" spans="12:24">
      <c r="L131" t="s">
        <v>587</v>
      </c>
      <c r="M131">
        <v>2</v>
      </c>
      <c r="N131">
        <v>272003</v>
      </c>
      <c r="O131" t="s">
        <v>1330</v>
      </c>
      <c r="P131" s="6">
        <v>6690</v>
      </c>
      <c r="T131" t="s">
        <v>587</v>
      </c>
      <c r="U131">
        <v>3</v>
      </c>
      <c r="V131">
        <v>75301</v>
      </c>
      <c r="W131" t="s">
        <v>704</v>
      </c>
      <c r="X131" s="6">
        <v>30030</v>
      </c>
    </row>
    <row r="132" spans="12:24">
      <c r="L132" t="s">
        <v>587</v>
      </c>
      <c r="M132">
        <v>2</v>
      </c>
      <c r="N132">
        <v>273003</v>
      </c>
      <c r="O132" t="s">
        <v>1341</v>
      </c>
      <c r="P132" s="6">
        <v>3630</v>
      </c>
      <c r="T132" t="s">
        <v>587</v>
      </c>
      <c r="U132">
        <v>3</v>
      </c>
      <c r="V132">
        <v>75401</v>
      </c>
      <c r="W132" t="s">
        <v>705</v>
      </c>
      <c r="X132" s="6">
        <v>16080</v>
      </c>
    </row>
    <row r="133" spans="12:24">
      <c r="L133" t="s">
        <v>587</v>
      </c>
      <c r="M133">
        <v>2</v>
      </c>
      <c r="N133">
        <v>2010102</v>
      </c>
      <c r="O133" t="s">
        <v>996</v>
      </c>
      <c r="P133" s="6">
        <v>4360</v>
      </c>
      <c r="T133" t="s">
        <v>587</v>
      </c>
      <c r="U133">
        <v>3</v>
      </c>
      <c r="V133">
        <v>75501</v>
      </c>
      <c r="W133" t="s">
        <v>706</v>
      </c>
      <c r="X133" s="6">
        <v>2580</v>
      </c>
    </row>
    <row r="134" spans="12:24">
      <c r="L134" t="s">
        <v>587</v>
      </c>
      <c r="M134">
        <v>2</v>
      </c>
      <c r="N134">
        <v>2010501</v>
      </c>
      <c r="O134" t="s">
        <v>1005</v>
      </c>
      <c r="P134" s="6">
        <v>169712</v>
      </c>
      <c r="T134" t="s">
        <v>587</v>
      </c>
      <c r="U134">
        <v>3</v>
      </c>
      <c r="V134">
        <v>79111</v>
      </c>
      <c r="W134" t="s">
        <v>741</v>
      </c>
      <c r="X134" s="6">
        <v>3300</v>
      </c>
    </row>
    <row r="135" spans="12:24">
      <c r="L135" t="s">
        <v>587</v>
      </c>
      <c r="M135">
        <v>2</v>
      </c>
      <c r="N135">
        <v>2110202</v>
      </c>
      <c r="O135" t="s">
        <v>1008</v>
      </c>
      <c r="P135" s="6">
        <v>16530</v>
      </c>
      <c r="T135" t="s">
        <v>587</v>
      </c>
      <c r="U135">
        <v>3</v>
      </c>
      <c r="V135">
        <v>114379</v>
      </c>
      <c r="W135" t="s">
        <v>1182</v>
      </c>
      <c r="X135" s="6">
        <v>1800</v>
      </c>
    </row>
    <row r="136" spans="12:24">
      <c r="L136" t="s">
        <v>587</v>
      </c>
      <c r="M136">
        <v>2</v>
      </c>
      <c r="N136">
        <v>2110302</v>
      </c>
      <c r="O136" t="s">
        <v>1007</v>
      </c>
      <c r="P136" s="6">
        <v>13035</v>
      </c>
      <c r="T136" t="s">
        <v>587</v>
      </c>
      <c r="U136">
        <v>3</v>
      </c>
      <c r="V136">
        <v>152384</v>
      </c>
      <c r="W136" t="s">
        <v>1107</v>
      </c>
      <c r="X136" s="6">
        <v>5100</v>
      </c>
    </row>
    <row r="137" spans="12:24">
      <c r="L137" t="s">
        <v>587</v>
      </c>
      <c r="M137">
        <v>2</v>
      </c>
      <c r="N137">
        <v>2110402</v>
      </c>
      <c r="O137" t="s">
        <v>1009</v>
      </c>
      <c r="P137" s="6">
        <v>440160</v>
      </c>
      <c r="T137" t="s">
        <v>587</v>
      </c>
      <c r="U137">
        <v>3</v>
      </c>
      <c r="V137">
        <v>272002</v>
      </c>
      <c r="W137" t="s">
        <v>1329</v>
      </c>
      <c r="X137" s="6">
        <v>1392</v>
      </c>
    </row>
    <row r="138" spans="12:24">
      <c r="L138" t="s">
        <v>587</v>
      </c>
      <c r="M138">
        <v>2</v>
      </c>
      <c r="N138">
        <v>110303</v>
      </c>
      <c r="O138" t="s">
        <v>1097</v>
      </c>
      <c r="P138" s="6">
        <v>10410</v>
      </c>
      <c r="T138" t="s">
        <v>587</v>
      </c>
      <c r="U138">
        <v>3</v>
      </c>
      <c r="V138">
        <v>2010102</v>
      </c>
      <c r="W138" t="s">
        <v>996</v>
      </c>
      <c r="X138" s="6">
        <v>4814</v>
      </c>
    </row>
    <row r="139" spans="12:24">
      <c r="L139" t="s">
        <v>587</v>
      </c>
      <c r="M139">
        <v>2</v>
      </c>
      <c r="N139">
        <v>13459</v>
      </c>
      <c r="O139" t="s">
        <v>718</v>
      </c>
      <c r="P139" s="6">
        <v>9300</v>
      </c>
      <c r="T139" t="s">
        <v>587</v>
      </c>
      <c r="U139">
        <v>3</v>
      </c>
      <c r="V139">
        <v>2114357</v>
      </c>
      <c r="W139" t="s">
        <v>1698</v>
      </c>
      <c r="X139" s="6">
        <v>576</v>
      </c>
    </row>
    <row r="140" spans="12:24">
      <c r="L140" t="s">
        <v>587</v>
      </c>
      <c r="M140">
        <v>2</v>
      </c>
      <c r="N140">
        <v>273001</v>
      </c>
      <c r="O140" t="s">
        <v>1328</v>
      </c>
      <c r="P140" s="6">
        <v>29845</v>
      </c>
      <c r="T140" t="s">
        <v>587</v>
      </c>
      <c r="U140">
        <v>3</v>
      </c>
      <c r="V140">
        <v>272008</v>
      </c>
      <c r="W140" t="s">
        <v>1787</v>
      </c>
      <c r="X140" s="6">
        <v>14670</v>
      </c>
    </row>
    <row r="141" spans="12:24">
      <c r="L141" t="s">
        <v>587</v>
      </c>
      <c r="M141">
        <v>2</v>
      </c>
      <c r="N141">
        <v>72007</v>
      </c>
      <c r="O141" t="s">
        <v>1780</v>
      </c>
      <c r="P141" s="6">
        <v>27116</v>
      </c>
      <c r="T141" t="s">
        <v>587</v>
      </c>
      <c r="U141">
        <v>4</v>
      </c>
      <c r="V141">
        <v>79111</v>
      </c>
      <c r="W141" t="s">
        <v>741</v>
      </c>
      <c r="X141" s="6">
        <v>2400</v>
      </c>
    </row>
    <row r="142" spans="12:24">
      <c r="L142" t="s">
        <v>587</v>
      </c>
      <c r="M142">
        <v>2</v>
      </c>
      <c r="N142">
        <v>272008</v>
      </c>
      <c r="O142" t="s">
        <v>1787</v>
      </c>
      <c r="P142" s="6">
        <v>45740</v>
      </c>
      <c r="T142" t="s">
        <v>587</v>
      </c>
      <c r="U142">
        <v>4</v>
      </c>
      <c r="V142">
        <v>110303</v>
      </c>
      <c r="W142" t="s">
        <v>1097</v>
      </c>
      <c r="X142" s="6">
        <v>8100</v>
      </c>
    </row>
    <row r="143" spans="12:24">
      <c r="L143" t="s">
        <v>1745</v>
      </c>
      <c r="P143" s="6">
        <v>1096954</v>
      </c>
      <c r="T143" t="s">
        <v>587</v>
      </c>
      <c r="U143">
        <v>4</v>
      </c>
      <c r="V143">
        <v>13459</v>
      </c>
      <c r="W143" t="s">
        <v>718</v>
      </c>
      <c r="X143" s="6">
        <v>15600</v>
      </c>
    </row>
    <row r="144" spans="12:24">
      <c r="L144" t="s">
        <v>520</v>
      </c>
      <c r="M144">
        <v>5</v>
      </c>
      <c r="N144">
        <v>75201</v>
      </c>
      <c r="O144" t="s">
        <v>724</v>
      </c>
      <c r="P144" s="6">
        <v>12788</v>
      </c>
      <c r="T144" t="s">
        <v>1745</v>
      </c>
      <c r="X144" s="6">
        <v>1096954</v>
      </c>
    </row>
    <row r="145" spans="12:24">
      <c r="L145" t="s">
        <v>520</v>
      </c>
      <c r="M145">
        <v>4</v>
      </c>
      <c r="N145">
        <v>75201</v>
      </c>
      <c r="O145" t="s">
        <v>724</v>
      </c>
      <c r="P145" s="6">
        <v>17070</v>
      </c>
      <c r="T145" t="s">
        <v>520</v>
      </c>
      <c r="U145">
        <v>1</v>
      </c>
      <c r="V145">
        <v>10601</v>
      </c>
      <c r="W145" t="s">
        <v>732</v>
      </c>
      <c r="X145" s="6">
        <v>10632</v>
      </c>
    </row>
    <row r="146" spans="12:24">
      <c r="L146" t="s">
        <v>520</v>
      </c>
      <c r="M146">
        <v>3</v>
      </c>
      <c r="N146">
        <v>10601</v>
      </c>
      <c r="O146" t="s">
        <v>732</v>
      </c>
      <c r="P146" s="6">
        <v>7950</v>
      </c>
      <c r="T146" t="s">
        <v>520</v>
      </c>
      <c r="U146">
        <v>1</v>
      </c>
      <c r="V146">
        <v>72003</v>
      </c>
      <c r="W146" t="s">
        <v>760</v>
      </c>
      <c r="X146" s="6">
        <v>15126</v>
      </c>
    </row>
    <row r="147" spans="12:24">
      <c r="L147" t="s">
        <v>520</v>
      </c>
      <c r="M147">
        <v>3</v>
      </c>
      <c r="N147">
        <v>72003</v>
      </c>
      <c r="O147" t="s">
        <v>760</v>
      </c>
      <c r="P147" s="6">
        <v>24211</v>
      </c>
      <c r="T147" t="s">
        <v>520</v>
      </c>
      <c r="U147">
        <v>1</v>
      </c>
      <c r="V147">
        <v>73001</v>
      </c>
      <c r="W147" t="s">
        <v>49</v>
      </c>
      <c r="X147" s="6">
        <v>50417</v>
      </c>
    </row>
    <row r="148" spans="12:24">
      <c r="L148" t="s">
        <v>520</v>
      </c>
      <c r="M148">
        <v>3</v>
      </c>
      <c r="N148">
        <v>73001</v>
      </c>
      <c r="O148" t="s">
        <v>49</v>
      </c>
      <c r="P148" s="6">
        <v>41675</v>
      </c>
      <c r="T148" t="s">
        <v>520</v>
      </c>
      <c r="U148">
        <v>1</v>
      </c>
      <c r="V148">
        <v>75501</v>
      </c>
      <c r="W148" t="s">
        <v>706</v>
      </c>
      <c r="X148" s="6">
        <v>1906</v>
      </c>
    </row>
    <row r="149" spans="12:24">
      <c r="L149" t="s">
        <v>520</v>
      </c>
      <c r="M149">
        <v>3</v>
      </c>
      <c r="N149">
        <v>75201</v>
      </c>
      <c r="O149" t="s">
        <v>724</v>
      </c>
      <c r="P149" s="6">
        <v>12407</v>
      </c>
      <c r="T149" t="s">
        <v>520</v>
      </c>
      <c r="U149">
        <v>1</v>
      </c>
      <c r="V149">
        <v>79110</v>
      </c>
      <c r="W149" t="s">
        <v>719</v>
      </c>
      <c r="X149" s="6">
        <v>6000</v>
      </c>
    </row>
    <row r="150" spans="12:24">
      <c r="L150" t="s">
        <v>520</v>
      </c>
      <c r="M150">
        <v>3</v>
      </c>
      <c r="N150">
        <v>75301</v>
      </c>
      <c r="O150" t="s">
        <v>704</v>
      </c>
      <c r="P150" s="6">
        <v>13095</v>
      </c>
      <c r="T150" t="s">
        <v>520</v>
      </c>
      <c r="U150">
        <v>1</v>
      </c>
      <c r="V150">
        <v>2010102</v>
      </c>
      <c r="W150" t="s">
        <v>996</v>
      </c>
      <c r="X150" s="6">
        <v>11316</v>
      </c>
    </row>
    <row r="151" spans="12:24">
      <c r="L151" t="s">
        <v>520</v>
      </c>
      <c r="M151">
        <v>3</v>
      </c>
      <c r="N151">
        <v>75401</v>
      </c>
      <c r="O151" t="s">
        <v>705</v>
      </c>
      <c r="P151" s="6">
        <v>4486</v>
      </c>
      <c r="T151" t="s">
        <v>520</v>
      </c>
      <c r="U151">
        <v>1</v>
      </c>
      <c r="V151">
        <v>2010301</v>
      </c>
      <c r="W151" t="s">
        <v>1002</v>
      </c>
      <c r="X151" s="6">
        <v>32793</v>
      </c>
    </row>
    <row r="152" spans="12:24">
      <c r="L152" t="s">
        <v>520</v>
      </c>
      <c r="M152">
        <v>3</v>
      </c>
      <c r="N152">
        <v>75501</v>
      </c>
      <c r="O152" t="s">
        <v>706</v>
      </c>
      <c r="P152" s="6">
        <v>2388</v>
      </c>
      <c r="T152" t="s">
        <v>520</v>
      </c>
      <c r="U152">
        <v>1</v>
      </c>
      <c r="V152">
        <v>2110202</v>
      </c>
      <c r="W152" t="s">
        <v>1008</v>
      </c>
      <c r="X152" s="6">
        <v>154406</v>
      </c>
    </row>
    <row r="153" spans="12:24">
      <c r="L153" t="s">
        <v>520</v>
      </c>
      <c r="M153">
        <v>3</v>
      </c>
      <c r="N153">
        <v>2110202</v>
      </c>
      <c r="O153" t="s">
        <v>1008</v>
      </c>
      <c r="P153" s="6">
        <v>19440</v>
      </c>
      <c r="T153" t="s">
        <v>520</v>
      </c>
      <c r="U153">
        <v>1</v>
      </c>
      <c r="V153">
        <v>2110302</v>
      </c>
      <c r="W153" t="s">
        <v>1007</v>
      </c>
      <c r="X153" s="6">
        <v>115867</v>
      </c>
    </row>
    <row r="154" spans="12:24">
      <c r="L154" t="s">
        <v>520</v>
      </c>
      <c r="M154">
        <v>2</v>
      </c>
      <c r="N154">
        <v>10601</v>
      </c>
      <c r="O154" t="s">
        <v>732</v>
      </c>
      <c r="P154" s="6">
        <v>11250</v>
      </c>
      <c r="T154" t="s">
        <v>520</v>
      </c>
      <c r="U154">
        <v>1</v>
      </c>
      <c r="V154">
        <v>2410401</v>
      </c>
      <c r="W154" t="s">
        <v>1771</v>
      </c>
      <c r="X154" s="6">
        <v>168876</v>
      </c>
    </row>
    <row r="155" spans="12:24">
      <c r="L155" t="s">
        <v>520</v>
      </c>
      <c r="M155">
        <v>2</v>
      </c>
      <c r="N155">
        <v>72003</v>
      </c>
      <c r="O155" t="s">
        <v>760</v>
      </c>
      <c r="P155" s="6">
        <v>16570</v>
      </c>
      <c r="T155" t="s">
        <v>520</v>
      </c>
      <c r="U155">
        <v>2</v>
      </c>
      <c r="V155">
        <v>10601</v>
      </c>
      <c r="W155" t="s">
        <v>732</v>
      </c>
      <c r="X155" s="6">
        <v>11250</v>
      </c>
    </row>
    <row r="156" spans="12:24">
      <c r="L156" t="s">
        <v>520</v>
      </c>
      <c r="M156">
        <v>2</v>
      </c>
      <c r="N156">
        <v>73001</v>
      </c>
      <c r="O156" t="s">
        <v>49</v>
      </c>
      <c r="P156" s="6">
        <v>42556</v>
      </c>
      <c r="T156" t="s">
        <v>520</v>
      </c>
      <c r="U156">
        <v>2</v>
      </c>
      <c r="V156">
        <v>72003</v>
      </c>
      <c r="W156" t="s">
        <v>760</v>
      </c>
      <c r="X156" s="6">
        <v>16570</v>
      </c>
    </row>
    <row r="157" spans="12:24">
      <c r="L157" t="s">
        <v>520</v>
      </c>
      <c r="M157">
        <v>2</v>
      </c>
      <c r="N157">
        <v>75201</v>
      </c>
      <c r="O157" t="s">
        <v>724</v>
      </c>
      <c r="P157" s="6">
        <v>15592</v>
      </c>
      <c r="T157" t="s">
        <v>520</v>
      </c>
      <c r="U157">
        <v>2</v>
      </c>
      <c r="V157">
        <v>73001</v>
      </c>
      <c r="W157" t="s">
        <v>49</v>
      </c>
      <c r="X157" s="6">
        <v>42556</v>
      </c>
    </row>
    <row r="158" spans="12:24">
      <c r="L158" t="s">
        <v>520</v>
      </c>
      <c r="M158">
        <v>2</v>
      </c>
      <c r="N158">
        <v>75301</v>
      </c>
      <c r="O158" t="s">
        <v>704</v>
      </c>
      <c r="P158" s="6">
        <v>22014</v>
      </c>
      <c r="T158" t="s">
        <v>520</v>
      </c>
      <c r="U158">
        <v>2</v>
      </c>
      <c r="V158">
        <v>75201</v>
      </c>
      <c r="W158" t="s">
        <v>724</v>
      </c>
      <c r="X158" s="6">
        <v>15592</v>
      </c>
    </row>
    <row r="159" spans="12:24">
      <c r="L159" t="s">
        <v>520</v>
      </c>
      <c r="M159">
        <v>2</v>
      </c>
      <c r="N159">
        <v>75401</v>
      </c>
      <c r="O159" t="s">
        <v>705</v>
      </c>
      <c r="P159" s="6">
        <v>13860</v>
      </c>
      <c r="T159" t="s">
        <v>520</v>
      </c>
      <c r="U159">
        <v>2</v>
      </c>
      <c r="V159">
        <v>75301</v>
      </c>
      <c r="W159" t="s">
        <v>704</v>
      </c>
      <c r="X159" s="6">
        <v>22014</v>
      </c>
    </row>
    <row r="160" spans="12:24">
      <c r="L160" t="s">
        <v>520</v>
      </c>
      <c r="M160">
        <v>2</v>
      </c>
      <c r="N160">
        <v>75501</v>
      </c>
      <c r="O160" t="s">
        <v>706</v>
      </c>
      <c r="P160" s="6">
        <v>2254</v>
      </c>
      <c r="T160" t="s">
        <v>520</v>
      </c>
      <c r="U160">
        <v>2</v>
      </c>
      <c r="V160">
        <v>75401</v>
      </c>
      <c r="W160" t="s">
        <v>705</v>
      </c>
      <c r="X160" s="6">
        <v>13860</v>
      </c>
    </row>
    <row r="161" spans="12:24">
      <c r="L161" t="s">
        <v>520</v>
      </c>
      <c r="M161">
        <v>2</v>
      </c>
      <c r="N161">
        <v>2010102</v>
      </c>
      <c r="O161" t="s">
        <v>996</v>
      </c>
      <c r="P161" s="6">
        <v>1942</v>
      </c>
      <c r="T161" t="s">
        <v>520</v>
      </c>
      <c r="U161">
        <v>2</v>
      </c>
      <c r="V161">
        <v>75501</v>
      </c>
      <c r="W161" t="s">
        <v>706</v>
      </c>
      <c r="X161" s="6">
        <v>2254</v>
      </c>
    </row>
    <row r="162" spans="12:24">
      <c r="L162" t="s">
        <v>520</v>
      </c>
      <c r="M162">
        <v>2</v>
      </c>
      <c r="N162">
        <v>2110202</v>
      </c>
      <c r="O162" t="s">
        <v>1008</v>
      </c>
      <c r="P162" s="6">
        <v>168213</v>
      </c>
      <c r="T162" t="s">
        <v>520</v>
      </c>
      <c r="U162">
        <v>2</v>
      </c>
      <c r="V162">
        <v>2010102</v>
      </c>
      <c r="W162" t="s">
        <v>996</v>
      </c>
      <c r="X162" s="6">
        <v>1942</v>
      </c>
    </row>
    <row r="163" spans="12:24">
      <c r="L163" t="s">
        <v>520</v>
      </c>
      <c r="M163">
        <v>2</v>
      </c>
      <c r="N163">
        <v>2410401</v>
      </c>
      <c r="O163" t="s">
        <v>1771</v>
      </c>
      <c r="P163" s="6">
        <v>45083</v>
      </c>
      <c r="T163" t="s">
        <v>520</v>
      </c>
      <c r="U163">
        <v>2</v>
      </c>
      <c r="V163">
        <v>2110202</v>
      </c>
      <c r="W163" t="s">
        <v>1008</v>
      </c>
      <c r="X163" s="6">
        <v>168213</v>
      </c>
    </row>
    <row r="164" spans="12:24">
      <c r="L164" t="s">
        <v>520</v>
      </c>
      <c r="M164">
        <v>1</v>
      </c>
      <c r="N164">
        <v>10601</v>
      </c>
      <c r="O164" t="s">
        <v>732</v>
      </c>
      <c r="P164" s="6">
        <v>10632</v>
      </c>
      <c r="T164" t="s">
        <v>520</v>
      </c>
      <c r="U164">
        <v>2</v>
      </c>
      <c r="V164">
        <v>2410401</v>
      </c>
      <c r="W164" t="s">
        <v>1771</v>
      </c>
      <c r="X164" s="6">
        <v>45083</v>
      </c>
    </row>
    <row r="165" spans="12:24">
      <c r="L165" t="s">
        <v>520</v>
      </c>
      <c r="M165">
        <v>1</v>
      </c>
      <c r="N165">
        <v>72003</v>
      </c>
      <c r="O165" t="s">
        <v>760</v>
      </c>
      <c r="P165" s="6">
        <v>15126</v>
      </c>
      <c r="T165" t="s">
        <v>520</v>
      </c>
      <c r="U165">
        <v>3</v>
      </c>
      <c r="V165">
        <v>10601</v>
      </c>
      <c r="W165" t="s">
        <v>732</v>
      </c>
      <c r="X165" s="6">
        <v>7950</v>
      </c>
    </row>
    <row r="166" spans="12:24">
      <c r="L166" t="s">
        <v>520</v>
      </c>
      <c r="M166">
        <v>1</v>
      </c>
      <c r="N166">
        <v>73001</v>
      </c>
      <c r="O166" t="s">
        <v>49</v>
      </c>
      <c r="P166" s="6">
        <v>50417</v>
      </c>
      <c r="T166" t="s">
        <v>520</v>
      </c>
      <c r="U166">
        <v>3</v>
      </c>
      <c r="V166">
        <v>72003</v>
      </c>
      <c r="W166" t="s">
        <v>760</v>
      </c>
      <c r="X166" s="6">
        <v>24211</v>
      </c>
    </row>
    <row r="167" spans="12:24">
      <c r="L167" t="s">
        <v>520</v>
      </c>
      <c r="M167">
        <v>1</v>
      </c>
      <c r="N167">
        <v>75501</v>
      </c>
      <c r="O167" t="s">
        <v>706</v>
      </c>
      <c r="P167" s="6">
        <v>1906</v>
      </c>
      <c r="T167" t="s">
        <v>520</v>
      </c>
      <c r="U167">
        <v>3</v>
      </c>
      <c r="V167">
        <v>73001</v>
      </c>
      <c r="W167" t="s">
        <v>49</v>
      </c>
      <c r="X167" s="6">
        <v>41675</v>
      </c>
    </row>
    <row r="168" spans="12:24">
      <c r="L168" t="s">
        <v>520</v>
      </c>
      <c r="M168">
        <v>1</v>
      </c>
      <c r="N168">
        <v>79110</v>
      </c>
      <c r="O168" t="s">
        <v>719</v>
      </c>
      <c r="P168" s="6">
        <v>6000</v>
      </c>
      <c r="T168" t="s">
        <v>520</v>
      </c>
      <c r="U168">
        <v>3</v>
      </c>
      <c r="V168">
        <v>75201</v>
      </c>
      <c r="W168" t="s">
        <v>724</v>
      </c>
      <c r="X168" s="6">
        <v>12407</v>
      </c>
    </row>
    <row r="169" spans="12:24">
      <c r="L169" t="s">
        <v>520</v>
      </c>
      <c r="M169">
        <v>1</v>
      </c>
      <c r="N169">
        <v>2010102</v>
      </c>
      <c r="O169" t="s">
        <v>996</v>
      </c>
      <c r="P169" s="6">
        <v>11316</v>
      </c>
      <c r="T169" t="s">
        <v>520</v>
      </c>
      <c r="U169">
        <v>3</v>
      </c>
      <c r="V169">
        <v>75301</v>
      </c>
      <c r="W169" t="s">
        <v>704</v>
      </c>
      <c r="X169" s="6">
        <v>13095</v>
      </c>
    </row>
    <row r="170" spans="12:24">
      <c r="L170" t="s">
        <v>520</v>
      </c>
      <c r="M170">
        <v>1</v>
      </c>
      <c r="N170">
        <v>2010301</v>
      </c>
      <c r="O170" t="s">
        <v>1002</v>
      </c>
      <c r="P170" s="6">
        <v>32793</v>
      </c>
      <c r="T170" t="s">
        <v>520</v>
      </c>
      <c r="U170">
        <v>3</v>
      </c>
      <c r="V170">
        <v>75401</v>
      </c>
      <c r="W170" t="s">
        <v>705</v>
      </c>
      <c r="X170" s="6">
        <v>4486</v>
      </c>
    </row>
    <row r="171" spans="12:24">
      <c r="L171" t="s">
        <v>520</v>
      </c>
      <c r="M171">
        <v>1</v>
      </c>
      <c r="N171">
        <v>2110202</v>
      </c>
      <c r="O171" t="s">
        <v>1008</v>
      </c>
      <c r="P171" s="6">
        <v>154406</v>
      </c>
      <c r="T171" t="s">
        <v>520</v>
      </c>
      <c r="U171">
        <v>3</v>
      </c>
      <c r="V171">
        <v>75501</v>
      </c>
      <c r="W171" t="s">
        <v>706</v>
      </c>
      <c r="X171" s="6">
        <v>2388</v>
      </c>
    </row>
    <row r="172" spans="12:24">
      <c r="L172" t="s">
        <v>520</v>
      </c>
      <c r="M172">
        <v>1</v>
      </c>
      <c r="N172">
        <v>2110302</v>
      </c>
      <c r="O172" t="s">
        <v>1007</v>
      </c>
      <c r="P172" s="6">
        <v>115867</v>
      </c>
      <c r="T172" t="s">
        <v>520</v>
      </c>
      <c r="U172">
        <v>3</v>
      </c>
      <c r="V172">
        <v>2110202</v>
      </c>
      <c r="W172" t="s">
        <v>1008</v>
      </c>
      <c r="X172" s="6">
        <v>19440</v>
      </c>
    </row>
    <row r="173" spans="12:24">
      <c r="L173" t="s">
        <v>520</v>
      </c>
      <c r="M173">
        <v>1</v>
      </c>
      <c r="N173">
        <v>2410401</v>
      </c>
      <c r="O173" t="s">
        <v>1771</v>
      </c>
      <c r="P173" s="6">
        <v>168876</v>
      </c>
      <c r="T173" t="s">
        <v>520</v>
      </c>
      <c r="U173">
        <v>4</v>
      </c>
      <c r="V173">
        <v>75201</v>
      </c>
      <c r="W173" t="s">
        <v>724</v>
      </c>
      <c r="X173" s="6">
        <v>17070</v>
      </c>
    </row>
    <row r="174" spans="12:24">
      <c r="L174" t="s">
        <v>1797</v>
      </c>
      <c r="P174" s="6">
        <v>1062183</v>
      </c>
      <c r="T174" t="s">
        <v>520</v>
      </c>
      <c r="U174">
        <v>5</v>
      </c>
      <c r="V174">
        <v>75201</v>
      </c>
      <c r="W174" t="s">
        <v>724</v>
      </c>
      <c r="X174" s="6">
        <v>12788</v>
      </c>
    </row>
    <row r="175" spans="12:24">
      <c r="L175" t="s">
        <v>455</v>
      </c>
      <c r="M175">
        <v>10</v>
      </c>
      <c r="N175">
        <v>2110402</v>
      </c>
      <c r="O175" t="s">
        <v>1009</v>
      </c>
      <c r="P175" s="6">
        <v>12654</v>
      </c>
      <c r="T175" t="s">
        <v>1797</v>
      </c>
      <c r="X175" s="6">
        <v>1062183</v>
      </c>
    </row>
    <row r="176" spans="12:24">
      <c r="L176" t="s">
        <v>455</v>
      </c>
      <c r="M176">
        <v>7</v>
      </c>
      <c r="N176">
        <v>2110202</v>
      </c>
      <c r="O176" t="s">
        <v>1008</v>
      </c>
      <c r="P176" s="6">
        <v>189</v>
      </c>
      <c r="T176" t="s">
        <v>455</v>
      </c>
      <c r="U176">
        <v>4</v>
      </c>
      <c r="V176">
        <v>110316</v>
      </c>
      <c r="W176" t="s">
        <v>1094</v>
      </c>
      <c r="X176" s="6">
        <v>60</v>
      </c>
    </row>
    <row r="177" spans="12:24">
      <c r="L177" t="s">
        <v>455</v>
      </c>
      <c r="M177">
        <v>7</v>
      </c>
      <c r="N177">
        <v>2110402</v>
      </c>
      <c r="O177" t="s">
        <v>1009</v>
      </c>
      <c r="P177" s="6">
        <v>37533</v>
      </c>
      <c r="T177" t="s">
        <v>455</v>
      </c>
      <c r="U177">
        <v>4</v>
      </c>
      <c r="V177">
        <v>112268</v>
      </c>
      <c r="W177" t="s">
        <v>1022</v>
      </c>
      <c r="X177" s="6">
        <v>4500</v>
      </c>
    </row>
    <row r="178" spans="12:24">
      <c r="L178" t="s">
        <v>455</v>
      </c>
      <c r="M178">
        <v>6</v>
      </c>
      <c r="N178">
        <v>2110202</v>
      </c>
      <c r="O178" t="s">
        <v>1008</v>
      </c>
      <c r="P178" s="6">
        <v>619</v>
      </c>
      <c r="T178" t="s">
        <v>455</v>
      </c>
      <c r="U178">
        <v>4</v>
      </c>
      <c r="V178">
        <v>112379</v>
      </c>
      <c r="W178" t="s">
        <v>1067</v>
      </c>
      <c r="X178" s="6">
        <v>3960</v>
      </c>
    </row>
    <row r="179" spans="12:24">
      <c r="L179" t="s">
        <v>455</v>
      </c>
      <c r="M179">
        <v>6</v>
      </c>
      <c r="N179">
        <v>2110402</v>
      </c>
      <c r="O179" t="s">
        <v>1009</v>
      </c>
      <c r="P179" s="6">
        <v>155280</v>
      </c>
      <c r="T179" t="s">
        <v>455</v>
      </c>
      <c r="U179">
        <v>4</v>
      </c>
      <c r="V179">
        <v>2110302</v>
      </c>
      <c r="W179" t="s">
        <v>1007</v>
      </c>
      <c r="X179" s="6">
        <v>407</v>
      </c>
    </row>
    <row r="180" spans="12:24">
      <c r="L180" t="s">
        <v>455</v>
      </c>
      <c r="M180">
        <v>6</v>
      </c>
      <c r="N180">
        <v>2152388</v>
      </c>
      <c r="O180" t="s">
        <v>1106</v>
      </c>
      <c r="P180" s="6">
        <v>9360</v>
      </c>
      <c r="T180" t="s">
        <v>455</v>
      </c>
      <c r="U180">
        <v>4</v>
      </c>
      <c r="V180">
        <v>2110317</v>
      </c>
      <c r="W180" t="s">
        <v>1243</v>
      </c>
      <c r="X180" s="6">
        <v>5940</v>
      </c>
    </row>
    <row r="181" spans="12:24">
      <c r="L181" t="s">
        <v>455</v>
      </c>
      <c r="M181">
        <v>5</v>
      </c>
      <c r="N181">
        <v>2110317</v>
      </c>
      <c r="O181" t="s">
        <v>1243</v>
      </c>
      <c r="P181" s="6">
        <v>6660</v>
      </c>
      <c r="T181" t="s">
        <v>455</v>
      </c>
      <c r="U181">
        <v>4</v>
      </c>
      <c r="V181">
        <v>2152388</v>
      </c>
      <c r="W181" t="s">
        <v>1106</v>
      </c>
      <c r="X181" s="6">
        <v>23760</v>
      </c>
    </row>
    <row r="182" spans="12:24">
      <c r="L182" t="s">
        <v>455</v>
      </c>
      <c r="M182">
        <v>5</v>
      </c>
      <c r="N182">
        <v>2152388</v>
      </c>
      <c r="O182" t="s">
        <v>1106</v>
      </c>
      <c r="P182" s="6">
        <v>1440</v>
      </c>
      <c r="T182" t="s">
        <v>455</v>
      </c>
      <c r="U182">
        <v>4</v>
      </c>
      <c r="V182">
        <v>2110403</v>
      </c>
      <c r="W182" t="s">
        <v>1081</v>
      </c>
      <c r="X182" s="6">
        <v>2880</v>
      </c>
    </row>
    <row r="183" spans="12:24">
      <c r="L183" t="s">
        <v>455</v>
      </c>
      <c r="M183">
        <v>5</v>
      </c>
      <c r="N183">
        <v>2110403</v>
      </c>
      <c r="O183" t="s">
        <v>1081</v>
      </c>
      <c r="P183" s="6">
        <v>3780</v>
      </c>
      <c r="T183" t="s">
        <v>455</v>
      </c>
      <c r="U183">
        <v>5</v>
      </c>
      <c r="V183">
        <v>2110317</v>
      </c>
      <c r="W183" t="s">
        <v>1243</v>
      </c>
      <c r="X183" s="6">
        <v>6660</v>
      </c>
    </row>
    <row r="184" spans="12:24">
      <c r="L184" t="s">
        <v>455</v>
      </c>
      <c r="M184">
        <v>4</v>
      </c>
      <c r="N184">
        <v>110316</v>
      </c>
      <c r="O184" t="s">
        <v>1094</v>
      </c>
      <c r="P184" s="6">
        <v>60</v>
      </c>
      <c r="T184" t="s">
        <v>455</v>
      </c>
      <c r="U184">
        <v>5</v>
      </c>
      <c r="V184">
        <v>2152388</v>
      </c>
      <c r="W184" t="s">
        <v>1106</v>
      </c>
      <c r="X184" s="6">
        <v>1440</v>
      </c>
    </row>
    <row r="185" spans="12:24">
      <c r="L185" t="s">
        <v>455</v>
      </c>
      <c r="M185">
        <v>4</v>
      </c>
      <c r="N185">
        <v>112268</v>
      </c>
      <c r="O185" t="s">
        <v>1022</v>
      </c>
      <c r="P185" s="6">
        <v>4500</v>
      </c>
      <c r="T185" t="s">
        <v>455</v>
      </c>
      <c r="U185">
        <v>5</v>
      </c>
      <c r="V185">
        <v>2110403</v>
      </c>
      <c r="W185" t="s">
        <v>1081</v>
      </c>
      <c r="X185" s="6">
        <v>3780</v>
      </c>
    </row>
    <row r="186" spans="12:24">
      <c r="L186" t="s">
        <v>455</v>
      </c>
      <c r="M186">
        <v>4</v>
      </c>
      <c r="N186">
        <v>112379</v>
      </c>
      <c r="O186" t="s">
        <v>1067</v>
      </c>
      <c r="P186" s="6">
        <v>3960</v>
      </c>
      <c r="T186" t="s">
        <v>455</v>
      </c>
      <c r="U186">
        <v>6</v>
      </c>
      <c r="V186">
        <v>2110202</v>
      </c>
      <c r="W186" t="s">
        <v>1008</v>
      </c>
      <c r="X186" s="6">
        <v>619</v>
      </c>
    </row>
    <row r="187" spans="12:24">
      <c r="L187" t="s">
        <v>455</v>
      </c>
      <c r="M187">
        <v>4</v>
      </c>
      <c r="N187">
        <v>2110302</v>
      </c>
      <c r="O187" t="s">
        <v>1007</v>
      </c>
      <c r="P187" s="6">
        <v>407</v>
      </c>
      <c r="T187" t="s">
        <v>455</v>
      </c>
      <c r="U187">
        <v>6</v>
      </c>
      <c r="V187">
        <v>2110402</v>
      </c>
      <c r="W187" t="s">
        <v>1009</v>
      </c>
      <c r="X187" s="6">
        <v>155280</v>
      </c>
    </row>
    <row r="188" spans="12:24">
      <c r="L188" t="s">
        <v>455</v>
      </c>
      <c r="M188">
        <v>4</v>
      </c>
      <c r="N188">
        <v>2110317</v>
      </c>
      <c r="O188" t="s">
        <v>1243</v>
      </c>
      <c r="P188" s="6">
        <v>5940</v>
      </c>
      <c r="T188" t="s">
        <v>455</v>
      </c>
      <c r="U188">
        <v>6</v>
      </c>
      <c r="V188">
        <v>2152388</v>
      </c>
      <c r="W188" t="s">
        <v>1106</v>
      </c>
      <c r="X188" s="6">
        <v>9360</v>
      </c>
    </row>
    <row r="189" spans="12:24">
      <c r="L189" t="s">
        <v>455</v>
      </c>
      <c r="M189">
        <v>4</v>
      </c>
      <c r="N189">
        <v>2152388</v>
      </c>
      <c r="O189" t="s">
        <v>1106</v>
      </c>
      <c r="P189" s="6">
        <v>23760</v>
      </c>
      <c r="T189" t="s">
        <v>455</v>
      </c>
      <c r="U189">
        <v>7</v>
      </c>
      <c r="V189">
        <v>2110202</v>
      </c>
      <c r="W189" t="s">
        <v>1008</v>
      </c>
      <c r="X189" s="6">
        <v>189</v>
      </c>
    </row>
    <row r="190" spans="12:24">
      <c r="L190" t="s">
        <v>455</v>
      </c>
      <c r="M190">
        <v>4</v>
      </c>
      <c r="N190">
        <v>2110403</v>
      </c>
      <c r="O190" t="s">
        <v>1081</v>
      </c>
      <c r="P190" s="6">
        <v>2880</v>
      </c>
      <c r="T190" t="s">
        <v>455</v>
      </c>
      <c r="U190">
        <v>7</v>
      </c>
      <c r="V190">
        <v>2110402</v>
      </c>
      <c r="W190" t="s">
        <v>1009</v>
      </c>
      <c r="X190" s="6">
        <v>37533</v>
      </c>
    </row>
    <row r="191" spans="12:24">
      <c r="L191" t="s">
        <v>1750</v>
      </c>
      <c r="P191" s="6">
        <v>269022</v>
      </c>
      <c r="T191" t="s">
        <v>455</v>
      </c>
      <c r="U191">
        <v>10</v>
      </c>
      <c r="V191">
        <v>2110402</v>
      </c>
      <c r="W191" t="s">
        <v>1009</v>
      </c>
      <c r="X191" s="6">
        <v>12654</v>
      </c>
    </row>
    <row r="192" spans="12:24">
      <c r="L192" t="s">
        <v>464</v>
      </c>
      <c r="M192">
        <v>8</v>
      </c>
      <c r="N192">
        <v>2110402</v>
      </c>
      <c r="O192" t="s">
        <v>1009</v>
      </c>
      <c r="P192" s="6">
        <v>10560</v>
      </c>
      <c r="T192" t="s">
        <v>1750</v>
      </c>
      <c r="X192" s="6">
        <v>269022</v>
      </c>
    </row>
    <row r="193" spans="12:24">
      <c r="L193" t="s">
        <v>464</v>
      </c>
      <c r="M193">
        <v>6</v>
      </c>
      <c r="N193">
        <v>112268</v>
      </c>
      <c r="O193" t="s">
        <v>1022</v>
      </c>
      <c r="P193" s="6">
        <v>10095</v>
      </c>
      <c r="T193" t="s">
        <v>464</v>
      </c>
      <c r="U193">
        <v>3</v>
      </c>
      <c r="V193">
        <v>112357</v>
      </c>
      <c r="W193" t="s">
        <v>1068</v>
      </c>
      <c r="X193" s="6">
        <v>3108</v>
      </c>
    </row>
    <row r="194" spans="12:24">
      <c r="L194" t="s">
        <v>464</v>
      </c>
      <c r="M194">
        <v>6</v>
      </c>
      <c r="N194">
        <v>112271</v>
      </c>
      <c r="O194" t="s">
        <v>1235</v>
      </c>
      <c r="P194" s="6">
        <v>5100</v>
      </c>
      <c r="T194" t="s">
        <v>464</v>
      </c>
      <c r="U194">
        <v>3</v>
      </c>
      <c r="V194">
        <v>152384</v>
      </c>
      <c r="W194" t="s">
        <v>1107</v>
      </c>
      <c r="X194" s="6">
        <v>16500</v>
      </c>
    </row>
    <row r="195" spans="12:24">
      <c r="L195" t="s">
        <v>464</v>
      </c>
      <c r="M195">
        <v>6</v>
      </c>
      <c r="N195">
        <v>112379</v>
      </c>
      <c r="O195" t="s">
        <v>1067</v>
      </c>
      <c r="P195" s="6">
        <v>27600</v>
      </c>
      <c r="T195" t="s">
        <v>464</v>
      </c>
      <c r="U195">
        <v>3</v>
      </c>
      <c r="V195">
        <v>2110302</v>
      </c>
      <c r="W195" t="s">
        <v>1007</v>
      </c>
      <c r="X195" s="6">
        <v>40320</v>
      </c>
    </row>
    <row r="196" spans="12:24">
      <c r="L196" t="s">
        <v>464</v>
      </c>
      <c r="M196">
        <v>6</v>
      </c>
      <c r="N196">
        <v>152384</v>
      </c>
      <c r="O196" t="s">
        <v>1107</v>
      </c>
      <c r="P196" s="6">
        <v>6000</v>
      </c>
      <c r="T196" t="s">
        <v>464</v>
      </c>
      <c r="U196">
        <v>4</v>
      </c>
      <c r="V196">
        <v>2010102</v>
      </c>
      <c r="W196" t="s">
        <v>996</v>
      </c>
      <c r="X196" s="6">
        <v>8344</v>
      </c>
    </row>
    <row r="197" spans="12:24">
      <c r="L197" t="s">
        <v>464</v>
      </c>
      <c r="M197">
        <v>6</v>
      </c>
      <c r="N197">
        <v>2110202</v>
      </c>
      <c r="O197" t="s">
        <v>1008</v>
      </c>
      <c r="P197" s="6">
        <v>78480</v>
      </c>
      <c r="T197" t="s">
        <v>464</v>
      </c>
      <c r="U197">
        <v>4</v>
      </c>
      <c r="V197">
        <v>2110217</v>
      </c>
      <c r="W197" t="s">
        <v>1249</v>
      </c>
      <c r="X197" s="6">
        <v>141000</v>
      </c>
    </row>
    <row r="198" spans="12:24">
      <c r="L198" t="s">
        <v>464</v>
      </c>
      <c r="M198">
        <v>6</v>
      </c>
      <c r="N198">
        <v>2110302</v>
      </c>
      <c r="O198" t="s">
        <v>1007</v>
      </c>
      <c r="P198" s="6">
        <v>6960</v>
      </c>
      <c r="T198" t="s">
        <v>464</v>
      </c>
      <c r="U198">
        <v>4</v>
      </c>
      <c r="V198">
        <v>2110317</v>
      </c>
      <c r="W198" t="s">
        <v>1243</v>
      </c>
      <c r="X198" s="6">
        <v>13800</v>
      </c>
    </row>
    <row r="199" spans="12:24">
      <c r="L199" t="s">
        <v>464</v>
      </c>
      <c r="M199">
        <v>6</v>
      </c>
      <c r="N199">
        <v>2110402</v>
      </c>
      <c r="O199" t="s">
        <v>1009</v>
      </c>
      <c r="P199" s="6">
        <v>21120</v>
      </c>
      <c r="T199" t="s">
        <v>464</v>
      </c>
      <c r="U199">
        <v>5</v>
      </c>
      <c r="V199">
        <v>112268</v>
      </c>
      <c r="W199" t="s">
        <v>1022</v>
      </c>
      <c r="X199" s="6">
        <v>21000</v>
      </c>
    </row>
    <row r="200" spans="12:24">
      <c r="L200" t="s">
        <v>464</v>
      </c>
      <c r="M200">
        <v>6</v>
      </c>
      <c r="N200">
        <v>2112207</v>
      </c>
      <c r="O200" t="s">
        <v>1104</v>
      </c>
      <c r="P200" s="6">
        <v>2080</v>
      </c>
      <c r="T200" t="s">
        <v>464</v>
      </c>
      <c r="U200">
        <v>5</v>
      </c>
      <c r="V200">
        <v>112271</v>
      </c>
      <c r="W200" t="s">
        <v>1235</v>
      </c>
      <c r="X200" s="6">
        <v>11400</v>
      </c>
    </row>
    <row r="201" spans="12:24">
      <c r="L201" t="s">
        <v>464</v>
      </c>
      <c r="M201">
        <v>6</v>
      </c>
      <c r="N201">
        <v>2152388</v>
      </c>
      <c r="O201" t="s">
        <v>1106</v>
      </c>
      <c r="P201" s="6">
        <v>1080</v>
      </c>
      <c r="T201" t="s">
        <v>464</v>
      </c>
      <c r="U201">
        <v>5</v>
      </c>
      <c r="V201">
        <v>112379</v>
      </c>
      <c r="W201" t="s">
        <v>1067</v>
      </c>
      <c r="X201" s="6">
        <v>54000</v>
      </c>
    </row>
    <row r="202" spans="12:24">
      <c r="L202" t="s">
        <v>464</v>
      </c>
      <c r="M202">
        <v>5</v>
      </c>
      <c r="N202">
        <v>112268</v>
      </c>
      <c r="O202" t="s">
        <v>1022</v>
      </c>
      <c r="P202" s="6">
        <v>21000</v>
      </c>
      <c r="T202" t="s">
        <v>464</v>
      </c>
      <c r="U202">
        <v>5</v>
      </c>
      <c r="V202">
        <v>114379</v>
      </c>
      <c r="W202" t="s">
        <v>1182</v>
      </c>
      <c r="X202" s="6">
        <v>19200</v>
      </c>
    </row>
    <row r="203" spans="12:24">
      <c r="L203" t="s">
        <v>464</v>
      </c>
      <c r="M203">
        <v>5</v>
      </c>
      <c r="N203">
        <v>112271</v>
      </c>
      <c r="O203" t="s">
        <v>1235</v>
      </c>
      <c r="P203" s="6">
        <v>11400</v>
      </c>
      <c r="T203" t="s">
        <v>464</v>
      </c>
      <c r="U203">
        <v>5</v>
      </c>
      <c r="V203">
        <v>152384</v>
      </c>
      <c r="W203" t="s">
        <v>1107</v>
      </c>
      <c r="X203" s="6">
        <v>5700</v>
      </c>
    </row>
    <row r="204" spans="12:24">
      <c r="L204" t="s">
        <v>464</v>
      </c>
      <c r="M204">
        <v>5</v>
      </c>
      <c r="N204">
        <v>112379</v>
      </c>
      <c r="O204" t="s">
        <v>1067</v>
      </c>
      <c r="P204" s="6">
        <v>54000</v>
      </c>
      <c r="T204" t="s">
        <v>464</v>
      </c>
      <c r="U204">
        <v>5</v>
      </c>
      <c r="V204">
        <v>2110202</v>
      </c>
      <c r="W204" t="s">
        <v>1008</v>
      </c>
      <c r="X204" s="6">
        <v>85500</v>
      </c>
    </row>
    <row r="205" spans="12:24">
      <c r="L205" t="s">
        <v>464</v>
      </c>
      <c r="M205">
        <v>5</v>
      </c>
      <c r="N205">
        <v>114379</v>
      </c>
      <c r="O205" t="s">
        <v>1182</v>
      </c>
      <c r="P205" s="6">
        <v>19200</v>
      </c>
      <c r="T205" t="s">
        <v>464</v>
      </c>
      <c r="U205">
        <v>5</v>
      </c>
      <c r="V205">
        <v>2110217</v>
      </c>
      <c r="W205" t="s">
        <v>1249</v>
      </c>
      <c r="X205" s="6">
        <v>47520</v>
      </c>
    </row>
    <row r="206" spans="12:24">
      <c r="L206" t="s">
        <v>464</v>
      </c>
      <c r="M206">
        <v>5</v>
      </c>
      <c r="N206">
        <v>152384</v>
      </c>
      <c r="O206" t="s">
        <v>1107</v>
      </c>
      <c r="P206" s="6">
        <v>5700</v>
      </c>
      <c r="T206" t="s">
        <v>464</v>
      </c>
      <c r="U206">
        <v>6</v>
      </c>
      <c r="V206">
        <v>112268</v>
      </c>
      <c r="W206" t="s">
        <v>1022</v>
      </c>
      <c r="X206" s="6">
        <v>10095</v>
      </c>
    </row>
    <row r="207" spans="12:24">
      <c r="L207" t="s">
        <v>464</v>
      </c>
      <c r="M207">
        <v>5</v>
      </c>
      <c r="N207">
        <v>2110202</v>
      </c>
      <c r="O207" t="s">
        <v>1008</v>
      </c>
      <c r="P207" s="6">
        <v>85500</v>
      </c>
      <c r="T207" t="s">
        <v>464</v>
      </c>
      <c r="U207">
        <v>6</v>
      </c>
      <c r="V207">
        <v>112271</v>
      </c>
      <c r="W207" t="s">
        <v>1235</v>
      </c>
      <c r="X207" s="6">
        <v>5100</v>
      </c>
    </row>
    <row r="208" spans="12:24">
      <c r="L208" t="s">
        <v>464</v>
      </c>
      <c r="M208">
        <v>5</v>
      </c>
      <c r="N208">
        <v>2110217</v>
      </c>
      <c r="O208" t="s">
        <v>1249</v>
      </c>
      <c r="P208" s="6">
        <v>47520</v>
      </c>
      <c r="T208" t="s">
        <v>464</v>
      </c>
      <c r="U208">
        <v>6</v>
      </c>
      <c r="V208">
        <v>112379</v>
      </c>
      <c r="W208" t="s">
        <v>1067</v>
      </c>
      <c r="X208" s="6">
        <v>27600</v>
      </c>
    </row>
    <row r="209" spans="12:24">
      <c r="L209" t="s">
        <v>464</v>
      </c>
      <c r="M209">
        <v>4</v>
      </c>
      <c r="N209">
        <v>2010102</v>
      </c>
      <c r="O209" t="s">
        <v>996</v>
      </c>
      <c r="P209" s="6">
        <v>8344</v>
      </c>
      <c r="T209" t="s">
        <v>464</v>
      </c>
      <c r="U209">
        <v>6</v>
      </c>
      <c r="V209">
        <v>152384</v>
      </c>
      <c r="W209" t="s">
        <v>1107</v>
      </c>
      <c r="X209" s="6">
        <v>6000</v>
      </c>
    </row>
    <row r="210" spans="12:24">
      <c r="L210" t="s">
        <v>464</v>
      </c>
      <c r="M210">
        <v>4</v>
      </c>
      <c r="N210">
        <v>2110217</v>
      </c>
      <c r="O210" t="s">
        <v>1249</v>
      </c>
      <c r="P210" s="6">
        <v>141000</v>
      </c>
      <c r="T210" t="s">
        <v>464</v>
      </c>
      <c r="U210">
        <v>6</v>
      </c>
      <c r="V210">
        <v>2110202</v>
      </c>
      <c r="W210" t="s">
        <v>1008</v>
      </c>
      <c r="X210" s="6">
        <v>78480</v>
      </c>
    </row>
    <row r="211" spans="12:24">
      <c r="L211" t="s">
        <v>464</v>
      </c>
      <c r="M211">
        <v>4</v>
      </c>
      <c r="N211">
        <v>2110317</v>
      </c>
      <c r="O211" t="s">
        <v>1243</v>
      </c>
      <c r="P211" s="6">
        <v>13800</v>
      </c>
      <c r="T211" t="s">
        <v>464</v>
      </c>
      <c r="U211">
        <v>6</v>
      </c>
      <c r="V211">
        <v>2110302</v>
      </c>
      <c r="W211" t="s">
        <v>1007</v>
      </c>
      <c r="X211" s="6">
        <v>6960</v>
      </c>
    </row>
    <row r="212" spans="12:24">
      <c r="L212" t="s">
        <v>464</v>
      </c>
      <c r="M212">
        <v>3</v>
      </c>
      <c r="N212">
        <v>112357</v>
      </c>
      <c r="O212" t="s">
        <v>1068</v>
      </c>
      <c r="P212" s="6">
        <v>3108</v>
      </c>
      <c r="T212" t="s">
        <v>464</v>
      </c>
      <c r="U212">
        <v>6</v>
      </c>
      <c r="V212">
        <v>2110402</v>
      </c>
      <c r="W212" t="s">
        <v>1009</v>
      </c>
      <c r="X212" s="6">
        <v>21120</v>
      </c>
    </row>
    <row r="213" spans="12:24">
      <c r="L213" t="s">
        <v>464</v>
      </c>
      <c r="M213">
        <v>3</v>
      </c>
      <c r="N213">
        <v>152384</v>
      </c>
      <c r="O213" t="s">
        <v>1107</v>
      </c>
      <c r="P213" s="6">
        <v>16500</v>
      </c>
      <c r="T213" t="s">
        <v>464</v>
      </c>
      <c r="U213">
        <v>6</v>
      </c>
      <c r="V213">
        <v>2112207</v>
      </c>
      <c r="W213" t="s">
        <v>1104</v>
      </c>
      <c r="X213" s="6">
        <v>2080</v>
      </c>
    </row>
    <row r="214" spans="12:24">
      <c r="L214" t="s">
        <v>464</v>
      </c>
      <c r="M214">
        <v>3</v>
      </c>
      <c r="N214">
        <v>2110302</v>
      </c>
      <c r="O214" t="s">
        <v>1007</v>
      </c>
      <c r="P214" s="6">
        <v>40320</v>
      </c>
      <c r="T214" t="s">
        <v>464</v>
      </c>
      <c r="U214">
        <v>6</v>
      </c>
      <c r="V214">
        <v>2152388</v>
      </c>
      <c r="W214" t="s">
        <v>1106</v>
      </c>
      <c r="X214" s="6">
        <v>1080</v>
      </c>
    </row>
    <row r="215" spans="12:24">
      <c r="L215" t="s">
        <v>1769</v>
      </c>
      <c r="P215" s="6">
        <v>636467</v>
      </c>
      <c r="T215" t="s">
        <v>464</v>
      </c>
      <c r="U215">
        <v>8</v>
      </c>
      <c r="V215">
        <v>2110402</v>
      </c>
      <c r="W215" t="s">
        <v>1009</v>
      </c>
      <c r="X215" s="6">
        <v>10560</v>
      </c>
    </row>
    <row r="216" spans="12:24">
      <c r="L216" t="s">
        <v>473</v>
      </c>
      <c r="M216">
        <v>6</v>
      </c>
      <c r="N216">
        <v>2110202</v>
      </c>
      <c r="O216" t="s">
        <v>1008</v>
      </c>
      <c r="P216" s="6">
        <v>54720</v>
      </c>
      <c r="T216" t="s">
        <v>1769</v>
      </c>
      <c r="X216" s="6">
        <v>636467</v>
      </c>
    </row>
    <row r="217" spans="12:24">
      <c r="L217" t="s">
        <v>473</v>
      </c>
      <c r="M217">
        <v>6</v>
      </c>
      <c r="N217">
        <v>2112207</v>
      </c>
      <c r="O217" t="s">
        <v>1104</v>
      </c>
      <c r="P217" s="6">
        <v>360</v>
      </c>
      <c r="T217" t="s">
        <v>473</v>
      </c>
      <c r="U217">
        <v>3</v>
      </c>
      <c r="V217">
        <v>112271</v>
      </c>
      <c r="W217" t="s">
        <v>1235</v>
      </c>
      <c r="X217" s="6">
        <v>5700</v>
      </c>
    </row>
    <row r="218" spans="12:24">
      <c r="L218" t="s">
        <v>473</v>
      </c>
      <c r="M218">
        <v>6</v>
      </c>
      <c r="N218">
        <v>2152388</v>
      </c>
      <c r="O218" t="s">
        <v>1106</v>
      </c>
      <c r="P218" s="6">
        <v>1200</v>
      </c>
      <c r="T218" t="s">
        <v>473</v>
      </c>
      <c r="U218">
        <v>3</v>
      </c>
      <c r="V218">
        <v>152384</v>
      </c>
      <c r="W218" t="s">
        <v>1107</v>
      </c>
      <c r="X218" s="6">
        <v>5700</v>
      </c>
    </row>
    <row r="219" spans="12:24">
      <c r="L219" t="s">
        <v>473</v>
      </c>
      <c r="M219">
        <v>4</v>
      </c>
      <c r="N219">
        <v>2110217</v>
      </c>
      <c r="O219" t="s">
        <v>1249</v>
      </c>
      <c r="P219" s="6">
        <v>20267</v>
      </c>
      <c r="T219" t="s">
        <v>473</v>
      </c>
      <c r="U219">
        <v>3</v>
      </c>
      <c r="V219">
        <v>2010102</v>
      </c>
      <c r="W219" t="s">
        <v>996</v>
      </c>
      <c r="X219" s="6">
        <v>820</v>
      </c>
    </row>
    <row r="220" spans="12:24">
      <c r="L220" t="s">
        <v>473</v>
      </c>
      <c r="M220">
        <v>4</v>
      </c>
      <c r="N220">
        <v>2110317</v>
      </c>
      <c r="O220" t="s">
        <v>1243</v>
      </c>
      <c r="P220" s="6">
        <v>180</v>
      </c>
      <c r="T220" t="s">
        <v>473</v>
      </c>
      <c r="U220">
        <v>3</v>
      </c>
      <c r="V220">
        <v>2110302</v>
      </c>
      <c r="W220" t="s">
        <v>1007</v>
      </c>
      <c r="X220" s="6">
        <v>36475</v>
      </c>
    </row>
    <row r="221" spans="12:24">
      <c r="L221" t="s">
        <v>473</v>
      </c>
      <c r="M221">
        <v>4</v>
      </c>
      <c r="N221">
        <v>2110402</v>
      </c>
      <c r="O221" t="s">
        <v>1009</v>
      </c>
      <c r="P221" s="6">
        <v>2370</v>
      </c>
      <c r="T221" t="s">
        <v>473</v>
      </c>
      <c r="U221">
        <v>4</v>
      </c>
      <c r="V221">
        <v>2110217</v>
      </c>
      <c r="W221" t="s">
        <v>1249</v>
      </c>
      <c r="X221" s="6">
        <v>20267</v>
      </c>
    </row>
    <row r="222" spans="12:24">
      <c r="L222" t="s">
        <v>473</v>
      </c>
      <c r="M222">
        <v>3</v>
      </c>
      <c r="N222">
        <v>112271</v>
      </c>
      <c r="O222" t="s">
        <v>1235</v>
      </c>
      <c r="P222" s="6">
        <v>5700</v>
      </c>
      <c r="T222" t="s">
        <v>473</v>
      </c>
      <c r="U222">
        <v>4</v>
      </c>
      <c r="V222">
        <v>2110317</v>
      </c>
      <c r="W222" t="s">
        <v>1243</v>
      </c>
      <c r="X222" s="6">
        <v>180</v>
      </c>
    </row>
    <row r="223" spans="12:24">
      <c r="L223" t="s">
        <v>473</v>
      </c>
      <c r="M223">
        <v>3</v>
      </c>
      <c r="N223">
        <v>152384</v>
      </c>
      <c r="O223" t="s">
        <v>1107</v>
      </c>
      <c r="P223" s="6">
        <v>5700</v>
      </c>
      <c r="T223" t="s">
        <v>473</v>
      </c>
      <c r="U223">
        <v>4</v>
      </c>
      <c r="V223">
        <v>2110402</v>
      </c>
      <c r="W223" t="s">
        <v>1009</v>
      </c>
      <c r="X223" s="6">
        <v>2370</v>
      </c>
    </row>
    <row r="224" spans="12:24">
      <c r="L224" t="s">
        <v>473</v>
      </c>
      <c r="M224">
        <v>3</v>
      </c>
      <c r="N224">
        <v>2010102</v>
      </c>
      <c r="O224" t="s">
        <v>996</v>
      </c>
      <c r="P224" s="6">
        <v>820</v>
      </c>
      <c r="T224" t="s">
        <v>473</v>
      </c>
      <c r="U224">
        <v>6</v>
      </c>
      <c r="V224">
        <v>2110202</v>
      </c>
      <c r="W224" t="s">
        <v>1008</v>
      </c>
      <c r="X224" s="6">
        <v>54720</v>
      </c>
    </row>
    <row r="225" spans="12:24">
      <c r="L225" t="s">
        <v>473</v>
      </c>
      <c r="M225">
        <v>3</v>
      </c>
      <c r="N225">
        <v>2110302</v>
      </c>
      <c r="O225" t="s">
        <v>1007</v>
      </c>
      <c r="P225" s="6">
        <v>36475</v>
      </c>
      <c r="T225" t="s">
        <v>473</v>
      </c>
      <c r="U225">
        <v>6</v>
      </c>
      <c r="V225">
        <v>2112207</v>
      </c>
      <c r="W225" t="s">
        <v>1104</v>
      </c>
      <c r="X225" s="6">
        <v>360</v>
      </c>
    </row>
    <row r="226" spans="12:24">
      <c r="L226" t="s">
        <v>1817</v>
      </c>
      <c r="P226" s="6">
        <v>127792</v>
      </c>
      <c r="T226" t="s">
        <v>473</v>
      </c>
      <c r="U226">
        <v>6</v>
      </c>
      <c r="V226">
        <v>2152388</v>
      </c>
      <c r="W226" t="s">
        <v>1106</v>
      </c>
      <c r="X226" s="6">
        <v>1200</v>
      </c>
    </row>
    <row r="227" spans="12:24">
      <c r="L227" t="s">
        <v>443</v>
      </c>
      <c r="M227">
        <v>7</v>
      </c>
      <c r="N227">
        <v>2114268</v>
      </c>
      <c r="O227" t="s">
        <v>1697</v>
      </c>
      <c r="P227" s="6">
        <v>1770</v>
      </c>
      <c r="T227" t="s">
        <v>1817</v>
      </c>
      <c r="X227" s="6">
        <v>127792</v>
      </c>
    </row>
    <row r="228" spans="12:24">
      <c r="L228" t="s">
        <v>443</v>
      </c>
      <c r="M228">
        <v>7</v>
      </c>
      <c r="N228">
        <v>2114357</v>
      </c>
      <c r="O228" t="s">
        <v>1698</v>
      </c>
      <c r="P228" s="6">
        <v>144</v>
      </c>
      <c r="T228" t="s">
        <v>443</v>
      </c>
      <c r="U228">
        <v>3</v>
      </c>
      <c r="V228">
        <v>112357</v>
      </c>
      <c r="W228" t="s">
        <v>1068</v>
      </c>
      <c r="X228" s="6">
        <v>600</v>
      </c>
    </row>
    <row r="229" spans="12:24">
      <c r="L229" t="s">
        <v>443</v>
      </c>
      <c r="M229">
        <v>7</v>
      </c>
      <c r="N229">
        <v>2114379</v>
      </c>
      <c r="O229" t="s">
        <v>1699</v>
      </c>
      <c r="P229" s="6">
        <v>2430</v>
      </c>
      <c r="T229" t="s">
        <v>443</v>
      </c>
      <c r="U229">
        <v>4</v>
      </c>
      <c r="V229">
        <v>112357</v>
      </c>
      <c r="W229" t="s">
        <v>1068</v>
      </c>
      <c r="X229" s="6">
        <v>240</v>
      </c>
    </row>
    <row r="230" spans="12:24">
      <c r="L230" t="s">
        <v>443</v>
      </c>
      <c r="M230">
        <v>6</v>
      </c>
      <c r="N230">
        <v>112268</v>
      </c>
      <c r="O230" t="s">
        <v>1022</v>
      </c>
      <c r="P230" s="6">
        <v>2400</v>
      </c>
      <c r="T230" t="s">
        <v>443</v>
      </c>
      <c r="U230">
        <v>4</v>
      </c>
      <c r="V230">
        <v>112379</v>
      </c>
      <c r="W230" t="s">
        <v>1067</v>
      </c>
      <c r="X230" s="6">
        <v>300</v>
      </c>
    </row>
    <row r="231" spans="12:24">
      <c r="L231" t="s">
        <v>443</v>
      </c>
      <c r="M231">
        <v>6</v>
      </c>
      <c r="N231">
        <v>2114379</v>
      </c>
      <c r="O231" t="s">
        <v>1699</v>
      </c>
      <c r="P231" s="6">
        <v>4680</v>
      </c>
      <c r="T231" t="s">
        <v>443</v>
      </c>
      <c r="U231">
        <v>4</v>
      </c>
      <c r="V231">
        <v>2110327</v>
      </c>
      <c r="W231" t="s">
        <v>1212</v>
      </c>
      <c r="X231" s="6">
        <v>12177</v>
      </c>
    </row>
    <row r="232" spans="12:24">
      <c r="L232" t="s">
        <v>443</v>
      </c>
      <c r="M232">
        <v>6</v>
      </c>
      <c r="N232">
        <v>2152388</v>
      </c>
      <c r="O232" t="s">
        <v>1106</v>
      </c>
      <c r="P232" s="6">
        <v>2580</v>
      </c>
      <c r="T232" t="s">
        <v>443</v>
      </c>
      <c r="U232">
        <v>4</v>
      </c>
      <c r="V232">
        <v>2110427</v>
      </c>
      <c r="W232" t="s">
        <v>1213</v>
      </c>
      <c r="X232" s="6">
        <v>10264</v>
      </c>
    </row>
    <row r="233" spans="12:24">
      <c r="L233" t="s">
        <v>443</v>
      </c>
      <c r="M233">
        <v>5</v>
      </c>
      <c r="N233">
        <v>110480</v>
      </c>
      <c r="O233" t="s">
        <v>1077</v>
      </c>
      <c r="P233" s="6">
        <v>2520</v>
      </c>
      <c r="T233" t="s">
        <v>443</v>
      </c>
      <c r="U233">
        <v>4</v>
      </c>
      <c r="V233">
        <v>2114357</v>
      </c>
      <c r="W233" t="s">
        <v>1698</v>
      </c>
      <c r="X233" s="6">
        <v>1296</v>
      </c>
    </row>
    <row r="234" spans="12:24">
      <c r="L234" t="s">
        <v>443</v>
      </c>
      <c r="M234">
        <v>5</v>
      </c>
      <c r="N234">
        <v>2114268</v>
      </c>
      <c r="O234" t="s">
        <v>1697</v>
      </c>
      <c r="P234" s="6">
        <v>540</v>
      </c>
      <c r="T234" t="s">
        <v>443</v>
      </c>
      <c r="U234">
        <v>5</v>
      </c>
      <c r="V234">
        <v>110480</v>
      </c>
      <c r="W234" t="s">
        <v>1077</v>
      </c>
      <c r="X234" s="6">
        <v>2520</v>
      </c>
    </row>
    <row r="235" spans="12:24">
      <c r="L235" t="s">
        <v>443</v>
      </c>
      <c r="M235">
        <v>5</v>
      </c>
      <c r="N235">
        <v>2114158</v>
      </c>
      <c r="O235" t="s">
        <v>1768</v>
      </c>
      <c r="P235" s="6">
        <v>100</v>
      </c>
      <c r="T235" t="s">
        <v>443</v>
      </c>
      <c r="U235">
        <v>5</v>
      </c>
      <c r="V235">
        <v>2114268</v>
      </c>
      <c r="W235" t="s">
        <v>1697</v>
      </c>
      <c r="X235" s="6">
        <v>540</v>
      </c>
    </row>
    <row r="236" spans="12:24">
      <c r="L236" t="s">
        <v>443</v>
      </c>
      <c r="M236">
        <v>4</v>
      </c>
      <c r="N236">
        <v>112357</v>
      </c>
      <c r="O236" t="s">
        <v>1068</v>
      </c>
      <c r="P236" s="6">
        <v>240</v>
      </c>
      <c r="T236" t="s">
        <v>443</v>
      </c>
      <c r="U236">
        <v>5</v>
      </c>
      <c r="V236">
        <v>2114158</v>
      </c>
      <c r="W236" t="s">
        <v>1768</v>
      </c>
      <c r="X236" s="6">
        <v>100</v>
      </c>
    </row>
    <row r="237" spans="12:24">
      <c r="L237" t="s">
        <v>443</v>
      </c>
      <c r="M237">
        <v>4</v>
      </c>
      <c r="N237">
        <v>112379</v>
      </c>
      <c r="O237" t="s">
        <v>1067</v>
      </c>
      <c r="P237" s="6">
        <v>300</v>
      </c>
      <c r="T237" t="s">
        <v>443</v>
      </c>
      <c r="U237">
        <v>6</v>
      </c>
      <c r="V237">
        <v>112268</v>
      </c>
      <c r="W237" t="s">
        <v>1022</v>
      </c>
      <c r="X237" s="6">
        <v>2400</v>
      </c>
    </row>
    <row r="238" spans="12:24">
      <c r="L238" t="s">
        <v>443</v>
      </c>
      <c r="M238">
        <v>4</v>
      </c>
      <c r="N238">
        <v>2110327</v>
      </c>
      <c r="O238" t="s">
        <v>1212</v>
      </c>
      <c r="P238" s="6">
        <v>12177</v>
      </c>
      <c r="T238" t="s">
        <v>443</v>
      </c>
      <c r="U238">
        <v>6</v>
      </c>
      <c r="V238">
        <v>2114379</v>
      </c>
      <c r="W238" t="s">
        <v>1699</v>
      </c>
      <c r="X238" s="6">
        <v>4680</v>
      </c>
    </row>
    <row r="239" spans="12:24">
      <c r="L239" t="s">
        <v>443</v>
      </c>
      <c r="M239">
        <v>4</v>
      </c>
      <c r="N239">
        <v>2110427</v>
      </c>
      <c r="O239" t="s">
        <v>1213</v>
      </c>
      <c r="P239" s="6">
        <v>10264</v>
      </c>
      <c r="T239" t="s">
        <v>443</v>
      </c>
      <c r="U239">
        <v>6</v>
      </c>
      <c r="V239">
        <v>2152388</v>
      </c>
      <c r="W239" t="s">
        <v>1106</v>
      </c>
      <c r="X239" s="6">
        <v>2580</v>
      </c>
    </row>
    <row r="240" spans="12:24">
      <c r="L240" t="s">
        <v>443</v>
      </c>
      <c r="M240">
        <v>4</v>
      </c>
      <c r="N240">
        <v>2114357</v>
      </c>
      <c r="O240" t="s">
        <v>1698</v>
      </c>
      <c r="P240" s="6">
        <v>1296</v>
      </c>
      <c r="T240" t="s">
        <v>443</v>
      </c>
      <c r="U240">
        <v>7</v>
      </c>
      <c r="V240">
        <v>2114268</v>
      </c>
      <c r="W240" t="s">
        <v>1697</v>
      </c>
      <c r="X240" s="6">
        <v>1770</v>
      </c>
    </row>
    <row r="241" spans="12:24">
      <c r="L241" t="s">
        <v>443</v>
      </c>
      <c r="M241">
        <v>3</v>
      </c>
      <c r="N241">
        <v>112357</v>
      </c>
      <c r="O241" t="s">
        <v>1068</v>
      </c>
      <c r="P241" s="6">
        <v>600</v>
      </c>
      <c r="T241" t="s">
        <v>443</v>
      </c>
      <c r="U241">
        <v>7</v>
      </c>
      <c r="V241">
        <v>2114357</v>
      </c>
      <c r="W241" t="s">
        <v>1698</v>
      </c>
      <c r="X241" s="6">
        <v>144</v>
      </c>
    </row>
    <row r="242" spans="12:24">
      <c r="L242" t="s">
        <v>1746</v>
      </c>
      <c r="P242" s="6">
        <v>42041</v>
      </c>
      <c r="T242" t="s">
        <v>443</v>
      </c>
      <c r="U242">
        <v>7</v>
      </c>
      <c r="V242">
        <v>2114379</v>
      </c>
      <c r="W242" t="s">
        <v>1699</v>
      </c>
      <c r="X242" s="6">
        <v>2430</v>
      </c>
    </row>
    <row r="243" spans="12:24">
      <c r="L243" t="s">
        <v>445</v>
      </c>
      <c r="M243">
        <v>7</v>
      </c>
      <c r="N243">
        <v>2110302</v>
      </c>
      <c r="O243" t="s">
        <v>1007</v>
      </c>
      <c r="P243" s="6">
        <v>64328</v>
      </c>
      <c r="T243" t="s">
        <v>1746</v>
      </c>
      <c r="X243" s="6">
        <v>42041</v>
      </c>
    </row>
    <row r="244" spans="12:24">
      <c r="L244" t="s">
        <v>445</v>
      </c>
      <c r="M244">
        <v>7</v>
      </c>
      <c r="N244">
        <v>2152388</v>
      </c>
      <c r="O244" t="s">
        <v>1106</v>
      </c>
      <c r="P244" s="6">
        <v>795</v>
      </c>
      <c r="T244" t="s">
        <v>445</v>
      </c>
      <c r="U244">
        <v>3</v>
      </c>
      <c r="V244">
        <v>112357</v>
      </c>
      <c r="W244" t="s">
        <v>1068</v>
      </c>
      <c r="X244" s="6">
        <v>2724</v>
      </c>
    </row>
    <row r="245" spans="12:24">
      <c r="L245" t="s">
        <v>445</v>
      </c>
      <c r="M245">
        <v>6</v>
      </c>
      <c r="N245">
        <v>2010102</v>
      </c>
      <c r="O245" t="s">
        <v>996</v>
      </c>
      <c r="P245" s="6">
        <v>3228</v>
      </c>
      <c r="T245" t="s">
        <v>445</v>
      </c>
      <c r="U245">
        <v>3</v>
      </c>
      <c r="V245">
        <v>152382</v>
      </c>
      <c r="W245" t="s">
        <v>1113</v>
      </c>
      <c r="X245" s="6">
        <v>56460</v>
      </c>
    </row>
    <row r="246" spans="12:24">
      <c r="L246" t="s">
        <v>445</v>
      </c>
      <c r="M246">
        <v>6</v>
      </c>
      <c r="N246">
        <v>2152388</v>
      </c>
      <c r="O246" t="s">
        <v>1106</v>
      </c>
      <c r="P246" s="6">
        <v>1800</v>
      </c>
      <c r="T246" t="s">
        <v>445</v>
      </c>
      <c r="U246">
        <v>3</v>
      </c>
      <c r="V246">
        <v>2010102</v>
      </c>
      <c r="W246" t="s">
        <v>996</v>
      </c>
      <c r="X246" s="6">
        <v>12960</v>
      </c>
    </row>
    <row r="247" spans="12:24">
      <c r="L247" t="s">
        <v>445</v>
      </c>
      <c r="M247">
        <v>5</v>
      </c>
      <c r="N247">
        <v>112268</v>
      </c>
      <c r="O247" t="s">
        <v>1022</v>
      </c>
      <c r="P247" s="6">
        <v>3855</v>
      </c>
      <c r="T247" t="s">
        <v>445</v>
      </c>
      <c r="U247">
        <v>3</v>
      </c>
      <c r="V247">
        <v>2110217</v>
      </c>
      <c r="W247" t="s">
        <v>1249</v>
      </c>
      <c r="X247" s="6">
        <v>7920</v>
      </c>
    </row>
    <row r="248" spans="12:24">
      <c r="L248" t="s">
        <v>445</v>
      </c>
      <c r="M248">
        <v>5</v>
      </c>
      <c r="N248">
        <v>2010102</v>
      </c>
      <c r="O248" t="s">
        <v>996</v>
      </c>
      <c r="P248" s="6">
        <v>4320</v>
      </c>
      <c r="T248" t="s">
        <v>445</v>
      </c>
      <c r="U248">
        <v>3</v>
      </c>
      <c r="V248">
        <v>2110302</v>
      </c>
      <c r="W248" t="s">
        <v>1007</v>
      </c>
      <c r="X248" s="6">
        <v>18240</v>
      </c>
    </row>
    <row r="249" spans="12:24">
      <c r="L249" t="s">
        <v>445</v>
      </c>
      <c r="M249">
        <v>5</v>
      </c>
      <c r="N249">
        <v>2110202</v>
      </c>
      <c r="O249" t="s">
        <v>1008</v>
      </c>
      <c r="P249" s="6">
        <v>106640</v>
      </c>
      <c r="T249" t="s">
        <v>445</v>
      </c>
      <c r="U249">
        <v>3</v>
      </c>
      <c r="V249">
        <v>2110317</v>
      </c>
      <c r="W249" t="s">
        <v>1243</v>
      </c>
      <c r="X249" s="6">
        <v>1800</v>
      </c>
    </row>
    <row r="250" spans="12:24">
      <c r="L250" t="s">
        <v>445</v>
      </c>
      <c r="M250">
        <v>5</v>
      </c>
      <c r="N250">
        <v>2110217</v>
      </c>
      <c r="O250" t="s">
        <v>1249</v>
      </c>
      <c r="P250" s="6">
        <v>6150</v>
      </c>
      <c r="T250" t="s">
        <v>445</v>
      </c>
      <c r="U250">
        <v>3</v>
      </c>
      <c r="V250">
        <v>2110402</v>
      </c>
      <c r="W250" t="s">
        <v>1009</v>
      </c>
      <c r="X250" s="6">
        <v>17280</v>
      </c>
    </row>
    <row r="251" spans="12:24">
      <c r="L251" t="s">
        <v>445</v>
      </c>
      <c r="M251">
        <v>5</v>
      </c>
      <c r="N251">
        <v>2110302</v>
      </c>
      <c r="O251" t="s">
        <v>1007</v>
      </c>
      <c r="P251" s="6">
        <v>121200</v>
      </c>
      <c r="T251" t="s">
        <v>445</v>
      </c>
      <c r="U251">
        <v>4</v>
      </c>
      <c r="V251">
        <v>112268</v>
      </c>
      <c r="W251" t="s">
        <v>1022</v>
      </c>
      <c r="X251" s="6">
        <v>9000</v>
      </c>
    </row>
    <row r="252" spans="12:24">
      <c r="L252" t="s">
        <v>445</v>
      </c>
      <c r="M252">
        <v>5</v>
      </c>
      <c r="N252">
        <v>2112207</v>
      </c>
      <c r="O252" t="s">
        <v>1104</v>
      </c>
      <c r="P252" s="6">
        <v>8100</v>
      </c>
      <c r="T252" t="s">
        <v>445</v>
      </c>
      <c r="U252">
        <v>4</v>
      </c>
      <c r="V252">
        <v>2110202</v>
      </c>
      <c r="W252" t="s">
        <v>1008</v>
      </c>
      <c r="X252" s="6">
        <v>64800</v>
      </c>
    </row>
    <row r="253" spans="12:24">
      <c r="L253" t="s">
        <v>445</v>
      </c>
      <c r="M253">
        <v>5</v>
      </c>
      <c r="N253">
        <v>2152388</v>
      </c>
      <c r="O253" t="s">
        <v>1106</v>
      </c>
      <c r="P253" s="6">
        <v>3600</v>
      </c>
      <c r="T253" t="s">
        <v>445</v>
      </c>
      <c r="U253">
        <v>4</v>
      </c>
      <c r="V253">
        <v>2110217</v>
      </c>
      <c r="W253" t="s">
        <v>1249</v>
      </c>
      <c r="X253" s="6">
        <v>9840</v>
      </c>
    </row>
    <row r="254" spans="12:24">
      <c r="L254" t="s">
        <v>445</v>
      </c>
      <c r="M254">
        <v>4</v>
      </c>
      <c r="N254">
        <v>112268</v>
      </c>
      <c r="O254" t="s">
        <v>1022</v>
      </c>
      <c r="P254" s="6">
        <v>9000</v>
      </c>
      <c r="T254" t="s">
        <v>445</v>
      </c>
      <c r="U254">
        <v>4</v>
      </c>
      <c r="V254">
        <v>2110302</v>
      </c>
      <c r="W254" t="s">
        <v>1007</v>
      </c>
      <c r="X254" s="6">
        <v>25920</v>
      </c>
    </row>
    <row r="255" spans="12:24">
      <c r="L255" t="s">
        <v>445</v>
      </c>
      <c r="M255">
        <v>4</v>
      </c>
      <c r="N255">
        <v>2110202</v>
      </c>
      <c r="O255" t="s">
        <v>1008</v>
      </c>
      <c r="P255" s="6">
        <v>64800</v>
      </c>
      <c r="T255" t="s">
        <v>445</v>
      </c>
      <c r="U255">
        <v>4</v>
      </c>
      <c r="V255">
        <v>2110317</v>
      </c>
      <c r="W255" t="s">
        <v>1243</v>
      </c>
      <c r="X255" s="6">
        <v>3360</v>
      </c>
    </row>
    <row r="256" spans="12:24">
      <c r="L256" t="s">
        <v>445</v>
      </c>
      <c r="M256">
        <v>4</v>
      </c>
      <c r="N256">
        <v>2110217</v>
      </c>
      <c r="O256" t="s">
        <v>1249</v>
      </c>
      <c r="P256" s="6">
        <v>9840</v>
      </c>
      <c r="T256" t="s">
        <v>445</v>
      </c>
      <c r="U256">
        <v>4</v>
      </c>
      <c r="V256">
        <v>2110402</v>
      </c>
      <c r="W256" t="s">
        <v>1009</v>
      </c>
      <c r="X256" s="6">
        <v>9510</v>
      </c>
    </row>
    <row r="257" spans="12:24">
      <c r="L257" t="s">
        <v>445</v>
      </c>
      <c r="M257">
        <v>4</v>
      </c>
      <c r="N257">
        <v>2110302</v>
      </c>
      <c r="O257" t="s">
        <v>1007</v>
      </c>
      <c r="P257" s="6">
        <v>25920</v>
      </c>
      <c r="T257" t="s">
        <v>445</v>
      </c>
      <c r="U257">
        <v>4</v>
      </c>
      <c r="V257">
        <v>2112207</v>
      </c>
      <c r="W257" t="s">
        <v>1104</v>
      </c>
      <c r="X257" s="6">
        <v>2520</v>
      </c>
    </row>
    <row r="258" spans="12:24">
      <c r="L258" t="s">
        <v>445</v>
      </c>
      <c r="M258">
        <v>4</v>
      </c>
      <c r="N258">
        <v>2110317</v>
      </c>
      <c r="O258" t="s">
        <v>1243</v>
      </c>
      <c r="P258" s="6">
        <v>3360</v>
      </c>
      <c r="T258" t="s">
        <v>445</v>
      </c>
      <c r="U258">
        <v>5</v>
      </c>
      <c r="V258">
        <v>112268</v>
      </c>
      <c r="W258" t="s">
        <v>1022</v>
      </c>
      <c r="X258" s="6">
        <v>3855</v>
      </c>
    </row>
    <row r="259" spans="12:24">
      <c r="L259" t="s">
        <v>445</v>
      </c>
      <c r="M259">
        <v>4</v>
      </c>
      <c r="N259">
        <v>2110402</v>
      </c>
      <c r="O259" t="s">
        <v>1009</v>
      </c>
      <c r="P259" s="6">
        <v>9510</v>
      </c>
      <c r="T259" t="s">
        <v>445</v>
      </c>
      <c r="U259">
        <v>5</v>
      </c>
      <c r="V259">
        <v>2010102</v>
      </c>
      <c r="W259" t="s">
        <v>996</v>
      </c>
      <c r="X259" s="6">
        <v>4320</v>
      </c>
    </row>
    <row r="260" spans="12:24">
      <c r="L260" t="s">
        <v>445</v>
      </c>
      <c r="M260">
        <v>4</v>
      </c>
      <c r="N260">
        <v>2112207</v>
      </c>
      <c r="O260" t="s">
        <v>1104</v>
      </c>
      <c r="P260" s="6">
        <v>2520</v>
      </c>
      <c r="T260" t="s">
        <v>445</v>
      </c>
      <c r="U260">
        <v>5</v>
      </c>
      <c r="V260">
        <v>2110202</v>
      </c>
      <c r="W260" t="s">
        <v>1008</v>
      </c>
      <c r="X260" s="6">
        <v>106640</v>
      </c>
    </row>
    <row r="261" spans="12:24">
      <c r="L261" t="s">
        <v>445</v>
      </c>
      <c r="M261">
        <v>3</v>
      </c>
      <c r="N261">
        <v>112357</v>
      </c>
      <c r="O261" t="s">
        <v>1068</v>
      </c>
      <c r="P261" s="6">
        <v>2724</v>
      </c>
      <c r="T261" t="s">
        <v>445</v>
      </c>
      <c r="U261">
        <v>5</v>
      </c>
      <c r="V261">
        <v>2110217</v>
      </c>
      <c r="W261" t="s">
        <v>1249</v>
      </c>
      <c r="X261" s="6">
        <v>6150</v>
      </c>
    </row>
    <row r="262" spans="12:24">
      <c r="L262" t="s">
        <v>445</v>
      </c>
      <c r="M262">
        <v>3</v>
      </c>
      <c r="N262">
        <v>152382</v>
      </c>
      <c r="O262" t="s">
        <v>1113</v>
      </c>
      <c r="P262" s="6">
        <v>56460</v>
      </c>
      <c r="T262" t="s">
        <v>445</v>
      </c>
      <c r="U262">
        <v>5</v>
      </c>
      <c r="V262">
        <v>2110302</v>
      </c>
      <c r="W262" t="s">
        <v>1007</v>
      </c>
      <c r="X262" s="6">
        <v>121200</v>
      </c>
    </row>
    <row r="263" spans="12:24">
      <c r="L263" t="s">
        <v>445</v>
      </c>
      <c r="M263">
        <v>3</v>
      </c>
      <c r="N263">
        <v>2010102</v>
      </c>
      <c r="O263" t="s">
        <v>996</v>
      </c>
      <c r="P263" s="6">
        <v>12960</v>
      </c>
      <c r="T263" t="s">
        <v>445</v>
      </c>
      <c r="U263">
        <v>5</v>
      </c>
      <c r="V263">
        <v>2112207</v>
      </c>
      <c r="W263" t="s">
        <v>1104</v>
      </c>
      <c r="X263" s="6">
        <v>8100</v>
      </c>
    </row>
    <row r="264" spans="12:24">
      <c r="L264" t="s">
        <v>445</v>
      </c>
      <c r="M264">
        <v>3</v>
      </c>
      <c r="N264">
        <v>2110217</v>
      </c>
      <c r="O264" t="s">
        <v>1249</v>
      </c>
      <c r="P264" s="6">
        <v>7920</v>
      </c>
      <c r="T264" t="s">
        <v>445</v>
      </c>
      <c r="U264">
        <v>5</v>
      </c>
      <c r="V264">
        <v>2152388</v>
      </c>
      <c r="W264" t="s">
        <v>1106</v>
      </c>
      <c r="X264" s="6">
        <v>3600</v>
      </c>
    </row>
    <row r="265" spans="12:24">
      <c r="L265" t="s">
        <v>445</v>
      </c>
      <c r="M265">
        <v>3</v>
      </c>
      <c r="N265">
        <v>2110302</v>
      </c>
      <c r="O265" t="s">
        <v>1007</v>
      </c>
      <c r="P265" s="6">
        <v>18240</v>
      </c>
      <c r="T265" t="s">
        <v>445</v>
      </c>
      <c r="U265">
        <v>6</v>
      </c>
      <c r="V265">
        <v>2010102</v>
      </c>
      <c r="W265" t="s">
        <v>996</v>
      </c>
      <c r="X265" s="6">
        <v>3228</v>
      </c>
    </row>
    <row r="266" spans="12:24">
      <c r="L266" t="s">
        <v>445</v>
      </c>
      <c r="M266">
        <v>3</v>
      </c>
      <c r="N266">
        <v>2110317</v>
      </c>
      <c r="O266" t="s">
        <v>1243</v>
      </c>
      <c r="P266" s="6">
        <v>1800</v>
      </c>
      <c r="T266" t="s">
        <v>445</v>
      </c>
      <c r="U266">
        <v>6</v>
      </c>
      <c r="V266">
        <v>2152388</v>
      </c>
      <c r="W266" t="s">
        <v>1106</v>
      </c>
      <c r="X266" s="6">
        <v>1800</v>
      </c>
    </row>
    <row r="267" spans="12:24">
      <c r="L267" t="s">
        <v>445</v>
      </c>
      <c r="M267">
        <v>3</v>
      </c>
      <c r="N267">
        <v>2110402</v>
      </c>
      <c r="O267" t="s">
        <v>1009</v>
      </c>
      <c r="P267" s="6">
        <v>17280</v>
      </c>
      <c r="T267" t="s">
        <v>445</v>
      </c>
      <c r="U267">
        <v>7</v>
      </c>
      <c r="V267">
        <v>2110302</v>
      </c>
      <c r="W267" t="s">
        <v>1007</v>
      </c>
      <c r="X267" s="6">
        <v>64328</v>
      </c>
    </row>
    <row r="268" spans="12:24">
      <c r="L268" t="s">
        <v>1747</v>
      </c>
      <c r="P268" s="6">
        <v>566350</v>
      </c>
      <c r="T268" t="s">
        <v>445</v>
      </c>
      <c r="U268">
        <v>7</v>
      </c>
      <c r="V268">
        <v>2152388</v>
      </c>
      <c r="W268" t="s">
        <v>1106</v>
      </c>
      <c r="X268" s="6">
        <v>795</v>
      </c>
    </row>
    <row r="269" spans="12:24">
      <c r="L269" t="s">
        <v>457</v>
      </c>
      <c r="M269">
        <v>8</v>
      </c>
      <c r="N269">
        <v>114268</v>
      </c>
      <c r="O269" t="s">
        <v>1180</v>
      </c>
      <c r="P269" s="6">
        <v>600</v>
      </c>
      <c r="T269" t="s">
        <v>1747</v>
      </c>
      <c r="X269" s="6">
        <v>566350</v>
      </c>
    </row>
    <row r="270" spans="12:24">
      <c r="L270" t="s">
        <v>457</v>
      </c>
      <c r="M270">
        <v>8</v>
      </c>
      <c r="N270">
        <v>2152388</v>
      </c>
      <c r="O270" t="s">
        <v>1106</v>
      </c>
      <c r="P270" s="6">
        <v>15810</v>
      </c>
      <c r="T270" t="s">
        <v>457</v>
      </c>
      <c r="U270">
        <v>4</v>
      </c>
      <c r="V270">
        <v>2110302</v>
      </c>
      <c r="W270" t="s">
        <v>1007</v>
      </c>
      <c r="X270" s="6">
        <v>39075</v>
      </c>
    </row>
    <row r="271" spans="12:24">
      <c r="L271" t="s">
        <v>457</v>
      </c>
      <c r="M271">
        <v>8</v>
      </c>
      <c r="N271">
        <v>13561</v>
      </c>
      <c r="O271" t="s">
        <v>1692</v>
      </c>
      <c r="P271" s="6">
        <v>1142</v>
      </c>
      <c r="T271" t="s">
        <v>457</v>
      </c>
      <c r="U271">
        <v>5</v>
      </c>
      <c r="V271">
        <v>112268</v>
      </c>
      <c r="W271" t="s">
        <v>1022</v>
      </c>
      <c r="X271" s="6">
        <v>15162</v>
      </c>
    </row>
    <row r="272" spans="12:24">
      <c r="L272" t="s">
        <v>457</v>
      </c>
      <c r="M272">
        <v>6</v>
      </c>
      <c r="N272">
        <v>2114268</v>
      </c>
      <c r="O272" t="s">
        <v>1697</v>
      </c>
      <c r="P272" s="6">
        <v>300</v>
      </c>
      <c r="T272" t="s">
        <v>457</v>
      </c>
      <c r="U272">
        <v>5</v>
      </c>
      <c r="V272">
        <v>112357</v>
      </c>
      <c r="W272" t="s">
        <v>1068</v>
      </c>
      <c r="X272" s="6">
        <v>2280</v>
      </c>
    </row>
    <row r="273" spans="12:24">
      <c r="L273" t="s">
        <v>457</v>
      </c>
      <c r="M273">
        <v>6</v>
      </c>
      <c r="N273">
        <v>2114357</v>
      </c>
      <c r="O273" t="s">
        <v>1698</v>
      </c>
      <c r="P273" s="6">
        <v>14</v>
      </c>
      <c r="T273" t="s">
        <v>457</v>
      </c>
      <c r="U273">
        <v>5</v>
      </c>
      <c r="V273">
        <v>112379</v>
      </c>
      <c r="W273" t="s">
        <v>1067</v>
      </c>
      <c r="X273" s="6">
        <v>17938</v>
      </c>
    </row>
    <row r="274" spans="12:24">
      <c r="L274" t="s">
        <v>457</v>
      </c>
      <c r="M274">
        <v>6</v>
      </c>
      <c r="N274">
        <v>2114379</v>
      </c>
      <c r="O274" t="s">
        <v>1699</v>
      </c>
      <c r="P274" s="6">
        <v>16622</v>
      </c>
      <c r="T274" t="s">
        <v>457</v>
      </c>
      <c r="U274">
        <v>5</v>
      </c>
      <c r="V274">
        <v>2110303</v>
      </c>
      <c r="W274" t="s">
        <v>1096</v>
      </c>
      <c r="X274" s="6">
        <v>12206</v>
      </c>
    </row>
    <row r="275" spans="12:24">
      <c r="L275" t="s">
        <v>457</v>
      </c>
      <c r="M275">
        <v>5</v>
      </c>
      <c r="N275">
        <v>112268</v>
      </c>
      <c r="O275" t="s">
        <v>1022</v>
      </c>
      <c r="P275" s="6">
        <v>15162</v>
      </c>
      <c r="T275" t="s">
        <v>457</v>
      </c>
      <c r="U275">
        <v>5</v>
      </c>
      <c r="V275">
        <v>2110402</v>
      </c>
      <c r="W275" t="s">
        <v>1009</v>
      </c>
      <c r="X275" s="6">
        <v>182914</v>
      </c>
    </row>
    <row r="276" spans="12:24">
      <c r="L276" t="s">
        <v>457</v>
      </c>
      <c r="M276">
        <v>5</v>
      </c>
      <c r="N276">
        <v>112357</v>
      </c>
      <c r="O276" t="s">
        <v>1068</v>
      </c>
      <c r="P276" s="6">
        <v>2280</v>
      </c>
      <c r="T276" t="s">
        <v>457</v>
      </c>
      <c r="U276">
        <v>5</v>
      </c>
      <c r="V276">
        <v>13403</v>
      </c>
      <c r="W276" t="s">
        <v>428</v>
      </c>
      <c r="X276" s="6">
        <v>840</v>
      </c>
    </row>
    <row r="277" spans="12:24">
      <c r="L277" t="s">
        <v>457</v>
      </c>
      <c r="M277">
        <v>5</v>
      </c>
      <c r="N277">
        <v>112379</v>
      </c>
      <c r="O277" t="s">
        <v>1067</v>
      </c>
      <c r="P277" s="6">
        <v>17938</v>
      </c>
      <c r="T277" t="s">
        <v>457</v>
      </c>
      <c r="U277">
        <v>6</v>
      </c>
      <c r="V277">
        <v>2114268</v>
      </c>
      <c r="W277" t="s">
        <v>1697</v>
      </c>
      <c r="X277" s="6">
        <v>300</v>
      </c>
    </row>
    <row r="278" spans="12:24">
      <c r="L278" t="s">
        <v>457</v>
      </c>
      <c r="M278">
        <v>5</v>
      </c>
      <c r="N278">
        <v>2110303</v>
      </c>
      <c r="O278" t="s">
        <v>1096</v>
      </c>
      <c r="P278" s="6">
        <v>12206</v>
      </c>
      <c r="T278" t="s">
        <v>457</v>
      </c>
      <c r="U278">
        <v>6</v>
      </c>
      <c r="V278">
        <v>2114357</v>
      </c>
      <c r="W278" t="s">
        <v>1698</v>
      </c>
      <c r="X278" s="6">
        <v>14</v>
      </c>
    </row>
    <row r="279" spans="12:24">
      <c r="L279" t="s">
        <v>457</v>
      </c>
      <c r="M279">
        <v>5</v>
      </c>
      <c r="N279">
        <v>2110402</v>
      </c>
      <c r="O279" t="s">
        <v>1009</v>
      </c>
      <c r="P279" s="6">
        <v>182914</v>
      </c>
      <c r="T279" t="s">
        <v>457</v>
      </c>
      <c r="U279">
        <v>6</v>
      </c>
      <c r="V279">
        <v>2114379</v>
      </c>
      <c r="W279" t="s">
        <v>1699</v>
      </c>
      <c r="X279" s="6">
        <v>16622</v>
      </c>
    </row>
    <row r="280" spans="12:24">
      <c r="L280" t="s">
        <v>457</v>
      </c>
      <c r="M280">
        <v>5</v>
      </c>
      <c r="N280">
        <v>13403</v>
      </c>
      <c r="O280" t="s">
        <v>428</v>
      </c>
      <c r="P280" s="6">
        <v>840</v>
      </c>
      <c r="T280" t="s">
        <v>457</v>
      </c>
      <c r="U280">
        <v>8</v>
      </c>
      <c r="V280">
        <v>114268</v>
      </c>
      <c r="W280" t="s">
        <v>1180</v>
      </c>
      <c r="X280" s="6">
        <v>600</v>
      </c>
    </row>
    <row r="281" spans="12:24">
      <c r="L281" t="s">
        <v>457</v>
      </c>
      <c r="M281">
        <v>4</v>
      </c>
      <c r="N281">
        <v>2110302</v>
      </c>
      <c r="O281" t="s">
        <v>1007</v>
      </c>
      <c r="P281" s="6">
        <v>39075</v>
      </c>
      <c r="T281" t="s">
        <v>457</v>
      </c>
      <c r="U281">
        <v>8</v>
      </c>
      <c r="V281">
        <v>2152388</v>
      </c>
      <c r="W281" t="s">
        <v>1106</v>
      </c>
      <c r="X281" s="6">
        <v>15810</v>
      </c>
    </row>
    <row r="282" spans="12:24">
      <c r="L282" t="s">
        <v>1777</v>
      </c>
      <c r="P282" s="6">
        <v>304903</v>
      </c>
      <c r="T282" t="s">
        <v>457</v>
      </c>
      <c r="U282">
        <v>8</v>
      </c>
      <c r="V282">
        <v>13561</v>
      </c>
      <c r="W282" t="s">
        <v>1692</v>
      </c>
      <c r="X282" s="6">
        <v>1142</v>
      </c>
    </row>
    <row r="283" spans="12:24">
      <c r="L283" t="s">
        <v>1488</v>
      </c>
      <c r="M283">
        <v>7</v>
      </c>
      <c r="N283">
        <v>10601</v>
      </c>
      <c r="O283" t="s">
        <v>732</v>
      </c>
      <c r="P283" s="6">
        <v>14815</v>
      </c>
      <c r="T283" t="s">
        <v>1777</v>
      </c>
      <c r="X283" s="6">
        <v>304903</v>
      </c>
    </row>
    <row r="284" spans="12:24">
      <c r="L284" t="s">
        <v>1488</v>
      </c>
      <c r="M284">
        <v>7</v>
      </c>
      <c r="N284">
        <v>72001</v>
      </c>
      <c r="O284" t="s">
        <v>23</v>
      </c>
      <c r="P284" s="6">
        <v>939</v>
      </c>
      <c r="T284" t="s">
        <v>1488</v>
      </c>
      <c r="U284">
        <v>3</v>
      </c>
      <c r="V284">
        <v>2010301</v>
      </c>
      <c r="W284" t="s">
        <v>1002</v>
      </c>
      <c r="X284" s="6">
        <v>208533</v>
      </c>
    </row>
    <row r="285" spans="12:24">
      <c r="L285" t="s">
        <v>1488</v>
      </c>
      <c r="M285">
        <v>5</v>
      </c>
      <c r="N285">
        <v>2010501</v>
      </c>
      <c r="O285" t="s">
        <v>1005</v>
      </c>
      <c r="P285" s="6">
        <v>505778</v>
      </c>
      <c r="T285" t="s">
        <v>1488</v>
      </c>
      <c r="U285">
        <v>4</v>
      </c>
      <c r="V285">
        <v>13358</v>
      </c>
      <c r="W285" t="s">
        <v>1174</v>
      </c>
      <c r="X285" s="6">
        <v>65664</v>
      </c>
    </row>
    <row r="286" spans="12:24">
      <c r="L286" t="s">
        <v>1488</v>
      </c>
      <c r="M286">
        <v>5</v>
      </c>
      <c r="N286">
        <v>2410401</v>
      </c>
      <c r="O286" t="s">
        <v>1771</v>
      </c>
      <c r="P286" s="6">
        <v>9147</v>
      </c>
      <c r="T286" t="s">
        <v>1488</v>
      </c>
      <c r="U286">
        <v>4</v>
      </c>
      <c r="V286">
        <v>2410401</v>
      </c>
      <c r="W286" t="s">
        <v>1771</v>
      </c>
      <c r="X286" s="6">
        <v>185280</v>
      </c>
    </row>
    <row r="287" spans="12:24">
      <c r="L287" t="s">
        <v>1488</v>
      </c>
      <c r="M287">
        <v>4</v>
      </c>
      <c r="N287">
        <v>13358</v>
      </c>
      <c r="O287" t="s">
        <v>1174</v>
      </c>
      <c r="P287" s="6">
        <v>65664</v>
      </c>
      <c r="T287" t="s">
        <v>1488</v>
      </c>
      <c r="U287">
        <v>5</v>
      </c>
      <c r="V287">
        <v>2010501</v>
      </c>
      <c r="W287" t="s">
        <v>1005</v>
      </c>
      <c r="X287" s="6">
        <v>505778</v>
      </c>
    </row>
    <row r="288" spans="12:24">
      <c r="L288" t="s">
        <v>1488</v>
      </c>
      <c r="M288">
        <v>4</v>
      </c>
      <c r="N288">
        <v>2410401</v>
      </c>
      <c r="O288" t="s">
        <v>1771</v>
      </c>
      <c r="P288" s="6">
        <v>185280</v>
      </c>
      <c r="T288" t="s">
        <v>1488</v>
      </c>
      <c r="U288">
        <v>5</v>
      </c>
      <c r="V288">
        <v>2410401</v>
      </c>
      <c r="W288" t="s">
        <v>1771</v>
      </c>
      <c r="X288" s="6">
        <v>9147</v>
      </c>
    </row>
    <row r="289" spans="12:24">
      <c r="L289" t="s">
        <v>1488</v>
      </c>
      <c r="M289">
        <v>3</v>
      </c>
      <c r="N289">
        <v>2010301</v>
      </c>
      <c r="O289" t="s">
        <v>1002</v>
      </c>
      <c r="P289" s="6">
        <v>208533</v>
      </c>
      <c r="T289" t="s">
        <v>1488</v>
      </c>
      <c r="U289">
        <v>6</v>
      </c>
      <c r="V289">
        <v>13358</v>
      </c>
      <c r="W289" t="s">
        <v>1174</v>
      </c>
      <c r="X289" s="6">
        <v>6336</v>
      </c>
    </row>
    <row r="290" spans="12:24">
      <c r="L290" t="s">
        <v>1798</v>
      </c>
      <c r="P290" s="6">
        <v>990156</v>
      </c>
      <c r="T290" t="s">
        <v>1488</v>
      </c>
      <c r="U290">
        <v>7</v>
      </c>
      <c r="V290">
        <v>10601</v>
      </c>
      <c r="W290" t="s">
        <v>732</v>
      </c>
      <c r="X290" s="6">
        <v>14815</v>
      </c>
    </row>
    <row r="291" spans="12:24">
      <c r="L291" t="s">
        <v>1309</v>
      </c>
      <c r="M291">
        <v>4</v>
      </c>
      <c r="N291">
        <v>13420</v>
      </c>
      <c r="O291" t="s">
        <v>1171</v>
      </c>
      <c r="P291" s="6">
        <v>1800</v>
      </c>
      <c r="T291" t="s">
        <v>1488</v>
      </c>
      <c r="U291">
        <v>7</v>
      </c>
      <c r="V291">
        <v>72001</v>
      </c>
      <c r="W291" t="s">
        <v>23</v>
      </c>
      <c r="X291" s="6">
        <v>939</v>
      </c>
    </row>
    <row r="292" spans="12:24">
      <c r="L292" t="s">
        <v>1309</v>
      </c>
      <c r="M292">
        <v>2</v>
      </c>
      <c r="N292">
        <v>13324</v>
      </c>
      <c r="O292" t="s">
        <v>1237</v>
      </c>
      <c r="P292" s="6">
        <v>1800</v>
      </c>
      <c r="T292" t="s">
        <v>1488</v>
      </c>
      <c r="U292">
        <v>7</v>
      </c>
      <c r="V292">
        <v>2010501</v>
      </c>
      <c r="W292" t="s">
        <v>1005</v>
      </c>
      <c r="X292" s="6">
        <v>249754</v>
      </c>
    </row>
    <row r="293" spans="12:24">
      <c r="L293" t="s">
        <v>1309</v>
      </c>
      <c r="M293">
        <v>2</v>
      </c>
      <c r="N293">
        <v>13420</v>
      </c>
      <c r="O293" t="s">
        <v>1171</v>
      </c>
      <c r="P293" s="6">
        <v>1800</v>
      </c>
      <c r="T293" t="s">
        <v>1488</v>
      </c>
      <c r="U293">
        <v>7</v>
      </c>
      <c r="V293">
        <v>2410401</v>
      </c>
      <c r="W293" t="s">
        <v>1771</v>
      </c>
      <c r="X293" s="6">
        <v>13410</v>
      </c>
    </row>
    <row r="294" spans="12:24">
      <c r="L294" t="s">
        <v>1743</v>
      </c>
      <c r="P294" s="6">
        <v>5400</v>
      </c>
      <c r="T294" t="s">
        <v>1798</v>
      </c>
      <c r="X294" s="6">
        <v>1259656</v>
      </c>
    </row>
    <row r="295" spans="12:24">
      <c r="L295" t="s">
        <v>1298</v>
      </c>
      <c r="M295">
        <v>3</v>
      </c>
      <c r="N295">
        <v>13358</v>
      </c>
      <c r="O295" t="s">
        <v>1174</v>
      </c>
      <c r="P295" s="6">
        <v>109440</v>
      </c>
      <c r="T295" t="s">
        <v>1309</v>
      </c>
      <c r="U295">
        <v>2</v>
      </c>
      <c r="V295">
        <v>13324</v>
      </c>
      <c r="W295" t="s">
        <v>1237</v>
      </c>
      <c r="X295" s="6">
        <v>1800</v>
      </c>
    </row>
    <row r="296" spans="12:24">
      <c r="L296" t="s">
        <v>1298</v>
      </c>
      <c r="M296">
        <v>2</v>
      </c>
      <c r="N296">
        <v>13324</v>
      </c>
      <c r="O296" t="s">
        <v>1237</v>
      </c>
      <c r="P296" s="6">
        <v>1770</v>
      </c>
      <c r="T296" t="s">
        <v>1309</v>
      </c>
      <c r="U296">
        <v>2</v>
      </c>
      <c r="V296">
        <v>13420</v>
      </c>
      <c r="W296" t="s">
        <v>1171</v>
      </c>
      <c r="X296" s="6">
        <v>1800</v>
      </c>
    </row>
    <row r="297" spans="12:24">
      <c r="L297" t="s">
        <v>1298</v>
      </c>
      <c r="M297">
        <v>2</v>
      </c>
      <c r="N297">
        <v>13358</v>
      </c>
      <c r="O297" t="s">
        <v>1174</v>
      </c>
      <c r="P297" s="6">
        <v>109728</v>
      </c>
      <c r="T297" t="s">
        <v>1309</v>
      </c>
      <c r="U297">
        <v>4</v>
      </c>
      <c r="V297">
        <v>13420</v>
      </c>
      <c r="W297" t="s">
        <v>1171</v>
      </c>
      <c r="X297" s="6">
        <v>1800</v>
      </c>
    </row>
    <row r="298" spans="12:24">
      <c r="L298" t="s">
        <v>1298</v>
      </c>
      <c r="M298">
        <v>2</v>
      </c>
      <c r="N298">
        <v>13420</v>
      </c>
      <c r="O298" t="s">
        <v>1171</v>
      </c>
      <c r="P298" s="6">
        <v>21210</v>
      </c>
      <c r="T298" t="s">
        <v>1309</v>
      </c>
      <c r="U298">
        <v>6</v>
      </c>
      <c r="V298">
        <v>10401</v>
      </c>
      <c r="W298" t="s">
        <v>34</v>
      </c>
      <c r="X298" s="6">
        <v>1041</v>
      </c>
    </row>
    <row r="299" spans="12:24">
      <c r="L299" t="s">
        <v>1298</v>
      </c>
      <c r="M299">
        <v>2</v>
      </c>
      <c r="N299">
        <v>2010301</v>
      </c>
      <c r="O299" t="s">
        <v>1002</v>
      </c>
      <c r="P299" s="6">
        <v>200167</v>
      </c>
      <c r="T299" t="s">
        <v>1743</v>
      </c>
      <c r="X299" s="6">
        <v>6441</v>
      </c>
    </row>
    <row r="300" spans="12:24">
      <c r="L300" t="s">
        <v>1298</v>
      </c>
      <c r="M300">
        <v>2</v>
      </c>
      <c r="N300">
        <v>2410401</v>
      </c>
      <c r="O300" t="s">
        <v>1771</v>
      </c>
      <c r="P300" s="6">
        <v>465912</v>
      </c>
      <c r="T300" t="s">
        <v>1298</v>
      </c>
      <c r="U300">
        <v>1</v>
      </c>
      <c r="V300">
        <v>13358</v>
      </c>
      <c r="W300" t="s">
        <v>1174</v>
      </c>
      <c r="X300" s="6">
        <v>73152</v>
      </c>
    </row>
    <row r="301" spans="12:24">
      <c r="L301" t="s">
        <v>1298</v>
      </c>
      <c r="M301">
        <v>1</v>
      </c>
      <c r="N301">
        <v>13358</v>
      </c>
      <c r="O301" t="s">
        <v>1174</v>
      </c>
      <c r="P301" s="6">
        <v>73152</v>
      </c>
      <c r="T301" t="s">
        <v>1298</v>
      </c>
      <c r="U301">
        <v>2</v>
      </c>
      <c r="V301">
        <v>13324</v>
      </c>
      <c r="W301" t="s">
        <v>1237</v>
      </c>
      <c r="X301" s="6">
        <v>1770</v>
      </c>
    </row>
    <row r="302" spans="12:24">
      <c r="L302" t="s">
        <v>1752</v>
      </c>
      <c r="P302" s="6">
        <v>981379</v>
      </c>
      <c r="T302" t="s">
        <v>1298</v>
      </c>
      <c r="U302">
        <v>2</v>
      </c>
      <c r="V302">
        <v>13358</v>
      </c>
      <c r="W302" t="s">
        <v>1174</v>
      </c>
      <c r="X302" s="6">
        <v>109728</v>
      </c>
    </row>
    <row r="303" spans="12:24">
      <c r="L303" t="s">
        <v>1311</v>
      </c>
      <c r="M303">
        <v>4</v>
      </c>
      <c r="N303">
        <v>2010301</v>
      </c>
      <c r="O303" t="s">
        <v>1002</v>
      </c>
      <c r="P303" s="6">
        <v>30960</v>
      </c>
      <c r="T303" t="s">
        <v>1298</v>
      </c>
      <c r="U303">
        <v>2</v>
      </c>
      <c r="V303">
        <v>13420</v>
      </c>
      <c r="W303" t="s">
        <v>1171</v>
      </c>
      <c r="X303" s="6">
        <v>21210</v>
      </c>
    </row>
    <row r="304" spans="12:24">
      <c r="L304" t="s">
        <v>1801</v>
      </c>
      <c r="P304" s="6">
        <v>30960</v>
      </c>
      <c r="T304" t="s">
        <v>1298</v>
      </c>
      <c r="U304">
        <v>2</v>
      </c>
      <c r="V304">
        <v>2010301</v>
      </c>
      <c r="W304" t="s">
        <v>1002</v>
      </c>
      <c r="X304" s="6">
        <v>200167</v>
      </c>
    </row>
    <row r="305" spans="12:24">
      <c r="L305" t="s">
        <v>479</v>
      </c>
      <c r="M305">
        <v>8</v>
      </c>
      <c r="N305">
        <v>2110302</v>
      </c>
      <c r="O305" t="s">
        <v>1007</v>
      </c>
      <c r="P305" s="6">
        <v>17223</v>
      </c>
      <c r="T305" t="s">
        <v>1298</v>
      </c>
      <c r="U305">
        <v>2</v>
      </c>
      <c r="V305">
        <v>2410401</v>
      </c>
      <c r="W305" t="s">
        <v>1771</v>
      </c>
      <c r="X305" s="6">
        <v>465912</v>
      </c>
    </row>
    <row r="306" spans="12:24">
      <c r="L306" t="s">
        <v>479</v>
      </c>
      <c r="M306">
        <v>6</v>
      </c>
      <c r="N306">
        <v>2110402</v>
      </c>
      <c r="O306" t="s">
        <v>1009</v>
      </c>
      <c r="P306" s="6">
        <v>40127</v>
      </c>
      <c r="T306" t="s">
        <v>1298</v>
      </c>
      <c r="U306">
        <v>3</v>
      </c>
      <c r="V306">
        <v>13358</v>
      </c>
      <c r="W306" t="s">
        <v>1174</v>
      </c>
      <c r="X306" s="6">
        <v>109440</v>
      </c>
    </row>
    <row r="307" spans="12:24">
      <c r="L307" t="s">
        <v>479</v>
      </c>
      <c r="M307">
        <v>6</v>
      </c>
      <c r="N307">
        <v>2152388</v>
      </c>
      <c r="O307" t="s">
        <v>1106</v>
      </c>
      <c r="P307" s="6">
        <v>1920</v>
      </c>
      <c r="T307" t="s">
        <v>1752</v>
      </c>
      <c r="X307" s="6">
        <v>981379</v>
      </c>
    </row>
    <row r="308" spans="12:24">
      <c r="L308" t="s">
        <v>479</v>
      </c>
      <c r="M308">
        <v>5</v>
      </c>
      <c r="N308">
        <v>2013419</v>
      </c>
      <c r="O308" t="s">
        <v>1218</v>
      </c>
      <c r="P308" s="6">
        <v>8640</v>
      </c>
      <c r="T308" t="s">
        <v>1311</v>
      </c>
      <c r="U308">
        <v>4</v>
      </c>
      <c r="V308">
        <v>2010301</v>
      </c>
      <c r="W308" t="s">
        <v>1002</v>
      </c>
      <c r="X308" s="6">
        <v>30960</v>
      </c>
    </row>
    <row r="309" spans="12:24">
      <c r="L309" t="s">
        <v>479</v>
      </c>
      <c r="M309">
        <v>4</v>
      </c>
      <c r="N309">
        <v>152384</v>
      </c>
      <c r="O309" t="s">
        <v>1107</v>
      </c>
      <c r="P309" s="6">
        <v>1500</v>
      </c>
      <c r="T309" t="s">
        <v>1311</v>
      </c>
      <c r="U309">
        <v>6</v>
      </c>
      <c r="V309">
        <v>2010501</v>
      </c>
      <c r="W309" t="s">
        <v>1005</v>
      </c>
      <c r="X309" s="6">
        <v>93669</v>
      </c>
    </row>
    <row r="310" spans="12:24">
      <c r="L310" t="s">
        <v>479</v>
      </c>
      <c r="M310">
        <v>4</v>
      </c>
      <c r="N310">
        <v>2013419</v>
      </c>
      <c r="O310" t="s">
        <v>1218</v>
      </c>
      <c r="P310" s="6">
        <v>8640</v>
      </c>
      <c r="T310" t="s">
        <v>1311</v>
      </c>
      <c r="U310">
        <v>7</v>
      </c>
      <c r="V310">
        <v>2010401</v>
      </c>
      <c r="W310" t="s">
        <v>992</v>
      </c>
      <c r="X310" s="6">
        <v>20835</v>
      </c>
    </row>
    <row r="311" spans="12:24">
      <c r="L311" t="s">
        <v>479</v>
      </c>
      <c r="M311">
        <v>4</v>
      </c>
      <c r="N311">
        <v>2110302</v>
      </c>
      <c r="O311" t="s">
        <v>1007</v>
      </c>
      <c r="P311" s="6">
        <v>76477</v>
      </c>
      <c r="T311" t="s">
        <v>1801</v>
      </c>
      <c r="X311" s="6">
        <v>145464</v>
      </c>
    </row>
    <row r="312" spans="12:24">
      <c r="L312" t="s">
        <v>479</v>
      </c>
      <c r="M312">
        <v>4</v>
      </c>
      <c r="N312">
        <v>2110317</v>
      </c>
      <c r="O312" t="s">
        <v>1243</v>
      </c>
      <c r="P312" s="6">
        <v>1800</v>
      </c>
      <c r="T312" t="s">
        <v>479</v>
      </c>
      <c r="U312">
        <v>2</v>
      </c>
      <c r="V312">
        <v>2013419</v>
      </c>
      <c r="W312" t="s">
        <v>1218</v>
      </c>
      <c r="X312" s="6">
        <v>84240</v>
      </c>
    </row>
    <row r="313" spans="12:24">
      <c r="L313" t="s">
        <v>479</v>
      </c>
      <c r="M313">
        <v>4</v>
      </c>
      <c r="N313">
        <v>2112207</v>
      </c>
      <c r="O313" t="s">
        <v>1104</v>
      </c>
      <c r="P313" s="6">
        <v>1080</v>
      </c>
      <c r="T313" t="s">
        <v>479</v>
      </c>
      <c r="U313">
        <v>2</v>
      </c>
      <c r="V313">
        <v>2013322</v>
      </c>
      <c r="W313" t="s">
        <v>1215</v>
      </c>
      <c r="X313" s="6">
        <v>4320</v>
      </c>
    </row>
    <row r="314" spans="12:24">
      <c r="L314" t="s">
        <v>479</v>
      </c>
      <c r="M314">
        <v>4</v>
      </c>
      <c r="N314">
        <v>2152388</v>
      </c>
      <c r="O314" t="s">
        <v>1106</v>
      </c>
      <c r="P314" s="6">
        <v>2445</v>
      </c>
      <c r="T314" t="s">
        <v>479</v>
      </c>
      <c r="U314">
        <v>4</v>
      </c>
      <c r="V314">
        <v>152384</v>
      </c>
      <c r="W314" t="s">
        <v>1107</v>
      </c>
      <c r="X314" s="6">
        <v>1500</v>
      </c>
    </row>
    <row r="315" spans="12:24">
      <c r="L315" t="s">
        <v>479</v>
      </c>
      <c r="M315">
        <v>4</v>
      </c>
      <c r="N315">
        <v>2013322</v>
      </c>
      <c r="O315" t="s">
        <v>1215</v>
      </c>
      <c r="P315" s="6">
        <v>8640</v>
      </c>
      <c r="T315" t="s">
        <v>479</v>
      </c>
      <c r="U315">
        <v>4</v>
      </c>
      <c r="V315">
        <v>2013419</v>
      </c>
      <c r="W315" t="s">
        <v>1218</v>
      </c>
      <c r="X315" s="6">
        <v>8640</v>
      </c>
    </row>
    <row r="316" spans="12:24">
      <c r="L316" t="s">
        <v>479</v>
      </c>
      <c r="M316">
        <v>2</v>
      </c>
      <c r="N316">
        <v>2013419</v>
      </c>
      <c r="O316" t="s">
        <v>1218</v>
      </c>
      <c r="P316" s="6">
        <v>84240</v>
      </c>
      <c r="T316" t="s">
        <v>479</v>
      </c>
      <c r="U316">
        <v>4</v>
      </c>
      <c r="V316">
        <v>2110302</v>
      </c>
      <c r="W316" t="s">
        <v>1007</v>
      </c>
      <c r="X316" s="6">
        <v>76477</v>
      </c>
    </row>
    <row r="317" spans="12:24">
      <c r="L317" t="s">
        <v>479</v>
      </c>
      <c r="M317">
        <v>2</v>
      </c>
      <c r="N317">
        <v>2013322</v>
      </c>
      <c r="O317" t="s">
        <v>1215</v>
      </c>
      <c r="P317" s="6">
        <v>4320</v>
      </c>
      <c r="T317" t="s">
        <v>479</v>
      </c>
      <c r="U317">
        <v>4</v>
      </c>
      <c r="V317">
        <v>2110317</v>
      </c>
      <c r="W317" t="s">
        <v>1243</v>
      </c>
      <c r="X317" s="6">
        <v>1800</v>
      </c>
    </row>
    <row r="318" spans="12:24">
      <c r="L318" t="s">
        <v>1778</v>
      </c>
      <c r="P318" s="6">
        <v>257052</v>
      </c>
      <c r="T318" t="s">
        <v>479</v>
      </c>
      <c r="U318">
        <v>4</v>
      </c>
      <c r="V318">
        <v>2112207</v>
      </c>
      <c r="W318" t="s">
        <v>1104</v>
      </c>
      <c r="X318" s="6">
        <v>1080</v>
      </c>
    </row>
    <row r="319" spans="12:24">
      <c r="L319" t="s">
        <v>450</v>
      </c>
      <c r="M319">
        <v>10</v>
      </c>
      <c r="N319">
        <v>2110202</v>
      </c>
      <c r="O319" t="s">
        <v>1008</v>
      </c>
      <c r="P319" s="6">
        <v>4260</v>
      </c>
      <c r="T319" t="s">
        <v>479</v>
      </c>
      <c r="U319">
        <v>4</v>
      </c>
      <c r="V319">
        <v>2152388</v>
      </c>
      <c r="W319" t="s">
        <v>1106</v>
      </c>
      <c r="X319" s="6">
        <v>2445</v>
      </c>
    </row>
    <row r="320" spans="12:24">
      <c r="L320" t="s">
        <v>450</v>
      </c>
      <c r="M320">
        <v>8</v>
      </c>
      <c r="N320">
        <v>2110202</v>
      </c>
      <c r="O320" t="s">
        <v>1008</v>
      </c>
      <c r="P320" s="6">
        <v>84240</v>
      </c>
      <c r="T320" t="s">
        <v>479</v>
      </c>
      <c r="U320">
        <v>4</v>
      </c>
      <c r="V320">
        <v>2013322</v>
      </c>
      <c r="W320" t="s">
        <v>1215</v>
      </c>
      <c r="X320" s="6">
        <v>8640</v>
      </c>
    </row>
    <row r="321" spans="12:24">
      <c r="L321" t="s">
        <v>450</v>
      </c>
      <c r="M321">
        <v>7</v>
      </c>
      <c r="N321">
        <v>112357</v>
      </c>
      <c r="O321" t="s">
        <v>1068</v>
      </c>
      <c r="P321" s="6">
        <v>840</v>
      </c>
      <c r="T321" t="s">
        <v>479</v>
      </c>
      <c r="U321">
        <v>5</v>
      </c>
      <c r="V321">
        <v>2013419</v>
      </c>
      <c r="W321" t="s">
        <v>1218</v>
      </c>
      <c r="X321" s="6">
        <v>8640</v>
      </c>
    </row>
    <row r="322" spans="12:24">
      <c r="L322" t="s">
        <v>450</v>
      </c>
      <c r="M322">
        <v>7</v>
      </c>
      <c r="N322">
        <v>2110202</v>
      </c>
      <c r="O322" t="s">
        <v>1008</v>
      </c>
      <c r="P322" s="6">
        <v>49320</v>
      </c>
      <c r="T322" t="s">
        <v>479</v>
      </c>
      <c r="U322">
        <v>6</v>
      </c>
      <c r="V322">
        <v>2110402</v>
      </c>
      <c r="W322" t="s">
        <v>1009</v>
      </c>
      <c r="X322" s="6">
        <v>40127</v>
      </c>
    </row>
    <row r="323" spans="12:24">
      <c r="L323" t="s">
        <v>450</v>
      </c>
      <c r="M323">
        <v>6</v>
      </c>
      <c r="N323">
        <v>112271</v>
      </c>
      <c r="O323" t="s">
        <v>1235</v>
      </c>
      <c r="P323" s="6">
        <v>5100</v>
      </c>
      <c r="T323" t="s">
        <v>479</v>
      </c>
      <c r="U323">
        <v>6</v>
      </c>
      <c r="V323">
        <v>2152388</v>
      </c>
      <c r="W323" t="s">
        <v>1106</v>
      </c>
      <c r="X323" s="6">
        <v>1920</v>
      </c>
    </row>
    <row r="324" spans="12:24">
      <c r="L324" t="s">
        <v>450</v>
      </c>
      <c r="M324">
        <v>6</v>
      </c>
      <c r="N324">
        <v>2110202</v>
      </c>
      <c r="O324" t="s">
        <v>1008</v>
      </c>
      <c r="P324" s="6">
        <v>34560</v>
      </c>
      <c r="T324" t="s">
        <v>479</v>
      </c>
      <c r="U324">
        <v>8</v>
      </c>
      <c r="V324">
        <v>2110302</v>
      </c>
      <c r="W324" t="s">
        <v>1007</v>
      </c>
      <c r="X324" s="6">
        <v>17223</v>
      </c>
    </row>
    <row r="325" spans="12:24">
      <c r="L325" t="s">
        <v>450</v>
      </c>
      <c r="M325">
        <v>6</v>
      </c>
      <c r="N325">
        <v>2110302</v>
      </c>
      <c r="O325" t="s">
        <v>1007</v>
      </c>
      <c r="P325" s="6">
        <v>43200</v>
      </c>
      <c r="T325" t="s">
        <v>1778</v>
      </c>
      <c r="X325" s="6">
        <v>257052</v>
      </c>
    </row>
    <row r="326" spans="12:24">
      <c r="L326" t="s">
        <v>450</v>
      </c>
      <c r="M326">
        <v>5</v>
      </c>
      <c r="N326">
        <v>112268</v>
      </c>
      <c r="O326" t="s">
        <v>1022</v>
      </c>
      <c r="P326" s="6">
        <v>15000</v>
      </c>
      <c r="T326" t="s">
        <v>450</v>
      </c>
      <c r="U326">
        <v>2</v>
      </c>
      <c r="V326">
        <v>114268</v>
      </c>
      <c r="W326" t="s">
        <v>1180</v>
      </c>
      <c r="X326" s="6">
        <v>600</v>
      </c>
    </row>
    <row r="327" spans="12:24">
      <c r="L327" t="s">
        <v>450</v>
      </c>
      <c r="M327">
        <v>5</v>
      </c>
      <c r="N327">
        <v>112379</v>
      </c>
      <c r="O327" t="s">
        <v>1067</v>
      </c>
      <c r="P327" s="6">
        <v>1800</v>
      </c>
      <c r="T327" t="s">
        <v>450</v>
      </c>
      <c r="U327">
        <v>2</v>
      </c>
      <c r="V327">
        <v>114357</v>
      </c>
      <c r="W327" t="s">
        <v>1181</v>
      </c>
      <c r="X327" s="6">
        <v>600</v>
      </c>
    </row>
    <row r="328" spans="12:24">
      <c r="L328" t="s">
        <v>450</v>
      </c>
      <c r="M328">
        <v>5</v>
      </c>
      <c r="N328">
        <v>152384</v>
      </c>
      <c r="O328" t="s">
        <v>1107</v>
      </c>
      <c r="P328" s="6">
        <v>900</v>
      </c>
      <c r="T328" t="s">
        <v>450</v>
      </c>
      <c r="U328">
        <v>2</v>
      </c>
      <c r="V328">
        <v>114379</v>
      </c>
      <c r="W328" t="s">
        <v>1182</v>
      </c>
      <c r="X328" s="6">
        <v>3600</v>
      </c>
    </row>
    <row r="329" spans="12:24">
      <c r="L329" t="s">
        <v>450</v>
      </c>
      <c r="M329">
        <v>5</v>
      </c>
      <c r="N329">
        <v>2010102</v>
      </c>
      <c r="O329" t="s">
        <v>996</v>
      </c>
      <c r="P329" s="6">
        <v>4726</v>
      </c>
      <c r="T329" t="s">
        <v>450</v>
      </c>
      <c r="U329">
        <v>3</v>
      </c>
      <c r="V329">
        <v>112379</v>
      </c>
      <c r="W329" t="s">
        <v>1067</v>
      </c>
      <c r="X329" s="6">
        <v>30000</v>
      </c>
    </row>
    <row r="330" spans="12:24">
      <c r="L330" t="s">
        <v>450</v>
      </c>
      <c r="M330">
        <v>5</v>
      </c>
      <c r="N330">
        <v>2110202</v>
      </c>
      <c r="O330" t="s">
        <v>1008</v>
      </c>
      <c r="P330" s="6">
        <v>83700</v>
      </c>
      <c r="T330" t="s">
        <v>450</v>
      </c>
      <c r="U330">
        <v>3</v>
      </c>
      <c r="V330">
        <v>2110202</v>
      </c>
      <c r="W330" t="s">
        <v>1008</v>
      </c>
      <c r="X330" s="6">
        <v>34560</v>
      </c>
    </row>
    <row r="331" spans="12:24">
      <c r="L331" t="s">
        <v>450</v>
      </c>
      <c r="M331">
        <v>5</v>
      </c>
      <c r="N331">
        <v>2110217</v>
      </c>
      <c r="O331" t="s">
        <v>1249</v>
      </c>
      <c r="P331" s="6">
        <v>31920</v>
      </c>
      <c r="T331" t="s">
        <v>450</v>
      </c>
      <c r="U331">
        <v>3</v>
      </c>
      <c r="V331">
        <v>2110302</v>
      </c>
      <c r="W331" t="s">
        <v>1007</v>
      </c>
      <c r="X331" s="6">
        <v>17200</v>
      </c>
    </row>
    <row r="332" spans="12:24">
      <c r="L332" t="s">
        <v>450</v>
      </c>
      <c r="M332">
        <v>5</v>
      </c>
      <c r="N332">
        <v>2110402</v>
      </c>
      <c r="O332" t="s">
        <v>1009</v>
      </c>
      <c r="P332" s="6">
        <v>6240</v>
      </c>
      <c r="T332" t="s">
        <v>450</v>
      </c>
      <c r="U332">
        <v>4</v>
      </c>
      <c r="V332">
        <v>112271</v>
      </c>
      <c r="W332" t="s">
        <v>1235</v>
      </c>
      <c r="X332" s="6">
        <v>9000</v>
      </c>
    </row>
    <row r="333" spans="12:24">
      <c r="L333" t="s">
        <v>450</v>
      </c>
      <c r="M333">
        <v>4</v>
      </c>
      <c r="N333">
        <v>112271</v>
      </c>
      <c r="O333" t="s">
        <v>1235</v>
      </c>
      <c r="P333" s="6">
        <v>9000</v>
      </c>
      <c r="T333" t="s">
        <v>450</v>
      </c>
      <c r="U333">
        <v>4</v>
      </c>
      <c r="V333">
        <v>112379</v>
      </c>
      <c r="W333" t="s">
        <v>1067</v>
      </c>
      <c r="X333" s="6">
        <v>24000</v>
      </c>
    </row>
    <row r="334" spans="12:24">
      <c r="L334" t="s">
        <v>450</v>
      </c>
      <c r="M334">
        <v>4</v>
      </c>
      <c r="N334">
        <v>112379</v>
      </c>
      <c r="O334" t="s">
        <v>1067</v>
      </c>
      <c r="P334" s="6">
        <v>24000</v>
      </c>
      <c r="T334" t="s">
        <v>450</v>
      </c>
      <c r="U334">
        <v>4</v>
      </c>
      <c r="V334">
        <v>152384</v>
      </c>
      <c r="W334" t="s">
        <v>1107</v>
      </c>
      <c r="X334" s="6">
        <v>9000</v>
      </c>
    </row>
    <row r="335" spans="12:24">
      <c r="L335" t="s">
        <v>450</v>
      </c>
      <c r="M335">
        <v>4</v>
      </c>
      <c r="N335">
        <v>152384</v>
      </c>
      <c r="O335" t="s">
        <v>1107</v>
      </c>
      <c r="P335" s="6">
        <v>9000</v>
      </c>
      <c r="T335" t="s">
        <v>450</v>
      </c>
      <c r="U335">
        <v>4</v>
      </c>
      <c r="V335">
        <v>2110302</v>
      </c>
      <c r="W335" t="s">
        <v>1007</v>
      </c>
      <c r="X335" s="6">
        <v>86400</v>
      </c>
    </row>
    <row r="336" spans="12:24">
      <c r="L336" t="s">
        <v>450</v>
      </c>
      <c r="M336">
        <v>4</v>
      </c>
      <c r="N336">
        <v>2110302</v>
      </c>
      <c r="O336" t="s">
        <v>1007</v>
      </c>
      <c r="P336" s="6">
        <v>86400</v>
      </c>
      <c r="T336" t="s">
        <v>450</v>
      </c>
      <c r="U336">
        <v>4</v>
      </c>
      <c r="V336">
        <v>2110317</v>
      </c>
      <c r="W336" t="s">
        <v>1243</v>
      </c>
      <c r="X336" s="6">
        <v>8040</v>
      </c>
    </row>
    <row r="337" spans="12:24">
      <c r="L337" t="s">
        <v>450</v>
      </c>
      <c r="M337">
        <v>4</v>
      </c>
      <c r="N337">
        <v>2110317</v>
      </c>
      <c r="O337" t="s">
        <v>1243</v>
      </c>
      <c r="P337" s="6">
        <v>8040</v>
      </c>
      <c r="T337" t="s">
        <v>450</v>
      </c>
      <c r="U337">
        <v>5</v>
      </c>
      <c r="V337">
        <v>112268</v>
      </c>
      <c r="W337" t="s">
        <v>1022</v>
      </c>
      <c r="X337" s="6">
        <v>15000</v>
      </c>
    </row>
    <row r="338" spans="12:24">
      <c r="L338" t="s">
        <v>450</v>
      </c>
      <c r="M338">
        <v>3</v>
      </c>
      <c r="N338">
        <v>112379</v>
      </c>
      <c r="O338" t="s">
        <v>1067</v>
      </c>
      <c r="P338" s="6">
        <v>30000</v>
      </c>
      <c r="T338" t="s">
        <v>450</v>
      </c>
      <c r="U338">
        <v>5</v>
      </c>
      <c r="V338">
        <v>112379</v>
      </c>
      <c r="W338" t="s">
        <v>1067</v>
      </c>
      <c r="X338" s="6">
        <v>1800</v>
      </c>
    </row>
    <row r="339" spans="12:24">
      <c r="L339" t="s">
        <v>450</v>
      </c>
      <c r="M339">
        <v>3</v>
      </c>
      <c r="N339">
        <v>2110202</v>
      </c>
      <c r="O339" t="s">
        <v>1008</v>
      </c>
      <c r="P339" s="6">
        <v>34560</v>
      </c>
      <c r="T339" t="s">
        <v>450</v>
      </c>
      <c r="U339">
        <v>5</v>
      </c>
      <c r="V339">
        <v>152384</v>
      </c>
      <c r="W339" t="s">
        <v>1107</v>
      </c>
      <c r="X339" s="6">
        <v>900</v>
      </c>
    </row>
    <row r="340" spans="12:24">
      <c r="L340" t="s">
        <v>450</v>
      </c>
      <c r="M340">
        <v>3</v>
      </c>
      <c r="N340">
        <v>2110302</v>
      </c>
      <c r="O340" t="s">
        <v>1007</v>
      </c>
      <c r="P340" s="6">
        <v>17200</v>
      </c>
      <c r="T340" t="s">
        <v>450</v>
      </c>
      <c r="U340">
        <v>5</v>
      </c>
      <c r="V340">
        <v>2010102</v>
      </c>
      <c r="W340" t="s">
        <v>996</v>
      </c>
      <c r="X340" s="6">
        <v>4726</v>
      </c>
    </row>
    <row r="341" spans="12:24">
      <c r="L341" t="s">
        <v>450</v>
      </c>
      <c r="M341">
        <v>2</v>
      </c>
      <c r="N341">
        <v>114268</v>
      </c>
      <c r="O341" t="s">
        <v>1180</v>
      </c>
      <c r="P341" s="6">
        <v>600</v>
      </c>
      <c r="T341" t="s">
        <v>450</v>
      </c>
      <c r="U341">
        <v>5</v>
      </c>
      <c r="V341">
        <v>2110202</v>
      </c>
      <c r="W341" t="s">
        <v>1008</v>
      </c>
      <c r="X341" s="6">
        <v>83700</v>
      </c>
    </row>
    <row r="342" spans="12:24">
      <c r="L342" t="s">
        <v>450</v>
      </c>
      <c r="M342">
        <v>2</v>
      </c>
      <c r="N342">
        <v>114357</v>
      </c>
      <c r="O342" t="s">
        <v>1181</v>
      </c>
      <c r="P342" s="6">
        <v>600</v>
      </c>
      <c r="T342" t="s">
        <v>450</v>
      </c>
      <c r="U342">
        <v>5</v>
      </c>
      <c r="V342">
        <v>2110217</v>
      </c>
      <c r="W342" t="s">
        <v>1249</v>
      </c>
      <c r="X342" s="6">
        <v>31920</v>
      </c>
    </row>
    <row r="343" spans="12:24">
      <c r="L343" t="s">
        <v>450</v>
      </c>
      <c r="M343">
        <v>2</v>
      </c>
      <c r="N343">
        <v>114379</v>
      </c>
      <c r="O343" t="s">
        <v>1182</v>
      </c>
      <c r="P343" s="6">
        <v>3600</v>
      </c>
      <c r="T343" t="s">
        <v>450</v>
      </c>
      <c r="U343">
        <v>5</v>
      </c>
      <c r="V343">
        <v>2110402</v>
      </c>
      <c r="W343" t="s">
        <v>1009</v>
      </c>
      <c r="X343" s="6">
        <v>6240</v>
      </c>
    </row>
    <row r="344" spans="12:24">
      <c r="L344" t="s">
        <v>1748</v>
      </c>
      <c r="P344" s="6">
        <v>588806</v>
      </c>
      <c r="T344" t="s">
        <v>450</v>
      </c>
      <c r="U344">
        <v>6</v>
      </c>
      <c r="V344">
        <v>112271</v>
      </c>
      <c r="W344" t="s">
        <v>1235</v>
      </c>
      <c r="X344" s="6">
        <v>5100</v>
      </c>
    </row>
    <row r="345" spans="12:24">
      <c r="L345" t="s">
        <v>463</v>
      </c>
      <c r="M345">
        <v>9</v>
      </c>
      <c r="N345">
        <v>2110402</v>
      </c>
      <c r="O345" t="s">
        <v>1009</v>
      </c>
      <c r="P345" s="6">
        <v>33636</v>
      </c>
      <c r="T345" t="s">
        <v>450</v>
      </c>
      <c r="U345">
        <v>6</v>
      </c>
      <c r="V345">
        <v>2110202</v>
      </c>
      <c r="W345" t="s">
        <v>1008</v>
      </c>
      <c r="X345" s="6">
        <v>34560</v>
      </c>
    </row>
    <row r="346" spans="12:24">
      <c r="L346" t="s">
        <v>463</v>
      </c>
      <c r="M346">
        <v>6</v>
      </c>
      <c r="N346">
        <v>2110302</v>
      </c>
      <c r="O346" t="s">
        <v>1007</v>
      </c>
      <c r="P346" s="6">
        <v>17601</v>
      </c>
      <c r="T346" t="s">
        <v>450</v>
      </c>
      <c r="U346">
        <v>6</v>
      </c>
      <c r="V346">
        <v>2110302</v>
      </c>
      <c r="W346" t="s">
        <v>1007</v>
      </c>
      <c r="X346" s="6">
        <v>43200</v>
      </c>
    </row>
    <row r="347" spans="12:24">
      <c r="L347" t="s">
        <v>463</v>
      </c>
      <c r="M347">
        <v>6</v>
      </c>
      <c r="N347">
        <v>2110402</v>
      </c>
      <c r="O347" t="s">
        <v>1009</v>
      </c>
      <c r="P347" s="6">
        <v>73570</v>
      </c>
      <c r="T347" t="s">
        <v>450</v>
      </c>
      <c r="U347">
        <v>7</v>
      </c>
      <c r="V347">
        <v>112357</v>
      </c>
      <c r="W347" t="s">
        <v>1068</v>
      </c>
      <c r="X347" s="6">
        <v>840</v>
      </c>
    </row>
    <row r="348" spans="12:24">
      <c r="L348" t="s">
        <v>463</v>
      </c>
      <c r="M348">
        <v>6</v>
      </c>
      <c r="N348">
        <v>2152388</v>
      </c>
      <c r="O348" t="s">
        <v>1106</v>
      </c>
      <c r="P348" s="6">
        <v>1710</v>
      </c>
      <c r="T348" t="s">
        <v>450</v>
      </c>
      <c r="U348">
        <v>7</v>
      </c>
      <c r="V348">
        <v>2110202</v>
      </c>
      <c r="W348" t="s">
        <v>1008</v>
      </c>
      <c r="X348" s="6">
        <v>49320</v>
      </c>
    </row>
    <row r="349" spans="12:24">
      <c r="L349" t="s">
        <v>1818</v>
      </c>
      <c r="P349" s="6">
        <v>126517</v>
      </c>
      <c r="T349" t="s">
        <v>450</v>
      </c>
      <c r="U349">
        <v>8</v>
      </c>
      <c r="V349">
        <v>2110202</v>
      </c>
      <c r="W349" t="s">
        <v>1008</v>
      </c>
      <c r="X349" s="6">
        <v>84240</v>
      </c>
    </row>
    <row r="350" spans="12:24">
      <c r="L350" t="s">
        <v>477</v>
      </c>
      <c r="M350">
        <v>8</v>
      </c>
      <c r="N350">
        <v>2010102</v>
      </c>
      <c r="O350" t="s">
        <v>996</v>
      </c>
      <c r="P350" s="6">
        <v>312</v>
      </c>
      <c r="T350" t="s">
        <v>450</v>
      </c>
      <c r="U350">
        <v>10</v>
      </c>
      <c r="V350">
        <v>2110202</v>
      </c>
      <c r="W350" t="s">
        <v>1008</v>
      </c>
      <c r="X350" s="6">
        <v>4260</v>
      </c>
    </row>
    <row r="351" spans="12:24">
      <c r="L351" t="s">
        <v>477</v>
      </c>
      <c r="M351">
        <v>7</v>
      </c>
      <c r="N351">
        <v>2110202</v>
      </c>
      <c r="O351" t="s">
        <v>1008</v>
      </c>
      <c r="P351" s="6">
        <v>17456</v>
      </c>
      <c r="T351" t="s">
        <v>1748</v>
      </c>
      <c r="X351" s="6">
        <v>588806</v>
      </c>
    </row>
    <row r="352" spans="12:24">
      <c r="L352" t="s">
        <v>477</v>
      </c>
      <c r="M352">
        <v>6</v>
      </c>
      <c r="N352">
        <v>112268</v>
      </c>
      <c r="O352" t="s">
        <v>1022</v>
      </c>
      <c r="P352" s="6">
        <v>1200</v>
      </c>
      <c r="T352" t="s">
        <v>463</v>
      </c>
      <c r="U352">
        <v>6</v>
      </c>
      <c r="V352">
        <v>2110302</v>
      </c>
      <c r="W352" t="s">
        <v>1007</v>
      </c>
      <c r="X352" s="6">
        <v>17601</v>
      </c>
    </row>
    <row r="353" spans="12:24">
      <c r="L353" t="s">
        <v>477</v>
      </c>
      <c r="M353">
        <v>6</v>
      </c>
      <c r="N353">
        <v>152384</v>
      </c>
      <c r="O353" t="s">
        <v>1107</v>
      </c>
      <c r="P353" s="6">
        <v>2100</v>
      </c>
      <c r="T353" t="s">
        <v>463</v>
      </c>
      <c r="U353">
        <v>6</v>
      </c>
      <c r="V353">
        <v>2110402</v>
      </c>
      <c r="W353" t="s">
        <v>1009</v>
      </c>
      <c r="X353" s="6">
        <v>73570</v>
      </c>
    </row>
    <row r="354" spans="12:24">
      <c r="L354" t="s">
        <v>477</v>
      </c>
      <c r="M354">
        <v>6</v>
      </c>
      <c r="N354">
        <v>2110302</v>
      </c>
      <c r="O354" t="s">
        <v>1007</v>
      </c>
      <c r="P354" s="6">
        <v>1855</v>
      </c>
      <c r="T354" t="s">
        <v>463</v>
      </c>
      <c r="U354">
        <v>6</v>
      </c>
      <c r="V354">
        <v>2152388</v>
      </c>
      <c r="W354" t="s">
        <v>1106</v>
      </c>
      <c r="X354" s="6">
        <v>1710</v>
      </c>
    </row>
    <row r="355" spans="12:24">
      <c r="L355" t="s">
        <v>477</v>
      </c>
      <c r="M355">
        <v>6</v>
      </c>
      <c r="N355">
        <v>2110317</v>
      </c>
      <c r="O355" t="s">
        <v>1243</v>
      </c>
      <c r="P355" s="6">
        <v>4140</v>
      </c>
      <c r="T355" t="s">
        <v>463</v>
      </c>
      <c r="U355">
        <v>9</v>
      </c>
      <c r="V355">
        <v>2110402</v>
      </c>
      <c r="W355" t="s">
        <v>1009</v>
      </c>
      <c r="X355" s="6">
        <v>33636</v>
      </c>
    </row>
    <row r="356" spans="12:24">
      <c r="L356" t="s">
        <v>477</v>
      </c>
      <c r="M356">
        <v>6</v>
      </c>
      <c r="N356">
        <v>2112207</v>
      </c>
      <c r="O356" t="s">
        <v>1104</v>
      </c>
      <c r="P356" s="6">
        <v>480</v>
      </c>
      <c r="T356" t="s">
        <v>1818</v>
      </c>
      <c r="X356" s="6">
        <v>126517</v>
      </c>
    </row>
    <row r="357" spans="12:24">
      <c r="L357" t="s">
        <v>477</v>
      </c>
      <c r="M357">
        <v>6</v>
      </c>
      <c r="N357">
        <v>2152388</v>
      </c>
      <c r="O357" t="s">
        <v>1106</v>
      </c>
      <c r="P357" s="6">
        <v>2670</v>
      </c>
      <c r="T357" t="s">
        <v>477</v>
      </c>
      <c r="U357">
        <v>5</v>
      </c>
      <c r="V357">
        <v>2110402</v>
      </c>
      <c r="W357" t="s">
        <v>1009</v>
      </c>
      <c r="X357" s="6">
        <v>557</v>
      </c>
    </row>
    <row r="358" spans="12:24">
      <c r="L358" t="s">
        <v>477</v>
      </c>
      <c r="M358">
        <v>5</v>
      </c>
      <c r="N358">
        <v>2110402</v>
      </c>
      <c r="O358" t="s">
        <v>1009</v>
      </c>
      <c r="P358" s="6">
        <v>557</v>
      </c>
      <c r="T358" t="s">
        <v>477</v>
      </c>
      <c r="U358">
        <v>6</v>
      </c>
      <c r="V358">
        <v>112268</v>
      </c>
      <c r="W358" t="s">
        <v>1022</v>
      </c>
      <c r="X358" s="6">
        <v>1200</v>
      </c>
    </row>
    <row r="359" spans="12:24">
      <c r="L359" t="s">
        <v>1812</v>
      </c>
      <c r="P359" s="6">
        <v>30770</v>
      </c>
      <c r="T359" t="s">
        <v>477</v>
      </c>
      <c r="U359">
        <v>6</v>
      </c>
      <c r="V359">
        <v>152384</v>
      </c>
      <c r="W359" t="s">
        <v>1107</v>
      </c>
      <c r="X359" s="6">
        <v>2100</v>
      </c>
    </row>
    <row r="360" spans="12:24">
      <c r="L360" t="s">
        <v>448</v>
      </c>
      <c r="M360">
        <v>5</v>
      </c>
      <c r="N360">
        <v>2110202</v>
      </c>
      <c r="O360" t="s">
        <v>1008</v>
      </c>
      <c r="P360" s="6">
        <v>26280</v>
      </c>
      <c r="T360" t="s">
        <v>477</v>
      </c>
      <c r="U360">
        <v>6</v>
      </c>
      <c r="V360">
        <v>2110302</v>
      </c>
      <c r="W360" t="s">
        <v>1007</v>
      </c>
      <c r="X360" s="6">
        <v>1855</v>
      </c>
    </row>
    <row r="361" spans="12:24">
      <c r="L361" t="s">
        <v>448</v>
      </c>
      <c r="M361">
        <v>5</v>
      </c>
      <c r="N361">
        <v>2110402</v>
      </c>
      <c r="O361" t="s">
        <v>1009</v>
      </c>
      <c r="P361" s="6">
        <v>17280</v>
      </c>
      <c r="T361" t="s">
        <v>477</v>
      </c>
      <c r="U361">
        <v>6</v>
      </c>
      <c r="V361">
        <v>2110317</v>
      </c>
      <c r="W361" t="s">
        <v>1243</v>
      </c>
      <c r="X361" s="6">
        <v>4140</v>
      </c>
    </row>
    <row r="362" spans="12:24">
      <c r="L362" t="s">
        <v>448</v>
      </c>
      <c r="M362">
        <v>4</v>
      </c>
      <c r="N362">
        <v>2010102</v>
      </c>
      <c r="O362" t="s">
        <v>996</v>
      </c>
      <c r="P362" s="6">
        <v>3360</v>
      </c>
      <c r="T362" t="s">
        <v>477</v>
      </c>
      <c r="U362">
        <v>6</v>
      </c>
      <c r="V362">
        <v>2112207</v>
      </c>
      <c r="W362" t="s">
        <v>1104</v>
      </c>
      <c r="X362" s="6">
        <v>480</v>
      </c>
    </row>
    <row r="363" spans="12:24">
      <c r="L363" t="s">
        <v>448</v>
      </c>
      <c r="M363">
        <v>4</v>
      </c>
      <c r="N363">
        <v>2110302</v>
      </c>
      <c r="O363" t="s">
        <v>1007</v>
      </c>
      <c r="P363" s="6">
        <v>64320</v>
      </c>
      <c r="T363" t="s">
        <v>477</v>
      </c>
      <c r="U363">
        <v>6</v>
      </c>
      <c r="V363">
        <v>2152388</v>
      </c>
      <c r="W363" t="s">
        <v>1106</v>
      </c>
      <c r="X363" s="6">
        <v>2670</v>
      </c>
    </row>
    <row r="364" spans="12:24">
      <c r="L364" t="s">
        <v>448</v>
      </c>
      <c r="M364">
        <v>4</v>
      </c>
      <c r="N364">
        <v>2112207</v>
      </c>
      <c r="O364" t="s">
        <v>1104</v>
      </c>
      <c r="P364" s="6">
        <v>1800</v>
      </c>
      <c r="T364" t="s">
        <v>477</v>
      </c>
      <c r="U364">
        <v>7</v>
      </c>
      <c r="V364">
        <v>2110202</v>
      </c>
      <c r="W364" t="s">
        <v>1008</v>
      </c>
      <c r="X364" s="6">
        <v>17456</v>
      </c>
    </row>
    <row r="365" spans="12:24">
      <c r="L365" t="s">
        <v>448</v>
      </c>
      <c r="M365">
        <v>4</v>
      </c>
      <c r="N365">
        <v>2152388</v>
      </c>
      <c r="O365" t="s">
        <v>1106</v>
      </c>
      <c r="P365" s="6">
        <v>4320</v>
      </c>
      <c r="T365" t="s">
        <v>477</v>
      </c>
      <c r="U365">
        <v>8</v>
      </c>
      <c r="V365">
        <v>2010102</v>
      </c>
      <c r="W365" t="s">
        <v>996</v>
      </c>
      <c r="X365" s="6">
        <v>312</v>
      </c>
    </row>
    <row r="366" spans="12:24">
      <c r="L366" t="s">
        <v>448</v>
      </c>
      <c r="M366">
        <v>3</v>
      </c>
      <c r="N366">
        <v>2110302</v>
      </c>
      <c r="O366" t="s">
        <v>1007</v>
      </c>
      <c r="P366" s="6">
        <v>149760</v>
      </c>
      <c r="T366" t="s">
        <v>1812</v>
      </c>
      <c r="X366" s="6">
        <v>30770</v>
      </c>
    </row>
    <row r="367" spans="12:24">
      <c r="L367" t="s">
        <v>448</v>
      </c>
      <c r="M367">
        <v>3</v>
      </c>
      <c r="N367">
        <v>2110317</v>
      </c>
      <c r="O367" t="s">
        <v>1243</v>
      </c>
      <c r="P367" s="6">
        <v>5040</v>
      </c>
      <c r="T367" t="s">
        <v>448</v>
      </c>
      <c r="U367">
        <v>3</v>
      </c>
      <c r="V367">
        <v>2110302</v>
      </c>
      <c r="W367" t="s">
        <v>1007</v>
      </c>
      <c r="X367" s="6">
        <v>149760</v>
      </c>
    </row>
    <row r="368" spans="12:24">
      <c r="L368" t="s">
        <v>448</v>
      </c>
      <c r="M368">
        <v>3</v>
      </c>
      <c r="N368">
        <v>2110402</v>
      </c>
      <c r="O368" t="s">
        <v>1009</v>
      </c>
      <c r="P368" s="6">
        <v>36000</v>
      </c>
      <c r="T368" t="s">
        <v>448</v>
      </c>
      <c r="U368">
        <v>3</v>
      </c>
      <c r="V368">
        <v>2110317</v>
      </c>
      <c r="W368" t="s">
        <v>1243</v>
      </c>
      <c r="X368" s="6">
        <v>5040</v>
      </c>
    </row>
    <row r="369" spans="12:24">
      <c r="L369" t="s">
        <v>448</v>
      </c>
      <c r="M369">
        <v>3</v>
      </c>
      <c r="N369">
        <v>2152388</v>
      </c>
      <c r="O369" t="s">
        <v>1106</v>
      </c>
      <c r="P369" s="6">
        <v>11520</v>
      </c>
      <c r="T369" t="s">
        <v>448</v>
      </c>
      <c r="U369">
        <v>3</v>
      </c>
      <c r="V369">
        <v>2110402</v>
      </c>
      <c r="W369" t="s">
        <v>1009</v>
      </c>
      <c r="X369" s="6">
        <v>36000</v>
      </c>
    </row>
    <row r="370" spans="12:24">
      <c r="L370" t="s">
        <v>1831</v>
      </c>
      <c r="P370" s="6">
        <v>319680</v>
      </c>
      <c r="T370" t="s">
        <v>448</v>
      </c>
      <c r="U370">
        <v>3</v>
      </c>
      <c r="V370">
        <v>2152388</v>
      </c>
      <c r="W370" t="s">
        <v>1106</v>
      </c>
      <c r="X370" s="6">
        <v>11520</v>
      </c>
    </row>
    <row r="371" spans="12:24">
      <c r="L371" t="s">
        <v>868</v>
      </c>
      <c r="M371">
        <v>7</v>
      </c>
      <c r="N371">
        <v>114268</v>
      </c>
      <c r="O371" t="s">
        <v>1180</v>
      </c>
      <c r="P371" s="6">
        <v>300</v>
      </c>
      <c r="T371" t="s">
        <v>448</v>
      </c>
      <c r="U371">
        <v>4</v>
      </c>
      <c r="V371">
        <v>2010102</v>
      </c>
      <c r="W371" t="s">
        <v>996</v>
      </c>
      <c r="X371" s="6">
        <v>3360</v>
      </c>
    </row>
    <row r="372" spans="12:24">
      <c r="L372" t="s">
        <v>868</v>
      </c>
      <c r="M372">
        <v>7</v>
      </c>
      <c r="N372">
        <v>2114268</v>
      </c>
      <c r="O372" t="s">
        <v>1697</v>
      </c>
      <c r="P372" s="6">
        <v>15</v>
      </c>
      <c r="T372" t="s">
        <v>448</v>
      </c>
      <c r="U372">
        <v>4</v>
      </c>
      <c r="V372">
        <v>2110302</v>
      </c>
      <c r="W372" t="s">
        <v>1007</v>
      </c>
      <c r="X372" s="6">
        <v>64320</v>
      </c>
    </row>
    <row r="373" spans="12:24">
      <c r="L373" t="s">
        <v>868</v>
      </c>
      <c r="M373">
        <v>7</v>
      </c>
      <c r="N373">
        <v>2114357</v>
      </c>
      <c r="O373" t="s">
        <v>1698</v>
      </c>
      <c r="P373" s="6">
        <v>12</v>
      </c>
      <c r="T373" t="s">
        <v>448</v>
      </c>
      <c r="U373">
        <v>4</v>
      </c>
      <c r="V373">
        <v>2112207</v>
      </c>
      <c r="W373" t="s">
        <v>1104</v>
      </c>
      <c r="X373" s="6">
        <v>1800</v>
      </c>
    </row>
    <row r="374" spans="12:24">
      <c r="L374" t="s">
        <v>868</v>
      </c>
      <c r="M374">
        <v>7</v>
      </c>
      <c r="N374">
        <v>2114379</v>
      </c>
      <c r="O374" t="s">
        <v>1699</v>
      </c>
      <c r="P374" s="6">
        <v>90</v>
      </c>
      <c r="T374" t="s">
        <v>448</v>
      </c>
      <c r="U374">
        <v>4</v>
      </c>
      <c r="V374">
        <v>2152388</v>
      </c>
      <c r="W374" t="s">
        <v>1106</v>
      </c>
      <c r="X374" s="6">
        <v>4320</v>
      </c>
    </row>
    <row r="375" spans="12:24">
      <c r="L375" t="s">
        <v>868</v>
      </c>
      <c r="M375">
        <v>7</v>
      </c>
      <c r="N375">
        <v>13461</v>
      </c>
      <c r="O375" t="s">
        <v>1693</v>
      </c>
      <c r="P375" s="6">
        <v>1020</v>
      </c>
      <c r="T375" t="s">
        <v>448</v>
      </c>
      <c r="U375">
        <v>5</v>
      </c>
      <c r="V375">
        <v>2110202</v>
      </c>
      <c r="W375" t="s">
        <v>1008</v>
      </c>
      <c r="X375" s="6">
        <v>26280</v>
      </c>
    </row>
    <row r="376" spans="12:24">
      <c r="L376" t="s">
        <v>868</v>
      </c>
      <c r="M376">
        <v>7</v>
      </c>
      <c r="N376">
        <v>13561</v>
      </c>
      <c r="O376" t="s">
        <v>1692</v>
      </c>
      <c r="P376" s="6">
        <v>1020</v>
      </c>
      <c r="T376" t="s">
        <v>448</v>
      </c>
      <c r="U376">
        <v>5</v>
      </c>
      <c r="V376">
        <v>2110402</v>
      </c>
      <c r="W376" t="s">
        <v>1009</v>
      </c>
      <c r="X376" s="6">
        <v>17280</v>
      </c>
    </row>
    <row r="377" spans="12:24">
      <c r="L377" t="s">
        <v>868</v>
      </c>
      <c r="M377">
        <v>5</v>
      </c>
      <c r="N377">
        <v>2110302</v>
      </c>
      <c r="O377" t="s">
        <v>1007</v>
      </c>
      <c r="P377" s="6">
        <v>10242</v>
      </c>
      <c r="T377" t="s">
        <v>1831</v>
      </c>
      <c r="X377" s="6">
        <v>319680</v>
      </c>
    </row>
    <row r="378" spans="12:24">
      <c r="L378" t="s">
        <v>868</v>
      </c>
      <c r="M378">
        <v>5</v>
      </c>
      <c r="N378">
        <v>2110402</v>
      </c>
      <c r="O378" t="s">
        <v>1009</v>
      </c>
      <c r="P378" s="6">
        <v>16990</v>
      </c>
      <c r="T378" t="s">
        <v>868</v>
      </c>
      <c r="U378">
        <v>5</v>
      </c>
      <c r="V378">
        <v>2110302</v>
      </c>
      <c r="W378" t="s">
        <v>1007</v>
      </c>
      <c r="X378" s="6">
        <v>10242</v>
      </c>
    </row>
    <row r="379" spans="12:24">
      <c r="L379" t="s">
        <v>1751</v>
      </c>
      <c r="P379" s="6">
        <v>29689</v>
      </c>
      <c r="T379" t="s">
        <v>868</v>
      </c>
      <c r="U379">
        <v>5</v>
      </c>
      <c r="V379">
        <v>2110402</v>
      </c>
      <c r="W379" t="s">
        <v>1009</v>
      </c>
      <c r="X379" s="6">
        <v>16990</v>
      </c>
    </row>
    <row r="380" spans="12:24">
      <c r="L380" t="s">
        <v>1194</v>
      </c>
      <c r="M380">
        <v>9</v>
      </c>
      <c r="N380">
        <v>2110402</v>
      </c>
      <c r="O380" t="s">
        <v>1009</v>
      </c>
      <c r="P380" s="6">
        <v>14130</v>
      </c>
      <c r="T380" t="s">
        <v>868</v>
      </c>
      <c r="U380">
        <v>7</v>
      </c>
      <c r="V380">
        <v>114268</v>
      </c>
      <c r="W380" t="s">
        <v>1180</v>
      </c>
      <c r="X380" s="6">
        <v>300</v>
      </c>
    </row>
    <row r="381" spans="12:24">
      <c r="L381" t="s">
        <v>1194</v>
      </c>
      <c r="M381">
        <v>6</v>
      </c>
      <c r="N381">
        <v>2110302</v>
      </c>
      <c r="O381" t="s">
        <v>1007</v>
      </c>
      <c r="P381" s="6">
        <v>24120</v>
      </c>
      <c r="T381" t="s">
        <v>868</v>
      </c>
      <c r="U381">
        <v>7</v>
      </c>
      <c r="V381">
        <v>2114268</v>
      </c>
      <c r="W381" t="s">
        <v>1697</v>
      </c>
      <c r="X381" s="6">
        <v>15</v>
      </c>
    </row>
    <row r="382" spans="12:24">
      <c r="L382" t="s">
        <v>1819</v>
      </c>
      <c r="P382" s="6">
        <v>38250</v>
      </c>
      <c r="T382" t="s">
        <v>868</v>
      </c>
      <c r="U382">
        <v>7</v>
      </c>
      <c r="V382">
        <v>2114357</v>
      </c>
      <c r="W382" t="s">
        <v>1698</v>
      </c>
      <c r="X382" s="6">
        <v>12</v>
      </c>
    </row>
    <row r="383" spans="12:24">
      <c r="L383" t="s">
        <v>461</v>
      </c>
      <c r="M383">
        <v>6</v>
      </c>
      <c r="N383">
        <v>2110402</v>
      </c>
      <c r="O383" t="s">
        <v>1009</v>
      </c>
      <c r="P383" s="6">
        <v>70726</v>
      </c>
      <c r="T383" t="s">
        <v>868</v>
      </c>
      <c r="U383">
        <v>7</v>
      </c>
      <c r="V383">
        <v>2114379</v>
      </c>
      <c r="W383" t="s">
        <v>1699</v>
      </c>
      <c r="X383" s="6">
        <v>90</v>
      </c>
    </row>
    <row r="384" spans="12:24">
      <c r="L384" t="s">
        <v>461</v>
      </c>
      <c r="M384">
        <v>4</v>
      </c>
      <c r="N384">
        <v>2110402</v>
      </c>
      <c r="O384" t="s">
        <v>1009</v>
      </c>
      <c r="P384" s="6">
        <v>115119</v>
      </c>
      <c r="T384" t="s">
        <v>868</v>
      </c>
      <c r="U384">
        <v>7</v>
      </c>
      <c r="V384">
        <v>13461</v>
      </c>
      <c r="W384" t="s">
        <v>1693</v>
      </c>
      <c r="X384" s="6">
        <v>1020</v>
      </c>
    </row>
    <row r="385" spans="12:24">
      <c r="L385" t="s">
        <v>461</v>
      </c>
      <c r="M385">
        <v>4</v>
      </c>
      <c r="N385">
        <v>2152388</v>
      </c>
      <c r="O385" t="s">
        <v>1106</v>
      </c>
      <c r="P385" s="6">
        <v>3600</v>
      </c>
      <c r="T385" t="s">
        <v>868</v>
      </c>
      <c r="U385">
        <v>7</v>
      </c>
      <c r="V385">
        <v>13561</v>
      </c>
      <c r="W385" t="s">
        <v>1692</v>
      </c>
      <c r="X385" s="6">
        <v>1020</v>
      </c>
    </row>
    <row r="386" spans="12:24">
      <c r="L386" t="s">
        <v>1749</v>
      </c>
      <c r="P386" s="6">
        <v>189445</v>
      </c>
      <c r="T386" t="s">
        <v>1751</v>
      </c>
      <c r="X386" s="6">
        <v>29689</v>
      </c>
    </row>
    <row r="387" spans="12:24">
      <c r="L387" t="s">
        <v>471</v>
      </c>
      <c r="M387">
        <v>8</v>
      </c>
      <c r="N387">
        <v>2110302</v>
      </c>
      <c r="O387" t="s">
        <v>1007</v>
      </c>
      <c r="P387" s="6">
        <v>13754</v>
      </c>
      <c r="T387" t="s">
        <v>1194</v>
      </c>
      <c r="U387">
        <v>6</v>
      </c>
      <c r="V387">
        <v>2110302</v>
      </c>
      <c r="W387" t="s">
        <v>1007</v>
      </c>
      <c r="X387" s="6">
        <v>24120</v>
      </c>
    </row>
    <row r="388" spans="12:24">
      <c r="L388" t="s">
        <v>1820</v>
      </c>
      <c r="P388" s="6">
        <v>13754</v>
      </c>
      <c r="T388" t="s">
        <v>1194</v>
      </c>
      <c r="U388">
        <v>9</v>
      </c>
      <c r="V388">
        <v>2110402</v>
      </c>
      <c r="W388" t="s">
        <v>1009</v>
      </c>
      <c r="X388" s="6">
        <v>14130</v>
      </c>
    </row>
    <row r="389" spans="12:24">
      <c r="L389" t="s">
        <v>1790</v>
      </c>
      <c r="M389" t="s">
        <v>1742</v>
      </c>
      <c r="N389" t="s">
        <v>1742</v>
      </c>
      <c r="O389" t="s">
        <v>1790</v>
      </c>
      <c r="P389" s="6"/>
      <c r="T389" t="s">
        <v>1819</v>
      </c>
      <c r="X389" s="6">
        <v>38250</v>
      </c>
    </row>
    <row r="390" spans="12:24">
      <c r="L390" t="s">
        <v>1791</v>
      </c>
      <c r="P390" s="6"/>
      <c r="T390" t="s">
        <v>461</v>
      </c>
      <c r="U390">
        <v>4</v>
      </c>
      <c r="V390">
        <v>2110402</v>
      </c>
      <c r="W390" t="s">
        <v>1009</v>
      </c>
      <c r="X390" s="6">
        <v>115119</v>
      </c>
    </row>
    <row r="391" spans="12:24">
      <c r="L391" t="s">
        <v>531</v>
      </c>
      <c r="P391" s="6">
        <v>9714524</v>
      </c>
      <c r="T391" t="s">
        <v>461</v>
      </c>
      <c r="U391">
        <v>4</v>
      </c>
      <c r="V391">
        <v>2152388</v>
      </c>
      <c r="W391" t="s">
        <v>1106</v>
      </c>
      <c r="X391" s="6">
        <v>3600</v>
      </c>
    </row>
    <row r="392" spans="12:24">
      <c r="T392" t="s">
        <v>461</v>
      </c>
      <c r="U392">
        <v>6</v>
      </c>
      <c r="V392">
        <v>2110402</v>
      </c>
      <c r="W392" t="s">
        <v>1009</v>
      </c>
      <c r="X392" s="6">
        <v>70726</v>
      </c>
    </row>
    <row r="393" spans="12:24">
      <c r="T393" t="s">
        <v>1749</v>
      </c>
      <c r="X393" s="6">
        <v>189445</v>
      </c>
    </row>
    <row r="394" spans="12:24">
      <c r="T394" t="s">
        <v>471</v>
      </c>
      <c r="U394">
        <v>8</v>
      </c>
      <c r="V394">
        <v>2110302</v>
      </c>
      <c r="W394" t="s">
        <v>1007</v>
      </c>
      <c r="X394" s="6">
        <v>13754</v>
      </c>
    </row>
    <row r="395" spans="12:24">
      <c r="T395" t="s">
        <v>1820</v>
      </c>
      <c r="X395" s="6">
        <v>13754</v>
      </c>
    </row>
    <row r="396" spans="12:24">
      <c r="T396" t="s">
        <v>1790</v>
      </c>
      <c r="U396" t="s">
        <v>1742</v>
      </c>
      <c r="V396" t="s">
        <v>1742</v>
      </c>
      <c r="W396" t="s">
        <v>1790</v>
      </c>
      <c r="X396" s="6"/>
    </row>
    <row r="397" spans="12:24">
      <c r="T397" t="s">
        <v>1791</v>
      </c>
      <c r="X397" s="6"/>
    </row>
    <row r="398" spans="12:24">
      <c r="T398" t="s">
        <v>531</v>
      </c>
      <c r="X398" s="6">
        <v>10124769</v>
      </c>
    </row>
  </sheetData>
  <mergeCells count="3">
    <mergeCell ref="C3:G3"/>
    <mergeCell ref="L3:P3"/>
    <mergeCell ref="T3:X3"/>
  </mergeCells>
  <pageMargins left="0.7" right="0.7" top="0.75" bottom="0.75" header="0.3" footer="0.3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13">
    <tabColor rgb="FF0070C0"/>
  </sheetPr>
  <dimension ref="A1:K88"/>
  <sheetViews>
    <sheetView showGridLines="0" zoomScale="85" zoomScaleNormal="85" workbookViewId="0">
      <selection activeCell="M9" sqref="M9"/>
    </sheetView>
  </sheetViews>
  <sheetFormatPr baseColWidth="10" defaultColWidth="8.90625" defaultRowHeight="14.5"/>
  <cols>
    <col min="1" max="1" width="3.08984375" customWidth="1"/>
    <col min="2" max="2" width="24.6328125" bestFit="1" customWidth="1"/>
    <col min="3" max="3" width="10.6328125" style="102" bestFit="1" customWidth="1"/>
    <col min="4" max="4" width="9.6328125" style="102" bestFit="1" customWidth="1"/>
    <col min="5" max="5" width="9.54296875" style="102" bestFit="1" customWidth="1"/>
    <col min="6" max="6" width="15" style="102" customWidth="1"/>
    <col min="7" max="7" width="15.36328125" style="26" customWidth="1"/>
    <col min="8" max="8" width="15.1796875" style="26" customWidth="1"/>
    <col min="9" max="9" width="12.1796875" style="26" customWidth="1"/>
    <col min="10" max="10" width="10.54296875" style="26" customWidth="1"/>
    <col min="11" max="11" width="10" style="107" bestFit="1" customWidth="1"/>
  </cols>
  <sheetData>
    <row r="1" spans="1:11" s="184" customFormat="1" ht="10.75" customHeight="1">
      <c r="C1" s="185"/>
      <c r="D1" s="185"/>
      <c r="E1" s="185"/>
      <c r="F1" s="185"/>
      <c r="G1" s="186"/>
      <c r="H1" s="186"/>
      <c r="I1" s="186"/>
      <c r="J1" s="186"/>
      <c r="K1" s="224"/>
    </row>
    <row r="2" spans="1:11" s="184" customFormat="1">
      <c r="B2" s="135">
        <v>2010102</v>
      </c>
      <c r="C2" s="185"/>
      <c r="D2" s="185"/>
      <c r="E2" s="185"/>
      <c r="F2" s="185"/>
      <c r="G2" s="186"/>
      <c r="H2" s="186"/>
      <c r="I2" s="186"/>
      <c r="J2" s="187"/>
      <c r="K2" s="224"/>
    </row>
    <row r="3" spans="1:11" s="184" customFormat="1">
      <c r="B3" s="138" t="s">
        <v>557</v>
      </c>
      <c r="C3" s="178"/>
      <c r="D3" s="178"/>
      <c r="E3" s="178"/>
      <c r="F3" s="178"/>
      <c r="G3" s="109" t="s">
        <v>1685</v>
      </c>
      <c r="H3" s="109" t="s">
        <v>1685</v>
      </c>
      <c r="I3" s="109" t="s">
        <v>1685</v>
      </c>
      <c r="J3" s="109" t="s">
        <v>1685</v>
      </c>
      <c r="K3" s="225" t="s">
        <v>1783</v>
      </c>
    </row>
    <row r="4" spans="1:11" s="184" customFormat="1">
      <c r="B4" s="133" t="s">
        <v>19</v>
      </c>
      <c r="C4" s="179" t="s">
        <v>491</v>
      </c>
      <c r="D4" s="179" t="s">
        <v>490</v>
      </c>
      <c r="E4" s="179" t="s">
        <v>503</v>
      </c>
      <c r="F4" s="179" t="s">
        <v>1684</v>
      </c>
      <c r="G4" s="112" t="s">
        <v>491</v>
      </c>
      <c r="H4" s="112" t="s">
        <v>490</v>
      </c>
      <c r="I4" s="112" t="s">
        <v>503</v>
      </c>
      <c r="J4" s="112" t="s">
        <v>1714</v>
      </c>
      <c r="K4" s="226" t="s">
        <v>1784</v>
      </c>
    </row>
    <row r="5" spans="1:11" s="184" customFormat="1">
      <c r="B5" s="176" t="s">
        <v>464</v>
      </c>
      <c r="C5" s="180">
        <f>SUMIFS(inv!$D:$D,inv!$T:$T,'VENTA T'!$B5,inv!$U:$U,'VENTA T'!$C$4,inv!$A:$A,'VENTA T'!$B$2)</f>
        <v>10590</v>
      </c>
      <c r="D5" s="180">
        <f>SUMIFS(inv!$D:$D,inv!$T:$T,'VENTA T'!$B5,inv!$U:$U,'VENTA T'!$D$4,inv!$A:$A,'VENTA T'!$B$2)</f>
        <v>9676</v>
      </c>
      <c r="E5" s="180">
        <f>SUMIFS(inv!$D:$D,inv!$T:$T,'VENTA T'!$B5,inv!$U:$U,'VENTA T'!$E$4,inv!$A:$A,'VENTA T'!$B$2)</f>
        <v>0</v>
      </c>
      <c r="F5" s="173">
        <f>SUMIFS(VENTAS!$H:$H,VENTAS!$G:$G,'VENTA T'!$B5,VENTAS!$B:$B,'VENTA T'!$B$2)</f>
        <v>5122</v>
      </c>
      <c r="G5" s="168">
        <f>C5/$F5</f>
        <v>2.067551737602499</v>
      </c>
      <c r="H5" s="168">
        <f>D5/$F5</f>
        <v>1.8891058180398281</v>
      </c>
      <c r="I5" s="168">
        <f>E5/$F5</f>
        <v>0</v>
      </c>
      <c r="J5" s="168">
        <f>H5+I5</f>
        <v>1.8891058180398281</v>
      </c>
      <c r="K5" s="177">
        <f>IFERROR(C5-F5,0)</f>
        <v>5468</v>
      </c>
    </row>
    <row r="6" spans="1:11" s="184" customFormat="1">
      <c r="B6" s="176" t="s">
        <v>473</v>
      </c>
      <c r="C6" s="180">
        <f>SUMIFS(inv!$D:$D,inv!$T:$T,'VENTA T'!$B6,inv!$U:$U,'VENTA T'!$C$4,inv!$A:$A,'VENTA T'!$B$2)</f>
        <v>5544</v>
      </c>
      <c r="D6" s="180">
        <f>SUMIFS(inv!$D:$D,inv!$T:$T,'VENTA T'!$B6,inv!$U:$U,'VENTA T'!$D$4,inv!$A:$A,'VENTA T'!$B$2)</f>
        <v>820</v>
      </c>
      <c r="E6" s="180">
        <f>SUMIFS(inv!$D:$D,inv!$T:$T,'VENTA T'!$B6,inv!$U:$U,'VENTA T'!$E$4,inv!$A:$A,'VENTA T'!$B$2)</f>
        <v>0</v>
      </c>
      <c r="F6" s="173">
        <f>SUMIFS(VENTAS!$H:$H,VENTAS!$G:$G,'VENTA T'!$B6,VENTAS!$B:$B,'VENTA T'!$B$2)</f>
        <v>2202</v>
      </c>
      <c r="G6" s="168">
        <f>C6/$F6</f>
        <v>2.5177111716621252</v>
      </c>
      <c r="H6" s="168">
        <f t="shared" ref="H6:H7" si="0">D6/$F6</f>
        <v>0.37238873751135332</v>
      </c>
      <c r="I6" s="168">
        <f>E6/$F6</f>
        <v>0</v>
      </c>
      <c r="J6" s="168">
        <f t="shared" ref="J6:J9" si="1">H6+I6</f>
        <v>0.37238873751135332</v>
      </c>
      <c r="K6" s="177">
        <f t="shared" ref="K6:K9" si="2">IFERROR(C6-F6,0)</f>
        <v>3342</v>
      </c>
    </row>
    <row r="7" spans="1:11" s="184" customFormat="1">
      <c r="B7" s="176" t="s">
        <v>445</v>
      </c>
      <c r="C7" s="180">
        <f>SUMIFS(inv!$D:$D,inv!$T:$T,'VENTA T'!$B7,inv!$U:$U,'VENTA T'!$C$4,inv!$A:$A,'VENTA T'!$B$2)</f>
        <v>5508</v>
      </c>
      <c r="D7" s="180">
        <f>SUMIFS(inv!$D:$D,inv!$T:$T,'VENTA T'!$B7,inv!$U:$U,'VENTA T'!$D$4,inv!$A:$A,'VENTA T'!$B$2)</f>
        <v>20148</v>
      </c>
      <c r="E7" s="180">
        <f>SUMIFS(inv!$D:$D,inv!$T:$T,'VENTA T'!$B7,inv!$U:$U,'VENTA T'!$E$4,inv!$A:$A,'VENTA T'!$B$2)</f>
        <v>0</v>
      </c>
      <c r="F7" s="173">
        <f>SUMIFS(VENTAS!$H:$H,VENTAS!$G:$G,'VENTA T'!$B7,VENTAS!$B:$B,'VENTA T'!$B$2)</f>
        <v>6428.5</v>
      </c>
      <c r="G7" s="168">
        <f>C7/$F7</f>
        <v>0.85680952010577893</v>
      </c>
      <c r="H7" s="168">
        <f t="shared" si="0"/>
        <v>3.1341681574239715</v>
      </c>
      <c r="I7" s="168">
        <f>E7/$F7</f>
        <v>0</v>
      </c>
      <c r="J7" s="168">
        <f t="shared" si="1"/>
        <v>3.1341681574239715</v>
      </c>
      <c r="K7" s="177">
        <f t="shared" si="2"/>
        <v>-920.5</v>
      </c>
    </row>
    <row r="8" spans="1:11" s="184" customFormat="1">
      <c r="B8" s="176" t="s">
        <v>450</v>
      </c>
      <c r="C8" s="180">
        <f>SUMIFS(inv!$D:$D,inv!$T:$T,'VENTA T'!$B8,inv!$U:$U,'VENTA T'!$C$4,inv!$A:$A,'VENTA T'!$B$2)</f>
        <v>1461</v>
      </c>
      <c r="D8" s="180">
        <f>SUMIFS(inv!$D:$D,inv!$T:$T,'VENTA T'!$B8,inv!$U:$U,'VENTA T'!$D$4,inv!$A:$A,'VENTA T'!$B$2)</f>
        <v>1005</v>
      </c>
      <c r="E8" s="180">
        <f>SUMIFS(inv!$D:$D,inv!$T:$T,'VENTA T'!$B8,inv!$U:$U,'VENTA T'!$E$4,inv!$A:$A,'VENTA T'!$B$2)</f>
        <v>9600</v>
      </c>
      <c r="F8" s="173">
        <f>SUMIFS(VENTAS!$H:$H,VENTAS!$G:$G,'VENTA T'!$B8,VENTAS!$B:$B,'VENTA T'!$B$2)</f>
        <v>2757</v>
      </c>
      <c r="G8" s="168">
        <f t="shared" ref="G8:G9" si="3">C8/$F8</f>
        <v>0.52992383025027201</v>
      </c>
      <c r="H8" s="168">
        <f>D8/$F8</f>
        <v>0.36452665941240481</v>
      </c>
      <c r="I8" s="168">
        <f>E8/$F8</f>
        <v>3.4820457018498367</v>
      </c>
      <c r="J8" s="168">
        <f t="shared" si="1"/>
        <v>3.8465723612622416</v>
      </c>
      <c r="K8" s="177">
        <f t="shared" si="2"/>
        <v>-1296</v>
      </c>
    </row>
    <row r="9" spans="1:11" s="184" customFormat="1">
      <c r="B9" s="176" t="s">
        <v>477</v>
      </c>
      <c r="C9" s="180">
        <f>SUMIFS(inv!$D:$D,inv!$T:$T,'VENTA T'!$B9,inv!$U:$U,'VENTA T'!$C$4,inv!$A:$A,'VENTA T'!$B$2)</f>
        <v>1172</v>
      </c>
      <c r="D9" s="180">
        <f>SUMIFS(inv!$D:$D,inv!$T:$T,'VENTA T'!$B9,inv!$U:$U,'VENTA T'!$D$4,inv!$A:$A,'VENTA T'!$B$2)</f>
        <v>2483</v>
      </c>
      <c r="E9" s="180">
        <f>SUMIFS(inv!$D:$D,inv!$T:$T,'VENTA T'!$B9,inv!$U:$U,'VENTA T'!$E$4,inv!$A:$A,'VENTA T'!$B$2)</f>
        <v>0</v>
      </c>
      <c r="F9" s="173">
        <f>SUMIFS(VENTAS!$H:$H,VENTAS!$G:$G,'VENTA T'!$B9,VENTAS!$B:$B,'VENTA T'!$B$2)</f>
        <v>830</v>
      </c>
      <c r="G9" s="168">
        <f t="shared" si="3"/>
        <v>1.4120481927710844</v>
      </c>
      <c r="H9" s="168">
        <f t="shared" ref="H9:H10" si="4">D9/$F9</f>
        <v>2.991566265060241</v>
      </c>
      <c r="I9" s="168">
        <f>E9/$F9</f>
        <v>0</v>
      </c>
      <c r="J9" s="168">
        <f t="shared" si="1"/>
        <v>2.991566265060241</v>
      </c>
      <c r="K9" s="177">
        <f t="shared" si="2"/>
        <v>342</v>
      </c>
    </row>
    <row r="10" spans="1:11" s="184" customFormat="1" hidden="1">
      <c r="B10" s="176" t="s">
        <v>448</v>
      </c>
      <c r="C10" s="180">
        <f>SUMIFS(inv!$D:$D,inv!$T:$T,'VENTA T'!$B10,inv!$U:$U,'VENTA T'!$C$4,inv!$A:$A,'VENTA T'!$B$2)</f>
        <v>2372</v>
      </c>
      <c r="D10" s="180">
        <f>SUMIFS(inv!$D:$D,inv!$T:$T,'VENTA T'!$B10,inv!$U:$U,'VENTA T'!$D$4,inv!$A:$A,'VENTA T'!$B$2)</f>
        <v>3383</v>
      </c>
      <c r="E10" s="180">
        <f>SUMIFS(inv!$D:$D,inv!$T:$T,'VENTA T'!$B10,inv!$U:$U,'VENTA T'!$E$4,inv!$A:$A,'VENTA T'!$B$2)</f>
        <v>0</v>
      </c>
      <c r="F10" s="173">
        <f>SUMIFS(VENTAS!$H:$H,VENTAS!$G:$G,'VENTA T'!$B10,VENTAS!$B:$B,'VENTA T'!$B$2)</f>
        <v>690</v>
      </c>
      <c r="G10" s="168">
        <f>C10/$F10</f>
        <v>3.4376811594202898</v>
      </c>
      <c r="H10" s="168">
        <f t="shared" si="4"/>
        <v>4.9028985507246379</v>
      </c>
      <c r="I10" s="168">
        <f>E10/$F10</f>
        <v>0</v>
      </c>
      <c r="J10" s="168">
        <f>H10+I10</f>
        <v>4.9028985507246379</v>
      </c>
      <c r="K10" s="177"/>
    </row>
    <row r="11" spans="1:11" s="184" customFormat="1">
      <c r="B11" s="133"/>
      <c r="C11" s="179">
        <f>SUM(C5:C10)</f>
        <v>26647</v>
      </c>
      <c r="D11" s="179">
        <f>SUM(D5:D10)</f>
        <v>37515</v>
      </c>
      <c r="E11" s="179">
        <f>SUM(E5:E10)</f>
        <v>9600</v>
      </c>
      <c r="F11" s="179">
        <f>SUM(F5:F10)</f>
        <v>18029.5</v>
      </c>
      <c r="G11" s="182"/>
      <c r="H11" s="182"/>
      <c r="I11" s="182"/>
      <c r="J11" s="182"/>
      <c r="K11" s="226"/>
    </row>
    <row r="12" spans="1:11" s="184" customFormat="1">
      <c r="C12" s="185"/>
      <c r="D12" s="185"/>
      <c r="E12" s="185"/>
      <c r="F12" s="185"/>
      <c r="G12" s="186"/>
      <c r="H12" s="186"/>
      <c r="I12" s="186"/>
      <c r="J12" s="186"/>
      <c r="K12" s="224"/>
    </row>
    <row r="13" spans="1:11" s="184" customFormat="1">
      <c r="B13" s="135">
        <v>2110202</v>
      </c>
      <c r="C13" s="185"/>
      <c r="D13" s="185"/>
      <c r="E13" s="185"/>
      <c r="F13" s="250">
        <v>110202</v>
      </c>
      <c r="G13" s="186"/>
      <c r="H13" s="186"/>
      <c r="I13" s="186"/>
      <c r="J13" s="187"/>
      <c r="K13" s="224"/>
    </row>
    <row r="14" spans="1:11">
      <c r="B14" s="138" t="s">
        <v>999</v>
      </c>
      <c r="C14" s="178"/>
      <c r="D14" s="178"/>
      <c r="E14" s="178"/>
      <c r="F14" s="178"/>
      <c r="G14" s="109" t="s">
        <v>1685</v>
      </c>
      <c r="H14" s="109" t="s">
        <v>1685</v>
      </c>
      <c r="I14" s="109" t="s">
        <v>1685</v>
      </c>
      <c r="J14" s="109" t="s">
        <v>1685</v>
      </c>
      <c r="K14" s="225" t="s">
        <v>1783</v>
      </c>
    </row>
    <row r="15" spans="1:11">
      <c r="B15" s="133" t="s">
        <v>19</v>
      </c>
      <c r="C15" s="179" t="s">
        <v>491</v>
      </c>
      <c r="D15" s="179" t="s">
        <v>490</v>
      </c>
      <c r="E15" s="179" t="s">
        <v>503</v>
      </c>
      <c r="F15" s="179" t="s">
        <v>1684</v>
      </c>
      <c r="G15" s="112" t="s">
        <v>491</v>
      </c>
      <c r="H15" s="112" t="s">
        <v>490</v>
      </c>
      <c r="I15" s="112" t="s">
        <v>503</v>
      </c>
      <c r="J15" s="112" t="s">
        <v>1714</v>
      </c>
      <c r="K15" s="226" t="s">
        <v>1784</v>
      </c>
    </row>
    <row r="16" spans="1:11">
      <c r="A16" s="169"/>
      <c r="B16" s="176" t="s">
        <v>464</v>
      </c>
      <c r="C16" s="180">
        <f>SUMIFS(inv!$D:$D,inv!$T:$T,'VENTA T'!$B16,inv!$U:$U,'VENTA T'!$C$15,inv!$A:$A,'VENTA T'!$B$13)</f>
        <v>175385</v>
      </c>
      <c r="D16" s="180">
        <f>SUMIFS(inv!$D:$D,inv!$T:$T,'VENTA T'!$B16,inv!$U:$U,'VENTA T'!$D$15,inv!$A:$A,'VENTA T'!$B$13)</f>
        <v>196896</v>
      </c>
      <c r="E16" s="180">
        <f>SUMIFS(inv!$D:$D,inv!$T:$T,'VENTA T'!$B16,inv!$U:$U,'VENTA T'!$E$15,inv!$A:$A,'VENTA T'!$B$13)</f>
        <v>126720</v>
      </c>
      <c r="F16" s="173">
        <f>SUMIFS(VENTAS!$H:$H,VENTAS!$G:$G,'VENTA T'!$B16,VENTAS!$B:$B,'VENTA T'!$B$13)</f>
        <v>85424</v>
      </c>
      <c r="G16" s="168">
        <f>C16/$F16</f>
        <v>2.0531115377411502</v>
      </c>
      <c r="H16" s="168">
        <f>D16/$F16</f>
        <v>2.3049260161078853</v>
      </c>
      <c r="I16" s="168">
        <f>E16/$F16</f>
        <v>1.4834238621464695</v>
      </c>
      <c r="J16" s="168">
        <f>H16+I16</f>
        <v>3.7883498782543548</v>
      </c>
      <c r="K16" s="177">
        <f t="shared" ref="K16:K22" si="5">IFERROR(C16-F16,0)</f>
        <v>89961</v>
      </c>
    </row>
    <row r="17" spans="1:11">
      <c r="A17" s="169"/>
      <c r="B17" s="176" t="s">
        <v>450</v>
      </c>
      <c r="C17" s="180">
        <f>SUMIFS(inv!$D:$D,inv!$T:$T,'VENTA T'!$B17,inv!$U:$U,'VENTA T'!$C$15,inv!$A:$A,'VENTA T'!$B$13)</f>
        <v>176469</v>
      </c>
      <c r="D17" s="180">
        <f>SUMIFS(inv!$D:$D,inv!$T:$T,'VENTA T'!$B17,inv!$U:$U,'VENTA T'!$D$15,inv!$A:$A,'VENTA T'!$B$13)</f>
        <v>283896</v>
      </c>
      <c r="E17" s="180">
        <f>SUMIFS(inv!$D:$D,inv!$T:$T,'VENTA T'!$B17,inv!$U:$U,'VENTA T'!$E$15,inv!$A:$A,'VENTA T'!$B$13)</f>
        <v>160560</v>
      </c>
      <c r="F17" s="173">
        <f>SUMIFS(VENTAS!$H:$H,VENTAS!$G:$G,'VENTA T'!$B17,VENTAS!$B:$B,'VENTA T'!$B$13)</f>
        <v>139221</v>
      </c>
      <c r="G17" s="168">
        <f>C17/$F17</f>
        <v>1.2675458443769259</v>
      </c>
      <c r="H17" s="168">
        <f t="shared" ref="H17:H21" si="6">D17/$F17</f>
        <v>2.0391751244424334</v>
      </c>
      <c r="I17" s="168">
        <f t="shared" ref="I17:I21" si="7">E17/$F17</f>
        <v>1.153274290516517</v>
      </c>
      <c r="J17" s="168">
        <f t="shared" ref="J17:J21" si="8">H17+I17</f>
        <v>3.1924494149589506</v>
      </c>
      <c r="K17" s="177">
        <f t="shared" si="5"/>
        <v>37248</v>
      </c>
    </row>
    <row r="18" spans="1:11">
      <c r="A18" s="169"/>
      <c r="B18" s="176" t="s">
        <v>445</v>
      </c>
      <c r="C18" s="180">
        <f>SUMIFS(inv!$D:$D,inv!$T:$T,'VENTA T'!$B18,inv!$U:$U,'VENTA T'!$C$15,inv!$A:$A,'VENTA T'!$B$13)</f>
        <v>92535</v>
      </c>
      <c r="D18" s="180">
        <f>SUMIFS(inv!$D:$D,inv!$T:$T,'VENTA T'!$B18,inv!$U:$U,'VENTA T'!$D$15,inv!$A:$A,'VENTA T'!$B$13)</f>
        <v>167060</v>
      </c>
      <c r="E18" s="180">
        <f>SUMIFS(inv!$D:$D,inv!$T:$T,'VENTA T'!$B18,inv!$U:$U,'VENTA T'!$E$15,inv!$A:$A,'VENTA T'!$B$13)</f>
        <v>0</v>
      </c>
      <c r="F18" s="173">
        <f>SUMIFS(VENTAS!$H:$H,VENTAS!$G:$G,'VENTA T'!$B18,VENTAS!$B:$B,'VENTA T'!$F$13)+SUMIFS(VENTAS!$H:$H,VENTAS!$G:$G,'VENTA T'!$B18,VENTAS!$B:$B,'VENTA T'!$B$13)</f>
        <v>78612.5</v>
      </c>
      <c r="G18" s="168">
        <f>C18/$F18</f>
        <v>1.177102878041024</v>
      </c>
      <c r="H18" s="168">
        <f t="shared" si="6"/>
        <v>2.1251073302591825</v>
      </c>
      <c r="I18" s="168">
        <f t="shared" si="7"/>
        <v>0</v>
      </c>
      <c r="J18" s="168">
        <f t="shared" si="8"/>
        <v>2.1251073302591825</v>
      </c>
      <c r="K18" s="177">
        <f t="shared" si="5"/>
        <v>13922.5</v>
      </c>
    </row>
    <row r="19" spans="1:11">
      <c r="A19" s="169"/>
      <c r="B19" s="176" t="s">
        <v>477</v>
      </c>
      <c r="C19" s="180">
        <f>SUMIFS(inv!$D:$D,inv!$T:$T,'VENTA T'!$B19,inv!$U:$U,'VENTA T'!$C$15,inv!$A:$A,'VENTA T'!$B$13)</f>
        <v>26921</v>
      </c>
      <c r="D19" s="180">
        <f>SUMIFS(inv!$D:$D,inv!$T:$T,'VENTA T'!$B19,inv!$U:$U,'VENTA T'!$D$15,inv!$A:$A,'VENTA T'!$B$13)</f>
        <v>90612</v>
      </c>
      <c r="E19" s="180">
        <f>SUMIFS(inv!$D:$D,inv!$T:$T,'VENTA T'!$B19,inv!$U:$U,'VENTA T'!$E$15,inv!$A:$A,'VENTA T'!$B$13)</f>
        <v>0</v>
      </c>
      <c r="F19" s="173">
        <f>SUMIFS(VENTAS!$H:$H,VENTAS!$G:$G,'VENTA T'!$B19,VENTAS!$B:$B,'VENTA T'!$B$13)</f>
        <v>31317.5</v>
      </c>
      <c r="G19" s="168">
        <f t="shared" ref="G19:G21" si="9">C19/$F19</f>
        <v>0.85961523110082227</v>
      </c>
      <c r="H19" s="168">
        <f>D19/$F19</f>
        <v>2.8933343977009658</v>
      </c>
      <c r="I19" s="168">
        <f t="shared" si="7"/>
        <v>0</v>
      </c>
      <c r="J19" s="168">
        <f t="shared" si="8"/>
        <v>2.8933343977009658</v>
      </c>
      <c r="K19" s="177">
        <f t="shared" si="5"/>
        <v>-4396.5</v>
      </c>
    </row>
    <row r="20" spans="1:11">
      <c r="A20" s="169"/>
      <c r="B20" s="176" t="s">
        <v>473</v>
      </c>
      <c r="C20" s="180">
        <f>SUMIFS(inv!$D:$D,inv!$T:$T,'VENTA T'!$B20,inv!$U:$U,'VENTA T'!$C$15,inv!$A:$A,'VENTA T'!$B$13)</f>
        <v>57029</v>
      </c>
      <c r="D20" s="180">
        <f>SUMIFS(inv!$D:$D,inv!$T:$T,'VENTA T'!$B20,inv!$U:$U,'VENTA T'!$D$15,inv!$A:$A,'VENTA T'!$B$13)</f>
        <v>54720</v>
      </c>
      <c r="E20" s="180">
        <f>SUMIFS(inv!$D:$D,inv!$T:$T,'VENTA T'!$B20,inv!$U:$U,'VENTA T'!$E$15,inv!$A:$A,'VENTA T'!$B$13)</f>
        <v>0</v>
      </c>
      <c r="F20" s="173">
        <f>SUMIFS(VENTAS!$H:$H,VENTAS!$G:$G,'VENTA T'!$B20,VENTAS!$B:$B,'VENTA T'!$B$13)</f>
        <v>22649</v>
      </c>
      <c r="G20" s="168">
        <f t="shared" si="9"/>
        <v>2.5179478122654424</v>
      </c>
      <c r="H20" s="168">
        <f t="shared" si="6"/>
        <v>2.4160007064329552</v>
      </c>
      <c r="I20" s="168">
        <f t="shared" si="7"/>
        <v>0</v>
      </c>
      <c r="J20" s="168">
        <f t="shared" si="8"/>
        <v>2.4160007064329552</v>
      </c>
      <c r="K20" s="177">
        <f t="shared" si="5"/>
        <v>34380</v>
      </c>
    </row>
    <row r="21" spans="1:11">
      <c r="A21" s="169"/>
      <c r="B21" s="176" t="s">
        <v>448</v>
      </c>
      <c r="C21" s="181">
        <f>SUMIFS(inv!$D:$D,inv!$T:$T,'VENTA T'!$B21,inv!$U:$U,'VENTA T'!$C$15,inv!$A:$A,'VENTA T'!$B$13)</f>
        <v>9576</v>
      </c>
      <c r="D21" s="181">
        <f>SUMIFS(inv!$D:$D,inv!$T:$T,'VENTA T'!$B21,inv!$U:$U,'VENTA T'!$D$15,inv!$A:$A,'VENTA T'!$B$13)</f>
        <v>27360</v>
      </c>
      <c r="E21" s="181">
        <f>SUMIFS(inv!$D:$D,inv!$T:$T,'VENTA T'!$B21,inv!$U:$U,'VENTA T'!$E$15,inv!$A:$A,'VENTA T'!$B$13)</f>
        <v>0</v>
      </c>
      <c r="F21" s="174">
        <f>SUMIFS(VENTAS!$H:$H,VENTAS!$G:$G,'VENTA T'!$B21,VENTAS!$B:$B,'VENTA T'!$B$13)</f>
        <v>4946.5</v>
      </c>
      <c r="G21" s="168">
        <f t="shared" si="9"/>
        <v>1.9359142828262408</v>
      </c>
      <c r="H21" s="168">
        <f t="shared" si="6"/>
        <v>5.5311836652178306</v>
      </c>
      <c r="I21" s="168">
        <f t="shared" si="7"/>
        <v>0</v>
      </c>
      <c r="J21" s="168">
        <f t="shared" si="8"/>
        <v>5.5311836652178306</v>
      </c>
      <c r="K21" s="177">
        <f t="shared" si="5"/>
        <v>4629.5</v>
      </c>
    </row>
    <row r="22" spans="1:11">
      <c r="A22" s="169"/>
      <c r="B22" s="176" t="s">
        <v>471</v>
      </c>
      <c r="C22" s="181">
        <f>SUMIFS(inv!$D:$D,inv!$T:$T,'VENTA T'!$B22,inv!$U:$U,'VENTA T'!$C$15,inv!$A:$A,'VENTA T'!$B$13)</f>
        <v>0</v>
      </c>
      <c r="D22" s="181">
        <f>SUMIFS(inv!$D:$D,inv!$T:$T,'VENTA T'!$B22,inv!$U:$U,'VENTA T'!$D$15,inv!$A:$A,'VENTA T'!$B$13)</f>
        <v>0</v>
      </c>
      <c r="E22" s="181">
        <f>SUMIFS(inv!$D:$D,inv!$T:$T,'VENTA T'!$B22,inv!$U:$U,'VENTA T'!$E$15,inv!$A:$A,'VENTA T'!$B$13)</f>
        <v>0</v>
      </c>
      <c r="F22" s="174">
        <f>SUMIFS(VENTAS!$H:$H,VENTAS!$G:$G,'VENTA T'!$B22,VENTAS!$B:$B,'VENTA T'!$B$13)</f>
        <v>0</v>
      </c>
      <c r="G22" s="168">
        <f>IFERROR((C22/$F22),0)</f>
        <v>0</v>
      </c>
      <c r="H22" s="168">
        <f>IFERROR((D22/$F22),0)</f>
        <v>0</v>
      </c>
      <c r="I22" s="168">
        <f>IFERROR((E22/$F22),0)</f>
        <v>0</v>
      </c>
      <c r="J22" s="168">
        <f t="shared" ref="J22" si="10">H22+I22</f>
        <v>0</v>
      </c>
      <c r="K22" s="177">
        <f t="shared" si="5"/>
        <v>0</v>
      </c>
    </row>
    <row r="23" spans="1:11">
      <c r="B23" s="133"/>
      <c r="C23" s="179">
        <f>SUM(C16:C22)</f>
        <v>537915</v>
      </c>
      <c r="D23" s="179">
        <f>SUM(D16:D22)</f>
        <v>820544</v>
      </c>
      <c r="E23" s="179">
        <f>SUM(E16:E22)</f>
        <v>287280</v>
      </c>
      <c r="F23" s="179">
        <f>SUM(F16:F21)</f>
        <v>362170.5</v>
      </c>
      <c r="G23" s="182"/>
      <c r="H23" s="182"/>
      <c r="I23" s="182"/>
      <c r="J23" s="182"/>
      <c r="K23" s="226"/>
    </row>
    <row r="24" spans="1:11">
      <c r="B24" s="135">
        <v>2110327</v>
      </c>
    </row>
    <row r="25" spans="1:11">
      <c r="B25" s="135">
        <v>2110302</v>
      </c>
      <c r="J25" s="177"/>
    </row>
    <row r="26" spans="1:11">
      <c r="B26" s="138" t="s">
        <v>997</v>
      </c>
      <c r="C26" s="178"/>
      <c r="D26" s="178"/>
      <c r="E26" s="178"/>
      <c r="F26" s="178"/>
      <c r="G26" s="109" t="s">
        <v>1685</v>
      </c>
      <c r="H26" s="109" t="s">
        <v>1685</v>
      </c>
      <c r="I26" s="109" t="s">
        <v>1685</v>
      </c>
      <c r="J26" s="109" t="s">
        <v>1685</v>
      </c>
      <c r="K26" s="225" t="s">
        <v>1783</v>
      </c>
    </row>
    <row r="27" spans="1:11">
      <c r="A27" s="135"/>
      <c r="B27" s="133" t="s">
        <v>19</v>
      </c>
      <c r="C27" s="179" t="s">
        <v>491</v>
      </c>
      <c r="D27" s="179" t="s">
        <v>490</v>
      </c>
      <c r="E27" s="179" t="s">
        <v>503</v>
      </c>
      <c r="F27" s="179" t="s">
        <v>1684</v>
      </c>
      <c r="G27" s="112" t="s">
        <v>491</v>
      </c>
      <c r="H27" s="112" t="s">
        <v>490</v>
      </c>
      <c r="I27" s="112" t="s">
        <v>503</v>
      </c>
      <c r="J27" s="112" t="s">
        <v>1714</v>
      </c>
      <c r="K27" s="226" t="s">
        <v>1784</v>
      </c>
    </row>
    <row r="28" spans="1:11">
      <c r="A28" s="169"/>
      <c r="B28" s="167" t="s">
        <v>477</v>
      </c>
      <c r="C28" s="180">
        <f>SUMIFS(inv!$D:$D,inv!$T:$T,'VENTA T'!$B28,inv!$U:$U,'VENTA T'!$C$27,inv!$A:$A,'VENTA T'!$B$25)</f>
        <v>196026</v>
      </c>
      <c r="D28" s="180">
        <f>SUMIFS(inv!$D:$D,inv!$T:$T,'VENTA T'!$B28,inv!$U:$U,'VENTA T'!$D$27,inv!$A:$A,'VENTA T'!$B$25)</f>
        <v>158495</v>
      </c>
      <c r="E28" s="180">
        <f>SUMIFS(inv!$D:$D,inv!$T:$T,'VENTA T'!$B28,inv!$U:$U,'VENTA T'!$E$27,inv!$A:$A,'VENTA T'!$B$25)</f>
        <v>255360</v>
      </c>
      <c r="F28" s="173">
        <f>SUMIFS(VENTAS!$H:$H,VENTAS!$G:$G,'VENTA T'!$B28,VENTAS!$B:$B,'VENTA T'!$B$25)</f>
        <v>151599.5</v>
      </c>
      <c r="G28" s="168">
        <f>C28/$F28</f>
        <v>1.2930517580862733</v>
      </c>
      <c r="H28" s="168">
        <f t="shared" ref="G28:I34" si="11">D28/$F28</f>
        <v>1.045484978512462</v>
      </c>
      <c r="I28" s="168">
        <f>E28/$F28</f>
        <v>1.6844382732133021</v>
      </c>
      <c r="J28" s="168">
        <f t="shared" ref="J28:J33" si="12">H28+I28</f>
        <v>2.7299232517257641</v>
      </c>
      <c r="K28" s="177">
        <f t="shared" ref="K28:K41" si="13">IFERROR(C28-F28,0)</f>
        <v>44426.5</v>
      </c>
    </row>
    <row r="29" spans="1:11">
      <c r="A29" s="169"/>
      <c r="B29" s="167" t="s">
        <v>448</v>
      </c>
      <c r="C29" s="180">
        <f>SUMIFS(inv!$D:$D,inv!$T:$T,'VENTA T'!$B29,inv!$U:$U,'VENTA T'!$C$27,inv!$A:$A,'VENTA T'!$B$25)</f>
        <v>51315</v>
      </c>
      <c r="D29" s="180">
        <f>SUMIFS(inv!$D:$D,inv!$T:$T,'VENTA T'!$B29,inv!$U:$U,'VENTA T'!$D$27,inv!$A:$A,'VENTA T'!$B$25)</f>
        <v>331200</v>
      </c>
      <c r="E29" s="180">
        <f>SUMIFS(inv!$D:$D,inv!$T:$T,'VENTA T'!$B29,inv!$U:$U,'VENTA T'!$E$27,inv!$A:$A,'VENTA T'!$B$25)</f>
        <v>0</v>
      </c>
      <c r="F29" s="173">
        <f>SUMIFS(VENTAS!$H:$H,VENTAS!$G:$G,'VENTA T'!$B29,VENTAS!$B:$B,'VENTA T'!$B$25)</f>
        <v>131012.5</v>
      </c>
      <c r="G29" s="168">
        <f>C29/$F29</f>
        <v>0.39168018318862702</v>
      </c>
      <c r="H29" s="168">
        <f t="shared" si="11"/>
        <v>2.528003053143784</v>
      </c>
      <c r="I29" s="168">
        <f t="shared" si="11"/>
        <v>0</v>
      </c>
      <c r="J29" s="168">
        <f t="shared" si="12"/>
        <v>2.528003053143784</v>
      </c>
      <c r="K29" s="177">
        <f t="shared" si="13"/>
        <v>-79697.5</v>
      </c>
    </row>
    <row r="30" spans="1:11">
      <c r="A30" s="169"/>
      <c r="B30" s="167" t="s">
        <v>455</v>
      </c>
      <c r="C30" s="180">
        <f>SUMIFS(inv!$D:$D,inv!$T:$T,'VENTA T'!$B30,inv!$U:$U,'VENTA T'!$C$27,inv!$A:$A,'VENTA T'!$B$25)</f>
        <v>132806</v>
      </c>
      <c r="D30" s="180">
        <f>SUMIFS(inv!$D:$D,inv!$T:$T,'VENTA T'!$B30,inv!$U:$U,'VENTA T'!$D$27,inv!$A:$A,'VENTA T'!$B$25)</f>
        <v>407</v>
      </c>
      <c r="E30" s="180">
        <f>SUMIFS(inv!$D:$D,inv!$T:$T,'VENTA T'!$B30,inv!$U:$U,'VENTA T'!$E$27,inv!$A:$A,'VENTA T'!$B$25)</f>
        <v>265920</v>
      </c>
      <c r="F30" s="173">
        <f>SUMIFS(VENTAS!$H:$H,VENTAS!$G:$G,'VENTA T'!$B30,VENTAS!$B:$B,'VENTA T'!$B$25)</f>
        <v>94734</v>
      </c>
      <c r="G30" s="168">
        <f t="shared" si="11"/>
        <v>1.4018831676061394</v>
      </c>
      <c r="H30" s="168">
        <f t="shared" si="11"/>
        <v>4.2962399983110609E-3</v>
      </c>
      <c r="I30" s="168">
        <f t="shared" si="11"/>
        <v>2.807017543859649</v>
      </c>
      <c r="J30" s="168">
        <f t="shared" si="12"/>
        <v>2.81131378385796</v>
      </c>
      <c r="K30" s="177">
        <f t="shared" si="13"/>
        <v>38072</v>
      </c>
    </row>
    <row r="31" spans="1:11">
      <c r="A31" s="169"/>
      <c r="B31" s="167" t="s">
        <v>464</v>
      </c>
      <c r="C31" s="180">
        <f>SUMIFS(inv!$D:$D,inv!$T:$T,'VENTA T'!$B31,inv!$U:$U,'VENTA T'!$C$27,inv!$A:$A,'VENTA T'!$B$25)</f>
        <v>178163</v>
      </c>
      <c r="D31" s="180">
        <f>SUMIFS(inv!$D:$D,inv!$T:$T,'VENTA T'!$B31,inv!$U:$U,'VENTA T'!$D$27,inv!$A:$A,'VENTA T'!$B$25)</f>
        <v>106235</v>
      </c>
      <c r="E31" s="180">
        <f>SUMIFS(inv!$D:$D,inv!$T:$T,'VENTA T'!$B31,inv!$U:$U,'VENTA T'!$E$27,inv!$A:$A,'VENTA T'!$B$25)</f>
        <v>0</v>
      </c>
      <c r="F31" s="173">
        <f>SUMIFS(VENTAS!$H:$H,VENTAS!$G:$G,'VENTA T'!$B31,VENTAS!$B:$B,'VENTA T'!$B$25)</f>
        <v>77841.333333333328</v>
      </c>
      <c r="G31" s="168">
        <f>C31/$F31</f>
        <v>2.2887968688443161</v>
      </c>
      <c r="H31" s="168">
        <f t="shared" si="11"/>
        <v>1.3647633647933404</v>
      </c>
      <c r="I31" s="168">
        <f t="shared" si="11"/>
        <v>0</v>
      </c>
      <c r="J31" s="168">
        <f>H31+I31</f>
        <v>1.3647633647933404</v>
      </c>
      <c r="K31" s="177">
        <f t="shared" si="13"/>
        <v>100321.66666666667</v>
      </c>
    </row>
    <row r="32" spans="1:11">
      <c r="A32" s="169"/>
      <c r="B32" s="167" t="s">
        <v>479</v>
      </c>
      <c r="C32" s="180">
        <f>SUMIFS(inv!$D:$D,inv!$T:$T,'VENTA T'!$B32,inv!$U:$U,'VENTA T'!$C$27,inv!$A:$A,'VENTA T'!$B$25)</f>
        <v>93424</v>
      </c>
      <c r="D32" s="180">
        <f>SUMIFS(inv!$D:$D,inv!$T:$T,'VENTA T'!$B32,inv!$U:$U,'VENTA T'!$D$27,inv!$A:$A,'VENTA T'!$B$25)</f>
        <v>92500</v>
      </c>
      <c r="E32" s="180">
        <f>SUMIFS(inv!$D:$D,inv!$T:$T,'VENTA T'!$B32,inv!$U:$U,'VENTA T'!$E$27,inv!$A:$A,'VENTA T'!$B$25)</f>
        <v>0</v>
      </c>
      <c r="F32" s="173">
        <f>SUMIFS(VENTAS!$H:$H,VENTAS!$G:$G,'VENTA T'!$B32,VENTAS!$B:$B,'VENTA T'!$B$25)</f>
        <v>66412</v>
      </c>
      <c r="G32" s="168">
        <f t="shared" si="11"/>
        <v>1.4067337228211769</v>
      </c>
      <c r="H32" s="168">
        <f t="shared" si="11"/>
        <v>1.3928205745949527</v>
      </c>
      <c r="I32" s="168">
        <f t="shared" si="11"/>
        <v>0</v>
      </c>
      <c r="J32" s="168">
        <f t="shared" si="12"/>
        <v>1.3928205745949527</v>
      </c>
      <c r="K32" s="177">
        <f t="shared" si="13"/>
        <v>27012</v>
      </c>
    </row>
    <row r="33" spans="1:11">
      <c r="A33" s="169"/>
      <c r="B33" s="167" t="s">
        <v>443</v>
      </c>
      <c r="C33" s="180">
        <f>SUMIFS(inv!$D:$D,inv!$T:$T,'VENTA T'!$B33,inv!$U:$U,'VENTA T'!$C$27,inv!$A:$A,'VENTA T'!$B$24)</f>
        <v>14675</v>
      </c>
      <c r="D33" s="180">
        <f>SUMIFS(inv!$D:$D,inv!$T:$T,'VENTA T'!$B33,inv!$U:$U,'VENTA T'!$D$27,inv!$A:$A,'VENTA T'!$B$24)</f>
        <v>67585</v>
      </c>
      <c r="E33" s="180">
        <f>SUMIFS(inv!$D:$D,inv!$T:$T,'VENTA T'!$B33,inv!$U:$U,'VENTA T'!$E$27,inv!$A:$A,'VENTA T'!$B$24)</f>
        <v>46080</v>
      </c>
      <c r="F33" s="173">
        <f>SUMIFS(VENTAS!$H:$H,VENTAS!$G:$G,'VENTA T'!$B33,VENTAS!$B:$B,'VENTA T'!$B$24)</f>
        <v>45663.5</v>
      </c>
      <c r="G33" s="168">
        <f t="shared" si="11"/>
        <v>0.32137264992827969</v>
      </c>
      <c r="H33" s="168">
        <f t="shared" si="11"/>
        <v>1.4800661359729324</v>
      </c>
      <c r="I33" s="168">
        <f t="shared" si="11"/>
        <v>1.0091210704391911</v>
      </c>
      <c r="J33" s="168">
        <f t="shared" si="12"/>
        <v>2.4891872064121232</v>
      </c>
      <c r="K33" s="177">
        <f t="shared" si="13"/>
        <v>-30988.5</v>
      </c>
    </row>
    <row r="34" spans="1:11">
      <c r="A34" s="169"/>
      <c r="B34" s="167" t="s">
        <v>445</v>
      </c>
      <c r="C34" s="180">
        <f>SUMIFS(inv!$D:$D,inv!$T:$T,'VENTA T'!$B34,inv!$U:$U,'VENTA T'!$C$27,inv!$A:$A,'VENTA T'!$B$25)</f>
        <v>75972</v>
      </c>
      <c r="D34" s="180">
        <f>SUMIFS(inv!$D:$D,inv!$T:$T,'VENTA T'!$B34,inv!$U:$U,'VENTA T'!$D$27,inv!$A:$A,'VENTA T'!$B$25)</f>
        <v>224168</v>
      </c>
      <c r="E34" s="180">
        <f>SUMIFS(inv!$D:$D,inv!$T:$T,'VENTA T'!$B34,inv!$U:$U,'VENTA T'!$E$27,inv!$A:$A,'VENTA T'!$B$25)</f>
        <v>0</v>
      </c>
      <c r="F34" s="173">
        <f>SUMIFS(VENTAS!$H:$H,VENTAS!$G:$G,'VENTA T'!$B34,VENTAS!$B:$B,'VENTA T'!$B$25)</f>
        <v>61413.5</v>
      </c>
      <c r="G34" s="168">
        <f t="shared" si="11"/>
        <v>1.2370569988683271</v>
      </c>
      <c r="H34" s="168">
        <f t="shared" si="11"/>
        <v>3.6501420697403666</v>
      </c>
      <c r="I34" s="168">
        <f t="shared" si="11"/>
        <v>0</v>
      </c>
      <c r="J34" s="168">
        <f t="shared" ref="J34:J39" si="14">H34+I34</f>
        <v>3.6501420697403666</v>
      </c>
      <c r="K34" s="177">
        <f t="shared" si="13"/>
        <v>14558.5</v>
      </c>
    </row>
    <row r="35" spans="1:11" hidden="1">
      <c r="A35" s="169"/>
      <c r="B35" s="167" t="s">
        <v>457</v>
      </c>
      <c r="C35" s="180">
        <f>SUMIFS(inv!$D:$D,inv!$T:$T,'VENTA T'!$B35,inv!$U:$U,'VENTA T'!$C$27,inv!$A:$A,'VENTA T'!$B$25)</f>
        <v>3945</v>
      </c>
      <c r="D35" s="180">
        <f>SUMIFS(inv!$D:$D,inv!$T:$T,'VENTA T'!$B35,inv!$U:$U,'VENTA T'!$D$27,inv!$A:$A,'VENTA T'!$B$25)</f>
        <v>39075</v>
      </c>
      <c r="E35" s="180">
        <f>SUMIFS(inv!$D:$D,inv!$T:$T,'VENTA T'!$B35,inv!$U:$U,'VENTA T'!$E$27,inv!$A:$A,'VENTA T'!$B$25)</f>
        <v>84480</v>
      </c>
      <c r="F35" s="173">
        <f>SUMIFS(VENTAS!$H:$H,VENTAS!$G:$G,'VENTA T'!$B35,VENTAS!$B:$B,'VENTA T'!$B$25)</f>
        <v>2392.5</v>
      </c>
      <c r="G35" s="168">
        <f t="shared" ref="G35" si="15">C35/$F35</f>
        <v>1.6489028213166144</v>
      </c>
      <c r="H35" s="168">
        <f t="shared" ref="H35" si="16">D35/$F35</f>
        <v>16.332288401253919</v>
      </c>
      <c r="I35" s="168">
        <f t="shared" ref="I35" si="17">E35/$F35</f>
        <v>35.310344827586206</v>
      </c>
      <c r="J35" s="168">
        <f t="shared" si="14"/>
        <v>51.642633228840126</v>
      </c>
      <c r="K35" s="177">
        <f t="shared" si="13"/>
        <v>1552.5</v>
      </c>
    </row>
    <row r="36" spans="1:11">
      <c r="A36" s="169"/>
      <c r="B36" s="167" t="s">
        <v>473</v>
      </c>
      <c r="C36" s="180">
        <f>SUMIFS(inv!$D:$D,inv!$T:$T,'VENTA T'!$B36,inv!$U:$U,'VENTA T'!$C$27,inv!$A:$A,'VENTA T'!$B$25)</f>
        <v>49235</v>
      </c>
      <c r="D36" s="180">
        <f>SUMIFS(inv!$D:$D,inv!$T:$T,'VENTA T'!$B36,inv!$U:$U,'VENTA T'!$D$27,inv!$A:$A,'VENTA T'!$B$25)</f>
        <v>36475</v>
      </c>
      <c r="E36" s="180">
        <f>SUMIFS(inv!$D:$D,inv!$T:$T,'VENTA T'!$B36,inv!$U:$U,'VENTA T'!$E$27,inv!$A:$A,'VENTA T'!$B$25)</f>
        <v>0</v>
      </c>
      <c r="F36" s="173">
        <f>SUMIFS(VENTAS!$H:$H,VENTAS!$G:$G,'VENTA T'!$B36,VENTAS!$B:$B,'VENTA T'!$B$25)</f>
        <v>22647.666666666668</v>
      </c>
      <c r="G36" s="168">
        <f t="shared" ref="G36:I39" si="18">C36/$F36</f>
        <v>2.1739546384469333</v>
      </c>
      <c r="H36" s="168">
        <f>D36/$F36</f>
        <v>1.6105411889377861</v>
      </c>
      <c r="I36" s="168">
        <f t="shared" si="18"/>
        <v>0</v>
      </c>
      <c r="J36" s="168">
        <f t="shared" si="14"/>
        <v>1.6105411889377861</v>
      </c>
      <c r="K36" s="177">
        <f t="shared" si="13"/>
        <v>26587.333333333332</v>
      </c>
    </row>
    <row r="37" spans="1:11">
      <c r="A37" s="169"/>
      <c r="B37" s="167" t="s">
        <v>450</v>
      </c>
      <c r="C37" s="180">
        <f>SUMIFS(inv!$D:$D,inv!$T:$T,'VENTA T'!$B37,inv!$U:$U,'VENTA T'!$C$27,inv!$A:$A,'VENTA T'!$B$25)</f>
        <v>78619</v>
      </c>
      <c r="D37" s="180">
        <f>SUMIFS(inv!$D:$D,inv!$T:$T,'VENTA T'!$B37,inv!$U:$U,'VENTA T'!$D$27,inv!$A:$A,'VENTA T'!$B$25)</f>
        <v>133644</v>
      </c>
      <c r="E37" s="180">
        <f>SUMIFS(inv!$D:$D,inv!$T:$T,'VENTA T'!$B37,inv!$U:$U,'VENTA T'!$E$27,inv!$A:$A,'VENTA T'!$B$25)</f>
        <v>84480</v>
      </c>
      <c r="F37" s="173">
        <f>SUMIFS(VENTAS!$H:$H,VENTAS!$G:$G,'VENTA T'!$B37,VENTAS!$B:$B,'VENTA T'!$B$25)</f>
        <v>53177.5</v>
      </c>
      <c r="G37" s="168">
        <f t="shared" si="18"/>
        <v>1.4784260260448499</v>
      </c>
      <c r="H37" s="168">
        <f t="shared" si="18"/>
        <v>2.5131681632269287</v>
      </c>
      <c r="I37" s="168">
        <f>E37/$F37</f>
        <v>1.5886418127967656</v>
      </c>
      <c r="J37" s="168">
        <f t="shared" si="14"/>
        <v>4.1018099760236941</v>
      </c>
      <c r="K37" s="177">
        <f t="shared" si="13"/>
        <v>25441.5</v>
      </c>
    </row>
    <row r="38" spans="1:11">
      <c r="A38" s="169"/>
      <c r="B38" s="167" t="s">
        <v>463</v>
      </c>
      <c r="C38" s="180">
        <f>SUMIFS(inv!$D:$D,inv!$T:$T,'VENTA T'!$B38,inv!$U:$U,'VENTA T'!$C$27,inv!$A:$A,'VENTA T'!$B$25)</f>
        <v>1620</v>
      </c>
      <c r="D38" s="180">
        <f>SUMIFS(inv!$D:$D,inv!$T:$T,'VENTA T'!$B38,inv!$U:$U,'VENTA T'!$D$27,inv!$A:$A,'VENTA T'!$B$25)</f>
        <v>17640</v>
      </c>
      <c r="E38" s="180">
        <f>SUMIFS(inv!$D:$D,inv!$T:$T,'VENTA T'!$B38,inv!$U:$U,'VENTA T'!$E$27,inv!$A:$A,'VENTA T'!$B$25)</f>
        <v>0</v>
      </c>
      <c r="F38" s="173">
        <f>SUMIFS(VENTAS!$H:$H,VENTAS!$G:$G,'VENTA T'!$B38,VENTAS!$B:$B,'VENTA T'!$B$25)+F40</f>
        <v>17173</v>
      </c>
      <c r="G38" s="168">
        <f t="shared" si="18"/>
        <v>9.4334129156233626E-2</v>
      </c>
      <c r="H38" s="168">
        <f t="shared" si="18"/>
        <v>1.0271938508123217</v>
      </c>
      <c r="I38" s="168">
        <f t="shared" si="18"/>
        <v>0</v>
      </c>
      <c r="J38" s="168">
        <f t="shared" si="14"/>
        <v>1.0271938508123217</v>
      </c>
      <c r="K38" s="177">
        <f t="shared" si="13"/>
        <v>-15553</v>
      </c>
    </row>
    <row r="39" spans="1:11">
      <c r="A39" s="169"/>
      <c r="B39" s="167" t="s">
        <v>868</v>
      </c>
      <c r="C39" s="180">
        <f>SUMIFS(inv!$D:$D,inv!$T:$T,'VENTA T'!$B39,inv!$U:$U,'VENTA T'!$C$27,inv!$A:$A,'VENTA T'!$B$25)</f>
        <v>21858</v>
      </c>
      <c r="D39" s="180">
        <f>SUMIFS(inv!$D:$D,inv!$T:$T,'VENTA T'!$B39,inv!$U:$U,'VENTA T'!$D$27,inv!$A:$A,'VENTA T'!$B$25)</f>
        <v>10242</v>
      </c>
      <c r="E39" s="180">
        <f>SUMIFS(inv!$D:$D,inv!$T:$T,'VENTA T'!$B39,inv!$U:$U,'VENTA T'!$E$27,inv!$A:$A,'VENTA T'!$B$25)</f>
        <v>0</v>
      </c>
      <c r="F39" s="173">
        <f>SUMIFS(VENTAS!$H:$H,VENTAS!$G:$G,'VENTA T'!$B39,VENTAS!$B:$B,'VENTA T'!$B$25)</f>
        <v>15672.5</v>
      </c>
      <c r="G39" s="168">
        <f t="shared" si="18"/>
        <v>1.3946721965225715</v>
      </c>
      <c r="H39" s="168">
        <f t="shared" si="18"/>
        <v>0.65350135587813052</v>
      </c>
      <c r="I39" s="168">
        <f t="shared" si="18"/>
        <v>0</v>
      </c>
      <c r="J39" s="168">
        <f t="shared" si="14"/>
        <v>0.65350135587813052</v>
      </c>
      <c r="K39" s="177">
        <f t="shared" si="13"/>
        <v>6185.5</v>
      </c>
    </row>
    <row r="40" spans="1:11">
      <c r="A40" s="169"/>
      <c r="B40" s="167" t="s">
        <v>1194</v>
      </c>
      <c r="C40" s="180">
        <f>SUMIFS(inv!$D:$D,inv!$T:$T,'VENTA T'!$B40,inv!$U:$U,'VENTA T'!$C$27,inv!$A:$A,'VENTA T'!$B$25)</f>
        <v>2008</v>
      </c>
      <c r="D40" s="180">
        <f>SUMIFS(inv!$D:$D,inv!$T:$T,'VENTA T'!$B40,inv!$U:$U,'VENTA T'!$D$27,inv!$A:$A,'VENTA T'!$B$25)</f>
        <v>24120</v>
      </c>
      <c r="E40" s="180">
        <f>SUMIFS(inv!$D:$D,inv!$T:$T,'VENTA T'!$B40,inv!$U:$U,'VENTA T'!$E$27,inv!$A:$A,'VENTA T'!$B$25)</f>
        <v>0</v>
      </c>
      <c r="F40" s="173">
        <f>SUMIFS(VENTAS!$H:$H,VENTAS!$G:$G,'VENTA T'!$B40,VENTAS!$B:$B,'VENTA T'!$B$25)</f>
        <v>13892.5</v>
      </c>
      <c r="G40" s="168">
        <f>C40/$F40</f>
        <v>0.1445384200107972</v>
      </c>
      <c r="H40" s="168">
        <f>D40/$F40</f>
        <v>1.7361885909663488</v>
      </c>
      <c r="I40" s="168">
        <f>E40/$F40</f>
        <v>0</v>
      </c>
      <c r="J40" s="168">
        <f>H40+I40</f>
        <v>1.7361885909663488</v>
      </c>
      <c r="K40" s="177">
        <f t="shared" si="13"/>
        <v>-11884.5</v>
      </c>
    </row>
    <row r="41" spans="1:11">
      <c r="A41" s="169"/>
      <c r="B41" s="167" t="s">
        <v>471</v>
      </c>
      <c r="C41" s="180">
        <f>SUMIFS(inv!$D:$D,inv!$T:$T,'VENTA T'!$B41,inv!$U:$U,'VENTA T'!$C$27,inv!$A:$A,'VENTA T'!$B$25)</f>
        <v>22420</v>
      </c>
      <c r="D41" s="180">
        <f>SUMIFS(inv!$D:$D,inv!$T:$T,'VENTA T'!$B41,inv!$U:$U,'VENTA T'!$D$27,inv!$A:$A,'VENTA T'!$B$25)</f>
        <v>13754</v>
      </c>
      <c r="E41" s="180">
        <f>SUMIFS(inv!$D:$D,inv!$T:$T,'VENTA T'!$B41,inv!$U:$U,'VENTA T'!$E$27,inv!$A:$A,'VENTA T'!$B$25)</f>
        <v>69120</v>
      </c>
      <c r="F41" s="173">
        <f>SUMIFS(VENTAS!$H:$H,VENTAS!$G:$G,'VENTA T'!$B41,VENTAS!$B:$B,'VENTA T'!$B$25)</f>
        <v>19625.5</v>
      </c>
      <c r="G41" s="168">
        <f>C41/$F41</f>
        <v>1.1423912766553719</v>
      </c>
      <c r="H41" s="168">
        <f t="shared" ref="H41" si="19">D41/$F41</f>
        <v>0.70082290897047206</v>
      </c>
      <c r="I41" s="168">
        <f t="shared" ref="I41" si="20">E41/$F41</f>
        <v>3.5219484853889074</v>
      </c>
      <c r="J41" s="168">
        <f>H41+I41</f>
        <v>4.2227713943593796</v>
      </c>
      <c r="K41" s="177">
        <f t="shared" si="13"/>
        <v>2794.5</v>
      </c>
    </row>
    <row r="42" spans="1:11">
      <c r="A42" s="135"/>
      <c r="B42" s="133"/>
      <c r="C42" s="179">
        <f t="shared" ref="C42:E42" si="21">SUM(C28:C41)</f>
        <v>922086</v>
      </c>
      <c r="D42" s="179">
        <f t="shared" si="21"/>
        <v>1255540</v>
      </c>
      <c r="E42" s="179">
        <f t="shared" si="21"/>
        <v>805440</v>
      </c>
      <c r="F42" s="179">
        <f>SUM(F28:F41)</f>
        <v>773257.49999999988</v>
      </c>
      <c r="G42" s="182"/>
      <c r="H42" s="182"/>
      <c r="I42" s="182"/>
      <c r="J42" s="182"/>
      <c r="K42" s="226"/>
    </row>
    <row r="43" spans="1:11">
      <c r="B43" s="135">
        <v>2110427</v>
      </c>
    </row>
    <row r="44" spans="1:11">
      <c r="B44" s="135">
        <v>2110402</v>
      </c>
      <c r="J44" s="177"/>
    </row>
    <row r="45" spans="1:11">
      <c r="B45" s="138" t="s">
        <v>998</v>
      </c>
      <c r="C45" s="178"/>
      <c r="D45" s="178"/>
      <c r="E45" s="178"/>
      <c r="F45" s="178"/>
      <c r="G45" s="109" t="s">
        <v>1685</v>
      </c>
      <c r="H45" s="109" t="s">
        <v>1685</v>
      </c>
      <c r="I45" s="109" t="s">
        <v>1685</v>
      </c>
      <c r="J45" s="109" t="s">
        <v>1685</v>
      </c>
      <c r="K45" s="225" t="s">
        <v>1783</v>
      </c>
    </row>
    <row r="46" spans="1:11">
      <c r="B46" s="133" t="s">
        <v>19</v>
      </c>
      <c r="C46" s="179" t="s">
        <v>491</v>
      </c>
      <c r="D46" s="179" t="s">
        <v>490</v>
      </c>
      <c r="E46" s="179" t="s">
        <v>503</v>
      </c>
      <c r="F46" s="179" t="s">
        <v>1684</v>
      </c>
      <c r="G46" s="112" t="s">
        <v>491</v>
      </c>
      <c r="H46" s="112" t="s">
        <v>490</v>
      </c>
      <c r="I46" s="112" t="s">
        <v>503</v>
      </c>
      <c r="J46" s="112" t="s">
        <v>1714</v>
      </c>
      <c r="K46" s="226" t="s">
        <v>1784</v>
      </c>
    </row>
    <row r="47" spans="1:11">
      <c r="A47" s="169"/>
      <c r="B47" s="167" t="s">
        <v>457</v>
      </c>
      <c r="C47" s="180">
        <f>SUMIFS(inv!$D:$D,inv!$T:$T,'VENTA T'!$B47,inv!$U:$U,'VENTA T'!$C$46,inv!$A:$A,'VENTA T'!$B$44)</f>
        <v>184734</v>
      </c>
      <c r="D47" s="180">
        <f>SUMIFS(inv!$D:$D,inv!$T:$T,'VENTA T'!$B47,inv!$U:$U,'VENTA T'!$D$46,inv!$A:$A,'VENTA T'!$B$44)</f>
        <v>182914</v>
      </c>
      <c r="E47" s="180">
        <f>SUMIFS(inv!$D:$D,inv!$T:$T,'VENTA T'!$B47,inv!$U:$U,'VENTA T'!$E$46,inv!$A:$A,'VENTA T'!$B$44)</f>
        <v>655704</v>
      </c>
      <c r="F47" s="173">
        <f>SUMIFS(VENTAS!$H:$H,VENTAS!$G:$G,'VENTA T'!$B47,VENTAS!$B:$B,'VENTA T'!$B$44)</f>
        <v>235399</v>
      </c>
      <c r="G47" s="168">
        <f t="shared" ref="G47:G58" si="22">C47/$F47</f>
        <v>0.78476968891116783</v>
      </c>
      <c r="H47" s="168">
        <f>D47/$F47</f>
        <v>0.77703813525121179</v>
      </c>
      <c r="I47" s="168">
        <f>E47/$F47</f>
        <v>2.7855003632130977</v>
      </c>
      <c r="J47" s="168">
        <f>H47+I47</f>
        <v>3.5625384984643094</v>
      </c>
      <c r="K47" s="177">
        <f>IFERROR(C47-F47,0)</f>
        <v>-50665</v>
      </c>
    </row>
    <row r="48" spans="1:11">
      <c r="A48" s="169"/>
      <c r="B48" s="167" t="s">
        <v>461</v>
      </c>
      <c r="C48" s="180">
        <f>SUMIFS(inv!$D:$D,inv!$T:$T,'VENTA T'!$B48,inv!$U:$U,'VENTA T'!$C$46,inv!$A:$A,'VENTA T'!$B$44)</f>
        <v>121535</v>
      </c>
      <c r="D48" s="180">
        <f>SUMIFS(inv!$D:$D,inv!$T:$T,'VENTA T'!$B48,inv!$U:$U,'VENTA T'!$D$46,inv!$A:$A,'VENTA T'!$B$44)</f>
        <v>172783</v>
      </c>
      <c r="E48" s="180">
        <f>SUMIFS(inv!$D:$D,inv!$T:$T,'VENTA T'!$B48,inv!$U:$U,'VENTA T'!$E$46,inv!$A:$A,'VENTA T'!$B$44)</f>
        <v>0</v>
      </c>
      <c r="F48" s="173">
        <f>SUMIFS(VENTAS!$H:$H,VENTAS!$G:$G,'VENTA T'!$B48,VENTAS!$B:$B,'VENTA T'!$B$44)</f>
        <v>84611</v>
      </c>
      <c r="G48" s="168">
        <f t="shared" si="22"/>
        <v>1.4363971587618631</v>
      </c>
      <c r="H48" s="168">
        <f t="shared" ref="H48:H58" si="23">D48/$F48</f>
        <v>2.0420867263121818</v>
      </c>
      <c r="I48" s="168">
        <f t="shared" ref="I48:I58" si="24">E48/$F48</f>
        <v>0</v>
      </c>
      <c r="J48" s="168">
        <f t="shared" ref="J48:J49" si="25">H48+I48</f>
        <v>2.0420867263121818</v>
      </c>
      <c r="K48" s="177">
        <f t="shared" ref="K48:K58" si="26">IFERROR(C48-F48,0)</f>
        <v>36924</v>
      </c>
    </row>
    <row r="49" spans="1:11">
      <c r="A49" s="169"/>
      <c r="B49" s="167" t="s">
        <v>868</v>
      </c>
      <c r="C49" s="180">
        <f>SUMIFS(inv!$D:$D,inv!$T:$T,'VENTA T'!$B49,inv!$U:$U,'VENTA T'!$C$46,inv!$A:$A,'VENTA T'!$B$44)</f>
        <v>132189</v>
      </c>
      <c r="D49" s="180">
        <f>SUMIFS(inv!$D:$D,inv!$T:$T,'VENTA T'!$B49,inv!$U:$U,'VENTA T'!$D$46,inv!$A:$A,'VENTA T'!$B$44)</f>
        <v>194350</v>
      </c>
      <c r="E49" s="180">
        <f>SUMIFS(inv!$D:$D,inv!$T:$T,'VENTA T'!$B49,inv!$U:$U,'VENTA T'!$E$46,inv!$A:$A,'VENTA T'!$B$44)</f>
        <v>0</v>
      </c>
      <c r="F49" s="173">
        <f>SUMIFS(VENTAS!$H:$H,VENTAS!$G:$G,'VENTA T'!$B49,VENTAS!$B:$B,'VENTA T'!$B$44)</f>
        <v>100768.5</v>
      </c>
      <c r="G49" s="168">
        <f t="shared" si="22"/>
        <v>1.311808749758109</v>
      </c>
      <c r="H49" s="168">
        <f t="shared" si="23"/>
        <v>1.9286781087343763</v>
      </c>
      <c r="I49" s="168">
        <f t="shared" si="24"/>
        <v>0</v>
      </c>
      <c r="J49" s="168">
        <f t="shared" si="25"/>
        <v>1.9286781087343763</v>
      </c>
      <c r="K49" s="177">
        <f t="shared" si="26"/>
        <v>31420.5</v>
      </c>
    </row>
    <row r="50" spans="1:11">
      <c r="A50" s="169"/>
      <c r="B50" s="167" t="s">
        <v>455</v>
      </c>
      <c r="C50" s="180">
        <f>SUMIFS(inv!$D:$D,inv!$T:$T,'VENTA T'!$B50,inv!$U:$U,'VENTA T'!$C$46,inv!$A:$A,'VENTA T'!$B$44)</f>
        <v>191345</v>
      </c>
      <c r="D50" s="180">
        <f>SUMIFS(inv!$D:$D,inv!$T:$T,'VENTA T'!$B50,inv!$U:$U,'VENTA T'!$D$46,inv!$A:$A,'VENTA T'!$B$44)</f>
        <v>300935</v>
      </c>
      <c r="E50" s="180">
        <f>SUMIFS(inv!$D:$D,inv!$T:$T,'VENTA T'!$B50,inv!$U:$U,'VENTA T'!$E$46,inv!$A:$A,'VENTA T'!$B$44)</f>
        <v>113280</v>
      </c>
      <c r="F50" s="173">
        <f>SUMIFS(VENTAS!$H:$H,VENTAS!$G:$G,'VENTA T'!$B50,VENTAS!$B:$B,'VENTA T'!$B$44)</f>
        <v>141735</v>
      </c>
      <c r="G50" s="168">
        <f t="shared" si="22"/>
        <v>1.3500194024058982</v>
      </c>
      <c r="H50" s="168">
        <f t="shared" si="23"/>
        <v>2.1232229160052212</v>
      </c>
      <c r="I50" s="168">
        <f t="shared" si="24"/>
        <v>0.7992380146047201</v>
      </c>
      <c r="J50" s="168">
        <f t="shared" ref="J50:J58" si="27">H50+I50</f>
        <v>2.9224609306099412</v>
      </c>
      <c r="K50" s="177">
        <f t="shared" si="26"/>
        <v>49610</v>
      </c>
    </row>
    <row r="51" spans="1:11">
      <c r="A51" s="169"/>
      <c r="B51" s="167" t="s">
        <v>463</v>
      </c>
      <c r="C51" s="180">
        <f>SUMIFS(inv!$D:$D,inv!$T:$T,'VENTA T'!$B51,inv!$U:$U,'VENTA T'!$C$46,inv!$A:$A,'VENTA T'!$B$44)</f>
        <v>13371</v>
      </c>
      <c r="D51" s="180">
        <f>SUMIFS(inv!$D:$D,inv!$T:$T,'VENTA T'!$B51,inv!$U:$U,'VENTA T'!$D$46,inv!$A:$A,'VENTA T'!$B$44)</f>
        <v>266746</v>
      </c>
      <c r="E51" s="180">
        <f>SUMIFS(inv!$D:$D,inv!$T:$T,'VENTA T'!$B51,inv!$U:$U,'VENTA T'!$E$46,inv!$A:$A,'VENTA T'!$B$44)</f>
        <v>0</v>
      </c>
      <c r="F51" s="173">
        <f>SUMIFS(VENTAS!$H:$H,VENTAS!$G:$G,'VENTA T'!$B51,VENTAS!$B:$B,'VENTA T'!$B$44)+F53</f>
        <v>115340.5</v>
      </c>
      <c r="G51" s="168">
        <f t="shared" si="22"/>
        <v>0.11592632249730146</v>
      </c>
      <c r="H51" s="168">
        <f t="shared" si="23"/>
        <v>2.3126828824220462</v>
      </c>
      <c r="I51" s="168">
        <f t="shared" si="24"/>
        <v>0</v>
      </c>
      <c r="J51" s="168">
        <f t="shared" si="27"/>
        <v>2.3126828824220462</v>
      </c>
      <c r="K51" s="177">
        <f>IFERROR(C51-F51,0)</f>
        <v>-101969.5</v>
      </c>
    </row>
    <row r="52" spans="1:11">
      <c r="A52" s="169"/>
      <c r="B52" s="167" t="s">
        <v>448</v>
      </c>
      <c r="C52" s="180">
        <f>SUMIFS(inv!$D:$D,inv!$T:$T,'VENTA T'!$B52,inv!$U:$U,'VENTA T'!$C$46,inv!$A:$A,'VENTA T'!$B$44)</f>
        <v>38513</v>
      </c>
      <c r="D52" s="180">
        <f>SUMIFS(inv!$D:$D,inv!$T:$T,'VENTA T'!$B52,inv!$U:$U,'VENTA T'!$D$46,inv!$A:$A,'VENTA T'!$B$44)</f>
        <v>72057</v>
      </c>
      <c r="E52" s="180">
        <f>SUMIFS(inv!$D:$D,inv!$T:$T,'VENTA T'!$B52,inv!$U:$U,'VENTA T'!$E$46,inv!$A:$A,'VENTA T'!$B$44)</f>
        <v>0</v>
      </c>
      <c r="F52" s="173">
        <f>SUMIFS(VENTAS!$H:$H,VENTAS!$G:$G,'VENTA T'!$B52,VENTAS!$B:$B,'VENTA T'!$B$44)</f>
        <v>27662</v>
      </c>
      <c r="G52" s="168">
        <f t="shared" si="22"/>
        <v>1.3922709854674282</v>
      </c>
      <c r="H52" s="168">
        <f t="shared" si="23"/>
        <v>2.6049092618031957</v>
      </c>
      <c r="I52" s="168">
        <f t="shared" si="24"/>
        <v>0</v>
      </c>
      <c r="J52" s="168">
        <f t="shared" si="27"/>
        <v>2.6049092618031957</v>
      </c>
      <c r="K52" s="177">
        <f t="shared" si="26"/>
        <v>10851</v>
      </c>
    </row>
    <row r="53" spans="1:11">
      <c r="A53" s="169"/>
      <c r="B53" s="167" t="s">
        <v>1194</v>
      </c>
      <c r="C53" s="180">
        <f>SUMIFS(inv!$D:$D,inv!$T:$T,'VENTA T'!$B53,inv!$U:$U,'VENTA T'!$C$46,inv!$A:$A,'VENTA T'!$B$44)</f>
        <v>2782</v>
      </c>
      <c r="D53" s="180">
        <f>SUMIFS(inv!$D:$D,inv!$T:$T,'VENTA T'!$B53,inv!$U:$U,'VENTA T'!$D$46,inv!$A:$A,'VENTA T'!$B$44)</f>
        <v>13398</v>
      </c>
      <c r="E53" s="180">
        <f>SUMIFS(inv!$D:$D,inv!$T:$T,'VENTA T'!$B53,inv!$U:$U,'VENTA T'!$E$46,inv!$A:$A,'VENTA T'!$B$44)</f>
        <v>0</v>
      </c>
      <c r="F53" s="173">
        <f>SUMIFS(VENTAS!$H:$H,VENTAS!$G:$G,'VENTA T'!$B53,VENTAS!$B:$B,'VENTA T'!$B$44)</f>
        <v>23581</v>
      </c>
      <c r="G53" s="168">
        <f t="shared" si="22"/>
        <v>0.11797633688138756</v>
      </c>
      <c r="H53" s="168">
        <f t="shared" si="23"/>
        <v>0.5681692888342309</v>
      </c>
      <c r="I53" s="168">
        <f t="shared" si="24"/>
        <v>0</v>
      </c>
      <c r="J53" s="168">
        <f t="shared" si="27"/>
        <v>0.5681692888342309</v>
      </c>
      <c r="K53" s="177">
        <f t="shared" si="26"/>
        <v>-20799</v>
      </c>
    </row>
    <row r="54" spans="1:11">
      <c r="A54" s="169"/>
      <c r="B54" s="167" t="s">
        <v>479</v>
      </c>
      <c r="C54" s="180">
        <f>SUMIFS(inv!$D:$D,inv!$T:$T,'VENTA T'!$B54,inv!$U:$U,'VENTA T'!$C$46,inv!$A:$A,'VENTA T'!$B$44)</f>
        <v>26970</v>
      </c>
      <c r="D54" s="180">
        <f>SUMIFS(inv!$D:$D,inv!$T:$T,'VENTA T'!$B54,inv!$U:$U,'VENTA T'!$D$46,inv!$A:$A,'VENTA T'!$B$44)</f>
        <v>39407</v>
      </c>
      <c r="E54" s="180">
        <f>SUMIFS(inv!$D:$D,inv!$T:$T,'VENTA T'!$B54,inv!$U:$U,'VENTA T'!$E$46,inv!$A:$A,'VENTA T'!$B$44)</f>
        <v>0</v>
      </c>
      <c r="F54" s="173">
        <f>SUMIFS(VENTAS!$H:$H,VENTAS!$G:$G,'VENTA T'!$B54,VENTAS!$B:$B,'VENTA T'!$B$44)</f>
        <v>19173.5</v>
      </c>
      <c r="G54" s="168">
        <f t="shared" si="22"/>
        <v>1.4066289409862571</v>
      </c>
      <c r="H54" s="168">
        <f t="shared" si="23"/>
        <v>2.0552846376509244</v>
      </c>
      <c r="I54" s="168">
        <f t="shared" si="24"/>
        <v>0</v>
      </c>
      <c r="J54" s="168">
        <f t="shared" si="27"/>
        <v>2.0552846376509244</v>
      </c>
      <c r="K54" s="177">
        <f t="shared" si="26"/>
        <v>7796.5</v>
      </c>
    </row>
    <row r="55" spans="1:11">
      <c r="A55" s="169"/>
      <c r="B55" s="167" t="s">
        <v>443</v>
      </c>
      <c r="C55" s="180">
        <f>SUMIFS(inv!$D:$D,inv!$T:$T,'VENTA T'!$B55,inv!$U:$U,'VENTA T'!$C$46,inv!$A:$A,$B$43)</f>
        <v>6411</v>
      </c>
      <c r="D55" s="180">
        <f>SUMIFS(inv!$D:$D,inv!$T:$T,'VENTA T'!$B55,inv!$U:$U,$D$46,inv!$A:$A,$B$43)</f>
        <v>43330</v>
      </c>
      <c r="E55" s="180">
        <f>SUMIFS(inv!$D:$D,inv!$T:$T,'VENTA T'!$B55,inv!$U:$U,$E$46,inv!$A:$A,$B$43)</f>
        <v>23040</v>
      </c>
      <c r="F55" s="173">
        <f>SUMIFS(VENTAS!$H:$H,VENTAS!$G:$G,'VENTA T'!$B55,VENTAS!$B:$B,$B$43)</f>
        <v>24068.5</v>
      </c>
      <c r="G55" s="168">
        <f t="shared" si="22"/>
        <v>0.2663647506076407</v>
      </c>
      <c r="H55" s="168">
        <f t="shared" si="23"/>
        <v>1.8002783721461662</v>
      </c>
      <c r="I55" s="168">
        <f t="shared" si="24"/>
        <v>0.95726779815941998</v>
      </c>
      <c r="J55" s="168">
        <f t="shared" si="27"/>
        <v>2.7575461703055861</v>
      </c>
      <c r="K55" s="177">
        <f>IFERROR(C55-F55,0)</f>
        <v>-17657.5</v>
      </c>
    </row>
    <row r="56" spans="1:11">
      <c r="A56" s="169"/>
      <c r="B56" s="167" t="s">
        <v>450</v>
      </c>
      <c r="C56" s="180">
        <f>SUMIFS(inv!$D:$D,inv!$T:$T,'VENTA T'!$B56,inv!$U:$U,'VENTA T'!$C$46,inv!$A:$A,$B$44)</f>
        <v>7791</v>
      </c>
      <c r="D56" s="180">
        <f>SUMIFS(inv!$D:$D,inv!$T:$T,'VENTA T'!$B56,inv!$U:$U,$D$46,inv!$A:$A,$B$44)</f>
        <v>22750</v>
      </c>
      <c r="E56" s="180">
        <f>SUMIFS(inv!$D:$D,inv!$T:$T,'VENTA T'!$B56,inv!$U:$U,$E$46,inv!$A:$A,$B$44)</f>
        <v>0</v>
      </c>
      <c r="F56" s="173">
        <f>SUMIFS(VENTAS!$H:$H,VENTAS!$G:$G,'VENTA T'!$B56,VENTAS!$B:$B,$B$44)</f>
        <v>5128</v>
      </c>
      <c r="G56" s="168">
        <f t="shared" si="22"/>
        <v>1.5193057722308891</v>
      </c>
      <c r="H56" s="168">
        <f t="shared" si="23"/>
        <v>4.4364274570982838</v>
      </c>
      <c r="I56" s="168">
        <f t="shared" si="24"/>
        <v>0</v>
      </c>
      <c r="J56" s="168">
        <f t="shared" si="27"/>
        <v>4.4364274570982838</v>
      </c>
      <c r="K56" s="177">
        <f t="shared" si="26"/>
        <v>2663</v>
      </c>
    </row>
    <row r="57" spans="1:11">
      <c r="A57" s="169"/>
      <c r="B57" s="167" t="s">
        <v>464</v>
      </c>
      <c r="C57" s="180">
        <f>SUMIFS(inv!$D:$D,inv!$T:$T,'VENTA T'!$B57,inv!$U:$U,'VENTA T'!$C$46,inv!$A:$A,'VENTA T'!$B$44)</f>
        <v>11438</v>
      </c>
      <c r="D57" s="180">
        <f>SUMIFS(inv!$D:$D,inv!$T:$T,'VENTA T'!$B57,inv!$U:$U,'VENTA T'!$D$46,inv!$A:$A,'VENTA T'!$B$44)</f>
        <v>31935</v>
      </c>
      <c r="E57" s="180">
        <f>SUMIFS(inv!$D:$D,inv!$T:$T,'VENTA T'!$B57,inv!$U:$U,'VENTA T'!$E$46,inv!$A:$A,'VENTA T'!$B$44)</f>
        <v>0</v>
      </c>
      <c r="F57" s="173">
        <f>SUMIFS(VENTAS!$H:$H,VENTAS!$G:$G,'VENTA T'!$B57,VENTAS!$B:$B,'VENTA T'!$B$44)</f>
        <v>5137.666666666667</v>
      </c>
      <c r="G57" s="168">
        <f t="shared" si="22"/>
        <v>2.2263024719392721</v>
      </c>
      <c r="H57" s="168">
        <f t="shared" si="23"/>
        <v>6.2158567443067536</v>
      </c>
      <c r="I57" s="168">
        <f t="shared" si="24"/>
        <v>0</v>
      </c>
      <c r="J57" s="168">
        <f t="shared" si="27"/>
        <v>6.2158567443067536</v>
      </c>
      <c r="K57" s="177">
        <f t="shared" si="26"/>
        <v>6300.333333333333</v>
      </c>
    </row>
    <row r="58" spans="1:11">
      <c r="A58" s="169"/>
      <c r="B58" s="167" t="s">
        <v>473</v>
      </c>
      <c r="C58" s="180">
        <f>SUMIFS(inv!$D:$D,inv!$T:$T,'VENTA T'!$B58,inv!$U:$U,'VENTA T'!$C$46,inv!$A:$A,'VENTA T'!$B$44)</f>
        <v>4758</v>
      </c>
      <c r="D58" s="180">
        <f>SUMIFS(inv!$D:$D,inv!$T:$T,'VENTA T'!$B58,inv!$U:$U,'VENTA T'!$D$46,inv!$A:$A,'VENTA T'!$B$44)</f>
        <v>2370</v>
      </c>
      <c r="E58" s="180">
        <f>SUMIFS(inv!$D:$D,inv!$T:$T,'VENTA T'!$B58,inv!$U:$U,'VENTA T'!$E$46,inv!$A:$A,'VENTA T'!$B$44)</f>
        <v>0</v>
      </c>
      <c r="F58" s="173">
        <f>SUMIFS(VENTAS!$H:$H,VENTAS!$G:$G,'VENTA T'!$B58,VENTAS!$B:$B,'VENTA T'!$B$44)</f>
        <v>765.33333333333337</v>
      </c>
      <c r="G58" s="168">
        <f t="shared" si="22"/>
        <v>6.216898954703832</v>
      </c>
      <c r="H58" s="168">
        <f t="shared" si="23"/>
        <v>3.0966898954703832</v>
      </c>
      <c r="I58" s="168">
        <f t="shared" si="24"/>
        <v>0</v>
      </c>
      <c r="J58" s="168">
        <f t="shared" si="27"/>
        <v>3.0966898954703832</v>
      </c>
      <c r="K58" s="177">
        <f t="shared" si="26"/>
        <v>3992.6666666666665</v>
      </c>
    </row>
    <row r="59" spans="1:11">
      <c r="A59" s="135"/>
      <c r="B59" s="133"/>
      <c r="C59" s="179">
        <f>SUM(C47:C58)</f>
        <v>741837</v>
      </c>
      <c r="D59" s="179">
        <f t="shared" ref="D59:F59" si="28">SUM(D47:D58)</f>
        <v>1342975</v>
      </c>
      <c r="E59" s="179">
        <f t="shared" si="28"/>
        <v>792024</v>
      </c>
      <c r="F59" s="179">
        <f t="shared" si="28"/>
        <v>783370</v>
      </c>
      <c r="G59" s="182"/>
      <c r="H59" s="182"/>
      <c r="I59" s="182"/>
      <c r="J59" s="182"/>
      <c r="K59" s="226"/>
    </row>
    <row r="60" spans="1:11">
      <c r="A60" s="135"/>
    </row>
    <row r="61" spans="1:11">
      <c r="B61" s="135">
        <v>2010301</v>
      </c>
      <c r="G61" s="241" t="s">
        <v>559</v>
      </c>
      <c r="J61" s="107"/>
    </row>
    <row r="62" spans="1:11" ht="14.5" customHeight="1">
      <c r="B62" s="138" t="s">
        <v>1717</v>
      </c>
      <c r="C62" s="178"/>
      <c r="D62" s="178"/>
      <c r="E62" s="178"/>
      <c r="F62" s="258" t="s">
        <v>1803</v>
      </c>
      <c r="G62" s="260" t="s">
        <v>1807</v>
      </c>
      <c r="H62" s="109" t="s">
        <v>1685</v>
      </c>
      <c r="I62" s="109" t="s">
        <v>1685</v>
      </c>
      <c r="J62" s="109" t="s">
        <v>1685</v>
      </c>
    </row>
    <row r="63" spans="1:11">
      <c r="B63" s="239" t="s">
        <v>19</v>
      </c>
      <c r="C63" s="240" t="s">
        <v>490</v>
      </c>
      <c r="D63" s="240" t="s">
        <v>503</v>
      </c>
      <c r="E63" s="238" t="s">
        <v>678</v>
      </c>
      <c r="F63" s="259"/>
      <c r="G63" s="261"/>
      <c r="H63" s="112" t="s">
        <v>490</v>
      </c>
      <c r="I63" s="112" t="s">
        <v>503</v>
      </c>
      <c r="J63" s="112" t="s">
        <v>1714</v>
      </c>
    </row>
    <row r="64" spans="1:11">
      <c r="B64" s="167" t="s">
        <v>1488</v>
      </c>
      <c r="C64" s="180">
        <f>SUMIFS(inv!$D:$D,inv!$T:$T,'VENTA T'!$B64,inv!$U:$U,'VENTA T'!$C$63,inv!$A:$A,'VENTA T'!$B$61)</f>
        <v>203100</v>
      </c>
      <c r="D64" s="180">
        <f>SUMIFS(inv!$D:$D,inv!$T:$T,'VENTA T'!$B64,inv!$U:$U,'VENTA T'!$D$63,inv!$A:$A,'VENTA T'!$B$61)</f>
        <v>105600</v>
      </c>
      <c r="E64" s="102">
        <f>SUM(C64:D64)</f>
        <v>308700</v>
      </c>
      <c r="F64" s="237">
        <f>SUMIFS('VENTAS CANAL'!$AA:$AA, 'VENTAS CANAL'!$R:$R, "*"&amp;TRIM(SUBSTITUTE($B64,"TAT CE",""))&amp;"*", 'VENTAS CANAL'!$S:$S, TRIM(LEFT($G$61,FIND(" ",$G$61&amp;" ")-1)))</f>
        <v>1136160</v>
      </c>
      <c r="G64" s="235">
        <f>IFERROR(F64/7,0)</f>
        <v>162308.57142857142</v>
      </c>
      <c r="H64" s="243">
        <f>+C64/G64</f>
        <v>1.2513202365863962</v>
      </c>
      <c r="I64" s="244">
        <f>+D64/G64</f>
        <v>0.65061258977608794</v>
      </c>
      <c r="J64" s="244">
        <f>+H64+I64</f>
        <v>1.9019328263624842</v>
      </c>
    </row>
    <row r="65" spans="1:11">
      <c r="B65" s="167" t="s">
        <v>1310</v>
      </c>
      <c r="C65" s="180">
        <f>SUMIFS(inv!$D:$D,inv!$T:$T,'VENTA T'!$B65,inv!$U:$U,'VENTA T'!$C$63,inv!$A:$A,'VENTA T'!$B$61)</f>
        <v>353760</v>
      </c>
      <c r="D65" s="180">
        <f>SUMIFS(inv!$D:$D,inv!$T:$T,'VENTA T'!$B65,inv!$U:$U,'VENTA T'!$D$63,inv!$A:$A,'VENTA T'!$B$61)</f>
        <v>57600</v>
      </c>
      <c r="E65" s="102">
        <f>SUM(C65:D65)</f>
        <v>411360</v>
      </c>
      <c r="F65" s="237">
        <f>SUMIFS('VENTAS CANAL'!$AA:$AA, 'VENTAS CANAL'!$R:$R, "*"&amp;TRIM(SUBSTITUTE($B65,"TAT CE",""))&amp;"*", 'VENTAS CANAL'!$S:$S, TRIM(LEFT($G$61,FIND(" ",$G$61&amp;" ")-1)))</f>
        <v>2096496</v>
      </c>
      <c r="G65" s="235">
        <f t="shared" ref="G65:G67" si="29">IFERROR(F65/7,0)</f>
        <v>299499.42857142858</v>
      </c>
      <c r="H65" s="243">
        <f>+C65/G65</f>
        <v>1.1811708679625432</v>
      </c>
      <c r="I65" s="244">
        <f>+D65/G65</f>
        <v>0.19232090116079401</v>
      </c>
      <c r="J65" s="244">
        <f t="shared" ref="J65:J68" si="30">+H65+I65</f>
        <v>1.3734917691233373</v>
      </c>
    </row>
    <row r="66" spans="1:11">
      <c r="B66" s="167" t="s">
        <v>1298</v>
      </c>
      <c r="C66" s="180">
        <f>SUMIFS(inv!$D:$D,inv!$T:$T,'VENTA T'!$B66,inv!$U:$U,'VENTA T'!$C$63,inv!$A:$A,'VENTA T'!$B$61)</f>
        <v>200167</v>
      </c>
      <c r="D66" s="180">
        <f>SUMIFS(inv!$D:$D,inv!$T:$T,'VENTA T'!$B66,inv!$U:$U,'VENTA T'!$D$63,inv!$A:$A,'VENTA T'!$B$61)</f>
        <v>86400</v>
      </c>
      <c r="E66" s="102">
        <f>SUM(C66:D66)</f>
        <v>286567</v>
      </c>
      <c r="F66" s="237">
        <f>SUMIFS('VENTAS CANAL'!$AA:$AA, 'VENTAS CANAL'!$R:$R, "*"&amp;TRIM(SUBSTITUTE($B66,"TAT CE",""))&amp;"*", 'VENTAS CANAL'!$S:$S, TRIM(LEFT($G$61,FIND(" ",$G$61&amp;" ")-1)))</f>
        <v>2046384</v>
      </c>
      <c r="G66" s="235">
        <f t="shared" si="29"/>
        <v>292340.57142857142</v>
      </c>
      <c r="H66" s="243">
        <f>+C66/G66</f>
        <v>0.68470482568276536</v>
      </c>
      <c r="I66" s="244">
        <f>+D66/G66</f>
        <v>0.29554570403208785</v>
      </c>
      <c r="J66" s="244">
        <f t="shared" si="30"/>
        <v>0.98025052971485316</v>
      </c>
    </row>
    <row r="67" spans="1:11">
      <c r="B67" s="167" t="s">
        <v>1311</v>
      </c>
      <c r="C67" s="180">
        <f>SUMIFS(inv!$D:$D,inv!$T:$T,'VENTA T'!$B67,inv!$U:$U,'VENTA T'!$C$63,inv!$A:$A,'VENTA T'!$B$61)</f>
        <v>30960</v>
      </c>
      <c r="D67" s="180">
        <f>SUMIFS(inv!$D:$D,inv!$T:$T,'VENTA T'!$B67,inv!$U:$U,'VENTA T'!$D$63,inv!$A:$A,'VENTA T'!$B$61)</f>
        <v>84480</v>
      </c>
      <c r="E67" s="102">
        <f>SUM(C67:D67)</f>
        <v>115440</v>
      </c>
      <c r="F67" s="237">
        <f>SUMIFS('VENTAS CANAL'!$AA:$AA, 'VENTAS CANAL'!$R:$R, "*"&amp;TRIM(SUBSTITUTE($B67,"TAT CE",""))&amp;"*", 'VENTAS CANAL'!$S:$S, TRIM(LEFT($G$61,FIND(" ",$G$61&amp;" ")-1)))</f>
        <v>84240</v>
      </c>
      <c r="G67" s="235">
        <f t="shared" si="29"/>
        <v>12034.285714285714</v>
      </c>
      <c r="H67" s="243">
        <f>+C67/G67</f>
        <v>2.5726495726495728</v>
      </c>
      <c r="I67" s="244">
        <f>+D67/G67</f>
        <v>7.0199430199430202</v>
      </c>
      <c r="J67" s="244">
        <f t="shared" si="30"/>
        <v>9.5925925925925934</v>
      </c>
    </row>
    <row r="68" spans="1:11">
      <c r="B68" s="133"/>
      <c r="C68" s="179">
        <f t="shared" ref="C68" si="31">SUM(C64:C67)</f>
        <v>787987</v>
      </c>
      <c r="D68" s="179">
        <f t="shared" ref="D68:E68" si="32">SUM(D64:D67)</f>
        <v>334080</v>
      </c>
      <c r="E68" s="179">
        <f t="shared" si="32"/>
        <v>1122067</v>
      </c>
      <c r="F68" s="179">
        <f>+SUM(F64:F67)</f>
        <v>5363280</v>
      </c>
      <c r="G68" s="179">
        <f>+SUM(G64:G67)</f>
        <v>766182.85714285704</v>
      </c>
      <c r="H68" s="248">
        <f>+C68/G68</f>
        <v>1.0284581450157368</v>
      </c>
      <c r="I68" s="248">
        <f>+D68/G68</f>
        <v>0.43603168210498061</v>
      </c>
      <c r="J68" s="248">
        <f t="shared" si="30"/>
        <v>1.4644898271207174</v>
      </c>
    </row>
    <row r="69" spans="1:11">
      <c r="J69" s="107"/>
    </row>
    <row r="70" spans="1:11">
      <c r="B70" s="135">
        <v>2410401</v>
      </c>
      <c r="G70" s="241" t="s">
        <v>555</v>
      </c>
      <c r="J70" s="107"/>
    </row>
    <row r="71" spans="1:11" ht="14.5" customHeight="1">
      <c r="B71" s="138" t="s">
        <v>1716</v>
      </c>
      <c r="C71" s="178"/>
      <c r="D71" s="178"/>
      <c r="E71" s="178"/>
      <c r="F71" s="258" t="s">
        <v>1803</v>
      </c>
      <c r="G71" s="260" t="s">
        <v>1807</v>
      </c>
      <c r="H71" s="109" t="s">
        <v>1685</v>
      </c>
      <c r="I71" s="109" t="s">
        <v>1685</v>
      </c>
      <c r="J71" s="109" t="s">
        <v>1685</v>
      </c>
    </row>
    <row r="72" spans="1:11" ht="14.5" customHeight="1">
      <c r="B72" s="133" t="s">
        <v>19</v>
      </c>
      <c r="C72" s="179" t="s">
        <v>490</v>
      </c>
      <c r="D72" s="179" t="s">
        <v>503</v>
      </c>
      <c r="E72" s="179" t="s">
        <v>678</v>
      </c>
      <c r="F72" s="259"/>
      <c r="G72" s="261"/>
      <c r="H72" s="112" t="s">
        <v>490</v>
      </c>
      <c r="I72" s="112" t="s">
        <v>503</v>
      </c>
      <c r="J72" s="112" t="s">
        <v>1714</v>
      </c>
    </row>
    <row r="73" spans="1:11">
      <c r="B73" s="167" t="s">
        <v>1488</v>
      </c>
      <c r="C73" s="180">
        <f>SUMIFS(inv!$D:$D,inv!$T:$T,'VENTA T'!$B73,inv!$U:$U,'VENTA T'!$C$72,inv!$A:$A,'VENTA T'!$B$70)</f>
        <v>197916</v>
      </c>
      <c r="D73" s="180">
        <f>SUMIFS(inv!$D:$D,inv!$T:$T,'VENTA T'!$B73,inv!$U:$U,'VENTA T'!$D$72,inv!$A:$A,'VENTA T'!$B$70)</f>
        <v>136800</v>
      </c>
      <c r="E73" s="102">
        <f>SUM(C73:D73)</f>
        <v>334716</v>
      </c>
      <c r="F73" s="237">
        <f>SUMIFS('VENTAS CANAL'!$AA:$AA, 'VENTAS CANAL'!$R:$R, "*"&amp;TRIM(SUBSTITUTE($B73,"TAT CE",""))&amp;"*", 'VENTAS CANAL'!$S:$S, TRIM(LEFT($G$70,FIND(" ",$G$70&amp;" ")-1)))</f>
        <v>830160</v>
      </c>
      <c r="G73" s="235">
        <f>IFERROR(F73/7,0)</f>
        <v>118594.28571428571</v>
      </c>
      <c r="H73" s="243">
        <f>+C73/G73</f>
        <v>1.6688493784330731</v>
      </c>
      <c r="I73" s="244">
        <f>+D73/G73</f>
        <v>1.1535125758889853</v>
      </c>
      <c r="J73" s="244">
        <f>+H73+I73</f>
        <v>2.8223619543220586</v>
      </c>
    </row>
    <row r="74" spans="1:11">
      <c r="B74" s="167" t="s">
        <v>1310</v>
      </c>
      <c r="C74" s="180">
        <f>SUMIFS(inv!$D:$D,inv!$T:$T,'VENTA T'!$B74,inv!$U:$U,'VENTA T'!$C$72,inv!$A:$A,'VENTA T'!$B$70)</f>
        <v>77814</v>
      </c>
      <c r="D74" s="180">
        <f>SUMIFS(inv!$D:$D,inv!$T:$T,'VENTA T'!$B74,inv!$U:$U,'VENTA T'!$D$72,inv!$A:$A,'VENTA T'!$B$70)</f>
        <v>704640</v>
      </c>
      <c r="E74" s="102">
        <f>SUM(C74:D74)</f>
        <v>782454</v>
      </c>
      <c r="F74" s="237">
        <f>SUMIFS('VENTAS CANAL'!$AA:$AA, 'VENTAS CANAL'!$R:$R, "*"&amp;TRIM(SUBSTITUTE($B74,"TAT CE",""))&amp;"*", 'VENTAS CANAL'!$S:$S, TRIM(LEFT($G$70,FIND(" ",$G$70&amp;" ")-1)))</f>
        <v>1944000</v>
      </c>
      <c r="G74" s="235">
        <f t="shared" ref="G74:G76" si="33">IFERROR(F74/7,0)</f>
        <v>277714.28571428574</v>
      </c>
      <c r="H74" s="243">
        <f>+C74/G74</f>
        <v>0.28019444444444441</v>
      </c>
      <c r="I74" s="244">
        <f>+D74/G74</f>
        <v>2.5372839506172835</v>
      </c>
      <c r="J74" s="244">
        <f t="shared" ref="J74:J76" si="34">+H74+I74</f>
        <v>2.8174783950617277</v>
      </c>
    </row>
    <row r="75" spans="1:11">
      <c r="B75" s="167" t="s">
        <v>1298</v>
      </c>
      <c r="C75" s="180">
        <f>SUMIFS(inv!$D:$D,inv!$T:$T,'VENTA T'!$B75,inv!$U:$U,'VENTA T'!$C$72,inv!$A:$A,'VENTA T'!$B$70)</f>
        <v>312912</v>
      </c>
      <c r="D75" s="180">
        <f>SUMIFS(inv!$D:$D,inv!$T:$T,'VENTA T'!$B75,inv!$U:$U,'VENTA T'!$D$72,inv!$A:$A,'VENTA T'!$B$70)</f>
        <v>278400</v>
      </c>
      <c r="E75" s="102">
        <f>SUM(C75:D75)</f>
        <v>591312</v>
      </c>
      <c r="F75" s="237">
        <f>SUMIFS('VENTAS CANAL'!$AA:$AA, 'VENTAS CANAL'!$R:$R, "*"&amp;TRIM(SUBSTITUTE($B75,"TAT CE",""))&amp;"*", 'VENTAS CANAL'!$S:$S, TRIM(LEFT($G$70,FIND(" ",$G$70&amp;" ")-1)))</f>
        <v>1663200</v>
      </c>
      <c r="G75" s="235">
        <f t="shared" si="33"/>
        <v>237600</v>
      </c>
      <c r="H75" s="243">
        <f>+C75/G75</f>
        <v>1.3169696969696969</v>
      </c>
      <c r="I75" s="244">
        <f>+D75/G75</f>
        <v>1.1717171717171717</v>
      </c>
      <c r="J75" s="244">
        <f t="shared" si="34"/>
        <v>2.4886868686868686</v>
      </c>
    </row>
    <row r="76" spans="1:11">
      <c r="B76" s="167" t="s">
        <v>1311</v>
      </c>
      <c r="C76" s="180">
        <f>SUMIFS(inv!$D:$D,inv!$T:$T,'VENTA T'!$B76,inv!$U:$U,'VENTA T'!$C$72,inv!$A:$A,'VENTA T'!$B$70)</f>
        <v>293475</v>
      </c>
      <c r="D76" s="180">
        <f>SUMIFS(inv!$D:$D,inv!$T:$T,'VENTA T'!$B76,inv!$U:$U,'VENTA T'!$D$72,inv!$A:$A,'VENTA T'!$B$70)</f>
        <v>115200</v>
      </c>
      <c r="E76" s="102">
        <f>SUM(C76:D76)</f>
        <v>408675</v>
      </c>
      <c r="F76" s="237">
        <f>SUMIFS('VENTAS CANAL'!$AA:$AA, 'VENTAS CANAL'!$R:$R, "*"&amp;TRIM(SUBSTITUTE($B76,"TAT CE",""))&amp;"*", 'VENTAS CANAL'!$S:$S, TRIM(LEFT($G$70,FIND(" ",$G$70&amp;" ")-1)))</f>
        <v>425520</v>
      </c>
      <c r="G76" s="235">
        <f t="shared" si="33"/>
        <v>60788.571428571428</v>
      </c>
      <c r="H76" s="243">
        <f>+C76/G76</f>
        <v>4.8277989283699947</v>
      </c>
      <c r="I76" s="244">
        <f>+D76/G76</f>
        <v>1.8950930626057529</v>
      </c>
      <c r="J76" s="244">
        <f t="shared" si="34"/>
        <v>6.7228919909757474</v>
      </c>
    </row>
    <row r="77" spans="1:11">
      <c r="B77" s="133"/>
      <c r="C77" s="179">
        <f t="shared" ref="C77:E77" si="35">SUM(C73:C76)</f>
        <v>882117</v>
      </c>
      <c r="D77" s="179">
        <f t="shared" si="35"/>
        <v>1235040</v>
      </c>
      <c r="E77" s="179">
        <f t="shared" si="35"/>
        <v>2117157</v>
      </c>
      <c r="F77" s="179">
        <f>+SUM(F73:F76)</f>
        <v>4862880</v>
      </c>
      <c r="G77" s="179">
        <f>+SUM(G73:G76)</f>
        <v>694697.14285714296</v>
      </c>
      <c r="H77" s="248">
        <f>+C77/G77</f>
        <v>1.2697864228605269</v>
      </c>
      <c r="I77" s="248">
        <f>+D77/G77</f>
        <v>1.7778106800908102</v>
      </c>
      <c r="J77" s="248">
        <f t="shared" ref="J77" si="36">+H77+I77</f>
        <v>3.0475971029513369</v>
      </c>
    </row>
    <row r="78" spans="1:11">
      <c r="J78" s="107"/>
      <c r="K78"/>
    </row>
    <row r="79" spans="1:11">
      <c r="A79" s="135"/>
      <c r="B79" s="135">
        <v>2010501</v>
      </c>
      <c r="G79" s="241" t="s">
        <v>560</v>
      </c>
      <c r="J79" s="107"/>
      <c r="K79"/>
    </row>
    <row r="80" spans="1:11" ht="14.5" customHeight="1">
      <c r="B80" s="138" t="s">
        <v>1802</v>
      </c>
      <c r="C80" s="178"/>
      <c r="D80" s="178"/>
      <c r="E80" s="178"/>
      <c r="F80" s="258" t="s">
        <v>1803</v>
      </c>
      <c r="G80" s="260" t="s">
        <v>1807</v>
      </c>
      <c r="H80" s="109" t="s">
        <v>1685</v>
      </c>
      <c r="I80" s="109" t="s">
        <v>1685</v>
      </c>
      <c r="J80" s="109" t="s">
        <v>1685</v>
      </c>
    </row>
    <row r="81" spans="2:10">
      <c r="B81" s="133" t="s">
        <v>19</v>
      </c>
      <c r="C81" s="179" t="s">
        <v>490</v>
      </c>
      <c r="D81" s="179" t="s">
        <v>503</v>
      </c>
      <c r="E81" s="179" t="s">
        <v>678</v>
      </c>
      <c r="F81" s="259"/>
      <c r="G81" s="261"/>
      <c r="H81" s="112" t="s">
        <v>490</v>
      </c>
      <c r="I81" s="112" t="s">
        <v>503</v>
      </c>
      <c r="J81" s="112" t="s">
        <v>1714</v>
      </c>
    </row>
    <row r="82" spans="2:10">
      <c r="B82" s="167" t="s">
        <v>1488</v>
      </c>
      <c r="C82" s="180">
        <f>SUMIFS(inv!$D:$D,inv!$T:$T,'VENTA T'!$B82,inv!$U:$U,$C$81,inv!$A:$A,$B$79)</f>
        <v>765147</v>
      </c>
      <c r="D82" s="180">
        <f>SUMIFS(inv!$D:$D,inv!$T:$T,'VENTA T'!$B82,inv!$U:$U,$D$81,inv!$A:$A,$B$79)</f>
        <v>642500</v>
      </c>
      <c r="E82" s="102">
        <f>SUM(C82:D82)</f>
        <v>1407647</v>
      </c>
      <c r="F82" s="235">
        <f>SUMIFS('VENTAS CANAL'!$AA:$AA, 'VENTAS CANAL'!$R:$R, "*"&amp;TRIM(SUBSTITUTE($B82,"TAT CE",""))&amp;"*", 'VENTAS CANAL'!$S:$S, TRIM(LEFT($G$79,FIND(" ",$G$79&amp;" ")-1)))</f>
        <v>939600</v>
      </c>
      <c r="G82" s="235">
        <f>IFERROR(F82/7,0)</f>
        <v>134228.57142857142</v>
      </c>
      <c r="H82" s="243">
        <f>+C82/G82</f>
        <v>5.7003288633461047</v>
      </c>
      <c r="I82" s="244">
        <f>+D82/G82</f>
        <v>4.7866113239676462</v>
      </c>
      <c r="J82" s="244">
        <f>+H82+I82</f>
        <v>10.486940187313751</v>
      </c>
    </row>
    <row r="83" spans="2:10">
      <c r="B83" s="167" t="s">
        <v>1310</v>
      </c>
      <c r="C83" s="180">
        <f>SUMIFS(inv!$D:$D,inv!$T:$T,'VENTA T'!$B83,inv!$U:$U,$C$81,inv!$A:$A,$B$79)</f>
        <v>0</v>
      </c>
      <c r="D83" s="180">
        <f>SUMIFS(inv!$D:$D,inv!$T:$T,'VENTA T'!$B83,inv!$U:$U,$D$81,inv!$A:$A,$B$79)</f>
        <v>0</v>
      </c>
      <c r="E83" s="102">
        <f>SUM(C83:D83)</f>
        <v>0</v>
      </c>
      <c r="F83" s="235">
        <f>SUMIFS('VENTAS CANAL'!$AA:$AA, 'VENTAS CANAL'!$R:$R, "*"&amp;TRIM(SUBSTITUTE($B83,"TAT CE",""))&amp;"*", 'VENTAS CANAL'!$S:$S, TRIM(LEFT($G$79,FIND(" ",$G$79&amp;" ")-1)))</f>
        <v>0</v>
      </c>
      <c r="G83" s="235">
        <f t="shared" ref="G83:G85" si="37">IFERROR(F83/7,0)</f>
        <v>0</v>
      </c>
      <c r="H83" s="243">
        <f>IFERROR((C83/G83),0)</f>
        <v>0</v>
      </c>
      <c r="I83" s="244">
        <f>IFERROR((D83/G83),0)</f>
        <v>0</v>
      </c>
      <c r="J83" s="244">
        <f t="shared" ref="J83:J86" si="38">+H83+I83</f>
        <v>0</v>
      </c>
    </row>
    <row r="84" spans="2:10">
      <c r="B84" s="167" t="s">
        <v>1298</v>
      </c>
      <c r="C84" s="180">
        <f>SUMIFS(inv!$D:$D,inv!$T:$T,'VENTA T'!$B84,inv!$U:$U,$C$81,inv!$A:$A,$B$79)</f>
        <v>0</v>
      </c>
      <c r="D84" s="180">
        <f>SUMIFS(inv!$D:$D,inv!$T:$T,'VENTA T'!$B84,inv!$U:$U,$D$81,inv!$A:$A,$B$79)</f>
        <v>0</v>
      </c>
      <c r="E84" s="102">
        <f>SUM(C84:D84)</f>
        <v>0</v>
      </c>
      <c r="F84" s="235">
        <f>SUMIFS('VENTAS CANAL'!$AA:$AA, 'VENTAS CANAL'!$R:$R, "*"&amp;TRIM(SUBSTITUTE($B84,"TAT CE",""))&amp;"*", 'VENTAS CANAL'!$S:$S, TRIM(LEFT($G$79,FIND(" ",$G$79&amp;" ")-1)))</f>
        <v>0</v>
      </c>
      <c r="G84" s="235">
        <f t="shared" si="37"/>
        <v>0</v>
      </c>
      <c r="H84" s="243">
        <f>IFERROR((C84/G84),0)</f>
        <v>0</v>
      </c>
      <c r="I84" s="244">
        <f>IFERROR((D84/G84),0)</f>
        <v>0</v>
      </c>
      <c r="J84" s="244">
        <f t="shared" si="38"/>
        <v>0</v>
      </c>
    </row>
    <row r="85" spans="2:10">
      <c r="B85" s="167" t="s">
        <v>1311</v>
      </c>
      <c r="C85" s="180">
        <f>SUMIFS(inv!$D:$D,inv!$T:$T,'VENTA T'!$B85,inv!$U:$U,$C$81,inv!$A:$A,$B$79)</f>
        <v>93669</v>
      </c>
      <c r="D85" s="180">
        <f>SUMIFS(inv!$D:$D,inv!$T:$T,'VENTA T'!$B85,inv!$U:$U,$D$81,inv!$A:$A,$B$79)</f>
        <v>248640</v>
      </c>
      <c r="E85" s="102">
        <f>SUM(C85:D85)</f>
        <v>342309</v>
      </c>
      <c r="F85" s="235">
        <f>SUMIFS('VENTAS CANAL'!$AA:$AA, 'VENTAS CANAL'!$R:$R, "*"&amp;TRIM(SUBSTITUTE($B85,"TAT CE",""))&amp;"*", 'VENTAS CANAL'!$S:$S, TRIM(LEFT($G$79,FIND(" ",$G$79&amp;" ")-1)))</f>
        <v>241920</v>
      </c>
      <c r="G85" s="235">
        <f t="shared" si="37"/>
        <v>34560</v>
      </c>
      <c r="H85" s="243">
        <f>+C85/G85</f>
        <v>2.7103298611111111</v>
      </c>
      <c r="I85" s="244">
        <f>+D85/G85</f>
        <v>7.1944444444444446</v>
      </c>
      <c r="J85" s="244">
        <f>+H85+I85</f>
        <v>9.9047743055555557</v>
      </c>
    </row>
    <row r="86" spans="2:10">
      <c r="B86" s="133"/>
      <c r="C86" s="179">
        <f t="shared" ref="C86:E86" si="39">SUM(C82:C85)</f>
        <v>858816</v>
      </c>
      <c r="D86" s="179">
        <f t="shared" si="39"/>
        <v>891140</v>
      </c>
      <c r="E86" s="179">
        <f t="shared" si="39"/>
        <v>1749956</v>
      </c>
      <c r="F86" s="179">
        <f>+SUM(F82:F85)</f>
        <v>1181520</v>
      </c>
      <c r="G86" s="179">
        <f>+SUM(G82:G85)</f>
        <v>168788.57142857142</v>
      </c>
      <c r="H86" s="248">
        <f>+C86/G86</f>
        <v>5.0881170018281541</v>
      </c>
      <c r="I86" s="248">
        <f>+D86/G86</f>
        <v>5.2796228586905007</v>
      </c>
      <c r="J86" s="248">
        <f t="shared" si="38"/>
        <v>10.367739860518654</v>
      </c>
    </row>
    <row r="87" spans="2:10">
      <c r="J87" s="107"/>
    </row>
    <row r="88" spans="2:10">
      <c r="J88" s="107"/>
    </row>
  </sheetData>
  <mergeCells count="6">
    <mergeCell ref="F62:F63"/>
    <mergeCell ref="G62:G63"/>
    <mergeCell ref="F80:F81"/>
    <mergeCell ref="F71:F72"/>
    <mergeCell ref="G71:G72"/>
    <mergeCell ref="G80:G81"/>
  </mergeCells>
  <conditionalFormatting sqref="J61:K61 K1:K61 J69:K70 H64:H67 K87:K1048576 J87:K88 H82:H85 J78:J79 H73:H76">
    <cfRule type="cellIs" dxfId="102" priority="14" operator="lessThan">
      <formula>0</formula>
    </cfRule>
  </conditionalFormatting>
  <conditionalFormatting sqref="H5:H9">
    <cfRule type="cellIs" dxfId="101" priority="9" operator="lessThanOrEqual">
      <formula>1</formula>
    </cfRule>
  </conditionalFormatting>
  <conditionalFormatting sqref="J5:J9">
    <cfRule type="cellIs" dxfId="100" priority="8" operator="lessThanOrEqual">
      <formula>2</formula>
    </cfRule>
  </conditionalFormatting>
  <conditionalFormatting sqref="H16:H22 H28:H32 H34:H41 H47:H54 H56:H58">
    <cfRule type="cellIs" dxfId="99" priority="7" operator="lessThanOrEqual">
      <formula>1</formula>
    </cfRule>
  </conditionalFormatting>
  <conditionalFormatting sqref="J16:J22 J28:J32 J34:J41 J47:J54 J56:J58">
    <cfRule type="cellIs" dxfId="98" priority="6" operator="lessThanOrEqual">
      <formula>2</formula>
    </cfRule>
  </conditionalFormatting>
  <conditionalFormatting sqref="J33 J55">
    <cfRule type="cellIs" priority="3" operator="greaterThanOrEqual">
      <formula>5</formula>
    </cfRule>
  </conditionalFormatting>
  <conditionalFormatting sqref="J5:J9 J16:J22 J28:J41 J47:J58">
    <cfRule type="cellIs" dxfId="97" priority="2" operator="greaterThanOrEqual">
      <formula>5</formula>
    </cfRule>
  </conditionalFormatting>
  <conditionalFormatting sqref="J64:J67 J73:J76 J82:J85">
    <cfRule type="cellIs" dxfId="96" priority="1" operator="greaterThanOrEqual">
      <formula>5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3">
    <tabColor theme="4"/>
  </sheetPr>
  <dimension ref="A1:BC2147"/>
  <sheetViews>
    <sheetView workbookViewId="0"/>
  </sheetViews>
  <sheetFormatPr baseColWidth="10" defaultColWidth="17.90625" defaultRowHeight="14.5"/>
  <cols>
    <col min="2" max="2" width="12.08984375" customWidth="1"/>
    <col min="3" max="3" width="33.54296875" style="4" bestFit="1" customWidth="1"/>
    <col min="4" max="4" width="12" customWidth="1"/>
    <col min="5" max="5" width="73.36328125" style="10" bestFit="1" customWidth="1"/>
    <col min="6" max="6" width="15.453125" style="29" bestFit="1" customWidth="1"/>
    <col min="7" max="7" width="9.90625" style="29" bestFit="1" customWidth="1"/>
    <col min="8" max="8" width="12.08984375" style="29" bestFit="1" customWidth="1"/>
    <col min="9" max="9" width="11.6328125" style="29" bestFit="1" customWidth="1"/>
    <col min="10" max="10" width="16.6328125" style="29" bestFit="1" customWidth="1"/>
    <col min="11" max="12" width="10" style="29" bestFit="1" customWidth="1"/>
    <col min="13" max="13" width="10.453125" style="29" bestFit="1" customWidth="1"/>
    <col min="14" max="14" width="9.453125" style="29" bestFit="1" customWidth="1"/>
    <col min="15" max="15" width="11.36328125" style="29" bestFit="1" customWidth="1"/>
    <col min="16" max="16" width="8.453125" style="29" bestFit="1" customWidth="1"/>
  </cols>
  <sheetData>
    <row r="1" spans="1:55" ht="23.5">
      <c r="A1" s="13" t="s">
        <v>572</v>
      </c>
      <c r="B1" s="9"/>
      <c r="C1"/>
      <c r="H1" s="30"/>
      <c r="I1" s="30"/>
      <c r="J1" s="30"/>
    </row>
    <row r="2" spans="1:55">
      <c r="C2"/>
    </row>
    <row r="4" spans="1:55" s="10" customFormat="1" ht="43.5">
      <c r="C4" s="124" t="s">
        <v>631</v>
      </c>
      <c r="D4" s="74" t="s">
        <v>616</v>
      </c>
      <c r="E4" s="74" t="s">
        <v>556</v>
      </c>
      <c r="F4" s="79" t="s">
        <v>624</v>
      </c>
      <c r="G4" s="79" t="s">
        <v>635</v>
      </c>
      <c r="H4" s="79" t="s">
        <v>638</v>
      </c>
      <c r="I4" s="80" t="s">
        <v>636</v>
      </c>
      <c r="J4" s="29" t="s">
        <v>630</v>
      </c>
      <c r="K4" s="79" t="s">
        <v>625</v>
      </c>
      <c r="L4" s="79" t="s">
        <v>626</v>
      </c>
      <c r="M4" s="79" t="s">
        <v>623</v>
      </c>
      <c r="N4" s="79" t="s">
        <v>627</v>
      </c>
      <c r="O4" s="79" t="s">
        <v>628</v>
      </c>
      <c r="P4" s="79" t="s">
        <v>629</v>
      </c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</row>
    <row r="5" spans="1:55">
      <c r="C5" t="s">
        <v>455</v>
      </c>
      <c r="D5">
        <v>79201</v>
      </c>
      <c r="E5" s="10" t="s">
        <v>50</v>
      </c>
      <c r="F5" s="81">
        <v>2757</v>
      </c>
      <c r="G5" s="82">
        <v>0</v>
      </c>
      <c r="H5" s="82">
        <v>0</v>
      </c>
      <c r="I5" s="83">
        <v>0</v>
      </c>
      <c r="J5" s="123">
        <v>0</v>
      </c>
      <c r="K5" s="82">
        <v>365</v>
      </c>
      <c r="L5" s="123">
        <v>0</v>
      </c>
      <c r="M5" s="82">
        <v>0</v>
      </c>
      <c r="N5" s="123">
        <v>0</v>
      </c>
      <c r="O5" s="82">
        <v>2392</v>
      </c>
      <c r="P5" s="123">
        <v>0</v>
      </c>
    </row>
    <row r="6" spans="1:55">
      <c r="C6" t="s">
        <v>455</v>
      </c>
      <c r="D6">
        <v>13503</v>
      </c>
      <c r="E6" t="s">
        <v>470</v>
      </c>
      <c r="F6" s="119">
        <v>360</v>
      </c>
      <c r="G6" s="24">
        <v>0</v>
      </c>
      <c r="H6" s="24">
        <v>0</v>
      </c>
      <c r="I6" s="120">
        <v>0</v>
      </c>
      <c r="J6" s="121">
        <v>0</v>
      </c>
      <c r="K6" s="24">
        <v>360</v>
      </c>
      <c r="L6" s="121">
        <v>0</v>
      </c>
      <c r="M6" s="24">
        <v>0</v>
      </c>
      <c r="N6" s="121">
        <v>0</v>
      </c>
      <c r="O6" s="24">
        <v>0</v>
      </c>
      <c r="P6" s="121">
        <v>0</v>
      </c>
    </row>
    <row r="7" spans="1:55">
      <c r="C7" t="s">
        <v>455</v>
      </c>
      <c r="D7">
        <v>79101</v>
      </c>
      <c r="E7" s="10" t="s">
        <v>57</v>
      </c>
      <c r="F7" s="119">
        <v>140</v>
      </c>
      <c r="G7" s="24">
        <v>0</v>
      </c>
      <c r="H7" s="24">
        <v>0</v>
      </c>
      <c r="I7" s="120">
        <v>0</v>
      </c>
      <c r="J7" s="122">
        <v>0</v>
      </c>
      <c r="K7" s="24">
        <v>0</v>
      </c>
      <c r="L7" s="122">
        <v>0</v>
      </c>
      <c r="M7" s="24">
        <v>0</v>
      </c>
      <c r="N7" s="122">
        <v>0</v>
      </c>
      <c r="O7" s="24">
        <v>140</v>
      </c>
      <c r="P7" s="122">
        <v>0</v>
      </c>
    </row>
    <row r="8" spans="1:55">
      <c r="C8" t="s">
        <v>455</v>
      </c>
      <c r="D8">
        <v>10501</v>
      </c>
      <c r="E8" t="s">
        <v>41</v>
      </c>
      <c r="F8" s="119">
        <v>80</v>
      </c>
      <c r="G8" s="24">
        <v>0</v>
      </c>
      <c r="H8" s="24">
        <v>0</v>
      </c>
      <c r="I8" s="120">
        <v>0</v>
      </c>
      <c r="J8" s="121">
        <v>0</v>
      </c>
      <c r="K8" s="24">
        <v>80</v>
      </c>
      <c r="L8" s="121">
        <v>0</v>
      </c>
      <c r="M8" s="24">
        <v>0</v>
      </c>
      <c r="N8" s="121">
        <v>0</v>
      </c>
      <c r="O8" s="24">
        <v>0</v>
      </c>
      <c r="P8" s="121">
        <v>0</v>
      </c>
    </row>
    <row r="9" spans="1:55">
      <c r="C9" t="s">
        <v>455</v>
      </c>
      <c r="D9">
        <v>13480</v>
      </c>
      <c r="E9" t="s">
        <v>469</v>
      </c>
      <c r="F9" s="119">
        <v>0</v>
      </c>
      <c r="G9" s="24">
        <v>0</v>
      </c>
      <c r="H9" s="24">
        <v>0</v>
      </c>
      <c r="I9" s="120">
        <v>0</v>
      </c>
      <c r="J9" s="121">
        <v>0</v>
      </c>
      <c r="K9" s="24">
        <v>0</v>
      </c>
      <c r="L9" s="121">
        <v>0</v>
      </c>
      <c r="M9" s="24">
        <v>0</v>
      </c>
      <c r="N9" s="121">
        <v>0</v>
      </c>
      <c r="O9" s="24">
        <v>0</v>
      </c>
      <c r="P9" s="121">
        <v>0</v>
      </c>
    </row>
    <row r="10" spans="1:55">
      <c r="C10" t="s">
        <v>455</v>
      </c>
      <c r="D10">
        <v>72101</v>
      </c>
      <c r="E10" t="s">
        <v>582</v>
      </c>
      <c r="F10" s="119">
        <v>0</v>
      </c>
      <c r="G10" s="24">
        <v>0</v>
      </c>
      <c r="H10" s="24">
        <v>0</v>
      </c>
      <c r="I10" s="120">
        <v>0</v>
      </c>
      <c r="J10" s="121">
        <v>0</v>
      </c>
      <c r="K10" s="24">
        <v>0</v>
      </c>
      <c r="L10" s="121">
        <v>0</v>
      </c>
      <c r="M10" s="24">
        <v>0</v>
      </c>
      <c r="N10" s="121">
        <v>0</v>
      </c>
      <c r="O10" s="24">
        <v>0</v>
      </c>
      <c r="P10" s="121">
        <v>0</v>
      </c>
    </row>
    <row r="11" spans="1:55">
      <c r="C11" t="s">
        <v>455</v>
      </c>
      <c r="D11">
        <v>76501</v>
      </c>
      <c r="E11" t="s">
        <v>589</v>
      </c>
      <c r="F11" s="119">
        <v>0</v>
      </c>
      <c r="G11" s="24">
        <v>0</v>
      </c>
      <c r="H11" s="24">
        <v>0</v>
      </c>
      <c r="I11" s="120">
        <v>0</v>
      </c>
      <c r="J11" s="121">
        <v>0</v>
      </c>
      <c r="K11" s="24">
        <v>0</v>
      </c>
      <c r="L11" s="121">
        <v>0</v>
      </c>
      <c r="M11" s="24">
        <v>0</v>
      </c>
      <c r="N11" s="121">
        <v>0</v>
      </c>
      <c r="O11" s="24">
        <v>0</v>
      </c>
      <c r="P11" s="121">
        <v>0</v>
      </c>
    </row>
    <row r="12" spans="1:55">
      <c r="C12" t="s">
        <v>455</v>
      </c>
      <c r="D12">
        <v>10104</v>
      </c>
      <c r="E12" t="s">
        <v>84</v>
      </c>
      <c r="F12" s="119">
        <v>0</v>
      </c>
      <c r="G12" s="24">
        <v>0</v>
      </c>
      <c r="H12" s="24">
        <v>0</v>
      </c>
      <c r="I12" s="120">
        <v>0</v>
      </c>
      <c r="J12" s="121">
        <v>0</v>
      </c>
      <c r="K12" s="24">
        <v>0</v>
      </c>
      <c r="L12" s="121">
        <v>0</v>
      </c>
      <c r="M12" s="24">
        <v>0</v>
      </c>
      <c r="N12" s="121">
        <v>0</v>
      </c>
      <c r="O12" s="24">
        <v>0</v>
      </c>
      <c r="P12" s="121">
        <v>0</v>
      </c>
    </row>
    <row r="13" spans="1:55">
      <c r="C13" t="s">
        <v>455</v>
      </c>
      <c r="D13">
        <v>106</v>
      </c>
      <c r="E13" t="s">
        <v>667</v>
      </c>
      <c r="F13" s="119">
        <v>0</v>
      </c>
      <c r="G13" s="24">
        <v>0</v>
      </c>
      <c r="H13" s="24">
        <v>0</v>
      </c>
      <c r="I13" s="120">
        <v>0</v>
      </c>
      <c r="J13" s="121">
        <v>0</v>
      </c>
      <c r="K13" s="24">
        <v>0</v>
      </c>
      <c r="L13" s="121">
        <v>0</v>
      </c>
      <c r="M13" s="24">
        <v>0</v>
      </c>
      <c r="N13" s="121">
        <v>0</v>
      </c>
      <c r="O13" s="24">
        <v>0</v>
      </c>
      <c r="P13" s="121">
        <v>0</v>
      </c>
    </row>
    <row r="14" spans="1:55">
      <c r="C14" t="s">
        <v>455</v>
      </c>
      <c r="D14">
        <v>10201</v>
      </c>
      <c r="E14" t="s">
        <v>27</v>
      </c>
      <c r="F14" s="119">
        <v>0</v>
      </c>
      <c r="G14" s="24">
        <v>0</v>
      </c>
      <c r="H14" s="24">
        <v>0</v>
      </c>
      <c r="I14" s="120">
        <v>0</v>
      </c>
      <c r="J14" s="121">
        <v>0</v>
      </c>
      <c r="K14" s="24">
        <v>0</v>
      </c>
      <c r="L14" s="121">
        <v>0</v>
      </c>
      <c r="M14" s="24">
        <v>0</v>
      </c>
      <c r="N14" s="121">
        <v>0</v>
      </c>
      <c r="O14" s="24">
        <v>0</v>
      </c>
      <c r="P14" s="121">
        <v>0</v>
      </c>
    </row>
    <row r="15" spans="1:55">
      <c r="C15" t="s">
        <v>455</v>
      </c>
      <c r="D15">
        <v>52378</v>
      </c>
      <c r="E15" t="s">
        <v>69</v>
      </c>
      <c r="F15" s="119">
        <v>0</v>
      </c>
      <c r="G15" s="24">
        <v>0</v>
      </c>
      <c r="H15" s="24">
        <v>0</v>
      </c>
      <c r="I15" s="120">
        <v>0</v>
      </c>
      <c r="J15" s="122">
        <v>0</v>
      </c>
      <c r="K15" s="24">
        <v>0</v>
      </c>
      <c r="L15" s="122">
        <v>0</v>
      </c>
      <c r="M15" s="24">
        <v>0</v>
      </c>
      <c r="N15" s="122">
        <v>0</v>
      </c>
      <c r="O15" s="24">
        <v>0</v>
      </c>
      <c r="P15" s="122">
        <v>0</v>
      </c>
    </row>
    <row r="16" spans="1:55">
      <c r="C16" t="s">
        <v>455</v>
      </c>
      <c r="D16">
        <v>10202</v>
      </c>
      <c r="E16" s="10" t="s">
        <v>28</v>
      </c>
      <c r="F16" s="119">
        <v>0</v>
      </c>
      <c r="G16" s="24">
        <v>0</v>
      </c>
      <c r="H16" s="24">
        <v>0</v>
      </c>
      <c r="I16" s="120">
        <v>0</v>
      </c>
      <c r="J16" s="122">
        <v>0</v>
      </c>
      <c r="K16" s="24">
        <v>0</v>
      </c>
      <c r="L16" s="122">
        <v>0</v>
      </c>
      <c r="M16" s="24">
        <v>0</v>
      </c>
      <c r="N16" s="122">
        <v>0</v>
      </c>
      <c r="O16" s="24">
        <v>0</v>
      </c>
      <c r="P16" s="122">
        <v>0</v>
      </c>
    </row>
    <row r="17" spans="3:16">
      <c r="C17" t="s">
        <v>455</v>
      </c>
      <c r="D17">
        <v>10588</v>
      </c>
      <c r="E17" t="s">
        <v>549</v>
      </c>
      <c r="F17" s="119">
        <v>0</v>
      </c>
      <c r="G17" s="24">
        <v>0</v>
      </c>
      <c r="H17" s="24">
        <v>0</v>
      </c>
      <c r="I17" s="120">
        <v>0</v>
      </c>
      <c r="J17" s="121">
        <v>0</v>
      </c>
      <c r="K17" s="24">
        <v>0</v>
      </c>
      <c r="L17" s="121">
        <v>0</v>
      </c>
      <c r="M17" s="24">
        <v>0</v>
      </c>
      <c r="N17" s="121">
        <v>0</v>
      </c>
      <c r="O17" s="24">
        <v>0</v>
      </c>
      <c r="P17" s="121">
        <v>0</v>
      </c>
    </row>
    <row r="18" spans="3:16">
      <c r="C18" t="s">
        <v>455</v>
      </c>
      <c r="D18">
        <v>10203</v>
      </c>
      <c r="E18" t="s">
        <v>29</v>
      </c>
      <c r="F18" s="119">
        <v>0</v>
      </c>
      <c r="G18" s="24">
        <v>0</v>
      </c>
      <c r="H18" s="24">
        <v>0</v>
      </c>
      <c r="I18" s="120">
        <v>0</v>
      </c>
      <c r="J18" s="122">
        <v>0</v>
      </c>
      <c r="K18" s="24">
        <v>0</v>
      </c>
      <c r="L18" s="122">
        <v>0</v>
      </c>
      <c r="M18" s="24">
        <v>0</v>
      </c>
      <c r="N18" s="122">
        <v>0</v>
      </c>
      <c r="O18" s="24">
        <v>0</v>
      </c>
      <c r="P18" s="122">
        <v>0</v>
      </c>
    </row>
    <row r="19" spans="3:16">
      <c r="C19" t="s">
        <v>455</v>
      </c>
      <c r="D19">
        <v>12336</v>
      </c>
      <c r="E19" t="s">
        <v>658</v>
      </c>
      <c r="F19" s="119">
        <v>0</v>
      </c>
      <c r="G19" s="24">
        <v>0</v>
      </c>
      <c r="H19" s="24">
        <v>0</v>
      </c>
      <c r="I19" s="120">
        <v>0</v>
      </c>
      <c r="J19" s="121">
        <v>0</v>
      </c>
      <c r="K19" s="24">
        <v>0</v>
      </c>
      <c r="L19" s="121">
        <v>0</v>
      </c>
      <c r="M19" s="24">
        <v>0</v>
      </c>
      <c r="N19" s="121">
        <v>0</v>
      </c>
      <c r="O19" s="24">
        <v>0</v>
      </c>
      <c r="P19" s="121">
        <v>0</v>
      </c>
    </row>
    <row r="20" spans="3:16">
      <c r="C20" t="s">
        <v>455</v>
      </c>
      <c r="D20">
        <v>10204</v>
      </c>
      <c r="E20" t="s">
        <v>53</v>
      </c>
      <c r="F20" s="119">
        <v>0</v>
      </c>
      <c r="G20" s="24">
        <v>0</v>
      </c>
      <c r="H20" s="24">
        <v>0</v>
      </c>
      <c r="I20" s="120">
        <v>0</v>
      </c>
      <c r="J20" s="122">
        <v>0</v>
      </c>
      <c r="K20" s="24">
        <v>0</v>
      </c>
      <c r="L20" s="122">
        <v>0</v>
      </c>
      <c r="M20" s="24">
        <v>0</v>
      </c>
      <c r="N20" s="122">
        <v>0</v>
      </c>
      <c r="O20" s="24">
        <v>0</v>
      </c>
      <c r="P20" s="122">
        <v>0</v>
      </c>
    </row>
    <row r="21" spans="3:16">
      <c r="C21" t="s">
        <v>455</v>
      </c>
      <c r="D21">
        <v>13368</v>
      </c>
      <c r="E21" t="s">
        <v>76</v>
      </c>
      <c r="F21" s="119">
        <v>0</v>
      </c>
      <c r="G21" s="24">
        <v>0</v>
      </c>
      <c r="H21" s="24">
        <v>0</v>
      </c>
      <c r="I21" s="120">
        <v>0</v>
      </c>
      <c r="J21" s="121">
        <v>0</v>
      </c>
      <c r="K21" s="24">
        <v>0</v>
      </c>
      <c r="L21" s="121">
        <v>0</v>
      </c>
      <c r="M21" s="24">
        <v>0</v>
      </c>
      <c r="N21" s="121">
        <v>0</v>
      </c>
      <c r="O21" s="24">
        <v>0</v>
      </c>
      <c r="P21" s="121">
        <v>0</v>
      </c>
    </row>
    <row r="22" spans="3:16">
      <c r="C22" t="s">
        <v>455</v>
      </c>
      <c r="D22">
        <v>10205</v>
      </c>
      <c r="E22" t="s">
        <v>552</v>
      </c>
      <c r="F22" s="119">
        <v>0</v>
      </c>
      <c r="G22" s="24">
        <v>0</v>
      </c>
      <c r="H22" s="24">
        <v>0</v>
      </c>
      <c r="I22" s="120">
        <v>0</v>
      </c>
      <c r="J22" s="121">
        <v>0</v>
      </c>
      <c r="K22" s="24">
        <v>0</v>
      </c>
      <c r="L22" s="121">
        <v>0</v>
      </c>
      <c r="M22" s="24">
        <v>0</v>
      </c>
      <c r="N22" s="121">
        <v>0</v>
      </c>
      <c r="O22" s="24">
        <v>0</v>
      </c>
      <c r="P22" s="121">
        <v>0</v>
      </c>
    </row>
    <row r="23" spans="3:16">
      <c r="C23" t="s">
        <v>455</v>
      </c>
      <c r="D23">
        <v>14311</v>
      </c>
      <c r="E23" t="s">
        <v>45</v>
      </c>
      <c r="F23" s="119">
        <v>0</v>
      </c>
      <c r="G23" s="24">
        <v>0</v>
      </c>
      <c r="H23" s="24">
        <v>0</v>
      </c>
      <c r="I23" s="120">
        <v>0</v>
      </c>
      <c r="J23" s="121">
        <v>0</v>
      </c>
      <c r="K23" s="24">
        <v>0</v>
      </c>
      <c r="L23" s="121">
        <v>0</v>
      </c>
      <c r="M23" s="24">
        <v>0</v>
      </c>
      <c r="N23" s="121">
        <v>0</v>
      </c>
      <c r="O23" s="24">
        <v>0</v>
      </c>
      <c r="P23" s="121">
        <v>0</v>
      </c>
    </row>
    <row r="24" spans="3:16">
      <c r="C24" t="s">
        <v>455</v>
      </c>
      <c r="D24">
        <v>10268</v>
      </c>
      <c r="E24" t="s">
        <v>427</v>
      </c>
      <c r="F24" s="119">
        <v>0</v>
      </c>
      <c r="G24" s="24">
        <v>0</v>
      </c>
      <c r="H24" s="24">
        <v>0</v>
      </c>
      <c r="I24" s="120">
        <v>0</v>
      </c>
      <c r="J24" s="121">
        <v>0</v>
      </c>
      <c r="K24" s="24">
        <v>0</v>
      </c>
      <c r="L24" s="121">
        <v>0</v>
      </c>
      <c r="M24" s="24">
        <v>0</v>
      </c>
      <c r="N24" s="121">
        <v>0</v>
      </c>
      <c r="O24" s="24">
        <v>0</v>
      </c>
      <c r="P24" s="121">
        <v>0</v>
      </c>
    </row>
    <row r="25" spans="3:16">
      <c r="C25" t="s">
        <v>455</v>
      </c>
      <c r="D25">
        <v>72501</v>
      </c>
      <c r="E25" t="s">
        <v>78</v>
      </c>
      <c r="F25" s="119">
        <v>0</v>
      </c>
      <c r="G25" s="24">
        <v>0</v>
      </c>
      <c r="H25" s="24">
        <v>0</v>
      </c>
      <c r="I25" s="120">
        <v>0</v>
      </c>
      <c r="J25" s="121">
        <v>0</v>
      </c>
      <c r="K25" s="24">
        <v>0</v>
      </c>
      <c r="L25" s="121">
        <v>0</v>
      </c>
      <c r="M25" s="24">
        <v>0</v>
      </c>
      <c r="N25" s="121">
        <v>0</v>
      </c>
      <c r="O25" s="24">
        <v>0</v>
      </c>
      <c r="P25" s="121">
        <v>0</v>
      </c>
    </row>
    <row r="26" spans="3:16">
      <c r="C26" t="s">
        <v>455</v>
      </c>
      <c r="D26">
        <v>10301</v>
      </c>
      <c r="E26" t="s">
        <v>30</v>
      </c>
      <c r="F26" s="119">
        <v>0</v>
      </c>
      <c r="G26" s="24">
        <v>0</v>
      </c>
      <c r="H26" s="24">
        <v>0</v>
      </c>
      <c r="I26" s="120">
        <v>0</v>
      </c>
      <c r="J26" s="121">
        <v>0</v>
      </c>
      <c r="K26" s="24">
        <v>0</v>
      </c>
      <c r="L26" s="121">
        <v>0</v>
      </c>
      <c r="M26" s="24">
        <v>0</v>
      </c>
      <c r="N26" s="121">
        <v>0</v>
      </c>
      <c r="O26" s="24">
        <v>0</v>
      </c>
      <c r="P26" s="121">
        <v>0</v>
      </c>
    </row>
    <row r="27" spans="3:16">
      <c r="C27" t="s">
        <v>455</v>
      </c>
      <c r="D27">
        <v>78001</v>
      </c>
      <c r="E27" t="s">
        <v>571</v>
      </c>
      <c r="F27" s="119">
        <v>0</v>
      </c>
      <c r="G27" s="24">
        <v>0</v>
      </c>
      <c r="H27" s="24">
        <v>0</v>
      </c>
      <c r="I27" s="120">
        <v>0</v>
      </c>
      <c r="J27" s="121">
        <v>0</v>
      </c>
      <c r="K27" s="24">
        <v>0</v>
      </c>
      <c r="L27" s="121">
        <v>0</v>
      </c>
      <c r="M27" s="24">
        <v>0</v>
      </c>
      <c r="N27" s="121">
        <v>0</v>
      </c>
      <c r="O27" s="24">
        <v>0</v>
      </c>
      <c r="P27" s="121">
        <v>0</v>
      </c>
    </row>
    <row r="28" spans="3:16">
      <c r="C28" t="s">
        <v>455</v>
      </c>
      <c r="D28">
        <v>10302</v>
      </c>
      <c r="E28" s="10" t="s">
        <v>31</v>
      </c>
      <c r="F28" s="119">
        <v>0</v>
      </c>
      <c r="G28" s="24">
        <v>0</v>
      </c>
      <c r="H28" s="24">
        <v>0</v>
      </c>
      <c r="I28" s="120">
        <v>0</v>
      </c>
      <c r="J28" s="122">
        <v>0</v>
      </c>
      <c r="K28" s="24">
        <v>0</v>
      </c>
      <c r="L28" s="122">
        <v>0</v>
      </c>
      <c r="M28" s="24">
        <v>0</v>
      </c>
      <c r="N28" s="122">
        <v>0</v>
      </c>
      <c r="O28" s="24">
        <v>0</v>
      </c>
      <c r="P28" s="122">
        <v>0</v>
      </c>
    </row>
    <row r="29" spans="3:16">
      <c r="C29" t="s">
        <v>455</v>
      </c>
      <c r="D29">
        <v>12460</v>
      </c>
      <c r="E29" t="s">
        <v>585</v>
      </c>
      <c r="F29" s="119">
        <v>0</v>
      </c>
      <c r="G29" s="24">
        <v>0</v>
      </c>
      <c r="H29" s="24">
        <v>0</v>
      </c>
      <c r="I29" s="120">
        <v>0</v>
      </c>
      <c r="J29" s="121">
        <v>0</v>
      </c>
      <c r="K29" s="24">
        <v>0</v>
      </c>
      <c r="L29" s="121">
        <v>0</v>
      </c>
      <c r="M29" s="24">
        <v>0</v>
      </c>
      <c r="N29" s="121">
        <v>0</v>
      </c>
      <c r="O29" s="24">
        <v>0</v>
      </c>
      <c r="P29" s="121">
        <v>0</v>
      </c>
    </row>
    <row r="30" spans="3:16">
      <c r="C30" t="s">
        <v>455</v>
      </c>
      <c r="D30">
        <v>10303</v>
      </c>
      <c r="E30" t="s">
        <v>32</v>
      </c>
      <c r="F30" s="119">
        <v>0</v>
      </c>
      <c r="G30" s="24">
        <v>0</v>
      </c>
      <c r="H30" s="24">
        <v>0</v>
      </c>
      <c r="I30" s="120">
        <v>0</v>
      </c>
      <c r="J30" s="121">
        <v>0</v>
      </c>
      <c r="K30" s="24">
        <v>0</v>
      </c>
      <c r="L30" s="121">
        <v>0</v>
      </c>
      <c r="M30" s="24">
        <v>0</v>
      </c>
      <c r="N30" s="121">
        <v>0</v>
      </c>
      <c r="O30" s="24">
        <v>0</v>
      </c>
      <c r="P30" s="121">
        <v>0</v>
      </c>
    </row>
    <row r="31" spans="3:16">
      <c r="C31" t="s">
        <v>455</v>
      </c>
      <c r="D31">
        <v>74001</v>
      </c>
      <c r="E31" t="s">
        <v>641</v>
      </c>
      <c r="F31" s="119">
        <v>0</v>
      </c>
      <c r="G31" s="24">
        <v>0</v>
      </c>
      <c r="H31" s="24">
        <v>0</v>
      </c>
      <c r="I31" s="120">
        <v>0</v>
      </c>
      <c r="J31" s="121">
        <v>0</v>
      </c>
      <c r="K31" s="24">
        <v>0</v>
      </c>
      <c r="L31" s="121">
        <v>0</v>
      </c>
      <c r="M31" s="24">
        <v>0</v>
      </c>
      <c r="N31" s="121">
        <v>0</v>
      </c>
      <c r="O31" s="24">
        <v>0</v>
      </c>
      <c r="P31" s="121">
        <v>0</v>
      </c>
    </row>
    <row r="32" spans="3:16">
      <c r="C32" t="s">
        <v>455</v>
      </c>
      <c r="D32">
        <v>10304</v>
      </c>
      <c r="E32" s="10" t="s">
        <v>54</v>
      </c>
      <c r="F32" s="119">
        <v>0</v>
      </c>
      <c r="G32" s="24">
        <v>0</v>
      </c>
      <c r="H32" s="24">
        <v>0</v>
      </c>
      <c r="I32" s="120">
        <v>0</v>
      </c>
      <c r="J32" s="122">
        <v>0</v>
      </c>
      <c r="K32" s="24">
        <v>0</v>
      </c>
      <c r="L32" s="122">
        <v>0</v>
      </c>
      <c r="M32" s="24">
        <v>0</v>
      </c>
      <c r="N32" s="122">
        <v>0</v>
      </c>
      <c r="O32" s="24">
        <v>0</v>
      </c>
      <c r="P32" s="122">
        <v>0</v>
      </c>
    </row>
    <row r="33" spans="3:16">
      <c r="C33" t="s">
        <v>455</v>
      </c>
      <c r="D33">
        <v>102</v>
      </c>
      <c r="E33" t="s">
        <v>663</v>
      </c>
      <c r="F33" s="119">
        <v>0</v>
      </c>
      <c r="G33" s="24">
        <v>0</v>
      </c>
      <c r="H33" s="24">
        <v>0</v>
      </c>
      <c r="I33" s="120">
        <v>0</v>
      </c>
      <c r="J33" s="121">
        <v>0</v>
      </c>
      <c r="K33" s="24">
        <v>0</v>
      </c>
      <c r="L33" s="121">
        <v>0</v>
      </c>
      <c r="M33" s="24">
        <v>0</v>
      </c>
      <c r="N33" s="121">
        <v>0</v>
      </c>
      <c r="O33" s="24">
        <v>0</v>
      </c>
      <c r="P33" s="121">
        <v>0</v>
      </c>
    </row>
    <row r="34" spans="3:16">
      <c r="C34" t="s">
        <v>455</v>
      </c>
      <c r="D34">
        <v>10305</v>
      </c>
      <c r="E34" t="s">
        <v>537</v>
      </c>
      <c r="F34" s="119">
        <v>0</v>
      </c>
      <c r="G34" s="24">
        <v>0</v>
      </c>
      <c r="H34" s="24">
        <v>0</v>
      </c>
      <c r="I34" s="120">
        <v>0</v>
      </c>
      <c r="J34" s="121">
        <v>0</v>
      </c>
      <c r="K34" s="24">
        <v>0</v>
      </c>
      <c r="L34" s="121">
        <v>0</v>
      </c>
      <c r="M34" s="24">
        <v>0</v>
      </c>
      <c r="N34" s="121">
        <v>0</v>
      </c>
      <c r="O34" s="24">
        <v>0</v>
      </c>
      <c r="P34" s="121">
        <v>0</v>
      </c>
    </row>
    <row r="35" spans="3:16">
      <c r="C35" t="s">
        <v>455</v>
      </c>
      <c r="D35">
        <v>10602</v>
      </c>
      <c r="E35" t="s">
        <v>671</v>
      </c>
      <c r="F35" s="119">
        <v>0</v>
      </c>
      <c r="G35" s="24">
        <v>0</v>
      </c>
      <c r="H35" s="24">
        <v>0</v>
      </c>
      <c r="I35" s="120">
        <v>0</v>
      </c>
      <c r="J35" s="121">
        <v>0</v>
      </c>
      <c r="K35" s="24">
        <v>0</v>
      </c>
      <c r="L35" s="121">
        <v>0</v>
      </c>
      <c r="M35" s="24">
        <v>0</v>
      </c>
      <c r="N35" s="121">
        <v>0</v>
      </c>
      <c r="O35" s="24">
        <v>0</v>
      </c>
      <c r="P35" s="121">
        <v>0</v>
      </c>
    </row>
    <row r="36" spans="3:16">
      <c r="C36" t="s">
        <v>455</v>
      </c>
      <c r="D36">
        <v>10306</v>
      </c>
      <c r="E36" t="s">
        <v>226</v>
      </c>
      <c r="F36" s="119">
        <v>0</v>
      </c>
      <c r="G36" s="24">
        <v>0</v>
      </c>
      <c r="H36" s="24">
        <v>0</v>
      </c>
      <c r="I36" s="120">
        <v>0</v>
      </c>
      <c r="J36" s="121">
        <v>0</v>
      </c>
      <c r="K36" s="24">
        <v>0</v>
      </c>
      <c r="L36" s="121">
        <v>0</v>
      </c>
      <c r="M36" s="24">
        <v>0</v>
      </c>
      <c r="N36" s="121">
        <v>0</v>
      </c>
      <c r="O36" s="24">
        <v>0</v>
      </c>
      <c r="P36" s="121">
        <v>0</v>
      </c>
    </row>
    <row r="37" spans="3:16">
      <c r="C37" t="s">
        <v>455</v>
      </c>
      <c r="D37">
        <v>13401</v>
      </c>
      <c r="E37" s="10" t="s">
        <v>77</v>
      </c>
      <c r="F37" s="119">
        <v>0</v>
      </c>
      <c r="G37" s="24">
        <v>0</v>
      </c>
      <c r="H37" s="24">
        <v>0</v>
      </c>
      <c r="I37" s="120">
        <v>0</v>
      </c>
      <c r="J37" s="121">
        <v>0</v>
      </c>
      <c r="K37" s="24">
        <v>0</v>
      </c>
      <c r="L37" s="121">
        <v>0</v>
      </c>
      <c r="M37" s="24">
        <v>0</v>
      </c>
      <c r="N37" s="121">
        <v>0</v>
      </c>
      <c r="O37" s="24">
        <v>0</v>
      </c>
      <c r="P37" s="121">
        <v>0</v>
      </c>
    </row>
    <row r="38" spans="3:16">
      <c r="C38" t="s">
        <v>455</v>
      </c>
      <c r="D38">
        <v>10309</v>
      </c>
      <c r="E38" t="s">
        <v>539</v>
      </c>
      <c r="F38" s="119">
        <v>0</v>
      </c>
      <c r="G38" s="24">
        <v>0</v>
      </c>
      <c r="H38" s="24">
        <v>0</v>
      </c>
      <c r="I38" s="120">
        <v>0</v>
      </c>
      <c r="J38" s="121">
        <v>0</v>
      </c>
      <c r="K38" s="24">
        <v>0</v>
      </c>
      <c r="L38" s="121">
        <v>0</v>
      </c>
      <c r="M38" s="24">
        <v>0</v>
      </c>
      <c r="N38" s="121">
        <v>0</v>
      </c>
      <c r="O38" s="24">
        <v>0</v>
      </c>
      <c r="P38" s="121">
        <v>0</v>
      </c>
    </row>
    <row r="39" spans="3:16">
      <c r="C39" t="s">
        <v>455</v>
      </c>
      <c r="D39">
        <v>13559</v>
      </c>
      <c r="E39" t="s">
        <v>429</v>
      </c>
      <c r="F39" s="119">
        <v>0</v>
      </c>
      <c r="G39" s="24">
        <v>0</v>
      </c>
      <c r="H39" s="24">
        <v>0</v>
      </c>
      <c r="I39" s="120">
        <v>0</v>
      </c>
      <c r="J39" s="121">
        <v>0</v>
      </c>
      <c r="K39" s="24">
        <v>0</v>
      </c>
      <c r="L39" s="121">
        <v>0</v>
      </c>
      <c r="M39" s="24">
        <v>0</v>
      </c>
      <c r="N39" s="121">
        <v>0</v>
      </c>
      <c r="O39" s="24">
        <v>0</v>
      </c>
      <c r="P39" s="121">
        <v>0</v>
      </c>
    </row>
    <row r="40" spans="3:16">
      <c r="C40" t="s">
        <v>455</v>
      </c>
      <c r="D40">
        <v>10311</v>
      </c>
      <c r="E40" t="s">
        <v>467</v>
      </c>
      <c r="F40" s="119">
        <v>0</v>
      </c>
      <c r="G40" s="24">
        <v>0</v>
      </c>
      <c r="H40" s="24">
        <v>0</v>
      </c>
      <c r="I40" s="120">
        <v>0</v>
      </c>
      <c r="J40" s="121">
        <v>0</v>
      </c>
      <c r="K40" s="24">
        <v>0</v>
      </c>
      <c r="L40" s="121">
        <v>0</v>
      </c>
      <c r="M40" s="24">
        <v>0</v>
      </c>
      <c r="N40" s="121">
        <v>0</v>
      </c>
      <c r="O40" s="24">
        <v>0</v>
      </c>
      <c r="P40" s="121">
        <v>0</v>
      </c>
    </row>
    <row r="41" spans="3:16">
      <c r="C41" t="s">
        <v>455</v>
      </c>
      <c r="D41">
        <v>14459</v>
      </c>
      <c r="E41" t="s">
        <v>68</v>
      </c>
      <c r="F41" s="119">
        <v>0</v>
      </c>
      <c r="G41" s="24">
        <v>0</v>
      </c>
      <c r="H41" s="24">
        <v>0</v>
      </c>
      <c r="I41" s="120">
        <v>0</v>
      </c>
      <c r="J41" s="121">
        <v>0</v>
      </c>
      <c r="K41" s="24">
        <v>0</v>
      </c>
      <c r="L41" s="121">
        <v>0</v>
      </c>
      <c r="M41" s="24">
        <v>0</v>
      </c>
      <c r="N41" s="121">
        <v>0</v>
      </c>
      <c r="O41" s="24">
        <v>0</v>
      </c>
      <c r="P41" s="121">
        <v>0</v>
      </c>
    </row>
    <row r="42" spans="3:16">
      <c r="C42" t="s">
        <v>455</v>
      </c>
      <c r="D42">
        <v>10312</v>
      </c>
      <c r="E42" t="s">
        <v>540</v>
      </c>
      <c r="F42" s="119">
        <v>0</v>
      </c>
      <c r="G42" s="24">
        <v>0</v>
      </c>
      <c r="H42" s="24">
        <v>0</v>
      </c>
      <c r="I42" s="120">
        <v>0</v>
      </c>
      <c r="J42" s="121">
        <v>0</v>
      </c>
      <c r="K42" s="24">
        <v>0</v>
      </c>
      <c r="L42" s="121">
        <v>0</v>
      </c>
      <c r="M42" s="24">
        <v>0</v>
      </c>
      <c r="N42" s="121">
        <v>0</v>
      </c>
      <c r="O42" s="24">
        <v>0</v>
      </c>
      <c r="P42" s="121">
        <v>0</v>
      </c>
    </row>
    <row r="43" spans="3:16">
      <c r="C43" t="s">
        <v>455</v>
      </c>
      <c r="D43">
        <v>72002</v>
      </c>
      <c r="E43" t="s">
        <v>48</v>
      </c>
      <c r="F43" s="119">
        <v>0</v>
      </c>
      <c r="G43" s="24">
        <v>0</v>
      </c>
      <c r="H43" s="24">
        <v>0</v>
      </c>
      <c r="I43" s="120">
        <v>0</v>
      </c>
      <c r="J43" s="121">
        <v>0</v>
      </c>
      <c r="K43" s="24">
        <v>0</v>
      </c>
      <c r="L43" s="121">
        <v>0</v>
      </c>
      <c r="M43" s="24">
        <v>0</v>
      </c>
      <c r="N43" s="121">
        <v>0</v>
      </c>
      <c r="O43" s="24">
        <v>0</v>
      </c>
      <c r="P43" s="121">
        <v>0</v>
      </c>
    </row>
    <row r="44" spans="3:16">
      <c r="C44" t="s">
        <v>455</v>
      </c>
      <c r="D44">
        <v>10358</v>
      </c>
      <c r="E44" t="s">
        <v>33</v>
      </c>
      <c r="F44" s="119">
        <v>0</v>
      </c>
      <c r="G44" s="24">
        <v>0</v>
      </c>
      <c r="H44" s="24">
        <v>0</v>
      </c>
      <c r="I44" s="120">
        <v>0</v>
      </c>
      <c r="J44" s="121">
        <v>0</v>
      </c>
      <c r="K44" s="24">
        <v>0</v>
      </c>
      <c r="L44" s="121">
        <v>0</v>
      </c>
      <c r="M44" s="24">
        <v>0</v>
      </c>
      <c r="N44" s="121">
        <v>0</v>
      </c>
      <c r="O44" s="24">
        <v>0</v>
      </c>
      <c r="P44" s="121">
        <v>0</v>
      </c>
    </row>
    <row r="45" spans="3:16">
      <c r="C45" t="s">
        <v>455</v>
      </c>
      <c r="D45">
        <v>73012</v>
      </c>
      <c r="E45" t="s">
        <v>56</v>
      </c>
      <c r="F45" s="119">
        <v>0</v>
      </c>
      <c r="G45" s="24">
        <v>0</v>
      </c>
      <c r="H45" s="24">
        <v>0</v>
      </c>
      <c r="I45" s="120">
        <v>0</v>
      </c>
      <c r="J45" s="121">
        <v>0</v>
      </c>
      <c r="K45" s="24">
        <v>0</v>
      </c>
      <c r="L45" s="121">
        <v>0</v>
      </c>
      <c r="M45" s="24">
        <v>0</v>
      </c>
      <c r="N45" s="121">
        <v>0</v>
      </c>
      <c r="O45" s="24">
        <v>0</v>
      </c>
      <c r="P45" s="121">
        <v>0</v>
      </c>
    </row>
    <row r="46" spans="3:16">
      <c r="C46" t="s">
        <v>455</v>
      </c>
      <c r="D46">
        <v>10367</v>
      </c>
      <c r="E46" t="s">
        <v>606</v>
      </c>
      <c r="F46" s="119">
        <v>0</v>
      </c>
      <c r="G46" s="24">
        <v>0</v>
      </c>
      <c r="H46" s="24">
        <v>0</v>
      </c>
      <c r="I46" s="120">
        <v>0</v>
      </c>
      <c r="J46" s="121">
        <v>0</v>
      </c>
      <c r="K46" s="24">
        <v>0</v>
      </c>
      <c r="L46" s="121">
        <v>0</v>
      </c>
      <c r="M46" s="24">
        <v>0</v>
      </c>
      <c r="N46" s="121">
        <v>0</v>
      </c>
      <c r="O46" s="24">
        <v>0</v>
      </c>
      <c r="P46" s="121">
        <v>0</v>
      </c>
    </row>
    <row r="47" spans="3:16">
      <c r="C47" t="s">
        <v>455</v>
      </c>
      <c r="D47">
        <v>76701</v>
      </c>
      <c r="E47" t="s">
        <v>588</v>
      </c>
      <c r="F47" s="119">
        <v>0</v>
      </c>
      <c r="G47" s="24">
        <v>0</v>
      </c>
      <c r="H47" s="24">
        <v>0</v>
      </c>
      <c r="I47" s="120">
        <v>0</v>
      </c>
      <c r="J47" s="121">
        <v>0</v>
      </c>
      <c r="K47" s="24">
        <v>0</v>
      </c>
      <c r="L47" s="121">
        <v>0</v>
      </c>
      <c r="M47" s="24">
        <v>0</v>
      </c>
      <c r="N47" s="121">
        <v>0</v>
      </c>
      <c r="O47" s="24">
        <v>0</v>
      </c>
      <c r="P47" s="121">
        <v>0</v>
      </c>
    </row>
    <row r="48" spans="3:16">
      <c r="C48" t="s">
        <v>455</v>
      </c>
      <c r="D48">
        <v>10369</v>
      </c>
      <c r="E48" t="s">
        <v>61</v>
      </c>
      <c r="F48" s="119">
        <v>0</v>
      </c>
      <c r="G48" s="24">
        <v>0</v>
      </c>
      <c r="H48" s="24">
        <v>0</v>
      </c>
      <c r="I48" s="120">
        <v>0</v>
      </c>
      <c r="J48" s="121">
        <v>0</v>
      </c>
      <c r="K48" s="24">
        <v>0</v>
      </c>
      <c r="L48" s="121">
        <v>0</v>
      </c>
      <c r="M48" s="24">
        <v>0</v>
      </c>
      <c r="N48" s="121">
        <v>0</v>
      </c>
      <c r="O48" s="24">
        <v>0</v>
      </c>
      <c r="P48" s="121">
        <v>0</v>
      </c>
    </row>
    <row r="49" spans="3:16">
      <c r="C49" t="s">
        <v>455</v>
      </c>
      <c r="D49">
        <v>10411</v>
      </c>
      <c r="E49" t="s">
        <v>543</v>
      </c>
      <c r="F49" s="119">
        <v>0</v>
      </c>
      <c r="G49" s="24">
        <v>0</v>
      </c>
      <c r="H49" s="24">
        <v>0</v>
      </c>
      <c r="I49" s="120">
        <v>0</v>
      </c>
      <c r="J49" s="121">
        <v>0</v>
      </c>
      <c r="K49" s="24">
        <v>0</v>
      </c>
      <c r="L49" s="121">
        <v>0</v>
      </c>
      <c r="M49" s="24">
        <v>0</v>
      </c>
      <c r="N49" s="121">
        <v>0</v>
      </c>
      <c r="O49" s="24">
        <v>0</v>
      </c>
      <c r="P49" s="121">
        <v>0</v>
      </c>
    </row>
    <row r="50" spans="3:16">
      <c r="C50" t="s">
        <v>455</v>
      </c>
      <c r="D50">
        <v>10388</v>
      </c>
      <c r="E50" t="s">
        <v>541</v>
      </c>
      <c r="F50" s="119">
        <v>0</v>
      </c>
      <c r="G50" s="24">
        <v>0</v>
      </c>
      <c r="H50" s="24">
        <v>0</v>
      </c>
      <c r="I50" s="120">
        <v>0</v>
      </c>
      <c r="J50" s="121">
        <v>0</v>
      </c>
      <c r="K50" s="24">
        <v>0</v>
      </c>
      <c r="L50" s="121">
        <v>0</v>
      </c>
      <c r="M50" s="24">
        <v>0</v>
      </c>
      <c r="N50" s="121">
        <v>0</v>
      </c>
      <c r="O50" s="24">
        <v>0</v>
      </c>
      <c r="P50" s="121">
        <v>0</v>
      </c>
    </row>
    <row r="51" spans="3:16">
      <c r="C51" t="s">
        <v>455</v>
      </c>
      <c r="D51">
        <v>11401</v>
      </c>
      <c r="E51" t="s">
        <v>583</v>
      </c>
      <c r="F51" s="119">
        <v>0</v>
      </c>
      <c r="G51" s="24">
        <v>0</v>
      </c>
      <c r="H51" s="24">
        <v>0</v>
      </c>
      <c r="I51" s="120">
        <v>0</v>
      </c>
      <c r="J51" s="121">
        <v>0</v>
      </c>
      <c r="K51" s="24">
        <v>0</v>
      </c>
      <c r="L51" s="121">
        <v>0</v>
      </c>
      <c r="M51" s="24">
        <v>0</v>
      </c>
      <c r="N51" s="121">
        <v>0</v>
      </c>
      <c r="O51" s="24">
        <v>0</v>
      </c>
      <c r="P51" s="121">
        <v>0</v>
      </c>
    </row>
    <row r="52" spans="3:16">
      <c r="C52" t="s">
        <v>455</v>
      </c>
      <c r="D52">
        <v>10389</v>
      </c>
      <c r="E52" s="10" t="s">
        <v>71</v>
      </c>
      <c r="F52" s="119">
        <v>0</v>
      </c>
      <c r="G52" s="24">
        <v>0</v>
      </c>
      <c r="H52" s="24">
        <v>0</v>
      </c>
      <c r="I52" s="120">
        <v>0</v>
      </c>
      <c r="J52" s="121">
        <v>0</v>
      </c>
      <c r="K52" s="24">
        <v>0</v>
      </c>
      <c r="L52" s="121">
        <v>0</v>
      </c>
      <c r="M52" s="24">
        <v>0</v>
      </c>
      <c r="N52" s="121">
        <v>0</v>
      </c>
      <c r="O52" s="24">
        <v>0</v>
      </c>
      <c r="P52" s="121">
        <v>0</v>
      </c>
    </row>
    <row r="53" spans="3:16">
      <c r="C53" t="s">
        <v>455</v>
      </c>
      <c r="D53">
        <v>71901</v>
      </c>
      <c r="E53" t="s">
        <v>47</v>
      </c>
      <c r="F53" s="119">
        <v>0</v>
      </c>
      <c r="G53" s="24">
        <v>0</v>
      </c>
      <c r="H53" s="24">
        <v>0</v>
      </c>
      <c r="I53" s="120">
        <v>0</v>
      </c>
      <c r="J53" s="121">
        <v>0</v>
      </c>
      <c r="K53" s="24">
        <v>0</v>
      </c>
      <c r="L53" s="121">
        <v>0</v>
      </c>
      <c r="M53" s="24">
        <v>0</v>
      </c>
      <c r="N53" s="121">
        <v>0</v>
      </c>
      <c r="O53" s="24">
        <v>0</v>
      </c>
      <c r="P53" s="121">
        <v>0</v>
      </c>
    </row>
    <row r="54" spans="3:16">
      <c r="C54" t="s">
        <v>455</v>
      </c>
      <c r="D54">
        <v>10401</v>
      </c>
      <c r="E54" t="s">
        <v>34</v>
      </c>
      <c r="F54" s="119">
        <v>0</v>
      </c>
      <c r="G54" s="24">
        <v>0</v>
      </c>
      <c r="H54" s="24">
        <v>0</v>
      </c>
      <c r="I54" s="120">
        <v>0</v>
      </c>
      <c r="J54" s="121">
        <v>0</v>
      </c>
      <c r="K54" s="24">
        <v>0</v>
      </c>
      <c r="L54" s="121">
        <v>0</v>
      </c>
      <c r="M54" s="24">
        <v>0</v>
      </c>
      <c r="N54" s="121">
        <v>0</v>
      </c>
      <c r="O54" s="24">
        <v>0</v>
      </c>
      <c r="P54" s="121">
        <v>0</v>
      </c>
    </row>
    <row r="55" spans="3:16">
      <c r="C55" t="s">
        <v>455</v>
      </c>
      <c r="D55">
        <v>76001</v>
      </c>
      <c r="E55" t="s">
        <v>99</v>
      </c>
      <c r="F55" s="119">
        <v>0</v>
      </c>
      <c r="G55" s="24">
        <v>0</v>
      </c>
      <c r="H55" s="24">
        <v>0</v>
      </c>
      <c r="I55" s="120">
        <v>0</v>
      </c>
      <c r="J55" s="121">
        <v>0</v>
      </c>
      <c r="K55" s="24">
        <v>0</v>
      </c>
      <c r="L55" s="121">
        <v>0</v>
      </c>
      <c r="M55" s="24">
        <v>0</v>
      </c>
      <c r="N55" s="121">
        <v>0</v>
      </c>
      <c r="O55" s="24">
        <v>0</v>
      </c>
      <c r="P55" s="121">
        <v>0</v>
      </c>
    </row>
    <row r="56" spans="3:16">
      <c r="C56" t="s">
        <v>455</v>
      </c>
      <c r="D56">
        <v>10402</v>
      </c>
      <c r="E56" s="10" t="s">
        <v>21</v>
      </c>
      <c r="F56" s="119">
        <v>0</v>
      </c>
      <c r="G56" s="24">
        <v>0</v>
      </c>
      <c r="H56" s="24">
        <v>0</v>
      </c>
      <c r="I56" s="120">
        <v>0</v>
      </c>
      <c r="J56" s="122">
        <v>0</v>
      </c>
      <c r="K56" s="24">
        <v>0</v>
      </c>
      <c r="L56" s="122">
        <v>0</v>
      </c>
      <c r="M56" s="24">
        <v>0</v>
      </c>
      <c r="N56" s="122">
        <v>0</v>
      </c>
      <c r="O56" s="24">
        <v>0</v>
      </c>
      <c r="P56" s="122">
        <v>0</v>
      </c>
    </row>
    <row r="57" spans="3:16">
      <c r="C57" t="s">
        <v>455</v>
      </c>
      <c r="D57">
        <v>12401</v>
      </c>
      <c r="E57" t="s">
        <v>645</v>
      </c>
      <c r="F57" s="119">
        <v>0</v>
      </c>
      <c r="G57" s="24">
        <v>0</v>
      </c>
      <c r="H57" s="24">
        <v>0</v>
      </c>
      <c r="I57" s="120">
        <v>0</v>
      </c>
      <c r="J57" s="121">
        <v>0</v>
      </c>
      <c r="K57" s="24">
        <v>0</v>
      </c>
      <c r="L57" s="121">
        <v>0</v>
      </c>
      <c r="M57" s="24">
        <v>0</v>
      </c>
      <c r="N57" s="121">
        <v>0</v>
      </c>
      <c r="O57" s="24">
        <v>0</v>
      </c>
      <c r="P57" s="121">
        <v>0</v>
      </c>
    </row>
    <row r="58" spans="3:16">
      <c r="C58" t="s">
        <v>455</v>
      </c>
      <c r="D58">
        <v>10403</v>
      </c>
      <c r="E58" s="10" t="s">
        <v>35</v>
      </c>
      <c r="F58" s="119">
        <v>0</v>
      </c>
      <c r="G58" s="24">
        <v>0</v>
      </c>
      <c r="H58" s="24">
        <v>0</v>
      </c>
      <c r="I58" s="120">
        <v>0</v>
      </c>
      <c r="J58" s="122">
        <v>0</v>
      </c>
      <c r="K58" s="24">
        <v>0</v>
      </c>
      <c r="L58" s="122">
        <v>0</v>
      </c>
      <c r="M58" s="24">
        <v>0</v>
      </c>
      <c r="N58" s="122">
        <v>0</v>
      </c>
      <c r="O58" s="24">
        <v>0</v>
      </c>
      <c r="P58" s="122">
        <v>0</v>
      </c>
    </row>
    <row r="59" spans="3:16">
      <c r="C59" t="s">
        <v>455</v>
      </c>
      <c r="D59">
        <v>32359</v>
      </c>
      <c r="E59" t="s">
        <v>660</v>
      </c>
      <c r="F59" s="119">
        <v>0</v>
      </c>
      <c r="G59" s="24">
        <v>0</v>
      </c>
      <c r="H59" s="24">
        <v>0</v>
      </c>
      <c r="I59" s="120">
        <v>0</v>
      </c>
      <c r="J59" s="121">
        <v>0</v>
      </c>
      <c r="K59" s="24">
        <v>0</v>
      </c>
      <c r="L59" s="121">
        <v>0</v>
      </c>
      <c r="M59" s="24">
        <v>0</v>
      </c>
      <c r="N59" s="121">
        <v>0</v>
      </c>
      <c r="O59" s="24">
        <v>0</v>
      </c>
      <c r="P59" s="121">
        <v>0</v>
      </c>
    </row>
    <row r="60" spans="3:16">
      <c r="C60" t="s">
        <v>455</v>
      </c>
      <c r="D60">
        <v>10404</v>
      </c>
      <c r="E60" s="10" t="s">
        <v>36</v>
      </c>
      <c r="F60" s="119">
        <v>0</v>
      </c>
      <c r="G60" s="24">
        <v>0</v>
      </c>
      <c r="H60" s="24">
        <v>0</v>
      </c>
      <c r="I60" s="120">
        <v>0</v>
      </c>
      <c r="J60" s="122">
        <v>0</v>
      </c>
      <c r="K60" s="24">
        <v>0</v>
      </c>
      <c r="L60" s="122">
        <v>0</v>
      </c>
      <c r="M60" s="24">
        <v>0</v>
      </c>
      <c r="N60" s="122">
        <v>0</v>
      </c>
      <c r="O60" s="24">
        <v>0</v>
      </c>
      <c r="P60" s="122">
        <v>0</v>
      </c>
    </row>
    <row r="61" spans="3:16">
      <c r="C61" t="s">
        <v>455</v>
      </c>
      <c r="D61">
        <v>104</v>
      </c>
      <c r="E61" t="s">
        <v>665</v>
      </c>
      <c r="F61" s="119">
        <v>0</v>
      </c>
      <c r="G61" s="24">
        <v>0</v>
      </c>
      <c r="H61" s="24">
        <v>0</v>
      </c>
      <c r="I61" s="120">
        <v>0</v>
      </c>
      <c r="J61" s="121">
        <v>0</v>
      </c>
      <c r="K61" s="24">
        <v>0</v>
      </c>
      <c r="L61" s="121">
        <v>0</v>
      </c>
      <c r="M61" s="24">
        <v>0</v>
      </c>
      <c r="N61" s="121">
        <v>0</v>
      </c>
      <c r="O61" s="24">
        <v>0</v>
      </c>
      <c r="P61" s="121">
        <v>0</v>
      </c>
    </row>
    <row r="62" spans="3:16">
      <c r="C62" t="s">
        <v>455</v>
      </c>
      <c r="D62">
        <v>10405</v>
      </c>
      <c r="E62" t="s">
        <v>542</v>
      </c>
      <c r="F62" s="119">
        <v>0</v>
      </c>
      <c r="G62" s="24">
        <v>0</v>
      </c>
      <c r="H62" s="24">
        <v>0</v>
      </c>
      <c r="I62" s="120">
        <v>0</v>
      </c>
      <c r="J62" s="121">
        <v>0</v>
      </c>
      <c r="K62" s="24">
        <v>0</v>
      </c>
      <c r="L62" s="121">
        <v>0</v>
      </c>
      <c r="M62" s="24">
        <v>0</v>
      </c>
      <c r="N62" s="121">
        <v>0</v>
      </c>
      <c r="O62" s="24">
        <v>0</v>
      </c>
      <c r="P62" s="121">
        <v>0</v>
      </c>
    </row>
    <row r="63" spans="3:16">
      <c r="C63" t="s">
        <v>455</v>
      </c>
      <c r="D63">
        <v>10505</v>
      </c>
      <c r="E63" t="s">
        <v>669</v>
      </c>
      <c r="F63" s="119">
        <v>0</v>
      </c>
      <c r="G63" s="24">
        <v>0</v>
      </c>
      <c r="H63" s="24">
        <v>0</v>
      </c>
      <c r="I63" s="120">
        <v>0</v>
      </c>
      <c r="J63" s="121">
        <v>0</v>
      </c>
      <c r="K63" s="24">
        <v>0</v>
      </c>
      <c r="L63" s="121">
        <v>0</v>
      </c>
      <c r="M63" s="24">
        <v>0</v>
      </c>
      <c r="N63" s="121">
        <v>0</v>
      </c>
      <c r="O63" s="24">
        <v>0</v>
      </c>
      <c r="P63" s="121">
        <v>0</v>
      </c>
    </row>
    <row r="64" spans="3:16">
      <c r="C64" t="s">
        <v>455</v>
      </c>
      <c r="D64">
        <v>10406</v>
      </c>
      <c r="E64" t="s">
        <v>72</v>
      </c>
      <c r="F64" s="119">
        <v>0</v>
      </c>
      <c r="G64" s="24">
        <v>0</v>
      </c>
      <c r="H64" s="24">
        <v>0</v>
      </c>
      <c r="I64" s="120">
        <v>0</v>
      </c>
      <c r="J64" s="121">
        <v>0</v>
      </c>
      <c r="K64" s="24">
        <v>0</v>
      </c>
      <c r="L64" s="121">
        <v>0</v>
      </c>
      <c r="M64" s="24">
        <v>0</v>
      </c>
      <c r="N64" s="121">
        <v>0</v>
      </c>
      <c r="O64" s="24">
        <v>0</v>
      </c>
      <c r="P64" s="121">
        <v>0</v>
      </c>
    </row>
    <row r="65" spans="3:16">
      <c r="C65" t="s">
        <v>455</v>
      </c>
      <c r="D65">
        <v>100</v>
      </c>
      <c r="E65" t="s">
        <v>96</v>
      </c>
      <c r="F65" s="119">
        <v>0</v>
      </c>
      <c r="G65" s="24">
        <v>0</v>
      </c>
      <c r="H65" s="24">
        <v>0</v>
      </c>
      <c r="I65" s="120">
        <v>0</v>
      </c>
      <c r="J65" s="121">
        <v>0</v>
      </c>
      <c r="K65" s="24">
        <v>0</v>
      </c>
      <c r="L65" s="122">
        <v>0</v>
      </c>
      <c r="M65" s="24">
        <v>0</v>
      </c>
      <c r="N65" s="122">
        <v>0</v>
      </c>
      <c r="O65" s="24">
        <v>0</v>
      </c>
      <c r="P65" s="122">
        <v>0</v>
      </c>
    </row>
    <row r="66" spans="3:16">
      <c r="C66" t="s">
        <v>455</v>
      </c>
      <c r="D66">
        <v>10407</v>
      </c>
      <c r="E66" s="10" t="s">
        <v>37</v>
      </c>
      <c r="F66" s="119">
        <v>0</v>
      </c>
      <c r="G66" s="24">
        <v>0</v>
      </c>
      <c r="H66" s="24">
        <v>0</v>
      </c>
      <c r="I66" s="120">
        <v>0</v>
      </c>
      <c r="J66" s="121">
        <v>0</v>
      </c>
      <c r="K66" s="24">
        <v>0</v>
      </c>
      <c r="L66" s="121">
        <v>0</v>
      </c>
      <c r="M66" s="24">
        <v>0</v>
      </c>
      <c r="N66" s="121">
        <v>0</v>
      </c>
      <c r="O66" s="24">
        <v>0</v>
      </c>
      <c r="P66" s="121">
        <v>0</v>
      </c>
    </row>
    <row r="67" spans="3:16">
      <c r="C67" t="s">
        <v>455</v>
      </c>
      <c r="D67">
        <v>13380</v>
      </c>
      <c r="E67" t="s">
        <v>534</v>
      </c>
      <c r="F67" s="119">
        <v>0</v>
      </c>
      <c r="G67" s="24">
        <v>0</v>
      </c>
      <c r="H67" s="24">
        <v>0</v>
      </c>
      <c r="I67" s="120">
        <v>0</v>
      </c>
      <c r="J67" s="121">
        <v>0</v>
      </c>
      <c r="K67" s="24">
        <v>0</v>
      </c>
      <c r="L67" s="121">
        <v>0</v>
      </c>
      <c r="M67" s="24">
        <v>0</v>
      </c>
      <c r="N67" s="121">
        <v>0</v>
      </c>
      <c r="O67" s="24">
        <v>0</v>
      </c>
      <c r="P67" s="121">
        <v>0</v>
      </c>
    </row>
    <row r="68" spans="3:16">
      <c r="C68" t="s">
        <v>455</v>
      </c>
      <c r="D68">
        <v>10410</v>
      </c>
      <c r="E68" t="s">
        <v>452</v>
      </c>
      <c r="F68" s="119">
        <v>0</v>
      </c>
      <c r="G68" s="24">
        <v>0</v>
      </c>
      <c r="H68" s="24">
        <v>0</v>
      </c>
      <c r="I68" s="120">
        <v>0</v>
      </c>
      <c r="J68" s="121">
        <v>0</v>
      </c>
      <c r="K68" s="24">
        <v>0</v>
      </c>
      <c r="L68" s="121">
        <v>0</v>
      </c>
      <c r="M68" s="24">
        <v>0</v>
      </c>
      <c r="N68" s="121">
        <v>0</v>
      </c>
      <c r="O68" s="24">
        <v>0</v>
      </c>
      <c r="P68" s="121">
        <v>0</v>
      </c>
    </row>
    <row r="69" spans="3:16">
      <c r="C69" t="s">
        <v>455</v>
      </c>
      <c r="D69">
        <v>13403</v>
      </c>
      <c r="E69" t="s">
        <v>428</v>
      </c>
      <c r="F69" s="119">
        <v>0</v>
      </c>
      <c r="G69" s="24">
        <v>0</v>
      </c>
      <c r="H69" s="24">
        <v>0</v>
      </c>
      <c r="I69" s="120">
        <v>0</v>
      </c>
      <c r="J69" s="121">
        <v>0</v>
      </c>
      <c r="K69" s="24">
        <v>0</v>
      </c>
      <c r="L69" s="121">
        <v>0</v>
      </c>
      <c r="M69" s="24">
        <v>0</v>
      </c>
      <c r="N69" s="121">
        <v>0</v>
      </c>
      <c r="O69" s="24">
        <v>0</v>
      </c>
      <c r="P69" s="121">
        <v>0</v>
      </c>
    </row>
    <row r="70" spans="3:16">
      <c r="C70" t="s">
        <v>455</v>
      </c>
      <c r="D70">
        <v>10416</v>
      </c>
      <c r="E70" t="s">
        <v>581</v>
      </c>
      <c r="F70" s="119">
        <v>0</v>
      </c>
      <c r="G70" s="24">
        <v>0</v>
      </c>
      <c r="H70" s="24">
        <v>0</v>
      </c>
      <c r="I70" s="120">
        <v>0</v>
      </c>
      <c r="J70" s="121">
        <v>0</v>
      </c>
      <c r="K70" s="24">
        <v>0</v>
      </c>
      <c r="L70" s="121">
        <v>0</v>
      </c>
      <c r="M70" s="24">
        <v>0</v>
      </c>
      <c r="N70" s="121">
        <v>0</v>
      </c>
      <c r="O70" s="24">
        <v>0</v>
      </c>
      <c r="P70" s="121">
        <v>0</v>
      </c>
    </row>
    <row r="71" spans="3:16">
      <c r="C71" t="s">
        <v>455</v>
      </c>
      <c r="D71">
        <v>10102</v>
      </c>
      <c r="E71" s="10" t="s">
        <v>24</v>
      </c>
      <c r="F71" s="119">
        <v>0</v>
      </c>
      <c r="G71" s="24">
        <v>0</v>
      </c>
      <c r="H71" s="24">
        <v>0</v>
      </c>
      <c r="I71" s="120">
        <v>0</v>
      </c>
      <c r="J71" s="122">
        <v>0</v>
      </c>
      <c r="K71" s="24">
        <v>0</v>
      </c>
      <c r="L71" s="122">
        <v>0</v>
      </c>
      <c r="M71" s="24">
        <v>0</v>
      </c>
      <c r="N71" s="122">
        <v>0</v>
      </c>
      <c r="O71" s="24">
        <v>0</v>
      </c>
      <c r="P71" s="122">
        <v>0</v>
      </c>
    </row>
    <row r="72" spans="3:16">
      <c r="C72" t="s">
        <v>455</v>
      </c>
      <c r="D72">
        <v>10457</v>
      </c>
      <c r="E72" t="s">
        <v>38</v>
      </c>
      <c r="F72" s="119">
        <v>0</v>
      </c>
      <c r="G72" s="24">
        <v>0</v>
      </c>
      <c r="H72" s="24">
        <v>0</v>
      </c>
      <c r="I72" s="120">
        <v>0</v>
      </c>
      <c r="J72" s="121">
        <v>0</v>
      </c>
      <c r="K72" s="24">
        <v>0</v>
      </c>
      <c r="L72" s="121">
        <v>0</v>
      </c>
      <c r="M72" s="24">
        <v>0</v>
      </c>
      <c r="N72" s="121">
        <v>0</v>
      </c>
      <c r="O72" s="24">
        <v>0</v>
      </c>
      <c r="P72" s="121">
        <v>0</v>
      </c>
    </row>
    <row r="73" spans="3:16">
      <c r="C73" t="s">
        <v>455</v>
      </c>
      <c r="D73">
        <v>13580</v>
      </c>
      <c r="E73" t="s">
        <v>535</v>
      </c>
      <c r="F73" s="119">
        <v>0</v>
      </c>
      <c r="G73" s="24">
        <v>0</v>
      </c>
      <c r="H73" s="24">
        <v>0</v>
      </c>
      <c r="I73" s="120">
        <v>0</v>
      </c>
      <c r="J73" s="121">
        <v>0</v>
      </c>
      <c r="K73" s="24">
        <v>0</v>
      </c>
      <c r="L73" s="121">
        <v>0</v>
      </c>
      <c r="M73" s="24">
        <v>0</v>
      </c>
      <c r="N73" s="121">
        <v>0</v>
      </c>
      <c r="O73" s="24">
        <v>0</v>
      </c>
      <c r="P73" s="121">
        <v>0</v>
      </c>
    </row>
    <row r="74" spans="3:16">
      <c r="C74" t="s">
        <v>455</v>
      </c>
      <c r="D74">
        <v>10469</v>
      </c>
      <c r="E74" t="s">
        <v>39</v>
      </c>
      <c r="F74" s="119">
        <v>0</v>
      </c>
      <c r="G74" s="24">
        <v>0</v>
      </c>
      <c r="H74" s="24">
        <v>0</v>
      </c>
      <c r="I74" s="120">
        <v>0</v>
      </c>
      <c r="J74" s="121">
        <v>0</v>
      </c>
      <c r="K74" s="24">
        <v>0</v>
      </c>
      <c r="L74" s="121">
        <v>0</v>
      </c>
      <c r="M74" s="24">
        <v>0</v>
      </c>
      <c r="N74" s="121">
        <v>0</v>
      </c>
      <c r="O74" s="24">
        <v>0</v>
      </c>
      <c r="P74" s="121">
        <v>0</v>
      </c>
    </row>
    <row r="75" spans="3:16">
      <c r="C75" t="s">
        <v>455</v>
      </c>
      <c r="D75">
        <v>14348</v>
      </c>
      <c r="E75" t="s">
        <v>46</v>
      </c>
      <c r="F75" s="119">
        <v>0</v>
      </c>
      <c r="G75" s="24">
        <v>0</v>
      </c>
      <c r="H75" s="24">
        <v>0</v>
      </c>
      <c r="I75" s="120">
        <v>0</v>
      </c>
      <c r="J75" s="121">
        <v>0</v>
      </c>
      <c r="K75" s="24">
        <v>0</v>
      </c>
      <c r="L75" s="121">
        <v>0</v>
      </c>
      <c r="M75" s="24">
        <v>0</v>
      </c>
      <c r="N75" s="121">
        <v>0</v>
      </c>
      <c r="O75" s="24">
        <v>0</v>
      </c>
      <c r="P75" s="121">
        <v>0</v>
      </c>
    </row>
    <row r="76" spans="3:16">
      <c r="C76" t="s">
        <v>455</v>
      </c>
      <c r="D76">
        <v>10472</v>
      </c>
      <c r="E76" t="s">
        <v>40</v>
      </c>
      <c r="F76" s="119">
        <v>0</v>
      </c>
      <c r="G76" s="24">
        <v>0</v>
      </c>
      <c r="H76" s="24">
        <v>0</v>
      </c>
      <c r="I76" s="120">
        <v>0</v>
      </c>
      <c r="J76" s="121">
        <v>0</v>
      </c>
      <c r="K76" s="24">
        <v>0</v>
      </c>
      <c r="L76" s="121">
        <v>0</v>
      </c>
      <c r="M76" s="24">
        <v>0</v>
      </c>
      <c r="N76" s="121">
        <v>0</v>
      </c>
      <c r="O76" s="24">
        <v>0</v>
      </c>
      <c r="P76" s="121">
        <v>0</v>
      </c>
    </row>
    <row r="77" spans="3:16">
      <c r="C77" t="s">
        <v>455</v>
      </c>
      <c r="D77">
        <v>52377</v>
      </c>
      <c r="E77" t="s">
        <v>134</v>
      </c>
      <c r="F77" s="119">
        <v>0</v>
      </c>
      <c r="G77" s="24">
        <v>0</v>
      </c>
      <c r="H77" s="24">
        <v>0</v>
      </c>
      <c r="I77" s="120">
        <v>0</v>
      </c>
      <c r="J77" s="121">
        <v>0</v>
      </c>
      <c r="K77" s="24">
        <v>0</v>
      </c>
      <c r="L77" s="121">
        <v>0</v>
      </c>
      <c r="M77" s="24">
        <v>0</v>
      </c>
      <c r="N77" s="121">
        <v>0</v>
      </c>
      <c r="O77" s="24">
        <v>0</v>
      </c>
      <c r="P77" s="121">
        <v>0</v>
      </c>
    </row>
    <row r="78" spans="3:16">
      <c r="C78" t="s">
        <v>455</v>
      </c>
      <c r="D78">
        <v>10473</v>
      </c>
      <c r="E78" s="10" t="s">
        <v>544</v>
      </c>
      <c r="F78" s="119">
        <v>0</v>
      </c>
      <c r="G78" s="24">
        <v>0</v>
      </c>
      <c r="H78" s="24">
        <v>0</v>
      </c>
      <c r="I78" s="120">
        <v>0</v>
      </c>
      <c r="J78" s="121">
        <v>0</v>
      </c>
      <c r="K78" s="24">
        <v>0</v>
      </c>
      <c r="L78" s="121">
        <v>0</v>
      </c>
      <c r="M78" s="24">
        <v>0</v>
      </c>
      <c r="N78" s="121">
        <v>0</v>
      </c>
      <c r="O78" s="24">
        <v>0</v>
      </c>
      <c r="P78" s="121">
        <v>0</v>
      </c>
    </row>
    <row r="79" spans="3:16">
      <c r="C79" t="s">
        <v>455</v>
      </c>
      <c r="D79">
        <v>72001</v>
      </c>
      <c r="E79" t="s">
        <v>23</v>
      </c>
      <c r="F79" s="119">
        <v>0</v>
      </c>
      <c r="G79" s="24">
        <v>0</v>
      </c>
      <c r="H79" s="24">
        <v>0</v>
      </c>
      <c r="I79" s="120">
        <v>0</v>
      </c>
      <c r="J79" s="121">
        <v>0</v>
      </c>
      <c r="K79" s="24">
        <v>0</v>
      </c>
      <c r="L79" s="121">
        <v>0</v>
      </c>
      <c r="M79" s="24">
        <v>0</v>
      </c>
      <c r="N79" s="121">
        <v>0</v>
      </c>
      <c r="O79" s="24">
        <v>0</v>
      </c>
      <c r="P79" s="121">
        <v>0</v>
      </c>
    </row>
    <row r="80" spans="3:16">
      <c r="C80" t="s">
        <v>455</v>
      </c>
      <c r="D80">
        <v>10480</v>
      </c>
      <c r="E80" t="s">
        <v>545</v>
      </c>
      <c r="F80" s="119">
        <v>0</v>
      </c>
      <c r="G80" s="24">
        <v>0</v>
      </c>
      <c r="H80" s="24">
        <v>0</v>
      </c>
      <c r="I80" s="120">
        <v>0</v>
      </c>
      <c r="J80" s="121">
        <v>0</v>
      </c>
      <c r="K80" s="24">
        <v>0</v>
      </c>
      <c r="L80" s="121">
        <v>0</v>
      </c>
      <c r="M80" s="24">
        <v>0</v>
      </c>
      <c r="N80" s="121">
        <v>0</v>
      </c>
      <c r="O80" s="24">
        <v>0</v>
      </c>
      <c r="P80" s="121">
        <v>0</v>
      </c>
    </row>
    <row r="81" spans="3:16">
      <c r="C81" t="s">
        <v>455</v>
      </c>
      <c r="D81">
        <v>72012</v>
      </c>
      <c r="E81" t="s">
        <v>55</v>
      </c>
      <c r="F81" s="119">
        <v>0</v>
      </c>
      <c r="G81" s="24">
        <v>0</v>
      </c>
      <c r="H81" s="24">
        <v>0</v>
      </c>
      <c r="I81" s="120">
        <v>0</v>
      </c>
      <c r="J81" s="121">
        <v>0</v>
      </c>
      <c r="K81" s="24">
        <v>0</v>
      </c>
      <c r="L81" s="121">
        <v>0</v>
      </c>
      <c r="M81" s="24">
        <v>0</v>
      </c>
      <c r="N81" s="121">
        <v>0</v>
      </c>
      <c r="O81" s="24">
        <v>0</v>
      </c>
      <c r="P81" s="121">
        <v>0</v>
      </c>
    </row>
    <row r="82" spans="3:16">
      <c r="C82" t="s">
        <v>455</v>
      </c>
      <c r="D82">
        <v>10488</v>
      </c>
      <c r="E82" t="s">
        <v>607</v>
      </c>
      <c r="F82" s="119">
        <v>0</v>
      </c>
      <c r="G82" s="24">
        <v>0</v>
      </c>
      <c r="H82" s="24">
        <v>0</v>
      </c>
      <c r="I82" s="120">
        <v>0</v>
      </c>
      <c r="J82" s="121">
        <v>0</v>
      </c>
      <c r="K82" s="24">
        <v>0</v>
      </c>
      <c r="L82" s="121">
        <v>0</v>
      </c>
      <c r="M82" s="24">
        <v>0</v>
      </c>
      <c r="N82" s="121">
        <v>0</v>
      </c>
      <c r="O82" s="24">
        <v>0</v>
      </c>
      <c r="P82" s="121">
        <v>0</v>
      </c>
    </row>
    <row r="83" spans="3:16">
      <c r="C83" t="s">
        <v>455</v>
      </c>
      <c r="D83">
        <v>73001</v>
      </c>
      <c r="E83" t="s">
        <v>49</v>
      </c>
      <c r="F83" s="119">
        <v>0</v>
      </c>
      <c r="G83" s="24">
        <v>0</v>
      </c>
      <c r="H83" s="24">
        <v>0</v>
      </c>
      <c r="I83" s="120">
        <v>0</v>
      </c>
      <c r="J83" s="121">
        <v>0</v>
      </c>
      <c r="K83" s="24">
        <v>0</v>
      </c>
      <c r="L83" s="121">
        <v>0</v>
      </c>
      <c r="M83" s="24">
        <v>0</v>
      </c>
      <c r="N83" s="121">
        <v>0</v>
      </c>
      <c r="O83" s="24">
        <v>0</v>
      </c>
      <c r="P83" s="121">
        <v>0</v>
      </c>
    </row>
    <row r="84" spans="3:16">
      <c r="C84" t="s">
        <v>455</v>
      </c>
      <c r="D84">
        <v>10489</v>
      </c>
      <c r="E84" t="s">
        <v>546</v>
      </c>
      <c r="F84" s="119">
        <v>0</v>
      </c>
      <c r="G84" s="24">
        <v>0</v>
      </c>
      <c r="H84" s="24">
        <v>0</v>
      </c>
      <c r="I84" s="120">
        <v>0</v>
      </c>
      <c r="J84" s="121">
        <v>0</v>
      </c>
      <c r="K84" s="24">
        <v>0</v>
      </c>
      <c r="L84" s="121">
        <v>0</v>
      </c>
      <c r="M84" s="24">
        <v>0</v>
      </c>
      <c r="N84" s="121">
        <v>0</v>
      </c>
      <c r="O84" s="24">
        <v>0</v>
      </c>
      <c r="P84" s="121">
        <v>0</v>
      </c>
    </row>
    <row r="85" spans="3:16">
      <c r="C85" t="s">
        <v>455</v>
      </c>
      <c r="D85">
        <v>73501</v>
      </c>
      <c r="E85" t="s">
        <v>425</v>
      </c>
      <c r="F85" s="119">
        <v>0</v>
      </c>
      <c r="G85" s="24">
        <v>0</v>
      </c>
      <c r="H85" s="24">
        <v>0</v>
      </c>
      <c r="I85" s="120">
        <v>0</v>
      </c>
      <c r="J85" s="121">
        <v>0</v>
      </c>
      <c r="K85" s="24">
        <v>0</v>
      </c>
      <c r="L85" s="121">
        <v>0</v>
      </c>
      <c r="M85" s="24">
        <v>0</v>
      </c>
      <c r="N85" s="121">
        <v>0</v>
      </c>
      <c r="O85" s="24">
        <v>0</v>
      </c>
      <c r="P85" s="121">
        <v>0</v>
      </c>
    </row>
    <row r="86" spans="3:16">
      <c r="C86" t="s">
        <v>455</v>
      </c>
      <c r="D86">
        <v>10490</v>
      </c>
      <c r="E86" t="s">
        <v>476</v>
      </c>
      <c r="F86" s="119">
        <v>0</v>
      </c>
      <c r="G86" s="24">
        <v>0</v>
      </c>
      <c r="H86" s="24">
        <v>0</v>
      </c>
      <c r="I86" s="120">
        <v>0</v>
      </c>
      <c r="J86" s="121">
        <v>0</v>
      </c>
      <c r="K86" s="24">
        <v>0</v>
      </c>
      <c r="L86" s="121">
        <v>0</v>
      </c>
      <c r="M86" s="24">
        <v>0</v>
      </c>
      <c r="N86" s="121">
        <v>0</v>
      </c>
      <c r="O86" s="24">
        <v>0</v>
      </c>
      <c r="P86" s="121">
        <v>0</v>
      </c>
    </row>
    <row r="87" spans="3:16">
      <c r="C87" t="s">
        <v>455</v>
      </c>
      <c r="D87">
        <v>76601</v>
      </c>
      <c r="E87" t="s">
        <v>590</v>
      </c>
      <c r="F87" s="119">
        <v>0</v>
      </c>
      <c r="G87" s="24">
        <v>0</v>
      </c>
      <c r="H87" s="24">
        <v>0</v>
      </c>
      <c r="I87" s="120">
        <v>0</v>
      </c>
      <c r="J87" s="121">
        <v>0</v>
      </c>
      <c r="K87" s="24">
        <v>0</v>
      </c>
      <c r="L87" s="121">
        <v>0</v>
      </c>
      <c r="M87" s="24">
        <v>0</v>
      </c>
      <c r="N87" s="121">
        <v>0</v>
      </c>
      <c r="O87" s="24">
        <v>0</v>
      </c>
      <c r="P87" s="121">
        <v>0</v>
      </c>
    </row>
    <row r="88" spans="3:16">
      <c r="C88" t="s">
        <v>455</v>
      </c>
      <c r="D88">
        <v>300</v>
      </c>
      <c r="E88" t="s">
        <v>99</v>
      </c>
      <c r="F88" s="119">
        <v>0</v>
      </c>
      <c r="G88" s="24">
        <v>0</v>
      </c>
      <c r="H88" s="24">
        <v>0</v>
      </c>
      <c r="I88" s="120">
        <v>0</v>
      </c>
      <c r="J88" s="121">
        <v>0</v>
      </c>
      <c r="K88" s="24">
        <v>0</v>
      </c>
      <c r="L88" s="121">
        <v>0</v>
      </c>
      <c r="M88" s="24">
        <v>0</v>
      </c>
      <c r="N88" s="121">
        <v>0</v>
      </c>
      <c r="O88" s="24">
        <v>0</v>
      </c>
      <c r="P88" s="121">
        <v>0</v>
      </c>
    </row>
    <row r="89" spans="3:16">
      <c r="C89" t="s">
        <v>455</v>
      </c>
      <c r="D89">
        <v>77101</v>
      </c>
      <c r="E89" t="s">
        <v>567</v>
      </c>
      <c r="F89" s="119">
        <v>0</v>
      </c>
      <c r="G89" s="24">
        <v>0</v>
      </c>
      <c r="H89" s="24">
        <v>0</v>
      </c>
      <c r="I89" s="120">
        <v>0</v>
      </c>
      <c r="J89" s="121">
        <v>0</v>
      </c>
      <c r="K89" s="24">
        <v>0</v>
      </c>
      <c r="L89" s="121">
        <v>0</v>
      </c>
      <c r="M89" s="24">
        <v>0</v>
      </c>
      <c r="N89" s="121">
        <v>0</v>
      </c>
      <c r="O89" s="24">
        <v>0</v>
      </c>
      <c r="P89" s="121">
        <v>0</v>
      </c>
    </row>
    <row r="90" spans="3:16">
      <c r="C90" t="s">
        <v>455</v>
      </c>
      <c r="D90">
        <v>10101</v>
      </c>
      <c r="E90" t="s">
        <v>536</v>
      </c>
      <c r="F90" s="119">
        <v>0</v>
      </c>
      <c r="G90" s="24">
        <v>0</v>
      </c>
      <c r="H90" s="24">
        <v>0</v>
      </c>
      <c r="I90" s="120">
        <v>0</v>
      </c>
      <c r="J90" s="121">
        <v>0</v>
      </c>
      <c r="K90" s="24">
        <v>0</v>
      </c>
      <c r="L90" s="121">
        <v>0</v>
      </c>
      <c r="M90" s="24">
        <v>0</v>
      </c>
      <c r="N90" s="121">
        <v>0</v>
      </c>
      <c r="O90" s="24">
        <v>0</v>
      </c>
      <c r="P90" s="121">
        <v>0</v>
      </c>
    </row>
    <row r="91" spans="3:16">
      <c r="C91" t="s">
        <v>455</v>
      </c>
      <c r="D91">
        <v>10103</v>
      </c>
      <c r="E91" t="s">
        <v>60</v>
      </c>
      <c r="F91" s="119">
        <v>0</v>
      </c>
      <c r="G91" s="24">
        <v>0</v>
      </c>
      <c r="H91" s="24">
        <v>0</v>
      </c>
      <c r="I91" s="120">
        <v>0</v>
      </c>
      <c r="J91" s="122">
        <v>0</v>
      </c>
      <c r="K91" s="24">
        <v>0</v>
      </c>
      <c r="L91" s="122">
        <v>0</v>
      </c>
      <c r="M91" s="24">
        <v>0</v>
      </c>
      <c r="N91" s="122">
        <v>0</v>
      </c>
      <c r="O91" s="24">
        <v>0</v>
      </c>
      <c r="P91" s="122">
        <v>0</v>
      </c>
    </row>
    <row r="92" spans="3:16">
      <c r="C92" t="s">
        <v>455</v>
      </c>
      <c r="D92">
        <v>10380</v>
      </c>
      <c r="E92" t="s">
        <v>565</v>
      </c>
      <c r="F92" s="119">
        <v>0</v>
      </c>
      <c r="G92" s="24">
        <v>0</v>
      </c>
      <c r="H92" s="24">
        <v>0</v>
      </c>
      <c r="I92" s="120">
        <v>0</v>
      </c>
      <c r="J92" s="121">
        <v>0</v>
      </c>
      <c r="K92" s="24">
        <v>0</v>
      </c>
      <c r="L92" s="121">
        <v>0</v>
      </c>
      <c r="M92" s="24">
        <v>0</v>
      </c>
      <c r="N92" s="121">
        <v>0</v>
      </c>
      <c r="O92" s="24">
        <v>0</v>
      </c>
      <c r="P92" s="121">
        <v>0</v>
      </c>
    </row>
    <row r="93" spans="3:16">
      <c r="C93" t="s">
        <v>455</v>
      </c>
      <c r="D93">
        <v>10307</v>
      </c>
      <c r="E93" t="s">
        <v>538</v>
      </c>
      <c r="F93" s="119">
        <v>0</v>
      </c>
      <c r="G93" s="24">
        <v>0</v>
      </c>
      <c r="H93" s="24">
        <v>0</v>
      </c>
      <c r="I93" s="120">
        <v>0</v>
      </c>
      <c r="J93" s="121">
        <v>0</v>
      </c>
      <c r="K93" s="24">
        <v>0</v>
      </c>
      <c r="L93" s="121">
        <v>0</v>
      </c>
      <c r="M93" s="24">
        <v>0</v>
      </c>
      <c r="N93" s="121">
        <v>0</v>
      </c>
      <c r="O93" s="24">
        <v>0</v>
      </c>
      <c r="P93" s="121">
        <v>0</v>
      </c>
    </row>
    <row r="94" spans="3:16">
      <c r="C94" t="s">
        <v>455</v>
      </c>
      <c r="D94">
        <v>10502</v>
      </c>
      <c r="E94" t="s">
        <v>42</v>
      </c>
      <c r="F94" s="119">
        <v>0</v>
      </c>
      <c r="G94" s="24">
        <v>0</v>
      </c>
      <c r="H94" s="24">
        <v>0</v>
      </c>
      <c r="I94" s="120">
        <v>0</v>
      </c>
      <c r="J94" s="121">
        <v>0</v>
      </c>
      <c r="K94" s="24">
        <v>0</v>
      </c>
      <c r="L94" s="121">
        <v>0</v>
      </c>
      <c r="M94" s="24">
        <v>0</v>
      </c>
      <c r="N94" s="121">
        <v>0</v>
      </c>
      <c r="O94" s="24">
        <v>0</v>
      </c>
      <c r="P94" s="121">
        <v>0</v>
      </c>
    </row>
    <row r="95" spans="3:16">
      <c r="C95" t="s">
        <v>455</v>
      </c>
      <c r="D95">
        <v>10409</v>
      </c>
      <c r="E95" t="s">
        <v>566</v>
      </c>
      <c r="F95" s="119">
        <v>0</v>
      </c>
      <c r="G95" s="24">
        <v>0</v>
      </c>
      <c r="H95" s="24">
        <v>0</v>
      </c>
      <c r="I95" s="120">
        <v>0</v>
      </c>
      <c r="J95" s="121">
        <v>0</v>
      </c>
      <c r="K95" s="24">
        <v>0</v>
      </c>
      <c r="L95" s="121">
        <v>0</v>
      </c>
      <c r="M95" s="24">
        <v>0</v>
      </c>
      <c r="N95" s="121">
        <v>0</v>
      </c>
      <c r="O95" s="24">
        <v>0</v>
      </c>
      <c r="P95" s="121">
        <v>0</v>
      </c>
    </row>
    <row r="96" spans="3:16">
      <c r="C96" t="s">
        <v>455</v>
      </c>
      <c r="D96">
        <v>10503</v>
      </c>
      <c r="E96" t="s">
        <v>487</v>
      </c>
      <c r="F96" s="119">
        <v>0</v>
      </c>
      <c r="G96" s="24">
        <v>0</v>
      </c>
      <c r="H96" s="24">
        <v>0</v>
      </c>
      <c r="I96" s="120">
        <v>0</v>
      </c>
      <c r="J96" s="121">
        <v>0</v>
      </c>
      <c r="K96" s="24">
        <v>0</v>
      </c>
      <c r="L96" s="121">
        <v>0</v>
      </c>
      <c r="M96" s="24">
        <v>0</v>
      </c>
      <c r="N96" s="121">
        <v>0</v>
      </c>
      <c r="O96" s="24">
        <v>0</v>
      </c>
      <c r="P96" s="121">
        <v>0</v>
      </c>
    </row>
    <row r="97" spans="3:16">
      <c r="C97" t="s">
        <v>455</v>
      </c>
      <c r="D97">
        <v>10511</v>
      </c>
      <c r="E97" t="s">
        <v>547</v>
      </c>
      <c r="F97" s="119">
        <v>0</v>
      </c>
      <c r="G97" s="24">
        <v>0</v>
      </c>
      <c r="H97" s="24">
        <v>0</v>
      </c>
      <c r="I97" s="120">
        <v>0</v>
      </c>
      <c r="J97" s="121">
        <v>0</v>
      </c>
      <c r="K97" s="24">
        <v>0</v>
      </c>
      <c r="L97" s="121">
        <v>0</v>
      </c>
      <c r="M97" s="24">
        <v>0</v>
      </c>
      <c r="N97" s="121">
        <v>0</v>
      </c>
      <c r="O97" s="24">
        <v>0</v>
      </c>
      <c r="P97" s="121">
        <v>0</v>
      </c>
    </row>
    <row r="98" spans="3:16">
      <c r="C98" t="s">
        <v>455</v>
      </c>
      <c r="D98">
        <v>10504</v>
      </c>
      <c r="E98" s="10" t="s">
        <v>43</v>
      </c>
      <c r="F98" s="119">
        <v>0</v>
      </c>
      <c r="G98" s="24">
        <v>0</v>
      </c>
      <c r="H98" s="24">
        <v>0</v>
      </c>
      <c r="I98" s="120">
        <v>0</v>
      </c>
      <c r="J98" s="122">
        <v>0</v>
      </c>
      <c r="K98" s="24">
        <v>0</v>
      </c>
      <c r="L98" s="122">
        <v>0</v>
      </c>
      <c r="M98" s="24">
        <v>0</v>
      </c>
      <c r="N98" s="122">
        <v>0</v>
      </c>
      <c r="O98" s="24">
        <v>0</v>
      </c>
      <c r="P98" s="122">
        <v>0</v>
      </c>
    </row>
    <row r="99" spans="3:16">
      <c r="C99" t="s">
        <v>455</v>
      </c>
      <c r="D99">
        <v>11301</v>
      </c>
      <c r="E99" t="s">
        <v>550</v>
      </c>
      <c r="F99" s="119">
        <v>0</v>
      </c>
      <c r="G99" s="24">
        <v>0</v>
      </c>
      <c r="H99" s="24">
        <v>0</v>
      </c>
      <c r="I99" s="120">
        <v>0</v>
      </c>
      <c r="J99" s="121">
        <v>0</v>
      </c>
      <c r="K99" s="24">
        <v>0</v>
      </c>
      <c r="L99" s="121">
        <v>0</v>
      </c>
      <c r="M99" s="24">
        <v>0</v>
      </c>
      <c r="N99" s="121">
        <v>0</v>
      </c>
      <c r="O99" s="24">
        <v>0</v>
      </c>
      <c r="P99" s="121">
        <v>0</v>
      </c>
    </row>
    <row r="100" spans="3:16">
      <c r="C100" t="s">
        <v>455</v>
      </c>
      <c r="D100">
        <v>10580</v>
      </c>
      <c r="E100" t="s">
        <v>548</v>
      </c>
      <c r="F100" s="119">
        <v>0</v>
      </c>
      <c r="G100" s="24">
        <v>0</v>
      </c>
      <c r="H100" s="24">
        <v>0</v>
      </c>
      <c r="I100" s="120">
        <v>0</v>
      </c>
      <c r="J100" s="121">
        <v>0</v>
      </c>
      <c r="K100" s="24">
        <v>0</v>
      </c>
      <c r="L100" s="121">
        <v>0</v>
      </c>
      <c r="M100" s="24">
        <v>0</v>
      </c>
      <c r="N100" s="121">
        <v>0</v>
      </c>
      <c r="O100" s="24">
        <v>0</v>
      </c>
      <c r="P100" s="121">
        <v>0</v>
      </c>
    </row>
    <row r="101" spans="3:16">
      <c r="C101" t="s">
        <v>455</v>
      </c>
      <c r="D101">
        <v>12301</v>
      </c>
      <c r="E101" t="s">
        <v>578</v>
      </c>
      <c r="F101" s="119">
        <v>0</v>
      </c>
      <c r="G101" s="24">
        <v>0</v>
      </c>
      <c r="H101" s="24">
        <v>0</v>
      </c>
      <c r="I101" s="120">
        <v>0</v>
      </c>
      <c r="J101" s="121">
        <v>0</v>
      </c>
      <c r="K101" s="24">
        <v>0</v>
      </c>
      <c r="L101" s="121">
        <v>0</v>
      </c>
      <c r="M101" s="24">
        <v>0</v>
      </c>
      <c r="N101" s="121">
        <v>0</v>
      </c>
      <c r="O101" s="24">
        <v>0</v>
      </c>
      <c r="P101" s="121">
        <v>0</v>
      </c>
    </row>
    <row r="102" spans="3:16">
      <c r="C102" t="s">
        <v>455</v>
      </c>
      <c r="D102">
        <v>10589</v>
      </c>
      <c r="E102" t="s">
        <v>73</v>
      </c>
      <c r="F102" s="119">
        <v>0</v>
      </c>
      <c r="G102" s="24">
        <v>0</v>
      </c>
      <c r="H102" s="24">
        <v>0</v>
      </c>
      <c r="I102" s="120">
        <v>0</v>
      </c>
      <c r="J102" s="121">
        <v>0</v>
      </c>
      <c r="K102" s="24">
        <v>0</v>
      </c>
      <c r="L102" s="121">
        <v>0</v>
      </c>
      <c r="M102" s="24">
        <v>0</v>
      </c>
      <c r="N102" s="121">
        <v>0</v>
      </c>
      <c r="O102" s="24">
        <v>0</v>
      </c>
      <c r="P102" s="121">
        <v>0</v>
      </c>
    </row>
    <row r="103" spans="3:16">
      <c r="C103" t="s">
        <v>455</v>
      </c>
      <c r="D103">
        <v>13203</v>
      </c>
      <c r="E103" t="s">
        <v>551</v>
      </c>
      <c r="F103" s="119">
        <v>0</v>
      </c>
      <c r="G103" s="24">
        <v>0</v>
      </c>
      <c r="H103" s="24">
        <v>0</v>
      </c>
      <c r="I103" s="120">
        <v>0</v>
      </c>
      <c r="J103" s="121">
        <v>0</v>
      </c>
      <c r="K103" s="24">
        <v>0</v>
      </c>
      <c r="L103" s="121">
        <v>0</v>
      </c>
      <c r="M103" s="24">
        <v>0</v>
      </c>
      <c r="N103" s="121">
        <v>0</v>
      </c>
      <c r="O103" s="24">
        <v>0</v>
      </c>
      <c r="P103" s="121">
        <v>0</v>
      </c>
    </row>
    <row r="104" spans="3:16">
      <c r="C104" t="s">
        <v>455</v>
      </c>
      <c r="D104">
        <v>10601</v>
      </c>
      <c r="E104" t="s">
        <v>44</v>
      </c>
      <c r="F104" s="119">
        <v>0</v>
      </c>
      <c r="G104" s="24">
        <v>0</v>
      </c>
      <c r="H104" s="24">
        <v>0</v>
      </c>
      <c r="I104" s="120">
        <v>0</v>
      </c>
      <c r="J104" s="121">
        <v>0</v>
      </c>
      <c r="K104" s="24">
        <v>0</v>
      </c>
      <c r="L104" s="121">
        <v>0</v>
      </c>
      <c r="M104" s="24">
        <v>0</v>
      </c>
      <c r="N104" s="121">
        <v>0</v>
      </c>
      <c r="O104" s="24">
        <v>0</v>
      </c>
      <c r="P104" s="121">
        <v>0</v>
      </c>
    </row>
    <row r="105" spans="3:16">
      <c r="C105" t="s">
        <v>455</v>
      </c>
      <c r="D105">
        <v>76401</v>
      </c>
      <c r="E105" t="s">
        <v>533</v>
      </c>
      <c r="F105" s="119">
        <v>0</v>
      </c>
      <c r="G105" s="24">
        <v>0</v>
      </c>
      <c r="H105" s="24">
        <v>0</v>
      </c>
      <c r="I105" s="120">
        <v>0</v>
      </c>
      <c r="J105" s="121">
        <v>0</v>
      </c>
      <c r="K105" s="24">
        <v>0</v>
      </c>
      <c r="L105" s="121">
        <v>0</v>
      </c>
      <c r="M105" s="24">
        <v>0</v>
      </c>
      <c r="N105" s="121">
        <v>0</v>
      </c>
      <c r="O105" s="24">
        <v>0</v>
      </c>
      <c r="P105" s="121">
        <v>0</v>
      </c>
    </row>
    <row r="106" spans="3:16">
      <c r="C106" t="s">
        <v>455</v>
      </c>
      <c r="D106">
        <v>12270</v>
      </c>
      <c r="E106" t="s">
        <v>62</v>
      </c>
      <c r="F106" s="119">
        <v>0</v>
      </c>
      <c r="G106" s="24">
        <v>0</v>
      </c>
      <c r="H106" s="24">
        <v>0</v>
      </c>
      <c r="I106" s="120">
        <v>0</v>
      </c>
      <c r="J106" s="121">
        <v>0</v>
      </c>
      <c r="K106" s="24">
        <v>0</v>
      </c>
      <c r="L106" s="121">
        <v>0</v>
      </c>
      <c r="M106" s="24">
        <v>0</v>
      </c>
      <c r="N106" s="121">
        <v>0</v>
      </c>
      <c r="O106" s="24">
        <v>0</v>
      </c>
      <c r="P106" s="121">
        <v>0</v>
      </c>
    </row>
    <row r="107" spans="3:16">
      <c r="C107" t="s">
        <v>455</v>
      </c>
      <c r="D107">
        <v>90</v>
      </c>
      <c r="E107" t="s">
        <v>100</v>
      </c>
      <c r="F107" s="119">
        <v>0</v>
      </c>
      <c r="G107" s="24">
        <v>0</v>
      </c>
      <c r="H107" s="24">
        <v>0</v>
      </c>
      <c r="I107" s="120">
        <v>0</v>
      </c>
      <c r="J107" s="121">
        <v>0</v>
      </c>
      <c r="K107" s="24">
        <v>0</v>
      </c>
      <c r="L107" s="121">
        <v>0</v>
      </c>
      <c r="M107" s="24">
        <v>0</v>
      </c>
      <c r="N107" s="121">
        <v>0</v>
      </c>
      <c r="O107" s="24">
        <v>0</v>
      </c>
      <c r="P107" s="121">
        <v>0</v>
      </c>
    </row>
    <row r="108" spans="3:16">
      <c r="C108" t="s">
        <v>455</v>
      </c>
      <c r="D108">
        <v>12306</v>
      </c>
      <c r="E108" t="s">
        <v>579</v>
      </c>
      <c r="F108" s="119">
        <v>0</v>
      </c>
      <c r="G108" s="24">
        <v>0</v>
      </c>
      <c r="H108" s="24">
        <v>0</v>
      </c>
      <c r="I108" s="120">
        <v>0</v>
      </c>
      <c r="J108" s="121">
        <v>0</v>
      </c>
      <c r="K108" s="24">
        <v>0</v>
      </c>
      <c r="L108" s="121">
        <v>0</v>
      </c>
      <c r="M108" s="24">
        <v>0</v>
      </c>
      <c r="N108" s="121">
        <v>0</v>
      </c>
      <c r="O108" s="24">
        <v>0</v>
      </c>
      <c r="P108" s="121">
        <v>0</v>
      </c>
    </row>
    <row r="109" spans="3:16">
      <c r="C109" t="s">
        <v>455</v>
      </c>
      <c r="D109">
        <v>901</v>
      </c>
      <c r="E109" t="s">
        <v>57</v>
      </c>
      <c r="F109" s="119">
        <v>0</v>
      </c>
      <c r="G109" s="24">
        <v>0</v>
      </c>
      <c r="H109" s="24">
        <v>0</v>
      </c>
      <c r="I109" s="120">
        <v>0</v>
      </c>
      <c r="J109" s="121">
        <v>0</v>
      </c>
      <c r="K109" s="24">
        <v>0</v>
      </c>
      <c r="L109" s="121">
        <v>0</v>
      </c>
      <c r="M109" s="24">
        <v>0</v>
      </c>
      <c r="N109" s="121">
        <v>0</v>
      </c>
      <c r="O109" s="24">
        <v>0</v>
      </c>
      <c r="P109" s="121">
        <v>0</v>
      </c>
    </row>
    <row r="110" spans="3:16">
      <c r="C110" t="s">
        <v>455</v>
      </c>
      <c r="D110">
        <v>12347</v>
      </c>
      <c r="E110" t="s">
        <v>74</v>
      </c>
      <c r="F110" s="119">
        <v>0</v>
      </c>
      <c r="G110" s="24">
        <v>0</v>
      </c>
      <c r="H110" s="24">
        <v>0</v>
      </c>
      <c r="I110" s="120">
        <v>0</v>
      </c>
      <c r="J110" s="121">
        <v>0</v>
      </c>
      <c r="K110" s="24">
        <v>0</v>
      </c>
      <c r="L110" s="121">
        <v>0</v>
      </c>
      <c r="M110" s="24">
        <v>0</v>
      </c>
      <c r="N110" s="121">
        <v>0</v>
      </c>
      <c r="O110" s="24">
        <v>0</v>
      </c>
      <c r="P110" s="121">
        <v>0</v>
      </c>
    </row>
    <row r="111" spans="3:16">
      <c r="C111" t="s">
        <v>455</v>
      </c>
      <c r="D111">
        <v>76101</v>
      </c>
      <c r="E111" t="s">
        <v>644</v>
      </c>
      <c r="F111" s="119">
        <v>0</v>
      </c>
      <c r="G111" s="24">
        <v>0</v>
      </c>
      <c r="H111" s="24">
        <v>0</v>
      </c>
      <c r="I111" s="120">
        <v>0</v>
      </c>
      <c r="J111" s="121">
        <v>0</v>
      </c>
      <c r="K111" s="24">
        <v>0</v>
      </c>
      <c r="L111" s="121">
        <v>0</v>
      </c>
      <c r="M111" s="24">
        <v>0</v>
      </c>
      <c r="N111" s="121">
        <v>0</v>
      </c>
      <c r="O111" s="24">
        <v>0</v>
      </c>
      <c r="P111" s="121">
        <v>0</v>
      </c>
    </row>
    <row r="112" spans="3:16">
      <c r="C112" t="s">
        <v>455</v>
      </c>
      <c r="D112">
        <v>12359</v>
      </c>
      <c r="E112" s="10" t="s">
        <v>63</v>
      </c>
      <c r="F112" s="119">
        <v>0</v>
      </c>
      <c r="G112" s="24">
        <v>0</v>
      </c>
      <c r="H112" s="24">
        <v>0</v>
      </c>
      <c r="I112" s="120">
        <v>0</v>
      </c>
      <c r="J112" s="121">
        <v>0</v>
      </c>
      <c r="K112" s="24">
        <v>0</v>
      </c>
      <c r="L112" s="121">
        <v>0</v>
      </c>
      <c r="M112" s="24">
        <v>0</v>
      </c>
      <c r="N112" s="121">
        <v>0</v>
      </c>
      <c r="O112" s="24">
        <v>0</v>
      </c>
      <c r="P112" s="122">
        <v>0</v>
      </c>
    </row>
    <row r="113" spans="3:16">
      <c r="C113" t="s">
        <v>455</v>
      </c>
      <c r="D113">
        <v>77301</v>
      </c>
      <c r="E113" t="s">
        <v>648</v>
      </c>
      <c r="F113" s="119">
        <v>0</v>
      </c>
      <c r="G113" s="24">
        <v>0</v>
      </c>
      <c r="H113" s="24">
        <v>0</v>
      </c>
      <c r="I113" s="120">
        <v>0</v>
      </c>
      <c r="J113" s="121">
        <v>0</v>
      </c>
      <c r="K113" s="24">
        <v>0</v>
      </c>
      <c r="L113" s="121">
        <v>0</v>
      </c>
      <c r="M113" s="24">
        <v>0</v>
      </c>
      <c r="N113" s="121">
        <v>0</v>
      </c>
      <c r="O113" s="24">
        <v>0</v>
      </c>
      <c r="P113" s="121">
        <v>0</v>
      </c>
    </row>
    <row r="114" spans="3:16">
      <c r="C114" t="s">
        <v>455</v>
      </c>
      <c r="D114">
        <v>12360</v>
      </c>
      <c r="E114" t="s">
        <v>584</v>
      </c>
      <c r="F114" s="119">
        <v>0</v>
      </c>
      <c r="G114" s="24">
        <v>0</v>
      </c>
      <c r="H114" s="24">
        <v>0</v>
      </c>
      <c r="I114" s="120">
        <v>0</v>
      </c>
      <c r="J114" s="121">
        <v>0</v>
      </c>
      <c r="K114" s="24">
        <v>0</v>
      </c>
      <c r="L114" s="121">
        <v>0</v>
      </c>
      <c r="M114" s="24">
        <v>0</v>
      </c>
      <c r="N114" s="121">
        <v>0</v>
      </c>
      <c r="O114" s="24">
        <v>0</v>
      </c>
      <c r="P114" s="121">
        <v>0</v>
      </c>
    </row>
    <row r="115" spans="3:16">
      <c r="C115" t="s">
        <v>455</v>
      </c>
      <c r="D115">
        <v>32306</v>
      </c>
      <c r="E115" t="s">
        <v>661</v>
      </c>
      <c r="F115" s="119">
        <v>0</v>
      </c>
      <c r="G115" s="24">
        <v>0</v>
      </c>
      <c r="H115" s="24">
        <v>0</v>
      </c>
      <c r="I115" s="120">
        <v>0</v>
      </c>
      <c r="J115" s="121">
        <v>0</v>
      </c>
      <c r="K115" s="24">
        <v>0</v>
      </c>
      <c r="L115" s="121">
        <v>0</v>
      </c>
      <c r="M115" s="24">
        <v>0</v>
      </c>
      <c r="N115" s="121">
        <v>0</v>
      </c>
      <c r="O115" s="24">
        <v>0</v>
      </c>
      <c r="P115" s="121">
        <v>0</v>
      </c>
    </row>
    <row r="116" spans="3:16">
      <c r="C116" t="s">
        <v>455</v>
      </c>
      <c r="D116">
        <v>12370</v>
      </c>
      <c r="E116" t="s">
        <v>64</v>
      </c>
      <c r="F116" s="119">
        <v>0</v>
      </c>
      <c r="G116" s="24">
        <v>0</v>
      </c>
      <c r="H116" s="24">
        <v>0</v>
      </c>
      <c r="I116" s="120">
        <v>0</v>
      </c>
      <c r="J116" s="121">
        <v>0</v>
      </c>
      <c r="K116" s="24">
        <v>0</v>
      </c>
      <c r="L116" s="121">
        <v>0</v>
      </c>
      <c r="M116" s="24">
        <v>0</v>
      </c>
      <c r="N116" s="121">
        <v>0</v>
      </c>
      <c r="O116" s="24">
        <v>0</v>
      </c>
      <c r="P116" s="121">
        <v>0</v>
      </c>
    </row>
    <row r="117" spans="3:16">
      <c r="C117" t="s">
        <v>455</v>
      </c>
      <c r="D117">
        <v>101</v>
      </c>
      <c r="E117" t="s">
        <v>662</v>
      </c>
      <c r="F117" s="119">
        <v>0</v>
      </c>
      <c r="G117" s="24">
        <v>0</v>
      </c>
      <c r="H117" s="24">
        <v>0</v>
      </c>
      <c r="I117" s="120">
        <v>0</v>
      </c>
      <c r="J117" s="121">
        <v>0</v>
      </c>
      <c r="K117" s="24">
        <v>0</v>
      </c>
      <c r="L117" s="121">
        <v>0</v>
      </c>
      <c r="M117" s="24">
        <v>0</v>
      </c>
      <c r="N117" s="121">
        <v>0</v>
      </c>
      <c r="O117" s="24">
        <v>0</v>
      </c>
      <c r="P117" s="121">
        <v>0</v>
      </c>
    </row>
    <row r="118" spans="3:16">
      <c r="C118" t="s">
        <v>455</v>
      </c>
      <c r="D118">
        <v>12380</v>
      </c>
      <c r="E118" s="10" t="s">
        <v>65</v>
      </c>
      <c r="F118" s="119">
        <v>0</v>
      </c>
      <c r="G118" s="24">
        <v>0</v>
      </c>
      <c r="H118" s="24">
        <v>0</v>
      </c>
      <c r="I118" s="120">
        <v>0</v>
      </c>
      <c r="J118" s="122">
        <v>0</v>
      </c>
      <c r="K118" s="24">
        <v>0</v>
      </c>
      <c r="L118" s="122">
        <v>0</v>
      </c>
      <c r="M118" s="24">
        <v>0</v>
      </c>
      <c r="N118" s="122">
        <v>0</v>
      </c>
      <c r="O118" s="24">
        <v>0</v>
      </c>
      <c r="P118" s="122">
        <v>0</v>
      </c>
    </row>
    <row r="119" spans="3:16">
      <c r="C119" t="s">
        <v>455</v>
      </c>
      <c r="D119">
        <v>103</v>
      </c>
      <c r="E119" t="s">
        <v>664</v>
      </c>
      <c r="F119" s="119">
        <v>0</v>
      </c>
      <c r="G119" s="24">
        <v>0</v>
      </c>
      <c r="H119" s="24">
        <v>0</v>
      </c>
      <c r="I119" s="120">
        <v>0</v>
      </c>
      <c r="J119" s="121">
        <v>0</v>
      </c>
      <c r="K119" s="24">
        <v>0</v>
      </c>
      <c r="L119" s="121">
        <v>0</v>
      </c>
      <c r="M119" s="24">
        <v>0</v>
      </c>
      <c r="N119" s="121">
        <v>0</v>
      </c>
      <c r="O119" s="24">
        <v>0</v>
      </c>
      <c r="P119" s="121">
        <v>0</v>
      </c>
    </row>
    <row r="120" spans="3:16">
      <c r="C120" t="s">
        <v>455</v>
      </c>
      <c r="D120">
        <v>12459</v>
      </c>
      <c r="E120" s="10" t="s">
        <v>66</v>
      </c>
      <c r="F120" s="119">
        <v>0</v>
      </c>
      <c r="G120" s="24">
        <v>0</v>
      </c>
      <c r="H120" s="24">
        <v>0</v>
      </c>
      <c r="I120" s="120">
        <v>0</v>
      </c>
      <c r="J120" s="121">
        <v>0</v>
      </c>
      <c r="K120" s="24">
        <v>0</v>
      </c>
      <c r="L120" s="121">
        <v>0</v>
      </c>
      <c r="M120" s="24">
        <v>0</v>
      </c>
      <c r="N120" s="121">
        <v>0</v>
      </c>
      <c r="O120" s="24">
        <v>0</v>
      </c>
      <c r="P120" s="121">
        <v>0</v>
      </c>
    </row>
    <row r="121" spans="3:16">
      <c r="C121" t="s">
        <v>455</v>
      </c>
      <c r="D121">
        <v>105</v>
      </c>
      <c r="E121" t="s">
        <v>666</v>
      </c>
      <c r="F121" s="119">
        <v>0</v>
      </c>
      <c r="G121" s="24">
        <v>0</v>
      </c>
      <c r="H121" s="24">
        <v>0</v>
      </c>
      <c r="I121" s="120">
        <v>0</v>
      </c>
      <c r="J121" s="121">
        <v>0</v>
      </c>
      <c r="K121" s="24">
        <v>0</v>
      </c>
      <c r="L121" s="121">
        <v>0</v>
      </c>
      <c r="M121" s="24">
        <v>0</v>
      </c>
      <c r="N121" s="121">
        <v>0</v>
      </c>
      <c r="O121" s="24">
        <v>0</v>
      </c>
      <c r="P121" s="121">
        <v>0</v>
      </c>
    </row>
    <row r="122" spans="3:16">
      <c r="C122" t="s">
        <v>455</v>
      </c>
      <c r="D122">
        <v>12470</v>
      </c>
      <c r="E122" t="s">
        <v>447</v>
      </c>
      <c r="F122" s="119">
        <v>0</v>
      </c>
      <c r="G122" s="24">
        <v>0</v>
      </c>
      <c r="H122" s="24">
        <v>0</v>
      </c>
      <c r="I122" s="120">
        <v>0</v>
      </c>
      <c r="J122" s="121">
        <v>0</v>
      </c>
      <c r="K122" s="24">
        <v>0</v>
      </c>
      <c r="L122" s="121">
        <v>0</v>
      </c>
      <c r="M122" s="24">
        <v>0</v>
      </c>
      <c r="N122" s="121">
        <v>0</v>
      </c>
      <c r="O122" s="24">
        <v>0</v>
      </c>
      <c r="P122" s="121">
        <v>0</v>
      </c>
    </row>
    <row r="123" spans="3:16">
      <c r="C123" t="s">
        <v>455</v>
      </c>
      <c r="D123">
        <v>10269</v>
      </c>
      <c r="E123" t="s">
        <v>668</v>
      </c>
      <c r="F123" s="119">
        <v>0</v>
      </c>
      <c r="G123" s="24">
        <v>0</v>
      </c>
      <c r="H123" s="24">
        <v>0</v>
      </c>
      <c r="I123" s="120">
        <v>0</v>
      </c>
      <c r="J123" s="121">
        <v>0</v>
      </c>
      <c r="K123" s="24">
        <v>0</v>
      </c>
      <c r="L123" s="121">
        <v>0</v>
      </c>
      <c r="M123" s="24">
        <v>0</v>
      </c>
      <c r="N123" s="121">
        <v>0</v>
      </c>
      <c r="O123" s="24">
        <v>0</v>
      </c>
      <c r="P123" s="121">
        <v>0</v>
      </c>
    </row>
    <row r="124" spans="3:16">
      <c r="C124" t="s">
        <v>455</v>
      </c>
      <c r="D124">
        <v>12480</v>
      </c>
      <c r="E124" t="s">
        <v>67</v>
      </c>
      <c r="F124" s="119">
        <v>0</v>
      </c>
      <c r="G124" s="24">
        <v>0</v>
      </c>
      <c r="H124" s="24">
        <v>0</v>
      </c>
      <c r="I124" s="120">
        <v>0</v>
      </c>
      <c r="J124" s="121">
        <v>0</v>
      </c>
      <c r="K124" s="24">
        <v>0</v>
      </c>
      <c r="L124" s="121">
        <v>0</v>
      </c>
      <c r="M124" s="24">
        <v>0</v>
      </c>
      <c r="N124" s="121">
        <v>0</v>
      </c>
      <c r="O124" s="24">
        <v>0</v>
      </c>
      <c r="P124" s="121">
        <v>0</v>
      </c>
    </row>
    <row r="125" spans="3:16">
      <c r="C125" t="s">
        <v>455</v>
      </c>
      <c r="D125">
        <v>10569</v>
      </c>
      <c r="E125" t="s">
        <v>670</v>
      </c>
      <c r="F125" s="119">
        <v>0</v>
      </c>
      <c r="G125" s="24">
        <v>0</v>
      </c>
      <c r="H125" s="24">
        <v>0</v>
      </c>
      <c r="I125" s="120">
        <v>0</v>
      </c>
      <c r="J125" s="121">
        <v>0</v>
      </c>
      <c r="K125" s="24">
        <v>0</v>
      </c>
      <c r="L125" s="121">
        <v>0</v>
      </c>
      <c r="M125" s="24">
        <v>0</v>
      </c>
      <c r="N125" s="121">
        <v>0</v>
      </c>
      <c r="O125" s="24">
        <v>0</v>
      </c>
      <c r="P125" s="121">
        <v>0</v>
      </c>
    </row>
    <row r="126" spans="3:16">
      <c r="C126" t="s">
        <v>455</v>
      </c>
      <c r="D126">
        <v>13303</v>
      </c>
      <c r="E126" s="10" t="s">
        <v>75</v>
      </c>
      <c r="F126" s="119">
        <v>0</v>
      </c>
      <c r="G126" s="24">
        <v>0</v>
      </c>
      <c r="H126" s="24">
        <v>0</v>
      </c>
      <c r="I126" s="120">
        <v>0</v>
      </c>
      <c r="J126" s="121">
        <v>0</v>
      </c>
      <c r="K126" s="24">
        <v>0</v>
      </c>
      <c r="L126" s="121">
        <v>0</v>
      </c>
      <c r="M126" s="24">
        <v>0</v>
      </c>
      <c r="N126" s="121">
        <v>0</v>
      </c>
      <c r="O126" s="24">
        <v>0</v>
      </c>
      <c r="P126" s="121">
        <v>0</v>
      </c>
    </row>
    <row r="127" spans="3:16">
      <c r="C127" t="s">
        <v>455</v>
      </c>
      <c r="D127">
        <v>10517</v>
      </c>
      <c r="E127" t="s">
        <v>676</v>
      </c>
      <c r="F127" s="119">
        <v>0</v>
      </c>
      <c r="G127" s="24">
        <v>0</v>
      </c>
      <c r="H127" s="24">
        <v>0</v>
      </c>
      <c r="I127" s="120">
        <v>0</v>
      </c>
      <c r="J127" s="121">
        <v>0</v>
      </c>
      <c r="K127" s="24">
        <v>0</v>
      </c>
      <c r="L127" s="121">
        <v>0</v>
      </c>
      <c r="M127" s="24">
        <v>0</v>
      </c>
      <c r="N127" s="121">
        <v>0</v>
      </c>
      <c r="O127" s="24">
        <v>0</v>
      </c>
      <c r="P127" s="121">
        <v>0</v>
      </c>
    </row>
    <row r="128" spans="3:16">
      <c r="C128" t="s">
        <v>455</v>
      </c>
      <c r="D128">
        <v>13311</v>
      </c>
      <c r="E128" t="s">
        <v>580</v>
      </c>
      <c r="F128" s="119">
        <v>0</v>
      </c>
      <c r="G128" s="24">
        <v>0</v>
      </c>
      <c r="H128" s="24">
        <v>0</v>
      </c>
      <c r="I128" s="120">
        <v>0</v>
      </c>
      <c r="J128" s="121">
        <v>0</v>
      </c>
      <c r="K128" s="24">
        <v>0</v>
      </c>
      <c r="L128" s="121">
        <v>0</v>
      </c>
      <c r="M128" s="24">
        <v>0</v>
      </c>
      <c r="N128" s="121">
        <v>0</v>
      </c>
      <c r="O128" s="24">
        <v>0</v>
      </c>
      <c r="P128" s="121">
        <v>0</v>
      </c>
    </row>
    <row r="129" spans="3:16">
      <c r="C129" t="s">
        <v>455</v>
      </c>
      <c r="D129">
        <v>13359</v>
      </c>
      <c r="E129" t="s">
        <v>468</v>
      </c>
      <c r="F129" s="119">
        <v>0</v>
      </c>
      <c r="G129" s="24">
        <v>0</v>
      </c>
      <c r="H129" s="24">
        <v>0</v>
      </c>
      <c r="I129" s="120">
        <v>0</v>
      </c>
      <c r="J129" s="121">
        <v>0</v>
      </c>
      <c r="K129" s="24">
        <v>0</v>
      </c>
      <c r="L129" s="121">
        <v>0</v>
      </c>
      <c r="M129" s="24">
        <v>0</v>
      </c>
      <c r="N129" s="121">
        <v>0</v>
      </c>
      <c r="O129" s="24">
        <v>0</v>
      </c>
      <c r="P129" s="121">
        <v>0</v>
      </c>
    </row>
    <row r="130" spans="3:16">
      <c r="C130" t="s">
        <v>443</v>
      </c>
      <c r="D130">
        <v>79201</v>
      </c>
      <c r="E130" s="10" t="s">
        <v>50</v>
      </c>
      <c r="F130" s="119">
        <v>2478</v>
      </c>
      <c r="G130" s="24">
        <v>0</v>
      </c>
      <c r="H130" s="24">
        <v>0</v>
      </c>
      <c r="I130" s="120">
        <v>0</v>
      </c>
      <c r="J130" s="122">
        <v>0</v>
      </c>
      <c r="K130" s="24">
        <v>1940</v>
      </c>
      <c r="L130" s="122">
        <v>0</v>
      </c>
      <c r="M130" s="24">
        <v>0</v>
      </c>
      <c r="N130" s="122">
        <v>0</v>
      </c>
      <c r="O130" s="24">
        <v>538</v>
      </c>
      <c r="P130" s="122">
        <v>0</v>
      </c>
    </row>
    <row r="131" spans="3:16">
      <c r="C131" t="s">
        <v>443</v>
      </c>
      <c r="D131">
        <v>10103</v>
      </c>
      <c r="E131" t="s">
        <v>60</v>
      </c>
      <c r="F131" s="119">
        <v>2032</v>
      </c>
      <c r="G131" s="24">
        <v>1056</v>
      </c>
      <c r="H131" s="24">
        <v>0</v>
      </c>
      <c r="I131" s="120">
        <v>1.9242424242424243</v>
      </c>
      <c r="J131" s="122">
        <v>0</v>
      </c>
      <c r="K131" s="24">
        <v>732</v>
      </c>
      <c r="L131" s="122">
        <v>0.69318181818181823</v>
      </c>
      <c r="M131" s="24">
        <v>0</v>
      </c>
      <c r="N131" s="122">
        <v>0</v>
      </c>
      <c r="O131" s="24">
        <v>1300</v>
      </c>
      <c r="P131" s="122">
        <v>1.231060606060606</v>
      </c>
    </row>
    <row r="132" spans="3:16">
      <c r="C132" t="s">
        <v>443</v>
      </c>
      <c r="D132">
        <v>74001</v>
      </c>
      <c r="E132" t="s">
        <v>641</v>
      </c>
      <c r="F132" s="119">
        <v>90</v>
      </c>
      <c r="G132" s="24">
        <v>0</v>
      </c>
      <c r="H132" s="24">
        <v>0</v>
      </c>
      <c r="I132" s="120">
        <v>0</v>
      </c>
      <c r="J132" s="121">
        <v>0</v>
      </c>
      <c r="K132" s="24">
        <v>0</v>
      </c>
      <c r="L132" s="121">
        <v>0</v>
      </c>
      <c r="M132" s="24">
        <v>0</v>
      </c>
      <c r="N132" s="121">
        <v>0</v>
      </c>
      <c r="O132" s="24">
        <v>90</v>
      </c>
      <c r="P132" s="121">
        <v>0</v>
      </c>
    </row>
    <row r="133" spans="3:16">
      <c r="C133" t="s">
        <v>443</v>
      </c>
      <c r="D133">
        <v>73012</v>
      </c>
      <c r="E133" t="s">
        <v>56</v>
      </c>
      <c r="F133" s="119">
        <v>0</v>
      </c>
      <c r="G133" s="24">
        <v>0</v>
      </c>
      <c r="H133" s="24">
        <v>0</v>
      </c>
      <c r="I133" s="120">
        <v>0</v>
      </c>
      <c r="J133" s="121">
        <v>0</v>
      </c>
      <c r="K133" s="24">
        <v>0</v>
      </c>
      <c r="L133" s="121">
        <v>0</v>
      </c>
      <c r="M133" s="24">
        <v>0</v>
      </c>
      <c r="N133" s="121">
        <v>0</v>
      </c>
      <c r="O133" s="24">
        <v>0</v>
      </c>
      <c r="P133" s="121">
        <v>0</v>
      </c>
    </row>
    <row r="134" spans="3:16">
      <c r="C134" t="s">
        <v>443</v>
      </c>
      <c r="D134">
        <v>13401</v>
      </c>
      <c r="E134" t="s">
        <v>77</v>
      </c>
      <c r="F134" s="119">
        <v>0</v>
      </c>
      <c r="G134" s="24">
        <v>0</v>
      </c>
      <c r="H134" s="24">
        <v>0</v>
      </c>
      <c r="I134" s="120">
        <v>0</v>
      </c>
      <c r="J134" s="121">
        <v>0</v>
      </c>
      <c r="K134" s="24">
        <v>0</v>
      </c>
      <c r="L134" s="121">
        <v>0</v>
      </c>
      <c r="M134" s="24">
        <v>0</v>
      </c>
      <c r="N134" s="121">
        <v>0</v>
      </c>
      <c r="O134" s="24">
        <v>0</v>
      </c>
      <c r="P134" s="121">
        <v>0</v>
      </c>
    </row>
    <row r="135" spans="3:16">
      <c r="C135" t="s">
        <v>443</v>
      </c>
      <c r="D135">
        <v>10102</v>
      </c>
      <c r="E135" s="10" t="s">
        <v>24</v>
      </c>
      <c r="F135" s="119">
        <v>0</v>
      </c>
      <c r="G135" s="24">
        <v>0</v>
      </c>
      <c r="H135" s="24">
        <v>0</v>
      </c>
      <c r="I135" s="120">
        <v>0</v>
      </c>
      <c r="J135" s="122">
        <v>0</v>
      </c>
      <c r="K135" s="24">
        <v>0</v>
      </c>
      <c r="L135" s="122">
        <v>0</v>
      </c>
      <c r="M135" s="24">
        <v>0</v>
      </c>
      <c r="N135" s="122">
        <v>0</v>
      </c>
      <c r="O135" s="24">
        <v>0</v>
      </c>
      <c r="P135" s="122">
        <v>0</v>
      </c>
    </row>
    <row r="136" spans="3:16">
      <c r="C136" t="s">
        <v>443</v>
      </c>
      <c r="D136">
        <v>10101</v>
      </c>
      <c r="E136" t="s">
        <v>536</v>
      </c>
      <c r="F136" s="119">
        <v>0</v>
      </c>
      <c r="G136" s="24">
        <v>0</v>
      </c>
      <c r="H136" s="24">
        <v>0</v>
      </c>
      <c r="I136" s="120">
        <v>0</v>
      </c>
      <c r="J136" s="121">
        <v>0</v>
      </c>
      <c r="K136" s="24">
        <v>0</v>
      </c>
      <c r="L136" s="121">
        <v>0</v>
      </c>
      <c r="M136" s="24">
        <v>0</v>
      </c>
      <c r="N136" s="121">
        <v>0</v>
      </c>
      <c r="O136" s="24">
        <v>0</v>
      </c>
      <c r="P136" s="121">
        <v>0</v>
      </c>
    </row>
    <row r="137" spans="3:16">
      <c r="C137" t="s">
        <v>443</v>
      </c>
      <c r="D137">
        <v>14459</v>
      </c>
      <c r="E137" t="s">
        <v>68</v>
      </c>
      <c r="F137" s="119">
        <v>0</v>
      </c>
      <c r="G137" s="24">
        <v>0</v>
      </c>
      <c r="H137" s="24">
        <v>0</v>
      </c>
      <c r="I137" s="120">
        <v>0</v>
      </c>
      <c r="J137" s="121">
        <v>0</v>
      </c>
      <c r="K137" s="24">
        <v>0</v>
      </c>
      <c r="L137" s="121">
        <v>0</v>
      </c>
      <c r="M137" s="24">
        <v>0</v>
      </c>
      <c r="N137" s="121">
        <v>0</v>
      </c>
      <c r="O137" s="24">
        <v>0</v>
      </c>
      <c r="P137" s="121">
        <v>0</v>
      </c>
    </row>
    <row r="138" spans="3:16">
      <c r="C138" t="s">
        <v>443</v>
      </c>
      <c r="D138">
        <v>10104</v>
      </c>
      <c r="E138" s="10" t="s">
        <v>84</v>
      </c>
      <c r="F138" s="119">
        <v>0</v>
      </c>
      <c r="G138" s="24">
        <v>0</v>
      </c>
      <c r="H138" s="24">
        <v>0</v>
      </c>
      <c r="I138" s="120">
        <v>0</v>
      </c>
      <c r="J138" s="121">
        <v>0</v>
      </c>
      <c r="K138" s="24">
        <v>0</v>
      </c>
      <c r="L138" s="121">
        <v>0</v>
      </c>
      <c r="M138" s="24">
        <v>0</v>
      </c>
      <c r="N138" s="121">
        <v>0</v>
      </c>
      <c r="O138" s="24">
        <v>0</v>
      </c>
      <c r="P138" s="121">
        <v>0</v>
      </c>
    </row>
    <row r="139" spans="3:16">
      <c r="C139" t="s">
        <v>443</v>
      </c>
      <c r="D139">
        <v>10380</v>
      </c>
      <c r="E139" t="s">
        <v>565</v>
      </c>
      <c r="F139" s="119">
        <v>0</v>
      </c>
      <c r="G139" s="24">
        <v>0</v>
      </c>
      <c r="H139" s="24">
        <v>0</v>
      </c>
      <c r="I139" s="120">
        <v>0</v>
      </c>
      <c r="J139" s="121">
        <v>0</v>
      </c>
      <c r="K139" s="24">
        <v>0</v>
      </c>
      <c r="L139" s="121">
        <v>0</v>
      </c>
      <c r="M139" s="24">
        <v>0</v>
      </c>
      <c r="N139" s="121">
        <v>0</v>
      </c>
      <c r="O139" s="24">
        <v>0</v>
      </c>
      <c r="P139" s="121">
        <v>0</v>
      </c>
    </row>
    <row r="140" spans="3:16">
      <c r="C140" t="s">
        <v>443</v>
      </c>
      <c r="D140">
        <v>12460</v>
      </c>
      <c r="E140" t="s">
        <v>585</v>
      </c>
      <c r="F140" s="119">
        <v>0</v>
      </c>
      <c r="G140" s="24">
        <v>0</v>
      </c>
      <c r="H140" s="24">
        <v>0</v>
      </c>
      <c r="I140" s="120">
        <v>0</v>
      </c>
      <c r="J140" s="121">
        <v>0</v>
      </c>
      <c r="K140" s="24">
        <v>0</v>
      </c>
      <c r="L140" s="121">
        <v>0</v>
      </c>
      <c r="M140" s="24">
        <v>0</v>
      </c>
      <c r="N140" s="121">
        <v>0</v>
      </c>
      <c r="O140" s="24">
        <v>0</v>
      </c>
      <c r="P140" s="121">
        <v>0</v>
      </c>
    </row>
    <row r="141" spans="3:16">
      <c r="C141" t="s">
        <v>443</v>
      </c>
      <c r="D141">
        <v>102</v>
      </c>
      <c r="E141" t="s">
        <v>663</v>
      </c>
      <c r="F141" s="119">
        <v>0</v>
      </c>
      <c r="G141" s="24">
        <v>0</v>
      </c>
      <c r="H141" s="24">
        <v>0</v>
      </c>
      <c r="I141" s="120">
        <v>0</v>
      </c>
      <c r="J141" s="121">
        <v>0</v>
      </c>
      <c r="K141" s="24">
        <v>0</v>
      </c>
      <c r="L141" s="121">
        <v>0</v>
      </c>
      <c r="M141" s="24">
        <v>0</v>
      </c>
      <c r="N141" s="121">
        <v>0</v>
      </c>
      <c r="O141" s="24">
        <v>0</v>
      </c>
      <c r="P141" s="121">
        <v>0</v>
      </c>
    </row>
    <row r="142" spans="3:16">
      <c r="C142" t="s">
        <v>443</v>
      </c>
      <c r="D142">
        <v>10201</v>
      </c>
      <c r="E142" t="s">
        <v>27</v>
      </c>
      <c r="F142" s="119">
        <v>0</v>
      </c>
      <c r="G142" s="24">
        <v>0</v>
      </c>
      <c r="H142" s="24">
        <v>0</v>
      </c>
      <c r="I142" s="120">
        <v>0</v>
      </c>
      <c r="J142" s="121">
        <v>0</v>
      </c>
      <c r="K142" s="24">
        <v>0</v>
      </c>
      <c r="L142" s="121">
        <v>0</v>
      </c>
      <c r="M142" s="24">
        <v>0</v>
      </c>
      <c r="N142" s="121">
        <v>0</v>
      </c>
      <c r="O142" s="24">
        <v>0</v>
      </c>
      <c r="P142" s="121">
        <v>0</v>
      </c>
    </row>
    <row r="143" spans="3:16">
      <c r="C143" t="s">
        <v>443</v>
      </c>
      <c r="D143">
        <v>10602</v>
      </c>
      <c r="E143" t="s">
        <v>671</v>
      </c>
      <c r="F143" s="119">
        <v>0</v>
      </c>
      <c r="G143" s="24">
        <v>0</v>
      </c>
      <c r="H143" s="24">
        <v>0</v>
      </c>
      <c r="I143" s="120">
        <v>0</v>
      </c>
      <c r="J143" s="121">
        <v>0</v>
      </c>
      <c r="K143" s="24">
        <v>0</v>
      </c>
      <c r="L143" s="121">
        <v>0</v>
      </c>
      <c r="M143" s="24">
        <v>0</v>
      </c>
      <c r="N143" s="121">
        <v>0</v>
      </c>
      <c r="O143" s="24">
        <v>0</v>
      </c>
      <c r="P143" s="121">
        <v>0</v>
      </c>
    </row>
    <row r="144" spans="3:16">
      <c r="C144" t="s">
        <v>443</v>
      </c>
      <c r="D144">
        <v>10202</v>
      </c>
      <c r="E144" s="10" t="s">
        <v>28</v>
      </c>
      <c r="F144" s="119">
        <v>0</v>
      </c>
      <c r="G144" s="24">
        <v>0</v>
      </c>
      <c r="H144" s="24">
        <v>0</v>
      </c>
      <c r="I144" s="120">
        <v>0</v>
      </c>
      <c r="J144" s="122">
        <v>0</v>
      </c>
      <c r="K144" s="24">
        <v>0</v>
      </c>
      <c r="L144" s="122">
        <v>0</v>
      </c>
      <c r="M144" s="24">
        <v>0</v>
      </c>
      <c r="N144" s="122">
        <v>0</v>
      </c>
      <c r="O144" s="24">
        <v>0</v>
      </c>
      <c r="P144" s="122">
        <v>0</v>
      </c>
    </row>
    <row r="145" spans="3:16">
      <c r="C145" t="s">
        <v>443</v>
      </c>
      <c r="D145">
        <v>13559</v>
      </c>
      <c r="E145" t="s">
        <v>429</v>
      </c>
      <c r="F145" s="119">
        <v>0</v>
      </c>
      <c r="G145" s="24">
        <v>0</v>
      </c>
      <c r="H145" s="24">
        <v>0</v>
      </c>
      <c r="I145" s="120">
        <v>0</v>
      </c>
      <c r="J145" s="121">
        <v>0</v>
      </c>
      <c r="K145" s="24">
        <v>0</v>
      </c>
      <c r="L145" s="121">
        <v>0</v>
      </c>
      <c r="M145" s="24">
        <v>0</v>
      </c>
      <c r="N145" s="121">
        <v>0</v>
      </c>
      <c r="O145" s="24">
        <v>0</v>
      </c>
      <c r="P145" s="121">
        <v>0</v>
      </c>
    </row>
    <row r="146" spans="3:16">
      <c r="C146" t="s">
        <v>443</v>
      </c>
      <c r="D146">
        <v>10203</v>
      </c>
      <c r="E146" s="10" t="s">
        <v>29</v>
      </c>
      <c r="F146" s="119">
        <v>0</v>
      </c>
      <c r="G146" s="24">
        <v>0</v>
      </c>
      <c r="H146" s="24">
        <v>0</v>
      </c>
      <c r="I146" s="120">
        <v>0</v>
      </c>
      <c r="J146" s="122">
        <v>0</v>
      </c>
      <c r="K146" s="24">
        <v>0</v>
      </c>
      <c r="L146" s="122">
        <v>0</v>
      </c>
      <c r="M146" s="24">
        <v>0</v>
      </c>
      <c r="N146" s="122">
        <v>0</v>
      </c>
      <c r="O146" s="24">
        <v>0</v>
      </c>
      <c r="P146" s="122">
        <v>0</v>
      </c>
    </row>
    <row r="147" spans="3:16">
      <c r="C147" t="s">
        <v>443</v>
      </c>
      <c r="D147">
        <v>72002</v>
      </c>
      <c r="E147" t="s">
        <v>48</v>
      </c>
      <c r="F147" s="119">
        <v>0</v>
      </c>
      <c r="G147" s="24">
        <v>0</v>
      </c>
      <c r="H147" s="24">
        <v>0</v>
      </c>
      <c r="I147" s="120">
        <v>0</v>
      </c>
      <c r="J147" s="121">
        <v>0</v>
      </c>
      <c r="K147" s="24">
        <v>0</v>
      </c>
      <c r="L147" s="121">
        <v>0</v>
      </c>
      <c r="M147" s="24">
        <v>0</v>
      </c>
      <c r="N147" s="121">
        <v>0</v>
      </c>
      <c r="O147" s="24">
        <v>0</v>
      </c>
      <c r="P147" s="121">
        <v>0</v>
      </c>
    </row>
    <row r="148" spans="3:16">
      <c r="C148" t="s">
        <v>443</v>
      </c>
      <c r="D148">
        <v>10204</v>
      </c>
      <c r="E148" s="10" t="s">
        <v>53</v>
      </c>
      <c r="F148" s="119">
        <v>0</v>
      </c>
      <c r="G148" s="24">
        <v>0</v>
      </c>
      <c r="H148" s="24">
        <v>0</v>
      </c>
      <c r="I148" s="120">
        <v>0</v>
      </c>
      <c r="J148" s="122">
        <v>0</v>
      </c>
      <c r="K148" s="24">
        <v>0</v>
      </c>
      <c r="L148" s="122">
        <v>0</v>
      </c>
      <c r="M148" s="24">
        <v>0</v>
      </c>
      <c r="N148" s="122">
        <v>0</v>
      </c>
      <c r="O148" s="24">
        <v>0</v>
      </c>
      <c r="P148" s="122">
        <v>0</v>
      </c>
    </row>
    <row r="149" spans="3:16">
      <c r="C149" t="s">
        <v>443</v>
      </c>
      <c r="D149">
        <v>76701</v>
      </c>
      <c r="E149" t="s">
        <v>588</v>
      </c>
      <c r="F149" s="119">
        <v>0</v>
      </c>
      <c r="G149" s="24">
        <v>0</v>
      </c>
      <c r="H149" s="24">
        <v>0</v>
      </c>
      <c r="I149" s="120">
        <v>0</v>
      </c>
      <c r="J149" s="121">
        <v>0</v>
      </c>
      <c r="K149" s="24">
        <v>0</v>
      </c>
      <c r="L149" s="121">
        <v>0</v>
      </c>
      <c r="M149" s="24">
        <v>0</v>
      </c>
      <c r="N149" s="121">
        <v>0</v>
      </c>
      <c r="O149" s="24">
        <v>0</v>
      </c>
      <c r="P149" s="121">
        <v>0</v>
      </c>
    </row>
    <row r="150" spans="3:16">
      <c r="C150" t="s">
        <v>443</v>
      </c>
      <c r="D150">
        <v>10205</v>
      </c>
      <c r="E150" t="s">
        <v>552</v>
      </c>
      <c r="F150" s="119">
        <v>0</v>
      </c>
      <c r="G150" s="24">
        <v>0</v>
      </c>
      <c r="H150" s="24">
        <v>0</v>
      </c>
      <c r="I150" s="120">
        <v>0</v>
      </c>
      <c r="J150" s="121">
        <v>0</v>
      </c>
      <c r="K150" s="24">
        <v>0</v>
      </c>
      <c r="L150" s="121">
        <v>0</v>
      </c>
      <c r="M150" s="24">
        <v>0</v>
      </c>
      <c r="N150" s="121">
        <v>0</v>
      </c>
      <c r="O150" s="24">
        <v>0</v>
      </c>
      <c r="P150" s="121">
        <v>0</v>
      </c>
    </row>
    <row r="151" spans="3:16">
      <c r="C151" t="s">
        <v>443</v>
      </c>
      <c r="D151">
        <v>10588</v>
      </c>
      <c r="E151" t="s">
        <v>549</v>
      </c>
      <c r="F151" s="119">
        <v>0</v>
      </c>
      <c r="G151" s="24">
        <v>0</v>
      </c>
      <c r="H151" s="24">
        <v>0</v>
      </c>
      <c r="I151" s="120">
        <v>0</v>
      </c>
      <c r="J151" s="121">
        <v>0</v>
      </c>
      <c r="K151" s="24">
        <v>0</v>
      </c>
      <c r="L151" s="121">
        <v>0</v>
      </c>
      <c r="M151" s="24">
        <v>0</v>
      </c>
      <c r="N151" s="121">
        <v>0</v>
      </c>
      <c r="O151" s="24">
        <v>0</v>
      </c>
      <c r="P151" s="121">
        <v>0</v>
      </c>
    </row>
    <row r="152" spans="3:16">
      <c r="C152" t="s">
        <v>443</v>
      </c>
      <c r="D152">
        <v>10268</v>
      </c>
      <c r="E152" t="s">
        <v>427</v>
      </c>
      <c r="F152" s="119">
        <v>0</v>
      </c>
      <c r="G152" s="24">
        <v>0</v>
      </c>
      <c r="H152" s="24">
        <v>0</v>
      </c>
      <c r="I152" s="120">
        <v>0</v>
      </c>
      <c r="J152" s="121">
        <v>0</v>
      </c>
      <c r="K152" s="24">
        <v>0</v>
      </c>
      <c r="L152" s="121">
        <v>0</v>
      </c>
      <c r="M152" s="24">
        <v>0</v>
      </c>
      <c r="N152" s="121">
        <v>0</v>
      </c>
      <c r="O152" s="24">
        <v>0</v>
      </c>
      <c r="P152" s="121">
        <v>0</v>
      </c>
    </row>
    <row r="153" spans="3:16">
      <c r="C153" t="s">
        <v>443</v>
      </c>
      <c r="D153">
        <v>72101</v>
      </c>
      <c r="E153" t="s">
        <v>582</v>
      </c>
      <c r="F153" s="119">
        <v>0</v>
      </c>
      <c r="G153" s="24">
        <v>0</v>
      </c>
      <c r="H153" s="24">
        <v>0</v>
      </c>
      <c r="I153" s="120">
        <v>0</v>
      </c>
      <c r="J153" s="121">
        <v>0</v>
      </c>
      <c r="K153" s="24">
        <v>0</v>
      </c>
      <c r="L153" s="121">
        <v>0</v>
      </c>
      <c r="M153" s="24">
        <v>0</v>
      </c>
      <c r="N153" s="121">
        <v>0</v>
      </c>
      <c r="O153" s="24">
        <v>0</v>
      </c>
      <c r="P153" s="121">
        <v>0</v>
      </c>
    </row>
    <row r="154" spans="3:16">
      <c r="C154" t="s">
        <v>443</v>
      </c>
      <c r="D154">
        <v>10301</v>
      </c>
      <c r="E154" t="s">
        <v>30</v>
      </c>
      <c r="F154" s="119">
        <v>0</v>
      </c>
      <c r="G154" s="24">
        <v>0</v>
      </c>
      <c r="H154" s="24">
        <v>0</v>
      </c>
      <c r="I154" s="120">
        <v>0</v>
      </c>
      <c r="J154" s="121">
        <v>0</v>
      </c>
      <c r="K154" s="24">
        <v>0</v>
      </c>
      <c r="L154" s="121">
        <v>0</v>
      </c>
      <c r="M154" s="24">
        <v>0</v>
      </c>
      <c r="N154" s="121">
        <v>0</v>
      </c>
      <c r="O154" s="24">
        <v>0</v>
      </c>
      <c r="P154" s="121">
        <v>0</v>
      </c>
    </row>
    <row r="155" spans="3:16">
      <c r="C155" t="s">
        <v>443</v>
      </c>
      <c r="D155">
        <v>12336</v>
      </c>
      <c r="E155" t="s">
        <v>658</v>
      </c>
      <c r="F155" s="119">
        <v>0</v>
      </c>
      <c r="G155" s="24">
        <v>0</v>
      </c>
      <c r="H155" s="24">
        <v>0</v>
      </c>
      <c r="I155" s="120">
        <v>0</v>
      </c>
      <c r="J155" s="121">
        <v>0</v>
      </c>
      <c r="K155" s="24">
        <v>0</v>
      </c>
      <c r="L155" s="121">
        <v>0</v>
      </c>
      <c r="M155" s="24">
        <v>0</v>
      </c>
      <c r="N155" s="121">
        <v>0</v>
      </c>
      <c r="O155" s="24">
        <v>0</v>
      </c>
      <c r="P155" s="121">
        <v>0</v>
      </c>
    </row>
    <row r="156" spans="3:16">
      <c r="C156" t="s">
        <v>443</v>
      </c>
      <c r="D156">
        <v>10302</v>
      </c>
      <c r="E156" s="10" t="s">
        <v>31</v>
      </c>
      <c r="F156" s="119">
        <v>0</v>
      </c>
      <c r="G156" s="24">
        <v>0</v>
      </c>
      <c r="H156" s="24">
        <v>0</v>
      </c>
      <c r="I156" s="120">
        <v>0</v>
      </c>
      <c r="J156" s="122">
        <v>0</v>
      </c>
      <c r="K156" s="24">
        <v>0</v>
      </c>
      <c r="L156" s="122">
        <v>0</v>
      </c>
      <c r="M156" s="24">
        <v>0</v>
      </c>
      <c r="N156" s="122">
        <v>0</v>
      </c>
      <c r="O156" s="24">
        <v>0</v>
      </c>
      <c r="P156" s="122">
        <v>0</v>
      </c>
    </row>
    <row r="157" spans="3:16">
      <c r="C157" t="s">
        <v>443</v>
      </c>
      <c r="D157">
        <v>106</v>
      </c>
      <c r="E157" t="s">
        <v>667</v>
      </c>
      <c r="F157" s="119">
        <v>0</v>
      </c>
      <c r="G157" s="24">
        <v>0</v>
      </c>
      <c r="H157" s="24">
        <v>0</v>
      </c>
      <c r="I157" s="120">
        <v>0</v>
      </c>
      <c r="J157" s="121">
        <v>0</v>
      </c>
      <c r="K157" s="24">
        <v>0</v>
      </c>
      <c r="L157" s="121">
        <v>0</v>
      </c>
      <c r="M157" s="24">
        <v>0</v>
      </c>
      <c r="N157" s="121">
        <v>0</v>
      </c>
      <c r="O157" s="24">
        <v>0</v>
      </c>
      <c r="P157" s="121">
        <v>0</v>
      </c>
    </row>
    <row r="158" spans="3:16">
      <c r="C158" t="s">
        <v>443</v>
      </c>
      <c r="D158">
        <v>10303</v>
      </c>
      <c r="E158" s="10" t="s">
        <v>32</v>
      </c>
      <c r="F158" s="119">
        <v>0</v>
      </c>
      <c r="G158" s="24">
        <v>0</v>
      </c>
      <c r="H158" s="24">
        <v>0</v>
      </c>
      <c r="I158" s="120">
        <v>0</v>
      </c>
      <c r="J158" s="121">
        <v>0</v>
      </c>
      <c r="K158" s="24">
        <v>0</v>
      </c>
      <c r="L158" s="121">
        <v>0</v>
      </c>
      <c r="M158" s="24">
        <v>0</v>
      </c>
      <c r="N158" s="121">
        <v>0</v>
      </c>
      <c r="O158" s="24">
        <v>0</v>
      </c>
      <c r="P158" s="121">
        <v>0</v>
      </c>
    </row>
    <row r="159" spans="3:16">
      <c r="C159" t="s">
        <v>443</v>
      </c>
      <c r="D159">
        <v>171002</v>
      </c>
      <c r="E159" t="s">
        <v>1000</v>
      </c>
      <c r="F159" s="119">
        <v>0</v>
      </c>
      <c r="G159" s="24">
        <v>0</v>
      </c>
      <c r="H159" s="24">
        <v>0</v>
      </c>
      <c r="I159" s="120">
        <v>0</v>
      </c>
      <c r="J159" s="121">
        <v>0</v>
      </c>
      <c r="K159" s="24">
        <v>0</v>
      </c>
      <c r="L159" s="121">
        <v>0</v>
      </c>
      <c r="M159" s="24">
        <v>0</v>
      </c>
      <c r="N159" s="121">
        <v>0</v>
      </c>
      <c r="O159" s="24">
        <v>0</v>
      </c>
      <c r="P159" s="121">
        <v>0</v>
      </c>
    </row>
    <row r="160" spans="3:16">
      <c r="C160" t="s">
        <v>443</v>
      </c>
      <c r="D160">
        <v>10304</v>
      </c>
      <c r="E160" s="10" t="s">
        <v>54</v>
      </c>
      <c r="F160" s="119">
        <v>0</v>
      </c>
      <c r="G160" s="24">
        <v>0</v>
      </c>
      <c r="H160" s="24">
        <v>0</v>
      </c>
      <c r="I160" s="120">
        <v>0</v>
      </c>
      <c r="J160" s="122">
        <v>0</v>
      </c>
      <c r="K160" s="24">
        <v>0</v>
      </c>
      <c r="L160" s="122">
        <v>0</v>
      </c>
      <c r="M160" s="24">
        <v>0</v>
      </c>
      <c r="N160" s="122">
        <v>0</v>
      </c>
      <c r="O160" s="24">
        <v>0</v>
      </c>
      <c r="P160" s="122">
        <v>0</v>
      </c>
    </row>
    <row r="161" spans="3:16">
      <c r="C161" t="s">
        <v>443</v>
      </c>
      <c r="D161">
        <v>13480</v>
      </c>
      <c r="E161" t="s">
        <v>469</v>
      </c>
      <c r="F161" s="119">
        <v>0</v>
      </c>
      <c r="G161" s="24">
        <v>0</v>
      </c>
      <c r="H161" s="24">
        <v>0</v>
      </c>
      <c r="I161" s="120">
        <v>0</v>
      </c>
      <c r="J161" s="121">
        <v>0</v>
      </c>
      <c r="K161" s="24">
        <v>0</v>
      </c>
      <c r="L161" s="121">
        <v>0</v>
      </c>
      <c r="M161" s="24">
        <v>0</v>
      </c>
      <c r="N161" s="121">
        <v>0</v>
      </c>
      <c r="O161" s="24">
        <v>0</v>
      </c>
      <c r="P161" s="121">
        <v>0</v>
      </c>
    </row>
    <row r="162" spans="3:16">
      <c r="C162" t="s">
        <v>443</v>
      </c>
      <c r="D162">
        <v>10305</v>
      </c>
      <c r="E162" t="s">
        <v>537</v>
      </c>
      <c r="F162" s="119">
        <v>0</v>
      </c>
      <c r="G162" s="24">
        <v>0</v>
      </c>
      <c r="H162" s="24">
        <v>0</v>
      </c>
      <c r="I162" s="120">
        <v>0</v>
      </c>
      <c r="J162" s="121">
        <v>0</v>
      </c>
      <c r="K162" s="24">
        <v>0</v>
      </c>
      <c r="L162" s="121">
        <v>0</v>
      </c>
      <c r="M162" s="24">
        <v>0</v>
      </c>
      <c r="N162" s="121">
        <v>0</v>
      </c>
      <c r="O162" s="24">
        <v>0</v>
      </c>
      <c r="P162" s="121">
        <v>0</v>
      </c>
    </row>
    <row r="163" spans="3:16">
      <c r="C163" t="s">
        <v>443</v>
      </c>
      <c r="D163">
        <v>14311</v>
      </c>
      <c r="E163" t="s">
        <v>45</v>
      </c>
      <c r="F163" s="119">
        <v>0</v>
      </c>
      <c r="G163" s="24">
        <v>0</v>
      </c>
      <c r="H163" s="24">
        <v>0</v>
      </c>
      <c r="I163" s="120">
        <v>0</v>
      </c>
      <c r="J163" s="121">
        <v>0</v>
      </c>
      <c r="K163" s="24">
        <v>0</v>
      </c>
      <c r="L163" s="121">
        <v>0</v>
      </c>
      <c r="M163" s="24">
        <v>0</v>
      </c>
      <c r="N163" s="121">
        <v>0</v>
      </c>
      <c r="O163" s="24">
        <v>0</v>
      </c>
      <c r="P163" s="121">
        <v>0</v>
      </c>
    </row>
    <row r="164" spans="3:16">
      <c r="C164" t="s">
        <v>443</v>
      </c>
      <c r="D164">
        <v>10306</v>
      </c>
      <c r="E164" t="s">
        <v>226</v>
      </c>
      <c r="F164" s="119">
        <v>0</v>
      </c>
      <c r="G164" s="24">
        <v>0</v>
      </c>
      <c r="H164" s="24">
        <v>0</v>
      </c>
      <c r="I164" s="120">
        <v>0</v>
      </c>
      <c r="J164" s="121">
        <v>0</v>
      </c>
      <c r="K164" s="24">
        <v>0</v>
      </c>
      <c r="L164" s="121">
        <v>0</v>
      </c>
      <c r="M164" s="24">
        <v>0</v>
      </c>
      <c r="N164" s="121">
        <v>0</v>
      </c>
      <c r="O164" s="24">
        <v>0</v>
      </c>
      <c r="P164" s="121">
        <v>0</v>
      </c>
    </row>
    <row r="165" spans="3:16">
      <c r="C165" t="s">
        <v>443</v>
      </c>
      <c r="D165">
        <v>52378</v>
      </c>
      <c r="E165" s="10" t="s">
        <v>69</v>
      </c>
      <c r="F165" s="119">
        <v>0</v>
      </c>
      <c r="G165" s="24">
        <v>0</v>
      </c>
      <c r="H165" s="24">
        <v>0</v>
      </c>
      <c r="I165" s="120">
        <v>0</v>
      </c>
      <c r="J165" s="122">
        <v>0</v>
      </c>
      <c r="K165" s="24">
        <v>0</v>
      </c>
      <c r="L165" s="122">
        <v>0</v>
      </c>
      <c r="M165" s="24">
        <v>0</v>
      </c>
      <c r="N165" s="122">
        <v>0</v>
      </c>
      <c r="O165" s="24">
        <v>0</v>
      </c>
      <c r="P165" s="122">
        <v>0</v>
      </c>
    </row>
    <row r="166" spans="3:16">
      <c r="C166" t="s">
        <v>443</v>
      </c>
      <c r="D166">
        <v>10309</v>
      </c>
      <c r="E166" t="s">
        <v>539</v>
      </c>
      <c r="F166" s="119">
        <v>0</v>
      </c>
      <c r="G166" s="24">
        <v>0</v>
      </c>
      <c r="H166" s="24">
        <v>0</v>
      </c>
      <c r="I166" s="120">
        <v>0</v>
      </c>
      <c r="J166" s="121">
        <v>0</v>
      </c>
      <c r="K166" s="24">
        <v>0</v>
      </c>
      <c r="L166" s="121">
        <v>0</v>
      </c>
      <c r="M166" s="24">
        <v>0</v>
      </c>
      <c r="N166" s="121">
        <v>0</v>
      </c>
      <c r="O166" s="24">
        <v>0</v>
      </c>
      <c r="P166" s="121">
        <v>0</v>
      </c>
    </row>
    <row r="167" spans="3:16">
      <c r="C167" t="s">
        <v>443</v>
      </c>
      <c r="D167">
        <v>72501</v>
      </c>
      <c r="E167" t="s">
        <v>78</v>
      </c>
      <c r="F167" s="119">
        <v>0</v>
      </c>
      <c r="G167" s="24">
        <v>0</v>
      </c>
      <c r="H167" s="24">
        <v>0</v>
      </c>
      <c r="I167" s="120">
        <v>0</v>
      </c>
      <c r="J167" s="121">
        <v>0</v>
      </c>
      <c r="K167" s="24">
        <v>0</v>
      </c>
      <c r="L167" s="121">
        <v>0</v>
      </c>
      <c r="M167" s="24">
        <v>0</v>
      </c>
      <c r="N167" s="121">
        <v>0</v>
      </c>
      <c r="O167" s="24">
        <v>0</v>
      </c>
      <c r="P167" s="121">
        <v>0</v>
      </c>
    </row>
    <row r="168" spans="3:16">
      <c r="C168" t="s">
        <v>443</v>
      </c>
      <c r="D168">
        <v>10311</v>
      </c>
      <c r="E168" t="s">
        <v>467</v>
      </c>
      <c r="F168" s="119">
        <v>0</v>
      </c>
      <c r="G168" s="24">
        <v>0</v>
      </c>
      <c r="H168" s="24">
        <v>0</v>
      </c>
      <c r="I168" s="120">
        <v>0</v>
      </c>
      <c r="J168" s="121">
        <v>0</v>
      </c>
      <c r="K168" s="24">
        <v>0</v>
      </c>
      <c r="L168" s="121">
        <v>0</v>
      </c>
      <c r="M168" s="24">
        <v>0</v>
      </c>
      <c r="N168" s="121">
        <v>0</v>
      </c>
      <c r="O168" s="24">
        <v>0</v>
      </c>
      <c r="P168" s="121">
        <v>0</v>
      </c>
    </row>
    <row r="169" spans="3:16">
      <c r="C169" t="s">
        <v>443</v>
      </c>
      <c r="D169">
        <v>76501</v>
      </c>
      <c r="E169" t="s">
        <v>589</v>
      </c>
      <c r="F169" s="119">
        <v>0</v>
      </c>
      <c r="G169" s="24">
        <v>0</v>
      </c>
      <c r="H169" s="24">
        <v>0</v>
      </c>
      <c r="I169" s="120">
        <v>0</v>
      </c>
      <c r="J169" s="121">
        <v>0</v>
      </c>
      <c r="K169" s="24">
        <v>0</v>
      </c>
      <c r="L169" s="121">
        <v>0</v>
      </c>
      <c r="M169" s="24">
        <v>0</v>
      </c>
      <c r="N169" s="121">
        <v>0</v>
      </c>
      <c r="O169" s="24">
        <v>0</v>
      </c>
      <c r="P169" s="121">
        <v>0</v>
      </c>
    </row>
    <row r="170" spans="3:16">
      <c r="C170" t="s">
        <v>443</v>
      </c>
      <c r="D170">
        <v>10312</v>
      </c>
      <c r="E170" t="s">
        <v>540</v>
      </c>
      <c r="F170" s="119">
        <v>0</v>
      </c>
      <c r="G170" s="24">
        <v>0</v>
      </c>
      <c r="H170" s="24">
        <v>0</v>
      </c>
      <c r="I170" s="120">
        <v>0</v>
      </c>
      <c r="J170" s="121">
        <v>0</v>
      </c>
      <c r="K170" s="24">
        <v>0</v>
      </c>
      <c r="L170" s="121">
        <v>0</v>
      </c>
      <c r="M170" s="24">
        <v>0</v>
      </c>
      <c r="N170" s="121">
        <v>0</v>
      </c>
      <c r="O170" s="24">
        <v>0</v>
      </c>
      <c r="P170" s="121">
        <v>0</v>
      </c>
    </row>
    <row r="171" spans="3:16">
      <c r="C171" t="s">
        <v>443</v>
      </c>
      <c r="D171">
        <v>300</v>
      </c>
      <c r="E171" t="s">
        <v>99</v>
      </c>
      <c r="F171" s="119">
        <v>0</v>
      </c>
      <c r="G171" s="24">
        <v>0</v>
      </c>
      <c r="H171" s="24">
        <v>0</v>
      </c>
      <c r="I171" s="120">
        <v>0</v>
      </c>
      <c r="J171" s="121">
        <v>0</v>
      </c>
      <c r="K171" s="24">
        <v>0</v>
      </c>
      <c r="L171" s="121">
        <v>0</v>
      </c>
      <c r="M171" s="24">
        <v>0</v>
      </c>
      <c r="N171" s="121">
        <v>0</v>
      </c>
      <c r="O171" s="24">
        <v>0</v>
      </c>
      <c r="P171" s="121">
        <v>0</v>
      </c>
    </row>
    <row r="172" spans="3:16">
      <c r="C172" t="s">
        <v>443</v>
      </c>
      <c r="D172">
        <v>78001</v>
      </c>
      <c r="E172" t="s">
        <v>571</v>
      </c>
      <c r="F172" s="119">
        <v>0</v>
      </c>
      <c r="G172" s="24">
        <v>0</v>
      </c>
      <c r="H172" s="24">
        <v>0</v>
      </c>
      <c r="I172" s="120">
        <v>0</v>
      </c>
      <c r="J172" s="121">
        <v>0</v>
      </c>
      <c r="K172" s="24">
        <v>0</v>
      </c>
      <c r="L172" s="121">
        <v>0</v>
      </c>
      <c r="M172" s="24">
        <v>0</v>
      </c>
      <c r="N172" s="121">
        <v>0</v>
      </c>
      <c r="O172" s="24">
        <v>0</v>
      </c>
      <c r="P172" s="121">
        <v>0</v>
      </c>
    </row>
    <row r="173" spans="3:16">
      <c r="C173" t="s">
        <v>443</v>
      </c>
      <c r="D173">
        <v>10358</v>
      </c>
      <c r="E173" t="s">
        <v>33</v>
      </c>
      <c r="F173" s="119">
        <v>0</v>
      </c>
      <c r="G173" s="24">
        <v>0</v>
      </c>
      <c r="H173" s="24">
        <v>0</v>
      </c>
      <c r="I173" s="120">
        <v>0</v>
      </c>
      <c r="J173" s="121">
        <v>0</v>
      </c>
      <c r="K173" s="24">
        <v>0</v>
      </c>
      <c r="L173" s="121">
        <v>0</v>
      </c>
      <c r="M173" s="24">
        <v>0</v>
      </c>
      <c r="N173" s="121">
        <v>0</v>
      </c>
      <c r="O173" s="24">
        <v>0</v>
      </c>
      <c r="P173" s="121">
        <v>0</v>
      </c>
    </row>
    <row r="174" spans="3:16">
      <c r="C174" t="s">
        <v>443</v>
      </c>
      <c r="D174">
        <v>10411</v>
      </c>
      <c r="E174" t="s">
        <v>543</v>
      </c>
      <c r="F174" s="119">
        <v>0</v>
      </c>
      <c r="G174" s="24">
        <v>0</v>
      </c>
      <c r="H174" s="24">
        <v>0</v>
      </c>
      <c r="I174" s="120">
        <v>0</v>
      </c>
      <c r="J174" s="121">
        <v>0</v>
      </c>
      <c r="K174" s="24">
        <v>0</v>
      </c>
      <c r="L174" s="121">
        <v>0</v>
      </c>
      <c r="M174" s="24">
        <v>0</v>
      </c>
      <c r="N174" s="121">
        <v>0</v>
      </c>
      <c r="O174" s="24">
        <v>0</v>
      </c>
      <c r="P174" s="121">
        <v>0</v>
      </c>
    </row>
    <row r="175" spans="3:16">
      <c r="C175" t="s">
        <v>443</v>
      </c>
      <c r="D175">
        <v>10367</v>
      </c>
      <c r="E175" t="s">
        <v>606</v>
      </c>
      <c r="F175" s="119">
        <v>0</v>
      </c>
      <c r="G175" s="24">
        <v>0</v>
      </c>
      <c r="H175" s="24">
        <v>0</v>
      </c>
      <c r="I175" s="120">
        <v>0</v>
      </c>
      <c r="J175" s="121">
        <v>0</v>
      </c>
      <c r="K175" s="24">
        <v>0</v>
      </c>
      <c r="L175" s="121">
        <v>0</v>
      </c>
      <c r="M175" s="24">
        <v>0</v>
      </c>
      <c r="N175" s="121">
        <v>0</v>
      </c>
      <c r="O175" s="24">
        <v>0</v>
      </c>
      <c r="P175" s="121">
        <v>0</v>
      </c>
    </row>
    <row r="176" spans="3:16">
      <c r="C176" t="s">
        <v>443</v>
      </c>
      <c r="D176">
        <v>11401</v>
      </c>
      <c r="E176" t="s">
        <v>583</v>
      </c>
      <c r="F176" s="119">
        <v>0</v>
      </c>
      <c r="G176" s="24">
        <v>0</v>
      </c>
      <c r="H176" s="24">
        <v>0</v>
      </c>
      <c r="I176" s="120">
        <v>0</v>
      </c>
      <c r="J176" s="121">
        <v>0</v>
      </c>
      <c r="K176" s="24">
        <v>0</v>
      </c>
      <c r="L176" s="121">
        <v>0</v>
      </c>
      <c r="M176" s="24">
        <v>0</v>
      </c>
      <c r="N176" s="121">
        <v>0</v>
      </c>
      <c r="O176" s="24">
        <v>0</v>
      </c>
      <c r="P176" s="121">
        <v>0</v>
      </c>
    </row>
    <row r="177" spans="3:16">
      <c r="C177" t="s">
        <v>443</v>
      </c>
      <c r="D177">
        <v>10369</v>
      </c>
      <c r="E177" t="s">
        <v>61</v>
      </c>
      <c r="F177" s="119">
        <v>0</v>
      </c>
      <c r="G177" s="24">
        <v>0</v>
      </c>
      <c r="H177" s="24">
        <v>0</v>
      </c>
      <c r="I177" s="120">
        <v>0</v>
      </c>
      <c r="J177" s="121">
        <v>0</v>
      </c>
      <c r="K177" s="24">
        <v>0</v>
      </c>
      <c r="L177" s="121">
        <v>0</v>
      </c>
      <c r="M177" s="24">
        <v>0</v>
      </c>
      <c r="N177" s="121">
        <v>0</v>
      </c>
      <c r="O177" s="24">
        <v>0</v>
      </c>
      <c r="P177" s="121">
        <v>0</v>
      </c>
    </row>
    <row r="178" spans="3:16">
      <c r="C178" t="s">
        <v>443</v>
      </c>
      <c r="D178">
        <v>71901</v>
      </c>
      <c r="E178" t="s">
        <v>47</v>
      </c>
      <c r="F178" s="119">
        <v>0</v>
      </c>
      <c r="G178" s="24">
        <v>0</v>
      </c>
      <c r="H178" s="24">
        <v>0</v>
      </c>
      <c r="I178" s="120">
        <v>0</v>
      </c>
      <c r="J178" s="121">
        <v>0</v>
      </c>
      <c r="K178" s="24">
        <v>0</v>
      </c>
      <c r="L178" s="121">
        <v>0</v>
      </c>
      <c r="M178" s="24">
        <v>0</v>
      </c>
      <c r="N178" s="121">
        <v>0</v>
      </c>
      <c r="O178" s="24">
        <v>0</v>
      </c>
      <c r="P178" s="121">
        <v>0</v>
      </c>
    </row>
    <row r="179" spans="3:16">
      <c r="C179" t="s">
        <v>443</v>
      </c>
      <c r="D179">
        <v>10388</v>
      </c>
      <c r="E179" t="s">
        <v>541</v>
      </c>
      <c r="F179" s="119">
        <v>0</v>
      </c>
      <c r="G179" s="24">
        <v>0</v>
      </c>
      <c r="H179" s="24">
        <v>0</v>
      </c>
      <c r="I179" s="120">
        <v>0</v>
      </c>
      <c r="J179" s="121">
        <v>0</v>
      </c>
      <c r="K179" s="24">
        <v>0</v>
      </c>
      <c r="L179" s="121">
        <v>0</v>
      </c>
      <c r="M179" s="24">
        <v>0</v>
      </c>
      <c r="N179" s="121">
        <v>0</v>
      </c>
      <c r="O179" s="24">
        <v>0</v>
      </c>
      <c r="P179" s="121">
        <v>0</v>
      </c>
    </row>
    <row r="180" spans="3:16">
      <c r="C180" t="s">
        <v>443</v>
      </c>
      <c r="D180">
        <v>76001</v>
      </c>
      <c r="E180" t="s">
        <v>99</v>
      </c>
      <c r="F180" s="119">
        <v>0</v>
      </c>
      <c r="G180" s="24">
        <v>0</v>
      </c>
      <c r="H180" s="24">
        <v>0</v>
      </c>
      <c r="I180" s="120">
        <v>0</v>
      </c>
      <c r="J180" s="121">
        <v>0</v>
      </c>
      <c r="K180" s="24">
        <v>0</v>
      </c>
      <c r="L180" s="121">
        <v>0</v>
      </c>
      <c r="M180" s="24">
        <v>0</v>
      </c>
      <c r="N180" s="121">
        <v>0</v>
      </c>
      <c r="O180" s="24">
        <v>0</v>
      </c>
      <c r="P180" s="121">
        <v>0</v>
      </c>
    </row>
    <row r="181" spans="3:16">
      <c r="C181" t="s">
        <v>443</v>
      </c>
      <c r="D181">
        <v>10389</v>
      </c>
      <c r="E181" t="s">
        <v>71</v>
      </c>
      <c r="F181" s="119">
        <v>0</v>
      </c>
      <c r="G181" s="24">
        <v>0</v>
      </c>
      <c r="H181" s="24">
        <v>0</v>
      </c>
      <c r="I181" s="120">
        <v>0</v>
      </c>
      <c r="J181" s="121">
        <v>0</v>
      </c>
      <c r="K181" s="24">
        <v>0</v>
      </c>
      <c r="L181" s="121">
        <v>0</v>
      </c>
      <c r="M181" s="24">
        <v>0</v>
      </c>
      <c r="N181" s="121">
        <v>0</v>
      </c>
      <c r="O181" s="24">
        <v>0</v>
      </c>
      <c r="P181" s="121">
        <v>0</v>
      </c>
    </row>
    <row r="182" spans="3:16">
      <c r="C182" t="s">
        <v>443</v>
      </c>
      <c r="D182">
        <v>12401</v>
      </c>
      <c r="E182" t="s">
        <v>645</v>
      </c>
      <c r="F182" s="119">
        <v>0</v>
      </c>
      <c r="G182" s="24">
        <v>0</v>
      </c>
      <c r="H182" s="24">
        <v>0</v>
      </c>
      <c r="I182" s="120">
        <v>0</v>
      </c>
      <c r="J182" s="121">
        <v>0</v>
      </c>
      <c r="K182" s="24">
        <v>0</v>
      </c>
      <c r="L182" s="121">
        <v>0</v>
      </c>
      <c r="M182" s="24">
        <v>0</v>
      </c>
      <c r="N182" s="121">
        <v>0</v>
      </c>
      <c r="O182" s="24">
        <v>0</v>
      </c>
      <c r="P182" s="121">
        <v>0</v>
      </c>
    </row>
    <row r="183" spans="3:16">
      <c r="C183" t="s">
        <v>443</v>
      </c>
      <c r="D183">
        <v>10401</v>
      </c>
      <c r="E183" s="10" t="s">
        <v>34</v>
      </c>
      <c r="F183" s="119">
        <v>0</v>
      </c>
      <c r="G183" s="24">
        <v>0</v>
      </c>
      <c r="H183" s="24">
        <v>0</v>
      </c>
      <c r="I183" s="120">
        <v>0</v>
      </c>
      <c r="J183" s="121">
        <v>0</v>
      </c>
      <c r="K183" s="24">
        <v>0</v>
      </c>
      <c r="L183" s="121">
        <v>0</v>
      </c>
      <c r="M183" s="24">
        <v>0</v>
      </c>
      <c r="N183" s="121">
        <v>0</v>
      </c>
      <c r="O183" s="24">
        <v>0</v>
      </c>
      <c r="P183" s="121">
        <v>0</v>
      </c>
    </row>
    <row r="184" spans="3:16">
      <c r="C184" t="s">
        <v>443</v>
      </c>
      <c r="D184">
        <v>32359</v>
      </c>
      <c r="E184" t="s">
        <v>660</v>
      </c>
      <c r="F184" s="119">
        <v>0</v>
      </c>
      <c r="G184" s="24">
        <v>0</v>
      </c>
      <c r="H184" s="24">
        <v>0</v>
      </c>
      <c r="I184" s="120">
        <v>0</v>
      </c>
      <c r="J184" s="121">
        <v>0</v>
      </c>
      <c r="K184" s="24">
        <v>0</v>
      </c>
      <c r="L184" s="121">
        <v>0</v>
      </c>
      <c r="M184" s="24">
        <v>0</v>
      </c>
      <c r="N184" s="121">
        <v>0</v>
      </c>
      <c r="O184" s="24">
        <v>0</v>
      </c>
      <c r="P184" s="121">
        <v>0</v>
      </c>
    </row>
    <row r="185" spans="3:16">
      <c r="C185" t="s">
        <v>443</v>
      </c>
      <c r="D185">
        <v>10402</v>
      </c>
      <c r="E185" s="10" t="s">
        <v>21</v>
      </c>
      <c r="F185" s="119">
        <v>0</v>
      </c>
      <c r="G185" s="24">
        <v>0</v>
      </c>
      <c r="H185" s="24">
        <v>0</v>
      </c>
      <c r="I185" s="120">
        <v>0</v>
      </c>
      <c r="J185" s="122">
        <v>0</v>
      </c>
      <c r="K185" s="24">
        <v>0</v>
      </c>
      <c r="L185" s="122">
        <v>0</v>
      </c>
      <c r="M185" s="24">
        <v>0</v>
      </c>
      <c r="N185" s="122">
        <v>0</v>
      </c>
      <c r="O185" s="24">
        <v>0</v>
      </c>
      <c r="P185" s="122">
        <v>0</v>
      </c>
    </row>
    <row r="186" spans="3:16">
      <c r="C186" t="s">
        <v>443</v>
      </c>
      <c r="D186">
        <v>104</v>
      </c>
      <c r="E186" t="s">
        <v>665</v>
      </c>
      <c r="F186" s="119">
        <v>0</v>
      </c>
      <c r="G186" s="24">
        <v>0</v>
      </c>
      <c r="H186" s="24">
        <v>0</v>
      </c>
      <c r="I186" s="120">
        <v>0</v>
      </c>
      <c r="J186" s="121">
        <v>0</v>
      </c>
      <c r="K186" s="24">
        <v>0</v>
      </c>
      <c r="L186" s="121">
        <v>0</v>
      </c>
      <c r="M186" s="24">
        <v>0</v>
      </c>
      <c r="N186" s="121">
        <v>0</v>
      </c>
      <c r="O186" s="24">
        <v>0</v>
      </c>
      <c r="P186" s="121">
        <v>0</v>
      </c>
    </row>
    <row r="187" spans="3:16">
      <c r="C187" t="s">
        <v>443</v>
      </c>
      <c r="D187">
        <v>10403</v>
      </c>
      <c r="E187" s="10" t="s">
        <v>35</v>
      </c>
      <c r="F187" s="119">
        <v>0</v>
      </c>
      <c r="G187" s="24">
        <v>0</v>
      </c>
      <c r="H187" s="24">
        <v>0</v>
      </c>
      <c r="I187" s="120">
        <v>0</v>
      </c>
      <c r="J187" s="122">
        <v>0</v>
      </c>
      <c r="K187" s="24">
        <v>0</v>
      </c>
      <c r="L187" s="122">
        <v>0</v>
      </c>
      <c r="M187" s="24">
        <v>0</v>
      </c>
      <c r="N187" s="122">
        <v>0</v>
      </c>
      <c r="O187" s="24">
        <v>0</v>
      </c>
      <c r="P187" s="122">
        <v>0</v>
      </c>
    </row>
    <row r="188" spans="3:16">
      <c r="C188" t="s">
        <v>443</v>
      </c>
      <c r="D188">
        <v>10505</v>
      </c>
      <c r="E188" t="s">
        <v>669</v>
      </c>
      <c r="F188" s="119">
        <v>0</v>
      </c>
      <c r="G188" s="24">
        <v>0</v>
      </c>
      <c r="H188" s="24">
        <v>0</v>
      </c>
      <c r="I188" s="120">
        <v>0</v>
      </c>
      <c r="J188" s="121">
        <v>0</v>
      </c>
      <c r="K188" s="24">
        <v>0</v>
      </c>
      <c r="L188" s="121">
        <v>0</v>
      </c>
      <c r="M188" s="24">
        <v>0</v>
      </c>
      <c r="N188" s="121">
        <v>0</v>
      </c>
      <c r="O188" s="24">
        <v>0</v>
      </c>
      <c r="P188" s="121">
        <v>0</v>
      </c>
    </row>
    <row r="189" spans="3:16">
      <c r="C189" t="s">
        <v>443</v>
      </c>
      <c r="D189">
        <v>10404</v>
      </c>
      <c r="E189" s="10" t="s">
        <v>36</v>
      </c>
      <c r="F189" s="119">
        <v>0</v>
      </c>
      <c r="G189" s="24">
        <v>0</v>
      </c>
      <c r="H189" s="24">
        <v>0</v>
      </c>
      <c r="I189" s="120">
        <v>0</v>
      </c>
      <c r="J189" s="122">
        <v>0</v>
      </c>
      <c r="K189" s="24">
        <v>0</v>
      </c>
      <c r="L189" s="122">
        <v>0</v>
      </c>
      <c r="M189" s="24">
        <v>0</v>
      </c>
      <c r="N189" s="122">
        <v>0</v>
      </c>
      <c r="O189" s="24">
        <v>0</v>
      </c>
      <c r="P189" s="122">
        <v>0</v>
      </c>
    </row>
    <row r="190" spans="3:16">
      <c r="C190" t="s">
        <v>443</v>
      </c>
      <c r="D190">
        <v>173002</v>
      </c>
      <c r="E190" t="s">
        <v>995</v>
      </c>
      <c r="F190" s="119">
        <v>0</v>
      </c>
      <c r="G190" s="24">
        <v>0</v>
      </c>
      <c r="H190" s="24">
        <v>0</v>
      </c>
      <c r="I190" s="120">
        <v>0</v>
      </c>
      <c r="J190" s="121">
        <v>0</v>
      </c>
      <c r="K190" s="24">
        <v>0</v>
      </c>
      <c r="L190" s="121">
        <v>0</v>
      </c>
      <c r="M190" s="24">
        <v>0</v>
      </c>
      <c r="N190" s="121">
        <v>0</v>
      </c>
      <c r="O190" s="24">
        <v>0</v>
      </c>
      <c r="P190" s="121">
        <v>0</v>
      </c>
    </row>
    <row r="191" spans="3:16">
      <c r="C191" t="s">
        <v>443</v>
      </c>
      <c r="D191">
        <v>10405</v>
      </c>
      <c r="E191" t="s">
        <v>542</v>
      </c>
      <c r="F191" s="119">
        <v>0</v>
      </c>
      <c r="G191" s="24">
        <v>0</v>
      </c>
      <c r="H191" s="24">
        <v>0</v>
      </c>
      <c r="I191" s="120">
        <v>0</v>
      </c>
      <c r="J191" s="121">
        <v>0</v>
      </c>
      <c r="K191" s="24">
        <v>0</v>
      </c>
      <c r="L191" s="121">
        <v>0</v>
      </c>
      <c r="M191" s="24">
        <v>0</v>
      </c>
      <c r="N191" s="121">
        <v>0</v>
      </c>
      <c r="O191" s="24">
        <v>0</v>
      </c>
      <c r="P191" s="121">
        <v>0</v>
      </c>
    </row>
    <row r="192" spans="3:16">
      <c r="C192" t="s">
        <v>443</v>
      </c>
      <c r="D192">
        <v>13380</v>
      </c>
      <c r="E192" t="s">
        <v>534</v>
      </c>
      <c r="F192" s="119">
        <v>0</v>
      </c>
      <c r="G192" s="24">
        <v>0</v>
      </c>
      <c r="H192" s="24">
        <v>0</v>
      </c>
      <c r="I192" s="120">
        <v>0</v>
      </c>
      <c r="J192" s="121">
        <v>0</v>
      </c>
      <c r="K192" s="24">
        <v>0</v>
      </c>
      <c r="L192" s="121">
        <v>0</v>
      </c>
      <c r="M192" s="24">
        <v>0</v>
      </c>
      <c r="N192" s="121">
        <v>0</v>
      </c>
      <c r="O192" s="24">
        <v>0</v>
      </c>
      <c r="P192" s="121">
        <v>0</v>
      </c>
    </row>
    <row r="193" spans="3:16">
      <c r="C193" t="s">
        <v>443</v>
      </c>
      <c r="D193">
        <v>10406</v>
      </c>
      <c r="E193" t="s">
        <v>72</v>
      </c>
      <c r="F193" s="119">
        <v>0</v>
      </c>
      <c r="G193" s="24">
        <v>0</v>
      </c>
      <c r="H193" s="24">
        <v>0</v>
      </c>
      <c r="I193" s="120">
        <v>0</v>
      </c>
      <c r="J193" s="121">
        <v>0</v>
      </c>
      <c r="K193" s="24">
        <v>0</v>
      </c>
      <c r="L193" s="121">
        <v>0</v>
      </c>
      <c r="M193" s="24">
        <v>0</v>
      </c>
      <c r="N193" s="121">
        <v>0</v>
      </c>
      <c r="O193" s="24">
        <v>0</v>
      </c>
      <c r="P193" s="121">
        <v>0</v>
      </c>
    </row>
    <row r="194" spans="3:16">
      <c r="C194" t="s">
        <v>443</v>
      </c>
      <c r="D194">
        <v>13403</v>
      </c>
      <c r="E194" t="s">
        <v>428</v>
      </c>
      <c r="F194" s="119">
        <v>0</v>
      </c>
      <c r="G194" s="24">
        <v>0</v>
      </c>
      <c r="H194" s="24">
        <v>0</v>
      </c>
      <c r="I194" s="120">
        <v>0</v>
      </c>
      <c r="J194" s="121">
        <v>0</v>
      </c>
      <c r="K194" s="24">
        <v>0</v>
      </c>
      <c r="L194" s="121">
        <v>0</v>
      </c>
      <c r="M194" s="24">
        <v>0</v>
      </c>
      <c r="N194" s="121">
        <v>0</v>
      </c>
      <c r="O194" s="24">
        <v>0</v>
      </c>
      <c r="P194" s="121">
        <v>0</v>
      </c>
    </row>
    <row r="195" spans="3:16">
      <c r="C195" t="s">
        <v>443</v>
      </c>
      <c r="D195">
        <v>10407</v>
      </c>
      <c r="E195" s="10" t="s">
        <v>37</v>
      </c>
      <c r="F195" s="119">
        <v>0</v>
      </c>
      <c r="G195" s="24">
        <v>0</v>
      </c>
      <c r="H195" s="24">
        <v>0</v>
      </c>
      <c r="I195" s="120">
        <v>0</v>
      </c>
      <c r="J195" s="121">
        <v>0</v>
      </c>
      <c r="K195" s="24">
        <v>0</v>
      </c>
      <c r="L195" s="121">
        <v>0</v>
      </c>
      <c r="M195" s="24">
        <v>0</v>
      </c>
      <c r="N195" s="121">
        <v>0</v>
      </c>
      <c r="O195" s="24">
        <v>0</v>
      </c>
      <c r="P195" s="121">
        <v>0</v>
      </c>
    </row>
    <row r="196" spans="3:16">
      <c r="C196" t="s">
        <v>443</v>
      </c>
      <c r="D196">
        <v>13503</v>
      </c>
      <c r="E196" t="s">
        <v>470</v>
      </c>
      <c r="F196" s="119">
        <v>0</v>
      </c>
      <c r="G196" s="24">
        <v>0</v>
      </c>
      <c r="H196" s="24">
        <v>0</v>
      </c>
      <c r="I196" s="120">
        <v>0</v>
      </c>
      <c r="J196" s="121">
        <v>0</v>
      </c>
      <c r="K196" s="24">
        <v>0</v>
      </c>
      <c r="L196" s="121">
        <v>0</v>
      </c>
      <c r="M196" s="24">
        <v>0</v>
      </c>
      <c r="N196" s="121">
        <v>0</v>
      </c>
      <c r="O196" s="24">
        <v>0</v>
      </c>
      <c r="P196" s="121">
        <v>0</v>
      </c>
    </row>
    <row r="197" spans="3:16">
      <c r="C197" t="s">
        <v>443</v>
      </c>
      <c r="D197">
        <v>10410</v>
      </c>
      <c r="E197" t="s">
        <v>452</v>
      </c>
      <c r="F197" s="119">
        <v>0</v>
      </c>
      <c r="G197" s="24">
        <v>0</v>
      </c>
      <c r="H197" s="24">
        <v>0</v>
      </c>
      <c r="I197" s="120">
        <v>0</v>
      </c>
      <c r="J197" s="121">
        <v>0</v>
      </c>
      <c r="K197" s="24">
        <v>0</v>
      </c>
      <c r="L197" s="121">
        <v>0</v>
      </c>
      <c r="M197" s="24">
        <v>0</v>
      </c>
      <c r="N197" s="121">
        <v>0</v>
      </c>
      <c r="O197" s="24">
        <v>0</v>
      </c>
      <c r="P197" s="121">
        <v>0</v>
      </c>
    </row>
    <row r="198" spans="3:16">
      <c r="C198" t="s">
        <v>443</v>
      </c>
      <c r="D198">
        <v>13580</v>
      </c>
      <c r="E198" t="s">
        <v>535</v>
      </c>
      <c r="F198" s="119">
        <v>0</v>
      </c>
      <c r="G198" s="24">
        <v>0</v>
      </c>
      <c r="H198" s="24">
        <v>0</v>
      </c>
      <c r="I198" s="120">
        <v>0</v>
      </c>
      <c r="J198" s="121">
        <v>0</v>
      </c>
      <c r="K198" s="24">
        <v>0</v>
      </c>
      <c r="L198" s="121">
        <v>0</v>
      </c>
      <c r="M198" s="24">
        <v>0</v>
      </c>
      <c r="N198" s="121">
        <v>0</v>
      </c>
      <c r="O198" s="24">
        <v>0</v>
      </c>
      <c r="P198" s="121">
        <v>0</v>
      </c>
    </row>
    <row r="199" spans="3:16">
      <c r="C199" t="s">
        <v>443</v>
      </c>
      <c r="D199">
        <v>10416</v>
      </c>
      <c r="E199" t="s">
        <v>581</v>
      </c>
      <c r="F199" s="119">
        <v>0</v>
      </c>
      <c r="G199" s="24">
        <v>0</v>
      </c>
      <c r="H199" s="24">
        <v>0</v>
      </c>
      <c r="I199" s="120">
        <v>0</v>
      </c>
      <c r="J199" s="121">
        <v>0</v>
      </c>
      <c r="K199" s="24">
        <v>0</v>
      </c>
      <c r="L199" s="121">
        <v>0</v>
      </c>
      <c r="M199" s="24">
        <v>0</v>
      </c>
      <c r="N199" s="121">
        <v>0</v>
      </c>
      <c r="O199" s="24">
        <v>0</v>
      </c>
      <c r="P199" s="121">
        <v>0</v>
      </c>
    </row>
    <row r="200" spans="3:16">
      <c r="C200" t="s">
        <v>443</v>
      </c>
      <c r="D200">
        <v>14348</v>
      </c>
      <c r="E200" t="s">
        <v>46</v>
      </c>
      <c r="F200" s="119">
        <v>0</v>
      </c>
      <c r="G200" s="24">
        <v>0</v>
      </c>
      <c r="H200" s="24">
        <v>0</v>
      </c>
      <c r="I200" s="120">
        <v>0</v>
      </c>
      <c r="J200" s="121">
        <v>0</v>
      </c>
      <c r="K200" s="24">
        <v>0</v>
      </c>
      <c r="L200" s="121">
        <v>0</v>
      </c>
      <c r="M200" s="24">
        <v>0</v>
      </c>
      <c r="N200" s="121">
        <v>0</v>
      </c>
      <c r="O200" s="24">
        <v>0</v>
      </c>
      <c r="P200" s="121">
        <v>0</v>
      </c>
    </row>
    <row r="201" spans="3:16">
      <c r="C201" t="s">
        <v>443</v>
      </c>
      <c r="D201">
        <v>10457</v>
      </c>
      <c r="E201" t="s">
        <v>38</v>
      </c>
      <c r="F201" s="119">
        <v>0</v>
      </c>
      <c r="G201" s="24">
        <v>0</v>
      </c>
      <c r="H201" s="24">
        <v>0</v>
      </c>
      <c r="I201" s="120">
        <v>0</v>
      </c>
      <c r="J201" s="121">
        <v>0</v>
      </c>
      <c r="K201" s="24">
        <v>0</v>
      </c>
      <c r="L201" s="121">
        <v>0</v>
      </c>
      <c r="M201" s="24">
        <v>0</v>
      </c>
      <c r="N201" s="121">
        <v>0</v>
      </c>
      <c r="O201" s="24">
        <v>0</v>
      </c>
      <c r="P201" s="121">
        <v>0</v>
      </c>
    </row>
    <row r="202" spans="3:16">
      <c r="C202" t="s">
        <v>443</v>
      </c>
      <c r="D202">
        <v>52377</v>
      </c>
      <c r="E202" t="s">
        <v>134</v>
      </c>
      <c r="F202" s="119">
        <v>0</v>
      </c>
      <c r="G202" s="24">
        <v>0</v>
      </c>
      <c r="H202" s="24">
        <v>0</v>
      </c>
      <c r="I202" s="120">
        <v>0</v>
      </c>
      <c r="J202" s="121">
        <v>0</v>
      </c>
      <c r="K202" s="24">
        <v>0</v>
      </c>
      <c r="L202" s="121">
        <v>0</v>
      </c>
      <c r="M202" s="24">
        <v>0</v>
      </c>
      <c r="N202" s="121">
        <v>0</v>
      </c>
      <c r="O202" s="24">
        <v>0</v>
      </c>
      <c r="P202" s="121">
        <v>0</v>
      </c>
    </row>
    <row r="203" spans="3:16">
      <c r="C203" t="s">
        <v>443</v>
      </c>
      <c r="D203">
        <v>10469</v>
      </c>
      <c r="E203" t="s">
        <v>39</v>
      </c>
      <c r="F203" s="119">
        <v>0</v>
      </c>
      <c r="G203" s="24">
        <v>0</v>
      </c>
      <c r="H203" s="24">
        <v>0</v>
      </c>
      <c r="I203" s="120">
        <v>0</v>
      </c>
      <c r="J203" s="121">
        <v>0</v>
      </c>
      <c r="K203" s="24">
        <v>0</v>
      </c>
      <c r="L203" s="121">
        <v>0</v>
      </c>
      <c r="M203" s="24">
        <v>0</v>
      </c>
      <c r="N203" s="121">
        <v>0</v>
      </c>
      <c r="O203" s="24">
        <v>0</v>
      </c>
      <c r="P203" s="121">
        <v>0</v>
      </c>
    </row>
    <row r="204" spans="3:16">
      <c r="C204" t="s">
        <v>443</v>
      </c>
      <c r="D204">
        <v>72001</v>
      </c>
      <c r="E204" t="s">
        <v>23</v>
      </c>
      <c r="F204" s="119">
        <v>0</v>
      </c>
      <c r="G204" s="24">
        <v>0</v>
      </c>
      <c r="H204" s="24">
        <v>0</v>
      </c>
      <c r="I204" s="120">
        <v>0</v>
      </c>
      <c r="J204" s="121">
        <v>0</v>
      </c>
      <c r="K204" s="24">
        <v>0</v>
      </c>
      <c r="L204" s="121">
        <v>0</v>
      </c>
      <c r="M204" s="24">
        <v>0</v>
      </c>
      <c r="N204" s="121">
        <v>0</v>
      </c>
      <c r="O204" s="24">
        <v>0</v>
      </c>
      <c r="P204" s="121">
        <v>0</v>
      </c>
    </row>
    <row r="205" spans="3:16">
      <c r="C205" t="s">
        <v>443</v>
      </c>
      <c r="D205">
        <v>10472</v>
      </c>
      <c r="E205" t="s">
        <v>40</v>
      </c>
      <c r="F205" s="119">
        <v>0</v>
      </c>
      <c r="G205" s="24">
        <v>0</v>
      </c>
      <c r="H205" s="24">
        <v>0</v>
      </c>
      <c r="I205" s="120">
        <v>0</v>
      </c>
      <c r="J205" s="121">
        <v>0</v>
      </c>
      <c r="K205" s="24">
        <v>0</v>
      </c>
      <c r="L205" s="121">
        <v>0</v>
      </c>
      <c r="M205" s="24">
        <v>0</v>
      </c>
      <c r="N205" s="121">
        <v>0</v>
      </c>
      <c r="O205" s="24">
        <v>0</v>
      </c>
      <c r="P205" s="121">
        <v>0</v>
      </c>
    </row>
    <row r="206" spans="3:16">
      <c r="C206" t="s">
        <v>443</v>
      </c>
      <c r="D206">
        <v>72012</v>
      </c>
      <c r="E206" t="s">
        <v>55</v>
      </c>
      <c r="F206" s="119">
        <v>0</v>
      </c>
      <c r="G206" s="24">
        <v>0</v>
      </c>
      <c r="H206" s="24">
        <v>0</v>
      </c>
      <c r="I206" s="120">
        <v>0</v>
      </c>
      <c r="J206" s="121">
        <v>0</v>
      </c>
      <c r="K206" s="24">
        <v>0</v>
      </c>
      <c r="L206" s="121">
        <v>0</v>
      </c>
      <c r="M206" s="24">
        <v>0</v>
      </c>
      <c r="N206" s="121">
        <v>0</v>
      </c>
      <c r="O206" s="24">
        <v>0</v>
      </c>
      <c r="P206" s="121">
        <v>0</v>
      </c>
    </row>
    <row r="207" spans="3:16">
      <c r="C207" t="s">
        <v>443</v>
      </c>
      <c r="D207">
        <v>10473</v>
      </c>
      <c r="E207" t="s">
        <v>544</v>
      </c>
      <c r="F207" s="119">
        <v>0</v>
      </c>
      <c r="G207" s="24">
        <v>0</v>
      </c>
      <c r="H207" s="24">
        <v>0</v>
      </c>
      <c r="I207" s="120">
        <v>0</v>
      </c>
      <c r="J207" s="121">
        <v>0</v>
      </c>
      <c r="K207" s="24">
        <v>0</v>
      </c>
      <c r="L207" s="121">
        <v>0</v>
      </c>
      <c r="M207" s="24">
        <v>0</v>
      </c>
      <c r="N207" s="121">
        <v>0</v>
      </c>
      <c r="O207" s="24">
        <v>0</v>
      </c>
      <c r="P207" s="121">
        <v>0</v>
      </c>
    </row>
    <row r="208" spans="3:16">
      <c r="C208" t="s">
        <v>443</v>
      </c>
      <c r="D208">
        <v>73001</v>
      </c>
      <c r="E208" t="s">
        <v>49</v>
      </c>
      <c r="F208" s="119">
        <v>0</v>
      </c>
      <c r="G208" s="24">
        <v>0</v>
      </c>
      <c r="H208" s="24">
        <v>0</v>
      </c>
      <c r="I208" s="120">
        <v>0</v>
      </c>
      <c r="J208" s="121">
        <v>0</v>
      </c>
      <c r="K208" s="24">
        <v>0</v>
      </c>
      <c r="L208" s="121">
        <v>0</v>
      </c>
      <c r="M208" s="24">
        <v>0</v>
      </c>
      <c r="N208" s="121">
        <v>0</v>
      </c>
      <c r="O208" s="24">
        <v>0</v>
      </c>
      <c r="P208" s="121">
        <v>0</v>
      </c>
    </row>
    <row r="209" spans="3:16">
      <c r="C209" t="s">
        <v>443</v>
      </c>
      <c r="D209">
        <v>10480</v>
      </c>
      <c r="E209" t="s">
        <v>545</v>
      </c>
      <c r="F209" s="119">
        <v>0</v>
      </c>
      <c r="G209" s="24">
        <v>0</v>
      </c>
      <c r="H209" s="24">
        <v>0</v>
      </c>
      <c r="I209" s="120">
        <v>0</v>
      </c>
      <c r="J209" s="121">
        <v>0</v>
      </c>
      <c r="K209" s="24">
        <v>0</v>
      </c>
      <c r="L209" s="121">
        <v>0</v>
      </c>
      <c r="M209" s="24">
        <v>0</v>
      </c>
      <c r="N209" s="121">
        <v>0</v>
      </c>
      <c r="O209" s="24">
        <v>0</v>
      </c>
      <c r="P209" s="121">
        <v>0</v>
      </c>
    </row>
    <row r="210" spans="3:16">
      <c r="C210" t="s">
        <v>443</v>
      </c>
      <c r="D210">
        <v>73501</v>
      </c>
      <c r="E210" t="s">
        <v>425</v>
      </c>
      <c r="F210" s="119">
        <v>0</v>
      </c>
      <c r="G210" s="24">
        <v>0</v>
      </c>
      <c r="H210" s="24">
        <v>0</v>
      </c>
      <c r="I210" s="120">
        <v>0</v>
      </c>
      <c r="J210" s="121">
        <v>0</v>
      </c>
      <c r="K210" s="24">
        <v>0</v>
      </c>
      <c r="L210" s="121">
        <v>0</v>
      </c>
      <c r="M210" s="24">
        <v>0</v>
      </c>
      <c r="N210" s="121">
        <v>0</v>
      </c>
      <c r="O210" s="24">
        <v>0</v>
      </c>
      <c r="P210" s="121">
        <v>0</v>
      </c>
    </row>
    <row r="211" spans="3:16">
      <c r="C211" t="s">
        <v>443</v>
      </c>
      <c r="D211">
        <v>10488</v>
      </c>
      <c r="E211" t="s">
        <v>607</v>
      </c>
      <c r="F211" s="119">
        <v>0</v>
      </c>
      <c r="G211" s="24">
        <v>0</v>
      </c>
      <c r="H211" s="24">
        <v>0</v>
      </c>
      <c r="I211" s="120">
        <v>0</v>
      </c>
      <c r="J211" s="121">
        <v>0</v>
      </c>
      <c r="K211" s="24">
        <v>0</v>
      </c>
      <c r="L211" s="121">
        <v>0</v>
      </c>
      <c r="M211" s="24">
        <v>0</v>
      </c>
      <c r="N211" s="121">
        <v>0</v>
      </c>
      <c r="O211" s="24">
        <v>0</v>
      </c>
      <c r="P211" s="121">
        <v>0</v>
      </c>
    </row>
    <row r="212" spans="3:16">
      <c r="C212" t="s">
        <v>443</v>
      </c>
      <c r="D212">
        <v>76601</v>
      </c>
      <c r="E212" t="s">
        <v>590</v>
      </c>
      <c r="F212" s="119">
        <v>0</v>
      </c>
      <c r="G212" s="24">
        <v>0</v>
      </c>
      <c r="H212" s="24">
        <v>0</v>
      </c>
      <c r="I212" s="120">
        <v>0</v>
      </c>
      <c r="J212" s="121">
        <v>0</v>
      </c>
      <c r="K212" s="24">
        <v>0</v>
      </c>
      <c r="L212" s="121">
        <v>0</v>
      </c>
      <c r="M212" s="24">
        <v>0</v>
      </c>
      <c r="N212" s="121">
        <v>0</v>
      </c>
      <c r="O212" s="24">
        <v>0</v>
      </c>
      <c r="P212" s="121">
        <v>0</v>
      </c>
    </row>
    <row r="213" spans="3:16">
      <c r="C213" t="s">
        <v>443</v>
      </c>
      <c r="D213">
        <v>10489</v>
      </c>
      <c r="E213" t="s">
        <v>546</v>
      </c>
      <c r="F213" s="119">
        <v>0</v>
      </c>
      <c r="G213" s="24">
        <v>0</v>
      </c>
      <c r="H213" s="24">
        <v>0</v>
      </c>
      <c r="I213" s="120">
        <v>0</v>
      </c>
      <c r="J213" s="121">
        <v>0</v>
      </c>
      <c r="K213" s="24">
        <v>0</v>
      </c>
      <c r="L213" s="121">
        <v>0</v>
      </c>
      <c r="M213" s="24">
        <v>0</v>
      </c>
      <c r="N213" s="121">
        <v>0</v>
      </c>
      <c r="O213" s="24">
        <v>0</v>
      </c>
      <c r="P213" s="121">
        <v>0</v>
      </c>
    </row>
    <row r="214" spans="3:16">
      <c r="C214" t="s">
        <v>443</v>
      </c>
      <c r="D214">
        <v>77101</v>
      </c>
      <c r="E214" t="s">
        <v>567</v>
      </c>
      <c r="F214" s="119">
        <v>0</v>
      </c>
      <c r="G214" s="24">
        <v>0</v>
      </c>
      <c r="H214" s="24">
        <v>0</v>
      </c>
      <c r="I214" s="120">
        <v>0</v>
      </c>
      <c r="J214" s="121">
        <v>0</v>
      </c>
      <c r="K214" s="24">
        <v>0</v>
      </c>
      <c r="L214" s="121">
        <v>0</v>
      </c>
      <c r="M214" s="24">
        <v>0</v>
      </c>
      <c r="N214" s="121">
        <v>0</v>
      </c>
      <c r="O214" s="24">
        <v>0</v>
      </c>
      <c r="P214" s="121">
        <v>0</v>
      </c>
    </row>
    <row r="215" spans="3:16">
      <c r="C215" t="s">
        <v>443</v>
      </c>
      <c r="D215">
        <v>10490</v>
      </c>
      <c r="E215" t="s">
        <v>476</v>
      </c>
      <c r="F215" s="119">
        <v>0</v>
      </c>
      <c r="G215" s="24">
        <v>0</v>
      </c>
      <c r="H215" s="24">
        <v>0</v>
      </c>
      <c r="I215" s="120">
        <v>0</v>
      </c>
      <c r="J215" s="121">
        <v>0</v>
      </c>
      <c r="K215" s="24">
        <v>0</v>
      </c>
      <c r="L215" s="121">
        <v>0</v>
      </c>
      <c r="M215" s="24">
        <v>0</v>
      </c>
      <c r="N215" s="121">
        <v>0</v>
      </c>
      <c r="O215" s="24">
        <v>0</v>
      </c>
      <c r="P215" s="121">
        <v>0</v>
      </c>
    </row>
    <row r="216" spans="3:16">
      <c r="C216" t="s">
        <v>443</v>
      </c>
      <c r="D216">
        <v>79101</v>
      </c>
      <c r="E216" s="10" t="s">
        <v>57</v>
      </c>
      <c r="F216" s="119">
        <v>0</v>
      </c>
      <c r="G216" s="24">
        <v>0</v>
      </c>
      <c r="H216" s="24">
        <v>0</v>
      </c>
      <c r="I216" s="120">
        <v>0</v>
      </c>
      <c r="J216" s="122">
        <v>0</v>
      </c>
      <c r="K216" s="24">
        <v>0</v>
      </c>
      <c r="L216" s="122">
        <v>0</v>
      </c>
      <c r="M216" s="24">
        <v>0</v>
      </c>
      <c r="N216" s="122">
        <v>0</v>
      </c>
      <c r="O216" s="24">
        <v>0</v>
      </c>
      <c r="P216" s="122">
        <v>0</v>
      </c>
    </row>
    <row r="217" spans="3:16">
      <c r="C217" t="s">
        <v>443</v>
      </c>
      <c r="D217">
        <v>10501</v>
      </c>
      <c r="E217" t="s">
        <v>41</v>
      </c>
      <c r="F217" s="119">
        <v>0</v>
      </c>
      <c r="G217" s="24">
        <v>0</v>
      </c>
      <c r="H217" s="24">
        <v>0</v>
      </c>
      <c r="I217" s="120">
        <v>0</v>
      </c>
      <c r="J217" s="121">
        <v>0</v>
      </c>
      <c r="K217" s="24">
        <v>0</v>
      </c>
      <c r="L217" s="121">
        <v>0</v>
      </c>
      <c r="M217" s="24">
        <v>0</v>
      </c>
      <c r="N217" s="121">
        <v>0</v>
      </c>
      <c r="O217" s="24">
        <v>0</v>
      </c>
      <c r="P217" s="121">
        <v>0</v>
      </c>
    </row>
    <row r="218" spans="3:16">
      <c r="C218" t="s">
        <v>443</v>
      </c>
      <c r="D218">
        <v>10307</v>
      </c>
      <c r="E218" t="s">
        <v>538</v>
      </c>
      <c r="F218" s="119">
        <v>0</v>
      </c>
      <c r="G218" s="24">
        <v>0</v>
      </c>
      <c r="H218" s="24">
        <v>0</v>
      </c>
      <c r="I218" s="120">
        <v>0</v>
      </c>
      <c r="J218" s="121">
        <v>0</v>
      </c>
      <c r="K218" s="24">
        <v>0</v>
      </c>
      <c r="L218" s="121">
        <v>0</v>
      </c>
      <c r="M218" s="24">
        <v>0</v>
      </c>
      <c r="N218" s="121">
        <v>0</v>
      </c>
      <c r="O218" s="24">
        <v>0</v>
      </c>
      <c r="P218" s="121">
        <v>0</v>
      </c>
    </row>
    <row r="219" spans="3:16">
      <c r="C219" t="s">
        <v>443</v>
      </c>
      <c r="D219">
        <v>10502</v>
      </c>
      <c r="E219" t="s">
        <v>42</v>
      </c>
      <c r="F219" s="119">
        <v>0</v>
      </c>
      <c r="G219" s="24">
        <v>0</v>
      </c>
      <c r="H219" s="24">
        <v>0</v>
      </c>
      <c r="I219" s="120">
        <v>0</v>
      </c>
      <c r="J219" s="121">
        <v>0</v>
      </c>
      <c r="K219" s="24">
        <v>0</v>
      </c>
      <c r="L219" s="121">
        <v>0</v>
      </c>
      <c r="M219" s="24">
        <v>0</v>
      </c>
      <c r="N219" s="121">
        <v>0</v>
      </c>
      <c r="O219" s="24">
        <v>0</v>
      </c>
      <c r="P219" s="121">
        <v>0</v>
      </c>
    </row>
    <row r="220" spans="3:16">
      <c r="C220" t="s">
        <v>443</v>
      </c>
      <c r="D220">
        <v>10409</v>
      </c>
      <c r="E220" t="s">
        <v>566</v>
      </c>
      <c r="F220" s="119">
        <v>0</v>
      </c>
      <c r="G220" s="24">
        <v>0</v>
      </c>
      <c r="H220" s="24">
        <v>0</v>
      </c>
      <c r="I220" s="120">
        <v>0</v>
      </c>
      <c r="J220" s="121">
        <v>0</v>
      </c>
      <c r="K220" s="24">
        <v>0</v>
      </c>
      <c r="L220" s="121">
        <v>0</v>
      </c>
      <c r="M220" s="24">
        <v>0</v>
      </c>
      <c r="N220" s="121">
        <v>0</v>
      </c>
      <c r="O220" s="24">
        <v>0</v>
      </c>
      <c r="P220" s="121">
        <v>0</v>
      </c>
    </row>
    <row r="221" spans="3:16">
      <c r="C221" t="s">
        <v>443</v>
      </c>
      <c r="D221">
        <v>10503</v>
      </c>
      <c r="E221" t="s">
        <v>487</v>
      </c>
      <c r="F221" s="119">
        <v>0</v>
      </c>
      <c r="G221" s="24">
        <v>0</v>
      </c>
      <c r="H221" s="24">
        <v>0</v>
      </c>
      <c r="I221" s="120">
        <v>0</v>
      </c>
      <c r="J221" s="121">
        <v>0</v>
      </c>
      <c r="K221" s="24">
        <v>0</v>
      </c>
      <c r="L221" s="121">
        <v>0</v>
      </c>
      <c r="M221" s="24">
        <v>0</v>
      </c>
      <c r="N221" s="121">
        <v>0</v>
      </c>
      <c r="O221" s="24">
        <v>0</v>
      </c>
      <c r="P221" s="121">
        <v>0</v>
      </c>
    </row>
    <row r="222" spans="3:16">
      <c r="C222" t="s">
        <v>443</v>
      </c>
      <c r="D222">
        <v>10511</v>
      </c>
      <c r="E222" t="s">
        <v>547</v>
      </c>
      <c r="F222" s="119">
        <v>0</v>
      </c>
      <c r="G222" s="24">
        <v>0</v>
      </c>
      <c r="H222" s="24">
        <v>0</v>
      </c>
      <c r="I222" s="120">
        <v>0</v>
      </c>
      <c r="J222" s="121">
        <v>0</v>
      </c>
      <c r="K222" s="24">
        <v>0</v>
      </c>
      <c r="L222" s="121">
        <v>0</v>
      </c>
      <c r="M222" s="24">
        <v>0</v>
      </c>
      <c r="N222" s="121">
        <v>0</v>
      </c>
      <c r="O222" s="24">
        <v>0</v>
      </c>
      <c r="P222" s="121">
        <v>0</v>
      </c>
    </row>
    <row r="223" spans="3:16">
      <c r="C223" t="s">
        <v>443</v>
      </c>
      <c r="D223">
        <v>10504</v>
      </c>
      <c r="E223" t="s">
        <v>43</v>
      </c>
      <c r="F223" s="119">
        <v>0</v>
      </c>
      <c r="G223" s="24">
        <v>0</v>
      </c>
      <c r="H223" s="24">
        <v>0</v>
      </c>
      <c r="I223" s="120">
        <v>0</v>
      </c>
      <c r="J223" s="122">
        <v>0</v>
      </c>
      <c r="K223" s="24">
        <v>0</v>
      </c>
      <c r="L223" s="122">
        <v>0</v>
      </c>
      <c r="M223" s="24">
        <v>0</v>
      </c>
      <c r="N223" s="122">
        <v>0</v>
      </c>
      <c r="O223" s="24">
        <v>0</v>
      </c>
      <c r="P223" s="122">
        <v>0</v>
      </c>
    </row>
    <row r="224" spans="3:16">
      <c r="C224" t="s">
        <v>443</v>
      </c>
      <c r="D224">
        <v>11301</v>
      </c>
      <c r="E224" t="s">
        <v>550</v>
      </c>
      <c r="F224" s="119">
        <v>0</v>
      </c>
      <c r="G224" s="24">
        <v>0</v>
      </c>
      <c r="H224" s="24">
        <v>0</v>
      </c>
      <c r="I224" s="120">
        <v>0</v>
      </c>
      <c r="J224" s="121">
        <v>0</v>
      </c>
      <c r="K224" s="24">
        <v>0</v>
      </c>
      <c r="L224" s="121">
        <v>0</v>
      </c>
      <c r="M224" s="24">
        <v>0</v>
      </c>
      <c r="N224" s="121">
        <v>0</v>
      </c>
      <c r="O224" s="24">
        <v>0</v>
      </c>
      <c r="P224" s="121">
        <v>0</v>
      </c>
    </row>
    <row r="225" spans="3:16">
      <c r="C225" t="s">
        <v>443</v>
      </c>
      <c r="D225">
        <v>10580</v>
      </c>
      <c r="E225" t="s">
        <v>548</v>
      </c>
      <c r="F225" s="119">
        <v>0</v>
      </c>
      <c r="G225" s="24">
        <v>7560</v>
      </c>
      <c r="H225" s="24">
        <v>12240</v>
      </c>
      <c r="I225" s="120">
        <v>0</v>
      </c>
      <c r="J225" s="121">
        <v>0</v>
      </c>
      <c r="K225" s="24">
        <v>0</v>
      </c>
      <c r="L225" s="121">
        <v>0</v>
      </c>
      <c r="M225" s="24">
        <v>0</v>
      </c>
      <c r="N225" s="121">
        <v>0</v>
      </c>
      <c r="O225" s="24">
        <v>0</v>
      </c>
      <c r="P225" s="121">
        <v>0</v>
      </c>
    </row>
    <row r="226" spans="3:16">
      <c r="C226" t="s">
        <v>443</v>
      </c>
      <c r="D226">
        <v>12301</v>
      </c>
      <c r="E226" t="s">
        <v>578</v>
      </c>
      <c r="F226" s="119">
        <v>0</v>
      </c>
      <c r="G226" s="24">
        <v>0</v>
      </c>
      <c r="H226" s="24">
        <v>0</v>
      </c>
      <c r="I226" s="120">
        <v>0</v>
      </c>
      <c r="J226" s="121">
        <v>0</v>
      </c>
      <c r="K226" s="24">
        <v>0</v>
      </c>
      <c r="L226" s="121">
        <v>0</v>
      </c>
      <c r="M226" s="24">
        <v>0</v>
      </c>
      <c r="N226" s="121">
        <v>0</v>
      </c>
      <c r="O226" s="24">
        <v>0</v>
      </c>
      <c r="P226" s="121">
        <v>0</v>
      </c>
    </row>
    <row r="227" spans="3:16">
      <c r="C227" t="s">
        <v>443</v>
      </c>
      <c r="D227">
        <v>10589</v>
      </c>
      <c r="E227" t="s">
        <v>73</v>
      </c>
      <c r="F227" s="119">
        <v>0</v>
      </c>
      <c r="G227" s="24">
        <v>0</v>
      </c>
      <c r="H227" s="24">
        <v>0</v>
      </c>
      <c r="I227" s="120">
        <v>0</v>
      </c>
      <c r="J227" s="121">
        <v>0</v>
      </c>
      <c r="K227" s="24">
        <v>0</v>
      </c>
      <c r="L227" s="121">
        <v>0</v>
      </c>
      <c r="M227" s="24">
        <v>0</v>
      </c>
      <c r="N227" s="121">
        <v>0</v>
      </c>
      <c r="O227" s="24">
        <v>0</v>
      </c>
      <c r="P227" s="121">
        <v>0</v>
      </c>
    </row>
    <row r="228" spans="3:16">
      <c r="C228" t="s">
        <v>443</v>
      </c>
      <c r="D228">
        <v>13203</v>
      </c>
      <c r="E228" t="s">
        <v>551</v>
      </c>
      <c r="F228" s="119">
        <v>0</v>
      </c>
      <c r="G228" s="24">
        <v>0</v>
      </c>
      <c r="H228" s="24">
        <v>0</v>
      </c>
      <c r="I228" s="120">
        <v>0</v>
      </c>
      <c r="J228" s="121">
        <v>0</v>
      </c>
      <c r="K228" s="24">
        <v>0</v>
      </c>
      <c r="L228" s="121">
        <v>0</v>
      </c>
      <c r="M228" s="24">
        <v>0</v>
      </c>
      <c r="N228" s="121">
        <v>0</v>
      </c>
      <c r="O228" s="24">
        <v>0</v>
      </c>
      <c r="P228" s="121">
        <v>0</v>
      </c>
    </row>
    <row r="229" spans="3:16">
      <c r="C229" t="s">
        <v>443</v>
      </c>
      <c r="D229">
        <v>10601</v>
      </c>
      <c r="E229" t="s">
        <v>44</v>
      </c>
      <c r="F229" s="119">
        <v>0</v>
      </c>
      <c r="G229" s="24">
        <v>0</v>
      </c>
      <c r="H229" s="24">
        <v>0</v>
      </c>
      <c r="I229" s="120">
        <v>0</v>
      </c>
      <c r="J229" s="121">
        <v>0</v>
      </c>
      <c r="K229" s="24">
        <v>0</v>
      </c>
      <c r="L229" s="121">
        <v>0</v>
      </c>
      <c r="M229" s="24">
        <v>0</v>
      </c>
      <c r="N229" s="121">
        <v>0</v>
      </c>
      <c r="O229" s="24">
        <v>0</v>
      </c>
      <c r="P229" s="121">
        <v>0</v>
      </c>
    </row>
    <row r="230" spans="3:16">
      <c r="C230" t="s">
        <v>443</v>
      </c>
      <c r="D230">
        <v>76401</v>
      </c>
      <c r="E230" t="s">
        <v>533</v>
      </c>
      <c r="F230" s="119">
        <v>0</v>
      </c>
      <c r="G230" s="24">
        <v>0</v>
      </c>
      <c r="H230" s="24">
        <v>0</v>
      </c>
      <c r="I230" s="120">
        <v>0</v>
      </c>
      <c r="J230" s="121">
        <v>0</v>
      </c>
      <c r="K230" s="24">
        <v>0</v>
      </c>
      <c r="L230" s="121">
        <v>0</v>
      </c>
      <c r="M230" s="24">
        <v>0</v>
      </c>
      <c r="N230" s="121">
        <v>0</v>
      </c>
      <c r="O230" s="24">
        <v>0</v>
      </c>
      <c r="P230" s="121">
        <v>0</v>
      </c>
    </row>
    <row r="231" spans="3:16">
      <c r="C231" t="s">
        <v>443</v>
      </c>
      <c r="D231">
        <v>12270</v>
      </c>
      <c r="E231" t="s">
        <v>62</v>
      </c>
      <c r="F231" s="119">
        <v>0</v>
      </c>
      <c r="G231" s="24">
        <v>0</v>
      </c>
      <c r="H231" s="24">
        <v>0</v>
      </c>
      <c r="I231" s="120">
        <v>0</v>
      </c>
      <c r="J231" s="121">
        <v>0</v>
      </c>
      <c r="K231" s="24">
        <v>0</v>
      </c>
      <c r="L231" s="121">
        <v>0</v>
      </c>
      <c r="M231" s="24">
        <v>0</v>
      </c>
      <c r="N231" s="121">
        <v>0</v>
      </c>
      <c r="O231" s="24">
        <v>0</v>
      </c>
      <c r="P231" s="121">
        <v>0</v>
      </c>
    </row>
    <row r="232" spans="3:16">
      <c r="C232" t="s">
        <v>443</v>
      </c>
      <c r="D232">
        <v>90</v>
      </c>
      <c r="E232" t="s">
        <v>100</v>
      </c>
      <c r="F232" s="119">
        <v>0</v>
      </c>
      <c r="G232" s="24">
        <v>0</v>
      </c>
      <c r="H232" s="24">
        <v>0</v>
      </c>
      <c r="I232" s="120">
        <v>0</v>
      </c>
      <c r="J232" s="121">
        <v>0</v>
      </c>
      <c r="K232" s="24">
        <v>0</v>
      </c>
      <c r="L232" s="121">
        <v>0</v>
      </c>
      <c r="M232" s="24">
        <v>0</v>
      </c>
      <c r="N232" s="121">
        <v>0</v>
      </c>
      <c r="O232" s="24">
        <v>0</v>
      </c>
      <c r="P232" s="121">
        <v>0</v>
      </c>
    </row>
    <row r="233" spans="3:16">
      <c r="C233" t="s">
        <v>443</v>
      </c>
      <c r="D233">
        <v>12306</v>
      </c>
      <c r="E233" t="s">
        <v>579</v>
      </c>
      <c r="F233" s="119">
        <v>0</v>
      </c>
      <c r="G233" s="24">
        <v>0</v>
      </c>
      <c r="H233" s="24">
        <v>0</v>
      </c>
      <c r="I233" s="120">
        <v>0</v>
      </c>
      <c r="J233" s="121">
        <v>0</v>
      </c>
      <c r="K233" s="24">
        <v>0</v>
      </c>
      <c r="L233" s="121">
        <v>0</v>
      </c>
      <c r="M233" s="24">
        <v>0</v>
      </c>
      <c r="N233" s="121">
        <v>0</v>
      </c>
      <c r="O233" s="24">
        <v>0</v>
      </c>
      <c r="P233" s="121">
        <v>0</v>
      </c>
    </row>
    <row r="234" spans="3:16">
      <c r="C234" t="s">
        <v>443</v>
      </c>
      <c r="D234">
        <v>901</v>
      </c>
      <c r="E234" t="s">
        <v>57</v>
      </c>
      <c r="F234" s="119">
        <v>0</v>
      </c>
      <c r="G234" s="24">
        <v>0</v>
      </c>
      <c r="H234" s="24">
        <v>0</v>
      </c>
      <c r="I234" s="120">
        <v>0</v>
      </c>
      <c r="J234" s="121">
        <v>0</v>
      </c>
      <c r="K234" s="24">
        <v>0</v>
      </c>
      <c r="L234" s="121">
        <v>0</v>
      </c>
      <c r="M234" s="24">
        <v>0</v>
      </c>
      <c r="N234" s="121">
        <v>0</v>
      </c>
      <c r="O234" s="24">
        <v>0</v>
      </c>
      <c r="P234" s="121">
        <v>0</v>
      </c>
    </row>
    <row r="235" spans="3:16">
      <c r="C235" t="s">
        <v>443</v>
      </c>
      <c r="D235">
        <v>12347</v>
      </c>
      <c r="E235" s="10" t="s">
        <v>74</v>
      </c>
      <c r="F235" s="119">
        <v>0</v>
      </c>
      <c r="G235" s="24">
        <v>0</v>
      </c>
      <c r="H235" s="24">
        <v>0</v>
      </c>
      <c r="I235" s="120">
        <v>0</v>
      </c>
      <c r="J235" s="121">
        <v>0</v>
      </c>
      <c r="K235" s="24">
        <v>0</v>
      </c>
      <c r="L235" s="121">
        <v>0</v>
      </c>
      <c r="M235" s="24">
        <v>0</v>
      </c>
      <c r="N235" s="121">
        <v>0</v>
      </c>
      <c r="O235" s="24">
        <v>0</v>
      </c>
      <c r="P235" s="121">
        <v>0</v>
      </c>
    </row>
    <row r="236" spans="3:16">
      <c r="C236" t="s">
        <v>443</v>
      </c>
      <c r="D236">
        <v>76101</v>
      </c>
      <c r="E236" t="s">
        <v>644</v>
      </c>
      <c r="F236" s="119">
        <v>0</v>
      </c>
      <c r="G236" s="24">
        <v>0</v>
      </c>
      <c r="H236" s="24">
        <v>0</v>
      </c>
      <c r="I236" s="120">
        <v>0</v>
      </c>
      <c r="J236" s="121">
        <v>0</v>
      </c>
      <c r="K236" s="24">
        <v>0</v>
      </c>
      <c r="L236" s="121">
        <v>0</v>
      </c>
      <c r="M236" s="24">
        <v>0</v>
      </c>
      <c r="N236" s="121">
        <v>0</v>
      </c>
      <c r="O236" s="24">
        <v>0</v>
      </c>
      <c r="P236" s="121">
        <v>0</v>
      </c>
    </row>
    <row r="237" spans="3:16">
      <c r="C237" t="s">
        <v>443</v>
      </c>
      <c r="D237">
        <v>12359</v>
      </c>
      <c r="E237" s="10" t="s">
        <v>63</v>
      </c>
      <c r="F237" s="119">
        <v>0</v>
      </c>
      <c r="G237" s="24">
        <v>0</v>
      </c>
      <c r="H237" s="24">
        <v>0</v>
      </c>
      <c r="I237" s="120">
        <v>0</v>
      </c>
      <c r="J237" s="121">
        <v>0</v>
      </c>
      <c r="K237" s="24">
        <v>0</v>
      </c>
      <c r="L237" s="121">
        <v>0</v>
      </c>
      <c r="M237" s="24">
        <v>0</v>
      </c>
      <c r="N237" s="121">
        <v>0</v>
      </c>
      <c r="O237" s="24">
        <v>0</v>
      </c>
      <c r="P237" s="122">
        <v>0</v>
      </c>
    </row>
    <row r="238" spans="3:16">
      <c r="C238" t="s">
        <v>443</v>
      </c>
      <c r="D238">
        <v>77301</v>
      </c>
      <c r="E238" t="s">
        <v>648</v>
      </c>
      <c r="F238" s="119">
        <v>0</v>
      </c>
      <c r="G238" s="24">
        <v>0</v>
      </c>
      <c r="H238" s="24">
        <v>0</v>
      </c>
      <c r="I238" s="120">
        <v>0</v>
      </c>
      <c r="J238" s="121">
        <v>0</v>
      </c>
      <c r="K238" s="24">
        <v>0</v>
      </c>
      <c r="L238" s="121">
        <v>0</v>
      </c>
      <c r="M238" s="24">
        <v>0</v>
      </c>
      <c r="N238" s="121">
        <v>0</v>
      </c>
      <c r="O238" s="24">
        <v>0</v>
      </c>
      <c r="P238" s="121">
        <v>0</v>
      </c>
    </row>
    <row r="239" spans="3:16">
      <c r="C239" t="s">
        <v>443</v>
      </c>
      <c r="D239">
        <v>12360</v>
      </c>
      <c r="E239" t="s">
        <v>584</v>
      </c>
      <c r="F239" s="119">
        <v>0</v>
      </c>
      <c r="G239" s="24">
        <v>0</v>
      </c>
      <c r="H239" s="24">
        <v>0</v>
      </c>
      <c r="I239" s="120">
        <v>0</v>
      </c>
      <c r="J239" s="121">
        <v>0</v>
      </c>
      <c r="K239" s="24">
        <v>0</v>
      </c>
      <c r="L239" s="121">
        <v>0</v>
      </c>
      <c r="M239" s="24">
        <v>0</v>
      </c>
      <c r="N239" s="121">
        <v>0</v>
      </c>
      <c r="O239" s="24">
        <v>0</v>
      </c>
      <c r="P239" s="121">
        <v>0</v>
      </c>
    </row>
    <row r="240" spans="3:16">
      <c r="C240" t="s">
        <v>443</v>
      </c>
      <c r="D240">
        <v>32306</v>
      </c>
      <c r="E240" t="s">
        <v>661</v>
      </c>
      <c r="F240" s="119">
        <v>0</v>
      </c>
      <c r="G240" s="24">
        <v>0</v>
      </c>
      <c r="H240" s="24">
        <v>0</v>
      </c>
      <c r="I240" s="120">
        <v>0</v>
      </c>
      <c r="J240" s="121">
        <v>0</v>
      </c>
      <c r="K240" s="24">
        <v>0</v>
      </c>
      <c r="L240" s="121">
        <v>0</v>
      </c>
      <c r="M240" s="24">
        <v>0</v>
      </c>
      <c r="N240" s="121">
        <v>0</v>
      </c>
      <c r="O240" s="24">
        <v>0</v>
      </c>
      <c r="P240" s="121">
        <v>0</v>
      </c>
    </row>
    <row r="241" spans="3:16">
      <c r="C241" t="s">
        <v>443</v>
      </c>
      <c r="D241">
        <v>12370</v>
      </c>
      <c r="E241" t="s">
        <v>64</v>
      </c>
      <c r="F241" s="119">
        <v>0</v>
      </c>
      <c r="G241" s="24">
        <v>0</v>
      </c>
      <c r="H241" s="24">
        <v>0</v>
      </c>
      <c r="I241" s="120">
        <v>0</v>
      </c>
      <c r="J241" s="121">
        <v>0</v>
      </c>
      <c r="K241" s="24">
        <v>0</v>
      </c>
      <c r="L241" s="121">
        <v>0</v>
      </c>
      <c r="M241" s="24">
        <v>0</v>
      </c>
      <c r="N241" s="121">
        <v>0</v>
      </c>
      <c r="O241" s="24">
        <v>0</v>
      </c>
      <c r="P241" s="121">
        <v>0</v>
      </c>
    </row>
    <row r="242" spans="3:16">
      <c r="C242" t="s">
        <v>443</v>
      </c>
      <c r="D242">
        <v>101</v>
      </c>
      <c r="E242" t="s">
        <v>662</v>
      </c>
      <c r="F242" s="119">
        <v>0</v>
      </c>
      <c r="G242" s="24">
        <v>0</v>
      </c>
      <c r="H242" s="24">
        <v>0</v>
      </c>
      <c r="I242" s="120">
        <v>0</v>
      </c>
      <c r="J242" s="121">
        <v>0</v>
      </c>
      <c r="K242" s="24">
        <v>0</v>
      </c>
      <c r="L242" s="121">
        <v>0</v>
      </c>
      <c r="M242" s="24">
        <v>0</v>
      </c>
      <c r="N242" s="121">
        <v>0</v>
      </c>
      <c r="O242" s="24">
        <v>0</v>
      </c>
      <c r="P242" s="121">
        <v>0</v>
      </c>
    </row>
    <row r="243" spans="3:16">
      <c r="C243" t="s">
        <v>443</v>
      </c>
      <c r="D243">
        <v>12380</v>
      </c>
      <c r="E243" s="10" t="s">
        <v>65</v>
      </c>
      <c r="F243" s="119">
        <v>0</v>
      </c>
      <c r="G243" s="24">
        <v>0</v>
      </c>
      <c r="H243" s="24">
        <v>0</v>
      </c>
      <c r="I243" s="120">
        <v>0</v>
      </c>
      <c r="J243" s="122">
        <v>0</v>
      </c>
      <c r="K243" s="24">
        <v>0</v>
      </c>
      <c r="L243" s="122">
        <v>0</v>
      </c>
      <c r="M243" s="24">
        <v>0</v>
      </c>
      <c r="N243" s="122">
        <v>0</v>
      </c>
      <c r="O243" s="24">
        <v>0</v>
      </c>
      <c r="P243" s="122">
        <v>0</v>
      </c>
    </row>
    <row r="244" spans="3:16">
      <c r="C244" t="s">
        <v>443</v>
      </c>
      <c r="D244">
        <v>103</v>
      </c>
      <c r="E244" t="s">
        <v>664</v>
      </c>
      <c r="F244" s="119">
        <v>0</v>
      </c>
      <c r="G244" s="24">
        <v>0</v>
      </c>
      <c r="H244" s="24">
        <v>0</v>
      </c>
      <c r="I244" s="120">
        <v>0</v>
      </c>
      <c r="J244" s="121">
        <v>0</v>
      </c>
      <c r="K244" s="24">
        <v>0</v>
      </c>
      <c r="L244" s="121">
        <v>0</v>
      </c>
      <c r="M244" s="24">
        <v>0</v>
      </c>
      <c r="N244" s="121">
        <v>0</v>
      </c>
      <c r="O244" s="24">
        <v>0</v>
      </c>
      <c r="P244" s="121">
        <v>0</v>
      </c>
    </row>
    <row r="245" spans="3:16">
      <c r="C245" t="s">
        <v>443</v>
      </c>
      <c r="D245">
        <v>12459</v>
      </c>
      <c r="E245" t="s">
        <v>66</v>
      </c>
      <c r="F245" s="119">
        <v>0</v>
      </c>
      <c r="G245" s="24">
        <v>0</v>
      </c>
      <c r="H245" s="24">
        <v>0</v>
      </c>
      <c r="I245" s="120">
        <v>0</v>
      </c>
      <c r="J245" s="121">
        <v>0</v>
      </c>
      <c r="K245" s="24">
        <v>0</v>
      </c>
      <c r="L245" s="121">
        <v>0</v>
      </c>
      <c r="M245" s="24">
        <v>0</v>
      </c>
      <c r="N245" s="121">
        <v>0</v>
      </c>
      <c r="O245" s="24">
        <v>0</v>
      </c>
      <c r="P245" s="121">
        <v>0</v>
      </c>
    </row>
    <row r="246" spans="3:16">
      <c r="C246" t="s">
        <v>443</v>
      </c>
      <c r="D246">
        <v>105</v>
      </c>
      <c r="E246" t="s">
        <v>666</v>
      </c>
      <c r="F246" s="119">
        <v>0</v>
      </c>
      <c r="G246" s="24">
        <v>0</v>
      </c>
      <c r="H246" s="24">
        <v>0</v>
      </c>
      <c r="I246" s="120">
        <v>0</v>
      </c>
      <c r="J246" s="121">
        <v>0</v>
      </c>
      <c r="K246" s="24">
        <v>0</v>
      </c>
      <c r="L246" s="121">
        <v>0</v>
      </c>
      <c r="M246" s="24">
        <v>0</v>
      </c>
      <c r="N246" s="121">
        <v>0</v>
      </c>
      <c r="O246" s="24">
        <v>0</v>
      </c>
      <c r="P246" s="121">
        <v>0</v>
      </c>
    </row>
    <row r="247" spans="3:16">
      <c r="C247" t="s">
        <v>443</v>
      </c>
      <c r="D247">
        <v>12470</v>
      </c>
      <c r="E247" t="s">
        <v>447</v>
      </c>
      <c r="F247" s="119">
        <v>0</v>
      </c>
      <c r="G247" s="24">
        <v>0</v>
      </c>
      <c r="H247" s="24">
        <v>0</v>
      </c>
      <c r="I247" s="120">
        <v>0</v>
      </c>
      <c r="J247" s="121">
        <v>0</v>
      </c>
      <c r="K247" s="24">
        <v>0</v>
      </c>
      <c r="L247" s="121">
        <v>0</v>
      </c>
      <c r="M247" s="24">
        <v>0</v>
      </c>
      <c r="N247" s="121">
        <v>0</v>
      </c>
      <c r="O247" s="24">
        <v>0</v>
      </c>
      <c r="P247" s="121">
        <v>0</v>
      </c>
    </row>
    <row r="248" spans="3:16">
      <c r="C248" t="s">
        <v>443</v>
      </c>
      <c r="D248">
        <v>10269</v>
      </c>
      <c r="E248" t="s">
        <v>668</v>
      </c>
      <c r="F248" s="119">
        <v>0</v>
      </c>
      <c r="G248" s="24">
        <v>0</v>
      </c>
      <c r="H248" s="24">
        <v>0</v>
      </c>
      <c r="I248" s="120">
        <v>0</v>
      </c>
      <c r="J248" s="121">
        <v>0</v>
      </c>
      <c r="K248" s="24">
        <v>0</v>
      </c>
      <c r="L248" s="121">
        <v>0</v>
      </c>
      <c r="M248" s="24">
        <v>0</v>
      </c>
      <c r="N248" s="121">
        <v>0</v>
      </c>
      <c r="O248" s="24">
        <v>0</v>
      </c>
      <c r="P248" s="121">
        <v>0</v>
      </c>
    </row>
    <row r="249" spans="3:16">
      <c r="C249" t="s">
        <v>443</v>
      </c>
      <c r="D249">
        <v>12480</v>
      </c>
      <c r="E249" t="s">
        <v>67</v>
      </c>
      <c r="F249" s="119">
        <v>0</v>
      </c>
      <c r="G249" s="24">
        <v>0</v>
      </c>
      <c r="H249" s="24">
        <v>0</v>
      </c>
      <c r="I249" s="120">
        <v>0</v>
      </c>
      <c r="J249" s="121">
        <v>0</v>
      </c>
      <c r="K249" s="24">
        <v>0</v>
      </c>
      <c r="L249" s="121">
        <v>0</v>
      </c>
      <c r="M249" s="24">
        <v>0</v>
      </c>
      <c r="N249" s="121">
        <v>0</v>
      </c>
      <c r="O249" s="24">
        <v>0</v>
      </c>
      <c r="P249" s="121">
        <v>0</v>
      </c>
    </row>
    <row r="250" spans="3:16">
      <c r="C250" t="s">
        <v>443</v>
      </c>
      <c r="D250">
        <v>10569</v>
      </c>
      <c r="E250" t="s">
        <v>670</v>
      </c>
      <c r="F250" s="119">
        <v>0</v>
      </c>
      <c r="G250" s="24">
        <v>0</v>
      </c>
      <c r="H250" s="24">
        <v>0</v>
      </c>
      <c r="I250" s="120">
        <v>0</v>
      </c>
      <c r="J250" s="121">
        <v>0</v>
      </c>
      <c r="K250" s="24">
        <v>0</v>
      </c>
      <c r="L250" s="121">
        <v>0</v>
      </c>
      <c r="M250" s="24">
        <v>0</v>
      </c>
      <c r="N250" s="121">
        <v>0</v>
      </c>
      <c r="O250" s="24">
        <v>0</v>
      </c>
      <c r="P250" s="121">
        <v>0</v>
      </c>
    </row>
    <row r="251" spans="3:16">
      <c r="C251" t="s">
        <v>443</v>
      </c>
      <c r="D251">
        <v>13303</v>
      </c>
      <c r="E251" s="10" t="s">
        <v>75</v>
      </c>
      <c r="F251" s="119">
        <v>0</v>
      </c>
      <c r="G251" s="24">
        <v>0</v>
      </c>
      <c r="H251" s="24">
        <v>0</v>
      </c>
      <c r="I251" s="120">
        <v>0</v>
      </c>
      <c r="J251" s="121">
        <v>0</v>
      </c>
      <c r="K251" s="24">
        <v>0</v>
      </c>
      <c r="L251" s="121">
        <v>0</v>
      </c>
      <c r="M251" s="24">
        <v>0</v>
      </c>
      <c r="N251" s="121">
        <v>0</v>
      </c>
      <c r="O251" s="24">
        <v>0</v>
      </c>
      <c r="P251" s="121">
        <v>0</v>
      </c>
    </row>
    <row r="252" spans="3:16">
      <c r="C252" t="s">
        <v>443</v>
      </c>
      <c r="D252">
        <v>10517</v>
      </c>
      <c r="E252" t="s">
        <v>676</v>
      </c>
      <c r="F252" s="119">
        <v>0</v>
      </c>
      <c r="G252" s="24">
        <v>0</v>
      </c>
      <c r="H252" s="24">
        <v>0</v>
      </c>
      <c r="I252" s="120">
        <v>0</v>
      </c>
      <c r="J252" s="121">
        <v>0</v>
      </c>
      <c r="K252" s="24">
        <v>0</v>
      </c>
      <c r="L252" s="121">
        <v>0</v>
      </c>
      <c r="M252" s="24">
        <v>0</v>
      </c>
      <c r="N252" s="121">
        <v>0</v>
      </c>
      <c r="O252" s="24">
        <v>0</v>
      </c>
      <c r="P252" s="121">
        <v>0</v>
      </c>
    </row>
    <row r="253" spans="3:16">
      <c r="C253" t="s">
        <v>443</v>
      </c>
      <c r="D253">
        <v>13311</v>
      </c>
      <c r="E253" t="s">
        <v>580</v>
      </c>
      <c r="F253" s="119">
        <v>0</v>
      </c>
      <c r="G253" s="24">
        <v>0</v>
      </c>
      <c r="H253" s="24">
        <v>0</v>
      </c>
      <c r="I253" s="120">
        <v>0</v>
      </c>
      <c r="J253" s="121">
        <v>0</v>
      </c>
      <c r="K253" s="24">
        <v>0</v>
      </c>
      <c r="L253" s="121">
        <v>0</v>
      </c>
      <c r="M253" s="24">
        <v>0</v>
      </c>
      <c r="N253" s="121">
        <v>0</v>
      </c>
      <c r="O253" s="24">
        <v>0</v>
      </c>
      <c r="P253" s="121">
        <v>0</v>
      </c>
    </row>
    <row r="254" spans="3:16">
      <c r="C254" t="s">
        <v>443</v>
      </c>
      <c r="D254">
        <v>172002</v>
      </c>
      <c r="E254" t="s">
        <v>994</v>
      </c>
      <c r="F254" s="119">
        <v>0</v>
      </c>
      <c r="G254" s="24">
        <v>0</v>
      </c>
      <c r="H254" s="24">
        <v>0</v>
      </c>
      <c r="I254" s="120">
        <v>0</v>
      </c>
      <c r="J254" s="121">
        <v>0</v>
      </c>
      <c r="K254" s="24">
        <v>0</v>
      </c>
      <c r="L254" s="121">
        <v>0</v>
      </c>
      <c r="M254" s="24">
        <v>0</v>
      </c>
      <c r="N254" s="121">
        <v>0</v>
      </c>
      <c r="O254" s="24">
        <v>0</v>
      </c>
      <c r="P254" s="121">
        <v>0</v>
      </c>
    </row>
    <row r="255" spans="3:16">
      <c r="C255" t="s">
        <v>443</v>
      </c>
      <c r="D255">
        <v>13359</v>
      </c>
      <c r="E255" t="s">
        <v>468</v>
      </c>
      <c r="F255" s="119">
        <v>0</v>
      </c>
      <c r="G255" s="24">
        <v>0</v>
      </c>
      <c r="H255" s="24">
        <v>0</v>
      </c>
      <c r="I255" s="120">
        <v>0</v>
      </c>
      <c r="J255" s="121">
        <v>0</v>
      </c>
      <c r="K255" s="24">
        <v>0</v>
      </c>
      <c r="L255" s="121">
        <v>0</v>
      </c>
      <c r="M255" s="24">
        <v>0</v>
      </c>
      <c r="N255" s="121">
        <v>0</v>
      </c>
      <c r="O255" s="24">
        <v>0</v>
      </c>
      <c r="P255" s="121">
        <v>0</v>
      </c>
    </row>
    <row r="256" spans="3:16">
      <c r="C256" t="s">
        <v>443</v>
      </c>
      <c r="D256">
        <v>100</v>
      </c>
      <c r="E256" t="s">
        <v>96</v>
      </c>
      <c r="F256" s="119">
        <v>0</v>
      </c>
      <c r="G256" s="24">
        <v>0</v>
      </c>
      <c r="H256" s="24">
        <v>0</v>
      </c>
      <c r="I256" s="120">
        <v>0</v>
      </c>
      <c r="J256" s="121">
        <v>0</v>
      </c>
      <c r="K256" s="24">
        <v>0</v>
      </c>
      <c r="L256" s="122">
        <v>0</v>
      </c>
      <c r="M256" s="24">
        <v>0</v>
      </c>
      <c r="N256" s="122">
        <v>0</v>
      </c>
      <c r="O256" s="24">
        <v>0</v>
      </c>
      <c r="P256" s="122">
        <v>0</v>
      </c>
    </row>
    <row r="257" spans="3:16">
      <c r="C257" t="s">
        <v>443</v>
      </c>
      <c r="D257">
        <v>13368</v>
      </c>
      <c r="E257" t="s">
        <v>76</v>
      </c>
      <c r="F257" s="119">
        <v>0</v>
      </c>
      <c r="G257" s="24">
        <v>0</v>
      </c>
      <c r="H257" s="24">
        <v>0</v>
      </c>
      <c r="I257" s="120">
        <v>0</v>
      </c>
      <c r="J257" s="121">
        <v>0</v>
      </c>
      <c r="K257" s="24">
        <v>0</v>
      </c>
      <c r="L257" s="121">
        <v>0</v>
      </c>
      <c r="M257" s="24">
        <v>0</v>
      </c>
      <c r="N257" s="121">
        <v>0</v>
      </c>
      <c r="O257" s="24">
        <v>0</v>
      </c>
      <c r="P257" s="121">
        <v>0</v>
      </c>
    </row>
    <row r="258" spans="3:16">
      <c r="C258" t="s">
        <v>445</v>
      </c>
      <c r="D258">
        <v>13403</v>
      </c>
      <c r="E258" t="s">
        <v>428</v>
      </c>
      <c r="F258" s="119">
        <v>461554</v>
      </c>
      <c r="G258" s="24">
        <v>0</v>
      </c>
      <c r="H258" s="24">
        <v>0</v>
      </c>
      <c r="I258" s="120">
        <v>0</v>
      </c>
      <c r="J258" s="121">
        <v>0</v>
      </c>
      <c r="K258" s="24">
        <v>0</v>
      </c>
      <c r="L258" s="121">
        <v>0</v>
      </c>
      <c r="M258" s="24">
        <v>211680</v>
      </c>
      <c r="N258" s="121">
        <v>0</v>
      </c>
      <c r="O258" s="24">
        <v>249874</v>
      </c>
      <c r="P258" s="121">
        <v>0</v>
      </c>
    </row>
    <row r="259" spans="3:16">
      <c r="C259" t="s">
        <v>445</v>
      </c>
      <c r="D259">
        <v>74001</v>
      </c>
      <c r="E259" t="s">
        <v>641</v>
      </c>
      <c r="F259" s="119">
        <v>61830</v>
      </c>
      <c r="G259" s="24">
        <v>0</v>
      </c>
      <c r="H259" s="24">
        <v>0</v>
      </c>
      <c r="I259" s="120">
        <v>0</v>
      </c>
      <c r="J259" s="121">
        <v>0</v>
      </c>
      <c r="K259" s="24">
        <v>0</v>
      </c>
      <c r="L259" s="121">
        <v>0</v>
      </c>
      <c r="M259" s="24">
        <v>61830</v>
      </c>
      <c r="N259" s="121">
        <v>0</v>
      </c>
      <c r="O259" s="24">
        <v>0</v>
      </c>
      <c r="P259" s="121">
        <v>0</v>
      </c>
    </row>
    <row r="260" spans="3:16">
      <c r="C260" t="s">
        <v>445</v>
      </c>
      <c r="D260">
        <v>79201</v>
      </c>
      <c r="E260" s="10" t="s">
        <v>50</v>
      </c>
      <c r="F260" s="119">
        <v>56061</v>
      </c>
      <c r="G260" s="24">
        <v>0</v>
      </c>
      <c r="H260" s="24">
        <v>0</v>
      </c>
      <c r="I260" s="120">
        <v>0</v>
      </c>
      <c r="J260" s="122">
        <v>0</v>
      </c>
      <c r="K260" s="24">
        <v>0</v>
      </c>
      <c r="L260" s="122">
        <v>0</v>
      </c>
      <c r="M260" s="24">
        <v>0</v>
      </c>
      <c r="N260" s="122">
        <v>0</v>
      </c>
      <c r="O260" s="24">
        <v>56061</v>
      </c>
      <c r="P260" s="122">
        <v>0</v>
      </c>
    </row>
    <row r="261" spans="3:16">
      <c r="C261" t="s">
        <v>445</v>
      </c>
      <c r="D261">
        <v>13503</v>
      </c>
      <c r="E261" t="s">
        <v>470</v>
      </c>
      <c r="F261" s="119">
        <v>18830</v>
      </c>
      <c r="G261" s="24">
        <v>0</v>
      </c>
      <c r="H261" s="24">
        <v>0</v>
      </c>
      <c r="I261" s="120">
        <v>0</v>
      </c>
      <c r="J261" s="121">
        <v>0</v>
      </c>
      <c r="K261" s="24">
        <v>0</v>
      </c>
      <c r="L261" s="121">
        <v>0</v>
      </c>
      <c r="M261" s="24">
        <v>0</v>
      </c>
      <c r="N261" s="121">
        <v>0</v>
      </c>
      <c r="O261" s="24">
        <v>18830</v>
      </c>
      <c r="P261" s="121">
        <v>0</v>
      </c>
    </row>
    <row r="262" spans="3:16">
      <c r="C262" t="s">
        <v>445</v>
      </c>
      <c r="D262">
        <v>79101</v>
      </c>
      <c r="E262" s="10" t="s">
        <v>57</v>
      </c>
      <c r="F262" s="119">
        <v>7060</v>
      </c>
      <c r="G262" s="24">
        <v>0</v>
      </c>
      <c r="H262" s="24">
        <v>0</v>
      </c>
      <c r="I262" s="120">
        <v>0</v>
      </c>
      <c r="J262" s="122">
        <v>0</v>
      </c>
      <c r="K262" s="24">
        <v>0</v>
      </c>
      <c r="L262" s="122">
        <v>0</v>
      </c>
      <c r="M262" s="24">
        <v>0</v>
      </c>
      <c r="N262" s="122">
        <v>0</v>
      </c>
      <c r="O262" s="24">
        <v>7060</v>
      </c>
      <c r="P262" s="122">
        <v>0</v>
      </c>
    </row>
    <row r="263" spans="3:16">
      <c r="C263" t="s">
        <v>445</v>
      </c>
      <c r="D263">
        <v>10301</v>
      </c>
      <c r="E263" t="s">
        <v>30</v>
      </c>
      <c r="F263" s="119">
        <v>240</v>
      </c>
      <c r="G263" s="24">
        <v>0</v>
      </c>
      <c r="H263" s="24">
        <v>0</v>
      </c>
      <c r="I263" s="120">
        <v>0</v>
      </c>
      <c r="J263" s="121">
        <v>0</v>
      </c>
      <c r="K263" s="24">
        <v>0</v>
      </c>
      <c r="L263" s="121">
        <v>0</v>
      </c>
      <c r="M263" s="24">
        <v>240</v>
      </c>
      <c r="N263" s="121">
        <v>0</v>
      </c>
      <c r="O263" s="24">
        <v>0</v>
      </c>
      <c r="P263" s="121">
        <v>0</v>
      </c>
    </row>
    <row r="264" spans="3:16">
      <c r="C264" t="s">
        <v>445</v>
      </c>
      <c r="D264">
        <v>10201</v>
      </c>
      <c r="E264" t="s">
        <v>27</v>
      </c>
      <c r="F264" s="119">
        <v>0</v>
      </c>
      <c r="G264" s="24">
        <v>0</v>
      </c>
      <c r="H264" s="24">
        <v>0</v>
      </c>
      <c r="I264" s="120">
        <v>0</v>
      </c>
      <c r="J264" s="121">
        <v>0</v>
      </c>
      <c r="K264" s="24">
        <v>0</v>
      </c>
      <c r="L264" s="121">
        <v>0</v>
      </c>
      <c r="M264" s="24">
        <v>0</v>
      </c>
      <c r="N264" s="121">
        <v>0</v>
      </c>
      <c r="O264" s="24">
        <v>0</v>
      </c>
      <c r="P264" s="121">
        <v>0</v>
      </c>
    </row>
    <row r="265" spans="3:16">
      <c r="C265" t="s">
        <v>445</v>
      </c>
      <c r="D265">
        <v>32359</v>
      </c>
      <c r="E265" t="s">
        <v>660</v>
      </c>
      <c r="F265" s="119">
        <v>0</v>
      </c>
      <c r="G265" s="24">
        <v>0</v>
      </c>
      <c r="H265" s="24">
        <v>0</v>
      </c>
      <c r="I265" s="120">
        <v>0</v>
      </c>
      <c r="J265" s="121">
        <v>0</v>
      </c>
      <c r="K265" s="24">
        <v>0</v>
      </c>
      <c r="L265" s="121">
        <v>0</v>
      </c>
      <c r="M265" s="24">
        <v>0</v>
      </c>
      <c r="N265" s="121">
        <v>0</v>
      </c>
      <c r="O265" s="24">
        <v>0</v>
      </c>
      <c r="P265" s="121">
        <v>0</v>
      </c>
    </row>
    <row r="266" spans="3:16">
      <c r="C266" t="s">
        <v>445</v>
      </c>
      <c r="D266">
        <v>11401</v>
      </c>
      <c r="E266" t="s">
        <v>583</v>
      </c>
      <c r="F266" s="119">
        <v>0</v>
      </c>
      <c r="G266" s="24">
        <v>0</v>
      </c>
      <c r="H266" s="24">
        <v>0</v>
      </c>
      <c r="I266" s="120">
        <v>0</v>
      </c>
      <c r="J266" s="121">
        <v>0</v>
      </c>
      <c r="K266" s="24">
        <v>0</v>
      </c>
      <c r="L266" s="121">
        <v>0</v>
      </c>
      <c r="M266" s="24">
        <v>0</v>
      </c>
      <c r="N266" s="121">
        <v>0</v>
      </c>
      <c r="O266" s="24">
        <v>0</v>
      </c>
      <c r="P266" s="121">
        <v>0</v>
      </c>
    </row>
    <row r="267" spans="3:16">
      <c r="C267" t="s">
        <v>445</v>
      </c>
      <c r="D267">
        <v>10202</v>
      </c>
      <c r="E267" s="10" t="s">
        <v>28</v>
      </c>
      <c r="F267" s="119">
        <v>0</v>
      </c>
      <c r="G267" s="24">
        <v>0</v>
      </c>
      <c r="H267" s="24">
        <v>0</v>
      </c>
      <c r="I267" s="120">
        <v>0</v>
      </c>
      <c r="J267" s="122">
        <v>0</v>
      </c>
      <c r="K267" s="24">
        <v>0</v>
      </c>
      <c r="L267" s="122">
        <v>0</v>
      </c>
      <c r="M267" s="24">
        <v>0</v>
      </c>
      <c r="N267" s="122">
        <v>0</v>
      </c>
      <c r="O267" s="24">
        <v>0</v>
      </c>
      <c r="P267" s="122">
        <v>0</v>
      </c>
    </row>
    <row r="268" spans="3:16">
      <c r="C268" t="s">
        <v>445</v>
      </c>
      <c r="D268">
        <v>13380</v>
      </c>
      <c r="E268" t="s">
        <v>534</v>
      </c>
      <c r="F268" s="119">
        <v>0</v>
      </c>
      <c r="G268" s="24">
        <v>0</v>
      </c>
      <c r="H268" s="24">
        <v>0</v>
      </c>
      <c r="I268" s="120">
        <v>0</v>
      </c>
      <c r="J268" s="121">
        <v>0</v>
      </c>
      <c r="K268" s="24">
        <v>0</v>
      </c>
      <c r="L268" s="121">
        <v>0</v>
      </c>
      <c r="M268" s="24">
        <v>0</v>
      </c>
      <c r="N268" s="121">
        <v>0</v>
      </c>
      <c r="O268" s="24">
        <v>0</v>
      </c>
      <c r="P268" s="121">
        <v>0</v>
      </c>
    </row>
    <row r="269" spans="3:16">
      <c r="C269" t="s">
        <v>445</v>
      </c>
      <c r="D269">
        <v>10203</v>
      </c>
      <c r="E269" s="10" t="s">
        <v>29</v>
      </c>
      <c r="F269" s="119">
        <v>0</v>
      </c>
      <c r="G269" s="24">
        <v>0</v>
      </c>
      <c r="H269" s="24">
        <v>0</v>
      </c>
      <c r="I269" s="120">
        <v>0</v>
      </c>
      <c r="J269" s="122">
        <v>0</v>
      </c>
      <c r="K269" s="24">
        <v>0</v>
      </c>
      <c r="L269" s="122">
        <v>0</v>
      </c>
      <c r="M269" s="24">
        <v>0</v>
      </c>
      <c r="N269" s="122">
        <v>0</v>
      </c>
      <c r="O269" s="24">
        <v>0</v>
      </c>
      <c r="P269" s="122">
        <v>0</v>
      </c>
    </row>
    <row r="270" spans="3:16">
      <c r="C270" t="s">
        <v>445</v>
      </c>
      <c r="D270">
        <v>76601</v>
      </c>
      <c r="E270" t="s">
        <v>590</v>
      </c>
      <c r="F270" s="119">
        <v>0</v>
      </c>
      <c r="G270" s="24">
        <v>0</v>
      </c>
      <c r="H270" s="24">
        <v>0</v>
      </c>
      <c r="I270" s="120">
        <v>0</v>
      </c>
      <c r="J270" s="121">
        <v>0</v>
      </c>
      <c r="K270" s="24">
        <v>0</v>
      </c>
      <c r="L270" s="121">
        <v>0</v>
      </c>
      <c r="M270" s="24">
        <v>0</v>
      </c>
      <c r="N270" s="121">
        <v>0</v>
      </c>
      <c r="O270" s="24">
        <v>0</v>
      </c>
      <c r="P270" s="121">
        <v>0</v>
      </c>
    </row>
    <row r="271" spans="3:16">
      <c r="C271" t="s">
        <v>445</v>
      </c>
      <c r="D271">
        <v>10204</v>
      </c>
      <c r="E271" s="10" t="s">
        <v>53</v>
      </c>
      <c r="F271" s="119">
        <v>0</v>
      </c>
      <c r="G271" s="24">
        <v>0</v>
      </c>
      <c r="H271" s="24">
        <v>0</v>
      </c>
      <c r="I271" s="120">
        <v>0</v>
      </c>
      <c r="J271" s="122">
        <v>0</v>
      </c>
      <c r="K271" s="24">
        <v>0</v>
      </c>
      <c r="L271" s="122">
        <v>0</v>
      </c>
      <c r="M271" s="24">
        <v>0</v>
      </c>
      <c r="N271" s="122">
        <v>0</v>
      </c>
      <c r="O271" s="24">
        <v>0</v>
      </c>
      <c r="P271" s="122">
        <v>0</v>
      </c>
    </row>
    <row r="272" spans="3:16">
      <c r="C272" t="s">
        <v>445</v>
      </c>
      <c r="D272">
        <v>76001</v>
      </c>
      <c r="E272" t="s">
        <v>99</v>
      </c>
      <c r="F272" s="119">
        <v>0</v>
      </c>
      <c r="G272" s="24">
        <v>0</v>
      </c>
      <c r="H272" s="24">
        <v>0</v>
      </c>
      <c r="I272" s="120">
        <v>0</v>
      </c>
      <c r="J272" s="121">
        <v>0</v>
      </c>
      <c r="K272" s="24">
        <v>0</v>
      </c>
      <c r="L272" s="121">
        <v>0</v>
      </c>
      <c r="M272" s="24">
        <v>0</v>
      </c>
      <c r="N272" s="121">
        <v>0</v>
      </c>
      <c r="O272" s="24">
        <v>0</v>
      </c>
      <c r="P272" s="121">
        <v>0</v>
      </c>
    </row>
    <row r="273" spans="3:16">
      <c r="C273" t="s">
        <v>445</v>
      </c>
      <c r="D273">
        <v>10205</v>
      </c>
      <c r="E273" t="s">
        <v>552</v>
      </c>
      <c r="F273" s="119">
        <v>0</v>
      </c>
      <c r="G273" s="24">
        <v>0</v>
      </c>
      <c r="H273" s="24">
        <v>0</v>
      </c>
      <c r="I273" s="120">
        <v>0</v>
      </c>
      <c r="J273" s="121">
        <v>0</v>
      </c>
      <c r="K273" s="24">
        <v>0</v>
      </c>
      <c r="L273" s="121">
        <v>0</v>
      </c>
      <c r="M273" s="24">
        <v>0</v>
      </c>
      <c r="N273" s="121">
        <v>0</v>
      </c>
      <c r="O273" s="24">
        <v>0</v>
      </c>
      <c r="P273" s="121">
        <v>0</v>
      </c>
    </row>
    <row r="274" spans="3:16">
      <c r="C274" t="s">
        <v>445</v>
      </c>
      <c r="D274">
        <v>10505</v>
      </c>
      <c r="E274" t="s">
        <v>669</v>
      </c>
      <c r="F274" s="119">
        <v>0</v>
      </c>
      <c r="G274" s="24">
        <v>0</v>
      </c>
      <c r="H274" s="24">
        <v>0</v>
      </c>
      <c r="I274" s="120">
        <v>0</v>
      </c>
      <c r="J274" s="121">
        <v>0</v>
      </c>
      <c r="K274" s="24">
        <v>0</v>
      </c>
      <c r="L274" s="121">
        <v>0</v>
      </c>
      <c r="M274" s="24">
        <v>0</v>
      </c>
      <c r="N274" s="121">
        <v>0</v>
      </c>
      <c r="O274" s="24">
        <v>0</v>
      </c>
      <c r="P274" s="121">
        <v>0</v>
      </c>
    </row>
    <row r="275" spans="3:16">
      <c r="C275" t="s">
        <v>445</v>
      </c>
      <c r="D275">
        <v>10268</v>
      </c>
      <c r="E275" t="s">
        <v>427</v>
      </c>
      <c r="F275" s="119">
        <v>0</v>
      </c>
      <c r="G275" s="24">
        <v>0</v>
      </c>
      <c r="H275" s="24">
        <v>0</v>
      </c>
      <c r="I275" s="120">
        <v>0</v>
      </c>
      <c r="J275" s="121">
        <v>0</v>
      </c>
      <c r="K275" s="24">
        <v>0</v>
      </c>
      <c r="L275" s="121">
        <v>0</v>
      </c>
      <c r="M275" s="24">
        <v>0</v>
      </c>
      <c r="N275" s="121">
        <v>0</v>
      </c>
      <c r="O275" s="24">
        <v>0</v>
      </c>
      <c r="P275" s="121">
        <v>0</v>
      </c>
    </row>
    <row r="276" spans="3:16">
      <c r="C276" t="s">
        <v>445</v>
      </c>
      <c r="D276">
        <v>10103</v>
      </c>
      <c r="E276" s="10" t="s">
        <v>60</v>
      </c>
      <c r="F276" s="119">
        <v>0</v>
      </c>
      <c r="G276" s="24">
        <v>0</v>
      </c>
      <c r="H276" s="24">
        <v>0</v>
      </c>
      <c r="I276" s="120">
        <v>0</v>
      </c>
      <c r="J276" s="122">
        <v>0</v>
      </c>
      <c r="K276" s="24">
        <v>0</v>
      </c>
      <c r="L276" s="122">
        <v>0</v>
      </c>
      <c r="M276" s="24">
        <v>0</v>
      </c>
      <c r="N276" s="122">
        <v>0</v>
      </c>
      <c r="O276" s="24">
        <v>0</v>
      </c>
      <c r="P276" s="122">
        <v>0</v>
      </c>
    </row>
    <row r="277" spans="3:16">
      <c r="C277" t="s">
        <v>445</v>
      </c>
      <c r="D277">
        <v>14348</v>
      </c>
      <c r="E277" t="s">
        <v>46</v>
      </c>
      <c r="F277" s="119">
        <v>0</v>
      </c>
      <c r="G277" s="24">
        <v>0</v>
      </c>
      <c r="H277" s="24">
        <v>0</v>
      </c>
      <c r="I277" s="120">
        <v>0</v>
      </c>
      <c r="J277" s="121">
        <v>0</v>
      </c>
      <c r="K277" s="24">
        <v>0</v>
      </c>
      <c r="L277" s="121">
        <v>0</v>
      </c>
      <c r="M277" s="24">
        <v>0</v>
      </c>
      <c r="N277" s="121">
        <v>0</v>
      </c>
      <c r="O277" s="24">
        <v>0</v>
      </c>
      <c r="P277" s="121">
        <v>0</v>
      </c>
    </row>
    <row r="278" spans="3:16">
      <c r="C278" t="s">
        <v>445</v>
      </c>
      <c r="D278">
        <v>72001</v>
      </c>
      <c r="E278" t="s">
        <v>23</v>
      </c>
      <c r="F278" s="119">
        <v>0</v>
      </c>
      <c r="G278" s="24">
        <v>0</v>
      </c>
      <c r="H278" s="24">
        <v>0</v>
      </c>
      <c r="I278" s="120">
        <v>0</v>
      </c>
      <c r="J278" s="121">
        <v>0</v>
      </c>
      <c r="K278" s="24">
        <v>0</v>
      </c>
      <c r="L278" s="121">
        <v>0</v>
      </c>
      <c r="M278" s="24">
        <v>0</v>
      </c>
      <c r="N278" s="121">
        <v>0</v>
      </c>
      <c r="O278" s="24">
        <v>0</v>
      </c>
      <c r="P278" s="121">
        <v>0</v>
      </c>
    </row>
    <row r="279" spans="3:16">
      <c r="C279" t="s">
        <v>445</v>
      </c>
      <c r="D279">
        <v>73001</v>
      </c>
      <c r="E279" t="s">
        <v>49</v>
      </c>
      <c r="F279" s="119">
        <v>0</v>
      </c>
      <c r="G279" s="24">
        <v>0</v>
      </c>
      <c r="H279" s="24">
        <v>0</v>
      </c>
      <c r="I279" s="120">
        <v>0</v>
      </c>
      <c r="J279" s="121">
        <v>0</v>
      </c>
      <c r="K279" s="24">
        <v>0</v>
      </c>
      <c r="L279" s="121">
        <v>0</v>
      </c>
      <c r="M279" s="24">
        <v>0</v>
      </c>
      <c r="N279" s="121">
        <v>0</v>
      </c>
      <c r="O279" s="24">
        <v>0</v>
      </c>
      <c r="P279" s="121">
        <v>0</v>
      </c>
    </row>
    <row r="280" spans="3:16">
      <c r="C280" t="s">
        <v>445</v>
      </c>
      <c r="D280">
        <v>10302</v>
      </c>
      <c r="E280" s="10" t="s">
        <v>31</v>
      </c>
      <c r="F280" s="119">
        <v>0</v>
      </c>
      <c r="G280" s="24">
        <v>0</v>
      </c>
      <c r="H280" s="24">
        <v>0</v>
      </c>
      <c r="I280" s="120">
        <v>0</v>
      </c>
      <c r="J280" s="122">
        <v>0</v>
      </c>
      <c r="K280" s="24">
        <v>0</v>
      </c>
      <c r="L280" s="122">
        <v>0</v>
      </c>
      <c r="M280" s="24">
        <v>0</v>
      </c>
      <c r="N280" s="122">
        <v>0</v>
      </c>
      <c r="O280" s="24">
        <v>0</v>
      </c>
      <c r="P280" s="122">
        <v>0</v>
      </c>
    </row>
    <row r="281" spans="3:16">
      <c r="C281" t="s">
        <v>445</v>
      </c>
      <c r="D281">
        <v>10411</v>
      </c>
      <c r="E281" t="s">
        <v>543</v>
      </c>
      <c r="F281" s="119">
        <v>0</v>
      </c>
      <c r="G281" s="24">
        <v>0</v>
      </c>
      <c r="H281" s="24">
        <v>0</v>
      </c>
      <c r="I281" s="120">
        <v>0</v>
      </c>
      <c r="J281" s="121">
        <v>0</v>
      </c>
      <c r="K281" s="24">
        <v>0</v>
      </c>
      <c r="L281" s="121">
        <v>0</v>
      </c>
      <c r="M281" s="24">
        <v>0</v>
      </c>
      <c r="N281" s="121">
        <v>0</v>
      </c>
      <c r="O281" s="24">
        <v>0</v>
      </c>
      <c r="P281" s="121">
        <v>0</v>
      </c>
    </row>
    <row r="282" spans="3:16">
      <c r="C282" t="s">
        <v>445</v>
      </c>
      <c r="D282">
        <v>10303</v>
      </c>
      <c r="E282" s="10" t="s">
        <v>32</v>
      </c>
      <c r="F282" s="119">
        <v>0</v>
      </c>
      <c r="G282" s="24">
        <v>0</v>
      </c>
      <c r="H282" s="24">
        <v>0</v>
      </c>
      <c r="I282" s="120">
        <v>0</v>
      </c>
      <c r="J282" s="121">
        <v>0</v>
      </c>
      <c r="K282" s="24">
        <v>0</v>
      </c>
      <c r="L282" s="121">
        <v>0</v>
      </c>
      <c r="M282" s="24">
        <v>0</v>
      </c>
      <c r="N282" s="121">
        <v>0</v>
      </c>
      <c r="O282" s="24">
        <v>0</v>
      </c>
      <c r="P282" s="121">
        <v>0</v>
      </c>
    </row>
    <row r="283" spans="3:16">
      <c r="C283" t="s">
        <v>445</v>
      </c>
      <c r="D283">
        <v>71901</v>
      </c>
      <c r="E283" t="s">
        <v>47</v>
      </c>
      <c r="F283" s="119">
        <v>0</v>
      </c>
      <c r="G283" s="24">
        <v>0</v>
      </c>
      <c r="H283" s="24">
        <v>0</v>
      </c>
      <c r="I283" s="120">
        <v>0</v>
      </c>
      <c r="J283" s="121">
        <v>0</v>
      </c>
      <c r="K283" s="24">
        <v>0</v>
      </c>
      <c r="L283" s="121">
        <v>0</v>
      </c>
      <c r="M283" s="24">
        <v>0</v>
      </c>
      <c r="N283" s="121">
        <v>0</v>
      </c>
      <c r="O283" s="24">
        <v>0</v>
      </c>
      <c r="P283" s="121">
        <v>0</v>
      </c>
    </row>
    <row r="284" spans="3:16">
      <c r="C284" t="s">
        <v>445</v>
      </c>
      <c r="D284">
        <v>10304</v>
      </c>
      <c r="E284" s="10" t="s">
        <v>54</v>
      </c>
      <c r="F284" s="119">
        <v>0</v>
      </c>
      <c r="G284" s="24">
        <v>0</v>
      </c>
      <c r="H284" s="24">
        <v>0</v>
      </c>
      <c r="I284" s="120">
        <v>0</v>
      </c>
      <c r="J284" s="122">
        <v>0</v>
      </c>
      <c r="K284" s="24">
        <v>0</v>
      </c>
      <c r="L284" s="122">
        <v>0</v>
      </c>
      <c r="M284" s="24">
        <v>0</v>
      </c>
      <c r="N284" s="122">
        <v>0</v>
      </c>
      <c r="O284" s="24">
        <v>0</v>
      </c>
      <c r="P284" s="122">
        <v>0</v>
      </c>
    </row>
    <row r="285" spans="3:16">
      <c r="C285" t="s">
        <v>445</v>
      </c>
      <c r="D285">
        <v>12401</v>
      </c>
      <c r="E285" t="s">
        <v>645</v>
      </c>
      <c r="F285" s="119">
        <v>0</v>
      </c>
      <c r="G285" s="24">
        <v>0</v>
      </c>
      <c r="H285" s="24">
        <v>0</v>
      </c>
      <c r="I285" s="120">
        <v>0</v>
      </c>
      <c r="J285" s="121">
        <v>0</v>
      </c>
      <c r="K285" s="24">
        <v>0</v>
      </c>
      <c r="L285" s="121">
        <v>0</v>
      </c>
      <c r="M285" s="24">
        <v>0</v>
      </c>
      <c r="N285" s="121">
        <v>0</v>
      </c>
      <c r="O285" s="24">
        <v>0</v>
      </c>
      <c r="P285" s="121">
        <v>0</v>
      </c>
    </row>
    <row r="286" spans="3:16">
      <c r="C286" t="s">
        <v>445</v>
      </c>
      <c r="D286">
        <v>10305</v>
      </c>
      <c r="E286" t="s">
        <v>537</v>
      </c>
      <c r="F286" s="119">
        <v>0</v>
      </c>
      <c r="G286" s="24">
        <v>0</v>
      </c>
      <c r="H286" s="24">
        <v>0</v>
      </c>
      <c r="I286" s="120">
        <v>0</v>
      </c>
      <c r="J286" s="121">
        <v>0</v>
      </c>
      <c r="K286" s="24">
        <v>0</v>
      </c>
      <c r="L286" s="121">
        <v>0</v>
      </c>
      <c r="M286" s="24">
        <v>0</v>
      </c>
      <c r="N286" s="121">
        <v>0</v>
      </c>
      <c r="O286" s="24">
        <v>0</v>
      </c>
      <c r="P286" s="121">
        <v>0</v>
      </c>
    </row>
    <row r="287" spans="3:16">
      <c r="C287" t="s">
        <v>445</v>
      </c>
      <c r="D287">
        <v>104</v>
      </c>
      <c r="E287" t="s">
        <v>665</v>
      </c>
      <c r="F287" s="119">
        <v>0</v>
      </c>
      <c r="G287" s="24">
        <v>0</v>
      </c>
      <c r="H287" s="24">
        <v>0</v>
      </c>
      <c r="I287" s="120">
        <v>0</v>
      </c>
      <c r="J287" s="121">
        <v>0</v>
      </c>
      <c r="K287" s="24">
        <v>0</v>
      </c>
      <c r="L287" s="121">
        <v>0</v>
      </c>
      <c r="M287" s="24">
        <v>0</v>
      </c>
      <c r="N287" s="121">
        <v>0</v>
      </c>
      <c r="O287" s="24">
        <v>0</v>
      </c>
      <c r="P287" s="121">
        <v>0</v>
      </c>
    </row>
    <row r="288" spans="3:16">
      <c r="C288" t="s">
        <v>445</v>
      </c>
      <c r="D288">
        <v>10306</v>
      </c>
      <c r="E288" t="s">
        <v>226</v>
      </c>
      <c r="F288" s="119">
        <v>0</v>
      </c>
      <c r="G288" s="24">
        <v>0</v>
      </c>
      <c r="H288" s="24">
        <v>0</v>
      </c>
      <c r="I288" s="120">
        <v>0</v>
      </c>
      <c r="J288" s="121">
        <v>0</v>
      </c>
      <c r="K288" s="24">
        <v>0</v>
      </c>
      <c r="L288" s="121">
        <v>0</v>
      </c>
      <c r="M288" s="24">
        <v>0</v>
      </c>
      <c r="N288" s="121">
        <v>0</v>
      </c>
      <c r="O288" s="24">
        <v>0</v>
      </c>
      <c r="P288" s="121">
        <v>0</v>
      </c>
    </row>
    <row r="289" spans="3:16">
      <c r="C289" t="s">
        <v>445</v>
      </c>
      <c r="D289">
        <v>52379</v>
      </c>
      <c r="E289" t="s">
        <v>721</v>
      </c>
      <c r="F289" s="119">
        <v>0</v>
      </c>
      <c r="G289" s="24">
        <v>0</v>
      </c>
      <c r="H289" s="24">
        <v>0</v>
      </c>
      <c r="I289" s="120">
        <v>0</v>
      </c>
      <c r="J289" s="121">
        <v>0</v>
      </c>
      <c r="K289" s="24">
        <v>0</v>
      </c>
      <c r="L289" s="121">
        <v>0</v>
      </c>
      <c r="M289" s="24">
        <v>0</v>
      </c>
      <c r="N289" s="121">
        <v>0</v>
      </c>
      <c r="O289" s="24">
        <v>0</v>
      </c>
      <c r="P289" s="121">
        <v>0</v>
      </c>
    </row>
    <row r="290" spans="3:16">
      <c r="C290" t="s">
        <v>445</v>
      </c>
      <c r="D290">
        <v>10309</v>
      </c>
      <c r="E290" t="s">
        <v>539</v>
      </c>
      <c r="F290" s="119">
        <v>0</v>
      </c>
      <c r="G290" s="24">
        <v>0</v>
      </c>
      <c r="H290" s="24">
        <v>0</v>
      </c>
      <c r="I290" s="120">
        <v>0</v>
      </c>
      <c r="J290" s="121">
        <v>0</v>
      </c>
      <c r="K290" s="24">
        <v>0</v>
      </c>
      <c r="L290" s="121">
        <v>0</v>
      </c>
      <c r="M290" s="24">
        <v>0</v>
      </c>
      <c r="N290" s="121">
        <v>0</v>
      </c>
      <c r="O290" s="24">
        <v>0</v>
      </c>
      <c r="P290" s="121">
        <v>0</v>
      </c>
    </row>
    <row r="291" spans="3:16">
      <c r="C291" t="s">
        <v>445</v>
      </c>
      <c r="D291">
        <v>10102</v>
      </c>
      <c r="E291" s="10" t="s">
        <v>24</v>
      </c>
      <c r="F291" s="119">
        <v>0</v>
      </c>
      <c r="G291" s="24">
        <v>0</v>
      </c>
      <c r="H291" s="24">
        <v>0</v>
      </c>
      <c r="I291" s="120">
        <v>0</v>
      </c>
      <c r="J291" s="122">
        <v>0</v>
      </c>
      <c r="K291" s="24">
        <v>0</v>
      </c>
      <c r="L291" s="122">
        <v>0</v>
      </c>
      <c r="M291" s="24">
        <v>0</v>
      </c>
      <c r="N291" s="122">
        <v>0</v>
      </c>
      <c r="O291" s="24">
        <v>0</v>
      </c>
      <c r="P291" s="122">
        <v>0</v>
      </c>
    </row>
    <row r="292" spans="3:16">
      <c r="C292" t="s">
        <v>445</v>
      </c>
      <c r="D292">
        <v>10311</v>
      </c>
      <c r="E292" t="s">
        <v>467</v>
      </c>
      <c r="F292" s="119">
        <v>0</v>
      </c>
      <c r="G292" s="24">
        <v>0</v>
      </c>
      <c r="H292" s="24">
        <v>0</v>
      </c>
      <c r="I292" s="120">
        <v>0</v>
      </c>
      <c r="J292" s="121">
        <v>0</v>
      </c>
      <c r="K292" s="24">
        <v>0</v>
      </c>
      <c r="L292" s="121">
        <v>0</v>
      </c>
      <c r="M292" s="24">
        <v>0</v>
      </c>
      <c r="N292" s="121">
        <v>0</v>
      </c>
      <c r="O292" s="24">
        <v>0</v>
      </c>
      <c r="P292" s="121">
        <v>0</v>
      </c>
    </row>
    <row r="293" spans="3:16">
      <c r="C293" t="s">
        <v>445</v>
      </c>
      <c r="D293">
        <v>13580</v>
      </c>
      <c r="E293" t="s">
        <v>535</v>
      </c>
      <c r="F293" s="119">
        <v>0</v>
      </c>
      <c r="G293" s="24">
        <v>0</v>
      </c>
      <c r="H293" s="24">
        <v>0</v>
      </c>
      <c r="I293" s="120">
        <v>0</v>
      </c>
      <c r="J293" s="121">
        <v>0</v>
      </c>
      <c r="K293" s="24">
        <v>0</v>
      </c>
      <c r="L293" s="121">
        <v>0</v>
      </c>
      <c r="M293" s="24">
        <v>0</v>
      </c>
      <c r="N293" s="121">
        <v>0</v>
      </c>
      <c r="O293" s="24">
        <v>0</v>
      </c>
      <c r="P293" s="121">
        <v>0</v>
      </c>
    </row>
    <row r="294" spans="3:16">
      <c r="C294" t="s">
        <v>445</v>
      </c>
      <c r="D294">
        <v>10312</v>
      </c>
      <c r="E294" t="s">
        <v>540</v>
      </c>
      <c r="F294" s="119">
        <v>0</v>
      </c>
      <c r="G294" s="24">
        <v>0</v>
      </c>
      <c r="H294" s="24">
        <v>0</v>
      </c>
      <c r="I294" s="120">
        <v>0</v>
      </c>
      <c r="J294" s="121">
        <v>0</v>
      </c>
      <c r="K294" s="24">
        <v>0</v>
      </c>
      <c r="L294" s="121">
        <v>0</v>
      </c>
      <c r="M294" s="24">
        <v>0</v>
      </c>
      <c r="N294" s="121">
        <v>0</v>
      </c>
      <c r="O294" s="24">
        <v>0</v>
      </c>
      <c r="P294" s="121">
        <v>0</v>
      </c>
    </row>
    <row r="295" spans="3:16">
      <c r="C295" t="s">
        <v>445</v>
      </c>
      <c r="D295">
        <v>52377</v>
      </c>
      <c r="E295" t="s">
        <v>134</v>
      </c>
      <c r="F295" s="119">
        <v>0</v>
      </c>
      <c r="G295" s="24">
        <v>0</v>
      </c>
      <c r="H295" s="24">
        <v>0</v>
      </c>
      <c r="I295" s="120">
        <v>0</v>
      </c>
      <c r="J295" s="121">
        <v>0</v>
      </c>
      <c r="K295" s="24">
        <v>0</v>
      </c>
      <c r="L295" s="121">
        <v>0</v>
      </c>
      <c r="M295" s="24">
        <v>0</v>
      </c>
      <c r="N295" s="121">
        <v>0</v>
      </c>
      <c r="O295" s="24">
        <v>0</v>
      </c>
      <c r="P295" s="121">
        <v>0</v>
      </c>
    </row>
    <row r="296" spans="3:16">
      <c r="C296" t="s">
        <v>445</v>
      </c>
      <c r="D296">
        <v>10358</v>
      </c>
      <c r="E296" t="s">
        <v>33</v>
      </c>
      <c r="F296" s="119">
        <v>0</v>
      </c>
      <c r="G296" s="24">
        <v>0</v>
      </c>
      <c r="H296" s="24">
        <v>0</v>
      </c>
      <c r="I296" s="120">
        <v>0</v>
      </c>
      <c r="J296" s="121">
        <v>0</v>
      </c>
      <c r="K296" s="24">
        <v>0</v>
      </c>
      <c r="L296" s="121">
        <v>0</v>
      </c>
      <c r="M296" s="24">
        <v>0</v>
      </c>
      <c r="N296" s="121">
        <v>0</v>
      </c>
      <c r="O296" s="24">
        <v>0</v>
      </c>
      <c r="P296" s="121">
        <v>0</v>
      </c>
    </row>
    <row r="297" spans="3:16">
      <c r="C297" t="s">
        <v>445</v>
      </c>
      <c r="D297">
        <v>72012</v>
      </c>
      <c r="E297" t="s">
        <v>55</v>
      </c>
      <c r="F297" s="119">
        <v>0</v>
      </c>
      <c r="G297" s="24">
        <v>0</v>
      </c>
      <c r="H297" s="24">
        <v>0</v>
      </c>
      <c r="I297" s="120">
        <v>0</v>
      </c>
      <c r="J297" s="121">
        <v>0</v>
      </c>
      <c r="K297" s="24">
        <v>0</v>
      </c>
      <c r="L297" s="121">
        <v>0</v>
      </c>
      <c r="M297" s="24">
        <v>0</v>
      </c>
      <c r="N297" s="121">
        <v>0</v>
      </c>
      <c r="O297" s="24">
        <v>0</v>
      </c>
      <c r="P297" s="121">
        <v>0</v>
      </c>
    </row>
    <row r="298" spans="3:16">
      <c r="C298" t="s">
        <v>445</v>
      </c>
      <c r="D298">
        <v>10367</v>
      </c>
      <c r="E298" t="s">
        <v>606</v>
      </c>
      <c r="F298" s="119">
        <v>0</v>
      </c>
      <c r="G298" s="24">
        <v>0</v>
      </c>
      <c r="H298" s="24">
        <v>0</v>
      </c>
      <c r="I298" s="120">
        <v>0</v>
      </c>
      <c r="J298" s="121">
        <v>0</v>
      </c>
      <c r="K298" s="24">
        <v>0</v>
      </c>
      <c r="L298" s="121">
        <v>0</v>
      </c>
      <c r="M298" s="24">
        <v>0</v>
      </c>
      <c r="N298" s="121">
        <v>0</v>
      </c>
      <c r="O298" s="24">
        <v>0</v>
      </c>
      <c r="P298" s="121">
        <v>0</v>
      </c>
    </row>
    <row r="299" spans="3:16">
      <c r="C299" t="s">
        <v>445</v>
      </c>
      <c r="D299">
        <v>73501</v>
      </c>
      <c r="E299" t="s">
        <v>425</v>
      </c>
      <c r="F299" s="119">
        <v>0</v>
      </c>
      <c r="G299" s="24">
        <v>0</v>
      </c>
      <c r="H299" s="24">
        <v>0</v>
      </c>
      <c r="I299" s="120">
        <v>0</v>
      </c>
      <c r="J299" s="121">
        <v>0</v>
      </c>
      <c r="K299" s="24">
        <v>0</v>
      </c>
      <c r="L299" s="121">
        <v>0</v>
      </c>
      <c r="M299" s="24">
        <v>0</v>
      </c>
      <c r="N299" s="121">
        <v>0</v>
      </c>
      <c r="O299" s="24">
        <v>0</v>
      </c>
      <c r="P299" s="121">
        <v>0</v>
      </c>
    </row>
    <row r="300" spans="3:16">
      <c r="C300" t="s">
        <v>445</v>
      </c>
      <c r="D300">
        <v>10369</v>
      </c>
      <c r="E300" t="s">
        <v>61</v>
      </c>
      <c r="F300" s="119">
        <v>0</v>
      </c>
      <c r="G300" s="24">
        <v>0</v>
      </c>
      <c r="H300" s="24">
        <v>0</v>
      </c>
      <c r="I300" s="120">
        <v>0</v>
      </c>
      <c r="J300" s="121">
        <v>0</v>
      </c>
      <c r="K300" s="24">
        <v>0</v>
      </c>
      <c r="L300" s="121">
        <v>0</v>
      </c>
      <c r="M300" s="24">
        <v>0</v>
      </c>
      <c r="N300" s="121">
        <v>0</v>
      </c>
      <c r="O300" s="24">
        <v>0</v>
      </c>
      <c r="P300" s="121">
        <v>0</v>
      </c>
    </row>
    <row r="301" spans="3:16">
      <c r="C301" t="s">
        <v>445</v>
      </c>
      <c r="D301">
        <v>77101</v>
      </c>
      <c r="E301" t="s">
        <v>567</v>
      </c>
      <c r="F301" s="119">
        <v>0</v>
      </c>
      <c r="G301" s="24">
        <v>0</v>
      </c>
      <c r="H301" s="24">
        <v>0</v>
      </c>
      <c r="I301" s="120">
        <v>0</v>
      </c>
      <c r="J301" s="121">
        <v>0</v>
      </c>
      <c r="K301" s="24">
        <v>0</v>
      </c>
      <c r="L301" s="121">
        <v>0</v>
      </c>
      <c r="M301" s="24">
        <v>0</v>
      </c>
      <c r="N301" s="121">
        <v>0</v>
      </c>
      <c r="O301" s="24">
        <v>0</v>
      </c>
      <c r="P301" s="121">
        <v>0</v>
      </c>
    </row>
    <row r="302" spans="3:16">
      <c r="C302" t="s">
        <v>445</v>
      </c>
      <c r="D302">
        <v>10388</v>
      </c>
      <c r="E302" t="s">
        <v>541</v>
      </c>
      <c r="F302" s="119">
        <v>0</v>
      </c>
      <c r="G302" s="24">
        <v>0</v>
      </c>
      <c r="H302" s="24">
        <v>0</v>
      </c>
      <c r="I302" s="120">
        <v>0</v>
      </c>
      <c r="J302" s="121">
        <v>0</v>
      </c>
      <c r="K302" s="24">
        <v>0</v>
      </c>
      <c r="L302" s="121">
        <v>0</v>
      </c>
      <c r="M302" s="24">
        <v>0</v>
      </c>
      <c r="N302" s="121">
        <v>0</v>
      </c>
      <c r="O302" s="24">
        <v>0</v>
      </c>
      <c r="P302" s="121">
        <v>0</v>
      </c>
    </row>
    <row r="303" spans="3:16">
      <c r="C303" t="s">
        <v>445</v>
      </c>
      <c r="D303">
        <v>10588</v>
      </c>
      <c r="E303" t="s">
        <v>549</v>
      </c>
      <c r="F303" s="119">
        <v>0</v>
      </c>
      <c r="G303" s="24">
        <v>0</v>
      </c>
      <c r="H303" s="24">
        <v>0</v>
      </c>
      <c r="I303" s="120">
        <v>0</v>
      </c>
      <c r="J303" s="121">
        <v>0</v>
      </c>
      <c r="K303" s="24">
        <v>0</v>
      </c>
      <c r="L303" s="121">
        <v>0</v>
      </c>
      <c r="M303" s="24">
        <v>0</v>
      </c>
      <c r="N303" s="121">
        <v>0</v>
      </c>
      <c r="O303" s="24">
        <v>0</v>
      </c>
      <c r="P303" s="121">
        <v>0</v>
      </c>
    </row>
    <row r="304" spans="3:16">
      <c r="C304" t="s">
        <v>445</v>
      </c>
      <c r="D304">
        <v>10389</v>
      </c>
      <c r="E304" t="s">
        <v>71</v>
      </c>
      <c r="F304" s="119">
        <v>0</v>
      </c>
      <c r="G304" s="24">
        <v>0</v>
      </c>
      <c r="H304" s="24">
        <v>0</v>
      </c>
      <c r="I304" s="120">
        <v>0</v>
      </c>
      <c r="J304" s="121">
        <v>0</v>
      </c>
      <c r="K304" s="24">
        <v>0</v>
      </c>
      <c r="L304" s="121">
        <v>0</v>
      </c>
      <c r="M304" s="24">
        <v>0</v>
      </c>
      <c r="N304" s="121">
        <v>0</v>
      </c>
      <c r="O304" s="24">
        <v>0</v>
      </c>
      <c r="P304" s="121">
        <v>0</v>
      </c>
    </row>
    <row r="305" spans="3:16">
      <c r="C305" t="s">
        <v>445</v>
      </c>
      <c r="D305">
        <v>12460</v>
      </c>
      <c r="E305" t="s">
        <v>585</v>
      </c>
      <c r="F305" s="119">
        <v>0</v>
      </c>
      <c r="G305" s="24">
        <v>0</v>
      </c>
      <c r="H305" s="24">
        <v>0</v>
      </c>
      <c r="I305" s="120">
        <v>0</v>
      </c>
      <c r="J305" s="121">
        <v>0</v>
      </c>
      <c r="K305" s="24">
        <v>0</v>
      </c>
      <c r="L305" s="121">
        <v>0</v>
      </c>
      <c r="M305" s="24">
        <v>0</v>
      </c>
      <c r="N305" s="121">
        <v>0</v>
      </c>
      <c r="O305" s="24">
        <v>0</v>
      </c>
      <c r="P305" s="121">
        <v>0</v>
      </c>
    </row>
    <row r="306" spans="3:16">
      <c r="C306" t="s">
        <v>445</v>
      </c>
      <c r="D306">
        <v>10401</v>
      </c>
      <c r="E306" t="s">
        <v>34</v>
      </c>
      <c r="F306" s="119">
        <v>0</v>
      </c>
      <c r="G306" s="24">
        <v>0</v>
      </c>
      <c r="H306" s="24">
        <v>0</v>
      </c>
      <c r="I306" s="120">
        <v>0</v>
      </c>
      <c r="J306" s="121">
        <v>0</v>
      </c>
      <c r="K306" s="24">
        <v>0</v>
      </c>
      <c r="L306" s="121">
        <v>0</v>
      </c>
      <c r="M306" s="24">
        <v>0</v>
      </c>
      <c r="N306" s="121">
        <v>0</v>
      </c>
      <c r="O306" s="24">
        <v>0</v>
      </c>
      <c r="P306" s="121">
        <v>0</v>
      </c>
    </row>
    <row r="307" spans="3:16">
      <c r="C307" t="s">
        <v>445</v>
      </c>
      <c r="D307">
        <v>72101</v>
      </c>
      <c r="E307" t="s">
        <v>582</v>
      </c>
      <c r="F307" s="119">
        <v>0</v>
      </c>
      <c r="G307" s="24">
        <v>0</v>
      </c>
      <c r="H307" s="24">
        <v>0</v>
      </c>
      <c r="I307" s="120">
        <v>0</v>
      </c>
      <c r="J307" s="121">
        <v>0</v>
      </c>
      <c r="K307" s="24">
        <v>0</v>
      </c>
      <c r="L307" s="121">
        <v>0</v>
      </c>
      <c r="M307" s="24">
        <v>0</v>
      </c>
      <c r="N307" s="121">
        <v>0</v>
      </c>
      <c r="O307" s="24">
        <v>0</v>
      </c>
      <c r="P307" s="121">
        <v>0</v>
      </c>
    </row>
    <row r="308" spans="3:16">
      <c r="C308" t="s">
        <v>445</v>
      </c>
      <c r="D308">
        <v>10402</v>
      </c>
      <c r="E308" s="10" t="s">
        <v>21</v>
      </c>
      <c r="F308" s="119">
        <v>0</v>
      </c>
      <c r="G308" s="24">
        <v>0</v>
      </c>
      <c r="H308" s="24">
        <v>0</v>
      </c>
      <c r="I308" s="120">
        <v>0</v>
      </c>
      <c r="J308" s="122">
        <v>0</v>
      </c>
      <c r="K308" s="24">
        <v>0</v>
      </c>
      <c r="L308" s="122">
        <v>0</v>
      </c>
      <c r="M308" s="24">
        <v>0</v>
      </c>
      <c r="N308" s="122">
        <v>0</v>
      </c>
      <c r="O308" s="24">
        <v>0</v>
      </c>
      <c r="P308" s="122">
        <v>0</v>
      </c>
    </row>
    <row r="309" spans="3:16">
      <c r="C309" t="s">
        <v>445</v>
      </c>
      <c r="D309">
        <v>10101</v>
      </c>
      <c r="E309" t="s">
        <v>536</v>
      </c>
      <c r="F309" s="119">
        <v>0</v>
      </c>
      <c r="G309" s="24">
        <v>0</v>
      </c>
      <c r="H309" s="24">
        <v>0</v>
      </c>
      <c r="I309" s="120">
        <v>0</v>
      </c>
      <c r="J309" s="121">
        <v>0</v>
      </c>
      <c r="K309" s="24">
        <v>0</v>
      </c>
      <c r="L309" s="121">
        <v>0</v>
      </c>
      <c r="M309" s="24">
        <v>0</v>
      </c>
      <c r="N309" s="121">
        <v>0</v>
      </c>
      <c r="O309" s="24">
        <v>0</v>
      </c>
      <c r="P309" s="121">
        <v>0</v>
      </c>
    </row>
    <row r="310" spans="3:16">
      <c r="C310" t="s">
        <v>445</v>
      </c>
      <c r="D310">
        <v>10403</v>
      </c>
      <c r="E310" s="10" t="s">
        <v>35</v>
      </c>
      <c r="F310" s="119">
        <v>0</v>
      </c>
      <c r="G310" s="24">
        <v>0</v>
      </c>
      <c r="H310" s="24">
        <v>0</v>
      </c>
      <c r="I310" s="120">
        <v>0</v>
      </c>
      <c r="J310" s="122">
        <v>0</v>
      </c>
      <c r="K310" s="24">
        <v>0</v>
      </c>
      <c r="L310" s="122">
        <v>0</v>
      </c>
      <c r="M310" s="24">
        <v>0</v>
      </c>
      <c r="N310" s="122">
        <v>0</v>
      </c>
      <c r="O310" s="24">
        <v>0</v>
      </c>
      <c r="P310" s="122">
        <v>0</v>
      </c>
    </row>
    <row r="311" spans="3:16">
      <c r="C311" t="s">
        <v>445</v>
      </c>
      <c r="D311">
        <v>12336</v>
      </c>
      <c r="E311" t="s">
        <v>658</v>
      </c>
      <c r="F311" s="119">
        <v>0</v>
      </c>
      <c r="G311" s="24">
        <v>0</v>
      </c>
      <c r="H311" s="24">
        <v>0</v>
      </c>
      <c r="I311" s="120">
        <v>0</v>
      </c>
      <c r="J311" s="121">
        <v>0</v>
      </c>
      <c r="K311" s="24">
        <v>0</v>
      </c>
      <c r="L311" s="121">
        <v>0</v>
      </c>
      <c r="M311" s="24">
        <v>0</v>
      </c>
      <c r="N311" s="121">
        <v>0</v>
      </c>
      <c r="O311" s="24">
        <v>0</v>
      </c>
      <c r="P311" s="121">
        <v>0</v>
      </c>
    </row>
    <row r="312" spans="3:16">
      <c r="C312" t="s">
        <v>445</v>
      </c>
      <c r="D312">
        <v>10404</v>
      </c>
      <c r="E312" s="10" t="s">
        <v>36</v>
      </c>
      <c r="F312" s="119">
        <v>0</v>
      </c>
      <c r="G312" s="24">
        <v>0</v>
      </c>
      <c r="H312" s="24">
        <v>0</v>
      </c>
      <c r="I312" s="120">
        <v>0</v>
      </c>
      <c r="J312" s="122">
        <v>0</v>
      </c>
      <c r="K312" s="24">
        <v>0</v>
      </c>
      <c r="L312" s="122">
        <v>0</v>
      </c>
      <c r="M312" s="24">
        <v>0</v>
      </c>
      <c r="N312" s="122">
        <v>0</v>
      </c>
      <c r="O312" s="24">
        <v>0</v>
      </c>
      <c r="P312" s="122">
        <v>0</v>
      </c>
    </row>
    <row r="313" spans="3:16">
      <c r="C313" t="s">
        <v>445</v>
      </c>
      <c r="D313">
        <v>102</v>
      </c>
      <c r="E313" t="s">
        <v>663</v>
      </c>
      <c r="F313" s="119">
        <v>0</v>
      </c>
      <c r="G313" s="24">
        <v>0</v>
      </c>
      <c r="H313" s="24">
        <v>0</v>
      </c>
      <c r="I313" s="120">
        <v>0</v>
      </c>
      <c r="J313" s="121">
        <v>0</v>
      </c>
      <c r="K313" s="24">
        <v>0</v>
      </c>
      <c r="L313" s="121">
        <v>0</v>
      </c>
      <c r="M313" s="24">
        <v>0</v>
      </c>
      <c r="N313" s="121">
        <v>0</v>
      </c>
      <c r="O313" s="24">
        <v>0</v>
      </c>
      <c r="P313" s="121">
        <v>0</v>
      </c>
    </row>
    <row r="314" spans="3:16">
      <c r="C314" t="s">
        <v>445</v>
      </c>
      <c r="D314">
        <v>10405</v>
      </c>
      <c r="E314" t="s">
        <v>542</v>
      </c>
      <c r="F314" s="119">
        <v>0</v>
      </c>
      <c r="G314" s="24">
        <v>0</v>
      </c>
      <c r="H314" s="24">
        <v>0</v>
      </c>
      <c r="I314" s="120">
        <v>0</v>
      </c>
      <c r="J314" s="121">
        <v>0</v>
      </c>
      <c r="K314" s="24">
        <v>0</v>
      </c>
      <c r="L314" s="121">
        <v>0</v>
      </c>
      <c r="M314" s="24">
        <v>0</v>
      </c>
      <c r="N314" s="121">
        <v>0</v>
      </c>
      <c r="O314" s="24">
        <v>0</v>
      </c>
      <c r="P314" s="121">
        <v>0</v>
      </c>
    </row>
    <row r="315" spans="3:16">
      <c r="C315" t="s">
        <v>445</v>
      </c>
      <c r="D315">
        <v>106</v>
      </c>
      <c r="E315" t="s">
        <v>667</v>
      </c>
      <c r="F315" s="119">
        <v>0</v>
      </c>
      <c r="G315" s="24">
        <v>0</v>
      </c>
      <c r="H315" s="24">
        <v>0</v>
      </c>
      <c r="I315" s="120">
        <v>0</v>
      </c>
      <c r="J315" s="121">
        <v>0</v>
      </c>
      <c r="K315" s="24">
        <v>0</v>
      </c>
      <c r="L315" s="121">
        <v>0</v>
      </c>
      <c r="M315" s="24">
        <v>0</v>
      </c>
      <c r="N315" s="121">
        <v>0</v>
      </c>
      <c r="O315" s="24">
        <v>0</v>
      </c>
      <c r="P315" s="121">
        <v>0</v>
      </c>
    </row>
    <row r="316" spans="3:16">
      <c r="C316" t="s">
        <v>445</v>
      </c>
      <c r="D316">
        <v>10406</v>
      </c>
      <c r="E316" t="s">
        <v>72</v>
      </c>
      <c r="F316" s="119">
        <v>0</v>
      </c>
      <c r="G316" s="24">
        <v>0</v>
      </c>
      <c r="H316" s="24">
        <v>0</v>
      </c>
      <c r="I316" s="120">
        <v>0</v>
      </c>
      <c r="J316" s="121">
        <v>0</v>
      </c>
      <c r="K316" s="24">
        <v>0</v>
      </c>
      <c r="L316" s="121">
        <v>0</v>
      </c>
      <c r="M316" s="24">
        <v>0</v>
      </c>
      <c r="N316" s="121">
        <v>0</v>
      </c>
      <c r="O316" s="24">
        <v>0</v>
      </c>
      <c r="P316" s="121">
        <v>0</v>
      </c>
    </row>
    <row r="317" spans="3:16">
      <c r="C317" t="s">
        <v>445</v>
      </c>
      <c r="D317">
        <v>10602</v>
      </c>
      <c r="E317" t="s">
        <v>671</v>
      </c>
      <c r="F317" s="119">
        <v>0</v>
      </c>
      <c r="G317" s="24">
        <v>0</v>
      </c>
      <c r="H317" s="24">
        <v>0</v>
      </c>
      <c r="I317" s="120">
        <v>0</v>
      </c>
      <c r="J317" s="121">
        <v>0</v>
      </c>
      <c r="K317" s="24">
        <v>0</v>
      </c>
      <c r="L317" s="121">
        <v>0</v>
      </c>
      <c r="M317" s="24">
        <v>0</v>
      </c>
      <c r="N317" s="121">
        <v>0</v>
      </c>
      <c r="O317" s="24">
        <v>0</v>
      </c>
      <c r="P317" s="121">
        <v>0</v>
      </c>
    </row>
    <row r="318" spans="3:16">
      <c r="C318" t="s">
        <v>445</v>
      </c>
      <c r="D318">
        <v>10407</v>
      </c>
      <c r="E318" t="s">
        <v>37</v>
      </c>
      <c r="F318" s="119">
        <v>0</v>
      </c>
      <c r="G318" s="24">
        <v>0</v>
      </c>
      <c r="H318" s="24">
        <v>0</v>
      </c>
      <c r="I318" s="120">
        <v>0</v>
      </c>
      <c r="J318" s="121">
        <v>0</v>
      </c>
      <c r="K318" s="24">
        <v>0</v>
      </c>
      <c r="L318" s="121">
        <v>0</v>
      </c>
      <c r="M318" s="24">
        <v>0</v>
      </c>
      <c r="N318" s="121">
        <v>0</v>
      </c>
      <c r="O318" s="24">
        <v>0</v>
      </c>
      <c r="P318" s="121">
        <v>0</v>
      </c>
    </row>
    <row r="319" spans="3:16">
      <c r="C319" t="s">
        <v>445</v>
      </c>
      <c r="D319">
        <v>10348</v>
      </c>
      <c r="E319" t="s">
        <v>717</v>
      </c>
      <c r="F319" s="119">
        <v>0</v>
      </c>
      <c r="G319" s="24">
        <v>0</v>
      </c>
      <c r="H319" s="24">
        <v>0</v>
      </c>
      <c r="I319" s="120">
        <v>0</v>
      </c>
      <c r="J319" s="121">
        <v>0</v>
      </c>
      <c r="K319" s="24">
        <v>0</v>
      </c>
      <c r="L319" s="121">
        <v>0</v>
      </c>
      <c r="M319" s="24">
        <v>0</v>
      </c>
      <c r="N319" s="121">
        <v>0</v>
      </c>
      <c r="O319" s="24">
        <v>0</v>
      </c>
      <c r="P319" s="121">
        <v>0</v>
      </c>
    </row>
    <row r="320" spans="3:16">
      <c r="C320" t="s">
        <v>445</v>
      </c>
      <c r="D320">
        <v>10410</v>
      </c>
      <c r="E320" t="s">
        <v>452</v>
      </c>
      <c r="F320" s="119">
        <v>0</v>
      </c>
      <c r="G320" s="24">
        <v>0</v>
      </c>
      <c r="H320" s="24">
        <v>0</v>
      </c>
      <c r="I320" s="120">
        <v>0</v>
      </c>
      <c r="J320" s="121">
        <v>0</v>
      </c>
      <c r="K320" s="24">
        <v>0</v>
      </c>
      <c r="L320" s="121">
        <v>0</v>
      </c>
      <c r="M320" s="24">
        <v>0</v>
      </c>
      <c r="N320" s="121">
        <v>0</v>
      </c>
      <c r="O320" s="24">
        <v>0</v>
      </c>
      <c r="P320" s="121">
        <v>0</v>
      </c>
    </row>
    <row r="321" spans="3:16">
      <c r="C321" t="s">
        <v>445</v>
      </c>
      <c r="D321">
        <v>13401</v>
      </c>
      <c r="E321" t="s">
        <v>77</v>
      </c>
      <c r="F321" s="119">
        <v>0</v>
      </c>
      <c r="G321" s="24">
        <v>0</v>
      </c>
      <c r="H321" s="24">
        <v>0</v>
      </c>
      <c r="I321" s="120">
        <v>0</v>
      </c>
      <c r="J321" s="121">
        <v>0</v>
      </c>
      <c r="K321" s="24">
        <v>0</v>
      </c>
      <c r="L321" s="121">
        <v>0</v>
      </c>
      <c r="M321" s="24">
        <v>0</v>
      </c>
      <c r="N321" s="121">
        <v>0</v>
      </c>
      <c r="O321" s="24">
        <v>0</v>
      </c>
      <c r="P321" s="121">
        <v>0</v>
      </c>
    </row>
    <row r="322" spans="3:16">
      <c r="C322" t="s">
        <v>445</v>
      </c>
      <c r="D322">
        <v>10416</v>
      </c>
      <c r="E322" t="s">
        <v>581</v>
      </c>
      <c r="F322" s="119">
        <v>0</v>
      </c>
      <c r="G322" s="24">
        <v>0</v>
      </c>
      <c r="H322" s="24">
        <v>0</v>
      </c>
      <c r="I322" s="120">
        <v>0</v>
      </c>
      <c r="J322" s="121">
        <v>0</v>
      </c>
      <c r="K322" s="24">
        <v>0</v>
      </c>
      <c r="L322" s="121">
        <v>0</v>
      </c>
      <c r="M322" s="24">
        <v>0</v>
      </c>
      <c r="N322" s="121">
        <v>0</v>
      </c>
      <c r="O322" s="24">
        <v>0</v>
      </c>
      <c r="P322" s="121">
        <v>0</v>
      </c>
    </row>
    <row r="323" spans="3:16">
      <c r="C323" t="s">
        <v>445</v>
      </c>
      <c r="D323">
        <v>13480</v>
      </c>
      <c r="E323" t="s">
        <v>469</v>
      </c>
      <c r="F323" s="119">
        <v>0</v>
      </c>
      <c r="G323" s="24">
        <v>0</v>
      </c>
      <c r="H323" s="24">
        <v>0</v>
      </c>
      <c r="I323" s="120">
        <v>0</v>
      </c>
      <c r="J323" s="121">
        <v>0</v>
      </c>
      <c r="K323" s="24">
        <v>0</v>
      </c>
      <c r="L323" s="121">
        <v>0</v>
      </c>
      <c r="M323" s="24">
        <v>0</v>
      </c>
      <c r="N323" s="121">
        <v>0</v>
      </c>
      <c r="O323" s="24">
        <v>0</v>
      </c>
      <c r="P323" s="121">
        <v>0</v>
      </c>
    </row>
    <row r="324" spans="3:16">
      <c r="C324" t="s">
        <v>445</v>
      </c>
      <c r="D324">
        <v>10457</v>
      </c>
      <c r="E324" t="s">
        <v>38</v>
      </c>
      <c r="F324" s="119">
        <v>0</v>
      </c>
      <c r="G324" s="24">
        <v>0</v>
      </c>
      <c r="H324" s="24">
        <v>0</v>
      </c>
      <c r="I324" s="120">
        <v>0</v>
      </c>
      <c r="J324" s="121">
        <v>0</v>
      </c>
      <c r="K324" s="24">
        <v>0</v>
      </c>
      <c r="L324" s="121">
        <v>0</v>
      </c>
      <c r="M324" s="24">
        <v>0</v>
      </c>
      <c r="N324" s="121">
        <v>0</v>
      </c>
      <c r="O324" s="24">
        <v>0</v>
      </c>
      <c r="P324" s="121">
        <v>0</v>
      </c>
    </row>
    <row r="325" spans="3:16">
      <c r="C325" t="s">
        <v>445</v>
      </c>
      <c r="D325">
        <v>13559</v>
      </c>
      <c r="E325" t="s">
        <v>429</v>
      </c>
      <c r="F325" s="119">
        <v>0</v>
      </c>
      <c r="G325" s="24">
        <v>0</v>
      </c>
      <c r="H325" s="24">
        <v>0</v>
      </c>
      <c r="I325" s="120">
        <v>0</v>
      </c>
      <c r="J325" s="121">
        <v>0</v>
      </c>
      <c r="K325" s="24">
        <v>0</v>
      </c>
      <c r="L325" s="121">
        <v>0</v>
      </c>
      <c r="M325" s="24">
        <v>0</v>
      </c>
      <c r="N325" s="121">
        <v>0</v>
      </c>
      <c r="O325" s="24">
        <v>0</v>
      </c>
      <c r="P325" s="121">
        <v>0</v>
      </c>
    </row>
    <row r="326" spans="3:16">
      <c r="C326" t="s">
        <v>445</v>
      </c>
      <c r="D326">
        <v>10469</v>
      </c>
      <c r="E326" t="s">
        <v>39</v>
      </c>
      <c r="F326" s="119">
        <v>0</v>
      </c>
      <c r="G326" s="24">
        <v>0</v>
      </c>
      <c r="H326" s="24">
        <v>0</v>
      </c>
      <c r="I326" s="120">
        <v>0</v>
      </c>
      <c r="J326" s="121">
        <v>0</v>
      </c>
      <c r="K326" s="24">
        <v>0</v>
      </c>
      <c r="L326" s="121">
        <v>0</v>
      </c>
      <c r="M326" s="24">
        <v>0</v>
      </c>
      <c r="N326" s="121">
        <v>0</v>
      </c>
      <c r="O326" s="24">
        <v>0</v>
      </c>
      <c r="P326" s="121">
        <v>0</v>
      </c>
    </row>
    <row r="327" spans="3:16">
      <c r="C327" t="s">
        <v>445</v>
      </c>
      <c r="D327">
        <v>14311</v>
      </c>
      <c r="E327" t="s">
        <v>45</v>
      </c>
      <c r="F327" s="119">
        <v>0</v>
      </c>
      <c r="G327" s="24">
        <v>0</v>
      </c>
      <c r="H327" s="24">
        <v>0</v>
      </c>
      <c r="I327" s="120">
        <v>0</v>
      </c>
      <c r="J327" s="121">
        <v>0</v>
      </c>
      <c r="K327" s="24">
        <v>0</v>
      </c>
      <c r="L327" s="121">
        <v>0</v>
      </c>
      <c r="M327" s="24">
        <v>0</v>
      </c>
      <c r="N327" s="121">
        <v>0</v>
      </c>
      <c r="O327" s="24">
        <v>0</v>
      </c>
      <c r="P327" s="121">
        <v>0</v>
      </c>
    </row>
    <row r="328" spans="3:16">
      <c r="C328" t="s">
        <v>445</v>
      </c>
      <c r="D328">
        <v>10472</v>
      </c>
      <c r="E328" t="s">
        <v>40</v>
      </c>
      <c r="F328" s="119">
        <v>0</v>
      </c>
      <c r="G328" s="24">
        <v>0</v>
      </c>
      <c r="H328" s="24">
        <v>0</v>
      </c>
      <c r="I328" s="120">
        <v>0</v>
      </c>
      <c r="J328" s="121">
        <v>0</v>
      </c>
      <c r="K328" s="24">
        <v>0</v>
      </c>
      <c r="L328" s="121">
        <v>0</v>
      </c>
      <c r="M328" s="24">
        <v>0</v>
      </c>
      <c r="N328" s="121">
        <v>0</v>
      </c>
      <c r="O328" s="24">
        <v>0</v>
      </c>
      <c r="P328" s="121">
        <v>0</v>
      </c>
    </row>
    <row r="329" spans="3:16">
      <c r="C329" t="s">
        <v>445</v>
      </c>
      <c r="D329">
        <v>14459</v>
      </c>
      <c r="E329" t="s">
        <v>68</v>
      </c>
      <c r="F329" s="119">
        <v>0</v>
      </c>
      <c r="G329" s="24">
        <v>0</v>
      </c>
      <c r="H329" s="24">
        <v>0</v>
      </c>
      <c r="I329" s="120">
        <v>0</v>
      </c>
      <c r="J329" s="121">
        <v>0</v>
      </c>
      <c r="K329" s="24">
        <v>0</v>
      </c>
      <c r="L329" s="121">
        <v>0</v>
      </c>
      <c r="M329" s="24">
        <v>0</v>
      </c>
      <c r="N329" s="121">
        <v>0</v>
      </c>
      <c r="O329" s="24">
        <v>0</v>
      </c>
      <c r="P329" s="121">
        <v>0</v>
      </c>
    </row>
    <row r="330" spans="3:16">
      <c r="C330" t="s">
        <v>445</v>
      </c>
      <c r="D330">
        <v>10473</v>
      </c>
      <c r="E330" t="s">
        <v>544</v>
      </c>
      <c r="F330" s="119">
        <v>0</v>
      </c>
      <c r="G330" s="24">
        <v>0</v>
      </c>
      <c r="H330" s="24">
        <v>0</v>
      </c>
      <c r="I330" s="120">
        <v>0</v>
      </c>
      <c r="J330" s="121">
        <v>0</v>
      </c>
      <c r="K330" s="24">
        <v>0</v>
      </c>
      <c r="L330" s="121">
        <v>0</v>
      </c>
      <c r="M330" s="24">
        <v>0</v>
      </c>
      <c r="N330" s="121">
        <v>0</v>
      </c>
      <c r="O330" s="24">
        <v>0</v>
      </c>
      <c r="P330" s="121">
        <v>0</v>
      </c>
    </row>
    <row r="331" spans="3:16">
      <c r="C331" t="s">
        <v>445</v>
      </c>
      <c r="D331">
        <v>52378</v>
      </c>
      <c r="E331" t="s">
        <v>69</v>
      </c>
      <c r="F331" s="119">
        <v>0</v>
      </c>
      <c r="G331" s="24">
        <v>0</v>
      </c>
      <c r="H331" s="24">
        <v>0</v>
      </c>
      <c r="I331" s="120">
        <v>0</v>
      </c>
      <c r="J331" s="122">
        <v>0</v>
      </c>
      <c r="K331" s="24">
        <v>0</v>
      </c>
      <c r="L331" s="122">
        <v>0</v>
      </c>
      <c r="M331" s="24">
        <v>0</v>
      </c>
      <c r="N331" s="122">
        <v>0</v>
      </c>
      <c r="O331" s="24">
        <v>0</v>
      </c>
      <c r="P331" s="122">
        <v>0</v>
      </c>
    </row>
    <row r="332" spans="3:16">
      <c r="C332" t="s">
        <v>445</v>
      </c>
      <c r="D332">
        <v>10480</v>
      </c>
      <c r="E332" t="s">
        <v>545</v>
      </c>
      <c r="F332" s="119">
        <v>0</v>
      </c>
      <c r="G332" s="24">
        <v>0</v>
      </c>
      <c r="H332" s="24">
        <v>0</v>
      </c>
      <c r="I332" s="120">
        <v>0</v>
      </c>
      <c r="J332" s="121">
        <v>0</v>
      </c>
      <c r="K332" s="24">
        <v>0</v>
      </c>
      <c r="L332" s="121">
        <v>0</v>
      </c>
      <c r="M332" s="24">
        <v>0</v>
      </c>
      <c r="N332" s="121">
        <v>0</v>
      </c>
      <c r="O332" s="24">
        <v>0</v>
      </c>
      <c r="P332" s="121">
        <v>0</v>
      </c>
    </row>
    <row r="333" spans="3:16">
      <c r="C333" t="s">
        <v>445</v>
      </c>
      <c r="D333">
        <v>72002</v>
      </c>
      <c r="E333" t="s">
        <v>48</v>
      </c>
      <c r="F333" s="119">
        <v>0</v>
      </c>
      <c r="G333" s="24">
        <v>0</v>
      </c>
      <c r="H333" s="24">
        <v>0</v>
      </c>
      <c r="I333" s="120">
        <v>0</v>
      </c>
      <c r="J333" s="121">
        <v>0</v>
      </c>
      <c r="K333" s="24">
        <v>0</v>
      </c>
      <c r="L333" s="121">
        <v>0</v>
      </c>
      <c r="M333" s="24">
        <v>0</v>
      </c>
      <c r="N333" s="121">
        <v>0</v>
      </c>
      <c r="O333" s="24">
        <v>0</v>
      </c>
      <c r="P333" s="121">
        <v>0</v>
      </c>
    </row>
    <row r="334" spans="3:16">
      <c r="C334" t="s">
        <v>445</v>
      </c>
      <c r="D334">
        <v>10488</v>
      </c>
      <c r="E334" t="s">
        <v>607</v>
      </c>
      <c r="F334" s="119">
        <v>0</v>
      </c>
      <c r="G334" s="24">
        <v>0</v>
      </c>
      <c r="H334" s="24">
        <v>0</v>
      </c>
      <c r="I334" s="120">
        <v>0</v>
      </c>
      <c r="J334" s="121">
        <v>0</v>
      </c>
      <c r="K334" s="24">
        <v>0</v>
      </c>
      <c r="L334" s="121">
        <v>0</v>
      </c>
      <c r="M334" s="24">
        <v>0</v>
      </c>
      <c r="N334" s="121">
        <v>0</v>
      </c>
      <c r="O334" s="24">
        <v>0</v>
      </c>
      <c r="P334" s="121">
        <v>0</v>
      </c>
    </row>
    <row r="335" spans="3:16">
      <c r="C335" t="s">
        <v>445</v>
      </c>
      <c r="D335">
        <v>72501</v>
      </c>
      <c r="E335" t="s">
        <v>78</v>
      </c>
      <c r="F335" s="119">
        <v>0</v>
      </c>
      <c r="G335" s="24">
        <v>0</v>
      </c>
      <c r="H335" s="24">
        <v>0</v>
      </c>
      <c r="I335" s="120">
        <v>0</v>
      </c>
      <c r="J335" s="121">
        <v>0</v>
      </c>
      <c r="K335" s="24">
        <v>0</v>
      </c>
      <c r="L335" s="121">
        <v>0</v>
      </c>
      <c r="M335" s="24">
        <v>0</v>
      </c>
      <c r="N335" s="121">
        <v>0</v>
      </c>
      <c r="O335" s="24">
        <v>0</v>
      </c>
      <c r="P335" s="121">
        <v>0</v>
      </c>
    </row>
    <row r="336" spans="3:16">
      <c r="C336" t="s">
        <v>445</v>
      </c>
      <c r="D336">
        <v>10489</v>
      </c>
      <c r="E336" t="s">
        <v>546</v>
      </c>
      <c r="F336" s="119">
        <v>0</v>
      </c>
      <c r="G336" s="24">
        <v>0</v>
      </c>
      <c r="H336" s="24">
        <v>0</v>
      </c>
      <c r="I336" s="120">
        <v>0</v>
      </c>
      <c r="J336" s="121">
        <v>0</v>
      </c>
      <c r="K336" s="24">
        <v>0</v>
      </c>
      <c r="L336" s="121">
        <v>0</v>
      </c>
      <c r="M336" s="24">
        <v>0</v>
      </c>
      <c r="N336" s="121">
        <v>0</v>
      </c>
      <c r="O336" s="24">
        <v>0</v>
      </c>
      <c r="P336" s="121">
        <v>0</v>
      </c>
    </row>
    <row r="337" spans="3:16">
      <c r="C337" t="s">
        <v>445</v>
      </c>
      <c r="D337">
        <v>73012</v>
      </c>
      <c r="E337" t="s">
        <v>56</v>
      </c>
      <c r="F337" s="119">
        <v>0</v>
      </c>
      <c r="G337" s="24">
        <v>0</v>
      </c>
      <c r="H337" s="24">
        <v>0</v>
      </c>
      <c r="I337" s="120">
        <v>0</v>
      </c>
      <c r="J337" s="121">
        <v>0</v>
      </c>
      <c r="K337" s="24">
        <v>0</v>
      </c>
      <c r="L337" s="121">
        <v>0</v>
      </c>
      <c r="M337" s="24">
        <v>0</v>
      </c>
      <c r="N337" s="121">
        <v>0</v>
      </c>
      <c r="O337" s="24">
        <v>0</v>
      </c>
      <c r="P337" s="121">
        <v>0</v>
      </c>
    </row>
    <row r="338" spans="3:16">
      <c r="C338" t="s">
        <v>445</v>
      </c>
      <c r="D338">
        <v>10490</v>
      </c>
      <c r="E338" t="s">
        <v>476</v>
      </c>
      <c r="F338" s="119">
        <v>0</v>
      </c>
      <c r="G338" s="24">
        <v>0</v>
      </c>
      <c r="H338" s="24">
        <v>0</v>
      </c>
      <c r="I338" s="120">
        <v>0</v>
      </c>
      <c r="J338" s="121">
        <v>0</v>
      </c>
      <c r="K338" s="24">
        <v>0</v>
      </c>
      <c r="L338" s="121">
        <v>0</v>
      </c>
      <c r="M338" s="24">
        <v>0</v>
      </c>
      <c r="N338" s="121">
        <v>0</v>
      </c>
      <c r="O338" s="24">
        <v>0</v>
      </c>
      <c r="P338" s="121">
        <v>0</v>
      </c>
    </row>
    <row r="339" spans="3:16">
      <c r="C339" t="s">
        <v>445</v>
      </c>
      <c r="D339">
        <v>76501</v>
      </c>
      <c r="E339" t="s">
        <v>589</v>
      </c>
      <c r="F339" s="119">
        <v>0</v>
      </c>
      <c r="G339" s="24">
        <v>0</v>
      </c>
      <c r="H339" s="24">
        <v>0</v>
      </c>
      <c r="I339" s="120">
        <v>0</v>
      </c>
      <c r="J339" s="121">
        <v>0</v>
      </c>
      <c r="K339" s="24">
        <v>0</v>
      </c>
      <c r="L339" s="121">
        <v>0</v>
      </c>
      <c r="M339" s="24">
        <v>0</v>
      </c>
      <c r="N339" s="121">
        <v>0</v>
      </c>
      <c r="O339" s="24">
        <v>0</v>
      </c>
      <c r="P339" s="121">
        <v>0</v>
      </c>
    </row>
    <row r="340" spans="3:16">
      <c r="C340" t="s">
        <v>445</v>
      </c>
      <c r="D340">
        <v>78001</v>
      </c>
      <c r="E340" t="s">
        <v>571</v>
      </c>
      <c r="F340" s="119">
        <v>0</v>
      </c>
      <c r="G340" s="24">
        <v>0</v>
      </c>
      <c r="H340" s="24">
        <v>0</v>
      </c>
      <c r="I340" s="120">
        <v>0</v>
      </c>
      <c r="J340" s="121">
        <v>0</v>
      </c>
      <c r="K340" s="24">
        <v>0</v>
      </c>
      <c r="L340" s="121">
        <v>0</v>
      </c>
      <c r="M340" s="24">
        <v>0</v>
      </c>
      <c r="N340" s="121">
        <v>0</v>
      </c>
      <c r="O340" s="24">
        <v>0</v>
      </c>
      <c r="P340" s="121">
        <v>0</v>
      </c>
    </row>
    <row r="341" spans="3:16">
      <c r="C341" t="s">
        <v>445</v>
      </c>
      <c r="D341">
        <v>76701</v>
      </c>
      <c r="E341" t="s">
        <v>588</v>
      </c>
      <c r="F341" s="119">
        <v>0</v>
      </c>
      <c r="G341" s="24">
        <v>0</v>
      </c>
      <c r="H341" s="24">
        <v>0</v>
      </c>
      <c r="I341" s="120">
        <v>0</v>
      </c>
      <c r="J341" s="121">
        <v>0</v>
      </c>
      <c r="K341" s="24">
        <v>0</v>
      </c>
      <c r="L341" s="121">
        <v>0</v>
      </c>
      <c r="M341" s="24">
        <v>0</v>
      </c>
      <c r="N341" s="121">
        <v>0</v>
      </c>
      <c r="O341" s="24">
        <v>0</v>
      </c>
      <c r="P341" s="121">
        <v>0</v>
      </c>
    </row>
    <row r="342" spans="3:16">
      <c r="C342" t="s">
        <v>445</v>
      </c>
      <c r="D342">
        <v>300</v>
      </c>
      <c r="E342" t="s">
        <v>99</v>
      </c>
      <c r="F342" s="119">
        <v>0</v>
      </c>
      <c r="G342" s="24">
        <v>0</v>
      </c>
      <c r="H342" s="24">
        <v>0</v>
      </c>
      <c r="I342" s="120">
        <v>0</v>
      </c>
      <c r="J342" s="121">
        <v>0</v>
      </c>
      <c r="K342" s="24">
        <v>0</v>
      </c>
      <c r="L342" s="121">
        <v>0</v>
      </c>
      <c r="M342" s="24">
        <v>0</v>
      </c>
      <c r="N342" s="121">
        <v>0</v>
      </c>
      <c r="O342" s="24">
        <v>0</v>
      </c>
      <c r="P342" s="121">
        <v>0</v>
      </c>
    </row>
    <row r="343" spans="3:16">
      <c r="C343" t="s">
        <v>445</v>
      </c>
      <c r="D343">
        <v>10104</v>
      </c>
      <c r="E343" t="s">
        <v>84</v>
      </c>
      <c r="F343" s="119">
        <v>0</v>
      </c>
      <c r="G343" s="24">
        <v>0</v>
      </c>
      <c r="H343" s="24">
        <v>0</v>
      </c>
      <c r="I343" s="120">
        <v>0</v>
      </c>
      <c r="J343" s="121">
        <v>0</v>
      </c>
      <c r="K343" s="24">
        <v>0</v>
      </c>
      <c r="L343" s="121">
        <v>0</v>
      </c>
      <c r="M343" s="24">
        <v>0</v>
      </c>
      <c r="N343" s="121">
        <v>0</v>
      </c>
      <c r="O343" s="24">
        <v>0</v>
      </c>
      <c r="P343" s="121">
        <v>0</v>
      </c>
    </row>
    <row r="344" spans="3:16">
      <c r="C344" t="s">
        <v>445</v>
      </c>
      <c r="D344">
        <v>10380</v>
      </c>
      <c r="E344" t="s">
        <v>565</v>
      </c>
      <c r="F344" s="119">
        <v>0</v>
      </c>
      <c r="G344" s="24">
        <v>0</v>
      </c>
      <c r="H344" s="24">
        <v>0</v>
      </c>
      <c r="I344" s="120">
        <v>0</v>
      </c>
      <c r="J344" s="121">
        <v>0</v>
      </c>
      <c r="K344" s="24">
        <v>0</v>
      </c>
      <c r="L344" s="121">
        <v>0</v>
      </c>
      <c r="M344" s="24">
        <v>0</v>
      </c>
      <c r="N344" s="121">
        <v>0</v>
      </c>
      <c r="O344" s="24">
        <v>0</v>
      </c>
      <c r="P344" s="121">
        <v>0</v>
      </c>
    </row>
    <row r="345" spans="3:16">
      <c r="C345" t="s">
        <v>445</v>
      </c>
      <c r="D345">
        <v>10501</v>
      </c>
      <c r="E345" t="s">
        <v>41</v>
      </c>
      <c r="F345" s="119">
        <v>0</v>
      </c>
      <c r="G345" s="24">
        <v>0</v>
      </c>
      <c r="H345" s="24">
        <v>0</v>
      </c>
      <c r="I345" s="120">
        <v>0</v>
      </c>
      <c r="J345" s="121">
        <v>0</v>
      </c>
      <c r="K345" s="24">
        <v>0</v>
      </c>
      <c r="L345" s="121">
        <v>0</v>
      </c>
      <c r="M345" s="24">
        <v>0</v>
      </c>
      <c r="N345" s="121">
        <v>0</v>
      </c>
      <c r="O345" s="24">
        <v>0</v>
      </c>
      <c r="P345" s="121">
        <v>0</v>
      </c>
    </row>
    <row r="346" spans="3:16">
      <c r="C346" t="s">
        <v>445</v>
      </c>
      <c r="D346">
        <v>10307</v>
      </c>
      <c r="E346" t="s">
        <v>538</v>
      </c>
      <c r="F346" s="119">
        <v>0</v>
      </c>
      <c r="G346" s="24">
        <v>0</v>
      </c>
      <c r="H346" s="24">
        <v>0</v>
      </c>
      <c r="I346" s="120">
        <v>0</v>
      </c>
      <c r="J346" s="121">
        <v>0</v>
      </c>
      <c r="K346" s="24">
        <v>0</v>
      </c>
      <c r="L346" s="121">
        <v>0</v>
      </c>
      <c r="M346" s="24">
        <v>0</v>
      </c>
      <c r="N346" s="121">
        <v>0</v>
      </c>
      <c r="O346" s="24">
        <v>0</v>
      </c>
      <c r="P346" s="121">
        <v>0</v>
      </c>
    </row>
    <row r="347" spans="3:16">
      <c r="C347" t="s">
        <v>445</v>
      </c>
      <c r="D347">
        <v>10502</v>
      </c>
      <c r="E347" t="s">
        <v>42</v>
      </c>
      <c r="F347" s="119">
        <v>0</v>
      </c>
      <c r="G347" s="24">
        <v>0</v>
      </c>
      <c r="H347" s="24">
        <v>0</v>
      </c>
      <c r="I347" s="120">
        <v>0</v>
      </c>
      <c r="J347" s="121">
        <v>0</v>
      </c>
      <c r="K347" s="24">
        <v>0</v>
      </c>
      <c r="L347" s="121">
        <v>0</v>
      </c>
      <c r="M347" s="24">
        <v>0</v>
      </c>
      <c r="N347" s="121">
        <v>0</v>
      </c>
      <c r="O347" s="24">
        <v>0</v>
      </c>
      <c r="P347" s="121">
        <v>0</v>
      </c>
    </row>
    <row r="348" spans="3:16">
      <c r="C348" t="s">
        <v>445</v>
      </c>
      <c r="D348">
        <v>10409</v>
      </c>
      <c r="E348" t="s">
        <v>566</v>
      </c>
      <c r="F348" s="119">
        <v>0</v>
      </c>
      <c r="G348" s="24">
        <v>0</v>
      </c>
      <c r="H348" s="24">
        <v>0</v>
      </c>
      <c r="I348" s="120">
        <v>0</v>
      </c>
      <c r="J348" s="121">
        <v>0</v>
      </c>
      <c r="K348" s="24">
        <v>0</v>
      </c>
      <c r="L348" s="121">
        <v>0</v>
      </c>
      <c r="M348" s="24">
        <v>0</v>
      </c>
      <c r="N348" s="121">
        <v>0</v>
      </c>
      <c r="O348" s="24">
        <v>0</v>
      </c>
      <c r="P348" s="121">
        <v>0</v>
      </c>
    </row>
    <row r="349" spans="3:16">
      <c r="C349" t="s">
        <v>445</v>
      </c>
      <c r="D349">
        <v>10503</v>
      </c>
      <c r="E349" t="s">
        <v>487</v>
      </c>
      <c r="F349" s="119">
        <v>0</v>
      </c>
      <c r="G349" s="24">
        <v>0</v>
      </c>
      <c r="H349" s="24">
        <v>0</v>
      </c>
      <c r="I349" s="120">
        <v>0</v>
      </c>
      <c r="J349" s="121">
        <v>0</v>
      </c>
      <c r="K349" s="24">
        <v>0</v>
      </c>
      <c r="L349" s="121">
        <v>0</v>
      </c>
      <c r="M349" s="24">
        <v>0</v>
      </c>
      <c r="N349" s="121">
        <v>0</v>
      </c>
      <c r="O349" s="24">
        <v>0</v>
      </c>
      <c r="P349" s="121">
        <v>0</v>
      </c>
    </row>
    <row r="350" spans="3:16">
      <c r="C350" t="s">
        <v>445</v>
      </c>
      <c r="D350">
        <v>10511</v>
      </c>
      <c r="E350" t="s">
        <v>547</v>
      </c>
      <c r="F350" s="119">
        <v>0</v>
      </c>
      <c r="G350" s="24">
        <v>0</v>
      </c>
      <c r="H350" s="24">
        <v>0</v>
      </c>
      <c r="I350" s="120">
        <v>0</v>
      </c>
      <c r="J350" s="121">
        <v>0</v>
      </c>
      <c r="K350" s="24">
        <v>0</v>
      </c>
      <c r="L350" s="121">
        <v>0</v>
      </c>
      <c r="M350" s="24">
        <v>0</v>
      </c>
      <c r="N350" s="121">
        <v>0</v>
      </c>
      <c r="O350" s="24">
        <v>0</v>
      </c>
      <c r="P350" s="121">
        <v>0</v>
      </c>
    </row>
    <row r="351" spans="3:16">
      <c r="C351" t="s">
        <v>445</v>
      </c>
      <c r="D351">
        <v>10504</v>
      </c>
      <c r="E351" s="10" t="s">
        <v>43</v>
      </c>
      <c r="F351" s="119">
        <v>0</v>
      </c>
      <c r="G351" s="24">
        <v>0</v>
      </c>
      <c r="H351" s="24">
        <v>0</v>
      </c>
      <c r="I351" s="120">
        <v>0</v>
      </c>
      <c r="J351" s="122">
        <v>0</v>
      </c>
      <c r="K351" s="24">
        <v>0</v>
      </c>
      <c r="L351" s="122">
        <v>0</v>
      </c>
      <c r="M351" s="24">
        <v>0</v>
      </c>
      <c r="N351" s="122">
        <v>0</v>
      </c>
      <c r="O351" s="24">
        <v>0</v>
      </c>
      <c r="P351" s="122">
        <v>0</v>
      </c>
    </row>
    <row r="352" spans="3:16">
      <c r="C352" t="s">
        <v>445</v>
      </c>
      <c r="D352">
        <v>11301</v>
      </c>
      <c r="E352" t="s">
        <v>550</v>
      </c>
      <c r="F352" s="119">
        <v>0</v>
      </c>
      <c r="G352" s="24">
        <v>0</v>
      </c>
      <c r="H352" s="24">
        <v>0</v>
      </c>
      <c r="I352" s="120">
        <v>0</v>
      </c>
      <c r="J352" s="121">
        <v>0</v>
      </c>
      <c r="K352" s="24">
        <v>0</v>
      </c>
      <c r="L352" s="121">
        <v>0</v>
      </c>
      <c r="M352" s="24">
        <v>0</v>
      </c>
      <c r="N352" s="121">
        <v>0</v>
      </c>
      <c r="O352" s="24">
        <v>0</v>
      </c>
      <c r="P352" s="121">
        <v>0</v>
      </c>
    </row>
    <row r="353" spans="3:16">
      <c r="C353" t="s">
        <v>445</v>
      </c>
      <c r="D353">
        <v>10580</v>
      </c>
      <c r="E353" t="s">
        <v>548</v>
      </c>
      <c r="F353" s="119">
        <v>0</v>
      </c>
      <c r="G353" s="24">
        <v>0</v>
      </c>
      <c r="H353" s="24">
        <v>0</v>
      </c>
      <c r="I353" s="120">
        <v>0</v>
      </c>
      <c r="J353" s="121">
        <v>0</v>
      </c>
      <c r="K353" s="24">
        <v>0</v>
      </c>
      <c r="L353" s="121">
        <v>0</v>
      </c>
      <c r="M353" s="24">
        <v>0</v>
      </c>
      <c r="N353" s="121">
        <v>0</v>
      </c>
      <c r="O353" s="24">
        <v>0</v>
      </c>
      <c r="P353" s="121">
        <v>0</v>
      </c>
    </row>
    <row r="354" spans="3:16">
      <c r="C354" t="s">
        <v>445</v>
      </c>
      <c r="D354">
        <v>12301</v>
      </c>
      <c r="E354" t="s">
        <v>578</v>
      </c>
      <c r="F354" s="119">
        <v>0</v>
      </c>
      <c r="G354" s="24">
        <v>0</v>
      </c>
      <c r="H354" s="24">
        <v>0</v>
      </c>
      <c r="I354" s="120">
        <v>0</v>
      </c>
      <c r="J354" s="121">
        <v>0</v>
      </c>
      <c r="K354" s="24">
        <v>0</v>
      </c>
      <c r="L354" s="121">
        <v>0</v>
      </c>
      <c r="M354" s="24">
        <v>0</v>
      </c>
      <c r="N354" s="121">
        <v>0</v>
      </c>
      <c r="O354" s="24">
        <v>0</v>
      </c>
      <c r="P354" s="121">
        <v>0</v>
      </c>
    </row>
    <row r="355" spans="3:16">
      <c r="C355" t="s">
        <v>445</v>
      </c>
      <c r="D355">
        <v>10589</v>
      </c>
      <c r="E355" t="s">
        <v>73</v>
      </c>
      <c r="F355" s="119">
        <v>0</v>
      </c>
      <c r="G355" s="24">
        <v>0</v>
      </c>
      <c r="H355" s="24">
        <v>0</v>
      </c>
      <c r="I355" s="120">
        <v>0</v>
      </c>
      <c r="J355" s="121">
        <v>0</v>
      </c>
      <c r="K355" s="24">
        <v>0</v>
      </c>
      <c r="L355" s="121">
        <v>0</v>
      </c>
      <c r="M355" s="24">
        <v>0</v>
      </c>
      <c r="N355" s="121">
        <v>0</v>
      </c>
      <c r="O355" s="24">
        <v>0</v>
      </c>
      <c r="P355" s="121">
        <v>0</v>
      </c>
    </row>
    <row r="356" spans="3:16">
      <c r="C356" t="s">
        <v>445</v>
      </c>
      <c r="D356">
        <v>13203</v>
      </c>
      <c r="E356" t="s">
        <v>551</v>
      </c>
      <c r="F356" s="119">
        <v>0</v>
      </c>
      <c r="G356" s="24">
        <v>0</v>
      </c>
      <c r="H356" s="24">
        <v>0</v>
      </c>
      <c r="I356" s="120">
        <v>0</v>
      </c>
      <c r="J356" s="121">
        <v>0</v>
      </c>
      <c r="K356" s="24">
        <v>0</v>
      </c>
      <c r="L356" s="121">
        <v>0</v>
      </c>
      <c r="M356" s="24">
        <v>0</v>
      </c>
      <c r="N356" s="121">
        <v>0</v>
      </c>
      <c r="O356" s="24">
        <v>0</v>
      </c>
      <c r="P356" s="121">
        <v>0</v>
      </c>
    </row>
    <row r="357" spans="3:16">
      <c r="C357" t="s">
        <v>445</v>
      </c>
      <c r="D357">
        <v>10601</v>
      </c>
      <c r="E357" t="s">
        <v>44</v>
      </c>
      <c r="F357" s="119">
        <v>0</v>
      </c>
      <c r="G357" s="24">
        <v>0</v>
      </c>
      <c r="H357" s="24">
        <v>0</v>
      </c>
      <c r="I357" s="120">
        <v>0</v>
      </c>
      <c r="J357" s="121">
        <v>0</v>
      </c>
      <c r="K357" s="24">
        <v>0</v>
      </c>
      <c r="L357" s="121">
        <v>0</v>
      </c>
      <c r="M357" s="24">
        <v>0</v>
      </c>
      <c r="N357" s="121">
        <v>0</v>
      </c>
      <c r="O357" s="24">
        <v>0</v>
      </c>
      <c r="P357" s="121">
        <v>0</v>
      </c>
    </row>
    <row r="358" spans="3:16">
      <c r="C358" t="s">
        <v>445</v>
      </c>
      <c r="D358">
        <v>76401</v>
      </c>
      <c r="E358" t="s">
        <v>533</v>
      </c>
      <c r="F358" s="119">
        <v>0</v>
      </c>
      <c r="G358" s="24">
        <v>0</v>
      </c>
      <c r="H358" s="24">
        <v>0</v>
      </c>
      <c r="I358" s="120">
        <v>0</v>
      </c>
      <c r="J358" s="121">
        <v>0</v>
      </c>
      <c r="K358" s="24">
        <v>0</v>
      </c>
      <c r="L358" s="121">
        <v>0</v>
      </c>
      <c r="M358" s="24">
        <v>0</v>
      </c>
      <c r="N358" s="121">
        <v>0</v>
      </c>
      <c r="O358" s="24">
        <v>0</v>
      </c>
      <c r="P358" s="121">
        <v>0</v>
      </c>
    </row>
    <row r="359" spans="3:16">
      <c r="C359" t="s">
        <v>445</v>
      </c>
      <c r="D359">
        <v>12270</v>
      </c>
      <c r="E359" t="s">
        <v>62</v>
      </c>
      <c r="F359" s="119">
        <v>0</v>
      </c>
      <c r="G359" s="24">
        <v>0</v>
      </c>
      <c r="H359" s="24">
        <v>0</v>
      </c>
      <c r="I359" s="120">
        <v>0</v>
      </c>
      <c r="J359" s="121">
        <v>0</v>
      </c>
      <c r="K359" s="24">
        <v>0</v>
      </c>
      <c r="L359" s="121">
        <v>0</v>
      </c>
      <c r="M359" s="24">
        <v>0</v>
      </c>
      <c r="N359" s="121">
        <v>0</v>
      </c>
      <c r="O359" s="24">
        <v>0</v>
      </c>
      <c r="P359" s="121">
        <v>0</v>
      </c>
    </row>
    <row r="360" spans="3:16">
      <c r="C360" t="s">
        <v>445</v>
      </c>
      <c r="D360">
        <v>90</v>
      </c>
      <c r="E360" t="s">
        <v>100</v>
      </c>
      <c r="F360" s="119">
        <v>0</v>
      </c>
      <c r="G360" s="24">
        <v>0</v>
      </c>
      <c r="H360" s="24">
        <v>0</v>
      </c>
      <c r="I360" s="120">
        <v>0</v>
      </c>
      <c r="J360" s="121">
        <v>0</v>
      </c>
      <c r="K360" s="24">
        <v>0</v>
      </c>
      <c r="L360" s="121">
        <v>0</v>
      </c>
      <c r="M360" s="24">
        <v>0</v>
      </c>
      <c r="N360" s="121">
        <v>0</v>
      </c>
      <c r="O360" s="24">
        <v>0</v>
      </c>
      <c r="P360" s="121">
        <v>0</v>
      </c>
    </row>
    <row r="361" spans="3:16">
      <c r="C361" t="s">
        <v>445</v>
      </c>
      <c r="D361">
        <v>12306</v>
      </c>
      <c r="E361" t="s">
        <v>579</v>
      </c>
      <c r="F361" s="119">
        <v>0</v>
      </c>
      <c r="G361" s="24">
        <v>0</v>
      </c>
      <c r="H361" s="24">
        <v>0</v>
      </c>
      <c r="I361" s="120">
        <v>0</v>
      </c>
      <c r="J361" s="121">
        <v>0</v>
      </c>
      <c r="K361" s="24">
        <v>0</v>
      </c>
      <c r="L361" s="121">
        <v>0</v>
      </c>
      <c r="M361" s="24">
        <v>0</v>
      </c>
      <c r="N361" s="121">
        <v>0</v>
      </c>
      <c r="O361" s="24">
        <v>0</v>
      </c>
      <c r="P361" s="121">
        <v>0</v>
      </c>
    </row>
    <row r="362" spans="3:16">
      <c r="C362" t="s">
        <v>445</v>
      </c>
      <c r="D362">
        <v>901</v>
      </c>
      <c r="E362" t="s">
        <v>57</v>
      </c>
      <c r="F362" s="119">
        <v>0</v>
      </c>
      <c r="G362" s="24">
        <v>0</v>
      </c>
      <c r="H362" s="24">
        <v>0</v>
      </c>
      <c r="I362" s="120">
        <v>0</v>
      </c>
      <c r="J362" s="121">
        <v>0</v>
      </c>
      <c r="K362" s="24">
        <v>0</v>
      </c>
      <c r="L362" s="121">
        <v>0</v>
      </c>
      <c r="M362" s="24">
        <v>0</v>
      </c>
      <c r="N362" s="121">
        <v>0</v>
      </c>
      <c r="O362" s="24">
        <v>0</v>
      </c>
      <c r="P362" s="121">
        <v>0</v>
      </c>
    </row>
    <row r="363" spans="3:16">
      <c r="C363" t="s">
        <v>445</v>
      </c>
      <c r="D363">
        <v>12347</v>
      </c>
      <c r="E363" t="s">
        <v>74</v>
      </c>
      <c r="F363" s="119">
        <v>0</v>
      </c>
      <c r="G363" s="24">
        <v>0</v>
      </c>
      <c r="H363" s="24">
        <v>0</v>
      </c>
      <c r="I363" s="120">
        <v>0</v>
      </c>
      <c r="J363" s="121">
        <v>0</v>
      </c>
      <c r="K363" s="24">
        <v>0</v>
      </c>
      <c r="L363" s="121">
        <v>0</v>
      </c>
      <c r="M363" s="24">
        <v>0</v>
      </c>
      <c r="N363" s="121">
        <v>0</v>
      </c>
      <c r="O363" s="24">
        <v>0</v>
      </c>
      <c r="P363" s="121">
        <v>0</v>
      </c>
    </row>
    <row r="364" spans="3:16">
      <c r="C364" t="s">
        <v>445</v>
      </c>
      <c r="D364">
        <v>76101</v>
      </c>
      <c r="E364" t="s">
        <v>644</v>
      </c>
      <c r="F364" s="119">
        <v>0</v>
      </c>
      <c r="G364" s="24">
        <v>0</v>
      </c>
      <c r="H364" s="24">
        <v>0</v>
      </c>
      <c r="I364" s="120">
        <v>0</v>
      </c>
      <c r="J364" s="121">
        <v>0</v>
      </c>
      <c r="K364" s="24">
        <v>0</v>
      </c>
      <c r="L364" s="121">
        <v>0</v>
      </c>
      <c r="M364" s="24">
        <v>0</v>
      </c>
      <c r="N364" s="121">
        <v>0</v>
      </c>
      <c r="O364" s="24">
        <v>0</v>
      </c>
      <c r="P364" s="121">
        <v>0</v>
      </c>
    </row>
    <row r="365" spans="3:16">
      <c r="C365" t="s">
        <v>445</v>
      </c>
      <c r="D365">
        <v>12359</v>
      </c>
      <c r="E365" s="10" t="s">
        <v>63</v>
      </c>
      <c r="F365" s="119">
        <v>0</v>
      </c>
      <c r="G365" s="24">
        <v>0</v>
      </c>
      <c r="H365" s="24">
        <v>0</v>
      </c>
      <c r="I365" s="120">
        <v>0</v>
      </c>
      <c r="J365" s="121">
        <v>0</v>
      </c>
      <c r="K365" s="24">
        <v>0</v>
      </c>
      <c r="L365" s="121">
        <v>0</v>
      </c>
      <c r="M365" s="24">
        <v>0</v>
      </c>
      <c r="N365" s="121">
        <v>0</v>
      </c>
      <c r="O365" s="24">
        <v>0</v>
      </c>
      <c r="P365" s="122">
        <v>0</v>
      </c>
    </row>
    <row r="366" spans="3:16">
      <c r="C366" t="s">
        <v>445</v>
      </c>
      <c r="D366">
        <v>77301</v>
      </c>
      <c r="E366" t="s">
        <v>648</v>
      </c>
      <c r="F366" s="119">
        <v>0</v>
      </c>
      <c r="G366" s="24">
        <v>0</v>
      </c>
      <c r="H366" s="24">
        <v>0</v>
      </c>
      <c r="I366" s="120">
        <v>0</v>
      </c>
      <c r="J366" s="121">
        <v>0</v>
      </c>
      <c r="K366" s="24">
        <v>0</v>
      </c>
      <c r="L366" s="121">
        <v>0</v>
      </c>
      <c r="M366" s="24">
        <v>0</v>
      </c>
      <c r="N366" s="121">
        <v>0</v>
      </c>
      <c r="O366" s="24">
        <v>0</v>
      </c>
      <c r="P366" s="121">
        <v>0</v>
      </c>
    </row>
    <row r="367" spans="3:16">
      <c r="C367" t="s">
        <v>445</v>
      </c>
      <c r="D367">
        <v>12360</v>
      </c>
      <c r="E367" t="s">
        <v>584</v>
      </c>
      <c r="F367" s="119">
        <v>0</v>
      </c>
      <c r="G367" s="24">
        <v>0</v>
      </c>
      <c r="H367" s="24">
        <v>0</v>
      </c>
      <c r="I367" s="120">
        <v>0</v>
      </c>
      <c r="J367" s="121">
        <v>0</v>
      </c>
      <c r="K367" s="24">
        <v>0</v>
      </c>
      <c r="L367" s="121">
        <v>0</v>
      </c>
      <c r="M367" s="24">
        <v>0</v>
      </c>
      <c r="N367" s="121">
        <v>0</v>
      </c>
      <c r="O367" s="24">
        <v>0</v>
      </c>
      <c r="P367" s="121">
        <v>0</v>
      </c>
    </row>
    <row r="368" spans="3:16">
      <c r="C368" t="s">
        <v>445</v>
      </c>
      <c r="D368">
        <v>32306</v>
      </c>
      <c r="E368" t="s">
        <v>661</v>
      </c>
      <c r="F368" s="119">
        <v>0</v>
      </c>
      <c r="G368" s="24">
        <v>0</v>
      </c>
      <c r="H368" s="24">
        <v>0</v>
      </c>
      <c r="I368" s="120">
        <v>0</v>
      </c>
      <c r="J368" s="121">
        <v>0</v>
      </c>
      <c r="K368" s="24">
        <v>0</v>
      </c>
      <c r="L368" s="121">
        <v>0</v>
      </c>
      <c r="M368" s="24">
        <v>0</v>
      </c>
      <c r="N368" s="121">
        <v>0</v>
      </c>
      <c r="O368" s="24">
        <v>0</v>
      </c>
      <c r="P368" s="121">
        <v>0</v>
      </c>
    </row>
    <row r="369" spans="3:16">
      <c r="C369" t="s">
        <v>445</v>
      </c>
      <c r="D369">
        <v>12370</v>
      </c>
      <c r="E369" s="10" t="s">
        <v>64</v>
      </c>
      <c r="F369" s="119">
        <v>0</v>
      </c>
      <c r="G369" s="24">
        <v>0</v>
      </c>
      <c r="H369" s="24">
        <v>0</v>
      </c>
      <c r="I369" s="120">
        <v>0</v>
      </c>
      <c r="J369" s="121">
        <v>0</v>
      </c>
      <c r="K369" s="24">
        <v>0</v>
      </c>
      <c r="L369" s="121">
        <v>0</v>
      </c>
      <c r="M369" s="24">
        <v>0</v>
      </c>
      <c r="N369" s="121">
        <v>0</v>
      </c>
      <c r="O369" s="24">
        <v>0</v>
      </c>
      <c r="P369" s="121">
        <v>0</v>
      </c>
    </row>
    <row r="370" spans="3:16">
      <c r="C370" t="s">
        <v>445</v>
      </c>
      <c r="D370">
        <v>101</v>
      </c>
      <c r="E370" t="s">
        <v>662</v>
      </c>
      <c r="F370" s="119">
        <v>0</v>
      </c>
      <c r="G370" s="24">
        <v>0</v>
      </c>
      <c r="H370" s="24">
        <v>0</v>
      </c>
      <c r="I370" s="120">
        <v>0</v>
      </c>
      <c r="J370" s="121">
        <v>0</v>
      </c>
      <c r="K370" s="24">
        <v>0</v>
      </c>
      <c r="L370" s="121">
        <v>0</v>
      </c>
      <c r="M370" s="24">
        <v>0</v>
      </c>
      <c r="N370" s="121">
        <v>0</v>
      </c>
      <c r="O370" s="24">
        <v>0</v>
      </c>
      <c r="P370" s="121">
        <v>0</v>
      </c>
    </row>
    <row r="371" spans="3:16">
      <c r="C371" t="s">
        <v>445</v>
      </c>
      <c r="D371">
        <v>12380</v>
      </c>
      <c r="E371" s="10" t="s">
        <v>65</v>
      </c>
      <c r="F371" s="119">
        <v>0</v>
      </c>
      <c r="G371" s="24">
        <v>0</v>
      </c>
      <c r="H371" s="24">
        <v>0</v>
      </c>
      <c r="I371" s="120">
        <v>0</v>
      </c>
      <c r="J371" s="122">
        <v>0</v>
      </c>
      <c r="K371" s="24">
        <v>0</v>
      </c>
      <c r="L371" s="122">
        <v>0</v>
      </c>
      <c r="M371" s="24">
        <v>0</v>
      </c>
      <c r="N371" s="122">
        <v>0</v>
      </c>
      <c r="O371" s="24">
        <v>0</v>
      </c>
      <c r="P371" s="122">
        <v>0</v>
      </c>
    </row>
    <row r="372" spans="3:16">
      <c r="C372" t="s">
        <v>445</v>
      </c>
      <c r="D372">
        <v>103</v>
      </c>
      <c r="E372" t="s">
        <v>664</v>
      </c>
      <c r="F372" s="119">
        <v>0</v>
      </c>
      <c r="G372" s="24">
        <v>0</v>
      </c>
      <c r="H372" s="24">
        <v>0</v>
      </c>
      <c r="I372" s="120">
        <v>0</v>
      </c>
      <c r="J372" s="121">
        <v>0</v>
      </c>
      <c r="K372" s="24">
        <v>0</v>
      </c>
      <c r="L372" s="121">
        <v>0</v>
      </c>
      <c r="M372" s="24">
        <v>0</v>
      </c>
      <c r="N372" s="121">
        <v>0</v>
      </c>
      <c r="O372" s="24">
        <v>0</v>
      </c>
      <c r="P372" s="121">
        <v>0</v>
      </c>
    </row>
    <row r="373" spans="3:16">
      <c r="C373" t="s">
        <v>445</v>
      </c>
      <c r="D373">
        <v>12459</v>
      </c>
      <c r="E373" s="10" t="s">
        <v>66</v>
      </c>
      <c r="F373" s="119">
        <v>0</v>
      </c>
      <c r="G373" s="24">
        <v>0</v>
      </c>
      <c r="H373" s="24">
        <v>0</v>
      </c>
      <c r="I373" s="120">
        <v>0</v>
      </c>
      <c r="J373" s="121">
        <v>0</v>
      </c>
      <c r="K373" s="24">
        <v>0</v>
      </c>
      <c r="L373" s="121">
        <v>0</v>
      </c>
      <c r="M373" s="24">
        <v>0</v>
      </c>
      <c r="N373" s="121">
        <v>0</v>
      </c>
      <c r="O373" s="24">
        <v>0</v>
      </c>
      <c r="P373" s="121">
        <v>0</v>
      </c>
    </row>
    <row r="374" spans="3:16">
      <c r="C374" t="s">
        <v>445</v>
      </c>
      <c r="D374">
        <v>105</v>
      </c>
      <c r="E374" t="s">
        <v>666</v>
      </c>
      <c r="F374" s="119">
        <v>0</v>
      </c>
      <c r="G374" s="24">
        <v>0</v>
      </c>
      <c r="H374" s="24">
        <v>0</v>
      </c>
      <c r="I374" s="120">
        <v>0</v>
      </c>
      <c r="J374" s="121">
        <v>0</v>
      </c>
      <c r="K374" s="24">
        <v>0</v>
      </c>
      <c r="L374" s="121">
        <v>0</v>
      </c>
      <c r="M374" s="24">
        <v>0</v>
      </c>
      <c r="N374" s="121">
        <v>0</v>
      </c>
      <c r="O374" s="24">
        <v>0</v>
      </c>
      <c r="P374" s="121">
        <v>0</v>
      </c>
    </row>
    <row r="375" spans="3:16">
      <c r="C375" t="s">
        <v>445</v>
      </c>
      <c r="D375">
        <v>12470</v>
      </c>
      <c r="E375" s="10" t="s">
        <v>447</v>
      </c>
      <c r="F375" s="119">
        <v>0</v>
      </c>
      <c r="G375" s="24">
        <v>0</v>
      </c>
      <c r="H375" s="24">
        <v>0</v>
      </c>
      <c r="I375" s="120">
        <v>0</v>
      </c>
      <c r="J375" s="121">
        <v>0</v>
      </c>
      <c r="K375" s="24">
        <v>0</v>
      </c>
      <c r="L375" s="121">
        <v>0</v>
      </c>
      <c r="M375" s="24">
        <v>0</v>
      </c>
      <c r="N375" s="121">
        <v>0</v>
      </c>
      <c r="O375" s="24">
        <v>0</v>
      </c>
      <c r="P375" s="121">
        <v>0</v>
      </c>
    </row>
    <row r="376" spans="3:16">
      <c r="C376" t="s">
        <v>445</v>
      </c>
      <c r="D376">
        <v>10269</v>
      </c>
      <c r="E376" t="s">
        <v>668</v>
      </c>
      <c r="F376" s="119">
        <v>0</v>
      </c>
      <c r="G376" s="24">
        <v>0</v>
      </c>
      <c r="H376" s="24">
        <v>0</v>
      </c>
      <c r="I376" s="120">
        <v>0</v>
      </c>
      <c r="J376" s="121">
        <v>0</v>
      </c>
      <c r="K376" s="24">
        <v>0</v>
      </c>
      <c r="L376" s="121">
        <v>0</v>
      </c>
      <c r="M376" s="24">
        <v>0</v>
      </c>
      <c r="N376" s="121">
        <v>0</v>
      </c>
      <c r="O376" s="24">
        <v>0</v>
      </c>
      <c r="P376" s="121">
        <v>0</v>
      </c>
    </row>
    <row r="377" spans="3:16">
      <c r="C377" t="s">
        <v>445</v>
      </c>
      <c r="D377">
        <v>12480</v>
      </c>
      <c r="E377" t="s">
        <v>67</v>
      </c>
      <c r="F377" s="119">
        <v>0</v>
      </c>
      <c r="G377" s="24">
        <v>0</v>
      </c>
      <c r="H377" s="24">
        <v>0</v>
      </c>
      <c r="I377" s="120">
        <v>0</v>
      </c>
      <c r="J377" s="121">
        <v>0</v>
      </c>
      <c r="K377" s="24">
        <v>0</v>
      </c>
      <c r="L377" s="121">
        <v>0</v>
      </c>
      <c r="M377" s="24">
        <v>0</v>
      </c>
      <c r="N377" s="121">
        <v>0</v>
      </c>
      <c r="O377" s="24">
        <v>0</v>
      </c>
      <c r="P377" s="121">
        <v>0</v>
      </c>
    </row>
    <row r="378" spans="3:16">
      <c r="C378" t="s">
        <v>445</v>
      </c>
      <c r="D378">
        <v>10569</v>
      </c>
      <c r="E378" t="s">
        <v>670</v>
      </c>
      <c r="F378" s="119">
        <v>0</v>
      </c>
      <c r="G378" s="24">
        <v>0</v>
      </c>
      <c r="H378" s="24">
        <v>0</v>
      </c>
      <c r="I378" s="120">
        <v>0</v>
      </c>
      <c r="J378" s="121">
        <v>0</v>
      </c>
      <c r="K378" s="24">
        <v>0</v>
      </c>
      <c r="L378" s="121">
        <v>0</v>
      </c>
      <c r="M378" s="24">
        <v>0</v>
      </c>
      <c r="N378" s="121">
        <v>0</v>
      </c>
      <c r="O378" s="24">
        <v>0</v>
      </c>
      <c r="P378" s="121">
        <v>0</v>
      </c>
    </row>
    <row r="379" spans="3:16">
      <c r="C379" t="s">
        <v>445</v>
      </c>
      <c r="D379">
        <v>13303</v>
      </c>
      <c r="E379" t="s">
        <v>75</v>
      </c>
      <c r="F379" s="119">
        <v>0</v>
      </c>
      <c r="G379" s="24">
        <v>0</v>
      </c>
      <c r="H379" s="24">
        <v>0</v>
      </c>
      <c r="I379" s="120">
        <v>0</v>
      </c>
      <c r="J379" s="121">
        <v>0</v>
      </c>
      <c r="K379" s="24">
        <v>0</v>
      </c>
      <c r="L379" s="121">
        <v>0</v>
      </c>
      <c r="M379" s="24">
        <v>0</v>
      </c>
      <c r="N379" s="121">
        <v>0</v>
      </c>
      <c r="O379" s="24">
        <v>0</v>
      </c>
      <c r="P379" s="121">
        <v>0</v>
      </c>
    </row>
    <row r="380" spans="3:16">
      <c r="C380" t="s">
        <v>445</v>
      </c>
      <c r="D380">
        <v>10517</v>
      </c>
      <c r="E380" t="s">
        <v>676</v>
      </c>
      <c r="F380" s="119">
        <v>0</v>
      </c>
      <c r="G380" s="24">
        <v>0</v>
      </c>
      <c r="H380" s="24">
        <v>0</v>
      </c>
      <c r="I380" s="120">
        <v>0</v>
      </c>
      <c r="J380" s="121">
        <v>0</v>
      </c>
      <c r="K380" s="24">
        <v>0</v>
      </c>
      <c r="L380" s="121">
        <v>0</v>
      </c>
      <c r="M380" s="24">
        <v>0</v>
      </c>
      <c r="N380" s="121">
        <v>0</v>
      </c>
      <c r="O380" s="24">
        <v>0</v>
      </c>
      <c r="P380" s="121">
        <v>0</v>
      </c>
    </row>
    <row r="381" spans="3:16">
      <c r="C381" t="s">
        <v>445</v>
      </c>
      <c r="D381">
        <v>13311</v>
      </c>
      <c r="E381" t="s">
        <v>580</v>
      </c>
      <c r="F381" s="119">
        <v>0</v>
      </c>
      <c r="G381" s="24">
        <v>0</v>
      </c>
      <c r="H381" s="24">
        <v>0</v>
      </c>
      <c r="I381" s="120">
        <v>0</v>
      </c>
      <c r="J381" s="121">
        <v>0</v>
      </c>
      <c r="K381" s="24">
        <v>0</v>
      </c>
      <c r="L381" s="121">
        <v>0</v>
      </c>
      <c r="M381" s="24">
        <v>0</v>
      </c>
      <c r="N381" s="121">
        <v>0</v>
      </c>
      <c r="O381" s="24">
        <v>0</v>
      </c>
      <c r="P381" s="121">
        <v>0</v>
      </c>
    </row>
    <row r="382" spans="3:16">
      <c r="C382" t="s">
        <v>445</v>
      </c>
      <c r="D382">
        <v>52380</v>
      </c>
      <c r="E382" t="s">
        <v>727</v>
      </c>
      <c r="F382" s="119">
        <v>0</v>
      </c>
      <c r="G382" s="24">
        <v>0</v>
      </c>
      <c r="H382" s="24">
        <v>0</v>
      </c>
      <c r="I382" s="120">
        <v>0</v>
      </c>
      <c r="J382" s="121">
        <v>0</v>
      </c>
      <c r="K382" s="24">
        <v>0</v>
      </c>
      <c r="L382" s="121">
        <v>0</v>
      </c>
      <c r="M382" s="24">
        <v>0</v>
      </c>
      <c r="N382" s="121">
        <v>0</v>
      </c>
      <c r="O382" s="24">
        <v>0</v>
      </c>
      <c r="P382" s="121">
        <v>0</v>
      </c>
    </row>
    <row r="383" spans="3:16">
      <c r="C383" t="s">
        <v>445</v>
      </c>
      <c r="D383">
        <v>13359</v>
      </c>
      <c r="E383" t="s">
        <v>468</v>
      </c>
      <c r="F383" s="119">
        <v>0</v>
      </c>
      <c r="G383" s="24">
        <v>0</v>
      </c>
      <c r="H383" s="24">
        <v>0</v>
      </c>
      <c r="I383" s="120">
        <v>0</v>
      </c>
      <c r="J383" s="121">
        <v>0</v>
      </c>
      <c r="K383" s="24">
        <v>0</v>
      </c>
      <c r="L383" s="121">
        <v>0</v>
      </c>
      <c r="M383" s="24">
        <v>0</v>
      </c>
      <c r="N383" s="121">
        <v>0</v>
      </c>
      <c r="O383" s="24">
        <v>0</v>
      </c>
      <c r="P383" s="121">
        <v>0</v>
      </c>
    </row>
    <row r="384" spans="3:16">
      <c r="C384" t="s">
        <v>445</v>
      </c>
      <c r="D384">
        <v>100</v>
      </c>
      <c r="E384" t="s">
        <v>96</v>
      </c>
      <c r="F384" s="119">
        <v>0</v>
      </c>
      <c r="G384" s="24">
        <v>0</v>
      </c>
      <c r="H384" s="24">
        <v>0</v>
      </c>
      <c r="I384" s="120">
        <v>0</v>
      </c>
      <c r="J384" s="121">
        <v>0</v>
      </c>
      <c r="K384" s="24">
        <v>0</v>
      </c>
      <c r="L384" s="122">
        <v>0</v>
      </c>
      <c r="M384" s="24">
        <v>0</v>
      </c>
      <c r="N384" s="122">
        <v>0</v>
      </c>
      <c r="O384" s="24">
        <v>0</v>
      </c>
      <c r="P384" s="122">
        <v>0</v>
      </c>
    </row>
    <row r="385" spans="3:16">
      <c r="C385" t="s">
        <v>445</v>
      </c>
      <c r="D385">
        <v>13368</v>
      </c>
      <c r="E385" t="s">
        <v>76</v>
      </c>
      <c r="F385" s="119">
        <v>0</v>
      </c>
      <c r="G385" s="24">
        <v>0</v>
      </c>
      <c r="H385" s="24">
        <v>0</v>
      </c>
      <c r="I385" s="120">
        <v>0</v>
      </c>
      <c r="J385" s="121">
        <v>0</v>
      </c>
      <c r="K385" s="24">
        <v>0</v>
      </c>
      <c r="L385" s="121">
        <v>0</v>
      </c>
      <c r="M385" s="24">
        <v>0</v>
      </c>
      <c r="N385" s="121">
        <v>0</v>
      </c>
      <c r="O385" s="24">
        <v>0</v>
      </c>
      <c r="P385" s="121">
        <v>0</v>
      </c>
    </row>
    <row r="386" spans="3:16">
      <c r="C386" t="s">
        <v>457</v>
      </c>
      <c r="D386">
        <v>13403</v>
      </c>
      <c r="E386" t="s">
        <v>428</v>
      </c>
      <c r="F386" s="119">
        <v>41940</v>
      </c>
      <c r="G386" s="24">
        <v>0</v>
      </c>
      <c r="H386" s="24">
        <v>0</v>
      </c>
      <c r="I386" s="120">
        <v>0</v>
      </c>
      <c r="J386" s="121">
        <v>0</v>
      </c>
      <c r="K386" s="24">
        <v>0</v>
      </c>
      <c r="L386" s="121">
        <v>0</v>
      </c>
      <c r="M386" s="24">
        <v>0</v>
      </c>
      <c r="N386" s="121">
        <v>0</v>
      </c>
      <c r="O386" s="24">
        <v>41940</v>
      </c>
      <c r="P386" s="121">
        <v>0</v>
      </c>
    </row>
    <row r="387" spans="3:16">
      <c r="C387" t="s">
        <v>457</v>
      </c>
      <c r="D387">
        <v>79201</v>
      </c>
      <c r="E387" s="10" t="s">
        <v>50</v>
      </c>
      <c r="F387" s="119">
        <v>10277</v>
      </c>
      <c r="G387" s="24">
        <v>0</v>
      </c>
      <c r="H387" s="24">
        <v>0</v>
      </c>
      <c r="I387" s="120">
        <v>0</v>
      </c>
      <c r="J387" s="122">
        <v>0</v>
      </c>
      <c r="K387" s="24">
        <v>4463</v>
      </c>
      <c r="L387" s="122">
        <v>0</v>
      </c>
      <c r="M387" s="24">
        <v>0</v>
      </c>
      <c r="N387" s="122">
        <v>0</v>
      </c>
      <c r="O387" s="24">
        <v>5814</v>
      </c>
      <c r="P387" s="122">
        <v>0</v>
      </c>
    </row>
    <row r="388" spans="3:16">
      <c r="C388" t="s">
        <v>457</v>
      </c>
      <c r="D388">
        <v>79101</v>
      </c>
      <c r="E388" s="10" t="s">
        <v>57</v>
      </c>
      <c r="F388" s="119">
        <v>591</v>
      </c>
      <c r="G388" s="24">
        <v>0</v>
      </c>
      <c r="H388" s="24">
        <v>0</v>
      </c>
      <c r="I388" s="120">
        <v>0</v>
      </c>
      <c r="J388" s="122">
        <v>0</v>
      </c>
      <c r="K388" s="24">
        <v>112</v>
      </c>
      <c r="L388" s="122">
        <v>0</v>
      </c>
      <c r="M388" s="24">
        <v>0</v>
      </c>
      <c r="N388" s="122">
        <v>0</v>
      </c>
      <c r="O388" s="24">
        <v>479</v>
      </c>
      <c r="P388" s="122">
        <v>0</v>
      </c>
    </row>
    <row r="389" spans="3:16">
      <c r="C389" t="s">
        <v>457</v>
      </c>
      <c r="D389">
        <v>10101</v>
      </c>
      <c r="E389" t="s">
        <v>536</v>
      </c>
      <c r="F389" s="119">
        <v>0</v>
      </c>
      <c r="G389" s="24">
        <v>0</v>
      </c>
      <c r="H389" s="24">
        <v>0</v>
      </c>
      <c r="I389" s="120">
        <v>0</v>
      </c>
      <c r="J389" s="121">
        <v>0</v>
      </c>
      <c r="K389" s="24">
        <v>0</v>
      </c>
      <c r="L389" s="121">
        <v>0</v>
      </c>
      <c r="M389" s="24">
        <v>0</v>
      </c>
      <c r="N389" s="121">
        <v>0</v>
      </c>
      <c r="O389" s="24">
        <v>0</v>
      </c>
      <c r="P389" s="121">
        <v>0</v>
      </c>
    </row>
    <row r="390" spans="3:16">
      <c r="C390" t="s">
        <v>457</v>
      </c>
      <c r="D390">
        <v>71901</v>
      </c>
      <c r="E390" t="s">
        <v>47</v>
      </c>
      <c r="F390" s="119">
        <v>0</v>
      </c>
      <c r="G390" s="24">
        <v>0</v>
      </c>
      <c r="H390" s="24">
        <v>0</v>
      </c>
      <c r="I390" s="120">
        <v>0</v>
      </c>
      <c r="J390" s="121">
        <v>0</v>
      </c>
      <c r="K390" s="24">
        <v>0</v>
      </c>
      <c r="L390" s="121">
        <v>0</v>
      </c>
      <c r="M390" s="24">
        <v>0</v>
      </c>
      <c r="N390" s="121">
        <v>0</v>
      </c>
      <c r="O390" s="24">
        <v>0</v>
      </c>
      <c r="P390" s="121">
        <v>0</v>
      </c>
    </row>
    <row r="391" spans="3:16">
      <c r="C391" t="s">
        <v>457</v>
      </c>
      <c r="D391">
        <v>73501</v>
      </c>
      <c r="E391" t="s">
        <v>425</v>
      </c>
      <c r="F391" s="119">
        <v>0</v>
      </c>
      <c r="G391" s="24">
        <v>0</v>
      </c>
      <c r="H391" s="24">
        <v>0</v>
      </c>
      <c r="I391" s="120">
        <v>0</v>
      </c>
      <c r="J391" s="121">
        <v>0</v>
      </c>
      <c r="K391" s="24">
        <v>0</v>
      </c>
      <c r="L391" s="121">
        <v>0</v>
      </c>
      <c r="M391" s="24">
        <v>0</v>
      </c>
      <c r="N391" s="121">
        <v>0</v>
      </c>
      <c r="O391" s="24">
        <v>0</v>
      </c>
      <c r="P391" s="121">
        <v>0</v>
      </c>
    </row>
    <row r="392" spans="3:16">
      <c r="C392" t="s">
        <v>457</v>
      </c>
      <c r="D392">
        <v>10103</v>
      </c>
      <c r="E392" t="s">
        <v>60</v>
      </c>
      <c r="F392" s="119">
        <v>0</v>
      </c>
      <c r="G392" s="24">
        <v>0</v>
      </c>
      <c r="H392" s="24">
        <v>0</v>
      </c>
      <c r="I392" s="120">
        <v>0</v>
      </c>
      <c r="J392" s="122">
        <v>0</v>
      </c>
      <c r="K392" s="24">
        <v>0</v>
      </c>
      <c r="L392" s="122">
        <v>0</v>
      </c>
      <c r="M392" s="24">
        <v>0</v>
      </c>
      <c r="N392" s="122">
        <v>0</v>
      </c>
      <c r="O392" s="24">
        <v>0</v>
      </c>
      <c r="P392" s="122">
        <v>0</v>
      </c>
    </row>
    <row r="393" spans="3:16">
      <c r="C393" t="s">
        <v>457</v>
      </c>
      <c r="D393">
        <v>104</v>
      </c>
      <c r="E393" t="s">
        <v>665</v>
      </c>
      <c r="F393" s="119">
        <v>0</v>
      </c>
      <c r="G393" s="24">
        <v>0</v>
      </c>
      <c r="H393" s="24">
        <v>0</v>
      </c>
      <c r="I393" s="120">
        <v>0</v>
      </c>
      <c r="J393" s="121">
        <v>0</v>
      </c>
      <c r="K393" s="24">
        <v>0</v>
      </c>
      <c r="L393" s="121">
        <v>0</v>
      </c>
      <c r="M393" s="24">
        <v>0</v>
      </c>
      <c r="N393" s="121">
        <v>0</v>
      </c>
      <c r="O393" s="24">
        <v>0</v>
      </c>
      <c r="P393" s="121">
        <v>0</v>
      </c>
    </row>
    <row r="394" spans="3:16">
      <c r="C394" t="s">
        <v>457</v>
      </c>
      <c r="D394">
        <v>10104</v>
      </c>
      <c r="E394" t="s">
        <v>84</v>
      </c>
      <c r="F394" s="119">
        <v>0</v>
      </c>
      <c r="G394" s="24">
        <v>0</v>
      </c>
      <c r="H394" s="24">
        <v>0</v>
      </c>
      <c r="I394" s="120">
        <v>0</v>
      </c>
      <c r="J394" s="121">
        <v>0</v>
      </c>
      <c r="K394" s="24">
        <v>0</v>
      </c>
      <c r="L394" s="121">
        <v>0</v>
      </c>
      <c r="M394" s="24">
        <v>0</v>
      </c>
      <c r="N394" s="121">
        <v>0</v>
      </c>
      <c r="O394" s="24">
        <v>0</v>
      </c>
      <c r="P394" s="121">
        <v>0</v>
      </c>
    </row>
    <row r="395" spans="3:16">
      <c r="C395" t="s">
        <v>457</v>
      </c>
      <c r="D395">
        <v>52377</v>
      </c>
      <c r="E395" t="s">
        <v>134</v>
      </c>
      <c r="F395" s="119">
        <v>0</v>
      </c>
      <c r="G395" s="24">
        <v>0</v>
      </c>
      <c r="H395" s="24">
        <v>0</v>
      </c>
      <c r="I395" s="120">
        <v>0</v>
      </c>
      <c r="J395" s="121">
        <v>0</v>
      </c>
      <c r="K395" s="24">
        <v>0</v>
      </c>
      <c r="L395" s="121">
        <v>0</v>
      </c>
      <c r="M395" s="24">
        <v>0</v>
      </c>
      <c r="N395" s="121">
        <v>0</v>
      </c>
      <c r="O395" s="24">
        <v>0</v>
      </c>
      <c r="P395" s="121">
        <v>0</v>
      </c>
    </row>
    <row r="396" spans="3:16">
      <c r="C396" t="s">
        <v>457</v>
      </c>
      <c r="D396">
        <v>10201</v>
      </c>
      <c r="E396" t="s">
        <v>27</v>
      </c>
      <c r="F396" s="119">
        <v>0</v>
      </c>
      <c r="G396" s="24">
        <v>0</v>
      </c>
      <c r="H396" s="24">
        <v>0</v>
      </c>
      <c r="I396" s="120">
        <v>0</v>
      </c>
      <c r="J396" s="121">
        <v>0</v>
      </c>
      <c r="K396" s="24">
        <v>0</v>
      </c>
      <c r="L396" s="121">
        <v>0</v>
      </c>
      <c r="M396" s="24">
        <v>0</v>
      </c>
      <c r="N396" s="121">
        <v>0</v>
      </c>
      <c r="O396" s="24">
        <v>0</v>
      </c>
      <c r="P396" s="121">
        <v>0</v>
      </c>
    </row>
    <row r="397" spans="3:16">
      <c r="C397" t="s">
        <v>457</v>
      </c>
      <c r="D397">
        <v>10411</v>
      </c>
      <c r="E397" t="s">
        <v>543</v>
      </c>
      <c r="F397" s="119">
        <v>0</v>
      </c>
      <c r="G397" s="24">
        <v>0</v>
      </c>
      <c r="H397" s="24">
        <v>0</v>
      </c>
      <c r="I397" s="120">
        <v>0</v>
      </c>
      <c r="J397" s="121">
        <v>0</v>
      </c>
      <c r="K397" s="24">
        <v>0</v>
      </c>
      <c r="L397" s="121">
        <v>0</v>
      </c>
      <c r="M397" s="24">
        <v>0</v>
      </c>
      <c r="N397" s="121">
        <v>0</v>
      </c>
      <c r="O397" s="24">
        <v>0</v>
      </c>
      <c r="P397" s="121">
        <v>0</v>
      </c>
    </row>
    <row r="398" spans="3:16">
      <c r="C398" t="s">
        <v>457</v>
      </c>
      <c r="D398">
        <v>10202</v>
      </c>
      <c r="E398" s="10" t="s">
        <v>28</v>
      </c>
      <c r="F398" s="119">
        <v>0</v>
      </c>
      <c r="G398" s="24">
        <v>0</v>
      </c>
      <c r="H398" s="24">
        <v>0</v>
      </c>
      <c r="I398" s="120">
        <v>0</v>
      </c>
      <c r="J398" s="122">
        <v>0</v>
      </c>
      <c r="K398" s="24">
        <v>0</v>
      </c>
      <c r="L398" s="122">
        <v>0</v>
      </c>
      <c r="M398" s="24">
        <v>0</v>
      </c>
      <c r="N398" s="122">
        <v>0</v>
      </c>
      <c r="O398" s="24">
        <v>0</v>
      </c>
      <c r="P398" s="122">
        <v>0</v>
      </c>
    </row>
    <row r="399" spans="3:16">
      <c r="C399" t="s">
        <v>457</v>
      </c>
      <c r="D399">
        <v>12401</v>
      </c>
      <c r="E399" t="s">
        <v>645</v>
      </c>
      <c r="F399" s="119">
        <v>0</v>
      </c>
      <c r="G399" s="24">
        <v>0</v>
      </c>
      <c r="H399" s="24">
        <v>0</v>
      </c>
      <c r="I399" s="120">
        <v>0</v>
      </c>
      <c r="J399" s="121">
        <v>0</v>
      </c>
      <c r="K399" s="24">
        <v>0</v>
      </c>
      <c r="L399" s="121">
        <v>0</v>
      </c>
      <c r="M399" s="24">
        <v>0</v>
      </c>
      <c r="N399" s="121">
        <v>0</v>
      </c>
      <c r="O399" s="24">
        <v>0</v>
      </c>
      <c r="P399" s="121">
        <v>0</v>
      </c>
    </row>
    <row r="400" spans="3:16">
      <c r="C400" t="s">
        <v>457</v>
      </c>
      <c r="D400">
        <v>10203</v>
      </c>
      <c r="E400" t="s">
        <v>29</v>
      </c>
      <c r="F400" s="119">
        <v>0</v>
      </c>
      <c r="G400" s="24">
        <v>0</v>
      </c>
      <c r="H400" s="24">
        <v>0</v>
      </c>
      <c r="I400" s="120">
        <v>0</v>
      </c>
      <c r="J400" s="122">
        <v>0</v>
      </c>
      <c r="K400" s="24">
        <v>0</v>
      </c>
      <c r="L400" s="122">
        <v>0</v>
      </c>
      <c r="M400" s="24">
        <v>0</v>
      </c>
      <c r="N400" s="122">
        <v>0</v>
      </c>
      <c r="O400" s="24">
        <v>0</v>
      </c>
      <c r="P400" s="122">
        <v>0</v>
      </c>
    </row>
    <row r="401" spans="3:16">
      <c r="C401" t="s">
        <v>457</v>
      </c>
      <c r="D401">
        <v>100</v>
      </c>
      <c r="E401" t="s">
        <v>96</v>
      </c>
      <c r="F401" s="119">
        <v>0</v>
      </c>
      <c r="G401" s="24">
        <v>0</v>
      </c>
      <c r="H401" s="24">
        <v>0</v>
      </c>
      <c r="I401" s="120">
        <v>0</v>
      </c>
      <c r="J401" s="121">
        <v>0</v>
      </c>
      <c r="K401" s="24">
        <v>0</v>
      </c>
      <c r="L401" s="122">
        <v>0</v>
      </c>
      <c r="M401" s="24">
        <v>0</v>
      </c>
      <c r="N401" s="122">
        <v>0</v>
      </c>
      <c r="O401" s="24">
        <v>0</v>
      </c>
      <c r="P401" s="122">
        <v>0</v>
      </c>
    </row>
    <row r="402" spans="3:16">
      <c r="C402" t="s">
        <v>457</v>
      </c>
      <c r="D402">
        <v>10204</v>
      </c>
      <c r="E402" s="10" t="s">
        <v>53</v>
      </c>
      <c r="F402" s="119">
        <v>0</v>
      </c>
      <c r="G402" s="24">
        <v>0</v>
      </c>
      <c r="H402" s="24">
        <v>0</v>
      </c>
      <c r="I402" s="120">
        <v>0</v>
      </c>
      <c r="J402" s="122">
        <v>0</v>
      </c>
      <c r="K402" s="24">
        <v>0</v>
      </c>
      <c r="L402" s="122">
        <v>0</v>
      </c>
      <c r="M402" s="24">
        <v>0</v>
      </c>
      <c r="N402" s="122">
        <v>0</v>
      </c>
      <c r="O402" s="24">
        <v>0</v>
      </c>
      <c r="P402" s="122">
        <v>0</v>
      </c>
    </row>
    <row r="403" spans="3:16">
      <c r="C403" t="s">
        <v>457</v>
      </c>
      <c r="D403">
        <v>13580</v>
      </c>
      <c r="E403" t="s">
        <v>535</v>
      </c>
      <c r="F403" s="119">
        <v>0</v>
      </c>
      <c r="G403" s="24">
        <v>0</v>
      </c>
      <c r="H403" s="24">
        <v>0</v>
      </c>
      <c r="I403" s="120">
        <v>0</v>
      </c>
      <c r="J403" s="121">
        <v>0</v>
      </c>
      <c r="K403" s="24">
        <v>0</v>
      </c>
      <c r="L403" s="121">
        <v>0</v>
      </c>
      <c r="M403" s="24">
        <v>0</v>
      </c>
      <c r="N403" s="121">
        <v>0</v>
      </c>
      <c r="O403" s="24">
        <v>0</v>
      </c>
      <c r="P403" s="121">
        <v>0</v>
      </c>
    </row>
    <row r="404" spans="3:16">
      <c r="C404" t="s">
        <v>457</v>
      </c>
      <c r="D404">
        <v>10205</v>
      </c>
      <c r="E404" t="s">
        <v>552</v>
      </c>
      <c r="F404" s="119">
        <v>0</v>
      </c>
      <c r="G404" s="24">
        <v>0</v>
      </c>
      <c r="H404" s="24">
        <v>0</v>
      </c>
      <c r="I404" s="120">
        <v>0</v>
      </c>
      <c r="J404" s="121">
        <v>0</v>
      </c>
      <c r="K404" s="24">
        <v>0</v>
      </c>
      <c r="L404" s="121">
        <v>0</v>
      </c>
      <c r="M404" s="24">
        <v>0</v>
      </c>
      <c r="N404" s="121">
        <v>0</v>
      </c>
      <c r="O404" s="24">
        <v>0</v>
      </c>
      <c r="P404" s="121">
        <v>0</v>
      </c>
    </row>
    <row r="405" spans="3:16">
      <c r="C405" t="s">
        <v>457</v>
      </c>
      <c r="D405">
        <v>72012</v>
      </c>
      <c r="E405" t="s">
        <v>55</v>
      </c>
      <c r="F405" s="119">
        <v>0</v>
      </c>
      <c r="G405" s="24">
        <v>0</v>
      </c>
      <c r="H405" s="24">
        <v>0</v>
      </c>
      <c r="I405" s="120">
        <v>0</v>
      </c>
      <c r="J405" s="121">
        <v>0</v>
      </c>
      <c r="K405" s="24">
        <v>0</v>
      </c>
      <c r="L405" s="121">
        <v>0</v>
      </c>
      <c r="M405" s="24">
        <v>0</v>
      </c>
      <c r="N405" s="121">
        <v>0</v>
      </c>
      <c r="O405" s="24">
        <v>0</v>
      </c>
      <c r="P405" s="121">
        <v>0</v>
      </c>
    </row>
    <row r="406" spans="3:16">
      <c r="C406" t="s">
        <v>457</v>
      </c>
      <c r="D406">
        <v>10268</v>
      </c>
      <c r="E406" t="s">
        <v>427</v>
      </c>
      <c r="F406" s="119">
        <v>0</v>
      </c>
      <c r="G406" s="24">
        <v>0</v>
      </c>
      <c r="H406" s="24">
        <v>0</v>
      </c>
      <c r="I406" s="120">
        <v>0</v>
      </c>
      <c r="J406" s="121">
        <v>0</v>
      </c>
      <c r="K406" s="24">
        <v>0</v>
      </c>
      <c r="L406" s="121">
        <v>0</v>
      </c>
      <c r="M406" s="24">
        <v>0</v>
      </c>
      <c r="N406" s="121">
        <v>0</v>
      </c>
      <c r="O406" s="24">
        <v>0</v>
      </c>
      <c r="P406" s="121">
        <v>0</v>
      </c>
    </row>
    <row r="407" spans="3:16">
      <c r="C407" t="s">
        <v>457</v>
      </c>
      <c r="D407">
        <v>77101</v>
      </c>
      <c r="E407" t="s">
        <v>567</v>
      </c>
      <c r="F407" s="119">
        <v>0</v>
      </c>
      <c r="G407" s="24">
        <v>0</v>
      </c>
      <c r="H407" s="24">
        <v>0</v>
      </c>
      <c r="I407" s="120">
        <v>0</v>
      </c>
      <c r="J407" s="121">
        <v>0</v>
      </c>
      <c r="K407" s="24">
        <v>0</v>
      </c>
      <c r="L407" s="121">
        <v>0</v>
      </c>
      <c r="M407" s="24">
        <v>0</v>
      </c>
      <c r="N407" s="121">
        <v>0</v>
      </c>
      <c r="O407" s="24">
        <v>0</v>
      </c>
      <c r="P407" s="121">
        <v>0</v>
      </c>
    </row>
    <row r="408" spans="3:16">
      <c r="C408" t="s">
        <v>457</v>
      </c>
      <c r="D408">
        <v>10301</v>
      </c>
      <c r="E408" t="s">
        <v>30</v>
      </c>
      <c r="F408" s="119">
        <v>0</v>
      </c>
      <c r="G408" s="24">
        <v>0</v>
      </c>
      <c r="H408" s="24">
        <v>0</v>
      </c>
      <c r="I408" s="120">
        <v>0</v>
      </c>
      <c r="J408" s="121">
        <v>0</v>
      </c>
      <c r="K408" s="24">
        <v>0</v>
      </c>
      <c r="L408" s="121">
        <v>0</v>
      </c>
      <c r="M408" s="24">
        <v>0</v>
      </c>
      <c r="N408" s="121">
        <v>0</v>
      </c>
      <c r="O408" s="24">
        <v>0</v>
      </c>
      <c r="P408" s="121">
        <v>0</v>
      </c>
    </row>
    <row r="409" spans="3:16">
      <c r="C409" t="s">
        <v>457</v>
      </c>
      <c r="D409">
        <v>11401</v>
      </c>
      <c r="E409" t="s">
        <v>583</v>
      </c>
      <c r="F409" s="119">
        <v>0</v>
      </c>
      <c r="G409" s="24">
        <v>0</v>
      </c>
      <c r="H409" s="24">
        <v>0</v>
      </c>
      <c r="I409" s="120">
        <v>0</v>
      </c>
      <c r="J409" s="121">
        <v>0</v>
      </c>
      <c r="K409" s="24">
        <v>0</v>
      </c>
      <c r="L409" s="121">
        <v>0</v>
      </c>
      <c r="M409" s="24">
        <v>0</v>
      </c>
      <c r="N409" s="121">
        <v>0</v>
      </c>
      <c r="O409" s="24">
        <v>0</v>
      </c>
      <c r="P409" s="121">
        <v>0</v>
      </c>
    </row>
    <row r="410" spans="3:16">
      <c r="C410" t="s">
        <v>457</v>
      </c>
      <c r="D410">
        <v>10302</v>
      </c>
      <c r="E410" s="10" t="s">
        <v>31</v>
      </c>
      <c r="F410" s="119">
        <v>0</v>
      </c>
      <c r="G410" s="24">
        <v>0</v>
      </c>
      <c r="H410" s="24">
        <v>0</v>
      </c>
      <c r="I410" s="120">
        <v>0</v>
      </c>
      <c r="J410" s="122">
        <v>0</v>
      </c>
      <c r="K410" s="24">
        <v>0</v>
      </c>
      <c r="L410" s="122">
        <v>0</v>
      </c>
      <c r="M410" s="24">
        <v>0</v>
      </c>
      <c r="N410" s="122">
        <v>0</v>
      </c>
      <c r="O410" s="24">
        <v>0</v>
      </c>
      <c r="P410" s="122">
        <v>0</v>
      </c>
    </row>
    <row r="411" spans="3:16">
      <c r="C411" t="s">
        <v>457</v>
      </c>
      <c r="D411">
        <v>76001</v>
      </c>
      <c r="E411" t="s">
        <v>99</v>
      </c>
      <c r="F411" s="119">
        <v>0</v>
      </c>
      <c r="G411" s="24">
        <v>0</v>
      </c>
      <c r="H411" s="24">
        <v>0</v>
      </c>
      <c r="I411" s="120">
        <v>0</v>
      </c>
      <c r="J411" s="121">
        <v>0</v>
      </c>
      <c r="K411" s="24">
        <v>0</v>
      </c>
      <c r="L411" s="121">
        <v>0</v>
      </c>
      <c r="M411" s="24">
        <v>0</v>
      </c>
      <c r="N411" s="121">
        <v>0</v>
      </c>
      <c r="O411" s="24">
        <v>0</v>
      </c>
      <c r="P411" s="121">
        <v>0</v>
      </c>
    </row>
    <row r="412" spans="3:16">
      <c r="C412" t="s">
        <v>457</v>
      </c>
      <c r="D412">
        <v>10303</v>
      </c>
      <c r="E412" t="s">
        <v>32</v>
      </c>
      <c r="F412" s="119">
        <v>0</v>
      </c>
      <c r="G412" s="24">
        <v>0</v>
      </c>
      <c r="H412" s="24">
        <v>0</v>
      </c>
      <c r="I412" s="120">
        <v>0</v>
      </c>
      <c r="J412" s="121">
        <v>0</v>
      </c>
      <c r="K412" s="24">
        <v>0</v>
      </c>
      <c r="L412" s="121">
        <v>0</v>
      </c>
      <c r="M412" s="24">
        <v>0</v>
      </c>
      <c r="N412" s="121">
        <v>0</v>
      </c>
      <c r="O412" s="24">
        <v>0</v>
      </c>
      <c r="P412" s="121">
        <v>0</v>
      </c>
    </row>
    <row r="413" spans="3:16">
      <c r="C413" t="s">
        <v>457</v>
      </c>
      <c r="D413">
        <v>32359</v>
      </c>
      <c r="E413" t="s">
        <v>660</v>
      </c>
      <c r="F413" s="119">
        <v>0</v>
      </c>
      <c r="G413" s="24">
        <v>0</v>
      </c>
      <c r="H413" s="24">
        <v>0</v>
      </c>
      <c r="I413" s="120">
        <v>0</v>
      </c>
      <c r="J413" s="121">
        <v>0</v>
      </c>
      <c r="K413" s="24">
        <v>0</v>
      </c>
      <c r="L413" s="121">
        <v>0</v>
      </c>
      <c r="M413" s="24">
        <v>0</v>
      </c>
      <c r="N413" s="121">
        <v>0</v>
      </c>
      <c r="O413" s="24">
        <v>0</v>
      </c>
      <c r="P413" s="121">
        <v>0</v>
      </c>
    </row>
    <row r="414" spans="3:16">
      <c r="C414" t="s">
        <v>457</v>
      </c>
      <c r="D414">
        <v>10304</v>
      </c>
      <c r="E414" s="10" t="s">
        <v>54</v>
      </c>
      <c r="F414" s="119">
        <v>0</v>
      </c>
      <c r="G414" s="24">
        <v>0</v>
      </c>
      <c r="H414" s="24">
        <v>0</v>
      </c>
      <c r="I414" s="120">
        <v>0</v>
      </c>
      <c r="J414" s="122">
        <v>0</v>
      </c>
      <c r="K414" s="24">
        <v>0</v>
      </c>
      <c r="L414" s="122">
        <v>0</v>
      </c>
      <c r="M414" s="24">
        <v>0</v>
      </c>
      <c r="N414" s="122">
        <v>0</v>
      </c>
      <c r="O414" s="24">
        <v>0</v>
      </c>
      <c r="P414" s="122">
        <v>0</v>
      </c>
    </row>
    <row r="415" spans="3:16">
      <c r="C415" t="s">
        <v>457</v>
      </c>
      <c r="D415">
        <v>10505</v>
      </c>
      <c r="E415" t="s">
        <v>669</v>
      </c>
      <c r="F415" s="119">
        <v>0</v>
      </c>
      <c r="G415" s="24">
        <v>0</v>
      </c>
      <c r="H415" s="24">
        <v>0</v>
      </c>
      <c r="I415" s="120">
        <v>0</v>
      </c>
      <c r="J415" s="121">
        <v>0</v>
      </c>
      <c r="K415" s="24">
        <v>0</v>
      </c>
      <c r="L415" s="121">
        <v>0</v>
      </c>
      <c r="M415" s="24">
        <v>0</v>
      </c>
      <c r="N415" s="121">
        <v>0</v>
      </c>
      <c r="O415" s="24">
        <v>0</v>
      </c>
      <c r="P415" s="121">
        <v>0</v>
      </c>
    </row>
    <row r="416" spans="3:16">
      <c r="C416" t="s">
        <v>457</v>
      </c>
      <c r="D416">
        <v>10305</v>
      </c>
      <c r="E416" t="s">
        <v>537</v>
      </c>
      <c r="F416" s="119">
        <v>0</v>
      </c>
      <c r="G416" s="24">
        <v>0</v>
      </c>
      <c r="H416" s="24">
        <v>0</v>
      </c>
      <c r="I416" s="120">
        <v>0</v>
      </c>
      <c r="J416" s="121">
        <v>0</v>
      </c>
      <c r="K416" s="24">
        <v>0</v>
      </c>
      <c r="L416" s="121">
        <v>0</v>
      </c>
      <c r="M416" s="24">
        <v>0</v>
      </c>
      <c r="N416" s="121">
        <v>0</v>
      </c>
      <c r="O416" s="24">
        <v>0</v>
      </c>
      <c r="P416" s="121">
        <v>0</v>
      </c>
    </row>
    <row r="417" spans="3:16">
      <c r="C417" t="s">
        <v>457</v>
      </c>
      <c r="D417">
        <v>13380</v>
      </c>
      <c r="E417" t="s">
        <v>534</v>
      </c>
      <c r="F417" s="119">
        <v>0</v>
      </c>
      <c r="G417" s="24">
        <v>0</v>
      </c>
      <c r="H417" s="24">
        <v>0</v>
      </c>
      <c r="I417" s="120">
        <v>0</v>
      </c>
      <c r="J417" s="121">
        <v>0</v>
      </c>
      <c r="K417" s="24">
        <v>0</v>
      </c>
      <c r="L417" s="121">
        <v>0</v>
      </c>
      <c r="M417" s="24">
        <v>0</v>
      </c>
      <c r="N417" s="121">
        <v>0</v>
      </c>
      <c r="O417" s="24">
        <v>0</v>
      </c>
      <c r="P417" s="121">
        <v>0</v>
      </c>
    </row>
    <row r="418" spans="3:16">
      <c r="C418" t="s">
        <v>457</v>
      </c>
      <c r="D418">
        <v>10306</v>
      </c>
      <c r="E418" s="10" t="s">
        <v>226</v>
      </c>
      <c r="F418" s="119">
        <v>0</v>
      </c>
      <c r="G418" s="24">
        <v>0</v>
      </c>
      <c r="H418" s="24">
        <v>0</v>
      </c>
      <c r="I418" s="120">
        <v>0</v>
      </c>
      <c r="J418" s="121">
        <v>0</v>
      </c>
      <c r="K418" s="24">
        <v>0</v>
      </c>
      <c r="L418" s="121">
        <v>0</v>
      </c>
      <c r="M418" s="24">
        <v>0</v>
      </c>
      <c r="N418" s="121">
        <v>0</v>
      </c>
      <c r="O418" s="24">
        <v>0</v>
      </c>
      <c r="P418" s="121">
        <v>0</v>
      </c>
    </row>
    <row r="419" spans="3:16">
      <c r="C419" t="s">
        <v>457</v>
      </c>
      <c r="D419">
        <v>13503</v>
      </c>
      <c r="E419" t="s">
        <v>470</v>
      </c>
      <c r="F419" s="119">
        <v>0</v>
      </c>
      <c r="G419" s="24">
        <v>0</v>
      </c>
      <c r="H419" s="24">
        <v>0</v>
      </c>
      <c r="I419" s="120">
        <v>0</v>
      </c>
      <c r="J419" s="121">
        <v>0</v>
      </c>
      <c r="K419" s="24">
        <v>0</v>
      </c>
      <c r="L419" s="121">
        <v>0</v>
      </c>
      <c r="M419" s="24">
        <v>0</v>
      </c>
      <c r="N419" s="121">
        <v>0</v>
      </c>
      <c r="O419" s="24">
        <v>0</v>
      </c>
      <c r="P419" s="121">
        <v>0</v>
      </c>
    </row>
    <row r="420" spans="3:16">
      <c r="C420" t="s">
        <v>457</v>
      </c>
      <c r="D420">
        <v>10309</v>
      </c>
      <c r="E420" t="s">
        <v>539</v>
      </c>
      <c r="F420" s="119">
        <v>0</v>
      </c>
      <c r="G420" s="24">
        <v>0</v>
      </c>
      <c r="H420" s="24">
        <v>0</v>
      </c>
      <c r="I420" s="120">
        <v>0</v>
      </c>
      <c r="J420" s="121">
        <v>0</v>
      </c>
      <c r="K420" s="24">
        <v>0</v>
      </c>
      <c r="L420" s="121">
        <v>0</v>
      </c>
      <c r="M420" s="24">
        <v>0</v>
      </c>
      <c r="N420" s="121">
        <v>0</v>
      </c>
      <c r="O420" s="24">
        <v>0</v>
      </c>
      <c r="P420" s="121">
        <v>0</v>
      </c>
    </row>
    <row r="421" spans="3:16">
      <c r="C421" t="s">
        <v>457</v>
      </c>
      <c r="D421">
        <v>14348</v>
      </c>
      <c r="E421" t="s">
        <v>46</v>
      </c>
      <c r="F421" s="119">
        <v>0</v>
      </c>
      <c r="G421" s="24">
        <v>0</v>
      </c>
      <c r="H421" s="24">
        <v>0</v>
      </c>
      <c r="I421" s="120">
        <v>0</v>
      </c>
      <c r="J421" s="121">
        <v>0</v>
      </c>
      <c r="K421" s="24">
        <v>0</v>
      </c>
      <c r="L421" s="121">
        <v>0</v>
      </c>
      <c r="M421" s="24">
        <v>0</v>
      </c>
      <c r="N421" s="121">
        <v>0</v>
      </c>
      <c r="O421" s="24">
        <v>0</v>
      </c>
      <c r="P421" s="121">
        <v>0</v>
      </c>
    </row>
    <row r="422" spans="3:16">
      <c r="C422" t="s">
        <v>457</v>
      </c>
      <c r="D422">
        <v>10311</v>
      </c>
      <c r="E422" t="s">
        <v>467</v>
      </c>
      <c r="F422" s="119">
        <v>0</v>
      </c>
      <c r="G422" s="24">
        <v>0</v>
      </c>
      <c r="H422" s="24">
        <v>0</v>
      </c>
      <c r="I422" s="120">
        <v>0</v>
      </c>
      <c r="J422" s="121">
        <v>0</v>
      </c>
      <c r="K422" s="24">
        <v>0</v>
      </c>
      <c r="L422" s="121">
        <v>0</v>
      </c>
      <c r="M422" s="24">
        <v>0</v>
      </c>
      <c r="N422" s="121">
        <v>0</v>
      </c>
      <c r="O422" s="24">
        <v>0</v>
      </c>
      <c r="P422" s="121">
        <v>0</v>
      </c>
    </row>
    <row r="423" spans="3:16">
      <c r="C423" t="s">
        <v>457</v>
      </c>
      <c r="D423">
        <v>72001</v>
      </c>
      <c r="E423" t="s">
        <v>23</v>
      </c>
      <c r="F423" s="119">
        <v>0</v>
      </c>
      <c r="G423" s="24">
        <v>0</v>
      </c>
      <c r="H423" s="24">
        <v>0</v>
      </c>
      <c r="I423" s="120">
        <v>0</v>
      </c>
      <c r="J423" s="121">
        <v>0</v>
      </c>
      <c r="K423" s="24">
        <v>0</v>
      </c>
      <c r="L423" s="121">
        <v>0</v>
      </c>
      <c r="M423" s="24">
        <v>0</v>
      </c>
      <c r="N423" s="121">
        <v>0</v>
      </c>
      <c r="O423" s="24">
        <v>0</v>
      </c>
      <c r="P423" s="121">
        <v>0</v>
      </c>
    </row>
    <row r="424" spans="3:16">
      <c r="C424" t="s">
        <v>457</v>
      </c>
      <c r="D424">
        <v>10312</v>
      </c>
      <c r="E424" t="s">
        <v>540</v>
      </c>
      <c r="F424" s="119">
        <v>0</v>
      </c>
      <c r="G424" s="24">
        <v>0</v>
      </c>
      <c r="H424" s="24">
        <v>0</v>
      </c>
      <c r="I424" s="120">
        <v>0</v>
      </c>
      <c r="J424" s="121">
        <v>0</v>
      </c>
      <c r="K424" s="24">
        <v>0</v>
      </c>
      <c r="L424" s="121">
        <v>0</v>
      </c>
      <c r="M424" s="24">
        <v>0</v>
      </c>
      <c r="N424" s="121">
        <v>0</v>
      </c>
      <c r="O424" s="24">
        <v>0</v>
      </c>
      <c r="P424" s="121">
        <v>0</v>
      </c>
    </row>
    <row r="425" spans="3:16">
      <c r="C425" t="s">
        <v>457</v>
      </c>
      <c r="D425">
        <v>73001</v>
      </c>
      <c r="E425" t="s">
        <v>49</v>
      </c>
      <c r="F425" s="119">
        <v>0</v>
      </c>
      <c r="G425" s="24">
        <v>0</v>
      </c>
      <c r="H425" s="24">
        <v>0</v>
      </c>
      <c r="I425" s="120">
        <v>0</v>
      </c>
      <c r="J425" s="121">
        <v>0</v>
      </c>
      <c r="K425" s="24">
        <v>0</v>
      </c>
      <c r="L425" s="121">
        <v>0</v>
      </c>
      <c r="M425" s="24">
        <v>0</v>
      </c>
      <c r="N425" s="121">
        <v>0</v>
      </c>
      <c r="O425" s="24">
        <v>0</v>
      </c>
      <c r="P425" s="121">
        <v>0</v>
      </c>
    </row>
    <row r="426" spans="3:16">
      <c r="C426" t="s">
        <v>457</v>
      </c>
      <c r="D426">
        <v>10358</v>
      </c>
      <c r="E426" t="s">
        <v>33</v>
      </c>
      <c r="F426" s="119">
        <v>0</v>
      </c>
      <c r="G426" s="24">
        <v>0</v>
      </c>
      <c r="H426" s="24">
        <v>0</v>
      </c>
      <c r="I426" s="120">
        <v>0</v>
      </c>
      <c r="J426" s="121">
        <v>0</v>
      </c>
      <c r="K426" s="24">
        <v>0</v>
      </c>
      <c r="L426" s="121">
        <v>0</v>
      </c>
      <c r="M426" s="24">
        <v>0</v>
      </c>
      <c r="N426" s="121">
        <v>0</v>
      </c>
      <c r="O426" s="24">
        <v>0</v>
      </c>
      <c r="P426" s="121">
        <v>0</v>
      </c>
    </row>
    <row r="427" spans="3:16">
      <c r="C427" t="s">
        <v>457</v>
      </c>
      <c r="D427">
        <v>76601</v>
      </c>
      <c r="E427" t="s">
        <v>590</v>
      </c>
      <c r="F427" s="119">
        <v>0</v>
      </c>
      <c r="G427" s="24">
        <v>0</v>
      </c>
      <c r="H427" s="24">
        <v>0</v>
      </c>
      <c r="I427" s="120">
        <v>0</v>
      </c>
      <c r="J427" s="121">
        <v>0</v>
      </c>
      <c r="K427" s="24">
        <v>0</v>
      </c>
      <c r="L427" s="121">
        <v>0</v>
      </c>
      <c r="M427" s="24">
        <v>0</v>
      </c>
      <c r="N427" s="121">
        <v>0</v>
      </c>
      <c r="O427" s="24">
        <v>0</v>
      </c>
      <c r="P427" s="121">
        <v>0</v>
      </c>
    </row>
    <row r="428" spans="3:16">
      <c r="C428" t="s">
        <v>457</v>
      </c>
      <c r="D428">
        <v>10367</v>
      </c>
      <c r="E428" t="s">
        <v>606</v>
      </c>
      <c r="F428" s="119">
        <v>0</v>
      </c>
      <c r="G428" s="24">
        <v>0</v>
      </c>
      <c r="H428" s="24">
        <v>0</v>
      </c>
      <c r="I428" s="120">
        <v>0</v>
      </c>
      <c r="J428" s="121">
        <v>0</v>
      </c>
      <c r="K428" s="24">
        <v>0</v>
      </c>
      <c r="L428" s="121">
        <v>0</v>
      </c>
      <c r="M428" s="24">
        <v>0</v>
      </c>
      <c r="N428" s="121">
        <v>0</v>
      </c>
      <c r="O428" s="24">
        <v>0</v>
      </c>
      <c r="P428" s="121">
        <v>0</v>
      </c>
    </row>
    <row r="429" spans="3:16">
      <c r="C429" t="s">
        <v>457</v>
      </c>
      <c r="D429">
        <v>10380</v>
      </c>
      <c r="E429" t="s">
        <v>565</v>
      </c>
      <c r="F429" s="119">
        <v>0</v>
      </c>
      <c r="G429" s="24">
        <v>0</v>
      </c>
      <c r="H429" s="24">
        <v>0</v>
      </c>
      <c r="I429" s="120">
        <v>0</v>
      </c>
      <c r="J429" s="121">
        <v>0</v>
      </c>
      <c r="K429" s="24">
        <v>0</v>
      </c>
      <c r="L429" s="121">
        <v>0</v>
      </c>
      <c r="M429" s="24">
        <v>0</v>
      </c>
      <c r="N429" s="121">
        <v>0</v>
      </c>
      <c r="O429" s="24">
        <v>0</v>
      </c>
      <c r="P429" s="121">
        <v>0</v>
      </c>
    </row>
    <row r="430" spans="3:16">
      <c r="C430" t="s">
        <v>457</v>
      </c>
      <c r="D430">
        <v>10369</v>
      </c>
      <c r="E430" t="s">
        <v>61</v>
      </c>
      <c r="F430" s="119">
        <v>0</v>
      </c>
      <c r="G430" s="24">
        <v>0</v>
      </c>
      <c r="H430" s="24">
        <v>0</v>
      </c>
      <c r="I430" s="120">
        <v>0</v>
      </c>
      <c r="J430" s="121">
        <v>0</v>
      </c>
      <c r="K430" s="24">
        <v>0</v>
      </c>
      <c r="L430" s="121">
        <v>0</v>
      </c>
      <c r="M430" s="24">
        <v>0</v>
      </c>
      <c r="N430" s="121">
        <v>0</v>
      </c>
      <c r="O430" s="24">
        <v>0</v>
      </c>
      <c r="P430" s="121">
        <v>0</v>
      </c>
    </row>
    <row r="431" spans="3:16">
      <c r="C431" t="s">
        <v>457</v>
      </c>
      <c r="D431">
        <v>10588</v>
      </c>
      <c r="E431" t="s">
        <v>549</v>
      </c>
      <c r="F431" s="119">
        <v>0</v>
      </c>
      <c r="G431" s="24">
        <v>0</v>
      </c>
      <c r="H431" s="24">
        <v>0</v>
      </c>
      <c r="I431" s="120">
        <v>0</v>
      </c>
      <c r="J431" s="121">
        <v>0</v>
      </c>
      <c r="K431" s="24">
        <v>0</v>
      </c>
      <c r="L431" s="121">
        <v>0</v>
      </c>
      <c r="M431" s="24">
        <v>0</v>
      </c>
      <c r="N431" s="121">
        <v>0</v>
      </c>
      <c r="O431" s="24">
        <v>0</v>
      </c>
      <c r="P431" s="121">
        <v>0</v>
      </c>
    </row>
    <row r="432" spans="3:16">
      <c r="C432" t="s">
        <v>457</v>
      </c>
      <c r="D432">
        <v>10388</v>
      </c>
      <c r="E432" t="s">
        <v>541</v>
      </c>
      <c r="F432" s="119">
        <v>0</v>
      </c>
      <c r="G432" s="24">
        <v>0</v>
      </c>
      <c r="H432" s="24">
        <v>0</v>
      </c>
      <c r="I432" s="120">
        <v>0</v>
      </c>
      <c r="J432" s="121">
        <v>0</v>
      </c>
      <c r="K432" s="24">
        <v>0</v>
      </c>
      <c r="L432" s="121">
        <v>0</v>
      </c>
      <c r="M432" s="24">
        <v>0</v>
      </c>
      <c r="N432" s="121">
        <v>0</v>
      </c>
      <c r="O432" s="24">
        <v>0</v>
      </c>
      <c r="P432" s="121">
        <v>0</v>
      </c>
    </row>
    <row r="433" spans="3:16">
      <c r="C433" t="s">
        <v>457</v>
      </c>
      <c r="D433">
        <v>12460</v>
      </c>
      <c r="E433" t="s">
        <v>585</v>
      </c>
      <c r="F433" s="119">
        <v>0</v>
      </c>
      <c r="G433" s="24">
        <v>0</v>
      </c>
      <c r="H433" s="24">
        <v>0</v>
      </c>
      <c r="I433" s="120">
        <v>0</v>
      </c>
      <c r="J433" s="121">
        <v>0</v>
      </c>
      <c r="K433" s="24">
        <v>0</v>
      </c>
      <c r="L433" s="121">
        <v>0</v>
      </c>
      <c r="M433" s="24">
        <v>0</v>
      </c>
      <c r="N433" s="121">
        <v>0</v>
      </c>
      <c r="O433" s="24">
        <v>0</v>
      </c>
      <c r="P433" s="121">
        <v>0</v>
      </c>
    </row>
    <row r="434" spans="3:16">
      <c r="C434" t="s">
        <v>457</v>
      </c>
      <c r="D434">
        <v>10389</v>
      </c>
      <c r="E434" t="s">
        <v>71</v>
      </c>
      <c r="F434" s="119">
        <v>0</v>
      </c>
      <c r="G434" s="24">
        <v>0</v>
      </c>
      <c r="H434" s="24">
        <v>0</v>
      </c>
      <c r="I434" s="120">
        <v>0</v>
      </c>
      <c r="J434" s="121">
        <v>0</v>
      </c>
      <c r="K434" s="24">
        <v>0</v>
      </c>
      <c r="L434" s="121">
        <v>0</v>
      </c>
      <c r="M434" s="24">
        <v>0</v>
      </c>
      <c r="N434" s="121">
        <v>0</v>
      </c>
      <c r="O434" s="24">
        <v>0</v>
      </c>
      <c r="P434" s="121">
        <v>0</v>
      </c>
    </row>
    <row r="435" spans="3:16">
      <c r="C435" t="s">
        <v>457</v>
      </c>
      <c r="D435">
        <v>72101</v>
      </c>
      <c r="E435" t="s">
        <v>582</v>
      </c>
      <c r="F435" s="119">
        <v>0</v>
      </c>
      <c r="G435" s="24">
        <v>0</v>
      </c>
      <c r="H435" s="24">
        <v>0</v>
      </c>
      <c r="I435" s="120">
        <v>0</v>
      </c>
      <c r="J435" s="121">
        <v>0</v>
      </c>
      <c r="K435" s="24">
        <v>0</v>
      </c>
      <c r="L435" s="121">
        <v>0</v>
      </c>
      <c r="M435" s="24">
        <v>0</v>
      </c>
      <c r="N435" s="121">
        <v>0</v>
      </c>
      <c r="O435" s="24">
        <v>0</v>
      </c>
      <c r="P435" s="121">
        <v>0</v>
      </c>
    </row>
    <row r="436" spans="3:16">
      <c r="C436" t="s">
        <v>457</v>
      </c>
      <c r="D436">
        <v>10401</v>
      </c>
      <c r="E436" t="s">
        <v>34</v>
      </c>
      <c r="F436" s="119">
        <v>0</v>
      </c>
      <c r="G436" s="24">
        <v>0</v>
      </c>
      <c r="H436" s="24">
        <v>0</v>
      </c>
      <c r="I436" s="120">
        <v>0</v>
      </c>
      <c r="J436" s="121">
        <v>0</v>
      </c>
      <c r="K436" s="24">
        <v>0</v>
      </c>
      <c r="L436" s="121">
        <v>0</v>
      </c>
      <c r="M436" s="24">
        <v>0</v>
      </c>
      <c r="N436" s="121">
        <v>0</v>
      </c>
      <c r="O436" s="24">
        <v>0</v>
      </c>
      <c r="P436" s="121">
        <v>0</v>
      </c>
    </row>
    <row r="437" spans="3:16">
      <c r="C437" t="s">
        <v>457</v>
      </c>
      <c r="D437">
        <v>74001</v>
      </c>
      <c r="E437" t="s">
        <v>641</v>
      </c>
      <c r="F437" s="119">
        <v>0</v>
      </c>
      <c r="G437" s="24">
        <v>0</v>
      </c>
      <c r="H437" s="24">
        <v>0</v>
      </c>
      <c r="I437" s="120">
        <v>0</v>
      </c>
      <c r="J437" s="121">
        <v>0</v>
      </c>
      <c r="K437" s="24">
        <v>0</v>
      </c>
      <c r="L437" s="121">
        <v>0</v>
      </c>
      <c r="M437" s="24">
        <v>0</v>
      </c>
      <c r="N437" s="121">
        <v>0</v>
      </c>
      <c r="O437" s="24">
        <v>0</v>
      </c>
      <c r="P437" s="121">
        <v>0</v>
      </c>
    </row>
    <row r="438" spans="3:16">
      <c r="C438" t="s">
        <v>457</v>
      </c>
      <c r="D438">
        <v>10402</v>
      </c>
      <c r="E438" s="10" t="s">
        <v>21</v>
      </c>
      <c r="F438" s="119">
        <v>0</v>
      </c>
      <c r="G438" s="24">
        <v>0</v>
      </c>
      <c r="H438" s="24">
        <v>0</v>
      </c>
      <c r="I438" s="120">
        <v>0</v>
      </c>
      <c r="J438" s="122">
        <v>0</v>
      </c>
      <c r="K438" s="24">
        <v>0</v>
      </c>
      <c r="L438" s="122">
        <v>0</v>
      </c>
      <c r="M438" s="24">
        <v>0</v>
      </c>
      <c r="N438" s="122">
        <v>0</v>
      </c>
      <c r="O438" s="24">
        <v>0</v>
      </c>
      <c r="P438" s="122">
        <v>0</v>
      </c>
    </row>
    <row r="439" spans="3:16">
      <c r="C439" t="s">
        <v>457</v>
      </c>
      <c r="D439">
        <v>12336</v>
      </c>
      <c r="E439" t="s">
        <v>658</v>
      </c>
      <c r="F439" s="119">
        <v>0</v>
      </c>
      <c r="G439" s="24">
        <v>0</v>
      </c>
      <c r="H439" s="24">
        <v>0</v>
      </c>
      <c r="I439" s="120">
        <v>0</v>
      </c>
      <c r="J439" s="121">
        <v>0</v>
      </c>
      <c r="K439" s="24">
        <v>0</v>
      </c>
      <c r="L439" s="121">
        <v>0</v>
      </c>
      <c r="M439" s="24">
        <v>0</v>
      </c>
      <c r="N439" s="121">
        <v>0</v>
      </c>
      <c r="O439" s="24">
        <v>0</v>
      </c>
      <c r="P439" s="121">
        <v>0</v>
      </c>
    </row>
    <row r="440" spans="3:16">
      <c r="C440" t="s">
        <v>457</v>
      </c>
      <c r="D440">
        <v>10403</v>
      </c>
      <c r="E440" s="10" t="s">
        <v>35</v>
      </c>
      <c r="F440" s="119">
        <v>0</v>
      </c>
      <c r="G440" s="24">
        <v>0</v>
      </c>
      <c r="H440" s="24">
        <v>0</v>
      </c>
      <c r="I440" s="120">
        <v>0</v>
      </c>
      <c r="J440" s="122">
        <v>0</v>
      </c>
      <c r="K440" s="24">
        <v>0</v>
      </c>
      <c r="L440" s="122">
        <v>0</v>
      </c>
      <c r="M440" s="24">
        <v>0</v>
      </c>
      <c r="N440" s="122">
        <v>0</v>
      </c>
      <c r="O440" s="24">
        <v>0</v>
      </c>
      <c r="P440" s="122">
        <v>0</v>
      </c>
    </row>
    <row r="441" spans="3:16">
      <c r="C441" t="s">
        <v>457</v>
      </c>
      <c r="D441">
        <v>102</v>
      </c>
      <c r="E441" t="s">
        <v>663</v>
      </c>
      <c r="F441" s="119">
        <v>0</v>
      </c>
      <c r="G441" s="24">
        <v>0</v>
      </c>
      <c r="H441" s="24">
        <v>0</v>
      </c>
      <c r="I441" s="120">
        <v>0</v>
      </c>
      <c r="J441" s="121">
        <v>0</v>
      </c>
      <c r="K441" s="24">
        <v>0</v>
      </c>
      <c r="L441" s="121">
        <v>0</v>
      </c>
      <c r="M441" s="24">
        <v>0</v>
      </c>
      <c r="N441" s="121">
        <v>0</v>
      </c>
      <c r="O441" s="24">
        <v>0</v>
      </c>
      <c r="P441" s="121">
        <v>0</v>
      </c>
    </row>
    <row r="442" spans="3:16">
      <c r="C442" t="s">
        <v>457</v>
      </c>
      <c r="D442">
        <v>10404</v>
      </c>
      <c r="E442" s="10" t="s">
        <v>36</v>
      </c>
      <c r="F442" s="119">
        <v>0</v>
      </c>
      <c r="G442" s="24">
        <v>0</v>
      </c>
      <c r="H442" s="24">
        <v>0</v>
      </c>
      <c r="I442" s="120">
        <v>0</v>
      </c>
      <c r="J442" s="122">
        <v>0</v>
      </c>
      <c r="K442" s="24">
        <v>0</v>
      </c>
      <c r="L442" s="122">
        <v>0</v>
      </c>
      <c r="M442" s="24">
        <v>0</v>
      </c>
      <c r="N442" s="122">
        <v>0</v>
      </c>
      <c r="O442" s="24">
        <v>0</v>
      </c>
      <c r="P442" s="122">
        <v>0</v>
      </c>
    </row>
    <row r="443" spans="3:16">
      <c r="C443" t="s">
        <v>457</v>
      </c>
      <c r="D443">
        <v>106</v>
      </c>
      <c r="E443" t="s">
        <v>667</v>
      </c>
      <c r="F443" s="119">
        <v>0</v>
      </c>
      <c r="G443" s="24">
        <v>0</v>
      </c>
      <c r="H443" s="24">
        <v>0</v>
      </c>
      <c r="I443" s="120">
        <v>0</v>
      </c>
      <c r="J443" s="121">
        <v>0</v>
      </c>
      <c r="K443" s="24">
        <v>0</v>
      </c>
      <c r="L443" s="121">
        <v>0</v>
      </c>
      <c r="M443" s="24">
        <v>0</v>
      </c>
      <c r="N443" s="121">
        <v>0</v>
      </c>
      <c r="O443" s="24">
        <v>0</v>
      </c>
      <c r="P443" s="121">
        <v>0</v>
      </c>
    </row>
    <row r="444" spans="3:16">
      <c r="C444" t="s">
        <v>457</v>
      </c>
      <c r="D444">
        <v>10405</v>
      </c>
      <c r="E444" t="s">
        <v>542</v>
      </c>
      <c r="F444" s="119">
        <v>0</v>
      </c>
      <c r="G444" s="24">
        <v>0</v>
      </c>
      <c r="H444" s="24">
        <v>0</v>
      </c>
      <c r="I444" s="120">
        <v>0</v>
      </c>
      <c r="J444" s="121">
        <v>0</v>
      </c>
      <c r="K444" s="24">
        <v>0</v>
      </c>
      <c r="L444" s="121">
        <v>0</v>
      </c>
      <c r="M444" s="24">
        <v>0</v>
      </c>
      <c r="N444" s="121">
        <v>0</v>
      </c>
      <c r="O444" s="24">
        <v>0</v>
      </c>
      <c r="P444" s="121">
        <v>0</v>
      </c>
    </row>
    <row r="445" spans="3:16">
      <c r="C445" t="s">
        <v>457</v>
      </c>
      <c r="D445">
        <v>10602</v>
      </c>
      <c r="E445" t="s">
        <v>671</v>
      </c>
      <c r="F445" s="119">
        <v>0</v>
      </c>
      <c r="G445" s="24">
        <v>0</v>
      </c>
      <c r="H445" s="24">
        <v>0</v>
      </c>
      <c r="I445" s="120">
        <v>0</v>
      </c>
      <c r="J445" s="121">
        <v>0</v>
      </c>
      <c r="K445" s="24">
        <v>0</v>
      </c>
      <c r="L445" s="121">
        <v>0</v>
      </c>
      <c r="M445" s="24">
        <v>0</v>
      </c>
      <c r="N445" s="121">
        <v>0</v>
      </c>
      <c r="O445" s="24">
        <v>0</v>
      </c>
      <c r="P445" s="121">
        <v>0</v>
      </c>
    </row>
    <row r="446" spans="3:16">
      <c r="C446" t="s">
        <v>457</v>
      </c>
      <c r="D446">
        <v>10406</v>
      </c>
      <c r="E446" t="s">
        <v>72</v>
      </c>
      <c r="F446" s="119">
        <v>0</v>
      </c>
      <c r="G446" s="24">
        <v>0</v>
      </c>
      <c r="H446" s="24">
        <v>0</v>
      </c>
      <c r="I446" s="120">
        <v>0</v>
      </c>
      <c r="J446" s="121">
        <v>0</v>
      </c>
      <c r="K446" s="24">
        <v>0</v>
      </c>
      <c r="L446" s="121">
        <v>0</v>
      </c>
      <c r="M446" s="24">
        <v>0</v>
      </c>
      <c r="N446" s="121">
        <v>0</v>
      </c>
      <c r="O446" s="24">
        <v>0</v>
      </c>
      <c r="P446" s="121">
        <v>0</v>
      </c>
    </row>
    <row r="447" spans="3:16">
      <c r="C447" t="s">
        <v>457</v>
      </c>
      <c r="D447">
        <v>13368</v>
      </c>
      <c r="E447" s="10" t="s">
        <v>76</v>
      </c>
      <c r="F447" s="119">
        <v>0</v>
      </c>
      <c r="G447" s="24">
        <v>0</v>
      </c>
      <c r="H447" s="24">
        <v>0</v>
      </c>
      <c r="I447" s="120">
        <v>0</v>
      </c>
      <c r="J447" s="121">
        <v>0</v>
      </c>
      <c r="K447" s="24">
        <v>0</v>
      </c>
      <c r="L447" s="121">
        <v>0</v>
      </c>
      <c r="M447" s="24">
        <v>0</v>
      </c>
      <c r="N447" s="121">
        <v>0</v>
      </c>
      <c r="O447" s="24">
        <v>0</v>
      </c>
      <c r="P447" s="121">
        <v>0</v>
      </c>
    </row>
    <row r="448" spans="3:16">
      <c r="C448" t="s">
        <v>457</v>
      </c>
      <c r="D448">
        <v>10407</v>
      </c>
      <c r="E448" s="10" t="s">
        <v>37</v>
      </c>
      <c r="F448" s="119">
        <v>0</v>
      </c>
      <c r="G448" s="24">
        <v>0</v>
      </c>
      <c r="H448" s="24">
        <v>0</v>
      </c>
      <c r="I448" s="120">
        <v>0</v>
      </c>
      <c r="J448" s="121">
        <v>0</v>
      </c>
      <c r="K448" s="24">
        <v>0</v>
      </c>
      <c r="L448" s="121">
        <v>0</v>
      </c>
      <c r="M448" s="24">
        <v>0</v>
      </c>
      <c r="N448" s="121">
        <v>0</v>
      </c>
      <c r="O448" s="24">
        <v>0</v>
      </c>
      <c r="P448" s="121">
        <v>0</v>
      </c>
    </row>
    <row r="449" spans="3:16">
      <c r="C449" t="s">
        <v>457</v>
      </c>
      <c r="D449">
        <v>13401</v>
      </c>
      <c r="E449" t="s">
        <v>77</v>
      </c>
      <c r="F449" s="119">
        <v>0</v>
      </c>
      <c r="G449" s="24">
        <v>0</v>
      </c>
      <c r="H449" s="24">
        <v>0</v>
      </c>
      <c r="I449" s="120">
        <v>0</v>
      </c>
      <c r="J449" s="121">
        <v>0</v>
      </c>
      <c r="K449" s="24">
        <v>0</v>
      </c>
      <c r="L449" s="121">
        <v>0</v>
      </c>
      <c r="M449" s="24">
        <v>0</v>
      </c>
      <c r="N449" s="121">
        <v>0</v>
      </c>
      <c r="O449" s="24">
        <v>0</v>
      </c>
      <c r="P449" s="121">
        <v>0</v>
      </c>
    </row>
    <row r="450" spans="3:16">
      <c r="C450" t="s">
        <v>457</v>
      </c>
      <c r="D450">
        <v>10410</v>
      </c>
      <c r="E450" t="s">
        <v>452</v>
      </c>
      <c r="F450" s="119">
        <v>0</v>
      </c>
      <c r="G450" s="24">
        <v>0</v>
      </c>
      <c r="H450" s="24">
        <v>0</v>
      </c>
      <c r="I450" s="120">
        <v>0</v>
      </c>
      <c r="J450" s="121">
        <v>0</v>
      </c>
      <c r="K450" s="24">
        <v>0</v>
      </c>
      <c r="L450" s="121">
        <v>0</v>
      </c>
      <c r="M450" s="24">
        <v>0</v>
      </c>
      <c r="N450" s="121">
        <v>0</v>
      </c>
      <c r="O450" s="24">
        <v>0</v>
      </c>
      <c r="P450" s="121">
        <v>0</v>
      </c>
    </row>
    <row r="451" spans="3:16">
      <c r="C451" t="s">
        <v>457</v>
      </c>
      <c r="D451">
        <v>13480</v>
      </c>
      <c r="E451" t="s">
        <v>469</v>
      </c>
      <c r="F451" s="119">
        <v>0</v>
      </c>
      <c r="G451" s="24">
        <v>0</v>
      </c>
      <c r="H451" s="24">
        <v>0</v>
      </c>
      <c r="I451" s="120">
        <v>0</v>
      </c>
      <c r="J451" s="121">
        <v>0</v>
      </c>
      <c r="K451" s="24">
        <v>0</v>
      </c>
      <c r="L451" s="121">
        <v>0</v>
      </c>
      <c r="M451" s="24">
        <v>0</v>
      </c>
      <c r="N451" s="121">
        <v>0</v>
      </c>
      <c r="O451" s="24">
        <v>0</v>
      </c>
      <c r="P451" s="121">
        <v>0</v>
      </c>
    </row>
    <row r="452" spans="3:16">
      <c r="C452" t="s">
        <v>457</v>
      </c>
      <c r="D452">
        <v>10416</v>
      </c>
      <c r="E452" t="s">
        <v>581</v>
      </c>
      <c r="F452" s="119">
        <v>0</v>
      </c>
      <c r="G452" s="24">
        <v>0</v>
      </c>
      <c r="H452" s="24">
        <v>0</v>
      </c>
      <c r="I452" s="120">
        <v>0</v>
      </c>
      <c r="J452" s="121">
        <v>0</v>
      </c>
      <c r="K452" s="24">
        <v>0</v>
      </c>
      <c r="L452" s="121">
        <v>0</v>
      </c>
      <c r="M452" s="24">
        <v>0</v>
      </c>
      <c r="N452" s="121">
        <v>0</v>
      </c>
      <c r="O452" s="24">
        <v>0</v>
      </c>
      <c r="P452" s="121">
        <v>0</v>
      </c>
    </row>
    <row r="453" spans="3:16">
      <c r="C453" t="s">
        <v>457</v>
      </c>
      <c r="D453">
        <v>13559</v>
      </c>
      <c r="E453" t="s">
        <v>429</v>
      </c>
      <c r="F453" s="119">
        <v>0</v>
      </c>
      <c r="G453" s="24">
        <v>0</v>
      </c>
      <c r="H453" s="24">
        <v>0</v>
      </c>
      <c r="I453" s="120">
        <v>0</v>
      </c>
      <c r="J453" s="121">
        <v>0</v>
      </c>
      <c r="K453" s="24">
        <v>0</v>
      </c>
      <c r="L453" s="121">
        <v>0</v>
      </c>
      <c r="M453" s="24">
        <v>0</v>
      </c>
      <c r="N453" s="121">
        <v>0</v>
      </c>
      <c r="O453" s="24">
        <v>0</v>
      </c>
      <c r="P453" s="121">
        <v>0</v>
      </c>
    </row>
    <row r="454" spans="3:16">
      <c r="C454" t="s">
        <v>457</v>
      </c>
      <c r="D454">
        <v>10457</v>
      </c>
      <c r="E454" t="s">
        <v>38</v>
      </c>
      <c r="F454" s="119">
        <v>0</v>
      </c>
      <c r="G454" s="24">
        <v>0</v>
      </c>
      <c r="H454" s="24">
        <v>0</v>
      </c>
      <c r="I454" s="120">
        <v>0</v>
      </c>
      <c r="J454" s="121">
        <v>0</v>
      </c>
      <c r="K454" s="24">
        <v>0</v>
      </c>
      <c r="L454" s="121">
        <v>0</v>
      </c>
      <c r="M454" s="24">
        <v>0</v>
      </c>
      <c r="N454" s="121">
        <v>0</v>
      </c>
      <c r="O454" s="24">
        <v>0</v>
      </c>
      <c r="P454" s="121">
        <v>0</v>
      </c>
    </row>
    <row r="455" spans="3:16">
      <c r="C455" t="s">
        <v>457</v>
      </c>
      <c r="D455">
        <v>14311</v>
      </c>
      <c r="E455" t="s">
        <v>45</v>
      </c>
      <c r="F455" s="119">
        <v>0</v>
      </c>
      <c r="G455" s="24">
        <v>0</v>
      </c>
      <c r="H455" s="24">
        <v>0</v>
      </c>
      <c r="I455" s="120">
        <v>0</v>
      </c>
      <c r="J455" s="121">
        <v>0</v>
      </c>
      <c r="K455" s="24">
        <v>0</v>
      </c>
      <c r="L455" s="121">
        <v>0</v>
      </c>
      <c r="M455" s="24">
        <v>0</v>
      </c>
      <c r="N455" s="121">
        <v>0</v>
      </c>
      <c r="O455" s="24">
        <v>0</v>
      </c>
      <c r="P455" s="121">
        <v>0</v>
      </c>
    </row>
    <row r="456" spans="3:16">
      <c r="C456" t="s">
        <v>457</v>
      </c>
      <c r="D456">
        <v>10469</v>
      </c>
      <c r="E456" t="s">
        <v>39</v>
      </c>
      <c r="F456" s="119">
        <v>0</v>
      </c>
      <c r="G456" s="24">
        <v>0</v>
      </c>
      <c r="H456" s="24">
        <v>0</v>
      </c>
      <c r="I456" s="120">
        <v>0</v>
      </c>
      <c r="J456" s="121">
        <v>0</v>
      </c>
      <c r="K456" s="24">
        <v>0</v>
      </c>
      <c r="L456" s="121">
        <v>0</v>
      </c>
      <c r="M456" s="24">
        <v>0</v>
      </c>
      <c r="N456" s="121">
        <v>0</v>
      </c>
      <c r="O456" s="24">
        <v>0</v>
      </c>
      <c r="P456" s="121">
        <v>0</v>
      </c>
    </row>
    <row r="457" spans="3:16">
      <c r="C457" t="s">
        <v>457</v>
      </c>
      <c r="D457">
        <v>14459</v>
      </c>
      <c r="E457" t="s">
        <v>68</v>
      </c>
      <c r="F457" s="119">
        <v>0</v>
      </c>
      <c r="G457" s="24">
        <v>0</v>
      </c>
      <c r="H457" s="24">
        <v>0</v>
      </c>
      <c r="I457" s="120">
        <v>0</v>
      </c>
      <c r="J457" s="121">
        <v>0</v>
      </c>
      <c r="K457" s="24">
        <v>0</v>
      </c>
      <c r="L457" s="121">
        <v>0</v>
      </c>
      <c r="M457" s="24">
        <v>0</v>
      </c>
      <c r="N457" s="121">
        <v>0</v>
      </c>
      <c r="O457" s="24">
        <v>0</v>
      </c>
      <c r="P457" s="121">
        <v>0</v>
      </c>
    </row>
    <row r="458" spans="3:16">
      <c r="C458" t="s">
        <v>457</v>
      </c>
      <c r="D458">
        <v>10472</v>
      </c>
      <c r="E458" t="s">
        <v>40</v>
      </c>
      <c r="F458" s="119">
        <v>0</v>
      </c>
      <c r="G458" s="24">
        <v>0</v>
      </c>
      <c r="H458" s="24">
        <v>0</v>
      </c>
      <c r="I458" s="120">
        <v>0</v>
      </c>
      <c r="J458" s="121">
        <v>0</v>
      </c>
      <c r="K458" s="24">
        <v>0</v>
      </c>
      <c r="L458" s="121">
        <v>0</v>
      </c>
      <c r="M458" s="24">
        <v>0</v>
      </c>
      <c r="N458" s="121">
        <v>0</v>
      </c>
      <c r="O458" s="24">
        <v>0</v>
      </c>
      <c r="P458" s="121">
        <v>0</v>
      </c>
    </row>
    <row r="459" spans="3:16">
      <c r="C459" t="s">
        <v>457</v>
      </c>
      <c r="D459">
        <v>52378</v>
      </c>
      <c r="E459" s="10" t="s">
        <v>69</v>
      </c>
      <c r="F459" s="119">
        <v>0</v>
      </c>
      <c r="G459" s="24">
        <v>0</v>
      </c>
      <c r="H459" s="24">
        <v>0</v>
      </c>
      <c r="I459" s="120">
        <v>0</v>
      </c>
      <c r="J459" s="122">
        <v>0</v>
      </c>
      <c r="K459" s="24">
        <v>0</v>
      </c>
      <c r="L459" s="122">
        <v>0</v>
      </c>
      <c r="M459" s="24">
        <v>0</v>
      </c>
      <c r="N459" s="122">
        <v>0</v>
      </c>
      <c r="O459" s="24">
        <v>0</v>
      </c>
      <c r="P459" s="122">
        <v>0</v>
      </c>
    </row>
    <row r="460" spans="3:16">
      <c r="C460" t="s">
        <v>457</v>
      </c>
      <c r="D460">
        <v>10473</v>
      </c>
      <c r="E460" t="s">
        <v>544</v>
      </c>
      <c r="F460" s="119">
        <v>0</v>
      </c>
      <c r="G460" s="24">
        <v>0</v>
      </c>
      <c r="H460" s="24">
        <v>0</v>
      </c>
      <c r="I460" s="120">
        <v>0</v>
      </c>
      <c r="J460" s="121">
        <v>0</v>
      </c>
      <c r="K460" s="24">
        <v>0</v>
      </c>
      <c r="L460" s="121">
        <v>0</v>
      </c>
      <c r="M460" s="24">
        <v>0</v>
      </c>
      <c r="N460" s="121">
        <v>0</v>
      </c>
      <c r="O460" s="24">
        <v>0</v>
      </c>
      <c r="P460" s="121">
        <v>0</v>
      </c>
    </row>
    <row r="461" spans="3:16">
      <c r="C461" t="s">
        <v>457</v>
      </c>
      <c r="D461">
        <v>72002</v>
      </c>
      <c r="E461" t="s">
        <v>48</v>
      </c>
      <c r="F461" s="119">
        <v>0</v>
      </c>
      <c r="G461" s="24">
        <v>0</v>
      </c>
      <c r="H461" s="24">
        <v>0</v>
      </c>
      <c r="I461" s="120">
        <v>0</v>
      </c>
      <c r="J461" s="121">
        <v>0</v>
      </c>
      <c r="K461" s="24">
        <v>0</v>
      </c>
      <c r="L461" s="121">
        <v>0</v>
      </c>
      <c r="M461" s="24">
        <v>0</v>
      </c>
      <c r="N461" s="121">
        <v>0</v>
      </c>
      <c r="O461" s="24">
        <v>0</v>
      </c>
      <c r="P461" s="121">
        <v>0</v>
      </c>
    </row>
    <row r="462" spans="3:16">
      <c r="C462" t="s">
        <v>457</v>
      </c>
      <c r="D462">
        <v>10480</v>
      </c>
      <c r="E462" t="s">
        <v>545</v>
      </c>
      <c r="F462" s="119">
        <v>0</v>
      </c>
      <c r="G462" s="24">
        <v>0</v>
      </c>
      <c r="H462" s="24">
        <v>0</v>
      </c>
      <c r="I462" s="120">
        <v>0</v>
      </c>
      <c r="J462" s="121">
        <v>0</v>
      </c>
      <c r="K462" s="24">
        <v>0</v>
      </c>
      <c r="L462" s="121">
        <v>0</v>
      </c>
      <c r="M462" s="24">
        <v>0</v>
      </c>
      <c r="N462" s="121">
        <v>0</v>
      </c>
      <c r="O462" s="24">
        <v>0</v>
      </c>
      <c r="P462" s="121">
        <v>0</v>
      </c>
    </row>
    <row r="463" spans="3:16">
      <c r="C463" t="s">
        <v>457</v>
      </c>
      <c r="D463">
        <v>72501</v>
      </c>
      <c r="E463" t="s">
        <v>78</v>
      </c>
      <c r="F463" s="119">
        <v>0</v>
      </c>
      <c r="G463" s="24">
        <v>0</v>
      </c>
      <c r="H463" s="24">
        <v>0</v>
      </c>
      <c r="I463" s="120">
        <v>0</v>
      </c>
      <c r="J463" s="121">
        <v>0</v>
      </c>
      <c r="K463" s="24">
        <v>0</v>
      </c>
      <c r="L463" s="121">
        <v>0</v>
      </c>
      <c r="M463" s="24">
        <v>0</v>
      </c>
      <c r="N463" s="121">
        <v>0</v>
      </c>
      <c r="O463" s="24">
        <v>0</v>
      </c>
      <c r="P463" s="121">
        <v>0</v>
      </c>
    </row>
    <row r="464" spans="3:16">
      <c r="C464" t="s">
        <v>457</v>
      </c>
      <c r="D464">
        <v>10488</v>
      </c>
      <c r="E464" t="s">
        <v>607</v>
      </c>
      <c r="F464" s="119">
        <v>0</v>
      </c>
      <c r="G464" s="24">
        <v>0</v>
      </c>
      <c r="H464" s="24">
        <v>0</v>
      </c>
      <c r="I464" s="120">
        <v>0</v>
      </c>
      <c r="J464" s="121">
        <v>0</v>
      </c>
      <c r="K464" s="24">
        <v>0</v>
      </c>
      <c r="L464" s="121">
        <v>0</v>
      </c>
      <c r="M464" s="24">
        <v>0</v>
      </c>
      <c r="N464" s="121">
        <v>0</v>
      </c>
      <c r="O464" s="24">
        <v>0</v>
      </c>
      <c r="P464" s="121">
        <v>0</v>
      </c>
    </row>
    <row r="465" spans="3:16">
      <c r="C465" t="s">
        <v>457</v>
      </c>
      <c r="D465">
        <v>73012</v>
      </c>
      <c r="E465" t="s">
        <v>56</v>
      </c>
      <c r="F465" s="119">
        <v>0</v>
      </c>
      <c r="G465" s="24">
        <v>0</v>
      </c>
      <c r="H465" s="24">
        <v>0</v>
      </c>
      <c r="I465" s="120">
        <v>0</v>
      </c>
      <c r="J465" s="121">
        <v>0</v>
      </c>
      <c r="K465" s="24">
        <v>0</v>
      </c>
      <c r="L465" s="121">
        <v>0</v>
      </c>
      <c r="M465" s="24">
        <v>0</v>
      </c>
      <c r="N465" s="121">
        <v>0</v>
      </c>
      <c r="O465" s="24">
        <v>0</v>
      </c>
      <c r="P465" s="121">
        <v>0</v>
      </c>
    </row>
    <row r="466" spans="3:16">
      <c r="C466" t="s">
        <v>457</v>
      </c>
      <c r="D466">
        <v>10489</v>
      </c>
      <c r="E466" t="s">
        <v>546</v>
      </c>
      <c r="F466" s="119">
        <v>0</v>
      </c>
      <c r="G466" s="24">
        <v>0</v>
      </c>
      <c r="H466" s="24">
        <v>0</v>
      </c>
      <c r="I466" s="120">
        <v>0</v>
      </c>
      <c r="J466" s="121">
        <v>0</v>
      </c>
      <c r="K466" s="24">
        <v>0</v>
      </c>
      <c r="L466" s="121">
        <v>0</v>
      </c>
      <c r="M466" s="24">
        <v>0</v>
      </c>
      <c r="N466" s="121">
        <v>0</v>
      </c>
      <c r="O466" s="24">
        <v>0</v>
      </c>
      <c r="P466" s="121">
        <v>0</v>
      </c>
    </row>
    <row r="467" spans="3:16">
      <c r="C467" t="s">
        <v>457</v>
      </c>
      <c r="D467">
        <v>76501</v>
      </c>
      <c r="E467" t="s">
        <v>589</v>
      </c>
      <c r="F467" s="119">
        <v>0</v>
      </c>
      <c r="G467" s="24">
        <v>0</v>
      </c>
      <c r="H467" s="24">
        <v>0</v>
      </c>
      <c r="I467" s="120">
        <v>0</v>
      </c>
      <c r="J467" s="121">
        <v>0</v>
      </c>
      <c r="K467" s="24">
        <v>0</v>
      </c>
      <c r="L467" s="121">
        <v>0</v>
      </c>
      <c r="M467" s="24">
        <v>0</v>
      </c>
      <c r="N467" s="121">
        <v>0</v>
      </c>
      <c r="O467" s="24">
        <v>0</v>
      </c>
      <c r="P467" s="121">
        <v>0</v>
      </c>
    </row>
    <row r="468" spans="3:16">
      <c r="C468" t="s">
        <v>457</v>
      </c>
      <c r="D468">
        <v>10490</v>
      </c>
      <c r="E468" t="s">
        <v>476</v>
      </c>
      <c r="F468" s="119">
        <v>0</v>
      </c>
      <c r="G468" s="24">
        <v>0</v>
      </c>
      <c r="H468" s="24">
        <v>0</v>
      </c>
      <c r="I468" s="120">
        <v>0</v>
      </c>
      <c r="J468" s="121">
        <v>0</v>
      </c>
      <c r="K468" s="24">
        <v>0</v>
      </c>
      <c r="L468" s="121">
        <v>0</v>
      </c>
      <c r="M468" s="24">
        <v>0</v>
      </c>
      <c r="N468" s="121">
        <v>0</v>
      </c>
      <c r="O468" s="24">
        <v>0</v>
      </c>
      <c r="P468" s="121">
        <v>0</v>
      </c>
    </row>
    <row r="469" spans="3:16">
      <c r="C469" t="s">
        <v>457</v>
      </c>
      <c r="D469">
        <v>76701</v>
      </c>
      <c r="E469" t="s">
        <v>588</v>
      </c>
      <c r="F469" s="119">
        <v>0</v>
      </c>
      <c r="G469" s="24">
        <v>0</v>
      </c>
      <c r="H469" s="24">
        <v>0</v>
      </c>
      <c r="I469" s="120">
        <v>0</v>
      </c>
      <c r="J469" s="121">
        <v>0</v>
      </c>
      <c r="K469" s="24">
        <v>0</v>
      </c>
      <c r="L469" s="121">
        <v>0</v>
      </c>
      <c r="M469" s="24">
        <v>0</v>
      </c>
      <c r="N469" s="121">
        <v>0</v>
      </c>
      <c r="O469" s="24">
        <v>0</v>
      </c>
      <c r="P469" s="121">
        <v>0</v>
      </c>
    </row>
    <row r="470" spans="3:16">
      <c r="C470" t="s">
        <v>457</v>
      </c>
      <c r="D470">
        <v>78001</v>
      </c>
      <c r="E470" t="s">
        <v>571</v>
      </c>
      <c r="F470" s="119">
        <v>0</v>
      </c>
      <c r="G470" s="24">
        <v>0</v>
      </c>
      <c r="H470" s="24">
        <v>0</v>
      </c>
      <c r="I470" s="120">
        <v>0</v>
      </c>
      <c r="J470" s="121">
        <v>0</v>
      </c>
      <c r="K470" s="24">
        <v>0</v>
      </c>
      <c r="L470" s="121">
        <v>0</v>
      </c>
      <c r="M470" s="24">
        <v>0</v>
      </c>
      <c r="N470" s="121">
        <v>0</v>
      </c>
      <c r="O470" s="24">
        <v>0</v>
      </c>
      <c r="P470" s="121">
        <v>0</v>
      </c>
    </row>
    <row r="471" spans="3:16">
      <c r="C471" t="s">
        <v>457</v>
      </c>
      <c r="D471">
        <v>10102</v>
      </c>
      <c r="E471" t="s">
        <v>24</v>
      </c>
      <c r="F471" s="119">
        <v>0</v>
      </c>
      <c r="G471" s="24">
        <v>0</v>
      </c>
      <c r="H471" s="24">
        <v>0</v>
      </c>
      <c r="I471" s="120">
        <v>0</v>
      </c>
      <c r="J471" s="122">
        <v>0</v>
      </c>
      <c r="K471" s="24">
        <v>0</v>
      </c>
      <c r="L471" s="122">
        <v>0</v>
      </c>
      <c r="M471" s="24">
        <v>0</v>
      </c>
      <c r="N471" s="122">
        <v>0</v>
      </c>
      <c r="O471" s="24">
        <v>0</v>
      </c>
      <c r="P471" s="122">
        <v>0</v>
      </c>
    </row>
    <row r="472" spans="3:16">
      <c r="C472" t="s">
        <v>457</v>
      </c>
      <c r="D472">
        <v>300</v>
      </c>
      <c r="E472" t="s">
        <v>99</v>
      </c>
      <c r="F472" s="119">
        <v>0</v>
      </c>
      <c r="G472" s="24">
        <v>0</v>
      </c>
      <c r="H472" s="24">
        <v>0</v>
      </c>
      <c r="I472" s="120">
        <v>0</v>
      </c>
      <c r="J472" s="121">
        <v>0</v>
      </c>
      <c r="K472" s="24">
        <v>0</v>
      </c>
      <c r="L472" s="121">
        <v>0</v>
      </c>
      <c r="M472" s="24">
        <v>0</v>
      </c>
      <c r="N472" s="121">
        <v>0</v>
      </c>
      <c r="O472" s="24">
        <v>0</v>
      </c>
      <c r="P472" s="121">
        <v>0</v>
      </c>
    </row>
    <row r="473" spans="3:16">
      <c r="C473" t="s">
        <v>457</v>
      </c>
      <c r="D473">
        <v>10501</v>
      </c>
      <c r="E473" t="s">
        <v>41</v>
      </c>
      <c r="F473" s="119">
        <v>0</v>
      </c>
      <c r="G473" s="24">
        <v>0</v>
      </c>
      <c r="H473" s="24">
        <v>0</v>
      </c>
      <c r="I473" s="120">
        <v>0</v>
      </c>
      <c r="J473" s="121">
        <v>0</v>
      </c>
      <c r="K473" s="24">
        <v>0</v>
      </c>
      <c r="L473" s="121">
        <v>0</v>
      </c>
      <c r="M473" s="24">
        <v>0</v>
      </c>
      <c r="N473" s="121">
        <v>0</v>
      </c>
      <c r="O473" s="24">
        <v>0</v>
      </c>
      <c r="P473" s="121">
        <v>0</v>
      </c>
    </row>
    <row r="474" spans="3:16">
      <c r="C474" t="s">
        <v>457</v>
      </c>
      <c r="D474">
        <v>10307</v>
      </c>
      <c r="E474" t="s">
        <v>538</v>
      </c>
      <c r="F474" s="119">
        <v>0</v>
      </c>
      <c r="G474" s="24">
        <v>0</v>
      </c>
      <c r="H474" s="24">
        <v>0</v>
      </c>
      <c r="I474" s="120">
        <v>0</v>
      </c>
      <c r="J474" s="121">
        <v>0</v>
      </c>
      <c r="K474" s="24">
        <v>0</v>
      </c>
      <c r="L474" s="121">
        <v>0</v>
      </c>
      <c r="M474" s="24">
        <v>0</v>
      </c>
      <c r="N474" s="121">
        <v>0</v>
      </c>
      <c r="O474" s="24">
        <v>0</v>
      </c>
      <c r="P474" s="121">
        <v>0</v>
      </c>
    </row>
    <row r="475" spans="3:16">
      <c r="C475" t="s">
        <v>457</v>
      </c>
      <c r="D475">
        <v>10502</v>
      </c>
      <c r="E475" t="s">
        <v>42</v>
      </c>
      <c r="F475" s="119">
        <v>0</v>
      </c>
      <c r="G475" s="24">
        <v>0</v>
      </c>
      <c r="H475" s="24">
        <v>0</v>
      </c>
      <c r="I475" s="120">
        <v>0</v>
      </c>
      <c r="J475" s="121">
        <v>0</v>
      </c>
      <c r="K475" s="24">
        <v>0</v>
      </c>
      <c r="L475" s="121">
        <v>0</v>
      </c>
      <c r="M475" s="24">
        <v>0</v>
      </c>
      <c r="N475" s="121">
        <v>0</v>
      </c>
      <c r="O475" s="24">
        <v>0</v>
      </c>
      <c r="P475" s="121">
        <v>0</v>
      </c>
    </row>
    <row r="476" spans="3:16">
      <c r="C476" t="s">
        <v>457</v>
      </c>
      <c r="D476">
        <v>10409</v>
      </c>
      <c r="E476" t="s">
        <v>566</v>
      </c>
      <c r="F476" s="119">
        <v>0</v>
      </c>
      <c r="G476" s="24">
        <v>0</v>
      </c>
      <c r="H476" s="24">
        <v>0</v>
      </c>
      <c r="I476" s="120">
        <v>0</v>
      </c>
      <c r="J476" s="121">
        <v>0</v>
      </c>
      <c r="K476" s="24">
        <v>0</v>
      </c>
      <c r="L476" s="121">
        <v>0</v>
      </c>
      <c r="M476" s="24">
        <v>0</v>
      </c>
      <c r="N476" s="121">
        <v>0</v>
      </c>
      <c r="O476" s="24">
        <v>0</v>
      </c>
      <c r="P476" s="121">
        <v>0</v>
      </c>
    </row>
    <row r="477" spans="3:16">
      <c r="C477" t="s">
        <v>457</v>
      </c>
      <c r="D477">
        <v>10503</v>
      </c>
      <c r="E477" t="s">
        <v>487</v>
      </c>
      <c r="F477" s="119">
        <v>0</v>
      </c>
      <c r="G477" s="24">
        <v>0</v>
      </c>
      <c r="H477" s="24">
        <v>0</v>
      </c>
      <c r="I477" s="120">
        <v>0</v>
      </c>
      <c r="J477" s="121">
        <v>0</v>
      </c>
      <c r="K477" s="24">
        <v>0</v>
      </c>
      <c r="L477" s="121">
        <v>0</v>
      </c>
      <c r="M477" s="24">
        <v>0</v>
      </c>
      <c r="N477" s="121">
        <v>0</v>
      </c>
      <c r="O477" s="24">
        <v>0</v>
      </c>
      <c r="P477" s="121">
        <v>0</v>
      </c>
    </row>
    <row r="478" spans="3:16">
      <c r="C478" t="s">
        <v>457</v>
      </c>
      <c r="D478">
        <v>10511</v>
      </c>
      <c r="E478" t="s">
        <v>547</v>
      </c>
      <c r="F478" s="119">
        <v>0</v>
      </c>
      <c r="G478" s="24">
        <v>0</v>
      </c>
      <c r="H478" s="24">
        <v>0</v>
      </c>
      <c r="I478" s="120">
        <v>0</v>
      </c>
      <c r="J478" s="121">
        <v>0</v>
      </c>
      <c r="K478" s="24">
        <v>0</v>
      </c>
      <c r="L478" s="121">
        <v>0</v>
      </c>
      <c r="M478" s="24">
        <v>0</v>
      </c>
      <c r="N478" s="121">
        <v>0</v>
      </c>
      <c r="O478" s="24">
        <v>0</v>
      </c>
      <c r="P478" s="121">
        <v>0</v>
      </c>
    </row>
    <row r="479" spans="3:16">
      <c r="C479" t="s">
        <v>457</v>
      </c>
      <c r="D479">
        <v>10504</v>
      </c>
      <c r="E479" s="10" t="s">
        <v>43</v>
      </c>
      <c r="F479" s="119">
        <v>0</v>
      </c>
      <c r="G479" s="24">
        <v>0</v>
      </c>
      <c r="H479" s="24">
        <v>0</v>
      </c>
      <c r="I479" s="120">
        <v>0</v>
      </c>
      <c r="J479" s="122">
        <v>0</v>
      </c>
      <c r="K479" s="24">
        <v>0</v>
      </c>
      <c r="L479" s="122">
        <v>0</v>
      </c>
      <c r="M479" s="24">
        <v>0</v>
      </c>
      <c r="N479" s="122">
        <v>0</v>
      </c>
      <c r="O479" s="24">
        <v>0</v>
      </c>
      <c r="P479" s="122">
        <v>0</v>
      </c>
    </row>
    <row r="480" spans="3:16">
      <c r="C480" t="s">
        <v>457</v>
      </c>
      <c r="D480">
        <v>11301</v>
      </c>
      <c r="E480" t="s">
        <v>550</v>
      </c>
      <c r="F480" s="119">
        <v>0</v>
      </c>
      <c r="G480" s="24">
        <v>0</v>
      </c>
      <c r="H480" s="24">
        <v>0</v>
      </c>
      <c r="I480" s="120">
        <v>0</v>
      </c>
      <c r="J480" s="121">
        <v>0</v>
      </c>
      <c r="K480" s="24">
        <v>0</v>
      </c>
      <c r="L480" s="121">
        <v>0</v>
      </c>
      <c r="M480" s="24">
        <v>0</v>
      </c>
      <c r="N480" s="121">
        <v>0</v>
      </c>
      <c r="O480" s="24">
        <v>0</v>
      </c>
      <c r="P480" s="121">
        <v>0</v>
      </c>
    </row>
    <row r="481" spans="3:16">
      <c r="C481" t="s">
        <v>457</v>
      </c>
      <c r="D481">
        <v>10580</v>
      </c>
      <c r="E481" t="s">
        <v>548</v>
      </c>
      <c r="F481" s="119">
        <v>0</v>
      </c>
      <c r="G481" s="24">
        <v>0</v>
      </c>
      <c r="H481" s="24">
        <v>0</v>
      </c>
      <c r="I481" s="120">
        <v>0</v>
      </c>
      <c r="J481" s="121">
        <v>0</v>
      </c>
      <c r="K481" s="24">
        <v>0</v>
      </c>
      <c r="L481" s="121">
        <v>0</v>
      </c>
      <c r="M481" s="24">
        <v>0</v>
      </c>
      <c r="N481" s="121">
        <v>0</v>
      </c>
      <c r="O481" s="24">
        <v>0</v>
      </c>
      <c r="P481" s="121">
        <v>0</v>
      </c>
    </row>
    <row r="482" spans="3:16">
      <c r="C482" t="s">
        <v>457</v>
      </c>
      <c r="D482">
        <v>12301</v>
      </c>
      <c r="E482" t="s">
        <v>578</v>
      </c>
      <c r="F482" s="119">
        <v>0</v>
      </c>
      <c r="G482" s="24">
        <v>0</v>
      </c>
      <c r="H482" s="24">
        <v>0</v>
      </c>
      <c r="I482" s="120">
        <v>0</v>
      </c>
      <c r="J482" s="121">
        <v>0</v>
      </c>
      <c r="K482" s="24">
        <v>0</v>
      </c>
      <c r="L482" s="121">
        <v>0</v>
      </c>
      <c r="M482" s="24">
        <v>0</v>
      </c>
      <c r="N482" s="121">
        <v>0</v>
      </c>
      <c r="O482" s="24">
        <v>0</v>
      </c>
      <c r="P482" s="121">
        <v>0</v>
      </c>
    </row>
    <row r="483" spans="3:16">
      <c r="C483" t="s">
        <v>457</v>
      </c>
      <c r="D483">
        <v>10589</v>
      </c>
      <c r="E483" t="s">
        <v>73</v>
      </c>
      <c r="F483" s="119">
        <v>0</v>
      </c>
      <c r="G483" s="24">
        <v>0</v>
      </c>
      <c r="H483" s="24">
        <v>0</v>
      </c>
      <c r="I483" s="120">
        <v>0</v>
      </c>
      <c r="J483" s="121">
        <v>0</v>
      </c>
      <c r="K483" s="24">
        <v>0</v>
      </c>
      <c r="L483" s="121">
        <v>0</v>
      </c>
      <c r="M483" s="24">
        <v>0</v>
      </c>
      <c r="N483" s="121">
        <v>0</v>
      </c>
      <c r="O483" s="24">
        <v>0</v>
      </c>
      <c r="P483" s="121">
        <v>0</v>
      </c>
    </row>
    <row r="484" spans="3:16">
      <c r="C484" t="s">
        <v>457</v>
      </c>
      <c r="D484">
        <v>13203</v>
      </c>
      <c r="E484" t="s">
        <v>551</v>
      </c>
      <c r="F484" s="119">
        <v>0</v>
      </c>
      <c r="G484" s="24">
        <v>0</v>
      </c>
      <c r="H484" s="24">
        <v>0</v>
      </c>
      <c r="I484" s="120">
        <v>0</v>
      </c>
      <c r="J484" s="121">
        <v>0</v>
      </c>
      <c r="K484" s="24">
        <v>0</v>
      </c>
      <c r="L484" s="121">
        <v>0</v>
      </c>
      <c r="M484" s="24">
        <v>0</v>
      </c>
      <c r="N484" s="121">
        <v>0</v>
      </c>
      <c r="O484" s="24">
        <v>0</v>
      </c>
      <c r="P484" s="121">
        <v>0</v>
      </c>
    </row>
    <row r="485" spans="3:16">
      <c r="C485" t="s">
        <v>457</v>
      </c>
      <c r="D485">
        <v>10601</v>
      </c>
      <c r="E485" t="s">
        <v>44</v>
      </c>
      <c r="F485" s="119">
        <v>0</v>
      </c>
      <c r="G485" s="24">
        <v>0</v>
      </c>
      <c r="H485" s="24">
        <v>0</v>
      </c>
      <c r="I485" s="120">
        <v>0</v>
      </c>
      <c r="J485" s="121">
        <v>0</v>
      </c>
      <c r="K485" s="24">
        <v>0</v>
      </c>
      <c r="L485" s="121">
        <v>0</v>
      </c>
      <c r="M485" s="24">
        <v>0</v>
      </c>
      <c r="N485" s="121">
        <v>0</v>
      </c>
      <c r="O485" s="24">
        <v>0</v>
      </c>
      <c r="P485" s="121">
        <v>0</v>
      </c>
    </row>
    <row r="486" spans="3:16">
      <c r="C486" t="s">
        <v>457</v>
      </c>
      <c r="D486">
        <v>76401</v>
      </c>
      <c r="E486" t="s">
        <v>533</v>
      </c>
      <c r="F486" s="119">
        <v>0</v>
      </c>
      <c r="G486" s="24">
        <v>0</v>
      </c>
      <c r="H486" s="24">
        <v>0</v>
      </c>
      <c r="I486" s="120">
        <v>0</v>
      </c>
      <c r="J486" s="121">
        <v>0</v>
      </c>
      <c r="K486" s="24">
        <v>0</v>
      </c>
      <c r="L486" s="121">
        <v>0</v>
      </c>
      <c r="M486" s="24">
        <v>0</v>
      </c>
      <c r="N486" s="121">
        <v>0</v>
      </c>
      <c r="O486" s="24">
        <v>0</v>
      </c>
      <c r="P486" s="121">
        <v>0</v>
      </c>
    </row>
    <row r="487" spans="3:16">
      <c r="C487" t="s">
        <v>457</v>
      </c>
      <c r="D487">
        <v>12270</v>
      </c>
      <c r="E487" t="s">
        <v>62</v>
      </c>
      <c r="F487" s="119">
        <v>0</v>
      </c>
      <c r="G487" s="24">
        <v>0</v>
      </c>
      <c r="H487" s="24">
        <v>0</v>
      </c>
      <c r="I487" s="120">
        <v>0</v>
      </c>
      <c r="J487" s="121">
        <v>0</v>
      </c>
      <c r="K487" s="24">
        <v>0</v>
      </c>
      <c r="L487" s="121">
        <v>0</v>
      </c>
      <c r="M487" s="24">
        <v>0</v>
      </c>
      <c r="N487" s="121">
        <v>0</v>
      </c>
      <c r="O487" s="24">
        <v>0</v>
      </c>
      <c r="P487" s="121">
        <v>0</v>
      </c>
    </row>
    <row r="488" spans="3:16">
      <c r="C488" t="s">
        <v>457</v>
      </c>
      <c r="D488">
        <v>90</v>
      </c>
      <c r="E488" t="s">
        <v>100</v>
      </c>
      <c r="F488" s="119">
        <v>0</v>
      </c>
      <c r="G488" s="24">
        <v>0</v>
      </c>
      <c r="H488" s="24">
        <v>0</v>
      </c>
      <c r="I488" s="120">
        <v>0</v>
      </c>
      <c r="J488" s="121">
        <v>0</v>
      </c>
      <c r="K488" s="24">
        <v>0</v>
      </c>
      <c r="L488" s="121">
        <v>0</v>
      </c>
      <c r="M488" s="24">
        <v>0</v>
      </c>
      <c r="N488" s="121">
        <v>0</v>
      </c>
      <c r="O488" s="24">
        <v>0</v>
      </c>
      <c r="P488" s="121">
        <v>0</v>
      </c>
    </row>
    <row r="489" spans="3:16">
      <c r="C489" t="s">
        <v>457</v>
      </c>
      <c r="D489">
        <v>12306</v>
      </c>
      <c r="E489" t="s">
        <v>579</v>
      </c>
      <c r="F489" s="119">
        <v>0</v>
      </c>
      <c r="G489" s="24">
        <v>0</v>
      </c>
      <c r="H489" s="24">
        <v>0</v>
      </c>
      <c r="I489" s="120">
        <v>0</v>
      </c>
      <c r="J489" s="121">
        <v>0</v>
      </c>
      <c r="K489" s="24">
        <v>0</v>
      </c>
      <c r="L489" s="121">
        <v>0</v>
      </c>
      <c r="M489" s="24">
        <v>0</v>
      </c>
      <c r="N489" s="121">
        <v>0</v>
      </c>
      <c r="O489" s="24">
        <v>0</v>
      </c>
      <c r="P489" s="121">
        <v>0</v>
      </c>
    </row>
    <row r="490" spans="3:16">
      <c r="C490" t="s">
        <v>457</v>
      </c>
      <c r="D490">
        <v>901</v>
      </c>
      <c r="E490" t="s">
        <v>57</v>
      </c>
      <c r="F490" s="119">
        <v>0</v>
      </c>
      <c r="G490" s="24">
        <v>0</v>
      </c>
      <c r="H490" s="24">
        <v>0</v>
      </c>
      <c r="I490" s="120">
        <v>0</v>
      </c>
      <c r="J490" s="121">
        <v>0</v>
      </c>
      <c r="K490" s="24">
        <v>0</v>
      </c>
      <c r="L490" s="121">
        <v>0</v>
      </c>
      <c r="M490" s="24">
        <v>0</v>
      </c>
      <c r="N490" s="121">
        <v>0</v>
      </c>
      <c r="O490" s="24">
        <v>0</v>
      </c>
      <c r="P490" s="121">
        <v>0</v>
      </c>
    </row>
    <row r="491" spans="3:16">
      <c r="C491" t="s">
        <v>457</v>
      </c>
      <c r="D491">
        <v>12347</v>
      </c>
      <c r="E491" s="10" t="s">
        <v>74</v>
      </c>
      <c r="F491" s="119">
        <v>0</v>
      </c>
      <c r="G491" s="24">
        <v>0</v>
      </c>
      <c r="H491" s="24">
        <v>0</v>
      </c>
      <c r="I491" s="120">
        <v>0</v>
      </c>
      <c r="J491" s="121">
        <v>0</v>
      </c>
      <c r="K491" s="24">
        <v>0</v>
      </c>
      <c r="L491" s="121">
        <v>0</v>
      </c>
      <c r="M491" s="24">
        <v>0</v>
      </c>
      <c r="N491" s="121">
        <v>0</v>
      </c>
      <c r="O491" s="24">
        <v>0</v>
      </c>
      <c r="P491" s="121">
        <v>0</v>
      </c>
    </row>
    <row r="492" spans="3:16">
      <c r="C492" t="s">
        <v>457</v>
      </c>
      <c r="D492">
        <v>76101</v>
      </c>
      <c r="E492" t="s">
        <v>644</v>
      </c>
      <c r="F492" s="119">
        <v>0</v>
      </c>
      <c r="G492" s="24">
        <v>0</v>
      </c>
      <c r="H492" s="24">
        <v>0</v>
      </c>
      <c r="I492" s="120">
        <v>0</v>
      </c>
      <c r="J492" s="121">
        <v>0</v>
      </c>
      <c r="K492" s="24">
        <v>0</v>
      </c>
      <c r="L492" s="121">
        <v>0</v>
      </c>
      <c r="M492" s="24">
        <v>0</v>
      </c>
      <c r="N492" s="121">
        <v>0</v>
      </c>
      <c r="O492" s="24">
        <v>0</v>
      </c>
      <c r="P492" s="121">
        <v>0</v>
      </c>
    </row>
    <row r="493" spans="3:16">
      <c r="C493" t="s">
        <v>457</v>
      </c>
      <c r="D493">
        <v>12359</v>
      </c>
      <c r="E493" s="10" t="s">
        <v>63</v>
      </c>
      <c r="F493" s="119">
        <v>0</v>
      </c>
      <c r="G493" s="24">
        <v>0</v>
      </c>
      <c r="H493" s="24">
        <v>0</v>
      </c>
      <c r="I493" s="120">
        <v>0</v>
      </c>
      <c r="J493" s="121">
        <v>0</v>
      </c>
      <c r="K493" s="24">
        <v>0</v>
      </c>
      <c r="L493" s="121">
        <v>0</v>
      </c>
      <c r="M493" s="24">
        <v>0</v>
      </c>
      <c r="N493" s="121">
        <v>0</v>
      </c>
      <c r="O493" s="24">
        <v>0</v>
      </c>
      <c r="P493" s="122">
        <v>0</v>
      </c>
    </row>
    <row r="494" spans="3:16">
      <c r="C494" t="s">
        <v>457</v>
      </c>
      <c r="D494">
        <v>77301</v>
      </c>
      <c r="E494" t="s">
        <v>648</v>
      </c>
      <c r="F494" s="119">
        <v>0</v>
      </c>
      <c r="G494" s="24">
        <v>0</v>
      </c>
      <c r="H494" s="24">
        <v>0</v>
      </c>
      <c r="I494" s="120">
        <v>0</v>
      </c>
      <c r="J494" s="121">
        <v>0</v>
      </c>
      <c r="K494" s="24">
        <v>0</v>
      </c>
      <c r="L494" s="121">
        <v>0</v>
      </c>
      <c r="M494" s="24">
        <v>0</v>
      </c>
      <c r="N494" s="121">
        <v>0</v>
      </c>
      <c r="O494" s="24">
        <v>0</v>
      </c>
      <c r="P494" s="121">
        <v>0</v>
      </c>
    </row>
    <row r="495" spans="3:16">
      <c r="C495" t="s">
        <v>457</v>
      </c>
      <c r="D495">
        <v>12360</v>
      </c>
      <c r="E495" t="s">
        <v>584</v>
      </c>
      <c r="F495" s="119">
        <v>0</v>
      </c>
      <c r="G495" s="24">
        <v>0</v>
      </c>
      <c r="H495" s="24">
        <v>0</v>
      </c>
      <c r="I495" s="120">
        <v>0</v>
      </c>
      <c r="J495" s="121">
        <v>0</v>
      </c>
      <c r="K495" s="24">
        <v>0</v>
      </c>
      <c r="L495" s="121">
        <v>0</v>
      </c>
      <c r="M495" s="24">
        <v>0</v>
      </c>
      <c r="N495" s="121">
        <v>0</v>
      </c>
      <c r="O495" s="24">
        <v>0</v>
      </c>
      <c r="P495" s="121">
        <v>0</v>
      </c>
    </row>
    <row r="496" spans="3:16">
      <c r="C496" t="s">
        <v>457</v>
      </c>
      <c r="D496">
        <v>32306</v>
      </c>
      <c r="E496" t="s">
        <v>661</v>
      </c>
      <c r="F496" s="119">
        <v>0</v>
      </c>
      <c r="G496" s="24">
        <v>0</v>
      </c>
      <c r="H496" s="24">
        <v>0</v>
      </c>
      <c r="I496" s="120">
        <v>0</v>
      </c>
      <c r="J496" s="121">
        <v>0</v>
      </c>
      <c r="K496" s="24">
        <v>0</v>
      </c>
      <c r="L496" s="121">
        <v>0</v>
      </c>
      <c r="M496" s="24">
        <v>0</v>
      </c>
      <c r="N496" s="121">
        <v>0</v>
      </c>
      <c r="O496" s="24">
        <v>0</v>
      </c>
      <c r="P496" s="121">
        <v>0</v>
      </c>
    </row>
    <row r="497" spans="3:16">
      <c r="C497" t="s">
        <v>457</v>
      </c>
      <c r="D497">
        <v>12370</v>
      </c>
      <c r="E497" t="s">
        <v>64</v>
      </c>
      <c r="F497" s="119">
        <v>0</v>
      </c>
      <c r="G497" s="24">
        <v>0</v>
      </c>
      <c r="H497" s="24">
        <v>0</v>
      </c>
      <c r="I497" s="120">
        <v>0</v>
      </c>
      <c r="J497" s="121">
        <v>0</v>
      </c>
      <c r="K497" s="24">
        <v>0</v>
      </c>
      <c r="L497" s="121">
        <v>0</v>
      </c>
      <c r="M497" s="24">
        <v>0</v>
      </c>
      <c r="N497" s="121">
        <v>0</v>
      </c>
      <c r="O497" s="24">
        <v>0</v>
      </c>
      <c r="P497" s="121">
        <v>0</v>
      </c>
    </row>
    <row r="498" spans="3:16">
      <c r="C498" t="s">
        <v>457</v>
      </c>
      <c r="D498">
        <v>101</v>
      </c>
      <c r="E498" t="s">
        <v>662</v>
      </c>
      <c r="F498" s="119">
        <v>0</v>
      </c>
      <c r="G498" s="24">
        <v>0</v>
      </c>
      <c r="H498" s="24">
        <v>0</v>
      </c>
      <c r="I498" s="120">
        <v>0</v>
      </c>
      <c r="J498" s="121">
        <v>0</v>
      </c>
      <c r="K498" s="24">
        <v>0</v>
      </c>
      <c r="L498" s="121">
        <v>0</v>
      </c>
      <c r="M498" s="24">
        <v>0</v>
      </c>
      <c r="N498" s="121">
        <v>0</v>
      </c>
      <c r="O498" s="24">
        <v>0</v>
      </c>
      <c r="P498" s="121">
        <v>0</v>
      </c>
    </row>
    <row r="499" spans="3:16">
      <c r="C499" t="s">
        <v>457</v>
      </c>
      <c r="D499">
        <v>12380</v>
      </c>
      <c r="E499" s="10" t="s">
        <v>65</v>
      </c>
      <c r="F499" s="119">
        <v>0</v>
      </c>
      <c r="G499" s="24">
        <v>0</v>
      </c>
      <c r="H499" s="24">
        <v>0</v>
      </c>
      <c r="I499" s="120">
        <v>0</v>
      </c>
      <c r="J499" s="122">
        <v>0</v>
      </c>
      <c r="K499" s="24">
        <v>0</v>
      </c>
      <c r="L499" s="122">
        <v>0</v>
      </c>
      <c r="M499" s="24">
        <v>0</v>
      </c>
      <c r="N499" s="122">
        <v>0</v>
      </c>
      <c r="O499" s="24">
        <v>0</v>
      </c>
      <c r="P499" s="122">
        <v>0</v>
      </c>
    </row>
    <row r="500" spans="3:16">
      <c r="C500" t="s">
        <v>457</v>
      </c>
      <c r="D500">
        <v>103</v>
      </c>
      <c r="E500" t="s">
        <v>664</v>
      </c>
      <c r="F500" s="119">
        <v>0</v>
      </c>
      <c r="G500" s="24">
        <v>0</v>
      </c>
      <c r="H500" s="24">
        <v>0</v>
      </c>
      <c r="I500" s="120">
        <v>0</v>
      </c>
      <c r="J500" s="121">
        <v>0</v>
      </c>
      <c r="K500" s="24">
        <v>0</v>
      </c>
      <c r="L500" s="121">
        <v>0</v>
      </c>
      <c r="M500" s="24">
        <v>0</v>
      </c>
      <c r="N500" s="121">
        <v>0</v>
      </c>
      <c r="O500" s="24">
        <v>0</v>
      </c>
      <c r="P500" s="121">
        <v>0</v>
      </c>
    </row>
    <row r="501" spans="3:16">
      <c r="C501" t="s">
        <v>457</v>
      </c>
      <c r="D501">
        <v>12459</v>
      </c>
      <c r="E501" t="s">
        <v>66</v>
      </c>
      <c r="F501" s="119">
        <v>0</v>
      </c>
      <c r="G501" s="24">
        <v>0</v>
      </c>
      <c r="H501" s="24">
        <v>0</v>
      </c>
      <c r="I501" s="120">
        <v>0</v>
      </c>
      <c r="J501" s="121">
        <v>0</v>
      </c>
      <c r="K501" s="24">
        <v>0</v>
      </c>
      <c r="L501" s="121">
        <v>0</v>
      </c>
      <c r="M501" s="24">
        <v>0</v>
      </c>
      <c r="N501" s="121">
        <v>0</v>
      </c>
      <c r="O501" s="24">
        <v>0</v>
      </c>
      <c r="P501" s="121">
        <v>0</v>
      </c>
    </row>
    <row r="502" spans="3:16">
      <c r="C502" t="s">
        <v>457</v>
      </c>
      <c r="D502">
        <v>105</v>
      </c>
      <c r="E502" t="s">
        <v>666</v>
      </c>
      <c r="F502" s="119">
        <v>0</v>
      </c>
      <c r="G502" s="24">
        <v>0</v>
      </c>
      <c r="H502" s="24">
        <v>0</v>
      </c>
      <c r="I502" s="120">
        <v>0</v>
      </c>
      <c r="J502" s="121">
        <v>0</v>
      </c>
      <c r="K502" s="24">
        <v>0</v>
      </c>
      <c r="L502" s="121">
        <v>0</v>
      </c>
      <c r="M502" s="24">
        <v>0</v>
      </c>
      <c r="N502" s="121">
        <v>0</v>
      </c>
      <c r="O502" s="24">
        <v>0</v>
      </c>
      <c r="P502" s="121">
        <v>0</v>
      </c>
    </row>
    <row r="503" spans="3:16">
      <c r="C503" t="s">
        <v>457</v>
      </c>
      <c r="D503">
        <v>12470</v>
      </c>
      <c r="E503" t="s">
        <v>447</v>
      </c>
      <c r="F503" s="119">
        <v>0</v>
      </c>
      <c r="G503" s="24">
        <v>0</v>
      </c>
      <c r="H503" s="24">
        <v>0</v>
      </c>
      <c r="I503" s="120">
        <v>0</v>
      </c>
      <c r="J503" s="121">
        <v>0</v>
      </c>
      <c r="K503" s="24">
        <v>0</v>
      </c>
      <c r="L503" s="121">
        <v>0</v>
      </c>
      <c r="M503" s="24">
        <v>0</v>
      </c>
      <c r="N503" s="121">
        <v>0</v>
      </c>
      <c r="O503" s="24">
        <v>0</v>
      </c>
      <c r="P503" s="121">
        <v>0</v>
      </c>
    </row>
    <row r="504" spans="3:16">
      <c r="C504" t="s">
        <v>457</v>
      </c>
      <c r="D504">
        <v>10269</v>
      </c>
      <c r="E504" t="s">
        <v>668</v>
      </c>
      <c r="F504" s="119">
        <v>0</v>
      </c>
      <c r="G504" s="24">
        <v>0</v>
      </c>
      <c r="H504" s="24">
        <v>0</v>
      </c>
      <c r="I504" s="120">
        <v>0</v>
      </c>
      <c r="J504" s="121">
        <v>0</v>
      </c>
      <c r="K504" s="24">
        <v>0</v>
      </c>
      <c r="L504" s="121">
        <v>0</v>
      </c>
      <c r="M504" s="24">
        <v>0</v>
      </c>
      <c r="N504" s="121">
        <v>0</v>
      </c>
      <c r="O504" s="24">
        <v>0</v>
      </c>
      <c r="P504" s="121">
        <v>0</v>
      </c>
    </row>
    <row r="505" spans="3:16">
      <c r="C505" t="s">
        <v>457</v>
      </c>
      <c r="D505">
        <v>12480</v>
      </c>
      <c r="E505" t="s">
        <v>67</v>
      </c>
      <c r="F505" s="119">
        <v>0</v>
      </c>
      <c r="G505" s="24">
        <v>0</v>
      </c>
      <c r="H505" s="24">
        <v>0</v>
      </c>
      <c r="I505" s="120">
        <v>0</v>
      </c>
      <c r="J505" s="121">
        <v>0</v>
      </c>
      <c r="K505" s="24">
        <v>0</v>
      </c>
      <c r="L505" s="121">
        <v>0</v>
      </c>
      <c r="M505" s="24">
        <v>0</v>
      </c>
      <c r="N505" s="121">
        <v>0</v>
      </c>
      <c r="O505" s="24">
        <v>0</v>
      </c>
      <c r="P505" s="121">
        <v>0</v>
      </c>
    </row>
    <row r="506" spans="3:16">
      <c r="C506" t="s">
        <v>457</v>
      </c>
      <c r="D506">
        <v>10569</v>
      </c>
      <c r="E506" t="s">
        <v>670</v>
      </c>
      <c r="F506" s="119">
        <v>0</v>
      </c>
      <c r="G506" s="24">
        <v>0</v>
      </c>
      <c r="H506" s="24">
        <v>0</v>
      </c>
      <c r="I506" s="120">
        <v>0</v>
      </c>
      <c r="J506" s="121">
        <v>0</v>
      </c>
      <c r="K506" s="24">
        <v>0</v>
      </c>
      <c r="L506" s="121">
        <v>0</v>
      </c>
      <c r="M506" s="24">
        <v>0</v>
      </c>
      <c r="N506" s="121">
        <v>0</v>
      </c>
      <c r="O506" s="24">
        <v>0</v>
      </c>
      <c r="P506" s="121">
        <v>0</v>
      </c>
    </row>
    <row r="507" spans="3:16">
      <c r="C507" t="s">
        <v>457</v>
      </c>
      <c r="D507">
        <v>13303</v>
      </c>
      <c r="E507" t="s">
        <v>75</v>
      </c>
      <c r="F507" s="119">
        <v>0</v>
      </c>
      <c r="G507" s="24">
        <v>0</v>
      </c>
      <c r="H507" s="24">
        <v>0</v>
      </c>
      <c r="I507" s="120">
        <v>0</v>
      </c>
      <c r="J507" s="121">
        <v>0</v>
      </c>
      <c r="K507" s="24">
        <v>0</v>
      </c>
      <c r="L507" s="121">
        <v>0</v>
      </c>
      <c r="M507" s="24">
        <v>0</v>
      </c>
      <c r="N507" s="121">
        <v>0</v>
      </c>
      <c r="O507" s="24">
        <v>0</v>
      </c>
      <c r="P507" s="121">
        <v>0</v>
      </c>
    </row>
    <row r="508" spans="3:16">
      <c r="C508" t="s">
        <v>457</v>
      </c>
      <c r="D508">
        <v>10517</v>
      </c>
      <c r="E508" t="s">
        <v>676</v>
      </c>
      <c r="F508" s="119">
        <v>0</v>
      </c>
      <c r="G508" s="24">
        <v>0</v>
      </c>
      <c r="H508" s="24">
        <v>0</v>
      </c>
      <c r="I508" s="120">
        <v>0</v>
      </c>
      <c r="J508" s="121">
        <v>0</v>
      </c>
      <c r="K508" s="24">
        <v>0</v>
      </c>
      <c r="L508" s="121">
        <v>0</v>
      </c>
      <c r="M508" s="24">
        <v>0</v>
      </c>
      <c r="N508" s="121">
        <v>0</v>
      </c>
      <c r="O508" s="24">
        <v>0</v>
      </c>
      <c r="P508" s="121">
        <v>0</v>
      </c>
    </row>
    <row r="509" spans="3:16">
      <c r="C509" t="s">
        <v>457</v>
      </c>
      <c r="D509">
        <v>13311</v>
      </c>
      <c r="E509" t="s">
        <v>580</v>
      </c>
      <c r="F509" s="119">
        <v>0</v>
      </c>
      <c r="G509" s="24">
        <v>0</v>
      </c>
      <c r="H509" s="24">
        <v>0</v>
      </c>
      <c r="I509" s="120">
        <v>0</v>
      </c>
      <c r="J509" s="121">
        <v>0</v>
      </c>
      <c r="K509" s="24">
        <v>0</v>
      </c>
      <c r="L509" s="121">
        <v>0</v>
      </c>
      <c r="M509" s="24">
        <v>0</v>
      </c>
      <c r="N509" s="121">
        <v>0</v>
      </c>
      <c r="O509" s="24">
        <v>0</v>
      </c>
      <c r="P509" s="121">
        <v>0</v>
      </c>
    </row>
    <row r="510" spans="3:16">
      <c r="C510" t="s">
        <v>457</v>
      </c>
      <c r="D510">
        <v>13359</v>
      </c>
      <c r="E510" t="s">
        <v>468</v>
      </c>
      <c r="F510" s="119">
        <v>0</v>
      </c>
      <c r="G510" s="24">
        <v>0</v>
      </c>
      <c r="H510" s="24">
        <v>0</v>
      </c>
      <c r="I510" s="120">
        <v>0</v>
      </c>
      <c r="J510" s="121">
        <v>0</v>
      </c>
      <c r="K510" s="24">
        <v>0</v>
      </c>
      <c r="L510" s="121">
        <v>0</v>
      </c>
      <c r="M510" s="24">
        <v>0</v>
      </c>
      <c r="N510" s="121">
        <v>0</v>
      </c>
      <c r="O510" s="24">
        <v>0</v>
      </c>
      <c r="P510" s="121">
        <v>0</v>
      </c>
    </row>
    <row r="511" spans="3:16">
      <c r="C511" t="s">
        <v>479</v>
      </c>
      <c r="D511">
        <v>79201</v>
      </c>
      <c r="E511" s="10" t="s">
        <v>50</v>
      </c>
      <c r="F511" s="119">
        <v>1512</v>
      </c>
      <c r="G511" s="24">
        <v>0</v>
      </c>
      <c r="H511" s="24">
        <v>0</v>
      </c>
      <c r="I511" s="120">
        <v>0</v>
      </c>
      <c r="J511" s="122">
        <v>0</v>
      </c>
      <c r="K511" s="24">
        <v>230</v>
      </c>
      <c r="L511" s="122">
        <v>0</v>
      </c>
      <c r="M511" s="24">
        <v>0</v>
      </c>
      <c r="N511" s="122">
        <v>0</v>
      </c>
      <c r="O511" s="24">
        <v>1282</v>
      </c>
      <c r="P511" s="122">
        <v>0</v>
      </c>
    </row>
    <row r="512" spans="3:16">
      <c r="C512" t="s">
        <v>479</v>
      </c>
      <c r="D512">
        <v>79101</v>
      </c>
      <c r="E512" s="10" t="s">
        <v>57</v>
      </c>
      <c r="F512" s="119">
        <v>345</v>
      </c>
      <c r="G512" s="24">
        <v>0</v>
      </c>
      <c r="H512" s="24">
        <v>0</v>
      </c>
      <c r="I512" s="120">
        <v>0</v>
      </c>
      <c r="J512" s="122">
        <v>0</v>
      </c>
      <c r="K512" s="24">
        <v>0</v>
      </c>
      <c r="L512" s="122">
        <v>0</v>
      </c>
      <c r="M512" s="24">
        <v>0</v>
      </c>
      <c r="N512" s="122">
        <v>0</v>
      </c>
      <c r="O512" s="24">
        <v>345</v>
      </c>
      <c r="P512" s="122">
        <v>0</v>
      </c>
    </row>
    <row r="513" spans="3:16">
      <c r="C513" t="s">
        <v>479</v>
      </c>
      <c r="D513">
        <v>13401</v>
      </c>
      <c r="E513" t="s">
        <v>77</v>
      </c>
      <c r="F513" s="119">
        <v>0</v>
      </c>
      <c r="G513" s="24">
        <v>0</v>
      </c>
      <c r="H513" s="24">
        <v>0</v>
      </c>
      <c r="I513" s="120">
        <v>0</v>
      </c>
      <c r="J513" s="121">
        <v>0</v>
      </c>
      <c r="K513" s="24">
        <v>0</v>
      </c>
      <c r="L513" s="121">
        <v>0</v>
      </c>
      <c r="M513" s="24">
        <v>0</v>
      </c>
      <c r="N513" s="121">
        <v>0</v>
      </c>
      <c r="O513" s="24">
        <v>0</v>
      </c>
      <c r="P513" s="121">
        <v>0</v>
      </c>
    </row>
    <row r="514" spans="3:16">
      <c r="C514" t="s">
        <v>479</v>
      </c>
      <c r="D514">
        <v>12460</v>
      </c>
      <c r="E514" t="s">
        <v>585</v>
      </c>
      <c r="F514" s="119">
        <v>0</v>
      </c>
      <c r="G514" s="24">
        <v>0</v>
      </c>
      <c r="H514" s="24">
        <v>0</v>
      </c>
      <c r="I514" s="120">
        <v>0</v>
      </c>
      <c r="J514" s="121">
        <v>0</v>
      </c>
      <c r="K514" s="24">
        <v>0</v>
      </c>
      <c r="L514" s="121">
        <v>0</v>
      </c>
      <c r="M514" s="24">
        <v>0</v>
      </c>
      <c r="N514" s="121">
        <v>0</v>
      </c>
      <c r="O514" s="24">
        <v>0</v>
      </c>
      <c r="P514" s="121">
        <v>0</v>
      </c>
    </row>
    <row r="515" spans="3:16">
      <c r="C515" t="s">
        <v>479</v>
      </c>
      <c r="D515">
        <v>73012</v>
      </c>
      <c r="E515" t="s">
        <v>56</v>
      </c>
      <c r="F515" s="119">
        <v>0</v>
      </c>
      <c r="G515" s="24">
        <v>0</v>
      </c>
      <c r="H515" s="24">
        <v>0</v>
      </c>
      <c r="I515" s="120">
        <v>0</v>
      </c>
      <c r="J515" s="121">
        <v>0</v>
      </c>
      <c r="K515" s="24">
        <v>0</v>
      </c>
      <c r="L515" s="121">
        <v>0</v>
      </c>
      <c r="M515" s="24">
        <v>0</v>
      </c>
      <c r="N515" s="121">
        <v>0</v>
      </c>
      <c r="O515" s="24">
        <v>0</v>
      </c>
      <c r="P515" s="121">
        <v>0</v>
      </c>
    </row>
    <row r="516" spans="3:16">
      <c r="C516" t="s">
        <v>479</v>
      </c>
      <c r="D516">
        <v>10102</v>
      </c>
      <c r="E516" s="10" t="s">
        <v>24</v>
      </c>
      <c r="F516" s="119">
        <v>0</v>
      </c>
      <c r="G516" s="24">
        <v>0</v>
      </c>
      <c r="H516" s="24">
        <v>0</v>
      </c>
      <c r="I516" s="120">
        <v>0</v>
      </c>
      <c r="J516" s="122">
        <v>0</v>
      </c>
      <c r="K516" s="24">
        <v>0</v>
      </c>
      <c r="L516" s="122">
        <v>0</v>
      </c>
      <c r="M516" s="24">
        <v>0</v>
      </c>
      <c r="N516" s="122">
        <v>0</v>
      </c>
      <c r="O516" s="24">
        <v>0</v>
      </c>
      <c r="P516" s="122">
        <v>0</v>
      </c>
    </row>
    <row r="517" spans="3:16">
      <c r="C517" t="s">
        <v>479</v>
      </c>
      <c r="D517">
        <v>102</v>
      </c>
      <c r="E517" t="s">
        <v>663</v>
      </c>
      <c r="F517" s="119">
        <v>0</v>
      </c>
      <c r="G517" s="24">
        <v>0</v>
      </c>
      <c r="H517" s="24">
        <v>0</v>
      </c>
      <c r="I517" s="120">
        <v>0</v>
      </c>
      <c r="J517" s="121">
        <v>0</v>
      </c>
      <c r="K517" s="24">
        <v>0</v>
      </c>
      <c r="L517" s="121">
        <v>0</v>
      </c>
      <c r="M517" s="24">
        <v>0</v>
      </c>
      <c r="N517" s="121">
        <v>0</v>
      </c>
      <c r="O517" s="24">
        <v>0</v>
      </c>
      <c r="P517" s="121">
        <v>0</v>
      </c>
    </row>
    <row r="518" spans="3:16">
      <c r="C518" t="s">
        <v>479</v>
      </c>
      <c r="D518">
        <v>10103</v>
      </c>
      <c r="E518" t="s">
        <v>60</v>
      </c>
      <c r="F518" s="119">
        <v>0</v>
      </c>
      <c r="G518" s="24">
        <v>0</v>
      </c>
      <c r="H518" s="24">
        <v>0</v>
      </c>
      <c r="I518" s="120">
        <v>0</v>
      </c>
      <c r="J518" s="122">
        <v>0</v>
      </c>
      <c r="K518" s="24">
        <v>0</v>
      </c>
      <c r="L518" s="122">
        <v>0</v>
      </c>
      <c r="M518" s="24">
        <v>0</v>
      </c>
      <c r="N518" s="122">
        <v>0</v>
      </c>
      <c r="O518" s="24">
        <v>0</v>
      </c>
      <c r="P518" s="122">
        <v>0</v>
      </c>
    </row>
    <row r="519" spans="3:16">
      <c r="C519" t="s">
        <v>479</v>
      </c>
      <c r="D519">
        <v>14459</v>
      </c>
      <c r="E519" t="s">
        <v>68</v>
      </c>
      <c r="F519" s="119">
        <v>0</v>
      </c>
      <c r="G519" s="24">
        <v>0</v>
      </c>
      <c r="H519" s="24">
        <v>0</v>
      </c>
      <c r="I519" s="120">
        <v>0</v>
      </c>
      <c r="J519" s="121">
        <v>0</v>
      </c>
      <c r="K519" s="24">
        <v>0</v>
      </c>
      <c r="L519" s="121">
        <v>0</v>
      </c>
      <c r="M519" s="24">
        <v>0</v>
      </c>
      <c r="N519" s="121">
        <v>0</v>
      </c>
      <c r="O519" s="24">
        <v>0</v>
      </c>
      <c r="P519" s="121">
        <v>0</v>
      </c>
    </row>
    <row r="520" spans="3:16">
      <c r="C520" t="s">
        <v>479</v>
      </c>
      <c r="D520">
        <v>10104</v>
      </c>
      <c r="E520" t="s">
        <v>84</v>
      </c>
      <c r="F520" s="119">
        <v>0</v>
      </c>
      <c r="G520" s="24">
        <v>0</v>
      </c>
      <c r="H520" s="24">
        <v>0</v>
      </c>
      <c r="I520" s="120">
        <v>0</v>
      </c>
      <c r="J520" s="121">
        <v>0</v>
      </c>
      <c r="K520" s="24">
        <v>0</v>
      </c>
      <c r="L520" s="121">
        <v>0</v>
      </c>
      <c r="M520" s="24">
        <v>0</v>
      </c>
      <c r="N520" s="121">
        <v>0</v>
      </c>
      <c r="O520" s="24">
        <v>0</v>
      </c>
      <c r="P520" s="121">
        <v>0</v>
      </c>
    </row>
    <row r="521" spans="3:16">
      <c r="C521" t="s">
        <v>479</v>
      </c>
      <c r="D521">
        <v>10380</v>
      </c>
      <c r="E521" t="s">
        <v>565</v>
      </c>
      <c r="F521" s="119">
        <v>0</v>
      </c>
      <c r="G521" s="24">
        <v>0</v>
      </c>
      <c r="H521" s="24">
        <v>0</v>
      </c>
      <c r="I521" s="120">
        <v>0</v>
      </c>
      <c r="J521" s="121">
        <v>0</v>
      </c>
      <c r="K521" s="24">
        <v>0</v>
      </c>
      <c r="L521" s="121">
        <v>0</v>
      </c>
      <c r="M521" s="24">
        <v>0</v>
      </c>
      <c r="N521" s="121">
        <v>0</v>
      </c>
      <c r="O521" s="24">
        <v>0</v>
      </c>
      <c r="P521" s="121">
        <v>0</v>
      </c>
    </row>
    <row r="522" spans="3:16">
      <c r="C522" t="s">
        <v>479</v>
      </c>
      <c r="D522">
        <v>10201</v>
      </c>
      <c r="E522" t="s">
        <v>27</v>
      </c>
      <c r="F522" s="119">
        <v>0</v>
      </c>
      <c r="G522" s="24">
        <v>0</v>
      </c>
      <c r="H522" s="24">
        <v>0</v>
      </c>
      <c r="I522" s="120">
        <v>0</v>
      </c>
      <c r="J522" s="121">
        <v>0</v>
      </c>
      <c r="K522" s="24">
        <v>0</v>
      </c>
      <c r="L522" s="121">
        <v>0</v>
      </c>
      <c r="M522" s="24">
        <v>0</v>
      </c>
      <c r="N522" s="121">
        <v>0</v>
      </c>
      <c r="O522" s="24">
        <v>0</v>
      </c>
      <c r="P522" s="121">
        <v>0</v>
      </c>
    </row>
    <row r="523" spans="3:16">
      <c r="C523" t="s">
        <v>479</v>
      </c>
      <c r="D523">
        <v>74001</v>
      </c>
      <c r="E523" t="s">
        <v>641</v>
      </c>
      <c r="F523" s="119">
        <v>0</v>
      </c>
      <c r="G523" s="24">
        <v>0</v>
      </c>
      <c r="H523" s="24">
        <v>0</v>
      </c>
      <c r="I523" s="120">
        <v>0</v>
      </c>
      <c r="J523" s="121">
        <v>0</v>
      </c>
      <c r="K523" s="24">
        <v>0</v>
      </c>
      <c r="L523" s="121">
        <v>0</v>
      </c>
      <c r="M523" s="24">
        <v>0</v>
      </c>
      <c r="N523" s="121">
        <v>0</v>
      </c>
      <c r="O523" s="24">
        <v>0</v>
      </c>
      <c r="P523" s="121">
        <v>0</v>
      </c>
    </row>
    <row r="524" spans="3:16">
      <c r="C524" t="s">
        <v>479</v>
      </c>
      <c r="D524">
        <v>10202</v>
      </c>
      <c r="E524" s="10" t="s">
        <v>28</v>
      </c>
      <c r="F524" s="119">
        <v>0</v>
      </c>
      <c r="G524" s="24">
        <v>0</v>
      </c>
      <c r="H524" s="24">
        <v>0</v>
      </c>
      <c r="I524" s="120">
        <v>0</v>
      </c>
      <c r="J524" s="122">
        <v>0</v>
      </c>
      <c r="K524" s="24">
        <v>0</v>
      </c>
      <c r="L524" s="122">
        <v>0</v>
      </c>
      <c r="M524" s="24">
        <v>0</v>
      </c>
      <c r="N524" s="122">
        <v>0</v>
      </c>
      <c r="O524" s="24">
        <v>0</v>
      </c>
      <c r="P524" s="122">
        <v>0</v>
      </c>
    </row>
    <row r="525" spans="3:16">
      <c r="C525" t="s">
        <v>479</v>
      </c>
      <c r="D525">
        <v>10602</v>
      </c>
      <c r="E525" t="s">
        <v>671</v>
      </c>
      <c r="F525" s="119">
        <v>0</v>
      </c>
      <c r="G525" s="24">
        <v>0</v>
      </c>
      <c r="H525" s="24">
        <v>0</v>
      </c>
      <c r="I525" s="120">
        <v>0</v>
      </c>
      <c r="J525" s="121">
        <v>0</v>
      </c>
      <c r="K525" s="24">
        <v>0</v>
      </c>
      <c r="L525" s="121">
        <v>0</v>
      </c>
      <c r="M525" s="24">
        <v>0</v>
      </c>
      <c r="N525" s="121">
        <v>0</v>
      </c>
      <c r="O525" s="24">
        <v>0</v>
      </c>
      <c r="P525" s="121">
        <v>0</v>
      </c>
    </row>
    <row r="526" spans="3:16">
      <c r="C526" t="s">
        <v>479</v>
      </c>
      <c r="D526">
        <v>10203</v>
      </c>
      <c r="E526" t="s">
        <v>29</v>
      </c>
      <c r="F526" s="119">
        <v>0</v>
      </c>
      <c r="G526" s="24">
        <v>0</v>
      </c>
      <c r="H526" s="24">
        <v>0</v>
      </c>
      <c r="I526" s="120">
        <v>0</v>
      </c>
      <c r="J526" s="122">
        <v>0</v>
      </c>
      <c r="K526" s="24">
        <v>0</v>
      </c>
      <c r="L526" s="122">
        <v>0</v>
      </c>
      <c r="M526" s="24">
        <v>0</v>
      </c>
      <c r="N526" s="122">
        <v>0</v>
      </c>
      <c r="O526" s="24">
        <v>0</v>
      </c>
      <c r="P526" s="122">
        <v>0</v>
      </c>
    </row>
    <row r="527" spans="3:16">
      <c r="C527" t="s">
        <v>479</v>
      </c>
      <c r="D527">
        <v>13559</v>
      </c>
      <c r="E527" t="s">
        <v>429</v>
      </c>
      <c r="F527" s="119">
        <v>0</v>
      </c>
      <c r="G527" s="24">
        <v>0</v>
      </c>
      <c r="H527" s="24">
        <v>0</v>
      </c>
      <c r="I527" s="120">
        <v>0</v>
      </c>
      <c r="J527" s="121">
        <v>0</v>
      </c>
      <c r="K527" s="24">
        <v>0</v>
      </c>
      <c r="L527" s="121">
        <v>0</v>
      </c>
      <c r="M527" s="24">
        <v>0</v>
      </c>
      <c r="N527" s="121">
        <v>0</v>
      </c>
      <c r="O527" s="24">
        <v>0</v>
      </c>
      <c r="P527" s="121">
        <v>0</v>
      </c>
    </row>
    <row r="528" spans="3:16">
      <c r="C528" t="s">
        <v>479</v>
      </c>
      <c r="D528">
        <v>10204</v>
      </c>
      <c r="E528" t="s">
        <v>53</v>
      </c>
      <c r="F528" s="119">
        <v>0</v>
      </c>
      <c r="G528" s="24">
        <v>0</v>
      </c>
      <c r="H528" s="24">
        <v>0</v>
      </c>
      <c r="I528" s="120">
        <v>0</v>
      </c>
      <c r="J528" s="122">
        <v>0</v>
      </c>
      <c r="K528" s="24">
        <v>0</v>
      </c>
      <c r="L528" s="122">
        <v>0</v>
      </c>
      <c r="M528" s="24">
        <v>0</v>
      </c>
      <c r="N528" s="122">
        <v>0</v>
      </c>
      <c r="O528" s="24">
        <v>0</v>
      </c>
      <c r="P528" s="122">
        <v>0</v>
      </c>
    </row>
    <row r="529" spans="3:16">
      <c r="C529" t="s">
        <v>479</v>
      </c>
      <c r="D529">
        <v>72002</v>
      </c>
      <c r="E529" t="s">
        <v>48</v>
      </c>
      <c r="F529" s="119">
        <v>0</v>
      </c>
      <c r="G529" s="24">
        <v>0</v>
      </c>
      <c r="H529" s="24">
        <v>0</v>
      </c>
      <c r="I529" s="120">
        <v>0</v>
      </c>
      <c r="J529" s="121">
        <v>0</v>
      </c>
      <c r="K529" s="24">
        <v>0</v>
      </c>
      <c r="L529" s="121">
        <v>0</v>
      </c>
      <c r="M529" s="24">
        <v>0</v>
      </c>
      <c r="N529" s="121">
        <v>0</v>
      </c>
      <c r="O529" s="24">
        <v>0</v>
      </c>
      <c r="P529" s="121">
        <v>0</v>
      </c>
    </row>
    <row r="530" spans="3:16">
      <c r="C530" t="s">
        <v>479</v>
      </c>
      <c r="D530">
        <v>10205</v>
      </c>
      <c r="E530" t="s">
        <v>552</v>
      </c>
      <c r="F530" s="119">
        <v>0</v>
      </c>
      <c r="G530" s="24">
        <v>0</v>
      </c>
      <c r="H530" s="24">
        <v>0</v>
      </c>
      <c r="I530" s="120">
        <v>0</v>
      </c>
      <c r="J530" s="121">
        <v>0</v>
      </c>
      <c r="K530" s="24">
        <v>0</v>
      </c>
      <c r="L530" s="121">
        <v>0</v>
      </c>
      <c r="M530" s="24">
        <v>0</v>
      </c>
      <c r="N530" s="121">
        <v>0</v>
      </c>
      <c r="O530" s="24">
        <v>0</v>
      </c>
      <c r="P530" s="121">
        <v>0</v>
      </c>
    </row>
    <row r="531" spans="3:16">
      <c r="C531" t="s">
        <v>479</v>
      </c>
      <c r="D531">
        <v>76701</v>
      </c>
      <c r="E531" t="s">
        <v>588</v>
      </c>
      <c r="F531" s="119">
        <v>0</v>
      </c>
      <c r="G531" s="24">
        <v>0</v>
      </c>
      <c r="H531" s="24">
        <v>0</v>
      </c>
      <c r="I531" s="120">
        <v>0</v>
      </c>
      <c r="J531" s="121">
        <v>0</v>
      </c>
      <c r="K531" s="24">
        <v>0</v>
      </c>
      <c r="L531" s="121">
        <v>0</v>
      </c>
      <c r="M531" s="24">
        <v>0</v>
      </c>
      <c r="N531" s="121">
        <v>0</v>
      </c>
      <c r="O531" s="24">
        <v>0</v>
      </c>
      <c r="P531" s="121">
        <v>0</v>
      </c>
    </row>
    <row r="532" spans="3:16">
      <c r="C532" t="s">
        <v>479</v>
      </c>
      <c r="D532">
        <v>10268</v>
      </c>
      <c r="E532" t="s">
        <v>427</v>
      </c>
      <c r="F532" s="119">
        <v>0</v>
      </c>
      <c r="G532" s="24">
        <v>0</v>
      </c>
      <c r="H532" s="24">
        <v>0</v>
      </c>
      <c r="I532" s="120">
        <v>0</v>
      </c>
      <c r="J532" s="121">
        <v>0</v>
      </c>
      <c r="K532" s="24">
        <v>0</v>
      </c>
      <c r="L532" s="121">
        <v>0</v>
      </c>
      <c r="M532" s="24">
        <v>0</v>
      </c>
      <c r="N532" s="121">
        <v>0</v>
      </c>
      <c r="O532" s="24">
        <v>0</v>
      </c>
      <c r="P532" s="121">
        <v>0</v>
      </c>
    </row>
    <row r="533" spans="3:16">
      <c r="C533" t="s">
        <v>479</v>
      </c>
      <c r="D533">
        <v>10588</v>
      </c>
      <c r="E533" t="s">
        <v>549</v>
      </c>
      <c r="F533" s="119">
        <v>0</v>
      </c>
      <c r="G533" s="24">
        <v>0</v>
      </c>
      <c r="H533" s="24">
        <v>0</v>
      </c>
      <c r="I533" s="120">
        <v>0</v>
      </c>
      <c r="J533" s="121">
        <v>0</v>
      </c>
      <c r="K533" s="24">
        <v>0</v>
      </c>
      <c r="L533" s="121">
        <v>0</v>
      </c>
      <c r="M533" s="24">
        <v>0</v>
      </c>
      <c r="N533" s="121">
        <v>0</v>
      </c>
      <c r="O533" s="24">
        <v>0</v>
      </c>
      <c r="P533" s="121">
        <v>0</v>
      </c>
    </row>
    <row r="534" spans="3:16">
      <c r="C534" t="s">
        <v>479</v>
      </c>
      <c r="D534">
        <v>10301</v>
      </c>
      <c r="E534" t="s">
        <v>30</v>
      </c>
      <c r="F534" s="119">
        <v>0</v>
      </c>
      <c r="G534" s="24">
        <v>0</v>
      </c>
      <c r="H534" s="24">
        <v>0</v>
      </c>
      <c r="I534" s="120">
        <v>0</v>
      </c>
      <c r="J534" s="121">
        <v>0</v>
      </c>
      <c r="K534" s="24">
        <v>0</v>
      </c>
      <c r="L534" s="121">
        <v>0</v>
      </c>
      <c r="M534" s="24">
        <v>0</v>
      </c>
      <c r="N534" s="121">
        <v>0</v>
      </c>
      <c r="O534" s="24">
        <v>0</v>
      </c>
      <c r="P534" s="121">
        <v>0</v>
      </c>
    </row>
    <row r="535" spans="3:16">
      <c r="C535" t="s">
        <v>479</v>
      </c>
      <c r="D535">
        <v>72101</v>
      </c>
      <c r="E535" t="s">
        <v>582</v>
      </c>
      <c r="F535" s="119">
        <v>0</v>
      </c>
      <c r="G535" s="24">
        <v>0</v>
      </c>
      <c r="H535" s="24">
        <v>0</v>
      </c>
      <c r="I535" s="120">
        <v>0</v>
      </c>
      <c r="J535" s="121">
        <v>0</v>
      </c>
      <c r="K535" s="24">
        <v>0</v>
      </c>
      <c r="L535" s="121">
        <v>0</v>
      </c>
      <c r="M535" s="24">
        <v>0</v>
      </c>
      <c r="N535" s="121">
        <v>0</v>
      </c>
      <c r="O535" s="24">
        <v>0</v>
      </c>
      <c r="P535" s="121">
        <v>0</v>
      </c>
    </row>
    <row r="536" spans="3:16">
      <c r="C536" t="s">
        <v>479</v>
      </c>
      <c r="D536">
        <v>10302</v>
      </c>
      <c r="E536" s="10" t="s">
        <v>31</v>
      </c>
      <c r="F536" s="119">
        <v>0</v>
      </c>
      <c r="G536" s="24">
        <v>0</v>
      </c>
      <c r="H536" s="24">
        <v>0</v>
      </c>
      <c r="I536" s="120">
        <v>0</v>
      </c>
      <c r="J536" s="122">
        <v>0</v>
      </c>
      <c r="K536" s="24">
        <v>0</v>
      </c>
      <c r="L536" s="122">
        <v>0</v>
      </c>
      <c r="M536" s="24">
        <v>0</v>
      </c>
      <c r="N536" s="122">
        <v>0</v>
      </c>
      <c r="O536" s="24">
        <v>0</v>
      </c>
      <c r="P536" s="122">
        <v>0</v>
      </c>
    </row>
    <row r="537" spans="3:16">
      <c r="C537" t="s">
        <v>479</v>
      </c>
      <c r="D537">
        <v>12336</v>
      </c>
      <c r="E537" t="s">
        <v>658</v>
      </c>
      <c r="F537" s="119">
        <v>0</v>
      </c>
      <c r="G537" s="24">
        <v>0</v>
      </c>
      <c r="H537" s="24">
        <v>0</v>
      </c>
      <c r="I537" s="120">
        <v>0</v>
      </c>
      <c r="J537" s="121">
        <v>0</v>
      </c>
      <c r="K537" s="24">
        <v>0</v>
      </c>
      <c r="L537" s="121">
        <v>0</v>
      </c>
      <c r="M537" s="24">
        <v>0</v>
      </c>
      <c r="N537" s="121">
        <v>0</v>
      </c>
      <c r="O537" s="24">
        <v>0</v>
      </c>
      <c r="P537" s="121">
        <v>0</v>
      </c>
    </row>
    <row r="538" spans="3:16">
      <c r="C538" t="s">
        <v>479</v>
      </c>
      <c r="D538">
        <v>10303</v>
      </c>
      <c r="E538" s="10" t="s">
        <v>32</v>
      </c>
      <c r="F538" s="119">
        <v>0</v>
      </c>
      <c r="G538" s="24">
        <v>0</v>
      </c>
      <c r="H538" s="24">
        <v>0</v>
      </c>
      <c r="I538" s="120">
        <v>0</v>
      </c>
      <c r="J538" s="121">
        <v>0</v>
      </c>
      <c r="K538" s="24">
        <v>0</v>
      </c>
      <c r="L538" s="121">
        <v>0</v>
      </c>
      <c r="M538" s="24">
        <v>0</v>
      </c>
      <c r="N538" s="121">
        <v>0</v>
      </c>
      <c r="O538" s="24">
        <v>0</v>
      </c>
      <c r="P538" s="121">
        <v>0</v>
      </c>
    </row>
    <row r="539" spans="3:16">
      <c r="C539" t="s">
        <v>479</v>
      </c>
      <c r="D539">
        <v>106</v>
      </c>
      <c r="E539" t="s">
        <v>667</v>
      </c>
      <c r="F539" s="119">
        <v>0</v>
      </c>
      <c r="G539" s="24">
        <v>0</v>
      </c>
      <c r="H539" s="24">
        <v>0</v>
      </c>
      <c r="I539" s="120">
        <v>0</v>
      </c>
      <c r="J539" s="121">
        <v>0</v>
      </c>
      <c r="K539" s="24">
        <v>0</v>
      </c>
      <c r="L539" s="121">
        <v>0</v>
      </c>
      <c r="M539" s="24">
        <v>0</v>
      </c>
      <c r="N539" s="121">
        <v>0</v>
      </c>
      <c r="O539" s="24">
        <v>0</v>
      </c>
      <c r="P539" s="121">
        <v>0</v>
      </c>
    </row>
    <row r="540" spans="3:16">
      <c r="C540" t="s">
        <v>479</v>
      </c>
      <c r="D540">
        <v>10304</v>
      </c>
      <c r="E540" t="s">
        <v>54</v>
      </c>
      <c r="F540" s="119">
        <v>0</v>
      </c>
      <c r="G540" s="24">
        <v>0</v>
      </c>
      <c r="H540" s="24">
        <v>0</v>
      </c>
      <c r="I540" s="120">
        <v>0</v>
      </c>
      <c r="J540" s="122">
        <v>0</v>
      </c>
      <c r="K540" s="24">
        <v>0</v>
      </c>
      <c r="L540" s="122">
        <v>0</v>
      </c>
      <c r="M540" s="24">
        <v>0</v>
      </c>
      <c r="N540" s="122">
        <v>0</v>
      </c>
      <c r="O540" s="24">
        <v>0</v>
      </c>
      <c r="P540" s="122">
        <v>0</v>
      </c>
    </row>
    <row r="541" spans="3:16">
      <c r="C541" t="s">
        <v>479</v>
      </c>
      <c r="D541">
        <v>13368</v>
      </c>
      <c r="E541" t="s">
        <v>76</v>
      </c>
      <c r="F541" s="119">
        <v>0</v>
      </c>
      <c r="G541" s="24">
        <v>0</v>
      </c>
      <c r="H541" s="24">
        <v>0</v>
      </c>
      <c r="I541" s="120">
        <v>0</v>
      </c>
      <c r="J541" s="121">
        <v>0</v>
      </c>
      <c r="K541" s="24">
        <v>0</v>
      </c>
      <c r="L541" s="121">
        <v>0</v>
      </c>
      <c r="M541" s="24">
        <v>0</v>
      </c>
      <c r="N541" s="121">
        <v>0</v>
      </c>
      <c r="O541" s="24">
        <v>0</v>
      </c>
      <c r="P541" s="121">
        <v>0</v>
      </c>
    </row>
    <row r="542" spans="3:16">
      <c r="C542" t="s">
        <v>479</v>
      </c>
      <c r="D542">
        <v>10305</v>
      </c>
      <c r="E542" t="s">
        <v>537</v>
      </c>
      <c r="F542" s="119">
        <v>0</v>
      </c>
      <c r="G542" s="24">
        <v>0</v>
      </c>
      <c r="H542" s="24">
        <v>0</v>
      </c>
      <c r="I542" s="120">
        <v>0</v>
      </c>
      <c r="J542" s="121">
        <v>0</v>
      </c>
      <c r="K542" s="24">
        <v>0</v>
      </c>
      <c r="L542" s="121">
        <v>0</v>
      </c>
      <c r="M542" s="24">
        <v>0</v>
      </c>
      <c r="N542" s="121">
        <v>0</v>
      </c>
      <c r="O542" s="24">
        <v>0</v>
      </c>
      <c r="P542" s="121">
        <v>0</v>
      </c>
    </row>
    <row r="543" spans="3:16">
      <c r="C543" t="s">
        <v>479</v>
      </c>
      <c r="D543">
        <v>13480</v>
      </c>
      <c r="E543" t="s">
        <v>469</v>
      </c>
      <c r="F543" s="119">
        <v>0</v>
      </c>
      <c r="G543" s="24">
        <v>0</v>
      </c>
      <c r="H543" s="24">
        <v>0</v>
      </c>
      <c r="I543" s="120">
        <v>0</v>
      </c>
      <c r="J543" s="121">
        <v>0</v>
      </c>
      <c r="K543" s="24">
        <v>0</v>
      </c>
      <c r="L543" s="121">
        <v>0</v>
      </c>
      <c r="M543" s="24">
        <v>0</v>
      </c>
      <c r="N543" s="121">
        <v>0</v>
      </c>
      <c r="O543" s="24">
        <v>0</v>
      </c>
      <c r="P543" s="121">
        <v>0</v>
      </c>
    </row>
    <row r="544" spans="3:16">
      <c r="C544" t="s">
        <v>479</v>
      </c>
      <c r="D544">
        <v>10306</v>
      </c>
      <c r="E544" t="s">
        <v>226</v>
      </c>
      <c r="F544" s="119">
        <v>0</v>
      </c>
      <c r="G544" s="24">
        <v>0</v>
      </c>
      <c r="H544" s="24">
        <v>0</v>
      </c>
      <c r="I544" s="120">
        <v>0</v>
      </c>
      <c r="J544" s="121">
        <v>0</v>
      </c>
      <c r="K544" s="24">
        <v>0</v>
      </c>
      <c r="L544" s="121">
        <v>0</v>
      </c>
      <c r="M544" s="24">
        <v>0</v>
      </c>
      <c r="N544" s="121">
        <v>0</v>
      </c>
      <c r="O544" s="24">
        <v>0</v>
      </c>
      <c r="P544" s="121">
        <v>0</v>
      </c>
    </row>
    <row r="545" spans="3:16">
      <c r="C545" t="s">
        <v>479</v>
      </c>
      <c r="D545">
        <v>14311</v>
      </c>
      <c r="E545" t="s">
        <v>45</v>
      </c>
      <c r="F545" s="119">
        <v>0</v>
      </c>
      <c r="G545" s="24">
        <v>0</v>
      </c>
      <c r="H545" s="24">
        <v>0</v>
      </c>
      <c r="I545" s="120">
        <v>0</v>
      </c>
      <c r="J545" s="121">
        <v>0</v>
      </c>
      <c r="K545" s="24">
        <v>0</v>
      </c>
      <c r="L545" s="121">
        <v>0</v>
      </c>
      <c r="M545" s="24">
        <v>0</v>
      </c>
      <c r="N545" s="121">
        <v>0</v>
      </c>
      <c r="O545" s="24">
        <v>0</v>
      </c>
      <c r="P545" s="121">
        <v>0</v>
      </c>
    </row>
    <row r="546" spans="3:16">
      <c r="C546" t="s">
        <v>479</v>
      </c>
      <c r="D546">
        <v>10309</v>
      </c>
      <c r="E546" t="s">
        <v>539</v>
      </c>
      <c r="F546" s="119">
        <v>0</v>
      </c>
      <c r="G546" s="24">
        <v>0</v>
      </c>
      <c r="H546" s="24">
        <v>0</v>
      </c>
      <c r="I546" s="120">
        <v>0</v>
      </c>
      <c r="J546" s="121">
        <v>0</v>
      </c>
      <c r="K546" s="24">
        <v>0</v>
      </c>
      <c r="L546" s="121">
        <v>0</v>
      </c>
      <c r="M546" s="24">
        <v>0</v>
      </c>
      <c r="N546" s="121">
        <v>0</v>
      </c>
      <c r="O546" s="24">
        <v>0</v>
      </c>
      <c r="P546" s="121">
        <v>0</v>
      </c>
    </row>
    <row r="547" spans="3:16">
      <c r="C547" t="s">
        <v>479</v>
      </c>
      <c r="D547">
        <v>52378</v>
      </c>
      <c r="E547" t="s">
        <v>69</v>
      </c>
      <c r="F547" s="119">
        <v>0</v>
      </c>
      <c r="G547" s="24">
        <v>0</v>
      </c>
      <c r="H547" s="24">
        <v>0</v>
      </c>
      <c r="I547" s="120">
        <v>0</v>
      </c>
      <c r="J547" s="122">
        <v>0</v>
      </c>
      <c r="K547" s="24">
        <v>0</v>
      </c>
      <c r="L547" s="122">
        <v>0</v>
      </c>
      <c r="M547" s="24">
        <v>0</v>
      </c>
      <c r="N547" s="122">
        <v>0</v>
      </c>
      <c r="O547" s="24">
        <v>0</v>
      </c>
      <c r="P547" s="122">
        <v>0</v>
      </c>
    </row>
    <row r="548" spans="3:16">
      <c r="C548" t="s">
        <v>479</v>
      </c>
      <c r="D548">
        <v>10311</v>
      </c>
      <c r="E548" t="s">
        <v>467</v>
      </c>
      <c r="F548" s="119">
        <v>0</v>
      </c>
      <c r="G548" s="24">
        <v>0</v>
      </c>
      <c r="H548" s="24">
        <v>0</v>
      </c>
      <c r="I548" s="120">
        <v>0</v>
      </c>
      <c r="J548" s="121">
        <v>0</v>
      </c>
      <c r="K548" s="24">
        <v>0</v>
      </c>
      <c r="L548" s="121">
        <v>0</v>
      </c>
      <c r="M548" s="24">
        <v>0</v>
      </c>
      <c r="N548" s="121">
        <v>0</v>
      </c>
      <c r="O548" s="24">
        <v>0</v>
      </c>
      <c r="P548" s="121">
        <v>0</v>
      </c>
    </row>
    <row r="549" spans="3:16">
      <c r="C549" t="s">
        <v>479</v>
      </c>
      <c r="D549">
        <v>72501</v>
      </c>
      <c r="E549" t="s">
        <v>78</v>
      </c>
      <c r="F549" s="119">
        <v>0</v>
      </c>
      <c r="G549" s="24">
        <v>0</v>
      </c>
      <c r="H549" s="24">
        <v>0</v>
      </c>
      <c r="I549" s="120">
        <v>0</v>
      </c>
      <c r="J549" s="121">
        <v>0</v>
      </c>
      <c r="K549" s="24">
        <v>0</v>
      </c>
      <c r="L549" s="121">
        <v>0</v>
      </c>
      <c r="M549" s="24">
        <v>0</v>
      </c>
      <c r="N549" s="121">
        <v>0</v>
      </c>
      <c r="O549" s="24">
        <v>0</v>
      </c>
      <c r="P549" s="121">
        <v>0</v>
      </c>
    </row>
    <row r="550" spans="3:16">
      <c r="C550" t="s">
        <v>479</v>
      </c>
      <c r="D550">
        <v>10312</v>
      </c>
      <c r="E550" t="s">
        <v>540</v>
      </c>
      <c r="F550" s="119">
        <v>0</v>
      </c>
      <c r="G550" s="24">
        <v>0</v>
      </c>
      <c r="H550" s="24">
        <v>0</v>
      </c>
      <c r="I550" s="120">
        <v>0</v>
      </c>
      <c r="J550" s="121">
        <v>0</v>
      </c>
      <c r="K550" s="24">
        <v>0</v>
      </c>
      <c r="L550" s="121">
        <v>0</v>
      </c>
      <c r="M550" s="24">
        <v>0</v>
      </c>
      <c r="N550" s="121">
        <v>0</v>
      </c>
      <c r="O550" s="24">
        <v>0</v>
      </c>
      <c r="P550" s="121">
        <v>0</v>
      </c>
    </row>
    <row r="551" spans="3:16">
      <c r="C551" t="s">
        <v>479</v>
      </c>
      <c r="D551">
        <v>76501</v>
      </c>
      <c r="E551" t="s">
        <v>589</v>
      </c>
      <c r="F551" s="119">
        <v>0</v>
      </c>
      <c r="G551" s="24">
        <v>0</v>
      </c>
      <c r="H551" s="24">
        <v>0</v>
      </c>
      <c r="I551" s="120">
        <v>0</v>
      </c>
      <c r="J551" s="121">
        <v>0</v>
      </c>
      <c r="K551" s="24">
        <v>0</v>
      </c>
      <c r="L551" s="121">
        <v>0</v>
      </c>
      <c r="M551" s="24">
        <v>0</v>
      </c>
      <c r="N551" s="121">
        <v>0</v>
      </c>
      <c r="O551" s="24">
        <v>0</v>
      </c>
      <c r="P551" s="121">
        <v>0</v>
      </c>
    </row>
    <row r="552" spans="3:16">
      <c r="C552" t="s">
        <v>479</v>
      </c>
      <c r="D552">
        <v>10358</v>
      </c>
      <c r="E552" t="s">
        <v>33</v>
      </c>
      <c r="F552" s="119">
        <v>0</v>
      </c>
      <c r="G552" s="24">
        <v>0</v>
      </c>
      <c r="H552" s="24">
        <v>0</v>
      </c>
      <c r="I552" s="120">
        <v>0</v>
      </c>
      <c r="J552" s="121">
        <v>0</v>
      </c>
      <c r="K552" s="24">
        <v>0</v>
      </c>
      <c r="L552" s="121">
        <v>0</v>
      </c>
      <c r="M552" s="24">
        <v>0</v>
      </c>
      <c r="N552" s="121">
        <v>0</v>
      </c>
      <c r="O552" s="24">
        <v>0</v>
      </c>
      <c r="P552" s="121">
        <v>0</v>
      </c>
    </row>
    <row r="553" spans="3:16">
      <c r="C553" t="s">
        <v>479</v>
      </c>
      <c r="D553">
        <v>10101</v>
      </c>
      <c r="E553" t="s">
        <v>536</v>
      </c>
      <c r="F553" s="119">
        <v>0</v>
      </c>
      <c r="G553" s="24">
        <v>0</v>
      </c>
      <c r="H553" s="24">
        <v>0</v>
      </c>
      <c r="I553" s="120">
        <v>0</v>
      </c>
      <c r="J553" s="121">
        <v>0</v>
      </c>
      <c r="K553" s="24">
        <v>0</v>
      </c>
      <c r="L553" s="121">
        <v>0</v>
      </c>
      <c r="M553" s="24">
        <v>0</v>
      </c>
      <c r="N553" s="121">
        <v>0</v>
      </c>
      <c r="O553" s="24">
        <v>0</v>
      </c>
      <c r="P553" s="121">
        <v>0</v>
      </c>
    </row>
    <row r="554" spans="3:16">
      <c r="C554" t="s">
        <v>479</v>
      </c>
      <c r="D554">
        <v>10367</v>
      </c>
      <c r="E554" t="s">
        <v>606</v>
      </c>
      <c r="F554" s="119">
        <v>0</v>
      </c>
      <c r="G554" s="24">
        <v>0</v>
      </c>
      <c r="H554" s="24">
        <v>0</v>
      </c>
      <c r="I554" s="120">
        <v>0</v>
      </c>
      <c r="J554" s="121">
        <v>0</v>
      </c>
      <c r="K554" s="24">
        <v>0</v>
      </c>
      <c r="L554" s="121">
        <v>0</v>
      </c>
      <c r="M554" s="24">
        <v>0</v>
      </c>
      <c r="N554" s="121">
        <v>0</v>
      </c>
      <c r="O554" s="24">
        <v>0</v>
      </c>
      <c r="P554" s="121">
        <v>0</v>
      </c>
    </row>
    <row r="555" spans="3:16">
      <c r="C555" t="s">
        <v>479</v>
      </c>
      <c r="D555">
        <v>10411</v>
      </c>
      <c r="E555" t="s">
        <v>543</v>
      </c>
      <c r="F555" s="119">
        <v>0</v>
      </c>
      <c r="G555" s="24">
        <v>0</v>
      </c>
      <c r="H555" s="24">
        <v>0</v>
      </c>
      <c r="I555" s="120">
        <v>0</v>
      </c>
      <c r="J555" s="121">
        <v>0</v>
      </c>
      <c r="K555" s="24">
        <v>0</v>
      </c>
      <c r="L555" s="121">
        <v>0</v>
      </c>
      <c r="M555" s="24">
        <v>0</v>
      </c>
      <c r="N555" s="121">
        <v>0</v>
      </c>
      <c r="O555" s="24">
        <v>0</v>
      </c>
      <c r="P555" s="121">
        <v>0</v>
      </c>
    </row>
    <row r="556" spans="3:16">
      <c r="C556" t="s">
        <v>479</v>
      </c>
      <c r="D556">
        <v>10369</v>
      </c>
      <c r="E556" t="s">
        <v>61</v>
      </c>
      <c r="F556" s="119">
        <v>0</v>
      </c>
      <c r="G556" s="24">
        <v>0</v>
      </c>
      <c r="H556" s="24">
        <v>0</v>
      </c>
      <c r="I556" s="120">
        <v>0</v>
      </c>
      <c r="J556" s="121">
        <v>0</v>
      </c>
      <c r="K556" s="24">
        <v>0</v>
      </c>
      <c r="L556" s="121">
        <v>0</v>
      </c>
      <c r="M556" s="24">
        <v>0</v>
      </c>
      <c r="N556" s="121">
        <v>0</v>
      </c>
      <c r="O556" s="24">
        <v>0</v>
      </c>
      <c r="P556" s="121">
        <v>0</v>
      </c>
    </row>
    <row r="557" spans="3:16">
      <c r="C557" t="s">
        <v>479</v>
      </c>
      <c r="D557">
        <v>11401</v>
      </c>
      <c r="E557" t="s">
        <v>583</v>
      </c>
      <c r="F557" s="119">
        <v>0</v>
      </c>
      <c r="G557" s="24">
        <v>0</v>
      </c>
      <c r="H557" s="24">
        <v>0</v>
      </c>
      <c r="I557" s="120">
        <v>0</v>
      </c>
      <c r="J557" s="121">
        <v>0</v>
      </c>
      <c r="K557" s="24">
        <v>0</v>
      </c>
      <c r="L557" s="121">
        <v>0</v>
      </c>
      <c r="M557" s="24">
        <v>0</v>
      </c>
      <c r="N557" s="121">
        <v>0</v>
      </c>
      <c r="O557" s="24">
        <v>0</v>
      </c>
      <c r="P557" s="121">
        <v>0</v>
      </c>
    </row>
    <row r="558" spans="3:16">
      <c r="C558" t="s">
        <v>479</v>
      </c>
      <c r="D558">
        <v>10388</v>
      </c>
      <c r="E558" t="s">
        <v>541</v>
      </c>
      <c r="F558" s="119">
        <v>0</v>
      </c>
      <c r="G558" s="24">
        <v>0</v>
      </c>
      <c r="H558" s="24">
        <v>0</v>
      </c>
      <c r="I558" s="120">
        <v>0</v>
      </c>
      <c r="J558" s="121">
        <v>0</v>
      </c>
      <c r="K558" s="24">
        <v>0</v>
      </c>
      <c r="L558" s="121">
        <v>0</v>
      </c>
      <c r="M558" s="24">
        <v>0</v>
      </c>
      <c r="N558" s="121">
        <v>0</v>
      </c>
      <c r="O558" s="24">
        <v>0</v>
      </c>
      <c r="P558" s="121">
        <v>0</v>
      </c>
    </row>
    <row r="559" spans="3:16">
      <c r="C559" t="s">
        <v>479</v>
      </c>
      <c r="D559">
        <v>71901</v>
      </c>
      <c r="E559" t="s">
        <v>47</v>
      </c>
      <c r="F559" s="119">
        <v>0</v>
      </c>
      <c r="G559" s="24">
        <v>0</v>
      </c>
      <c r="H559" s="24">
        <v>0</v>
      </c>
      <c r="I559" s="120">
        <v>0</v>
      </c>
      <c r="J559" s="121">
        <v>0</v>
      </c>
      <c r="K559" s="24">
        <v>0</v>
      </c>
      <c r="L559" s="121">
        <v>0</v>
      </c>
      <c r="M559" s="24">
        <v>0</v>
      </c>
      <c r="N559" s="121">
        <v>0</v>
      </c>
      <c r="O559" s="24">
        <v>0</v>
      </c>
      <c r="P559" s="121">
        <v>0</v>
      </c>
    </row>
    <row r="560" spans="3:16">
      <c r="C560" t="s">
        <v>479</v>
      </c>
      <c r="D560">
        <v>10389</v>
      </c>
      <c r="E560" t="s">
        <v>71</v>
      </c>
      <c r="F560" s="119">
        <v>0</v>
      </c>
      <c r="G560" s="24">
        <v>0</v>
      </c>
      <c r="H560" s="24">
        <v>0</v>
      </c>
      <c r="I560" s="120">
        <v>0</v>
      </c>
      <c r="J560" s="121">
        <v>0</v>
      </c>
      <c r="K560" s="24">
        <v>0</v>
      </c>
      <c r="L560" s="121">
        <v>0</v>
      </c>
      <c r="M560" s="24">
        <v>0</v>
      </c>
      <c r="N560" s="121">
        <v>0</v>
      </c>
      <c r="O560" s="24">
        <v>0</v>
      </c>
      <c r="P560" s="121">
        <v>0</v>
      </c>
    </row>
    <row r="561" spans="3:16">
      <c r="C561" t="s">
        <v>479</v>
      </c>
      <c r="D561">
        <v>76001</v>
      </c>
      <c r="E561" t="s">
        <v>99</v>
      </c>
      <c r="F561" s="119">
        <v>0</v>
      </c>
      <c r="G561" s="24">
        <v>0</v>
      </c>
      <c r="H561" s="24">
        <v>0</v>
      </c>
      <c r="I561" s="120">
        <v>0</v>
      </c>
      <c r="J561" s="121">
        <v>0</v>
      </c>
      <c r="K561" s="24">
        <v>0</v>
      </c>
      <c r="L561" s="121">
        <v>0</v>
      </c>
      <c r="M561" s="24">
        <v>0</v>
      </c>
      <c r="N561" s="121">
        <v>0</v>
      </c>
      <c r="O561" s="24">
        <v>0</v>
      </c>
      <c r="P561" s="121">
        <v>0</v>
      </c>
    </row>
    <row r="562" spans="3:16">
      <c r="C562" t="s">
        <v>479</v>
      </c>
      <c r="D562">
        <v>10401</v>
      </c>
      <c r="E562" t="s">
        <v>34</v>
      </c>
      <c r="F562" s="119">
        <v>0</v>
      </c>
      <c r="G562" s="24">
        <v>0</v>
      </c>
      <c r="H562" s="24">
        <v>0</v>
      </c>
      <c r="I562" s="120">
        <v>0</v>
      </c>
      <c r="J562" s="121">
        <v>0</v>
      </c>
      <c r="K562" s="24">
        <v>0</v>
      </c>
      <c r="L562" s="121">
        <v>0</v>
      </c>
      <c r="M562" s="24">
        <v>0</v>
      </c>
      <c r="N562" s="121">
        <v>0</v>
      </c>
      <c r="O562" s="24">
        <v>0</v>
      </c>
      <c r="P562" s="121">
        <v>0</v>
      </c>
    </row>
    <row r="563" spans="3:16">
      <c r="C563" t="s">
        <v>479</v>
      </c>
      <c r="D563">
        <v>12401</v>
      </c>
      <c r="E563" t="s">
        <v>645</v>
      </c>
      <c r="F563" s="119">
        <v>0</v>
      </c>
      <c r="G563" s="24">
        <v>0</v>
      </c>
      <c r="H563" s="24">
        <v>0</v>
      </c>
      <c r="I563" s="120">
        <v>0</v>
      </c>
      <c r="J563" s="121">
        <v>0</v>
      </c>
      <c r="K563" s="24">
        <v>0</v>
      </c>
      <c r="L563" s="121">
        <v>0</v>
      </c>
      <c r="M563" s="24">
        <v>0</v>
      </c>
      <c r="N563" s="121">
        <v>0</v>
      </c>
      <c r="O563" s="24">
        <v>0</v>
      </c>
      <c r="P563" s="121">
        <v>0</v>
      </c>
    </row>
    <row r="564" spans="3:16">
      <c r="C564" t="s">
        <v>479</v>
      </c>
      <c r="D564">
        <v>10402</v>
      </c>
      <c r="E564" s="10" t="s">
        <v>21</v>
      </c>
      <c r="F564" s="119">
        <v>0</v>
      </c>
      <c r="G564" s="24">
        <v>0</v>
      </c>
      <c r="H564" s="24">
        <v>0</v>
      </c>
      <c r="I564" s="120">
        <v>0</v>
      </c>
      <c r="J564" s="122">
        <v>0</v>
      </c>
      <c r="K564" s="24">
        <v>0</v>
      </c>
      <c r="L564" s="122">
        <v>0</v>
      </c>
      <c r="M564" s="24">
        <v>0</v>
      </c>
      <c r="N564" s="122">
        <v>0</v>
      </c>
      <c r="O564" s="24">
        <v>0</v>
      </c>
      <c r="P564" s="122">
        <v>0</v>
      </c>
    </row>
    <row r="565" spans="3:16">
      <c r="C565" t="s">
        <v>479</v>
      </c>
      <c r="D565">
        <v>32359</v>
      </c>
      <c r="E565" t="s">
        <v>660</v>
      </c>
      <c r="F565" s="119">
        <v>0</v>
      </c>
      <c r="G565" s="24">
        <v>0</v>
      </c>
      <c r="H565" s="24">
        <v>0</v>
      </c>
      <c r="I565" s="120">
        <v>0</v>
      </c>
      <c r="J565" s="121">
        <v>0</v>
      </c>
      <c r="K565" s="24">
        <v>0</v>
      </c>
      <c r="L565" s="121">
        <v>0</v>
      </c>
      <c r="M565" s="24">
        <v>0</v>
      </c>
      <c r="N565" s="121">
        <v>0</v>
      </c>
      <c r="O565" s="24">
        <v>0</v>
      </c>
      <c r="P565" s="121">
        <v>0</v>
      </c>
    </row>
    <row r="566" spans="3:16">
      <c r="C566" t="s">
        <v>479</v>
      </c>
      <c r="D566">
        <v>10403</v>
      </c>
      <c r="E566" s="10" t="s">
        <v>35</v>
      </c>
      <c r="F566" s="119">
        <v>0</v>
      </c>
      <c r="G566" s="24">
        <v>0</v>
      </c>
      <c r="H566" s="24">
        <v>0</v>
      </c>
      <c r="I566" s="120">
        <v>0</v>
      </c>
      <c r="J566" s="122">
        <v>0</v>
      </c>
      <c r="K566" s="24">
        <v>0</v>
      </c>
      <c r="L566" s="122">
        <v>0</v>
      </c>
      <c r="M566" s="24">
        <v>0</v>
      </c>
      <c r="N566" s="122">
        <v>0</v>
      </c>
      <c r="O566" s="24">
        <v>0</v>
      </c>
      <c r="P566" s="122">
        <v>0</v>
      </c>
    </row>
    <row r="567" spans="3:16">
      <c r="C567" t="s">
        <v>479</v>
      </c>
      <c r="D567">
        <v>104</v>
      </c>
      <c r="E567" t="s">
        <v>665</v>
      </c>
      <c r="F567" s="119">
        <v>0</v>
      </c>
      <c r="G567" s="24">
        <v>0</v>
      </c>
      <c r="H567" s="24">
        <v>0</v>
      </c>
      <c r="I567" s="120">
        <v>0</v>
      </c>
      <c r="J567" s="121">
        <v>0</v>
      </c>
      <c r="K567" s="24">
        <v>0</v>
      </c>
      <c r="L567" s="121">
        <v>0</v>
      </c>
      <c r="M567" s="24">
        <v>0</v>
      </c>
      <c r="N567" s="121">
        <v>0</v>
      </c>
      <c r="O567" s="24">
        <v>0</v>
      </c>
      <c r="P567" s="121">
        <v>0</v>
      </c>
    </row>
    <row r="568" spans="3:16">
      <c r="C568" t="s">
        <v>479</v>
      </c>
      <c r="D568">
        <v>10404</v>
      </c>
      <c r="E568" t="s">
        <v>36</v>
      </c>
      <c r="F568" s="119">
        <v>0</v>
      </c>
      <c r="G568" s="24">
        <v>0</v>
      </c>
      <c r="H568" s="24">
        <v>0</v>
      </c>
      <c r="I568" s="120">
        <v>0</v>
      </c>
      <c r="J568" s="122">
        <v>0</v>
      </c>
      <c r="K568" s="24">
        <v>0</v>
      </c>
      <c r="L568" s="122">
        <v>0</v>
      </c>
      <c r="M568" s="24">
        <v>0</v>
      </c>
      <c r="N568" s="122">
        <v>0</v>
      </c>
      <c r="O568" s="24">
        <v>0</v>
      </c>
      <c r="P568" s="122">
        <v>0</v>
      </c>
    </row>
    <row r="569" spans="3:16">
      <c r="C569" t="s">
        <v>479</v>
      </c>
      <c r="D569">
        <v>10505</v>
      </c>
      <c r="E569" t="s">
        <v>669</v>
      </c>
      <c r="F569" s="119">
        <v>0</v>
      </c>
      <c r="G569" s="24">
        <v>0</v>
      </c>
      <c r="H569" s="24">
        <v>0</v>
      </c>
      <c r="I569" s="120">
        <v>0</v>
      </c>
      <c r="J569" s="121">
        <v>0</v>
      </c>
      <c r="K569" s="24">
        <v>0</v>
      </c>
      <c r="L569" s="121">
        <v>0</v>
      </c>
      <c r="M569" s="24">
        <v>0</v>
      </c>
      <c r="N569" s="121">
        <v>0</v>
      </c>
      <c r="O569" s="24">
        <v>0</v>
      </c>
      <c r="P569" s="121">
        <v>0</v>
      </c>
    </row>
    <row r="570" spans="3:16">
      <c r="C570" t="s">
        <v>479</v>
      </c>
      <c r="D570">
        <v>10405</v>
      </c>
      <c r="E570" t="s">
        <v>542</v>
      </c>
      <c r="F570" s="119">
        <v>0</v>
      </c>
      <c r="G570" s="24">
        <v>0</v>
      </c>
      <c r="H570" s="24">
        <v>0</v>
      </c>
      <c r="I570" s="120">
        <v>0</v>
      </c>
      <c r="J570" s="121">
        <v>0</v>
      </c>
      <c r="K570" s="24">
        <v>0</v>
      </c>
      <c r="L570" s="121">
        <v>0</v>
      </c>
      <c r="M570" s="24">
        <v>0</v>
      </c>
      <c r="N570" s="121">
        <v>0</v>
      </c>
      <c r="O570" s="24">
        <v>0</v>
      </c>
      <c r="P570" s="121">
        <v>0</v>
      </c>
    </row>
    <row r="571" spans="3:16">
      <c r="C571" t="s">
        <v>479</v>
      </c>
      <c r="D571">
        <v>100</v>
      </c>
      <c r="E571" t="s">
        <v>96</v>
      </c>
      <c r="F571" s="119">
        <v>0</v>
      </c>
      <c r="G571" s="24">
        <v>0</v>
      </c>
      <c r="H571" s="24">
        <v>0</v>
      </c>
      <c r="I571" s="120">
        <v>0</v>
      </c>
      <c r="J571" s="121">
        <v>0</v>
      </c>
      <c r="K571" s="24">
        <v>0</v>
      </c>
      <c r="L571" s="122">
        <v>0</v>
      </c>
      <c r="M571" s="24">
        <v>0</v>
      </c>
      <c r="N571" s="122">
        <v>0</v>
      </c>
      <c r="O571" s="24">
        <v>0</v>
      </c>
      <c r="P571" s="122">
        <v>0</v>
      </c>
    </row>
    <row r="572" spans="3:16">
      <c r="C572" t="s">
        <v>479</v>
      </c>
      <c r="D572">
        <v>10406</v>
      </c>
      <c r="E572" t="s">
        <v>72</v>
      </c>
      <c r="F572" s="119">
        <v>0</v>
      </c>
      <c r="G572" s="24">
        <v>0</v>
      </c>
      <c r="H572" s="24">
        <v>0</v>
      </c>
      <c r="I572" s="120">
        <v>0</v>
      </c>
      <c r="J572" s="121">
        <v>0</v>
      </c>
      <c r="K572" s="24">
        <v>0</v>
      </c>
      <c r="L572" s="121">
        <v>0</v>
      </c>
      <c r="M572" s="24">
        <v>0</v>
      </c>
      <c r="N572" s="121">
        <v>0</v>
      </c>
      <c r="O572" s="24">
        <v>0</v>
      </c>
      <c r="P572" s="121">
        <v>0</v>
      </c>
    </row>
    <row r="573" spans="3:16">
      <c r="C573" t="s">
        <v>479</v>
      </c>
      <c r="D573">
        <v>13380</v>
      </c>
      <c r="E573" t="s">
        <v>534</v>
      </c>
      <c r="F573" s="119">
        <v>0</v>
      </c>
      <c r="G573" s="24">
        <v>0</v>
      </c>
      <c r="H573" s="24">
        <v>0</v>
      </c>
      <c r="I573" s="120">
        <v>0</v>
      </c>
      <c r="J573" s="121">
        <v>0</v>
      </c>
      <c r="K573" s="24">
        <v>0</v>
      </c>
      <c r="L573" s="121">
        <v>0</v>
      </c>
      <c r="M573" s="24">
        <v>0</v>
      </c>
      <c r="N573" s="121">
        <v>0</v>
      </c>
      <c r="O573" s="24">
        <v>0</v>
      </c>
      <c r="P573" s="121">
        <v>0</v>
      </c>
    </row>
    <row r="574" spans="3:16">
      <c r="C574" t="s">
        <v>479</v>
      </c>
      <c r="D574">
        <v>10407</v>
      </c>
      <c r="E574" t="s">
        <v>37</v>
      </c>
      <c r="F574" s="119">
        <v>0</v>
      </c>
      <c r="G574" s="24">
        <v>0</v>
      </c>
      <c r="H574" s="24">
        <v>0</v>
      </c>
      <c r="I574" s="120">
        <v>0</v>
      </c>
      <c r="J574" s="121">
        <v>0</v>
      </c>
      <c r="K574" s="24">
        <v>0</v>
      </c>
      <c r="L574" s="121">
        <v>0</v>
      </c>
      <c r="M574" s="24">
        <v>0</v>
      </c>
      <c r="N574" s="121">
        <v>0</v>
      </c>
      <c r="O574" s="24">
        <v>0</v>
      </c>
      <c r="P574" s="121">
        <v>0</v>
      </c>
    </row>
    <row r="575" spans="3:16">
      <c r="C575" t="s">
        <v>479</v>
      </c>
      <c r="D575">
        <v>13403</v>
      </c>
      <c r="E575" t="s">
        <v>428</v>
      </c>
      <c r="F575" s="119">
        <v>0</v>
      </c>
      <c r="G575" s="24">
        <v>0</v>
      </c>
      <c r="H575" s="24">
        <v>0</v>
      </c>
      <c r="I575" s="120">
        <v>0</v>
      </c>
      <c r="J575" s="121">
        <v>0</v>
      </c>
      <c r="K575" s="24">
        <v>0</v>
      </c>
      <c r="L575" s="121">
        <v>0</v>
      </c>
      <c r="M575" s="24">
        <v>0</v>
      </c>
      <c r="N575" s="121">
        <v>0</v>
      </c>
      <c r="O575" s="24">
        <v>0</v>
      </c>
      <c r="P575" s="121">
        <v>0</v>
      </c>
    </row>
    <row r="576" spans="3:16">
      <c r="C576" t="s">
        <v>479</v>
      </c>
      <c r="D576">
        <v>10410</v>
      </c>
      <c r="E576" t="s">
        <v>452</v>
      </c>
      <c r="F576" s="119">
        <v>0</v>
      </c>
      <c r="G576" s="24">
        <v>0</v>
      </c>
      <c r="H576" s="24">
        <v>0</v>
      </c>
      <c r="I576" s="120">
        <v>0</v>
      </c>
      <c r="J576" s="121">
        <v>0</v>
      </c>
      <c r="K576" s="24">
        <v>0</v>
      </c>
      <c r="L576" s="121">
        <v>0</v>
      </c>
      <c r="M576" s="24">
        <v>0</v>
      </c>
      <c r="N576" s="121">
        <v>0</v>
      </c>
      <c r="O576" s="24">
        <v>0</v>
      </c>
      <c r="P576" s="121">
        <v>0</v>
      </c>
    </row>
    <row r="577" spans="3:16">
      <c r="C577" t="s">
        <v>479</v>
      </c>
      <c r="D577">
        <v>13503</v>
      </c>
      <c r="E577" t="s">
        <v>470</v>
      </c>
      <c r="F577" s="119">
        <v>0</v>
      </c>
      <c r="G577" s="24">
        <v>0</v>
      </c>
      <c r="H577" s="24">
        <v>0</v>
      </c>
      <c r="I577" s="120">
        <v>0</v>
      </c>
      <c r="J577" s="121">
        <v>0</v>
      </c>
      <c r="K577" s="24">
        <v>0</v>
      </c>
      <c r="L577" s="121">
        <v>0</v>
      </c>
      <c r="M577" s="24">
        <v>0</v>
      </c>
      <c r="N577" s="121">
        <v>0</v>
      </c>
      <c r="O577" s="24">
        <v>0</v>
      </c>
      <c r="P577" s="121">
        <v>0</v>
      </c>
    </row>
    <row r="578" spans="3:16">
      <c r="C578" t="s">
        <v>479</v>
      </c>
      <c r="D578">
        <v>10416</v>
      </c>
      <c r="E578" t="s">
        <v>581</v>
      </c>
      <c r="F578" s="119">
        <v>0</v>
      </c>
      <c r="G578" s="24">
        <v>0</v>
      </c>
      <c r="H578" s="24">
        <v>0</v>
      </c>
      <c r="I578" s="120">
        <v>0</v>
      </c>
      <c r="J578" s="121">
        <v>0</v>
      </c>
      <c r="K578" s="24">
        <v>0</v>
      </c>
      <c r="L578" s="121">
        <v>0</v>
      </c>
      <c r="M578" s="24">
        <v>0</v>
      </c>
      <c r="N578" s="121">
        <v>0</v>
      </c>
      <c r="O578" s="24">
        <v>0</v>
      </c>
      <c r="P578" s="121">
        <v>0</v>
      </c>
    </row>
    <row r="579" spans="3:16">
      <c r="C579" t="s">
        <v>479</v>
      </c>
      <c r="D579">
        <v>13580</v>
      </c>
      <c r="E579" t="s">
        <v>535</v>
      </c>
      <c r="F579" s="119">
        <v>0</v>
      </c>
      <c r="G579" s="24">
        <v>0</v>
      </c>
      <c r="H579" s="24">
        <v>0</v>
      </c>
      <c r="I579" s="120">
        <v>0</v>
      </c>
      <c r="J579" s="121">
        <v>0</v>
      </c>
      <c r="K579" s="24">
        <v>0</v>
      </c>
      <c r="L579" s="121">
        <v>0</v>
      </c>
      <c r="M579" s="24">
        <v>0</v>
      </c>
      <c r="N579" s="121">
        <v>0</v>
      </c>
      <c r="O579" s="24">
        <v>0</v>
      </c>
      <c r="P579" s="121">
        <v>0</v>
      </c>
    </row>
    <row r="580" spans="3:16">
      <c r="C580" t="s">
        <v>479</v>
      </c>
      <c r="D580">
        <v>10457</v>
      </c>
      <c r="E580" t="s">
        <v>38</v>
      </c>
      <c r="F580" s="119">
        <v>0</v>
      </c>
      <c r="G580" s="24">
        <v>0</v>
      </c>
      <c r="H580" s="24">
        <v>0</v>
      </c>
      <c r="I580" s="120">
        <v>0</v>
      </c>
      <c r="J580" s="121">
        <v>0</v>
      </c>
      <c r="K580" s="24">
        <v>0</v>
      </c>
      <c r="L580" s="121">
        <v>0</v>
      </c>
      <c r="M580" s="24">
        <v>0</v>
      </c>
      <c r="N580" s="121">
        <v>0</v>
      </c>
      <c r="O580" s="24">
        <v>0</v>
      </c>
      <c r="P580" s="121">
        <v>0</v>
      </c>
    </row>
    <row r="581" spans="3:16">
      <c r="C581" t="s">
        <v>479</v>
      </c>
      <c r="D581">
        <v>14348</v>
      </c>
      <c r="E581" t="s">
        <v>46</v>
      </c>
      <c r="F581" s="119">
        <v>0</v>
      </c>
      <c r="G581" s="24">
        <v>0</v>
      </c>
      <c r="H581" s="24">
        <v>0</v>
      </c>
      <c r="I581" s="120">
        <v>0</v>
      </c>
      <c r="J581" s="121">
        <v>0</v>
      </c>
      <c r="K581" s="24">
        <v>0</v>
      </c>
      <c r="L581" s="121">
        <v>0</v>
      </c>
      <c r="M581" s="24">
        <v>0</v>
      </c>
      <c r="N581" s="121">
        <v>0</v>
      </c>
      <c r="O581" s="24">
        <v>0</v>
      </c>
      <c r="P581" s="121">
        <v>0</v>
      </c>
    </row>
    <row r="582" spans="3:16">
      <c r="C582" t="s">
        <v>479</v>
      </c>
      <c r="D582">
        <v>10469</v>
      </c>
      <c r="E582" t="s">
        <v>39</v>
      </c>
      <c r="F582" s="119">
        <v>0</v>
      </c>
      <c r="G582" s="24">
        <v>0</v>
      </c>
      <c r="H582" s="24">
        <v>0</v>
      </c>
      <c r="I582" s="120">
        <v>0</v>
      </c>
      <c r="J582" s="121">
        <v>0</v>
      </c>
      <c r="K582" s="24">
        <v>0</v>
      </c>
      <c r="L582" s="121">
        <v>0</v>
      </c>
      <c r="M582" s="24">
        <v>0</v>
      </c>
      <c r="N582" s="121">
        <v>0</v>
      </c>
      <c r="O582" s="24">
        <v>0</v>
      </c>
      <c r="P582" s="121">
        <v>0</v>
      </c>
    </row>
    <row r="583" spans="3:16">
      <c r="C583" t="s">
        <v>479</v>
      </c>
      <c r="D583">
        <v>52377</v>
      </c>
      <c r="E583" t="s">
        <v>134</v>
      </c>
      <c r="F583" s="119">
        <v>0</v>
      </c>
      <c r="G583" s="24">
        <v>0</v>
      </c>
      <c r="H583" s="24">
        <v>0</v>
      </c>
      <c r="I583" s="120">
        <v>0</v>
      </c>
      <c r="J583" s="121">
        <v>0</v>
      </c>
      <c r="K583" s="24">
        <v>0</v>
      </c>
      <c r="L583" s="121">
        <v>0</v>
      </c>
      <c r="M583" s="24">
        <v>0</v>
      </c>
      <c r="N583" s="121">
        <v>0</v>
      </c>
      <c r="O583" s="24">
        <v>0</v>
      </c>
      <c r="P583" s="121">
        <v>0</v>
      </c>
    </row>
    <row r="584" spans="3:16">
      <c r="C584" t="s">
        <v>479</v>
      </c>
      <c r="D584">
        <v>10472</v>
      </c>
      <c r="E584" t="s">
        <v>40</v>
      </c>
      <c r="F584" s="119">
        <v>0</v>
      </c>
      <c r="G584" s="24">
        <v>0</v>
      </c>
      <c r="H584" s="24">
        <v>0</v>
      </c>
      <c r="I584" s="120">
        <v>0</v>
      </c>
      <c r="J584" s="121">
        <v>0</v>
      </c>
      <c r="K584" s="24">
        <v>0</v>
      </c>
      <c r="L584" s="121">
        <v>0</v>
      </c>
      <c r="M584" s="24">
        <v>0</v>
      </c>
      <c r="N584" s="121">
        <v>0</v>
      </c>
      <c r="O584" s="24">
        <v>0</v>
      </c>
      <c r="P584" s="121">
        <v>0</v>
      </c>
    </row>
    <row r="585" spans="3:16">
      <c r="C585" t="s">
        <v>479</v>
      </c>
      <c r="D585">
        <v>72001</v>
      </c>
      <c r="E585" t="s">
        <v>23</v>
      </c>
      <c r="F585" s="119">
        <v>0</v>
      </c>
      <c r="G585" s="24">
        <v>0</v>
      </c>
      <c r="H585" s="24">
        <v>0</v>
      </c>
      <c r="I585" s="120">
        <v>0</v>
      </c>
      <c r="J585" s="121">
        <v>0</v>
      </c>
      <c r="K585" s="24">
        <v>0</v>
      </c>
      <c r="L585" s="121">
        <v>0</v>
      </c>
      <c r="M585" s="24">
        <v>0</v>
      </c>
      <c r="N585" s="121">
        <v>0</v>
      </c>
      <c r="O585" s="24">
        <v>0</v>
      </c>
      <c r="P585" s="121">
        <v>0</v>
      </c>
    </row>
    <row r="586" spans="3:16">
      <c r="C586" t="s">
        <v>479</v>
      </c>
      <c r="D586">
        <v>10473</v>
      </c>
      <c r="E586" t="s">
        <v>544</v>
      </c>
      <c r="F586" s="119">
        <v>0</v>
      </c>
      <c r="G586" s="24">
        <v>0</v>
      </c>
      <c r="H586" s="24">
        <v>0</v>
      </c>
      <c r="I586" s="120">
        <v>0</v>
      </c>
      <c r="J586" s="121">
        <v>0</v>
      </c>
      <c r="K586" s="24">
        <v>0</v>
      </c>
      <c r="L586" s="121">
        <v>0</v>
      </c>
      <c r="M586" s="24">
        <v>0</v>
      </c>
      <c r="N586" s="121">
        <v>0</v>
      </c>
      <c r="O586" s="24">
        <v>0</v>
      </c>
      <c r="P586" s="121">
        <v>0</v>
      </c>
    </row>
    <row r="587" spans="3:16">
      <c r="C587" t="s">
        <v>479</v>
      </c>
      <c r="D587">
        <v>72012</v>
      </c>
      <c r="E587" t="s">
        <v>55</v>
      </c>
      <c r="F587" s="119">
        <v>0</v>
      </c>
      <c r="G587" s="24">
        <v>0</v>
      </c>
      <c r="H587" s="24">
        <v>0</v>
      </c>
      <c r="I587" s="120">
        <v>0</v>
      </c>
      <c r="J587" s="121">
        <v>0</v>
      </c>
      <c r="K587" s="24">
        <v>0</v>
      </c>
      <c r="L587" s="121">
        <v>0</v>
      </c>
      <c r="M587" s="24">
        <v>0</v>
      </c>
      <c r="N587" s="121">
        <v>0</v>
      </c>
      <c r="O587" s="24">
        <v>0</v>
      </c>
      <c r="P587" s="121">
        <v>0</v>
      </c>
    </row>
    <row r="588" spans="3:16">
      <c r="C588" t="s">
        <v>479</v>
      </c>
      <c r="D588">
        <v>10480</v>
      </c>
      <c r="E588" t="s">
        <v>545</v>
      </c>
      <c r="F588" s="119">
        <v>0</v>
      </c>
      <c r="G588" s="24">
        <v>0</v>
      </c>
      <c r="H588" s="24">
        <v>0</v>
      </c>
      <c r="I588" s="120">
        <v>0</v>
      </c>
      <c r="J588" s="121">
        <v>0</v>
      </c>
      <c r="K588" s="24">
        <v>0</v>
      </c>
      <c r="L588" s="121">
        <v>0</v>
      </c>
      <c r="M588" s="24">
        <v>0</v>
      </c>
      <c r="N588" s="121">
        <v>0</v>
      </c>
      <c r="O588" s="24">
        <v>0</v>
      </c>
      <c r="P588" s="121">
        <v>0</v>
      </c>
    </row>
    <row r="589" spans="3:16">
      <c r="C589" t="s">
        <v>479</v>
      </c>
      <c r="D589">
        <v>73001</v>
      </c>
      <c r="E589" t="s">
        <v>49</v>
      </c>
      <c r="F589" s="119">
        <v>0</v>
      </c>
      <c r="G589" s="24">
        <v>0</v>
      </c>
      <c r="H589" s="24">
        <v>0</v>
      </c>
      <c r="I589" s="120">
        <v>0</v>
      </c>
      <c r="J589" s="121">
        <v>0</v>
      </c>
      <c r="K589" s="24">
        <v>0</v>
      </c>
      <c r="L589" s="121">
        <v>0</v>
      </c>
      <c r="M589" s="24">
        <v>0</v>
      </c>
      <c r="N589" s="121">
        <v>0</v>
      </c>
      <c r="O589" s="24">
        <v>0</v>
      </c>
      <c r="P589" s="121">
        <v>0</v>
      </c>
    </row>
    <row r="590" spans="3:16">
      <c r="C590" t="s">
        <v>479</v>
      </c>
      <c r="D590">
        <v>10488</v>
      </c>
      <c r="E590" t="s">
        <v>607</v>
      </c>
      <c r="F590" s="119">
        <v>0</v>
      </c>
      <c r="G590" s="24">
        <v>0</v>
      </c>
      <c r="H590" s="24">
        <v>0</v>
      </c>
      <c r="I590" s="120">
        <v>0</v>
      </c>
      <c r="J590" s="121">
        <v>0</v>
      </c>
      <c r="K590" s="24">
        <v>0</v>
      </c>
      <c r="L590" s="121">
        <v>0</v>
      </c>
      <c r="M590" s="24">
        <v>0</v>
      </c>
      <c r="N590" s="121">
        <v>0</v>
      </c>
      <c r="O590" s="24">
        <v>0</v>
      </c>
      <c r="P590" s="121">
        <v>0</v>
      </c>
    </row>
    <row r="591" spans="3:16">
      <c r="C591" t="s">
        <v>479</v>
      </c>
      <c r="D591">
        <v>73501</v>
      </c>
      <c r="E591" t="s">
        <v>425</v>
      </c>
      <c r="F591" s="119">
        <v>0</v>
      </c>
      <c r="G591" s="24">
        <v>0</v>
      </c>
      <c r="H591" s="24">
        <v>0</v>
      </c>
      <c r="I591" s="120">
        <v>0</v>
      </c>
      <c r="J591" s="121">
        <v>0</v>
      </c>
      <c r="K591" s="24">
        <v>0</v>
      </c>
      <c r="L591" s="121">
        <v>0</v>
      </c>
      <c r="M591" s="24">
        <v>0</v>
      </c>
      <c r="N591" s="121">
        <v>0</v>
      </c>
      <c r="O591" s="24">
        <v>0</v>
      </c>
      <c r="P591" s="121">
        <v>0</v>
      </c>
    </row>
    <row r="592" spans="3:16">
      <c r="C592" t="s">
        <v>479</v>
      </c>
      <c r="D592">
        <v>10489</v>
      </c>
      <c r="E592" t="s">
        <v>546</v>
      </c>
      <c r="F592" s="119">
        <v>0</v>
      </c>
      <c r="G592" s="24">
        <v>0</v>
      </c>
      <c r="H592" s="24">
        <v>0</v>
      </c>
      <c r="I592" s="120">
        <v>0</v>
      </c>
      <c r="J592" s="121">
        <v>0</v>
      </c>
      <c r="K592" s="24">
        <v>0</v>
      </c>
      <c r="L592" s="121">
        <v>0</v>
      </c>
      <c r="M592" s="24">
        <v>0</v>
      </c>
      <c r="N592" s="121">
        <v>0</v>
      </c>
      <c r="O592" s="24">
        <v>0</v>
      </c>
      <c r="P592" s="121">
        <v>0</v>
      </c>
    </row>
    <row r="593" spans="3:16">
      <c r="C593" t="s">
        <v>479</v>
      </c>
      <c r="D593">
        <v>76601</v>
      </c>
      <c r="E593" t="s">
        <v>590</v>
      </c>
      <c r="F593" s="119">
        <v>0</v>
      </c>
      <c r="G593" s="24">
        <v>0</v>
      </c>
      <c r="H593" s="24">
        <v>0</v>
      </c>
      <c r="I593" s="120">
        <v>0</v>
      </c>
      <c r="J593" s="121">
        <v>0</v>
      </c>
      <c r="K593" s="24">
        <v>0</v>
      </c>
      <c r="L593" s="121">
        <v>0</v>
      </c>
      <c r="M593" s="24">
        <v>0</v>
      </c>
      <c r="N593" s="121">
        <v>0</v>
      </c>
      <c r="O593" s="24">
        <v>0</v>
      </c>
      <c r="P593" s="121">
        <v>0</v>
      </c>
    </row>
    <row r="594" spans="3:16">
      <c r="C594" t="s">
        <v>479</v>
      </c>
      <c r="D594">
        <v>10490</v>
      </c>
      <c r="E594" t="s">
        <v>476</v>
      </c>
      <c r="F594" s="119">
        <v>0</v>
      </c>
      <c r="G594" s="24">
        <v>0</v>
      </c>
      <c r="H594" s="24">
        <v>0</v>
      </c>
      <c r="I594" s="120">
        <v>0</v>
      </c>
      <c r="J594" s="121">
        <v>0</v>
      </c>
      <c r="K594" s="24">
        <v>0</v>
      </c>
      <c r="L594" s="121">
        <v>0</v>
      </c>
      <c r="M594" s="24">
        <v>0</v>
      </c>
      <c r="N594" s="121">
        <v>0</v>
      </c>
      <c r="O594" s="24">
        <v>0</v>
      </c>
      <c r="P594" s="121">
        <v>0</v>
      </c>
    </row>
    <row r="595" spans="3:16">
      <c r="C595" t="s">
        <v>479</v>
      </c>
      <c r="D595">
        <v>77101</v>
      </c>
      <c r="E595" t="s">
        <v>567</v>
      </c>
      <c r="F595" s="119">
        <v>0</v>
      </c>
      <c r="G595" s="24">
        <v>0</v>
      </c>
      <c r="H595" s="24">
        <v>0</v>
      </c>
      <c r="I595" s="120">
        <v>0</v>
      </c>
      <c r="J595" s="121">
        <v>0</v>
      </c>
      <c r="K595" s="24">
        <v>0</v>
      </c>
      <c r="L595" s="121">
        <v>0</v>
      </c>
      <c r="M595" s="24">
        <v>0</v>
      </c>
      <c r="N595" s="121">
        <v>0</v>
      </c>
      <c r="O595" s="24">
        <v>0</v>
      </c>
      <c r="P595" s="121">
        <v>0</v>
      </c>
    </row>
    <row r="596" spans="3:16">
      <c r="C596" t="s">
        <v>479</v>
      </c>
      <c r="D596">
        <v>78001</v>
      </c>
      <c r="E596" t="s">
        <v>571</v>
      </c>
      <c r="F596" s="119">
        <v>0</v>
      </c>
      <c r="G596" s="24">
        <v>0</v>
      </c>
      <c r="H596" s="24">
        <v>0</v>
      </c>
      <c r="I596" s="120">
        <v>0</v>
      </c>
      <c r="J596" s="121">
        <v>0</v>
      </c>
      <c r="K596" s="24">
        <v>0</v>
      </c>
      <c r="L596" s="121">
        <v>0</v>
      </c>
      <c r="M596" s="24">
        <v>0</v>
      </c>
      <c r="N596" s="121">
        <v>0</v>
      </c>
      <c r="O596" s="24">
        <v>0</v>
      </c>
      <c r="P596" s="121">
        <v>0</v>
      </c>
    </row>
    <row r="597" spans="3:16">
      <c r="C597" t="s">
        <v>479</v>
      </c>
      <c r="D597">
        <v>300</v>
      </c>
      <c r="E597" t="s">
        <v>99</v>
      </c>
      <c r="F597" s="119">
        <v>0</v>
      </c>
      <c r="G597" s="24">
        <v>0</v>
      </c>
      <c r="H597" s="24">
        <v>0</v>
      </c>
      <c r="I597" s="120">
        <v>0</v>
      </c>
      <c r="J597" s="121">
        <v>0</v>
      </c>
      <c r="K597" s="24">
        <v>0</v>
      </c>
      <c r="L597" s="121">
        <v>0</v>
      </c>
      <c r="M597" s="24">
        <v>0</v>
      </c>
      <c r="N597" s="121">
        <v>0</v>
      </c>
      <c r="O597" s="24">
        <v>0</v>
      </c>
      <c r="P597" s="121">
        <v>0</v>
      </c>
    </row>
    <row r="598" spans="3:16">
      <c r="C598" t="s">
        <v>479</v>
      </c>
      <c r="D598">
        <v>10501</v>
      </c>
      <c r="E598" t="s">
        <v>41</v>
      </c>
      <c r="F598" s="119">
        <v>0</v>
      </c>
      <c r="G598" s="24">
        <v>0</v>
      </c>
      <c r="H598" s="24">
        <v>0</v>
      </c>
      <c r="I598" s="120">
        <v>0</v>
      </c>
      <c r="J598" s="121">
        <v>0</v>
      </c>
      <c r="K598" s="24">
        <v>0</v>
      </c>
      <c r="L598" s="121">
        <v>0</v>
      </c>
      <c r="M598" s="24">
        <v>0</v>
      </c>
      <c r="N598" s="121">
        <v>0</v>
      </c>
      <c r="O598" s="24">
        <v>0</v>
      </c>
      <c r="P598" s="121">
        <v>0</v>
      </c>
    </row>
    <row r="599" spans="3:16">
      <c r="C599" t="s">
        <v>479</v>
      </c>
      <c r="D599">
        <v>10307</v>
      </c>
      <c r="E599" t="s">
        <v>538</v>
      </c>
      <c r="F599" s="119">
        <v>0</v>
      </c>
      <c r="G599" s="24">
        <v>0</v>
      </c>
      <c r="H599" s="24">
        <v>0</v>
      </c>
      <c r="I599" s="120">
        <v>0</v>
      </c>
      <c r="J599" s="121">
        <v>0</v>
      </c>
      <c r="K599" s="24">
        <v>0</v>
      </c>
      <c r="L599" s="121">
        <v>0</v>
      </c>
      <c r="M599" s="24">
        <v>0</v>
      </c>
      <c r="N599" s="121">
        <v>0</v>
      </c>
      <c r="O599" s="24">
        <v>0</v>
      </c>
      <c r="P599" s="121">
        <v>0</v>
      </c>
    </row>
    <row r="600" spans="3:16">
      <c r="C600" t="s">
        <v>479</v>
      </c>
      <c r="D600">
        <v>10502</v>
      </c>
      <c r="E600" t="s">
        <v>42</v>
      </c>
      <c r="F600" s="119">
        <v>0</v>
      </c>
      <c r="G600" s="24">
        <v>0</v>
      </c>
      <c r="H600" s="24">
        <v>0</v>
      </c>
      <c r="I600" s="120">
        <v>0</v>
      </c>
      <c r="J600" s="121">
        <v>0</v>
      </c>
      <c r="K600" s="24">
        <v>0</v>
      </c>
      <c r="L600" s="121">
        <v>0</v>
      </c>
      <c r="M600" s="24">
        <v>0</v>
      </c>
      <c r="N600" s="121">
        <v>0</v>
      </c>
      <c r="O600" s="24">
        <v>0</v>
      </c>
      <c r="P600" s="121">
        <v>0</v>
      </c>
    </row>
    <row r="601" spans="3:16">
      <c r="C601" t="s">
        <v>479</v>
      </c>
      <c r="D601">
        <v>10409</v>
      </c>
      <c r="E601" t="s">
        <v>566</v>
      </c>
      <c r="F601" s="119">
        <v>0</v>
      </c>
      <c r="G601" s="24">
        <v>0</v>
      </c>
      <c r="H601" s="24">
        <v>0</v>
      </c>
      <c r="I601" s="120">
        <v>0</v>
      </c>
      <c r="J601" s="121">
        <v>0</v>
      </c>
      <c r="K601" s="24">
        <v>0</v>
      </c>
      <c r="L601" s="121">
        <v>0</v>
      </c>
      <c r="M601" s="24">
        <v>0</v>
      </c>
      <c r="N601" s="121">
        <v>0</v>
      </c>
      <c r="O601" s="24">
        <v>0</v>
      </c>
      <c r="P601" s="121">
        <v>0</v>
      </c>
    </row>
    <row r="602" spans="3:16">
      <c r="C602" t="s">
        <v>479</v>
      </c>
      <c r="D602">
        <v>10503</v>
      </c>
      <c r="E602" t="s">
        <v>487</v>
      </c>
      <c r="F602" s="119">
        <v>0</v>
      </c>
      <c r="G602" s="24">
        <v>0</v>
      </c>
      <c r="H602" s="24">
        <v>0</v>
      </c>
      <c r="I602" s="120">
        <v>0</v>
      </c>
      <c r="J602" s="121">
        <v>0</v>
      </c>
      <c r="K602" s="24">
        <v>0</v>
      </c>
      <c r="L602" s="121">
        <v>0</v>
      </c>
      <c r="M602" s="24">
        <v>0</v>
      </c>
      <c r="N602" s="121">
        <v>0</v>
      </c>
      <c r="O602" s="24">
        <v>0</v>
      </c>
      <c r="P602" s="121">
        <v>0</v>
      </c>
    </row>
    <row r="603" spans="3:16">
      <c r="C603" t="s">
        <v>479</v>
      </c>
      <c r="D603">
        <v>10511</v>
      </c>
      <c r="E603" t="s">
        <v>547</v>
      </c>
      <c r="F603" s="119">
        <v>0</v>
      </c>
      <c r="G603" s="24">
        <v>0</v>
      </c>
      <c r="H603" s="24">
        <v>0</v>
      </c>
      <c r="I603" s="120">
        <v>0</v>
      </c>
      <c r="J603" s="121">
        <v>0</v>
      </c>
      <c r="K603" s="24">
        <v>0</v>
      </c>
      <c r="L603" s="121">
        <v>0</v>
      </c>
      <c r="M603" s="24">
        <v>0</v>
      </c>
      <c r="N603" s="121">
        <v>0</v>
      </c>
      <c r="O603" s="24">
        <v>0</v>
      </c>
      <c r="P603" s="121">
        <v>0</v>
      </c>
    </row>
    <row r="604" spans="3:16">
      <c r="C604" t="s">
        <v>479</v>
      </c>
      <c r="D604">
        <v>10504</v>
      </c>
      <c r="E604" t="s">
        <v>43</v>
      </c>
      <c r="F604" s="119">
        <v>0</v>
      </c>
      <c r="G604" s="24">
        <v>0</v>
      </c>
      <c r="H604" s="24">
        <v>0</v>
      </c>
      <c r="I604" s="120">
        <v>0</v>
      </c>
      <c r="J604" s="122">
        <v>0</v>
      </c>
      <c r="K604" s="24">
        <v>0</v>
      </c>
      <c r="L604" s="122">
        <v>0</v>
      </c>
      <c r="M604" s="24">
        <v>0</v>
      </c>
      <c r="N604" s="122">
        <v>0</v>
      </c>
      <c r="O604" s="24">
        <v>0</v>
      </c>
      <c r="P604" s="122">
        <v>0</v>
      </c>
    </row>
    <row r="605" spans="3:16">
      <c r="C605" t="s">
        <v>479</v>
      </c>
      <c r="D605">
        <v>11301</v>
      </c>
      <c r="E605" t="s">
        <v>550</v>
      </c>
      <c r="F605" s="119">
        <v>0</v>
      </c>
      <c r="G605" s="24">
        <v>0</v>
      </c>
      <c r="H605" s="24">
        <v>0</v>
      </c>
      <c r="I605" s="120">
        <v>0</v>
      </c>
      <c r="J605" s="121">
        <v>0</v>
      </c>
      <c r="K605" s="24">
        <v>0</v>
      </c>
      <c r="L605" s="121">
        <v>0</v>
      </c>
      <c r="M605" s="24">
        <v>0</v>
      </c>
      <c r="N605" s="121">
        <v>0</v>
      </c>
      <c r="O605" s="24">
        <v>0</v>
      </c>
      <c r="P605" s="121">
        <v>0</v>
      </c>
    </row>
    <row r="606" spans="3:16">
      <c r="C606" t="s">
        <v>479</v>
      </c>
      <c r="D606">
        <v>10580</v>
      </c>
      <c r="E606" t="s">
        <v>548</v>
      </c>
      <c r="F606" s="119">
        <v>0</v>
      </c>
      <c r="G606" s="24">
        <v>0</v>
      </c>
      <c r="H606" s="24">
        <v>0</v>
      </c>
      <c r="I606" s="120">
        <v>0</v>
      </c>
      <c r="J606" s="121">
        <v>0</v>
      </c>
      <c r="K606" s="24">
        <v>0</v>
      </c>
      <c r="L606" s="121">
        <v>0</v>
      </c>
      <c r="M606" s="24">
        <v>0</v>
      </c>
      <c r="N606" s="121">
        <v>0</v>
      </c>
      <c r="O606" s="24">
        <v>0</v>
      </c>
      <c r="P606" s="121">
        <v>0</v>
      </c>
    </row>
    <row r="607" spans="3:16">
      <c r="C607" t="s">
        <v>479</v>
      </c>
      <c r="D607">
        <v>12301</v>
      </c>
      <c r="E607" t="s">
        <v>578</v>
      </c>
      <c r="F607" s="119">
        <v>0</v>
      </c>
      <c r="G607" s="24">
        <v>0</v>
      </c>
      <c r="H607" s="24">
        <v>0</v>
      </c>
      <c r="I607" s="120">
        <v>0</v>
      </c>
      <c r="J607" s="121">
        <v>0</v>
      </c>
      <c r="K607" s="24">
        <v>0</v>
      </c>
      <c r="L607" s="121">
        <v>0</v>
      </c>
      <c r="M607" s="24">
        <v>0</v>
      </c>
      <c r="N607" s="121">
        <v>0</v>
      </c>
      <c r="O607" s="24">
        <v>0</v>
      </c>
      <c r="P607" s="121">
        <v>0</v>
      </c>
    </row>
    <row r="608" spans="3:16">
      <c r="C608" t="s">
        <v>479</v>
      </c>
      <c r="D608">
        <v>10589</v>
      </c>
      <c r="E608" t="s">
        <v>73</v>
      </c>
      <c r="F608" s="119">
        <v>0</v>
      </c>
      <c r="G608" s="24">
        <v>0</v>
      </c>
      <c r="H608" s="24">
        <v>0</v>
      </c>
      <c r="I608" s="120">
        <v>0</v>
      </c>
      <c r="J608" s="121">
        <v>0</v>
      </c>
      <c r="K608" s="24">
        <v>0</v>
      </c>
      <c r="L608" s="121">
        <v>0</v>
      </c>
      <c r="M608" s="24">
        <v>0</v>
      </c>
      <c r="N608" s="121">
        <v>0</v>
      </c>
      <c r="O608" s="24">
        <v>0</v>
      </c>
      <c r="P608" s="121">
        <v>0</v>
      </c>
    </row>
    <row r="609" spans="3:16">
      <c r="C609" t="s">
        <v>479</v>
      </c>
      <c r="D609">
        <v>13203</v>
      </c>
      <c r="E609" t="s">
        <v>551</v>
      </c>
      <c r="F609" s="119">
        <v>0</v>
      </c>
      <c r="G609" s="24">
        <v>0</v>
      </c>
      <c r="H609" s="24">
        <v>0</v>
      </c>
      <c r="I609" s="120">
        <v>0</v>
      </c>
      <c r="J609" s="121">
        <v>0</v>
      </c>
      <c r="K609" s="24">
        <v>0</v>
      </c>
      <c r="L609" s="121">
        <v>0</v>
      </c>
      <c r="M609" s="24">
        <v>0</v>
      </c>
      <c r="N609" s="121">
        <v>0</v>
      </c>
      <c r="O609" s="24">
        <v>0</v>
      </c>
      <c r="P609" s="121">
        <v>0</v>
      </c>
    </row>
    <row r="610" spans="3:16">
      <c r="C610" t="s">
        <v>479</v>
      </c>
      <c r="D610">
        <v>10601</v>
      </c>
      <c r="E610" t="s">
        <v>44</v>
      </c>
      <c r="F610" s="119">
        <v>0</v>
      </c>
      <c r="G610" s="24">
        <v>0</v>
      </c>
      <c r="H610" s="24">
        <v>0</v>
      </c>
      <c r="I610" s="120">
        <v>0</v>
      </c>
      <c r="J610" s="121">
        <v>0</v>
      </c>
      <c r="K610" s="24">
        <v>0</v>
      </c>
      <c r="L610" s="121">
        <v>0</v>
      </c>
      <c r="M610" s="24">
        <v>0</v>
      </c>
      <c r="N610" s="121">
        <v>0</v>
      </c>
      <c r="O610" s="24">
        <v>0</v>
      </c>
      <c r="P610" s="121">
        <v>0</v>
      </c>
    </row>
    <row r="611" spans="3:16">
      <c r="C611" t="s">
        <v>479</v>
      </c>
      <c r="D611">
        <v>76401</v>
      </c>
      <c r="E611" t="s">
        <v>533</v>
      </c>
      <c r="F611" s="119">
        <v>0</v>
      </c>
      <c r="G611" s="24">
        <v>0</v>
      </c>
      <c r="H611" s="24">
        <v>0</v>
      </c>
      <c r="I611" s="120">
        <v>0</v>
      </c>
      <c r="J611" s="121">
        <v>0</v>
      </c>
      <c r="K611" s="24">
        <v>0</v>
      </c>
      <c r="L611" s="121">
        <v>0</v>
      </c>
      <c r="M611" s="24">
        <v>0</v>
      </c>
      <c r="N611" s="121">
        <v>0</v>
      </c>
      <c r="O611" s="24">
        <v>0</v>
      </c>
      <c r="P611" s="121">
        <v>0</v>
      </c>
    </row>
    <row r="612" spans="3:16">
      <c r="C612" t="s">
        <v>479</v>
      </c>
      <c r="D612">
        <v>12270</v>
      </c>
      <c r="E612" t="s">
        <v>62</v>
      </c>
      <c r="F612" s="119">
        <v>0</v>
      </c>
      <c r="G612" s="24">
        <v>0</v>
      </c>
      <c r="H612" s="24">
        <v>0</v>
      </c>
      <c r="I612" s="120">
        <v>0</v>
      </c>
      <c r="J612" s="121">
        <v>0</v>
      </c>
      <c r="K612" s="24">
        <v>0</v>
      </c>
      <c r="L612" s="121">
        <v>0</v>
      </c>
      <c r="M612" s="24">
        <v>0</v>
      </c>
      <c r="N612" s="121">
        <v>0</v>
      </c>
      <c r="O612" s="24">
        <v>0</v>
      </c>
      <c r="P612" s="121">
        <v>0</v>
      </c>
    </row>
    <row r="613" spans="3:16">
      <c r="C613" t="s">
        <v>479</v>
      </c>
      <c r="D613">
        <v>90</v>
      </c>
      <c r="E613" t="s">
        <v>100</v>
      </c>
      <c r="F613" s="119">
        <v>0</v>
      </c>
      <c r="G613" s="24">
        <v>0</v>
      </c>
      <c r="H613" s="24">
        <v>0</v>
      </c>
      <c r="I613" s="120">
        <v>0</v>
      </c>
      <c r="J613" s="121">
        <v>0</v>
      </c>
      <c r="K613" s="24">
        <v>0</v>
      </c>
      <c r="L613" s="121">
        <v>0</v>
      </c>
      <c r="M613" s="24">
        <v>0</v>
      </c>
      <c r="N613" s="121">
        <v>0</v>
      </c>
      <c r="O613" s="24">
        <v>0</v>
      </c>
      <c r="P613" s="121">
        <v>0</v>
      </c>
    </row>
    <row r="614" spans="3:16">
      <c r="C614" t="s">
        <v>479</v>
      </c>
      <c r="D614">
        <v>12306</v>
      </c>
      <c r="E614" t="s">
        <v>579</v>
      </c>
      <c r="F614" s="119">
        <v>0</v>
      </c>
      <c r="G614" s="24">
        <v>0</v>
      </c>
      <c r="H614" s="24">
        <v>0</v>
      </c>
      <c r="I614" s="120">
        <v>0</v>
      </c>
      <c r="J614" s="121">
        <v>0</v>
      </c>
      <c r="K614" s="24">
        <v>0</v>
      </c>
      <c r="L614" s="121">
        <v>0</v>
      </c>
      <c r="M614" s="24">
        <v>0</v>
      </c>
      <c r="N614" s="121">
        <v>0</v>
      </c>
      <c r="O614" s="24">
        <v>0</v>
      </c>
      <c r="P614" s="121">
        <v>0</v>
      </c>
    </row>
    <row r="615" spans="3:16">
      <c r="C615" t="s">
        <v>479</v>
      </c>
      <c r="D615">
        <v>901</v>
      </c>
      <c r="E615" t="s">
        <v>57</v>
      </c>
      <c r="F615" s="119">
        <v>0</v>
      </c>
      <c r="G615" s="24">
        <v>0</v>
      </c>
      <c r="H615" s="24">
        <v>0</v>
      </c>
      <c r="I615" s="120">
        <v>0</v>
      </c>
      <c r="J615" s="121">
        <v>0</v>
      </c>
      <c r="K615" s="24">
        <v>0</v>
      </c>
      <c r="L615" s="121">
        <v>0</v>
      </c>
      <c r="M615" s="24">
        <v>0</v>
      </c>
      <c r="N615" s="121">
        <v>0</v>
      </c>
      <c r="O615" s="24">
        <v>0</v>
      </c>
      <c r="P615" s="121">
        <v>0</v>
      </c>
    </row>
    <row r="616" spans="3:16">
      <c r="C616" t="s">
        <v>479</v>
      </c>
      <c r="D616">
        <v>12347</v>
      </c>
      <c r="E616" t="s">
        <v>74</v>
      </c>
      <c r="F616" s="119">
        <v>0</v>
      </c>
      <c r="G616" s="24">
        <v>0</v>
      </c>
      <c r="H616" s="24">
        <v>0</v>
      </c>
      <c r="I616" s="120">
        <v>0</v>
      </c>
      <c r="J616" s="121">
        <v>0</v>
      </c>
      <c r="K616" s="24">
        <v>0</v>
      </c>
      <c r="L616" s="121">
        <v>0</v>
      </c>
      <c r="M616" s="24">
        <v>0</v>
      </c>
      <c r="N616" s="121">
        <v>0</v>
      </c>
      <c r="O616" s="24">
        <v>0</v>
      </c>
      <c r="P616" s="121">
        <v>0</v>
      </c>
    </row>
    <row r="617" spans="3:16">
      <c r="C617" t="s">
        <v>479</v>
      </c>
      <c r="D617">
        <v>76101</v>
      </c>
      <c r="E617" t="s">
        <v>644</v>
      </c>
      <c r="F617" s="119">
        <v>0</v>
      </c>
      <c r="G617" s="24">
        <v>0</v>
      </c>
      <c r="H617" s="24">
        <v>0</v>
      </c>
      <c r="I617" s="120">
        <v>0</v>
      </c>
      <c r="J617" s="121">
        <v>0</v>
      </c>
      <c r="K617" s="24">
        <v>0</v>
      </c>
      <c r="L617" s="121">
        <v>0</v>
      </c>
      <c r="M617" s="24">
        <v>0</v>
      </c>
      <c r="N617" s="121">
        <v>0</v>
      </c>
      <c r="O617" s="24">
        <v>0</v>
      </c>
      <c r="P617" s="121">
        <v>0</v>
      </c>
    </row>
    <row r="618" spans="3:16">
      <c r="C618" t="s">
        <v>479</v>
      </c>
      <c r="D618">
        <v>12359</v>
      </c>
      <c r="E618" s="10" t="s">
        <v>63</v>
      </c>
      <c r="F618" s="119">
        <v>0</v>
      </c>
      <c r="G618" s="24">
        <v>0</v>
      </c>
      <c r="H618" s="24">
        <v>0</v>
      </c>
      <c r="I618" s="120">
        <v>0</v>
      </c>
      <c r="J618" s="121">
        <v>0</v>
      </c>
      <c r="K618" s="24">
        <v>0</v>
      </c>
      <c r="L618" s="121">
        <v>0</v>
      </c>
      <c r="M618" s="24">
        <v>0</v>
      </c>
      <c r="N618" s="121">
        <v>0</v>
      </c>
      <c r="O618" s="24">
        <v>0</v>
      </c>
      <c r="P618" s="122">
        <v>0</v>
      </c>
    </row>
    <row r="619" spans="3:16">
      <c r="C619" t="s">
        <v>479</v>
      </c>
      <c r="D619">
        <v>77301</v>
      </c>
      <c r="E619" t="s">
        <v>648</v>
      </c>
      <c r="F619" s="119">
        <v>0</v>
      </c>
      <c r="G619" s="24">
        <v>0</v>
      </c>
      <c r="H619" s="24">
        <v>0</v>
      </c>
      <c r="I619" s="120">
        <v>0</v>
      </c>
      <c r="J619" s="121">
        <v>0</v>
      </c>
      <c r="K619" s="24">
        <v>0</v>
      </c>
      <c r="L619" s="121">
        <v>0</v>
      </c>
      <c r="M619" s="24">
        <v>0</v>
      </c>
      <c r="N619" s="121">
        <v>0</v>
      </c>
      <c r="O619" s="24">
        <v>0</v>
      </c>
      <c r="P619" s="121">
        <v>0</v>
      </c>
    </row>
    <row r="620" spans="3:16">
      <c r="C620" t="s">
        <v>479</v>
      </c>
      <c r="D620">
        <v>12360</v>
      </c>
      <c r="E620" t="s">
        <v>584</v>
      </c>
      <c r="F620" s="119">
        <v>0</v>
      </c>
      <c r="G620" s="24">
        <v>0</v>
      </c>
      <c r="H620" s="24">
        <v>0</v>
      </c>
      <c r="I620" s="120">
        <v>0</v>
      </c>
      <c r="J620" s="121">
        <v>0</v>
      </c>
      <c r="K620" s="24">
        <v>0</v>
      </c>
      <c r="L620" s="121">
        <v>0</v>
      </c>
      <c r="M620" s="24">
        <v>0</v>
      </c>
      <c r="N620" s="121">
        <v>0</v>
      </c>
      <c r="O620" s="24">
        <v>0</v>
      </c>
      <c r="P620" s="121">
        <v>0</v>
      </c>
    </row>
    <row r="621" spans="3:16">
      <c r="C621" t="s">
        <v>479</v>
      </c>
      <c r="D621">
        <v>32306</v>
      </c>
      <c r="E621" t="s">
        <v>661</v>
      </c>
      <c r="F621" s="119">
        <v>0</v>
      </c>
      <c r="G621" s="24">
        <v>0</v>
      </c>
      <c r="H621" s="24">
        <v>0</v>
      </c>
      <c r="I621" s="120">
        <v>0</v>
      </c>
      <c r="J621" s="121">
        <v>0</v>
      </c>
      <c r="K621" s="24">
        <v>0</v>
      </c>
      <c r="L621" s="121">
        <v>0</v>
      </c>
      <c r="M621" s="24">
        <v>0</v>
      </c>
      <c r="N621" s="121">
        <v>0</v>
      </c>
      <c r="O621" s="24">
        <v>0</v>
      </c>
      <c r="P621" s="121">
        <v>0</v>
      </c>
    </row>
    <row r="622" spans="3:16">
      <c r="C622" t="s">
        <v>479</v>
      </c>
      <c r="D622">
        <v>12370</v>
      </c>
      <c r="E622" t="s">
        <v>64</v>
      </c>
      <c r="F622" s="119">
        <v>0</v>
      </c>
      <c r="G622" s="24">
        <v>0</v>
      </c>
      <c r="H622" s="24">
        <v>0</v>
      </c>
      <c r="I622" s="120">
        <v>0</v>
      </c>
      <c r="J622" s="121">
        <v>0</v>
      </c>
      <c r="K622" s="24">
        <v>0</v>
      </c>
      <c r="L622" s="121">
        <v>0</v>
      </c>
      <c r="M622" s="24">
        <v>0</v>
      </c>
      <c r="N622" s="121">
        <v>0</v>
      </c>
      <c r="O622" s="24">
        <v>0</v>
      </c>
      <c r="P622" s="121">
        <v>0</v>
      </c>
    </row>
    <row r="623" spans="3:16">
      <c r="C623" t="s">
        <v>479</v>
      </c>
      <c r="D623">
        <v>101</v>
      </c>
      <c r="E623" t="s">
        <v>662</v>
      </c>
      <c r="F623" s="119">
        <v>0</v>
      </c>
      <c r="G623" s="24">
        <v>0</v>
      </c>
      <c r="H623" s="24">
        <v>0</v>
      </c>
      <c r="I623" s="120">
        <v>0</v>
      </c>
      <c r="J623" s="121">
        <v>0</v>
      </c>
      <c r="K623" s="24">
        <v>0</v>
      </c>
      <c r="L623" s="121">
        <v>0</v>
      </c>
      <c r="M623" s="24">
        <v>0</v>
      </c>
      <c r="N623" s="121">
        <v>0</v>
      </c>
      <c r="O623" s="24">
        <v>0</v>
      </c>
      <c r="P623" s="121">
        <v>0</v>
      </c>
    </row>
    <row r="624" spans="3:16">
      <c r="C624" t="s">
        <v>479</v>
      </c>
      <c r="D624">
        <v>12380</v>
      </c>
      <c r="E624" t="s">
        <v>65</v>
      </c>
      <c r="F624" s="119">
        <v>0</v>
      </c>
      <c r="G624" s="24">
        <v>0</v>
      </c>
      <c r="H624" s="24">
        <v>0</v>
      </c>
      <c r="I624" s="120">
        <v>0</v>
      </c>
      <c r="J624" s="122">
        <v>0</v>
      </c>
      <c r="K624" s="24">
        <v>0</v>
      </c>
      <c r="L624" s="122">
        <v>0</v>
      </c>
      <c r="M624" s="24">
        <v>0</v>
      </c>
      <c r="N624" s="122">
        <v>0</v>
      </c>
      <c r="O624" s="24">
        <v>0</v>
      </c>
      <c r="P624" s="122">
        <v>0</v>
      </c>
    </row>
    <row r="625" spans="3:16">
      <c r="C625" t="s">
        <v>479</v>
      </c>
      <c r="D625">
        <v>103</v>
      </c>
      <c r="E625" t="s">
        <v>664</v>
      </c>
      <c r="F625" s="119">
        <v>0</v>
      </c>
      <c r="G625" s="24">
        <v>0</v>
      </c>
      <c r="H625" s="24">
        <v>0</v>
      </c>
      <c r="I625" s="120">
        <v>0</v>
      </c>
      <c r="J625" s="121">
        <v>0</v>
      </c>
      <c r="K625" s="24">
        <v>0</v>
      </c>
      <c r="L625" s="121">
        <v>0</v>
      </c>
      <c r="M625" s="24">
        <v>0</v>
      </c>
      <c r="N625" s="121">
        <v>0</v>
      </c>
      <c r="O625" s="24">
        <v>0</v>
      </c>
      <c r="P625" s="121">
        <v>0</v>
      </c>
    </row>
    <row r="626" spans="3:16">
      <c r="C626" t="s">
        <v>479</v>
      </c>
      <c r="D626">
        <v>12459</v>
      </c>
      <c r="E626" s="10" t="s">
        <v>66</v>
      </c>
      <c r="F626" s="119">
        <v>0</v>
      </c>
      <c r="G626" s="24">
        <v>0</v>
      </c>
      <c r="H626" s="24">
        <v>0</v>
      </c>
      <c r="I626" s="120">
        <v>0</v>
      </c>
      <c r="J626" s="121">
        <v>0</v>
      </c>
      <c r="K626" s="24">
        <v>0</v>
      </c>
      <c r="L626" s="121">
        <v>0</v>
      </c>
      <c r="M626" s="24">
        <v>0</v>
      </c>
      <c r="N626" s="121">
        <v>0</v>
      </c>
      <c r="O626" s="24">
        <v>0</v>
      </c>
      <c r="P626" s="121">
        <v>0</v>
      </c>
    </row>
    <row r="627" spans="3:16">
      <c r="C627" t="s">
        <v>479</v>
      </c>
      <c r="D627">
        <v>105</v>
      </c>
      <c r="E627" t="s">
        <v>666</v>
      </c>
      <c r="F627" s="119">
        <v>0</v>
      </c>
      <c r="G627" s="24">
        <v>0</v>
      </c>
      <c r="H627" s="24">
        <v>0</v>
      </c>
      <c r="I627" s="120">
        <v>0</v>
      </c>
      <c r="J627" s="121">
        <v>0</v>
      </c>
      <c r="K627" s="24">
        <v>0</v>
      </c>
      <c r="L627" s="121">
        <v>0</v>
      </c>
      <c r="M627" s="24">
        <v>0</v>
      </c>
      <c r="N627" s="121">
        <v>0</v>
      </c>
      <c r="O627" s="24">
        <v>0</v>
      </c>
      <c r="P627" s="121">
        <v>0</v>
      </c>
    </row>
    <row r="628" spans="3:16">
      <c r="C628" t="s">
        <v>479</v>
      </c>
      <c r="D628">
        <v>12470</v>
      </c>
      <c r="E628" t="s">
        <v>447</v>
      </c>
      <c r="F628" s="119">
        <v>0</v>
      </c>
      <c r="G628" s="24">
        <v>0</v>
      </c>
      <c r="H628" s="24">
        <v>0</v>
      </c>
      <c r="I628" s="120">
        <v>0</v>
      </c>
      <c r="J628" s="121">
        <v>0</v>
      </c>
      <c r="K628" s="24">
        <v>0</v>
      </c>
      <c r="L628" s="121">
        <v>0</v>
      </c>
      <c r="M628" s="24">
        <v>0</v>
      </c>
      <c r="N628" s="121">
        <v>0</v>
      </c>
      <c r="O628" s="24">
        <v>0</v>
      </c>
      <c r="P628" s="121">
        <v>0</v>
      </c>
    </row>
    <row r="629" spans="3:16">
      <c r="C629" t="s">
        <v>479</v>
      </c>
      <c r="D629">
        <v>10269</v>
      </c>
      <c r="E629" t="s">
        <v>668</v>
      </c>
      <c r="F629" s="119">
        <v>0</v>
      </c>
      <c r="G629" s="24">
        <v>0</v>
      </c>
      <c r="H629" s="24">
        <v>0</v>
      </c>
      <c r="I629" s="120">
        <v>0</v>
      </c>
      <c r="J629" s="121">
        <v>0</v>
      </c>
      <c r="K629" s="24">
        <v>0</v>
      </c>
      <c r="L629" s="121">
        <v>0</v>
      </c>
      <c r="M629" s="24">
        <v>0</v>
      </c>
      <c r="N629" s="121">
        <v>0</v>
      </c>
      <c r="O629" s="24">
        <v>0</v>
      </c>
      <c r="P629" s="121">
        <v>0</v>
      </c>
    </row>
    <row r="630" spans="3:16">
      <c r="C630" t="s">
        <v>479</v>
      </c>
      <c r="D630">
        <v>12480</v>
      </c>
      <c r="E630" t="s">
        <v>67</v>
      </c>
      <c r="F630" s="119">
        <v>0</v>
      </c>
      <c r="G630" s="24">
        <v>0</v>
      </c>
      <c r="H630" s="24">
        <v>0</v>
      </c>
      <c r="I630" s="120">
        <v>0</v>
      </c>
      <c r="J630" s="121">
        <v>0</v>
      </c>
      <c r="K630" s="24">
        <v>0</v>
      </c>
      <c r="L630" s="121">
        <v>0</v>
      </c>
      <c r="M630" s="24">
        <v>0</v>
      </c>
      <c r="N630" s="121">
        <v>0</v>
      </c>
      <c r="O630" s="24">
        <v>0</v>
      </c>
      <c r="P630" s="121">
        <v>0</v>
      </c>
    </row>
    <row r="631" spans="3:16">
      <c r="C631" t="s">
        <v>479</v>
      </c>
      <c r="D631">
        <v>10569</v>
      </c>
      <c r="E631" t="s">
        <v>670</v>
      </c>
      <c r="F631" s="119">
        <v>0</v>
      </c>
      <c r="G631" s="24">
        <v>0</v>
      </c>
      <c r="H631" s="24">
        <v>0</v>
      </c>
      <c r="I631" s="120">
        <v>0</v>
      </c>
      <c r="J631" s="121">
        <v>0</v>
      </c>
      <c r="K631" s="24">
        <v>0</v>
      </c>
      <c r="L631" s="121">
        <v>0</v>
      </c>
      <c r="M631" s="24">
        <v>0</v>
      </c>
      <c r="N631" s="121">
        <v>0</v>
      </c>
      <c r="O631" s="24">
        <v>0</v>
      </c>
      <c r="P631" s="121">
        <v>0</v>
      </c>
    </row>
    <row r="632" spans="3:16">
      <c r="C632" t="s">
        <v>479</v>
      </c>
      <c r="D632">
        <v>13303</v>
      </c>
      <c r="E632" t="s">
        <v>75</v>
      </c>
      <c r="F632" s="119">
        <v>0</v>
      </c>
      <c r="G632" s="24">
        <v>0</v>
      </c>
      <c r="H632" s="24">
        <v>0</v>
      </c>
      <c r="I632" s="120">
        <v>0</v>
      </c>
      <c r="J632" s="121">
        <v>0</v>
      </c>
      <c r="K632" s="24">
        <v>0</v>
      </c>
      <c r="L632" s="121">
        <v>0</v>
      </c>
      <c r="M632" s="24">
        <v>0</v>
      </c>
      <c r="N632" s="121">
        <v>0</v>
      </c>
      <c r="O632" s="24">
        <v>0</v>
      </c>
      <c r="P632" s="121">
        <v>0</v>
      </c>
    </row>
    <row r="633" spans="3:16">
      <c r="C633" t="s">
        <v>479</v>
      </c>
      <c r="D633">
        <v>10517</v>
      </c>
      <c r="E633" t="s">
        <v>676</v>
      </c>
      <c r="F633" s="119">
        <v>0</v>
      </c>
      <c r="G633" s="24">
        <v>0</v>
      </c>
      <c r="H633" s="24">
        <v>0</v>
      </c>
      <c r="I633" s="120">
        <v>0</v>
      </c>
      <c r="J633" s="121">
        <v>0</v>
      </c>
      <c r="K633" s="24">
        <v>0</v>
      </c>
      <c r="L633" s="121">
        <v>0</v>
      </c>
      <c r="M633" s="24">
        <v>0</v>
      </c>
      <c r="N633" s="121">
        <v>0</v>
      </c>
      <c r="O633" s="24">
        <v>0</v>
      </c>
      <c r="P633" s="121">
        <v>0</v>
      </c>
    </row>
    <row r="634" spans="3:16">
      <c r="C634" t="s">
        <v>479</v>
      </c>
      <c r="D634">
        <v>13311</v>
      </c>
      <c r="E634" t="s">
        <v>580</v>
      </c>
      <c r="F634" s="119">
        <v>0</v>
      </c>
      <c r="G634" s="24">
        <v>0</v>
      </c>
      <c r="H634" s="24">
        <v>0</v>
      </c>
      <c r="I634" s="120">
        <v>0</v>
      </c>
      <c r="J634" s="121">
        <v>0</v>
      </c>
      <c r="K634" s="24">
        <v>0</v>
      </c>
      <c r="L634" s="121">
        <v>0</v>
      </c>
      <c r="M634" s="24">
        <v>0</v>
      </c>
      <c r="N634" s="121">
        <v>0</v>
      </c>
      <c r="O634" s="24">
        <v>0</v>
      </c>
      <c r="P634" s="121">
        <v>0</v>
      </c>
    </row>
    <row r="635" spans="3:16">
      <c r="C635" t="s">
        <v>479</v>
      </c>
      <c r="D635">
        <v>13359</v>
      </c>
      <c r="E635" t="s">
        <v>468</v>
      </c>
      <c r="F635" s="119">
        <v>0</v>
      </c>
      <c r="G635" s="24">
        <v>0</v>
      </c>
      <c r="H635" s="24">
        <v>0</v>
      </c>
      <c r="I635" s="120">
        <v>0</v>
      </c>
      <c r="J635" s="121">
        <v>0</v>
      </c>
      <c r="K635" s="24">
        <v>0</v>
      </c>
      <c r="L635" s="121">
        <v>0</v>
      </c>
      <c r="M635" s="24">
        <v>0</v>
      </c>
      <c r="N635" s="121">
        <v>0</v>
      </c>
      <c r="O635" s="24">
        <v>0</v>
      </c>
      <c r="P635" s="121">
        <v>0</v>
      </c>
    </row>
    <row r="636" spans="3:16">
      <c r="C636" t="s">
        <v>450</v>
      </c>
      <c r="D636">
        <v>79201</v>
      </c>
      <c r="E636" s="10" t="s">
        <v>50</v>
      </c>
      <c r="F636" s="119">
        <v>37064</v>
      </c>
      <c r="G636" s="24">
        <v>0</v>
      </c>
      <c r="H636" s="24">
        <v>0</v>
      </c>
      <c r="I636" s="120">
        <v>0</v>
      </c>
      <c r="J636" s="122">
        <v>0</v>
      </c>
      <c r="K636" s="24">
        <v>1729</v>
      </c>
      <c r="L636" s="122">
        <v>0</v>
      </c>
      <c r="M636" s="24">
        <v>0</v>
      </c>
      <c r="N636" s="122">
        <v>0</v>
      </c>
      <c r="O636" s="24">
        <v>35335</v>
      </c>
      <c r="P636" s="122">
        <v>0</v>
      </c>
    </row>
    <row r="637" spans="3:16">
      <c r="C637" t="s">
        <v>450</v>
      </c>
      <c r="D637">
        <v>79101</v>
      </c>
      <c r="E637" s="10" t="s">
        <v>57</v>
      </c>
      <c r="F637" s="119">
        <v>7155</v>
      </c>
      <c r="G637" s="24">
        <v>0</v>
      </c>
      <c r="H637" s="24">
        <v>0</v>
      </c>
      <c r="I637" s="120">
        <v>0</v>
      </c>
      <c r="J637" s="122">
        <v>0</v>
      </c>
      <c r="K637" s="24">
        <v>0</v>
      </c>
      <c r="L637" s="122">
        <v>0</v>
      </c>
      <c r="M637" s="24">
        <v>0</v>
      </c>
      <c r="N637" s="122">
        <v>0</v>
      </c>
      <c r="O637" s="24">
        <v>7155</v>
      </c>
      <c r="P637" s="122">
        <v>0</v>
      </c>
    </row>
    <row r="638" spans="3:16">
      <c r="C638" t="s">
        <v>450</v>
      </c>
      <c r="D638">
        <v>13401</v>
      </c>
      <c r="E638" s="10" t="s">
        <v>77</v>
      </c>
      <c r="F638" s="119">
        <v>0</v>
      </c>
      <c r="G638" s="24">
        <v>0</v>
      </c>
      <c r="H638" s="24">
        <v>0</v>
      </c>
      <c r="I638" s="120">
        <v>0</v>
      </c>
      <c r="J638" s="121">
        <v>0</v>
      </c>
      <c r="K638" s="24">
        <v>0</v>
      </c>
      <c r="L638" s="121">
        <v>0</v>
      </c>
      <c r="M638" s="24">
        <v>0</v>
      </c>
      <c r="N638" s="121">
        <v>0</v>
      </c>
      <c r="O638" s="24">
        <v>0</v>
      </c>
      <c r="P638" s="121">
        <v>0</v>
      </c>
    </row>
    <row r="639" spans="3:16">
      <c r="C639" t="s">
        <v>450</v>
      </c>
      <c r="D639">
        <v>12460</v>
      </c>
      <c r="E639" t="s">
        <v>585</v>
      </c>
      <c r="F639" s="119">
        <v>0</v>
      </c>
      <c r="G639" s="24">
        <v>0</v>
      </c>
      <c r="H639" s="24">
        <v>0</v>
      </c>
      <c r="I639" s="120">
        <v>0</v>
      </c>
      <c r="J639" s="121">
        <v>0</v>
      </c>
      <c r="K639" s="24">
        <v>0</v>
      </c>
      <c r="L639" s="121">
        <v>0</v>
      </c>
      <c r="M639" s="24">
        <v>0</v>
      </c>
      <c r="N639" s="121">
        <v>0</v>
      </c>
      <c r="O639" s="24">
        <v>0</v>
      </c>
      <c r="P639" s="121">
        <v>0</v>
      </c>
    </row>
    <row r="640" spans="3:16">
      <c r="C640" t="s">
        <v>450</v>
      </c>
      <c r="D640">
        <v>73012</v>
      </c>
      <c r="E640" t="s">
        <v>56</v>
      </c>
      <c r="F640" s="119">
        <v>0</v>
      </c>
      <c r="G640" s="24">
        <v>0</v>
      </c>
      <c r="H640" s="24">
        <v>0</v>
      </c>
      <c r="I640" s="120">
        <v>0</v>
      </c>
      <c r="J640" s="121">
        <v>0</v>
      </c>
      <c r="K640" s="24">
        <v>0</v>
      </c>
      <c r="L640" s="121">
        <v>0</v>
      </c>
      <c r="M640" s="24">
        <v>0</v>
      </c>
      <c r="N640" s="121">
        <v>0</v>
      </c>
      <c r="O640" s="24">
        <v>0</v>
      </c>
      <c r="P640" s="121">
        <v>0</v>
      </c>
    </row>
    <row r="641" spans="3:16">
      <c r="C641" t="s">
        <v>450</v>
      </c>
      <c r="D641">
        <v>10102</v>
      </c>
      <c r="E641" t="s">
        <v>24</v>
      </c>
      <c r="F641" s="119">
        <v>0</v>
      </c>
      <c r="G641" s="24">
        <v>0</v>
      </c>
      <c r="H641" s="24">
        <v>0</v>
      </c>
      <c r="I641" s="120">
        <v>0</v>
      </c>
      <c r="J641" s="122">
        <v>0</v>
      </c>
      <c r="K641" s="24">
        <v>0</v>
      </c>
      <c r="L641" s="122">
        <v>0</v>
      </c>
      <c r="M641" s="24">
        <v>0</v>
      </c>
      <c r="N641" s="122">
        <v>0</v>
      </c>
      <c r="O641" s="24">
        <v>0</v>
      </c>
      <c r="P641" s="122">
        <v>0</v>
      </c>
    </row>
    <row r="642" spans="3:16">
      <c r="C642" t="s">
        <v>450</v>
      </c>
      <c r="D642">
        <v>102</v>
      </c>
      <c r="E642" t="s">
        <v>663</v>
      </c>
      <c r="F642" s="119">
        <v>0</v>
      </c>
      <c r="G642" s="24">
        <v>0</v>
      </c>
      <c r="H642" s="24">
        <v>0</v>
      </c>
      <c r="I642" s="120">
        <v>0</v>
      </c>
      <c r="J642" s="121">
        <v>0</v>
      </c>
      <c r="K642" s="24">
        <v>0</v>
      </c>
      <c r="L642" s="121">
        <v>0</v>
      </c>
      <c r="M642" s="24">
        <v>0</v>
      </c>
      <c r="N642" s="121">
        <v>0</v>
      </c>
      <c r="O642" s="24">
        <v>0</v>
      </c>
      <c r="P642" s="121">
        <v>0</v>
      </c>
    </row>
    <row r="643" spans="3:16">
      <c r="C643" t="s">
        <v>450</v>
      </c>
      <c r="D643">
        <v>10103</v>
      </c>
      <c r="E643" t="s">
        <v>60</v>
      </c>
      <c r="F643" s="119">
        <v>0</v>
      </c>
      <c r="G643" s="24">
        <v>0</v>
      </c>
      <c r="H643" s="24">
        <v>0</v>
      </c>
      <c r="I643" s="120">
        <v>0</v>
      </c>
      <c r="J643" s="122">
        <v>0</v>
      </c>
      <c r="K643" s="24">
        <v>0</v>
      </c>
      <c r="L643" s="122">
        <v>0</v>
      </c>
      <c r="M643" s="24">
        <v>0</v>
      </c>
      <c r="N643" s="122">
        <v>0</v>
      </c>
      <c r="O643" s="24">
        <v>0</v>
      </c>
      <c r="P643" s="122">
        <v>0</v>
      </c>
    </row>
    <row r="644" spans="3:16">
      <c r="C644" t="s">
        <v>450</v>
      </c>
      <c r="D644">
        <v>14459</v>
      </c>
      <c r="E644" t="s">
        <v>68</v>
      </c>
      <c r="F644" s="119">
        <v>0</v>
      </c>
      <c r="G644" s="24">
        <v>0</v>
      </c>
      <c r="H644" s="24">
        <v>0</v>
      </c>
      <c r="I644" s="120">
        <v>0</v>
      </c>
      <c r="J644" s="121">
        <v>0</v>
      </c>
      <c r="K644" s="24">
        <v>0</v>
      </c>
      <c r="L644" s="121">
        <v>0</v>
      </c>
      <c r="M644" s="24">
        <v>0</v>
      </c>
      <c r="N644" s="121">
        <v>0</v>
      </c>
      <c r="O644" s="24">
        <v>0</v>
      </c>
      <c r="P644" s="121">
        <v>0</v>
      </c>
    </row>
    <row r="645" spans="3:16">
      <c r="C645" t="s">
        <v>450</v>
      </c>
      <c r="D645">
        <v>10104</v>
      </c>
      <c r="E645" t="s">
        <v>84</v>
      </c>
      <c r="F645" s="119">
        <v>0</v>
      </c>
      <c r="G645" s="24">
        <v>0</v>
      </c>
      <c r="H645" s="24">
        <v>0</v>
      </c>
      <c r="I645" s="120">
        <v>0</v>
      </c>
      <c r="J645" s="121">
        <v>0</v>
      </c>
      <c r="K645" s="24">
        <v>0</v>
      </c>
      <c r="L645" s="121">
        <v>0</v>
      </c>
      <c r="M645" s="24">
        <v>0</v>
      </c>
      <c r="N645" s="121">
        <v>0</v>
      </c>
      <c r="O645" s="24">
        <v>0</v>
      </c>
      <c r="P645" s="121">
        <v>0</v>
      </c>
    </row>
    <row r="646" spans="3:16">
      <c r="C646" t="s">
        <v>450</v>
      </c>
      <c r="D646">
        <v>10380</v>
      </c>
      <c r="E646" t="s">
        <v>565</v>
      </c>
      <c r="F646" s="119">
        <v>0</v>
      </c>
      <c r="G646" s="24">
        <v>0</v>
      </c>
      <c r="H646" s="24">
        <v>0</v>
      </c>
      <c r="I646" s="120">
        <v>0</v>
      </c>
      <c r="J646" s="121">
        <v>0</v>
      </c>
      <c r="K646" s="24">
        <v>0</v>
      </c>
      <c r="L646" s="121">
        <v>0</v>
      </c>
      <c r="M646" s="24">
        <v>0</v>
      </c>
      <c r="N646" s="121">
        <v>0</v>
      </c>
      <c r="O646" s="24">
        <v>0</v>
      </c>
      <c r="P646" s="121">
        <v>0</v>
      </c>
    </row>
    <row r="647" spans="3:16">
      <c r="C647" t="s">
        <v>450</v>
      </c>
      <c r="D647">
        <v>10201</v>
      </c>
      <c r="E647" t="s">
        <v>27</v>
      </c>
      <c r="F647" s="119">
        <v>0</v>
      </c>
      <c r="G647" s="24">
        <v>0</v>
      </c>
      <c r="H647" s="24">
        <v>0</v>
      </c>
      <c r="I647" s="120">
        <v>0</v>
      </c>
      <c r="J647" s="121">
        <v>0</v>
      </c>
      <c r="K647" s="24">
        <v>0</v>
      </c>
      <c r="L647" s="121">
        <v>0</v>
      </c>
      <c r="M647" s="24">
        <v>0</v>
      </c>
      <c r="N647" s="121">
        <v>0</v>
      </c>
      <c r="O647" s="24">
        <v>0</v>
      </c>
      <c r="P647" s="121">
        <v>0</v>
      </c>
    </row>
    <row r="648" spans="3:16">
      <c r="C648" t="s">
        <v>450</v>
      </c>
      <c r="D648">
        <v>74001</v>
      </c>
      <c r="E648" t="s">
        <v>641</v>
      </c>
      <c r="F648" s="119">
        <v>0</v>
      </c>
      <c r="G648" s="24">
        <v>0</v>
      </c>
      <c r="H648" s="24">
        <v>0</v>
      </c>
      <c r="I648" s="120">
        <v>0</v>
      </c>
      <c r="J648" s="121">
        <v>0</v>
      </c>
      <c r="K648" s="24">
        <v>0</v>
      </c>
      <c r="L648" s="121">
        <v>0</v>
      </c>
      <c r="M648" s="24">
        <v>0</v>
      </c>
      <c r="N648" s="121">
        <v>0</v>
      </c>
      <c r="O648" s="24">
        <v>0</v>
      </c>
      <c r="P648" s="121">
        <v>0</v>
      </c>
    </row>
    <row r="649" spans="3:16">
      <c r="C649" t="s">
        <v>450</v>
      </c>
      <c r="D649">
        <v>10202</v>
      </c>
      <c r="E649" s="10" t="s">
        <v>28</v>
      </c>
      <c r="F649" s="119">
        <v>0</v>
      </c>
      <c r="G649" s="24">
        <v>0</v>
      </c>
      <c r="H649" s="24">
        <v>0</v>
      </c>
      <c r="I649" s="120">
        <v>0</v>
      </c>
      <c r="J649" s="122">
        <v>0</v>
      </c>
      <c r="K649" s="24">
        <v>0</v>
      </c>
      <c r="L649" s="122">
        <v>0</v>
      </c>
      <c r="M649" s="24">
        <v>0</v>
      </c>
      <c r="N649" s="122">
        <v>0</v>
      </c>
      <c r="O649" s="24">
        <v>0</v>
      </c>
      <c r="P649" s="122">
        <v>0</v>
      </c>
    </row>
    <row r="650" spans="3:16">
      <c r="C650" t="s">
        <v>450</v>
      </c>
      <c r="D650">
        <v>10602</v>
      </c>
      <c r="E650" t="s">
        <v>671</v>
      </c>
      <c r="F650" s="119">
        <v>0</v>
      </c>
      <c r="G650" s="24">
        <v>0</v>
      </c>
      <c r="H650" s="24">
        <v>0</v>
      </c>
      <c r="I650" s="120">
        <v>0</v>
      </c>
      <c r="J650" s="121">
        <v>0</v>
      </c>
      <c r="K650" s="24">
        <v>0</v>
      </c>
      <c r="L650" s="121">
        <v>0</v>
      </c>
      <c r="M650" s="24">
        <v>0</v>
      </c>
      <c r="N650" s="121">
        <v>0</v>
      </c>
      <c r="O650" s="24">
        <v>0</v>
      </c>
      <c r="P650" s="121">
        <v>0</v>
      </c>
    </row>
    <row r="651" spans="3:16">
      <c r="C651" t="s">
        <v>450</v>
      </c>
      <c r="D651">
        <v>10203</v>
      </c>
      <c r="E651" s="10" t="s">
        <v>29</v>
      </c>
      <c r="F651" s="119">
        <v>0</v>
      </c>
      <c r="G651" s="24">
        <v>0</v>
      </c>
      <c r="H651" s="24">
        <v>0</v>
      </c>
      <c r="I651" s="120">
        <v>0</v>
      </c>
      <c r="J651" s="122">
        <v>0</v>
      </c>
      <c r="K651" s="24">
        <v>0</v>
      </c>
      <c r="L651" s="122">
        <v>0</v>
      </c>
      <c r="M651" s="24">
        <v>0</v>
      </c>
      <c r="N651" s="122">
        <v>0</v>
      </c>
      <c r="O651" s="24">
        <v>0</v>
      </c>
      <c r="P651" s="122">
        <v>0</v>
      </c>
    </row>
    <row r="652" spans="3:16">
      <c r="C652" t="s">
        <v>450</v>
      </c>
      <c r="D652">
        <v>13559</v>
      </c>
      <c r="E652" t="s">
        <v>429</v>
      </c>
      <c r="F652" s="119">
        <v>0</v>
      </c>
      <c r="G652" s="24">
        <v>0</v>
      </c>
      <c r="H652" s="24">
        <v>0</v>
      </c>
      <c r="I652" s="120">
        <v>0</v>
      </c>
      <c r="J652" s="121">
        <v>0</v>
      </c>
      <c r="K652" s="24">
        <v>0</v>
      </c>
      <c r="L652" s="121">
        <v>0</v>
      </c>
      <c r="M652" s="24">
        <v>0</v>
      </c>
      <c r="N652" s="121">
        <v>0</v>
      </c>
      <c r="O652" s="24">
        <v>0</v>
      </c>
      <c r="P652" s="121">
        <v>0</v>
      </c>
    </row>
    <row r="653" spans="3:16">
      <c r="C653" t="s">
        <v>450</v>
      </c>
      <c r="D653">
        <v>10204</v>
      </c>
      <c r="E653" s="10" t="s">
        <v>53</v>
      </c>
      <c r="F653" s="119">
        <v>0</v>
      </c>
      <c r="G653" s="24">
        <v>0</v>
      </c>
      <c r="H653" s="24">
        <v>0</v>
      </c>
      <c r="I653" s="120">
        <v>0</v>
      </c>
      <c r="J653" s="122">
        <v>0</v>
      </c>
      <c r="K653" s="24">
        <v>0</v>
      </c>
      <c r="L653" s="122">
        <v>0</v>
      </c>
      <c r="M653" s="24">
        <v>0</v>
      </c>
      <c r="N653" s="122">
        <v>0</v>
      </c>
      <c r="O653" s="24">
        <v>0</v>
      </c>
      <c r="P653" s="122">
        <v>0</v>
      </c>
    </row>
    <row r="654" spans="3:16">
      <c r="C654" t="s">
        <v>450</v>
      </c>
      <c r="D654">
        <v>72002</v>
      </c>
      <c r="E654" t="s">
        <v>48</v>
      </c>
      <c r="F654" s="119">
        <v>0</v>
      </c>
      <c r="G654" s="24">
        <v>0</v>
      </c>
      <c r="H654" s="24">
        <v>0</v>
      </c>
      <c r="I654" s="120">
        <v>0</v>
      </c>
      <c r="J654" s="121">
        <v>0</v>
      </c>
      <c r="K654" s="24">
        <v>0</v>
      </c>
      <c r="L654" s="121">
        <v>0</v>
      </c>
      <c r="M654" s="24">
        <v>0</v>
      </c>
      <c r="N654" s="121">
        <v>0</v>
      </c>
      <c r="O654" s="24">
        <v>0</v>
      </c>
      <c r="P654" s="121">
        <v>0</v>
      </c>
    </row>
    <row r="655" spans="3:16">
      <c r="C655" t="s">
        <v>450</v>
      </c>
      <c r="D655">
        <v>10205</v>
      </c>
      <c r="E655" t="s">
        <v>552</v>
      </c>
      <c r="F655" s="119">
        <v>0</v>
      </c>
      <c r="G655" s="24">
        <v>0</v>
      </c>
      <c r="H655" s="24">
        <v>0</v>
      </c>
      <c r="I655" s="120">
        <v>0</v>
      </c>
      <c r="J655" s="121">
        <v>0</v>
      </c>
      <c r="K655" s="24">
        <v>0</v>
      </c>
      <c r="L655" s="121">
        <v>0</v>
      </c>
      <c r="M655" s="24">
        <v>0</v>
      </c>
      <c r="N655" s="121">
        <v>0</v>
      </c>
      <c r="O655" s="24">
        <v>0</v>
      </c>
      <c r="P655" s="121">
        <v>0</v>
      </c>
    </row>
    <row r="656" spans="3:16">
      <c r="C656" t="s">
        <v>450</v>
      </c>
      <c r="D656">
        <v>76701</v>
      </c>
      <c r="E656" t="s">
        <v>588</v>
      </c>
      <c r="F656" s="119">
        <v>0</v>
      </c>
      <c r="G656" s="24">
        <v>0</v>
      </c>
      <c r="H656" s="24">
        <v>0</v>
      </c>
      <c r="I656" s="120">
        <v>0</v>
      </c>
      <c r="J656" s="121">
        <v>0</v>
      </c>
      <c r="K656" s="24">
        <v>0</v>
      </c>
      <c r="L656" s="121">
        <v>0</v>
      </c>
      <c r="M656" s="24">
        <v>0</v>
      </c>
      <c r="N656" s="121">
        <v>0</v>
      </c>
      <c r="O656" s="24">
        <v>0</v>
      </c>
      <c r="P656" s="121">
        <v>0</v>
      </c>
    </row>
    <row r="657" spans="3:16">
      <c r="C657" t="s">
        <v>450</v>
      </c>
      <c r="D657">
        <v>10268</v>
      </c>
      <c r="E657" t="s">
        <v>427</v>
      </c>
      <c r="F657" s="119">
        <v>0</v>
      </c>
      <c r="G657" s="24">
        <v>0</v>
      </c>
      <c r="H657" s="24">
        <v>0</v>
      </c>
      <c r="I657" s="120">
        <v>0</v>
      </c>
      <c r="J657" s="121">
        <v>0</v>
      </c>
      <c r="K657" s="24">
        <v>0</v>
      </c>
      <c r="L657" s="121">
        <v>0</v>
      </c>
      <c r="M657" s="24">
        <v>0</v>
      </c>
      <c r="N657" s="121">
        <v>0</v>
      </c>
      <c r="O657" s="24">
        <v>0</v>
      </c>
      <c r="P657" s="121">
        <v>0</v>
      </c>
    </row>
    <row r="658" spans="3:16">
      <c r="C658" t="s">
        <v>450</v>
      </c>
      <c r="D658">
        <v>10588</v>
      </c>
      <c r="E658" t="s">
        <v>549</v>
      </c>
      <c r="F658" s="119">
        <v>0</v>
      </c>
      <c r="G658" s="24">
        <v>0</v>
      </c>
      <c r="H658" s="24">
        <v>0</v>
      </c>
      <c r="I658" s="120">
        <v>0</v>
      </c>
      <c r="J658" s="121">
        <v>0</v>
      </c>
      <c r="K658" s="24">
        <v>0</v>
      </c>
      <c r="L658" s="121">
        <v>0</v>
      </c>
      <c r="M658" s="24">
        <v>0</v>
      </c>
      <c r="N658" s="121">
        <v>0</v>
      </c>
      <c r="O658" s="24">
        <v>0</v>
      </c>
      <c r="P658" s="121">
        <v>0</v>
      </c>
    </row>
    <row r="659" spans="3:16">
      <c r="C659" t="s">
        <v>450</v>
      </c>
      <c r="D659">
        <v>10301</v>
      </c>
      <c r="E659" t="s">
        <v>30</v>
      </c>
      <c r="F659" s="119">
        <v>0</v>
      </c>
      <c r="G659" s="24">
        <v>0</v>
      </c>
      <c r="H659" s="24">
        <v>0</v>
      </c>
      <c r="I659" s="120">
        <v>0</v>
      </c>
      <c r="J659" s="121">
        <v>0</v>
      </c>
      <c r="K659" s="24">
        <v>0</v>
      </c>
      <c r="L659" s="121">
        <v>0</v>
      </c>
      <c r="M659" s="24">
        <v>0</v>
      </c>
      <c r="N659" s="121">
        <v>0</v>
      </c>
      <c r="O659" s="24">
        <v>0</v>
      </c>
      <c r="P659" s="121">
        <v>0</v>
      </c>
    </row>
    <row r="660" spans="3:16">
      <c r="C660" t="s">
        <v>450</v>
      </c>
      <c r="D660">
        <v>72101</v>
      </c>
      <c r="E660" t="s">
        <v>582</v>
      </c>
      <c r="F660" s="119">
        <v>0</v>
      </c>
      <c r="G660" s="24">
        <v>0</v>
      </c>
      <c r="H660" s="24">
        <v>0</v>
      </c>
      <c r="I660" s="120">
        <v>0</v>
      </c>
      <c r="J660" s="121">
        <v>0</v>
      </c>
      <c r="K660" s="24">
        <v>0</v>
      </c>
      <c r="L660" s="121">
        <v>0</v>
      </c>
      <c r="M660" s="24">
        <v>0</v>
      </c>
      <c r="N660" s="121">
        <v>0</v>
      </c>
      <c r="O660" s="24">
        <v>0</v>
      </c>
      <c r="P660" s="121">
        <v>0</v>
      </c>
    </row>
    <row r="661" spans="3:16">
      <c r="C661" t="s">
        <v>450</v>
      </c>
      <c r="D661">
        <v>10302</v>
      </c>
      <c r="E661" s="10" t="s">
        <v>31</v>
      </c>
      <c r="F661" s="119">
        <v>0</v>
      </c>
      <c r="G661" s="24">
        <v>0</v>
      </c>
      <c r="H661" s="24">
        <v>0</v>
      </c>
      <c r="I661" s="120">
        <v>0</v>
      </c>
      <c r="J661" s="122">
        <v>0</v>
      </c>
      <c r="K661" s="24">
        <v>0</v>
      </c>
      <c r="L661" s="122">
        <v>0</v>
      </c>
      <c r="M661" s="24">
        <v>0</v>
      </c>
      <c r="N661" s="122">
        <v>0</v>
      </c>
      <c r="O661" s="24">
        <v>0</v>
      </c>
      <c r="P661" s="122">
        <v>0</v>
      </c>
    </row>
    <row r="662" spans="3:16">
      <c r="C662" t="s">
        <v>450</v>
      </c>
      <c r="D662">
        <v>12336</v>
      </c>
      <c r="E662" t="s">
        <v>658</v>
      </c>
      <c r="F662" s="119">
        <v>0</v>
      </c>
      <c r="G662" s="24">
        <v>0</v>
      </c>
      <c r="H662" s="24">
        <v>0</v>
      </c>
      <c r="I662" s="120">
        <v>0</v>
      </c>
      <c r="J662" s="121">
        <v>0</v>
      </c>
      <c r="K662" s="24">
        <v>0</v>
      </c>
      <c r="L662" s="121">
        <v>0</v>
      </c>
      <c r="M662" s="24">
        <v>0</v>
      </c>
      <c r="N662" s="121">
        <v>0</v>
      </c>
      <c r="O662" s="24">
        <v>0</v>
      </c>
      <c r="P662" s="121">
        <v>0</v>
      </c>
    </row>
    <row r="663" spans="3:16">
      <c r="C663" t="s">
        <v>450</v>
      </c>
      <c r="D663">
        <v>10303</v>
      </c>
      <c r="E663" s="10" t="s">
        <v>32</v>
      </c>
      <c r="F663" s="119">
        <v>0</v>
      </c>
      <c r="G663" s="24">
        <v>0</v>
      </c>
      <c r="H663" s="24">
        <v>0</v>
      </c>
      <c r="I663" s="120">
        <v>0</v>
      </c>
      <c r="J663" s="121">
        <v>0</v>
      </c>
      <c r="K663" s="24">
        <v>0</v>
      </c>
      <c r="L663" s="121">
        <v>0</v>
      </c>
      <c r="M663" s="24">
        <v>0</v>
      </c>
      <c r="N663" s="121">
        <v>0</v>
      </c>
      <c r="O663" s="24">
        <v>0</v>
      </c>
      <c r="P663" s="121">
        <v>0</v>
      </c>
    </row>
    <row r="664" spans="3:16">
      <c r="C664" t="s">
        <v>450</v>
      </c>
      <c r="D664">
        <v>106</v>
      </c>
      <c r="E664" t="s">
        <v>667</v>
      </c>
      <c r="F664" s="119">
        <v>0</v>
      </c>
      <c r="G664" s="24">
        <v>0</v>
      </c>
      <c r="H664" s="24">
        <v>0</v>
      </c>
      <c r="I664" s="120">
        <v>0</v>
      </c>
      <c r="J664" s="121">
        <v>0</v>
      </c>
      <c r="K664" s="24">
        <v>0</v>
      </c>
      <c r="L664" s="121">
        <v>0</v>
      </c>
      <c r="M664" s="24">
        <v>0</v>
      </c>
      <c r="N664" s="121">
        <v>0</v>
      </c>
      <c r="O664" s="24">
        <v>0</v>
      </c>
      <c r="P664" s="121">
        <v>0</v>
      </c>
    </row>
    <row r="665" spans="3:16">
      <c r="C665" t="s">
        <v>450</v>
      </c>
      <c r="D665">
        <v>10304</v>
      </c>
      <c r="E665" s="10" t="s">
        <v>54</v>
      </c>
      <c r="F665" s="119">
        <v>0</v>
      </c>
      <c r="G665" s="24">
        <v>0</v>
      </c>
      <c r="H665" s="24">
        <v>0</v>
      </c>
      <c r="I665" s="120">
        <v>0</v>
      </c>
      <c r="J665" s="122">
        <v>0</v>
      </c>
      <c r="K665" s="24">
        <v>0</v>
      </c>
      <c r="L665" s="122">
        <v>0</v>
      </c>
      <c r="M665" s="24">
        <v>0</v>
      </c>
      <c r="N665" s="122">
        <v>0</v>
      </c>
      <c r="O665" s="24">
        <v>0</v>
      </c>
      <c r="P665" s="122">
        <v>0</v>
      </c>
    </row>
    <row r="666" spans="3:16">
      <c r="C666" t="s">
        <v>450</v>
      </c>
      <c r="D666">
        <v>13368</v>
      </c>
      <c r="E666" t="s">
        <v>76</v>
      </c>
      <c r="F666" s="119">
        <v>0</v>
      </c>
      <c r="G666" s="24">
        <v>0</v>
      </c>
      <c r="H666" s="24">
        <v>0</v>
      </c>
      <c r="I666" s="120">
        <v>0</v>
      </c>
      <c r="J666" s="121">
        <v>0</v>
      </c>
      <c r="K666" s="24">
        <v>0</v>
      </c>
      <c r="L666" s="121">
        <v>0</v>
      </c>
      <c r="M666" s="24">
        <v>0</v>
      </c>
      <c r="N666" s="121">
        <v>0</v>
      </c>
      <c r="O666" s="24">
        <v>0</v>
      </c>
      <c r="P666" s="121">
        <v>0</v>
      </c>
    </row>
    <row r="667" spans="3:16">
      <c r="C667" t="s">
        <v>450</v>
      </c>
      <c r="D667">
        <v>10305</v>
      </c>
      <c r="E667" t="s">
        <v>537</v>
      </c>
      <c r="F667" s="119">
        <v>0</v>
      </c>
      <c r="G667" s="24">
        <v>0</v>
      </c>
      <c r="H667" s="24">
        <v>0</v>
      </c>
      <c r="I667" s="120">
        <v>0</v>
      </c>
      <c r="J667" s="121">
        <v>0</v>
      </c>
      <c r="K667" s="24">
        <v>0</v>
      </c>
      <c r="L667" s="121">
        <v>0</v>
      </c>
      <c r="M667" s="24">
        <v>0</v>
      </c>
      <c r="N667" s="121">
        <v>0</v>
      </c>
      <c r="O667" s="24">
        <v>0</v>
      </c>
      <c r="P667" s="121">
        <v>0</v>
      </c>
    </row>
    <row r="668" spans="3:16">
      <c r="C668" t="s">
        <v>450</v>
      </c>
      <c r="D668">
        <v>13480</v>
      </c>
      <c r="E668" t="s">
        <v>469</v>
      </c>
      <c r="F668" s="119">
        <v>0</v>
      </c>
      <c r="G668" s="24">
        <v>0</v>
      </c>
      <c r="H668" s="24">
        <v>0</v>
      </c>
      <c r="I668" s="120">
        <v>0</v>
      </c>
      <c r="J668" s="121">
        <v>0</v>
      </c>
      <c r="K668" s="24">
        <v>0</v>
      </c>
      <c r="L668" s="121">
        <v>0</v>
      </c>
      <c r="M668" s="24">
        <v>0</v>
      </c>
      <c r="N668" s="121">
        <v>0</v>
      </c>
      <c r="O668" s="24">
        <v>0</v>
      </c>
      <c r="P668" s="121">
        <v>0</v>
      </c>
    </row>
    <row r="669" spans="3:16">
      <c r="C669" t="s">
        <v>450</v>
      </c>
      <c r="D669">
        <v>10306</v>
      </c>
      <c r="E669" t="s">
        <v>226</v>
      </c>
      <c r="F669" s="119">
        <v>0</v>
      </c>
      <c r="G669" s="24">
        <v>0</v>
      </c>
      <c r="H669" s="24">
        <v>0</v>
      </c>
      <c r="I669" s="120">
        <v>0</v>
      </c>
      <c r="J669" s="121">
        <v>0</v>
      </c>
      <c r="K669" s="24">
        <v>0</v>
      </c>
      <c r="L669" s="121">
        <v>0</v>
      </c>
      <c r="M669" s="24">
        <v>0</v>
      </c>
      <c r="N669" s="121">
        <v>0</v>
      </c>
      <c r="O669" s="24">
        <v>0</v>
      </c>
      <c r="P669" s="121">
        <v>0</v>
      </c>
    </row>
    <row r="670" spans="3:16">
      <c r="C670" t="s">
        <v>450</v>
      </c>
      <c r="D670">
        <v>14311</v>
      </c>
      <c r="E670" t="s">
        <v>45</v>
      </c>
      <c r="F670" s="119">
        <v>0</v>
      </c>
      <c r="G670" s="24">
        <v>0</v>
      </c>
      <c r="H670" s="24">
        <v>0</v>
      </c>
      <c r="I670" s="120">
        <v>0</v>
      </c>
      <c r="J670" s="121">
        <v>0</v>
      </c>
      <c r="K670" s="24">
        <v>0</v>
      </c>
      <c r="L670" s="121">
        <v>0</v>
      </c>
      <c r="M670" s="24">
        <v>0</v>
      </c>
      <c r="N670" s="121">
        <v>0</v>
      </c>
      <c r="O670" s="24">
        <v>0</v>
      </c>
      <c r="P670" s="121">
        <v>0</v>
      </c>
    </row>
    <row r="671" spans="3:16">
      <c r="C671" t="s">
        <v>450</v>
      </c>
      <c r="D671">
        <v>10309</v>
      </c>
      <c r="E671" t="s">
        <v>539</v>
      </c>
      <c r="F671" s="119">
        <v>0</v>
      </c>
      <c r="G671" s="24">
        <v>0</v>
      </c>
      <c r="H671" s="24">
        <v>0</v>
      </c>
      <c r="I671" s="120">
        <v>0</v>
      </c>
      <c r="J671" s="121">
        <v>0</v>
      </c>
      <c r="K671" s="24">
        <v>0</v>
      </c>
      <c r="L671" s="121">
        <v>0</v>
      </c>
      <c r="M671" s="24">
        <v>0</v>
      </c>
      <c r="N671" s="121">
        <v>0</v>
      </c>
      <c r="O671" s="24">
        <v>0</v>
      </c>
      <c r="P671" s="121">
        <v>0</v>
      </c>
    </row>
    <row r="672" spans="3:16">
      <c r="C672" t="s">
        <v>450</v>
      </c>
      <c r="D672">
        <v>52378</v>
      </c>
      <c r="E672" t="s">
        <v>69</v>
      </c>
      <c r="F672" s="119">
        <v>0</v>
      </c>
      <c r="G672" s="24">
        <v>0</v>
      </c>
      <c r="H672" s="24">
        <v>0</v>
      </c>
      <c r="I672" s="120">
        <v>0</v>
      </c>
      <c r="J672" s="122">
        <v>0</v>
      </c>
      <c r="K672" s="24">
        <v>0</v>
      </c>
      <c r="L672" s="122">
        <v>0</v>
      </c>
      <c r="M672" s="24">
        <v>0</v>
      </c>
      <c r="N672" s="122">
        <v>0</v>
      </c>
      <c r="O672" s="24">
        <v>0</v>
      </c>
      <c r="P672" s="122">
        <v>0</v>
      </c>
    </row>
    <row r="673" spans="3:16">
      <c r="C673" t="s">
        <v>450</v>
      </c>
      <c r="D673">
        <v>10311</v>
      </c>
      <c r="E673" t="s">
        <v>467</v>
      </c>
      <c r="F673" s="119">
        <v>0</v>
      </c>
      <c r="G673" s="24">
        <v>0</v>
      </c>
      <c r="H673" s="24">
        <v>0</v>
      </c>
      <c r="I673" s="120">
        <v>0</v>
      </c>
      <c r="J673" s="121">
        <v>0</v>
      </c>
      <c r="K673" s="24">
        <v>0</v>
      </c>
      <c r="L673" s="121">
        <v>0</v>
      </c>
      <c r="M673" s="24">
        <v>0</v>
      </c>
      <c r="N673" s="121">
        <v>0</v>
      </c>
      <c r="O673" s="24">
        <v>0</v>
      </c>
      <c r="P673" s="121">
        <v>0</v>
      </c>
    </row>
    <row r="674" spans="3:16">
      <c r="C674" t="s">
        <v>450</v>
      </c>
      <c r="D674">
        <v>72501</v>
      </c>
      <c r="E674" t="s">
        <v>78</v>
      </c>
      <c r="F674" s="119">
        <v>0</v>
      </c>
      <c r="G674" s="24">
        <v>0</v>
      </c>
      <c r="H674" s="24">
        <v>0</v>
      </c>
      <c r="I674" s="120">
        <v>0</v>
      </c>
      <c r="J674" s="121">
        <v>0</v>
      </c>
      <c r="K674" s="24">
        <v>0</v>
      </c>
      <c r="L674" s="121">
        <v>0</v>
      </c>
      <c r="M674" s="24">
        <v>0</v>
      </c>
      <c r="N674" s="121">
        <v>0</v>
      </c>
      <c r="O674" s="24">
        <v>0</v>
      </c>
      <c r="P674" s="121">
        <v>0</v>
      </c>
    </row>
    <row r="675" spans="3:16">
      <c r="C675" t="s">
        <v>450</v>
      </c>
      <c r="D675">
        <v>10312</v>
      </c>
      <c r="E675" t="s">
        <v>540</v>
      </c>
      <c r="F675" s="119">
        <v>0</v>
      </c>
      <c r="G675" s="24">
        <v>0</v>
      </c>
      <c r="H675" s="24">
        <v>0</v>
      </c>
      <c r="I675" s="120">
        <v>0</v>
      </c>
      <c r="J675" s="121">
        <v>0</v>
      </c>
      <c r="K675" s="24">
        <v>0</v>
      </c>
      <c r="L675" s="121">
        <v>0</v>
      </c>
      <c r="M675" s="24">
        <v>0</v>
      </c>
      <c r="N675" s="121">
        <v>0</v>
      </c>
      <c r="O675" s="24">
        <v>0</v>
      </c>
      <c r="P675" s="121">
        <v>0</v>
      </c>
    </row>
    <row r="676" spans="3:16">
      <c r="C676" t="s">
        <v>450</v>
      </c>
      <c r="D676">
        <v>76501</v>
      </c>
      <c r="E676" t="s">
        <v>589</v>
      </c>
      <c r="F676" s="119">
        <v>0</v>
      </c>
      <c r="G676" s="24">
        <v>0</v>
      </c>
      <c r="H676" s="24">
        <v>0</v>
      </c>
      <c r="I676" s="120">
        <v>0</v>
      </c>
      <c r="J676" s="121">
        <v>0</v>
      </c>
      <c r="K676" s="24">
        <v>0</v>
      </c>
      <c r="L676" s="121">
        <v>0</v>
      </c>
      <c r="M676" s="24">
        <v>0</v>
      </c>
      <c r="N676" s="121">
        <v>0</v>
      </c>
      <c r="O676" s="24">
        <v>0</v>
      </c>
      <c r="P676" s="121">
        <v>0</v>
      </c>
    </row>
    <row r="677" spans="3:16">
      <c r="C677" t="s">
        <v>450</v>
      </c>
      <c r="D677">
        <v>10358</v>
      </c>
      <c r="E677" t="s">
        <v>33</v>
      </c>
      <c r="F677" s="119">
        <v>0</v>
      </c>
      <c r="G677" s="24">
        <v>0</v>
      </c>
      <c r="H677" s="24">
        <v>0</v>
      </c>
      <c r="I677" s="120">
        <v>0</v>
      </c>
      <c r="J677" s="121">
        <v>0</v>
      </c>
      <c r="K677" s="24">
        <v>0</v>
      </c>
      <c r="L677" s="121">
        <v>0</v>
      </c>
      <c r="M677" s="24">
        <v>0</v>
      </c>
      <c r="N677" s="121">
        <v>0</v>
      </c>
      <c r="O677" s="24">
        <v>0</v>
      </c>
      <c r="P677" s="121">
        <v>0</v>
      </c>
    </row>
    <row r="678" spans="3:16">
      <c r="C678" t="s">
        <v>450</v>
      </c>
      <c r="D678">
        <v>10101</v>
      </c>
      <c r="E678" t="s">
        <v>536</v>
      </c>
      <c r="F678" s="119">
        <v>0</v>
      </c>
      <c r="G678" s="24">
        <v>0</v>
      </c>
      <c r="H678" s="24">
        <v>0</v>
      </c>
      <c r="I678" s="120">
        <v>0</v>
      </c>
      <c r="J678" s="121">
        <v>0</v>
      </c>
      <c r="K678" s="24">
        <v>0</v>
      </c>
      <c r="L678" s="121">
        <v>0</v>
      </c>
      <c r="M678" s="24">
        <v>0</v>
      </c>
      <c r="N678" s="121">
        <v>0</v>
      </c>
      <c r="O678" s="24">
        <v>0</v>
      </c>
      <c r="P678" s="121">
        <v>0</v>
      </c>
    </row>
    <row r="679" spans="3:16">
      <c r="C679" t="s">
        <v>450</v>
      </c>
      <c r="D679">
        <v>10367</v>
      </c>
      <c r="E679" t="s">
        <v>606</v>
      </c>
      <c r="F679" s="119">
        <v>0</v>
      </c>
      <c r="G679" s="24">
        <v>0</v>
      </c>
      <c r="H679" s="24">
        <v>0</v>
      </c>
      <c r="I679" s="120">
        <v>0</v>
      </c>
      <c r="J679" s="121">
        <v>0</v>
      </c>
      <c r="K679" s="24">
        <v>0</v>
      </c>
      <c r="L679" s="121">
        <v>0</v>
      </c>
      <c r="M679" s="24">
        <v>0</v>
      </c>
      <c r="N679" s="121">
        <v>0</v>
      </c>
      <c r="O679" s="24">
        <v>0</v>
      </c>
      <c r="P679" s="121">
        <v>0</v>
      </c>
    </row>
    <row r="680" spans="3:16">
      <c r="C680" t="s">
        <v>450</v>
      </c>
      <c r="D680">
        <v>10411</v>
      </c>
      <c r="E680" t="s">
        <v>543</v>
      </c>
      <c r="F680" s="119">
        <v>0</v>
      </c>
      <c r="G680" s="24">
        <v>0</v>
      </c>
      <c r="H680" s="24">
        <v>0</v>
      </c>
      <c r="I680" s="120">
        <v>0</v>
      </c>
      <c r="J680" s="121">
        <v>0</v>
      </c>
      <c r="K680" s="24">
        <v>0</v>
      </c>
      <c r="L680" s="121">
        <v>0</v>
      </c>
      <c r="M680" s="24">
        <v>0</v>
      </c>
      <c r="N680" s="121">
        <v>0</v>
      </c>
      <c r="O680" s="24">
        <v>0</v>
      </c>
      <c r="P680" s="121">
        <v>0</v>
      </c>
    </row>
    <row r="681" spans="3:16">
      <c r="C681" t="s">
        <v>450</v>
      </c>
      <c r="D681">
        <v>10369</v>
      </c>
      <c r="E681" t="s">
        <v>61</v>
      </c>
      <c r="F681" s="119">
        <v>0</v>
      </c>
      <c r="G681" s="24">
        <v>0</v>
      </c>
      <c r="H681" s="24">
        <v>0</v>
      </c>
      <c r="I681" s="120">
        <v>0</v>
      </c>
      <c r="J681" s="121">
        <v>0</v>
      </c>
      <c r="K681" s="24">
        <v>0</v>
      </c>
      <c r="L681" s="121">
        <v>0</v>
      </c>
      <c r="M681" s="24">
        <v>0</v>
      </c>
      <c r="N681" s="121">
        <v>0</v>
      </c>
      <c r="O681" s="24">
        <v>0</v>
      </c>
      <c r="P681" s="121">
        <v>0</v>
      </c>
    </row>
    <row r="682" spans="3:16">
      <c r="C682" t="s">
        <v>450</v>
      </c>
      <c r="D682">
        <v>11401</v>
      </c>
      <c r="E682" t="s">
        <v>583</v>
      </c>
      <c r="F682" s="119">
        <v>0</v>
      </c>
      <c r="G682" s="24">
        <v>0</v>
      </c>
      <c r="H682" s="24">
        <v>0</v>
      </c>
      <c r="I682" s="120">
        <v>0</v>
      </c>
      <c r="J682" s="121">
        <v>0</v>
      </c>
      <c r="K682" s="24">
        <v>0</v>
      </c>
      <c r="L682" s="121">
        <v>0</v>
      </c>
      <c r="M682" s="24">
        <v>0</v>
      </c>
      <c r="N682" s="121">
        <v>0</v>
      </c>
      <c r="O682" s="24">
        <v>0</v>
      </c>
      <c r="P682" s="121">
        <v>0</v>
      </c>
    </row>
    <row r="683" spans="3:16">
      <c r="C683" t="s">
        <v>450</v>
      </c>
      <c r="D683">
        <v>10388</v>
      </c>
      <c r="E683" t="s">
        <v>541</v>
      </c>
      <c r="F683" s="119">
        <v>0</v>
      </c>
      <c r="G683" s="24">
        <v>0</v>
      </c>
      <c r="H683" s="24">
        <v>0</v>
      </c>
      <c r="I683" s="120">
        <v>0</v>
      </c>
      <c r="J683" s="121">
        <v>0</v>
      </c>
      <c r="K683" s="24">
        <v>0</v>
      </c>
      <c r="L683" s="121">
        <v>0</v>
      </c>
      <c r="M683" s="24">
        <v>0</v>
      </c>
      <c r="N683" s="121">
        <v>0</v>
      </c>
      <c r="O683" s="24">
        <v>0</v>
      </c>
      <c r="P683" s="121">
        <v>0</v>
      </c>
    </row>
    <row r="684" spans="3:16">
      <c r="C684" t="s">
        <v>450</v>
      </c>
      <c r="D684">
        <v>71901</v>
      </c>
      <c r="E684" t="s">
        <v>47</v>
      </c>
      <c r="F684" s="119">
        <v>0</v>
      </c>
      <c r="G684" s="24">
        <v>0</v>
      </c>
      <c r="H684" s="24">
        <v>0</v>
      </c>
      <c r="I684" s="120">
        <v>0</v>
      </c>
      <c r="J684" s="121">
        <v>0</v>
      </c>
      <c r="K684" s="24">
        <v>0</v>
      </c>
      <c r="L684" s="121">
        <v>0</v>
      </c>
      <c r="M684" s="24">
        <v>0</v>
      </c>
      <c r="N684" s="121">
        <v>0</v>
      </c>
      <c r="O684" s="24">
        <v>0</v>
      </c>
      <c r="P684" s="121">
        <v>0</v>
      </c>
    </row>
    <row r="685" spans="3:16">
      <c r="C685" t="s">
        <v>450</v>
      </c>
      <c r="D685">
        <v>10389</v>
      </c>
      <c r="E685" t="s">
        <v>71</v>
      </c>
      <c r="F685" s="119">
        <v>0</v>
      </c>
      <c r="G685" s="24">
        <v>0</v>
      </c>
      <c r="H685" s="24">
        <v>0</v>
      </c>
      <c r="I685" s="120">
        <v>0</v>
      </c>
      <c r="J685" s="121">
        <v>0</v>
      </c>
      <c r="K685" s="24">
        <v>0</v>
      </c>
      <c r="L685" s="121">
        <v>0</v>
      </c>
      <c r="M685" s="24">
        <v>0</v>
      </c>
      <c r="N685" s="121">
        <v>0</v>
      </c>
      <c r="O685" s="24">
        <v>0</v>
      </c>
      <c r="P685" s="121">
        <v>0</v>
      </c>
    </row>
    <row r="686" spans="3:16">
      <c r="C686" t="s">
        <v>450</v>
      </c>
      <c r="D686">
        <v>76001</v>
      </c>
      <c r="E686" t="s">
        <v>99</v>
      </c>
      <c r="F686" s="119">
        <v>0</v>
      </c>
      <c r="G686" s="24">
        <v>0</v>
      </c>
      <c r="H686" s="24">
        <v>0</v>
      </c>
      <c r="I686" s="120">
        <v>0</v>
      </c>
      <c r="J686" s="121">
        <v>0</v>
      </c>
      <c r="K686" s="24">
        <v>0</v>
      </c>
      <c r="L686" s="121">
        <v>0</v>
      </c>
      <c r="M686" s="24">
        <v>0</v>
      </c>
      <c r="N686" s="121">
        <v>0</v>
      </c>
      <c r="O686" s="24">
        <v>0</v>
      </c>
      <c r="P686" s="121">
        <v>0</v>
      </c>
    </row>
    <row r="687" spans="3:16">
      <c r="C687" t="s">
        <v>450</v>
      </c>
      <c r="D687">
        <v>10401</v>
      </c>
      <c r="E687" t="s">
        <v>34</v>
      </c>
      <c r="F687" s="119">
        <v>0</v>
      </c>
      <c r="G687" s="24">
        <v>0</v>
      </c>
      <c r="H687" s="24">
        <v>0</v>
      </c>
      <c r="I687" s="120">
        <v>0</v>
      </c>
      <c r="J687" s="121">
        <v>0</v>
      </c>
      <c r="K687" s="24">
        <v>0</v>
      </c>
      <c r="L687" s="121">
        <v>0</v>
      </c>
      <c r="M687" s="24">
        <v>0</v>
      </c>
      <c r="N687" s="121">
        <v>0</v>
      </c>
      <c r="O687" s="24">
        <v>0</v>
      </c>
      <c r="P687" s="121">
        <v>0</v>
      </c>
    </row>
    <row r="688" spans="3:16">
      <c r="C688" t="s">
        <v>450</v>
      </c>
      <c r="D688">
        <v>12401</v>
      </c>
      <c r="E688" t="s">
        <v>645</v>
      </c>
      <c r="F688" s="119">
        <v>0</v>
      </c>
      <c r="G688" s="24">
        <v>0</v>
      </c>
      <c r="H688" s="24">
        <v>0</v>
      </c>
      <c r="I688" s="120">
        <v>0</v>
      </c>
      <c r="J688" s="121">
        <v>0</v>
      </c>
      <c r="K688" s="24">
        <v>0</v>
      </c>
      <c r="L688" s="121">
        <v>0</v>
      </c>
      <c r="M688" s="24">
        <v>0</v>
      </c>
      <c r="N688" s="121">
        <v>0</v>
      </c>
      <c r="O688" s="24">
        <v>0</v>
      </c>
      <c r="P688" s="121">
        <v>0</v>
      </c>
    </row>
    <row r="689" spans="3:16">
      <c r="C689" t="s">
        <v>450</v>
      </c>
      <c r="D689">
        <v>10402</v>
      </c>
      <c r="E689" s="10" t="s">
        <v>21</v>
      </c>
      <c r="F689" s="119">
        <v>0</v>
      </c>
      <c r="G689" s="24">
        <v>0</v>
      </c>
      <c r="H689" s="24">
        <v>0</v>
      </c>
      <c r="I689" s="120">
        <v>0</v>
      </c>
      <c r="J689" s="122">
        <v>0</v>
      </c>
      <c r="K689" s="24">
        <v>0</v>
      </c>
      <c r="L689" s="122">
        <v>0</v>
      </c>
      <c r="M689" s="24">
        <v>0</v>
      </c>
      <c r="N689" s="122">
        <v>0</v>
      </c>
      <c r="O689" s="24">
        <v>0</v>
      </c>
      <c r="P689" s="122">
        <v>0</v>
      </c>
    </row>
    <row r="690" spans="3:16">
      <c r="C690" t="s">
        <v>450</v>
      </c>
      <c r="D690">
        <v>32359</v>
      </c>
      <c r="E690" t="s">
        <v>660</v>
      </c>
      <c r="F690" s="119">
        <v>0</v>
      </c>
      <c r="G690" s="24">
        <v>0</v>
      </c>
      <c r="H690" s="24">
        <v>0</v>
      </c>
      <c r="I690" s="120">
        <v>0</v>
      </c>
      <c r="J690" s="121">
        <v>0</v>
      </c>
      <c r="K690" s="24">
        <v>0</v>
      </c>
      <c r="L690" s="121">
        <v>0</v>
      </c>
      <c r="M690" s="24">
        <v>0</v>
      </c>
      <c r="N690" s="121">
        <v>0</v>
      </c>
      <c r="O690" s="24">
        <v>0</v>
      </c>
      <c r="P690" s="121">
        <v>0</v>
      </c>
    </row>
    <row r="691" spans="3:16">
      <c r="C691" t="s">
        <v>450</v>
      </c>
      <c r="D691">
        <v>10403</v>
      </c>
      <c r="E691" t="s">
        <v>35</v>
      </c>
      <c r="F691" s="119">
        <v>0</v>
      </c>
      <c r="G691" s="24">
        <v>0</v>
      </c>
      <c r="H691" s="24">
        <v>0</v>
      </c>
      <c r="I691" s="120">
        <v>0</v>
      </c>
      <c r="J691" s="122">
        <v>0</v>
      </c>
      <c r="K691" s="24">
        <v>0</v>
      </c>
      <c r="L691" s="122">
        <v>0</v>
      </c>
      <c r="M691" s="24">
        <v>0</v>
      </c>
      <c r="N691" s="122">
        <v>0</v>
      </c>
      <c r="O691" s="24">
        <v>0</v>
      </c>
      <c r="P691" s="122">
        <v>0</v>
      </c>
    </row>
    <row r="692" spans="3:16">
      <c r="C692" t="s">
        <v>450</v>
      </c>
      <c r="D692">
        <v>104</v>
      </c>
      <c r="E692" t="s">
        <v>665</v>
      </c>
      <c r="F692" s="119">
        <v>0</v>
      </c>
      <c r="G692" s="24">
        <v>0</v>
      </c>
      <c r="H692" s="24">
        <v>0</v>
      </c>
      <c r="I692" s="120">
        <v>0</v>
      </c>
      <c r="J692" s="121">
        <v>0</v>
      </c>
      <c r="K692" s="24">
        <v>0</v>
      </c>
      <c r="L692" s="121">
        <v>0</v>
      </c>
      <c r="M692" s="24">
        <v>0</v>
      </c>
      <c r="N692" s="121">
        <v>0</v>
      </c>
      <c r="O692" s="24">
        <v>0</v>
      </c>
      <c r="P692" s="121">
        <v>0</v>
      </c>
    </row>
    <row r="693" spans="3:16">
      <c r="C693" t="s">
        <v>450</v>
      </c>
      <c r="D693">
        <v>10404</v>
      </c>
      <c r="E693" s="10" t="s">
        <v>36</v>
      </c>
      <c r="F693" s="119">
        <v>0</v>
      </c>
      <c r="G693" s="24">
        <v>0</v>
      </c>
      <c r="H693" s="24">
        <v>0</v>
      </c>
      <c r="I693" s="120">
        <v>0</v>
      </c>
      <c r="J693" s="122">
        <v>0</v>
      </c>
      <c r="K693" s="24">
        <v>0</v>
      </c>
      <c r="L693" s="122">
        <v>0</v>
      </c>
      <c r="M693" s="24">
        <v>0</v>
      </c>
      <c r="N693" s="122">
        <v>0</v>
      </c>
      <c r="O693" s="24">
        <v>0</v>
      </c>
      <c r="P693" s="122">
        <v>0</v>
      </c>
    </row>
    <row r="694" spans="3:16">
      <c r="C694" t="s">
        <v>450</v>
      </c>
      <c r="D694">
        <v>10505</v>
      </c>
      <c r="E694" t="s">
        <v>669</v>
      </c>
      <c r="F694" s="119">
        <v>0</v>
      </c>
      <c r="G694" s="24">
        <v>0</v>
      </c>
      <c r="H694" s="24">
        <v>0</v>
      </c>
      <c r="I694" s="120">
        <v>0</v>
      </c>
      <c r="J694" s="121">
        <v>0</v>
      </c>
      <c r="K694" s="24">
        <v>0</v>
      </c>
      <c r="L694" s="121">
        <v>0</v>
      </c>
      <c r="M694" s="24">
        <v>0</v>
      </c>
      <c r="N694" s="121">
        <v>0</v>
      </c>
      <c r="O694" s="24">
        <v>0</v>
      </c>
      <c r="P694" s="121">
        <v>0</v>
      </c>
    </row>
    <row r="695" spans="3:16">
      <c r="C695" t="s">
        <v>450</v>
      </c>
      <c r="D695">
        <v>10405</v>
      </c>
      <c r="E695" t="s">
        <v>542</v>
      </c>
      <c r="F695" s="119">
        <v>0</v>
      </c>
      <c r="G695" s="24">
        <v>0</v>
      </c>
      <c r="H695" s="24">
        <v>0</v>
      </c>
      <c r="I695" s="120">
        <v>0</v>
      </c>
      <c r="J695" s="121">
        <v>0</v>
      </c>
      <c r="K695" s="24">
        <v>0</v>
      </c>
      <c r="L695" s="121">
        <v>0</v>
      </c>
      <c r="M695" s="24">
        <v>0</v>
      </c>
      <c r="N695" s="121">
        <v>0</v>
      </c>
      <c r="O695" s="24">
        <v>0</v>
      </c>
      <c r="P695" s="121">
        <v>0</v>
      </c>
    </row>
    <row r="696" spans="3:16">
      <c r="C696" t="s">
        <v>450</v>
      </c>
      <c r="D696">
        <v>100</v>
      </c>
      <c r="E696" t="s">
        <v>96</v>
      </c>
      <c r="F696" s="119">
        <v>0</v>
      </c>
      <c r="G696" s="24">
        <v>0</v>
      </c>
      <c r="H696" s="24">
        <v>0</v>
      </c>
      <c r="I696" s="120">
        <v>0</v>
      </c>
      <c r="J696" s="121">
        <v>0</v>
      </c>
      <c r="K696" s="24">
        <v>0</v>
      </c>
      <c r="L696" s="122">
        <v>0</v>
      </c>
      <c r="M696" s="24">
        <v>0</v>
      </c>
      <c r="N696" s="122">
        <v>0</v>
      </c>
      <c r="O696" s="24">
        <v>0</v>
      </c>
      <c r="P696" s="122">
        <v>0</v>
      </c>
    </row>
    <row r="697" spans="3:16">
      <c r="C697" t="s">
        <v>450</v>
      </c>
      <c r="D697">
        <v>10406</v>
      </c>
      <c r="E697" t="s">
        <v>72</v>
      </c>
      <c r="F697" s="119">
        <v>0</v>
      </c>
      <c r="G697" s="24">
        <v>0</v>
      </c>
      <c r="H697" s="24">
        <v>0</v>
      </c>
      <c r="I697" s="120">
        <v>0</v>
      </c>
      <c r="J697" s="121">
        <v>0</v>
      </c>
      <c r="K697" s="24">
        <v>0</v>
      </c>
      <c r="L697" s="121">
        <v>0</v>
      </c>
      <c r="M697" s="24">
        <v>0</v>
      </c>
      <c r="N697" s="121">
        <v>0</v>
      </c>
      <c r="O697" s="24">
        <v>0</v>
      </c>
      <c r="P697" s="121">
        <v>0</v>
      </c>
    </row>
    <row r="698" spans="3:16">
      <c r="C698" t="s">
        <v>450</v>
      </c>
      <c r="D698">
        <v>13380</v>
      </c>
      <c r="E698" t="s">
        <v>534</v>
      </c>
      <c r="F698" s="119">
        <v>0</v>
      </c>
      <c r="G698" s="24">
        <v>0</v>
      </c>
      <c r="H698" s="24">
        <v>0</v>
      </c>
      <c r="I698" s="120">
        <v>0</v>
      </c>
      <c r="J698" s="121">
        <v>0</v>
      </c>
      <c r="K698" s="24">
        <v>0</v>
      </c>
      <c r="L698" s="121">
        <v>0</v>
      </c>
      <c r="M698" s="24">
        <v>0</v>
      </c>
      <c r="N698" s="121">
        <v>0</v>
      </c>
      <c r="O698" s="24">
        <v>0</v>
      </c>
      <c r="P698" s="121">
        <v>0</v>
      </c>
    </row>
    <row r="699" spans="3:16">
      <c r="C699" t="s">
        <v>450</v>
      </c>
      <c r="D699">
        <v>10407</v>
      </c>
      <c r="E699" t="s">
        <v>37</v>
      </c>
      <c r="F699" s="119">
        <v>0</v>
      </c>
      <c r="G699" s="24">
        <v>0</v>
      </c>
      <c r="H699" s="24">
        <v>0</v>
      </c>
      <c r="I699" s="120">
        <v>0</v>
      </c>
      <c r="J699" s="121">
        <v>0</v>
      </c>
      <c r="K699" s="24">
        <v>0</v>
      </c>
      <c r="L699" s="121">
        <v>0</v>
      </c>
      <c r="M699" s="24">
        <v>0</v>
      </c>
      <c r="N699" s="121">
        <v>0</v>
      </c>
      <c r="O699" s="24">
        <v>0</v>
      </c>
      <c r="P699" s="121">
        <v>0</v>
      </c>
    </row>
    <row r="700" spans="3:16">
      <c r="C700" t="s">
        <v>450</v>
      </c>
      <c r="D700">
        <v>13403</v>
      </c>
      <c r="E700" t="s">
        <v>428</v>
      </c>
      <c r="F700" s="119">
        <v>0</v>
      </c>
      <c r="G700" s="24">
        <v>0</v>
      </c>
      <c r="H700" s="24">
        <v>0</v>
      </c>
      <c r="I700" s="120">
        <v>0</v>
      </c>
      <c r="J700" s="121">
        <v>0</v>
      </c>
      <c r="K700" s="24">
        <v>0</v>
      </c>
      <c r="L700" s="121">
        <v>0</v>
      </c>
      <c r="M700" s="24">
        <v>0</v>
      </c>
      <c r="N700" s="121">
        <v>0</v>
      </c>
      <c r="O700" s="24">
        <v>0</v>
      </c>
      <c r="P700" s="121">
        <v>0</v>
      </c>
    </row>
    <row r="701" spans="3:16">
      <c r="C701" t="s">
        <v>450</v>
      </c>
      <c r="D701">
        <v>10410</v>
      </c>
      <c r="E701" s="10" t="s">
        <v>452</v>
      </c>
      <c r="F701" s="119">
        <v>0</v>
      </c>
      <c r="G701" s="24">
        <v>0</v>
      </c>
      <c r="H701" s="24">
        <v>0</v>
      </c>
      <c r="I701" s="120">
        <v>0</v>
      </c>
      <c r="J701" s="121">
        <v>0</v>
      </c>
      <c r="K701" s="24">
        <v>0</v>
      </c>
      <c r="L701" s="121">
        <v>0</v>
      </c>
      <c r="M701" s="24">
        <v>0</v>
      </c>
      <c r="N701" s="121">
        <v>0</v>
      </c>
      <c r="O701" s="24">
        <v>0</v>
      </c>
      <c r="P701" s="121">
        <v>0</v>
      </c>
    </row>
    <row r="702" spans="3:16">
      <c r="C702" t="s">
        <v>450</v>
      </c>
      <c r="D702">
        <v>13503</v>
      </c>
      <c r="E702" t="s">
        <v>470</v>
      </c>
      <c r="F702" s="119">
        <v>0</v>
      </c>
      <c r="G702" s="24">
        <v>0</v>
      </c>
      <c r="H702" s="24">
        <v>0</v>
      </c>
      <c r="I702" s="120">
        <v>0</v>
      </c>
      <c r="J702" s="121">
        <v>0</v>
      </c>
      <c r="K702" s="24">
        <v>0</v>
      </c>
      <c r="L702" s="121">
        <v>0</v>
      </c>
      <c r="M702" s="24">
        <v>0</v>
      </c>
      <c r="N702" s="121">
        <v>0</v>
      </c>
      <c r="O702" s="24">
        <v>0</v>
      </c>
      <c r="P702" s="121">
        <v>0</v>
      </c>
    </row>
    <row r="703" spans="3:16">
      <c r="C703" t="s">
        <v>450</v>
      </c>
      <c r="D703">
        <v>10416</v>
      </c>
      <c r="E703" t="s">
        <v>581</v>
      </c>
      <c r="F703" s="119">
        <v>0</v>
      </c>
      <c r="G703" s="24">
        <v>0</v>
      </c>
      <c r="H703" s="24">
        <v>0</v>
      </c>
      <c r="I703" s="120">
        <v>0</v>
      </c>
      <c r="J703" s="121">
        <v>0</v>
      </c>
      <c r="K703" s="24">
        <v>0</v>
      </c>
      <c r="L703" s="121">
        <v>0</v>
      </c>
      <c r="M703" s="24">
        <v>0</v>
      </c>
      <c r="N703" s="121">
        <v>0</v>
      </c>
      <c r="O703" s="24">
        <v>0</v>
      </c>
      <c r="P703" s="121">
        <v>0</v>
      </c>
    </row>
    <row r="704" spans="3:16">
      <c r="C704" t="s">
        <v>450</v>
      </c>
      <c r="D704">
        <v>13580</v>
      </c>
      <c r="E704" t="s">
        <v>535</v>
      </c>
      <c r="F704" s="119">
        <v>0</v>
      </c>
      <c r="G704" s="24">
        <v>0</v>
      </c>
      <c r="H704" s="24">
        <v>0</v>
      </c>
      <c r="I704" s="120">
        <v>0</v>
      </c>
      <c r="J704" s="121">
        <v>0</v>
      </c>
      <c r="K704" s="24">
        <v>0</v>
      </c>
      <c r="L704" s="121">
        <v>0</v>
      </c>
      <c r="M704" s="24">
        <v>0</v>
      </c>
      <c r="N704" s="121">
        <v>0</v>
      </c>
      <c r="O704" s="24">
        <v>0</v>
      </c>
      <c r="P704" s="121">
        <v>0</v>
      </c>
    </row>
    <row r="705" spans="3:16">
      <c r="C705" t="s">
        <v>450</v>
      </c>
      <c r="D705">
        <v>10457</v>
      </c>
      <c r="E705" t="s">
        <v>38</v>
      </c>
      <c r="F705" s="119">
        <v>0</v>
      </c>
      <c r="G705" s="24">
        <v>0</v>
      </c>
      <c r="H705" s="24">
        <v>0</v>
      </c>
      <c r="I705" s="120">
        <v>0</v>
      </c>
      <c r="J705" s="121">
        <v>0</v>
      </c>
      <c r="K705" s="24">
        <v>0</v>
      </c>
      <c r="L705" s="121">
        <v>0</v>
      </c>
      <c r="M705" s="24">
        <v>0</v>
      </c>
      <c r="N705" s="121">
        <v>0</v>
      </c>
      <c r="O705" s="24">
        <v>0</v>
      </c>
      <c r="P705" s="121">
        <v>0</v>
      </c>
    </row>
    <row r="706" spans="3:16">
      <c r="C706" t="s">
        <v>450</v>
      </c>
      <c r="D706">
        <v>14348</v>
      </c>
      <c r="E706" t="s">
        <v>46</v>
      </c>
      <c r="F706" s="119">
        <v>0</v>
      </c>
      <c r="G706" s="24">
        <v>0</v>
      </c>
      <c r="H706" s="24">
        <v>0</v>
      </c>
      <c r="I706" s="120">
        <v>0</v>
      </c>
      <c r="J706" s="121">
        <v>0</v>
      </c>
      <c r="K706" s="24">
        <v>0</v>
      </c>
      <c r="L706" s="121">
        <v>0</v>
      </c>
      <c r="M706" s="24">
        <v>0</v>
      </c>
      <c r="N706" s="121">
        <v>0</v>
      </c>
      <c r="O706" s="24">
        <v>0</v>
      </c>
      <c r="P706" s="121">
        <v>0</v>
      </c>
    </row>
    <row r="707" spans="3:16">
      <c r="C707" t="s">
        <v>450</v>
      </c>
      <c r="D707">
        <v>10469</v>
      </c>
      <c r="E707" t="s">
        <v>39</v>
      </c>
      <c r="F707" s="119">
        <v>0</v>
      </c>
      <c r="G707" s="24">
        <v>0</v>
      </c>
      <c r="H707" s="24">
        <v>0</v>
      </c>
      <c r="I707" s="120">
        <v>0</v>
      </c>
      <c r="J707" s="121">
        <v>0</v>
      </c>
      <c r="K707" s="24">
        <v>0</v>
      </c>
      <c r="L707" s="121">
        <v>0</v>
      </c>
      <c r="M707" s="24">
        <v>0</v>
      </c>
      <c r="N707" s="121">
        <v>0</v>
      </c>
      <c r="O707" s="24">
        <v>0</v>
      </c>
      <c r="P707" s="121">
        <v>0</v>
      </c>
    </row>
    <row r="708" spans="3:16">
      <c r="C708" t="s">
        <v>450</v>
      </c>
      <c r="D708">
        <v>52377</v>
      </c>
      <c r="E708" t="s">
        <v>134</v>
      </c>
      <c r="F708" s="119">
        <v>0</v>
      </c>
      <c r="G708" s="24">
        <v>0</v>
      </c>
      <c r="H708" s="24">
        <v>0</v>
      </c>
      <c r="I708" s="120">
        <v>0</v>
      </c>
      <c r="J708" s="121">
        <v>0</v>
      </c>
      <c r="K708" s="24">
        <v>0</v>
      </c>
      <c r="L708" s="121">
        <v>0</v>
      </c>
      <c r="M708" s="24">
        <v>0</v>
      </c>
      <c r="N708" s="121">
        <v>0</v>
      </c>
      <c r="O708" s="24">
        <v>0</v>
      </c>
      <c r="P708" s="121">
        <v>0</v>
      </c>
    </row>
    <row r="709" spans="3:16">
      <c r="C709" t="s">
        <v>450</v>
      </c>
      <c r="D709">
        <v>10472</v>
      </c>
      <c r="E709" t="s">
        <v>40</v>
      </c>
      <c r="F709" s="119">
        <v>0</v>
      </c>
      <c r="G709" s="24">
        <v>0</v>
      </c>
      <c r="H709" s="24">
        <v>0</v>
      </c>
      <c r="I709" s="120">
        <v>0</v>
      </c>
      <c r="J709" s="121">
        <v>0</v>
      </c>
      <c r="K709" s="24">
        <v>0</v>
      </c>
      <c r="L709" s="121">
        <v>0</v>
      </c>
      <c r="M709" s="24">
        <v>0</v>
      </c>
      <c r="N709" s="121">
        <v>0</v>
      </c>
      <c r="O709" s="24">
        <v>0</v>
      </c>
      <c r="P709" s="121">
        <v>0</v>
      </c>
    </row>
    <row r="710" spans="3:16">
      <c r="C710" t="s">
        <v>450</v>
      </c>
      <c r="D710">
        <v>72001</v>
      </c>
      <c r="E710" t="s">
        <v>23</v>
      </c>
      <c r="F710" s="119">
        <v>0</v>
      </c>
      <c r="G710" s="24">
        <v>0</v>
      </c>
      <c r="H710" s="24">
        <v>0</v>
      </c>
      <c r="I710" s="120">
        <v>0</v>
      </c>
      <c r="J710" s="121">
        <v>0</v>
      </c>
      <c r="K710" s="24">
        <v>0</v>
      </c>
      <c r="L710" s="121">
        <v>0</v>
      </c>
      <c r="M710" s="24">
        <v>0</v>
      </c>
      <c r="N710" s="121">
        <v>0</v>
      </c>
      <c r="O710" s="24">
        <v>0</v>
      </c>
      <c r="P710" s="121">
        <v>0</v>
      </c>
    </row>
    <row r="711" spans="3:16">
      <c r="C711" t="s">
        <v>450</v>
      </c>
      <c r="D711">
        <v>10473</v>
      </c>
      <c r="E711" s="10" t="s">
        <v>544</v>
      </c>
      <c r="F711" s="119">
        <v>0</v>
      </c>
      <c r="G711" s="24">
        <v>0</v>
      </c>
      <c r="H711" s="24">
        <v>0</v>
      </c>
      <c r="I711" s="120">
        <v>0</v>
      </c>
      <c r="J711" s="121">
        <v>0</v>
      </c>
      <c r="K711" s="24">
        <v>0</v>
      </c>
      <c r="L711" s="121">
        <v>0</v>
      </c>
      <c r="M711" s="24">
        <v>0</v>
      </c>
      <c r="N711" s="121">
        <v>0</v>
      </c>
      <c r="O711" s="24">
        <v>0</v>
      </c>
      <c r="P711" s="121">
        <v>0</v>
      </c>
    </row>
    <row r="712" spans="3:16">
      <c r="C712" t="s">
        <v>450</v>
      </c>
      <c r="D712">
        <v>72012</v>
      </c>
      <c r="E712" t="s">
        <v>55</v>
      </c>
      <c r="F712" s="119">
        <v>0</v>
      </c>
      <c r="G712" s="24">
        <v>0</v>
      </c>
      <c r="H712" s="24">
        <v>0</v>
      </c>
      <c r="I712" s="120">
        <v>0</v>
      </c>
      <c r="J712" s="121">
        <v>0</v>
      </c>
      <c r="K712" s="24">
        <v>0</v>
      </c>
      <c r="L712" s="121">
        <v>0</v>
      </c>
      <c r="M712" s="24">
        <v>0</v>
      </c>
      <c r="N712" s="121">
        <v>0</v>
      </c>
      <c r="O712" s="24">
        <v>0</v>
      </c>
      <c r="P712" s="121">
        <v>0</v>
      </c>
    </row>
    <row r="713" spans="3:16">
      <c r="C713" t="s">
        <v>450</v>
      </c>
      <c r="D713">
        <v>10480</v>
      </c>
      <c r="E713" t="s">
        <v>545</v>
      </c>
      <c r="F713" s="119">
        <v>0</v>
      </c>
      <c r="G713" s="24">
        <v>0</v>
      </c>
      <c r="H713" s="24">
        <v>0</v>
      </c>
      <c r="I713" s="120">
        <v>0</v>
      </c>
      <c r="J713" s="121">
        <v>0</v>
      </c>
      <c r="K713" s="24">
        <v>0</v>
      </c>
      <c r="L713" s="121">
        <v>0</v>
      </c>
      <c r="M713" s="24">
        <v>0</v>
      </c>
      <c r="N713" s="121">
        <v>0</v>
      </c>
      <c r="O713" s="24">
        <v>0</v>
      </c>
      <c r="P713" s="121">
        <v>0</v>
      </c>
    </row>
    <row r="714" spans="3:16">
      <c r="C714" t="s">
        <v>450</v>
      </c>
      <c r="D714">
        <v>73001</v>
      </c>
      <c r="E714" t="s">
        <v>49</v>
      </c>
      <c r="F714" s="119">
        <v>0</v>
      </c>
      <c r="G714" s="24">
        <v>0</v>
      </c>
      <c r="H714" s="24">
        <v>0</v>
      </c>
      <c r="I714" s="120">
        <v>0</v>
      </c>
      <c r="J714" s="121">
        <v>0</v>
      </c>
      <c r="K714" s="24">
        <v>0</v>
      </c>
      <c r="L714" s="121">
        <v>0</v>
      </c>
      <c r="M714" s="24">
        <v>0</v>
      </c>
      <c r="N714" s="121">
        <v>0</v>
      </c>
      <c r="O714" s="24">
        <v>0</v>
      </c>
      <c r="P714" s="121">
        <v>0</v>
      </c>
    </row>
    <row r="715" spans="3:16">
      <c r="C715" t="s">
        <v>450</v>
      </c>
      <c r="D715">
        <v>10488</v>
      </c>
      <c r="E715" t="s">
        <v>607</v>
      </c>
      <c r="F715" s="119">
        <v>0</v>
      </c>
      <c r="G715" s="24">
        <v>0</v>
      </c>
      <c r="H715" s="24">
        <v>0</v>
      </c>
      <c r="I715" s="120">
        <v>0</v>
      </c>
      <c r="J715" s="121">
        <v>0</v>
      </c>
      <c r="K715" s="24">
        <v>0</v>
      </c>
      <c r="L715" s="121">
        <v>0</v>
      </c>
      <c r="M715" s="24">
        <v>0</v>
      </c>
      <c r="N715" s="121">
        <v>0</v>
      </c>
      <c r="O715" s="24">
        <v>0</v>
      </c>
      <c r="P715" s="121">
        <v>0</v>
      </c>
    </row>
    <row r="716" spans="3:16">
      <c r="C716" t="s">
        <v>450</v>
      </c>
      <c r="D716">
        <v>73501</v>
      </c>
      <c r="E716" t="s">
        <v>425</v>
      </c>
      <c r="F716" s="119">
        <v>0</v>
      </c>
      <c r="G716" s="24">
        <v>0</v>
      </c>
      <c r="H716" s="24">
        <v>0</v>
      </c>
      <c r="I716" s="120">
        <v>0</v>
      </c>
      <c r="J716" s="121">
        <v>0</v>
      </c>
      <c r="K716" s="24">
        <v>0</v>
      </c>
      <c r="L716" s="121">
        <v>0</v>
      </c>
      <c r="M716" s="24">
        <v>0</v>
      </c>
      <c r="N716" s="121">
        <v>0</v>
      </c>
      <c r="O716" s="24">
        <v>0</v>
      </c>
      <c r="P716" s="121">
        <v>0</v>
      </c>
    </row>
    <row r="717" spans="3:16">
      <c r="C717" t="s">
        <v>450</v>
      </c>
      <c r="D717">
        <v>10489</v>
      </c>
      <c r="E717" t="s">
        <v>546</v>
      </c>
      <c r="F717" s="119">
        <v>0</v>
      </c>
      <c r="G717" s="24">
        <v>0</v>
      </c>
      <c r="H717" s="24">
        <v>0</v>
      </c>
      <c r="I717" s="120">
        <v>0</v>
      </c>
      <c r="J717" s="121">
        <v>0</v>
      </c>
      <c r="K717" s="24">
        <v>0</v>
      </c>
      <c r="L717" s="121">
        <v>0</v>
      </c>
      <c r="M717" s="24">
        <v>0</v>
      </c>
      <c r="N717" s="121">
        <v>0</v>
      </c>
      <c r="O717" s="24">
        <v>0</v>
      </c>
      <c r="P717" s="121">
        <v>0</v>
      </c>
    </row>
    <row r="718" spans="3:16">
      <c r="C718" t="s">
        <v>450</v>
      </c>
      <c r="D718">
        <v>76601</v>
      </c>
      <c r="E718" t="s">
        <v>590</v>
      </c>
      <c r="F718" s="119">
        <v>0</v>
      </c>
      <c r="G718" s="24">
        <v>0</v>
      </c>
      <c r="H718" s="24">
        <v>0</v>
      </c>
      <c r="I718" s="120">
        <v>0</v>
      </c>
      <c r="J718" s="121">
        <v>0</v>
      </c>
      <c r="K718" s="24">
        <v>0</v>
      </c>
      <c r="L718" s="121">
        <v>0</v>
      </c>
      <c r="M718" s="24">
        <v>0</v>
      </c>
      <c r="N718" s="121">
        <v>0</v>
      </c>
      <c r="O718" s="24">
        <v>0</v>
      </c>
      <c r="P718" s="121">
        <v>0</v>
      </c>
    </row>
    <row r="719" spans="3:16">
      <c r="C719" t="s">
        <v>450</v>
      </c>
      <c r="D719">
        <v>10490</v>
      </c>
      <c r="E719" t="s">
        <v>476</v>
      </c>
      <c r="F719" s="119">
        <v>0</v>
      </c>
      <c r="G719" s="24">
        <v>0</v>
      </c>
      <c r="H719" s="24">
        <v>0</v>
      </c>
      <c r="I719" s="120">
        <v>0</v>
      </c>
      <c r="J719" s="121">
        <v>0</v>
      </c>
      <c r="K719" s="24">
        <v>0</v>
      </c>
      <c r="L719" s="121">
        <v>0</v>
      </c>
      <c r="M719" s="24">
        <v>0</v>
      </c>
      <c r="N719" s="121">
        <v>0</v>
      </c>
      <c r="O719" s="24">
        <v>0</v>
      </c>
      <c r="P719" s="121">
        <v>0</v>
      </c>
    </row>
    <row r="720" spans="3:16">
      <c r="C720" t="s">
        <v>450</v>
      </c>
      <c r="D720">
        <v>77101</v>
      </c>
      <c r="E720" t="s">
        <v>567</v>
      </c>
      <c r="F720" s="119">
        <v>0</v>
      </c>
      <c r="G720" s="24">
        <v>0</v>
      </c>
      <c r="H720" s="24">
        <v>0</v>
      </c>
      <c r="I720" s="120">
        <v>0</v>
      </c>
      <c r="J720" s="121">
        <v>0</v>
      </c>
      <c r="K720" s="24">
        <v>0</v>
      </c>
      <c r="L720" s="121">
        <v>0</v>
      </c>
      <c r="M720" s="24">
        <v>0</v>
      </c>
      <c r="N720" s="121">
        <v>0</v>
      </c>
      <c r="O720" s="24">
        <v>0</v>
      </c>
      <c r="P720" s="121">
        <v>0</v>
      </c>
    </row>
    <row r="721" spans="3:16">
      <c r="C721" t="s">
        <v>450</v>
      </c>
      <c r="D721">
        <v>78001</v>
      </c>
      <c r="E721" t="s">
        <v>571</v>
      </c>
      <c r="F721" s="119">
        <v>0</v>
      </c>
      <c r="G721" s="24">
        <v>0</v>
      </c>
      <c r="H721" s="24">
        <v>0</v>
      </c>
      <c r="I721" s="120">
        <v>0</v>
      </c>
      <c r="J721" s="121">
        <v>0</v>
      </c>
      <c r="K721" s="24">
        <v>0</v>
      </c>
      <c r="L721" s="121">
        <v>0</v>
      </c>
      <c r="M721" s="24">
        <v>0</v>
      </c>
      <c r="N721" s="121">
        <v>0</v>
      </c>
      <c r="O721" s="24">
        <v>0</v>
      </c>
      <c r="P721" s="121">
        <v>0</v>
      </c>
    </row>
    <row r="722" spans="3:16">
      <c r="C722" t="s">
        <v>450</v>
      </c>
      <c r="D722">
        <v>300</v>
      </c>
      <c r="E722" t="s">
        <v>99</v>
      </c>
      <c r="F722" s="119">
        <v>0</v>
      </c>
      <c r="G722" s="24">
        <v>0</v>
      </c>
      <c r="H722" s="24">
        <v>0</v>
      </c>
      <c r="I722" s="120">
        <v>0</v>
      </c>
      <c r="J722" s="121">
        <v>0</v>
      </c>
      <c r="K722" s="24">
        <v>0</v>
      </c>
      <c r="L722" s="121">
        <v>0</v>
      </c>
      <c r="M722" s="24">
        <v>0</v>
      </c>
      <c r="N722" s="121">
        <v>0</v>
      </c>
      <c r="O722" s="24">
        <v>0</v>
      </c>
      <c r="P722" s="121">
        <v>0</v>
      </c>
    </row>
    <row r="723" spans="3:16">
      <c r="C723" t="s">
        <v>450</v>
      </c>
      <c r="D723">
        <v>10501</v>
      </c>
      <c r="E723" t="s">
        <v>41</v>
      </c>
      <c r="F723" s="119">
        <v>0</v>
      </c>
      <c r="G723" s="24">
        <v>0</v>
      </c>
      <c r="H723" s="24">
        <v>0</v>
      </c>
      <c r="I723" s="120">
        <v>0</v>
      </c>
      <c r="J723" s="121">
        <v>0</v>
      </c>
      <c r="K723" s="24">
        <v>0</v>
      </c>
      <c r="L723" s="121">
        <v>0</v>
      </c>
      <c r="M723" s="24">
        <v>0</v>
      </c>
      <c r="N723" s="121">
        <v>0</v>
      </c>
      <c r="O723" s="24">
        <v>0</v>
      </c>
      <c r="P723" s="121">
        <v>0</v>
      </c>
    </row>
    <row r="724" spans="3:16">
      <c r="C724" t="s">
        <v>450</v>
      </c>
      <c r="D724">
        <v>10307</v>
      </c>
      <c r="E724" t="s">
        <v>538</v>
      </c>
      <c r="F724" s="119">
        <v>0</v>
      </c>
      <c r="G724" s="24">
        <v>0</v>
      </c>
      <c r="H724" s="24">
        <v>0</v>
      </c>
      <c r="I724" s="120">
        <v>0</v>
      </c>
      <c r="J724" s="121">
        <v>0</v>
      </c>
      <c r="K724" s="24">
        <v>0</v>
      </c>
      <c r="L724" s="121">
        <v>0</v>
      </c>
      <c r="M724" s="24">
        <v>0</v>
      </c>
      <c r="N724" s="121">
        <v>0</v>
      </c>
      <c r="O724" s="24">
        <v>0</v>
      </c>
      <c r="P724" s="121">
        <v>0</v>
      </c>
    </row>
    <row r="725" spans="3:16">
      <c r="C725" t="s">
        <v>450</v>
      </c>
      <c r="D725">
        <v>10502</v>
      </c>
      <c r="E725" t="s">
        <v>42</v>
      </c>
      <c r="F725" s="119">
        <v>0</v>
      </c>
      <c r="G725" s="24">
        <v>0</v>
      </c>
      <c r="H725" s="24">
        <v>0</v>
      </c>
      <c r="I725" s="120">
        <v>0</v>
      </c>
      <c r="J725" s="121">
        <v>0</v>
      </c>
      <c r="K725" s="24">
        <v>0</v>
      </c>
      <c r="L725" s="121">
        <v>0</v>
      </c>
      <c r="M725" s="24">
        <v>0</v>
      </c>
      <c r="N725" s="121">
        <v>0</v>
      </c>
      <c r="O725" s="24">
        <v>0</v>
      </c>
      <c r="P725" s="121">
        <v>0</v>
      </c>
    </row>
    <row r="726" spans="3:16">
      <c r="C726" t="s">
        <v>450</v>
      </c>
      <c r="D726">
        <v>10409</v>
      </c>
      <c r="E726" t="s">
        <v>566</v>
      </c>
      <c r="F726" s="119">
        <v>0</v>
      </c>
      <c r="G726" s="24">
        <v>0</v>
      </c>
      <c r="H726" s="24">
        <v>0</v>
      </c>
      <c r="I726" s="120">
        <v>0</v>
      </c>
      <c r="J726" s="121">
        <v>0</v>
      </c>
      <c r="K726" s="24">
        <v>0</v>
      </c>
      <c r="L726" s="121">
        <v>0</v>
      </c>
      <c r="M726" s="24">
        <v>0</v>
      </c>
      <c r="N726" s="121">
        <v>0</v>
      </c>
      <c r="O726" s="24">
        <v>0</v>
      </c>
      <c r="P726" s="121">
        <v>0</v>
      </c>
    </row>
    <row r="727" spans="3:16">
      <c r="C727" t="s">
        <v>450</v>
      </c>
      <c r="D727">
        <v>10503</v>
      </c>
      <c r="E727" t="s">
        <v>487</v>
      </c>
      <c r="F727" s="119">
        <v>0</v>
      </c>
      <c r="G727" s="24">
        <v>0</v>
      </c>
      <c r="H727" s="24">
        <v>0</v>
      </c>
      <c r="I727" s="120">
        <v>0</v>
      </c>
      <c r="J727" s="121">
        <v>0</v>
      </c>
      <c r="K727" s="24">
        <v>0</v>
      </c>
      <c r="L727" s="121">
        <v>0</v>
      </c>
      <c r="M727" s="24">
        <v>0</v>
      </c>
      <c r="N727" s="121">
        <v>0</v>
      </c>
      <c r="O727" s="24">
        <v>0</v>
      </c>
      <c r="P727" s="121">
        <v>0</v>
      </c>
    </row>
    <row r="728" spans="3:16">
      <c r="C728" t="s">
        <v>450</v>
      </c>
      <c r="D728">
        <v>10511</v>
      </c>
      <c r="E728" t="s">
        <v>547</v>
      </c>
      <c r="F728" s="119">
        <v>0</v>
      </c>
      <c r="G728" s="24">
        <v>0</v>
      </c>
      <c r="H728" s="24">
        <v>0</v>
      </c>
      <c r="I728" s="120">
        <v>0</v>
      </c>
      <c r="J728" s="121">
        <v>0</v>
      </c>
      <c r="K728" s="24">
        <v>0</v>
      </c>
      <c r="L728" s="121">
        <v>0</v>
      </c>
      <c r="M728" s="24">
        <v>0</v>
      </c>
      <c r="N728" s="121">
        <v>0</v>
      </c>
      <c r="O728" s="24">
        <v>0</v>
      </c>
      <c r="P728" s="121">
        <v>0</v>
      </c>
    </row>
    <row r="729" spans="3:16">
      <c r="C729" t="s">
        <v>450</v>
      </c>
      <c r="D729">
        <v>10504</v>
      </c>
      <c r="E729" s="10" t="s">
        <v>43</v>
      </c>
      <c r="F729" s="119">
        <v>0</v>
      </c>
      <c r="G729" s="24">
        <v>0</v>
      </c>
      <c r="H729" s="24">
        <v>0</v>
      </c>
      <c r="I729" s="120">
        <v>0</v>
      </c>
      <c r="J729" s="122">
        <v>0</v>
      </c>
      <c r="K729" s="24">
        <v>0</v>
      </c>
      <c r="L729" s="122">
        <v>0</v>
      </c>
      <c r="M729" s="24">
        <v>0</v>
      </c>
      <c r="N729" s="122">
        <v>0</v>
      </c>
      <c r="O729" s="24">
        <v>0</v>
      </c>
      <c r="P729" s="122">
        <v>0</v>
      </c>
    </row>
    <row r="730" spans="3:16">
      <c r="C730" t="s">
        <v>450</v>
      </c>
      <c r="D730">
        <v>11301</v>
      </c>
      <c r="E730" t="s">
        <v>550</v>
      </c>
      <c r="F730" s="119">
        <v>0</v>
      </c>
      <c r="G730" s="24">
        <v>0</v>
      </c>
      <c r="H730" s="24">
        <v>0</v>
      </c>
      <c r="I730" s="120">
        <v>0</v>
      </c>
      <c r="J730" s="121">
        <v>0</v>
      </c>
      <c r="K730" s="24">
        <v>0</v>
      </c>
      <c r="L730" s="121">
        <v>0</v>
      </c>
      <c r="M730" s="24">
        <v>0</v>
      </c>
      <c r="N730" s="121">
        <v>0</v>
      </c>
      <c r="O730" s="24">
        <v>0</v>
      </c>
      <c r="P730" s="121">
        <v>0</v>
      </c>
    </row>
    <row r="731" spans="3:16">
      <c r="C731" t="s">
        <v>450</v>
      </c>
      <c r="D731">
        <v>10580</v>
      </c>
      <c r="E731" t="s">
        <v>548</v>
      </c>
      <c r="F731" s="119">
        <v>0</v>
      </c>
      <c r="G731" s="24">
        <v>0</v>
      </c>
      <c r="H731" s="24">
        <v>7500</v>
      </c>
      <c r="I731" s="120">
        <v>0</v>
      </c>
      <c r="J731" s="121">
        <v>0</v>
      </c>
      <c r="K731" s="24">
        <v>0</v>
      </c>
      <c r="L731" s="121">
        <v>0</v>
      </c>
      <c r="M731" s="24">
        <v>0</v>
      </c>
      <c r="N731" s="121">
        <v>0</v>
      </c>
      <c r="O731" s="24">
        <v>0</v>
      </c>
      <c r="P731" s="121">
        <v>0</v>
      </c>
    </row>
    <row r="732" spans="3:16">
      <c r="C732" t="s">
        <v>450</v>
      </c>
      <c r="D732">
        <v>12301</v>
      </c>
      <c r="E732" t="s">
        <v>578</v>
      </c>
      <c r="F732" s="119">
        <v>0</v>
      </c>
      <c r="G732" s="24">
        <v>0</v>
      </c>
      <c r="H732" s="24">
        <v>0</v>
      </c>
      <c r="I732" s="120">
        <v>0</v>
      </c>
      <c r="J732" s="121">
        <v>0</v>
      </c>
      <c r="K732" s="24">
        <v>0</v>
      </c>
      <c r="L732" s="121">
        <v>0</v>
      </c>
      <c r="M732" s="24">
        <v>0</v>
      </c>
      <c r="N732" s="121">
        <v>0</v>
      </c>
      <c r="O732" s="24">
        <v>0</v>
      </c>
      <c r="P732" s="121">
        <v>0</v>
      </c>
    </row>
    <row r="733" spans="3:16">
      <c r="C733" t="s">
        <v>450</v>
      </c>
      <c r="D733">
        <v>10589</v>
      </c>
      <c r="E733" t="s">
        <v>73</v>
      </c>
      <c r="F733" s="119">
        <v>0</v>
      </c>
      <c r="G733" s="24">
        <v>0</v>
      </c>
      <c r="H733" s="24">
        <v>0</v>
      </c>
      <c r="I733" s="120">
        <v>0</v>
      </c>
      <c r="J733" s="121">
        <v>0</v>
      </c>
      <c r="K733" s="24">
        <v>0</v>
      </c>
      <c r="L733" s="121">
        <v>0</v>
      </c>
      <c r="M733" s="24">
        <v>0</v>
      </c>
      <c r="N733" s="121">
        <v>0</v>
      </c>
      <c r="O733" s="24">
        <v>0</v>
      </c>
      <c r="P733" s="121">
        <v>0</v>
      </c>
    </row>
    <row r="734" spans="3:16">
      <c r="C734" t="s">
        <v>450</v>
      </c>
      <c r="D734">
        <v>13203</v>
      </c>
      <c r="E734" t="s">
        <v>551</v>
      </c>
      <c r="F734" s="119">
        <v>0</v>
      </c>
      <c r="G734" s="24">
        <v>0</v>
      </c>
      <c r="H734" s="24">
        <v>0</v>
      </c>
      <c r="I734" s="120">
        <v>0</v>
      </c>
      <c r="J734" s="121">
        <v>0</v>
      </c>
      <c r="K734" s="24">
        <v>0</v>
      </c>
      <c r="L734" s="121">
        <v>0</v>
      </c>
      <c r="M734" s="24">
        <v>0</v>
      </c>
      <c r="N734" s="121">
        <v>0</v>
      </c>
      <c r="O734" s="24">
        <v>0</v>
      </c>
      <c r="P734" s="121">
        <v>0</v>
      </c>
    </row>
    <row r="735" spans="3:16">
      <c r="C735" t="s">
        <v>450</v>
      </c>
      <c r="D735">
        <v>10601</v>
      </c>
      <c r="E735" t="s">
        <v>44</v>
      </c>
      <c r="F735" s="119">
        <v>0</v>
      </c>
      <c r="G735" s="24">
        <v>0</v>
      </c>
      <c r="H735" s="24">
        <v>0</v>
      </c>
      <c r="I735" s="120">
        <v>0</v>
      </c>
      <c r="J735" s="121">
        <v>0</v>
      </c>
      <c r="K735" s="24">
        <v>0</v>
      </c>
      <c r="L735" s="121">
        <v>0</v>
      </c>
      <c r="M735" s="24">
        <v>0</v>
      </c>
      <c r="N735" s="121">
        <v>0</v>
      </c>
      <c r="O735" s="24">
        <v>0</v>
      </c>
      <c r="P735" s="121">
        <v>0</v>
      </c>
    </row>
    <row r="736" spans="3:16">
      <c r="C736" t="s">
        <v>450</v>
      </c>
      <c r="D736">
        <v>76401</v>
      </c>
      <c r="E736" t="s">
        <v>533</v>
      </c>
      <c r="F736" s="119">
        <v>0</v>
      </c>
      <c r="G736" s="24">
        <v>0</v>
      </c>
      <c r="H736" s="24">
        <v>0</v>
      </c>
      <c r="I736" s="120">
        <v>0</v>
      </c>
      <c r="J736" s="121">
        <v>0</v>
      </c>
      <c r="K736" s="24">
        <v>0</v>
      </c>
      <c r="L736" s="121">
        <v>0</v>
      </c>
      <c r="M736" s="24">
        <v>0</v>
      </c>
      <c r="N736" s="121">
        <v>0</v>
      </c>
      <c r="O736" s="24">
        <v>0</v>
      </c>
      <c r="P736" s="121">
        <v>0</v>
      </c>
    </row>
    <row r="737" spans="3:16">
      <c r="C737" t="s">
        <v>450</v>
      </c>
      <c r="D737">
        <v>12270</v>
      </c>
      <c r="E737" t="s">
        <v>62</v>
      </c>
      <c r="F737" s="119">
        <v>0</v>
      </c>
      <c r="G737" s="24">
        <v>0</v>
      </c>
      <c r="H737" s="24">
        <v>0</v>
      </c>
      <c r="I737" s="120">
        <v>0</v>
      </c>
      <c r="J737" s="121">
        <v>0</v>
      </c>
      <c r="K737" s="24">
        <v>0</v>
      </c>
      <c r="L737" s="121">
        <v>0</v>
      </c>
      <c r="M737" s="24">
        <v>0</v>
      </c>
      <c r="N737" s="121">
        <v>0</v>
      </c>
      <c r="O737" s="24">
        <v>0</v>
      </c>
      <c r="P737" s="121">
        <v>0</v>
      </c>
    </row>
    <row r="738" spans="3:16">
      <c r="C738" t="s">
        <v>450</v>
      </c>
      <c r="D738">
        <v>90</v>
      </c>
      <c r="E738" t="s">
        <v>100</v>
      </c>
      <c r="F738" s="119">
        <v>0</v>
      </c>
      <c r="G738" s="24">
        <v>0</v>
      </c>
      <c r="H738" s="24">
        <v>0</v>
      </c>
      <c r="I738" s="120">
        <v>0</v>
      </c>
      <c r="J738" s="121">
        <v>0</v>
      </c>
      <c r="K738" s="24">
        <v>0</v>
      </c>
      <c r="L738" s="121">
        <v>0</v>
      </c>
      <c r="M738" s="24">
        <v>0</v>
      </c>
      <c r="N738" s="121">
        <v>0</v>
      </c>
      <c r="O738" s="24">
        <v>0</v>
      </c>
      <c r="P738" s="121">
        <v>0</v>
      </c>
    </row>
    <row r="739" spans="3:16">
      <c r="C739" t="s">
        <v>450</v>
      </c>
      <c r="D739">
        <v>12306</v>
      </c>
      <c r="E739" t="s">
        <v>579</v>
      </c>
      <c r="F739" s="119">
        <v>0</v>
      </c>
      <c r="G739" s="24">
        <v>0</v>
      </c>
      <c r="H739" s="24">
        <v>0</v>
      </c>
      <c r="I739" s="120">
        <v>0</v>
      </c>
      <c r="J739" s="121">
        <v>0</v>
      </c>
      <c r="K739" s="24">
        <v>0</v>
      </c>
      <c r="L739" s="121">
        <v>0</v>
      </c>
      <c r="M739" s="24">
        <v>0</v>
      </c>
      <c r="N739" s="121">
        <v>0</v>
      </c>
      <c r="O739" s="24">
        <v>0</v>
      </c>
      <c r="P739" s="121">
        <v>0</v>
      </c>
    </row>
    <row r="740" spans="3:16">
      <c r="C740" t="s">
        <v>450</v>
      </c>
      <c r="D740">
        <v>901</v>
      </c>
      <c r="E740" t="s">
        <v>57</v>
      </c>
      <c r="F740" s="119">
        <v>0</v>
      </c>
      <c r="G740" s="24">
        <v>0</v>
      </c>
      <c r="H740" s="24">
        <v>0</v>
      </c>
      <c r="I740" s="120">
        <v>0</v>
      </c>
      <c r="J740" s="121">
        <v>0</v>
      </c>
      <c r="K740" s="24">
        <v>0</v>
      </c>
      <c r="L740" s="121">
        <v>0</v>
      </c>
      <c r="M740" s="24">
        <v>0</v>
      </c>
      <c r="N740" s="121">
        <v>0</v>
      </c>
      <c r="O740" s="24">
        <v>0</v>
      </c>
      <c r="P740" s="121">
        <v>0</v>
      </c>
    </row>
    <row r="741" spans="3:16">
      <c r="C741" t="s">
        <v>450</v>
      </c>
      <c r="D741">
        <v>12347</v>
      </c>
      <c r="E741" s="10" t="s">
        <v>74</v>
      </c>
      <c r="F741" s="119">
        <v>0</v>
      </c>
      <c r="G741" s="24">
        <v>0</v>
      </c>
      <c r="H741" s="24">
        <v>0</v>
      </c>
      <c r="I741" s="120">
        <v>0</v>
      </c>
      <c r="J741" s="121">
        <v>0</v>
      </c>
      <c r="K741" s="24">
        <v>0</v>
      </c>
      <c r="L741" s="121">
        <v>0</v>
      </c>
      <c r="M741" s="24">
        <v>0</v>
      </c>
      <c r="N741" s="121">
        <v>0</v>
      </c>
      <c r="O741" s="24">
        <v>0</v>
      </c>
      <c r="P741" s="121">
        <v>0</v>
      </c>
    </row>
    <row r="742" spans="3:16">
      <c r="C742" t="s">
        <v>450</v>
      </c>
      <c r="D742">
        <v>76101</v>
      </c>
      <c r="E742" t="s">
        <v>644</v>
      </c>
      <c r="F742" s="119">
        <v>0</v>
      </c>
      <c r="G742" s="24">
        <v>0</v>
      </c>
      <c r="H742" s="24">
        <v>0</v>
      </c>
      <c r="I742" s="120">
        <v>0</v>
      </c>
      <c r="J742" s="121">
        <v>0</v>
      </c>
      <c r="K742" s="24">
        <v>0</v>
      </c>
      <c r="L742" s="121">
        <v>0</v>
      </c>
      <c r="M742" s="24">
        <v>0</v>
      </c>
      <c r="N742" s="121">
        <v>0</v>
      </c>
      <c r="O742" s="24">
        <v>0</v>
      </c>
      <c r="P742" s="121">
        <v>0</v>
      </c>
    </row>
    <row r="743" spans="3:16">
      <c r="C743" t="s">
        <v>450</v>
      </c>
      <c r="D743">
        <v>12359</v>
      </c>
      <c r="E743" s="10" t="s">
        <v>63</v>
      </c>
      <c r="F743" s="119">
        <v>0</v>
      </c>
      <c r="G743" s="24">
        <v>0</v>
      </c>
      <c r="H743" s="24">
        <v>0</v>
      </c>
      <c r="I743" s="120">
        <v>0</v>
      </c>
      <c r="J743" s="121">
        <v>0</v>
      </c>
      <c r="K743" s="24">
        <v>0</v>
      </c>
      <c r="L743" s="121">
        <v>0</v>
      </c>
      <c r="M743" s="24">
        <v>0</v>
      </c>
      <c r="N743" s="121">
        <v>0</v>
      </c>
      <c r="O743" s="24">
        <v>0</v>
      </c>
      <c r="P743" s="122">
        <v>0</v>
      </c>
    </row>
    <row r="744" spans="3:16">
      <c r="C744" t="s">
        <v>450</v>
      </c>
      <c r="D744">
        <v>77301</v>
      </c>
      <c r="E744" t="s">
        <v>648</v>
      </c>
      <c r="F744" s="119">
        <v>0</v>
      </c>
      <c r="G744" s="24">
        <v>0</v>
      </c>
      <c r="H744" s="24">
        <v>0</v>
      </c>
      <c r="I744" s="120">
        <v>0</v>
      </c>
      <c r="J744" s="121">
        <v>0</v>
      </c>
      <c r="K744" s="24">
        <v>0</v>
      </c>
      <c r="L744" s="121">
        <v>0</v>
      </c>
      <c r="M744" s="24">
        <v>0</v>
      </c>
      <c r="N744" s="121">
        <v>0</v>
      </c>
      <c r="O744" s="24">
        <v>0</v>
      </c>
      <c r="P744" s="121">
        <v>0</v>
      </c>
    </row>
    <row r="745" spans="3:16">
      <c r="C745" t="s">
        <v>450</v>
      </c>
      <c r="D745">
        <v>12360</v>
      </c>
      <c r="E745" t="s">
        <v>584</v>
      </c>
      <c r="F745" s="119">
        <v>0</v>
      </c>
      <c r="G745" s="24">
        <v>0</v>
      </c>
      <c r="H745" s="24">
        <v>0</v>
      </c>
      <c r="I745" s="120">
        <v>0</v>
      </c>
      <c r="J745" s="121">
        <v>0</v>
      </c>
      <c r="K745" s="24">
        <v>0</v>
      </c>
      <c r="L745" s="121">
        <v>0</v>
      </c>
      <c r="M745" s="24">
        <v>0</v>
      </c>
      <c r="N745" s="121">
        <v>0</v>
      </c>
      <c r="O745" s="24">
        <v>0</v>
      </c>
      <c r="P745" s="121">
        <v>0</v>
      </c>
    </row>
    <row r="746" spans="3:16">
      <c r="C746" t="s">
        <v>450</v>
      </c>
      <c r="D746">
        <v>32306</v>
      </c>
      <c r="E746" t="s">
        <v>661</v>
      </c>
      <c r="F746" s="119">
        <v>0</v>
      </c>
      <c r="G746" s="24">
        <v>0</v>
      </c>
      <c r="H746" s="24">
        <v>0</v>
      </c>
      <c r="I746" s="120">
        <v>0</v>
      </c>
      <c r="J746" s="121">
        <v>0</v>
      </c>
      <c r="K746" s="24">
        <v>0</v>
      </c>
      <c r="L746" s="121">
        <v>0</v>
      </c>
      <c r="M746" s="24">
        <v>0</v>
      </c>
      <c r="N746" s="121">
        <v>0</v>
      </c>
      <c r="O746" s="24">
        <v>0</v>
      </c>
      <c r="P746" s="121">
        <v>0</v>
      </c>
    </row>
    <row r="747" spans="3:16">
      <c r="C747" t="s">
        <v>450</v>
      </c>
      <c r="D747">
        <v>12370</v>
      </c>
      <c r="E747" t="s">
        <v>64</v>
      </c>
      <c r="F747" s="119">
        <v>0</v>
      </c>
      <c r="G747" s="24">
        <v>0</v>
      </c>
      <c r="H747" s="24">
        <v>0</v>
      </c>
      <c r="I747" s="120">
        <v>0</v>
      </c>
      <c r="J747" s="121">
        <v>0</v>
      </c>
      <c r="K747" s="24">
        <v>0</v>
      </c>
      <c r="L747" s="121">
        <v>0</v>
      </c>
      <c r="M747" s="24">
        <v>0</v>
      </c>
      <c r="N747" s="121">
        <v>0</v>
      </c>
      <c r="O747" s="24">
        <v>0</v>
      </c>
      <c r="P747" s="121">
        <v>0</v>
      </c>
    </row>
    <row r="748" spans="3:16">
      <c r="C748" t="s">
        <v>450</v>
      </c>
      <c r="D748">
        <v>101</v>
      </c>
      <c r="E748" t="s">
        <v>662</v>
      </c>
      <c r="F748" s="119">
        <v>0</v>
      </c>
      <c r="G748" s="24">
        <v>0</v>
      </c>
      <c r="H748" s="24">
        <v>0</v>
      </c>
      <c r="I748" s="120">
        <v>0</v>
      </c>
      <c r="J748" s="121">
        <v>0</v>
      </c>
      <c r="K748" s="24">
        <v>0</v>
      </c>
      <c r="L748" s="121">
        <v>0</v>
      </c>
      <c r="M748" s="24">
        <v>0</v>
      </c>
      <c r="N748" s="121">
        <v>0</v>
      </c>
      <c r="O748" s="24">
        <v>0</v>
      </c>
      <c r="P748" s="121">
        <v>0</v>
      </c>
    </row>
    <row r="749" spans="3:16">
      <c r="C749" t="s">
        <v>450</v>
      </c>
      <c r="D749">
        <v>12380</v>
      </c>
      <c r="E749" s="10" t="s">
        <v>65</v>
      </c>
      <c r="F749" s="119">
        <v>0</v>
      </c>
      <c r="G749" s="24">
        <v>0</v>
      </c>
      <c r="H749" s="24">
        <v>0</v>
      </c>
      <c r="I749" s="120">
        <v>0</v>
      </c>
      <c r="J749" s="122">
        <v>0</v>
      </c>
      <c r="K749" s="24">
        <v>0</v>
      </c>
      <c r="L749" s="122">
        <v>0</v>
      </c>
      <c r="M749" s="24">
        <v>0</v>
      </c>
      <c r="N749" s="122">
        <v>0</v>
      </c>
      <c r="O749" s="24">
        <v>0</v>
      </c>
      <c r="P749" s="122">
        <v>0</v>
      </c>
    </row>
    <row r="750" spans="3:16">
      <c r="C750" t="s">
        <v>450</v>
      </c>
      <c r="D750">
        <v>103</v>
      </c>
      <c r="E750" t="s">
        <v>664</v>
      </c>
      <c r="F750" s="119">
        <v>0</v>
      </c>
      <c r="G750" s="24">
        <v>0</v>
      </c>
      <c r="H750" s="24">
        <v>0</v>
      </c>
      <c r="I750" s="120">
        <v>0</v>
      </c>
      <c r="J750" s="121">
        <v>0</v>
      </c>
      <c r="K750" s="24">
        <v>0</v>
      </c>
      <c r="L750" s="121">
        <v>0</v>
      </c>
      <c r="M750" s="24">
        <v>0</v>
      </c>
      <c r="N750" s="121">
        <v>0</v>
      </c>
      <c r="O750" s="24">
        <v>0</v>
      </c>
      <c r="P750" s="121">
        <v>0</v>
      </c>
    </row>
    <row r="751" spans="3:16">
      <c r="C751" t="s">
        <v>450</v>
      </c>
      <c r="D751">
        <v>12459</v>
      </c>
      <c r="E751" t="s">
        <v>66</v>
      </c>
      <c r="F751" s="119">
        <v>0</v>
      </c>
      <c r="G751" s="24">
        <v>0</v>
      </c>
      <c r="H751" s="24">
        <v>0</v>
      </c>
      <c r="I751" s="120">
        <v>0</v>
      </c>
      <c r="J751" s="121">
        <v>0</v>
      </c>
      <c r="K751" s="24">
        <v>0</v>
      </c>
      <c r="L751" s="121">
        <v>0</v>
      </c>
      <c r="M751" s="24">
        <v>0</v>
      </c>
      <c r="N751" s="121">
        <v>0</v>
      </c>
      <c r="O751" s="24">
        <v>0</v>
      </c>
      <c r="P751" s="121">
        <v>0</v>
      </c>
    </row>
    <row r="752" spans="3:16">
      <c r="C752" t="s">
        <v>450</v>
      </c>
      <c r="D752">
        <v>105</v>
      </c>
      <c r="E752" t="s">
        <v>666</v>
      </c>
      <c r="F752" s="119">
        <v>0</v>
      </c>
      <c r="G752" s="24">
        <v>0</v>
      </c>
      <c r="H752" s="24">
        <v>0</v>
      </c>
      <c r="I752" s="120">
        <v>0</v>
      </c>
      <c r="J752" s="121">
        <v>0</v>
      </c>
      <c r="K752" s="24">
        <v>0</v>
      </c>
      <c r="L752" s="121">
        <v>0</v>
      </c>
      <c r="M752" s="24">
        <v>0</v>
      </c>
      <c r="N752" s="121">
        <v>0</v>
      </c>
      <c r="O752" s="24">
        <v>0</v>
      </c>
      <c r="P752" s="121">
        <v>0</v>
      </c>
    </row>
    <row r="753" spans="3:16">
      <c r="C753" t="s">
        <v>450</v>
      </c>
      <c r="D753">
        <v>12470</v>
      </c>
      <c r="E753" t="s">
        <v>447</v>
      </c>
      <c r="F753" s="119">
        <v>0</v>
      </c>
      <c r="G753" s="24">
        <v>0</v>
      </c>
      <c r="H753" s="24">
        <v>0</v>
      </c>
      <c r="I753" s="120">
        <v>0</v>
      </c>
      <c r="J753" s="121">
        <v>0</v>
      </c>
      <c r="K753" s="24">
        <v>0</v>
      </c>
      <c r="L753" s="121">
        <v>0</v>
      </c>
      <c r="M753" s="24">
        <v>0</v>
      </c>
      <c r="N753" s="121">
        <v>0</v>
      </c>
      <c r="O753" s="24">
        <v>0</v>
      </c>
      <c r="P753" s="121">
        <v>0</v>
      </c>
    </row>
    <row r="754" spans="3:16">
      <c r="C754" t="s">
        <v>450</v>
      </c>
      <c r="D754">
        <v>10269</v>
      </c>
      <c r="E754" t="s">
        <v>668</v>
      </c>
      <c r="F754" s="119">
        <v>0</v>
      </c>
      <c r="G754" s="24">
        <v>0</v>
      </c>
      <c r="H754" s="24">
        <v>0</v>
      </c>
      <c r="I754" s="120">
        <v>0</v>
      </c>
      <c r="J754" s="121">
        <v>0</v>
      </c>
      <c r="K754" s="24">
        <v>0</v>
      </c>
      <c r="L754" s="121">
        <v>0</v>
      </c>
      <c r="M754" s="24">
        <v>0</v>
      </c>
      <c r="N754" s="121">
        <v>0</v>
      </c>
      <c r="O754" s="24">
        <v>0</v>
      </c>
      <c r="P754" s="121">
        <v>0</v>
      </c>
    </row>
    <row r="755" spans="3:16">
      <c r="C755" t="s">
        <v>450</v>
      </c>
      <c r="D755">
        <v>12480</v>
      </c>
      <c r="E755" t="s">
        <v>67</v>
      </c>
      <c r="F755" s="119">
        <v>0</v>
      </c>
      <c r="G755" s="24">
        <v>0</v>
      </c>
      <c r="H755" s="24">
        <v>0</v>
      </c>
      <c r="I755" s="120">
        <v>0</v>
      </c>
      <c r="J755" s="121">
        <v>0</v>
      </c>
      <c r="K755" s="24">
        <v>0</v>
      </c>
      <c r="L755" s="121">
        <v>0</v>
      </c>
      <c r="M755" s="24">
        <v>0</v>
      </c>
      <c r="N755" s="121">
        <v>0</v>
      </c>
      <c r="O755" s="24">
        <v>0</v>
      </c>
      <c r="P755" s="121">
        <v>0</v>
      </c>
    </row>
    <row r="756" spans="3:16">
      <c r="C756" t="s">
        <v>450</v>
      </c>
      <c r="D756">
        <v>10569</v>
      </c>
      <c r="E756" t="s">
        <v>670</v>
      </c>
      <c r="F756" s="119">
        <v>0</v>
      </c>
      <c r="G756" s="24">
        <v>0</v>
      </c>
      <c r="H756" s="24">
        <v>0</v>
      </c>
      <c r="I756" s="120">
        <v>0</v>
      </c>
      <c r="J756" s="121">
        <v>0</v>
      </c>
      <c r="K756" s="24">
        <v>0</v>
      </c>
      <c r="L756" s="121">
        <v>0</v>
      </c>
      <c r="M756" s="24">
        <v>0</v>
      </c>
      <c r="N756" s="121">
        <v>0</v>
      </c>
      <c r="O756" s="24">
        <v>0</v>
      </c>
      <c r="P756" s="121">
        <v>0</v>
      </c>
    </row>
    <row r="757" spans="3:16">
      <c r="C757" t="s">
        <v>450</v>
      </c>
      <c r="D757">
        <v>13303</v>
      </c>
      <c r="E757" s="10" t="s">
        <v>75</v>
      </c>
      <c r="F757" s="119">
        <v>0</v>
      </c>
      <c r="G757" s="24">
        <v>0</v>
      </c>
      <c r="H757" s="24">
        <v>0</v>
      </c>
      <c r="I757" s="120">
        <v>0</v>
      </c>
      <c r="J757" s="121">
        <v>0</v>
      </c>
      <c r="K757" s="24">
        <v>0</v>
      </c>
      <c r="L757" s="121">
        <v>0</v>
      </c>
      <c r="M757" s="24">
        <v>0</v>
      </c>
      <c r="N757" s="121">
        <v>0</v>
      </c>
      <c r="O757" s="24">
        <v>0</v>
      </c>
      <c r="P757" s="121">
        <v>0</v>
      </c>
    </row>
    <row r="758" spans="3:16">
      <c r="C758" t="s">
        <v>450</v>
      </c>
      <c r="D758">
        <v>10517</v>
      </c>
      <c r="E758" t="s">
        <v>676</v>
      </c>
      <c r="F758" s="119">
        <v>0</v>
      </c>
      <c r="G758" s="24">
        <v>0</v>
      </c>
      <c r="H758" s="24">
        <v>0</v>
      </c>
      <c r="I758" s="120">
        <v>0</v>
      </c>
      <c r="J758" s="121">
        <v>0</v>
      </c>
      <c r="K758" s="24">
        <v>0</v>
      </c>
      <c r="L758" s="121">
        <v>0</v>
      </c>
      <c r="M758" s="24">
        <v>0</v>
      </c>
      <c r="N758" s="121">
        <v>0</v>
      </c>
      <c r="O758" s="24">
        <v>0</v>
      </c>
      <c r="P758" s="121">
        <v>0</v>
      </c>
    </row>
    <row r="759" spans="3:16">
      <c r="C759" t="s">
        <v>450</v>
      </c>
      <c r="D759">
        <v>13311</v>
      </c>
      <c r="E759" t="s">
        <v>580</v>
      </c>
      <c r="F759" s="119">
        <v>0</v>
      </c>
      <c r="G759" s="24">
        <v>0</v>
      </c>
      <c r="H759" s="24">
        <v>0</v>
      </c>
      <c r="I759" s="120">
        <v>0</v>
      </c>
      <c r="J759" s="121">
        <v>0</v>
      </c>
      <c r="K759" s="24">
        <v>0</v>
      </c>
      <c r="L759" s="121">
        <v>0</v>
      </c>
      <c r="M759" s="24">
        <v>0</v>
      </c>
      <c r="N759" s="121">
        <v>0</v>
      </c>
      <c r="O759" s="24">
        <v>0</v>
      </c>
      <c r="P759" s="121">
        <v>0</v>
      </c>
    </row>
    <row r="760" spans="3:16">
      <c r="C760" t="s">
        <v>450</v>
      </c>
      <c r="D760">
        <v>13359</v>
      </c>
      <c r="E760" t="s">
        <v>468</v>
      </c>
      <c r="F760" s="119">
        <v>0</v>
      </c>
      <c r="G760" s="24">
        <v>0</v>
      </c>
      <c r="H760" s="24">
        <v>0</v>
      </c>
      <c r="I760" s="120">
        <v>0</v>
      </c>
      <c r="J760" s="121">
        <v>0</v>
      </c>
      <c r="K760" s="24">
        <v>0</v>
      </c>
      <c r="L760" s="121">
        <v>0</v>
      </c>
      <c r="M760" s="24">
        <v>0</v>
      </c>
      <c r="N760" s="121">
        <v>0</v>
      </c>
      <c r="O760" s="24">
        <v>0</v>
      </c>
      <c r="P760" s="121">
        <v>0</v>
      </c>
    </row>
    <row r="761" spans="3:16">
      <c r="C761" t="s">
        <v>463</v>
      </c>
      <c r="D761">
        <v>13368</v>
      </c>
      <c r="E761" t="s">
        <v>76</v>
      </c>
      <c r="F761" s="119">
        <v>0</v>
      </c>
      <c r="G761" s="24">
        <v>0</v>
      </c>
      <c r="H761" s="24">
        <v>0</v>
      </c>
      <c r="I761" s="120">
        <v>0</v>
      </c>
      <c r="J761" s="121">
        <v>0</v>
      </c>
      <c r="K761" s="24">
        <v>0</v>
      </c>
      <c r="L761" s="121">
        <v>0</v>
      </c>
      <c r="M761" s="24">
        <v>0</v>
      </c>
      <c r="N761" s="121">
        <v>0</v>
      </c>
      <c r="O761" s="24">
        <v>0</v>
      </c>
      <c r="P761" s="121">
        <v>0</v>
      </c>
    </row>
    <row r="762" spans="3:16">
      <c r="C762" t="s">
        <v>463</v>
      </c>
      <c r="D762">
        <v>10588</v>
      </c>
      <c r="E762" t="s">
        <v>549</v>
      </c>
      <c r="F762" s="119">
        <v>0</v>
      </c>
      <c r="G762" s="24">
        <v>0</v>
      </c>
      <c r="H762" s="24">
        <v>0</v>
      </c>
      <c r="I762" s="120">
        <v>0</v>
      </c>
      <c r="J762" s="121">
        <v>0</v>
      </c>
      <c r="K762" s="24">
        <v>0</v>
      </c>
      <c r="L762" s="121">
        <v>0</v>
      </c>
      <c r="M762" s="24">
        <v>0</v>
      </c>
      <c r="N762" s="121">
        <v>0</v>
      </c>
      <c r="O762" s="24">
        <v>0</v>
      </c>
      <c r="P762" s="121">
        <v>0</v>
      </c>
    </row>
    <row r="763" spans="3:16">
      <c r="C763" t="s">
        <v>463</v>
      </c>
      <c r="D763">
        <v>72501</v>
      </c>
      <c r="E763" t="s">
        <v>78</v>
      </c>
      <c r="F763" s="119">
        <v>0</v>
      </c>
      <c r="G763" s="24">
        <v>0</v>
      </c>
      <c r="H763" s="24">
        <v>0</v>
      </c>
      <c r="I763" s="120">
        <v>0</v>
      </c>
      <c r="J763" s="121">
        <v>0</v>
      </c>
      <c r="K763" s="24">
        <v>0</v>
      </c>
      <c r="L763" s="121">
        <v>0</v>
      </c>
      <c r="M763" s="24">
        <v>0</v>
      </c>
      <c r="N763" s="121">
        <v>0</v>
      </c>
      <c r="O763" s="24">
        <v>0</v>
      </c>
      <c r="P763" s="121">
        <v>0</v>
      </c>
    </row>
    <row r="764" spans="3:16">
      <c r="C764" t="s">
        <v>463</v>
      </c>
      <c r="D764">
        <v>300</v>
      </c>
      <c r="E764" t="s">
        <v>99</v>
      </c>
      <c r="F764" s="119">
        <v>0</v>
      </c>
      <c r="G764" s="24">
        <v>0</v>
      </c>
      <c r="H764" s="24">
        <v>0</v>
      </c>
      <c r="I764" s="120">
        <v>0</v>
      </c>
      <c r="J764" s="121">
        <v>0</v>
      </c>
      <c r="K764" s="24">
        <v>0</v>
      </c>
      <c r="L764" s="121">
        <v>0</v>
      </c>
      <c r="M764" s="24">
        <v>0</v>
      </c>
      <c r="N764" s="121">
        <v>0</v>
      </c>
      <c r="O764" s="24">
        <v>0</v>
      </c>
      <c r="P764" s="121">
        <v>0</v>
      </c>
    </row>
    <row r="765" spans="3:16">
      <c r="C765" t="s">
        <v>463</v>
      </c>
      <c r="D765">
        <v>12336</v>
      </c>
      <c r="E765" t="s">
        <v>658</v>
      </c>
      <c r="F765" s="119">
        <v>0</v>
      </c>
      <c r="G765" s="24">
        <v>0</v>
      </c>
      <c r="H765" s="24">
        <v>0</v>
      </c>
      <c r="I765" s="120">
        <v>0</v>
      </c>
      <c r="J765" s="121">
        <v>0</v>
      </c>
      <c r="K765" s="24">
        <v>0</v>
      </c>
      <c r="L765" s="121">
        <v>0</v>
      </c>
      <c r="M765" s="24">
        <v>0</v>
      </c>
      <c r="N765" s="121">
        <v>0</v>
      </c>
      <c r="O765" s="24">
        <v>0</v>
      </c>
      <c r="P765" s="121">
        <v>0</v>
      </c>
    </row>
    <row r="766" spans="3:16">
      <c r="C766" t="s">
        <v>463</v>
      </c>
      <c r="D766">
        <v>10101</v>
      </c>
      <c r="E766" t="s">
        <v>536</v>
      </c>
      <c r="F766" s="119">
        <v>0</v>
      </c>
      <c r="G766" s="24">
        <v>0</v>
      </c>
      <c r="H766" s="24">
        <v>0</v>
      </c>
      <c r="I766" s="120">
        <v>0</v>
      </c>
      <c r="J766" s="121">
        <v>0</v>
      </c>
      <c r="K766" s="24">
        <v>0</v>
      </c>
      <c r="L766" s="121">
        <v>0</v>
      </c>
      <c r="M766" s="24">
        <v>0</v>
      </c>
      <c r="N766" s="121">
        <v>0</v>
      </c>
      <c r="O766" s="24">
        <v>0</v>
      </c>
      <c r="P766" s="121">
        <v>0</v>
      </c>
    </row>
    <row r="767" spans="3:16">
      <c r="C767" t="s">
        <v>463</v>
      </c>
      <c r="D767">
        <v>14311</v>
      </c>
      <c r="E767" t="s">
        <v>45</v>
      </c>
      <c r="F767" s="119">
        <v>0</v>
      </c>
      <c r="G767" s="24">
        <v>0</v>
      </c>
      <c r="H767" s="24">
        <v>0</v>
      </c>
      <c r="I767" s="120">
        <v>0</v>
      </c>
      <c r="J767" s="121">
        <v>0</v>
      </c>
      <c r="K767" s="24">
        <v>0</v>
      </c>
      <c r="L767" s="121">
        <v>0</v>
      </c>
      <c r="M767" s="24">
        <v>0</v>
      </c>
      <c r="N767" s="121">
        <v>0</v>
      </c>
      <c r="O767" s="24">
        <v>0</v>
      </c>
      <c r="P767" s="121">
        <v>0</v>
      </c>
    </row>
    <row r="768" spans="3:16">
      <c r="C768" t="s">
        <v>463</v>
      </c>
      <c r="D768">
        <v>10102</v>
      </c>
      <c r="E768" t="s">
        <v>24</v>
      </c>
      <c r="F768" s="119">
        <v>0</v>
      </c>
      <c r="G768" s="24">
        <v>0</v>
      </c>
      <c r="H768" s="24">
        <v>0</v>
      </c>
      <c r="I768" s="120">
        <v>0</v>
      </c>
      <c r="J768" s="122">
        <v>0</v>
      </c>
      <c r="K768" s="24">
        <v>0</v>
      </c>
      <c r="L768" s="122">
        <v>0</v>
      </c>
      <c r="M768" s="24">
        <v>0</v>
      </c>
      <c r="N768" s="122">
        <v>0</v>
      </c>
      <c r="O768" s="24">
        <v>0</v>
      </c>
      <c r="P768" s="122">
        <v>0</v>
      </c>
    </row>
    <row r="769" spans="3:16">
      <c r="C769" t="s">
        <v>463</v>
      </c>
      <c r="D769">
        <v>78001</v>
      </c>
      <c r="E769" t="s">
        <v>571</v>
      </c>
      <c r="F769" s="119">
        <v>0</v>
      </c>
      <c r="G769" s="24">
        <v>0</v>
      </c>
      <c r="H769" s="24">
        <v>0</v>
      </c>
      <c r="I769" s="120">
        <v>0</v>
      </c>
      <c r="J769" s="121">
        <v>0</v>
      </c>
      <c r="K769" s="24">
        <v>0</v>
      </c>
      <c r="L769" s="121">
        <v>0</v>
      </c>
      <c r="M769" s="24">
        <v>0</v>
      </c>
      <c r="N769" s="121">
        <v>0</v>
      </c>
      <c r="O769" s="24">
        <v>0</v>
      </c>
      <c r="P769" s="121">
        <v>0</v>
      </c>
    </row>
    <row r="770" spans="3:16">
      <c r="C770" t="s">
        <v>463</v>
      </c>
      <c r="D770">
        <v>10103</v>
      </c>
      <c r="E770" t="s">
        <v>60</v>
      </c>
      <c r="F770" s="119">
        <v>0</v>
      </c>
      <c r="G770" s="24">
        <v>0</v>
      </c>
      <c r="H770" s="24">
        <v>0</v>
      </c>
      <c r="I770" s="120">
        <v>0</v>
      </c>
      <c r="J770" s="122">
        <v>0</v>
      </c>
      <c r="K770" s="24">
        <v>0</v>
      </c>
      <c r="L770" s="122">
        <v>0</v>
      </c>
      <c r="M770" s="24">
        <v>0</v>
      </c>
      <c r="N770" s="122">
        <v>0</v>
      </c>
      <c r="O770" s="24">
        <v>0</v>
      </c>
      <c r="P770" s="122">
        <v>0</v>
      </c>
    </row>
    <row r="771" spans="3:16">
      <c r="C771" t="s">
        <v>463</v>
      </c>
      <c r="D771">
        <v>72101</v>
      </c>
      <c r="E771" t="s">
        <v>582</v>
      </c>
      <c r="F771" s="119">
        <v>0</v>
      </c>
      <c r="G771" s="24">
        <v>0</v>
      </c>
      <c r="H771" s="24">
        <v>0</v>
      </c>
      <c r="I771" s="120">
        <v>0</v>
      </c>
      <c r="J771" s="121">
        <v>0</v>
      </c>
      <c r="K771" s="24">
        <v>0</v>
      </c>
      <c r="L771" s="121">
        <v>0</v>
      </c>
      <c r="M771" s="24">
        <v>0</v>
      </c>
      <c r="N771" s="121">
        <v>0</v>
      </c>
      <c r="O771" s="24">
        <v>0</v>
      </c>
      <c r="P771" s="121">
        <v>0</v>
      </c>
    </row>
    <row r="772" spans="3:16">
      <c r="C772" t="s">
        <v>463</v>
      </c>
      <c r="D772">
        <v>10104</v>
      </c>
      <c r="E772" t="s">
        <v>84</v>
      </c>
      <c r="F772" s="119">
        <v>0</v>
      </c>
      <c r="G772" s="24">
        <v>0</v>
      </c>
      <c r="H772" s="24">
        <v>0</v>
      </c>
      <c r="I772" s="120">
        <v>0</v>
      </c>
      <c r="J772" s="121">
        <v>0</v>
      </c>
      <c r="K772" s="24">
        <v>0</v>
      </c>
      <c r="L772" s="121">
        <v>0</v>
      </c>
      <c r="M772" s="24">
        <v>0</v>
      </c>
      <c r="N772" s="121">
        <v>0</v>
      </c>
      <c r="O772" s="24">
        <v>0</v>
      </c>
      <c r="P772" s="121">
        <v>0</v>
      </c>
    </row>
    <row r="773" spans="3:16">
      <c r="C773" t="s">
        <v>463</v>
      </c>
      <c r="D773">
        <v>106</v>
      </c>
      <c r="E773" t="s">
        <v>667</v>
      </c>
      <c r="F773" s="119">
        <v>0</v>
      </c>
      <c r="G773" s="24">
        <v>0</v>
      </c>
      <c r="H773" s="24">
        <v>0</v>
      </c>
      <c r="I773" s="120">
        <v>0</v>
      </c>
      <c r="J773" s="121">
        <v>0</v>
      </c>
      <c r="K773" s="24">
        <v>0</v>
      </c>
      <c r="L773" s="121">
        <v>0</v>
      </c>
      <c r="M773" s="24">
        <v>0</v>
      </c>
      <c r="N773" s="121">
        <v>0</v>
      </c>
      <c r="O773" s="24">
        <v>0</v>
      </c>
      <c r="P773" s="121">
        <v>0</v>
      </c>
    </row>
    <row r="774" spans="3:16">
      <c r="C774" t="s">
        <v>463</v>
      </c>
      <c r="D774">
        <v>10201</v>
      </c>
      <c r="E774" t="s">
        <v>27</v>
      </c>
      <c r="F774" s="119">
        <v>0</v>
      </c>
      <c r="G774" s="24">
        <v>0</v>
      </c>
      <c r="H774" s="24">
        <v>0</v>
      </c>
      <c r="I774" s="120">
        <v>0</v>
      </c>
      <c r="J774" s="121">
        <v>0</v>
      </c>
      <c r="K774" s="24">
        <v>0</v>
      </c>
      <c r="L774" s="121">
        <v>0</v>
      </c>
      <c r="M774" s="24">
        <v>0</v>
      </c>
      <c r="N774" s="121">
        <v>0</v>
      </c>
      <c r="O774" s="24">
        <v>0</v>
      </c>
      <c r="P774" s="121">
        <v>0</v>
      </c>
    </row>
    <row r="775" spans="3:16">
      <c r="C775" t="s">
        <v>463</v>
      </c>
      <c r="D775">
        <v>13480</v>
      </c>
      <c r="E775" t="s">
        <v>469</v>
      </c>
      <c r="F775" s="119">
        <v>0</v>
      </c>
      <c r="G775" s="24">
        <v>0</v>
      </c>
      <c r="H775" s="24">
        <v>0</v>
      </c>
      <c r="I775" s="120">
        <v>0</v>
      </c>
      <c r="J775" s="121">
        <v>0</v>
      </c>
      <c r="K775" s="24">
        <v>0</v>
      </c>
      <c r="L775" s="121">
        <v>0</v>
      </c>
      <c r="M775" s="24">
        <v>0</v>
      </c>
      <c r="N775" s="121">
        <v>0</v>
      </c>
      <c r="O775" s="24">
        <v>0</v>
      </c>
      <c r="P775" s="121">
        <v>0</v>
      </c>
    </row>
    <row r="776" spans="3:16">
      <c r="C776" t="s">
        <v>463</v>
      </c>
      <c r="D776">
        <v>10202</v>
      </c>
      <c r="E776" t="s">
        <v>28</v>
      </c>
      <c r="F776" s="119">
        <v>0</v>
      </c>
      <c r="G776" s="24">
        <v>0</v>
      </c>
      <c r="H776" s="24">
        <v>0</v>
      </c>
      <c r="I776" s="120">
        <v>0</v>
      </c>
      <c r="J776" s="122">
        <v>0</v>
      </c>
      <c r="K776" s="24">
        <v>0</v>
      </c>
      <c r="L776" s="122">
        <v>0</v>
      </c>
      <c r="M776" s="24">
        <v>0</v>
      </c>
      <c r="N776" s="122">
        <v>0</v>
      </c>
      <c r="O776" s="24">
        <v>0</v>
      </c>
      <c r="P776" s="122">
        <v>0</v>
      </c>
    </row>
    <row r="777" spans="3:16">
      <c r="C777" t="s">
        <v>463</v>
      </c>
      <c r="D777">
        <v>52378</v>
      </c>
      <c r="E777" t="s">
        <v>69</v>
      </c>
      <c r="F777" s="119">
        <v>0</v>
      </c>
      <c r="G777" s="24">
        <v>0</v>
      </c>
      <c r="H777" s="24">
        <v>0</v>
      </c>
      <c r="I777" s="120">
        <v>0</v>
      </c>
      <c r="J777" s="122">
        <v>0</v>
      </c>
      <c r="K777" s="24">
        <v>0</v>
      </c>
      <c r="L777" s="122">
        <v>0</v>
      </c>
      <c r="M777" s="24">
        <v>0</v>
      </c>
      <c r="N777" s="122">
        <v>0</v>
      </c>
      <c r="O777" s="24">
        <v>0</v>
      </c>
      <c r="P777" s="122">
        <v>0</v>
      </c>
    </row>
    <row r="778" spans="3:16">
      <c r="C778" t="s">
        <v>463</v>
      </c>
      <c r="D778">
        <v>10203</v>
      </c>
      <c r="E778" t="s">
        <v>29</v>
      </c>
      <c r="F778" s="119">
        <v>0</v>
      </c>
      <c r="G778" s="24">
        <v>0</v>
      </c>
      <c r="H778" s="24">
        <v>0</v>
      </c>
      <c r="I778" s="120">
        <v>0</v>
      </c>
      <c r="J778" s="122">
        <v>0</v>
      </c>
      <c r="K778" s="24">
        <v>0</v>
      </c>
      <c r="L778" s="122">
        <v>0</v>
      </c>
      <c r="M778" s="24">
        <v>0</v>
      </c>
      <c r="N778" s="122">
        <v>0</v>
      </c>
      <c r="O778" s="24">
        <v>0</v>
      </c>
      <c r="P778" s="122">
        <v>0</v>
      </c>
    </row>
    <row r="779" spans="3:16">
      <c r="C779" t="s">
        <v>463</v>
      </c>
      <c r="D779">
        <v>76501</v>
      </c>
      <c r="E779" t="s">
        <v>589</v>
      </c>
      <c r="F779" s="119">
        <v>0</v>
      </c>
      <c r="G779" s="24">
        <v>0</v>
      </c>
      <c r="H779" s="24">
        <v>0</v>
      </c>
      <c r="I779" s="120">
        <v>0</v>
      </c>
      <c r="J779" s="121">
        <v>0</v>
      </c>
      <c r="K779" s="24">
        <v>0</v>
      </c>
      <c r="L779" s="121">
        <v>0</v>
      </c>
      <c r="M779" s="24">
        <v>0</v>
      </c>
      <c r="N779" s="121">
        <v>0</v>
      </c>
      <c r="O779" s="24">
        <v>0</v>
      </c>
      <c r="P779" s="121">
        <v>0</v>
      </c>
    </row>
    <row r="780" spans="3:16">
      <c r="C780" t="s">
        <v>463</v>
      </c>
      <c r="D780">
        <v>10204</v>
      </c>
      <c r="E780" t="s">
        <v>53</v>
      </c>
      <c r="F780" s="119">
        <v>0</v>
      </c>
      <c r="G780" s="24">
        <v>0</v>
      </c>
      <c r="H780" s="24">
        <v>0</v>
      </c>
      <c r="I780" s="120">
        <v>0</v>
      </c>
      <c r="J780" s="122">
        <v>0</v>
      </c>
      <c r="K780" s="24">
        <v>0</v>
      </c>
      <c r="L780" s="122">
        <v>0</v>
      </c>
      <c r="M780" s="24">
        <v>0</v>
      </c>
      <c r="N780" s="122">
        <v>0</v>
      </c>
      <c r="O780" s="24">
        <v>0</v>
      </c>
      <c r="P780" s="122">
        <v>0</v>
      </c>
    </row>
    <row r="781" spans="3:16">
      <c r="C781" t="s">
        <v>463</v>
      </c>
      <c r="D781">
        <v>10380</v>
      </c>
      <c r="E781" t="s">
        <v>565</v>
      </c>
      <c r="F781" s="119">
        <v>0</v>
      </c>
      <c r="G781" s="24">
        <v>0</v>
      </c>
      <c r="H781" s="24">
        <v>0</v>
      </c>
      <c r="I781" s="120">
        <v>0</v>
      </c>
      <c r="J781" s="121">
        <v>0</v>
      </c>
      <c r="K781" s="24">
        <v>0</v>
      </c>
      <c r="L781" s="121">
        <v>0</v>
      </c>
      <c r="M781" s="24">
        <v>0</v>
      </c>
      <c r="N781" s="121">
        <v>0</v>
      </c>
      <c r="O781" s="24">
        <v>0</v>
      </c>
      <c r="P781" s="121">
        <v>0</v>
      </c>
    </row>
    <row r="782" spans="3:16">
      <c r="C782" t="s">
        <v>463</v>
      </c>
      <c r="D782">
        <v>10205</v>
      </c>
      <c r="E782" t="s">
        <v>552</v>
      </c>
      <c r="F782" s="119">
        <v>0</v>
      </c>
      <c r="G782" s="24">
        <v>0</v>
      </c>
      <c r="H782" s="24">
        <v>0</v>
      </c>
      <c r="I782" s="120">
        <v>0</v>
      </c>
      <c r="J782" s="121">
        <v>0</v>
      </c>
      <c r="K782" s="24">
        <v>0</v>
      </c>
      <c r="L782" s="121">
        <v>0</v>
      </c>
      <c r="M782" s="24">
        <v>0</v>
      </c>
      <c r="N782" s="121">
        <v>0</v>
      </c>
      <c r="O782" s="24">
        <v>0</v>
      </c>
      <c r="P782" s="121">
        <v>0</v>
      </c>
    </row>
    <row r="783" spans="3:16">
      <c r="C783" t="s">
        <v>463</v>
      </c>
      <c r="D783">
        <v>12460</v>
      </c>
      <c r="E783" t="s">
        <v>585</v>
      </c>
      <c r="F783" s="119">
        <v>0</v>
      </c>
      <c r="G783" s="24">
        <v>0</v>
      </c>
      <c r="H783" s="24">
        <v>0</v>
      </c>
      <c r="I783" s="120">
        <v>0</v>
      </c>
      <c r="J783" s="121">
        <v>0</v>
      </c>
      <c r="K783" s="24">
        <v>0</v>
      </c>
      <c r="L783" s="121">
        <v>0</v>
      </c>
      <c r="M783" s="24">
        <v>0</v>
      </c>
      <c r="N783" s="121">
        <v>0</v>
      </c>
      <c r="O783" s="24">
        <v>0</v>
      </c>
      <c r="P783" s="121">
        <v>0</v>
      </c>
    </row>
    <row r="784" spans="3:16">
      <c r="C784" t="s">
        <v>463</v>
      </c>
      <c r="D784">
        <v>10268</v>
      </c>
      <c r="E784" t="s">
        <v>427</v>
      </c>
      <c r="F784" s="119">
        <v>0</v>
      </c>
      <c r="G784" s="24">
        <v>0</v>
      </c>
      <c r="H784" s="24">
        <v>0</v>
      </c>
      <c r="I784" s="120">
        <v>0</v>
      </c>
      <c r="J784" s="121">
        <v>0</v>
      </c>
      <c r="K784" s="24">
        <v>0</v>
      </c>
      <c r="L784" s="121">
        <v>0</v>
      </c>
      <c r="M784" s="24">
        <v>0</v>
      </c>
      <c r="N784" s="121">
        <v>0</v>
      </c>
      <c r="O784" s="24">
        <v>0</v>
      </c>
      <c r="P784" s="121">
        <v>0</v>
      </c>
    </row>
    <row r="785" spans="3:16">
      <c r="C785" t="s">
        <v>463</v>
      </c>
      <c r="D785">
        <v>74001</v>
      </c>
      <c r="E785" t="s">
        <v>641</v>
      </c>
      <c r="F785" s="119">
        <v>0</v>
      </c>
      <c r="G785" s="24">
        <v>0</v>
      </c>
      <c r="H785" s="24">
        <v>0</v>
      </c>
      <c r="I785" s="120">
        <v>0</v>
      </c>
      <c r="J785" s="121">
        <v>0</v>
      </c>
      <c r="K785" s="24">
        <v>0</v>
      </c>
      <c r="L785" s="121">
        <v>0</v>
      </c>
      <c r="M785" s="24">
        <v>0</v>
      </c>
      <c r="N785" s="121">
        <v>0</v>
      </c>
      <c r="O785" s="24">
        <v>0</v>
      </c>
      <c r="P785" s="121">
        <v>0</v>
      </c>
    </row>
    <row r="786" spans="3:16">
      <c r="C786" t="s">
        <v>463</v>
      </c>
      <c r="D786">
        <v>10301</v>
      </c>
      <c r="E786" t="s">
        <v>30</v>
      </c>
      <c r="F786" s="119">
        <v>0</v>
      </c>
      <c r="G786" s="24">
        <v>0</v>
      </c>
      <c r="H786" s="24">
        <v>0</v>
      </c>
      <c r="I786" s="120">
        <v>0</v>
      </c>
      <c r="J786" s="121">
        <v>0</v>
      </c>
      <c r="K786" s="24">
        <v>0</v>
      </c>
      <c r="L786" s="121">
        <v>0</v>
      </c>
      <c r="M786" s="24">
        <v>0</v>
      </c>
      <c r="N786" s="121">
        <v>0</v>
      </c>
      <c r="O786" s="24">
        <v>0</v>
      </c>
      <c r="P786" s="121">
        <v>0</v>
      </c>
    </row>
    <row r="787" spans="3:16">
      <c r="C787" t="s">
        <v>463</v>
      </c>
      <c r="D787">
        <v>102</v>
      </c>
      <c r="E787" t="s">
        <v>663</v>
      </c>
      <c r="F787" s="119">
        <v>0</v>
      </c>
      <c r="G787" s="24">
        <v>0</v>
      </c>
      <c r="H787" s="24">
        <v>0</v>
      </c>
      <c r="I787" s="120">
        <v>0</v>
      </c>
      <c r="J787" s="121">
        <v>0</v>
      </c>
      <c r="K787" s="24">
        <v>0</v>
      </c>
      <c r="L787" s="121">
        <v>0</v>
      </c>
      <c r="M787" s="24">
        <v>0</v>
      </c>
      <c r="N787" s="121">
        <v>0</v>
      </c>
      <c r="O787" s="24">
        <v>0</v>
      </c>
      <c r="P787" s="121">
        <v>0</v>
      </c>
    </row>
    <row r="788" spans="3:16">
      <c r="C788" t="s">
        <v>463</v>
      </c>
      <c r="D788">
        <v>10302</v>
      </c>
      <c r="E788" s="10" t="s">
        <v>31</v>
      </c>
      <c r="F788" s="119">
        <v>0</v>
      </c>
      <c r="G788" s="24">
        <v>0</v>
      </c>
      <c r="H788" s="24">
        <v>0</v>
      </c>
      <c r="I788" s="120">
        <v>0</v>
      </c>
      <c r="J788" s="122">
        <v>0</v>
      </c>
      <c r="K788" s="24">
        <v>0</v>
      </c>
      <c r="L788" s="122">
        <v>0</v>
      </c>
      <c r="M788" s="24">
        <v>0</v>
      </c>
      <c r="N788" s="122">
        <v>0</v>
      </c>
      <c r="O788" s="24">
        <v>0</v>
      </c>
      <c r="P788" s="122">
        <v>0</v>
      </c>
    </row>
    <row r="789" spans="3:16">
      <c r="C789" t="s">
        <v>463</v>
      </c>
      <c r="D789">
        <v>10602</v>
      </c>
      <c r="E789" t="s">
        <v>671</v>
      </c>
      <c r="F789" s="119">
        <v>0</v>
      </c>
      <c r="G789" s="24">
        <v>0</v>
      </c>
      <c r="H789" s="24">
        <v>0</v>
      </c>
      <c r="I789" s="120">
        <v>0</v>
      </c>
      <c r="J789" s="121">
        <v>0</v>
      </c>
      <c r="K789" s="24">
        <v>0</v>
      </c>
      <c r="L789" s="121">
        <v>0</v>
      </c>
      <c r="M789" s="24">
        <v>0</v>
      </c>
      <c r="N789" s="121">
        <v>0</v>
      </c>
      <c r="O789" s="24">
        <v>0</v>
      </c>
      <c r="P789" s="121">
        <v>0</v>
      </c>
    </row>
    <row r="790" spans="3:16">
      <c r="C790" t="s">
        <v>463</v>
      </c>
      <c r="D790">
        <v>10303</v>
      </c>
      <c r="E790" t="s">
        <v>32</v>
      </c>
      <c r="F790" s="119">
        <v>0</v>
      </c>
      <c r="G790" s="24">
        <v>0</v>
      </c>
      <c r="H790" s="24">
        <v>0</v>
      </c>
      <c r="I790" s="120">
        <v>0</v>
      </c>
      <c r="J790" s="121">
        <v>0</v>
      </c>
      <c r="K790" s="24">
        <v>0</v>
      </c>
      <c r="L790" s="121">
        <v>0</v>
      </c>
      <c r="M790" s="24">
        <v>0</v>
      </c>
      <c r="N790" s="121">
        <v>0</v>
      </c>
      <c r="O790" s="24">
        <v>0</v>
      </c>
      <c r="P790" s="121">
        <v>0</v>
      </c>
    </row>
    <row r="791" spans="3:16">
      <c r="C791" t="s">
        <v>463</v>
      </c>
      <c r="D791">
        <v>13401</v>
      </c>
      <c r="E791" s="10" t="s">
        <v>77</v>
      </c>
      <c r="F791" s="119">
        <v>0</v>
      </c>
      <c r="G791" s="24">
        <v>0</v>
      </c>
      <c r="H791" s="24">
        <v>0</v>
      </c>
      <c r="I791" s="120">
        <v>0</v>
      </c>
      <c r="J791" s="121">
        <v>0</v>
      </c>
      <c r="K791" s="24">
        <v>0</v>
      </c>
      <c r="L791" s="121">
        <v>0</v>
      </c>
      <c r="M791" s="24">
        <v>0</v>
      </c>
      <c r="N791" s="121">
        <v>0</v>
      </c>
      <c r="O791" s="24">
        <v>0</v>
      </c>
      <c r="P791" s="121">
        <v>0</v>
      </c>
    </row>
    <row r="792" spans="3:16">
      <c r="C792" t="s">
        <v>463</v>
      </c>
      <c r="D792">
        <v>10304</v>
      </c>
      <c r="E792" t="s">
        <v>54</v>
      </c>
      <c r="F792" s="119">
        <v>0</v>
      </c>
      <c r="G792" s="24">
        <v>0</v>
      </c>
      <c r="H792" s="24">
        <v>0</v>
      </c>
      <c r="I792" s="120">
        <v>0</v>
      </c>
      <c r="J792" s="122">
        <v>0</v>
      </c>
      <c r="K792" s="24">
        <v>0</v>
      </c>
      <c r="L792" s="122">
        <v>0</v>
      </c>
      <c r="M792" s="24">
        <v>0</v>
      </c>
      <c r="N792" s="122">
        <v>0</v>
      </c>
      <c r="O792" s="24">
        <v>0</v>
      </c>
      <c r="P792" s="122">
        <v>0</v>
      </c>
    </row>
    <row r="793" spans="3:16">
      <c r="C793" t="s">
        <v>463</v>
      </c>
      <c r="D793">
        <v>13559</v>
      </c>
      <c r="E793" t="s">
        <v>429</v>
      </c>
      <c r="F793" s="119">
        <v>0</v>
      </c>
      <c r="G793" s="24">
        <v>0</v>
      </c>
      <c r="H793" s="24">
        <v>0</v>
      </c>
      <c r="I793" s="120">
        <v>0</v>
      </c>
      <c r="J793" s="121">
        <v>0</v>
      </c>
      <c r="K793" s="24">
        <v>0</v>
      </c>
      <c r="L793" s="121">
        <v>0</v>
      </c>
      <c r="M793" s="24">
        <v>0</v>
      </c>
      <c r="N793" s="121">
        <v>0</v>
      </c>
      <c r="O793" s="24">
        <v>0</v>
      </c>
      <c r="P793" s="121">
        <v>0</v>
      </c>
    </row>
    <row r="794" spans="3:16">
      <c r="C794" t="s">
        <v>463</v>
      </c>
      <c r="D794">
        <v>10305</v>
      </c>
      <c r="E794" t="s">
        <v>537</v>
      </c>
      <c r="F794" s="119">
        <v>0</v>
      </c>
      <c r="G794" s="24">
        <v>0</v>
      </c>
      <c r="H794" s="24">
        <v>0</v>
      </c>
      <c r="I794" s="120">
        <v>0</v>
      </c>
      <c r="J794" s="121">
        <v>0</v>
      </c>
      <c r="K794" s="24">
        <v>0</v>
      </c>
      <c r="L794" s="121">
        <v>0</v>
      </c>
      <c r="M794" s="24">
        <v>0</v>
      </c>
      <c r="N794" s="121">
        <v>0</v>
      </c>
      <c r="O794" s="24">
        <v>0</v>
      </c>
      <c r="P794" s="121">
        <v>0</v>
      </c>
    </row>
    <row r="795" spans="3:16">
      <c r="C795" t="s">
        <v>463</v>
      </c>
      <c r="D795">
        <v>14459</v>
      </c>
      <c r="E795" t="s">
        <v>68</v>
      </c>
      <c r="F795" s="119">
        <v>0</v>
      </c>
      <c r="G795" s="24">
        <v>0</v>
      </c>
      <c r="H795" s="24">
        <v>0</v>
      </c>
      <c r="I795" s="120">
        <v>0</v>
      </c>
      <c r="J795" s="121">
        <v>0</v>
      </c>
      <c r="K795" s="24">
        <v>0</v>
      </c>
      <c r="L795" s="121">
        <v>0</v>
      </c>
      <c r="M795" s="24">
        <v>0</v>
      </c>
      <c r="N795" s="121">
        <v>0</v>
      </c>
      <c r="O795" s="24">
        <v>0</v>
      </c>
      <c r="P795" s="121">
        <v>0</v>
      </c>
    </row>
    <row r="796" spans="3:16">
      <c r="C796" t="s">
        <v>463</v>
      </c>
      <c r="D796">
        <v>10306</v>
      </c>
      <c r="E796" t="s">
        <v>226</v>
      </c>
      <c r="F796" s="119">
        <v>0</v>
      </c>
      <c r="G796" s="24">
        <v>0</v>
      </c>
      <c r="H796" s="24">
        <v>0</v>
      </c>
      <c r="I796" s="120">
        <v>0</v>
      </c>
      <c r="J796" s="121">
        <v>0</v>
      </c>
      <c r="K796" s="24">
        <v>0</v>
      </c>
      <c r="L796" s="121">
        <v>0</v>
      </c>
      <c r="M796" s="24">
        <v>0</v>
      </c>
      <c r="N796" s="121">
        <v>0</v>
      </c>
      <c r="O796" s="24">
        <v>0</v>
      </c>
      <c r="P796" s="121">
        <v>0</v>
      </c>
    </row>
    <row r="797" spans="3:16">
      <c r="C797" t="s">
        <v>463</v>
      </c>
      <c r="D797">
        <v>72002</v>
      </c>
      <c r="E797" t="s">
        <v>48</v>
      </c>
      <c r="F797" s="119">
        <v>0</v>
      </c>
      <c r="G797" s="24">
        <v>0</v>
      </c>
      <c r="H797" s="24">
        <v>0</v>
      </c>
      <c r="I797" s="120">
        <v>0</v>
      </c>
      <c r="J797" s="121">
        <v>0</v>
      </c>
      <c r="K797" s="24">
        <v>0</v>
      </c>
      <c r="L797" s="121">
        <v>0</v>
      </c>
      <c r="M797" s="24">
        <v>0</v>
      </c>
      <c r="N797" s="121">
        <v>0</v>
      </c>
      <c r="O797" s="24">
        <v>0</v>
      </c>
      <c r="P797" s="121">
        <v>0</v>
      </c>
    </row>
    <row r="798" spans="3:16">
      <c r="C798" t="s">
        <v>463</v>
      </c>
      <c r="D798">
        <v>10309</v>
      </c>
      <c r="E798" t="s">
        <v>539</v>
      </c>
      <c r="F798" s="119">
        <v>0</v>
      </c>
      <c r="G798" s="24">
        <v>0</v>
      </c>
      <c r="H798" s="24">
        <v>0</v>
      </c>
      <c r="I798" s="120">
        <v>0</v>
      </c>
      <c r="J798" s="121">
        <v>0</v>
      </c>
      <c r="K798" s="24">
        <v>0</v>
      </c>
      <c r="L798" s="121">
        <v>0</v>
      </c>
      <c r="M798" s="24">
        <v>0</v>
      </c>
      <c r="N798" s="121">
        <v>0</v>
      </c>
      <c r="O798" s="24">
        <v>0</v>
      </c>
      <c r="P798" s="121">
        <v>0</v>
      </c>
    </row>
    <row r="799" spans="3:16">
      <c r="C799" t="s">
        <v>463</v>
      </c>
      <c r="D799">
        <v>73012</v>
      </c>
      <c r="E799" t="s">
        <v>56</v>
      </c>
      <c r="F799" s="119">
        <v>0</v>
      </c>
      <c r="G799" s="24">
        <v>0</v>
      </c>
      <c r="H799" s="24">
        <v>0</v>
      </c>
      <c r="I799" s="120">
        <v>0</v>
      </c>
      <c r="J799" s="121">
        <v>0</v>
      </c>
      <c r="K799" s="24">
        <v>0</v>
      </c>
      <c r="L799" s="121">
        <v>0</v>
      </c>
      <c r="M799" s="24">
        <v>0</v>
      </c>
      <c r="N799" s="121">
        <v>0</v>
      </c>
      <c r="O799" s="24">
        <v>0</v>
      </c>
      <c r="P799" s="121">
        <v>0</v>
      </c>
    </row>
    <row r="800" spans="3:16">
      <c r="C800" t="s">
        <v>463</v>
      </c>
      <c r="D800">
        <v>10311</v>
      </c>
      <c r="E800" t="s">
        <v>467</v>
      </c>
      <c r="F800" s="119">
        <v>0</v>
      </c>
      <c r="G800" s="24">
        <v>0</v>
      </c>
      <c r="H800" s="24">
        <v>0</v>
      </c>
      <c r="I800" s="120">
        <v>0</v>
      </c>
      <c r="J800" s="121">
        <v>0</v>
      </c>
      <c r="K800" s="24">
        <v>0</v>
      </c>
      <c r="L800" s="121">
        <v>0</v>
      </c>
      <c r="M800" s="24">
        <v>0</v>
      </c>
      <c r="N800" s="121">
        <v>0</v>
      </c>
      <c r="O800" s="24">
        <v>0</v>
      </c>
      <c r="P800" s="121">
        <v>0</v>
      </c>
    </row>
    <row r="801" spans="3:16">
      <c r="C801" t="s">
        <v>463</v>
      </c>
      <c r="D801">
        <v>76701</v>
      </c>
      <c r="E801" t="s">
        <v>588</v>
      </c>
      <c r="F801" s="119">
        <v>0</v>
      </c>
      <c r="G801" s="24">
        <v>0</v>
      </c>
      <c r="H801" s="24">
        <v>0</v>
      </c>
      <c r="I801" s="120">
        <v>0</v>
      </c>
      <c r="J801" s="121">
        <v>0</v>
      </c>
      <c r="K801" s="24">
        <v>0</v>
      </c>
      <c r="L801" s="121">
        <v>0</v>
      </c>
      <c r="M801" s="24">
        <v>0</v>
      </c>
      <c r="N801" s="121">
        <v>0</v>
      </c>
      <c r="O801" s="24">
        <v>0</v>
      </c>
      <c r="P801" s="121">
        <v>0</v>
      </c>
    </row>
    <row r="802" spans="3:16">
      <c r="C802" t="s">
        <v>463</v>
      </c>
      <c r="D802">
        <v>10312</v>
      </c>
      <c r="E802" t="s">
        <v>540</v>
      </c>
      <c r="F802" s="119">
        <v>0</v>
      </c>
      <c r="G802" s="24">
        <v>0</v>
      </c>
      <c r="H802" s="24">
        <v>0</v>
      </c>
      <c r="I802" s="120">
        <v>0</v>
      </c>
      <c r="J802" s="121">
        <v>0</v>
      </c>
      <c r="K802" s="24">
        <v>0</v>
      </c>
      <c r="L802" s="121">
        <v>0</v>
      </c>
      <c r="M802" s="24">
        <v>0</v>
      </c>
      <c r="N802" s="121">
        <v>0</v>
      </c>
      <c r="O802" s="24">
        <v>0</v>
      </c>
      <c r="P802" s="121">
        <v>0</v>
      </c>
    </row>
    <row r="803" spans="3:16">
      <c r="C803" t="s">
        <v>463</v>
      </c>
      <c r="D803">
        <v>79201</v>
      </c>
      <c r="E803" s="10" t="s">
        <v>50</v>
      </c>
      <c r="F803" s="119">
        <v>0</v>
      </c>
      <c r="G803" s="24">
        <v>0</v>
      </c>
      <c r="H803" s="24">
        <v>0</v>
      </c>
      <c r="I803" s="120">
        <v>0</v>
      </c>
      <c r="J803" s="122">
        <v>0</v>
      </c>
      <c r="K803" s="24">
        <v>0</v>
      </c>
      <c r="L803" s="122">
        <v>0</v>
      </c>
      <c r="M803" s="24">
        <v>0</v>
      </c>
      <c r="N803" s="122">
        <v>0</v>
      </c>
      <c r="O803" s="24">
        <v>0</v>
      </c>
      <c r="P803" s="122">
        <v>0</v>
      </c>
    </row>
    <row r="804" spans="3:16">
      <c r="C804" t="s">
        <v>463</v>
      </c>
      <c r="D804">
        <v>10358</v>
      </c>
      <c r="E804" t="s">
        <v>33</v>
      </c>
      <c r="F804" s="119">
        <v>0</v>
      </c>
      <c r="G804" s="24">
        <v>0</v>
      </c>
      <c r="H804" s="24">
        <v>0</v>
      </c>
      <c r="I804" s="120">
        <v>0</v>
      </c>
      <c r="J804" s="121">
        <v>0</v>
      </c>
      <c r="K804" s="24">
        <v>0</v>
      </c>
      <c r="L804" s="121">
        <v>0</v>
      </c>
      <c r="M804" s="24">
        <v>0</v>
      </c>
      <c r="N804" s="121">
        <v>0</v>
      </c>
      <c r="O804" s="24">
        <v>0</v>
      </c>
      <c r="P804" s="121">
        <v>0</v>
      </c>
    </row>
    <row r="805" spans="3:16">
      <c r="C805" t="s">
        <v>463</v>
      </c>
      <c r="D805">
        <v>10411</v>
      </c>
      <c r="E805" t="s">
        <v>543</v>
      </c>
      <c r="F805" s="119">
        <v>0</v>
      </c>
      <c r="G805" s="24">
        <v>0</v>
      </c>
      <c r="H805" s="24">
        <v>0</v>
      </c>
      <c r="I805" s="120">
        <v>0</v>
      </c>
      <c r="J805" s="121">
        <v>0</v>
      </c>
      <c r="K805" s="24">
        <v>0</v>
      </c>
      <c r="L805" s="121">
        <v>0</v>
      </c>
      <c r="M805" s="24">
        <v>0</v>
      </c>
      <c r="N805" s="121">
        <v>0</v>
      </c>
      <c r="O805" s="24">
        <v>0</v>
      </c>
      <c r="P805" s="121">
        <v>0</v>
      </c>
    </row>
    <row r="806" spans="3:16">
      <c r="C806" t="s">
        <v>463</v>
      </c>
      <c r="D806">
        <v>10367</v>
      </c>
      <c r="E806" t="s">
        <v>606</v>
      </c>
      <c r="F806" s="119">
        <v>0</v>
      </c>
      <c r="G806" s="24">
        <v>0</v>
      </c>
      <c r="H806" s="24">
        <v>0</v>
      </c>
      <c r="I806" s="120">
        <v>0</v>
      </c>
      <c r="J806" s="121">
        <v>0</v>
      </c>
      <c r="K806" s="24">
        <v>0</v>
      </c>
      <c r="L806" s="121">
        <v>0</v>
      </c>
      <c r="M806" s="24">
        <v>0</v>
      </c>
      <c r="N806" s="121">
        <v>0</v>
      </c>
      <c r="O806" s="24">
        <v>0</v>
      </c>
      <c r="P806" s="121">
        <v>0</v>
      </c>
    </row>
    <row r="807" spans="3:16">
      <c r="C807" t="s">
        <v>463</v>
      </c>
      <c r="D807">
        <v>11401</v>
      </c>
      <c r="E807" t="s">
        <v>583</v>
      </c>
      <c r="F807" s="119">
        <v>0</v>
      </c>
      <c r="G807" s="24">
        <v>0</v>
      </c>
      <c r="H807" s="24">
        <v>0</v>
      </c>
      <c r="I807" s="120">
        <v>0</v>
      </c>
      <c r="J807" s="121">
        <v>0</v>
      </c>
      <c r="K807" s="24">
        <v>0</v>
      </c>
      <c r="L807" s="121">
        <v>0</v>
      </c>
      <c r="M807" s="24">
        <v>0</v>
      </c>
      <c r="N807" s="121">
        <v>0</v>
      </c>
      <c r="O807" s="24">
        <v>0</v>
      </c>
      <c r="P807" s="121">
        <v>0</v>
      </c>
    </row>
    <row r="808" spans="3:16">
      <c r="C808" t="s">
        <v>463</v>
      </c>
      <c r="D808">
        <v>10369</v>
      </c>
      <c r="E808" t="s">
        <v>61</v>
      </c>
      <c r="F808" s="119">
        <v>0</v>
      </c>
      <c r="G808" s="24">
        <v>0</v>
      </c>
      <c r="H808" s="24">
        <v>0</v>
      </c>
      <c r="I808" s="120">
        <v>0</v>
      </c>
      <c r="J808" s="121">
        <v>0</v>
      </c>
      <c r="K808" s="24">
        <v>0</v>
      </c>
      <c r="L808" s="121">
        <v>0</v>
      </c>
      <c r="M808" s="24">
        <v>0</v>
      </c>
      <c r="N808" s="121">
        <v>0</v>
      </c>
      <c r="O808" s="24">
        <v>0</v>
      </c>
      <c r="P808" s="121">
        <v>0</v>
      </c>
    </row>
    <row r="809" spans="3:16">
      <c r="C809" t="s">
        <v>463</v>
      </c>
      <c r="D809">
        <v>71901</v>
      </c>
      <c r="E809" t="s">
        <v>47</v>
      </c>
      <c r="F809" s="119">
        <v>0</v>
      </c>
      <c r="G809" s="24">
        <v>0</v>
      </c>
      <c r="H809" s="24">
        <v>0</v>
      </c>
      <c r="I809" s="120">
        <v>0</v>
      </c>
      <c r="J809" s="121">
        <v>0</v>
      </c>
      <c r="K809" s="24">
        <v>0</v>
      </c>
      <c r="L809" s="121">
        <v>0</v>
      </c>
      <c r="M809" s="24">
        <v>0</v>
      </c>
      <c r="N809" s="121">
        <v>0</v>
      </c>
      <c r="O809" s="24">
        <v>0</v>
      </c>
      <c r="P809" s="121">
        <v>0</v>
      </c>
    </row>
    <row r="810" spans="3:16">
      <c r="C810" t="s">
        <v>463</v>
      </c>
      <c r="D810">
        <v>10388</v>
      </c>
      <c r="E810" t="s">
        <v>541</v>
      </c>
      <c r="F810" s="119">
        <v>0</v>
      </c>
      <c r="G810" s="24">
        <v>0</v>
      </c>
      <c r="H810" s="24">
        <v>0</v>
      </c>
      <c r="I810" s="120">
        <v>0</v>
      </c>
      <c r="J810" s="121">
        <v>0</v>
      </c>
      <c r="K810" s="24">
        <v>0</v>
      </c>
      <c r="L810" s="121">
        <v>0</v>
      </c>
      <c r="M810" s="24">
        <v>0</v>
      </c>
      <c r="N810" s="121">
        <v>0</v>
      </c>
      <c r="O810" s="24">
        <v>0</v>
      </c>
      <c r="P810" s="121">
        <v>0</v>
      </c>
    </row>
    <row r="811" spans="3:16">
      <c r="C811" t="s">
        <v>463</v>
      </c>
      <c r="D811">
        <v>76001</v>
      </c>
      <c r="E811" t="s">
        <v>99</v>
      </c>
      <c r="F811" s="119">
        <v>0</v>
      </c>
      <c r="G811" s="24">
        <v>0</v>
      </c>
      <c r="H811" s="24">
        <v>0</v>
      </c>
      <c r="I811" s="120">
        <v>0</v>
      </c>
      <c r="J811" s="121">
        <v>0</v>
      </c>
      <c r="K811" s="24">
        <v>0</v>
      </c>
      <c r="L811" s="121">
        <v>0</v>
      </c>
      <c r="M811" s="24">
        <v>0</v>
      </c>
      <c r="N811" s="121">
        <v>0</v>
      </c>
      <c r="O811" s="24">
        <v>0</v>
      </c>
      <c r="P811" s="121">
        <v>0</v>
      </c>
    </row>
    <row r="812" spans="3:16">
      <c r="C812" t="s">
        <v>463</v>
      </c>
      <c r="D812">
        <v>10389</v>
      </c>
      <c r="E812" t="s">
        <v>71</v>
      </c>
      <c r="F812" s="119">
        <v>0</v>
      </c>
      <c r="G812" s="24">
        <v>0</v>
      </c>
      <c r="H812" s="24">
        <v>0</v>
      </c>
      <c r="I812" s="120">
        <v>0</v>
      </c>
      <c r="J812" s="121">
        <v>0</v>
      </c>
      <c r="K812" s="24">
        <v>0</v>
      </c>
      <c r="L812" s="121">
        <v>0</v>
      </c>
      <c r="M812" s="24">
        <v>0</v>
      </c>
      <c r="N812" s="121">
        <v>0</v>
      </c>
      <c r="O812" s="24">
        <v>0</v>
      </c>
      <c r="P812" s="121">
        <v>0</v>
      </c>
    </row>
    <row r="813" spans="3:16">
      <c r="C813" t="s">
        <v>463</v>
      </c>
      <c r="D813">
        <v>12401</v>
      </c>
      <c r="E813" t="s">
        <v>645</v>
      </c>
      <c r="F813" s="119">
        <v>0</v>
      </c>
      <c r="G813" s="24">
        <v>0</v>
      </c>
      <c r="H813" s="24">
        <v>0</v>
      </c>
      <c r="I813" s="120">
        <v>0</v>
      </c>
      <c r="J813" s="121">
        <v>0</v>
      </c>
      <c r="K813" s="24">
        <v>0</v>
      </c>
      <c r="L813" s="121">
        <v>0</v>
      </c>
      <c r="M813" s="24">
        <v>0</v>
      </c>
      <c r="N813" s="121">
        <v>0</v>
      </c>
      <c r="O813" s="24">
        <v>0</v>
      </c>
      <c r="P813" s="121">
        <v>0</v>
      </c>
    </row>
    <row r="814" spans="3:16">
      <c r="C814" t="s">
        <v>463</v>
      </c>
      <c r="D814">
        <v>10401</v>
      </c>
      <c r="E814" t="s">
        <v>34</v>
      </c>
      <c r="F814" s="119">
        <v>0</v>
      </c>
      <c r="G814" s="24">
        <v>0</v>
      </c>
      <c r="H814" s="24">
        <v>0</v>
      </c>
      <c r="I814" s="120">
        <v>0</v>
      </c>
      <c r="J814" s="121">
        <v>0</v>
      </c>
      <c r="K814" s="24">
        <v>0</v>
      </c>
      <c r="L814" s="121">
        <v>0</v>
      </c>
      <c r="M814" s="24">
        <v>0</v>
      </c>
      <c r="N814" s="121">
        <v>0</v>
      </c>
      <c r="O814" s="24">
        <v>0</v>
      </c>
      <c r="P814" s="121">
        <v>0</v>
      </c>
    </row>
    <row r="815" spans="3:16">
      <c r="C815" t="s">
        <v>463</v>
      </c>
      <c r="D815">
        <v>32359</v>
      </c>
      <c r="E815" t="s">
        <v>660</v>
      </c>
      <c r="F815" s="119">
        <v>0</v>
      </c>
      <c r="G815" s="24">
        <v>0</v>
      </c>
      <c r="H815" s="24">
        <v>0</v>
      </c>
      <c r="I815" s="120">
        <v>0</v>
      </c>
      <c r="J815" s="121">
        <v>0</v>
      </c>
      <c r="K815" s="24">
        <v>0</v>
      </c>
      <c r="L815" s="121">
        <v>0</v>
      </c>
      <c r="M815" s="24">
        <v>0</v>
      </c>
      <c r="N815" s="121">
        <v>0</v>
      </c>
      <c r="O815" s="24">
        <v>0</v>
      </c>
      <c r="P815" s="121">
        <v>0</v>
      </c>
    </row>
    <row r="816" spans="3:16">
      <c r="C816" t="s">
        <v>463</v>
      </c>
      <c r="D816">
        <v>10402</v>
      </c>
      <c r="E816" s="10" t="s">
        <v>21</v>
      </c>
      <c r="F816" s="119">
        <v>0</v>
      </c>
      <c r="G816" s="24">
        <v>0</v>
      </c>
      <c r="H816" s="24">
        <v>0</v>
      </c>
      <c r="I816" s="120">
        <v>0</v>
      </c>
      <c r="J816" s="122">
        <v>0</v>
      </c>
      <c r="K816" s="24">
        <v>0</v>
      </c>
      <c r="L816" s="122">
        <v>0</v>
      </c>
      <c r="M816" s="24">
        <v>0</v>
      </c>
      <c r="N816" s="122">
        <v>0</v>
      </c>
      <c r="O816" s="24">
        <v>0</v>
      </c>
      <c r="P816" s="122">
        <v>0</v>
      </c>
    </row>
    <row r="817" spans="3:16">
      <c r="C817" t="s">
        <v>463</v>
      </c>
      <c r="D817">
        <v>104</v>
      </c>
      <c r="E817" t="s">
        <v>665</v>
      </c>
      <c r="F817" s="119">
        <v>0</v>
      </c>
      <c r="G817" s="24">
        <v>0</v>
      </c>
      <c r="H817" s="24">
        <v>0</v>
      </c>
      <c r="I817" s="120">
        <v>0</v>
      </c>
      <c r="J817" s="121">
        <v>0</v>
      </c>
      <c r="K817" s="24">
        <v>0</v>
      </c>
      <c r="L817" s="121">
        <v>0</v>
      </c>
      <c r="M817" s="24">
        <v>0</v>
      </c>
      <c r="N817" s="121">
        <v>0</v>
      </c>
      <c r="O817" s="24">
        <v>0</v>
      </c>
      <c r="P817" s="121">
        <v>0</v>
      </c>
    </row>
    <row r="818" spans="3:16">
      <c r="C818" t="s">
        <v>463</v>
      </c>
      <c r="D818">
        <v>10403</v>
      </c>
      <c r="E818" t="s">
        <v>35</v>
      </c>
      <c r="F818" s="119">
        <v>0</v>
      </c>
      <c r="G818" s="24">
        <v>0</v>
      </c>
      <c r="H818" s="24">
        <v>0</v>
      </c>
      <c r="I818" s="120">
        <v>0</v>
      </c>
      <c r="J818" s="122">
        <v>0</v>
      </c>
      <c r="K818" s="24">
        <v>0</v>
      </c>
      <c r="L818" s="122">
        <v>0</v>
      </c>
      <c r="M818" s="24">
        <v>0</v>
      </c>
      <c r="N818" s="122">
        <v>0</v>
      </c>
      <c r="O818" s="24">
        <v>0</v>
      </c>
      <c r="P818" s="122">
        <v>0</v>
      </c>
    </row>
    <row r="819" spans="3:16">
      <c r="C819" t="s">
        <v>463</v>
      </c>
      <c r="D819">
        <v>10505</v>
      </c>
      <c r="E819" t="s">
        <v>669</v>
      </c>
      <c r="F819" s="119">
        <v>0</v>
      </c>
      <c r="G819" s="24">
        <v>0</v>
      </c>
      <c r="H819" s="24">
        <v>0</v>
      </c>
      <c r="I819" s="120">
        <v>0</v>
      </c>
      <c r="J819" s="121">
        <v>0</v>
      </c>
      <c r="K819" s="24">
        <v>0</v>
      </c>
      <c r="L819" s="121">
        <v>0</v>
      </c>
      <c r="M819" s="24">
        <v>0</v>
      </c>
      <c r="N819" s="121">
        <v>0</v>
      </c>
      <c r="O819" s="24">
        <v>0</v>
      </c>
      <c r="P819" s="121">
        <v>0</v>
      </c>
    </row>
    <row r="820" spans="3:16">
      <c r="C820" t="s">
        <v>463</v>
      </c>
      <c r="D820">
        <v>10404</v>
      </c>
      <c r="E820" t="s">
        <v>36</v>
      </c>
      <c r="F820" s="119">
        <v>0</v>
      </c>
      <c r="G820" s="24">
        <v>0</v>
      </c>
      <c r="H820" s="24">
        <v>0</v>
      </c>
      <c r="I820" s="120">
        <v>0</v>
      </c>
      <c r="J820" s="122">
        <v>0</v>
      </c>
      <c r="K820" s="24">
        <v>0</v>
      </c>
      <c r="L820" s="122">
        <v>0</v>
      </c>
      <c r="M820" s="24">
        <v>0</v>
      </c>
      <c r="N820" s="122">
        <v>0</v>
      </c>
      <c r="O820" s="24">
        <v>0</v>
      </c>
      <c r="P820" s="122">
        <v>0</v>
      </c>
    </row>
    <row r="821" spans="3:16">
      <c r="C821" t="s">
        <v>463</v>
      </c>
      <c r="D821">
        <v>100</v>
      </c>
      <c r="E821" t="s">
        <v>96</v>
      </c>
      <c r="F821" s="119">
        <v>0</v>
      </c>
      <c r="G821" s="24">
        <v>0</v>
      </c>
      <c r="H821" s="24">
        <v>0</v>
      </c>
      <c r="I821" s="120">
        <v>0</v>
      </c>
      <c r="J821" s="121">
        <v>0</v>
      </c>
      <c r="K821" s="24">
        <v>0</v>
      </c>
      <c r="L821" s="122">
        <v>0</v>
      </c>
      <c r="M821" s="24">
        <v>0</v>
      </c>
      <c r="N821" s="122">
        <v>0</v>
      </c>
      <c r="O821" s="24">
        <v>0</v>
      </c>
      <c r="P821" s="122">
        <v>0</v>
      </c>
    </row>
    <row r="822" spans="3:16">
      <c r="C822" t="s">
        <v>463</v>
      </c>
      <c r="D822">
        <v>10405</v>
      </c>
      <c r="E822" t="s">
        <v>542</v>
      </c>
      <c r="F822" s="119">
        <v>0</v>
      </c>
      <c r="G822" s="24">
        <v>0</v>
      </c>
      <c r="H822" s="24">
        <v>0</v>
      </c>
      <c r="I822" s="120">
        <v>0</v>
      </c>
      <c r="J822" s="121">
        <v>0</v>
      </c>
      <c r="K822" s="24">
        <v>0</v>
      </c>
      <c r="L822" s="121">
        <v>0</v>
      </c>
      <c r="M822" s="24">
        <v>0</v>
      </c>
      <c r="N822" s="121">
        <v>0</v>
      </c>
      <c r="O822" s="24">
        <v>0</v>
      </c>
      <c r="P822" s="121">
        <v>0</v>
      </c>
    </row>
    <row r="823" spans="3:16">
      <c r="C823" t="s">
        <v>463</v>
      </c>
      <c r="D823">
        <v>13380</v>
      </c>
      <c r="E823" t="s">
        <v>534</v>
      </c>
      <c r="F823" s="119">
        <v>0</v>
      </c>
      <c r="G823" s="24">
        <v>0</v>
      </c>
      <c r="H823" s="24">
        <v>0</v>
      </c>
      <c r="I823" s="120">
        <v>0</v>
      </c>
      <c r="J823" s="121">
        <v>0</v>
      </c>
      <c r="K823" s="24">
        <v>0</v>
      </c>
      <c r="L823" s="121">
        <v>0</v>
      </c>
      <c r="M823" s="24">
        <v>0</v>
      </c>
      <c r="N823" s="121">
        <v>0</v>
      </c>
      <c r="O823" s="24">
        <v>0</v>
      </c>
      <c r="P823" s="121">
        <v>0</v>
      </c>
    </row>
    <row r="824" spans="3:16">
      <c r="C824" t="s">
        <v>463</v>
      </c>
      <c r="D824">
        <v>10406</v>
      </c>
      <c r="E824" t="s">
        <v>72</v>
      </c>
      <c r="F824" s="119">
        <v>0</v>
      </c>
      <c r="G824" s="24">
        <v>0</v>
      </c>
      <c r="H824" s="24">
        <v>0</v>
      </c>
      <c r="I824" s="120">
        <v>0</v>
      </c>
      <c r="J824" s="121">
        <v>0</v>
      </c>
      <c r="K824" s="24">
        <v>0</v>
      </c>
      <c r="L824" s="121">
        <v>0</v>
      </c>
      <c r="M824" s="24">
        <v>0</v>
      </c>
      <c r="N824" s="121">
        <v>0</v>
      </c>
      <c r="O824" s="24">
        <v>0</v>
      </c>
      <c r="P824" s="121">
        <v>0</v>
      </c>
    </row>
    <row r="825" spans="3:16">
      <c r="C825" t="s">
        <v>463</v>
      </c>
      <c r="D825">
        <v>13403</v>
      </c>
      <c r="E825" t="s">
        <v>428</v>
      </c>
      <c r="F825" s="119">
        <v>0</v>
      </c>
      <c r="G825" s="24">
        <v>0</v>
      </c>
      <c r="H825" s="24">
        <v>0</v>
      </c>
      <c r="I825" s="120">
        <v>0</v>
      </c>
      <c r="J825" s="121">
        <v>0</v>
      </c>
      <c r="K825" s="24">
        <v>0</v>
      </c>
      <c r="L825" s="121">
        <v>0</v>
      </c>
      <c r="M825" s="24">
        <v>0</v>
      </c>
      <c r="N825" s="121">
        <v>0</v>
      </c>
      <c r="O825" s="24">
        <v>0</v>
      </c>
      <c r="P825" s="121">
        <v>0</v>
      </c>
    </row>
    <row r="826" spans="3:16">
      <c r="C826" t="s">
        <v>463</v>
      </c>
      <c r="D826">
        <v>10407</v>
      </c>
      <c r="E826" t="s">
        <v>37</v>
      </c>
      <c r="F826" s="119">
        <v>0</v>
      </c>
      <c r="G826" s="24">
        <v>0</v>
      </c>
      <c r="H826" s="24">
        <v>0</v>
      </c>
      <c r="I826" s="120">
        <v>0</v>
      </c>
      <c r="J826" s="121">
        <v>0</v>
      </c>
      <c r="K826" s="24">
        <v>0</v>
      </c>
      <c r="L826" s="121">
        <v>0</v>
      </c>
      <c r="M826" s="24">
        <v>0</v>
      </c>
      <c r="N826" s="121">
        <v>0</v>
      </c>
      <c r="O826" s="24">
        <v>0</v>
      </c>
      <c r="P826" s="121">
        <v>0</v>
      </c>
    </row>
    <row r="827" spans="3:16">
      <c r="C827" t="s">
        <v>463</v>
      </c>
      <c r="D827">
        <v>13503</v>
      </c>
      <c r="E827" t="s">
        <v>470</v>
      </c>
      <c r="F827" s="119">
        <v>0</v>
      </c>
      <c r="G827" s="24">
        <v>0</v>
      </c>
      <c r="H827" s="24">
        <v>0</v>
      </c>
      <c r="I827" s="120">
        <v>0</v>
      </c>
      <c r="J827" s="121">
        <v>0</v>
      </c>
      <c r="K827" s="24">
        <v>0</v>
      </c>
      <c r="L827" s="121">
        <v>0</v>
      </c>
      <c r="M827" s="24">
        <v>0</v>
      </c>
      <c r="N827" s="121">
        <v>0</v>
      </c>
      <c r="O827" s="24">
        <v>0</v>
      </c>
      <c r="P827" s="121">
        <v>0</v>
      </c>
    </row>
    <row r="828" spans="3:16">
      <c r="C828" t="s">
        <v>463</v>
      </c>
      <c r="D828">
        <v>10410</v>
      </c>
      <c r="E828" t="s">
        <v>452</v>
      </c>
      <c r="F828" s="119">
        <v>0</v>
      </c>
      <c r="G828" s="24">
        <v>0</v>
      </c>
      <c r="H828" s="24">
        <v>0</v>
      </c>
      <c r="I828" s="120">
        <v>0</v>
      </c>
      <c r="J828" s="121">
        <v>0</v>
      </c>
      <c r="K828" s="24">
        <v>0</v>
      </c>
      <c r="L828" s="121">
        <v>0</v>
      </c>
      <c r="M828" s="24">
        <v>0</v>
      </c>
      <c r="N828" s="121">
        <v>0</v>
      </c>
      <c r="O828" s="24">
        <v>0</v>
      </c>
      <c r="P828" s="121">
        <v>0</v>
      </c>
    </row>
    <row r="829" spans="3:16">
      <c r="C829" t="s">
        <v>463</v>
      </c>
      <c r="D829">
        <v>13580</v>
      </c>
      <c r="E829" t="s">
        <v>535</v>
      </c>
      <c r="F829" s="119">
        <v>0</v>
      </c>
      <c r="G829" s="24">
        <v>0</v>
      </c>
      <c r="H829" s="24">
        <v>0</v>
      </c>
      <c r="I829" s="120">
        <v>0</v>
      </c>
      <c r="J829" s="121">
        <v>0</v>
      </c>
      <c r="K829" s="24">
        <v>0</v>
      </c>
      <c r="L829" s="121">
        <v>0</v>
      </c>
      <c r="M829" s="24">
        <v>0</v>
      </c>
      <c r="N829" s="121">
        <v>0</v>
      </c>
      <c r="O829" s="24">
        <v>0</v>
      </c>
      <c r="P829" s="121">
        <v>0</v>
      </c>
    </row>
    <row r="830" spans="3:16">
      <c r="C830" t="s">
        <v>463</v>
      </c>
      <c r="D830">
        <v>10416</v>
      </c>
      <c r="E830" t="s">
        <v>581</v>
      </c>
      <c r="F830" s="119">
        <v>0</v>
      </c>
      <c r="G830" s="24">
        <v>0</v>
      </c>
      <c r="H830" s="24">
        <v>0</v>
      </c>
      <c r="I830" s="120">
        <v>0</v>
      </c>
      <c r="J830" s="121">
        <v>0</v>
      </c>
      <c r="K830" s="24">
        <v>0</v>
      </c>
      <c r="L830" s="121">
        <v>0</v>
      </c>
      <c r="M830" s="24">
        <v>0</v>
      </c>
      <c r="N830" s="121">
        <v>0</v>
      </c>
      <c r="O830" s="24">
        <v>0</v>
      </c>
      <c r="P830" s="121">
        <v>0</v>
      </c>
    </row>
    <row r="831" spans="3:16">
      <c r="C831" t="s">
        <v>463</v>
      </c>
      <c r="D831">
        <v>14348</v>
      </c>
      <c r="E831" t="s">
        <v>46</v>
      </c>
      <c r="F831" s="119">
        <v>0</v>
      </c>
      <c r="G831" s="24">
        <v>0</v>
      </c>
      <c r="H831" s="24">
        <v>0</v>
      </c>
      <c r="I831" s="120">
        <v>0</v>
      </c>
      <c r="J831" s="121">
        <v>0</v>
      </c>
      <c r="K831" s="24">
        <v>0</v>
      </c>
      <c r="L831" s="121">
        <v>0</v>
      </c>
      <c r="M831" s="24">
        <v>0</v>
      </c>
      <c r="N831" s="121">
        <v>0</v>
      </c>
      <c r="O831" s="24">
        <v>0</v>
      </c>
      <c r="P831" s="121">
        <v>0</v>
      </c>
    </row>
    <row r="832" spans="3:16">
      <c r="C832" t="s">
        <v>463</v>
      </c>
      <c r="D832">
        <v>10457</v>
      </c>
      <c r="E832" t="s">
        <v>38</v>
      </c>
      <c r="F832" s="119">
        <v>0</v>
      </c>
      <c r="G832" s="24">
        <v>0</v>
      </c>
      <c r="H832" s="24">
        <v>0</v>
      </c>
      <c r="I832" s="120">
        <v>0</v>
      </c>
      <c r="J832" s="121">
        <v>0</v>
      </c>
      <c r="K832" s="24">
        <v>0</v>
      </c>
      <c r="L832" s="121">
        <v>0</v>
      </c>
      <c r="M832" s="24">
        <v>0</v>
      </c>
      <c r="N832" s="121">
        <v>0</v>
      </c>
      <c r="O832" s="24">
        <v>0</v>
      </c>
      <c r="P832" s="121">
        <v>0</v>
      </c>
    </row>
    <row r="833" spans="3:16">
      <c r="C833" t="s">
        <v>463</v>
      </c>
      <c r="D833">
        <v>52377</v>
      </c>
      <c r="E833" t="s">
        <v>134</v>
      </c>
      <c r="F833" s="119">
        <v>0</v>
      </c>
      <c r="G833" s="24">
        <v>0</v>
      </c>
      <c r="H833" s="24">
        <v>0</v>
      </c>
      <c r="I833" s="120">
        <v>0</v>
      </c>
      <c r="J833" s="121">
        <v>0</v>
      </c>
      <c r="K833" s="24">
        <v>0</v>
      </c>
      <c r="L833" s="121">
        <v>0</v>
      </c>
      <c r="M833" s="24">
        <v>0</v>
      </c>
      <c r="N833" s="121">
        <v>0</v>
      </c>
      <c r="O833" s="24">
        <v>0</v>
      </c>
      <c r="P833" s="121">
        <v>0</v>
      </c>
    </row>
    <row r="834" spans="3:16">
      <c r="C834" t="s">
        <v>463</v>
      </c>
      <c r="D834">
        <v>10469</v>
      </c>
      <c r="E834" t="s">
        <v>39</v>
      </c>
      <c r="F834" s="119">
        <v>0</v>
      </c>
      <c r="G834" s="24">
        <v>0</v>
      </c>
      <c r="H834" s="24">
        <v>0</v>
      </c>
      <c r="I834" s="120">
        <v>0</v>
      </c>
      <c r="J834" s="121">
        <v>0</v>
      </c>
      <c r="K834" s="24">
        <v>0</v>
      </c>
      <c r="L834" s="121">
        <v>0</v>
      </c>
      <c r="M834" s="24">
        <v>0</v>
      </c>
      <c r="N834" s="121">
        <v>0</v>
      </c>
      <c r="O834" s="24">
        <v>0</v>
      </c>
      <c r="P834" s="121">
        <v>0</v>
      </c>
    </row>
    <row r="835" spans="3:16">
      <c r="C835" t="s">
        <v>463</v>
      </c>
      <c r="D835">
        <v>72001</v>
      </c>
      <c r="E835" t="s">
        <v>23</v>
      </c>
      <c r="F835" s="119">
        <v>0</v>
      </c>
      <c r="G835" s="24">
        <v>0</v>
      </c>
      <c r="H835" s="24">
        <v>0</v>
      </c>
      <c r="I835" s="120">
        <v>0</v>
      </c>
      <c r="J835" s="121">
        <v>0</v>
      </c>
      <c r="K835" s="24">
        <v>0</v>
      </c>
      <c r="L835" s="121">
        <v>0</v>
      </c>
      <c r="M835" s="24">
        <v>0</v>
      </c>
      <c r="N835" s="121">
        <v>0</v>
      </c>
      <c r="O835" s="24">
        <v>0</v>
      </c>
      <c r="P835" s="121">
        <v>0</v>
      </c>
    </row>
    <row r="836" spans="3:16">
      <c r="C836" t="s">
        <v>463</v>
      </c>
      <c r="D836">
        <v>10472</v>
      </c>
      <c r="E836" t="s">
        <v>40</v>
      </c>
      <c r="F836" s="119">
        <v>0</v>
      </c>
      <c r="G836" s="24">
        <v>0</v>
      </c>
      <c r="H836" s="24">
        <v>0</v>
      </c>
      <c r="I836" s="120">
        <v>0</v>
      </c>
      <c r="J836" s="121">
        <v>0</v>
      </c>
      <c r="K836" s="24">
        <v>0</v>
      </c>
      <c r="L836" s="121">
        <v>0</v>
      </c>
      <c r="M836" s="24">
        <v>0</v>
      </c>
      <c r="N836" s="121">
        <v>0</v>
      </c>
      <c r="O836" s="24">
        <v>0</v>
      </c>
      <c r="P836" s="121">
        <v>0</v>
      </c>
    </row>
    <row r="837" spans="3:16">
      <c r="C837" t="s">
        <v>463</v>
      </c>
      <c r="D837">
        <v>72012</v>
      </c>
      <c r="E837" t="s">
        <v>55</v>
      </c>
      <c r="F837" s="119">
        <v>0</v>
      </c>
      <c r="G837" s="24">
        <v>0</v>
      </c>
      <c r="H837" s="24">
        <v>0</v>
      </c>
      <c r="I837" s="120">
        <v>0</v>
      </c>
      <c r="J837" s="121">
        <v>0</v>
      </c>
      <c r="K837" s="24">
        <v>0</v>
      </c>
      <c r="L837" s="121">
        <v>0</v>
      </c>
      <c r="M837" s="24">
        <v>0</v>
      </c>
      <c r="N837" s="121">
        <v>0</v>
      </c>
      <c r="O837" s="24">
        <v>0</v>
      </c>
      <c r="P837" s="121">
        <v>0</v>
      </c>
    </row>
    <row r="838" spans="3:16">
      <c r="C838" t="s">
        <v>463</v>
      </c>
      <c r="D838">
        <v>10473</v>
      </c>
      <c r="E838" t="s">
        <v>544</v>
      </c>
      <c r="F838" s="119">
        <v>0</v>
      </c>
      <c r="G838" s="24">
        <v>0</v>
      </c>
      <c r="H838" s="24">
        <v>0</v>
      </c>
      <c r="I838" s="120">
        <v>0</v>
      </c>
      <c r="J838" s="121">
        <v>0</v>
      </c>
      <c r="K838" s="24">
        <v>0</v>
      </c>
      <c r="L838" s="121">
        <v>0</v>
      </c>
      <c r="M838" s="24">
        <v>0</v>
      </c>
      <c r="N838" s="121">
        <v>0</v>
      </c>
      <c r="O838" s="24">
        <v>0</v>
      </c>
      <c r="P838" s="121">
        <v>0</v>
      </c>
    </row>
    <row r="839" spans="3:16">
      <c r="C839" t="s">
        <v>463</v>
      </c>
      <c r="D839">
        <v>73001</v>
      </c>
      <c r="E839" t="s">
        <v>49</v>
      </c>
      <c r="F839" s="119">
        <v>0</v>
      </c>
      <c r="G839" s="24">
        <v>0</v>
      </c>
      <c r="H839" s="24">
        <v>0</v>
      </c>
      <c r="I839" s="120">
        <v>0</v>
      </c>
      <c r="J839" s="121">
        <v>0</v>
      </c>
      <c r="K839" s="24">
        <v>0</v>
      </c>
      <c r="L839" s="121">
        <v>0</v>
      </c>
      <c r="M839" s="24">
        <v>0</v>
      </c>
      <c r="N839" s="121">
        <v>0</v>
      </c>
      <c r="O839" s="24">
        <v>0</v>
      </c>
      <c r="P839" s="121">
        <v>0</v>
      </c>
    </row>
    <row r="840" spans="3:16">
      <c r="C840" t="s">
        <v>463</v>
      </c>
      <c r="D840">
        <v>10480</v>
      </c>
      <c r="E840" t="s">
        <v>545</v>
      </c>
      <c r="F840" s="119">
        <v>0</v>
      </c>
      <c r="G840" s="24">
        <v>0</v>
      </c>
      <c r="H840" s="24">
        <v>0</v>
      </c>
      <c r="I840" s="120">
        <v>0</v>
      </c>
      <c r="J840" s="121">
        <v>0</v>
      </c>
      <c r="K840" s="24">
        <v>0</v>
      </c>
      <c r="L840" s="121">
        <v>0</v>
      </c>
      <c r="M840" s="24">
        <v>0</v>
      </c>
      <c r="N840" s="121">
        <v>0</v>
      </c>
      <c r="O840" s="24">
        <v>0</v>
      </c>
      <c r="P840" s="121">
        <v>0</v>
      </c>
    </row>
    <row r="841" spans="3:16">
      <c r="C841" t="s">
        <v>463</v>
      </c>
      <c r="D841">
        <v>73501</v>
      </c>
      <c r="E841" t="s">
        <v>425</v>
      </c>
      <c r="F841" s="119">
        <v>0</v>
      </c>
      <c r="G841" s="24">
        <v>0</v>
      </c>
      <c r="H841" s="24">
        <v>0</v>
      </c>
      <c r="I841" s="120">
        <v>0</v>
      </c>
      <c r="J841" s="121">
        <v>0</v>
      </c>
      <c r="K841" s="24">
        <v>0</v>
      </c>
      <c r="L841" s="121">
        <v>0</v>
      </c>
      <c r="M841" s="24">
        <v>0</v>
      </c>
      <c r="N841" s="121">
        <v>0</v>
      </c>
      <c r="O841" s="24">
        <v>0</v>
      </c>
      <c r="P841" s="121">
        <v>0</v>
      </c>
    </row>
    <row r="842" spans="3:16">
      <c r="C842" t="s">
        <v>463</v>
      </c>
      <c r="D842">
        <v>10488</v>
      </c>
      <c r="E842" t="s">
        <v>607</v>
      </c>
      <c r="F842" s="119">
        <v>0</v>
      </c>
      <c r="G842" s="24">
        <v>0</v>
      </c>
      <c r="H842" s="24">
        <v>0</v>
      </c>
      <c r="I842" s="120">
        <v>0</v>
      </c>
      <c r="J842" s="121">
        <v>0</v>
      </c>
      <c r="K842" s="24">
        <v>0</v>
      </c>
      <c r="L842" s="121">
        <v>0</v>
      </c>
      <c r="M842" s="24">
        <v>0</v>
      </c>
      <c r="N842" s="121">
        <v>0</v>
      </c>
      <c r="O842" s="24">
        <v>0</v>
      </c>
      <c r="P842" s="121">
        <v>0</v>
      </c>
    </row>
    <row r="843" spans="3:16">
      <c r="C843" t="s">
        <v>463</v>
      </c>
      <c r="D843">
        <v>76601</v>
      </c>
      <c r="E843" t="s">
        <v>590</v>
      </c>
      <c r="F843" s="119">
        <v>0</v>
      </c>
      <c r="G843" s="24">
        <v>0</v>
      </c>
      <c r="H843" s="24">
        <v>0</v>
      </c>
      <c r="I843" s="120">
        <v>0</v>
      </c>
      <c r="J843" s="121">
        <v>0</v>
      </c>
      <c r="K843" s="24">
        <v>0</v>
      </c>
      <c r="L843" s="121">
        <v>0</v>
      </c>
      <c r="M843" s="24">
        <v>0</v>
      </c>
      <c r="N843" s="121">
        <v>0</v>
      </c>
      <c r="O843" s="24">
        <v>0</v>
      </c>
      <c r="P843" s="121">
        <v>0</v>
      </c>
    </row>
    <row r="844" spans="3:16">
      <c r="C844" t="s">
        <v>463</v>
      </c>
      <c r="D844">
        <v>10489</v>
      </c>
      <c r="E844" t="s">
        <v>546</v>
      </c>
      <c r="F844" s="119">
        <v>0</v>
      </c>
      <c r="G844" s="24">
        <v>0</v>
      </c>
      <c r="H844" s="24">
        <v>0</v>
      </c>
      <c r="I844" s="120">
        <v>0</v>
      </c>
      <c r="J844" s="121">
        <v>0</v>
      </c>
      <c r="K844" s="24">
        <v>0</v>
      </c>
      <c r="L844" s="121">
        <v>0</v>
      </c>
      <c r="M844" s="24">
        <v>0</v>
      </c>
      <c r="N844" s="121">
        <v>0</v>
      </c>
      <c r="O844" s="24">
        <v>0</v>
      </c>
      <c r="P844" s="121">
        <v>0</v>
      </c>
    </row>
    <row r="845" spans="3:16">
      <c r="C845" t="s">
        <v>463</v>
      </c>
      <c r="D845">
        <v>77101</v>
      </c>
      <c r="E845" t="s">
        <v>567</v>
      </c>
      <c r="F845" s="119">
        <v>0</v>
      </c>
      <c r="G845" s="24">
        <v>0</v>
      </c>
      <c r="H845" s="24">
        <v>0</v>
      </c>
      <c r="I845" s="120">
        <v>0</v>
      </c>
      <c r="J845" s="121">
        <v>0</v>
      </c>
      <c r="K845" s="24">
        <v>0</v>
      </c>
      <c r="L845" s="121">
        <v>0</v>
      </c>
      <c r="M845" s="24">
        <v>0</v>
      </c>
      <c r="N845" s="121">
        <v>0</v>
      </c>
      <c r="O845" s="24">
        <v>0</v>
      </c>
      <c r="P845" s="121">
        <v>0</v>
      </c>
    </row>
    <row r="846" spans="3:16">
      <c r="C846" t="s">
        <v>463</v>
      </c>
      <c r="D846">
        <v>10490</v>
      </c>
      <c r="E846" t="s">
        <v>476</v>
      </c>
      <c r="F846" s="119">
        <v>0</v>
      </c>
      <c r="G846" s="24">
        <v>0</v>
      </c>
      <c r="H846" s="24">
        <v>0</v>
      </c>
      <c r="I846" s="120">
        <v>0</v>
      </c>
      <c r="J846" s="121">
        <v>0</v>
      </c>
      <c r="K846" s="24">
        <v>0</v>
      </c>
      <c r="L846" s="121">
        <v>0</v>
      </c>
      <c r="M846" s="24">
        <v>0</v>
      </c>
      <c r="N846" s="121">
        <v>0</v>
      </c>
      <c r="O846" s="24">
        <v>0</v>
      </c>
      <c r="P846" s="121">
        <v>0</v>
      </c>
    </row>
    <row r="847" spans="3:16">
      <c r="C847" t="s">
        <v>463</v>
      </c>
      <c r="D847">
        <v>79101</v>
      </c>
      <c r="E847" t="s">
        <v>57</v>
      </c>
      <c r="F847" s="119">
        <v>0</v>
      </c>
      <c r="G847" s="24">
        <v>0</v>
      </c>
      <c r="H847" s="24">
        <v>0</v>
      </c>
      <c r="I847" s="120">
        <v>0</v>
      </c>
      <c r="J847" s="122">
        <v>0</v>
      </c>
      <c r="K847" s="24">
        <v>0</v>
      </c>
      <c r="L847" s="122">
        <v>0</v>
      </c>
      <c r="M847" s="24">
        <v>0</v>
      </c>
      <c r="N847" s="122">
        <v>0</v>
      </c>
      <c r="O847" s="24">
        <v>0</v>
      </c>
      <c r="P847" s="122">
        <v>0</v>
      </c>
    </row>
    <row r="848" spans="3:16">
      <c r="C848" t="s">
        <v>463</v>
      </c>
      <c r="D848">
        <v>10501</v>
      </c>
      <c r="E848" t="s">
        <v>41</v>
      </c>
      <c r="F848" s="119">
        <v>0</v>
      </c>
      <c r="G848" s="24">
        <v>0</v>
      </c>
      <c r="H848" s="24">
        <v>0</v>
      </c>
      <c r="I848" s="120">
        <v>0</v>
      </c>
      <c r="J848" s="121">
        <v>0</v>
      </c>
      <c r="K848" s="24">
        <v>0</v>
      </c>
      <c r="L848" s="121">
        <v>0</v>
      </c>
      <c r="M848" s="24">
        <v>0</v>
      </c>
      <c r="N848" s="121">
        <v>0</v>
      </c>
      <c r="O848" s="24">
        <v>0</v>
      </c>
      <c r="P848" s="121">
        <v>0</v>
      </c>
    </row>
    <row r="849" spans="3:16">
      <c r="C849" t="s">
        <v>463</v>
      </c>
      <c r="D849">
        <v>10307</v>
      </c>
      <c r="E849" t="s">
        <v>538</v>
      </c>
      <c r="F849" s="119">
        <v>0</v>
      </c>
      <c r="G849" s="24">
        <v>0</v>
      </c>
      <c r="H849" s="24">
        <v>0</v>
      </c>
      <c r="I849" s="120">
        <v>0</v>
      </c>
      <c r="J849" s="121">
        <v>0</v>
      </c>
      <c r="K849" s="24">
        <v>0</v>
      </c>
      <c r="L849" s="121">
        <v>0</v>
      </c>
      <c r="M849" s="24">
        <v>0</v>
      </c>
      <c r="N849" s="121">
        <v>0</v>
      </c>
      <c r="O849" s="24">
        <v>0</v>
      </c>
      <c r="P849" s="121">
        <v>0</v>
      </c>
    </row>
    <row r="850" spans="3:16">
      <c r="C850" t="s">
        <v>463</v>
      </c>
      <c r="D850">
        <v>10502</v>
      </c>
      <c r="E850" t="s">
        <v>42</v>
      </c>
      <c r="F850" s="119">
        <v>0</v>
      </c>
      <c r="G850" s="24">
        <v>0</v>
      </c>
      <c r="H850" s="24">
        <v>0</v>
      </c>
      <c r="I850" s="120">
        <v>0</v>
      </c>
      <c r="J850" s="121">
        <v>0</v>
      </c>
      <c r="K850" s="24">
        <v>0</v>
      </c>
      <c r="L850" s="121">
        <v>0</v>
      </c>
      <c r="M850" s="24">
        <v>0</v>
      </c>
      <c r="N850" s="121">
        <v>0</v>
      </c>
      <c r="O850" s="24">
        <v>0</v>
      </c>
      <c r="P850" s="121">
        <v>0</v>
      </c>
    </row>
    <row r="851" spans="3:16">
      <c r="C851" t="s">
        <v>463</v>
      </c>
      <c r="D851">
        <v>10409</v>
      </c>
      <c r="E851" t="s">
        <v>566</v>
      </c>
      <c r="F851" s="119">
        <v>0</v>
      </c>
      <c r="G851" s="24">
        <v>0</v>
      </c>
      <c r="H851" s="24">
        <v>0</v>
      </c>
      <c r="I851" s="120">
        <v>0</v>
      </c>
      <c r="J851" s="121">
        <v>0</v>
      </c>
      <c r="K851" s="24">
        <v>0</v>
      </c>
      <c r="L851" s="121">
        <v>0</v>
      </c>
      <c r="M851" s="24">
        <v>0</v>
      </c>
      <c r="N851" s="121">
        <v>0</v>
      </c>
      <c r="O851" s="24">
        <v>0</v>
      </c>
      <c r="P851" s="121">
        <v>0</v>
      </c>
    </row>
    <row r="852" spans="3:16">
      <c r="C852" t="s">
        <v>463</v>
      </c>
      <c r="D852">
        <v>10503</v>
      </c>
      <c r="E852" t="s">
        <v>487</v>
      </c>
      <c r="F852" s="119">
        <v>0</v>
      </c>
      <c r="G852" s="24">
        <v>0</v>
      </c>
      <c r="H852" s="24">
        <v>0</v>
      </c>
      <c r="I852" s="120">
        <v>0</v>
      </c>
      <c r="J852" s="121">
        <v>0</v>
      </c>
      <c r="K852" s="24">
        <v>0</v>
      </c>
      <c r="L852" s="121">
        <v>0</v>
      </c>
      <c r="M852" s="24">
        <v>0</v>
      </c>
      <c r="N852" s="121">
        <v>0</v>
      </c>
      <c r="O852" s="24">
        <v>0</v>
      </c>
      <c r="P852" s="121">
        <v>0</v>
      </c>
    </row>
    <row r="853" spans="3:16">
      <c r="C853" t="s">
        <v>463</v>
      </c>
      <c r="D853">
        <v>10511</v>
      </c>
      <c r="E853" t="s">
        <v>547</v>
      </c>
      <c r="F853" s="119">
        <v>0</v>
      </c>
      <c r="G853" s="24">
        <v>0</v>
      </c>
      <c r="H853" s="24">
        <v>0</v>
      </c>
      <c r="I853" s="120">
        <v>0</v>
      </c>
      <c r="J853" s="121">
        <v>0</v>
      </c>
      <c r="K853" s="24">
        <v>0</v>
      </c>
      <c r="L853" s="121">
        <v>0</v>
      </c>
      <c r="M853" s="24">
        <v>0</v>
      </c>
      <c r="N853" s="121">
        <v>0</v>
      </c>
      <c r="O853" s="24">
        <v>0</v>
      </c>
      <c r="P853" s="121">
        <v>0</v>
      </c>
    </row>
    <row r="854" spans="3:16">
      <c r="C854" t="s">
        <v>463</v>
      </c>
      <c r="D854">
        <v>10504</v>
      </c>
      <c r="E854" t="s">
        <v>43</v>
      </c>
      <c r="F854" s="119">
        <v>0</v>
      </c>
      <c r="G854" s="24">
        <v>0</v>
      </c>
      <c r="H854" s="24">
        <v>0</v>
      </c>
      <c r="I854" s="120">
        <v>0</v>
      </c>
      <c r="J854" s="122">
        <v>0</v>
      </c>
      <c r="K854" s="24">
        <v>0</v>
      </c>
      <c r="L854" s="122">
        <v>0</v>
      </c>
      <c r="M854" s="24">
        <v>0</v>
      </c>
      <c r="N854" s="122">
        <v>0</v>
      </c>
      <c r="O854" s="24">
        <v>0</v>
      </c>
      <c r="P854" s="122">
        <v>0</v>
      </c>
    </row>
    <row r="855" spans="3:16">
      <c r="C855" t="s">
        <v>463</v>
      </c>
      <c r="D855">
        <v>11301</v>
      </c>
      <c r="E855" t="s">
        <v>550</v>
      </c>
      <c r="F855" s="119">
        <v>0</v>
      </c>
      <c r="G855" s="24">
        <v>0</v>
      </c>
      <c r="H855" s="24">
        <v>0</v>
      </c>
      <c r="I855" s="120">
        <v>0</v>
      </c>
      <c r="J855" s="121">
        <v>0</v>
      </c>
      <c r="K855" s="24">
        <v>0</v>
      </c>
      <c r="L855" s="121">
        <v>0</v>
      </c>
      <c r="M855" s="24">
        <v>0</v>
      </c>
      <c r="N855" s="121">
        <v>0</v>
      </c>
      <c r="O855" s="24">
        <v>0</v>
      </c>
      <c r="P855" s="121">
        <v>0</v>
      </c>
    </row>
    <row r="856" spans="3:16">
      <c r="C856" t="s">
        <v>463</v>
      </c>
      <c r="D856">
        <v>10580</v>
      </c>
      <c r="E856" t="s">
        <v>548</v>
      </c>
      <c r="F856" s="119">
        <v>0</v>
      </c>
      <c r="G856" s="24">
        <v>0</v>
      </c>
      <c r="H856" s="24">
        <v>0</v>
      </c>
      <c r="I856" s="120">
        <v>0</v>
      </c>
      <c r="J856" s="121">
        <v>0</v>
      </c>
      <c r="K856" s="24">
        <v>0</v>
      </c>
      <c r="L856" s="121">
        <v>0</v>
      </c>
      <c r="M856" s="24">
        <v>0</v>
      </c>
      <c r="N856" s="121">
        <v>0</v>
      </c>
      <c r="O856" s="24">
        <v>0</v>
      </c>
      <c r="P856" s="121">
        <v>0</v>
      </c>
    </row>
    <row r="857" spans="3:16">
      <c r="C857" t="s">
        <v>463</v>
      </c>
      <c r="D857">
        <v>12301</v>
      </c>
      <c r="E857" t="s">
        <v>578</v>
      </c>
      <c r="F857" s="119">
        <v>0</v>
      </c>
      <c r="G857" s="24">
        <v>0</v>
      </c>
      <c r="H857" s="24">
        <v>0</v>
      </c>
      <c r="I857" s="120">
        <v>0</v>
      </c>
      <c r="J857" s="121">
        <v>0</v>
      </c>
      <c r="K857" s="24">
        <v>0</v>
      </c>
      <c r="L857" s="121">
        <v>0</v>
      </c>
      <c r="M857" s="24">
        <v>0</v>
      </c>
      <c r="N857" s="121">
        <v>0</v>
      </c>
      <c r="O857" s="24">
        <v>0</v>
      </c>
      <c r="P857" s="121">
        <v>0</v>
      </c>
    </row>
    <row r="858" spans="3:16">
      <c r="C858" t="s">
        <v>463</v>
      </c>
      <c r="D858">
        <v>10589</v>
      </c>
      <c r="E858" t="s">
        <v>73</v>
      </c>
      <c r="F858" s="119">
        <v>0</v>
      </c>
      <c r="G858" s="24">
        <v>0</v>
      </c>
      <c r="H858" s="24">
        <v>0</v>
      </c>
      <c r="I858" s="120">
        <v>0</v>
      </c>
      <c r="J858" s="121">
        <v>0</v>
      </c>
      <c r="K858" s="24">
        <v>0</v>
      </c>
      <c r="L858" s="121">
        <v>0</v>
      </c>
      <c r="M858" s="24">
        <v>0</v>
      </c>
      <c r="N858" s="121">
        <v>0</v>
      </c>
      <c r="O858" s="24">
        <v>0</v>
      </c>
      <c r="P858" s="121">
        <v>0</v>
      </c>
    </row>
    <row r="859" spans="3:16">
      <c r="C859" t="s">
        <v>463</v>
      </c>
      <c r="D859">
        <v>13203</v>
      </c>
      <c r="E859" t="s">
        <v>551</v>
      </c>
      <c r="F859" s="119">
        <v>0</v>
      </c>
      <c r="G859" s="24">
        <v>0</v>
      </c>
      <c r="H859" s="24">
        <v>0</v>
      </c>
      <c r="I859" s="120">
        <v>0</v>
      </c>
      <c r="J859" s="121">
        <v>0</v>
      </c>
      <c r="K859" s="24">
        <v>0</v>
      </c>
      <c r="L859" s="121">
        <v>0</v>
      </c>
      <c r="M859" s="24">
        <v>0</v>
      </c>
      <c r="N859" s="121">
        <v>0</v>
      </c>
      <c r="O859" s="24">
        <v>0</v>
      </c>
      <c r="P859" s="121">
        <v>0</v>
      </c>
    </row>
    <row r="860" spans="3:16">
      <c r="C860" t="s">
        <v>463</v>
      </c>
      <c r="D860">
        <v>10601</v>
      </c>
      <c r="E860" t="s">
        <v>44</v>
      </c>
      <c r="F860" s="119">
        <v>0</v>
      </c>
      <c r="G860" s="24">
        <v>0</v>
      </c>
      <c r="H860" s="24">
        <v>0</v>
      </c>
      <c r="I860" s="120">
        <v>0</v>
      </c>
      <c r="J860" s="121">
        <v>0</v>
      </c>
      <c r="K860" s="24">
        <v>0</v>
      </c>
      <c r="L860" s="121">
        <v>0</v>
      </c>
      <c r="M860" s="24">
        <v>0</v>
      </c>
      <c r="N860" s="121">
        <v>0</v>
      </c>
      <c r="O860" s="24">
        <v>0</v>
      </c>
      <c r="P860" s="121">
        <v>0</v>
      </c>
    </row>
    <row r="861" spans="3:16">
      <c r="C861" t="s">
        <v>463</v>
      </c>
      <c r="D861">
        <v>76401</v>
      </c>
      <c r="E861" t="s">
        <v>533</v>
      </c>
      <c r="F861" s="119">
        <v>0</v>
      </c>
      <c r="G861" s="24">
        <v>0</v>
      </c>
      <c r="H861" s="24">
        <v>0</v>
      </c>
      <c r="I861" s="120">
        <v>0</v>
      </c>
      <c r="J861" s="121">
        <v>0</v>
      </c>
      <c r="K861" s="24">
        <v>0</v>
      </c>
      <c r="L861" s="121">
        <v>0</v>
      </c>
      <c r="M861" s="24">
        <v>0</v>
      </c>
      <c r="N861" s="121">
        <v>0</v>
      </c>
      <c r="O861" s="24">
        <v>0</v>
      </c>
      <c r="P861" s="121">
        <v>0</v>
      </c>
    </row>
    <row r="862" spans="3:16">
      <c r="C862" t="s">
        <v>463</v>
      </c>
      <c r="D862">
        <v>12270</v>
      </c>
      <c r="E862" t="s">
        <v>62</v>
      </c>
      <c r="F862" s="119">
        <v>0</v>
      </c>
      <c r="G862" s="24">
        <v>0</v>
      </c>
      <c r="H862" s="24">
        <v>0</v>
      </c>
      <c r="I862" s="120">
        <v>0</v>
      </c>
      <c r="J862" s="121">
        <v>0</v>
      </c>
      <c r="K862" s="24">
        <v>0</v>
      </c>
      <c r="L862" s="121">
        <v>0</v>
      </c>
      <c r="M862" s="24">
        <v>0</v>
      </c>
      <c r="N862" s="121">
        <v>0</v>
      </c>
      <c r="O862" s="24">
        <v>0</v>
      </c>
      <c r="P862" s="121">
        <v>0</v>
      </c>
    </row>
    <row r="863" spans="3:16">
      <c r="C863" t="s">
        <v>463</v>
      </c>
      <c r="D863">
        <v>90</v>
      </c>
      <c r="E863" t="s">
        <v>100</v>
      </c>
      <c r="F863" s="119">
        <v>0</v>
      </c>
      <c r="G863" s="24">
        <v>0</v>
      </c>
      <c r="H863" s="24">
        <v>0</v>
      </c>
      <c r="I863" s="120">
        <v>0</v>
      </c>
      <c r="J863" s="121">
        <v>0</v>
      </c>
      <c r="K863" s="24">
        <v>0</v>
      </c>
      <c r="L863" s="121">
        <v>0</v>
      </c>
      <c r="M863" s="24">
        <v>0</v>
      </c>
      <c r="N863" s="121">
        <v>0</v>
      </c>
      <c r="O863" s="24">
        <v>0</v>
      </c>
      <c r="P863" s="121">
        <v>0</v>
      </c>
    </row>
    <row r="864" spans="3:16">
      <c r="C864" t="s">
        <v>463</v>
      </c>
      <c r="D864">
        <v>12306</v>
      </c>
      <c r="E864" t="s">
        <v>579</v>
      </c>
      <c r="F864" s="119">
        <v>0</v>
      </c>
      <c r="G864" s="24">
        <v>0</v>
      </c>
      <c r="H864" s="24">
        <v>0</v>
      </c>
      <c r="I864" s="120">
        <v>0</v>
      </c>
      <c r="J864" s="121">
        <v>0</v>
      </c>
      <c r="K864" s="24">
        <v>0</v>
      </c>
      <c r="L864" s="121">
        <v>0</v>
      </c>
      <c r="M864" s="24">
        <v>0</v>
      </c>
      <c r="N864" s="121">
        <v>0</v>
      </c>
      <c r="O864" s="24">
        <v>0</v>
      </c>
      <c r="P864" s="121">
        <v>0</v>
      </c>
    </row>
    <row r="865" spans="3:16">
      <c r="C865" t="s">
        <v>463</v>
      </c>
      <c r="D865">
        <v>901</v>
      </c>
      <c r="E865" t="s">
        <v>57</v>
      </c>
      <c r="F865" s="119">
        <v>0</v>
      </c>
      <c r="G865" s="24">
        <v>0</v>
      </c>
      <c r="H865" s="24">
        <v>0</v>
      </c>
      <c r="I865" s="120">
        <v>0</v>
      </c>
      <c r="J865" s="121">
        <v>0</v>
      </c>
      <c r="K865" s="24">
        <v>0</v>
      </c>
      <c r="L865" s="121">
        <v>0</v>
      </c>
      <c r="M865" s="24">
        <v>0</v>
      </c>
      <c r="N865" s="121">
        <v>0</v>
      </c>
      <c r="O865" s="24">
        <v>0</v>
      </c>
      <c r="P865" s="121">
        <v>0</v>
      </c>
    </row>
    <row r="866" spans="3:16">
      <c r="C866" t="s">
        <v>463</v>
      </c>
      <c r="D866">
        <v>12347</v>
      </c>
      <c r="E866" s="10" t="s">
        <v>74</v>
      </c>
      <c r="F866" s="119">
        <v>0</v>
      </c>
      <c r="G866" s="24">
        <v>0</v>
      </c>
      <c r="H866" s="24">
        <v>0</v>
      </c>
      <c r="I866" s="120">
        <v>0</v>
      </c>
      <c r="J866" s="121">
        <v>0</v>
      </c>
      <c r="K866" s="24">
        <v>0</v>
      </c>
      <c r="L866" s="121">
        <v>0</v>
      </c>
      <c r="M866" s="24">
        <v>0</v>
      </c>
      <c r="N866" s="121">
        <v>0</v>
      </c>
      <c r="O866" s="24">
        <v>0</v>
      </c>
      <c r="P866" s="121">
        <v>0</v>
      </c>
    </row>
    <row r="867" spans="3:16">
      <c r="C867" t="s">
        <v>463</v>
      </c>
      <c r="D867">
        <v>76101</v>
      </c>
      <c r="E867" t="s">
        <v>644</v>
      </c>
      <c r="F867" s="119">
        <v>0</v>
      </c>
      <c r="G867" s="24">
        <v>0</v>
      </c>
      <c r="H867" s="24">
        <v>0</v>
      </c>
      <c r="I867" s="120">
        <v>0</v>
      </c>
      <c r="J867" s="121">
        <v>0</v>
      </c>
      <c r="K867" s="24">
        <v>0</v>
      </c>
      <c r="L867" s="121">
        <v>0</v>
      </c>
      <c r="M867" s="24">
        <v>0</v>
      </c>
      <c r="N867" s="121">
        <v>0</v>
      </c>
      <c r="O867" s="24">
        <v>0</v>
      </c>
      <c r="P867" s="121">
        <v>0</v>
      </c>
    </row>
    <row r="868" spans="3:16">
      <c r="C868" t="s">
        <v>463</v>
      </c>
      <c r="D868">
        <v>12359</v>
      </c>
      <c r="E868" s="10" t="s">
        <v>63</v>
      </c>
      <c r="F868" s="119">
        <v>0</v>
      </c>
      <c r="G868" s="24">
        <v>0</v>
      </c>
      <c r="H868" s="24">
        <v>0</v>
      </c>
      <c r="I868" s="120">
        <v>0</v>
      </c>
      <c r="J868" s="121">
        <v>0</v>
      </c>
      <c r="K868" s="24">
        <v>0</v>
      </c>
      <c r="L868" s="121">
        <v>0</v>
      </c>
      <c r="M868" s="24">
        <v>0</v>
      </c>
      <c r="N868" s="121">
        <v>0</v>
      </c>
      <c r="O868" s="24">
        <v>0</v>
      </c>
      <c r="P868" s="122">
        <v>0</v>
      </c>
    </row>
    <row r="869" spans="3:16">
      <c r="C869" t="s">
        <v>463</v>
      </c>
      <c r="D869">
        <v>77301</v>
      </c>
      <c r="E869" t="s">
        <v>648</v>
      </c>
      <c r="F869" s="119">
        <v>0</v>
      </c>
      <c r="G869" s="24">
        <v>0</v>
      </c>
      <c r="H869" s="24">
        <v>0</v>
      </c>
      <c r="I869" s="120">
        <v>0</v>
      </c>
      <c r="J869" s="121">
        <v>0</v>
      </c>
      <c r="K869" s="24">
        <v>0</v>
      </c>
      <c r="L869" s="121">
        <v>0</v>
      </c>
      <c r="M869" s="24">
        <v>0</v>
      </c>
      <c r="N869" s="121">
        <v>0</v>
      </c>
      <c r="O869" s="24">
        <v>0</v>
      </c>
      <c r="P869" s="121">
        <v>0</v>
      </c>
    </row>
    <row r="870" spans="3:16">
      <c r="C870" t="s">
        <v>463</v>
      </c>
      <c r="D870">
        <v>12360</v>
      </c>
      <c r="E870" t="s">
        <v>584</v>
      </c>
      <c r="F870" s="119">
        <v>0</v>
      </c>
      <c r="G870" s="24">
        <v>0</v>
      </c>
      <c r="H870" s="24">
        <v>0</v>
      </c>
      <c r="I870" s="120">
        <v>0</v>
      </c>
      <c r="J870" s="121">
        <v>0</v>
      </c>
      <c r="K870" s="24">
        <v>0</v>
      </c>
      <c r="L870" s="121">
        <v>0</v>
      </c>
      <c r="M870" s="24">
        <v>0</v>
      </c>
      <c r="N870" s="121">
        <v>0</v>
      </c>
      <c r="O870" s="24">
        <v>0</v>
      </c>
      <c r="P870" s="121">
        <v>0</v>
      </c>
    </row>
    <row r="871" spans="3:16">
      <c r="C871" t="s">
        <v>463</v>
      </c>
      <c r="D871">
        <v>32306</v>
      </c>
      <c r="E871" t="s">
        <v>661</v>
      </c>
      <c r="F871" s="119">
        <v>0</v>
      </c>
      <c r="G871" s="24">
        <v>0</v>
      </c>
      <c r="H871" s="24">
        <v>0</v>
      </c>
      <c r="I871" s="120">
        <v>0</v>
      </c>
      <c r="J871" s="121">
        <v>0</v>
      </c>
      <c r="K871" s="24">
        <v>0</v>
      </c>
      <c r="L871" s="121">
        <v>0</v>
      </c>
      <c r="M871" s="24">
        <v>0</v>
      </c>
      <c r="N871" s="121">
        <v>0</v>
      </c>
      <c r="O871" s="24">
        <v>0</v>
      </c>
      <c r="P871" s="121">
        <v>0</v>
      </c>
    </row>
    <row r="872" spans="3:16">
      <c r="C872" t="s">
        <v>463</v>
      </c>
      <c r="D872">
        <v>12370</v>
      </c>
      <c r="E872" t="s">
        <v>64</v>
      </c>
      <c r="F872" s="119">
        <v>0</v>
      </c>
      <c r="G872" s="24">
        <v>0</v>
      </c>
      <c r="H872" s="24">
        <v>0</v>
      </c>
      <c r="I872" s="120">
        <v>0</v>
      </c>
      <c r="J872" s="121">
        <v>0</v>
      </c>
      <c r="K872" s="24">
        <v>0</v>
      </c>
      <c r="L872" s="121">
        <v>0</v>
      </c>
      <c r="M872" s="24">
        <v>0</v>
      </c>
      <c r="N872" s="121">
        <v>0</v>
      </c>
      <c r="O872" s="24">
        <v>0</v>
      </c>
      <c r="P872" s="121">
        <v>0</v>
      </c>
    </row>
    <row r="873" spans="3:16">
      <c r="C873" t="s">
        <v>463</v>
      </c>
      <c r="D873">
        <v>101</v>
      </c>
      <c r="E873" t="s">
        <v>662</v>
      </c>
      <c r="F873" s="119">
        <v>0</v>
      </c>
      <c r="G873" s="24">
        <v>0</v>
      </c>
      <c r="H873" s="24">
        <v>0</v>
      </c>
      <c r="I873" s="120">
        <v>0</v>
      </c>
      <c r="J873" s="121">
        <v>0</v>
      </c>
      <c r="K873" s="24">
        <v>0</v>
      </c>
      <c r="L873" s="121">
        <v>0</v>
      </c>
      <c r="M873" s="24">
        <v>0</v>
      </c>
      <c r="N873" s="121">
        <v>0</v>
      </c>
      <c r="O873" s="24">
        <v>0</v>
      </c>
      <c r="P873" s="121">
        <v>0</v>
      </c>
    </row>
    <row r="874" spans="3:16">
      <c r="C874" t="s">
        <v>463</v>
      </c>
      <c r="D874">
        <v>12380</v>
      </c>
      <c r="E874" t="s">
        <v>65</v>
      </c>
      <c r="F874" s="119">
        <v>0</v>
      </c>
      <c r="G874" s="24">
        <v>0</v>
      </c>
      <c r="H874" s="24">
        <v>0</v>
      </c>
      <c r="I874" s="120">
        <v>0</v>
      </c>
      <c r="J874" s="122">
        <v>0</v>
      </c>
      <c r="K874" s="24">
        <v>0</v>
      </c>
      <c r="L874" s="122">
        <v>0</v>
      </c>
      <c r="M874" s="24">
        <v>0</v>
      </c>
      <c r="N874" s="122">
        <v>0</v>
      </c>
      <c r="O874" s="24">
        <v>0</v>
      </c>
      <c r="P874" s="122">
        <v>0</v>
      </c>
    </row>
    <row r="875" spans="3:16">
      <c r="C875" t="s">
        <v>463</v>
      </c>
      <c r="D875">
        <v>103</v>
      </c>
      <c r="E875" t="s">
        <v>664</v>
      </c>
      <c r="F875" s="119">
        <v>0</v>
      </c>
      <c r="G875" s="24">
        <v>0</v>
      </c>
      <c r="H875" s="24">
        <v>0</v>
      </c>
      <c r="I875" s="120">
        <v>0</v>
      </c>
      <c r="J875" s="121">
        <v>0</v>
      </c>
      <c r="K875" s="24">
        <v>0</v>
      </c>
      <c r="L875" s="121">
        <v>0</v>
      </c>
      <c r="M875" s="24">
        <v>0</v>
      </c>
      <c r="N875" s="121">
        <v>0</v>
      </c>
      <c r="O875" s="24">
        <v>0</v>
      </c>
      <c r="P875" s="121">
        <v>0</v>
      </c>
    </row>
    <row r="876" spans="3:16">
      <c r="C876" t="s">
        <v>463</v>
      </c>
      <c r="D876">
        <v>12459</v>
      </c>
      <c r="E876" t="s">
        <v>66</v>
      </c>
      <c r="F876" s="119">
        <v>0</v>
      </c>
      <c r="G876" s="24">
        <v>0</v>
      </c>
      <c r="H876" s="24">
        <v>0</v>
      </c>
      <c r="I876" s="120">
        <v>0</v>
      </c>
      <c r="J876" s="121">
        <v>0</v>
      </c>
      <c r="K876" s="24">
        <v>0</v>
      </c>
      <c r="L876" s="121">
        <v>0</v>
      </c>
      <c r="M876" s="24">
        <v>0</v>
      </c>
      <c r="N876" s="121">
        <v>0</v>
      </c>
      <c r="O876" s="24">
        <v>0</v>
      </c>
      <c r="P876" s="121">
        <v>0</v>
      </c>
    </row>
    <row r="877" spans="3:16">
      <c r="C877" t="s">
        <v>463</v>
      </c>
      <c r="D877">
        <v>105</v>
      </c>
      <c r="E877" t="s">
        <v>666</v>
      </c>
      <c r="F877" s="119">
        <v>0</v>
      </c>
      <c r="G877" s="24">
        <v>0</v>
      </c>
      <c r="H877" s="24">
        <v>0</v>
      </c>
      <c r="I877" s="120">
        <v>0</v>
      </c>
      <c r="J877" s="121">
        <v>0</v>
      </c>
      <c r="K877" s="24">
        <v>0</v>
      </c>
      <c r="L877" s="121">
        <v>0</v>
      </c>
      <c r="M877" s="24">
        <v>0</v>
      </c>
      <c r="N877" s="121">
        <v>0</v>
      </c>
      <c r="O877" s="24">
        <v>0</v>
      </c>
      <c r="P877" s="121">
        <v>0</v>
      </c>
    </row>
    <row r="878" spans="3:16">
      <c r="C878" t="s">
        <v>463</v>
      </c>
      <c r="D878">
        <v>12470</v>
      </c>
      <c r="E878" t="s">
        <v>447</v>
      </c>
      <c r="F878" s="119">
        <v>0</v>
      </c>
      <c r="G878" s="24">
        <v>0</v>
      </c>
      <c r="H878" s="24">
        <v>0</v>
      </c>
      <c r="I878" s="120">
        <v>0</v>
      </c>
      <c r="J878" s="121">
        <v>0</v>
      </c>
      <c r="K878" s="24">
        <v>0</v>
      </c>
      <c r="L878" s="121">
        <v>0</v>
      </c>
      <c r="M878" s="24">
        <v>0</v>
      </c>
      <c r="N878" s="121">
        <v>0</v>
      </c>
      <c r="O878" s="24">
        <v>0</v>
      </c>
      <c r="P878" s="121">
        <v>0</v>
      </c>
    </row>
    <row r="879" spans="3:16">
      <c r="C879" t="s">
        <v>463</v>
      </c>
      <c r="D879">
        <v>10269</v>
      </c>
      <c r="E879" t="s">
        <v>668</v>
      </c>
      <c r="F879" s="119">
        <v>0</v>
      </c>
      <c r="G879" s="24">
        <v>0</v>
      </c>
      <c r="H879" s="24">
        <v>0</v>
      </c>
      <c r="I879" s="120">
        <v>0</v>
      </c>
      <c r="J879" s="121">
        <v>0</v>
      </c>
      <c r="K879" s="24">
        <v>0</v>
      </c>
      <c r="L879" s="121">
        <v>0</v>
      </c>
      <c r="M879" s="24">
        <v>0</v>
      </c>
      <c r="N879" s="121">
        <v>0</v>
      </c>
      <c r="O879" s="24">
        <v>0</v>
      </c>
      <c r="P879" s="121">
        <v>0</v>
      </c>
    </row>
    <row r="880" spans="3:16">
      <c r="C880" t="s">
        <v>463</v>
      </c>
      <c r="D880">
        <v>12480</v>
      </c>
      <c r="E880" t="s">
        <v>67</v>
      </c>
      <c r="F880" s="119">
        <v>0</v>
      </c>
      <c r="G880" s="24">
        <v>0</v>
      </c>
      <c r="H880" s="24">
        <v>0</v>
      </c>
      <c r="I880" s="120">
        <v>0</v>
      </c>
      <c r="J880" s="121">
        <v>0</v>
      </c>
      <c r="K880" s="24">
        <v>0</v>
      </c>
      <c r="L880" s="121">
        <v>0</v>
      </c>
      <c r="M880" s="24">
        <v>0</v>
      </c>
      <c r="N880" s="121">
        <v>0</v>
      </c>
      <c r="O880" s="24">
        <v>0</v>
      </c>
      <c r="P880" s="121">
        <v>0</v>
      </c>
    </row>
    <row r="881" spans="3:16">
      <c r="C881" t="s">
        <v>463</v>
      </c>
      <c r="D881">
        <v>10569</v>
      </c>
      <c r="E881" t="s">
        <v>670</v>
      </c>
      <c r="F881" s="119">
        <v>0</v>
      </c>
      <c r="G881" s="24">
        <v>0</v>
      </c>
      <c r="H881" s="24">
        <v>0</v>
      </c>
      <c r="I881" s="120">
        <v>0</v>
      </c>
      <c r="J881" s="121">
        <v>0</v>
      </c>
      <c r="K881" s="24">
        <v>0</v>
      </c>
      <c r="L881" s="121">
        <v>0</v>
      </c>
      <c r="M881" s="24">
        <v>0</v>
      </c>
      <c r="N881" s="121">
        <v>0</v>
      </c>
      <c r="O881" s="24">
        <v>0</v>
      </c>
      <c r="P881" s="121">
        <v>0</v>
      </c>
    </row>
    <row r="882" spans="3:16">
      <c r="C882" t="s">
        <v>463</v>
      </c>
      <c r="D882">
        <v>13303</v>
      </c>
      <c r="E882" s="10" t="s">
        <v>75</v>
      </c>
      <c r="F882" s="119">
        <v>0</v>
      </c>
      <c r="G882" s="24">
        <v>0</v>
      </c>
      <c r="H882" s="24">
        <v>0</v>
      </c>
      <c r="I882" s="120">
        <v>0</v>
      </c>
      <c r="J882" s="121">
        <v>0</v>
      </c>
      <c r="K882" s="24">
        <v>0</v>
      </c>
      <c r="L882" s="121">
        <v>0</v>
      </c>
      <c r="M882" s="24">
        <v>0</v>
      </c>
      <c r="N882" s="121">
        <v>0</v>
      </c>
      <c r="O882" s="24">
        <v>0</v>
      </c>
      <c r="P882" s="121">
        <v>0</v>
      </c>
    </row>
    <row r="883" spans="3:16">
      <c r="C883" t="s">
        <v>463</v>
      </c>
      <c r="D883">
        <v>10517</v>
      </c>
      <c r="E883" t="s">
        <v>676</v>
      </c>
      <c r="F883" s="119">
        <v>0</v>
      </c>
      <c r="G883" s="24">
        <v>0</v>
      </c>
      <c r="H883" s="24">
        <v>0</v>
      </c>
      <c r="I883" s="120">
        <v>0</v>
      </c>
      <c r="J883" s="121">
        <v>0</v>
      </c>
      <c r="K883" s="24">
        <v>0</v>
      </c>
      <c r="L883" s="121">
        <v>0</v>
      </c>
      <c r="M883" s="24">
        <v>0</v>
      </c>
      <c r="N883" s="121">
        <v>0</v>
      </c>
      <c r="O883" s="24">
        <v>0</v>
      </c>
      <c r="P883" s="121">
        <v>0</v>
      </c>
    </row>
    <row r="884" spans="3:16">
      <c r="C884" t="s">
        <v>463</v>
      </c>
      <c r="D884">
        <v>13311</v>
      </c>
      <c r="E884" t="s">
        <v>580</v>
      </c>
      <c r="F884" s="119">
        <v>0</v>
      </c>
      <c r="G884" s="24">
        <v>0</v>
      </c>
      <c r="H884" s="24">
        <v>0</v>
      </c>
      <c r="I884" s="120">
        <v>0</v>
      </c>
      <c r="J884" s="121">
        <v>0</v>
      </c>
      <c r="K884" s="24">
        <v>0</v>
      </c>
      <c r="L884" s="121">
        <v>0</v>
      </c>
      <c r="M884" s="24">
        <v>0</v>
      </c>
      <c r="N884" s="121">
        <v>0</v>
      </c>
      <c r="O884" s="24">
        <v>0</v>
      </c>
      <c r="P884" s="121">
        <v>0</v>
      </c>
    </row>
    <row r="885" spans="3:16">
      <c r="C885" t="s">
        <v>463</v>
      </c>
      <c r="D885">
        <v>13359</v>
      </c>
      <c r="E885" t="s">
        <v>468</v>
      </c>
      <c r="F885" s="119">
        <v>0</v>
      </c>
      <c r="G885" s="24">
        <v>0</v>
      </c>
      <c r="H885" s="24">
        <v>0</v>
      </c>
      <c r="I885" s="120">
        <v>0</v>
      </c>
      <c r="J885" s="121">
        <v>0</v>
      </c>
      <c r="K885" s="24">
        <v>0</v>
      </c>
      <c r="L885" s="121">
        <v>0</v>
      </c>
      <c r="M885" s="24">
        <v>0</v>
      </c>
      <c r="N885" s="121">
        <v>0</v>
      </c>
      <c r="O885" s="24">
        <v>0</v>
      </c>
      <c r="P885" s="121">
        <v>0</v>
      </c>
    </row>
    <row r="886" spans="3:16">
      <c r="C886" t="s">
        <v>477</v>
      </c>
      <c r="D886">
        <v>79201</v>
      </c>
      <c r="E886" s="10" t="s">
        <v>50</v>
      </c>
      <c r="F886" s="119">
        <v>12213</v>
      </c>
      <c r="G886" s="24">
        <v>0</v>
      </c>
      <c r="H886" s="24">
        <v>0</v>
      </c>
      <c r="I886" s="120">
        <v>0</v>
      </c>
      <c r="J886" s="122">
        <v>0</v>
      </c>
      <c r="K886" s="24">
        <v>4952</v>
      </c>
      <c r="L886" s="122">
        <v>0</v>
      </c>
      <c r="M886" s="24">
        <v>0</v>
      </c>
      <c r="N886" s="122">
        <v>0</v>
      </c>
      <c r="O886" s="24">
        <v>7261</v>
      </c>
      <c r="P886" s="122">
        <v>0</v>
      </c>
    </row>
    <row r="887" spans="3:16">
      <c r="C887" t="s">
        <v>477</v>
      </c>
      <c r="D887">
        <v>13401</v>
      </c>
      <c r="E887" t="s">
        <v>77</v>
      </c>
      <c r="F887" s="119">
        <v>0</v>
      </c>
      <c r="G887" s="24">
        <v>0</v>
      </c>
      <c r="H887" s="24">
        <v>0</v>
      </c>
      <c r="I887" s="120">
        <v>0</v>
      </c>
      <c r="J887" s="121">
        <v>0</v>
      </c>
      <c r="K887" s="24">
        <v>0</v>
      </c>
      <c r="L887" s="121">
        <v>0</v>
      </c>
      <c r="M887" s="24">
        <v>0</v>
      </c>
      <c r="N887" s="121">
        <v>0</v>
      </c>
      <c r="O887" s="24">
        <v>0</v>
      </c>
      <c r="P887" s="121">
        <v>0</v>
      </c>
    </row>
    <row r="888" spans="3:16">
      <c r="C888" t="s">
        <v>477</v>
      </c>
      <c r="D888">
        <v>12460</v>
      </c>
      <c r="E888" t="s">
        <v>585</v>
      </c>
      <c r="F888" s="119">
        <v>0</v>
      </c>
      <c r="G888" s="24">
        <v>0</v>
      </c>
      <c r="H888" s="24">
        <v>0</v>
      </c>
      <c r="I888" s="120">
        <v>0</v>
      </c>
      <c r="J888" s="121">
        <v>0</v>
      </c>
      <c r="K888" s="24">
        <v>0</v>
      </c>
      <c r="L888" s="121">
        <v>0</v>
      </c>
      <c r="M888" s="24">
        <v>0</v>
      </c>
      <c r="N888" s="121">
        <v>0</v>
      </c>
      <c r="O888" s="24">
        <v>0</v>
      </c>
      <c r="P888" s="121">
        <v>0</v>
      </c>
    </row>
    <row r="889" spans="3:16">
      <c r="C889" t="s">
        <v>477</v>
      </c>
      <c r="D889">
        <v>73012</v>
      </c>
      <c r="E889" t="s">
        <v>56</v>
      </c>
      <c r="F889" s="119">
        <v>0</v>
      </c>
      <c r="G889" s="24">
        <v>0</v>
      </c>
      <c r="H889" s="24">
        <v>0</v>
      </c>
      <c r="I889" s="120">
        <v>0</v>
      </c>
      <c r="J889" s="121">
        <v>0</v>
      </c>
      <c r="K889" s="24">
        <v>0</v>
      </c>
      <c r="L889" s="121">
        <v>0</v>
      </c>
      <c r="M889" s="24">
        <v>0</v>
      </c>
      <c r="N889" s="121">
        <v>0</v>
      </c>
      <c r="O889" s="24">
        <v>0</v>
      </c>
      <c r="P889" s="121">
        <v>0</v>
      </c>
    </row>
    <row r="890" spans="3:16">
      <c r="C890" t="s">
        <v>477</v>
      </c>
      <c r="D890">
        <v>10101</v>
      </c>
      <c r="E890" t="s">
        <v>536</v>
      </c>
      <c r="F890" s="119">
        <v>0</v>
      </c>
      <c r="G890" s="24">
        <v>0</v>
      </c>
      <c r="H890" s="24">
        <v>0</v>
      </c>
      <c r="I890" s="120">
        <v>0</v>
      </c>
      <c r="J890" s="121">
        <v>0</v>
      </c>
      <c r="K890" s="24">
        <v>0</v>
      </c>
      <c r="L890" s="121">
        <v>0</v>
      </c>
      <c r="M890" s="24">
        <v>0</v>
      </c>
      <c r="N890" s="121">
        <v>0</v>
      </c>
      <c r="O890" s="24">
        <v>0</v>
      </c>
      <c r="P890" s="121">
        <v>0</v>
      </c>
    </row>
    <row r="891" spans="3:16">
      <c r="C891" t="s">
        <v>477</v>
      </c>
      <c r="D891">
        <v>102</v>
      </c>
      <c r="E891" t="s">
        <v>663</v>
      </c>
      <c r="F891" s="119">
        <v>0</v>
      </c>
      <c r="G891" s="24">
        <v>0</v>
      </c>
      <c r="H891" s="24">
        <v>0</v>
      </c>
      <c r="I891" s="120">
        <v>0</v>
      </c>
      <c r="J891" s="121">
        <v>0</v>
      </c>
      <c r="K891" s="24">
        <v>0</v>
      </c>
      <c r="L891" s="121">
        <v>0</v>
      </c>
      <c r="M891" s="24">
        <v>0</v>
      </c>
      <c r="N891" s="121">
        <v>0</v>
      </c>
      <c r="O891" s="24">
        <v>0</v>
      </c>
      <c r="P891" s="121">
        <v>0</v>
      </c>
    </row>
    <row r="892" spans="3:16">
      <c r="C892" t="s">
        <v>477</v>
      </c>
      <c r="D892">
        <v>10102</v>
      </c>
      <c r="E892" t="s">
        <v>24</v>
      </c>
      <c r="F892" s="119">
        <v>0</v>
      </c>
      <c r="G892" s="24">
        <v>0</v>
      </c>
      <c r="H892" s="24">
        <v>0</v>
      </c>
      <c r="I892" s="120">
        <v>0</v>
      </c>
      <c r="J892" s="122">
        <v>0</v>
      </c>
      <c r="K892" s="24">
        <v>0</v>
      </c>
      <c r="L892" s="122">
        <v>0</v>
      </c>
      <c r="M892" s="24">
        <v>0</v>
      </c>
      <c r="N892" s="122">
        <v>0</v>
      </c>
      <c r="O892" s="24">
        <v>0</v>
      </c>
      <c r="P892" s="122">
        <v>0</v>
      </c>
    </row>
    <row r="893" spans="3:16">
      <c r="C893" t="s">
        <v>477</v>
      </c>
      <c r="D893">
        <v>14459</v>
      </c>
      <c r="E893" t="s">
        <v>68</v>
      </c>
      <c r="F893" s="119">
        <v>0</v>
      </c>
      <c r="G893" s="24">
        <v>0</v>
      </c>
      <c r="H893" s="24">
        <v>0</v>
      </c>
      <c r="I893" s="120">
        <v>0</v>
      </c>
      <c r="J893" s="121">
        <v>0</v>
      </c>
      <c r="K893" s="24">
        <v>0</v>
      </c>
      <c r="L893" s="121">
        <v>0</v>
      </c>
      <c r="M893" s="24">
        <v>0</v>
      </c>
      <c r="N893" s="121">
        <v>0</v>
      </c>
      <c r="O893" s="24">
        <v>0</v>
      </c>
      <c r="P893" s="121">
        <v>0</v>
      </c>
    </row>
    <row r="894" spans="3:16">
      <c r="C894" t="s">
        <v>477</v>
      </c>
      <c r="D894">
        <v>10103</v>
      </c>
      <c r="E894" t="s">
        <v>60</v>
      </c>
      <c r="F894" s="119">
        <v>0</v>
      </c>
      <c r="G894" s="24">
        <v>0</v>
      </c>
      <c r="H894" s="24">
        <v>0</v>
      </c>
      <c r="I894" s="120">
        <v>0</v>
      </c>
      <c r="J894" s="122">
        <v>0</v>
      </c>
      <c r="K894" s="24">
        <v>0</v>
      </c>
      <c r="L894" s="122">
        <v>0</v>
      </c>
      <c r="M894" s="24">
        <v>0</v>
      </c>
      <c r="N894" s="122">
        <v>0</v>
      </c>
      <c r="O894" s="24">
        <v>0</v>
      </c>
      <c r="P894" s="122">
        <v>0</v>
      </c>
    </row>
    <row r="895" spans="3:16">
      <c r="C895" t="s">
        <v>477</v>
      </c>
      <c r="D895">
        <v>10380</v>
      </c>
      <c r="E895" t="s">
        <v>565</v>
      </c>
      <c r="F895" s="119">
        <v>0</v>
      </c>
      <c r="G895" s="24">
        <v>0</v>
      </c>
      <c r="H895" s="24">
        <v>0</v>
      </c>
      <c r="I895" s="120">
        <v>0</v>
      </c>
      <c r="J895" s="121">
        <v>0</v>
      </c>
      <c r="K895" s="24">
        <v>0</v>
      </c>
      <c r="L895" s="121">
        <v>0</v>
      </c>
      <c r="M895" s="24">
        <v>0</v>
      </c>
      <c r="N895" s="121">
        <v>0</v>
      </c>
      <c r="O895" s="24">
        <v>0</v>
      </c>
      <c r="P895" s="121">
        <v>0</v>
      </c>
    </row>
    <row r="896" spans="3:16">
      <c r="C896" t="s">
        <v>477</v>
      </c>
      <c r="D896">
        <v>10104</v>
      </c>
      <c r="E896" t="s">
        <v>84</v>
      </c>
      <c r="F896" s="119">
        <v>0</v>
      </c>
      <c r="G896" s="24">
        <v>0</v>
      </c>
      <c r="H896" s="24">
        <v>0</v>
      </c>
      <c r="I896" s="120">
        <v>0</v>
      </c>
      <c r="J896" s="121">
        <v>0</v>
      </c>
      <c r="K896" s="24">
        <v>0</v>
      </c>
      <c r="L896" s="121">
        <v>0</v>
      </c>
      <c r="M896" s="24">
        <v>0</v>
      </c>
      <c r="N896" s="121">
        <v>0</v>
      </c>
      <c r="O896" s="24">
        <v>0</v>
      </c>
      <c r="P896" s="121">
        <v>0</v>
      </c>
    </row>
    <row r="897" spans="3:16">
      <c r="C897" t="s">
        <v>477</v>
      </c>
      <c r="D897">
        <v>74001</v>
      </c>
      <c r="E897" t="s">
        <v>641</v>
      </c>
      <c r="F897" s="119">
        <v>0</v>
      </c>
      <c r="G897" s="24">
        <v>0</v>
      </c>
      <c r="H897" s="24">
        <v>0</v>
      </c>
      <c r="I897" s="120">
        <v>0</v>
      </c>
      <c r="J897" s="121">
        <v>0</v>
      </c>
      <c r="K897" s="24">
        <v>0</v>
      </c>
      <c r="L897" s="121">
        <v>0</v>
      </c>
      <c r="M897" s="24">
        <v>0</v>
      </c>
      <c r="N897" s="121">
        <v>0</v>
      </c>
      <c r="O897" s="24">
        <v>0</v>
      </c>
      <c r="P897" s="121">
        <v>0</v>
      </c>
    </row>
    <row r="898" spans="3:16">
      <c r="C898" t="s">
        <v>477</v>
      </c>
      <c r="D898">
        <v>10201</v>
      </c>
      <c r="E898" t="s">
        <v>27</v>
      </c>
      <c r="F898" s="119">
        <v>0</v>
      </c>
      <c r="G898" s="24">
        <v>0</v>
      </c>
      <c r="H898" s="24">
        <v>0</v>
      </c>
      <c r="I898" s="120">
        <v>0</v>
      </c>
      <c r="J898" s="121">
        <v>0</v>
      </c>
      <c r="K898" s="24">
        <v>0</v>
      </c>
      <c r="L898" s="121">
        <v>0</v>
      </c>
      <c r="M898" s="24">
        <v>0</v>
      </c>
      <c r="N898" s="121">
        <v>0</v>
      </c>
      <c r="O898" s="24">
        <v>0</v>
      </c>
      <c r="P898" s="121">
        <v>0</v>
      </c>
    </row>
    <row r="899" spans="3:16">
      <c r="C899" t="s">
        <v>477</v>
      </c>
      <c r="D899">
        <v>10602</v>
      </c>
      <c r="E899" t="s">
        <v>671</v>
      </c>
      <c r="F899" s="119">
        <v>0</v>
      </c>
      <c r="G899" s="24">
        <v>0</v>
      </c>
      <c r="H899" s="24">
        <v>0</v>
      </c>
      <c r="I899" s="120">
        <v>0</v>
      </c>
      <c r="J899" s="121">
        <v>0</v>
      </c>
      <c r="K899" s="24">
        <v>0</v>
      </c>
      <c r="L899" s="121">
        <v>0</v>
      </c>
      <c r="M899" s="24">
        <v>0</v>
      </c>
      <c r="N899" s="121">
        <v>0</v>
      </c>
      <c r="O899" s="24">
        <v>0</v>
      </c>
      <c r="P899" s="121">
        <v>0</v>
      </c>
    </row>
    <row r="900" spans="3:16">
      <c r="C900" t="s">
        <v>477</v>
      </c>
      <c r="D900">
        <v>10202</v>
      </c>
      <c r="E900" s="10" t="s">
        <v>28</v>
      </c>
      <c r="F900" s="119">
        <v>0</v>
      </c>
      <c r="G900" s="24">
        <v>0</v>
      </c>
      <c r="H900" s="24">
        <v>0</v>
      </c>
      <c r="I900" s="120">
        <v>0</v>
      </c>
      <c r="J900" s="122">
        <v>0</v>
      </c>
      <c r="K900" s="24">
        <v>0</v>
      </c>
      <c r="L900" s="122">
        <v>0</v>
      </c>
      <c r="M900" s="24">
        <v>0</v>
      </c>
      <c r="N900" s="122">
        <v>0</v>
      </c>
      <c r="O900" s="24">
        <v>0</v>
      </c>
      <c r="P900" s="122">
        <v>0</v>
      </c>
    </row>
    <row r="901" spans="3:16">
      <c r="C901" t="s">
        <v>477</v>
      </c>
      <c r="D901">
        <v>13559</v>
      </c>
      <c r="E901" t="s">
        <v>429</v>
      </c>
      <c r="F901" s="119">
        <v>0</v>
      </c>
      <c r="G901" s="24">
        <v>0</v>
      </c>
      <c r="H901" s="24">
        <v>0</v>
      </c>
      <c r="I901" s="120">
        <v>0</v>
      </c>
      <c r="J901" s="121">
        <v>0</v>
      </c>
      <c r="K901" s="24">
        <v>0</v>
      </c>
      <c r="L901" s="121">
        <v>0</v>
      </c>
      <c r="M901" s="24">
        <v>0</v>
      </c>
      <c r="N901" s="121">
        <v>0</v>
      </c>
      <c r="O901" s="24">
        <v>0</v>
      </c>
      <c r="P901" s="121">
        <v>0</v>
      </c>
    </row>
    <row r="902" spans="3:16">
      <c r="C902" t="s">
        <v>477</v>
      </c>
      <c r="D902">
        <v>10203</v>
      </c>
      <c r="E902" t="s">
        <v>29</v>
      </c>
      <c r="F902" s="119">
        <v>0</v>
      </c>
      <c r="G902" s="24">
        <v>0</v>
      </c>
      <c r="H902" s="24">
        <v>0</v>
      </c>
      <c r="I902" s="120">
        <v>0</v>
      </c>
      <c r="J902" s="122">
        <v>0</v>
      </c>
      <c r="K902" s="24">
        <v>0</v>
      </c>
      <c r="L902" s="122">
        <v>0</v>
      </c>
      <c r="M902" s="24">
        <v>0</v>
      </c>
      <c r="N902" s="122">
        <v>0</v>
      </c>
      <c r="O902" s="24">
        <v>0</v>
      </c>
      <c r="P902" s="122">
        <v>0</v>
      </c>
    </row>
    <row r="903" spans="3:16">
      <c r="C903" t="s">
        <v>477</v>
      </c>
      <c r="D903">
        <v>72002</v>
      </c>
      <c r="E903" t="s">
        <v>48</v>
      </c>
      <c r="F903" s="119">
        <v>0</v>
      </c>
      <c r="G903" s="24">
        <v>0</v>
      </c>
      <c r="H903" s="24">
        <v>0</v>
      </c>
      <c r="I903" s="120">
        <v>0</v>
      </c>
      <c r="J903" s="121">
        <v>0</v>
      </c>
      <c r="K903" s="24">
        <v>0</v>
      </c>
      <c r="L903" s="121">
        <v>0</v>
      </c>
      <c r="M903" s="24">
        <v>0</v>
      </c>
      <c r="N903" s="121">
        <v>0</v>
      </c>
      <c r="O903" s="24">
        <v>0</v>
      </c>
      <c r="P903" s="121">
        <v>0</v>
      </c>
    </row>
    <row r="904" spans="3:16">
      <c r="C904" t="s">
        <v>477</v>
      </c>
      <c r="D904">
        <v>10204</v>
      </c>
      <c r="E904" t="s">
        <v>53</v>
      </c>
      <c r="F904" s="119">
        <v>0</v>
      </c>
      <c r="G904" s="24">
        <v>0</v>
      </c>
      <c r="H904" s="24">
        <v>0</v>
      </c>
      <c r="I904" s="120">
        <v>0</v>
      </c>
      <c r="J904" s="122">
        <v>0</v>
      </c>
      <c r="K904" s="24">
        <v>0</v>
      </c>
      <c r="L904" s="122">
        <v>0</v>
      </c>
      <c r="M904" s="24">
        <v>0</v>
      </c>
      <c r="N904" s="122">
        <v>0</v>
      </c>
      <c r="O904" s="24">
        <v>0</v>
      </c>
      <c r="P904" s="122">
        <v>0</v>
      </c>
    </row>
    <row r="905" spans="3:16">
      <c r="C905" t="s">
        <v>477</v>
      </c>
      <c r="D905">
        <v>76701</v>
      </c>
      <c r="E905" t="s">
        <v>588</v>
      </c>
      <c r="F905" s="119">
        <v>0</v>
      </c>
      <c r="G905" s="24">
        <v>0</v>
      </c>
      <c r="H905" s="24">
        <v>0</v>
      </c>
      <c r="I905" s="120">
        <v>0</v>
      </c>
      <c r="J905" s="121">
        <v>0</v>
      </c>
      <c r="K905" s="24">
        <v>0</v>
      </c>
      <c r="L905" s="121">
        <v>0</v>
      </c>
      <c r="M905" s="24">
        <v>0</v>
      </c>
      <c r="N905" s="121">
        <v>0</v>
      </c>
      <c r="O905" s="24">
        <v>0</v>
      </c>
      <c r="P905" s="121">
        <v>0</v>
      </c>
    </row>
    <row r="906" spans="3:16">
      <c r="C906" t="s">
        <v>477</v>
      </c>
      <c r="D906">
        <v>10205</v>
      </c>
      <c r="E906" t="s">
        <v>552</v>
      </c>
      <c r="F906" s="119">
        <v>0</v>
      </c>
      <c r="G906" s="24">
        <v>0</v>
      </c>
      <c r="H906" s="24">
        <v>0</v>
      </c>
      <c r="I906" s="120">
        <v>0</v>
      </c>
      <c r="J906" s="121">
        <v>0</v>
      </c>
      <c r="K906" s="24">
        <v>0</v>
      </c>
      <c r="L906" s="121">
        <v>0</v>
      </c>
      <c r="M906" s="24">
        <v>0</v>
      </c>
      <c r="N906" s="121">
        <v>0</v>
      </c>
      <c r="O906" s="24">
        <v>0</v>
      </c>
      <c r="P906" s="121">
        <v>0</v>
      </c>
    </row>
    <row r="907" spans="3:16">
      <c r="C907" t="s">
        <v>477</v>
      </c>
      <c r="D907">
        <v>10588</v>
      </c>
      <c r="E907" t="s">
        <v>549</v>
      </c>
      <c r="F907" s="119">
        <v>0</v>
      </c>
      <c r="G907" s="24">
        <v>0</v>
      </c>
      <c r="H907" s="24">
        <v>0</v>
      </c>
      <c r="I907" s="120">
        <v>0</v>
      </c>
      <c r="J907" s="121">
        <v>0</v>
      </c>
      <c r="K907" s="24">
        <v>0</v>
      </c>
      <c r="L907" s="121">
        <v>0</v>
      </c>
      <c r="M907" s="24">
        <v>0</v>
      </c>
      <c r="N907" s="121">
        <v>0</v>
      </c>
      <c r="O907" s="24">
        <v>0</v>
      </c>
      <c r="P907" s="121">
        <v>0</v>
      </c>
    </row>
    <row r="908" spans="3:16">
      <c r="C908" t="s">
        <v>477</v>
      </c>
      <c r="D908">
        <v>10268</v>
      </c>
      <c r="E908" t="s">
        <v>427</v>
      </c>
      <c r="F908" s="119">
        <v>0</v>
      </c>
      <c r="G908" s="24">
        <v>0</v>
      </c>
      <c r="H908" s="24">
        <v>0</v>
      </c>
      <c r="I908" s="120">
        <v>0</v>
      </c>
      <c r="J908" s="121">
        <v>0</v>
      </c>
      <c r="K908" s="24">
        <v>0</v>
      </c>
      <c r="L908" s="121">
        <v>0</v>
      </c>
      <c r="M908" s="24">
        <v>0</v>
      </c>
      <c r="N908" s="121">
        <v>0</v>
      </c>
      <c r="O908" s="24">
        <v>0</v>
      </c>
      <c r="P908" s="121">
        <v>0</v>
      </c>
    </row>
    <row r="909" spans="3:16">
      <c r="C909" t="s">
        <v>477</v>
      </c>
      <c r="D909">
        <v>72101</v>
      </c>
      <c r="E909" t="s">
        <v>582</v>
      </c>
      <c r="F909" s="119">
        <v>0</v>
      </c>
      <c r="G909" s="24">
        <v>0</v>
      </c>
      <c r="H909" s="24">
        <v>0</v>
      </c>
      <c r="I909" s="120">
        <v>0</v>
      </c>
      <c r="J909" s="121">
        <v>0</v>
      </c>
      <c r="K909" s="24">
        <v>0</v>
      </c>
      <c r="L909" s="121">
        <v>0</v>
      </c>
      <c r="M909" s="24">
        <v>0</v>
      </c>
      <c r="N909" s="121">
        <v>0</v>
      </c>
      <c r="O909" s="24">
        <v>0</v>
      </c>
      <c r="P909" s="121">
        <v>0</v>
      </c>
    </row>
    <row r="910" spans="3:16">
      <c r="C910" t="s">
        <v>477</v>
      </c>
      <c r="D910">
        <v>10301</v>
      </c>
      <c r="E910" t="s">
        <v>30</v>
      </c>
      <c r="F910" s="119">
        <v>0</v>
      </c>
      <c r="G910" s="24">
        <v>0</v>
      </c>
      <c r="H910" s="24">
        <v>0</v>
      </c>
      <c r="I910" s="120">
        <v>0</v>
      </c>
      <c r="J910" s="121">
        <v>0</v>
      </c>
      <c r="K910" s="24">
        <v>0</v>
      </c>
      <c r="L910" s="121">
        <v>0</v>
      </c>
      <c r="M910" s="24">
        <v>0</v>
      </c>
      <c r="N910" s="121">
        <v>0</v>
      </c>
      <c r="O910" s="24">
        <v>0</v>
      </c>
      <c r="P910" s="121">
        <v>0</v>
      </c>
    </row>
    <row r="911" spans="3:16">
      <c r="C911" t="s">
        <v>477</v>
      </c>
      <c r="D911">
        <v>12336</v>
      </c>
      <c r="E911" t="s">
        <v>658</v>
      </c>
      <c r="F911" s="119">
        <v>0</v>
      </c>
      <c r="G911" s="24">
        <v>0</v>
      </c>
      <c r="H911" s="24">
        <v>0</v>
      </c>
      <c r="I911" s="120">
        <v>0</v>
      </c>
      <c r="J911" s="121">
        <v>0</v>
      </c>
      <c r="K911" s="24">
        <v>0</v>
      </c>
      <c r="L911" s="121">
        <v>0</v>
      </c>
      <c r="M911" s="24">
        <v>0</v>
      </c>
      <c r="N911" s="121">
        <v>0</v>
      </c>
      <c r="O911" s="24">
        <v>0</v>
      </c>
      <c r="P911" s="121">
        <v>0</v>
      </c>
    </row>
    <row r="912" spans="3:16">
      <c r="C912" t="s">
        <v>477</v>
      </c>
      <c r="D912">
        <v>10302</v>
      </c>
      <c r="E912" s="10" t="s">
        <v>31</v>
      </c>
      <c r="F912" s="119">
        <v>0</v>
      </c>
      <c r="G912" s="24">
        <v>0</v>
      </c>
      <c r="H912" s="24">
        <v>0</v>
      </c>
      <c r="I912" s="120">
        <v>0</v>
      </c>
      <c r="J912" s="122">
        <v>0</v>
      </c>
      <c r="K912" s="24">
        <v>0</v>
      </c>
      <c r="L912" s="122">
        <v>0</v>
      </c>
      <c r="M912" s="24">
        <v>0</v>
      </c>
      <c r="N912" s="122">
        <v>0</v>
      </c>
      <c r="O912" s="24">
        <v>0</v>
      </c>
      <c r="P912" s="122">
        <v>0</v>
      </c>
    </row>
    <row r="913" spans="3:16">
      <c r="C913" t="s">
        <v>477</v>
      </c>
      <c r="D913">
        <v>106</v>
      </c>
      <c r="E913" t="s">
        <v>667</v>
      </c>
      <c r="F913" s="119">
        <v>0</v>
      </c>
      <c r="G913" s="24">
        <v>0</v>
      </c>
      <c r="H913" s="24">
        <v>0</v>
      </c>
      <c r="I913" s="120">
        <v>0</v>
      </c>
      <c r="J913" s="121">
        <v>0</v>
      </c>
      <c r="K913" s="24">
        <v>0</v>
      </c>
      <c r="L913" s="121">
        <v>0</v>
      </c>
      <c r="M913" s="24">
        <v>0</v>
      </c>
      <c r="N913" s="121">
        <v>0</v>
      </c>
      <c r="O913" s="24">
        <v>0</v>
      </c>
      <c r="P913" s="121">
        <v>0</v>
      </c>
    </row>
    <row r="914" spans="3:16">
      <c r="C914" t="s">
        <v>477</v>
      </c>
      <c r="D914">
        <v>10303</v>
      </c>
      <c r="E914" t="s">
        <v>32</v>
      </c>
      <c r="F914" s="119">
        <v>0</v>
      </c>
      <c r="G914" s="24">
        <v>0</v>
      </c>
      <c r="H914" s="24">
        <v>0</v>
      </c>
      <c r="I914" s="120">
        <v>0</v>
      </c>
      <c r="J914" s="121">
        <v>0</v>
      </c>
      <c r="K914" s="24">
        <v>0</v>
      </c>
      <c r="L914" s="121">
        <v>0</v>
      </c>
      <c r="M914" s="24">
        <v>0</v>
      </c>
      <c r="N914" s="121">
        <v>0</v>
      </c>
      <c r="O914" s="24">
        <v>0</v>
      </c>
      <c r="P914" s="121">
        <v>0</v>
      </c>
    </row>
    <row r="915" spans="3:16">
      <c r="C915" t="s">
        <v>477</v>
      </c>
      <c r="D915">
        <v>13368</v>
      </c>
      <c r="E915" t="s">
        <v>76</v>
      </c>
      <c r="F915" s="119">
        <v>0</v>
      </c>
      <c r="G915" s="24">
        <v>0</v>
      </c>
      <c r="H915" s="24">
        <v>0</v>
      </c>
      <c r="I915" s="120">
        <v>0</v>
      </c>
      <c r="J915" s="121">
        <v>0</v>
      </c>
      <c r="K915" s="24">
        <v>0</v>
      </c>
      <c r="L915" s="121">
        <v>0</v>
      </c>
      <c r="M915" s="24">
        <v>0</v>
      </c>
      <c r="N915" s="121">
        <v>0</v>
      </c>
      <c r="O915" s="24">
        <v>0</v>
      </c>
      <c r="P915" s="121">
        <v>0</v>
      </c>
    </row>
    <row r="916" spans="3:16">
      <c r="C916" t="s">
        <v>477</v>
      </c>
      <c r="D916">
        <v>10304</v>
      </c>
      <c r="E916" t="s">
        <v>54</v>
      </c>
      <c r="F916" s="119">
        <v>0</v>
      </c>
      <c r="G916" s="24">
        <v>0</v>
      </c>
      <c r="H916" s="24">
        <v>0</v>
      </c>
      <c r="I916" s="120">
        <v>0</v>
      </c>
      <c r="J916" s="122">
        <v>0</v>
      </c>
      <c r="K916" s="24">
        <v>0</v>
      </c>
      <c r="L916" s="122">
        <v>0</v>
      </c>
      <c r="M916" s="24">
        <v>0</v>
      </c>
      <c r="N916" s="122">
        <v>0</v>
      </c>
      <c r="O916" s="24">
        <v>0</v>
      </c>
      <c r="P916" s="122">
        <v>0</v>
      </c>
    </row>
    <row r="917" spans="3:16">
      <c r="C917" t="s">
        <v>477</v>
      </c>
      <c r="D917">
        <v>13480</v>
      </c>
      <c r="E917" t="s">
        <v>469</v>
      </c>
      <c r="F917" s="119">
        <v>0</v>
      </c>
      <c r="G917" s="24">
        <v>0</v>
      </c>
      <c r="H917" s="24">
        <v>0</v>
      </c>
      <c r="I917" s="120">
        <v>0</v>
      </c>
      <c r="J917" s="121">
        <v>0</v>
      </c>
      <c r="K917" s="24">
        <v>0</v>
      </c>
      <c r="L917" s="121">
        <v>0</v>
      </c>
      <c r="M917" s="24">
        <v>0</v>
      </c>
      <c r="N917" s="121">
        <v>0</v>
      </c>
      <c r="O917" s="24">
        <v>0</v>
      </c>
      <c r="P917" s="121">
        <v>0</v>
      </c>
    </row>
    <row r="918" spans="3:16">
      <c r="C918" t="s">
        <v>477</v>
      </c>
      <c r="D918">
        <v>10305</v>
      </c>
      <c r="E918" t="s">
        <v>537</v>
      </c>
      <c r="F918" s="119">
        <v>0</v>
      </c>
      <c r="G918" s="24">
        <v>0</v>
      </c>
      <c r="H918" s="24">
        <v>0</v>
      </c>
      <c r="I918" s="120">
        <v>0</v>
      </c>
      <c r="J918" s="121">
        <v>0</v>
      </c>
      <c r="K918" s="24">
        <v>0</v>
      </c>
      <c r="L918" s="121">
        <v>0</v>
      </c>
      <c r="M918" s="24">
        <v>0</v>
      </c>
      <c r="N918" s="121">
        <v>0</v>
      </c>
      <c r="O918" s="24">
        <v>0</v>
      </c>
      <c r="P918" s="121">
        <v>0</v>
      </c>
    </row>
    <row r="919" spans="3:16">
      <c r="C919" t="s">
        <v>477</v>
      </c>
      <c r="D919">
        <v>14311</v>
      </c>
      <c r="E919" t="s">
        <v>45</v>
      </c>
      <c r="F919" s="119">
        <v>0</v>
      </c>
      <c r="G919" s="24">
        <v>0</v>
      </c>
      <c r="H919" s="24">
        <v>0</v>
      </c>
      <c r="I919" s="120">
        <v>0</v>
      </c>
      <c r="J919" s="121">
        <v>0</v>
      </c>
      <c r="K919" s="24">
        <v>0</v>
      </c>
      <c r="L919" s="121">
        <v>0</v>
      </c>
      <c r="M919" s="24">
        <v>0</v>
      </c>
      <c r="N919" s="121">
        <v>0</v>
      </c>
      <c r="O919" s="24">
        <v>0</v>
      </c>
      <c r="P919" s="121">
        <v>0</v>
      </c>
    </row>
    <row r="920" spans="3:16">
      <c r="C920" t="s">
        <v>477</v>
      </c>
      <c r="D920">
        <v>10306</v>
      </c>
      <c r="E920" t="s">
        <v>226</v>
      </c>
      <c r="F920" s="119">
        <v>0</v>
      </c>
      <c r="G920" s="24">
        <v>0</v>
      </c>
      <c r="H920" s="24">
        <v>0</v>
      </c>
      <c r="I920" s="120">
        <v>0</v>
      </c>
      <c r="J920" s="121">
        <v>0</v>
      </c>
      <c r="K920" s="24">
        <v>0</v>
      </c>
      <c r="L920" s="121">
        <v>0</v>
      </c>
      <c r="M920" s="24">
        <v>0</v>
      </c>
      <c r="N920" s="121">
        <v>0</v>
      </c>
      <c r="O920" s="24">
        <v>0</v>
      </c>
      <c r="P920" s="121">
        <v>0</v>
      </c>
    </row>
    <row r="921" spans="3:16">
      <c r="C921" t="s">
        <v>477</v>
      </c>
      <c r="D921">
        <v>52378</v>
      </c>
      <c r="E921" t="s">
        <v>69</v>
      </c>
      <c r="F921" s="119">
        <v>0</v>
      </c>
      <c r="G921" s="24">
        <v>0</v>
      </c>
      <c r="H921" s="24">
        <v>0</v>
      </c>
      <c r="I921" s="120">
        <v>0</v>
      </c>
      <c r="J921" s="122">
        <v>0</v>
      </c>
      <c r="K921" s="24">
        <v>0</v>
      </c>
      <c r="L921" s="122">
        <v>0</v>
      </c>
      <c r="M921" s="24">
        <v>0</v>
      </c>
      <c r="N921" s="122">
        <v>0</v>
      </c>
      <c r="O921" s="24">
        <v>0</v>
      </c>
      <c r="P921" s="122">
        <v>0</v>
      </c>
    </row>
    <row r="922" spans="3:16">
      <c r="C922" t="s">
        <v>477</v>
      </c>
      <c r="D922">
        <v>10309</v>
      </c>
      <c r="E922" t="s">
        <v>539</v>
      </c>
      <c r="F922" s="119">
        <v>0</v>
      </c>
      <c r="G922" s="24">
        <v>0</v>
      </c>
      <c r="H922" s="24">
        <v>0</v>
      </c>
      <c r="I922" s="120">
        <v>0</v>
      </c>
      <c r="J922" s="121">
        <v>0</v>
      </c>
      <c r="K922" s="24">
        <v>0</v>
      </c>
      <c r="L922" s="121">
        <v>0</v>
      </c>
      <c r="M922" s="24">
        <v>0</v>
      </c>
      <c r="N922" s="121">
        <v>0</v>
      </c>
      <c r="O922" s="24">
        <v>0</v>
      </c>
      <c r="P922" s="121">
        <v>0</v>
      </c>
    </row>
    <row r="923" spans="3:16">
      <c r="C923" t="s">
        <v>477</v>
      </c>
      <c r="D923">
        <v>72501</v>
      </c>
      <c r="E923" t="s">
        <v>78</v>
      </c>
      <c r="F923" s="119">
        <v>0</v>
      </c>
      <c r="G923" s="24">
        <v>0</v>
      </c>
      <c r="H923" s="24">
        <v>0</v>
      </c>
      <c r="I923" s="120">
        <v>0</v>
      </c>
      <c r="J923" s="121">
        <v>0</v>
      </c>
      <c r="K923" s="24">
        <v>0</v>
      </c>
      <c r="L923" s="121">
        <v>0</v>
      </c>
      <c r="M923" s="24">
        <v>0</v>
      </c>
      <c r="N923" s="121">
        <v>0</v>
      </c>
      <c r="O923" s="24">
        <v>0</v>
      </c>
      <c r="P923" s="121">
        <v>0</v>
      </c>
    </row>
    <row r="924" spans="3:16">
      <c r="C924" t="s">
        <v>477</v>
      </c>
      <c r="D924">
        <v>10311</v>
      </c>
      <c r="E924" t="s">
        <v>467</v>
      </c>
      <c r="F924" s="119">
        <v>0</v>
      </c>
      <c r="G924" s="24">
        <v>0</v>
      </c>
      <c r="H924" s="24">
        <v>0</v>
      </c>
      <c r="I924" s="120">
        <v>0</v>
      </c>
      <c r="J924" s="121">
        <v>0</v>
      </c>
      <c r="K924" s="24">
        <v>0</v>
      </c>
      <c r="L924" s="121">
        <v>0</v>
      </c>
      <c r="M924" s="24">
        <v>0</v>
      </c>
      <c r="N924" s="121">
        <v>0</v>
      </c>
      <c r="O924" s="24">
        <v>0</v>
      </c>
      <c r="P924" s="121">
        <v>0</v>
      </c>
    </row>
    <row r="925" spans="3:16">
      <c r="C925" t="s">
        <v>477</v>
      </c>
      <c r="D925">
        <v>76501</v>
      </c>
      <c r="E925" t="s">
        <v>589</v>
      </c>
      <c r="F925" s="119">
        <v>0</v>
      </c>
      <c r="G925" s="24">
        <v>0</v>
      </c>
      <c r="H925" s="24">
        <v>0</v>
      </c>
      <c r="I925" s="120">
        <v>0</v>
      </c>
      <c r="J925" s="121">
        <v>0</v>
      </c>
      <c r="K925" s="24">
        <v>0</v>
      </c>
      <c r="L925" s="121">
        <v>0</v>
      </c>
      <c r="M925" s="24">
        <v>0</v>
      </c>
      <c r="N925" s="121">
        <v>0</v>
      </c>
      <c r="O925" s="24">
        <v>0</v>
      </c>
      <c r="P925" s="121">
        <v>0</v>
      </c>
    </row>
    <row r="926" spans="3:16">
      <c r="C926" t="s">
        <v>477</v>
      </c>
      <c r="D926">
        <v>10312</v>
      </c>
      <c r="E926" t="s">
        <v>540</v>
      </c>
      <c r="F926" s="119">
        <v>0</v>
      </c>
      <c r="G926" s="24">
        <v>0</v>
      </c>
      <c r="H926" s="24">
        <v>0</v>
      </c>
      <c r="I926" s="120">
        <v>0</v>
      </c>
      <c r="J926" s="121">
        <v>0</v>
      </c>
      <c r="K926" s="24">
        <v>0</v>
      </c>
      <c r="L926" s="121">
        <v>0</v>
      </c>
      <c r="M926" s="24">
        <v>0</v>
      </c>
      <c r="N926" s="121">
        <v>0</v>
      </c>
      <c r="O926" s="24">
        <v>0</v>
      </c>
      <c r="P926" s="121">
        <v>0</v>
      </c>
    </row>
    <row r="927" spans="3:16">
      <c r="C927" t="s">
        <v>477</v>
      </c>
      <c r="D927">
        <v>300</v>
      </c>
      <c r="E927" t="s">
        <v>99</v>
      </c>
      <c r="F927" s="119">
        <v>0</v>
      </c>
      <c r="G927" s="24">
        <v>0</v>
      </c>
      <c r="H927" s="24">
        <v>0</v>
      </c>
      <c r="I927" s="120">
        <v>0</v>
      </c>
      <c r="J927" s="121">
        <v>0</v>
      </c>
      <c r="K927" s="24">
        <v>0</v>
      </c>
      <c r="L927" s="121">
        <v>0</v>
      </c>
      <c r="M927" s="24">
        <v>0</v>
      </c>
      <c r="N927" s="121">
        <v>0</v>
      </c>
      <c r="O927" s="24">
        <v>0</v>
      </c>
      <c r="P927" s="121">
        <v>0</v>
      </c>
    </row>
    <row r="928" spans="3:16">
      <c r="C928" t="s">
        <v>477</v>
      </c>
      <c r="D928">
        <v>78001</v>
      </c>
      <c r="E928" t="s">
        <v>571</v>
      </c>
      <c r="F928" s="119">
        <v>0</v>
      </c>
      <c r="G928" s="24">
        <v>0</v>
      </c>
      <c r="H928" s="24">
        <v>0</v>
      </c>
      <c r="I928" s="120">
        <v>0</v>
      </c>
      <c r="J928" s="121">
        <v>0</v>
      </c>
      <c r="K928" s="24">
        <v>0</v>
      </c>
      <c r="L928" s="121">
        <v>0</v>
      </c>
      <c r="M928" s="24">
        <v>0</v>
      </c>
      <c r="N928" s="121">
        <v>0</v>
      </c>
      <c r="O928" s="24">
        <v>0</v>
      </c>
      <c r="P928" s="121">
        <v>0</v>
      </c>
    </row>
    <row r="929" spans="3:16">
      <c r="C929" t="s">
        <v>477</v>
      </c>
      <c r="D929">
        <v>10358</v>
      </c>
      <c r="E929" t="s">
        <v>33</v>
      </c>
      <c r="F929" s="119">
        <v>0</v>
      </c>
      <c r="G929" s="24">
        <v>0</v>
      </c>
      <c r="H929" s="24">
        <v>0</v>
      </c>
      <c r="I929" s="120">
        <v>0</v>
      </c>
      <c r="J929" s="121">
        <v>0</v>
      </c>
      <c r="K929" s="24">
        <v>0</v>
      </c>
      <c r="L929" s="121">
        <v>0</v>
      </c>
      <c r="M929" s="24">
        <v>0</v>
      </c>
      <c r="N929" s="121">
        <v>0</v>
      </c>
      <c r="O929" s="24">
        <v>0</v>
      </c>
      <c r="P929" s="121">
        <v>0</v>
      </c>
    </row>
    <row r="930" spans="3:16">
      <c r="C930" t="s">
        <v>477</v>
      </c>
      <c r="D930">
        <v>10411</v>
      </c>
      <c r="E930" t="s">
        <v>543</v>
      </c>
      <c r="F930" s="119">
        <v>0</v>
      </c>
      <c r="G930" s="24">
        <v>0</v>
      </c>
      <c r="H930" s="24">
        <v>0</v>
      </c>
      <c r="I930" s="120">
        <v>0</v>
      </c>
      <c r="J930" s="121">
        <v>0</v>
      </c>
      <c r="K930" s="24">
        <v>0</v>
      </c>
      <c r="L930" s="121">
        <v>0</v>
      </c>
      <c r="M930" s="24">
        <v>0</v>
      </c>
      <c r="N930" s="121">
        <v>0</v>
      </c>
      <c r="O930" s="24">
        <v>0</v>
      </c>
      <c r="P930" s="121">
        <v>0</v>
      </c>
    </row>
    <row r="931" spans="3:16">
      <c r="C931" t="s">
        <v>477</v>
      </c>
      <c r="D931">
        <v>10367</v>
      </c>
      <c r="E931" t="s">
        <v>606</v>
      </c>
      <c r="F931" s="119">
        <v>0</v>
      </c>
      <c r="G931" s="24">
        <v>0</v>
      </c>
      <c r="H931" s="24">
        <v>0</v>
      </c>
      <c r="I931" s="120">
        <v>0</v>
      </c>
      <c r="J931" s="121">
        <v>0</v>
      </c>
      <c r="K931" s="24">
        <v>0</v>
      </c>
      <c r="L931" s="121">
        <v>0</v>
      </c>
      <c r="M931" s="24">
        <v>0</v>
      </c>
      <c r="N931" s="121">
        <v>0</v>
      </c>
      <c r="O931" s="24">
        <v>0</v>
      </c>
      <c r="P931" s="121">
        <v>0</v>
      </c>
    </row>
    <row r="932" spans="3:16">
      <c r="C932" t="s">
        <v>477</v>
      </c>
      <c r="D932">
        <v>11401</v>
      </c>
      <c r="E932" t="s">
        <v>583</v>
      </c>
      <c r="F932" s="119">
        <v>0</v>
      </c>
      <c r="G932" s="24">
        <v>0</v>
      </c>
      <c r="H932" s="24">
        <v>0</v>
      </c>
      <c r="I932" s="120">
        <v>0</v>
      </c>
      <c r="J932" s="121">
        <v>0</v>
      </c>
      <c r="K932" s="24">
        <v>0</v>
      </c>
      <c r="L932" s="121">
        <v>0</v>
      </c>
      <c r="M932" s="24">
        <v>0</v>
      </c>
      <c r="N932" s="121">
        <v>0</v>
      </c>
      <c r="O932" s="24">
        <v>0</v>
      </c>
      <c r="P932" s="121">
        <v>0</v>
      </c>
    </row>
    <row r="933" spans="3:16">
      <c r="C933" t="s">
        <v>477</v>
      </c>
      <c r="D933">
        <v>10369</v>
      </c>
      <c r="E933" t="s">
        <v>61</v>
      </c>
      <c r="F933" s="119">
        <v>0</v>
      </c>
      <c r="G933" s="24">
        <v>0</v>
      </c>
      <c r="H933" s="24">
        <v>0</v>
      </c>
      <c r="I933" s="120">
        <v>0</v>
      </c>
      <c r="J933" s="121">
        <v>0</v>
      </c>
      <c r="K933" s="24">
        <v>0</v>
      </c>
      <c r="L933" s="121">
        <v>0</v>
      </c>
      <c r="M933" s="24">
        <v>0</v>
      </c>
      <c r="N933" s="121">
        <v>0</v>
      </c>
      <c r="O933" s="24">
        <v>0</v>
      </c>
      <c r="P933" s="121">
        <v>0</v>
      </c>
    </row>
    <row r="934" spans="3:16">
      <c r="C934" t="s">
        <v>477</v>
      </c>
      <c r="D934">
        <v>71901</v>
      </c>
      <c r="E934" t="s">
        <v>47</v>
      </c>
      <c r="F934" s="119">
        <v>0</v>
      </c>
      <c r="G934" s="24">
        <v>0</v>
      </c>
      <c r="H934" s="24">
        <v>0</v>
      </c>
      <c r="I934" s="120">
        <v>0</v>
      </c>
      <c r="J934" s="121">
        <v>0</v>
      </c>
      <c r="K934" s="24">
        <v>0</v>
      </c>
      <c r="L934" s="121">
        <v>0</v>
      </c>
      <c r="M934" s="24">
        <v>0</v>
      </c>
      <c r="N934" s="121">
        <v>0</v>
      </c>
      <c r="O934" s="24">
        <v>0</v>
      </c>
      <c r="P934" s="121">
        <v>0</v>
      </c>
    </row>
    <row r="935" spans="3:16">
      <c r="C935" t="s">
        <v>477</v>
      </c>
      <c r="D935">
        <v>10388</v>
      </c>
      <c r="E935" t="s">
        <v>541</v>
      </c>
      <c r="F935" s="119">
        <v>0</v>
      </c>
      <c r="G935" s="24">
        <v>0</v>
      </c>
      <c r="H935" s="24">
        <v>0</v>
      </c>
      <c r="I935" s="120">
        <v>0</v>
      </c>
      <c r="J935" s="121">
        <v>0</v>
      </c>
      <c r="K935" s="24">
        <v>0</v>
      </c>
      <c r="L935" s="121">
        <v>0</v>
      </c>
      <c r="M935" s="24">
        <v>0</v>
      </c>
      <c r="N935" s="121">
        <v>0</v>
      </c>
      <c r="O935" s="24">
        <v>0</v>
      </c>
      <c r="P935" s="121">
        <v>0</v>
      </c>
    </row>
    <row r="936" spans="3:16">
      <c r="C936" t="s">
        <v>477</v>
      </c>
      <c r="D936">
        <v>76001</v>
      </c>
      <c r="E936" t="s">
        <v>99</v>
      </c>
      <c r="F936" s="119">
        <v>0</v>
      </c>
      <c r="G936" s="24">
        <v>0</v>
      </c>
      <c r="H936" s="24">
        <v>0</v>
      </c>
      <c r="I936" s="120">
        <v>0</v>
      </c>
      <c r="J936" s="121">
        <v>0</v>
      </c>
      <c r="K936" s="24">
        <v>0</v>
      </c>
      <c r="L936" s="121">
        <v>0</v>
      </c>
      <c r="M936" s="24">
        <v>0</v>
      </c>
      <c r="N936" s="121">
        <v>0</v>
      </c>
      <c r="O936" s="24">
        <v>0</v>
      </c>
      <c r="P936" s="121">
        <v>0</v>
      </c>
    </row>
    <row r="937" spans="3:16">
      <c r="C937" t="s">
        <v>477</v>
      </c>
      <c r="D937">
        <v>10389</v>
      </c>
      <c r="E937" t="s">
        <v>71</v>
      </c>
      <c r="F937" s="119">
        <v>0</v>
      </c>
      <c r="G937" s="24">
        <v>0</v>
      </c>
      <c r="H937" s="24">
        <v>0</v>
      </c>
      <c r="I937" s="120">
        <v>0</v>
      </c>
      <c r="J937" s="121">
        <v>0</v>
      </c>
      <c r="K937" s="24">
        <v>0</v>
      </c>
      <c r="L937" s="121">
        <v>0</v>
      </c>
      <c r="M937" s="24">
        <v>0</v>
      </c>
      <c r="N937" s="121">
        <v>0</v>
      </c>
      <c r="O937" s="24">
        <v>0</v>
      </c>
      <c r="P937" s="121">
        <v>0</v>
      </c>
    </row>
    <row r="938" spans="3:16">
      <c r="C938" t="s">
        <v>477</v>
      </c>
      <c r="D938">
        <v>12401</v>
      </c>
      <c r="E938" t="s">
        <v>645</v>
      </c>
      <c r="F938" s="119">
        <v>0</v>
      </c>
      <c r="G938" s="24">
        <v>0</v>
      </c>
      <c r="H938" s="24">
        <v>0</v>
      </c>
      <c r="I938" s="120">
        <v>0</v>
      </c>
      <c r="J938" s="121">
        <v>0</v>
      </c>
      <c r="K938" s="24">
        <v>0</v>
      </c>
      <c r="L938" s="121">
        <v>0</v>
      </c>
      <c r="M938" s="24">
        <v>0</v>
      </c>
      <c r="N938" s="121">
        <v>0</v>
      </c>
      <c r="O938" s="24">
        <v>0</v>
      </c>
      <c r="P938" s="121">
        <v>0</v>
      </c>
    </row>
    <row r="939" spans="3:16">
      <c r="C939" t="s">
        <v>477</v>
      </c>
      <c r="D939">
        <v>10401</v>
      </c>
      <c r="E939" t="s">
        <v>34</v>
      </c>
      <c r="F939" s="119">
        <v>0</v>
      </c>
      <c r="G939" s="24">
        <v>0</v>
      </c>
      <c r="H939" s="24">
        <v>0</v>
      </c>
      <c r="I939" s="120">
        <v>0</v>
      </c>
      <c r="J939" s="121">
        <v>0</v>
      </c>
      <c r="K939" s="24">
        <v>0</v>
      </c>
      <c r="L939" s="121">
        <v>0</v>
      </c>
      <c r="M939" s="24">
        <v>0</v>
      </c>
      <c r="N939" s="121">
        <v>0</v>
      </c>
      <c r="O939" s="24">
        <v>0</v>
      </c>
      <c r="P939" s="121">
        <v>0</v>
      </c>
    </row>
    <row r="940" spans="3:16">
      <c r="C940" t="s">
        <v>477</v>
      </c>
      <c r="D940">
        <v>32359</v>
      </c>
      <c r="E940" t="s">
        <v>660</v>
      </c>
      <c r="F940" s="119">
        <v>0</v>
      </c>
      <c r="G940" s="24">
        <v>0</v>
      </c>
      <c r="H940" s="24">
        <v>0</v>
      </c>
      <c r="I940" s="120">
        <v>0</v>
      </c>
      <c r="J940" s="121">
        <v>0</v>
      </c>
      <c r="K940" s="24">
        <v>0</v>
      </c>
      <c r="L940" s="121">
        <v>0</v>
      </c>
      <c r="M940" s="24">
        <v>0</v>
      </c>
      <c r="N940" s="121">
        <v>0</v>
      </c>
      <c r="O940" s="24">
        <v>0</v>
      </c>
      <c r="P940" s="121">
        <v>0</v>
      </c>
    </row>
    <row r="941" spans="3:16">
      <c r="C941" t="s">
        <v>477</v>
      </c>
      <c r="D941">
        <v>10402</v>
      </c>
      <c r="E941" s="10" t="s">
        <v>21</v>
      </c>
      <c r="F941" s="119">
        <v>0</v>
      </c>
      <c r="G941" s="24">
        <v>0</v>
      </c>
      <c r="H941" s="24">
        <v>0</v>
      </c>
      <c r="I941" s="120">
        <v>0</v>
      </c>
      <c r="J941" s="122">
        <v>0</v>
      </c>
      <c r="K941" s="24">
        <v>0</v>
      </c>
      <c r="L941" s="122">
        <v>0</v>
      </c>
      <c r="M941" s="24">
        <v>0</v>
      </c>
      <c r="N941" s="122">
        <v>0</v>
      </c>
      <c r="O941" s="24">
        <v>0</v>
      </c>
      <c r="P941" s="122">
        <v>0</v>
      </c>
    </row>
    <row r="942" spans="3:16">
      <c r="C942" t="s">
        <v>477</v>
      </c>
      <c r="D942">
        <v>104</v>
      </c>
      <c r="E942" t="s">
        <v>665</v>
      </c>
      <c r="F942" s="119">
        <v>0</v>
      </c>
      <c r="G942" s="24">
        <v>0</v>
      </c>
      <c r="H942" s="24">
        <v>0</v>
      </c>
      <c r="I942" s="120">
        <v>0</v>
      </c>
      <c r="J942" s="121">
        <v>0</v>
      </c>
      <c r="K942" s="24">
        <v>0</v>
      </c>
      <c r="L942" s="121">
        <v>0</v>
      </c>
      <c r="M942" s="24">
        <v>0</v>
      </c>
      <c r="N942" s="121">
        <v>0</v>
      </c>
      <c r="O942" s="24">
        <v>0</v>
      </c>
      <c r="P942" s="121">
        <v>0</v>
      </c>
    </row>
    <row r="943" spans="3:16">
      <c r="C943" t="s">
        <v>477</v>
      </c>
      <c r="D943">
        <v>10403</v>
      </c>
      <c r="E943" t="s">
        <v>35</v>
      </c>
      <c r="F943" s="119">
        <v>0</v>
      </c>
      <c r="G943" s="24">
        <v>0</v>
      </c>
      <c r="H943" s="24">
        <v>0</v>
      </c>
      <c r="I943" s="120">
        <v>0</v>
      </c>
      <c r="J943" s="122">
        <v>0</v>
      </c>
      <c r="K943" s="24">
        <v>0</v>
      </c>
      <c r="L943" s="122">
        <v>0</v>
      </c>
      <c r="M943" s="24">
        <v>0</v>
      </c>
      <c r="N943" s="122">
        <v>0</v>
      </c>
      <c r="O943" s="24">
        <v>0</v>
      </c>
      <c r="P943" s="122">
        <v>0</v>
      </c>
    </row>
    <row r="944" spans="3:16">
      <c r="C944" t="s">
        <v>477</v>
      </c>
      <c r="D944">
        <v>10505</v>
      </c>
      <c r="E944" t="s">
        <v>669</v>
      </c>
      <c r="F944" s="119">
        <v>0</v>
      </c>
      <c r="G944" s="24">
        <v>0</v>
      </c>
      <c r="H944" s="24">
        <v>0</v>
      </c>
      <c r="I944" s="120">
        <v>0</v>
      </c>
      <c r="J944" s="121">
        <v>0</v>
      </c>
      <c r="K944" s="24">
        <v>0</v>
      </c>
      <c r="L944" s="121">
        <v>0</v>
      </c>
      <c r="M944" s="24">
        <v>0</v>
      </c>
      <c r="N944" s="121">
        <v>0</v>
      </c>
      <c r="O944" s="24">
        <v>0</v>
      </c>
      <c r="P944" s="121">
        <v>0</v>
      </c>
    </row>
    <row r="945" spans="3:16">
      <c r="C945" t="s">
        <v>477</v>
      </c>
      <c r="D945">
        <v>10404</v>
      </c>
      <c r="E945" t="s">
        <v>36</v>
      </c>
      <c r="F945" s="119">
        <v>0</v>
      </c>
      <c r="G945" s="24">
        <v>0</v>
      </c>
      <c r="H945" s="24">
        <v>0</v>
      </c>
      <c r="I945" s="120">
        <v>0</v>
      </c>
      <c r="J945" s="122">
        <v>0</v>
      </c>
      <c r="K945" s="24">
        <v>0</v>
      </c>
      <c r="L945" s="122">
        <v>0</v>
      </c>
      <c r="M945" s="24">
        <v>0</v>
      </c>
      <c r="N945" s="122">
        <v>0</v>
      </c>
      <c r="O945" s="24">
        <v>0</v>
      </c>
      <c r="P945" s="122">
        <v>0</v>
      </c>
    </row>
    <row r="946" spans="3:16">
      <c r="C946" t="s">
        <v>477</v>
      </c>
      <c r="D946">
        <v>100</v>
      </c>
      <c r="E946" t="s">
        <v>96</v>
      </c>
      <c r="F946" s="119">
        <v>0</v>
      </c>
      <c r="G946" s="24">
        <v>0</v>
      </c>
      <c r="H946" s="24">
        <v>0</v>
      </c>
      <c r="I946" s="120">
        <v>0</v>
      </c>
      <c r="J946" s="121">
        <v>0</v>
      </c>
      <c r="K946" s="24">
        <v>0</v>
      </c>
      <c r="L946" s="122">
        <v>0</v>
      </c>
      <c r="M946" s="24">
        <v>0</v>
      </c>
      <c r="N946" s="122">
        <v>0</v>
      </c>
      <c r="O946" s="24">
        <v>0</v>
      </c>
      <c r="P946" s="122">
        <v>0</v>
      </c>
    </row>
    <row r="947" spans="3:16">
      <c r="C947" t="s">
        <v>477</v>
      </c>
      <c r="D947">
        <v>10405</v>
      </c>
      <c r="E947" t="s">
        <v>542</v>
      </c>
      <c r="F947" s="119">
        <v>0</v>
      </c>
      <c r="G947" s="24">
        <v>0</v>
      </c>
      <c r="H947" s="24">
        <v>0</v>
      </c>
      <c r="I947" s="120">
        <v>0</v>
      </c>
      <c r="J947" s="121">
        <v>0</v>
      </c>
      <c r="K947" s="24">
        <v>0</v>
      </c>
      <c r="L947" s="121">
        <v>0</v>
      </c>
      <c r="M947" s="24">
        <v>0</v>
      </c>
      <c r="N947" s="121">
        <v>0</v>
      </c>
      <c r="O947" s="24">
        <v>0</v>
      </c>
      <c r="P947" s="121">
        <v>0</v>
      </c>
    </row>
    <row r="948" spans="3:16">
      <c r="C948" t="s">
        <v>477</v>
      </c>
      <c r="D948">
        <v>13380</v>
      </c>
      <c r="E948" t="s">
        <v>534</v>
      </c>
      <c r="F948" s="119">
        <v>0</v>
      </c>
      <c r="G948" s="24">
        <v>0</v>
      </c>
      <c r="H948" s="24">
        <v>0</v>
      </c>
      <c r="I948" s="120">
        <v>0</v>
      </c>
      <c r="J948" s="121">
        <v>0</v>
      </c>
      <c r="K948" s="24">
        <v>0</v>
      </c>
      <c r="L948" s="121">
        <v>0</v>
      </c>
      <c r="M948" s="24">
        <v>0</v>
      </c>
      <c r="N948" s="121">
        <v>0</v>
      </c>
      <c r="O948" s="24">
        <v>0</v>
      </c>
      <c r="P948" s="121">
        <v>0</v>
      </c>
    </row>
    <row r="949" spans="3:16">
      <c r="C949" t="s">
        <v>477</v>
      </c>
      <c r="D949">
        <v>10406</v>
      </c>
      <c r="E949" t="s">
        <v>72</v>
      </c>
      <c r="F949" s="119">
        <v>0</v>
      </c>
      <c r="G949" s="24">
        <v>0</v>
      </c>
      <c r="H949" s="24">
        <v>0</v>
      </c>
      <c r="I949" s="120">
        <v>0</v>
      </c>
      <c r="J949" s="121">
        <v>0</v>
      </c>
      <c r="K949" s="24">
        <v>0</v>
      </c>
      <c r="L949" s="121">
        <v>0</v>
      </c>
      <c r="M949" s="24">
        <v>0</v>
      </c>
      <c r="N949" s="121">
        <v>0</v>
      </c>
      <c r="O949" s="24">
        <v>0</v>
      </c>
      <c r="P949" s="121">
        <v>0</v>
      </c>
    </row>
    <row r="950" spans="3:16">
      <c r="C950" t="s">
        <v>477</v>
      </c>
      <c r="D950">
        <v>13403</v>
      </c>
      <c r="E950" t="s">
        <v>428</v>
      </c>
      <c r="F950" s="119">
        <v>0</v>
      </c>
      <c r="G950" s="24">
        <v>0</v>
      </c>
      <c r="H950" s="24">
        <v>0</v>
      </c>
      <c r="I950" s="120">
        <v>0</v>
      </c>
      <c r="J950" s="121">
        <v>0</v>
      </c>
      <c r="K950" s="24">
        <v>0</v>
      </c>
      <c r="L950" s="121">
        <v>0</v>
      </c>
      <c r="M950" s="24">
        <v>0</v>
      </c>
      <c r="N950" s="121">
        <v>0</v>
      </c>
      <c r="O950" s="24">
        <v>0</v>
      </c>
      <c r="P950" s="121">
        <v>0</v>
      </c>
    </row>
    <row r="951" spans="3:16">
      <c r="C951" t="s">
        <v>477</v>
      </c>
      <c r="D951">
        <v>10407</v>
      </c>
      <c r="E951" t="s">
        <v>37</v>
      </c>
      <c r="F951" s="119">
        <v>0</v>
      </c>
      <c r="G951" s="24">
        <v>0</v>
      </c>
      <c r="H951" s="24">
        <v>0</v>
      </c>
      <c r="I951" s="120">
        <v>0</v>
      </c>
      <c r="J951" s="121">
        <v>0</v>
      </c>
      <c r="K951" s="24">
        <v>0</v>
      </c>
      <c r="L951" s="121">
        <v>0</v>
      </c>
      <c r="M951" s="24">
        <v>0</v>
      </c>
      <c r="N951" s="121">
        <v>0</v>
      </c>
      <c r="O951" s="24">
        <v>0</v>
      </c>
      <c r="P951" s="121">
        <v>0</v>
      </c>
    </row>
    <row r="952" spans="3:16">
      <c r="C952" t="s">
        <v>477</v>
      </c>
      <c r="D952">
        <v>13503</v>
      </c>
      <c r="E952" t="s">
        <v>470</v>
      </c>
      <c r="F952" s="119">
        <v>0</v>
      </c>
      <c r="G952" s="24">
        <v>0</v>
      </c>
      <c r="H952" s="24">
        <v>0</v>
      </c>
      <c r="I952" s="120">
        <v>0</v>
      </c>
      <c r="J952" s="121">
        <v>0</v>
      </c>
      <c r="K952" s="24">
        <v>0</v>
      </c>
      <c r="L952" s="121">
        <v>0</v>
      </c>
      <c r="M952" s="24">
        <v>0</v>
      </c>
      <c r="N952" s="121">
        <v>0</v>
      </c>
      <c r="O952" s="24">
        <v>0</v>
      </c>
      <c r="P952" s="121">
        <v>0</v>
      </c>
    </row>
    <row r="953" spans="3:16">
      <c r="C953" t="s">
        <v>477</v>
      </c>
      <c r="D953">
        <v>10410</v>
      </c>
      <c r="E953" t="s">
        <v>452</v>
      </c>
      <c r="F953" s="119">
        <v>0</v>
      </c>
      <c r="G953" s="24">
        <v>0</v>
      </c>
      <c r="H953" s="24">
        <v>0</v>
      </c>
      <c r="I953" s="120">
        <v>0</v>
      </c>
      <c r="J953" s="121">
        <v>0</v>
      </c>
      <c r="K953" s="24">
        <v>0</v>
      </c>
      <c r="L953" s="121">
        <v>0</v>
      </c>
      <c r="M953" s="24">
        <v>0</v>
      </c>
      <c r="N953" s="121">
        <v>0</v>
      </c>
      <c r="O953" s="24">
        <v>0</v>
      </c>
      <c r="P953" s="121">
        <v>0</v>
      </c>
    </row>
    <row r="954" spans="3:16">
      <c r="C954" t="s">
        <v>477</v>
      </c>
      <c r="D954">
        <v>13580</v>
      </c>
      <c r="E954" t="s">
        <v>535</v>
      </c>
      <c r="F954" s="119">
        <v>0</v>
      </c>
      <c r="G954" s="24">
        <v>0</v>
      </c>
      <c r="H954" s="24">
        <v>0</v>
      </c>
      <c r="I954" s="120">
        <v>0</v>
      </c>
      <c r="J954" s="121">
        <v>0</v>
      </c>
      <c r="K954" s="24">
        <v>0</v>
      </c>
      <c r="L954" s="121">
        <v>0</v>
      </c>
      <c r="M954" s="24">
        <v>0</v>
      </c>
      <c r="N954" s="121">
        <v>0</v>
      </c>
      <c r="O954" s="24">
        <v>0</v>
      </c>
      <c r="P954" s="121">
        <v>0</v>
      </c>
    </row>
    <row r="955" spans="3:16">
      <c r="C955" t="s">
        <v>477</v>
      </c>
      <c r="D955">
        <v>10416</v>
      </c>
      <c r="E955" t="s">
        <v>581</v>
      </c>
      <c r="F955" s="119">
        <v>0</v>
      </c>
      <c r="G955" s="24">
        <v>0</v>
      </c>
      <c r="H955" s="24">
        <v>0</v>
      </c>
      <c r="I955" s="120">
        <v>0</v>
      </c>
      <c r="J955" s="121">
        <v>0</v>
      </c>
      <c r="K955" s="24">
        <v>0</v>
      </c>
      <c r="L955" s="121">
        <v>0</v>
      </c>
      <c r="M955" s="24">
        <v>0</v>
      </c>
      <c r="N955" s="121">
        <v>0</v>
      </c>
      <c r="O955" s="24">
        <v>0</v>
      </c>
      <c r="P955" s="121">
        <v>0</v>
      </c>
    </row>
    <row r="956" spans="3:16">
      <c r="C956" t="s">
        <v>477</v>
      </c>
      <c r="D956">
        <v>14348</v>
      </c>
      <c r="E956" t="s">
        <v>46</v>
      </c>
      <c r="F956" s="119">
        <v>0</v>
      </c>
      <c r="G956" s="24">
        <v>0</v>
      </c>
      <c r="H956" s="24">
        <v>0</v>
      </c>
      <c r="I956" s="120">
        <v>0</v>
      </c>
      <c r="J956" s="121">
        <v>0</v>
      </c>
      <c r="K956" s="24">
        <v>0</v>
      </c>
      <c r="L956" s="121">
        <v>0</v>
      </c>
      <c r="M956" s="24">
        <v>0</v>
      </c>
      <c r="N956" s="121">
        <v>0</v>
      </c>
      <c r="O956" s="24">
        <v>0</v>
      </c>
      <c r="P956" s="121">
        <v>0</v>
      </c>
    </row>
    <row r="957" spans="3:16">
      <c r="C957" t="s">
        <v>477</v>
      </c>
      <c r="D957">
        <v>10457</v>
      </c>
      <c r="E957" t="s">
        <v>38</v>
      </c>
      <c r="F957" s="119">
        <v>0</v>
      </c>
      <c r="G957" s="24">
        <v>0</v>
      </c>
      <c r="H957" s="24">
        <v>0</v>
      </c>
      <c r="I957" s="120">
        <v>0</v>
      </c>
      <c r="J957" s="121">
        <v>0</v>
      </c>
      <c r="K957" s="24">
        <v>0</v>
      </c>
      <c r="L957" s="121">
        <v>0</v>
      </c>
      <c r="M957" s="24">
        <v>0</v>
      </c>
      <c r="N957" s="121">
        <v>0</v>
      </c>
      <c r="O957" s="24">
        <v>0</v>
      </c>
      <c r="P957" s="121">
        <v>0</v>
      </c>
    </row>
    <row r="958" spans="3:16">
      <c r="C958" t="s">
        <v>477</v>
      </c>
      <c r="D958">
        <v>52377</v>
      </c>
      <c r="E958" t="s">
        <v>134</v>
      </c>
      <c r="F958" s="119">
        <v>0</v>
      </c>
      <c r="G958" s="24">
        <v>0</v>
      </c>
      <c r="H958" s="24">
        <v>0</v>
      </c>
      <c r="I958" s="120">
        <v>0</v>
      </c>
      <c r="J958" s="121">
        <v>0</v>
      </c>
      <c r="K958" s="24">
        <v>0</v>
      </c>
      <c r="L958" s="121">
        <v>0</v>
      </c>
      <c r="M958" s="24">
        <v>0</v>
      </c>
      <c r="N958" s="121">
        <v>0</v>
      </c>
      <c r="O958" s="24">
        <v>0</v>
      </c>
      <c r="P958" s="121">
        <v>0</v>
      </c>
    </row>
    <row r="959" spans="3:16">
      <c r="C959" t="s">
        <v>477</v>
      </c>
      <c r="D959">
        <v>10469</v>
      </c>
      <c r="E959" t="s">
        <v>39</v>
      </c>
      <c r="F959" s="119">
        <v>0</v>
      </c>
      <c r="G959" s="24">
        <v>0</v>
      </c>
      <c r="H959" s="24">
        <v>0</v>
      </c>
      <c r="I959" s="120">
        <v>0</v>
      </c>
      <c r="J959" s="121">
        <v>0</v>
      </c>
      <c r="K959" s="24">
        <v>0</v>
      </c>
      <c r="L959" s="121">
        <v>0</v>
      </c>
      <c r="M959" s="24">
        <v>0</v>
      </c>
      <c r="N959" s="121">
        <v>0</v>
      </c>
      <c r="O959" s="24">
        <v>0</v>
      </c>
      <c r="P959" s="121">
        <v>0</v>
      </c>
    </row>
    <row r="960" spans="3:16">
      <c r="C960" t="s">
        <v>477</v>
      </c>
      <c r="D960">
        <v>72001</v>
      </c>
      <c r="E960" t="s">
        <v>23</v>
      </c>
      <c r="F960" s="119">
        <v>0</v>
      </c>
      <c r="G960" s="24">
        <v>0</v>
      </c>
      <c r="H960" s="24">
        <v>0</v>
      </c>
      <c r="I960" s="120">
        <v>0</v>
      </c>
      <c r="J960" s="121">
        <v>0</v>
      </c>
      <c r="K960" s="24">
        <v>0</v>
      </c>
      <c r="L960" s="121">
        <v>0</v>
      </c>
      <c r="M960" s="24">
        <v>0</v>
      </c>
      <c r="N960" s="121">
        <v>0</v>
      </c>
      <c r="O960" s="24">
        <v>0</v>
      </c>
      <c r="P960" s="121">
        <v>0</v>
      </c>
    </row>
    <row r="961" spans="3:16">
      <c r="C961" t="s">
        <v>477</v>
      </c>
      <c r="D961">
        <v>10472</v>
      </c>
      <c r="E961" t="s">
        <v>40</v>
      </c>
      <c r="F961" s="119">
        <v>0</v>
      </c>
      <c r="G961" s="24">
        <v>0</v>
      </c>
      <c r="H961" s="24">
        <v>0</v>
      </c>
      <c r="I961" s="120">
        <v>0</v>
      </c>
      <c r="J961" s="121">
        <v>0</v>
      </c>
      <c r="K961" s="24">
        <v>0</v>
      </c>
      <c r="L961" s="121">
        <v>0</v>
      </c>
      <c r="M961" s="24">
        <v>0</v>
      </c>
      <c r="N961" s="121">
        <v>0</v>
      </c>
      <c r="O961" s="24">
        <v>0</v>
      </c>
      <c r="P961" s="121">
        <v>0</v>
      </c>
    </row>
    <row r="962" spans="3:16">
      <c r="C962" t="s">
        <v>477</v>
      </c>
      <c r="D962">
        <v>72012</v>
      </c>
      <c r="E962" t="s">
        <v>55</v>
      </c>
      <c r="F962" s="119">
        <v>0</v>
      </c>
      <c r="G962" s="24">
        <v>0</v>
      </c>
      <c r="H962" s="24">
        <v>0</v>
      </c>
      <c r="I962" s="120">
        <v>0</v>
      </c>
      <c r="J962" s="121">
        <v>0</v>
      </c>
      <c r="K962" s="24">
        <v>0</v>
      </c>
      <c r="L962" s="121">
        <v>0</v>
      </c>
      <c r="M962" s="24">
        <v>0</v>
      </c>
      <c r="N962" s="121">
        <v>0</v>
      </c>
      <c r="O962" s="24">
        <v>0</v>
      </c>
      <c r="P962" s="121">
        <v>0</v>
      </c>
    </row>
    <row r="963" spans="3:16">
      <c r="C963" t="s">
        <v>477</v>
      </c>
      <c r="D963">
        <v>10473</v>
      </c>
      <c r="E963" t="s">
        <v>544</v>
      </c>
      <c r="F963" s="119">
        <v>0</v>
      </c>
      <c r="G963" s="24">
        <v>0</v>
      </c>
      <c r="H963" s="24">
        <v>0</v>
      </c>
      <c r="I963" s="120">
        <v>0</v>
      </c>
      <c r="J963" s="121">
        <v>0</v>
      </c>
      <c r="K963" s="24">
        <v>0</v>
      </c>
      <c r="L963" s="121">
        <v>0</v>
      </c>
      <c r="M963" s="24">
        <v>0</v>
      </c>
      <c r="N963" s="121">
        <v>0</v>
      </c>
      <c r="O963" s="24">
        <v>0</v>
      </c>
      <c r="P963" s="121">
        <v>0</v>
      </c>
    </row>
    <row r="964" spans="3:16">
      <c r="C964" t="s">
        <v>477</v>
      </c>
      <c r="D964">
        <v>73001</v>
      </c>
      <c r="E964" t="s">
        <v>49</v>
      </c>
      <c r="F964" s="119">
        <v>0</v>
      </c>
      <c r="G964" s="24">
        <v>0</v>
      </c>
      <c r="H964" s="24">
        <v>0</v>
      </c>
      <c r="I964" s="120">
        <v>0</v>
      </c>
      <c r="J964" s="121">
        <v>0</v>
      </c>
      <c r="K964" s="24">
        <v>0</v>
      </c>
      <c r="L964" s="121">
        <v>0</v>
      </c>
      <c r="M964" s="24">
        <v>0</v>
      </c>
      <c r="N964" s="121">
        <v>0</v>
      </c>
      <c r="O964" s="24">
        <v>0</v>
      </c>
      <c r="P964" s="121">
        <v>0</v>
      </c>
    </row>
    <row r="965" spans="3:16">
      <c r="C965" t="s">
        <v>477</v>
      </c>
      <c r="D965">
        <v>10480</v>
      </c>
      <c r="E965" t="s">
        <v>545</v>
      </c>
      <c r="F965" s="119">
        <v>0</v>
      </c>
      <c r="G965" s="24">
        <v>0</v>
      </c>
      <c r="H965" s="24">
        <v>0</v>
      </c>
      <c r="I965" s="120">
        <v>0</v>
      </c>
      <c r="J965" s="121">
        <v>0</v>
      </c>
      <c r="K965" s="24">
        <v>0</v>
      </c>
      <c r="L965" s="121">
        <v>0</v>
      </c>
      <c r="M965" s="24">
        <v>0</v>
      </c>
      <c r="N965" s="121">
        <v>0</v>
      </c>
      <c r="O965" s="24">
        <v>0</v>
      </c>
      <c r="P965" s="121">
        <v>0</v>
      </c>
    </row>
    <row r="966" spans="3:16">
      <c r="C966" t="s">
        <v>477</v>
      </c>
      <c r="D966">
        <v>73501</v>
      </c>
      <c r="E966" t="s">
        <v>425</v>
      </c>
      <c r="F966" s="119">
        <v>0</v>
      </c>
      <c r="G966" s="24">
        <v>0</v>
      </c>
      <c r="H966" s="24">
        <v>0</v>
      </c>
      <c r="I966" s="120">
        <v>0</v>
      </c>
      <c r="J966" s="121">
        <v>0</v>
      </c>
      <c r="K966" s="24">
        <v>0</v>
      </c>
      <c r="L966" s="121">
        <v>0</v>
      </c>
      <c r="M966" s="24">
        <v>0</v>
      </c>
      <c r="N966" s="121">
        <v>0</v>
      </c>
      <c r="O966" s="24">
        <v>0</v>
      </c>
      <c r="P966" s="121">
        <v>0</v>
      </c>
    </row>
    <row r="967" spans="3:16">
      <c r="C967" t="s">
        <v>477</v>
      </c>
      <c r="D967">
        <v>10488</v>
      </c>
      <c r="E967" t="s">
        <v>607</v>
      </c>
      <c r="F967" s="119">
        <v>0</v>
      </c>
      <c r="G967" s="24">
        <v>0</v>
      </c>
      <c r="H967" s="24">
        <v>0</v>
      </c>
      <c r="I967" s="120">
        <v>0</v>
      </c>
      <c r="J967" s="121">
        <v>0</v>
      </c>
      <c r="K967" s="24">
        <v>0</v>
      </c>
      <c r="L967" s="121">
        <v>0</v>
      </c>
      <c r="M967" s="24">
        <v>0</v>
      </c>
      <c r="N967" s="121">
        <v>0</v>
      </c>
      <c r="O967" s="24">
        <v>0</v>
      </c>
      <c r="P967" s="121">
        <v>0</v>
      </c>
    </row>
    <row r="968" spans="3:16">
      <c r="C968" t="s">
        <v>477</v>
      </c>
      <c r="D968">
        <v>76601</v>
      </c>
      <c r="E968" t="s">
        <v>590</v>
      </c>
      <c r="F968" s="119">
        <v>0</v>
      </c>
      <c r="G968" s="24">
        <v>0</v>
      </c>
      <c r="H968" s="24">
        <v>0</v>
      </c>
      <c r="I968" s="120">
        <v>0</v>
      </c>
      <c r="J968" s="121">
        <v>0</v>
      </c>
      <c r="K968" s="24">
        <v>0</v>
      </c>
      <c r="L968" s="121">
        <v>0</v>
      </c>
      <c r="M968" s="24">
        <v>0</v>
      </c>
      <c r="N968" s="121">
        <v>0</v>
      </c>
      <c r="O968" s="24">
        <v>0</v>
      </c>
      <c r="P968" s="121">
        <v>0</v>
      </c>
    </row>
    <row r="969" spans="3:16">
      <c r="C969" t="s">
        <v>477</v>
      </c>
      <c r="D969">
        <v>10489</v>
      </c>
      <c r="E969" t="s">
        <v>546</v>
      </c>
      <c r="F969" s="119">
        <v>0</v>
      </c>
      <c r="G969" s="24">
        <v>0</v>
      </c>
      <c r="H969" s="24">
        <v>0</v>
      </c>
      <c r="I969" s="120">
        <v>0</v>
      </c>
      <c r="J969" s="121">
        <v>0</v>
      </c>
      <c r="K969" s="24">
        <v>0</v>
      </c>
      <c r="L969" s="121">
        <v>0</v>
      </c>
      <c r="M969" s="24">
        <v>0</v>
      </c>
      <c r="N969" s="121">
        <v>0</v>
      </c>
      <c r="O969" s="24">
        <v>0</v>
      </c>
      <c r="P969" s="121">
        <v>0</v>
      </c>
    </row>
    <row r="970" spans="3:16">
      <c r="C970" t="s">
        <v>477</v>
      </c>
      <c r="D970">
        <v>77101</v>
      </c>
      <c r="E970" t="s">
        <v>567</v>
      </c>
      <c r="F970" s="119">
        <v>0</v>
      </c>
      <c r="G970" s="24">
        <v>0</v>
      </c>
      <c r="H970" s="24">
        <v>0</v>
      </c>
      <c r="I970" s="120">
        <v>0</v>
      </c>
      <c r="J970" s="121">
        <v>0</v>
      </c>
      <c r="K970" s="24">
        <v>0</v>
      </c>
      <c r="L970" s="121">
        <v>0</v>
      </c>
      <c r="M970" s="24">
        <v>0</v>
      </c>
      <c r="N970" s="121">
        <v>0</v>
      </c>
      <c r="O970" s="24">
        <v>0</v>
      </c>
      <c r="P970" s="121">
        <v>0</v>
      </c>
    </row>
    <row r="971" spans="3:16">
      <c r="C971" t="s">
        <v>477</v>
      </c>
      <c r="D971">
        <v>10490</v>
      </c>
      <c r="E971" t="s">
        <v>476</v>
      </c>
      <c r="F971" s="119">
        <v>0</v>
      </c>
      <c r="G971" s="24">
        <v>0</v>
      </c>
      <c r="H971" s="24">
        <v>0</v>
      </c>
      <c r="I971" s="120">
        <v>0</v>
      </c>
      <c r="J971" s="121">
        <v>0</v>
      </c>
      <c r="K971" s="24">
        <v>0</v>
      </c>
      <c r="L971" s="121">
        <v>0</v>
      </c>
      <c r="M971" s="24">
        <v>0</v>
      </c>
      <c r="N971" s="121">
        <v>0</v>
      </c>
      <c r="O971" s="24">
        <v>0</v>
      </c>
      <c r="P971" s="121">
        <v>0</v>
      </c>
    </row>
    <row r="972" spans="3:16">
      <c r="C972" t="s">
        <v>477</v>
      </c>
      <c r="D972">
        <v>79101</v>
      </c>
      <c r="E972" t="s">
        <v>57</v>
      </c>
      <c r="F972" s="119">
        <v>0</v>
      </c>
      <c r="G972" s="24">
        <v>0</v>
      </c>
      <c r="H972" s="24">
        <v>0</v>
      </c>
      <c r="I972" s="120">
        <v>0</v>
      </c>
      <c r="J972" s="122">
        <v>0</v>
      </c>
      <c r="K972" s="24">
        <v>0</v>
      </c>
      <c r="L972" s="122">
        <v>0</v>
      </c>
      <c r="M972" s="24">
        <v>0</v>
      </c>
      <c r="N972" s="122">
        <v>0</v>
      </c>
      <c r="O972" s="24">
        <v>0</v>
      </c>
      <c r="P972" s="122">
        <v>0</v>
      </c>
    </row>
    <row r="973" spans="3:16">
      <c r="C973" t="s">
        <v>477</v>
      </c>
      <c r="D973">
        <v>10501</v>
      </c>
      <c r="E973" t="s">
        <v>41</v>
      </c>
      <c r="F973" s="119">
        <v>0</v>
      </c>
      <c r="G973" s="24">
        <v>0</v>
      </c>
      <c r="H973" s="24">
        <v>0</v>
      </c>
      <c r="I973" s="120">
        <v>0</v>
      </c>
      <c r="J973" s="121">
        <v>0</v>
      </c>
      <c r="K973" s="24">
        <v>0</v>
      </c>
      <c r="L973" s="121">
        <v>0</v>
      </c>
      <c r="M973" s="24">
        <v>0</v>
      </c>
      <c r="N973" s="121">
        <v>0</v>
      </c>
      <c r="O973" s="24">
        <v>0</v>
      </c>
      <c r="P973" s="121">
        <v>0</v>
      </c>
    </row>
    <row r="974" spans="3:16">
      <c r="C974" t="s">
        <v>477</v>
      </c>
      <c r="D974">
        <v>10307</v>
      </c>
      <c r="E974" t="s">
        <v>538</v>
      </c>
      <c r="F974" s="119">
        <v>0</v>
      </c>
      <c r="G974" s="24">
        <v>0</v>
      </c>
      <c r="H974" s="24">
        <v>0</v>
      </c>
      <c r="I974" s="120">
        <v>0</v>
      </c>
      <c r="J974" s="121">
        <v>0</v>
      </c>
      <c r="K974" s="24">
        <v>0</v>
      </c>
      <c r="L974" s="121">
        <v>0</v>
      </c>
      <c r="M974" s="24">
        <v>0</v>
      </c>
      <c r="N974" s="121">
        <v>0</v>
      </c>
      <c r="O974" s="24">
        <v>0</v>
      </c>
      <c r="P974" s="121">
        <v>0</v>
      </c>
    </row>
    <row r="975" spans="3:16">
      <c r="C975" t="s">
        <v>477</v>
      </c>
      <c r="D975">
        <v>10502</v>
      </c>
      <c r="E975" t="s">
        <v>42</v>
      </c>
      <c r="F975" s="119">
        <v>0</v>
      </c>
      <c r="G975" s="24">
        <v>0</v>
      </c>
      <c r="H975" s="24">
        <v>0</v>
      </c>
      <c r="I975" s="120">
        <v>0</v>
      </c>
      <c r="J975" s="121">
        <v>0</v>
      </c>
      <c r="K975" s="24">
        <v>0</v>
      </c>
      <c r="L975" s="121">
        <v>0</v>
      </c>
      <c r="M975" s="24">
        <v>0</v>
      </c>
      <c r="N975" s="121">
        <v>0</v>
      </c>
      <c r="O975" s="24">
        <v>0</v>
      </c>
      <c r="P975" s="121">
        <v>0</v>
      </c>
    </row>
    <row r="976" spans="3:16">
      <c r="C976" t="s">
        <v>477</v>
      </c>
      <c r="D976">
        <v>10409</v>
      </c>
      <c r="E976" t="s">
        <v>566</v>
      </c>
      <c r="F976" s="119">
        <v>0</v>
      </c>
      <c r="G976" s="24">
        <v>0</v>
      </c>
      <c r="H976" s="24">
        <v>0</v>
      </c>
      <c r="I976" s="120">
        <v>0</v>
      </c>
      <c r="J976" s="121">
        <v>0</v>
      </c>
      <c r="K976" s="24">
        <v>0</v>
      </c>
      <c r="L976" s="121">
        <v>0</v>
      </c>
      <c r="M976" s="24">
        <v>0</v>
      </c>
      <c r="N976" s="121">
        <v>0</v>
      </c>
      <c r="O976" s="24">
        <v>0</v>
      </c>
      <c r="P976" s="121">
        <v>0</v>
      </c>
    </row>
    <row r="977" spans="3:16">
      <c r="C977" t="s">
        <v>477</v>
      </c>
      <c r="D977">
        <v>10503</v>
      </c>
      <c r="E977" t="s">
        <v>487</v>
      </c>
      <c r="F977" s="119">
        <v>0</v>
      </c>
      <c r="G977" s="24">
        <v>0</v>
      </c>
      <c r="H977" s="24">
        <v>0</v>
      </c>
      <c r="I977" s="120">
        <v>0</v>
      </c>
      <c r="J977" s="121">
        <v>0</v>
      </c>
      <c r="K977" s="24">
        <v>0</v>
      </c>
      <c r="L977" s="121">
        <v>0</v>
      </c>
      <c r="M977" s="24">
        <v>0</v>
      </c>
      <c r="N977" s="121">
        <v>0</v>
      </c>
      <c r="O977" s="24">
        <v>0</v>
      </c>
      <c r="P977" s="121">
        <v>0</v>
      </c>
    </row>
    <row r="978" spans="3:16">
      <c r="C978" t="s">
        <v>477</v>
      </c>
      <c r="D978">
        <v>10511</v>
      </c>
      <c r="E978" t="s">
        <v>547</v>
      </c>
      <c r="F978" s="119">
        <v>0</v>
      </c>
      <c r="G978" s="24">
        <v>0</v>
      </c>
      <c r="H978" s="24">
        <v>0</v>
      </c>
      <c r="I978" s="120">
        <v>0</v>
      </c>
      <c r="J978" s="121">
        <v>0</v>
      </c>
      <c r="K978" s="24">
        <v>0</v>
      </c>
      <c r="L978" s="121">
        <v>0</v>
      </c>
      <c r="M978" s="24">
        <v>0</v>
      </c>
      <c r="N978" s="121">
        <v>0</v>
      </c>
      <c r="O978" s="24">
        <v>0</v>
      </c>
      <c r="P978" s="121">
        <v>0</v>
      </c>
    </row>
    <row r="979" spans="3:16">
      <c r="C979" t="s">
        <v>477</v>
      </c>
      <c r="D979">
        <v>10504</v>
      </c>
      <c r="E979" t="s">
        <v>43</v>
      </c>
      <c r="F979" s="119">
        <v>0</v>
      </c>
      <c r="G979" s="24">
        <v>0</v>
      </c>
      <c r="H979" s="24">
        <v>0</v>
      </c>
      <c r="I979" s="120">
        <v>0</v>
      </c>
      <c r="J979" s="122">
        <v>0</v>
      </c>
      <c r="K979" s="24">
        <v>0</v>
      </c>
      <c r="L979" s="122">
        <v>0</v>
      </c>
      <c r="M979" s="24">
        <v>0</v>
      </c>
      <c r="N979" s="122">
        <v>0</v>
      </c>
      <c r="O979" s="24">
        <v>0</v>
      </c>
      <c r="P979" s="122">
        <v>0</v>
      </c>
    </row>
    <row r="980" spans="3:16">
      <c r="C980" t="s">
        <v>477</v>
      </c>
      <c r="D980">
        <v>11301</v>
      </c>
      <c r="E980" t="s">
        <v>550</v>
      </c>
      <c r="F980" s="119">
        <v>0</v>
      </c>
      <c r="G980" s="24">
        <v>0</v>
      </c>
      <c r="H980" s="24">
        <v>0</v>
      </c>
      <c r="I980" s="120">
        <v>0</v>
      </c>
      <c r="J980" s="121">
        <v>0</v>
      </c>
      <c r="K980" s="24">
        <v>0</v>
      </c>
      <c r="L980" s="121">
        <v>0</v>
      </c>
      <c r="M980" s="24">
        <v>0</v>
      </c>
      <c r="N980" s="121">
        <v>0</v>
      </c>
      <c r="O980" s="24">
        <v>0</v>
      </c>
      <c r="P980" s="121">
        <v>0</v>
      </c>
    </row>
    <row r="981" spans="3:16">
      <c r="C981" t="s">
        <v>477</v>
      </c>
      <c r="D981">
        <v>10580</v>
      </c>
      <c r="E981" t="s">
        <v>548</v>
      </c>
      <c r="F981" s="119">
        <v>0</v>
      </c>
      <c r="G981" s="24">
        <v>0</v>
      </c>
      <c r="H981" s="24">
        <v>0</v>
      </c>
      <c r="I981" s="120">
        <v>0</v>
      </c>
      <c r="J981" s="121">
        <v>0</v>
      </c>
      <c r="K981" s="24">
        <v>0</v>
      </c>
      <c r="L981" s="121">
        <v>0</v>
      </c>
      <c r="M981" s="24">
        <v>0</v>
      </c>
      <c r="N981" s="121">
        <v>0</v>
      </c>
      <c r="O981" s="24">
        <v>0</v>
      </c>
      <c r="P981" s="121">
        <v>0</v>
      </c>
    </row>
    <row r="982" spans="3:16">
      <c r="C982" t="s">
        <v>477</v>
      </c>
      <c r="D982">
        <v>12301</v>
      </c>
      <c r="E982" t="s">
        <v>578</v>
      </c>
      <c r="F982" s="119">
        <v>0</v>
      </c>
      <c r="G982" s="24">
        <v>0</v>
      </c>
      <c r="H982" s="24">
        <v>0</v>
      </c>
      <c r="I982" s="120">
        <v>0</v>
      </c>
      <c r="J982" s="121">
        <v>0</v>
      </c>
      <c r="K982" s="24">
        <v>0</v>
      </c>
      <c r="L982" s="121">
        <v>0</v>
      </c>
      <c r="M982" s="24">
        <v>0</v>
      </c>
      <c r="N982" s="121">
        <v>0</v>
      </c>
      <c r="O982" s="24">
        <v>0</v>
      </c>
      <c r="P982" s="121">
        <v>0</v>
      </c>
    </row>
    <row r="983" spans="3:16">
      <c r="C983" t="s">
        <v>477</v>
      </c>
      <c r="D983">
        <v>10589</v>
      </c>
      <c r="E983" t="s">
        <v>73</v>
      </c>
      <c r="F983" s="119">
        <v>0</v>
      </c>
      <c r="G983" s="24">
        <v>0</v>
      </c>
      <c r="H983" s="24">
        <v>0</v>
      </c>
      <c r="I983" s="120">
        <v>0</v>
      </c>
      <c r="J983" s="121">
        <v>0</v>
      </c>
      <c r="K983" s="24">
        <v>0</v>
      </c>
      <c r="L983" s="121">
        <v>0</v>
      </c>
      <c r="M983" s="24">
        <v>0</v>
      </c>
      <c r="N983" s="121">
        <v>0</v>
      </c>
      <c r="O983" s="24">
        <v>0</v>
      </c>
      <c r="P983" s="121">
        <v>0</v>
      </c>
    </row>
    <row r="984" spans="3:16">
      <c r="C984" t="s">
        <v>477</v>
      </c>
      <c r="D984">
        <v>13203</v>
      </c>
      <c r="E984" t="s">
        <v>551</v>
      </c>
      <c r="F984" s="119">
        <v>0</v>
      </c>
      <c r="G984" s="24">
        <v>0</v>
      </c>
      <c r="H984" s="24">
        <v>0</v>
      </c>
      <c r="I984" s="120">
        <v>0</v>
      </c>
      <c r="J984" s="121">
        <v>0</v>
      </c>
      <c r="K984" s="24">
        <v>0</v>
      </c>
      <c r="L984" s="121">
        <v>0</v>
      </c>
      <c r="M984" s="24">
        <v>0</v>
      </c>
      <c r="N984" s="121">
        <v>0</v>
      </c>
      <c r="O984" s="24">
        <v>0</v>
      </c>
      <c r="P984" s="121">
        <v>0</v>
      </c>
    </row>
    <row r="985" spans="3:16">
      <c r="C985" t="s">
        <v>477</v>
      </c>
      <c r="D985">
        <v>10601</v>
      </c>
      <c r="E985" t="s">
        <v>44</v>
      </c>
      <c r="F985" s="119">
        <v>0</v>
      </c>
      <c r="G985" s="24">
        <v>0</v>
      </c>
      <c r="H985" s="24">
        <v>0</v>
      </c>
      <c r="I985" s="120">
        <v>0</v>
      </c>
      <c r="J985" s="121">
        <v>0</v>
      </c>
      <c r="K985" s="24">
        <v>0</v>
      </c>
      <c r="L985" s="121">
        <v>0</v>
      </c>
      <c r="M985" s="24">
        <v>0</v>
      </c>
      <c r="N985" s="121">
        <v>0</v>
      </c>
      <c r="O985" s="24">
        <v>0</v>
      </c>
      <c r="P985" s="121">
        <v>0</v>
      </c>
    </row>
    <row r="986" spans="3:16">
      <c r="C986" t="s">
        <v>477</v>
      </c>
      <c r="D986">
        <v>76401</v>
      </c>
      <c r="E986" t="s">
        <v>533</v>
      </c>
      <c r="F986" s="119">
        <v>0</v>
      </c>
      <c r="G986" s="24">
        <v>0</v>
      </c>
      <c r="H986" s="24">
        <v>0</v>
      </c>
      <c r="I986" s="120">
        <v>0</v>
      </c>
      <c r="J986" s="121">
        <v>0</v>
      </c>
      <c r="K986" s="24">
        <v>0</v>
      </c>
      <c r="L986" s="121">
        <v>0</v>
      </c>
      <c r="M986" s="24">
        <v>0</v>
      </c>
      <c r="N986" s="121">
        <v>0</v>
      </c>
      <c r="O986" s="24">
        <v>0</v>
      </c>
      <c r="P986" s="121">
        <v>0</v>
      </c>
    </row>
    <row r="987" spans="3:16">
      <c r="C987" t="s">
        <v>477</v>
      </c>
      <c r="D987">
        <v>12270</v>
      </c>
      <c r="E987" t="s">
        <v>62</v>
      </c>
      <c r="F987" s="119">
        <v>0</v>
      </c>
      <c r="G987" s="24">
        <v>0</v>
      </c>
      <c r="H987" s="24">
        <v>0</v>
      </c>
      <c r="I987" s="120">
        <v>0</v>
      </c>
      <c r="J987" s="121">
        <v>0</v>
      </c>
      <c r="K987" s="24">
        <v>0</v>
      </c>
      <c r="L987" s="121">
        <v>0</v>
      </c>
      <c r="M987" s="24">
        <v>0</v>
      </c>
      <c r="N987" s="121">
        <v>0</v>
      </c>
      <c r="O987" s="24">
        <v>0</v>
      </c>
      <c r="P987" s="121">
        <v>0</v>
      </c>
    </row>
    <row r="988" spans="3:16">
      <c r="C988" t="s">
        <v>477</v>
      </c>
      <c r="D988">
        <v>90</v>
      </c>
      <c r="E988" t="s">
        <v>100</v>
      </c>
      <c r="F988" s="119">
        <v>0</v>
      </c>
      <c r="G988" s="24">
        <v>0</v>
      </c>
      <c r="H988" s="24">
        <v>0</v>
      </c>
      <c r="I988" s="120">
        <v>0</v>
      </c>
      <c r="J988" s="121">
        <v>0</v>
      </c>
      <c r="K988" s="24">
        <v>0</v>
      </c>
      <c r="L988" s="121">
        <v>0</v>
      </c>
      <c r="M988" s="24">
        <v>0</v>
      </c>
      <c r="N988" s="121">
        <v>0</v>
      </c>
      <c r="O988" s="24">
        <v>0</v>
      </c>
      <c r="P988" s="121">
        <v>0</v>
      </c>
    </row>
    <row r="989" spans="3:16">
      <c r="C989" t="s">
        <v>477</v>
      </c>
      <c r="D989">
        <v>12306</v>
      </c>
      <c r="E989" t="s">
        <v>579</v>
      </c>
      <c r="F989" s="119">
        <v>0</v>
      </c>
      <c r="G989" s="24">
        <v>0</v>
      </c>
      <c r="H989" s="24">
        <v>0</v>
      </c>
      <c r="I989" s="120">
        <v>0</v>
      </c>
      <c r="J989" s="121">
        <v>0</v>
      </c>
      <c r="K989" s="24">
        <v>0</v>
      </c>
      <c r="L989" s="121">
        <v>0</v>
      </c>
      <c r="M989" s="24">
        <v>0</v>
      </c>
      <c r="N989" s="121">
        <v>0</v>
      </c>
      <c r="O989" s="24">
        <v>0</v>
      </c>
      <c r="P989" s="121">
        <v>0</v>
      </c>
    </row>
    <row r="990" spans="3:16">
      <c r="C990" t="s">
        <v>477</v>
      </c>
      <c r="D990">
        <v>901</v>
      </c>
      <c r="E990" t="s">
        <v>57</v>
      </c>
      <c r="F990" s="119">
        <v>0</v>
      </c>
      <c r="G990" s="24">
        <v>0</v>
      </c>
      <c r="H990" s="24">
        <v>0</v>
      </c>
      <c r="I990" s="120">
        <v>0</v>
      </c>
      <c r="J990" s="121">
        <v>0</v>
      </c>
      <c r="K990" s="24">
        <v>0</v>
      </c>
      <c r="L990" s="121">
        <v>0</v>
      </c>
      <c r="M990" s="24">
        <v>0</v>
      </c>
      <c r="N990" s="121">
        <v>0</v>
      </c>
      <c r="O990" s="24">
        <v>0</v>
      </c>
      <c r="P990" s="121">
        <v>0</v>
      </c>
    </row>
    <row r="991" spans="3:16">
      <c r="C991" t="s">
        <v>477</v>
      </c>
      <c r="D991">
        <v>12347</v>
      </c>
      <c r="E991" t="s">
        <v>74</v>
      </c>
      <c r="F991" s="119">
        <v>0</v>
      </c>
      <c r="G991" s="24">
        <v>0</v>
      </c>
      <c r="H991" s="24">
        <v>0</v>
      </c>
      <c r="I991" s="120">
        <v>0</v>
      </c>
      <c r="J991" s="121">
        <v>0</v>
      </c>
      <c r="K991" s="24">
        <v>0</v>
      </c>
      <c r="L991" s="121">
        <v>0</v>
      </c>
      <c r="M991" s="24">
        <v>0</v>
      </c>
      <c r="N991" s="121">
        <v>0</v>
      </c>
      <c r="O991" s="24">
        <v>0</v>
      </c>
      <c r="P991" s="121">
        <v>0</v>
      </c>
    </row>
    <row r="992" spans="3:16">
      <c r="C992" t="s">
        <v>477</v>
      </c>
      <c r="D992">
        <v>76101</v>
      </c>
      <c r="E992" t="s">
        <v>644</v>
      </c>
      <c r="F992" s="119">
        <v>0</v>
      </c>
      <c r="G992" s="24">
        <v>0</v>
      </c>
      <c r="H992" s="24">
        <v>0</v>
      </c>
      <c r="I992" s="120">
        <v>0</v>
      </c>
      <c r="J992" s="121">
        <v>0</v>
      </c>
      <c r="K992" s="24">
        <v>0</v>
      </c>
      <c r="L992" s="121">
        <v>0</v>
      </c>
      <c r="M992" s="24">
        <v>0</v>
      </c>
      <c r="N992" s="121">
        <v>0</v>
      </c>
      <c r="O992" s="24">
        <v>0</v>
      </c>
      <c r="P992" s="121">
        <v>0</v>
      </c>
    </row>
    <row r="993" spans="3:16">
      <c r="C993" t="s">
        <v>477</v>
      </c>
      <c r="D993">
        <v>12359</v>
      </c>
      <c r="E993" t="s">
        <v>63</v>
      </c>
      <c r="F993" s="119">
        <v>0</v>
      </c>
      <c r="G993" s="24">
        <v>0</v>
      </c>
      <c r="H993" s="24">
        <v>0</v>
      </c>
      <c r="I993" s="120">
        <v>0</v>
      </c>
      <c r="J993" s="121">
        <v>0</v>
      </c>
      <c r="K993" s="24">
        <v>0</v>
      </c>
      <c r="L993" s="121">
        <v>0</v>
      </c>
      <c r="M993" s="24">
        <v>0</v>
      </c>
      <c r="N993" s="121">
        <v>0</v>
      </c>
      <c r="O993" s="24">
        <v>0</v>
      </c>
      <c r="P993" s="122">
        <v>0</v>
      </c>
    </row>
    <row r="994" spans="3:16">
      <c r="C994" t="s">
        <v>477</v>
      </c>
      <c r="D994">
        <v>77301</v>
      </c>
      <c r="E994" t="s">
        <v>648</v>
      </c>
      <c r="F994" s="119">
        <v>0</v>
      </c>
      <c r="G994" s="24">
        <v>0</v>
      </c>
      <c r="H994" s="24">
        <v>0</v>
      </c>
      <c r="I994" s="120">
        <v>0</v>
      </c>
      <c r="J994" s="121">
        <v>0</v>
      </c>
      <c r="K994" s="24">
        <v>0</v>
      </c>
      <c r="L994" s="121">
        <v>0</v>
      </c>
      <c r="M994" s="24">
        <v>0</v>
      </c>
      <c r="N994" s="121">
        <v>0</v>
      </c>
      <c r="O994" s="24">
        <v>0</v>
      </c>
      <c r="P994" s="121">
        <v>0</v>
      </c>
    </row>
    <row r="995" spans="3:16">
      <c r="C995" t="s">
        <v>477</v>
      </c>
      <c r="D995">
        <v>12360</v>
      </c>
      <c r="E995" t="s">
        <v>584</v>
      </c>
      <c r="F995" s="119">
        <v>0</v>
      </c>
      <c r="G995" s="24">
        <v>0</v>
      </c>
      <c r="H995" s="24">
        <v>0</v>
      </c>
      <c r="I995" s="120">
        <v>0</v>
      </c>
      <c r="J995" s="121">
        <v>0</v>
      </c>
      <c r="K995" s="24">
        <v>0</v>
      </c>
      <c r="L995" s="121">
        <v>0</v>
      </c>
      <c r="M995" s="24">
        <v>0</v>
      </c>
      <c r="N995" s="121">
        <v>0</v>
      </c>
      <c r="O995" s="24">
        <v>0</v>
      </c>
      <c r="P995" s="121">
        <v>0</v>
      </c>
    </row>
    <row r="996" spans="3:16">
      <c r="C996" t="s">
        <v>477</v>
      </c>
      <c r="D996">
        <v>32306</v>
      </c>
      <c r="E996" t="s">
        <v>661</v>
      </c>
      <c r="F996" s="119">
        <v>0</v>
      </c>
      <c r="G996" s="24">
        <v>0</v>
      </c>
      <c r="H996" s="24">
        <v>0</v>
      </c>
      <c r="I996" s="120">
        <v>0</v>
      </c>
      <c r="J996" s="121">
        <v>0</v>
      </c>
      <c r="K996" s="24">
        <v>0</v>
      </c>
      <c r="L996" s="121">
        <v>0</v>
      </c>
      <c r="M996" s="24">
        <v>0</v>
      </c>
      <c r="N996" s="121">
        <v>0</v>
      </c>
      <c r="O996" s="24">
        <v>0</v>
      </c>
      <c r="P996" s="121">
        <v>0</v>
      </c>
    </row>
    <row r="997" spans="3:16">
      <c r="C997" t="s">
        <v>477</v>
      </c>
      <c r="D997">
        <v>12370</v>
      </c>
      <c r="E997" t="s">
        <v>64</v>
      </c>
      <c r="F997" s="119">
        <v>0</v>
      </c>
      <c r="G997" s="24">
        <v>0</v>
      </c>
      <c r="H997" s="24">
        <v>0</v>
      </c>
      <c r="I997" s="120">
        <v>0</v>
      </c>
      <c r="J997" s="121">
        <v>0</v>
      </c>
      <c r="K997" s="24">
        <v>0</v>
      </c>
      <c r="L997" s="121">
        <v>0</v>
      </c>
      <c r="M997" s="24">
        <v>0</v>
      </c>
      <c r="N997" s="121">
        <v>0</v>
      </c>
      <c r="O997" s="24">
        <v>0</v>
      </c>
      <c r="P997" s="121">
        <v>0</v>
      </c>
    </row>
    <row r="998" spans="3:16">
      <c r="C998" t="s">
        <v>477</v>
      </c>
      <c r="D998">
        <v>101</v>
      </c>
      <c r="E998" t="s">
        <v>662</v>
      </c>
      <c r="F998" s="119">
        <v>0</v>
      </c>
      <c r="G998" s="24">
        <v>0</v>
      </c>
      <c r="H998" s="24">
        <v>0</v>
      </c>
      <c r="I998" s="120">
        <v>0</v>
      </c>
      <c r="J998" s="121">
        <v>0</v>
      </c>
      <c r="K998" s="24">
        <v>0</v>
      </c>
      <c r="L998" s="121">
        <v>0</v>
      </c>
      <c r="M998" s="24">
        <v>0</v>
      </c>
      <c r="N998" s="121">
        <v>0</v>
      </c>
      <c r="O998" s="24">
        <v>0</v>
      </c>
      <c r="P998" s="121">
        <v>0</v>
      </c>
    </row>
    <row r="999" spans="3:16">
      <c r="C999" t="s">
        <v>477</v>
      </c>
      <c r="D999">
        <v>12380</v>
      </c>
      <c r="E999" t="s">
        <v>65</v>
      </c>
      <c r="F999" s="119">
        <v>0</v>
      </c>
      <c r="G999" s="24">
        <v>0</v>
      </c>
      <c r="H999" s="24">
        <v>0</v>
      </c>
      <c r="I999" s="120">
        <v>0</v>
      </c>
      <c r="J999" s="122">
        <v>0</v>
      </c>
      <c r="K999" s="24">
        <v>0</v>
      </c>
      <c r="L999" s="122">
        <v>0</v>
      </c>
      <c r="M999" s="24">
        <v>0</v>
      </c>
      <c r="N999" s="122">
        <v>0</v>
      </c>
      <c r="O999" s="24">
        <v>0</v>
      </c>
      <c r="P999" s="122">
        <v>0</v>
      </c>
    </row>
    <row r="1000" spans="3:16">
      <c r="C1000" t="s">
        <v>477</v>
      </c>
      <c r="D1000">
        <v>103</v>
      </c>
      <c r="E1000" t="s">
        <v>664</v>
      </c>
      <c r="F1000" s="119">
        <v>0</v>
      </c>
      <c r="G1000" s="24">
        <v>0</v>
      </c>
      <c r="H1000" s="24">
        <v>0</v>
      </c>
      <c r="I1000" s="120">
        <v>0</v>
      </c>
      <c r="J1000" s="121">
        <v>0</v>
      </c>
      <c r="K1000" s="24">
        <v>0</v>
      </c>
      <c r="L1000" s="121">
        <v>0</v>
      </c>
      <c r="M1000" s="24">
        <v>0</v>
      </c>
      <c r="N1000" s="121">
        <v>0</v>
      </c>
      <c r="O1000" s="24">
        <v>0</v>
      </c>
      <c r="P1000" s="121">
        <v>0</v>
      </c>
    </row>
    <row r="1001" spans="3:16">
      <c r="C1001" t="s">
        <v>477</v>
      </c>
      <c r="D1001">
        <v>12459</v>
      </c>
      <c r="E1001" t="s">
        <v>66</v>
      </c>
      <c r="F1001" s="119">
        <v>0</v>
      </c>
      <c r="G1001" s="24">
        <v>0</v>
      </c>
      <c r="H1001" s="24">
        <v>0</v>
      </c>
      <c r="I1001" s="120">
        <v>0</v>
      </c>
      <c r="J1001" s="121">
        <v>0</v>
      </c>
      <c r="K1001" s="24">
        <v>0</v>
      </c>
      <c r="L1001" s="121">
        <v>0</v>
      </c>
      <c r="M1001" s="24">
        <v>0</v>
      </c>
      <c r="N1001" s="121">
        <v>0</v>
      </c>
      <c r="O1001" s="24">
        <v>0</v>
      </c>
      <c r="P1001" s="121">
        <v>0</v>
      </c>
    </row>
    <row r="1002" spans="3:16">
      <c r="C1002" t="s">
        <v>477</v>
      </c>
      <c r="D1002">
        <v>105</v>
      </c>
      <c r="E1002" t="s">
        <v>666</v>
      </c>
      <c r="F1002" s="119">
        <v>0</v>
      </c>
      <c r="G1002" s="24">
        <v>0</v>
      </c>
      <c r="H1002" s="24">
        <v>0</v>
      </c>
      <c r="I1002" s="120">
        <v>0</v>
      </c>
      <c r="J1002" s="121">
        <v>0</v>
      </c>
      <c r="K1002" s="24">
        <v>0</v>
      </c>
      <c r="L1002" s="121">
        <v>0</v>
      </c>
      <c r="M1002" s="24">
        <v>0</v>
      </c>
      <c r="N1002" s="121">
        <v>0</v>
      </c>
      <c r="O1002" s="24">
        <v>0</v>
      </c>
      <c r="P1002" s="121">
        <v>0</v>
      </c>
    </row>
    <row r="1003" spans="3:16">
      <c r="C1003" t="s">
        <v>477</v>
      </c>
      <c r="D1003">
        <v>12470</v>
      </c>
      <c r="E1003" t="s">
        <v>447</v>
      </c>
      <c r="F1003" s="119">
        <v>0</v>
      </c>
      <c r="G1003" s="24">
        <v>0</v>
      </c>
      <c r="H1003" s="24">
        <v>0</v>
      </c>
      <c r="I1003" s="120">
        <v>0</v>
      </c>
      <c r="J1003" s="121">
        <v>0</v>
      </c>
      <c r="K1003" s="24">
        <v>0</v>
      </c>
      <c r="L1003" s="121">
        <v>0</v>
      </c>
      <c r="M1003" s="24">
        <v>0</v>
      </c>
      <c r="N1003" s="121">
        <v>0</v>
      </c>
      <c r="O1003" s="24">
        <v>0</v>
      </c>
      <c r="P1003" s="121">
        <v>0</v>
      </c>
    </row>
    <row r="1004" spans="3:16">
      <c r="C1004" t="s">
        <v>477</v>
      </c>
      <c r="D1004">
        <v>10269</v>
      </c>
      <c r="E1004" t="s">
        <v>668</v>
      </c>
      <c r="F1004" s="119">
        <v>0</v>
      </c>
      <c r="G1004" s="24">
        <v>0</v>
      </c>
      <c r="H1004" s="24">
        <v>0</v>
      </c>
      <c r="I1004" s="120">
        <v>0</v>
      </c>
      <c r="J1004" s="121">
        <v>0</v>
      </c>
      <c r="K1004" s="24">
        <v>0</v>
      </c>
      <c r="L1004" s="121">
        <v>0</v>
      </c>
      <c r="M1004" s="24">
        <v>0</v>
      </c>
      <c r="N1004" s="121">
        <v>0</v>
      </c>
      <c r="O1004" s="24">
        <v>0</v>
      </c>
      <c r="P1004" s="121">
        <v>0</v>
      </c>
    </row>
    <row r="1005" spans="3:16">
      <c r="C1005" t="s">
        <v>477</v>
      </c>
      <c r="D1005">
        <v>12480</v>
      </c>
      <c r="E1005" t="s">
        <v>67</v>
      </c>
      <c r="F1005" s="119">
        <v>0</v>
      </c>
      <c r="G1005" s="24">
        <v>0</v>
      </c>
      <c r="H1005" s="24">
        <v>0</v>
      </c>
      <c r="I1005" s="120">
        <v>0</v>
      </c>
      <c r="J1005" s="121">
        <v>0</v>
      </c>
      <c r="K1005" s="24">
        <v>0</v>
      </c>
      <c r="L1005" s="121">
        <v>0</v>
      </c>
      <c r="M1005" s="24">
        <v>0</v>
      </c>
      <c r="N1005" s="121">
        <v>0</v>
      </c>
      <c r="O1005" s="24">
        <v>0</v>
      </c>
      <c r="P1005" s="121">
        <v>0</v>
      </c>
    </row>
    <row r="1006" spans="3:16">
      <c r="C1006" t="s">
        <v>477</v>
      </c>
      <c r="D1006">
        <v>10569</v>
      </c>
      <c r="E1006" t="s">
        <v>670</v>
      </c>
      <c r="F1006" s="119">
        <v>0</v>
      </c>
      <c r="G1006" s="24">
        <v>0</v>
      </c>
      <c r="H1006" s="24">
        <v>0</v>
      </c>
      <c r="I1006" s="120">
        <v>0</v>
      </c>
      <c r="J1006" s="121">
        <v>0</v>
      </c>
      <c r="K1006" s="24">
        <v>0</v>
      </c>
      <c r="L1006" s="121">
        <v>0</v>
      </c>
      <c r="M1006" s="24">
        <v>0</v>
      </c>
      <c r="N1006" s="121">
        <v>0</v>
      </c>
      <c r="O1006" s="24">
        <v>0</v>
      </c>
      <c r="P1006" s="121">
        <v>0</v>
      </c>
    </row>
    <row r="1007" spans="3:16">
      <c r="C1007" t="s">
        <v>477</v>
      </c>
      <c r="D1007">
        <v>13303</v>
      </c>
      <c r="E1007" t="s">
        <v>75</v>
      </c>
      <c r="F1007" s="119">
        <v>0</v>
      </c>
      <c r="G1007" s="24">
        <v>0</v>
      </c>
      <c r="H1007" s="24">
        <v>0</v>
      </c>
      <c r="I1007" s="120">
        <v>0</v>
      </c>
      <c r="J1007" s="121">
        <v>0</v>
      </c>
      <c r="K1007" s="24">
        <v>0</v>
      </c>
      <c r="L1007" s="121">
        <v>0</v>
      </c>
      <c r="M1007" s="24">
        <v>0</v>
      </c>
      <c r="N1007" s="121">
        <v>0</v>
      </c>
      <c r="O1007" s="24">
        <v>0</v>
      </c>
      <c r="P1007" s="121">
        <v>0</v>
      </c>
    </row>
    <row r="1008" spans="3:16">
      <c r="C1008" t="s">
        <v>477</v>
      </c>
      <c r="D1008">
        <v>10517</v>
      </c>
      <c r="E1008" t="s">
        <v>676</v>
      </c>
      <c r="F1008" s="119">
        <v>0</v>
      </c>
      <c r="G1008" s="24">
        <v>0</v>
      </c>
      <c r="H1008" s="24">
        <v>0</v>
      </c>
      <c r="I1008" s="120">
        <v>0</v>
      </c>
      <c r="J1008" s="121">
        <v>0</v>
      </c>
      <c r="K1008" s="24">
        <v>0</v>
      </c>
      <c r="L1008" s="121">
        <v>0</v>
      </c>
      <c r="M1008" s="24">
        <v>0</v>
      </c>
      <c r="N1008" s="121">
        <v>0</v>
      </c>
      <c r="O1008" s="24">
        <v>0</v>
      </c>
      <c r="P1008" s="121">
        <v>0</v>
      </c>
    </row>
    <row r="1009" spans="3:16">
      <c r="C1009" t="s">
        <v>477</v>
      </c>
      <c r="D1009">
        <v>13311</v>
      </c>
      <c r="E1009" t="s">
        <v>580</v>
      </c>
      <c r="F1009" s="119">
        <v>0</v>
      </c>
      <c r="G1009" s="24">
        <v>0</v>
      </c>
      <c r="H1009" s="24">
        <v>0</v>
      </c>
      <c r="I1009" s="120">
        <v>0</v>
      </c>
      <c r="J1009" s="121">
        <v>0</v>
      </c>
      <c r="K1009" s="24">
        <v>0</v>
      </c>
      <c r="L1009" s="121">
        <v>0</v>
      </c>
      <c r="M1009" s="24">
        <v>0</v>
      </c>
      <c r="N1009" s="121">
        <v>0</v>
      </c>
      <c r="O1009" s="24">
        <v>0</v>
      </c>
      <c r="P1009" s="121">
        <v>0</v>
      </c>
    </row>
    <row r="1010" spans="3:16">
      <c r="C1010" t="s">
        <v>477</v>
      </c>
      <c r="D1010">
        <v>13359</v>
      </c>
      <c r="E1010" t="s">
        <v>468</v>
      </c>
      <c r="F1010" s="119">
        <v>0</v>
      </c>
      <c r="G1010" s="24">
        <v>0</v>
      </c>
      <c r="H1010" s="24">
        <v>0</v>
      </c>
      <c r="I1010" s="120">
        <v>0</v>
      </c>
      <c r="J1010" s="121">
        <v>0</v>
      </c>
      <c r="K1010" s="24">
        <v>0</v>
      </c>
      <c r="L1010" s="121">
        <v>0</v>
      </c>
      <c r="M1010" s="24">
        <v>0</v>
      </c>
      <c r="N1010" s="121">
        <v>0</v>
      </c>
      <c r="O1010" s="24">
        <v>0</v>
      </c>
      <c r="P1010" s="121">
        <v>0</v>
      </c>
    </row>
    <row r="1011" spans="3:16">
      <c r="C1011" t="s">
        <v>453</v>
      </c>
      <c r="D1011">
        <v>79201</v>
      </c>
      <c r="E1011" s="10" t="s">
        <v>50</v>
      </c>
      <c r="F1011" s="119">
        <v>2377</v>
      </c>
      <c r="G1011" s="24">
        <v>0</v>
      </c>
      <c r="H1011" s="24">
        <v>0</v>
      </c>
      <c r="I1011" s="120">
        <v>0</v>
      </c>
      <c r="J1011" s="122">
        <v>0</v>
      </c>
      <c r="K1011" s="24">
        <v>1764</v>
      </c>
      <c r="L1011" s="122">
        <v>0</v>
      </c>
      <c r="M1011" s="24">
        <v>0</v>
      </c>
      <c r="N1011" s="122">
        <v>0</v>
      </c>
      <c r="O1011" s="24">
        <v>613</v>
      </c>
      <c r="P1011" s="122">
        <v>0</v>
      </c>
    </row>
    <row r="1012" spans="3:16">
      <c r="C1012" t="s">
        <v>453</v>
      </c>
      <c r="D1012">
        <v>13401</v>
      </c>
      <c r="E1012" t="s">
        <v>77</v>
      </c>
      <c r="F1012" s="119">
        <v>0</v>
      </c>
      <c r="G1012" s="24">
        <v>0</v>
      </c>
      <c r="H1012" s="24">
        <v>0</v>
      </c>
      <c r="I1012" s="120">
        <v>0</v>
      </c>
      <c r="J1012" s="121">
        <v>0</v>
      </c>
      <c r="K1012" s="24">
        <v>0</v>
      </c>
      <c r="L1012" s="121">
        <v>0</v>
      </c>
      <c r="M1012" s="24">
        <v>0</v>
      </c>
      <c r="N1012" s="121">
        <v>0</v>
      </c>
      <c r="O1012" s="24">
        <v>0</v>
      </c>
      <c r="P1012" s="121">
        <v>0</v>
      </c>
    </row>
    <row r="1013" spans="3:16">
      <c r="C1013" t="s">
        <v>453</v>
      </c>
      <c r="D1013">
        <v>12460</v>
      </c>
      <c r="E1013" t="s">
        <v>585</v>
      </c>
      <c r="F1013" s="119">
        <v>0</v>
      </c>
      <c r="G1013" s="24">
        <v>0</v>
      </c>
      <c r="H1013" s="24">
        <v>0</v>
      </c>
      <c r="I1013" s="120">
        <v>0</v>
      </c>
      <c r="J1013" s="121">
        <v>0</v>
      </c>
      <c r="K1013" s="24">
        <v>0</v>
      </c>
      <c r="L1013" s="121">
        <v>0</v>
      </c>
      <c r="M1013" s="24">
        <v>0</v>
      </c>
      <c r="N1013" s="121">
        <v>0</v>
      </c>
      <c r="O1013" s="24">
        <v>0</v>
      </c>
      <c r="P1013" s="121">
        <v>0</v>
      </c>
    </row>
    <row r="1014" spans="3:16">
      <c r="C1014" t="s">
        <v>453</v>
      </c>
      <c r="D1014">
        <v>73012</v>
      </c>
      <c r="E1014" t="s">
        <v>56</v>
      </c>
      <c r="F1014" s="119">
        <v>0</v>
      </c>
      <c r="G1014" s="24">
        <v>0</v>
      </c>
      <c r="H1014" s="24">
        <v>0</v>
      </c>
      <c r="I1014" s="120">
        <v>0</v>
      </c>
      <c r="J1014" s="121">
        <v>0</v>
      </c>
      <c r="K1014" s="24">
        <v>0</v>
      </c>
      <c r="L1014" s="121">
        <v>0</v>
      </c>
      <c r="M1014" s="24">
        <v>0</v>
      </c>
      <c r="N1014" s="121">
        <v>0</v>
      </c>
      <c r="O1014" s="24">
        <v>0</v>
      </c>
      <c r="P1014" s="121">
        <v>0</v>
      </c>
    </row>
    <row r="1015" spans="3:16">
      <c r="C1015" t="s">
        <v>453</v>
      </c>
      <c r="D1015">
        <v>10101</v>
      </c>
      <c r="E1015" t="s">
        <v>536</v>
      </c>
      <c r="F1015" s="119">
        <v>0</v>
      </c>
      <c r="G1015" s="24">
        <v>0</v>
      </c>
      <c r="H1015" s="24">
        <v>0</v>
      </c>
      <c r="I1015" s="120">
        <v>0</v>
      </c>
      <c r="J1015" s="121">
        <v>0</v>
      </c>
      <c r="K1015" s="24">
        <v>0</v>
      </c>
      <c r="L1015" s="121">
        <v>0</v>
      </c>
      <c r="M1015" s="24">
        <v>0</v>
      </c>
      <c r="N1015" s="121">
        <v>0</v>
      </c>
      <c r="O1015" s="24">
        <v>0</v>
      </c>
      <c r="P1015" s="121">
        <v>0</v>
      </c>
    </row>
    <row r="1016" spans="3:16">
      <c r="C1016" t="s">
        <v>453</v>
      </c>
      <c r="D1016">
        <v>102</v>
      </c>
      <c r="E1016" t="s">
        <v>663</v>
      </c>
      <c r="F1016" s="119">
        <v>0</v>
      </c>
      <c r="G1016" s="24">
        <v>0</v>
      </c>
      <c r="H1016" s="24">
        <v>0</v>
      </c>
      <c r="I1016" s="120">
        <v>0</v>
      </c>
      <c r="J1016" s="121">
        <v>0</v>
      </c>
      <c r="K1016" s="24">
        <v>0</v>
      </c>
      <c r="L1016" s="121">
        <v>0</v>
      </c>
      <c r="M1016" s="24">
        <v>0</v>
      </c>
      <c r="N1016" s="121">
        <v>0</v>
      </c>
      <c r="O1016" s="24">
        <v>0</v>
      </c>
      <c r="P1016" s="121">
        <v>0</v>
      </c>
    </row>
    <row r="1017" spans="3:16">
      <c r="C1017" t="s">
        <v>453</v>
      </c>
      <c r="D1017">
        <v>10102</v>
      </c>
      <c r="E1017" s="10" t="s">
        <v>24</v>
      </c>
      <c r="F1017" s="119">
        <v>0</v>
      </c>
      <c r="G1017" s="24">
        <v>0</v>
      </c>
      <c r="H1017" s="24">
        <v>0</v>
      </c>
      <c r="I1017" s="120">
        <v>0</v>
      </c>
      <c r="J1017" s="122">
        <v>0</v>
      </c>
      <c r="K1017" s="24">
        <v>0</v>
      </c>
      <c r="L1017" s="122">
        <v>0</v>
      </c>
      <c r="M1017" s="24">
        <v>0</v>
      </c>
      <c r="N1017" s="122">
        <v>0</v>
      </c>
      <c r="O1017" s="24">
        <v>0</v>
      </c>
      <c r="P1017" s="122">
        <v>0</v>
      </c>
    </row>
    <row r="1018" spans="3:16">
      <c r="C1018" t="s">
        <v>453</v>
      </c>
      <c r="D1018">
        <v>14459</v>
      </c>
      <c r="E1018" t="s">
        <v>68</v>
      </c>
      <c r="F1018" s="119">
        <v>0</v>
      </c>
      <c r="G1018" s="24">
        <v>0</v>
      </c>
      <c r="H1018" s="24">
        <v>0</v>
      </c>
      <c r="I1018" s="120">
        <v>0</v>
      </c>
      <c r="J1018" s="121">
        <v>0</v>
      </c>
      <c r="K1018" s="24">
        <v>0</v>
      </c>
      <c r="L1018" s="121">
        <v>0</v>
      </c>
      <c r="M1018" s="24">
        <v>0</v>
      </c>
      <c r="N1018" s="121">
        <v>0</v>
      </c>
      <c r="O1018" s="24">
        <v>0</v>
      </c>
      <c r="P1018" s="121">
        <v>0</v>
      </c>
    </row>
    <row r="1019" spans="3:16">
      <c r="C1019" t="s">
        <v>453</v>
      </c>
      <c r="D1019">
        <v>10103</v>
      </c>
      <c r="E1019" t="s">
        <v>60</v>
      </c>
      <c r="F1019" s="119">
        <v>0</v>
      </c>
      <c r="G1019" s="24">
        <v>0</v>
      </c>
      <c r="H1019" s="24">
        <v>0</v>
      </c>
      <c r="I1019" s="120">
        <v>0</v>
      </c>
      <c r="J1019" s="122">
        <v>0</v>
      </c>
      <c r="K1019" s="24">
        <v>0</v>
      </c>
      <c r="L1019" s="122">
        <v>0</v>
      </c>
      <c r="M1019" s="24">
        <v>0</v>
      </c>
      <c r="N1019" s="122">
        <v>0</v>
      </c>
      <c r="O1019" s="24">
        <v>0</v>
      </c>
      <c r="P1019" s="122">
        <v>0</v>
      </c>
    </row>
    <row r="1020" spans="3:16">
      <c r="C1020" t="s">
        <v>453</v>
      </c>
      <c r="D1020">
        <v>10380</v>
      </c>
      <c r="E1020" t="s">
        <v>565</v>
      </c>
      <c r="F1020" s="119">
        <v>0</v>
      </c>
      <c r="G1020" s="24">
        <v>0</v>
      </c>
      <c r="H1020" s="24">
        <v>0</v>
      </c>
      <c r="I1020" s="120">
        <v>0</v>
      </c>
      <c r="J1020" s="121">
        <v>0</v>
      </c>
      <c r="K1020" s="24">
        <v>0</v>
      </c>
      <c r="L1020" s="121">
        <v>0</v>
      </c>
      <c r="M1020" s="24">
        <v>0</v>
      </c>
      <c r="N1020" s="121">
        <v>0</v>
      </c>
      <c r="O1020" s="24">
        <v>0</v>
      </c>
      <c r="P1020" s="121">
        <v>0</v>
      </c>
    </row>
    <row r="1021" spans="3:16">
      <c r="C1021" t="s">
        <v>453</v>
      </c>
      <c r="D1021">
        <v>10104</v>
      </c>
      <c r="E1021" t="s">
        <v>84</v>
      </c>
      <c r="F1021" s="119">
        <v>0</v>
      </c>
      <c r="G1021" s="24">
        <v>0</v>
      </c>
      <c r="H1021" s="24">
        <v>0</v>
      </c>
      <c r="I1021" s="120">
        <v>0</v>
      </c>
      <c r="J1021" s="121">
        <v>0</v>
      </c>
      <c r="K1021" s="24">
        <v>0</v>
      </c>
      <c r="L1021" s="121">
        <v>0</v>
      </c>
      <c r="M1021" s="24">
        <v>0</v>
      </c>
      <c r="N1021" s="121">
        <v>0</v>
      </c>
      <c r="O1021" s="24">
        <v>0</v>
      </c>
      <c r="P1021" s="121">
        <v>0</v>
      </c>
    </row>
    <row r="1022" spans="3:16">
      <c r="C1022" t="s">
        <v>453</v>
      </c>
      <c r="D1022">
        <v>74001</v>
      </c>
      <c r="E1022" t="s">
        <v>641</v>
      </c>
      <c r="F1022" s="119">
        <v>0</v>
      </c>
      <c r="G1022" s="24">
        <v>0</v>
      </c>
      <c r="H1022" s="24">
        <v>0</v>
      </c>
      <c r="I1022" s="120">
        <v>0</v>
      </c>
      <c r="J1022" s="121">
        <v>0</v>
      </c>
      <c r="K1022" s="24">
        <v>0</v>
      </c>
      <c r="L1022" s="121">
        <v>0</v>
      </c>
      <c r="M1022" s="24">
        <v>0</v>
      </c>
      <c r="N1022" s="121">
        <v>0</v>
      </c>
      <c r="O1022" s="24">
        <v>0</v>
      </c>
      <c r="P1022" s="121">
        <v>0</v>
      </c>
    </row>
    <row r="1023" spans="3:16">
      <c r="C1023" t="s">
        <v>453</v>
      </c>
      <c r="D1023">
        <v>10201</v>
      </c>
      <c r="E1023" t="s">
        <v>27</v>
      </c>
      <c r="F1023" s="119">
        <v>0</v>
      </c>
      <c r="G1023" s="24">
        <v>0</v>
      </c>
      <c r="H1023" s="24">
        <v>0</v>
      </c>
      <c r="I1023" s="120">
        <v>0</v>
      </c>
      <c r="J1023" s="121">
        <v>0</v>
      </c>
      <c r="K1023" s="24">
        <v>0</v>
      </c>
      <c r="L1023" s="121">
        <v>0</v>
      </c>
      <c r="M1023" s="24">
        <v>0</v>
      </c>
      <c r="N1023" s="121">
        <v>0</v>
      </c>
      <c r="O1023" s="24">
        <v>0</v>
      </c>
      <c r="P1023" s="121">
        <v>0</v>
      </c>
    </row>
    <row r="1024" spans="3:16">
      <c r="C1024" t="s">
        <v>453</v>
      </c>
      <c r="D1024">
        <v>10602</v>
      </c>
      <c r="E1024" t="s">
        <v>671</v>
      </c>
      <c r="F1024" s="119">
        <v>0</v>
      </c>
      <c r="G1024" s="24">
        <v>0</v>
      </c>
      <c r="H1024" s="24">
        <v>0</v>
      </c>
      <c r="I1024" s="120">
        <v>0</v>
      </c>
      <c r="J1024" s="121">
        <v>0</v>
      </c>
      <c r="K1024" s="24">
        <v>0</v>
      </c>
      <c r="L1024" s="121">
        <v>0</v>
      </c>
      <c r="M1024" s="24">
        <v>0</v>
      </c>
      <c r="N1024" s="121">
        <v>0</v>
      </c>
      <c r="O1024" s="24">
        <v>0</v>
      </c>
      <c r="P1024" s="121">
        <v>0</v>
      </c>
    </row>
    <row r="1025" spans="3:16">
      <c r="C1025" t="s">
        <v>453</v>
      </c>
      <c r="D1025">
        <v>10202</v>
      </c>
      <c r="E1025" s="10" t="s">
        <v>28</v>
      </c>
      <c r="F1025" s="119">
        <v>0</v>
      </c>
      <c r="G1025" s="24">
        <v>0</v>
      </c>
      <c r="H1025" s="24">
        <v>0</v>
      </c>
      <c r="I1025" s="120">
        <v>0</v>
      </c>
      <c r="J1025" s="122">
        <v>0</v>
      </c>
      <c r="K1025" s="24">
        <v>0</v>
      </c>
      <c r="L1025" s="122">
        <v>0</v>
      </c>
      <c r="M1025" s="24">
        <v>0</v>
      </c>
      <c r="N1025" s="122">
        <v>0</v>
      </c>
      <c r="O1025" s="24">
        <v>0</v>
      </c>
      <c r="P1025" s="122">
        <v>0</v>
      </c>
    </row>
    <row r="1026" spans="3:16">
      <c r="C1026" t="s">
        <v>453</v>
      </c>
      <c r="D1026">
        <v>13559</v>
      </c>
      <c r="E1026" t="s">
        <v>429</v>
      </c>
      <c r="F1026" s="119">
        <v>0</v>
      </c>
      <c r="G1026" s="24">
        <v>0</v>
      </c>
      <c r="H1026" s="24">
        <v>0</v>
      </c>
      <c r="I1026" s="120">
        <v>0</v>
      </c>
      <c r="J1026" s="121">
        <v>0</v>
      </c>
      <c r="K1026" s="24">
        <v>0</v>
      </c>
      <c r="L1026" s="121">
        <v>0</v>
      </c>
      <c r="M1026" s="24">
        <v>0</v>
      </c>
      <c r="N1026" s="121">
        <v>0</v>
      </c>
      <c r="O1026" s="24">
        <v>0</v>
      </c>
      <c r="P1026" s="121">
        <v>0</v>
      </c>
    </row>
    <row r="1027" spans="3:16">
      <c r="C1027" t="s">
        <v>453</v>
      </c>
      <c r="D1027">
        <v>10203</v>
      </c>
      <c r="E1027" s="10" t="s">
        <v>29</v>
      </c>
      <c r="F1027" s="119">
        <v>0</v>
      </c>
      <c r="G1027" s="24">
        <v>0</v>
      </c>
      <c r="H1027" s="24">
        <v>0</v>
      </c>
      <c r="I1027" s="120">
        <v>0</v>
      </c>
      <c r="J1027" s="122">
        <v>0</v>
      </c>
      <c r="K1027" s="24">
        <v>0</v>
      </c>
      <c r="L1027" s="122">
        <v>0</v>
      </c>
      <c r="M1027" s="24">
        <v>0</v>
      </c>
      <c r="N1027" s="122">
        <v>0</v>
      </c>
      <c r="O1027" s="24">
        <v>0</v>
      </c>
      <c r="P1027" s="122">
        <v>0</v>
      </c>
    </row>
    <row r="1028" spans="3:16">
      <c r="C1028" t="s">
        <v>453</v>
      </c>
      <c r="D1028">
        <v>72002</v>
      </c>
      <c r="E1028" t="s">
        <v>48</v>
      </c>
      <c r="F1028" s="119">
        <v>0</v>
      </c>
      <c r="G1028" s="24">
        <v>0</v>
      </c>
      <c r="H1028" s="24">
        <v>0</v>
      </c>
      <c r="I1028" s="120">
        <v>0</v>
      </c>
      <c r="J1028" s="121">
        <v>0</v>
      </c>
      <c r="K1028" s="24">
        <v>0</v>
      </c>
      <c r="L1028" s="121">
        <v>0</v>
      </c>
      <c r="M1028" s="24">
        <v>0</v>
      </c>
      <c r="N1028" s="121">
        <v>0</v>
      </c>
      <c r="O1028" s="24">
        <v>0</v>
      </c>
      <c r="P1028" s="121">
        <v>0</v>
      </c>
    </row>
    <row r="1029" spans="3:16">
      <c r="C1029" t="s">
        <v>453</v>
      </c>
      <c r="D1029">
        <v>10204</v>
      </c>
      <c r="E1029" s="10" t="s">
        <v>53</v>
      </c>
      <c r="F1029" s="119">
        <v>0</v>
      </c>
      <c r="G1029" s="24">
        <v>0</v>
      </c>
      <c r="H1029" s="24">
        <v>0</v>
      </c>
      <c r="I1029" s="120">
        <v>0</v>
      </c>
      <c r="J1029" s="122">
        <v>0</v>
      </c>
      <c r="K1029" s="24">
        <v>0</v>
      </c>
      <c r="L1029" s="122">
        <v>0</v>
      </c>
      <c r="M1029" s="24">
        <v>0</v>
      </c>
      <c r="N1029" s="122">
        <v>0</v>
      </c>
      <c r="O1029" s="24">
        <v>0</v>
      </c>
      <c r="P1029" s="122">
        <v>0</v>
      </c>
    </row>
    <row r="1030" spans="3:16">
      <c r="C1030" t="s">
        <v>453</v>
      </c>
      <c r="D1030">
        <v>76701</v>
      </c>
      <c r="E1030" t="s">
        <v>588</v>
      </c>
      <c r="F1030" s="119">
        <v>0</v>
      </c>
      <c r="G1030" s="24">
        <v>0</v>
      </c>
      <c r="H1030" s="24">
        <v>0</v>
      </c>
      <c r="I1030" s="120">
        <v>0</v>
      </c>
      <c r="J1030" s="121">
        <v>0</v>
      </c>
      <c r="K1030" s="24">
        <v>0</v>
      </c>
      <c r="L1030" s="121">
        <v>0</v>
      </c>
      <c r="M1030" s="24">
        <v>0</v>
      </c>
      <c r="N1030" s="121">
        <v>0</v>
      </c>
      <c r="O1030" s="24">
        <v>0</v>
      </c>
      <c r="P1030" s="121">
        <v>0</v>
      </c>
    </row>
    <row r="1031" spans="3:16">
      <c r="C1031" t="s">
        <v>453</v>
      </c>
      <c r="D1031">
        <v>10205</v>
      </c>
      <c r="E1031" t="s">
        <v>552</v>
      </c>
      <c r="F1031" s="119">
        <v>0</v>
      </c>
      <c r="G1031" s="24">
        <v>0</v>
      </c>
      <c r="H1031" s="24">
        <v>0</v>
      </c>
      <c r="I1031" s="120">
        <v>0</v>
      </c>
      <c r="J1031" s="121">
        <v>0</v>
      </c>
      <c r="K1031" s="24">
        <v>0</v>
      </c>
      <c r="L1031" s="121">
        <v>0</v>
      </c>
      <c r="M1031" s="24">
        <v>0</v>
      </c>
      <c r="N1031" s="121">
        <v>0</v>
      </c>
      <c r="O1031" s="24">
        <v>0</v>
      </c>
      <c r="P1031" s="121">
        <v>0</v>
      </c>
    </row>
    <row r="1032" spans="3:16">
      <c r="C1032" t="s">
        <v>453</v>
      </c>
      <c r="D1032">
        <v>10588</v>
      </c>
      <c r="E1032" t="s">
        <v>549</v>
      </c>
      <c r="F1032" s="119">
        <v>0</v>
      </c>
      <c r="G1032" s="24">
        <v>0</v>
      </c>
      <c r="H1032" s="24">
        <v>0</v>
      </c>
      <c r="I1032" s="120">
        <v>0</v>
      </c>
      <c r="J1032" s="121">
        <v>0</v>
      </c>
      <c r="K1032" s="24">
        <v>0</v>
      </c>
      <c r="L1032" s="121">
        <v>0</v>
      </c>
      <c r="M1032" s="24">
        <v>0</v>
      </c>
      <c r="N1032" s="121">
        <v>0</v>
      </c>
      <c r="O1032" s="24">
        <v>0</v>
      </c>
      <c r="P1032" s="121">
        <v>0</v>
      </c>
    </row>
    <row r="1033" spans="3:16">
      <c r="C1033" t="s">
        <v>453</v>
      </c>
      <c r="D1033">
        <v>10268</v>
      </c>
      <c r="E1033" s="10" t="s">
        <v>427</v>
      </c>
      <c r="F1033" s="119">
        <v>0</v>
      </c>
      <c r="G1033" s="24">
        <v>0</v>
      </c>
      <c r="H1033" s="24">
        <v>0</v>
      </c>
      <c r="I1033" s="120">
        <v>0</v>
      </c>
      <c r="J1033" s="121">
        <v>0</v>
      </c>
      <c r="K1033" s="24">
        <v>0</v>
      </c>
      <c r="L1033" s="121">
        <v>0</v>
      </c>
      <c r="M1033" s="24">
        <v>0</v>
      </c>
      <c r="N1033" s="121">
        <v>0</v>
      </c>
      <c r="O1033" s="24">
        <v>0</v>
      </c>
      <c r="P1033" s="121">
        <v>0</v>
      </c>
    </row>
    <row r="1034" spans="3:16">
      <c r="C1034" t="s">
        <v>453</v>
      </c>
      <c r="D1034">
        <v>72101</v>
      </c>
      <c r="E1034" t="s">
        <v>582</v>
      </c>
      <c r="F1034" s="119">
        <v>0</v>
      </c>
      <c r="G1034" s="24">
        <v>0</v>
      </c>
      <c r="H1034" s="24">
        <v>0</v>
      </c>
      <c r="I1034" s="120">
        <v>0</v>
      </c>
      <c r="J1034" s="121">
        <v>0</v>
      </c>
      <c r="K1034" s="24">
        <v>0</v>
      </c>
      <c r="L1034" s="121">
        <v>0</v>
      </c>
      <c r="M1034" s="24">
        <v>0</v>
      </c>
      <c r="N1034" s="121">
        <v>0</v>
      </c>
      <c r="O1034" s="24">
        <v>0</v>
      </c>
      <c r="P1034" s="121">
        <v>0</v>
      </c>
    </row>
    <row r="1035" spans="3:16">
      <c r="C1035" t="s">
        <v>453</v>
      </c>
      <c r="D1035">
        <v>10301</v>
      </c>
      <c r="E1035" t="s">
        <v>30</v>
      </c>
      <c r="F1035" s="119">
        <v>0</v>
      </c>
      <c r="G1035" s="24">
        <v>0</v>
      </c>
      <c r="H1035" s="24">
        <v>0</v>
      </c>
      <c r="I1035" s="120">
        <v>0</v>
      </c>
      <c r="J1035" s="121">
        <v>0</v>
      </c>
      <c r="K1035" s="24">
        <v>0</v>
      </c>
      <c r="L1035" s="121">
        <v>0</v>
      </c>
      <c r="M1035" s="24">
        <v>0</v>
      </c>
      <c r="N1035" s="121">
        <v>0</v>
      </c>
      <c r="O1035" s="24">
        <v>0</v>
      </c>
      <c r="P1035" s="121">
        <v>0</v>
      </c>
    </row>
    <row r="1036" spans="3:16">
      <c r="C1036" t="s">
        <v>453</v>
      </c>
      <c r="D1036">
        <v>12336</v>
      </c>
      <c r="E1036" t="s">
        <v>658</v>
      </c>
      <c r="F1036" s="119">
        <v>0</v>
      </c>
      <c r="G1036" s="24">
        <v>0</v>
      </c>
      <c r="H1036" s="24">
        <v>0</v>
      </c>
      <c r="I1036" s="120">
        <v>0</v>
      </c>
      <c r="J1036" s="121">
        <v>0</v>
      </c>
      <c r="K1036" s="24">
        <v>0</v>
      </c>
      <c r="L1036" s="121">
        <v>0</v>
      </c>
      <c r="M1036" s="24">
        <v>0</v>
      </c>
      <c r="N1036" s="121">
        <v>0</v>
      </c>
      <c r="O1036" s="24">
        <v>0</v>
      </c>
      <c r="P1036" s="121">
        <v>0</v>
      </c>
    </row>
    <row r="1037" spans="3:16">
      <c r="C1037" t="s">
        <v>453</v>
      </c>
      <c r="D1037">
        <v>10302</v>
      </c>
      <c r="E1037" s="10" t="s">
        <v>31</v>
      </c>
      <c r="F1037" s="119">
        <v>0</v>
      </c>
      <c r="G1037" s="24">
        <v>0</v>
      </c>
      <c r="H1037" s="24">
        <v>0</v>
      </c>
      <c r="I1037" s="120">
        <v>0</v>
      </c>
      <c r="J1037" s="122">
        <v>0</v>
      </c>
      <c r="K1037" s="24">
        <v>0</v>
      </c>
      <c r="L1037" s="122">
        <v>0</v>
      </c>
      <c r="M1037" s="24">
        <v>0</v>
      </c>
      <c r="N1037" s="122">
        <v>0</v>
      </c>
      <c r="O1037" s="24">
        <v>0</v>
      </c>
      <c r="P1037" s="122">
        <v>0</v>
      </c>
    </row>
    <row r="1038" spans="3:16">
      <c r="C1038" t="s">
        <v>453</v>
      </c>
      <c r="D1038">
        <v>106</v>
      </c>
      <c r="E1038" t="s">
        <v>667</v>
      </c>
      <c r="F1038" s="119">
        <v>0</v>
      </c>
      <c r="G1038" s="24">
        <v>0</v>
      </c>
      <c r="H1038" s="24">
        <v>0</v>
      </c>
      <c r="I1038" s="120">
        <v>0</v>
      </c>
      <c r="J1038" s="121">
        <v>0</v>
      </c>
      <c r="K1038" s="24">
        <v>0</v>
      </c>
      <c r="L1038" s="121">
        <v>0</v>
      </c>
      <c r="M1038" s="24">
        <v>0</v>
      </c>
      <c r="N1038" s="121">
        <v>0</v>
      </c>
      <c r="O1038" s="24">
        <v>0</v>
      </c>
      <c r="P1038" s="121">
        <v>0</v>
      </c>
    </row>
    <row r="1039" spans="3:16">
      <c r="C1039" t="s">
        <v>453</v>
      </c>
      <c r="D1039">
        <v>10303</v>
      </c>
      <c r="E1039" s="10" t="s">
        <v>32</v>
      </c>
      <c r="F1039" s="119">
        <v>0</v>
      </c>
      <c r="G1039" s="24">
        <v>0</v>
      </c>
      <c r="H1039" s="24">
        <v>0</v>
      </c>
      <c r="I1039" s="120">
        <v>0</v>
      </c>
      <c r="J1039" s="121">
        <v>0</v>
      </c>
      <c r="K1039" s="24">
        <v>0</v>
      </c>
      <c r="L1039" s="121">
        <v>0</v>
      </c>
      <c r="M1039" s="24">
        <v>0</v>
      </c>
      <c r="N1039" s="121">
        <v>0</v>
      </c>
      <c r="O1039" s="24">
        <v>0</v>
      </c>
      <c r="P1039" s="121">
        <v>0</v>
      </c>
    </row>
    <row r="1040" spans="3:16">
      <c r="C1040" t="s">
        <v>453</v>
      </c>
      <c r="D1040">
        <v>13368</v>
      </c>
      <c r="E1040" t="s">
        <v>76</v>
      </c>
      <c r="F1040" s="119">
        <v>0</v>
      </c>
      <c r="G1040" s="24">
        <v>0</v>
      </c>
      <c r="H1040" s="24">
        <v>0</v>
      </c>
      <c r="I1040" s="120">
        <v>0</v>
      </c>
      <c r="J1040" s="121">
        <v>0</v>
      </c>
      <c r="K1040" s="24">
        <v>0</v>
      </c>
      <c r="L1040" s="121">
        <v>0</v>
      </c>
      <c r="M1040" s="24">
        <v>0</v>
      </c>
      <c r="N1040" s="121">
        <v>0</v>
      </c>
      <c r="O1040" s="24">
        <v>0</v>
      </c>
      <c r="P1040" s="121">
        <v>0</v>
      </c>
    </row>
    <row r="1041" spans="3:16">
      <c r="C1041" t="s">
        <v>453</v>
      </c>
      <c r="D1041">
        <v>10304</v>
      </c>
      <c r="E1041" s="10" t="s">
        <v>54</v>
      </c>
      <c r="F1041" s="119">
        <v>0</v>
      </c>
      <c r="G1041" s="24">
        <v>0</v>
      </c>
      <c r="H1041" s="24">
        <v>0</v>
      </c>
      <c r="I1041" s="120">
        <v>0</v>
      </c>
      <c r="J1041" s="122">
        <v>0</v>
      </c>
      <c r="K1041" s="24">
        <v>0</v>
      </c>
      <c r="L1041" s="122">
        <v>0</v>
      </c>
      <c r="M1041" s="24">
        <v>0</v>
      </c>
      <c r="N1041" s="122">
        <v>0</v>
      </c>
      <c r="O1041" s="24">
        <v>0</v>
      </c>
      <c r="P1041" s="122">
        <v>0</v>
      </c>
    </row>
    <row r="1042" spans="3:16">
      <c r="C1042" t="s">
        <v>453</v>
      </c>
      <c r="D1042">
        <v>13480</v>
      </c>
      <c r="E1042" t="s">
        <v>469</v>
      </c>
      <c r="F1042" s="119">
        <v>0</v>
      </c>
      <c r="G1042" s="24">
        <v>0</v>
      </c>
      <c r="H1042" s="24">
        <v>0</v>
      </c>
      <c r="I1042" s="120">
        <v>0</v>
      </c>
      <c r="J1042" s="121">
        <v>0</v>
      </c>
      <c r="K1042" s="24">
        <v>0</v>
      </c>
      <c r="L1042" s="121">
        <v>0</v>
      </c>
      <c r="M1042" s="24">
        <v>0</v>
      </c>
      <c r="N1042" s="121">
        <v>0</v>
      </c>
      <c r="O1042" s="24">
        <v>0</v>
      </c>
      <c r="P1042" s="121">
        <v>0</v>
      </c>
    </row>
    <row r="1043" spans="3:16">
      <c r="C1043" t="s">
        <v>453</v>
      </c>
      <c r="D1043">
        <v>10305</v>
      </c>
      <c r="E1043" t="s">
        <v>537</v>
      </c>
      <c r="F1043" s="119">
        <v>0</v>
      </c>
      <c r="G1043" s="24">
        <v>0</v>
      </c>
      <c r="H1043" s="24">
        <v>0</v>
      </c>
      <c r="I1043" s="120">
        <v>0</v>
      </c>
      <c r="J1043" s="121">
        <v>0</v>
      </c>
      <c r="K1043" s="24">
        <v>0</v>
      </c>
      <c r="L1043" s="121">
        <v>0</v>
      </c>
      <c r="M1043" s="24">
        <v>0</v>
      </c>
      <c r="N1043" s="121">
        <v>0</v>
      </c>
      <c r="O1043" s="24">
        <v>0</v>
      </c>
      <c r="P1043" s="121">
        <v>0</v>
      </c>
    </row>
    <row r="1044" spans="3:16">
      <c r="C1044" t="s">
        <v>453</v>
      </c>
      <c r="D1044">
        <v>14311</v>
      </c>
      <c r="E1044" s="10" t="s">
        <v>45</v>
      </c>
      <c r="F1044" s="119">
        <v>0</v>
      </c>
      <c r="G1044" s="24">
        <v>0</v>
      </c>
      <c r="H1044" s="24">
        <v>0</v>
      </c>
      <c r="I1044" s="120">
        <v>0</v>
      </c>
      <c r="J1044" s="121">
        <v>0</v>
      </c>
      <c r="K1044" s="24">
        <v>0</v>
      </c>
      <c r="L1044" s="121">
        <v>0</v>
      </c>
      <c r="M1044" s="24">
        <v>0</v>
      </c>
      <c r="N1044" s="121">
        <v>0</v>
      </c>
      <c r="O1044" s="24">
        <v>0</v>
      </c>
      <c r="P1044" s="121">
        <v>0</v>
      </c>
    </row>
    <row r="1045" spans="3:16">
      <c r="C1045" t="s">
        <v>453</v>
      </c>
      <c r="D1045">
        <v>10306</v>
      </c>
      <c r="E1045" s="10" t="s">
        <v>226</v>
      </c>
      <c r="F1045" s="119">
        <v>0</v>
      </c>
      <c r="G1045" s="24">
        <v>0</v>
      </c>
      <c r="H1045" s="24">
        <v>0</v>
      </c>
      <c r="I1045" s="120">
        <v>0</v>
      </c>
      <c r="J1045" s="121">
        <v>0</v>
      </c>
      <c r="K1045" s="24">
        <v>0</v>
      </c>
      <c r="L1045" s="121">
        <v>0</v>
      </c>
      <c r="M1045" s="24">
        <v>0</v>
      </c>
      <c r="N1045" s="121">
        <v>0</v>
      </c>
      <c r="O1045" s="24">
        <v>0</v>
      </c>
      <c r="P1045" s="121">
        <v>0</v>
      </c>
    </row>
    <row r="1046" spans="3:16">
      <c r="C1046" t="s">
        <v>453</v>
      </c>
      <c r="D1046">
        <v>52378</v>
      </c>
      <c r="E1046" s="10" t="s">
        <v>69</v>
      </c>
      <c r="F1046" s="119">
        <v>0</v>
      </c>
      <c r="G1046" s="24">
        <v>0</v>
      </c>
      <c r="H1046" s="24">
        <v>0</v>
      </c>
      <c r="I1046" s="120">
        <v>0</v>
      </c>
      <c r="J1046" s="122">
        <v>0</v>
      </c>
      <c r="K1046" s="24">
        <v>0</v>
      </c>
      <c r="L1046" s="122">
        <v>0</v>
      </c>
      <c r="M1046" s="24">
        <v>0</v>
      </c>
      <c r="N1046" s="122">
        <v>0</v>
      </c>
      <c r="O1046" s="24">
        <v>0</v>
      </c>
      <c r="P1046" s="122">
        <v>0</v>
      </c>
    </row>
    <row r="1047" spans="3:16">
      <c r="C1047" t="s">
        <v>453</v>
      </c>
      <c r="D1047">
        <v>10309</v>
      </c>
      <c r="E1047" t="s">
        <v>539</v>
      </c>
      <c r="F1047" s="119">
        <v>0</v>
      </c>
      <c r="G1047" s="24">
        <v>0</v>
      </c>
      <c r="H1047" s="24">
        <v>0</v>
      </c>
      <c r="I1047" s="120">
        <v>0</v>
      </c>
      <c r="J1047" s="121">
        <v>0</v>
      </c>
      <c r="K1047" s="24">
        <v>0</v>
      </c>
      <c r="L1047" s="121">
        <v>0</v>
      </c>
      <c r="M1047" s="24">
        <v>0</v>
      </c>
      <c r="N1047" s="121">
        <v>0</v>
      </c>
      <c r="O1047" s="24">
        <v>0</v>
      </c>
      <c r="P1047" s="121">
        <v>0</v>
      </c>
    </row>
    <row r="1048" spans="3:16">
      <c r="C1048" t="s">
        <v>453</v>
      </c>
      <c r="D1048">
        <v>72501</v>
      </c>
      <c r="E1048" t="s">
        <v>78</v>
      </c>
      <c r="F1048" s="119">
        <v>0</v>
      </c>
      <c r="G1048" s="24">
        <v>0</v>
      </c>
      <c r="H1048" s="24">
        <v>0</v>
      </c>
      <c r="I1048" s="120">
        <v>0</v>
      </c>
      <c r="J1048" s="121">
        <v>0</v>
      </c>
      <c r="K1048" s="24">
        <v>0</v>
      </c>
      <c r="L1048" s="121">
        <v>0</v>
      </c>
      <c r="M1048" s="24">
        <v>0</v>
      </c>
      <c r="N1048" s="121">
        <v>0</v>
      </c>
      <c r="O1048" s="24">
        <v>0</v>
      </c>
      <c r="P1048" s="121">
        <v>0</v>
      </c>
    </row>
    <row r="1049" spans="3:16">
      <c r="C1049" t="s">
        <v>453</v>
      </c>
      <c r="D1049">
        <v>10311</v>
      </c>
      <c r="E1049" t="s">
        <v>467</v>
      </c>
      <c r="F1049" s="119">
        <v>0</v>
      </c>
      <c r="G1049" s="24">
        <v>0</v>
      </c>
      <c r="H1049" s="24">
        <v>0</v>
      </c>
      <c r="I1049" s="120">
        <v>0</v>
      </c>
      <c r="J1049" s="121">
        <v>0</v>
      </c>
      <c r="K1049" s="24">
        <v>0</v>
      </c>
      <c r="L1049" s="121">
        <v>0</v>
      </c>
      <c r="M1049" s="24">
        <v>0</v>
      </c>
      <c r="N1049" s="121">
        <v>0</v>
      </c>
      <c r="O1049" s="24">
        <v>0</v>
      </c>
      <c r="P1049" s="121">
        <v>0</v>
      </c>
    </row>
    <row r="1050" spans="3:16">
      <c r="C1050" t="s">
        <v>453</v>
      </c>
      <c r="D1050">
        <v>76501</v>
      </c>
      <c r="E1050" t="s">
        <v>589</v>
      </c>
      <c r="F1050" s="119">
        <v>0</v>
      </c>
      <c r="G1050" s="24">
        <v>0</v>
      </c>
      <c r="H1050" s="24">
        <v>0</v>
      </c>
      <c r="I1050" s="120">
        <v>0</v>
      </c>
      <c r="J1050" s="121">
        <v>0</v>
      </c>
      <c r="K1050" s="24">
        <v>0</v>
      </c>
      <c r="L1050" s="121">
        <v>0</v>
      </c>
      <c r="M1050" s="24">
        <v>0</v>
      </c>
      <c r="N1050" s="121">
        <v>0</v>
      </c>
      <c r="O1050" s="24">
        <v>0</v>
      </c>
      <c r="P1050" s="121">
        <v>0</v>
      </c>
    </row>
    <row r="1051" spans="3:16">
      <c r="C1051" t="s">
        <v>453</v>
      </c>
      <c r="D1051">
        <v>10312</v>
      </c>
      <c r="E1051" t="s">
        <v>540</v>
      </c>
      <c r="F1051" s="119">
        <v>0</v>
      </c>
      <c r="G1051" s="24">
        <v>0</v>
      </c>
      <c r="H1051" s="24">
        <v>0</v>
      </c>
      <c r="I1051" s="120">
        <v>0</v>
      </c>
      <c r="J1051" s="121">
        <v>0</v>
      </c>
      <c r="K1051" s="24">
        <v>0</v>
      </c>
      <c r="L1051" s="121">
        <v>0</v>
      </c>
      <c r="M1051" s="24">
        <v>0</v>
      </c>
      <c r="N1051" s="121">
        <v>0</v>
      </c>
      <c r="O1051" s="24">
        <v>0</v>
      </c>
      <c r="P1051" s="121">
        <v>0</v>
      </c>
    </row>
    <row r="1052" spans="3:16">
      <c r="C1052" t="s">
        <v>453</v>
      </c>
      <c r="D1052">
        <v>300</v>
      </c>
      <c r="E1052" t="s">
        <v>99</v>
      </c>
      <c r="F1052" s="119">
        <v>0</v>
      </c>
      <c r="G1052" s="24">
        <v>0</v>
      </c>
      <c r="H1052" s="24">
        <v>0</v>
      </c>
      <c r="I1052" s="120">
        <v>0</v>
      </c>
      <c r="J1052" s="121">
        <v>0</v>
      </c>
      <c r="K1052" s="24">
        <v>0</v>
      </c>
      <c r="L1052" s="121">
        <v>0</v>
      </c>
      <c r="M1052" s="24">
        <v>0</v>
      </c>
      <c r="N1052" s="121">
        <v>0</v>
      </c>
      <c r="O1052" s="24">
        <v>0</v>
      </c>
      <c r="P1052" s="121">
        <v>0</v>
      </c>
    </row>
    <row r="1053" spans="3:16">
      <c r="C1053" t="s">
        <v>453</v>
      </c>
      <c r="D1053">
        <v>78001</v>
      </c>
      <c r="E1053" t="s">
        <v>571</v>
      </c>
      <c r="F1053" s="119">
        <v>0</v>
      </c>
      <c r="G1053" s="24">
        <v>0</v>
      </c>
      <c r="H1053" s="24">
        <v>0</v>
      </c>
      <c r="I1053" s="120">
        <v>0</v>
      </c>
      <c r="J1053" s="121">
        <v>0</v>
      </c>
      <c r="K1053" s="24">
        <v>0</v>
      </c>
      <c r="L1053" s="121">
        <v>0</v>
      </c>
      <c r="M1053" s="24">
        <v>0</v>
      </c>
      <c r="N1053" s="121">
        <v>0</v>
      </c>
      <c r="O1053" s="24">
        <v>0</v>
      </c>
      <c r="P1053" s="121">
        <v>0</v>
      </c>
    </row>
    <row r="1054" spans="3:16">
      <c r="C1054" t="s">
        <v>453</v>
      </c>
      <c r="D1054">
        <v>10358</v>
      </c>
      <c r="E1054" t="s">
        <v>33</v>
      </c>
      <c r="F1054" s="119">
        <v>0</v>
      </c>
      <c r="G1054" s="24">
        <v>0</v>
      </c>
      <c r="H1054" s="24">
        <v>0</v>
      </c>
      <c r="I1054" s="120">
        <v>0</v>
      </c>
      <c r="J1054" s="121">
        <v>0</v>
      </c>
      <c r="K1054" s="24">
        <v>0</v>
      </c>
      <c r="L1054" s="121">
        <v>0</v>
      </c>
      <c r="M1054" s="24">
        <v>0</v>
      </c>
      <c r="N1054" s="121">
        <v>0</v>
      </c>
      <c r="O1054" s="24">
        <v>0</v>
      </c>
      <c r="P1054" s="121">
        <v>0</v>
      </c>
    </row>
    <row r="1055" spans="3:16">
      <c r="C1055" t="s">
        <v>453</v>
      </c>
      <c r="D1055">
        <v>10411</v>
      </c>
      <c r="E1055" t="s">
        <v>543</v>
      </c>
      <c r="F1055" s="119">
        <v>0</v>
      </c>
      <c r="G1055" s="24">
        <v>0</v>
      </c>
      <c r="H1055" s="24">
        <v>0</v>
      </c>
      <c r="I1055" s="120">
        <v>0</v>
      </c>
      <c r="J1055" s="121">
        <v>0</v>
      </c>
      <c r="K1055" s="24">
        <v>0</v>
      </c>
      <c r="L1055" s="121">
        <v>0</v>
      </c>
      <c r="M1055" s="24">
        <v>0</v>
      </c>
      <c r="N1055" s="121">
        <v>0</v>
      </c>
      <c r="O1055" s="24">
        <v>0</v>
      </c>
      <c r="P1055" s="121">
        <v>0</v>
      </c>
    </row>
    <row r="1056" spans="3:16">
      <c r="C1056" t="s">
        <v>453</v>
      </c>
      <c r="D1056">
        <v>10367</v>
      </c>
      <c r="E1056" t="s">
        <v>606</v>
      </c>
      <c r="F1056" s="119">
        <v>0</v>
      </c>
      <c r="G1056" s="24">
        <v>0</v>
      </c>
      <c r="H1056" s="24">
        <v>0</v>
      </c>
      <c r="I1056" s="120">
        <v>0</v>
      </c>
      <c r="J1056" s="121">
        <v>0</v>
      </c>
      <c r="K1056" s="24">
        <v>0</v>
      </c>
      <c r="L1056" s="121">
        <v>0</v>
      </c>
      <c r="M1056" s="24">
        <v>0</v>
      </c>
      <c r="N1056" s="121">
        <v>0</v>
      </c>
      <c r="O1056" s="24">
        <v>0</v>
      </c>
      <c r="P1056" s="121">
        <v>0</v>
      </c>
    </row>
    <row r="1057" spans="3:16">
      <c r="C1057" t="s">
        <v>453</v>
      </c>
      <c r="D1057">
        <v>11401</v>
      </c>
      <c r="E1057" t="s">
        <v>583</v>
      </c>
      <c r="F1057" s="119">
        <v>0</v>
      </c>
      <c r="G1057" s="24">
        <v>0</v>
      </c>
      <c r="H1057" s="24">
        <v>0</v>
      </c>
      <c r="I1057" s="120">
        <v>0</v>
      </c>
      <c r="J1057" s="121">
        <v>0</v>
      </c>
      <c r="K1057" s="24">
        <v>0</v>
      </c>
      <c r="L1057" s="121">
        <v>0</v>
      </c>
      <c r="M1057" s="24">
        <v>0</v>
      </c>
      <c r="N1057" s="121">
        <v>0</v>
      </c>
      <c r="O1057" s="24">
        <v>0</v>
      </c>
      <c r="P1057" s="121">
        <v>0</v>
      </c>
    </row>
    <row r="1058" spans="3:16">
      <c r="C1058" t="s">
        <v>453</v>
      </c>
      <c r="D1058">
        <v>10369</v>
      </c>
      <c r="E1058" t="s">
        <v>61</v>
      </c>
      <c r="F1058" s="119">
        <v>0</v>
      </c>
      <c r="G1058" s="24">
        <v>0</v>
      </c>
      <c r="H1058" s="24">
        <v>0</v>
      </c>
      <c r="I1058" s="120">
        <v>0</v>
      </c>
      <c r="J1058" s="121">
        <v>0</v>
      </c>
      <c r="K1058" s="24">
        <v>0</v>
      </c>
      <c r="L1058" s="121">
        <v>0</v>
      </c>
      <c r="M1058" s="24">
        <v>0</v>
      </c>
      <c r="N1058" s="121">
        <v>0</v>
      </c>
      <c r="O1058" s="24">
        <v>0</v>
      </c>
      <c r="P1058" s="121">
        <v>0</v>
      </c>
    </row>
    <row r="1059" spans="3:16">
      <c r="C1059" t="s">
        <v>453</v>
      </c>
      <c r="D1059">
        <v>71901</v>
      </c>
      <c r="E1059" t="s">
        <v>47</v>
      </c>
      <c r="F1059" s="119">
        <v>0</v>
      </c>
      <c r="G1059" s="24">
        <v>0</v>
      </c>
      <c r="H1059" s="24">
        <v>0</v>
      </c>
      <c r="I1059" s="120">
        <v>0</v>
      </c>
      <c r="J1059" s="121">
        <v>0</v>
      </c>
      <c r="K1059" s="24">
        <v>0</v>
      </c>
      <c r="L1059" s="121">
        <v>0</v>
      </c>
      <c r="M1059" s="24">
        <v>0</v>
      </c>
      <c r="N1059" s="121">
        <v>0</v>
      </c>
      <c r="O1059" s="24">
        <v>0</v>
      </c>
      <c r="P1059" s="121">
        <v>0</v>
      </c>
    </row>
    <row r="1060" spans="3:16">
      <c r="C1060" t="s">
        <v>453</v>
      </c>
      <c r="D1060">
        <v>10388</v>
      </c>
      <c r="E1060" t="s">
        <v>541</v>
      </c>
      <c r="F1060" s="119">
        <v>0</v>
      </c>
      <c r="G1060" s="24">
        <v>0</v>
      </c>
      <c r="H1060" s="24">
        <v>0</v>
      </c>
      <c r="I1060" s="120">
        <v>0</v>
      </c>
      <c r="J1060" s="121">
        <v>0</v>
      </c>
      <c r="K1060" s="24">
        <v>0</v>
      </c>
      <c r="L1060" s="121">
        <v>0</v>
      </c>
      <c r="M1060" s="24">
        <v>0</v>
      </c>
      <c r="N1060" s="121">
        <v>0</v>
      </c>
      <c r="O1060" s="24">
        <v>0</v>
      </c>
      <c r="P1060" s="121">
        <v>0</v>
      </c>
    </row>
    <row r="1061" spans="3:16">
      <c r="C1061" t="s">
        <v>453</v>
      </c>
      <c r="D1061">
        <v>76001</v>
      </c>
      <c r="E1061" t="s">
        <v>99</v>
      </c>
      <c r="F1061" s="119">
        <v>0</v>
      </c>
      <c r="G1061" s="24">
        <v>0</v>
      </c>
      <c r="H1061" s="24">
        <v>0</v>
      </c>
      <c r="I1061" s="120">
        <v>0</v>
      </c>
      <c r="J1061" s="121">
        <v>0</v>
      </c>
      <c r="K1061" s="24">
        <v>0</v>
      </c>
      <c r="L1061" s="121">
        <v>0</v>
      </c>
      <c r="M1061" s="24">
        <v>0</v>
      </c>
      <c r="N1061" s="121">
        <v>0</v>
      </c>
      <c r="O1061" s="24">
        <v>0</v>
      </c>
      <c r="P1061" s="121">
        <v>0</v>
      </c>
    </row>
    <row r="1062" spans="3:16">
      <c r="C1062" t="s">
        <v>453</v>
      </c>
      <c r="D1062">
        <v>10389</v>
      </c>
      <c r="E1062" t="s">
        <v>71</v>
      </c>
      <c r="F1062" s="119">
        <v>0</v>
      </c>
      <c r="G1062" s="24">
        <v>0</v>
      </c>
      <c r="H1062" s="24">
        <v>0</v>
      </c>
      <c r="I1062" s="120">
        <v>0</v>
      </c>
      <c r="J1062" s="121">
        <v>0</v>
      </c>
      <c r="K1062" s="24">
        <v>0</v>
      </c>
      <c r="L1062" s="121">
        <v>0</v>
      </c>
      <c r="M1062" s="24">
        <v>0</v>
      </c>
      <c r="N1062" s="121">
        <v>0</v>
      </c>
      <c r="O1062" s="24">
        <v>0</v>
      </c>
      <c r="P1062" s="121">
        <v>0</v>
      </c>
    </row>
    <row r="1063" spans="3:16">
      <c r="C1063" t="s">
        <v>453</v>
      </c>
      <c r="D1063">
        <v>12401</v>
      </c>
      <c r="E1063" t="s">
        <v>645</v>
      </c>
      <c r="F1063" s="119">
        <v>0</v>
      </c>
      <c r="G1063" s="24">
        <v>0</v>
      </c>
      <c r="H1063" s="24">
        <v>0</v>
      </c>
      <c r="I1063" s="120">
        <v>0</v>
      </c>
      <c r="J1063" s="121">
        <v>0</v>
      </c>
      <c r="K1063" s="24">
        <v>0</v>
      </c>
      <c r="L1063" s="121">
        <v>0</v>
      </c>
      <c r="M1063" s="24">
        <v>0</v>
      </c>
      <c r="N1063" s="121">
        <v>0</v>
      </c>
      <c r="O1063" s="24">
        <v>0</v>
      </c>
      <c r="P1063" s="121">
        <v>0</v>
      </c>
    </row>
    <row r="1064" spans="3:16">
      <c r="C1064" t="s">
        <v>453</v>
      </c>
      <c r="D1064">
        <v>10401</v>
      </c>
      <c r="E1064" t="s">
        <v>34</v>
      </c>
      <c r="F1064" s="119">
        <v>0</v>
      </c>
      <c r="G1064" s="24">
        <v>0</v>
      </c>
      <c r="H1064" s="24">
        <v>0</v>
      </c>
      <c r="I1064" s="120">
        <v>0</v>
      </c>
      <c r="J1064" s="121">
        <v>0</v>
      </c>
      <c r="K1064" s="24">
        <v>0</v>
      </c>
      <c r="L1064" s="121">
        <v>0</v>
      </c>
      <c r="M1064" s="24">
        <v>0</v>
      </c>
      <c r="N1064" s="121">
        <v>0</v>
      </c>
      <c r="O1064" s="24">
        <v>0</v>
      </c>
      <c r="P1064" s="121">
        <v>0</v>
      </c>
    </row>
    <row r="1065" spans="3:16">
      <c r="C1065" t="s">
        <v>453</v>
      </c>
      <c r="D1065">
        <v>32359</v>
      </c>
      <c r="E1065" t="s">
        <v>660</v>
      </c>
      <c r="F1065" s="119">
        <v>0</v>
      </c>
      <c r="G1065" s="24">
        <v>0</v>
      </c>
      <c r="H1065" s="24">
        <v>0</v>
      </c>
      <c r="I1065" s="120">
        <v>0</v>
      </c>
      <c r="J1065" s="121">
        <v>0</v>
      </c>
      <c r="K1065" s="24">
        <v>0</v>
      </c>
      <c r="L1065" s="121">
        <v>0</v>
      </c>
      <c r="M1065" s="24">
        <v>0</v>
      </c>
      <c r="N1065" s="121">
        <v>0</v>
      </c>
      <c r="O1065" s="24">
        <v>0</v>
      </c>
      <c r="P1065" s="121">
        <v>0</v>
      </c>
    </row>
    <row r="1066" spans="3:16">
      <c r="C1066" t="s">
        <v>453</v>
      </c>
      <c r="D1066">
        <v>10402</v>
      </c>
      <c r="E1066" t="s">
        <v>21</v>
      </c>
      <c r="F1066" s="119">
        <v>0</v>
      </c>
      <c r="G1066" s="24">
        <v>0</v>
      </c>
      <c r="H1066" s="24">
        <v>0</v>
      </c>
      <c r="I1066" s="120">
        <v>0</v>
      </c>
      <c r="J1066" s="122">
        <v>0</v>
      </c>
      <c r="K1066" s="24">
        <v>0</v>
      </c>
      <c r="L1066" s="122">
        <v>0</v>
      </c>
      <c r="M1066" s="24">
        <v>0</v>
      </c>
      <c r="N1066" s="122">
        <v>0</v>
      </c>
      <c r="O1066" s="24">
        <v>0</v>
      </c>
      <c r="P1066" s="122">
        <v>0</v>
      </c>
    </row>
    <row r="1067" spans="3:16">
      <c r="C1067" t="s">
        <v>453</v>
      </c>
      <c r="D1067">
        <v>104</v>
      </c>
      <c r="E1067" t="s">
        <v>665</v>
      </c>
      <c r="F1067" s="119">
        <v>0</v>
      </c>
      <c r="G1067" s="24">
        <v>0</v>
      </c>
      <c r="H1067" s="24">
        <v>0</v>
      </c>
      <c r="I1067" s="120">
        <v>0</v>
      </c>
      <c r="J1067" s="121">
        <v>0</v>
      </c>
      <c r="K1067" s="24">
        <v>0</v>
      </c>
      <c r="L1067" s="121">
        <v>0</v>
      </c>
      <c r="M1067" s="24">
        <v>0</v>
      </c>
      <c r="N1067" s="121">
        <v>0</v>
      </c>
      <c r="O1067" s="24">
        <v>0</v>
      </c>
      <c r="P1067" s="121">
        <v>0</v>
      </c>
    </row>
    <row r="1068" spans="3:16">
      <c r="C1068" t="s">
        <v>453</v>
      </c>
      <c r="D1068">
        <v>10403</v>
      </c>
      <c r="E1068" t="s">
        <v>35</v>
      </c>
      <c r="F1068" s="119">
        <v>0</v>
      </c>
      <c r="G1068" s="24">
        <v>0</v>
      </c>
      <c r="H1068" s="24">
        <v>0</v>
      </c>
      <c r="I1068" s="120">
        <v>0</v>
      </c>
      <c r="J1068" s="122">
        <v>0</v>
      </c>
      <c r="K1068" s="24">
        <v>0</v>
      </c>
      <c r="L1068" s="122">
        <v>0</v>
      </c>
      <c r="M1068" s="24">
        <v>0</v>
      </c>
      <c r="N1068" s="122">
        <v>0</v>
      </c>
      <c r="O1068" s="24">
        <v>0</v>
      </c>
      <c r="P1068" s="122">
        <v>0</v>
      </c>
    </row>
    <row r="1069" spans="3:16">
      <c r="C1069" t="s">
        <v>453</v>
      </c>
      <c r="D1069">
        <v>10505</v>
      </c>
      <c r="E1069" t="s">
        <v>669</v>
      </c>
      <c r="F1069" s="119">
        <v>0</v>
      </c>
      <c r="G1069" s="24">
        <v>0</v>
      </c>
      <c r="H1069" s="24">
        <v>0</v>
      </c>
      <c r="I1069" s="120">
        <v>0</v>
      </c>
      <c r="J1069" s="121">
        <v>0</v>
      </c>
      <c r="K1069" s="24">
        <v>0</v>
      </c>
      <c r="L1069" s="121">
        <v>0</v>
      </c>
      <c r="M1069" s="24">
        <v>0</v>
      </c>
      <c r="N1069" s="121">
        <v>0</v>
      </c>
      <c r="O1069" s="24">
        <v>0</v>
      </c>
      <c r="P1069" s="121">
        <v>0</v>
      </c>
    </row>
    <row r="1070" spans="3:16">
      <c r="C1070" t="s">
        <v>453</v>
      </c>
      <c r="D1070">
        <v>10404</v>
      </c>
      <c r="E1070" s="10" t="s">
        <v>36</v>
      </c>
      <c r="F1070" s="119">
        <v>0</v>
      </c>
      <c r="G1070" s="24">
        <v>0</v>
      </c>
      <c r="H1070" s="24">
        <v>0</v>
      </c>
      <c r="I1070" s="120">
        <v>0</v>
      </c>
      <c r="J1070" s="122">
        <v>0</v>
      </c>
      <c r="K1070" s="24">
        <v>0</v>
      </c>
      <c r="L1070" s="122">
        <v>0</v>
      </c>
      <c r="M1070" s="24">
        <v>0</v>
      </c>
      <c r="N1070" s="122">
        <v>0</v>
      </c>
      <c r="O1070" s="24">
        <v>0</v>
      </c>
      <c r="P1070" s="122">
        <v>0</v>
      </c>
    </row>
    <row r="1071" spans="3:16">
      <c r="C1071" t="s">
        <v>453</v>
      </c>
      <c r="D1071">
        <v>100</v>
      </c>
      <c r="E1071" t="s">
        <v>96</v>
      </c>
      <c r="F1071" s="119">
        <v>0</v>
      </c>
      <c r="G1071" s="24">
        <v>0</v>
      </c>
      <c r="H1071" s="24">
        <v>0</v>
      </c>
      <c r="I1071" s="120">
        <v>0</v>
      </c>
      <c r="J1071" s="121">
        <v>0</v>
      </c>
      <c r="K1071" s="24">
        <v>0</v>
      </c>
      <c r="L1071" s="122">
        <v>0</v>
      </c>
      <c r="M1071" s="24">
        <v>0</v>
      </c>
      <c r="N1071" s="122">
        <v>0</v>
      </c>
      <c r="O1071" s="24">
        <v>0</v>
      </c>
      <c r="P1071" s="122">
        <v>0</v>
      </c>
    </row>
    <row r="1072" spans="3:16">
      <c r="C1072" t="s">
        <v>453</v>
      </c>
      <c r="D1072">
        <v>10405</v>
      </c>
      <c r="E1072" t="s">
        <v>542</v>
      </c>
      <c r="F1072" s="119">
        <v>0</v>
      </c>
      <c r="G1072" s="24">
        <v>0</v>
      </c>
      <c r="H1072" s="24">
        <v>0</v>
      </c>
      <c r="I1072" s="120">
        <v>0</v>
      </c>
      <c r="J1072" s="121">
        <v>0</v>
      </c>
      <c r="K1072" s="24">
        <v>0</v>
      </c>
      <c r="L1072" s="121">
        <v>0</v>
      </c>
      <c r="M1072" s="24">
        <v>0</v>
      </c>
      <c r="N1072" s="121">
        <v>0</v>
      </c>
      <c r="O1072" s="24">
        <v>0</v>
      </c>
      <c r="P1072" s="121">
        <v>0</v>
      </c>
    </row>
    <row r="1073" spans="3:16">
      <c r="C1073" t="s">
        <v>453</v>
      </c>
      <c r="D1073">
        <v>13380</v>
      </c>
      <c r="E1073" t="s">
        <v>534</v>
      </c>
      <c r="F1073" s="119">
        <v>0</v>
      </c>
      <c r="G1073" s="24">
        <v>0</v>
      </c>
      <c r="H1073" s="24">
        <v>0</v>
      </c>
      <c r="I1073" s="120">
        <v>0</v>
      </c>
      <c r="J1073" s="121">
        <v>0</v>
      </c>
      <c r="K1073" s="24">
        <v>0</v>
      </c>
      <c r="L1073" s="121">
        <v>0</v>
      </c>
      <c r="M1073" s="24">
        <v>0</v>
      </c>
      <c r="N1073" s="121">
        <v>0</v>
      </c>
      <c r="O1073" s="24">
        <v>0</v>
      </c>
      <c r="P1073" s="121">
        <v>0</v>
      </c>
    </row>
    <row r="1074" spans="3:16">
      <c r="C1074" t="s">
        <v>453</v>
      </c>
      <c r="D1074">
        <v>10406</v>
      </c>
      <c r="E1074" t="s">
        <v>72</v>
      </c>
      <c r="F1074" s="119">
        <v>0</v>
      </c>
      <c r="G1074" s="24">
        <v>0</v>
      </c>
      <c r="H1074" s="24">
        <v>0</v>
      </c>
      <c r="I1074" s="120">
        <v>0</v>
      </c>
      <c r="J1074" s="121">
        <v>0</v>
      </c>
      <c r="K1074" s="24">
        <v>0</v>
      </c>
      <c r="L1074" s="121">
        <v>0</v>
      </c>
      <c r="M1074" s="24">
        <v>0</v>
      </c>
      <c r="N1074" s="121">
        <v>0</v>
      </c>
      <c r="O1074" s="24">
        <v>0</v>
      </c>
      <c r="P1074" s="121">
        <v>0</v>
      </c>
    </row>
    <row r="1075" spans="3:16">
      <c r="C1075" t="s">
        <v>453</v>
      </c>
      <c r="D1075">
        <v>13403</v>
      </c>
      <c r="E1075" t="s">
        <v>428</v>
      </c>
      <c r="F1075" s="119">
        <v>0</v>
      </c>
      <c r="G1075" s="24">
        <v>0</v>
      </c>
      <c r="H1075" s="24">
        <v>0</v>
      </c>
      <c r="I1075" s="120">
        <v>0</v>
      </c>
      <c r="J1075" s="121">
        <v>0</v>
      </c>
      <c r="K1075" s="24">
        <v>0</v>
      </c>
      <c r="L1075" s="121">
        <v>0</v>
      </c>
      <c r="M1075" s="24">
        <v>0</v>
      </c>
      <c r="N1075" s="121">
        <v>0</v>
      </c>
      <c r="O1075" s="24">
        <v>0</v>
      </c>
      <c r="P1075" s="121">
        <v>0</v>
      </c>
    </row>
    <row r="1076" spans="3:16">
      <c r="C1076" t="s">
        <v>453</v>
      </c>
      <c r="D1076">
        <v>10407</v>
      </c>
      <c r="E1076" t="s">
        <v>37</v>
      </c>
      <c r="F1076" s="119">
        <v>0</v>
      </c>
      <c r="G1076" s="24">
        <v>0</v>
      </c>
      <c r="H1076" s="24">
        <v>0</v>
      </c>
      <c r="I1076" s="120">
        <v>0</v>
      </c>
      <c r="J1076" s="121">
        <v>0</v>
      </c>
      <c r="K1076" s="24">
        <v>0</v>
      </c>
      <c r="L1076" s="121">
        <v>0</v>
      </c>
      <c r="M1076" s="24">
        <v>0</v>
      </c>
      <c r="N1076" s="121">
        <v>0</v>
      </c>
      <c r="O1076" s="24">
        <v>0</v>
      </c>
      <c r="P1076" s="121">
        <v>0</v>
      </c>
    </row>
    <row r="1077" spans="3:16">
      <c r="C1077" t="s">
        <v>453</v>
      </c>
      <c r="D1077">
        <v>13503</v>
      </c>
      <c r="E1077" t="s">
        <v>470</v>
      </c>
      <c r="F1077" s="119">
        <v>0</v>
      </c>
      <c r="G1077" s="24">
        <v>0</v>
      </c>
      <c r="H1077" s="24">
        <v>0</v>
      </c>
      <c r="I1077" s="120">
        <v>0</v>
      </c>
      <c r="J1077" s="121">
        <v>0</v>
      </c>
      <c r="K1077" s="24">
        <v>0</v>
      </c>
      <c r="L1077" s="121">
        <v>0</v>
      </c>
      <c r="M1077" s="24">
        <v>0</v>
      </c>
      <c r="N1077" s="121">
        <v>0</v>
      </c>
      <c r="O1077" s="24">
        <v>0</v>
      </c>
      <c r="P1077" s="121">
        <v>0</v>
      </c>
    </row>
    <row r="1078" spans="3:16">
      <c r="C1078" t="s">
        <v>453</v>
      </c>
      <c r="D1078">
        <v>10410</v>
      </c>
      <c r="E1078" t="s">
        <v>452</v>
      </c>
      <c r="F1078" s="119">
        <v>0</v>
      </c>
      <c r="G1078" s="24">
        <v>0</v>
      </c>
      <c r="H1078" s="24">
        <v>0</v>
      </c>
      <c r="I1078" s="120">
        <v>0</v>
      </c>
      <c r="J1078" s="121">
        <v>0</v>
      </c>
      <c r="K1078" s="24">
        <v>0</v>
      </c>
      <c r="L1078" s="121">
        <v>0</v>
      </c>
      <c r="M1078" s="24">
        <v>0</v>
      </c>
      <c r="N1078" s="121">
        <v>0</v>
      </c>
      <c r="O1078" s="24">
        <v>0</v>
      </c>
      <c r="P1078" s="121">
        <v>0</v>
      </c>
    </row>
    <row r="1079" spans="3:16">
      <c r="C1079" t="s">
        <v>453</v>
      </c>
      <c r="D1079">
        <v>13580</v>
      </c>
      <c r="E1079" t="s">
        <v>535</v>
      </c>
      <c r="F1079" s="119">
        <v>0</v>
      </c>
      <c r="G1079" s="24">
        <v>0</v>
      </c>
      <c r="H1079" s="24">
        <v>0</v>
      </c>
      <c r="I1079" s="120">
        <v>0</v>
      </c>
      <c r="J1079" s="121">
        <v>0</v>
      </c>
      <c r="K1079" s="24">
        <v>0</v>
      </c>
      <c r="L1079" s="121">
        <v>0</v>
      </c>
      <c r="M1079" s="24">
        <v>0</v>
      </c>
      <c r="N1079" s="121">
        <v>0</v>
      </c>
      <c r="O1079" s="24">
        <v>0</v>
      </c>
      <c r="P1079" s="121">
        <v>0</v>
      </c>
    </row>
    <row r="1080" spans="3:16">
      <c r="C1080" t="s">
        <v>453</v>
      </c>
      <c r="D1080">
        <v>10416</v>
      </c>
      <c r="E1080" t="s">
        <v>581</v>
      </c>
      <c r="F1080" s="119">
        <v>0</v>
      </c>
      <c r="G1080" s="24">
        <v>0</v>
      </c>
      <c r="H1080" s="24">
        <v>0</v>
      </c>
      <c r="I1080" s="120">
        <v>0</v>
      </c>
      <c r="J1080" s="121">
        <v>0</v>
      </c>
      <c r="K1080" s="24">
        <v>0</v>
      </c>
      <c r="L1080" s="121">
        <v>0</v>
      </c>
      <c r="M1080" s="24">
        <v>0</v>
      </c>
      <c r="N1080" s="121">
        <v>0</v>
      </c>
      <c r="O1080" s="24">
        <v>0</v>
      </c>
      <c r="P1080" s="121">
        <v>0</v>
      </c>
    </row>
    <row r="1081" spans="3:16">
      <c r="C1081" t="s">
        <v>453</v>
      </c>
      <c r="D1081">
        <v>14348</v>
      </c>
      <c r="E1081" s="10" t="s">
        <v>46</v>
      </c>
      <c r="F1081" s="119">
        <v>0</v>
      </c>
      <c r="G1081" s="24">
        <v>0</v>
      </c>
      <c r="H1081" s="24">
        <v>0</v>
      </c>
      <c r="I1081" s="120">
        <v>0</v>
      </c>
      <c r="J1081" s="121">
        <v>0</v>
      </c>
      <c r="K1081" s="24">
        <v>0</v>
      </c>
      <c r="L1081" s="121">
        <v>0</v>
      </c>
      <c r="M1081" s="24">
        <v>0</v>
      </c>
      <c r="N1081" s="121">
        <v>0</v>
      </c>
      <c r="O1081" s="24">
        <v>0</v>
      </c>
      <c r="P1081" s="121">
        <v>0</v>
      </c>
    </row>
    <row r="1082" spans="3:16">
      <c r="C1082" t="s">
        <v>453</v>
      </c>
      <c r="D1082">
        <v>10457</v>
      </c>
      <c r="E1082" t="s">
        <v>38</v>
      </c>
      <c r="F1082" s="119">
        <v>0</v>
      </c>
      <c r="G1082" s="24">
        <v>0</v>
      </c>
      <c r="H1082" s="24">
        <v>0</v>
      </c>
      <c r="I1082" s="120">
        <v>0</v>
      </c>
      <c r="J1082" s="121">
        <v>0</v>
      </c>
      <c r="K1082" s="24">
        <v>0</v>
      </c>
      <c r="L1082" s="121">
        <v>0</v>
      </c>
      <c r="M1082" s="24">
        <v>0</v>
      </c>
      <c r="N1082" s="121">
        <v>0</v>
      </c>
      <c r="O1082" s="24">
        <v>0</v>
      </c>
      <c r="P1082" s="121">
        <v>0</v>
      </c>
    </row>
    <row r="1083" spans="3:16">
      <c r="C1083" t="s">
        <v>453</v>
      </c>
      <c r="D1083">
        <v>52377</v>
      </c>
      <c r="E1083" t="s">
        <v>134</v>
      </c>
      <c r="F1083" s="119">
        <v>0</v>
      </c>
      <c r="G1083" s="24">
        <v>0</v>
      </c>
      <c r="H1083" s="24">
        <v>0</v>
      </c>
      <c r="I1083" s="120">
        <v>0</v>
      </c>
      <c r="J1083" s="121">
        <v>0</v>
      </c>
      <c r="K1083" s="24">
        <v>0</v>
      </c>
      <c r="L1083" s="121">
        <v>0</v>
      </c>
      <c r="M1083" s="24">
        <v>0</v>
      </c>
      <c r="N1083" s="121">
        <v>0</v>
      </c>
      <c r="O1083" s="24">
        <v>0</v>
      </c>
      <c r="P1083" s="121">
        <v>0</v>
      </c>
    </row>
    <row r="1084" spans="3:16">
      <c r="C1084" t="s">
        <v>453</v>
      </c>
      <c r="D1084">
        <v>10469</v>
      </c>
      <c r="E1084" t="s">
        <v>39</v>
      </c>
      <c r="F1084" s="119">
        <v>0</v>
      </c>
      <c r="G1084" s="24">
        <v>0</v>
      </c>
      <c r="H1084" s="24">
        <v>0</v>
      </c>
      <c r="I1084" s="120">
        <v>0</v>
      </c>
      <c r="J1084" s="121">
        <v>0</v>
      </c>
      <c r="K1084" s="24">
        <v>0</v>
      </c>
      <c r="L1084" s="121">
        <v>0</v>
      </c>
      <c r="M1084" s="24">
        <v>0</v>
      </c>
      <c r="N1084" s="121">
        <v>0</v>
      </c>
      <c r="O1084" s="24">
        <v>0</v>
      </c>
      <c r="P1084" s="121">
        <v>0</v>
      </c>
    </row>
    <row r="1085" spans="3:16">
      <c r="C1085" t="s">
        <v>453</v>
      </c>
      <c r="D1085">
        <v>72001</v>
      </c>
      <c r="E1085" t="s">
        <v>23</v>
      </c>
      <c r="F1085" s="119">
        <v>0</v>
      </c>
      <c r="G1085" s="24">
        <v>0</v>
      </c>
      <c r="H1085" s="24">
        <v>0</v>
      </c>
      <c r="I1085" s="120">
        <v>0</v>
      </c>
      <c r="J1085" s="121">
        <v>0</v>
      </c>
      <c r="K1085" s="24">
        <v>0</v>
      </c>
      <c r="L1085" s="121">
        <v>0</v>
      </c>
      <c r="M1085" s="24">
        <v>0</v>
      </c>
      <c r="N1085" s="121">
        <v>0</v>
      </c>
      <c r="O1085" s="24">
        <v>0</v>
      </c>
      <c r="P1085" s="121">
        <v>0</v>
      </c>
    </row>
    <row r="1086" spans="3:16">
      <c r="C1086" t="s">
        <v>453</v>
      </c>
      <c r="D1086">
        <v>10472</v>
      </c>
      <c r="E1086" t="s">
        <v>40</v>
      </c>
      <c r="F1086" s="119">
        <v>0</v>
      </c>
      <c r="G1086" s="24">
        <v>0</v>
      </c>
      <c r="H1086" s="24">
        <v>0</v>
      </c>
      <c r="I1086" s="120">
        <v>0</v>
      </c>
      <c r="J1086" s="121">
        <v>0</v>
      </c>
      <c r="K1086" s="24">
        <v>0</v>
      </c>
      <c r="L1086" s="121">
        <v>0</v>
      </c>
      <c r="M1086" s="24">
        <v>0</v>
      </c>
      <c r="N1086" s="121">
        <v>0</v>
      </c>
      <c r="O1086" s="24">
        <v>0</v>
      </c>
      <c r="P1086" s="121">
        <v>0</v>
      </c>
    </row>
    <row r="1087" spans="3:16">
      <c r="C1087" t="s">
        <v>453</v>
      </c>
      <c r="D1087">
        <v>72012</v>
      </c>
      <c r="E1087" t="s">
        <v>55</v>
      </c>
      <c r="F1087" s="119">
        <v>0</v>
      </c>
      <c r="G1087" s="24">
        <v>0</v>
      </c>
      <c r="H1087" s="24">
        <v>0</v>
      </c>
      <c r="I1087" s="120">
        <v>0</v>
      </c>
      <c r="J1087" s="121">
        <v>0</v>
      </c>
      <c r="K1087" s="24">
        <v>0</v>
      </c>
      <c r="L1087" s="121">
        <v>0</v>
      </c>
      <c r="M1087" s="24">
        <v>0</v>
      </c>
      <c r="N1087" s="121">
        <v>0</v>
      </c>
      <c r="O1087" s="24">
        <v>0</v>
      </c>
      <c r="P1087" s="121">
        <v>0</v>
      </c>
    </row>
    <row r="1088" spans="3:16">
      <c r="C1088" t="s">
        <v>453</v>
      </c>
      <c r="D1088">
        <v>10473</v>
      </c>
      <c r="E1088" t="s">
        <v>544</v>
      </c>
      <c r="F1088" s="119">
        <v>0</v>
      </c>
      <c r="G1088" s="24">
        <v>0</v>
      </c>
      <c r="H1088" s="24">
        <v>0</v>
      </c>
      <c r="I1088" s="120">
        <v>0</v>
      </c>
      <c r="J1088" s="121">
        <v>0</v>
      </c>
      <c r="K1088" s="24">
        <v>0</v>
      </c>
      <c r="L1088" s="121">
        <v>0</v>
      </c>
      <c r="M1088" s="24">
        <v>0</v>
      </c>
      <c r="N1088" s="121">
        <v>0</v>
      </c>
      <c r="O1088" s="24">
        <v>0</v>
      </c>
      <c r="P1088" s="121">
        <v>0</v>
      </c>
    </row>
    <row r="1089" spans="3:16">
      <c r="C1089" t="s">
        <v>453</v>
      </c>
      <c r="D1089">
        <v>73001</v>
      </c>
      <c r="E1089" t="s">
        <v>49</v>
      </c>
      <c r="F1089" s="119">
        <v>0</v>
      </c>
      <c r="G1089" s="24">
        <v>0</v>
      </c>
      <c r="H1089" s="24">
        <v>0</v>
      </c>
      <c r="I1089" s="120">
        <v>0</v>
      </c>
      <c r="J1089" s="121">
        <v>0</v>
      </c>
      <c r="K1089" s="24">
        <v>0</v>
      </c>
      <c r="L1089" s="121">
        <v>0</v>
      </c>
      <c r="M1089" s="24">
        <v>0</v>
      </c>
      <c r="N1089" s="121">
        <v>0</v>
      </c>
      <c r="O1089" s="24">
        <v>0</v>
      </c>
      <c r="P1089" s="121">
        <v>0</v>
      </c>
    </row>
    <row r="1090" spans="3:16">
      <c r="C1090" t="s">
        <v>453</v>
      </c>
      <c r="D1090">
        <v>10480</v>
      </c>
      <c r="E1090" t="s">
        <v>545</v>
      </c>
      <c r="F1090" s="119">
        <v>0</v>
      </c>
      <c r="G1090" s="24">
        <v>0</v>
      </c>
      <c r="H1090" s="24">
        <v>0</v>
      </c>
      <c r="I1090" s="120">
        <v>0</v>
      </c>
      <c r="J1090" s="121">
        <v>0</v>
      </c>
      <c r="K1090" s="24">
        <v>0</v>
      </c>
      <c r="L1090" s="121">
        <v>0</v>
      </c>
      <c r="M1090" s="24">
        <v>0</v>
      </c>
      <c r="N1090" s="121">
        <v>0</v>
      </c>
      <c r="O1090" s="24">
        <v>0</v>
      </c>
      <c r="P1090" s="121">
        <v>0</v>
      </c>
    </row>
    <row r="1091" spans="3:16">
      <c r="C1091" t="s">
        <v>453</v>
      </c>
      <c r="D1091">
        <v>73501</v>
      </c>
      <c r="E1091" t="s">
        <v>425</v>
      </c>
      <c r="F1091" s="119">
        <v>0</v>
      </c>
      <c r="G1091" s="24">
        <v>0</v>
      </c>
      <c r="H1091" s="24">
        <v>0</v>
      </c>
      <c r="I1091" s="120">
        <v>0</v>
      </c>
      <c r="J1091" s="121">
        <v>0</v>
      </c>
      <c r="K1091" s="24">
        <v>0</v>
      </c>
      <c r="L1091" s="121">
        <v>0</v>
      </c>
      <c r="M1091" s="24">
        <v>0</v>
      </c>
      <c r="N1091" s="121">
        <v>0</v>
      </c>
      <c r="O1091" s="24">
        <v>0</v>
      </c>
      <c r="P1091" s="121">
        <v>0</v>
      </c>
    </row>
    <row r="1092" spans="3:16">
      <c r="C1092" t="s">
        <v>453</v>
      </c>
      <c r="D1092">
        <v>10488</v>
      </c>
      <c r="E1092" t="s">
        <v>607</v>
      </c>
      <c r="F1092" s="119">
        <v>0</v>
      </c>
      <c r="G1092" s="24">
        <v>0</v>
      </c>
      <c r="H1092" s="24">
        <v>0</v>
      </c>
      <c r="I1092" s="120">
        <v>0</v>
      </c>
      <c r="J1092" s="121">
        <v>0</v>
      </c>
      <c r="K1092" s="24">
        <v>0</v>
      </c>
      <c r="L1092" s="121">
        <v>0</v>
      </c>
      <c r="M1092" s="24">
        <v>0</v>
      </c>
      <c r="N1092" s="121">
        <v>0</v>
      </c>
      <c r="O1092" s="24">
        <v>0</v>
      </c>
      <c r="P1092" s="121">
        <v>0</v>
      </c>
    </row>
    <row r="1093" spans="3:16">
      <c r="C1093" t="s">
        <v>453</v>
      </c>
      <c r="D1093">
        <v>76601</v>
      </c>
      <c r="E1093" t="s">
        <v>590</v>
      </c>
      <c r="F1093" s="119">
        <v>0</v>
      </c>
      <c r="G1093" s="24">
        <v>0</v>
      </c>
      <c r="H1093" s="24">
        <v>0</v>
      </c>
      <c r="I1093" s="120">
        <v>0</v>
      </c>
      <c r="J1093" s="121">
        <v>0</v>
      </c>
      <c r="K1093" s="24">
        <v>0</v>
      </c>
      <c r="L1093" s="121">
        <v>0</v>
      </c>
      <c r="M1093" s="24">
        <v>0</v>
      </c>
      <c r="N1093" s="121">
        <v>0</v>
      </c>
      <c r="O1093" s="24">
        <v>0</v>
      </c>
      <c r="P1093" s="121">
        <v>0</v>
      </c>
    </row>
    <row r="1094" spans="3:16">
      <c r="C1094" t="s">
        <v>453</v>
      </c>
      <c r="D1094">
        <v>10489</v>
      </c>
      <c r="E1094" t="s">
        <v>546</v>
      </c>
      <c r="F1094" s="119">
        <v>0</v>
      </c>
      <c r="G1094" s="24">
        <v>0</v>
      </c>
      <c r="H1094" s="24">
        <v>0</v>
      </c>
      <c r="I1094" s="120">
        <v>0</v>
      </c>
      <c r="J1094" s="121">
        <v>0</v>
      </c>
      <c r="K1094" s="24">
        <v>0</v>
      </c>
      <c r="L1094" s="121">
        <v>0</v>
      </c>
      <c r="M1094" s="24">
        <v>0</v>
      </c>
      <c r="N1094" s="121">
        <v>0</v>
      </c>
      <c r="O1094" s="24">
        <v>0</v>
      </c>
      <c r="P1094" s="121">
        <v>0</v>
      </c>
    </row>
    <row r="1095" spans="3:16">
      <c r="C1095" t="s">
        <v>453</v>
      </c>
      <c r="D1095">
        <v>77101</v>
      </c>
      <c r="E1095" t="s">
        <v>567</v>
      </c>
      <c r="F1095" s="119">
        <v>0</v>
      </c>
      <c r="G1095" s="24">
        <v>0</v>
      </c>
      <c r="H1095" s="24">
        <v>0</v>
      </c>
      <c r="I1095" s="120">
        <v>0</v>
      </c>
      <c r="J1095" s="121">
        <v>0</v>
      </c>
      <c r="K1095" s="24">
        <v>0</v>
      </c>
      <c r="L1095" s="121">
        <v>0</v>
      </c>
      <c r="M1095" s="24">
        <v>0</v>
      </c>
      <c r="N1095" s="121">
        <v>0</v>
      </c>
      <c r="O1095" s="24">
        <v>0</v>
      </c>
      <c r="P1095" s="121">
        <v>0</v>
      </c>
    </row>
    <row r="1096" spans="3:16">
      <c r="C1096" t="s">
        <v>453</v>
      </c>
      <c r="D1096">
        <v>10490</v>
      </c>
      <c r="E1096" t="s">
        <v>476</v>
      </c>
      <c r="F1096" s="119">
        <v>0</v>
      </c>
      <c r="G1096" s="24">
        <v>0</v>
      </c>
      <c r="H1096" s="24">
        <v>0</v>
      </c>
      <c r="I1096" s="120">
        <v>0</v>
      </c>
      <c r="J1096" s="121">
        <v>0</v>
      </c>
      <c r="K1096" s="24">
        <v>0</v>
      </c>
      <c r="L1096" s="121">
        <v>0</v>
      </c>
      <c r="M1096" s="24">
        <v>0</v>
      </c>
      <c r="N1096" s="121">
        <v>0</v>
      </c>
      <c r="O1096" s="24">
        <v>0</v>
      </c>
      <c r="P1096" s="121">
        <v>0</v>
      </c>
    </row>
    <row r="1097" spans="3:16">
      <c r="C1097" t="s">
        <v>453</v>
      </c>
      <c r="D1097">
        <v>79101</v>
      </c>
      <c r="E1097" s="10" t="s">
        <v>57</v>
      </c>
      <c r="F1097" s="119">
        <v>0</v>
      </c>
      <c r="G1097" s="24">
        <v>0</v>
      </c>
      <c r="H1097" s="24">
        <v>0</v>
      </c>
      <c r="I1097" s="120">
        <v>0</v>
      </c>
      <c r="J1097" s="122">
        <v>0</v>
      </c>
      <c r="K1097" s="24">
        <v>0</v>
      </c>
      <c r="L1097" s="122">
        <v>0</v>
      </c>
      <c r="M1097" s="24">
        <v>0</v>
      </c>
      <c r="N1097" s="122">
        <v>0</v>
      </c>
      <c r="O1097" s="24">
        <v>0</v>
      </c>
      <c r="P1097" s="122">
        <v>0</v>
      </c>
    </row>
    <row r="1098" spans="3:16">
      <c r="C1098" t="s">
        <v>453</v>
      </c>
      <c r="D1098">
        <v>10501</v>
      </c>
      <c r="E1098" t="s">
        <v>41</v>
      </c>
      <c r="F1098" s="119">
        <v>0</v>
      </c>
      <c r="G1098" s="24">
        <v>0</v>
      </c>
      <c r="H1098" s="24">
        <v>0</v>
      </c>
      <c r="I1098" s="120">
        <v>0</v>
      </c>
      <c r="J1098" s="121">
        <v>0</v>
      </c>
      <c r="K1098" s="24">
        <v>0</v>
      </c>
      <c r="L1098" s="121">
        <v>0</v>
      </c>
      <c r="M1098" s="24">
        <v>0</v>
      </c>
      <c r="N1098" s="121">
        <v>0</v>
      </c>
      <c r="O1098" s="24">
        <v>0</v>
      </c>
      <c r="P1098" s="121">
        <v>0</v>
      </c>
    </row>
    <row r="1099" spans="3:16">
      <c r="C1099" t="s">
        <v>453</v>
      </c>
      <c r="D1099">
        <v>10307</v>
      </c>
      <c r="E1099" t="s">
        <v>538</v>
      </c>
      <c r="F1099" s="119">
        <v>0</v>
      </c>
      <c r="G1099" s="24">
        <v>0</v>
      </c>
      <c r="H1099" s="24">
        <v>0</v>
      </c>
      <c r="I1099" s="120">
        <v>0</v>
      </c>
      <c r="J1099" s="121">
        <v>0</v>
      </c>
      <c r="K1099" s="24">
        <v>0</v>
      </c>
      <c r="L1099" s="121">
        <v>0</v>
      </c>
      <c r="M1099" s="24">
        <v>0</v>
      </c>
      <c r="N1099" s="121">
        <v>0</v>
      </c>
      <c r="O1099" s="24">
        <v>0</v>
      </c>
      <c r="P1099" s="121">
        <v>0</v>
      </c>
    </row>
    <row r="1100" spans="3:16">
      <c r="C1100" t="s">
        <v>453</v>
      </c>
      <c r="D1100">
        <v>10502</v>
      </c>
      <c r="E1100" t="s">
        <v>42</v>
      </c>
      <c r="F1100" s="119">
        <v>0</v>
      </c>
      <c r="G1100" s="24">
        <v>0</v>
      </c>
      <c r="H1100" s="24">
        <v>0</v>
      </c>
      <c r="I1100" s="120">
        <v>0</v>
      </c>
      <c r="J1100" s="121">
        <v>0</v>
      </c>
      <c r="K1100" s="24">
        <v>0</v>
      </c>
      <c r="L1100" s="121">
        <v>0</v>
      </c>
      <c r="M1100" s="24">
        <v>0</v>
      </c>
      <c r="N1100" s="121">
        <v>0</v>
      </c>
      <c r="O1100" s="24">
        <v>0</v>
      </c>
      <c r="P1100" s="121">
        <v>0</v>
      </c>
    </row>
    <row r="1101" spans="3:16">
      <c r="C1101" t="s">
        <v>453</v>
      </c>
      <c r="D1101">
        <v>10409</v>
      </c>
      <c r="E1101" t="s">
        <v>566</v>
      </c>
      <c r="F1101" s="119">
        <v>0</v>
      </c>
      <c r="G1101" s="24">
        <v>0</v>
      </c>
      <c r="H1101" s="24">
        <v>0</v>
      </c>
      <c r="I1101" s="120">
        <v>0</v>
      </c>
      <c r="J1101" s="121">
        <v>0</v>
      </c>
      <c r="K1101" s="24">
        <v>0</v>
      </c>
      <c r="L1101" s="121">
        <v>0</v>
      </c>
      <c r="M1101" s="24">
        <v>0</v>
      </c>
      <c r="N1101" s="121">
        <v>0</v>
      </c>
      <c r="O1101" s="24">
        <v>0</v>
      </c>
      <c r="P1101" s="121">
        <v>0</v>
      </c>
    </row>
    <row r="1102" spans="3:16">
      <c r="C1102" t="s">
        <v>453</v>
      </c>
      <c r="D1102">
        <v>10503</v>
      </c>
      <c r="E1102" t="s">
        <v>487</v>
      </c>
      <c r="F1102" s="119">
        <v>0</v>
      </c>
      <c r="G1102" s="24">
        <v>0</v>
      </c>
      <c r="H1102" s="24">
        <v>0</v>
      </c>
      <c r="I1102" s="120">
        <v>0</v>
      </c>
      <c r="J1102" s="121">
        <v>0</v>
      </c>
      <c r="K1102" s="24">
        <v>0</v>
      </c>
      <c r="L1102" s="121">
        <v>0</v>
      </c>
      <c r="M1102" s="24">
        <v>0</v>
      </c>
      <c r="N1102" s="121">
        <v>0</v>
      </c>
      <c r="O1102" s="24">
        <v>0</v>
      </c>
      <c r="P1102" s="121">
        <v>0</v>
      </c>
    </row>
    <row r="1103" spans="3:16">
      <c r="C1103" t="s">
        <v>453</v>
      </c>
      <c r="D1103">
        <v>10511</v>
      </c>
      <c r="E1103" t="s">
        <v>547</v>
      </c>
      <c r="F1103" s="119">
        <v>0</v>
      </c>
      <c r="G1103" s="24">
        <v>0</v>
      </c>
      <c r="H1103" s="24">
        <v>0</v>
      </c>
      <c r="I1103" s="120">
        <v>0</v>
      </c>
      <c r="J1103" s="121">
        <v>0</v>
      </c>
      <c r="K1103" s="24">
        <v>0</v>
      </c>
      <c r="L1103" s="121">
        <v>0</v>
      </c>
      <c r="M1103" s="24">
        <v>0</v>
      </c>
      <c r="N1103" s="121">
        <v>0</v>
      </c>
      <c r="O1103" s="24">
        <v>0</v>
      </c>
      <c r="P1103" s="121">
        <v>0</v>
      </c>
    </row>
    <row r="1104" spans="3:16">
      <c r="C1104" t="s">
        <v>453</v>
      </c>
      <c r="D1104">
        <v>10504</v>
      </c>
      <c r="E1104" t="s">
        <v>43</v>
      </c>
      <c r="F1104" s="119">
        <v>0</v>
      </c>
      <c r="G1104" s="24">
        <v>0</v>
      </c>
      <c r="H1104" s="24">
        <v>0</v>
      </c>
      <c r="I1104" s="120">
        <v>0</v>
      </c>
      <c r="J1104" s="122">
        <v>0</v>
      </c>
      <c r="K1104" s="24">
        <v>0</v>
      </c>
      <c r="L1104" s="122">
        <v>0</v>
      </c>
      <c r="M1104" s="24">
        <v>0</v>
      </c>
      <c r="N1104" s="122">
        <v>0</v>
      </c>
      <c r="O1104" s="24">
        <v>0</v>
      </c>
      <c r="P1104" s="122">
        <v>0</v>
      </c>
    </row>
    <row r="1105" spans="3:16">
      <c r="C1105" t="s">
        <v>453</v>
      </c>
      <c r="D1105">
        <v>11301</v>
      </c>
      <c r="E1105" t="s">
        <v>550</v>
      </c>
      <c r="F1105" s="119">
        <v>0</v>
      </c>
      <c r="G1105" s="24">
        <v>0</v>
      </c>
      <c r="H1105" s="24">
        <v>0</v>
      </c>
      <c r="I1105" s="120">
        <v>0</v>
      </c>
      <c r="J1105" s="121">
        <v>0</v>
      </c>
      <c r="K1105" s="24">
        <v>0</v>
      </c>
      <c r="L1105" s="121">
        <v>0</v>
      </c>
      <c r="M1105" s="24">
        <v>0</v>
      </c>
      <c r="N1105" s="121">
        <v>0</v>
      </c>
      <c r="O1105" s="24">
        <v>0</v>
      </c>
      <c r="P1105" s="121">
        <v>0</v>
      </c>
    </row>
    <row r="1106" spans="3:16">
      <c r="C1106" t="s">
        <v>453</v>
      </c>
      <c r="D1106">
        <v>10580</v>
      </c>
      <c r="E1106" t="s">
        <v>548</v>
      </c>
      <c r="F1106" s="119">
        <v>0</v>
      </c>
      <c r="G1106" s="24">
        <v>0</v>
      </c>
      <c r="H1106" s="24">
        <v>0</v>
      </c>
      <c r="I1106" s="120">
        <v>0</v>
      </c>
      <c r="J1106" s="121">
        <v>0</v>
      </c>
      <c r="K1106" s="24">
        <v>0</v>
      </c>
      <c r="L1106" s="121">
        <v>0</v>
      </c>
      <c r="M1106" s="24">
        <v>0</v>
      </c>
      <c r="N1106" s="121">
        <v>0</v>
      </c>
      <c r="O1106" s="24">
        <v>0</v>
      </c>
      <c r="P1106" s="121">
        <v>0</v>
      </c>
    </row>
    <row r="1107" spans="3:16">
      <c r="C1107" t="s">
        <v>453</v>
      </c>
      <c r="D1107">
        <v>12301</v>
      </c>
      <c r="E1107" t="s">
        <v>578</v>
      </c>
      <c r="F1107" s="119">
        <v>0</v>
      </c>
      <c r="G1107" s="24">
        <v>0</v>
      </c>
      <c r="H1107" s="24">
        <v>0</v>
      </c>
      <c r="I1107" s="120">
        <v>0</v>
      </c>
      <c r="J1107" s="121">
        <v>0</v>
      </c>
      <c r="K1107" s="24">
        <v>0</v>
      </c>
      <c r="L1107" s="121">
        <v>0</v>
      </c>
      <c r="M1107" s="24">
        <v>0</v>
      </c>
      <c r="N1107" s="121">
        <v>0</v>
      </c>
      <c r="O1107" s="24">
        <v>0</v>
      </c>
      <c r="P1107" s="121">
        <v>0</v>
      </c>
    </row>
    <row r="1108" spans="3:16">
      <c r="C1108" t="s">
        <v>453</v>
      </c>
      <c r="D1108">
        <v>10589</v>
      </c>
      <c r="E1108" t="s">
        <v>73</v>
      </c>
      <c r="F1108" s="119">
        <v>0</v>
      </c>
      <c r="G1108" s="24">
        <v>0</v>
      </c>
      <c r="H1108" s="24">
        <v>0</v>
      </c>
      <c r="I1108" s="120">
        <v>0</v>
      </c>
      <c r="J1108" s="121">
        <v>0</v>
      </c>
      <c r="K1108" s="24">
        <v>0</v>
      </c>
      <c r="L1108" s="121">
        <v>0</v>
      </c>
      <c r="M1108" s="24">
        <v>0</v>
      </c>
      <c r="N1108" s="121">
        <v>0</v>
      </c>
      <c r="O1108" s="24">
        <v>0</v>
      </c>
      <c r="P1108" s="121">
        <v>0</v>
      </c>
    </row>
    <row r="1109" spans="3:16">
      <c r="C1109" t="s">
        <v>453</v>
      </c>
      <c r="D1109">
        <v>13203</v>
      </c>
      <c r="E1109" t="s">
        <v>551</v>
      </c>
      <c r="F1109" s="119">
        <v>0</v>
      </c>
      <c r="G1109" s="24">
        <v>0</v>
      </c>
      <c r="H1109" s="24">
        <v>0</v>
      </c>
      <c r="I1109" s="120">
        <v>0</v>
      </c>
      <c r="J1109" s="121">
        <v>0</v>
      </c>
      <c r="K1109" s="24">
        <v>0</v>
      </c>
      <c r="L1109" s="121">
        <v>0</v>
      </c>
      <c r="M1109" s="24">
        <v>0</v>
      </c>
      <c r="N1109" s="121">
        <v>0</v>
      </c>
      <c r="O1109" s="24">
        <v>0</v>
      </c>
      <c r="P1109" s="121">
        <v>0</v>
      </c>
    </row>
    <row r="1110" spans="3:16">
      <c r="C1110" t="s">
        <v>453</v>
      </c>
      <c r="D1110">
        <v>10601</v>
      </c>
      <c r="E1110" t="s">
        <v>44</v>
      </c>
      <c r="F1110" s="119">
        <v>0</v>
      </c>
      <c r="G1110" s="24">
        <v>0</v>
      </c>
      <c r="H1110" s="24">
        <v>0</v>
      </c>
      <c r="I1110" s="120">
        <v>0</v>
      </c>
      <c r="J1110" s="121">
        <v>0</v>
      </c>
      <c r="K1110" s="24">
        <v>0</v>
      </c>
      <c r="L1110" s="121">
        <v>0</v>
      </c>
      <c r="M1110" s="24">
        <v>0</v>
      </c>
      <c r="N1110" s="121">
        <v>0</v>
      </c>
      <c r="O1110" s="24">
        <v>0</v>
      </c>
      <c r="P1110" s="121">
        <v>0</v>
      </c>
    </row>
    <row r="1111" spans="3:16">
      <c r="C1111" t="s">
        <v>453</v>
      </c>
      <c r="D1111">
        <v>76401</v>
      </c>
      <c r="E1111" t="s">
        <v>533</v>
      </c>
      <c r="F1111" s="119">
        <v>0</v>
      </c>
      <c r="G1111" s="24">
        <v>0</v>
      </c>
      <c r="H1111" s="24">
        <v>0</v>
      </c>
      <c r="I1111" s="120">
        <v>0</v>
      </c>
      <c r="J1111" s="121">
        <v>0</v>
      </c>
      <c r="K1111" s="24">
        <v>0</v>
      </c>
      <c r="L1111" s="121">
        <v>0</v>
      </c>
      <c r="M1111" s="24">
        <v>0</v>
      </c>
      <c r="N1111" s="121">
        <v>0</v>
      </c>
      <c r="O1111" s="24">
        <v>0</v>
      </c>
      <c r="P1111" s="121">
        <v>0</v>
      </c>
    </row>
    <row r="1112" spans="3:16">
      <c r="C1112" t="s">
        <v>453</v>
      </c>
      <c r="D1112">
        <v>12270</v>
      </c>
      <c r="E1112" t="s">
        <v>62</v>
      </c>
      <c r="F1112" s="119">
        <v>0</v>
      </c>
      <c r="G1112" s="24">
        <v>0</v>
      </c>
      <c r="H1112" s="24">
        <v>0</v>
      </c>
      <c r="I1112" s="120">
        <v>0</v>
      </c>
      <c r="J1112" s="121">
        <v>0</v>
      </c>
      <c r="K1112" s="24">
        <v>0</v>
      </c>
      <c r="L1112" s="121">
        <v>0</v>
      </c>
      <c r="M1112" s="24">
        <v>0</v>
      </c>
      <c r="N1112" s="121">
        <v>0</v>
      </c>
      <c r="O1112" s="24">
        <v>0</v>
      </c>
      <c r="P1112" s="121">
        <v>0</v>
      </c>
    </row>
    <row r="1113" spans="3:16">
      <c r="C1113" t="s">
        <v>453</v>
      </c>
      <c r="D1113">
        <v>90</v>
      </c>
      <c r="E1113" t="s">
        <v>100</v>
      </c>
      <c r="F1113" s="119">
        <v>0</v>
      </c>
      <c r="G1113" s="24">
        <v>0</v>
      </c>
      <c r="H1113" s="24">
        <v>0</v>
      </c>
      <c r="I1113" s="120">
        <v>0</v>
      </c>
      <c r="J1113" s="121">
        <v>0</v>
      </c>
      <c r="K1113" s="24">
        <v>0</v>
      </c>
      <c r="L1113" s="121">
        <v>0</v>
      </c>
      <c r="M1113" s="24">
        <v>0</v>
      </c>
      <c r="N1113" s="121">
        <v>0</v>
      </c>
      <c r="O1113" s="24">
        <v>0</v>
      </c>
      <c r="P1113" s="121">
        <v>0</v>
      </c>
    </row>
    <row r="1114" spans="3:16">
      <c r="C1114" t="s">
        <v>453</v>
      </c>
      <c r="D1114">
        <v>12306</v>
      </c>
      <c r="E1114" t="s">
        <v>579</v>
      </c>
      <c r="F1114" s="119">
        <v>0</v>
      </c>
      <c r="G1114" s="24">
        <v>0</v>
      </c>
      <c r="H1114" s="24">
        <v>0</v>
      </c>
      <c r="I1114" s="120">
        <v>0</v>
      </c>
      <c r="J1114" s="121">
        <v>0</v>
      </c>
      <c r="K1114" s="24">
        <v>0</v>
      </c>
      <c r="L1114" s="121">
        <v>0</v>
      </c>
      <c r="M1114" s="24">
        <v>0</v>
      </c>
      <c r="N1114" s="121">
        <v>0</v>
      </c>
      <c r="O1114" s="24">
        <v>0</v>
      </c>
      <c r="P1114" s="121">
        <v>0</v>
      </c>
    </row>
    <row r="1115" spans="3:16">
      <c r="C1115" t="s">
        <v>453</v>
      </c>
      <c r="D1115">
        <v>901</v>
      </c>
      <c r="E1115" t="s">
        <v>57</v>
      </c>
      <c r="F1115" s="119">
        <v>0</v>
      </c>
      <c r="G1115" s="24">
        <v>0</v>
      </c>
      <c r="H1115" s="24">
        <v>0</v>
      </c>
      <c r="I1115" s="120">
        <v>0</v>
      </c>
      <c r="J1115" s="121">
        <v>0</v>
      </c>
      <c r="K1115" s="24">
        <v>0</v>
      </c>
      <c r="L1115" s="121">
        <v>0</v>
      </c>
      <c r="M1115" s="24">
        <v>0</v>
      </c>
      <c r="N1115" s="121">
        <v>0</v>
      </c>
      <c r="O1115" s="24">
        <v>0</v>
      </c>
      <c r="P1115" s="121">
        <v>0</v>
      </c>
    </row>
    <row r="1116" spans="3:16">
      <c r="C1116" t="s">
        <v>453</v>
      </c>
      <c r="D1116">
        <v>12347</v>
      </c>
      <c r="E1116" t="s">
        <v>74</v>
      </c>
      <c r="F1116" s="119">
        <v>0</v>
      </c>
      <c r="G1116" s="24">
        <v>0</v>
      </c>
      <c r="H1116" s="24">
        <v>0</v>
      </c>
      <c r="I1116" s="120">
        <v>0</v>
      </c>
      <c r="J1116" s="121">
        <v>0</v>
      </c>
      <c r="K1116" s="24">
        <v>0</v>
      </c>
      <c r="L1116" s="121">
        <v>0</v>
      </c>
      <c r="M1116" s="24">
        <v>0</v>
      </c>
      <c r="N1116" s="121">
        <v>0</v>
      </c>
      <c r="O1116" s="24">
        <v>0</v>
      </c>
      <c r="P1116" s="121">
        <v>0</v>
      </c>
    </row>
    <row r="1117" spans="3:16">
      <c r="C1117" t="s">
        <v>453</v>
      </c>
      <c r="D1117">
        <v>76101</v>
      </c>
      <c r="E1117" t="s">
        <v>644</v>
      </c>
      <c r="F1117" s="119">
        <v>0</v>
      </c>
      <c r="G1117" s="24">
        <v>0</v>
      </c>
      <c r="H1117" s="24">
        <v>0</v>
      </c>
      <c r="I1117" s="120">
        <v>0</v>
      </c>
      <c r="J1117" s="121">
        <v>0</v>
      </c>
      <c r="K1117" s="24">
        <v>0</v>
      </c>
      <c r="L1117" s="121">
        <v>0</v>
      </c>
      <c r="M1117" s="24">
        <v>0</v>
      </c>
      <c r="N1117" s="121">
        <v>0</v>
      </c>
      <c r="O1117" s="24">
        <v>0</v>
      </c>
      <c r="P1117" s="121">
        <v>0</v>
      </c>
    </row>
    <row r="1118" spans="3:16">
      <c r="C1118" t="s">
        <v>453</v>
      </c>
      <c r="D1118">
        <v>12359</v>
      </c>
      <c r="E1118" s="10" t="s">
        <v>63</v>
      </c>
      <c r="F1118" s="119">
        <v>0</v>
      </c>
      <c r="G1118" s="24">
        <v>0</v>
      </c>
      <c r="H1118" s="24">
        <v>0</v>
      </c>
      <c r="I1118" s="120">
        <v>0</v>
      </c>
      <c r="J1118" s="121">
        <v>0</v>
      </c>
      <c r="K1118" s="24">
        <v>0</v>
      </c>
      <c r="L1118" s="121">
        <v>0</v>
      </c>
      <c r="M1118" s="24">
        <v>0</v>
      </c>
      <c r="N1118" s="121">
        <v>0</v>
      </c>
      <c r="O1118" s="24">
        <v>0</v>
      </c>
      <c r="P1118" s="122">
        <v>0</v>
      </c>
    </row>
    <row r="1119" spans="3:16">
      <c r="C1119" t="s">
        <v>453</v>
      </c>
      <c r="D1119">
        <v>77301</v>
      </c>
      <c r="E1119" t="s">
        <v>648</v>
      </c>
      <c r="F1119" s="119">
        <v>0</v>
      </c>
      <c r="G1119" s="24">
        <v>0</v>
      </c>
      <c r="H1119" s="24">
        <v>0</v>
      </c>
      <c r="I1119" s="120">
        <v>0</v>
      </c>
      <c r="J1119" s="121">
        <v>0</v>
      </c>
      <c r="K1119" s="24">
        <v>0</v>
      </c>
      <c r="L1119" s="121">
        <v>0</v>
      </c>
      <c r="M1119" s="24">
        <v>0</v>
      </c>
      <c r="N1119" s="121">
        <v>0</v>
      </c>
      <c r="O1119" s="24">
        <v>0</v>
      </c>
      <c r="P1119" s="121">
        <v>0</v>
      </c>
    </row>
    <row r="1120" spans="3:16">
      <c r="C1120" t="s">
        <v>453</v>
      </c>
      <c r="D1120">
        <v>12360</v>
      </c>
      <c r="E1120" t="s">
        <v>584</v>
      </c>
      <c r="F1120" s="119">
        <v>0</v>
      </c>
      <c r="G1120" s="24">
        <v>0</v>
      </c>
      <c r="H1120" s="24">
        <v>0</v>
      </c>
      <c r="I1120" s="120">
        <v>0</v>
      </c>
      <c r="J1120" s="121">
        <v>0</v>
      </c>
      <c r="K1120" s="24">
        <v>0</v>
      </c>
      <c r="L1120" s="121">
        <v>0</v>
      </c>
      <c r="M1120" s="24">
        <v>0</v>
      </c>
      <c r="N1120" s="121">
        <v>0</v>
      </c>
      <c r="O1120" s="24">
        <v>0</v>
      </c>
      <c r="P1120" s="121">
        <v>0</v>
      </c>
    </row>
    <row r="1121" spans="3:16">
      <c r="C1121" t="s">
        <v>453</v>
      </c>
      <c r="D1121">
        <v>32306</v>
      </c>
      <c r="E1121" t="s">
        <v>661</v>
      </c>
      <c r="F1121" s="119">
        <v>0</v>
      </c>
      <c r="G1121" s="24">
        <v>0</v>
      </c>
      <c r="H1121" s="24">
        <v>0</v>
      </c>
      <c r="I1121" s="120">
        <v>0</v>
      </c>
      <c r="J1121" s="121">
        <v>0</v>
      </c>
      <c r="K1121" s="24">
        <v>0</v>
      </c>
      <c r="L1121" s="121">
        <v>0</v>
      </c>
      <c r="M1121" s="24">
        <v>0</v>
      </c>
      <c r="N1121" s="121">
        <v>0</v>
      </c>
      <c r="O1121" s="24">
        <v>0</v>
      </c>
      <c r="P1121" s="121">
        <v>0</v>
      </c>
    </row>
    <row r="1122" spans="3:16">
      <c r="C1122" t="s">
        <v>453</v>
      </c>
      <c r="D1122">
        <v>12370</v>
      </c>
      <c r="E1122" t="s">
        <v>64</v>
      </c>
      <c r="F1122" s="119">
        <v>0</v>
      </c>
      <c r="G1122" s="24">
        <v>0</v>
      </c>
      <c r="H1122" s="24">
        <v>0</v>
      </c>
      <c r="I1122" s="120">
        <v>0</v>
      </c>
      <c r="J1122" s="121">
        <v>0</v>
      </c>
      <c r="K1122" s="24">
        <v>0</v>
      </c>
      <c r="L1122" s="121">
        <v>0</v>
      </c>
      <c r="M1122" s="24">
        <v>0</v>
      </c>
      <c r="N1122" s="121">
        <v>0</v>
      </c>
      <c r="O1122" s="24">
        <v>0</v>
      </c>
      <c r="P1122" s="121">
        <v>0</v>
      </c>
    </row>
    <row r="1123" spans="3:16">
      <c r="C1123" t="s">
        <v>453</v>
      </c>
      <c r="D1123">
        <v>101</v>
      </c>
      <c r="E1123" t="s">
        <v>662</v>
      </c>
      <c r="F1123" s="119">
        <v>0</v>
      </c>
      <c r="G1123" s="24">
        <v>0</v>
      </c>
      <c r="H1123" s="24">
        <v>0</v>
      </c>
      <c r="I1123" s="120">
        <v>0</v>
      </c>
      <c r="J1123" s="121">
        <v>0</v>
      </c>
      <c r="K1123" s="24">
        <v>0</v>
      </c>
      <c r="L1123" s="121">
        <v>0</v>
      </c>
      <c r="M1123" s="24">
        <v>0</v>
      </c>
      <c r="N1123" s="121">
        <v>0</v>
      </c>
      <c r="O1123" s="24">
        <v>0</v>
      </c>
      <c r="P1123" s="121">
        <v>0</v>
      </c>
    </row>
    <row r="1124" spans="3:16">
      <c r="C1124" t="s">
        <v>453</v>
      </c>
      <c r="D1124">
        <v>12380</v>
      </c>
      <c r="E1124" t="s">
        <v>65</v>
      </c>
      <c r="F1124" s="119">
        <v>0</v>
      </c>
      <c r="G1124" s="24">
        <v>0</v>
      </c>
      <c r="H1124" s="24">
        <v>0</v>
      </c>
      <c r="I1124" s="120">
        <v>0</v>
      </c>
      <c r="J1124" s="122">
        <v>0</v>
      </c>
      <c r="K1124" s="24">
        <v>0</v>
      </c>
      <c r="L1124" s="122">
        <v>0</v>
      </c>
      <c r="M1124" s="24">
        <v>0</v>
      </c>
      <c r="N1124" s="122">
        <v>0</v>
      </c>
      <c r="O1124" s="24">
        <v>0</v>
      </c>
      <c r="P1124" s="122">
        <v>0</v>
      </c>
    </row>
    <row r="1125" spans="3:16">
      <c r="C1125" t="s">
        <v>453</v>
      </c>
      <c r="D1125">
        <v>103</v>
      </c>
      <c r="E1125" t="s">
        <v>664</v>
      </c>
      <c r="F1125" s="119">
        <v>0</v>
      </c>
      <c r="G1125" s="24">
        <v>0</v>
      </c>
      <c r="H1125" s="24">
        <v>0</v>
      </c>
      <c r="I1125" s="120">
        <v>0</v>
      </c>
      <c r="J1125" s="121">
        <v>0</v>
      </c>
      <c r="K1125" s="24">
        <v>0</v>
      </c>
      <c r="L1125" s="121">
        <v>0</v>
      </c>
      <c r="M1125" s="24">
        <v>0</v>
      </c>
      <c r="N1125" s="121">
        <v>0</v>
      </c>
      <c r="O1125" s="24">
        <v>0</v>
      </c>
      <c r="P1125" s="121">
        <v>0</v>
      </c>
    </row>
    <row r="1126" spans="3:16">
      <c r="C1126" t="s">
        <v>453</v>
      </c>
      <c r="D1126">
        <v>12459</v>
      </c>
      <c r="E1126" t="s">
        <v>66</v>
      </c>
      <c r="F1126" s="119">
        <v>0</v>
      </c>
      <c r="G1126" s="24">
        <v>0</v>
      </c>
      <c r="H1126" s="24">
        <v>0</v>
      </c>
      <c r="I1126" s="120">
        <v>0</v>
      </c>
      <c r="J1126" s="121">
        <v>0</v>
      </c>
      <c r="K1126" s="24">
        <v>0</v>
      </c>
      <c r="L1126" s="121">
        <v>0</v>
      </c>
      <c r="M1126" s="24">
        <v>0</v>
      </c>
      <c r="N1126" s="121">
        <v>0</v>
      </c>
      <c r="O1126" s="24">
        <v>0</v>
      </c>
      <c r="P1126" s="121">
        <v>0</v>
      </c>
    </row>
    <row r="1127" spans="3:16">
      <c r="C1127" t="s">
        <v>453</v>
      </c>
      <c r="D1127">
        <v>105</v>
      </c>
      <c r="E1127" t="s">
        <v>666</v>
      </c>
      <c r="F1127" s="119">
        <v>0</v>
      </c>
      <c r="G1127" s="24">
        <v>0</v>
      </c>
      <c r="H1127" s="24">
        <v>0</v>
      </c>
      <c r="I1127" s="120">
        <v>0</v>
      </c>
      <c r="J1127" s="121">
        <v>0</v>
      </c>
      <c r="K1127" s="24">
        <v>0</v>
      </c>
      <c r="L1127" s="121">
        <v>0</v>
      </c>
      <c r="M1127" s="24">
        <v>0</v>
      </c>
      <c r="N1127" s="121">
        <v>0</v>
      </c>
      <c r="O1127" s="24">
        <v>0</v>
      </c>
      <c r="P1127" s="121">
        <v>0</v>
      </c>
    </row>
    <row r="1128" spans="3:16">
      <c r="C1128" t="s">
        <v>453</v>
      </c>
      <c r="D1128">
        <v>12470</v>
      </c>
      <c r="E1128" t="s">
        <v>447</v>
      </c>
      <c r="F1128" s="119">
        <v>0</v>
      </c>
      <c r="G1128" s="24">
        <v>0</v>
      </c>
      <c r="H1128" s="24">
        <v>0</v>
      </c>
      <c r="I1128" s="120">
        <v>0</v>
      </c>
      <c r="J1128" s="121">
        <v>0</v>
      </c>
      <c r="K1128" s="24">
        <v>0</v>
      </c>
      <c r="L1128" s="121">
        <v>0</v>
      </c>
      <c r="M1128" s="24">
        <v>0</v>
      </c>
      <c r="N1128" s="121">
        <v>0</v>
      </c>
      <c r="O1128" s="24">
        <v>0</v>
      </c>
      <c r="P1128" s="121">
        <v>0</v>
      </c>
    </row>
    <row r="1129" spans="3:16">
      <c r="C1129" t="s">
        <v>453</v>
      </c>
      <c r="D1129">
        <v>10269</v>
      </c>
      <c r="E1129" t="s">
        <v>668</v>
      </c>
      <c r="F1129" s="119">
        <v>0</v>
      </c>
      <c r="G1129" s="24">
        <v>0</v>
      </c>
      <c r="H1129" s="24">
        <v>0</v>
      </c>
      <c r="I1129" s="120">
        <v>0</v>
      </c>
      <c r="J1129" s="121">
        <v>0</v>
      </c>
      <c r="K1129" s="24">
        <v>0</v>
      </c>
      <c r="L1129" s="121">
        <v>0</v>
      </c>
      <c r="M1129" s="24">
        <v>0</v>
      </c>
      <c r="N1129" s="121">
        <v>0</v>
      </c>
      <c r="O1129" s="24">
        <v>0</v>
      </c>
      <c r="P1129" s="121">
        <v>0</v>
      </c>
    </row>
    <row r="1130" spans="3:16">
      <c r="C1130" t="s">
        <v>453</v>
      </c>
      <c r="D1130">
        <v>12480</v>
      </c>
      <c r="E1130" t="s">
        <v>67</v>
      </c>
      <c r="F1130" s="119">
        <v>0</v>
      </c>
      <c r="G1130" s="24">
        <v>0</v>
      </c>
      <c r="H1130" s="24">
        <v>0</v>
      </c>
      <c r="I1130" s="120">
        <v>0</v>
      </c>
      <c r="J1130" s="121">
        <v>0</v>
      </c>
      <c r="K1130" s="24">
        <v>0</v>
      </c>
      <c r="L1130" s="121">
        <v>0</v>
      </c>
      <c r="M1130" s="24">
        <v>0</v>
      </c>
      <c r="N1130" s="121">
        <v>0</v>
      </c>
      <c r="O1130" s="24">
        <v>0</v>
      </c>
      <c r="P1130" s="121">
        <v>0</v>
      </c>
    </row>
    <row r="1131" spans="3:16">
      <c r="C1131" t="s">
        <v>453</v>
      </c>
      <c r="D1131">
        <v>10569</v>
      </c>
      <c r="E1131" t="s">
        <v>670</v>
      </c>
      <c r="F1131" s="119">
        <v>0</v>
      </c>
      <c r="G1131" s="24">
        <v>0</v>
      </c>
      <c r="H1131" s="24">
        <v>0</v>
      </c>
      <c r="I1131" s="120">
        <v>0</v>
      </c>
      <c r="J1131" s="121">
        <v>0</v>
      </c>
      <c r="K1131" s="24">
        <v>0</v>
      </c>
      <c r="L1131" s="121">
        <v>0</v>
      </c>
      <c r="M1131" s="24">
        <v>0</v>
      </c>
      <c r="N1131" s="121">
        <v>0</v>
      </c>
      <c r="O1131" s="24">
        <v>0</v>
      </c>
      <c r="P1131" s="121">
        <v>0</v>
      </c>
    </row>
    <row r="1132" spans="3:16">
      <c r="C1132" t="s">
        <v>453</v>
      </c>
      <c r="D1132">
        <v>13303</v>
      </c>
      <c r="E1132" t="s">
        <v>75</v>
      </c>
      <c r="F1132" s="119">
        <v>0</v>
      </c>
      <c r="G1132" s="24">
        <v>0</v>
      </c>
      <c r="H1132" s="24">
        <v>0</v>
      </c>
      <c r="I1132" s="120">
        <v>0</v>
      </c>
      <c r="J1132" s="121">
        <v>0</v>
      </c>
      <c r="K1132" s="24">
        <v>0</v>
      </c>
      <c r="L1132" s="121">
        <v>0</v>
      </c>
      <c r="M1132" s="24">
        <v>0</v>
      </c>
      <c r="N1132" s="121">
        <v>0</v>
      </c>
      <c r="O1132" s="24">
        <v>0</v>
      </c>
      <c r="P1132" s="121">
        <v>0</v>
      </c>
    </row>
    <row r="1133" spans="3:16">
      <c r="C1133" t="s">
        <v>453</v>
      </c>
      <c r="D1133">
        <v>10517</v>
      </c>
      <c r="E1133" t="s">
        <v>676</v>
      </c>
      <c r="F1133" s="119">
        <v>0</v>
      </c>
      <c r="G1133" s="24">
        <v>0</v>
      </c>
      <c r="H1133" s="24">
        <v>0</v>
      </c>
      <c r="I1133" s="120">
        <v>0</v>
      </c>
      <c r="J1133" s="121">
        <v>0</v>
      </c>
      <c r="K1133" s="24">
        <v>0</v>
      </c>
      <c r="L1133" s="121">
        <v>0</v>
      </c>
      <c r="M1133" s="24">
        <v>0</v>
      </c>
      <c r="N1133" s="121">
        <v>0</v>
      </c>
      <c r="O1133" s="24">
        <v>0</v>
      </c>
      <c r="P1133" s="121">
        <v>0</v>
      </c>
    </row>
    <row r="1134" spans="3:16">
      <c r="C1134" t="s">
        <v>453</v>
      </c>
      <c r="D1134">
        <v>13311</v>
      </c>
      <c r="E1134" t="s">
        <v>580</v>
      </c>
      <c r="F1134" s="119">
        <v>0</v>
      </c>
      <c r="G1134" s="24">
        <v>0</v>
      </c>
      <c r="H1134" s="24">
        <v>0</v>
      </c>
      <c r="I1134" s="120">
        <v>0</v>
      </c>
      <c r="J1134" s="121">
        <v>0</v>
      </c>
      <c r="K1134" s="24">
        <v>0</v>
      </c>
      <c r="L1134" s="121">
        <v>0</v>
      </c>
      <c r="M1134" s="24">
        <v>0</v>
      </c>
      <c r="N1134" s="121">
        <v>0</v>
      </c>
      <c r="O1134" s="24">
        <v>0</v>
      </c>
      <c r="P1134" s="121">
        <v>0</v>
      </c>
    </row>
    <row r="1135" spans="3:16">
      <c r="C1135" t="s">
        <v>453</v>
      </c>
      <c r="D1135">
        <v>13359</v>
      </c>
      <c r="E1135" t="s">
        <v>468</v>
      </c>
      <c r="F1135" s="119">
        <v>0</v>
      </c>
      <c r="G1135" s="24">
        <v>0</v>
      </c>
      <c r="H1135" s="24">
        <v>0</v>
      </c>
      <c r="I1135" s="120">
        <v>0</v>
      </c>
      <c r="J1135" s="121">
        <v>0</v>
      </c>
      <c r="K1135" s="24">
        <v>0</v>
      </c>
      <c r="L1135" s="121">
        <v>0</v>
      </c>
      <c r="M1135" s="24">
        <v>0</v>
      </c>
      <c r="N1135" s="121">
        <v>0</v>
      </c>
      <c r="O1135" s="24">
        <v>0</v>
      </c>
      <c r="P1135" s="121">
        <v>0</v>
      </c>
    </row>
    <row r="1136" spans="3:16">
      <c r="C1136" t="s">
        <v>448</v>
      </c>
      <c r="D1136">
        <v>79201</v>
      </c>
      <c r="E1136" s="10" t="s">
        <v>50</v>
      </c>
      <c r="F1136" s="119">
        <v>4207</v>
      </c>
      <c r="G1136" s="24">
        <v>0</v>
      </c>
      <c r="H1136" s="24">
        <v>0</v>
      </c>
      <c r="I1136" s="120">
        <v>0</v>
      </c>
      <c r="J1136" s="122">
        <v>0</v>
      </c>
      <c r="K1136" s="24">
        <v>1472</v>
      </c>
      <c r="L1136" s="122">
        <v>0</v>
      </c>
      <c r="M1136" s="24">
        <v>0</v>
      </c>
      <c r="N1136" s="122">
        <v>0</v>
      </c>
      <c r="O1136" s="24">
        <v>2735</v>
      </c>
      <c r="P1136" s="122">
        <v>0</v>
      </c>
    </row>
    <row r="1137" spans="3:16">
      <c r="C1137" t="s">
        <v>448</v>
      </c>
      <c r="D1137">
        <v>79101</v>
      </c>
      <c r="E1137" s="10" t="s">
        <v>57</v>
      </c>
      <c r="F1137" s="119">
        <v>282</v>
      </c>
      <c r="G1137" s="24">
        <v>0</v>
      </c>
      <c r="H1137" s="24">
        <v>0</v>
      </c>
      <c r="I1137" s="120">
        <v>0</v>
      </c>
      <c r="J1137" s="122">
        <v>0</v>
      </c>
      <c r="K1137" s="24">
        <v>0</v>
      </c>
      <c r="L1137" s="122">
        <v>0</v>
      </c>
      <c r="M1137" s="24">
        <v>0</v>
      </c>
      <c r="N1137" s="122">
        <v>0</v>
      </c>
      <c r="O1137" s="24">
        <v>282</v>
      </c>
      <c r="P1137" s="122">
        <v>0</v>
      </c>
    </row>
    <row r="1138" spans="3:16">
      <c r="C1138" t="s">
        <v>448</v>
      </c>
      <c r="D1138">
        <v>13401</v>
      </c>
      <c r="E1138" t="s">
        <v>77</v>
      </c>
      <c r="F1138" s="119">
        <v>0</v>
      </c>
      <c r="G1138" s="24">
        <v>0</v>
      </c>
      <c r="H1138" s="24">
        <v>0</v>
      </c>
      <c r="I1138" s="120">
        <v>0</v>
      </c>
      <c r="J1138" s="121">
        <v>0</v>
      </c>
      <c r="K1138" s="24">
        <v>0</v>
      </c>
      <c r="L1138" s="121">
        <v>0</v>
      </c>
      <c r="M1138" s="24">
        <v>0</v>
      </c>
      <c r="N1138" s="121">
        <v>0</v>
      </c>
      <c r="O1138" s="24">
        <v>0</v>
      </c>
      <c r="P1138" s="121">
        <v>0</v>
      </c>
    </row>
    <row r="1139" spans="3:16">
      <c r="C1139" t="s">
        <v>448</v>
      </c>
      <c r="D1139">
        <v>12460</v>
      </c>
      <c r="E1139" t="s">
        <v>585</v>
      </c>
      <c r="F1139" s="119">
        <v>0</v>
      </c>
      <c r="G1139" s="24">
        <v>0</v>
      </c>
      <c r="H1139" s="24">
        <v>0</v>
      </c>
      <c r="I1139" s="120">
        <v>0</v>
      </c>
      <c r="J1139" s="121">
        <v>0</v>
      </c>
      <c r="K1139" s="24">
        <v>0</v>
      </c>
      <c r="L1139" s="121">
        <v>0</v>
      </c>
      <c r="M1139" s="24">
        <v>0</v>
      </c>
      <c r="N1139" s="121">
        <v>0</v>
      </c>
      <c r="O1139" s="24">
        <v>0</v>
      </c>
      <c r="P1139" s="121">
        <v>0</v>
      </c>
    </row>
    <row r="1140" spans="3:16">
      <c r="C1140" t="s">
        <v>448</v>
      </c>
      <c r="D1140">
        <v>73012</v>
      </c>
      <c r="E1140" t="s">
        <v>56</v>
      </c>
      <c r="F1140" s="119">
        <v>0</v>
      </c>
      <c r="G1140" s="24">
        <v>0</v>
      </c>
      <c r="H1140" s="24">
        <v>0</v>
      </c>
      <c r="I1140" s="120">
        <v>0</v>
      </c>
      <c r="J1140" s="121">
        <v>0</v>
      </c>
      <c r="K1140" s="24">
        <v>0</v>
      </c>
      <c r="L1140" s="121">
        <v>0</v>
      </c>
      <c r="M1140" s="24">
        <v>0</v>
      </c>
      <c r="N1140" s="121">
        <v>0</v>
      </c>
      <c r="O1140" s="24">
        <v>0</v>
      </c>
      <c r="P1140" s="121">
        <v>0</v>
      </c>
    </row>
    <row r="1141" spans="3:16">
      <c r="C1141" t="s">
        <v>448</v>
      </c>
      <c r="D1141">
        <v>10102</v>
      </c>
      <c r="E1141" s="10" t="s">
        <v>24</v>
      </c>
      <c r="F1141" s="119">
        <v>0</v>
      </c>
      <c r="G1141" s="24">
        <v>0</v>
      </c>
      <c r="H1141" s="24">
        <v>0</v>
      </c>
      <c r="I1141" s="120">
        <v>0</v>
      </c>
      <c r="J1141" s="122">
        <v>0</v>
      </c>
      <c r="K1141" s="24">
        <v>0</v>
      </c>
      <c r="L1141" s="122">
        <v>0</v>
      </c>
      <c r="M1141" s="24">
        <v>0</v>
      </c>
      <c r="N1141" s="122">
        <v>0</v>
      </c>
      <c r="O1141" s="24">
        <v>0</v>
      </c>
      <c r="P1141" s="122">
        <v>0</v>
      </c>
    </row>
    <row r="1142" spans="3:16">
      <c r="C1142" t="s">
        <v>448</v>
      </c>
      <c r="D1142">
        <v>102</v>
      </c>
      <c r="E1142" t="s">
        <v>663</v>
      </c>
      <c r="F1142" s="119">
        <v>0</v>
      </c>
      <c r="G1142" s="24">
        <v>0</v>
      </c>
      <c r="H1142" s="24">
        <v>0</v>
      </c>
      <c r="I1142" s="120">
        <v>0</v>
      </c>
      <c r="J1142" s="121">
        <v>0</v>
      </c>
      <c r="K1142" s="24">
        <v>0</v>
      </c>
      <c r="L1142" s="121">
        <v>0</v>
      </c>
      <c r="M1142" s="24">
        <v>0</v>
      </c>
      <c r="N1142" s="121">
        <v>0</v>
      </c>
      <c r="O1142" s="24">
        <v>0</v>
      </c>
      <c r="P1142" s="121">
        <v>0</v>
      </c>
    </row>
    <row r="1143" spans="3:16">
      <c r="C1143" t="s">
        <v>448</v>
      </c>
      <c r="D1143">
        <v>10103</v>
      </c>
      <c r="E1143" t="s">
        <v>60</v>
      </c>
      <c r="F1143" s="119">
        <v>0</v>
      </c>
      <c r="G1143" s="24">
        <v>0</v>
      </c>
      <c r="H1143" s="24">
        <v>0</v>
      </c>
      <c r="I1143" s="120">
        <v>0</v>
      </c>
      <c r="J1143" s="122">
        <v>0</v>
      </c>
      <c r="K1143" s="24">
        <v>0</v>
      </c>
      <c r="L1143" s="122">
        <v>0</v>
      </c>
      <c r="M1143" s="24">
        <v>0</v>
      </c>
      <c r="N1143" s="122">
        <v>0</v>
      </c>
      <c r="O1143" s="24">
        <v>0</v>
      </c>
      <c r="P1143" s="122">
        <v>0</v>
      </c>
    </row>
    <row r="1144" spans="3:16">
      <c r="C1144" t="s">
        <v>448</v>
      </c>
      <c r="D1144">
        <v>14459</v>
      </c>
      <c r="E1144" t="s">
        <v>68</v>
      </c>
      <c r="F1144" s="119">
        <v>0</v>
      </c>
      <c r="G1144" s="24">
        <v>0</v>
      </c>
      <c r="H1144" s="24">
        <v>0</v>
      </c>
      <c r="I1144" s="120">
        <v>0</v>
      </c>
      <c r="J1144" s="121">
        <v>0</v>
      </c>
      <c r="K1144" s="24">
        <v>0</v>
      </c>
      <c r="L1144" s="121">
        <v>0</v>
      </c>
      <c r="M1144" s="24">
        <v>0</v>
      </c>
      <c r="N1144" s="121">
        <v>0</v>
      </c>
      <c r="O1144" s="24">
        <v>0</v>
      </c>
      <c r="P1144" s="121">
        <v>0</v>
      </c>
    </row>
    <row r="1145" spans="3:16">
      <c r="C1145" t="s">
        <v>448</v>
      </c>
      <c r="D1145">
        <v>10104</v>
      </c>
      <c r="E1145" t="s">
        <v>84</v>
      </c>
      <c r="F1145" s="119">
        <v>0</v>
      </c>
      <c r="G1145" s="24">
        <v>0</v>
      </c>
      <c r="H1145" s="24">
        <v>0</v>
      </c>
      <c r="I1145" s="120">
        <v>0</v>
      </c>
      <c r="J1145" s="121">
        <v>0</v>
      </c>
      <c r="K1145" s="24">
        <v>0</v>
      </c>
      <c r="L1145" s="121">
        <v>0</v>
      </c>
      <c r="M1145" s="24">
        <v>0</v>
      </c>
      <c r="N1145" s="121">
        <v>0</v>
      </c>
      <c r="O1145" s="24">
        <v>0</v>
      </c>
      <c r="P1145" s="121">
        <v>0</v>
      </c>
    </row>
    <row r="1146" spans="3:16">
      <c r="C1146" t="s">
        <v>448</v>
      </c>
      <c r="D1146">
        <v>10380</v>
      </c>
      <c r="E1146" t="s">
        <v>565</v>
      </c>
      <c r="F1146" s="119">
        <v>0</v>
      </c>
      <c r="G1146" s="24">
        <v>0</v>
      </c>
      <c r="H1146" s="24">
        <v>0</v>
      </c>
      <c r="I1146" s="120">
        <v>0</v>
      </c>
      <c r="J1146" s="121">
        <v>0</v>
      </c>
      <c r="K1146" s="24">
        <v>0</v>
      </c>
      <c r="L1146" s="121">
        <v>0</v>
      </c>
      <c r="M1146" s="24">
        <v>0</v>
      </c>
      <c r="N1146" s="121">
        <v>0</v>
      </c>
      <c r="O1146" s="24">
        <v>0</v>
      </c>
      <c r="P1146" s="121">
        <v>0</v>
      </c>
    </row>
    <row r="1147" spans="3:16">
      <c r="C1147" t="s">
        <v>448</v>
      </c>
      <c r="D1147">
        <v>10201</v>
      </c>
      <c r="E1147" t="s">
        <v>27</v>
      </c>
      <c r="F1147" s="119">
        <v>0</v>
      </c>
      <c r="G1147" s="24">
        <v>0</v>
      </c>
      <c r="H1147" s="24">
        <v>0</v>
      </c>
      <c r="I1147" s="120">
        <v>0</v>
      </c>
      <c r="J1147" s="121">
        <v>0</v>
      </c>
      <c r="K1147" s="24">
        <v>0</v>
      </c>
      <c r="L1147" s="121">
        <v>0</v>
      </c>
      <c r="M1147" s="24">
        <v>0</v>
      </c>
      <c r="N1147" s="121">
        <v>0</v>
      </c>
      <c r="O1147" s="24">
        <v>0</v>
      </c>
      <c r="P1147" s="121">
        <v>0</v>
      </c>
    </row>
    <row r="1148" spans="3:16">
      <c r="C1148" t="s">
        <v>448</v>
      </c>
      <c r="D1148">
        <v>74001</v>
      </c>
      <c r="E1148" t="s">
        <v>641</v>
      </c>
      <c r="F1148" s="119">
        <v>0</v>
      </c>
      <c r="G1148" s="24">
        <v>0</v>
      </c>
      <c r="H1148" s="24">
        <v>0</v>
      </c>
      <c r="I1148" s="120">
        <v>0</v>
      </c>
      <c r="J1148" s="121">
        <v>0</v>
      </c>
      <c r="K1148" s="24">
        <v>0</v>
      </c>
      <c r="L1148" s="121">
        <v>0</v>
      </c>
      <c r="M1148" s="24">
        <v>0</v>
      </c>
      <c r="N1148" s="121">
        <v>0</v>
      </c>
      <c r="O1148" s="24">
        <v>0</v>
      </c>
      <c r="P1148" s="121">
        <v>0</v>
      </c>
    </row>
    <row r="1149" spans="3:16">
      <c r="C1149" t="s">
        <v>448</v>
      </c>
      <c r="D1149">
        <v>10202</v>
      </c>
      <c r="E1149" s="10" t="s">
        <v>28</v>
      </c>
      <c r="F1149" s="119">
        <v>0</v>
      </c>
      <c r="G1149" s="24">
        <v>0</v>
      </c>
      <c r="H1149" s="24">
        <v>0</v>
      </c>
      <c r="I1149" s="120">
        <v>0</v>
      </c>
      <c r="J1149" s="122">
        <v>0</v>
      </c>
      <c r="K1149" s="24">
        <v>0</v>
      </c>
      <c r="L1149" s="122">
        <v>0</v>
      </c>
      <c r="M1149" s="24">
        <v>0</v>
      </c>
      <c r="N1149" s="122">
        <v>0</v>
      </c>
      <c r="O1149" s="24">
        <v>0</v>
      </c>
      <c r="P1149" s="122">
        <v>0</v>
      </c>
    </row>
    <row r="1150" spans="3:16">
      <c r="C1150" t="s">
        <v>448</v>
      </c>
      <c r="D1150">
        <v>10602</v>
      </c>
      <c r="E1150" t="s">
        <v>671</v>
      </c>
      <c r="F1150" s="119">
        <v>0</v>
      </c>
      <c r="G1150" s="24">
        <v>0</v>
      </c>
      <c r="H1150" s="24">
        <v>0</v>
      </c>
      <c r="I1150" s="120">
        <v>0</v>
      </c>
      <c r="J1150" s="121">
        <v>0</v>
      </c>
      <c r="K1150" s="24">
        <v>0</v>
      </c>
      <c r="L1150" s="121">
        <v>0</v>
      </c>
      <c r="M1150" s="24">
        <v>0</v>
      </c>
      <c r="N1150" s="121">
        <v>0</v>
      </c>
      <c r="O1150" s="24">
        <v>0</v>
      </c>
      <c r="P1150" s="121">
        <v>0</v>
      </c>
    </row>
    <row r="1151" spans="3:16">
      <c r="C1151" t="s">
        <v>448</v>
      </c>
      <c r="D1151">
        <v>10203</v>
      </c>
      <c r="E1151" s="10" t="s">
        <v>29</v>
      </c>
      <c r="F1151" s="119">
        <v>0</v>
      </c>
      <c r="G1151" s="24">
        <v>0</v>
      </c>
      <c r="H1151" s="24">
        <v>0</v>
      </c>
      <c r="I1151" s="120">
        <v>0</v>
      </c>
      <c r="J1151" s="122">
        <v>0</v>
      </c>
      <c r="K1151" s="24">
        <v>0</v>
      </c>
      <c r="L1151" s="122">
        <v>0</v>
      </c>
      <c r="M1151" s="24">
        <v>0</v>
      </c>
      <c r="N1151" s="122">
        <v>0</v>
      </c>
      <c r="O1151" s="24">
        <v>0</v>
      </c>
      <c r="P1151" s="122">
        <v>0</v>
      </c>
    </row>
    <row r="1152" spans="3:16">
      <c r="C1152" t="s">
        <v>448</v>
      </c>
      <c r="D1152">
        <v>13559</v>
      </c>
      <c r="E1152" t="s">
        <v>429</v>
      </c>
      <c r="F1152" s="119">
        <v>0</v>
      </c>
      <c r="G1152" s="24">
        <v>0</v>
      </c>
      <c r="H1152" s="24">
        <v>0</v>
      </c>
      <c r="I1152" s="120">
        <v>0</v>
      </c>
      <c r="J1152" s="121">
        <v>0</v>
      </c>
      <c r="K1152" s="24">
        <v>0</v>
      </c>
      <c r="L1152" s="121">
        <v>0</v>
      </c>
      <c r="M1152" s="24">
        <v>0</v>
      </c>
      <c r="N1152" s="121">
        <v>0</v>
      </c>
      <c r="O1152" s="24">
        <v>0</v>
      </c>
      <c r="P1152" s="121">
        <v>0</v>
      </c>
    </row>
    <row r="1153" spans="3:16">
      <c r="C1153" t="s">
        <v>448</v>
      </c>
      <c r="D1153">
        <v>10204</v>
      </c>
      <c r="E1153" t="s">
        <v>53</v>
      </c>
      <c r="F1153" s="119">
        <v>0</v>
      </c>
      <c r="G1153" s="24">
        <v>0</v>
      </c>
      <c r="H1153" s="24">
        <v>0</v>
      </c>
      <c r="I1153" s="120">
        <v>0</v>
      </c>
      <c r="J1153" s="122">
        <v>0</v>
      </c>
      <c r="K1153" s="24">
        <v>0</v>
      </c>
      <c r="L1153" s="122">
        <v>0</v>
      </c>
      <c r="M1153" s="24">
        <v>0</v>
      </c>
      <c r="N1153" s="122">
        <v>0</v>
      </c>
      <c r="O1153" s="24">
        <v>0</v>
      </c>
      <c r="P1153" s="122">
        <v>0</v>
      </c>
    </row>
    <row r="1154" spans="3:16">
      <c r="C1154" t="s">
        <v>448</v>
      </c>
      <c r="D1154">
        <v>72002</v>
      </c>
      <c r="E1154" t="s">
        <v>48</v>
      </c>
      <c r="F1154" s="119">
        <v>0</v>
      </c>
      <c r="G1154" s="24">
        <v>0</v>
      </c>
      <c r="H1154" s="24">
        <v>0</v>
      </c>
      <c r="I1154" s="120">
        <v>0</v>
      </c>
      <c r="J1154" s="121">
        <v>0</v>
      </c>
      <c r="K1154" s="24">
        <v>0</v>
      </c>
      <c r="L1154" s="121">
        <v>0</v>
      </c>
      <c r="M1154" s="24">
        <v>0</v>
      </c>
      <c r="N1154" s="121">
        <v>0</v>
      </c>
      <c r="O1154" s="24">
        <v>0</v>
      </c>
      <c r="P1154" s="121">
        <v>0</v>
      </c>
    </row>
    <row r="1155" spans="3:16">
      <c r="C1155" t="s">
        <v>448</v>
      </c>
      <c r="D1155">
        <v>10205</v>
      </c>
      <c r="E1155" t="s">
        <v>552</v>
      </c>
      <c r="F1155" s="119">
        <v>0</v>
      </c>
      <c r="G1155" s="24">
        <v>0</v>
      </c>
      <c r="H1155" s="24">
        <v>0</v>
      </c>
      <c r="I1155" s="120">
        <v>0</v>
      </c>
      <c r="J1155" s="121">
        <v>0</v>
      </c>
      <c r="K1155" s="24">
        <v>0</v>
      </c>
      <c r="L1155" s="121">
        <v>0</v>
      </c>
      <c r="M1155" s="24">
        <v>0</v>
      </c>
      <c r="N1155" s="121">
        <v>0</v>
      </c>
      <c r="O1155" s="24">
        <v>0</v>
      </c>
      <c r="P1155" s="121">
        <v>0</v>
      </c>
    </row>
    <row r="1156" spans="3:16">
      <c r="C1156" t="s">
        <v>448</v>
      </c>
      <c r="D1156">
        <v>76701</v>
      </c>
      <c r="E1156" t="s">
        <v>588</v>
      </c>
      <c r="F1156" s="119">
        <v>0</v>
      </c>
      <c r="G1156" s="24">
        <v>0</v>
      </c>
      <c r="H1156" s="24">
        <v>0</v>
      </c>
      <c r="I1156" s="120">
        <v>0</v>
      </c>
      <c r="J1156" s="121">
        <v>0</v>
      </c>
      <c r="K1156" s="24">
        <v>0</v>
      </c>
      <c r="L1156" s="121">
        <v>0</v>
      </c>
      <c r="M1156" s="24">
        <v>0</v>
      </c>
      <c r="N1156" s="121">
        <v>0</v>
      </c>
      <c r="O1156" s="24">
        <v>0</v>
      </c>
      <c r="P1156" s="121">
        <v>0</v>
      </c>
    </row>
    <row r="1157" spans="3:16">
      <c r="C1157" t="s">
        <v>448</v>
      </c>
      <c r="D1157">
        <v>10268</v>
      </c>
      <c r="E1157" t="s">
        <v>427</v>
      </c>
      <c r="F1157" s="119">
        <v>0</v>
      </c>
      <c r="G1157" s="24">
        <v>0</v>
      </c>
      <c r="H1157" s="24">
        <v>0</v>
      </c>
      <c r="I1157" s="120">
        <v>0</v>
      </c>
      <c r="J1157" s="121">
        <v>0</v>
      </c>
      <c r="K1157" s="24">
        <v>0</v>
      </c>
      <c r="L1157" s="121">
        <v>0</v>
      </c>
      <c r="M1157" s="24">
        <v>0</v>
      </c>
      <c r="N1157" s="121">
        <v>0</v>
      </c>
      <c r="O1157" s="24">
        <v>0</v>
      </c>
      <c r="P1157" s="121">
        <v>0</v>
      </c>
    </row>
    <row r="1158" spans="3:16">
      <c r="C1158" t="s">
        <v>448</v>
      </c>
      <c r="D1158">
        <v>10588</v>
      </c>
      <c r="E1158" t="s">
        <v>549</v>
      </c>
      <c r="F1158" s="119">
        <v>0</v>
      </c>
      <c r="G1158" s="24">
        <v>0</v>
      </c>
      <c r="H1158" s="24">
        <v>0</v>
      </c>
      <c r="I1158" s="120">
        <v>0</v>
      </c>
      <c r="J1158" s="121">
        <v>0</v>
      </c>
      <c r="K1158" s="24">
        <v>0</v>
      </c>
      <c r="L1158" s="121">
        <v>0</v>
      </c>
      <c r="M1158" s="24">
        <v>0</v>
      </c>
      <c r="N1158" s="121">
        <v>0</v>
      </c>
      <c r="O1158" s="24">
        <v>0</v>
      </c>
      <c r="P1158" s="121">
        <v>0</v>
      </c>
    </row>
    <row r="1159" spans="3:16">
      <c r="C1159" t="s">
        <v>448</v>
      </c>
      <c r="D1159">
        <v>10301</v>
      </c>
      <c r="E1159" t="s">
        <v>30</v>
      </c>
      <c r="F1159" s="119">
        <v>0</v>
      </c>
      <c r="G1159" s="24">
        <v>0</v>
      </c>
      <c r="H1159" s="24">
        <v>0</v>
      </c>
      <c r="I1159" s="120">
        <v>0</v>
      </c>
      <c r="J1159" s="121">
        <v>0</v>
      </c>
      <c r="K1159" s="24">
        <v>0</v>
      </c>
      <c r="L1159" s="121">
        <v>0</v>
      </c>
      <c r="M1159" s="24">
        <v>0</v>
      </c>
      <c r="N1159" s="121">
        <v>0</v>
      </c>
      <c r="O1159" s="24">
        <v>0</v>
      </c>
      <c r="P1159" s="121">
        <v>0</v>
      </c>
    </row>
    <row r="1160" spans="3:16">
      <c r="C1160" t="s">
        <v>448</v>
      </c>
      <c r="D1160">
        <v>72101</v>
      </c>
      <c r="E1160" t="s">
        <v>582</v>
      </c>
      <c r="F1160" s="119">
        <v>0</v>
      </c>
      <c r="G1160" s="24">
        <v>0</v>
      </c>
      <c r="H1160" s="24">
        <v>0</v>
      </c>
      <c r="I1160" s="120">
        <v>0</v>
      </c>
      <c r="J1160" s="121">
        <v>0</v>
      </c>
      <c r="K1160" s="24">
        <v>0</v>
      </c>
      <c r="L1160" s="121">
        <v>0</v>
      </c>
      <c r="M1160" s="24">
        <v>0</v>
      </c>
      <c r="N1160" s="121">
        <v>0</v>
      </c>
      <c r="O1160" s="24">
        <v>0</v>
      </c>
      <c r="P1160" s="121">
        <v>0</v>
      </c>
    </row>
    <row r="1161" spans="3:16">
      <c r="C1161" t="s">
        <v>448</v>
      </c>
      <c r="D1161">
        <v>10302</v>
      </c>
      <c r="E1161" s="10" t="s">
        <v>31</v>
      </c>
      <c r="F1161" s="119">
        <v>0</v>
      </c>
      <c r="G1161" s="24">
        <v>0</v>
      </c>
      <c r="H1161" s="24">
        <v>0</v>
      </c>
      <c r="I1161" s="120">
        <v>0</v>
      </c>
      <c r="J1161" s="122">
        <v>0</v>
      </c>
      <c r="K1161" s="24">
        <v>0</v>
      </c>
      <c r="L1161" s="122">
        <v>0</v>
      </c>
      <c r="M1161" s="24">
        <v>0</v>
      </c>
      <c r="N1161" s="122">
        <v>0</v>
      </c>
      <c r="O1161" s="24">
        <v>0</v>
      </c>
      <c r="P1161" s="122">
        <v>0</v>
      </c>
    </row>
    <row r="1162" spans="3:16">
      <c r="C1162" t="s">
        <v>448</v>
      </c>
      <c r="D1162">
        <v>12336</v>
      </c>
      <c r="E1162" t="s">
        <v>658</v>
      </c>
      <c r="F1162" s="119">
        <v>0</v>
      </c>
      <c r="G1162" s="24">
        <v>0</v>
      </c>
      <c r="H1162" s="24">
        <v>0</v>
      </c>
      <c r="I1162" s="120">
        <v>0</v>
      </c>
      <c r="J1162" s="121">
        <v>0</v>
      </c>
      <c r="K1162" s="24">
        <v>0</v>
      </c>
      <c r="L1162" s="121">
        <v>0</v>
      </c>
      <c r="M1162" s="24">
        <v>0</v>
      </c>
      <c r="N1162" s="121">
        <v>0</v>
      </c>
      <c r="O1162" s="24">
        <v>0</v>
      </c>
      <c r="P1162" s="121">
        <v>0</v>
      </c>
    </row>
    <row r="1163" spans="3:16">
      <c r="C1163" t="s">
        <v>448</v>
      </c>
      <c r="D1163">
        <v>10303</v>
      </c>
      <c r="E1163" s="10" t="s">
        <v>32</v>
      </c>
      <c r="F1163" s="119">
        <v>0</v>
      </c>
      <c r="G1163" s="24">
        <v>0</v>
      </c>
      <c r="H1163" s="24">
        <v>0</v>
      </c>
      <c r="I1163" s="120">
        <v>0</v>
      </c>
      <c r="J1163" s="121">
        <v>0</v>
      </c>
      <c r="K1163" s="24">
        <v>0</v>
      </c>
      <c r="L1163" s="121">
        <v>0</v>
      </c>
      <c r="M1163" s="24">
        <v>0</v>
      </c>
      <c r="N1163" s="121">
        <v>0</v>
      </c>
      <c r="O1163" s="24">
        <v>0</v>
      </c>
      <c r="P1163" s="121">
        <v>0</v>
      </c>
    </row>
    <row r="1164" spans="3:16">
      <c r="C1164" t="s">
        <v>448</v>
      </c>
      <c r="D1164">
        <v>106</v>
      </c>
      <c r="E1164" t="s">
        <v>667</v>
      </c>
      <c r="F1164" s="119">
        <v>0</v>
      </c>
      <c r="G1164" s="24">
        <v>0</v>
      </c>
      <c r="H1164" s="24">
        <v>0</v>
      </c>
      <c r="I1164" s="120">
        <v>0</v>
      </c>
      <c r="J1164" s="121">
        <v>0</v>
      </c>
      <c r="K1164" s="24">
        <v>0</v>
      </c>
      <c r="L1164" s="121">
        <v>0</v>
      </c>
      <c r="M1164" s="24">
        <v>0</v>
      </c>
      <c r="N1164" s="121">
        <v>0</v>
      </c>
      <c r="O1164" s="24">
        <v>0</v>
      </c>
      <c r="P1164" s="121">
        <v>0</v>
      </c>
    </row>
    <row r="1165" spans="3:16">
      <c r="C1165" t="s">
        <v>448</v>
      </c>
      <c r="D1165">
        <v>10304</v>
      </c>
      <c r="E1165" t="s">
        <v>54</v>
      </c>
      <c r="F1165" s="119">
        <v>0</v>
      </c>
      <c r="G1165" s="24">
        <v>0</v>
      </c>
      <c r="H1165" s="24">
        <v>0</v>
      </c>
      <c r="I1165" s="120">
        <v>0</v>
      </c>
      <c r="J1165" s="122">
        <v>0</v>
      </c>
      <c r="K1165" s="24">
        <v>0</v>
      </c>
      <c r="L1165" s="122">
        <v>0</v>
      </c>
      <c r="M1165" s="24">
        <v>0</v>
      </c>
      <c r="N1165" s="122">
        <v>0</v>
      </c>
      <c r="O1165" s="24">
        <v>0</v>
      </c>
      <c r="P1165" s="122">
        <v>0</v>
      </c>
    </row>
    <row r="1166" spans="3:16">
      <c r="C1166" t="s">
        <v>448</v>
      </c>
      <c r="D1166">
        <v>13368</v>
      </c>
      <c r="E1166" t="s">
        <v>76</v>
      </c>
      <c r="F1166" s="119">
        <v>0</v>
      </c>
      <c r="G1166" s="24">
        <v>0</v>
      </c>
      <c r="H1166" s="24">
        <v>0</v>
      </c>
      <c r="I1166" s="120">
        <v>0</v>
      </c>
      <c r="J1166" s="121">
        <v>0</v>
      </c>
      <c r="K1166" s="24">
        <v>0</v>
      </c>
      <c r="L1166" s="121">
        <v>0</v>
      </c>
      <c r="M1166" s="24">
        <v>0</v>
      </c>
      <c r="N1166" s="121">
        <v>0</v>
      </c>
      <c r="O1166" s="24">
        <v>0</v>
      </c>
      <c r="P1166" s="121">
        <v>0</v>
      </c>
    </row>
    <row r="1167" spans="3:16">
      <c r="C1167" t="s">
        <v>448</v>
      </c>
      <c r="D1167">
        <v>10305</v>
      </c>
      <c r="E1167" t="s">
        <v>537</v>
      </c>
      <c r="F1167" s="119">
        <v>0</v>
      </c>
      <c r="G1167" s="24">
        <v>0</v>
      </c>
      <c r="H1167" s="24">
        <v>0</v>
      </c>
      <c r="I1167" s="120">
        <v>0</v>
      </c>
      <c r="J1167" s="121">
        <v>0</v>
      </c>
      <c r="K1167" s="24">
        <v>0</v>
      </c>
      <c r="L1167" s="121">
        <v>0</v>
      </c>
      <c r="M1167" s="24">
        <v>0</v>
      </c>
      <c r="N1167" s="121">
        <v>0</v>
      </c>
      <c r="O1167" s="24">
        <v>0</v>
      </c>
      <c r="P1167" s="121">
        <v>0</v>
      </c>
    </row>
    <row r="1168" spans="3:16">
      <c r="C1168" t="s">
        <v>448</v>
      </c>
      <c r="D1168">
        <v>13480</v>
      </c>
      <c r="E1168" t="s">
        <v>469</v>
      </c>
      <c r="F1168" s="119">
        <v>0</v>
      </c>
      <c r="G1168" s="24">
        <v>0</v>
      </c>
      <c r="H1168" s="24">
        <v>0</v>
      </c>
      <c r="I1168" s="120">
        <v>0</v>
      </c>
      <c r="J1168" s="121">
        <v>0</v>
      </c>
      <c r="K1168" s="24">
        <v>0</v>
      </c>
      <c r="L1168" s="121">
        <v>0</v>
      </c>
      <c r="M1168" s="24">
        <v>0</v>
      </c>
      <c r="N1168" s="121">
        <v>0</v>
      </c>
      <c r="O1168" s="24">
        <v>0</v>
      </c>
      <c r="P1168" s="121">
        <v>0</v>
      </c>
    </row>
    <row r="1169" spans="3:16">
      <c r="C1169" t="s">
        <v>448</v>
      </c>
      <c r="D1169">
        <v>10306</v>
      </c>
      <c r="E1169" t="s">
        <v>226</v>
      </c>
      <c r="F1169" s="119">
        <v>0</v>
      </c>
      <c r="G1169" s="24">
        <v>0</v>
      </c>
      <c r="H1169" s="24">
        <v>0</v>
      </c>
      <c r="I1169" s="120">
        <v>0</v>
      </c>
      <c r="J1169" s="121">
        <v>0</v>
      </c>
      <c r="K1169" s="24">
        <v>0</v>
      </c>
      <c r="L1169" s="121">
        <v>0</v>
      </c>
      <c r="M1169" s="24">
        <v>0</v>
      </c>
      <c r="N1169" s="121">
        <v>0</v>
      </c>
      <c r="O1169" s="24">
        <v>0</v>
      </c>
      <c r="P1169" s="121">
        <v>0</v>
      </c>
    </row>
    <row r="1170" spans="3:16">
      <c r="C1170" t="s">
        <v>448</v>
      </c>
      <c r="D1170">
        <v>14311</v>
      </c>
      <c r="E1170" t="s">
        <v>45</v>
      </c>
      <c r="F1170" s="119">
        <v>0</v>
      </c>
      <c r="G1170" s="24">
        <v>0</v>
      </c>
      <c r="H1170" s="24">
        <v>0</v>
      </c>
      <c r="I1170" s="120">
        <v>0</v>
      </c>
      <c r="J1170" s="121">
        <v>0</v>
      </c>
      <c r="K1170" s="24">
        <v>0</v>
      </c>
      <c r="L1170" s="121">
        <v>0</v>
      </c>
      <c r="M1170" s="24">
        <v>0</v>
      </c>
      <c r="N1170" s="121">
        <v>0</v>
      </c>
      <c r="O1170" s="24">
        <v>0</v>
      </c>
      <c r="P1170" s="121">
        <v>0</v>
      </c>
    </row>
    <row r="1171" spans="3:16">
      <c r="C1171" t="s">
        <v>448</v>
      </c>
      <c r="D1171">
        <v>10309</v>
      </c>
      <c r="E1171" t="s">
        <v>539</v>
      </c>
      <c r="F1171" s="119">
        <v>0</v>
      </c>
      <c r="G1171" s="24">
        <v>0</v>
      </c>
      <c r="H1171" s="24">
        <v>0</v>
      </c>
      <c r="I1171" s="120">
        <v>0</v>
      </c>
      <c r="J1171" s="121">
        <v>0</v>
      </c>
      <c r="K1171" s="24">
        <v>0</v>
      </c>
      <c r="L1171" s="121">
        <v>0</v>
      </c>
      <c r="M1171" s="24">
        <v>0</v>
      </c>
      <c r="N1171" s="121">
        <v>0</v>
      </c>
      <c r="O1171" s="24">
        <v>0</v>
      </c>
      <c r="P1171" s="121">
        <v>0</v>
      </c>
    </row>
    <row r="1172" spans="3:16">
      <c r="C1172" t="s">
        <v>448</v>
      </c>
      <c r="D1172">
        <v>52378</v>
      </c>
      <c r="E1172" t="s">
        <v>69</v>
      </c>
      <c r="F1172" s="119">
        <v>0</v>
      </c>
      <c r="G1172" s="24">
        <v>0</v>
      </c>
      <c r="H1172" s="24">
        <v>0</v>
      </c>
      <c r="I1172" s="120">
        <v>0</v>
      </c>
      <c r="J1172" s="122">
        <v>0</v>
      </c>
      <c r="K1172" s="24">
        <v>0</v>
      </c>
      <c r="L1172" s="122">
        <v>0</v>
      </c>
      <c r="M1172" s="24">
        <v>0</v>
      </c>
      <c r="N1172" s="122">
        <v>0</v>
      </c>
      <c r="O1172" s="24">
        <v>0</v>
      </c>
      <c r="P1172" s="122">
        <v>0</v>
      </c>
    </row>
    <row r="1173" spans="3:16">
      <c r="C1173" t="s">
        <v>448</v>
      </c>
      <c r="D1173">
        <v>10311</v>
      </c>
      <c r="E1173" t="s">
        <v>467</v>
      </c>
      <c r="F1173" s="119">
        <v>0</v>
      </c>
      <c r="G1173" s="24">
        <v>0</v>
      </c>
      <c r="H1173" s="24">
        <v>0</v>
      </c>
      <c r="I1173" s="120">
        <v>0</v>
      </c>
      <c r="J1173" s="121">
        <v>0</v>
      </c>
      <c r="K1173" s="24">
        <v>0</v>
      </c>
      <c r="L1173" s="121">
        <v>0</v>
      </c>
      <c r="M1173" s="24">
        <v>0</v>
      </c>
      <c r="N1173" s="121">
        <v>0</v>
      </c>
      <c r="O1173" s="24">
        <v>0</v>
      </c>
      <c r="P1173" s="121">
        <v>0</v>
      </c>
    </row>
    <row r="1174" spans="3:16">
      <c r="C1174" t="s">
        <v>448</v>
      </c>
      <c r="D1174">
        <v>72501</v>
      </c>
      <c r="E1174" t="s">
        <v>78</v>
      </c>
      <c r="F1174" s="119">
        <v>0</v>
      </c>
      <c r="G1174" s="24">
        <v>0</v>
      </c>
      <c r="H1174" s="24">
        <v>0</v>
      </c>
      <c r="I1174" s="120">
        <v>0</v>
      </c>
      <c r="J1174" s="121">
        <v>0</v>
      </c>
      <c r="K1174" s="24">
        <v>0</v>
      </c>
      <c r="L1174" s="121">
        <v>0</v>
      </c>
      <c r="M1174" s="24">
        <v>0</v>
      </c>
      <c r="N1174" s="121">
        <v>0</v>
      </c>
      <c r="O1174" s="24">
        <v>0</v>
      </c>
      <c r="P1174" s="121">
        <v>0</v>
      </c>
    </row>
    <row r="1175" spans="3:16">
      <c r="C1175" t="s">
        <v>448</v>
      </c>
      <c r="D1175">
        <v>10312</v>
      </c>
      <c r="E1175" t="s">
        <v>540</v>
      </c>
      <c r="F1175" s="119">
        <v>0</v>
      </c>
      <c r="G1175" s="24">
        <v>0</v>
      </c>
      <c r="H1175" s="24">
        <v>0</v>
      </c>
      <c r="I1175" s="120">
        <v>0</v>
      </c>
      <c r="J1175" s="121">
        <v>0</v>
      </c>
      <c r="K1175" s="24">
        <v>0</v>
      </c>
      <c r="L1175" s="121">
        <v>0</v>
      </c>
      <c r="M1175" s="24">
        <v>0</v>
      </c>
      <c r="N1175" s="121">
        <v>0</v>
      </c>
      <c r="O1175" s="24">
        <v>0</v>
      </c>
      <c r="P1175" s="121">
        <v>0</v>
      </c>
    </row>
    <row r="1176" spans="3:16">
      <c r="C1176" t="s">
        <v>448</v>
      </c>
      <c r="D1176">
        <v>76501</v>
      </c>
      <c r="E1176" t="s">
        <v>589</v>
      </c>
      <c r="F1176" s="119">
        <v>0</v>
      </c>
      <c r="G1176" s="24">
        <v>0</v>
      </c>
      <c r="H1176" s="24">
        <v>0</v>
      </c>
      <c r="I1176" s="120">
        <v>0</v>
      </c>
      <c r="J1176" s="121">
        <v>0</v>
      </c>
      <c r="K1176" s="24">
        <v>0</v>
      </c>
      <c r="L1176" s="121">
        <v>0</v>
      </c>
      <c r="M1176" s="24">
        <v>0</v>
      </c>
      <c r="N1176" s="121">
        <v>0</v>
      </c>
      <c r="O1176" s="24">
        <v>0</v>
      </c>
      <c r="P1176" s="121">
        <v>0</v>
      </c>
    </row>
    <row r="1177" spans="3:16">
      <c r="C1177" t="s">
        <v>448</v>
      </c>
      <c r="D1177">
        <v>10358</v>
      </c>
      <c r="E1177" t="s">
        <v>33</v>
      </c>
      <c r="F1177" s="119">
        <v>0</v>
      </c>
      <c r="G1177" s="24">
        <v>0</v>
      </c>
      <c r="H1177" s="24">
        <v>0</v>
      </c>
      <c r="I1177" s="120">
        <v>0</v>
      </c>
      <c r="J1177" s="121">
        <v>0</v>
      </c>
      <c r="K1177" s="24">
        <v>0</v>
      </c>
      <c r="L1177" s="121">
        <v>0</v>
      </c>
      <c r="M1177" s="24">
        <v>0</v>
      </c>
      <c r="N1177" s="121">
        <v>0</v>
      </c>
      <c r="O1177" s="24">
        <v>0</v>
      </c>
      <c r="P1177" s="121">
        <v>0</v>
      </c>
    </row>
    <row r="1178" spans="3:16">
      <c r="C1178" t="s">
        <v>448</v>
      </c>
      <c r="D1178">
        <v>10101</v>
      </c>
      <c r="E1178" t="s">
        <v>536</v>
      </c>
      <c r="F1178" s="119">
        <v>0</v>
      </c>
      <c r="G1178" s="24">
        <v>0</v>
      </c>
      <c r="H1178" s="24">
        <v>0</v>
      </c>
      <c r="I1178" s="120">
        <v>0</v>
      </c>
      <c r="J1178" s="121">
        <v>0</v>
      </c>
      <c r="K1178" s="24">
        <v>0</v>
      </c>
      <c r="L1178" s="121">
        <v>0</v>
      </c>
      <c r="M1178" s="24">
        <v>0</v>
      </c>
      <c r="N1178" s="121">
        <v>0</v>
      </c>
      <c r="O1178" s="24">
        <v>0</v>
      </c>
      <c r="P1178" s="121">
        <v>0</v>
      </c>
    </row>
    <row r="1179" spans="3:16">
      <c r="C1179" t="s">
        <v>448</v>
      </c>
      <c r="D1179">
        <v>10367</v>
      </c>
      <c r="E1179" t="s">
        <v>606</v>
      </c>
      <c r="F1179" s="119">
        <v>0</v>
      </c>
      <c r="G1179" s="24">
        <v>0</v>
      </c>
      <c r="H1179" s="24">
        <v>0</v>
      </c>
      <c r="I1179" s="120">
        <v>0</v>
      </c>
      <c r="J1179" s="121">
        <v>0</v>
      </c>
      <c r="K1179" s="24">
        <v>0</v>
      </c>
      <c r="L1179" s="121">
        <v>0</v>
      </c>
      <c r="M1179" s="24">
        <v>0</v>
      </c>
      <c r="N1179" s="121">
        <v>0</v>
      </c>
      <c r="O1179" s="24">
        <v>0</v>
      </c>
      <c r="P1179" s="121">
        <v>0</v>
      </c>
    </row>
    <row r="1180" spans="3:16">
      <c r="C1180" t="s">
        <v>448</v>
      </c>
      <c r="D1180">
        <v>10411</v>
      </c>
      <c r="E1180" t="s">
        <v>543</v>
      </c>
      <c r="F1180" s="119">
        <v>0</v>
      </c>
      <c r="G1180" s="24">
        <v>0</v>
      </c>
      <c r="H1180" s="24">
        <v>0</v>
      </c>
      <c r="I1180" s="120">
        <v>0</v>
      </c>
      <c r="J1180" s="121">
        <v>0</v>
      </c>
      <c r="K1180" s="24">
        <v>0</v>
      </c>
      <c r="L1180" s="121">
        <v>0</v>
      </c>
      <c r="M1180" s="24">
        <v>0</v>
      </c>
      <c r="N1180" s="121">
        <v>0</v>
      </c>
      <c r="O1180" s="24">
        <v>0</v>
      </c>
      <c r="P1180" s="121">
        <v>0</v>
      </c>
    </row>
    <row r="1181" spans="3:16">
      <c r="C1181" t="s">
        <v>448</v>
      </c>
      <c r="D1181">
        <v>10369</v>
      </c>
      <c r="E1181" t="s">
        <v>61</v>
      </c>
      <c r="F1181" s="119">
        <v>0</v>
      </c>
      <c r="G1181" s="24">
        <v>0</v>
      </c>
      <c r="H1181" s="24">
        <v>0</v>
      </c>
      <c r="I1181" s="120">
        <v>0</v>
      </c>
      <c r="J1181" s="121">
        <v>0</v>
      </c>
      <c r="K1181" s="24">
        <v>0</v>
      </c>
      <c r="L1181" s="121">
        <v>0</v>
      </c>
      <c r="M1181" s="24">
        <v>0</v>
      </c>
      <c r="N1181" s="121">
        <v>0</v>
      </c>
      <c r="O1181" s="24">
        <v>0</v>
      </c>
      <c r="P1181" s="121">
        <v>0</v>
      </c>
    </row>
    <row r="1182" spans="3:16">
      <c r="C1182" t="s">
        <v>448</v>
      </c>
      <c r="D1182">
        <v>11401</v>
      </c>
      <c r="E1182" t="s">
        <v>583</v>
      </c>
      <c r="F1182" s="119">
        <v>0</v>
      </c>
      <c r="G1182" s="24">
        <v>0</v>
      </c>
      <c r="H1182" s="24">
        <v>0</v>
      </c>
      <c r="I1182" s="120">
        <v>0</v>
      </c>
      <c r="J1182" s="121">
        <v>0</v>
      </c>
      <c r="K1182" s="24">
        <v>0</v>
      </c>
      <c r="L1182" s="121">
        <v>0</v>
      </c>
      <c r="M1182" s="24">
        <v>0</v>
      </c>
      <c r="N1182" s="121">
        <v>0</v>
      </c>
      <c r="O1182" s="24">
        <v>0</v>
      </c>
      <c r="P1182" s="121">
        <v>0</v>
      </c>
    </row>
    <row r="1183" spans="3:16">
      <c r="C1183" t="s">
        <v>448</v>
      </c>
      <c r="D1183">
        <v>10388</v>
      </c>
      <c r="E1183" t="s">
        <v>541</v>
      </c>
      <c r="F1183" s="119">
        <v>0</v>
      </c>
      <c r="G1183" s="24">
        <v>0</v>
      </c>
      <c r="H1183" s="24">
        <v>0</v>
      </c>
      <c r="I1183" s="120">
        <v>0</v>
      </c>
      <c r="J1183" s="121">
        <v>0</v>
      </c>
      <c r="K1183" s="24">
        <v>0</v>
      </c>
      <c r="L1183" s="121">
        <v>0</v>
      </c>
      <c r="M1183" s="24">
        <v>0</v>
      </c>
      <c r="N1183" s="121">
        <v>0</v>
      </c>
      <c r="O1183" s="24">
        <v>0</v>
      </c>
      <c r="P1183" s="121">
        <v>0</v>
      </c>
    </row>
    <row r="1184" spans="3:16">
      <c r="C1184" t="s">
        <v>448</v>
      </c>
      <c r="D1184">
        <v>71901</v>
      </c>
      <c r="E1184" t="s">
        <v>47</v>
      </c>
      <c r="F1184" s="119">
        <v>0</v>
      </c>
      <c r="G1184" s="24">
        <v>0</v>
      </c>
      <c r="H1184" s="24">
        <v>0</v>
      </c>
      <c r="I1184" s="120">
        <v>0</v>
      </c>
      <c r="J1184" s="121">
        <v>0</v>
      </c>
      <c r="K1184" s="24">
        <v>0</v>
      </c>
      <c r="L1184" s="121">
        <v>0</v>
      </c>
      <c r="M1184" s="24">
        <v>0</v>
      </c>
      <c r="N1184" s="121">
        <v>0</v>
      </c>
      <c r="O1184" s="24">
        <v>0</v>
      </c>
      <c r="P1184" s="121">
        <v>0</v>
      </c>
    </row>
    <row r="1185" spans="3:16">
      <c r="C1185" t="s">
        <v>448</v>
      </c>
      <c r="D1185">
        <v>10389</v>
      </c>
      <c r="E1185" t="s">
        <v>71</v>
      </c>
      <c r="F1185" s="119">
        <v>0</v>
      </c>
      <c r="G1185" s="24">
        <v>0</v>
      </c>
      <c r="H1185" s="24">
        <v>0</v>
      </c>
      <c r="I1185" s="120">
        <v>0</v>
      </c>
      <c r="J1185" s="121">
        <v>0</v>
      </c>
      <c r="K1185" s="24">
        <v>0</v>
      </c>
      <c r="L1185" s="121">
        <v>0</v>
      </c>
      <c r="M1185" s="24">
        <v>0</v>
      </c>
      <c r="N1185" s="121">
        <v>0</v>
      </c>
      <c r="O1185" s="24">
        <v>0</v>
      </c>
      <c r="P1185" s="121">
        <v>0</v>
      </c>
    </row>
    <row r="1186" spans="3:16">
      <c r="C1186" t="s">
        <v>448</v>
      </c>
      <c r="D1186">
        <v>76001</v>
      </c>
      <c r="E1186" t="s">
        <v>99</v>
      </c>
      <c r="F1186" s="119">
        <v>0</v>
      </c>
      <c r="G1186" s="24">
        <v>0</v>
      </c>
      <c r="H1186" s="24">
        <v>0</v>
      </c>
      <c r="I1186" s="120">
        <v>0</v>
      </c>
      <c r="J1186" s="121">
        <v>0</v>
      </c>
      <c r="K1186" s="24">
        <v>0</v>
      </c>
      <c r="L1186" s="121">
        <v>0</v>
      </c>
      <c r="M1186" s="24">
        <v>0</v>
      </c>
      <c r="N1186" s="121">
        <v>0</v>
      </c>
      <c r="O1186" s="24">
        <v>0</v>
      </c>
      <c r="P1186" s="121">
        <v>0</v>
      </c>
    </row>
    <row r="1187" spans="3:16">
      <c r="C1187" t="s">
        <v>448</v>
      </c>
      <c r="D1187">
        <v>10401</v>
      </c>
      <c r="E1187" t="s">
        <v>34</v>
      </c>
      <c r="F1187" s="119">
        <v>0</v>
      </c>
      <c r="G1187" s="24">
        <v>0</v>
      </c>
      <c r="H1187" s="24">
        <v>0</v>
      </c>
      <c r="I1187" s="120">
        <v>0</v>
      </c>
      <c r="J1187" s="121">
        <v>0</v>
      </c>
      <c r="K1187" s="24">
        <v>0</v>
      </c>
      <c r="L1187" s="121">
        <v>0</v>
      </c>
      <c r="M1187" s="24">
        <v>0</v>
      </c>
      <c r="N1187" s="121">
        <v>0</v>
      </c>
      <c r="O1187" s="24">
        <v>0</v>
      </c>
      <c r="P1187" s="121">
        <v>0</v>
      </c>
    </row>
    <row r="1188" spans="3:16">
      <c r="C1188" t="s">
        <v>448</v>
      </c>
      <c r="D1188">
        <v>12401</v>
      </c>
      <c r="E1188" t="s">
        <v>645</v>
      </c>
      <c r="F1188" s="119">
        <v>0</v>
      </c>
      <c r="G1188" s="24">
        <v>0</v>
      </c>
      <c r="H1188" s="24">
        <v>0</v>
      </c>
      <c r="I1188" s="120">
        <v>0</v>
      </c>
      <c r="J1188" s="121">
        <v>0</v>
      </c>
      <c r="K1188" s="24">
        <v>0</v>
      </c>
      <c r="L1188" s="121">
        <v>0</v>
      </c>
      <c r="M1188" s="24">
        <v>0</v>
      </c>
      <c r="N1188" s="121">
        <v>0</v>
      </c>
      <c r="O1188" s="24">
        <v>0</v>
      </c>
      <c r="P1188" s="121">
        <v>0</v>
      </c>
    </row>
    <row r="1189" spans="3:16">
      <c r="C1189" t="s">
        <v>448</v>
      </c>
      <c r="D1189">
        <v>10402</v>
      </c>
      <c r="E1189" s="10" t="s">
        <v>21</v>
      </c>
      <c r="F1189" s="119">
        <v>0</v>
      </c>
      <c r="G1189" s="24">
        <v>0</v>
      </c>
      <c r="H1189" s="24">
        <v>0</v>
      </c>
      <c r="I1189" s="120">
        <v>0</v>
      </c>
      <c r="J1189" s="122">
        <v>0</v>
      </c>
      <c r="K1189" s="24">
        <v>0</v>
      </c>
      <c r="L1189" s="122">
        <v>0</v>
      </c>
      <c r="M1189" s="24">
        <v>0</v>
      </c>
      <c r="N1189" s="122">
        <v>0</v>
      </c>
      <c r="O1189" s="24">
        <v>0</v>
      </c>
      <c r="P1189" s="122">
        <v>0</v>
      </c>
    </row>
    <row r="1190" spans="3:16">
      <c r="C1190" t="s">
        <v>448</v>
      </c>
      <c r="D1190">
        <v>32359</v>
      </c>
      <c r="E1190" t="s">
        <v>660</v>
      </c>
      <c r="F1190" s="119">
        <v>0</v>
      </c>
      <c r="G1190" s="24">
        <v>0</v>
      </c>
      <c r="H1190" s="24">
        <v>0</v>
      </c>
      <c r="I1190" s="120">
        <v>0</v>
      </c>
      <c r="J1190" s="121">
        <v>0</v>
      </c>
      <c r="K1190" s="24">
        <v>0</v>
      </c>
      <c r="L1190" s="121">
        <v>0</v>
      </c>
      <c r="M1190" s="24">
        <v>0</v>
      </c>
      <c r="N1190" s="121">
        <v>0</v>
      </c>
      <c r="O1190" s="24">
        <v>0</v>
      </c>
      <c r="P1190" s="121">
        <v>0</v>
      </c>
    </row>
    <row r="1191" spans="3:16">
      <c r="C1191" t="s">
        <v>448</v>
      </c>
      <c r="D1191">
        <v>10403</v>
      </c>
      <c r="E1191" t="s">
        <v>35</v>
      </c>
      <c r="F1191" s="119">
        <v>0</v>
      </c>
      <c r="G1191" s="24">
        <v>0</v>
      </c>
      <c r="H1191" s="24">
        <v>0</v>
      </c>
      <c r="I1191" s="120">
        <v>0</v>
      </c>
      <c r="J1191" s="122">
        <v>0</v>
      </c>
      <c r="K1191" s="24">
        <v>0</v>
      </c>
      <c r="L1191" s="122">
        <v>0</v>
      </c>
      <c r="M1191" s="24">
        <v>0</v>
      </c>
      <c r="N1191" s="122">
        <v>0</v>
      </c>
      <c r="O1191" s="24">
        <v>0</v>
      </c>
      <c r="P1191" s="122">
        <v>0</v>
      </c>
    </row>
    <row r="1192" spans="3:16">
      <c r="C1192" t="s">
        <v>448</v>
      </c>
      <c r="D1192">
        <v>104</v>
      </c>
      <c r="E1192" t="s">
        <v>665</v>
      </c>
      <c r="F1192" s="119">
        <v>0</v>
      </c>
      <c r="G1192" s="24">
        <v>0</v>
      </c>
      <c r="H1192" s="24">
        <v>0</v>
      </c>
      <c r="I1192" s="120">
        <v>0</v>
      </c>
      <c r="J1192" s="121">
        <v>0</v>
      </c>
      <c r="K1192" s="24">
        <v>0</v>
      </c>
      <c r="L1192" s="121">
        <v>0</v>
      </c>
      <c r="M1192" s="24">
        <v>0</v>
      </c>
      <c r="N1192" s="121">
        <v>0</v>
      </c>
      <c r="O1192" s="24">
        <v>0</v>
      </c>
      <c r="P1192" s="121">
        <v>0</v>
      </c>
    </row>
    <row r="1193" spans="3:16">
      <c r="C1193" t="s">
        <v>448</v>
      </c>
      <c r="D1193">
        <v>10404</v>
      </c>
      <c r="E1193" t="s">
        <v>36</v>
      </c>
      <c r="F1193" s="119">
        <v>0</v>
      </c>
      <c r="G1193" s="24">
        <v>0</v>
      </c>
      <c r="H1193" s="24">
        <v>0</v>
      </c>
      <c r="I1193" s="120">
        <v>0</v>
      </c>
      <c r="J1193" s="122">
        <v>0</v>
      </c>
      <c r="K1193" s="24">
        <v>0</v>
      </c>
      <c r="L1193" s="122">
        <v>0</v>
      </c>
      <c r="M1193" s="24">
        <v>0</v>
      </c>
      <c r="N1193" s="122">
        <v>0</v>
      </c>
      <c r="O1193" s="24">
        <v>0</v>
      </c>
      <c r="P1193" s="122">
        <v>0</v>
      </c>
    </row>
    <row r="1194" spans="3:16">
      <c r="C1194" t="s">
        <v>448</v>
      </c>
      <c r="D1194">
        <v>10505</v>
      </c>
      <c r="E1194" t="s">
        <v>669</v>
      </c>
      <c r="F1194" s="119">
        <v>0</v>
      </c>
      <c r="G1194" s="24">
        <v>0</v>
      </c>
      <c r="H1194" s="24">
        <v>0</v>
      </c>
      <c r="I1194" s="120">
        <v>0</v>
      </c>
      <c r="J1194" s="121">
        <v>0</v>
      </c>
      <c r="K1194" s="24">
        <v>0</v>
      </c>
      <c r="L1194" s="121">
        <v>0</v>
      </c>
      <c r="M1194" s="24">
        <v>0</v>
      </c>
      <c r="N1194" s="121">
        <v>0</v>
      </c>
      <c r="O1194" s="24">
        <v>0</v>
      </c>
      <c r="P1194" s="121">
        <v>0</v>
      </c>
    </row>
    <row r="1195" spans="3:16">
      <c r="C1195" t="s">
        <v>448</v>
      </c>
      <c r="D1195">
        <v>10405</v>
      </c>
      <c r="E1195" t="s">
        <v>542</v>
      </c>
      <c r="F1195" s="119">
        <v>0</v>
      </c>
      <c r="G1195" s="24">
        <v>0</v>
      </c>
      <c r="H1195" s="24">
        <v>0</v>
      </c>
      <c r="I1195" s="120">
        <v>0</v>
      </c>
      <c r="J1195" s="121">
        <v>0</v>
      </c>
      <c r="K1195" s="24">
        <v>0</v>
      </c>
      <c r="L1195" s="121">
        <v>0</v>
      </c>
      <c r="M1195" s="24">
        <v>0</v>
      </c>
      <c r="N1195" s="121">
        <v>0</v>
      </c>
      <c r="O1195" s="24">
        <v>0</v>
      </c>
      <c r="P1195" s="121">
        <v>0</v>
      </c>
    </row>
    <row r="1196" spans="3:16">
      <c r="C1196" t="s">
        <v>448</v>
      </c>
      <c r="D1196">
        <v>100</v>
      </c>
      <c r="E1196" t="s">
        <v>96</v>
      </c>
      <c r="F1196" s="119">
        <v>0</v>
      </c>
      <c r="G1196" s="24">
        <v>0</v>
      </c>
      <c r="H1196" s="24">
        <v>0</v>
      </c>
      <c r="I1196" s="120">
        <v>0</v>
      </c>
      <c r="J1196" s="121">
        <v>0</v>
      </c>
      <c r="K1196" s="24">
        <v>0</v>
      </c>
      <c r="L1196" s="122">
        <v>0</v>
      </c>
      <c r="M1196" s="24">
        <v>0</v>
      </c>
      <c r="N1196" s="122">
        <v>0</v>
      </c>
      <c r="O1196" s="24">
        <v>0</v>
      </c>
      <c r="P1196" s="122">
        <v>0</v>
      </c>
    </row>
    <row r="1197" spans="3:16">
      <c r="C1197" t="s">
        <v>448</v>
      </c>
      <c r="D1197">
        <v>10406</v>
      </c>
      <c r="E1197" t="s">
        <v>72</v>
      </c>
      <c r="F1197" s="119">
        <v>0</v>
      </c>
      <c r="G1197" s="24">
        <v>0</v>
      </c>
      <c r="H1197" s="24">
        <v>0</v>
      </c>
      <c r="I1197" s="120">
        <v>0</v>
      </c>
      <c r="J1197" s="121">
        <v>0</v>
      </c>
      <c r="K1197" s="24">
        <v>0</v>
      </c>
      <c r="L1197" s="121">
        <v>0</v>
      </c>
      <c r="M1197" s="24">
        <v>0</v>
      </c>
      <c r="N1197" s="121">
        <v>0</v>
      </c>
      <c r="O1197" s="24">
        <v>0</v>
      </c>
      <c r="P1197" s="121">
        <v>0</v>
      </c>
    </row>
    <row r="1198" spans="3:16">
      <c r="C1198" t="s">
        <v>448</v>
      </c>
      <c r="D1198">
        <v>13380</v>
      </c>
      <c r="E1198" t="s">
        <v>534</v>
      </c>
      <c r="F1198" s="119">
        <v>0</v>
      </c>
      <c r="G1198" s="24">
        <v>0</v>
      </c>
      <c r="H1198" s="24">
        <v>0</v>
      </c>
      <c r="I1198" s="120">
        <v>0</v>
      </c>
      <c r="J1198" s="121">
        <v>0</v>
      </c>
      <c r="K1198" s="24">
        <v>0</v>
      </c>
      <c r="L1198" s="121">
        <v>0</v>
      </c>
      <c r="M1198" s="24">
        <v>0</v>
      </c>
      <c r="N1198" s="121">
        <v>0</v>
      </c>
      <c r="O1198" s="24">
        <v>0</v>
      </c>
      <c r="P1198" s="121">
        <v>0</v>
      </c>
    </row>
    <row r="1199" spans="3:16">
      <c r="C1199" t="s">
        <v>448</v>
      </c>
      <c r="D1199">
        <v>10407</v>
      </c>
      <c r="E1199" t="s">
        <v>37</v>
      </c>
      <c r="F1199" s="119">
        <v>0</v>
      </c>
      <c r="G1199" s="24">
        <v>0</v>
      </c>
      <c r="H1199" s="24">
        <v>0</v>
      </c>
      <c r="I1199" s="120">
        <v>0</v>
      </c>
      <c r="J1199" s="121">
        <v>0</v>
      </c>
      <c r="K1199" s="24">
        <v>0</v>
      </c>
      <c r="L1199" s="121">
        <v>0</v>
      </c>
      <c r="M1199" s="24">
        <v>0</v>
      </c>
      <c r="N1199" s="121">
        <v>0</v>
      </c>
      <c r="O1199" s="24">
        <v>0</v>
      </c>
      <c r="P1199" s="121">
        <v>0</v>
      </c>
    </row>
    <row r="1200" spans="3:16">
      <c r="C1200" t="s">
        <v>448</v>
      </c>
      <c r="D1200">
        <v>13403</v>
      </c>
      <c r="E1200" t="s">
        <v>428</v>
      </c>
      <c r="F1200" s="119">
        <v>0</v>
      </c>
      <c r="G1200" s="24">
        <v>0</v>
      </c>
      <c r="H1200" s="24">
        <v>0</v>
      </c>
      <c r="I1200" s="120">
        <v>0</v>
      </c>
      <c r="J1200" s="121">
        <v>0</v>
      </c>
      <c r="K1200" s="24">
        <v>0</v>
      </c>
      <c r="L1200" s="121">
        <v>0</v>
      </c>
      <c r="M1200" s="24">
        <v>0</v>
      </c>
      <c r="N1200" s="121">
        <v>0</v>
      </c>
      <c r="O1200" s="24">
        <v>0</v>
      </c>
      <c r="P1200" s="121">
        <v>0</v>
      </c>
    </row>
    <row r="1201" spans="3:16">
      <c r="C1201" t="s">
        <v>448</v>
      </c>
      <c r="D1201">
        <v>10410</v>
      </c>
      <c r="E1201" t="s">
        <v>452</v>
      </c>
      <c r="F1201" s="119">
        <v>0</v>
      </c>
      <c r="G1201" s="24">
        <v>0</v>
      </c>
      <c r="H1201" s="24">
        <v>0</v>
      </c>
      <c r="I1201" s="120">
        <v>0</v>
      </c>
      <c r="J1201" s="121">
        <v>0</v>
      </c>
      <c r="K1201" s="24">
        <v>0</v>
      </c>
      <c r="L1201" s="121">
        <v>0</v>
      </c>
      <c r="M1201" s="24">
        <v>0</v>
      </c>
      <c r="N1201" s="121">
        <v>0</v>
      </c>
      <c r="O1201" s="24">
        <v>0</v>
      </c>
      <c r="P1201" s="121">
        <v>0</v>
      </c>
    </row>
    <row r="1202" spans="3:16">
      <c r="C1202" t="s">
        <v>448</v>
      </c>
      <c r="D1202">
        <v>13503</v>
      </c>
      <c r="E1202" t="s">
        <v>470</v>
      </c>
      <c r="F1202" s="119">
        <v>0</v>
      </c>
      <c r="G1202" s="24">
        <v>0</v>
      </c>
      <c r="H1202" s="24">
        <v>0</v>
      </c>
      <c r="I1202" s="120">
        <v>0</v>
      </c>
      <c r="J1202" s="121">
        <v>0</v>
      </c>
      <c r="K1202" s="24">
        <v>0</v>
      </c>
      <c r="L1202" s="121">
        <v>0</v>
      </c>
      <c r="M1202" s="24">
        <v>0</v>
      </c>
      <c r="N1202" s="121">
        <v>0</v>
      </c>
      <c r="O1202" s="24">
        <v>0</v>
      </c>
      <c r="P1202" s="121">
        <v>0</v>
      </c>
    </row>
    <row r="1203" spans="3:16">
      <c r="C1203" t="s">
        <v>448</v>
      </c>
      <c r="D1203">
        <v>10416</v>
      </c>
      <c r="E1203" t="s">
        <v>581</v>
      </c>
      <c r="F1203" s="119">
        <v>0</v>
      </c>
      <c r="G1203" s="24">
        <v>0</v>
      </c>
      <c r="H1203" s="24">
        <v>0</v>
      </c>
      <c r="I1203" s="120">
        <v>0</v>
      </c>
      <c r="J1203" s="121">
        <v>0</v>
      </c>
      <c r="K1203" s="24">
        <v>0</v>
      </c>
      <c r="L1203" s="121">
        <v>0</v>
      </c>
      <c r="M1203" s="24">
        <v>0</v>
      </c>
      <c r="N1203" s="121">
        <v>0</v>
      </c>
      <c r="O1203" s="24">
        <v>0</v>
      </c>
      <c r="P1203" s="121">
        <v>0</v>
      </c>
    </row>
    <row r="1204" spans="3:16">
      <c r="C1204" t="s">
        <v>448</v>
      </c>
      <c r="D1204">
        <v>13580</v>
      </c>
      <c r="E1204" t="s">
        <v>535</v>
      </c>
      <c r="F1204" s="119">
        <v>0</v>
      </c>
      <c r="G1204" s="24">
        <v>0</v>
      </c>
      <c r="H1204" s="24">
        <v>0</v>
      </c>
      <c r="I1204" s="120">
        <v>0</v>
      </c>
      <c r="J1204" s="121">
        <v>0</v>
      </c>
      <c r="K1204" s="24">
        <v>0</v>
      </c>
      <c r="L1204" s="121">
        <v>0</v>
      </c>
      <c r="M1204" s="24">
        <v>0</v>
      </c>
      <c r="N1204" s="121">
        <v>0</v>
      </c>
      <c r="O1204" s="24">
        <v>0</v>
      </c>
      <c r="P1204" s="121">
        <v>0</v>
      </c>
    </row>
    <row r="1205" spans="3:16">
      <c r="C1205" t="s">
        <v>448</v>
      </c>
      <c r="D1205">
        <v>10457</v>
      </c>
      <c r="E1205" t="s">
        <v>38</v>
      </c>
      <c r="F1205" s="119">
        <v>0</v>
      </c>
      <c r="G1205" s="24">
        <v>0</v>
      </c>
      <c r="H1205" s="24">
        <v>0</v>
      </c>
      <c r="I1205" s="120">
        <v>0</v>
      </c>
      <c r="J1205" s="121">
        <v>0</v>
      </c>
      <c r="K1205" s="24">
        <v>0</v>
      </c>
      <c r="L1205" s="121">
        <v>0</v>
      </c>
      <c r="M1205" s="24">
        <v>0</v>
      </c>
      <c r="N1205" s="121">
        <v>0</v>
      </c>
      <c r="O1205" s="24">
        <v>0</v>
      </c>
      <c r="P1205" s="121">
        <v>0</v>
      </c>
    </row>
    <row r="1206" spans="3:16">
      <c r="C1206" t="s">
        <v>448</v>
      </c>
      <c r="D1206">
        <v>14348</v>
      </c>
      <c r="E1206" t="s">
        <v>46</v>
      </c>
      <c r="F1206" s="119">
        <v>0</v>
      </c>
      <c r="G1206" s="24">
        <v>0</v>
      </c>
      <c r="H1206" s="24">
        <v>0</v>
      </c>
      <c r="I1206" s="120">
        <v>0</v>
      </c>
      <c r="J1206" s="121">
        <v>0</v>
      </c>
      <c r="K1206" s="24">
        <v>0</v>
      </c>
      <c r="L1206" s="121">
        <v>0</v>
      </c>
      <c r="M1206" s="24">
        <v>0</v>
      </c>
      <c r="N1206" s="121">
        <v>0</v>
      </c>
      <c r="O1206" s="24">
        <v>0</v>
      </c>
      <c r="P1206" s="121">
        <v>0</v>
      </c>
    </row>
    <row r="1207" spans="3:16">
      <c r="C1207" t="s">
        <v>448</v>
      </c>
      <c r="D1207">
        <v>10469</v>
      </c>
      <c r="E1207" t="s">
        <v>39</v>
      </c>
      <c r="F1207" s="119">
        <v>0</v>
      </c>
      <c r="G1207" s="24">
        <v>0</v>
      </c>
      <c r="H1207" s="24">
        <v>0</v>
      </c>
      <c r="I1207" s="120">
        <v>0</v>
      </c>
      <c r="J1207" s="121">
        <v>0</v>
      </c>
      <c r="K1207" s="24">
        <v>0</v>
      </c>
      <c r="L1207" s="121">
        <v>0</v>
      </c>
      <c r="M1207" s="24">
        <v>0</v>
      </c>
      <c r="N1207" s="121">
        <v>0</v>
      </c>
      <c r="O1207" s="24">
        <v>0</v>
      </c>
      <c r="P1207" s="121">
        <v>0</v>
      </c>
    </row>
    <row r="1208" spans="3:16">
      <c r="C1208" t="s">
        <v>448</v>
      </c>
      <c r="D1208">
        <v>52377</v>
      </c>
      <c r="E1208" t="s">
        <v>134</v>
      </c>
      <c r="F1208" s="119">
        <v>0</v>
      </c>
      <c r="G1208" s="24">
        <v>0</v>
      </c>
      <c r="H1208" s="24">
        <v>0</v>
      </c>
      <c r="I1208" s="120">
        <v>0</v>
      </c>
      <c r="J1208" s="121">
        <v>0</v>
      </c>
      <c r="K1208" s="24">
        <v>0</v>
      </c>
      <c r="L1208" s="121">
        <v>0</v>
      </c>
      <c r="M1208" s="24">
        <v>0</v>
      </c>
      <c r="N1208" s="121">
        <v>0</v>
      </c>
      <c r="O1208" s="24">
        <v>0</v>
      </c>
      <c r="P1208" s="121">
        <v>0</v>
      </c>
    </row>
    <row r="1209" spans="3:16">
      <c r="C1209" t="s">
        <v>448</v>
      </c>
      <c r="D1209">
        <v>10472</v>
      </c>
      <c r="E1209" t="s">
        <v>40</v>
      </c>
      <c r="F1209" s="119">
        <v>0</v>
      </c>
      <c r="G1209" s="24">
        <v>0</v>
      </c>
      <c r="H1209" s="24">
        <v>0</v>
      </c>
      <c r="I1209" s="120">
        <v>0</v>
      </c>
      <c r="J1209" s="121">
        <v>0</v>
      </c>
      <c r="K1209" s="24">
        <v>0</v>
      </c>
      <c r="L1209" s="121">
        <v>0</v>
      </c>
      <c r="M1209" s="24">
        <v>0</v>
      </c>
      <c r="N1209" s="121">
        <v>0</v>
      </c>
      <c r="O1209" s="24">
        <v>0</v>
      </c>
      <c r="P1209" s="121">
        <v>0</v>
      </c>
    </row>
    <row r="1210" spans="3:16">
      <c r="C1210" t="s">
        <v>448</v>
      </c>
      <c r="D1210">
        <v>72001</v>
      </c>
      <c r="E1210" t="s">
        <v>23</v>
      </c>
      <c r="F1210" s="119">
        <v>0</v>
      </c>
      <c r="G1210" s="24">
        <v>0</v>
      </c>
      <c r="H1210" s="24">
        <v>0</v>
      </c>
      <c r="I1210" s="120">
        <v>0</v>
      </c>
      <c r="J1210" s="121">
        <v>0</v>
      </c>
      <c r="K1210" s="24">
        <v>0</v>
      </c>
      <c r="L1210" s="121">
        <v>0</v>
      </c>
      <c r="M1210" s="24">
        <v>0</v>
      </c>
      <c r="N1210" s="121">
        <v>0</v>
      </c>
      <c r="O1210" s="24">
        <v>0</v>
      </c>
      <c r="P1210" s="121">
        <v>0</v>
      </c>
    </row>
    <row r="1211" spans="3:16">
      <c r="C1211" t="s">
        <v>448</v>
      </c>
      <c r="D1211">
        <v>10473</v>
      </c>
      <c r="E1211" t="s">
        <v>544</v>
      </c>
      <c r="F1211" s="119">
        <v>0</v>
      </c>
      <c r="G1211" s="24">
        <v>0</v>
      </c>
      <c r="H1211" s="24">
        <v>0</v>
      </c>
      <c r="I1211" s="120">
        <v>0</v>
      </c>
      <c r="J1211" s="121">
        <v>0</v>
      </c>
      <c r="K1211" s="24">
        <v>0</v>
      </c>
      <c r="L1211" s="121">
        <v>0</v>
      </c>
      <c r="M1211" s="24">
        <v>0</v>
      </c>
      <c r="N1211" s="121">
        <v>0</v>
      </c>
      <c r="O1211" s="24">
        <v>0</v>
      </c>
      <c r="P1211" s="121">
        <v>0</v>
      </c>
    </row>
    <row r="1212" spans="3:16">
      <c r="C1212" t="s">
        <v>448</v>
      </c>
      <c r="D1212">
        <v>72012</v>
      </c>
      <c r="E1212" t="s">
        <v>55</v>
      </c>
      <c r="F1212" s="119">
        <v>0</v>
      </c>
      <c r="G1212" s="24">
        <v>0</v>
      </c>
      <c r="H1212" s="24">
        <v>0</v>
      </c>
      <c r="I1212" s="120">
        <v>0</v>
      </c>
      <c r="J1212" s="121">
        <v>0</v>
      </c>
      <c r="K1212" s="24">
        <v>0</v>
      </c>
      <c r="L1212" s="121">
        <v>0</v>
      </c>
      <c r="M1212" s="24">
        <v>0</v>
      </c>
      <c r="N1212" s="121">
        <v>0</v>
      </c>
      <c r="O1212" s="24">
        <v>0</v>
      </c>
      <c r="P1212" s="121">
        <v>0</v>
      </c>
    </row>
    <row r="1213" spans="3:16">
      <c r="C1213" t="s">
        <v>448</v>
      </c>
      <c r="D1213">
        <v>10480</v>
      </c>
      <c r="E1213" t="s">
        <v>545</v>
      </c>
      <c r="F1213" s="119">
        <v>0</v>
      </c>
      <c r="G1213" s="24">
        <v>0</v>
      </c>
      <c r="H1213" s="24">
        <v>0</v>
      </c>
      <c r="I1213" s="120">
        <v>0</v>
      </c>
      <c r="J1213" s="121">
        <v>0</v>
      </c>
      <c r="K1213" s="24">
        <v>0</v>
      </c>
      <c r="L1213" s="121">
        <v>0</v>
      </c>
      <c r="M1213" s="24">
        <v>0</v>
      </c>
      <c r="N1213" s="121">
        <v>0</v>
      </c>
      <c r="O1213" s="24">
        <v>0</v>
      </c>
      <c r="P1213" s="121">
        <v>0</v>
      </c>
    </row>
    <row r="1214" spans="3:16">
      <c r="C1214" t="s">
        <v>448</v>
      </c>
      <c r="D1214">
        <v>73001</v>
      </c>
      <c r="E1214" t="s">
        <v>49</v>
      </c>
      <c r="F1214" s="119">
        <v>0</v>
      </c>
      <c r="G1214" s="24">
        <v>0</v>
      </c>
      <c r="H1214" s="24">
        <v>0</v>
      </c>
      <c r="I1214" s="120">
        <v>0</v>
      </c>
      <c r="J1214" s="121">
        <v>0</v>
      </c>
      <c r="K1214" s="24">
        <v>0</v>
      </c>
      <c r="L1214" s="121">
        <v>0</v>
      </c>
      <c r="M1214" s="24">
        <v>0</v>
      </c>
      <c r="N1214" s="121">
        <v>0</v>
      </c>
      <c r="O1214" s="24">
        <v>0</v>
      </c>
      <c r="P1214" s="121">
        <v>0</v>
      </c>
    </row>
    <row r="1215" spans="3:16">
      <c r="C1215" t="s">
        <v>448</v>
      </c>
      <c r="D1215">
        <v>10488</v>
      </c>
      <c r="E1215" t="s">
        <v>607</v>
      </c>
      <c r="F1215" s="119">
        <v>0</v>
      </c>
      <c r="G1215" s="24">
        <v>0</v>
      </c>
      <c r="H1215" s="24">
        <v>0</v>
      </c>
      <c r="I1215" s="120">
        <v>0</v>
      </c>
      <c r="J1215" s="121">
        <v>0</v>
      </c>
      <c r="K1215" s="24">
        <v>0</v>
      </c>
      <c r="L1215" s="121">
        <v>0</v>
      </c>
      <c r="M1215" s="24">
        <v>0</v>
      </c>
      <c r="N1215" s="121">
        <v>0</v>
      </c>
      <c r="O1215" s="24">
        <v>0</v>
      </c>
      <c r="P1215" s="121">
        <v>0</v>
      </c>
    </row>
    <row r="1216" spans="3:16">
      <c r="C1216" t="s">
        <v>448</v>
      </c>
      <c r="D1216">
        <v>73501</v>
      </c>
      <c r="E1216" t="s">
        <v>425</v>
      </c>
      <c r="F1216" s="119">
        <v>0</v>
      </c>
      <c r="G1216" s="24">
        <v>0</v>
      </c>
      <c r="H1216" s="24">
        <v>0</v>
      </c>
      <c r="I1216" s="120">
        <v>0</v>
      </c>
      <c r="J1216" s="121">
        <v>0</v>
      </c>
      <c r="K1216" s="24">
        <v>0</v>
      </c>
      <c r="L1216" s="121">
        <v>0</v>
      </c>
      <c r="M1216" s="24">
        <v>0</v>
      </c>
      <c r="N1216" s="121">
        <v>0</v>
      </c>
      <c r="O1216" s="24">
        <v>0</v>
      </c>
      <c r="P1216" s="121">
        <v>0</v>
      </c>
    </row>
    <row r="1217" spans="3:16">
      <c r="C1217" t="s">
        <v>448</v>
      </c>
      <c r="D1217">
        <v>10489</v>
      </c>
      <c r="E1217" t="s">
        <v>546</v>
      </c>
      <c r="F1217" s="119">
        <v>0</v>
      </c>
      <c r="G1217" s="24">
        <v>0</v>
      </c>
      <c r="H1217" s="24">
        <v>0</v>
      </c>
      <c r="I1217" s="120">
        <v>0</v>
      </c>
      <c r="J1217" s="121">
        <v>0</v>
      </c>
      <c r="K1217" s="24">
        <v>0</v>
      </c>
      <c r="L1217" s="121">
        <v>0</v>
      </c>
      <c r="M1217" s="24">
        <v>0</v>
      </c>
      <c r="N1217" s="121">
        <v>0</v>
      </c>
      <c r="O1217" s="24">
        <v>0</v>
      </c>
      <c r="P1217" s="121">
        <v>0</v>
      </c>
    </row>
    <row r="1218" spans="3:16">
      <c r="C1218" t="s">
        <v>448</v>
      </c>
      <c r="D1218">
        <v>76601</v>
      </c>
      <c r="E1218" t="s">
        <v>590</v>
      </c>
      <c r="F1218" s="119">
        <v>0</v>
      </c>
      <c r="G1218" s="24">
        <v>0</v>
      </c>
      <c r="H1218" s="24">
        <v>0</v>
      </c>
      <c r="I1218" s="120">
        <v>0</v>
      </c>
      <c r="J1218" s="121">
        <v>0</v>
      </c>
      <c r="K1218" s="24">
        <v>0</v>
      </c>
      <c r="L1218" s="121">
        <v>0</v>
      </c>
      <c r="M1218" s="24">
        <v>0</v>
      </c>
      <c r="N1218" s="121">
        <v>0</v>
      </c>
      <c r="O1218" s="24">
        <v>0</v>
      </c>
      <c r="P1218" s="121">
        <v>0</v>
      </c>
    </row>
    <row r="1219" spans="3:16">
      <c r="C1219" t="s">
        <v>448</v>
      </c>
      <c r="D1219">
        <v>10490</v>
      </c>
      <c r="E1219" t="s">
        <v>476</v>
      </c>
      <c r="F1219" s="119">
        <v>0</v>
      </c>
      <c r="G1219" s="24">
        <v>0</v>
      </c>
      <c r="H1219" s="24">
        <v>0</v>
      </c>
      <c r="I1219" s="120">
        <v>0</v>
      </c>
      <c r="J1219" s="121">
        <v>0</v>
      </c>
      <c r="K1219" s="24">
        <v>0</v>
      </c>
      <c r="L1219" s="121">
        <v>0</v>
      </c>
      <c r="M1219" s="24">
        <v>0</v>
      </c>
      <c r="N1219" s="121">
        <v>0</v>
      </c>
      <c r="O1219" s="24">
        <v>0</v>
      </c>
      <c r="P1219" s="121">
        <v>0</v>
      </c>
    </row>
    <row r="1220" spans="3:16">
      <c r="C1220" t="s">
        <v>448</v>
      </c>
      <c r="D1220">
        <v>77101</v>
      </c>
      <c r="E1220" t="s">
        <v>567</v>
      </c>
      <c r="F1220" s="119">
        <v>0</v>
      </c>
      <c r="G1220" s="24">
        <v>0</v>
      </c>
      <c r="H1220" s="24">
        <v>0</v>
      </c>
      <c r="I1220" s="120">
        <v>0</v>
      </c>
      <c r="J1220" s="121">
        <v>0</v>
      </c>
      <c r="K1220" s="24">
        <v>0</v>
      </c>
      <c r="L1220" s="121">
        <v>0</v>
      </c>
      <c r="M1220" s="24">
        <v>0</v>
      </c>
      <c r="N1220" s="121">
        <v>0</v>
      </c>
      <c r="O1220" s="24">
        <v>0</v>
      </c>
      <c r="P1220" s="121">
        <v>0</v>
      </c>
    </row>
    <row r="1221" spans="3:16">
      <c r="C1221" t="s">
        <v>448</v>
      </c>
      <c r="D1221">
        <v>78001</v>
      </c>
      <c r="E1221" t="s">
        <v>571</v>
      </c>
      <c r="F1221" s="119">
        <v>0</v>
      </c>
      <c r="G1221" s="24">
        <v>0</v>
      </c>
      <c r="H1221" s="24">
        <v>0</v>
      </c>
      <c r="I1221" s="120">
        <v>0</v>
      </c>
      <c r="J1221" s="121">
        <v>0</v>
      </c>
      <c r="K1221" s="24">
        <v>0</v>
      </c>
      <c r="L1221" s="121">
        <v>0</v>
      </c>
      <c r="M1221" s="24">
        <v>0</v>
      </c>
      <c r="N1221" s="121">
        <v>0</v>
      </c>
      <c r="O1221" s="24">
        <v>0</v>
      </c>
      <c r="P1221" s="121">
        <v>0</v>
      </c>
    </row>
    <row r="1222" spans="3:16">
      <c r="C1222" t="s">
        <v>448</v>
      </c>
      <c r="D1222">
        <v>300</v>
      </c>
      <c r="E1222" t="s">
        <v>99</v>
      </c>
      <c r="F1222" s="119">
        <v>0</v>
      </c>
      <c r="G1222" s="24">
        <v>0</v>
      </c>
      <c r="H1222" s="24">
        <v>0</v>
      </c>
      <c r="I1222" s="120">
        <v>0</v>
      </c>
      <c r="J1222" s="121">
        <v>0</v>
      </c>
      <c r="K1222" s="24">
        <v>0</v>
      </c>
      <c r="L1222" s="121">
        <v>0</v>
      </c>
      <c r="M1222" s="24">
        <v>0</v>
      </c>
      <c r="N1222" s="121">
        <v>0</v>
      </c>
      <c r="O1222" s="24">
        <v>0</v>
      </c>
      <c r="P1222" s="121">
        <v>0</v>
      </c>
    </row>
    <row r="1223" spans="3:16">
      <c r="C1223" t="s">
        <v>448</v>
      </c>
      <c r="D1223">
        <v>10501</v>
      </c>
      <c r="E1223" t="s">
        <v>41</v>
      </c>
      <c r="F1223" s="119">
        <v>0</v>
      </c>
      <c r="G1223" s="24">
        <v>0</v>
      </c>
      <c r="H1223" s="24">
        <v>0</v>
      </c>
      <c r="I1223" s="120">
        <v>0</v>
      </c>
      <c r="J1223" s="121">
        <v>0</v>
      </c>
      <c r="K1223" s="24">
        <v>0</v>
      </c>
      <c r="L1223" s="121">
        <v>0</v>
      </c>
      <c r="M1223" s="24">
        <v>0</v>
      </c>
      <c r="N1223" s="121">
        <v>0</v>
      </c>
      <c r="O1223" s="24">
        <v>0</v>
      </c>
      <c r="P1223" s="121">
        <v>0</v>
      </c>
    </row>
    <row r="1224" spans="3:16">
      <c r="C1224" t="s">
        <v>448</v>
      </c>
      <c r="D1224">
        <v>10307</v>
      </c>
      <c r="E1224" t="s">
        <v>538</v>
      </c>
      <c r="F1224" s="119">
        <v>0</v>
      </c>
      <c r="G1224" s="24">
        <v>0</v>
      </c>
      <c r="H1224" s="24">
        <v>0</v>
      </c>
      <c r="I1224" s="120">
        <v>0</v>
      </c>
      <c r="J1224" s="121">
        <v>0</v>
      </c>
      <c r="K1224" s="24">
        <v>0</v>
      </c>
      <c r="L1224" s="121">
        <v>0</v>
      </c>
      <c r="M1224" s="24">
        <v>0</v>
      </c>
      <c r="N1224" s="121">
        <v>0</v>
      </c>
      <c r="O1224" s="24">
        <v>0</v>
      </c>
      <c r="P1224" s="121">
        <v>0</v>
      </c>
    </row>
    <row r="1225" spans="3:16">
      <c r="C1225" t="s">
        <v>448</v>
      </c>
      <c r="D1225">
        <v>10502</v>
      </c>
      <c r="E1225" t="s">
        <v>42</v>
      </c>
      <c r="F1225" s="119">
        <v>0</v>
      </c>
      <c r="G1225" s="24">
        <v>0</v>
      </c>
      <c r="H1225" s="24">
        <v>0</v>
      </c>
      <c r="I1225" s="120">
        <v>0</v>
      </c>
      <c r="J1225" s="121">
        <v>0</v>
      </c>
      <c r="K1225" s="24">
        <v>0</v>
      </c>
      <c r="L1225" s="121">
        <v>0</v>
      </c>
      <c r="M1225" s="24">
        <v>0</v>
      </c>
      <c r="N1225" s="121">
        <v>0</v>
      </c>
      <c r="O1225" s="24">
        <v>0</v>
      </c>
      <c r="P1225" s="121">
        <v>0</v>
      </c>
    </row>
    <row r="1226" spans="3:16">
      <c r="C1226" t="s">
        <v>448</v>
      </c>
      <c r="D1226">
        <v>10409</v>
      </c>
      <c r="E1226" t="s">
        <v>566</v>
      </c>
      <c r="F1226" s="119">
        <v>0</v>
      </c>
      <c r="G1226" s="24">
        <v>0</v>
      </c>
      <c r="H1226" s="24">
        <v>0</v>
      </c>
      <c r="I1226" s="120">
        <v>0</v>
      </c>
      <c r="J1226" s="121">
        <v>0</v>
      </c>
      <c r="K1226" s="24">
        <v>0</v>
      </c>
      <c r="L1226" s="121">
        <v>0</v>
      </c>
      <c r="M1226" s="24">
        <v>0</v>
      </c>
      <c r="N1226" s="121">
        <v>0</v>
      </c>
      <c r="O1226" s="24">
        <v>0</v>
      </c>
      <c r="P1226" s="121">
        <v>0</v>
      </c>
    </row>
    <row r="1227" spans="3:16">
      <c r="C1227" t="s">
        <v>448</v>
      </c>
      <c r="D1227">
        <v>10503</v>
      </c>
      <c r="E1227" t="s">
        <v>487</v>
      </c>
      <c r="F1227" s="119">
        <v>0</v>
      </c>
      <c r="G1227" s="24">
        <v>0</v>
      </c>
      <c r="H1227" s="24">
        <v>0</v>
      </c>
      <c r="I1227" s="120">
        <v>0</v>
      </c>
      <c r="J1227" s="121">
        <v>0</v>
      </c>
      <c r="K1227" s="24">
        <v>0</v>
      </c>
      <c r="L1227" s="121">
        <v>0</v>
      </c>
      <c r="M1227" s="24">
        <v>0</v>
      </c>
      <c r="N1227" s="121">
        <v>0</v>
      </c>
      <c r="O1227" s="24">
        <v>0</v>
      </c>
      <c r="P1227" s="121">
        <v>0</v>
      </c>
    </row>
    <row r="1228" spans="3:16">
      <c r="C1228" t="s">
        <v>448</v>
      </c>
      <c r="D1228">
        <v>10511</v>
      </c>
      <c r="E1228" t="s">
        <v>547</v>
      </c>
      <c r="F1228" s="119">
        <v>0</v>
      </c>
      <c r="G1228" s="24">
        <v>0</v>
      </c>
      <c r="H1228" s="24">
        <v>0</v>
      </c>
      <c r="I1228" s="120">
        <v>0</v>
      </c>
      <c r="J1228" s="121">
        <v>0</v>
      </c>
      <c r="K1228" s="24">
        <v>0</v>
      </c>
      <c r="L1228" s="121">
        <v>0</v>
      </c>
      <c r="M1228" s="24">
        <v>0</v>
      </c>
      <c r="N1228" s="121">
        <v>0</v>
      </c>
      <c r="O1228" s="24">
        <v>0</v>
      </c>
      <c r="P1228" s="121">
        <v>0</v>
      </c>
    </row>
    <row r="1229" spans="3:16">
      <c r="C1229" t="s">
        <v>448</v>
      </c>
      <c r="D1229">
        <v>10504</v>
      </c>
      <c r="E1229" t="s">
        <v>43</v>
      </c>
      <c r="F1229" s="119">
        <v>0</v>
      </c>
      <c r="G1229" s="24">
        <v>0</v>
      </c>
      <c r="H1229" s="24">
        <v>0</v>
      </c>
      <c r="I1229" s="120">
        <v>0</v>
      </c>
      <c r="J1229" s="122">
        <v>0</v>
      </c>
      <c r="K1229" s="24">
        <v>0</v>
      </c>
      <c r="L1229" s="122">
        <v>0</v>
      </c>
      <c r="M1229" s="24">
        <v>0</v>
      </c>
      <c r="N1229" s="122">
        <v>0</v>
      </c>
      <c r="O1229" s="24">
        <v>0</v>
      </c>
      <c r="P1229" s="122">
        <v>0</v>
      </c>
    </row>
    <row r="1230" spans="3:16">
      <c r="C1230" t="s">
        <v>448</v>
      </c>
      <c r="D1230">
        <v>11301</v>
      </c>
      <c r="E1230" t="s">
        <v>550</v>
      </c>
      <c r="F1230" s="119">
        <v>0</v>
      </c>
      <c r="G1230" s="24">
        <v>0</v>
      </c>
      <c r="H1230" s="24">
        <v>0</v>
      </c>
      <c r="I1230" s="120">
        <v>0</v>
      </c>
      <c r="J1230" s="121">
        <v>0</v>
      </c>
      <c r="K1230" s="24">
        <v>0</v>
      </c>
      <c r="L1230" s="121">
        <v>0</v>
      </c>
      <c r="M1230" s="24">
        <v>0</v>
      </c>
      <c r="N1230" s="121">
        <v>0</v>
      </c>
      <c r="O1230" s="24">
        <v>0</v>
      </c>
      <c r="P1230" s="121">
        <v>0</v>
      </c>
    </row>
    <row r="1231" spans="3:16">
      <c r="C1231" t="s">
        <v>448</v>
      </c>
      <c r="D1231">
        <v>10580</v>
      </c>
      <c r="E1231" t="s">
        <v>548</v>
      </c>
      <c r="F1231" s="119">
        <v>0</v>
      </c>
      <c r="G1231" s="24">
        <v>0</v>
      </c>
      <c r="H1231" s="24">
        <v>0</v>
      </c>
      <c r="I1231" s="120">
        <v>0</v>
      </c>
      <c r="J1231" s="121">
        <v>0</v>
      </c>
      <c r="K1231" s="24">
        <v>0</v>
      </c>
      <c r="L1231" s="121">
        <v>0</v>
      </c>
      <c r="M1231" s="24">
        <v>0</v>
      </c>
      <c r="N1231" s="121">
        <v>0</v>
      </c>
      <c r="O1231" s="24">
        <v>0</v>
      </c>
      <c r="P1231" s="121">
        <v>0</v>
      </c>
    </row>
    <row r="1232" spans="3:16">
      <c r="C1232" t="s">
        <v>448</v>
      </c>
      <c r="D1232">
        <v>12301</v>
      </c>
      <c r="E1232" t="s">
        <v>578</v>
      </c>
      <c r="F1232" s="119">
        <v>0</v>
      </c>
      <c r="G1232" s="24">
        <v>0</v>
      </c>
      <c r="H1232" s="24">
        <v>0</v>
      </c>
      <c r="I1232" s="120">
        <v>0</v>
      </c>
      <c r="J1232" s="121">
        <v>0</v>
      </c>
      <c r="K1232" s="24">
        <v>0</v>
      </c>
      <c r="L1232" s="121">
        <v>0</v>
      </c>
      <c r="M1232" s="24">
        <v>0</v>
      </c>
      <c r="N1232" s="121">
        <v>0</v>
      </c>
      <c r="O1232" s="24">
        <v>0</v>
      </c>
      <c r="P1232" s="121">
        <v>0</v>
      </c>
    </row>
    <row r="1233" spans="3:16">
      <c r="C1233" t="s">
        <v>448</v>
      </c>
      <c r="D1233">
        <v>10589</v>
      </c>
      <c r="E1233" t="s">
        <v>73</v>
      </c>
      <c r="F1233" s="119">
        <v>0</v>
      </c>
      <c r="G1233" s="24">
        <v>0</v>
      </c>
      <c r="H1233" s="24">
        <v>0</v>
      </c>
      <c r="I1233" s="120">
        <v>0</v>
      </c>
      <c r="J1233" s="121">
        <v>0</v>
      </c>
      <c r="K1233" s="24">
        <v>0</v>
      </c>
      <c r="L1233" s="121">
        <v>0</v>
      </c>
      <c r="M1233" s="24">
        <v>0</v>
      </c>
      <c r="N1233" s="121">
        <v>0</v>
      </c>
      <c r="O1233" s="24">
        <v>0</v>
      </c>
      <c r="P1233" s="121">
        <v>0</v>
      </c>
    </row>
    <row r="1234" spans="3:16">
      <c r="C1234" t="s">
        <v>448</v>
      </c>
      <c r="D1234">
        <v>13203</v>
      </c>
      <c r="E1234" t="s">
        <v>551</v>
      </c>
      <c r="F1234" s="119">
        <v>0</v>
      </c>
      <c r="G1234" s="24">
        <v>0</v>
      </c>
      <c r="H1234" s="24">
        <v>0</v>
      </c>
      <c r="I1234" s="120">
        <v>0</v>
      </c>
      <c r="J1234" s="121">
        <v>0</v>
      </c>
      <c r="K1234" s="24">
        <v>0</v>
      </c>
      <c r="L1234" s="121">
        <v>0</v>
      </c>
      <c r="M1234" s="24">
        <v>0</v>
      </c>
      <c r="N1234" s="121">
        <v>0</v>
      </c>
      <c r="O1234" s="24">
        <v>0</v>
      </c>
      <c r="P1234" s="121">
        <v>0</v>
      </c>
    </row>
    <row r="1235" spans="3:16">
      <c r="C1235" t="s">
        <v>448</v>
      </c>
      <c r="D1235">
        <v>10601</v>
      </c>
      <c r="E1235" t="s">
        <v>44</v>
      </c>
      <c r="F1235" s="119">
        <v>0</v>
      </c>
      <c r="G1235" s="24">
        <v>0</v>
      </c>
      <c r="H1235" s="24">
        <v>0</v>
      </c>
      <c r="I1235" s="120">
        <v>0</v>
      </c>
      <c r="J1235" s="121">
        <v>0</v>
      </c>
      <c r="K1235" s="24">
        <v>0</v>
      </c>
      <c r="L1235" s="121">
        <v>0</v>
      </c>
      <c r="M1235" s="24">
        <v>0</v>
      </c>
      <c r="N1235" s="121">
        <v>0</v>
      </c>
      <c r="O1235" s="24">
        <v>0</v>
      </c>
      <c r="P1235" s="121">
        <v>0</v>
      </c>
    </row>
    <row r="1236" spans="3:16">
      <c r="C1236" t="s">
        <v>448</v>
      </c>
      <c r="D1236">
        <v>76401</v>
      </c>
      <c r="E1236" t="s">
        <v>533</v>
      </c>
      <c r="F1236" s="119">
        <v>0</v>
      </c>
      <c r="G1236" s="24">
        <v>0</v>
      </c>
      <c r="H1236" s="24">
        <v>0</v>
      </c>
      <c r="I1236" s="120">
        <v>0</v>
      </c>
      <c r="J1236" s="121">
        <v>0</v>
      </c>
      <c r="K1236" s="24">
        <v>0</v>
      </c>
      <c r="L1236" s="121">
        <v>0</v>
      </c>
      <c r="M1236" s="24">
        <v>0</v>
      </c>
      <c r="N1236" s="121">
        <v>0</v>
      </c>
      <c r="O1236" s="24">
        <v>0</v>
      </c>
      <c r="P1236" s="121">
        <v>0</v>
      </c>
    </row>
    <row r="1237" spans="3:16">
      <c r="C1237" t="s">
        <v>448</v>
      </c>
      <c r="D1237">
        <v>12270</v>
      </c>
      <c r="E1237" t="s">
        <v>62</v>
      </c>
      <c r="F1237" s="119">
        <v>0</v>
      </c>
      <c r="G1237" s="24">
        <v>0</v>
      </c>
      <c r="H1237" s="24">
        <v>0</v>
      </c>
      <c r="I1237" s="120">
        <v>0</v>
      </c>
      <c r="J1237" s="121">
        <v>0</v>
      </c>
      <c r="K1237" s="24">
        <v>0</v>
      </c>
      <c r="L1237" s="121">
        <v>0</v>
      </c>
      <c r="M1237" s="24">
        <v>0</v>
      </c>
      <c r="N1237" s="121">
        <v>0</v>
      </c>
      <c r="O1237" s="24">
        <v>0</v>
      </c>
      <c r="P1237" s="121">
        <v>0</v>
      </c>
    </row>
    <row r="1238" spans="3:16">
      <c r="C1238" t="s">
        <v>448</v>
      </c>
      <c r="D1238">
        <v>90</v>
      </c>
      <c r="E1238" t="s">
        <v>100</v>
      </c>
      <c r="F1238" s="119">
        <v>0</v>
      </c>
      <c r="G1238" s="24">
        <v>0</v>
      </c>
      <c r="H1238" s="24">
        <v>0</v>
      </c>
      <c r="I1238" s="120">
        <v>0</v>
      </c>
      <c r="J1238" s="121">
        <v>0</v>
      </c>
      <c r="K1238" s="24">
        <v>0</v>
      </c>
      <c r="L1238" s="121">
        <v>0</v>
      </c>
      <c r="M1238" s="24">
        <v>0</v>
      </c>
      <c r="N1238" s="121">
        <v>0</v>
      </c>
      <c r="O1238" s="24">
        <v>0</v>
      </c>
      <c r="P1238" s="121">
        <v>0</v>
      </c>
    </row>
    <row r="1239" spans="3:16">
      <c r="C1239" t="s">
        <v>448</v>
      </c>
      <c r="D1239">
        <v>12306</v>
      </c>
      <c r="E1239" t="s">
        <v>579</v>
      </c>
      <c r="F1239" s="119">
        <v>0</v>
      </c>
      <c r="G1239" s="24">
        <v>0</v>
      </c>
      <c r="H1239" s="24">
        <v>0</v>
      </c>
      <c r="I1239" s="120">
        <v>0</v>
      </c>
      <c r="J1239" s="121">
        <v>0</v>
      </c>
      <c r="K1239" s="24">
        <v>0</v>
      </c>
      <c r="L1239" s="121">
        <v>0</v>
      </c>
      <c r="M1239" s="24">
        <v>0</v>
      </c>
      <c r="N1239" s="121">
        <v>0</v>
      </c>
      <c r="O1239" s="24">
        <v>0</v>
      </c>
      <c r="P1239" s="121">
        <v>0</v>
      </c>
    </row>
    <row r="1240" spans="3:16">
      <c r="C1240" t="s">
        <v>448</v>
      </c>
      <c r="D1240">
        <v>901</v>
      </c>
      <c r="E1240" t="s">
        <v>57</v>
      </c>
      <c r="F1240" s="119">
        <v>0</v>
      </c>
      <c r="G1240" s="24">
        <v>0</v>
      </c>
      <c r="H1240" s="24">
        <v>0</v>
      </c>
      <c r="I1240" s="120">
        <v>0</v>
      </c>
      <c r="J1240" s="121">
        <v>0</v>
      </c>
      <c r="K1240" s="24">
        <v>0</v>
      </c>
      <c r="L1240" s="121">
        <v>0</v>
      </c>
      <c r="M1240" s="24">
        <v>0</v>
      </c>
      <c r="N1240" s="121">
        <v>0</v>
      </c>
      <c r="O1240" s="24">
        <v>0</v>
      </c>
      <c r="P1240" s="121">
        <v>0</v>
      </c>
    </row>
    <row r="1241" spans="3:16">
      <c r="C1241" t="s">
        <v>448</v>
      </c>
      <c r="D1241">
        <v>12347</v>
      </c>
      <c r="E1241" t="s">
        <v>74</v>
      </c>
      <c r="F1241" s="119">
        <v>0</v>
      </c>
      <c r="G1241" s="24">
        <v>0</v>
      </c>
      <c r="H1241" s="24">
        <v>0</v>
      </c>
      <c r="I1241" s="120">
        <v>0</v>
      </c>
      <c r="J1241" s="121">
        <v>0</v>
      </c>
      <c r="K1241" s="24">
        <v>0</v>
      </c>
      <c r="L1241" s="121">
        <v>0</v>
      </c>
      <c r="M1241" s="24">
        <v>0</v>
      </c>
      <c r="N1241" s="121">
        <v>0</v>
      </c>
      <c r="O1241" s="24">
        <v>0</v>
      </c>
      <c r="P1241" s="121">
        <v>0</v>
      </c>
    </row>
    <row r="1242" spans="3:16">
      <c r="C1242" t="s">
        <v>448</v>
      </c>
      <c r="D1242">
        <v>76101</v>
      </c>
      <c r="E1242" t="s">
        <v>644</v>
      </c>
      <c r="F1242" s="119">
        <v>0</v>
      </c>
      <c r="G1242" s="24">
        <v>0</v>
      </c>
      <c r="H1242" s="24">
        <v>0</v>
      </c>
      <c r="I1242" s="120">
        <v>0</v>
      </c>
      <c r="J1242" s="121">
        <v>0</v>
      </c>
      <c r="K1242" s="24">
        <v>0</v>
      </c>
      <c r="L1242" s="121">
        <v>0</v>
      </c>
      <c r="M1242" s="24">
        <v>0</v>
      </c>
      <c r="N1242" s="121">
        <v>0</v>
      </c>
      <c r="O1242" s="24">
        <v>0</v>
      </c>
      <c r="P1242" s="121">
        <v>0</v>
      </c>
    </row>
    <row r="1243" spans="3:16">
      <c r="C1243" t="s">
        <v>448</v>
      </c>
      <c r="D1243">
        <v>12359</v>
      </c>
      <c r="E1243" s="10" t="s">
        <v>63</v>
      </c>
      <c r="F1243" s="119">
        <v>0</v>
      </c>
      <c r="G1243" s="24">
        <v>0</v>
      </c>
      <c r="H1243" s="24">
        <v>0</v>
      </c>
      <c r="I1243" s="120">
        <v>0</v>
      </c>
      <c r="J1243" s="121">
        <v>0</v>
      </c>
      <c r="K1243" s="24">
        <v>0</v>
      </c>
      <c r="L1243" s="121">
        <v>0</v>
      </c>
      <c r="M1243" s="24">
        <v>0</v>
      </c>
      <c r="N1243" s="121">
        <v>0</v>
      </c>
      <c r="O1243" s="24">
        <v>0</v>
      </c>
      <c r="P1243" s="122">
        <v>0</v>
      </c>
    </row>
    <row r="1244" spans="3:16">
      <c r="C1244" t="s">
        <v>448</v>
      </c>
      <c r="D1244">
        <v>77301</v>
      </c>
      <c r="E1244" t="s">
        <v>648</v>
      </c>
      <c r="F1244" s="119">
        <v>0</v>
      </c>
      <c r="G1244" s="24">
        <v>0</v>
      </c>
      <c r="H1244" s="24">
        <v>0</v>
      </c>
      <c r="I1244" s="120">
        <v>0</v>
      </c>
      <c r="J1244" s="121">
        <v>0</v>
      </c>
      <c r="K1244" s="24">
        <v>0</v>
      </c>
      <c r="L1244" s="121">
        <v>0</v>
      </c>
      <c r="M1244" s="24">
        <v>0</v>
      </c>
      <c r="N1244" s="121">
        <v>0</v>
      </c>
      <c r="O1244" s="24">
        <v>0</v>
      </c>
      <c r="P1244" s="121">
        <v>0</v>
      </c>
    </row>
    <row r="1245" spans="3:16">
      <c r="C1245" t="s">
        <v>448</v>
      </c>
      <c r="D1245">
        <v>12360</v>
      </c>
      <c r="E1245" t="s">
        <v>584</v>
      </c>
      <c r="F1245" s="119">
        <v>0</v>
      </c>
      <c r="G1245" s="24">
        <v>0</v>
      </c>
      <c r="H1245" s="24">
        <v>0</v>
      </c>
      <c r="I1245" s="120">
        <v>0</v>
      </c>
      <c r="J1245" s="121">
        <v>0</v>
      </c>
      <c r="K1245" s="24">
        <v>0</v>
      </c>
      <c r="L1245" s="121">
        <v>0</v>
      </c>
      <c r="M1245" s="24">
        <v>0</v>
      </c>
      <c r="N1245" s="121">
        <v>0</v>
      </c>
      <c r="O1245" s="24">
        <v>0</v>
      </c>
      <c r="P1245" s="121">
        <v>0</v>
      </c>
    </row>
    <row r="1246" spans="3:16">
      <c r="C1246" t="s">
        <v>448</v>
      </c>
      <c r="D1246">
        <v>32306</v>
      </c>
      <c r="E1246" t="s">
        <v>661</v>
      </c>
      <c r="F1246" s="119">
        <v>0</v>
      </c>
      <c r="G1246" s="24">
        <v>0</v>
      </c>
      <c r="H1246" s="24">
        <v>0</v>
      </c>
      <c r="I1246" s="120">
        <v>0</v>
      </c>
      <c r="J1246" s="121">
        <v>0</v>
      </c>
      <c r="K1246" s="24">
        <v>0</v>
      </c>
      <c r="L1246" s="121">
        <v>0</v>
      </c>
      <c r="M1246" s="24">
        <v>0</v>
      </c>
      <c r="N1246" s="121">
        <v>0</v>
      </c>
      <c r="O1246" s="24">
        <v>0</v>
      </c>
      <c r="P1246" s="121">
        <v>0</v>
      </c>
    </row>
    <row r="1247" spans="3:16">
      <c r="C1247" t="s">
        <v>448</v>
      </c>
      <c r="D1247">
        <v>12370</v>
      </c>
      <c r="E1247" t="s">
        <v>64</v>
      </c>
      <c r="F1247" s="119">
        <v>0</v>
      </c>
      <c r="G1247" s="24">
        <v>0</v>
      </c>
      <c r="H1247" s="24">
        <v>0</v>
      </c>
      <c r="I1247" s="120">
        <v>0</v>
      </c>
      <c r="J1247" s="121">
        <v>0</v>
      </c>
      <c r="K1247" s="24">
        <v>0</v>
      </c>
      <c r="L1247" s="121">
        <v>0</v>
      </c>
      <c r="M1247" s="24">
        <v>0</v>
      </c>
      <c r="N1247" s="121">
        <v>0</v>
      </c>
      <c r="O1247" s="24">
        <v>0</v>
      </c>
      <c r="P1247" s="121">
        <v>0</v>
      </c>
    </row>
    <row r="1248" spans="3:16">
      <c r="C1248" t="s">
        <v>448</v>
      </c>
      <c r="D1248">
        <v>101</v>
      </c>
      <c r="E1248" t="s">
        <v>662</v>
      </c>
      <c r="F1248" s="119">
        <v>0</v>
      </c>
      <c r="G1248" s="24">
        <v>0</v>
      </c>
      <c r="H1248" s="24">
        <v>0</v>
      </c>
      <c r="I1248" s="120">
        <v>0</v>
      </c>
      <c r="J1248" s="121">
        <v>0</v>
      </c>
      <c r="K1248" s="24">
        <v>0</v>
      </c>
      <c r="L1248" s="121">
        <v>0</v>
      </c>
      <c r="M1248" s="24">
        <v>0</v>
      </c>
      <c r="N1248" s="121">
        <v>0</v>
      </c>
      <c r="O1248" s="24">
        <v>0</v>
      </c>
      <c r="P1248" s="121">
        <v>0</v>
      </c>
    </row>
    <row r="1249" spans="3:16">
      <c r="C1249" t="s">
        <v>448</v>
      </c>
      <c r="D1249">
        <v>12380</v>
      </c>
      <c r="E1249" t="s">
        <v>65</v>
      </c>
      <c r="F1249" s="119">
        <v>0</v>
      </c>
      <c r="G1249" s="24">
        <v>0</v>
      </c>
      <c r="H1249" s="24">
        <v>0</v>
      </c>
      <c r="I1249" s="120">
        <v>0</v>
      </c>
      <c r="J1249" s="122">
        <v>0</v>
      </c>
      <c r="K1249" s="24">
        <v>0</v>
      </c>
      <c r="L1249" s="122">
        <v>0</v>
      </c>
      <c r="M1249" s="24">
        <v>0</v>
      </c>
      <c r="N1249" s="122">
        <v>0</v>
      </c>
      <c r="O1249" s="24">
        <v>0</v>
      </c>
      <c r="P1249" s="122">
        <v>0</v>
      </c>
    </row>
    <row r="1250" spans="3:16">
      <c r="C1250" t="s">
        <v>448</v>
      </c>
      <c r="D1250">
        <v>103</v>
      </c>
      <c r="E1250" t="s">
        <v>664</v>
      </c>
      <c r="F1250" s="119">
        <v>0</v>
      </c>
      <c r="G1250" s="24">
        <v>0</v>
      </c>
      <c r="H1250" s="24">
        <v>0</v>
      </c>
      <c r="I1250" s="120">
        <v>0</v>
      </c>
      <c r="J1250" s="121">
        <v>0</v>
      </c>
      <c r="K1250" s="24">
        <v>0</v>
      </c>
      <c r="L1250" s="121">
        <v>0</v>
      </c>
      <c r="M1250" s="24">
        <v>0</v>
      </c>
      <c r="N1250" s="121">
        <v>0</v>
      </c>
      <c r="O1250" s="24">
        <v>0</v>
      </c>
      <c r="P1250" s="121">
        <v>0</v>
      </c>
    </row>
    <row r="1251" spans="3:16">
      <c r="C1251" t="s">
        <v>448</v>
      </c>
      <c r="D1251">
        <v>12459</v>
      </c>
      <c r="E1251" s="10" t="s">
        <v>66</v>
      </c>
      <c r="F1251" s="119">
        <v>0</v>
      </c>
      <c r="G1251" s="24">
        <v>0</v>
      </c>
      <c r="H1251" s="24">
        <v>0</v>
      </c>
      <c r="I1251" s="120">
        <v>0</v>
      </c>
      <c r="J1251" s="121">
        <v>0</v>
      </c>
      <c r="K1251" s="24">
        <v>0</v>
      </c>
      <c r="L1251" s="121">
        <v>0</v>
      </c>
      <c r="M1251" s="24">
        <v>0</v>
      </c>
      <c r="N1251" s="121">
        <v>0</v>
      </c>
      <c r="O1251" s="24">
        <v>0</v>
      </c>
      <c r="P1251" s="121">
        <v>0</v>
      </c>
    </row>
    <row r="1252" spans="3:16">
      <c r="C1252" t="s">
        <v>448</v>
      </c>
      <c r="D1252">
        <v>105</v>
      </c>
      <c r="E1252" t="s">
        <v>666</v>
      </c>
      <c r="F1252" s="119">
        <v>0</v>
      </c>
      <c r="G1252" s="24">
        <v>0</v>
      </c>
      <c r="H1252" s="24">
        <v>0</v>
      </c>
      <c r="I1252" s="120">
        <v>0</v>
      </c>
      <c r="J1252" s="121">
        <v>0</v>
      </c>
      <c r="K1252" s="24">
        <v>0</v>
      </c>
      <c r="L1252" s="121">
        <v>0</v>
      </c>
      <c r="M1252" s="24">
        <v>0</v>
      </c>
      <c r="N1252" s="121">
        <v>0</v>
      </c>
      <c r="O1252" s="24">
        <v>0</v>
      </c>
      <c r="P1252" s="121">
        <v>0</v>
      </c>
    </row>
    <row r="1253" spans="3:16">
      <c r="C1253" t="s">
        <v>448</v>
      </c>
      <c r="D1253">
        <v>12470</v>
      </c>
      <c r="E1253" s="10" t="s">
        <v>447</v>
      </c>
      <c r="F1253" s="119">
        <v>0</v>
      </c>
      <c r="G1253" s="24">
        <v>0</v>
      </c>
      <c r="H1253" s="24">
        <v>0</v>
      </c>
      <c r="I1253" s="120">
        <v>0</v>
      </c>
      <c r="J1253" s="121">
        <v>0</v>
      </c>
      <c r="K1253" s="24">
        <v>0</v>
      </c>
      <c r="L1253" s="121">
        <v>0</v>
      </c>
      <c r="M1253" s="24">
        <v>0</v>
      </c>
      <c r="N1253" s="121">
        <v>0</v>
      </c>
      <c r="O1253" s="24">
        <v>0</v>
      </c>
      <c r="P1253" s="121">
        <v>0</v>
      </c>
    </row>
    <row r="1254" spans="3:16">
      <c r="C1254" t="s">
        <v>448</v>
      </c>
      <c r="D1254">
        <v>10269</v>
      </c>
      <c r="E1254" t="s">
        <v>668</v>
      </c>
      <c r="F1254" s="119">
        <v>0</v>
      </c>
      <c r="G1254" s="24">
        <v>0</v>
      </c>
      <c r="H1254" s="24">
        <v>0</v>
      </c>
      <c r="I1254" s="120">
        <v>0</v>
      </c>
      <c r="J1254" s="121">
        <v>0</v>
      </c>
      <c r="K1254" s="24">
        <v>0</v>
      </c>
      <c r="L1254" s="121">
        <v>0</v>
      </c>
      <c r="M1254" s="24">
        <v>0</v>
      </c>
      <c r="N1254" s="121">
        <v>0</v>
      </c>
      <c r="O1254" s="24">
        <v>0</v>
      </c>
      <c r="P1254" s="121">
        <v>0</v>
      </c>
    </row>
    <row r="1255" spans="3:16">
      <c r="C1255" t="s">
        <v>448</v>
      </c>
      <c r="D1255">
        <v>12480</v>
      </c>
      <c r="E1255" t="s">
        <v>67</v>
      </c>
      <c r="F1255" s="119">
        <v>0</v>
      </c>
      <c r="G1255" s="24">
        <v>0</v>
      </c>
      <c r="H1255" s="24">
        <v>0</v>
      </c>
      <c r="I1255" s="120">
        <v>0</v>
      </c>
      <c r="J1255" s="121">
        <v>0</v>
      </c>
      <c r="K1255" s="24">
        <v>0</v>
      </c>
      <c r="L1255" s="121">
        <v>0</v>
      </c>
      <c r="M1255" s="24">
        <v>0</v>
      </c>
      <c r="N1255" s="121">
        <v>0</v>
      </c>
      <c r="O1255" s="24">
        <v>0</v>
      </c>
      <c r="P1255" s="121">
        <v>0</v>
      </c>
    </row>
    <row r="1256" spans="3:16">
      <c r="C1256" t="s">
        <v>448</v>
      </c>
      <c r="D1256">
        <v>10569</v>
      </c>
      <c r="E1256" t="s">
        <v>670</v>
      </c>
      <c r="F1256" s="119">
        <v>0</v>
      </c>
      <c r="G1256" s="24">
        <v>0</v>
      </c>
      <c r="H1256" s="24">
        <v>0</v>
      </c>
      <c r="I1256" s="120">
        <v>0</v>
      </c>
      <c r="J1256" s="121">
        <v>0</v>
      </c>
      <c r="K1256" s="24">
        <v>0</v>
      </c>
      <c r="L1256" s="121">
        <v>0</v>
      </c>
      <c r="M1256" s="24">
        <v>0</v>
      </c>
      <c r="N1256" s="121">
        <v>0</v>
      </c>
      <c r="O1256" s="24">
        <v>0</v>
      </c>
      <c r="P1256" s="121">
        <v>0</v>
      </c>
    </row>
    <row r="1257" spans="3:16">
      <c r="C1257" t="s">
        <v>448</v>
      </c>
      <c r="D1257">
        <v>13303</v>
      </c>
      <c r="E1257" t="s">
        <v>75</v>
      </c>
      <c r="F1257" s="119">
        <v>0</v>
      </c>
      <c r="G1257" s="24">
        <v>0</v>
      </c>
      <c r="H1257" s="24">
        <v>0</v>
      </c>
      <c r="I1257" s="120">
        <v>0</v>
      </c>
      <c r="J1257" s="121">
        <v>0</v>
      </c>
      <c r="K1257" s="24">
        <v>0</v>
      </c>
      <c r="L1257" s="121">
        <v>0</v>
      </c>
      <c r="M1257" s="24">
        <v>0</v>
      </c>
      <c r="N1257" s="121">
        <v>0</v>
      </c>
      <c r="O1257" s="24">
        <v>0</v>
      </c>
      <c r="P1257" s="121">
        <v>0</v>
      </c>
    </row>
    <row r="1258" spans="3:16">
      <c r="C1258" t="s">
        <v>448</v>
      </c>
      <c r="D1258">
        <v>10517</v>
      </c>
      <c r="E1258" t="s">
        <v>676</v>
      </c>
      <c r="F1258" s="119">
        <v>0</v>
      </c>
      <c r="G1258" s="24">
        <v>0</v>
      </c>
      <c r="H1258" s="24">
        <v>0</v>
      </c>
      <c r="I1258" s="120">
        <v>0</v>
      </c>
      <c r="J1258" s="121">
        <v>0</v>
      </c>
      <c r="K1258" s="24">
        <v>0</v>
      </c>
      <c r="L1258" s="121">
        <v>0</v>
      </c>
      <c r="M1258" s="24">
        <v>0</v>
      </c>
      <c r="N1258" s="121">
        <v>0</v>
      </c>
      <c r="O1258" s="24">
        <v>0</v>
      </c>
      <c r="P1258" s="121">
        <v>0</v>
      </c>
    </row>
    <row r="1259" spans="3:16">
      <c r="C1259" t="s">
        <v>448</v>
      </c>
      <c r="D1259">
        <v>13311</v>
      </c>
      <c r="E1259" t="s">
        <v>580</v>
      </c>
      <c r="F1259" s="119">
        <v>0</v>
      </c>
      <c r="G1259" s="24">
        <v>0</v>
      </c>
      <c r="H1259" s="24">
        <v>0</v>
      </c>
      <c r="I1259" s="120">
        <v>0</v>
      </c>
      <c r="J1259" s="121">
        <v>0</v>
      </c>
      <c r="K1259" s="24">
        <v>0</v>
      </c>
      <c r="L1259" s="121">
        <v>0</v>
      </c>
      <c r="M1259" s="24">
        <v>0</v>
      </c>
      <c r="N1259" s="121">
        <v>0</v>
      </c>
      <c r="O1259" s="24">
        <v>0</v>
      </c>
      <c r="P1259" s="121">
        <v>0</v>
      </c>
    </row>
    <row r="1260" spans="3:16">
      <c r="C1260" t="s">
        <v>448</v>
      </c>
      <c r="D1260">
        <v>13359</v>
      </c>
      <c r="E1260" t="s">
        <v>468</v>
      </c>
      <c r="F1260" s="119">
        <v>0</v>
      </c>
      <c r="G1260" s="24">
        <v>0</v>
      </c>
      <c r="H1260" s="24">
        <v>0</v>
      </c>
      <c r="I1260" s="120">
        <v>0</v>
      </c>
      <c r="J1260" s="121">
        <v>0</v>
      </c>
      <c r="K1260" s="24">
        <v>0</v>
      </c>
      <c r="L1260" s="121">
        <v>0</v>
      </c>
      <c r="M1260" s="24">
        <v>0</v>
      </c>
      <c r="N1260" s="121">
        <v>0</v>
      </c>
      <c r="O1260" s="24">
        <v>0</v>
      </c>
      <c r="P1260" s="121">
        <v>0</v>
      </c>
    </row>
    <row r="1261" spans="3:16">
      <c r="C1261" t="s">
        <v>461</v>
      </c>
      <c r="D1261">
        <v>79201</v>
      </c>
      <c r="E1261" t="s">
        <v>50</v>
      </c>
      <c r="F1261" s="119">
        <v>761</v>
      </c>
      <c r="G1261" s="24">
        <v>0</v>
      </c>
      <c r="H1261" s="24">
        <v>0</v>
      </c>
      <c r="I1261" s="120">
        <v>0</v>
      </c>
      <c r="J1261" s="122">
        <v>0</v>
      </c>
      <c r="K1261" s="24">
        <v>761</v>
      </c>
      <c r="L1261" s="122">
        <v>0</v>
      </c>
      <c r="M1261" s="24">
        <v>0</v>
      </c>
      <c r="N1261" s="122">
        <v>0</v>
      </c>
      <c r="O1261" s="24">
        <v>0</v>
      </c>
      <c r="P1261" s="122">
        <v>0</v>
      </c>
    </row>
    <row r="1262" spans="3:16">
      <c r="C1262" t="s">
        <v>461</v>
      </c>
      <c r="D1262">
        <v>13401</v>
      </c>
      <c r="E1262" t="s">
        <v>77</v>
      </c>
      <c r="F1262" s="119">
        <v>0</v>
      </c>
      <c r="G1262" s="24">
        <v>0</v>
      </c>
      <c r="H1262" s="24">
        <v>0</v>
      </c>
      <c r="I1262" s="120">
        <v>0</v>
      </c>
      <c r="J1262" s="121">
        <v>0</v>
      </c>
      <c r="K1262" s="24">
        <v>0</v>
      </c>
      <c r="L1262" s="121">
        <v>0</v>
      </c>
      <c r="M1262" s="24">
        <v>0</v>
      </c>
      <c r="N1262" s="121">
        <v>0</v>
      </c>
      <c r="O1262" s="24">
        <v>0</v>
      </c>
      <c r="P1262" s="121">
        <v>0</v>
      </c>
    </row>
    <row r="1263" spans="3:16">
      <c r="C1263" t="s">
        <v>461</v>
      </c>
      <c r="D1263">
        <v>12460</v>
      </c>
      <c r="E1263" t="s">
        <v>585</v>
      </c>
      <c r="F1263" s="119">
        <v>0</v>
      </c>
      <c r="G1263" s="24">
        <v>0</v>
      </c>
      <c r="H1263" s="24">
        <v>0</v>
      </c>
      <c r="I1263" s="120">
        <v>0</v>
      </c>
      <c r="J1263" s="121">
        <v>0</v>
      </c>
      <c r="K1263" s="24">
        <v>0</v>
      </c>
      <c r="L1263" s="121">
        <v>0</v>
      </c>
      <c r="M1263" s="24">
        <v>0</v>
      </c>
      <c r="N1263" s="121">
        <v>0</v>
      </c>
      <c r="O1263" s="24">
        <v>0</v>
      </c>
      <c r="P1263" s="121">
        <v>0</v>
      </c>
    </row>
    <row r="1264" spans="3:16">
      <c r="C1264" t="s">
        <v>461</v>
      </c>
      <c r="D1264">
        <v>73012</v>
      </c>
      <c r="E1264" t="s">
        <v>56</v>
      </c>
      <c r="F1264" s="119">
        <v>0</v>
      </c>
      <c r="G1264" s="24">
        <v>0</v>
      </c>
      <c r="H1264" s="24">
        <v>0</v>
      </c>
      <c r="I1264" s="120">
        <v>0</v>
      </c>
      <c r="J1264" s="121">
        <v>0</v>
      </c>
      <c r="K1264" s="24">
        <v>0</v>
      </c>
      <c r="L1264" s="121">
        <v>0</v>
      </c>
      <c r="M1264" s="24">
        <v>0</v>
      </c>
      <c r="N1264" s="121">
        <v>0</v>
      </c>
      <c r="O1264" s="24">
        <v>0</v>
      </c>
      <c r="P1264" s="121">
        <v>0</v>
      </c>
    </row>
    <row r="1265" spans="3:16">
      <c r="C1265" t="s">
        <v>461</v>
      </c>
      <c r="D1265">
        <v>10101</v>
      </c>
      <c r="E1265" t="s">
        <v>536</v>
      </c>
      <c r="F1265" s="119">
        <v>0</v>
      </c>
      <c r="G1265" s="24">
        <v>0</v>
      </c>
      <c r="H1265" s="24">
        <v>0</v>
      </c>
      <c r="I1265" s="120">
        <v>0</v>
      </c>
      <c r="J1265" s="121">
        <v>0</v>
      </c>
      <c r="K1265" s="24">
        <v>0</v>
      </c>
      <c r="L1265" s="121">
        <v>0</v>
      </c>
      <c r="M1265" s="24">
        <v>0</v>
      </c>
      <c r="N1265" s="121">
        <v>0</v>
      </c>
      <c r="O1265" s="24">
        <v>0</v>
      </c>
      <c r="P1265" s="121">
        <v>0</v>
      </c>
    </row>
    <row r="1266" spans="3:16">
      <c r="C1266" t="s">
        <v>461</v>
      </c>
      <c r="D1266">
        <v>102</v>
      </c>
      <c r="E1266" t="s">
        <v>663</v>
      </c>
      <c r="F1266" s="119">
        <v>0</v>
      </c>
      <c r="G1266" s="24">
        <v>0</v>
      </c>
      <c r="H1266" s="24">
        <v>0</v>
      </c>
      <c r="I1266" s="120">
        <v>0</v>
      </c>
      <c r="J1266" s="121">
        <v>0</v>
      </c>
      <c r="K1266" s="24">
        <v>0</v>
      </c>
      <c r="L1266" s="121">
        <v>0</v>
      </c>
      <c r="M1266" s="24">
        <v>0</v>
      </c>
      <c r="N1266" s="121">
        <v>0</v>
      </c>
      <c r="O1266" s="24">
        <v>0</v>
      </c>
      <c r="P1266" s="121">
        <v>0</v>
      </c>
    </row>
    <row r="1267" spans="3:16">
      <c r="C1267" t="s">
        <v>461</v>
      </c>
      <c r="D1267">
        <v>10102</v>
      </c>
      <c r="E1267" t="s">
        <v>24</v>
      </c>
      <c r="F1267" s="119">
        <v>0</v>
      </c>
      <c r="G1267" s="24">
        <v>0</v>
      </c>
      <c r="H1267" s="24">
        <v>0</v>
      </c>
      <c r="I1267" s="120">
        <v>0</v>
      </c>
      <c r="J1267" s="122">
        <v>0</v>
      </c>
      <c r="K1267" s="24">
        <v>0</v>
      </c>
      <c r="L1267" s="122">
        <v>0</v>
      </c>
      <c r="M1267" s="24">
        <v>0</v>
      </c>
      <c r="N1267" s="122">
        <v>0</v>
      </c>
      <c r="O1267" s="24">
        <v>0</v>
      </c>
      <c r="P1267" s="122">
        <v>0</v>
      </c>
    </row>
    <row r="1268" spans="3:16">
      <c r="C1268" t="s">
        <v>461</v>
      </c>
      <c r="D1268">
        <v>14459</v>
      </c>
      <c r="E1268" t="s">
        <v>68</v>
      </c>
      <c r="F1268" s="119">
        <v>0</v>
      </c>
      <c r="G1268" s="24">
        <v>0</v>
      </c>
      <c r="H1268" s="24">
        <v>0</v>
      </c>
      <c r="I1268" s="120">
        <v>0</v>
      </c>
      <c r="J1268" s="121">
        <v>0</v>
      </c>
      <c r="K1268" s="24">
        <v>0</v>
      </c>
      <c r="L1268" s="121">
        <v>0</v>
      </c>
      <c r="M1268" s="24">
        <v>0</v>
      </c>
      <c r="N1268" s="121">
        <v>0</v>
      </c>
      <c r="O1268" s="24">
        <v>0</v>
      </c>
      <c r="P1268" s="121">
        <v>0</v>
      </c>
    </row>
    <row r="1269" spans="3:16">
      <c r="C1269" t="s">
        <v>461</v>
      </c>
      <c r="D1269">
        <v>10103</v>
      </c>
      <c r="E1269" t="s">
        <v>60</v>
      </c>
      <c r="F1269" s="119">
        <v>0</v>
      </c>
      <c r="G1269" s="24">
        <v>0</v>
      </c>
      <c r="H1269" s="24">
        <v>0</v>
      </c>
      <c r="I1269" s="120">
        <v>0</v>
      </c>
      <c r="J1269" s="122">
        <v>0</v>
      </c>
      <c r="K1269" s="24">
        <v>0</v>
      </c>
      <c r="L1269" s="122">
        <v>0</v>
      </c>
      <c r="M1269" s="24">
        <v>0</v>
      </c>
      <c r="N1269" s="122">
        <v>0</v>
      </c>
      <c r="O1269" s="24">
        <v>0</v>
      </c>
      <c r="P1269" s="122">
        <v>0</v>
      </c>
    </row>
    <row r="1270" spans="3:16">
      <c r="C1270" t="s">
        <v>461</v>
      </c>
      <c r="D1270">
        <v>10380</v>
      </c>
      <c r="E1270" t="s">
        <v>565</v>
      </c>
      <c r="F1270" s="119">
        <v>0</v>
      </c>
      <c r="G1270" s="24">
        <v>0</v>
      </c>
      <c r="H1270" s="24">
        <v>0</v>
      </c>
      <c r="I1270" s="120">
        <v>0</v>
      </c>
      <c r="J1270" s="121">
        <v>0</v>
      </c>
      <c r="K1270" s="24">
        <v>0</v>
      </c>
      <c r="L1270" s="121">
        <v>0</v>
      </c>
      <c r="M1270" s="24">
        <v>0</v>
      </c>
      <c r="N1270" s="121">
        <v>0</v>
      </c>
      <c r="O1270" s="24">
        <v>0</v>
      </c>
      <c r="P1270" s="121">
        <v>0</v>
      </c>
    </row>
    <row r="1271" spans="3:16">
      <c r="C1271" t="s">
        <v>461</v>
      </c>
      <c r="D1271">
        <v>10104</v>
      </c>
      <c r="E1271" t="s">
        <v>84</v>
      </c>
      <c r="F1271" s="119">
        <v>0</v>
      </c>
      <c r="G1271" s="24">
        <v>0</v>
      </c>
      <c r="H1271" s="24">
        <v>0</v>
      </c>
      <c r="I1271" s="120">
        <v>0</v>
      </c>
      <c r="J1271" s="121">
        <v>0</v>
      </c>
      <c r="K1271" s="24">
        <v>0</v>
      </c>
      <c r="L1271" s="121">
        <v>0</v>
      </c>
      <c r="M1271" s="24">
        <v>0</v>
      </c>
      <c r="N1271" s="121">
        <v>0</v>
      </c>
      <c r="O1271" s="24">
        <v>0</v>
      </c>
      <c r="P1271" s="121">
        <v>0</v>
      </c>
    </row>
    <row r="1272" spans="3:16">
      <c r="C1272" t="s">
        <v>461</v>
      </c>
      <c r="D1272">
        <v>74001</v>
      </c>
      <c r="E1272" t="s">
        <v>641</v>
      </c>
      <c r="F1272" s="119">
        <v>0</v>
      </c>
      <c r="G1272" s="24">
        <v>0</v>
      </c>
      <c r="H1272" s="24">
        <v>0</v>
      </c>
      <c r="I1272" s="120">
        <v>0</v>
      </c>
      <c r="J1272" s="121">
        <v>0</v>
      </c>
      <c r="K1272" s="24">
        <v>0</v>
      </c>
      <c r="L1272" s="121">
        <v>0</v>
      </c>
      <c r="M1272" s="24">
        <v>0</v>
      </c>
      <c r="N1272" s="121">
        <v>0</v>
      </c>
      <c r="O1272" s="24">
        <v>0</v>
      </c>
      <c r="P1272" s="121">
        <v>0</v>
      </c>
    </row>
    <row r="1273" spans="3:16">
      <c r="C1273" t="s">
        <v>461</v>
      </c>
      <c r="D1273">
        <v>10201</v>
      </c>
      <c r="E1273" t="s">
        <v>27</v>
      </c>
      <c r="F1273" s="119">
        <v>0</v>
      </c>
      <c r="G1273" s="24">
        <v>0</v>
      </c>
      <c r="H1273" s="24">
        <v>0</v>
      </c>
      <c r="I1273" s="120">
        <v>0</v>
      </c>
      <c r="J1273" s="121">
        <v>0</v>
      </c>
      <c r="K1273" s="24">
        <v>0</v>
      </c>
      <c r="L1273" s="121">
        <v>0</v>
      </c>
      <c r="M1273" s="24">
        <v>0</v>
      </c>
      <c r="N1273" s="121">
        <v>0</v>
      </c>
      <c r="O1273" s="24">
        <v>0</v>
      </c>
      <c r="P1273" s="121">
        <v>0</v>
      </c>
    </row>
    <row r="1274" spans="3:16">
      <c r="C1274" t="s">
        <v>461</v>
      </c>
      <c r="D1274">
        <v>10602</v>
      </c>
      <c r="E1274" t="s">
        <v>671</v>
      </c>
      <c r="F1274" s="119">
        <v>0</v>
      </c>
      <c r="G1274" s="24">
        <v>0</v>
      </c>
      <c r="H1274" s="24">
        <v>0</v>
      </c>
      <c r="I1274" s="120">
        <v>0</v>
      </c>
      <c r="J1274" s="121">
        <v>0</v>
      </c>
      <c r="K1274" s="24">
        <v>0</v>
      </c>
      <c r="L1274" s="121">
        <v>0</v>
      </c>
      <c r="M1274" s="24">
        <v>0</v>
      </c>
      <c r="N1274" s="121">
        <v>0</v>
      </c>
      <c r="O1274" s="24">
        <v>0</v>
      </c>
      <c r="P1274" s="121">
        <v>0</v>
      </c>
    </row>
    <row r="1275" spans="3:16">
      <c r="C1275" t="s">
        <v>461</v>
      </c>
      <c r="D1275">
        <v>10202</v>
      </c>
      <c r="E1275" t="s">
        <v>28</v>
      </c>
      <c r="F1275" s="119">
        <v>0</v>
      </c>
      <c r="G1275" s="24">
        <v>0</v>
      </c>
      <c r="H1275" s="24">
        <v>0</v>
      </c>
      <c r="I1275" s="120">
        <v>0</v>
      </c>
      <c r="J1275" s="122">
        <v>0</v>
      </c>
      <c r="K1275" s="24">
        <v>0</v>
      </c>
      <c r="L1275" s="122">
        <v>0</v>
      </c>
      <c r="M1275" s="24">
        <v>0</v>
      </c>
      <c r="N1275" s="122">
        <v>0</v>
      </c>
      <c r="O1275" s="24">
        <v>0</v>
      </c>
      <c r="P1275" s="122">
        <v>0</v>
      </c>
    </row>
    <row r="1276" spans="3:16">
      <c r="C1276" t="s">
        <v>461</v>
      </c>
      <c r="D1276">
        <v>13559</v>
      </c>
      <c r="E1276" t="s">
        <v>429</v>
      </c>
      <c r="F1276" s="119">
        <v>0</v>
      </c>
      <c r="G1276" s="24">
        <v>0</v>
      </c>
      <c r="H1276" s="24">
        <v>0</v>
      </c>
      <c r="I1276" s="120">
        <v>0</v>
      </c>
      <c r="J1276" s="121">
        <v>0</v>
      </c>
      <c r="K1276" s="24">
        <v>0</v>
      </c>
      <c r="L1276" s="121">
        <v>0</v>
      </c>
      <c r="M1276" s="24">
        <v>0</v>
      </c>
      <c r="N1276" s="121">
        <v>0</v>
      </c>
      <c r="O1276" s="24">
        <v>0</v>
      </c>
      <c r="P1276" s="121">
        <v>0</v>
      </c>
    </row>
    <row r="1277" spans="3:16">
      <c r="C1277" t="s">
        <v>461</v>
      </c>
      <c r="D1277">
        <v>10203</v>
      </c>
      <c r="E1277" t="s">
        <v>29</v>
      </c>
      <c r="F1277" s="119">
        <v>0</v>
      </c>
      <c r="G1277" s="24">
        <v>0</v>
      </c>
      <c r="H1277" s="24">
        <v>0</v>
      </c>
      <c r="I1277" s="120">
        <v>0</v>
      </c>
      <c r="J1277" s="122">
        <v>0</v>
      </c>
      <c r="K1277" s="24">
        <v>0</v>
      </c>
      <c r="L1277" s="122">
        <v>0</v>
      </c>
      <c r="M1277" s="24">
        <v>0</v>
      </c>
      <c r="N1277" s="122">
        <v>0</v>
      </c>
      <c r="O1277" s="24">
        <v>0</v>
      </c>
      <c r="P1277" s="122">
        <v>0</v>
      </c>
    </row>
    <row r="1278" spans="3:16">
      <c r="C1278" t="s">
        <v>461</v>
      </c>
      <c r="D1278">
        <v>72002</v>
      </c>
      <c r="E1278" t="s">
        <v>48</v>
      </c>
      <c r="F1278" s="119">
        <v>0</v>
      </c>
      <c r="G1278" s="24">
        <v>0</v>
      </c>
      <c r="H1278" s="24">
        <v>0</v>
      </c>
      <c r="I1278" s="120">
        <v>0</v>
      </c>
      <c r="J1278" s="121">
        <v>0</v>
      </c>
      <c r="K1278" s="24">
        <v>0</v>
      </c>
      <c r="L1278" s="121">
        <v>0</v>
      </c>
      <c r="M1278" s="24">
        <v>0</v>
      </c>
      <c r="N1278" s="121">
        <v>0</v>
      </c>
      <c r="O1278" s="24">
        <v>0</v>
      </c>
      <c r="P1278" s="121">
        <v>0</v>
      </c>
    </row>
    <row r="1279" spans="3:16">
      <c r="C1279" t="s">
        <v>461</v>
      </c>
      <c r="D1279">
        <v>10204</v>
      </c>
      <c r="E1279" t="s">
        <v>53</v>
      </c>
      <c r="F1279" s="119">
        <v>0</v>
      </c>
      <c r="G1279" s="24">
        <v>0</v>
      </c>
      <c r="H1279" s="24">
        <v>0</v>
      </c>
      <c r="I1279" s="120">
        <v>0</v>
      </c>
      <c r="J1279" s="122">
        <v>0</v>
      </c>
      <c r="K1279" s="24">
        <v>0</v>
      </c>
      <c r="L1279" s="122">
        <v>0</v>
      </c>
      <c r="M1279" s="24">
        <v>0</v>
      </c>
      <c r="N1279" s="122">
        <v>0</v>
      </c>
      <c r="O1279" s="24">
        <v>0</v>
      </c>
      <c r="P1279" s="122">
        <v>0</v>
      </c>
    </row>
    <row r="1280" spans="3:16">
      <c r="C1280" t="s">
        <v>461</v>
      </c>
      <c r="D1280">
        <v>76701</v>
      </c>
      <c r="E1280" t="s">
        <v>588</v>
      </c>
      <c r="F1280" s="119">
        <v>0</v>
      </c>
      <c r="G1280" s="24">
        <v>0</v>
      </c>
      <c r="H1280" s="24">
        <v>0</v>
      </c>
      <c r="I1280" s="120">
        <v>0</v>
      </c>
      <c r="J1280" s="121">
        <v>0</v>
      </c>
      <c r="K1280" s="24">
        <v>0</v>
      </c>
      <c r="L1280" s="121">
        <v>0</v>
      </c>
      <c r="M1280" s="24">
        <v>0</v>
      </c>
      <c r="N1280" s="121">
        <v>0</v>
      </c>
      <c r="O1280" s="24">
        <v>0</v>
      </c>
      <c r="P1280" s="121">
        <v>0</v>
      </c>
    </row>
    <row r="1281" spans="3:16">
      <c r="C1281" t="s">
        <v>461</v>
      </c>
      <c r="D1281">
        <v>10205</v>
      </c>
      <c r="E1281" t="s">
        <v>552</v>
      </c>
      <c r="F1281" s="119">
        <v>0</v>
      </c>
      <c r="G1281" s="24">
        <v>0</v>
      </c>
      <c r="H1281" s="24">
        <v>0</v>
      </c>
      <c r="I1281" s="120">
        <v>0</v>
      </c>
      <c r="J1281" s="121">
        <v>0</v>
      </c>
      <c r="K1281" s="24">
        <v>0</v>
      </c>
      <c r="L1281" s="121">
        <v>0</v>
      </c>
      <c r="M1281" s="24">
        <v>0</v>
      </c>
      <c r="N1281" s="121">
        <v>0</v>
      </c>
      <c r="O1281" s="24">
        <v>0</v>
      </c>
      <c r="P1281" s="121">
        <v>0</v>
      </c>
    </row>
    <row r="1282" spans="3:16">
      <c r="C1282" t="s">
        <v>461</v>
      </c>
      <c r="D1282">
        <v>10588</v>
      </c>
      <c r="E1282" t="s">
        <v>549</v>
      </c>
      <c r="F1282" s="119">
        <v>0</v>
      </c>
      <c r="G1282" s="24">
        <v>0</v>
      </c>
      <c r="H1282" s="24">
        <v>0</v>
      </c>
      <c r="I1282" s="120">
        <v>0</v>
      </c>
      <c r="J1282" s="121">
        <v>0</v>
      </c>
      <c r="K1282" s="24">
        <v>0</v>
      </c>
      <c r="L1282" s="121">
        <v>0</v>
      </c>
      <c r="M1282" s="24">
        <v>0</v>
      </c>
      <c r="N1282" s="121">
        <v>0</v>
      </c>
      <c r="O1282" s="24">
        <v>0</v>
      </c>
      <c r="P1282" s="121">
        <v>0</v>
      </c>
    </row>
    <row r="1283" spans="3:16">
      <c r="C1283" t="s">
        <v>461</v>
      </c>
      <c r="D1283">
        <v>10268</v>
      </c>
      <c r="E1283" t="s">
        <v>427</v>
      </c>
      <c r="F1283" s="119">
        <v>0</v>
      </c>
      <c r="G1283" s="24">
        <v>0</v>
      </c>
      <c r="H1283" s="24">
        <v>0</v>
      </c>
      <c r="I1283" s="120">
        <v>0</v>
      </c>
      <c r="J1283" s="121">
        <v>0</v>
      </c>
      <c r="K1283" s="24">
        <v>0</v>
      </c>
      <c r="L1283" s="121">
        <v>0</v>
      </c>
      <c r="M1283" s="24">
        <v>0</v>
      </c>
      <c r="N1283" s="121">
        <v>0</v>
      </c>
      <c r="O1283" s="24">
        <v>0</v>
      </c>
      <c r="P1283" s="121">
        <v>0</v>
      </c>
    </row>
    <row r="1284" spans="3:16">
      <c r="C1284" t="s">
        <v>461</v>
      </c>
      <c r="D1284">
        <v>72101</v>
      </c>
      <c r="E1284" t="s">
        <v>582</v>
      </c>
      <c r="F1284" s="119">
        <v>0</v>
      </c>
      <c r="G1284" s="24">
        <v>0</v>
      </c>
      <c r="H1284" s="24">
        <v>0</v>
      </c>
      <c r="I1284" s="120">
        <v>0</v>
      </c>
      <c r="J1284" s="121">
        <v>0</v>
      </c>
      <c r="K1284" s="24">
        <v>0</v>
      </c>
      <c r="L1284" s="121">
        <v>0</v>
      </c>
      <c r="M1284" s="24">
        <v>0</v>
      </c>
      <c r="N1284" s="121">
        <v>0</v>
      </c>
      <c r="O1284" s="24">
        <v>0</v>
      </c>
      <c r="P1284" s="121">
        <v>0</v>
      </c>
    </row>
    <row r="1285" spans="3:16">
      <c r="C1285" t="s">
        <v>461</v>
      </c>
      <c r="D1285">
        <v>10301</v>
      </c>
      <c r="E1285" t="s">
        <v>30</v>
      </c>
      <c r="F1285" s="119">
        <v>0</v>
      </c>
      <c r="G1285" s="24">
        <v>0</v>
      </c>
      <c r="H1285" s="24">
        <v>0</v>
      </c>
      <c r="I1285" s="120">
        <v>0</v>
      </c>
      <c r="J1285" s="121">
        <v>0</v>
      </c>
      <c r="K1285" s="24">
        <v>0</v>
      </c>
      <c r="L1285" s="121">
        <v>0</v>
      </c>
      <c r="M1285" s="24">
        <v>0</v>
      </c>
      <c r="N1285" s="121">
        <v>0</v>
      </c>
      <c r="O1285" s="24">
        <v>0</v>
      </c>
      <c r="P1285" s="121">
        <v>0</v>
      </c>
    </row>
    <row r="1286" spans="3:16">
      <c r="C1286" t="s">
        <v>461</v>
      </c>
      <c r="D1286">
        <v>12336</v>
      </c>
      <c r="E1286" t="s">
        <v>658</v>
      </c>
      <c r="F1286" s="119">
        <v>0</v>
      </c>
      <c r="G1286" s="24">
        <v>0</v>
      </c>
      <c r="H1286" s="24">
        <v>0</v>
      </c>
      <c r="I1286" s="120">
        <v>0</v>
      </c>
      <c r="J1286" s="121">
        <v>0</v>
      </c>
      <c r="K1286" s="24">
        <v>0</v>
      </c>
      <c r="L1286" s="121">
        <v>0</v>
      </c>
      <c r="M1286" s="24">
        <v>0</v>
      </c>
      <c r="N1286" s="121">
        <v>0</v>
      </c>
      <c r="O1286" s="24">
        <v>0</v>
      </c>
      <c r="P1286" s="121">
        <v>0</v>
      </c>
    </row>
    <row r="1287" spans="3:16">
      <c r="C1287" t="s">
        <v>461</v>
      </c>
      <c r="D1287">
        <v>10302</v>
      </c>
      <c r="E1287" s="10" t="s">
        <v>31</v>
      </c>
      <c r="F1287" s="119">
        <v>0</v>
      </c>
      <c r="G1287" s="24">
        <v>0</v>
      </c>
      <c r="H1287" s="24">
        <v>0</v>
      </c>
      <c r="I1287" s="120">
        <v>0</v>
      </c>
      <c r="J1287" s="122">
        <v>0</v>
      </c>
      <c r="K1287" s="24">
        <v>0</v>
      </c>
      <c r="L1287" s="122">
        <v>0</v>
      </c>
      <c r="M1287" s="24">
        <v>0</v>
      </c>
      <c r="N1287" s="122">
        <v>0</v>
      </c>
      <c r="O1287" s="24">
        <v>0</v>
      </c>
      <c r="P1287" s="122">
        <v>0</v>
      </c>
    </row>
    <row r="1288" spans="3:16">
      <c r="C1288" t="s">
        <v>461</v>
      </c>
      <c r="D1288">
        <v>106</v>
      </c>
      <c r="E1288" t="s">
        <v>667</v>
      </c>
      <c r="F1288" s="119">
        <v>0</v>
      </c>
      <c r="G1288" s="24">
        <v>0</v>
      </c>
      <c r="H1288" s="24">
        <v>0</v>
      </c>
      <c r="I1288" s="120">
        <v>0</v>
      </c>
      <c r="J1288" s="121">
        <v>0</v>
      </c>
      <c r="K1288" s="24">
        <v>0</v>
      </c>
      <c r="L1288" s="121">
        <v>0</v>
      </c>
      <c r="M1288" s="24">
        <v>0</v>
      </c>
      <c r="N1288" s="121">
        <v>0</v>
      </c>
      <c r="O1288" s="24">
        <v>0</v>
      </c>
      <c r="P1288" s="121">
        <v>0</v>
      </c>
    </row>
    <row r="1289" spans="3:16">
      <c r="C1289" t="s">
        <v>461</v>
      </c>
      <c r="D1289">
        <v>10303</v>
      </c>
      <c r="E1289" t="s">
        <v>32</v>
      </c>
      <c r="F1289" s="119">
        <v>0</v>
      </c>
      <c r="G1289" s="24">
        <v>0</v>
      </c>
      <c r="H1289" s="24">
        <v>0</v>
      </c>
      <c r="I1289" s="120">
        <v>0</v>
      </c>
      <c r="J1289" s="121">
        <v>0</v>
      </c>
      <c r="K1289" s="24">
        <v>0</v>
      </c>
      <c r="L1289" s="121">
        <v>0</v>
      </c>
      <c r="M1289" s="24">
        <v>0</v>
      </c>
      <c r="N1289" s="121">
        <v>0</v>
      </c>
      <c r="O1289" s="24">
        <v>0</v>
      </c>
      <c r="P1289" s="121">
        <v>0</v>
      </c>
    </row>
    <row r="1290" spans="3:16">
      <c r="C1290" t="s">
        <v>461</v>
      </c>
      <c r="D1290">
        <v>171002</v>
      </c>
      <c r="E1290" t="s">
        <v>1000</v>
      </c>
      <c r="F1290" s="119">
        <v>0</v>
      </c>
      <c r="G1290" s="24">
        <v>0</v>
      </c>
      <c r="H1290" s="24">
        <v>0</v>
      </c>
      <c r="I1290" s="120">
        <v>0</v>
      </c>
      <c r="J1290" s="121">
        <v>0</v>
      </c>
      <c r="K1290" s="24">
        <v>0</v>
      </c>
      <c r="L1290" s="121">
        <v>0</v>
      </c>
      <c r="M1290" s="24">
        <v>0</v>
      </c>
      <c r="N1290" s="121">
        <v>0</v>
      </c>
      <c r="O1290" s="24">
        <v>0</v>
      </c>
      <c r="P1290" s="121">
        <v>0</v>
      </c>
    </row>
    <row r="1291" spans="3:16">
      <c r="C1291" t="s">
        <v>461</v>
      </c>
      <c r="D1291">
        <v>10304</v>
      </c>
      <c r="E1291" t="s">
        <v>54</v>
      </c>
      <c r="F1291" s="119">
        <v>0</v>
      </c>
      <c r="G1291" s="24">
        <v>0</v>
      </c>
      <c r="H1291" s="24">
        <v>0</v>
      </c>
      <c r="I1291" s="120">
        <v>0</v>
      </c>
      <c r="J1291" s="122">
        <v>0</v>
      </c>
      <c r="K1291" s="24">
        <v>0</v>
      </c>
      <c r="L1291" s="122">
        <v>0</v>
      </c>
      <c r="M1291" s="24">
        <v>0</v>
      </c>
      <c r="N1291" s="122">
        <v>0</v>
      </c>
      <c r="O1291" s="24">
        <v>0</v>
      </c>
      <c r="P1291" s="122">
        <v>0</v>
      </c>
    </row>
    <row r="1292" spans="3:16">
      <c r="C1292" t="s">
        <v>461</v>
      </c>
      <c r="D1292">
        <v>13480</v>
      </c>
      <c r="E1292" t="s">
        <v>469</v>
      </c>
      <c r="F1292" s="119">
        <v>0</v>
      </c>
      <c r="G1292" s="24">
        <v>0</v>
      </c>
      <c r="H1292" s="24">
        <v>0</v>
      </c>
      <c r="I1292" s="120">
        <v>0</v>
      </c>
      <c r="J1292" s="121">
        <v>0</v>
      </c>
      <c r="K1292" s="24">
        <v>0</v>
      </c>
      <c r="L1292" s="121">
        <v>0</v>
      </c>
      <c r="M1292" s="24">
        <v>0</v>
      </c>
      <c r="N1292" s="121">
        <v>0</v>
      </c>
      <c r="O1292" s="24">
        <v>0</v>
      </c>
      <c r="P1292" s="121">
        <v>0</v>
      </c>
    </row>
    <row r="1293" spans="3:16">
      <c r="C1293" t="s">
        <v>461</v>
      </c>
      <c r="D1293">
        <v>10305</v>
      </c>
      <c r="E1293" t="s">
        <v>537</v>
      </c>
      <c r="F1293" s="119">
        <v>0</v>
      </c>
      <c r="G1293" s="24">
        <v>0</v>
      </c>
      <c r="H1293" s="24">
        <v>0</v>
      </c>
      <c r="I1293" s="120">
        <v>0</v>
      </c>
      <c r="J1293" s="121">
        <v>0</v>
      </c>
      <c r="K1293" s="24">
        <v>0</v>
      </c>
      <c r="L1293" s="121">
        <v>0</v>
      </c>
      <c r="M1293" s="24">
        <v>0</v>
      </c>
      <c r="N1293" s="121">
        <v>0</v>
      </c>
      <c r="O1293" s="24">
        <v>0</v>
      </c>
      <c r="P1293" s="121">
        <v>0</v>
      </c>
    </row>
    <row r="1294" spans="3:16">
      <c r="C1294" t="s">
        <v>461</v>
      </c>
      <c r="D1294">
        <v>14311</v>
      </c>
      <c r="E1294" t="s">
        <v>45</v>
      </c>
      <c r="F1294" s="119">
        <v>0</v>
      </c>
      <c r="G1294" s="24">
        <v>0</v>
      </c>
      <c r="H1294" s="24">
        <v>0</v>
      </c>
      <c r="I1294" s="120">
        <v>0</v>
      </c>
      <c r="J1294" s="121">
        <v>0</v>
      </c>
      <c r="K1294" s="24">
        <v>0</v>
      </c>
      <c r="L1294" s="121">
        <v>0</v>
      </c>
      <c r="M1294" s="24">
        <v>0</v>
      </c>
      <c r="N1294" s="121">
        <v>0</v>
      </c>
      <c r="O1294" s="24">
        <v>0</v>
      </c>
      <c r="P1294" s="121">
        <v>0</v>
      </c>
    </row>
    <row r="1295" spans="3:16">
      <c r="C1295" t="s">
        <v>461</v>
      </c>
      <c r="D1295">
        <v>10306</v>
      </c>
      <c r="E1295" t="s">
        <v>226</v>
      </c>
      <c r="F1295" s="119">
        <v>0</v>
      </c>
      <c r="G1295" s="24">
        <v>0</v>
      </c>
      <c r="H1295" s="24">
        <v>0</v>
      </c>
      <c r="I1295" s="120">
        <v>0</v>
      </c>
      <c r="J1295" s="121">
        <v>0</v>
      </c>
      <c r="K1295" s="24">
        <v>0</v>
      </c>
      <c r="L1295" s="121">
        <v>0</v>
      </c>
      <c r="M1295" s="24">
        <v>0</v>
      </c>
      <c r="N1295" s="121">
        <v>0</v>
      </c>
      <c r="O1295" s="24">
        <v>0</v>
      </c>
      <c r="P1295" s="121">
        <v>0</v>
      </c>
    </row>
    <row r="1296" spans="3:16">
      <c r="C1296" t="s">
        <v>461</v>
      </c>
      <c r="D1296">
        <v>52378</v>
      </c>
      <c r="E1296" t="s">
        <v>69</v>
      </c>
      <c r="F1296" s="119">
        <v>0</v>
      </c>
      <c r="G1296" s="24">
        <v>0</v>
      </c>
      <c r="H1296" s="24">
        <v>0</v>
      </c>
      <c r="I1296" s="120">
        <v>0</v>
      </c>
      <c r="J1296" s="122">
        <v>0</v>
      </c>
      <c r="K1296" s="24">
        <v>0</v>
      </c>
      <c r="L1296" s="122">
        <v>0</v>
      </c>
      <c r="M1296" s="24">
        <v>0</v>
      </c>
      <c r="N1296" s="122">
        <v>0</v>
      </c>
      <c r="O1296" s="24">
        <v>0</v>
      </c>
      <c r="P1296" s="122">
        <v>0</v>
      </c>
    </row>
    <row r="1297" spans="3:16">
      <c r="C1297" t="s">
        <v>461</v>
      </c>
      <c r="D1297">
        <v>10309</v>
      </c>
      <c r="E1297" t="s">
        <v>539</v>
      </c>
      <c r="F1297" s="119">
        <v>0</v>
      </c>
      <c r="G1297" s="24">
        <v>0</v>
      </c>
      <c r="H1297" s="24">
        <v>0</v>
      </c>
      <c r="I1297" s="120">
        <v>0</v>
      </c>
      <c r="J1297" s="121">
        <v>0</v>
      </c>
      <c r="K1297" s="24">
        <v>0</v>
      </c>
      <c r="L1297" s="121">
        <v>0</v>
      </c>
      <c r="M1297" s="24">
        <v>0</v>
      </c>
      <c r="N1297" s="121">
        <v>0</v>
      </c>
      <c r="O1297" s="24">
        <v>0</v>
      </c>
      <c r="P1297" s="121">
        <v>0</v>
      </c>
    </row>
    <row r="1298" spans="3:16">
      <c r="C1298" t="s">
        <v>461</v>
      </c>
      <c r="D1298">
        <v>72501</v>
      </c>
      <c r="E1298" t="s">
        <v>78</v>
      </c>
      <c r="F1298" s="119">
        <v>0</v>
      </c>
      <c r="G1298" s="24">
        <v>0</v>
      </c>
      <c r="H1298" s="24">
        <v>0</v>
      </c>
      <c r="I1298" s="120">
        <v>0</v>
      </c>
      <c r="J1298" s="121">
        <v>0</v>
      </c>
      <c r="K1298" s="24">
        <v>0</v>
      </c>
      <c r="L1298" s="121">
        <v>0</v>
      </c>
      <c r="M1298" s="24">
        <v>0</v>
      </c>
      <c r="N1298" s="121">
        <v>0</v>
      </c>
      <c r="O1298" s="24">
        <v>0</v>
      </c>
      <c r="P1298" s="121">
        <v>0</v>
      </c>
    </row>
    <row r="1299" spans="3:16">
      <c r="C1299" t="s">
        <v>461</v>
      </c>
      <c r="D1299">
        <v>10311</v>
      </c>
      <c r="E1299" t="s">
        <v>467</v>
      </c>
      <c r="F1299" s="119">
        <v>0</v>
      </c>
      <c r="G1299" s="24">
        <v>0</v>
      </c>
      <c r="H1299" s="24">
        <v>0</v>
      </c>
      <c r="I1299" s="120">
        <v>0</v>
      </c>
      <c r="J1299" s="121">
        <v>0</v>
      </c>
      <c r="K1299" s="24">
        <v>0</v>
      </c>
      <c r="L1299" s="121">
        <v>0</v>
      </c>
      <c r="M1299" s="24">
        <v>0</v>
      </c>
      <c r="N1299" s="121">
        <v>0</v>
      </c>
      <c r="O1299" s="24">
        <v>0</v>
      </c>
      <c r="P1299" s="121">
        <v>0</v>
      </c>
    </row>
    <row r="1300" spans="3:16">
      <c r="C1300" t="s">
        <v>461</v>
      </c>
      <c r="D1300">
        <v>76501</v>
      </c>
      <c r="E1300" t="s">
        <v>589</v>
      </c>
      <c r="F1300" s="119">
        <v>0</v>
      </c>
      <c r="G1300" s="24">
        <v>0</v>
      </c>
      <c r="H1300" s="24">
        <v>0</v>
      </c>
      <c r="I1300" s="120">
        <v>0</v>
      </c>
      <c r="J1300" s="121">
        <v>0</v>
      </c>
      <c r="K1300" s="24">
        <v>0</v>
      </c>
      <c r="L1300" s="121">
        <v>0</v>
      </c>
      <c r="M1300" s="24">
        <v>0</v>
      </c>
      <c r="N1300" s="121">
        <v>0</v>
      </c>
      <c r="O1300" s="24">
        <v>0</v>
      </c>
      <c r="P1300" s="121">
        <v>0</v>
      </c>
    </row>
    <row r="1301" spans="3:16">
      <c r="C1301" t="s">
        <v>461</v>
      </c>
      <c r="D1301">
        <v>10312</v>
      </c>
      <c r="E1301" t="s">
        <v>540</v>
      </c>
      <c r="F1301" s="119">
        <v>0</v>
      </c>
      <c r="G1301" s="24">
        <v>0</v>
      </c>
      <c r="H1301" s="24">
        <v>0</v>
      </c>
      <c r="I1301" s="120">
        <v>0</v>
      </c>
      <c r="J1301" s="121">
        <v>0</v>
      </c>
      <c r="K1301" s="24">
        <v>0</v>
      </c>
      <c r="L1301" s="121">
        <v>0</v>
      </c>
      <c r="M1301" s="24">
        <v>0</v>
      </c>
      <c r="N1301" s="121">
        <v>0</v>
      </c>
      <c r="O1301" s="24">
        <v>0</v>
      </c>
      <c r="P1301" s="121">
        <v>0</v>
      </c>
    </row>
    <row r="1302" spans="3:16">
      <c r="C1302" t="s">
        <v>461</v>
      </c>
      <c r="D1302">
        <v>300</v>
      </c>
      <c r="E1302" t="s">
        <v>99</v>
      </c>
      <c r="F1302" s="119">
        <v>0</v>
      </c>
      <c r="G1302" s="24">
        <v>0</v>
      </c>
      <c r="H1302" s="24">
        <v>0</v>
      </c>
      <c r="I1302" s="120">
        <v>0</v>
      </c>
      <c r="J1302" s="121">
        <v>0</v>
      </c>
      <c r="K1302" s="24">
        <v>0</v>
      </c>
      <c r="L1302" s="121">
        <v>0</v>
      </c>
      <c r="M1302" s="24">
        <v>0</v>
      </c>
      <c r="N1302" s="121">
        <v>0</v>
      </c>
      <c r="O1302" s="24">
        <v>0</v>
      </c>
      <c r="P1302" s="121">
        <v>0</v>
      </c>
    </row>
    <row r="1303" spans="3:16">
      <c r="C1303" t="s">
        <v>461</v>
      </c>
      <c r="D1303">
        <v>78001</v>
      </c>
      <c r="E1303" t="s">
        <v>571</v>
      </c>
      <c r="F1303" s="119">
        <v>0</v>
      </c>
      <c r="G1303" s="24">
        <v>0</v>
      </c>
      <c r="H1303" s="24">
        <v>0</v>
      </c>
      <c r="I1303" s="120">
        <v>0</v>
      </c>
      <c r="J1303" s="121">
        <v>0</v>
      </c>
      <c r="K1303" s="24">
        <v>0</v>
      </c>
      <c r="L1303" s="121">
        <v>0</v>
      </c>
      <c r="M1303" s="24">
        <v>0</v>
      </c>
      <c r="N1303" s="121">
        <v>0</v>
      </c>
      <c r="O1303" s="24">
        <v>0</v>
      </c>
      <c r="P1303" s="121">
        <v>0</v>
      </c>
    </row>
    <row r="1304" spans="3:16">
      <c r="C1304" t="s">
        <v>461</v>
      </c>
      <c r="D1304">
        <v>10358</v>
      </c>
      <c r="E1304" t="s">
        <v>33</v>
      </c>
      <c r="F1304" s="119">
        <v>0</v>
      </c>
      <c r="G1304" s="24">
        <v>0</v>
      </c>
      <c r="H1304" s="24">
        <v>0</v>
      </c>
      <c r="I1304" s="120">
        <v>0</v>
      </c>
      <c r="J1304" s="121">
        <v>0</v>
      </c>
      <c r="K1304" s="24">
        <v>0</v>
      </c>
      <c r="L1304" s="121">
        <v>0</v>
      </c>
      <c r="M1304" s="24">
        <v>0</v>
      </c>
      <c r="N1304" s="121">
        <v>0</v>
      </c>
      <c r="O1304" s="24">
        <v>0</v>
      </c>
      <c r="P1304" s="121">
        <v>0</v>
      </c>
    </row>
    <row r="1305" spans="3:16">
      <c r="C1305" t="s">
        <v>461</v>
      </c>
      <c r="D1305">
        <v>10411</v>
      </c>
      <c r="E1305" t="s">
        <v>543</v>
      </c>
      <c r="F1305" s="119">
        <v>0</v>
      </c>
      <c r="G1305" s="24">
        <v>0</v>
      </c>
      <c r="H1305" s="24">
        <v>0</v>
      </c>
      <c r="I1305" s="120">
        <v>0</v>
      </c>
      <c r="J1305" s="121">
        <v>0</v>
      </c>
      <c r="K1305" s="24">
        <v>0</v>
      </c>
      <c r="L1305" s="121">
        <v>0</v>
      </c>
      <c r="M1305" s="24">
        <v>0</v>
      </c>
      <c r="N1305" s="121">
        <v>0</v>
      </c>
      <c r="O1305" s="24">
        <v>0</v>
      </c>
      <c r="P1305" s="121">
        <v>0</v>
      </c>
    </row>
    <row r="1306" spans="3:16">
      <c r="C1306" t="s">
        <v>461</v>
      </c>
      <c r="D1306">
        <v>10367</v>
      </c>
      <c r="E1306" t="s">
        <v>606</v>
      </c>
      <c r="F1306" s="119">
        <v>0</v>
      </c>
      <c r="G1306" s="24">
        <v>0</v>
      </c>
      <c r="H1306" s="24">
        <v>0</v>
      </c>
      <c r="I1306" s="120">
        <v>0</v>
      </c>
      <c r="J1306" s="121">
        <v>0</v>
      </c>
      <c r="K1306" s="24">
        <v>0</v>
      </c>
      <c r="L1306" s="121">
        <v>0</v>
      </c>
      <c r="M1306" s="24">
        <v>0</v>
      </c>
      <c r="N1306" s="121">
        <v>0</v>
      </c>
      <c r="O1306" s="24">
        <v>0</v>
      </c>
      <c r="P1306" s="121">
        <v>0</v>
      </c>
    </row>
    <row r="1307" spans="3:16">
      <c r="C1307" t="s">
        <v>461</v>
      </c>
      <c r="D1307">
        <v>11401</v>
      </c>
      <c r="E1307" t="s">
        <v>583</v>
      </c>
      <c r="F1307" s="119">
        <v>0</v>
      </c>
      <c r="G1307" s="24">
        <v>0</v>
      </c>
      <c r="H1307" s="24">
        <v>0</v>
      </c>
      <c r="I1307" s="120">
        <v>0</v>
      </c>
      <c r="J1307" s="121">
        <v>0</v>
      </c>
      <c r="K1307" s="24">
        <v>0</v>
      </c>
      <c r="L1307" s="121">
        <v>0</v>
      </c>
      <c r="M1307" s="24">
        <v>0</v>
      </c>
      <c r="N1307" s="121">
        <v>0</v>
      </c>
      <c r="O1307" s="24">
        <v>0</v>
      </c>
      <c r="P1307" s="121">
        <v>0</v>
      </c>
    </row>
    <row r="1308" spans="3:16">
      <c r="C1308" t="s">
        <v>461</v>
      </c>
      <c r="D1308">
        <v>10369</v>
      </c>
      <c r="E1308" t="s">
        <v>61</v>
      </c>
      <c r="F1308" s="119">
        <v>0</v>
      </c>
      <c r="G1308" s="24">
        <v>0</v>
      </c>
      <c r="H1308" s="24">
        <v>0</v>
      </c>
      <c r="I1308" s="120">
        <v>0</v>
      </c>
      <c r="J1308" s="121">
        <v>0</v>
      </c>
      <c r="K1308" s="24">
        <v>0</v>
      </c>
      <c r="L1308" s="121">
        <v>0</v>
      </c>
      <c r="M1308" s="24">
        <v>0</v>
      </c>
      <c r="N1308" s="121">
        <v>0</v>
      </c>
      <c r="O1308" s="24">
        <v>0</v>
      </c>
      <c r="P1308" s="121">
        <v>0</v>
      </c>
    </row>
    <row r="1309" spans="3:16">
      <c r="C1309" t="s">
        <v>461</v>
      </c>
      <c r="D1309">
        <v>71901</v>
      </c>
      <c r="E1309" t="s">
        <v>47</v>
      </c>
      <c r="F1309" s="119">
        <v>0</v>
      </c>
      <c r="G1309" s="24">
        <v>0</v>
      </c>
      <c r="H1309" s="24">
        <v>0</v>
      </c>
      <c r="I1309" s="120">
        <v>0</v>
      </c>
      <c r="J1309" s="121">
        <v>0</v>
      </c>
      <c r="K1309" s="24">
        <v>0</v>
      </c>
      <c r="L1309" s="121">
        <v>0</v>
      </c>
      <c r="M1309" s="24">
        <v>0</v>
      </c>
      <c r="N1309" s="121">
        <v>0</v>
      </c>
      <c r="O1309" s="24">
        <v>0</v>
      </c>
      <c r="P1309" s="121">
        <v>0</v>
      </c>
    </row>
    <row r="1310" spans="3:16">
      <c r="C1310" t="s">
        <v>461</v>
      </c>
      <c r="D1310">
        <v>10388</v>
      </c>
      <c r="E1310" t="s">
        <v>541</v>
      </c>
      <c r="F1310" s="119">
        <v>0</v>
      </c>
      <c r="G1310" s="24">
        <v>0</v>
      </c>
      <c r="H1310" s="24">
        <v>0</v>
      </c>
      <c r="I1310" s="120">
        <v>0</v>
      </c>
      <c r="J1310" s="121">
        <v>0</v>
      </c>
      <c r="K1310" s="24">
        <v>0</v>
      </c>
      <c r="L1310" s="121">
        <v>0</v>
      </c>
      <c r="M1310" s="24">
        <v>0</v>
      </c>
      <c r="N1310" s="121">
        <v>0</v>
      </c>
      <c r="O1310" s="24">
        <v>0</v>
      </c>
      <c r="P1310" s="121">
        <v>0</v>
      </c>
    </row>
    <row r="1311" spans="3:16">
      <c r="C1311" t="s">
        <v>461</v>
      </c>
      <c r="D1311">
        <v>76001</v>
      </c>
      <c r="E1311" t="s">
        <v>99</v>
      </c>
      <c r="F1311" s="119">
        <v>0</v>
      </c>
      <c r="G1311" s="24">
        <v>0</v>
      </c>
      <c r="H1311" s="24">
        <v>0</v>
      </c>
      <c r="I1311" s="120">
        <v>0</v>
      </c>
      <c r="J1311" s="121">
        <v>0</v>
      </c>
      <c r="K1311" s="24">
        <v>0</v>
      </c>
      <c r="L1311" s="121">
        <v>0</v>
      </c>
      <c r="M1311" s="24">
        <v>0</v>
      </c>
      <c r="N1311" s="121">
        <v>0</v>
      </c>
      <c r="O1311" s="24">
        <v>0</v>
      </c>
      <c r="P1311" s="121">
        <v>0</v>
      </c>
    </row>
    <row r="1312" spans="3:16">
      <c r="C1312" t="s">
        <v>461</v>
      </c>
      <c r="D1312">
        <v>10389</v>
      </c>
      <c r="E1312" t="s">
        <v>71</v>
      </c>
      <c r="F1312" s="119">
        <v>0</v>
      </c>
      <c r="G1312" s="24">
        <v>0</v>
      </c>
      <c r="H1312" s="24">
        <v>0</v>
      </c>
      <c r="I1312" s="120">
        <v>0</v>
      </c>
      <c r="J1312" s="121">
        <v>0</v>
      </c>
      <c r="K1312" s="24">
        <v>0</v>
      </c>
      <c r="L1312" s="121">
        <v>0</v>
      </c>
      <c r="M1312" s="24">
        <v>0</v>
      </c>
      <c r="N1312" s="121">
        <v>0</v>
      </c>
      <c r="O1312" s="24">
        <v>0</v>
      </c>
      <c r="P1312" s="121">
        <v>0</v>
      </c>
    </row>
    <row r="1313" spans="3:16">
      <c r="C1313" t="s">
        <v>461</v>
      </c>
      <c r="D1313">
        <v>12401</v>
      </c>
      <c r="E1313" t="s">
        <v>645</v>
      </c>
      <c r="F1313" s="119">
        <v>0</v>
      </c>
      <c r="G1313" s="24">
        <v>0</v>
      </c>
      <c r="H1313" s="24">
        <v>0</v>
      </c>
      <c r="I1313" s="120">
        <v>0</v>
      </c>
      <c r="J1313" s="121">
        <v>0</v>
      </c>
      <c r="K1313" s="24">
        <v>0</v>
      </c>
      <c r="L1313" s="121">
        <v>0</v>
      </c>
      <c r="M1313" s="24">
        <v>0</v>
      </c>
      <c r="N1313" s="121">
        <v>0</v>
      </c>
      <c r="O1313" s="24">
        <v>0</v>
      </c>
      <c r="P1313" s="121">
        <v>0</v>
      </c>
    </row>
    <row r="1314" spans="3:16">
      <c r="C1314" t="s">
        <v>461</v>
      </c>
      <c r="D1314">
        <v>10401</v>
      </c>
      <c r="E1314" t="s">
        <v>34</v>
      </c>
      <c r="F1314" s="119">
        <v>0</v>
      </c>
      <c r="G1314" s="24">
        <v>0</v>
      </c>
      <c r="H1314" s="24">
        <v>0</v>
      </c>
      <c r="I1314" s="120">
        <v>0</v>
      </c>
      <c r="J1314" s="121">
        <v>0</v>
      </c>
      <c r="K1314" s="24">
        <v>0</v>
      </c>
      <c r="L1314" s="121">
        <v>0</v>
      </c>
      <c r="M1314" s="24">
        <v>0</v>
      </c>
      <c r="N1314" s="121">
        <v>0</v>
      </c>
      <c r="O1314" s="24">
        <v>0</v>
      </c>
      <c r="P1314" s="121">
        <v>0</v>
      </c>
    </row>
    <row r="1315" spans="3:16">
      <c r="C1315" t="s">
        <v>461</v>
      </c>
      <c r="D1315">
        <v>32359</v>
      </c>
      <c r="E1315" t="s">
        <v>660</v>
      </c>
      <c r="F1315" s="119">
        <v>0</v>
      </c>
      <c r="G1315" s="24">
        <v>0</v>
      </c>
      <c r="H1315" s="24">
        <v>0</v>
      </c>
      <c r="I1315" s="120">
        <v>0</v>
      </c>
      <c r="J1315" s="121">
        <v>0</v>
      </c>
      <c r="K1315" s="24">
        <v>0</v>
      </c>
      <c r="L1315" s="121">
        <v>0</v>
      </c>
      <c r="M1315" s="24">
        <v>0</v>
      </c>
      <c r="N1315" s="121">
        <v>0</v>
      </c>
      <c r="O1315" s="24">
        <v>0</v>
      </c>
      <c r="P1315" s="121">
        <v>0</v>
      </c>
    </row>
    <row r="1316" spans="3:16">
      <c r="C1316" t="s">
        <v>461</v>
      </c>
      <c r="D1316">
        <v>10402</v>
      </c>
      <c r="E1316" s="10" t="s">
        <v>21</v>
      </c>
      <c r="F1316" s="119">
        <v>0</v>
      </c>
      <c r="G1316" s="24">
        <v>0</v>
      </c>
      <c r="H1316" s="24">
        <v>0</v>
      </c>
      <c r="I1316" s="120">
        <v>0</v>
      </c>
      <c r="J1316" s="122">
        <v>0</v>
      </c>
      <c r="K1316" s="24">
        <v>0</v>
      </c>
      <c r="L1316" s="122">
        <v>0</v>
      </c>
      <c r="M1316" s="24">
        <v>0</v>
      </c>
      <c r="N1316" s="122">
        <v>0</v>
      </c>
      <c r="O1316" s="24">
        <v>0</v>
      </c>
      <c r="P1316" s="122">
        <v>0</v>
      </c>
    </row>
    <row r="1317" spans="3:16">
      <c r="C1317" t="s">
        <v>461</v>
      </c>
      <c r="D1317">
        <v>104</v>
      </c>
      <c r="E1317" t="s">
        <v>665</v>
      </c>
      <c r="F1317" s="119">
        <v>0</v>
      </c>
      <c r="G1317" s="24">
        <v>0</v>
      </c>
      <c r="H1317" s="24">
        <v>0</v>
      </c>
      <c r="I1317" s="120">
        <v>0</v>
      </c>
      <c r="J1317" s="121">
        <v>0</v>
      </c>
      <c r="K1317" s="24">
        <v>0</v>
      </c>
      <c r="L1317" s="121">
        <v>0</v>
      </c>
      <c r="M1317" s="24">
        <v>0</v>
      </c>
      <c r="N1317" s="121">
        <v>0</v>
      </c>
      <c r="O1317" s="24">
        <v>0</v>
      </c>
      <c r="P1317" s="121">
        <v>0</v>
      </c>
    </row>
    <row r="1318" spans="3:16">
      <c r="C1318" t="s">
        <v>461</v>
      </c>
      <c r="D1318">
        <v>10403</v>
      </c>
      <c r="E1318" t="s">
        <v>35</v>
      </c>
      <c r="F1318" s="119">
        <v>0</v>
      </c>
      <c r="G1318" s="24">
        <v>0</v>
      </c>
      <c r="H1318" s="24">
        <v>0</v>
      </c>
      <c r="I1318" s="120">
        <v>0</v>
      </c>
      <c r="J1318" s="122">
        <v>0</v>
      </c>
      <c r="K1318" s="24">
        <v>0</v>
      </c>
      <c r="L1318" s="122">
        <v>0</v>
      </c>
      <c r="M1318" s="24">
        <v>0</v>
      </c>
      <c r="N1318" s="122">
        <v>0</v>
      </c>
      <c r="O1318" s="24">
        <v>0</v>
      </c>
      <c r="P1318" s="122">
        <v>0</v>
      </c>
    </row>
    <row r="1319" spans="3:16">
      <c r="C1319" t="s">
        <v>461</v>
      </c>
      <c r="D1319">
        <v>10505</v>
      </c>
      <c r="E1319" t="s">
        <v>669</v>
      </c>
      <c r="F1319" s="119">
        <v>0</v>
      </c>
      <c r="G1319" s="24">
        <v>0</v>
      </c>
      <c r="H1319" s="24">
        <v>0</v>
      </c>
      <c r="I1319" s="120">
        <v>0</v>
      </c>
      <c r="J1319" s="121">
        <v>0</v>
      </c>
      <c r="K1319" s="24">
        <v>0</v>
      </c>
      <c r="L1319" s="121">
        <v>0</v>
      </c>
      <c r="M1319" s="24">
        <v>0</v>
      </c>
      <c r="N1319" s="121">
        <v>0</v>
      </c>
      <c r="O1319" s="24">
        <v>0</v>
      </c>
      <c r="P1319" s="121">
        <v>0</v>
      </c>
    </row>
    <row r="1320" spans="3:16">
      <c r="C1320" t="s">
        <v>461</v>
      </c>
      <c r="D1320">
        <v>10404</v>
      </c>
      <c r="E1320" t="s">
        <v>36</v>
      </c>
      <c r="F1320" s="119">
        <v>0</v>
      </c>
      <c r="G1320" s="24">
        <v>0</v>
      </c>
      <c r="H1320" s="24">
        <v>0</v>
      </c>
      <c r="I1320" s="120">
        <v>0</v>
      </c>
      <c r="J1320" s="122">
        <v>0</v>
      </c>
      <c r="K1320" s="24">
        <v>0</v>
      </c>
      <c r="L1320" s="122">
        <v>0</v>
      </c>
      <c r="M1320" s="24">
        <v>0</v>
      </c>
      <c r="N1320" s="122">
        <v>0</v>
      </c>
      <c r="O1320" s="24">
        <v>0</v>
      </c>
      <c r="P1320" s="122">
        <v>0</v>
      </c>
    </row>
    <row r="1321" spans="3:16">
      <c r="C1321" t="s">
        <v>461</v>
      </c>
      <c r="D1321">
        <v>173002</v>
      </c>
      <c r="E1321" t="s">
        <v>995</v>
      </c>
      <c r="F1321" s="119">
        <v>0</v>
      </c>
      <c r="G1321" s="24">
        <v>0</v>
      </c>
      <c r="H1321" s="24">
        <v>0</v>
      </c>
      <c r="I1321" s="120">
        <v>0</v>
      </c>
      <c r="J1321" s="121">
        <v>0</v>
      </c>
      <c r="K1321" s="24">
        <v>0</v>
      </c>
      <c r="L1321" s="121">
        <v>0</v>
      </c>
      <c r="M1321" s="24">
        <v>0</v>
      </c>
      <c r="N1321" s="121">
        <v>0</v>
      </c>
      <c r="O1321" s="24">
        <v>0</v>
      </c>
      <c r="P1321" s="121">
        <v>0</v>
      </c>
    </row>
    <row r="1322" spans="3:16">
      <c r="C1322" t="s">
        <v>461</v>
      </c>
      <c r="D1322">
        <v>10405</v>
      </c>
      <c r="E1322" t="s">
        <v>542</v>
      </c>
      <c r="F1322" s="119">
        <v>0</v>
      </c>
      <c r="G1322" s="24">
        <v>0</v>
      </c>
      <c r="H1322" s="24">
        <v>0</v>
      </c>
      <c r="I1322" s="120">
        <v>0</v>
      </c>
      <c r="J1322" s="121">
        <v>0</v>
      </c>
      <c r="K1322" s="24">
        <v>0</v>
      </c>
      <c r="L1322" s="121">
        <v>0</v>
      </c>
      <c r="M1322" s="24">
        <v>0</v>
      </c>
      <c r="N1322" s="121">
        <v>0</v>
      </c>
      <c r="O1322" s="24">
        <v>0</v>
      </c>
      <c r="P1322" s="121">
        <v>0</v>
      </c>
    </row>
    <row r="1323" spans="3:16">
      <c r="C1323" t="s">
        <v>461</v>
      </c>
      <c r="D1323">
        <v>13380</v>
      </c>
      <c r="E1323" t="s">
        <v>534</v>
      </c>
      <c r="F1323" s="119">
        <v>0</v>
      </c>
      <c r="G1323" s="24">
        <v>0</v>
      </c>
      <c r="H1323" s="24">
        <v>0</v>
      </c>
      <c r="I1323" s="120">
        <v>0</v>
      </c>
      <c r="J1323" s="121">
        <v>0</v>
      </c>
      <c r="K1323" s="24">
        <v>0</v>
      </c>
      <c r="L1323" s="121">
        <v>0</v>
      </c>
      <c r="M1323" s="24">
        <v>0</v>
      </c>
      <c r="N1323" s="121">
        <v>0</v>
      </c>
      <c r="O1323" s="24">
        <v>0</v>
      </c>
      <c r="P1323" s="121">
        <v>0</v>
      </c>
    </row>
    <row r="1324" spans="3:16">
      <c r="C1324" t="s">
        <v>461</v>
      </c>
      <c r="D1324">
        <v>10406</v>
      </c>
      <c r="E1324" t="s">
        <v>72</v>
      </c>
      <c r="F1324" s="119">
        <v>0</v>
      </c>
      <c r="G1324" s="24">
        <v>0</v>
      </c>
      <c r="H1324" s="24">
        <v>0</v>
      </c>
      <c r="I1324" s="120">
        <v>0</v>
      </c>
      <c r="J1324" s="121">
        <v>0</v>
      </c>
      <c r="K1324" s="24">
        <v>0</v>
      </c>
      <c r="L1324" s="121">
        <v>0</v>
      </c>
      <c r="M1324" s="24">
        <v>0</v>
      </c>
      <c r="N1324" s="121">
        <v>0</v>
      </c>
      <c r="O1324" s="24">
        <v>0</v>
      </c>
      <c r="P1324" s="121">
        <v>0</v>
      </c>
    </row>
    <row r="1325" spans="3:16">
      <c r="C1325" t="s">
        <v>461</v>
      </c>
      <c r="D1325">
        <v>13403</v>
      </c>
      <c r="E1325" t="s">
        <v>428</v>
      </c>
      <c r="F1325" s="119">
        <v>0</v>
      </c>
      <c r="G1325" s="24">
        <v>0</v>
      </c>
      <c r="H1325" s="24">
        <v>0</v>
      </c>
      <c r="I1325" s="120">
        <v>0</v>
      </c>
      <c r="J1325" s="121">
        <v>0</v>
      </c>
      <c r="K1325" s="24">
        <v>0</v>
      </c>
      <c r="L1325" s="121">
        <v>0</v>
      </c>
      <c r="M1325" s="24">
        <v>0</v>
      </c>
      <c r="N1325" s="121">
        <v>0</v>
      </c>
      <c r="O1325" s="24">
        <v>0</v>
      </c>
      <c r="P1325" s="121">
        <v>0</v>
      </c>
    </row>
    <row r="1326" spans="3:16">
      <c r="C1326" t="s">
        <v>461</v>
      </c>
      <c r="D1326">
        <v>10407</v>
      </c>
      <c r="E1326" t="s">
        <v>37</v>
      </c>
      <c r="F1326" s="119">
        <v>0</v>
      </c>
      <c r="G1326" s="24">
        <v>0</v>
      </c>
      <c r="H1326" s="24">
        <v>0</v>
      </c>
      <c r="I1326" s="120">
        <v>0</v>
      </c>
      <c r="J1326" s="121">
        <v>0</v>
      </c>
      <c r="K1326" s="24">
        <v>0</v>
      </c>
      <c r="L1326" s="121">
        <v>0</v>
      </c>
      <c r="M1326" s="24">
        <v>0</v>
      </c>
      <c r="N1326" s="121">
        <v>0</v>
      </c>
      <c r="O1326" s="24">
        <v>0</v>
      </c>
      <c r="P1326" s="121">
        <v>0</v>
      </c>
    </row>
    <row r="1327" spans="3:16">
      <c r="C1327" t="s">
        <v>461</v>
      </c>
      <c r="D1327">
        <v>13503</v>
      </c>
      <c r="E1327" t="s">
        <v>470</v>
      </c>
      <c r="F1327" s="119">
        <v>0</v>
      </c>
      <c r="G1327" s="24">
        <v>0</v>
      </c>
      <c r="H1327" s="24">
        <v>0</v>
      </c>
      <c r="I1327" s="120">
        <v>0</v>
      </c>
      <c r="J1327" s="121">
        <v>0</v>
      </c>
      <c r="K1327" s="24">
        <v>0</v>
      </c>
      <c r="L1327" s="121">
        <v>0</v>
      </c>
      <c r="M1327" s="24">
        <v>0</v>
      </c>
      <c r="N1327" s="121">
        <v>0</v>
      </c>
      <c r="O1327" s="24">
        <v>0</v>
      </c>
      <c r="P1327" s="121">
        <v>0</v>
      </c>
    </row>
    <row r="1328" spans="3:16">
      <c r="C1328" t="s">
        <v>461</v>
      </c>
      <c r="D1328">
        <v>10410</v>
      </c>
      <c r="E1328" t="s">
        <v>452</v>
      </c>
      <c r="F1328" s="119">
        <v>0</v>
      </c>
      <c r="G1328" s="24">
        <v>0</v>
      </c>
      <c r="H1328" s="24">
        <v>0</v>
      </c>
      <c r="I1328" s="120">
        <v>0</v>
      </c>
      <c r="J1328" s="121">
        <v>0</v>
      </c>
      <c r="K1328" s="24">
        <v>0</v>
      </c>
      <c r="L1328" s="121">
        <v>0</v>
      </c>
      <c r="M1328" s="24">
        <v>0</v>
      </c>
      <c r="N1328" s="121">
        <v>0</v>
      </c>
      <c r="O1328" s="24">
        <v>0</v>
      </c>
      <c r="P1328" s="121">
        <v>0</v>
      </c>
    </row>
    <row r="1329" spans="3:16">
      <c r="C1329" t="s">
        <v>461</v>
      </c>
      <c r="D1329">
        <v>13580</v>
      </c>
      <c r="E1329" t="s">
        <v>535</v>
      </c>
      <c r="F1329" s="119">
        <v>0</v>
      </c>
      <c r="G1329" s="24">
        <v>0</v>
      </c>
      <c r="H1329" s="24">
        <v>0</v>
      </c>
      <c r="I1329" s="120">
        <v>0</v>
      </c>
      <c r="J1329" s="121">
        <v>0</v>
      </c>
      <c r="K1329" s="24">
        <v>0</v>
      </c>
      <c r="L1329" s="121">
        <v>0</v>
      </c>
      <c r="M1329" s="24">
        <v>0</v>
      </c>
      <c r="N1329" s="121">
        <v>0</v>
      </c>
      <c r="O1329" s="24">
        <v>0</v>
      </c>
      <c r="P1329" s="121">
        <v>0</v>
      </c>
    </row>
    <row r="1330" spans="3:16">
      <c r="C1330" t="s">
        <v>461</v>
      </c>
      <c r="D1330">
        <v>10416</v>
      </c>
      <c r="E1330" t="s">
        <v>581</v>
      </c>
      <c r="F1330" s="119">
        <v>0</v>
      </c>
      <c r="G1330" s="24">
        <v>0</v>
      </c>
      <c r="H1330" s="24">
        <v>0</v>
      </c>
      <c r="I1330" s="120">
        <v>0</v>
      </c>
      <c r="J1330" s="121">
        <v>0</v>
      </c>
      <c r="K1330" s="24">
        <v>0</v>
      </c>
      <c r="L1330" s="121">
        <v>0</v>
      </c>
      <c r="M1330" s="24">
        <v>0</v>
      </c>
      <c r="N1330" s="121">
        <v>0</v>
      </c>
      <c r="O1330" s="24">
        <v>0</v>
      </c>
      <c r="P1330" s="121">
        <v>0</v>
      </c>
    </row>
    <row r="1331" spans="3:16">
      <c r="C1331" t="s">
        <v>461</v>
      </c>
      <c r="D1331">
        <v>14348</v>
      </c>
      <c r="E1331" t="s">
        <v>46</v>
      </c>
      <c r="F1331" s="119">
        <v>0</v>
      </c>
      <c r="G1331" s="24">
        <v>0</v>
      </c>
      <c r="H1331" s="24">
        <v>0</v>
      </c>
      <c r="I1331" s="120">
        <v>0</v>
      </c>
      <c r="J1331" s="121">
        <v>0</v>
      </c>
      <c r="K1331" s="24">
        <v>0</v>
      </c>
      <c r="L1331" s="121">
        <v>0</v>
      </c>
      <c r="M1331" s="24">
        <v>0</v>
      </c>
      <c r="N1331" s="121">
        <v>0</v>
      </c>
      <c r="O1331" s="24">
        <v>0</v>
      </c>
      <c r="P1331" s="121">
        <v>0</v>
      </c>
    </row>
    <row r="1332" spans="3:16">
      <c r="C1332" t="s">
        <v>461</v>
      </c>
      <c r="D1332">
        <v>10457</v>
      </c>
      <c r="E1332" t="s">
        <v>38</v>
      </c>
      <c r="F1332" s="119">
        <v>0</v>
      </c>
      <c r="G1332" s="24">
        <v>0</v>
      </c>
      <c r="H1332" s="24">
        <v>0</v>
      </c>
      <c r="I1332" s="120">
        <v>0</v>
      </c>
      <c r="J1332" s="121">
        <v>0</v>
      </c>
      <c r="K1332" s="24">
        <v>0</v>
      </c>
      <c r="L1332" s="121">
        <v>0</v>
      </c>
      <c r="M1332" s="24">
        <v>0</v>
      </c>
      <c r="N1332" s="121">
        <v>0</v>
      </c>
      <c r="O1332" s="24">
        <v>0</v>
      </c>
      <c r="P1332" s="121">
        <v>0</v>
      </c>
    </row>
    <row r="1333" spans="3:16">
      <c r="C1333" t="s">
        <v>461</v>
      </c>
      <c r="D1333">
        <v>52377</v>
      </c>
      <c r="E1333" t="s">
        <v>134</v>
      </c>
      <c r="F1333" s="119">
        <v>0</v>
      </c>
      <c r="G1333" s="24">
        <v>0</v>
      </c>
      <c r="H1333" s="24">
        <v>0</v>
      </c>
      <c r="I1333" s="120">
        <v>0</v>
      </c>
      <c r="J1333" s="121">
        <v>0</v>
      </c>
      <c r="K1333" s="24">
        <v>0</v>
      </c>
      <c r="L1333" s="121">
        <v>0</v>
      </c>
      <c r="M1333" s="24">
        <v>0</v>
      </c>
      <c r="N1333" s="121">
        <v>0</v>
      </c>
      <c r="O1333" s="24">
        <v>0</v>
      </c>
      <c r="P1333" s="121">
        <v>0</v>
      </c>
    </row>
    <row r="1334" spans="3:16">
      <c r="C1334" t="s">
        <v>461</v>
      </c>
      <c r="D1334">
        <v>10469</v>
      </c>
      <c r="E1334" t="s">
        <v>39</v>
      </c>
      <c r="F1334" s="119">
        <v>0</v>
      </c>
      <c r="G1334" s="24">
        <v>0</v>
      </c>
      <c r="H1334" s="24">
        <v>0</v>
      </c>
      <c r="I1334" s="120">
        <v>0</v>
      </c>
      <c r="J1334" s="121">
        <v>0</v>
      </c>
      <c r="K1334" s="24">
        <v>0</v>
      </c>
      <c r="L1334" s="121">
        <v>0</v>
      </c>
      <c r="M1334" s="24">
        <v>0</v>
      </c>
      <c r="N1334" s="121">
        <v>0</v>
      </c>
      <c r="O1334" s="24">
        <v>0</v>
      </c>
      <c r="P1334" s="121">
        <v>0</v>
      </c>
    </row>
    <row r="1335" spans="3:16">
      <c r="C1335" t="s">
        <v>461</v>
      </c>
      <c r="D1335">
        <v>72001</v>
      </c>
      <c r="E1335" t="s">
        <v>23</v>
      </c>
      <c r="F1335" s="119">
        <v>0</v>
      </c>
      <c r="G1335" s="24">
        <v>0</v>
      </c>
      <c r="H1335" s="24">
        <v>0</v>
      </c>
      <c r="I1335" s="120">
        <v>0</v>
      </c>
      <c r="J1335" s="121">
        <v>0</v>
      </c>
      <c r="K1335" s="24">
        <v>0</v>
      </c>
      <c r="L1335" s="121">
        <v>0</v>
      </c>
      <c r="M1335" s="24">
        <v>0</v>
      </c>
      <c r="N1335" s="121">
        <v>0</v>
      </c>
      <c r="O1335" s="24">
        <v>0</v>
      </c>
      <c r="P1335" s="121">
        <v>0</v>
      </c>
    </row>
    <row r="1336" spans="3:16">
      <c r="C1336" t="s">
        <v>461</v>
      </c>
      <c r="D1336">
        <v>10472</v>
      </c>
      <c r="E1336" t="s">
        <v>40</v>
      </c>
      <c r="F1336" s="119">
        <v>0</v>
      </c>
      <c r="G1336" s="24">
        <v>0</v>
      </c>
      <c r="H1336" s="24">
        <v>0</v>
      </c>
      <c r="I1336" s="120">
        <v>0</v>
      </c>
      <c r="J1336" s="121">
        <v>0</v>
      </c>
      <c r="K1336" s="24">
        <v>0</v>
      </c>
      <c r="L1336" s="121">
        <v>0</v>
      </c>
      <c r="M1336" s="24">
        <v>0</v>
      </c>
      <c r="N1336" s="121">
        <v>0</v>
      </c>
      <c r="O1336" s="24">
        <v>0</v>
      </c>
      <c r="P1336" s="121">
        <v>0</v>
      </c>
    </row>
    <row r="1337" spans="3:16">
      <c r="C1337" t="s">
        <v>461</v>
      </c>
      <c r="D1337">
        <v>72012</v>
      </c>
      <c r="E1337" t="s">
        <v>55</v>
      </c>
      <c r="F1337" s="119">
        <v>0</v>
      </c>
      <c r="G1337" s="24">
        <v>0</v>
      </c>
      <c r="H1337" s="24">
        <v>0</v>
      </c>
      <c r="I1337" s="120">
        <v>0</v>
      </c>
      <c r="J1337" s="121">
        <v>0</v>
      </c>
      <c r="K1337" s="24">
        <v>0</v>
      </c>
      <c r="L1337" s="121">
        <v>0</v>
      </c>
      <c r="M1337" s="24">
        <v>0</v>
      </c>
      <c r="N1337" s="121">
        <v>0</v>
      </c>
      <c r="O1337" s="24">
        <v>0</v>
      </c>
      <c r="P1337" s="121">
        <v>0</v>
      </c>
    </row>
    <row r="1338" spans="3:16">
      <c r="C1338" t="s">
        <v>461</v>
      </c>
      <c r="D1338">
        <v>10473</v>
      </c>
      <c r="E1338" t="s">
        <v>544</v>
      </c>
      <c r="F1338" s="119">
        <v>0</v>
      </c>
      <c r="G1338" s="24">
        <v>0</v>
      </c>
      <c r="H1338" s="24">
        <v>0</v>
      </c>
      <c r="I1338" s="120">
        <v>0</v>
      </c>
      <c r="J1338" s="121">
        <v>0</v>
      </c>
      <c r="K1338" s="24">
        <v>0</v>
      </c>
      <c r="L1338" s="121">
        <v>0</v>
      </c>
      <c r="M1338" s="24">
        <v>0</v>
      </c>
      <c r="N1338" s="121">
        <v>0</v>
      </c>
      <c r="O1338" s="24">
        <v>0</v>
      </c>
      <c r="P1338" s="121">
        <v>0</v>
      </c>
    </row>
    <row r="1339" spans="3:16">
      <c r="C1339" t="s">
        <v>461</v>
      </c>
      <c r="D1339">
        <v>73001</v>
      </c>
      <c r="E1339" t="s">
        <v>49</v>
      </c>
      <c r="F1339" s="119">
        <v>0</v>
      </c>
      <c r="G1339" s="24">
        <v>0</v>
      </c>
      <c r="H1339" s="24">
        <v>0</v>
      </c>
      <c r="I1339" s="120">
        <v>0</v>
      </c>
      <c r="J1339" s="121">
        <v>0</v>
      </c>
      <c r="K1339" s="24">
        <v>0</v>
      </c>
      <c r="L1339" s="121">
        <v>0</v>
      </c>
      <c r="M1339" s="24">
        <v>0</v>
      </c>
      <c r="N1339" s="121">
        <v>0</v>
      </c>
      <c r="O1339" s="24">
        <v>0</v>
      </c>
      <c r="P1339" s="121">
        <v>0</v>
      </c>
    </row>
    <row r="1340" spans="3:16">
      <c r="C1340" t="s">
        <v>461</v>
      </c>
      <c r="D1340">
        <v>10480</v>
      </c>
      <c r="E1340" t="s">
        <v>545</v>
      </c>
      <c r="F1340" s="119">
        <v>0</v>
      </c>
      <c r="G1340" s="24">
        <v>0</v>
      </c>
      <c r="H1340" s="24">
        <v>0</v>
      </c>
      <c r="I1340" s="120">
        <v>0</v>
      </c>
      <c r="J1340" s="121">
        <v>0</v>
      </c>
      <c r="K1340" s="24">
        <v>0</v>
      </c>
      <c r="L1340" s="121">
        <v>0</v>
      </c>
      <c r="M1340" s="24">
        <v>0</v>
      </c>
      <c r="N1340" s="121">
        <v>0</v>
      </c>
      <c r="O1340" s="24">
        <v>0</v>
      </c>
      <c r="P1340" s="121">
        <v>0</v>
      </c>
    </row>
    <row r="1341" spans="3:16">
      <c r="C1341" t="s">
        <v>461</v>
      </c>
      <c r="D1341">
        <v>73501</v>
      </c>
      <c r="E1341" t="s">
        <v>425</v>
      </c>
      <c r="F1341" s="119">
        <v>0</v>
      </c>
      <c r="G1341" s="24">
        <v>0</v>
      </c>
      <c r="H1341" s="24">
        <v>0</v>
      </c>
      <c r="I1341" s="120">
        <v>0</v>
      </c>
      <c r="J1341" s="121">
        <v>0</v>
      </c>
      <c r="K1341" s="24">
        <v>0</v>
      </c>
      <c r="L1341" s="121">
        <v>0</v>
      </c>
      <c r="M1341" s="24">
        <v>0</v>
      </c>
      <c r="N1341" s="121">
        <v>0</v>
      </c>
      <c r="O1341" s="24">
        <v>0</v>
      </c>
      <c r="P1341" s="121">
        <v>0</v>
      </c>
    </row>
    <row r="1342" spans="3:16">
      <c r="C1342" t="s">
        <v>461</v>
      </c>
      <c r="D1342">
        <v>10488</v>
      </c>
      <c r="E1342" t="s">
        <v>607</v>
      </c>
      <c r="F1342" s="119">
        <v>0</v>
      </c>
      <c r="G1342" s="24">
        <v>0</v>
      </c>
      <c r="H1342" s="24">
        <v>0</v>
      </c>
      <c r="I1342" s="120">
        <v>0</v>
      </c>
      <c r="J1342" s="121">
        <v>0</v>
      </c>
      <c r="K1342" s="24">
        <v>0</v>
      </c>
      <c r="L1342" s="121">
        <v>0</v>
      </c>
      <c r="M1342" s="24">
        <v>0</v>
      </c>
      <c r="N1342" s="121">
        <v>0</v>
      </c>
      <c r="O1342" s="24">
        <v>0</v>
      </c>
      <c r="P1342" s="121">
        <v>0</v>
      </c>
    </row>
    <row r="1343" spans="3:16">
      <c r="C1343" t="s">
        <v>461</v>
      </c>
      <c r="D1343">
        <v>76601</v>
      </c>
      <c r="E1343" t="s">
        <v>590</v>
      </c>
      <c r="F1343" s="119">
        <v>0</v>
      </c>
      <c r="G1343" s="24">
        <v>0</v>
      </c>
      <c r="H1343" s="24">
        <v>0</v>
      </c>
      <c r="I1343" s="120">
        <v>0</v>
      </c>
      <c r="J1343" s="121">
        <v>0</v>
      </c>
      <c r="K1343" s="24">
        <v>0</v>
      </c>
      <c r="L1343" s="121">
        <v>0</v>
      </c>
      <c r="M1343" s="24">
        <v>0</v>
      </c>
      <c r="N1343" s="121">
        <v>0</v>
      </c>
      <c r="O1343" s="24">
        <v>0</v>
      </c>
      <c r="P1343" s="121">
        <v>0</v>
      </c>
    </row>
    <row r="1344" spans="3:16">
      <c r="C1344" t="s">
        <v>461</v>
      </c>
      <c r="D1344">
        <v>10489</v>
      </c>
      <c r="E1344" t="s">
        <v>546</v>
      </c>
      <c r="F1344" s="119">
        <v>0</v>
      </c>
      <c r="G1344" s="24">
        <v>0</v>
      </c>
      <c r="H1344" s="24">
        <v>0</v>
      </c>
      <c r="I1344" s="120">
        <v>0</v>
      </c>
      <c r="J1344" s="121">
        <v>0</v>
      </c>
      <c r="K1344" s="24">
        <v>0</v>
      </c>
      <c r="L1344" s="121">
        <v>0</v>
      </c>
      <c r="M1344" s="24">
        <v>0</v>
      </c>
      <c r="N1344" s="121">
        <v>0</v>
      </c>
      <c r="O1344" s="24">
        <v>0</v>
      </c>
      <c r="P1344" s="121">
        <v>0</v>
      </c>
    </row>
    <row r="1345" spans="3:16">
      <c r="C1345" t="s">
        <v>461</v>
      </c>
      <c r="D1345">
        <v>77101</v>
      </c>
      <c r="E1345" t="s">
        <v>567</v>
      </c>
      <c r="F1345" s="119">
        <v>0</v>
      </c>
      <c r="G1345" s="24">
        <v>0</v>
      </c>
      <c r="H1345" s="24">
        <v>0</v>
      </c>
      <c r="I1345" s="120">
        <v>0</v>
      </c>
      <c r="J1345" s="121">
        <v>0</v>
      </c>
      <c r="K1345" s="24">
        <v>0</v>
      </c>
      <c r="L1345" s="121">
        <v>0</v>
      </c>
      <c r="M1345" s="24">
        <v>0</v>
      </c>
      <c r="N1345" s="121">
        <v>0</v>
      </c>
      <c r="O1345" s="24">
        <v>0</v>
      </c>
      <c r="P1345" s="121">
        <v>0</v>
      </c>
    </row>
    <row r="1346" spans="3:16">
      <c r="C1346" t="s">
        <v>461</v>
      </c>
      <c r="D1346">
        <v>10490</v>
      </c>
      <c r="E1346" t="s">
        <v>476</v>
      </c>
      <c r="F1346" s="119">
        <v>0</v>
      </c>
      <c r="G1346" s="24">
        <v>0</v>
      </c>
      <c r="H1346" s="24">
        <v>0</v>
      </c>
      <c r="I1346" s="120">
        <v>0</v>
      </c>
      <c r="J1346" s="121">
        <v>0</v>
      </c>
      <c r="K1346" s="24">
        <v>0</v>
      </c>
      <c r="L1346" s="121">
        <v>0</v>
      </c>
      <c r="M1346" s="24">
        <v>0</v>
      </c>
      <c r="N1346" s="121">
        <v>0</v>
      </c>
      <c r="O1346" s="24">
        <v>0</v>
      </c>
      <c r="P1346" s="121">
        <v>0</v>
      </c>
    </row>
    <row r="1347" spans="3:16">
      <c r="C1347" t="s">
        <v>461</v>
      </c>
      <c r="D1347">
        <v>79101</v>
      </c>
      <c r="E1347" t="s">
        <v>57</v>
      </c>
      <c r="F1347" s="119">
        <v>0</v>
      </c>
      <c r="G1347" s="24">
        <v>0</v>
      </c>
      <c r="H1347" s="24">
        <v>0</v>
      </c>
      <c r="I1347" s="120">
        <v>0</v>
      </c>
      <c r="J1347" s="122">
        <v>0</v>
      </c>
      <c r="K1347" s="24">
        <v>0</v>
      </c>
      <c r="L1347" s="122">
        <v>0</v>
      </c>
      <c r="M1347" s="24">
        <v>0</v>
      </c>
      <c r="N1347" s="122">
        <v>0</v>
      </c>
      <c r="O1347" s="24">
        <v>0</v>
      </c>
      <c r="P1347" s="122">
        <v>0</v>
      </c>
    </row>
    <row r="1348" spans="3:16">
      <c r="C1348" t="s">
        <v>461</v>
      </c>
      <c r="D1348">
        <v>10501</v>
      </c>
      <c r="E1348" t="s">
        <v>41</v>
      </c>
      <c r="F1348" s="119">
        <v>0</v>
      </c>
      <c r="G1348" s="24">
        <v>0</v>
      </c>
      <c r="H1348" s="24">
        <v>0</v>
      </c>
      <c r="I1348" s="120">
        <v>0</v>
      </c>
      <c r="J1348" s="121">
        <v>0</v>
      </c>
      <c r="K1348" s="24">
        <v>0</v>
      </c>
      <c r="L1348" s="121">
        <v>0</v>
      </c>
      <c r="M1348" s="24">
        <v>0</v>
      </c>
      <c r="N1348" s="121">
        <v>0</v>
      </c>
      <c r="O1348" s="24">
        <v>0</v>
      </c>
      <c r="P1348" s="121">
        <v>0</v>
      </c>
    </row>
    <row r="1349" spans="3:16">
      <c r="C1349" t="s">
        <v>461</v>
      </c>
      <c r="D1349">
        <v>10307</v>
      </c>
      <c r="E1349" t="s">
        <v>538</v>
      </c>
      <c r="F1349" s="119">
        <v>0</v>
      </c>
      <c r="G1349" s="24">
        <v>0</v>
      </c>
      <c r="H1349" s="24">
        <v>0</v>
      </c>
      <c r="I1349" s="120">
        <v>0</v>
      </c>
      <c r="J1349" s="121">
        <v>0</v>
      </c>
      <c r="K1349" s="24">
        <v>0</v>
      </c>
      <c r="L1349" s="121">
        <v>0</v>
      </c>
      <c r="M1349" s="24">
        <v>0</v>
      </c>
      <c r="N1349" s="121">
        <v>0</v>
      </c>
      <c r="O1349" s="24">
        <v>0</v>
      </c>
      <c r="P1349" s="121">
        <v>0</v>
      </c>
    </row>
    <row r="1350" spans="3:16">
      <c r="C1350" t="s">
        <v>461</v>
      </c>
      <c r="D1350">
        <v>10502</v>
      </c>
      <c r="E1350" t="s">
        <v>42</v>
      </c>
      <c r="F1350" s="119">
        <v>0</v>
      </c>
      <c r="G1350" s="24">
        <v>0</v>
      </c>
      <c r="H1350" s="24">
        <v>0</v>
      </c>
      <c r="I1350" s="120">
        <v>0</v>
      </c>
      <c r="J1350" s="121">
        <v>0</v>
      </c>
      <c r="K1350" s="24">
        <v>0</v>
      </c>
      <c r="L1350" s="121">
        <v>0</v>
      </c>
      <c r="M1350" s="24">
        <v>0</v>
      </c>
      <c r="N1350" s="121">
        <v>0</v>
      </c>
      <c r="O1350" s="24">
        <v>0</v>
      </c>
      <c r="P1350" s="121">
        <v>0</v>
      </c>
    </row>
    <row r="1351" spans="3:16">
      <c r="C1351" t="s">
        <v>461</v>
      </c>
      <c r="D1351">
        <v>10409</v>
      </c>
      <c r="E1351" t="s">
        <v>566</v>
      </c>
      <c r="F1351" s="119">
        <v>0</v>
      </c>
      <c r="G1351" s="24">
        <v>0</v>
      </c>
      <c r="H1351" s="24">
        <v>0</v>
      </c>
      <c r="I1351" s="120">
        <v>0</v>
      </c>
      <c r="J1351" s="121">
        <v>0</v>
      </c>
      <c r="K1351" s="24">
        <v>0</v>
      </c>
      <c r="L1351" s="121">
        <v>0</v>
      </c>
      <c r="M1351" s="24">
        <v>0</v>
      </c>
      <c r="N1351" s="121">
        <v>0</v>
      </c>
      <c r="O1351" s="24">
        <v>0</v>
      </c>
      <c r="P1351" s="121">
        <v>0</v>
      </c>
    </row>
    <row r="1352" spans="3:16">
      <c r="C1352" t="s">
        <v>461</v>
      </c>
      <c r="D1352">
        <v>10503</v>
      </c>
      <c r="E1352" t="s">
        <v>487</v>
      </c>
      <c r="F1352" s="119">
        <v>0</v>
      </c>
      <c r="G1352" s="24">
        <v>0</v>
      </c>
      <c r="H1352" s="24">
        <v>0</v>
      </c>
      <c r="I1352" s="120">
        <v>0</v>
      </c>
      <c r="J1352" s="121">
        <v>0</v>
      </c>
      <c r="K1352" s="24">
        <v>0</v>
      </c>
      <c r="L1352" s="121">
        <v>0</v>
      </c>
      <c r="M1352" s="24">
        <v>0</v>
      </c>
      <c r="N1352" s="121">
        <v>0</v>
      </c>
      <c r="O1352" s="24">
        <v>0</v>
      </c>
      <c r="P1352" s="121">
        <v>0</v>
      </c>
    </row>
    <row r="1353" spans="3:16">
      <c r="C1353" t="s">
        <v>461</v>
      </c>
      <c r="D1353">
        <v>10511</v>
      </c>
      <c r="E1353" t="s">
        <v>547</v>
      </c>
      <c r="F1353" s="119">
        <v>0</v>
      </c>
      <c r="G1353" s="24">
        <v>0</v>
      </c>
      <c r="H1353" s="24">
        <v>0</v>
      </c>
      <c r="I1353" s="120">
        <v>0</v>
      </c>
      <c r="J1353" s="121">
        <v>0</v>
      </c>
      <c r="K1353" s="24">
        <v>0</v>
      </c>
      <c r="L1353" s="121">
        <v>0</v>
      </c>
      <c r="M1353" s="24">
        <v>0</v>
      </c>
      <c r="N1353" s="121">
        <v>0</v>
      </c>
      <c r="O1353" s="24">
        <v>0</v>
      </c>
      <c r="P1353" s="121">
        <v>0</v>
      </c>
    </row>
    <row r="1354" spans="3:16">
      <c r="C1354" t="s">
        <v>461</v>
      </c>
      <c r="D1354">
        <v>10504</v>
      </c>
      <c r="E1354" t="s">
        <v>43</v>
      </c>
      <c r="F1354" s="119">
        <v>0</v>
      </c>
      <c r="G1354" s="24">
        <v>0</v>
      </c>
      <c r="H1354" s="24">
        <v>0</v>
      </c>
      <c r="I1354" s="120">
        <v>0</v>
      </c>
      <c r="J1354" s="122">
        <v>0</v>
      </c>
      <c r="K1354" s="24">
        <v>0</v>
      </c>
      <c r="L1354" s="122">
        <v>0</v>
      </c>
      <c r="M1354" s="24">
        <v>0</v>
      </c>
      <c r="N1354" s="122">
        <v>0</v>
      </c>
      <c r="O1354" s="24">
        <v>0</v>
      </c>
      <c r="P1354" s="122">
        <v>0</v>
      </c>
    </row>
    <row r="1355" spans="3:16">
      <c r="C1355" t="s">
        <v>461</v>
      </c>
      <c r="D1355">
        <v>11301</v>
      </c>
      <c r="E1355" t="s">
        <v>550</v>
      </c>
      <c r="F1355" s="119">
        <v>0</v>
      </c>
      <c r="G1355" s="24">
        <v>0</v>
      </c>
      <c r="H1355" s="24">
        <v>0</v>
      </c>
      <c r="I1355" s="120">
        <v>0</v>
      </c>
      <c r="J1355" s="121">
        <v>0</v>
      </c>
      <c r="K1355" s="24">
        <v>0</v>
      </c>
      <c r="L1355" s="121">
        <v>0</v>
      </c>
      <c r="M1355" s="24">
        <v>0</v>
      </c>
      <c r="N1355" s="121">
        <v>0</v>
      </c>
      <c r="O1355" s="24">
        <v>0</v>
      </c>
      <c r="P1355" s="121">
        <v>0</v>
      </c>
    </row>
    <row r="1356" spans="3:16">
      <c r="C1356" t="s">
        <v>461</v>
      </c>
      <c r="D1356">
        <v>10580</v>
      </c>
      <c r="E1356" t="s">
        <v>548</v>
      </c>
      <c r="F1356" s="119">
        <v>0</v>
      </c>
      <c r="G1356" s="24">
        <v>0</v>
      </c>
      <c r="H1356" s="24">
        <v>0</v>
      </c>
      <c r="I1356" s="120">
        <v>0</v>
      </c>
      <c r="J1356" s="121">
        <v>0</v>
      </c>
      <c r="K1356" s="24">
        <v>0</v>
      </c>
      <c r="L1356" s="121">
        <v>0</v>
      </c>
      <c r="M1356" s="24">
        <v>0</v>
      </c>
      <c r="N1356" s="121">
        <v>0</v>
      </c>
      <c r="O1356" s="24">
        <v>0</v>
      </c>
      <c r="P1356" s="121">
        <v>0</v>
      </c>
    </row>
    <row r="1357" spans="3:16">
      <c r="C1357" t="s">
        <v>461</v>
      </c>
      <c r="D1357">
        <v>12301</v>
      </c>
      <c r="E1357" t="s">
        <v>578</v>
      </c>
      <c r="F1357" s="119">
        <v>0</v>
      </c>
      <c r="G1357" s="24">
        <v>0</v>
      </c>
      <c r="H1357" s="24">
        <v>0</v>
      </c>
      <c r="I1357" s="120">
        <v>0</v>
      </c>
      <c r="J1357" s="121">
        <v>0</v>
      </c>
      <c r="K1357" s="24">
        <v>0</v>
      </c>
      <c r="L1357" s="121">
        <v>0</v>
      </c>
      <c r="M1357" s="24">
        <v>0</v>
      </c>
      <c r="N1357" s="121">
        <v>0</v>
      </c>
      <c r="O1357" s="24">
        <v>0</v>
      </c>
      <c r="P1357" s="121">
        <v>0</v>
      </c>
    </row>
    <row r="1358" spans="3:16">
      <c r="C1358" t="s">
        <v>461</v>
      </c>
      <c r="D1358">
        <v>10589</v>
      </c>
      <c r="E1358" t="s">
        <v>73</v>
      </c>
      <c r="F1358" s="119">
        <v>0</v>
      </c>
      <c r="G1358" s="24">
        <v>0</v>
      </c>
      <c r="H1358" s="24">
        <v>0</v>
      </c>
      <c r="I1358" s="120">
        <v>0</v>
      </c>
      <c r="J1358" s="121">
        <v>0</v>
      </c>
      <c r="K1358" s="24">
        <v>0</v>
      </c>
      <c r="L1358" s="121">
        <v>0</v>
      </c>
      <c r="M1358" s="24">
        <v>0</v>
      </c>
      <c r="N1358" s="121">
        <v>0</v>
      </c>
      <c r="O1358" s="24">
        <v>0</v>
      </c>
      <c r="P1358" s="121">
        <v>0</v>
      </c>
    </row>
    <row r="1359" spans="3:16">
      <c r="C1359" t="s">
        <v>461</v>
      </c>
      <c r="D1359">
        <v>13203</v>
      </c>
      <c r="E1359" t="s">
        <v>551</v>
      </c>
      <c r="F1359" s="119">
        <v>0</v>
      </c>
      <c r="G1359" s="24">
        <v>0</v>
      </c>
      <c r="H1359" s="24">
        <v>0</v>
      </c>
      <c r="I1359" s="120">
        <v>0</v>
      </c>
      <c r="J1359" s="121">
        <v>0</v>
      </c>
      <c r="K1359" s="24">
        <v>0</v>
      </c>
      <c r="L1359" s="121">
        <v>0</v>
      </c>
      <c r="M1359" s="24">
        <v>0</v>
      </c>
      <c r="N1359" s="121">
        <v>0</v>
      </c>
      <c r="O1359" s="24">
        <v>0</v>
      </c>
      <c r="P1359" s="121">
        <v>0</v>
      </c>
    </row>
    <row r="1360" spans="3:16">
      <c r="C1360" t="s">
        <v>461</v>
      </c>
      <c r="D1360">
        <v>10601</v>
      </c>
      <c r="E1360" t="s">
        <v>44</v>
      </c>
      <c r="F1360" s="119">
        <v>0</v>
      </c>
      <c r="G1360" s="24">
        <v>0</v>
      </c>
      <c r="H1360" s="24">
        <v>0</v>
      </c>
      <c r="I1360" s="120">
        <v>0</v>
      </c>
      <c r="J1360" s="121">
        <v>0</v>
      </c>
      <c r="K1360" s="24">
        <v>0</v>
      </c>
      <c r="L1360" s="121">
        <v>0</v>
      </c>
      <c r="M1360" s="24">
        <v>0</v>
      </c>
      <c r="N1360" s="121">
        <v>0</v>
      </c>
      <c r="O1360" s="24">
        <v>0</v>
      </c>
      <c r="P1360" s="121">
        <v>0</v>
      </c>
    </row>
    <row r="1361" spans="3:16">
      <c r="C1361" t="s">
        <v>461</v>
      </c>
      <c r="D1361">
        <v>76401</v>
      </c>
      <c r="E1361" t="s">
        <v>533</v>
      </c>
      <c r="F1361" s="119">
        <v>0</v>
      </c>
      <c r="G1361" s="24">
        <v>0</v>
      </c>
      <c r="H1361" s="24">
        <v>0</v>
      </c>
      <c r="I1361" s="120">
        <v>0</v>
      </c>
      <c r="J1361" s="121">
        <v>0</v>
      </c>
      <c r="K1361" s="24">
        <v>0</v>
      </c>
      <c r="L1361" s="121">
        <v>0</v>
      </c>
      <c r="M1361" s="24">
        <v>0</v>
      </c>
      <c r="N1361" s="121">
        <v>0</v>
      </c>
      <c r="O1361" s="24">
        <v>0</v>
      </c>
      <c r="P1361" s="121">
        <v>0</v>
      </c>
    </row>
    <row r="1362" spans="3:16">
      <c r="C1362" t="s">
        <v>461</v>
      </c>
      <c r="D1362">
        <v>12270</v>
      </c>
      <c r="E1362" t="s">
        <v>62</v>
      </c>
      <c r="F1362" s="119">
        <v>0</v>
      </c>
      <c r="G1362" s="24">
        <v>0</v>
      </c>
      <c r="H1362" s="24">
        <v>0</v>
      </c>
      <c r="I1362" s="120">
        <v>0</v>
      </c>
      <c r="J1362" s="121">
        <v>0</v>
      </c>
      <c r="K1362" s="24">
        <v>0</v>
      </c>
      <c r="L1362" s="121">
        <v>0</v>
      </c>
      <c r="M1362" s="24">
        <v>0</v>
      </c>
      <c r="N1362" s="121">
        <v>0</v>
      </c>
      <c r="O1362" s="24">
        <v>0</v>
      </c>
      <c r="P1362" s="121">
        <v>0</v>
      </c>
    </row>
    <row r="1363" spans="3:16">
      <c r="C1363" t="s">
        <v>461</v>
      </c>
      <c r="D1363">
        <v>90</v>
      </c>
      <c r="E1363" t="s">
        <v>100</v>
      </c>
      <c r="F1363" s="119">
        <v>0</v>
      </c>
      <c r="G1363" s="24">
        <v>0</v>
      </c>
      <c r="H1363" s="24">
        <v>0</v>
      </c>
      <c r="I1363" s="120">
        <v>0</v>
      </c>
      <c r="J1363" s="121">
        <v>0</v>
      </c>
      <c r="K1363" s="24">
        <v>0</v>
      </c>
      <c r="L1363" s="121">
        <v>0</v>
      </c>
      <c r="M1363" s="24">
        <v>0</v>
      </c>
      <c r="N1363" s="121">
        <v>0</v>
      </c>
      <c r="O1363" s="24">
        <v>0</v>
      </c>
      <c r="P1363" s="121">
        <v>0</v>
      </c>
    </row>
    <row r="1364" spans="3:16">
      <c r="C1364" t="s">
        <v>461</v>
      </c>
      <c r="D1364">
        <v>12306</v>
      </c>
      <c r="E1364" t="s">
        <v>579</v>
      </c>
      <c r="F1364" s="119">
        <v>0</v>
      </c>
      <c r="G1364" s="24">
        <v>0</v>
      </c>
      <c r="H1364" s="24">
        <v>0</v>
      </c>
      <c r="I1364" s="120">
        <v>0</v>
      </c>
      <c r="J1364" s="121">
        <v>0</v>
      </c>
      <c r="K1364" s="24">
        <v>0</v>
      </c>
      <c r="L1364" s="121">
        <v>0</v>
      </c>
      <c r="M1364" s="24">
        <v>0</v>
      </c>
      <c r="N1364" s="121">
        <v>0</v>
      </c>
      <c r="O1364" s="24">
        <v>0</v>
      </c>
      <c r="P1364" s="121">
        <v>0</v>
      </c>
    </row>
    <row r="1365" spans="3:16">
      <c r="C1365" t="s">
        <v>461</v>
      </c>
      <c r="D1365">
        <v>901</v>
      </c>
      <c r="E1365" t="s">
        <v>57</v>
      </c>
      <c r="F1365" s="119">
        <v>0</v>
      </c>
      <c r="G1365" s="24">
        <v>0</v>
      </c>
      <c r="H1365" s="24">
        <v>0</v>
      </c>
      <c r="I1365" s="120">
        <v>0</v>
      </c>
      <c r="J1365" s="121">
        <v>0</v>
      </c>
      <c r="K1365" s="24">
        <v>0</v>
      </c>
      <c r="L1365" s="121">
        <v>0</v>
      </c>
      <c r="M1365" s="24">
        <v>0</v>
      </c>
      <c r="N1365" s="121">
        <v>0</v>
      </c>
      <c r="O1365" s="24">
        <v>0</v>
      </c>
      <c r="P1365" s="121">
        <v>0</v>
      </c>
    </row>
    <row r="1366" spans="3:16">
      <c r="C1366" t="s">
        <v>461</v>
      </c>
      <c r="D1366">
        <v>12347</v>
      </c>
      <c r="E1366" t="s">
        <v>74</v>
      </c>
      <c r="F1366" s="119">
        <v>0</v>
      </c>
      <c r="G1366" s="24">
        <v>0</v>
      </c>
      <c r="H1366" s="24">
        <v>0</v>
      </c>
      <c r="I1366" s="120">
        <v>0</v>
      </c>
      <c r="J1366" s="121">
        <v>0</v>
      </c>
      <c r="K1366" s="24">
        <v>0</v>
      </c>
      <c r="L1366" s="121">
        <v>0</v>
      </c>
      <c r="M1366" s="24">
        <v>0</v>
      </c>
      <c r="N1366" s="121">
        <v>0</v>
      </c>
      <c r="O1366" s="24">
        <v>0</v>
      </c>
      <c r="P1366" s="121">
        <v>0</v>
      </c>
    </row>
    <row r="1367" spans="3:16">
      <c r="C1367" t="s">
        <v>461</v>
      </c>
      <c r="D1367">
        <v>76101</v>
      </c>
      <c r="E1367" t="s">
        <v>644</v>
      </c>
      <c r="F1367" s="119">
        <v>0</v>
      </c>
      <c r="G1367" s="24">
        <v>0</v>
      </c>
      <c r="H1367" s="24">
        <v>0</v>
      </c>
      <c r="I1367" s="120">
        <v>0</v>
      </c>
      <c r="J1367" s="121">
        <v>0</v>
      </c>
      <c r="K1367" s="24">
        <v>0</v>
      </c>
      <c r="L1367" s="121">
        <v>0</v>
      </c>
      <c r="M1367" s="24">
        <v>0</v>
      </c>
      <c r="N1367" s="121">
        <v>0</v>
      </c>
      <c r="O1367" s="24">
        <v>0</v>
      </c>
      <c r="P1367" s="121">
        <v>0</v>
      </c>
    </row>
    <row r="1368" spans="3:16">
      <c r="C1368" t="s">
        <v>461</v>
      </c>
      <c r="D1368">
        <v>12359</v>
      </c>
      <c r="E1368" t="s">
        <v>63</v>
      </c>
      <c r="F1368" s="119">
        <v>0</v>
      </c>
      <c r="G1368" s="24">
        <v>0</v>
      </c>
      <c r="H1368" s="24">
        <v>0</v>
      </c>
      <c r="I1368" s="120">
        <v>0</v>
      </c>
      <c r="J1368" s="121">
        <v>0</v>
      </c>
      <c r="K1368" s="24">
        <v>0</v>
      </c>
      <c r="L1368" s="121">
        <v>0</v>
      </c>
      <c r="M1368" s="24">
        <v>0</v>
      </c>
      <c r="N1368" s="121">
        <v>0</v>
      </c>
      <c r="O1368" s="24">
        <v>0</v>
      </c>
      <c r="P1368" s="122">
        <v>0</v>
      </c>
    </row>
    <row r="1369" spans="3:16">
      <c r="C1369" t="s">
        <v>461</v>
      </c>
      <c r="D1369">
        <v>77301</v>
      </c>
      <c r="E1369" t="s">
        <v>648</v>
      </c>
      <c r="F1369" s="119">
        <v>0</v>
      </c>
      <c r="G1369" s="24">
        <v>0</v>
      </c>
      <c r="H1369" s="24">
        <v>0</v>
      </c>
      <c r="I1369" s="120">
        <v>0</v>
      </c>
      <c r="J1369" s="121">
        <v>0</v>
      </c>
      <c r="K1369" s="24">
        <v>0</v>
      </c>
      <c r="L1369" s="121">
        <v>0</v>
      </c>
      <c r="M1369" s="24">
        <v>0</v>
      </c>
      <c r="N1369" s="121">
        <v>0</v>
      </c>
      <c r="O1369" s="24">
        <v>0</v>
      </c>
      <c r="P1369" s="121">
        <v>0</v>
      </c>
    </row>
    <row r="1370" spans="3:16">
      <c r="C1370" t="s">
        <v>461</v>
      </c>
      <c r="D1370">
        <v>12360</v>
      </c>
      <c r="E1370" t="s">
        <v>584</v>
      </c>
      <c r="F1370" s="119">
        <v>0</v>
      </c>
      <c r="G1370" s="24">
        <v>0</v>
      </c>
      <c r="H1370" s="24">
        <v>0</v>
      </c>
      <c r="I1370" s="120">
        <v>0</v>
      </c>
      <c r="J1370" s="121">
        <v>0</v>
      </c>
      <c r="K1370" s="24">
        <v>0</v>
      </c>
      <c r="L1370" s="121">
        <v>0</v>
      </c>
      <c r="M1370" s="24">
        <v>0</v>
      </c>
      <c r="N1370" s="121">
        <v>0</v>
      </c>
      <c r="O1370" s="24">
        <v>0</v>
      </c>
      <c r="P1370" s="121">
        <v>0</v>
      </c>
    </row>
    <row r="1371" spans="3:16">
      <c r="C1371" t="s">
        <v>461</v>
      </c>
      <c r="D1371">
        <v>32306</v>
      </c>
      <c r="E1371" t="s">
        <v>661</v>
      </c>
      <c r="F1371" s="119">
        <v>0</v>
      </c>
      <c r="G1371" s="24">
        <v>0</v>
      </c>
      <c r="H1371" s="24">
        <v>0</v>
      </c>
      <c r="I1371" s="120">
        <v>0</v>
      </c>
      <c r="J1371" s="121">
        <v>0</v>
      </c>
      <c r="K1371" s="24">
        <v>0</v>
      </c>
      <c r="L1371" s="121">
        <v>0</v>
      </c>
      <c r="M1371" s="24">
        <v>0</v>
      </c>
      <c r="N1371" s="121">
        <v>0</v>
      </c>
      <c r="O1371" s="24">
        <v>0</v>
      </c>
      <c r="P1371" s="121">
        <v>0</v>
      </c>
    </row>
    <row r="1372" spans="3:16">
      <c r="C1372" t="s">
        <v>461</v>
      </c>
      <c r="D1372">
        <v>12370</v>
      </c>
      <c r="E1372" t="s">
        <v>64</v>
      </c>
      <c r="F1372" s="119">
        <v>0</v>
      </c>
      <c r="G1372" s="24">
        <v>0</v>
      </c>
      <c r="H1372" s="24">
        <v>0</v>
      </c>
      <c r="I1372" s="120">
        <v>0</v>
      </c>
      <c r="J1372" s="121">
        <v>0</v>
      </c>
      <c r="K1372" s="24">
        <v>0</v>
      </c>
      <c r="L1372" s="121">
        <v>0</v>
      </c>
      <c r="M1372" s="24">
        <v>0</v>
      </c>
      <c r="N1372" s="121">
        <v>0</v>
      </c>
      <c r="O1372" s="24">
        <v>0</v>
      </c>
      <c r="P1372" s="121">
        <v>0</v>
      </c>
    </row>
    <row r="1373" spans="3:16">
      <c r="C1373" t="s">
        <v>461</v>
      </c>
      <c r="D1373">
        <v>101</v>
      </c>
      <c r="E1373" t="s">
        <v>662</v>
      </c>
      <c r="F1373" s="119">
        <v>0</v>
      </c>
      <c r="G1373" s="24">
        <v>0</v>
      </c>
      <c r="H1373" s="24">
        <v>0</v>
      </c>
      <c r="I1373" s="120">
        <v>0</v>
      </c>
      <c r="J1373" s="121">
        <v>0</v>
      </c>
      <c r="K1373" s="24">
        <v>0</v>
      </c>
      <c r="L1373" s="121">
        <v>0</v>
      </c>
      <c r="M1373" s="24">
        <v>0</v>
      </c>
      <c r="N1373" s="121">
        <v>0</v>
      </c>
      <c r="O1373" s="24">
        <v>0</v>
      </c>
      <c r="P1373" s="121">
        <v>0</v>
      </c>
    </row>
    <row r="1374" spans="3:16">
      <c r="C1374" t="s">
        <v>461</v>
      </c>
      <c r="D1374">
        <v>12380</v>
      </c>
      <c r="E1374" t="s">
        <v>65</v>
      </c>
      <c r="F1374" s="119">
        <v>0</v>
      </c>
      <c r="G1374" s="24">
        <v>0</v>
      </c>
      <c r="H1374" s="24">
        <v>0</v>
      </c>
      <c r="I1374" s="120">
        <v>0</v>
      </c>
      <c r="J1374" s="122">
        <v>0</v>
      </c>
      <c r="K1374" s="24">
        <v>0</v>
      </c>
      <c r="L1374" s="122">
        <v>0</v>
      </c>
      <c r="M1374" s="24">
        <v>0</v>
      </c>
      <c r="N1374" s="122">
        <v>0</v>
      </c>
      <c r="O1374" s="24">
        <v>0</v>
      </c>
      <c r="P1374" s="122">
        <v>0</v>
      </c>
    </row>
    <row r="1375" spans="3:16">
      <c r="C1375" t="s">
        <v>461</v>
      </c>
      <c r="D1375">
        <v>103</v>
      </c>
      <c r="E1375" t="s">
        <v>664</v>
      </c>
      <c r="F1375" s="119">
        <v>0</v>
      </c>
      <c r="G1375" s="24">
        <v>0</v>
      </c>
      <c r="H1375" s="24">
        <v>0</v>
      </c>
      <c r="I1375" s="120">
        <v>0</v>
      </c>
      <c r="J1375" s="121">
        <v>0</v>
      </c>
      <c r="K1375" s="24">
        <v>0</v>
      </c>
      <c r="L1375" s="121">
        <v>0</v>
      </c>
      <c r="M1375" s="24">
        <v>0</v>
      </c>
      <c r="N1375" s="121">
        <v>0</v>
      </c>
      <c r="O1375" s="24">
        <v>0</v>
      </c>
      <c r="P1375" s="121">
        <v>0</v>
      </c>
    </row>
    <row r="1376" spans="3:16">
      <c r="C1376" t="s">
        <v>461</v>
      </c>
      <c r="D1376">
        <v>12459</v>
      </c>
      <c r="E1376" s="10" t="s">
        <v>66</v>
      </c>
      <c r="F1376" s="119">
        <v>0</v>
      </c>
      <c r="G1376" s="24">
        <v>0</v>
      </c>
      <c r="H1376" s="24">
        <v>0</v>
      </c>
      <c r="I1376" s="120">
        <v>0</v>
      </c>
      <c r="J1376" s="121">
        <v>0</v>
      </c>
      <c r="K1376" s="24">
        <v>0</v>
      </c>
      <c r="L1376" s="121">
        <v>0</v>
      </c>
      <c r="M1376" s="24">
        <v>0</v>
      </c>
      <c r="N1376" s="121">
        <v>0</v>
      </c>
      <c r="O1376" s="24">
        <v>0</v>
      </c>
      <c r="P1376" s="121">
        <v>0</v>
      </c>
    </row>
    <row r="1377" spans="3:16">
      <c r="C1377" t="s">
        <v>461</v>
      </c>
      <c r="D1377">
        <v>105</v>
      </c>
      <c r="E1377" t="s">
        <v>666</v>
      </c>
      <c r="F1377" s="119">
        <v>0</v>
      </c>
      <c r="G1377" s="24">
        <v>0</v>
      </c>
      <c r="H1377" s="24">
        <v>0</v>
      </c>
      <c r="I1377" s="120">
        <v>0</v>
      </c>
      <c r="J1377" s="121">
        <v>0</v>
      </c>
      <c r="K1377" s="24">
        <v>0</v>
      </c>
      <c r="L1377" s="121">
        <v>0</v>
      </c>
      <c r="M1377" s="24">
        <v>0</v>
      </c>
      <c r="N1377" s="121">
        <v>0</v>
      </c>
      <c r="O1377" s="24">
        <v>0</v>
      </c>
      <c r="P1377" s="121">
        <v>0</v>
      </c>
    </row>
    <row r="1378" spans="3:16">
      <c r="C1378" t="s">
        <v>461</v>
      </c>
      <c r="D1378">
        <v>12470</v>
      </c>
      <c r="E1378" t="s">
        <v>447</v>
      </c>
      <c r="F1378" s="119">
        <v>0</v>
      </c>
      <c r="G1378" s="24">
        <v>0</v>
      </c>
      <c r="H1378" s="24">
        <v>0</v>
      </c>
      <c r="I1378" s="120">
        <v>0</v>
      </c>
      <c r="J1378" s="121">
        <v>0</v>
      </c>
      <c r="K1378" s="24">
        <v>0</v>
      </c>
      <c r="L1378" s="121">
        <v>0</v>
      </c>
      <c r="M1378" s="24">
        <v>0</v>
      </c>
      <c r="N1378" s="121">
        <v>0</v>
      </c>
      <c r="O1378" s="24">
        <v>0</v>
      </c>
      <c r="P1378" s="121">
        <v>0</v>
      </c>
    </row>
    <row r="1379" spans="3:16">
      <c r="C1379" t="s">
        <v>461</v>
      </c>
      <c r="D1379">
        <v>10269</v>
      </c>
      <c r="E1379" t="s">
        <v>668</v>
      </c>
      <c r="F1379" s="119">
        <v>0</v>
      </c>
      <c r="G1379" s="24">
        <v>0</v>
      </c>
      <c r="H1379" s="24">
        <v>0</v>
      </c>
      <c r="I1379" s="120">
        <v>0</v>
      </c>
      <c r="J1379" s="121">
        <v>0</v>
      </c>
      <c r="K1379" s="24">
        <v>0</v>
      </c>
      <c r="L1379" s="121">
        <v>0</v>
      </c>
      <c r="M1379" s="24">
        <v>0</v>
      </c>
      <c r="N1379" s="121">
        <v>0</v>
      </c>
      <c r="O1379" s="24">
        <v>0</v>
      </c>
      <c r="P1379" s="121">
        <v>0</v>
      </c>
    </row>
    <row r="1380" spans="3:16">
      <c r="C1380" t="s">
        <v>461</v>
      </c>
      <c r="D1380">
        <v>12480</v>
      </c>
      <c r="E1380" t="s">
        <v>67</v>
      </c>
      <c r="F1380" s="119">
        <v>0</v>
      </c>
      <c r="G1380" s="24">
        <v>0</v>
      </c>
      <c r="H1380" s="24">
        <v>0</v>
      </c>
      <c r="I1380" s="120">
        <v>0</v>
      </c>
      <c r="J1380" s="121">
        <v>0</v>
      </c>
      <c r="K1380" s="24">
        <v>0</v>
      </c>
      <c r="L1380" s="121">
        <v>0</v>
      </c>
      <c r="M1380" s="24">
        <v>0</v>
      </c>
      <c r="N1380" s="121">
        <v>0</v>
      </c>
      <c r="O1380" s="24">
        <v>0</v>
      </c>
      <c r="P1380" s="121">
        <v>0</v>
      </c>
    </row>
    <row r="1381" spans="3:16">
      <c r="C1381" t="s">
        <v>461</v>
      </c>
      <c r="D1381">
        <v>10569</v>
      </c>
      <c r="E1381" t="s">
        <v>670</v>
      </c>
      <c r="F1381" s="119">
        <v>0</v>
      </c>
      <c r="G1381" s="24">
        <v>0</v>
      </c>
      <c r="H1381" s="24">
        <v>0</v>
      </c>
      <c r="I1381" s="120">
        <v>0</v>
      </c>
      <c r="J1381" s="121">
        <v>0</v>
      </c>
      <c r="K1381" s="24">
        <v>0</v>
      </c>
      <c r="L1381" s="121">
        <v>0</v>
      </c>
      <c r="M1381" s="24">
        <v>0</v>
      </c>
      <c r="N1381" s="121">
        <v>0</v>
      </c>
      <c r="O1381" s="24">
        <v>0</v>
      </c>
      <c r="P1381" s="121">
        <v>0</v>
      </c>
    </row>
    <row r="1382" spans="3:16">
      <c r="C1382" t="s">
        <v>461</v>
      </c>
      <c r="D1382">
        <v>13303</v>
      </c>
      <c r="E1382" t="s">
        <v>75</v>
      </c>
      <c r="F1382" s="119">
        <v>0</v>
      </c>
      <c r="G1382" s="24">
        <v>0</v>
      </c>
      <c r="H1382" s="24">
        <v>0</v>
      </c>
      <c r="I1382" s="120">
        <v>0</v>
      </c>
      <c r="J1382" s="121">
        <v>0</v>
      </c>
      <c r="K1382" s="24">
        <v>0</v>
      </c>
      <c r="L1382" s="121">
        <v>0</v>
      </c>
      <c r="M1382" s="24">
        <v>0</v>
      </c>
      <c r="N1382" s="121">
        <v>0</v>
      </c>
      <c r="O1382" s="24">
        <v>0</v>
      </c>
      <c r="P1382" s="121">
        <v>0</v>
      </c>
    </row>
    <row r="1383" spans="3:16">
      <c r="C1383" t="s">
        <v>461</v>
      </c>
      <c r="D1383">
        <v>10517</v>
      </c>
      <c r="E1383" t="s">
        <v>676</v>
      </c>
      <c r="F1383" s="119">
        <v>0</v>
      </c>
      <c r="G1383" s="24">
        <v>0</v>
      </c>
      <c r="H1383" s="24">
        <v>0</v>
      </c>
      <c r="I1383" s="120">
        <v>0</v>
      </c>
      <c r="J1383" s="121">
        <v>0</v>
      </c>
      <c r="K1383" s="24">
        <v>0</v>
      </c>
      <c r="L1383" s="121">
        <v>0</v>
      </c>
      <c r="M1383" s="24">
        <v>0</v>
      </c>
      <c r="N1383" s="121">
        <v>0</v>
      </c>
      <c r="O1383" s="24">
        <v>0</v>
      </c>
      <c r="P1383" s="121">
        <v>0</v>
      </c>
    </row>
    <row r="1384" spans="3:16">
      <c r="C1384" t="s">
        <v>461</v>
      </c>
      <c r="D1384">
        <v>13311</v>
      </c>
      <c r="E1384" t="s">
        <v>580</v>
      </c>
      <c r="F1384" s="119">
        <v>0</v>
      </c>
      <c r="G1384" s="24">
        <v>0</v>
      </c>
      <c r="H1384" s="24">
        <v>0</v>
      </c>
      <c r="I1384" s="120">
        <v>0</v>
      </c>
      <c r="J1384" s="121">
        <v>0</v>
      </c>
      <c r="K1384" s="24">
        <v>0</v>
      </c>
      <c r="L1384" s="121">
        <v>0</v>
      </c>
      <c r="M1384" s="24">
        <v>0</v>
      </c>
      <c r="N1384" s="121">
        <v>0</v>
      </c>
      <c r="O1384" s="24">
        <v>0</v>
      </c>
      <c r="P1384" s="121">
        <v>0</v>
      </c>
    </row>
    <row r="1385" spans="3:16">
      <c r="C1385" t="s">
        <v>461</v>
      </c>
      <c r="D1385">
        <v>172002</v>
      </c>
      <c r="E1385" t="s">
        <v>994</v>
      </c>
      <c r="F1385" s="119">
        <v>0</v>
      </c>
      <c r="G1385" s="24">
        <v>0</v>
      </c>
      <c r="H1385" s="24">
        <v>0</v>
      </c>
      <c r="I1385" s="120">
        <v>0</v>
      </c>
      <c r="J1385" s="121">
        <v>0</v>
      </c>
      <c r="K1385" s="24">
        <v>0</v>
      </c>
      <c r="L1385" s="121">
        <v>0</v>
      </c>
      <c r="M1385" s="24">
        <v>0</v>
      </c>
      <c r="N1385" s="121">
        <v>0</v>
      </c>
      <c r="O1385" s="24">
        <v>0</v>
      </c>
      <c r="P1385" s="121">
        <v>0</v>
      </c>
    </row>
    <row r="1386" spans="3:16">
      <c r="C1386" t="s">
        <v>461</v>
      </c>
      <c r="D1386">
        <v>13359</v>
      </c>
      <c r="E1386" t="s">
        <v>468</v>
      </c>
      <c r="F1386" s="119">
        <v>0</v>
      </c>
      <c r="G1386" s="24">
        <v>0</v>
      </c>
      <c r="H1386" s="24">
        <v>0</v>
      </c>
      <c r="I1386" s="120">
        <v>0</v>
      </c>
      <c r="J1386" s="121">
        <v>0</v>
      </c>
      <c r="K1386" s="24">
        <v>0</v>
      </c>
      <c r="L1386" s="121">
        <v>0</v>
      </c>
      <c r="M1386" s="24">
        <v>0</v>
      </c>
      <c r="N1386" s="121">
        <v>0</v>
      </c>
      <c r="O1386" s="24">
        <v>0</v>
      </c>
      <c r="P1386" s="121">
        <v>0</v>
      </c>
    </row>
    <row r="1387" spans="3:16">
      <c r="C1387" t="s">
        <v>461</v>
      </c>
      <c r="D1387">
        <v>100</v>
      </c>
      <c r="E1387" t="s">
        <v>96</v>
      </c>
      <c r="F1387" s="119">
        <v>0</v>
      </c>
      <c r="G1387" s="24">
        <v>0</v>
      </c>
      <c r="H1387" s="24">
        <v>0</v>
      </c>
      <c r="I1387" s="120">
        <v>0</v>
      </c>
      <c r="J1387" s="121">
        <v>0</v>
      </c>
      <c r="K1387" s="24">
        <v>0</v>
      </c>
      <c r="L1387" s="122">
        <v>0</v>
      </c>
      <c r="M1387" s="24">
        <v>0</v>
      </c>
      <c r="N1387" s="122">
        <v>0</v>
      </c>
      <c r="O1387" s="24">
        <v>0</v>
      </c>
      <c r="P1387" s="122">
        <v>0</v>
      </c>
    </row>
    <row r="1388" spans="3:16">
      <c r="C1388" t="s">
        <v>461</v>
      </c>
      <c r="D1388">
        <v>13368</v>
      </c>
      <c r="E1388" t="s">
        <v>76</v>
      </c>
      <c r="F1388" s="119">
        <v>0</v>
      </c>
      <c r="G1388" s="24">
        <v>0</v>
      </c>
      <c r="H1388" s="24">
        <v>0</v>
      </c>
      <c r="I1388" s="120">
        <v>0</v>
      </c>
      <c r="J1388" s="121">
        <v>0</v>
      </c>
      <c r="K1388" s="24">
        <v>0</v>
      </c>
      <c r="L1388" s="121">
        <v>0</v>
      </c>
      <c r="M1388" s="24">
        <v>0</v>
      </c>
      <c r="N1388" s="121">
        <v>0</v>
      </c>
      <c r="O1388" s="24">
        <v>0</v>
      </c>
      <c r="P1388" s="121">
        <v>0</v>
      </c>
    </row>
    <row r="1389" spans="3:16">
      <c r="C1389" t="s">
        <v>471</v>
      </c>
      <c r="D1389">
        <v>13368</v>
      </c>
      <c r="E1389" t="s">
        <v>76</v>
      </c>
      <c r="F1389" s="119">
        <v>0</v>
      </c>
      <c r="G1389" s="24">
        <v>0</v>
      </c>
      <c r="H1389" s="24">
        <v>0</v>
      </c>
      <c r="I1389" s="120">
        <v>0</v>
      </c>
      <c r="J1389" s="121">
        <v>0</v>
      </c>
      <c r="K1389" s="24">
        <v>0</v>
      </c>
      <c r="L1389" s="121">
        <v>0</v>
      </c>
      <c r="M1389" s="24">
        <v>0</v>
      </c>
      <c r="N1389" s="121">
        <v>0</v>
      </c>
      <c r="O1389" s="24">
        <v>0</v>
      </c>
      <c r="P1389" s="121">
        <v>0</v>
      </c>
    </row>
    <row r="1390" spans="3:16">
      <c r="C1390" t="s">
        <v>471</v>
      </c>
      <c r="D1390">
        <v>10588</v>
      </c>
      <c r="E1390" t="s">
        <v>549</v>
      </c>
      <c r="F1390" s="119">
        <v>0</v>
      </c>
      <c r="G1390" s="24">
        <v>0</v>
      </c>
      <c r="H1390" s="24">
        <v>0</v>
      </c>
      <c r="I1390" s="120">
        <v>0</v>
      </c>
      <c r="J1390" s="121">
        <v>0</v>
      </c>
      <c r="K1390" s="24">
        <v>0</v>
      </c>
      <c r="L1390" s="121">
        <v>0</v>
      </c>
      <c r="M1390" s="24">
        <v>0</v>
      </c>
      <c r="N1390" s="121">
        <v>0</v>
      </c>
      <c r="O1390" s="24">
        <v>0</v>
      </c>
      <c r="P1390" s="121">
        <v>0</v>
      </c>
    </row>
    <row r="1391" spans="3:16">
      <c r="C1391" t="s">
        <v>471</v>
      </c>
      <c r="D1391">
        <v>72501</v>
      </c>
      <c r="E1391" t="s">
        <v>78</v>
      </c>
      <c r="F1391" s="119">
        <v>0</v>
      </c>
      <c r="G1391" s="24">
        <v>0</v>
      </c>
      <c r="H1391" s="24">
        <v>0</v>
      </c>
      <c r="I1391" s="120">
        <v>0</v>
      </c>
      <c r="J1391" s="121">
        <v>0</v>
      </c>
      <c r="K1391" s="24">
        <v>0</v>
      </c>
      <c r="L1391" s="121">
        <v>0</v>
      </c>
      <c r="M1391" s="24">
        <v>0</v>
      </c>
      <c r="N1391" s="121">
        <v>0</v>
      </c>
      <c r="O1391" s="24">
        <v>0</v>
      </c>
      <c r="P1391" s="121">
        <v>0</v>
      </c>
    </row>
    <row r="1392" spans="3:16">
      <c r="C1392" t="s">
        <v>471</v>
      </c>
      <c r="D1392">
        <v>300</v>
      </c>
      <c r="E1392" t="s">
        <v>99</v>
      </c>
      <c r="F1392" s="119">
        <v>0</v>
      </c>
      <c r="G1392" s="24">
        <v>0</v>
      </c>
      <c r="H1392" s="24">
        <v>0</v>
      </c>
      <c r="I1392" s="120">
        <v>0</v>
      </c>
      <c r="J1392" s="121">
        <v>0</v>
      </c>
      <c r="K1392" s="24">
        <v>0</v>
      </c>
      <c r="L1392" s="121">
        <v>0</v>
      </c>
      <c r="M1392" s="24">
        <v>0</v>
      </c>
      <c r="N1392" s="121">
        <v>0</v>
      </c>
      <c r="O1392" s="24">
        <v>0</v>
      </c>
      <c r="P1392" s="121">
        <v>0</v>
      </c>
    </row>
    <row r="1393" spans="3:16">
      <c r="C1393" t="s">
        <v>471</v>
      </c>
      <c r="D1393">
        <v>12336</v>
      </c>
      <c r="E1393" t="s">
        <v>658</v>
      </c>
      <c r="F1393" s="119">
        <v>0</v>
      </c>
      <c r="G1393" s="24">
        <v>0</v>
      </c>
      <c r="H1393" s="24">
        <v>0</v>
      </c>
      <c r="I1393" s="120">
        <v>0</v>
      </c>
      <c r="J1393" s="121">
        <v>0</v>
      </c>
      <c r="K1393" s="24">
        <v>0</v>
      </c>
      <c r="L1393" s="121">
        <v>0</v>
      </c>
      <c r="M1393" s="24">
        <v>0</v>
      </c>
      <c r="N1393" s="121">
        <v>0</v>
      </c>
      <c r="O1393" s="24">
        <v>0</v>
      </c>
      <c r="P1393" s="121">
        <v>0</v>
      </c>
    </row>
    <row r="1394" spans="3:16">
      <c r="C1394" t="s">
        <v>471</v>
      </c>
      <c r="D1394">
        <v>10101</v>
      </c>
      <c r="E1394" t="s">
        <v>536</v>
      </c>
      <c r="F1394" s="119">
        <v>0</v>
      </c>
      <c r="G1394" s="24">
        <v>0</v>
      </c>
      <c r="H1394" s="24">
        <v>0</v>
      </c>
      <c r="I1394" s="120">
        <v>0</v>
      </c>
      <c r="J1394" s="121">
        <v>0</v>
      </c>
      <c r="K1394" s="24">
        <v>0</v>
      </c>
      <c r="L1394" s="121">
        <v>0</v>
      </c>
      <c r="M1394" s="24">
        <v>0</v>
      </c>
      <c r="N1394" s="121">
        <v>0</v>
      </c>
      <c r="O1394" s="24">
        <v>0</v>
      </c>
      <c r="P1394" s="121">
        <v>0</v>
      </c>
    </row>
    <row r="1395" spans="3:16">
      <c r="C1395" t="s">
        <v>471</v>
      </c>
      <c r="D1395">
        <v>14311</v>
      </c>
      <c r="E1395" t="s">
        <v>45</v>
      </c>
      <c r="F1395" s="119">
        <v>0</v>
      </c>
      <c r="G1395" s="24">
        <v>0</v>
      </c>
      <c r="H1395" s="24">
        <v>0</v>
      </c>
      <c r="I1395" s="120">
        <v>0</v>
      </c>
      <c r="J1395" s="121">
        <v>0</v>
      </c>
      <c r="K1395" s="24">
        <v>0</v>
      </c>
      <c r="L1395" s="121">
        <v>0</v>
      </c>
      <c r="M1395" s="24">
        <v>0</v>
      </c>
      <c r="N1395" s="121">
        <v>0</v>
      </c>
      <c r="O1395" s="24">
        <v>0</v>
      </c>
      <c r="P1395" s="121">
        <v>0</v>
      </c>
    </row>
    <row r="1396" spans="3:16">
      <c r="C1396" t="s">
        <v>471</v>
      </c>
      <c r="D1396">
        <v>10102</v>
      </c>
      <c r="E1396" s="10" t="s">
        <v>24</v>
      </c>
      <c r="F1396" s="119">
        <v>0</v>
      </c>
      <c r="G1396" s="24">
        <v>0</v>
      </c>
      <c r="H1396" s="24">
        <v>0</v>
      </c>
      <c r="I1396" s="120">
        <v>0</v>
      </c>
      <c r="J1396" s="122">
        <v>0</v>
      </c>
      <c r="K1396" s="24">
        <v>0</v>
      </c>
      <c r="L1396" s="122">
        <v>0</v>
      </c>
      <c r="M1396" s="24">
        <v>0</v>
      </c>
      <c r="N1396" s="122">
        <v>0</v>
      </c>
      <c r="O1396" s="24">
        <v>0</v>
      </c>
      <c r="P1396" s="122">
        <v>0</v>
      </c>
    </row>
    <row r="1397" spans="3:16">
      <c r="C1397" t="s">
        <v>471</v>
      </c>
      <c r="D1397">
        <v>78001</v>
      </c>
      <c r="E1397" t="s">
        <v>571</v>
      </c>
      <c r="F1397" s="119">
        <v>0</v>
      </c>
      <c r="G1397" s="24">
        <v>0</v>
      </c>
      <c r="H1397" s="24">
        <v>0</v>
      </c>
      <c r="I1397" s="120">
        <v>0</v>
      </c>
      <c r="J1397" s="121">
        <v>0</v>
      </c>
      <c r="K1397" s="24">
        <v>0</v>
      </c>
      <c r="L1397" s="121">
        <v>0</v>
      </c>
      <c r="M1397" s="24">
        <v>0</v>
      </c>
      <c r="N1397" s="121">
        <v>0</v>
      </c>
      <c r="O1397" s="24">
        <v>0</v>
      </c>
      <c r="P1397" s="121">
        <v>0</v>
      </c>
    </row>
    <row r="1398" spans="3:16">
      <c r="C1398" t="s">
        <v>471</v>
      </c>
      <c r="D1398">
        <v>10103</v>
      </c>
      <c r="E1398" t="s">
        <v>60</v>
      </c>
      <c r="F1398" s="119">
        <v>0</v>
      </c>
      <c r="G1398" s="24">
        <v>0</v>
      </c>
      <c r="H1398" s="24">
        <v>0</v>
      </c>
      <c r="I1398" s="120">
        <v>0</v>
      </c>
      <c r="J1398" s="122">
        <v>0</v>
      </c>
      <c r="K1398" s="24">
        <v>0</v>
      </c>
      <c r="L1398" s="122">
        <v>0</v>
      </c>
      <c r="M1398" s="24">
        <v>0</v>
      </c>
      <c r="N1398" s="122">
        <v>0</v>
      </c>
      <c r="O1398" s="24">
        <v>0</v>
      </c>
      <c r="P1398" s="122">
        <v>0</v>
      </c>
    </row>
    <row r="1399" spans="3:16">
      <c r="C1399" t="s">
        <v>471</v>
      </c>
      <c r="D1399">
        <v>72101</v>
      </c>
      <c r="E1399" t="s">
        <v>582</v>
      </c>
      <c r="F1399" s="119">
        <v>0</v>
      </c>
      <c r="G1399" s="24">
        <v>0</v>
      </c>
      <c r="H1399" s="24">
        <v>0</v>
      </c>
      <c r="I1399" s="120">
        <v>0</v>
      </c>
      <c r="J1399" s="121">
        <v>0</v>
      </c>
      <c r="K1399" s="24">
        <v>0</v>
      </c>
      <c r="L1399" s="121">
        <v>0</v>
      </c>
      <c r="M1399" s="24">
        <v>0</v>
      </c>
      <c r="N1399" s="121">
        <v>0</v>
      </c>
      <c r="O1399" s="24">
        <v>0</v>
      </c>
      <c r="P1399" s="121">
        <v>0</v>
      </c>
    </row>
    <row r="1400" spans="3:16">
      <c r="C1400" t="s">
        <v>471</v>
      </c>
      <c r="D1400">
        <v>10104</v>
      </c>
      <c r="E1400" t="s">
        <v>84</v>
      </c>
      <c r="F1400" s="119">
        <v>0</v>
      </c>
      <c r="G1400" s="24">
        <v>0</v>
      </c>
      <c r="H1400" s="24">
        <v>0</v>
      </c>
      <c r="I1400" s="120">
        <v>0</v>
      </c>
      <c r="J1400" s="121">
        <v>0</v>
      </c>
      <c r="K1400" s="24">
        <v>0</v>
      </c>
      <c r="L1400" s="121">
        <v>0</v>
      </c>
      <c r="M1400" s="24">
        <v>0</v>
      </c>
      <c r="N1400" s="121">
        <v>0</v>
      </c>
      <c r="O1400" s="24">
        <v>0</v>
      </c>
      <c r="P1400" s="121">
        <v>0</v>
      </c>
    </row>
    <row r="1401" spans="3:16">
      <c r="C1401" t="s">
        <v>471</v>
      </c>
      <c r="D1401">
        <v>106</v>
      </c>
      <c r="E1401" t="s">
        <v>667</v>
      </c>
      <c r="F1401" s="119">
        <v>0</v>
      </c>
      <c r="G1401" s="24">
        <v>0</v>
      </c>
      <c r="H1401" s="24">
        <v>0</v>
      </c>
      <c r="I1401" s="120">
        <v>0</v>
      </c>
      <c r="J1401" s="121">
        <v>0</v>
      </c>
      <c r="K1401" s="24">
        <v>0</v>
      </c>
      <c r="L1401" s="121">
        <v>0</v>
      </c>
      <c r="M1401" s="24">
        <v>0</v>
      </c>
      <c r="N1401" s="121">
        <v>0</v>
      </c>
      <c r="O1401" s="24">
        <v>0</v>
      </c>
      <c r="P1401" s="121">
        <v>0</v>
      </c>
    </row>
    <row r="1402" spans="3:16">
      <c r="C1402" t="s">
        <v>471</v>
      </c>
      <c r="D1402">
        <v>10201</v>
      </c>
      <c r="E1402" t="s">
        <v>27</v>
      </c>
      <c r="F1402" s="119">
        <v>0</v>
      </c>
      <c r="G1402" s="24">
        <v>0</v>
      </c>
      <c r="H1402" s="24">
        <v>0</v>
      </c>
      <c r="I1402" s="120">
        <v>0</v>
      </c>
      <c r="J1402" s="121">
        <v>0</v>
      </c>
      <c r="K1402" s="24">
        <v>0</v>
      </c>
      <c r="L1402" s="121">
        <v>0</v>
      </c>
      <c r="M1402" s="24">
        <v>0</v>
      </c>
      <c r="N1402" s="121">
        <v>0</v>
      </c>
      <c r="O1402" s="24">
        <v>0</v>
      </c>
      <c r="P1402" s="121">
        <v>0</v>
      </c>
    </row>
    <row r="1403" spans="3:16">
      <c r="C1403" t="s">
        <v>471</v>
      </c>
      <c r="D1403">
        <v>13480</v>
      </c>
      <c r="E1403" t="s">
        <v>469</v>
      </c>
      <c r="F1403" s="119">
        <v>0</v>
      </c>
      <c r="G1403" s="24">
        <v>0</v>
      </c>
      <c r="H1403" s="24">
        <v>0</v>
      </c>
      <c r="I1403" s="120">
        <v>0</v>
      </c>
      <c r="J1403" s="121">
        <v>0</v>
      </c>
      <c r="K1403" s="24">
        <v>0</v>
      </c>
      <c r="L1403" s="121">
        <v>0</v>
      </c>
      <c r="M1403" s="24">
        <v>0</v>
      </c>
      <c r="N1403" s="121">
        <v>0</v>
      </c>
      <c r="O1403" s="24">
        <v>0</v>
      </c>
      <c r="P1403" s="121">
        <v>0</v>
      </c>
    </row>
    <row r="1404" spans="3:16">
      <c r="C1404" t="s">
        <v>471</v>
      </c>
      <c r="D1404">
        <v>10202</v>
      </c>
      <c r="E1404" s="10" t="s">
        <v>28</v>
      </c>
      <c r="F1404" s="119">
        <v>0</v>
      </c>
      <c r="G1404" s="24">
        <v>0</v>
      </c>
      <c r="H1404" s="24">
        <v>0</v>
      </c>
      <c r="I1404" s="120">
        <v>0</v>
      </c>
      <c r="J1404" s="122">
        <v>0</v>
      </c>
      <c r="K1404" s="24">
        <v>0</v>
      </c>
      <c r="L1404" s="122">
        <v>0</v>
      </c>
      <c r="M1404" s="24">
        <v>0</v>
      </c>
      <c r="N1404" s="122">
        <v>0</v>
      </c>
      <c r="O1404" s="24">
        <v>0</v>
      </c>
      <c r="P1404" s="122">
        <v>0</v>
      </c>
    </row>
    <row r="1405" spans="3:16">
      <c r="C1405" t="s">
        <v>471</v>
      </c>
      <c r="D1405">
        <v>52378</v>
      </c>
      <c r="E1405" t="s">
        <v>69</v>
      </c>
      <c r="F1405" s="119">
        <v>0</v>
      </c>
      <c r="G1405" s="24">
        <v>0</v>
      </c>
      <c r="H1405" s="24">
        <v>0</v>
      </c>
      <c r="I1405" s="120">
        <v>0</v>
      </c>
      <c r="J1405" s="122">
        <v>0</v>
      </c>
      <c r="K1405" s="24">
        <v>0</v>
      </c>
      <c r="L1405" s="122">
        <v>0</v>
      </c>
      <c r="M1405" s="24">
        <v>0</v>
      </c>
      <c r="N1405" s="122">
        <v>0</v>
      </c>
      <c r="O1405" s="24">
        <v>0</v>
      </c>
      <c r="P1405" s="122">
        <v>0</v>
      </c>
    </row>
    <row r="1406" spans="3:16">
      <c r="C1406" t="s">
        <v>471</v>
      </c>
      <c r="D1406">
        <v>10203</v>
      </c>
      <c r="E1406" t="s">
        <v>29</v>
      </c>
      <c r="F1406" s="119">
        <v>0</v>
      </c>
      <c r="G1406" s="24">
        <v>0</v>
      </c>
      <c r="H1406" s="24">
        <v>0</v>
      </c>
      <c r="I1406" s="120">
        <v>0</v>
      </c>
      <c r="J1406" s="122">
        <v>0</v>
      </c>
      <c r="K1406" s="24">
        <v>0</v>
      </c>
      <c r="L1406" s="122">
        <v>0</v>
      </c>
      <c r="M1406" s="24">
        <v>0</v>
      </c>
      <c r="N1406" s="122">
        <v>0</v>
      </c>
      <c r="O1406" s="24">
        <v>0</v>
      </c>
      <c r="P1406" s="122">
        <v>0</v>
      </c>
    </row>
    <row r="1407" spans="3:16">
      <c r="C1407" t="s">
        <v>471</v>
      </c>
      <c r="D1407">
        <v>76501</v>
      </c>
      <c r="E1407" t="s">
        <v>589</v>
      </c>
      <c r="F1407" s="119">
        <v>0</v>
      </c>
      <c r="G1407" s="24">
        <v>0</v>
      </c>
      <c r="H1407" s="24">
        <v>0</v>
      </c>
      <c r="I1407" s="120">
        <v>0</v>
      </c>
      <c r="J1407" s="121">
        <v>0</v>
      </c>
      <c r="K1407" s="24">
        <v>0</v>
      </c>
      <c r="L1407" s="121">
        <v>0</v>
      </c>
      <c r="M1407" s="24">
        <v>0</v>
      </c>
      <c r="N1407" s="121">
        <v>0</v>
      </c>
      <c r="O1407" s="24">
        <v>0</v>
      </c>
      <c r="P1407" s="121">
        <v>0</v>
      </c>
    </row>
    <row r="1408" spans="3:16">
      <c r="C1408" t="s">
        <v>471</v>
      </c>
      <c r="D1408">
        <v>10204</v>
      </c>
      <c r="E1408" t="s">
        <v>53</v>
      </c>
      <c r="F1408" s="119">
        <v>0</v>
      </c>
      <c r="G1408" s="24">
        <v>0</v>
      </c>
      <c r="H1408" s="24">
        <v>0</v>
      </c>
      <c r="I1408" s="120">
        <v>0</v>
      </c>
      <c r="J1408" s="122">
        <v>0</v>
      </c>
      <c r="K1408" s="24">
        <v>0</v>
      </c>
      <c r="L1408" s="122">
        <v>0</v>
      </c>
      <c r="M1408" s="24">
        <v>0</v>
      </c>
      <c r="N1408" s="122">
        <v>0</v>
      </c>
      <c r="O1408" s="24">
        <v>0</v>
      </c>
      <c r="P1408" s="122">
        <v>0</v>
      </c>
    </row>
    <row r="1409" spans="3:16">
      <c r="C1409" t="s">
        <v>471</v>
      </c>
      <c r="D1409">
        <v>10380</v>
      </c>
      <c r="E1409" t="s">
        <v>565</v>
      </c>
      <c r="F1409" s="119">
        <v>0</v>
      </c>
      <c r="G1409" s="24">
        <v>0</v>
      </c>
      <c r="H1409" s="24">
        <v>0</v>
      </c>
      <c r="I1409" s="120">
        <v>0</v>
      </c>
      <c r="J1409" s="121">
        <v>0</v>
      </c>
      <c r="K1409" s="24">
        <v>0</v>
      </c>
      <c r="L1409" s="121">
        <v>0</v>
      </c>
      <c r="M1409" s="24">
        <v>0</v>
      </c>
      <c r="N1409" s="121">
        <v>0</v>
      </c>
      <c r="O1409" s="24">
        <v>0</v>
      </c>
      <c r="P1409" s="121">
        <v>0</v>
      </c>
    </row>
    <row r="1410" spans="3:16">
      <c r="C1410" t="s">
        <v>471</v>
      </c>
      <c r="D1410">
        <v>10205</v>
      </c>
      <c r="E1410" t="s">
        <v>552</v>
      </c>
      <c r="F1410" s="119">
        <v>0</v>
      </c>
      <c r="G1410" s="24">
        <v>0</v>
      </c>
      <c r="H1410" s="24">
        <v>0</v>
      </c>
      <c r="I1410" s="120">
        <v>0</v>
      </c>
      <c r="J1410" s="121">
        <v>0</v>
      </c>
      <c r="K1410" s="24">
        <v>0</v>
      </c>
      <c r="L1410" s="121">
        <v>0</v>
      </c>
      <c r="M1410" s="24">
        <v>0</v>
      </c>
      <c r="N1410" s="121">
        <v>0</v>
      </c>
      <c r="O1410" s="24">
        <v>0</v>
      </c>
      <c r="P1410" s="121">
        <v>0</v>
      </c>
    </row>
    <row r="1411" spans="3:16">
      <c r="C1411" t="s">
        <v>471</v>
      </c>
      <c r="D1411">
        <v>12460</v>
      </c>
      <c r="E1411" t="s">
        <v>585</v>
      </c>
      <c r="F1411" s="119">
        <v>0</v>
      </c>
      <c r="G1411" s="24">
        <v>0</v>
      </c>
      <c r="H1411" s="24">
        <v>0</v>
      </c>
      <c r="I1411" s="120">
        <v>0</v>
      </c>
      <c r="J1411" s="121">
        <v>0</v>
      </c>
      <c r="K1411" s="24">
        <v>0</v>
      </c>
      <c r="L1411" s="121">
        <v>0</v>
      </c>
      <c r="M1411" s="24">
        <v>0</v>
      </c>
      <c r="N1411" s="121">
        <v>0</v>
      </c>
      <c r="O1411" s="24">
        <v>0</v>
      </c>
      <c r="P1411" s="121">
        <v>0</v>
      </c>
    </row>
    <row r="1412" spans="3:16">
      <c r="C1412" t="s">
        <v>471</v>
      </c>
      <c r="D1412">
        <v>10268</v>
      </c>
      <c r="E1412" t="s">
        <v>427</v>
      </c>
      <c r="F1412" s="119">
        <v>0</v>
      </c>
      <c r="G1412" s="24">
        <v>0</v>
      </c>
      <c r="H1412" s="24">
        <v>0</v>
      </c>
      <c r="I1412" s="120">
        <v>0</v>
      </c>
      <c r="J1412" s="121">
        <v>0</v>
      </c>
      <c r="K1412" s="24">
        <v>0</v>
      </c>
      <c r="L1412" s="121">
        <v>0</v>
      </c>
      <c r="M1412" s="24">
        <v>0</v>
      </c>
      <c r="N1412" s="121">
        <v>0</v>
      </c>
      <c r="O1412" s="24">
        <v>0</v>
      </c>
      <c r="P1412" s="121">
        <v>0</v>
      </c>
    </row>
    <row r="1413" spans="3:16">
      <c r="C1413" t="s">
        <v>471</v>
      </c>
      <c r="D1413">
        <v>74001</v>
      </c>
      <c r="E1413" t="s">
        <v>641</v>
      </c>
      <c r="F1413" s="119">
        <v>0</v>
      </c>
      <c r="G1413" s="24">
        <v>0</v>
      </c>
      <c r="H1413" s="24">
        <v>0</v>
      </c>
      <c r="I1413" s="120">
        <v>0</v>
      </c>
      <c r="J1413" s="121">
        <v>0</v>
      </c>
      <c r="K1413" s="24">
        <v>0</v>
      </c>
      <c r="L1413" s="121">
        <v>0</v>
      </c>
      <c r="M1413" s="24">
        <v>0</v>
      </c>
      <c r="N1413" s="121">
        <v>0</v>
      </c>
      <c r="O1413" s="24">
        <v>0</v>
      </c>
      <c r="P1413" s="121">
        <v>0</v>
      </c>
    </row>
    <row r="1414" spans="3:16">
      <c r="C1414" t="s">
        <v>471</v>
      </c>
      <c r="D1414">
        <v>10301</v>
      </c>
      <c r="E1414" t="s">
        <v>30</v>
      </c>
      <c r="F1414" s="119">
        <v>0</v>
      </c>
      <c r="G1414" s="24">
        <v>0</v>
      </c>
      <c r="H1414" s="24">
        <v>0</v>
      </c>
      <c r="I1414" s="120">
        <v>0</v>
      </c>
      <c r="J1414" s="121">
        <v>0</v>
      </c>
      <c r="K1414" s="24">
        <v>0</v>
      </c>
      <c r="L1414" s="121">
        <v>0</v>
      </c>
      <c r="M1414" s="24">
        <v>0</v>
      </c>
      <c r="N1414" s="121">
        <v>0</v>
      </c>
      <c r="O1414" s="24">
        <v>0</v>
      </c>
      <c r="P1414" s="121">
        <v>0</v>
      </c>
    </row>
    <row r="1415" spans="3:16">
      <c r="C1415" t="s">
        <v>471</v>
      </c>
      <c r="D1415">
        <v>102</v>
      </c>
      <c r="E1415" t="s">
        <v>663</v>
      </c>
      <c r="F1415" s="119">
        <v>0</v>
      </c>
      <c r="G1415" s="24">
        <v>0</v>
      </c>
      <c r="H1415" s="24">
        <v>0</v>
      </c>
      <c r="I1415" s="120">
        <v>0</v>
      </c>
      <c r="J1415" s="121">
        <v>0</v>
      </c>
      <c r="K1415" s="24">
        <v>0</v>
      </c>
      <c r="L1415" s="121">
        <v>0</v>
      </c>
      <c r="M1415" s="24">
        <v>0</v>
      </c>
      <c r="N1415" s="121">
        <v>0</v>
      </c>
      <c r="O1415" s="24">
        <v>0</v>
      </c>
      <c r="P1415" s="121">
        <v>0</v>
      </c>
    </row>
    <row r="1416" spans="3:16">
      <c r="C1416" t="s">
        <v>471</v>
      </c>
      <c r="D1416">
        <v>10302</v>
      </c>
      <c r="E1416" s="10" t="s">
        <v>31</v>
      </c>
      <c r="F1416" s="119">
        <v>0</v>
      </c>
      <c r="G1416" s="24">
        <v>0</v>
      </c>
      <c r="H1416" s="24">
        <v>0</v>
      </c>
      <c r="I1416" s="120">
        <v>0</v>
      </c>
      <c r="J1416" s="122">
        <v>0</v>
      </c>
      <c r="K1416" s="24">
        <v>0</v>
      </c>
      <c r="L1416" s="122">
        <v>0</v>
      </c>
      <c r="M1416" s="24">
        <v>0</v>
      </c>
      <c r="N1416" s="122">
        <v>0</v>
      </c>
      <c r="O1416" s="24">
        <v>0</v>
      </c>
      <c r="P1416" s="122">
        <v>0</v>
      </c>
    </row>
    <row r="1417" spans="3:16">
      <c r="C1417" t="s">
        <v>471</v>
      </c>
      <c r="D1417">
        <v>10602</v>
      </c>
      <c r="E1417" t="s">
        <v>671</v>
      </c>
      <c r="F1417" s="119">
        <v>0</v>
      </c>
      <c r="G1417" s="24">
        <v>0</v>
      </c>
      <c r="H1417" s="24">
        <v>0</v>
      </c>
      <c r="I1417" s="120">
        <v>0</v>
      </c>
      <c r="J1417" s="121">
        <v>0</v>
      </c>
      <c r="K1417" s="24">
        <v>0</v>
      </c>
      <c r="L1417" s="121">
        <v>0</v>
      </c>
      <c r="M1417" s="24">
        <v>0</v>
      </c>
      <c r="N1417" s="121">
        <v>0</v>
      </c>
      <c r="O1417" s="24">
        <v>0</v>
      </c>
      <c r="P1417" s="121">
        <v>0</v>
      </c>
    </row>
    <row r="1418" spans="3:16">
      <c r="C1418" t="s">
        <v>471</v>
      </c>
      <c r="D1418">
        <v>10303</v>
      </c>
      <c r="E1418" s="10" t="s">
        <v>32</v>
      </c>
      <c r="F1418" s="119">
        <v>0</v>
      </c>
      <c r="G1418" s="24">
        <v>0</v>
      </c>
      <c r="H1418" s="24">
        <v>0</v>
      </c>
      <c r="I1418" s="120">
        <v>0</v>
      </c>
      <c r="J1418" s="121">
        <v>0</v>
      </c>
      <c r="K1418" s="24">
        <v>0</v>
      </c>
      <c r="L1418" s="121">
        <v>0</v>
      </c>
      <c r="M1418" s="24">
        <v>0</v>
      </c>
      <c r="N1418" s="121">
        <v>0</v>
      </c>
      <c r="O1418" s="24">
        <v>0</v>
      </c>
      <c r="P1418" s="121">
        <v>0</v>
      </c>
    </row>
    <row r="1419" spans="3:16">
      <c r="C1419" t="s">
        <v>471</v>
      </c>
      <c r="D1419">
        <v>13401</v>
      </c>
      <c r="E1419" t="s">
        <v>77</v>
      </c>
      <c r="F1419" s="119">
        <v>0</v>
      </c>
      <c r="G1419" s="24">
        <v>0</v>
      </c>
      <c r="H1419" s="24">
        <v>0</v>
      </c>
      <c r="I1419" s="120">
        <v>0</v>
      </c>
      <c r="J1419" s="121">
        <v>0</v>
      </c>
      <c r="K1419" s="24">
        <v>0</v>
      </c>
      <c r="L1419" s="121">
        <v>0</v>
      </c>
      <c r="M1419" s="24">
        <v>0</v>
      </c>
      <c r="N1419" s="121">
        <v>0</v>
      </c>
      <c r="O1419" s="24">
        <v>0</v>
      </c>
      <c r="P1419" s="121">
        <v>0</v>
      </c>
    </row>
    <row r="1420" spans="3:16">
      <c r="C1420" t="s">
        <v>471</v>
      </c>
      <c r="D1420">
        <v>10304</v>
      </c>
      <c r="E1420" t="s">
        <v>54</v>
      </c>
      <c r="F1420" s="119">
        <v>0</v>
      </c>
      <c r="G1420" s="24">
        <v>0</v>
      </c>
      <c r="H1420" s="24">
        <v>0</v>
      </c>
      <c r="I1420" s="120">
        <v>0</v>
      </c>
      <c r="J1420" s="122">
        <v>0</v>
      </c>
      <c r="K1420" s="24">
        <v>0</v>
      </c>
      <c r="L1420" s="122">
        <v>0</v>
      </c>
      <c r="M1420" s="24">
        <v>0</v>
      </c>
      <c r="N1420" s="122">
        <v>0</v>
      </c>
      <c r="O1420" s="24">
        <v>0</v>
      </c>
      <c r="P1420" s="122">
        <v>0</v>
      </c>
    </row>
    <row r="1421" spans="3:16">
      <c r="C1421" t="s">
        <v>471</v>
      </c>
      <c r="D1421">
        <v>13559</v>
      </c>
      <c r="E1421" t="s">
        <v>429</v>
      </c>
      <c r="F1421" s="119">
        <v>0</v>
      </c>
      <c r="G1421" s="24">
        <v>0</v>
      </c>
      <c r="H1421" s="24">
        <v>0</v>
      </c>
      <c r="I1421" s="120">
        <v>0</v>
      </c>
      <c r="J1421" s="121">
        <v>0</v>
      </c>
      <c r="K1421" s="24">
        <v>0</v>
      </c>
      <c r="L1421" s="121">
        <v>0</v>
      </c>
      <c r="M1421" s="24">
        <v>0</v>
      </c>
      <c r="N1421" s="121">
        <v>0</v>
      </c>
      <c r="O1421" s="24">
        <v>0</v>
      </c>
      <c r="P1421" s="121">
        <v>0</v>
      </c>
    </row>
    <row r="1422" spans="3:16">
      <c r="C1422" t="s">
        <v>471</v>
      </c>
      <c r="D1422">
        <v>10305</v>
      </c>
      <c r="E1422" t="s">
        <v>537</v>
      </c>
      <c r="F1422" s="119">
        <v>0</v>
      </c>
      <c r="G1422" s="24">
        <v>0</v>
      </c>
      <c r="H1422" s="24">
        <v>0</v>
      </c>
      <c r="I1422" s="120">
        <v>0</v>
      </c>
      <c r="J1422" s="121">
        <v>0</v>
      </c>
      <c r="K1422" s="24">
        <v>0</v>
      </c>
      <c r="L1422" s="121">
        <v>0</v>
      </c>
      <c r="M1422" s="24">
        <v>0</v>
      </c>
      <c r="N1422" s="121">
        <v>0</v>
      </c>
      <c r="O1422" s="24">
        <v>0</v>
      </c>
      <c r="P1422" s="121">
        <v>0</v>
      </c>
    </row>
    <row r="1423" spans="3:16">
      <c r="C1423" t="s">
        <v>471</v>
      </c>
      <c r="D1423">
        <v>14459</v>
      </c>
      <c r="E1423" t="s">
        <v>68</v>
      </c>
      <c r="F1423" s="119">
        <v>0</v>
      </c>
      <c r="G1423" s="24">
        <v>0</v>
      </c>
      <c r="H1423" s="24">
        <v>0</v>
      </c>
      <c r="I1423" s="120">
        <v>0</v>
      </c>
      <c r="J1423" s="121">
        <v>0</v>
      </c>
      <c r="K1423" s="24">
        <v>0</v>
      </c>
      <c r="L1423" s="121">
        <v>0</v>
      </c>
      <c r="M1423" s="24">
        <v>0</v>
      </c>
      <c r="N1423" s="121">
        <v>0</v>
      </c>
      <c r="O1423" s="24">
        <v>0</v>
      </c>
      <c r="P1423" s="121">
        <v>0</v>
      </c>
    </row>
    <row r="1424" spans="3:16">
      <c r="C1424" t="s">
        <v>471</v>
      </c>
      <c r="D1424">
        <v>10306</v>
      </c>
      <c r="E1424" t="s">
        <v>226</v>
      </c>
      <c r="F1424" s="119">
        <v>0</v>
      </c>
      <c r="G1424" s="24">
        <v>0</v>
      </c>
      <c r="H1424" s="24">
        <v>0</v>
      </c>
      <c r="I1424" s="120">
        <v>0</v>
      </c>
      <c r="J1424" s="121">
        <v>0</v>
      </c>
      <c r="K1424" s="24">
        <v>0</v>
      </c>
      <c r="L1424" s="121">
        <v>0</v>
      </c>
      <c r="M1424" s="24">
        <v>0</v>
      </c>
      <c r="N1424" s="121">
        <v>0</v>
      </c>
      <c r="O1424" s="24">
        <v>0</v>
      </c>
      <c r="P1424" s="121">
        <v>0</v>
      </c>
    </row>
    <row r="1425" spans="3:16">
      <c r="C1425" t="s">
        <v>471</v>
      </c>
      <c r="D1425">
        <v>72002</v>
      </c>
      <c r="E1425" t="s">
        <v>48</v>
      </c>
      <c r="F1425" s="119">
        <v>0</v>
      </c>
      <c r="G1425" s="24">
        <v>0</v>
      </c>
      <c r="H1425" s="24">
        <v>0</v>
      </c>
      <c r="I1425" s="120">
        <v>0</v>
      </c>
      <c r="J1425" s="121">
        <v>0</v>
      </c>
      <c r="K1425" s="24">
        <v>0</v>
      </c>
      <c r="L1425" s="121">
        <v>0</v>
      </c>
      <c r="M1425" s="24">
        <v>0</v>
      </c>
      <c r="N1425" s="121">
        <v>0</v>
      </c>
      <c r="O1425" s="24">
        <v>0</v>
      </c>
      <c r="P1425" s="121">
        <v>0</v>
      </c>
    </row>
    <row r="1426" spans="3:16">
      <c r="C1426" t="s">
        <v>471</v>
      </c>
      <c r="D1426">
        <v>10309</v>
      </c>
      <c r="E1426" t="s">
        <v>539</v>
      </c>
      <c r="F1426" s="119">
        <v>0</v>
      </c>
      <c r="G1426" s="24">
        <v>0</v>
      </c>
      <c r="H1426" s="24">
        <v>0</v>
      </c>
      <c r="I1426" s="120">
        <v>0</v>
      </c>
      <c r="J1426" s="121">
        <v>0</v>
      </c>
      <c r="K1426" s="24">
        <v>0</v>
      </c>
      <c r="L1426" s="121">
        <v>0</v>
      </c>
      <c r="M1426" s="24">
        <v>0</v>
      </c>
      <c r="N1426" s="121">
        <v>0</v>
      </c>
      <c r="O1426" s="24">
        <v>0</v>
      </c>
      <c r="P1426" s="121">
        <v>0</v>
      </c>
    </row>
    <row r="1427" spans="3:16">
      <c r="C1427" t="s">
        <v>471</v>
      </c>
      <c r="D1427">
        <v>73012</v>
      </c>
      <c r="E1427" t="s">
        <v>56</v>
      </c>
      <c r="F1427" s="119">
        <v>0</v>
      </c>
      <c r="G1427" s="24">
        <v>0</v>
      </c>
      <c r="H1427" s="24">
        <v>0</v>
      </c>
      <c r="I1427" s="120">
        <v>0</v>
      </c>
      <c r="J1427" s="121">
        <v>0</v>
      </c>
      <c r="K1427" s="24">
        <v>0</v>
      </c>
      <c r="L1427" s="121">
        <v>0</v>
      </c>
      <c r="M1427" s="24">
        <v>0</v>
      </c>
      <c r="N1427" s="121">
        <v>0</v>
      </c>
      <c r="O1427" s="24">
        <v>0</v>
      </c>
      <c r="P1427" s="121">
        <v>0</v>
      </c>
    </row>
    <row r="1428" spans="3:16">
      <c r="C1428" t="s">
        <v>471</v>
      </c>
      <c r="D1428">
        <v>10311</v>
      </c>
      <c r="E1428" t="s">
        <v>467</v>
      </c>
      <c r="F1428" s="119">
        <v>0</v>
      </c>
      <c r="G1428" s="24">
        <v>0</v>
      </c>
      <c r="H1428" s="24">
        <v>0</v>
      </c>
      <c r="I1428" s="120">
        <v>0</v>
      </c>
      <c r="J1428" s="121">
        <v>0</v>
      </c>
      <c r="K1428" s="24">
        <v>0</v>
      </c>
      <c r="L1428" s="121">
        <v>0</v>
      </c>
      <c r="M1428" s="24">
        <v>0</v>
      </c>
      <c r="N1428" s="121">
        <v>0</v>
      </c>
      <c r="O1428" s="24">
        <v>0</v>
      </c>
      <c r="P1428" s="121">
        <v>0</v>
      </c>
    </row>
    <row r="1429" spans="3:16">
      <c r="C1429" t="s">
        <v>471</v>
      </c>
      <c r="D1429">
        <v>76701</v>
      </c>
      <c r="E1429" t="s">
        <v>588</v>
      </c>
      <c r="F1429" s="119">
        <v>0</v>
      </c>
      <c r="G1429" s="24">
        <v>0</v>
      </c>
      <c r="H1429" s="24">
        <v>0</v>
      </c>
      <c r="I1429" s="120">
        <v>0</v>
      </c>
      <c r="J1429" s="121">
        <v>0</v>
      </c>
      <c r="K1429" s="24">
        <v>0</v>
      </c>
      <c r="L1429" s="121">
        <v>0</v>
      </c>
      <c r="M1429" s="24">
        <v>0</v>
      </c>
      <c r="N1429" s="121">
        <v>0</v>
      </c>
      <c r="O1429" s="24">
        <v>0</v>
      </c>
      <c r="P1429" s="121">
        <v>0</v>
      </c>
    </row>
    <row r="1430" spans="3:16">
      <c r="C1430" t="s">
        <v>471</v>
      </c>
      <c r="D1430">
        <v>10312</v>
      </c>
      <c r="E1430" t="s">
        <v>540</v>
      </c>
      <c r="F1430" s="119">
        <v>0</v>
      </c>
      <c r="G1430" s="24">
        <v>0</v>
      </c>
      <c r="H1430" s="24">
        <v>0</v>
      </c>
      <c r="I1430" s="120">
        <v>0</v>
      </c>
      <c r="J1430" s="121">
        <v>0</v>
      </c>
      <c r="K1430" s="24">
        <v>0</v>
      </c>
      <c r="L1430" s="121">
        <v>0</v>
      </c>
      <c r="M1430" s="24">
        <v>0</v>
      </c>
      <c r="N1430" s="121">
        <v>0</v>
      </c>
      <c r="O1430" s="24">
        <v>0</v>
      </c>
      <c r="P1430" s="121">
        <v>0</v>
      </c>
    </row>
    <row r="1431" spans="3:16">
      <c r="C1431" t="s">
        <v>471</v>
      </c>
      <c r="D1431">
        <v>79201</v>
      </c>
      <c r="E1431" s="10" t="s">
        <v>50</v>
      </c>
      <c r="F1431" s="119">
        <v>0</v>
      </c>
      <c r="G1431" s="24">
        <v>0</v>
      </c>
      <c r="H1431" s="24">
        <v>0</v>
      </c>
      <c r="I1431" s="120">
        <v>0</v>
      </c>
      <c r="J1431" s="122">
        <v>0</v>
      </c>
      <c r="K1431" s="24">
        <v>0</v>
      </c>
      <c r="L1431" s="122">
        <v>0</v>
      </c>
      <c r="M1431" s="24">
        <v>0</v>
      </c>
      <c r="N1431" s="122">
        <v>0</v>
      </c>
      <c r="O1431" s="24">
        <v>0</v>
      </c>
      <c r="P1431" s="122">
        <v>0</v>
      </c>
    </row>
    <row r="1432" spans="3:16">
      <c r="C1432" t="s">
        <v>471</v>
      </c>
      <c r="D1432">
        <v>10358</v>
      </c>
      <c r="E1432" t="s">
        <v>33</v>
      </c>
      <c r="F1432" s="119">
        <v>0</v>
      </c>
      <c r="G1432" s="24">
        <v>0</v>
      </c>
      <c r="H1432" s="24">
        <v>0</v>
      </c>
      <c r="I1432" s="120">
        <v>0</v>
      </c>
      <c r="J1432" s="121">
        <v>0</v>
      </c>
      <c r="K1432" s="24">
        <v>0</v>
      </c>
      <c r="L1432" s="121">
        <v>0</v>
      </c>
      <c r="M1432" s="24">
        <v>0</v>
      </c>
      <c r="N1432" s="121">
        <v>0</v>
      </c>
      <c r="O1432" s="24">
        <v>0</v>
      </c>
      <c r="P1432" s="121">
        <v>0</v>
      </c>
    </row>
    <row r="1433" spans="3:16">
      <c r="C1433" t="s">
        <v>471</v>
      </c>
      <c r="D1433">
        <v>10411</v>
      </c>
      <c r="E1433" t="s">
        <v>543</v>
      </c>
      <c r="F1433" s="119">
        <v>0</v>
      </c>
      <c r="G1433" s="24">
        <v>0</v>
      </c>
      <c r="H1433" s="24">
        <v>0</v>
      </c>
      <c r="I1433" s="120">
        <v>0</v>
      </c>
      <c r="J1433" s="121">
        <v>0</v>
      </c>
      <c r="K1433" s="24">
        <v>0</v>
      </c>
      <c r="L1433" s="121">
        <v>0</v>
      </c>
      <c r="M1433" s="24">
        <v>0</v>
      </c>
      <c r="N1433" s="121">
        <v>0</v>
      </c>
      <c r="O1433" s="24">
        <v>0</v>
      </c>
      <c r="P1433" s="121">
        <v>0</v>
      </c>
    </row>
    <row r="1434" spans="3:16">
      <c r="C1434" t="s">
        <v>471</v>
      </c>
      <c r="D1434">
        <v>10367</v>
      </c>
      <c r="E1434" t="s">
        <v>606</v>
      </c>
      <c r="F1434" s="119">
        <v>0</v>
      </c>
      <c r="G1434" s="24">
        <v>0</v>
      </c>
      <c r="H1434" s="24">
        <v>0</v>
      </c>
      <c r="I1434" s="120">
        <v>0</v>
      </c>
      <c r="J1434" s="121">
        <v>0</v>
      </c>
      <c r="K1434" s="24">
        <v>0</v>
      </c>
      <c r="L1434" s="121">
        <v>0</v>
      </c>
      <c r="M1434" s="24">
        <v>0</v>
      </c>
      <c r="N1434" s="121">
        <v>0</v>
      </c>
      <c r="O1434" s="24">
        <v>0</v>
      </c>
      <c r="P1434" s="121">
        <v>0</v>
      </c>
    </row>
    <row r="1435" spans="3:16">
      <c r="C1435" t="s">
        <v>471</v>
      </c>
      <c r="D1435">
        <v>11401</v>
      </c>
      <c r="E1435" t="s">
        <v>583</v>
      </c>
      <c r="F1435" s="119">
        <v>0</v>
      </c>
      <c r="G1435" s="24">
        <v>0</v>
      </c>
      <c r="H1435" s="24">
        <v>0</v>
      </c>
      <c r="I1435" s="120">
        <v>0</v>
      </c>
      <c r="J1435" s="121">
        <v>0</v>
      </c>
      <c r="K1435" s="24">
        <v>0</v>
      </c>
      <c r="L1435" s="121">
        <v>0</v>
      </c>
      <c r="M1435" s="24">
        <v>0</v>
      </c>
      <c r="N1435" s="121">
        <v>0</v>
      </c>
      <c r="O1435" s="24">
        <v>0</v>
      </c>
      <c r="P1435" s="121">
        <v>0</v>
      </c>
    </row>
    <row r="1436" spans="3:16">
      <c r="C1436" t="s">
        <v>471</v>
      </c>
      <c r="D1436">
        <v>10369</v>
      </c>
      <c r="E1436" t="s">
        <v>61</v>
      </c>
      <c r="F1436" s="119">
        <v>0</v>
      </c>
      <c r="G1436" s="24">
        <v>0</v>
      </c>
      <c r="H1436" s="24">
        <v>0</v>
      </c>
      <c r="I1436" s="120">
        <v>0</v>
      </c>
      <c r="J1436" s="121">
        <v>0</v>
      </c>
      <c r="K1436" s="24">
        <v>0</v>
      </c>
      <c r="L1436" s="121">
        <v>0</v>
      </c>
      <c r="M1436" s="24">
        <v>0</v>
      </c>
      <c r="N1436" s="121">
        <v>0</v>
      </c>
      <c r="O1436" s="24">
        <v>0</v>
      </c>
      <c r="P1436" s="121">
        <v>0</v>
      </c>
    </row>
    <row r="1437" spans="3:16">
      <c r="C1437" t="s">
        <v>471</v>
      </c>
      <c r="D1437">
        <v>71901</v>
      </c>
      <c r="E1437" t="s">
        <v>47</v>
      </c>
      <c r="F1437" s="119">
        <v>0</v>
      </c>
      <c r="G1437" s="24">
        <v>0</v>
      </c>
      <c r="H1437" s="24">
        <v>0</v>
      </c>
      <c r="I1437" s="120">
        <v>0</v>
      </c>
      <c r="J1437" s="121">
        <v>0</v>
      </c>
      <c r="K1437" s="24">
        <v>0</v>
      </c>
      <c r="L1437" s="121">
        <v>0</v>
      </c>
      <c r="M1437" s="24">
        <v>0</v>
      </c>
      <c r="N1437" s="121">
        <v>0</v>
      </c>
      <c r="O1437" s="24">
        <v>0</v>
      </c>
      <c r="P1437" s="121">
        <v>0</v>
      </c>
    </row>
    <row r="1438" spans="3:16">
      <c r="C1438" t="s">
        <v>471</v>
      </c>
      <c r="D1438">
        <v>10388</v>
      </c>
      <c r="E1438" t="s">
        <v>541</v>
      </c>
      <c r="F1438" s="119">
        <v>0</v>
      </c>
      <c r="G1438" s="24">
        <v>0</v>
      </c>
      <c r="H1438" s="24">
        <v>0</v>
      </c>
      <c r="I1438" s="120">
        <v>0</v>
      </c>
      <c r="J1438" s="121">
        <v>0</v>
      </c>
      <c r="K1438" s="24">
        <v>0</v>
      </c>
      <c r="L1438" s="121">
        <v>0</v>
      </c>
      <c r="M1438" s="24">
        <v>0</v>
      </c>
      <c r="N1438" s="121">
        <v>0</v>
      </c>
      <c r="O1438" s="24">
        <v>0</v>
      </c>
      <c r="P1438" s="121">
        <v>0</v>
      </c>
    </row>
    <row r="1439" spans="3:16">
      <c r="C1439" t="s">
        <v>471</v>
      </c>
      <c r="D1439">
        <v>76001</v>
      </c>
      <c r="E1439" t="s">
        <v>99</v>
      </c>
      <c r="F1439" s="119">
        <v>0</v>
      </c>
      <c r="G1439" s="24">
        <v>0</v>
      </c>
      <c r="H1439" s="24">
        <v>0</v>
      </c>
      <c r="I1439" s="120">
        <v>0</v>
      </c>
      <c r="J1439" s="121">
        <v>0</v>
      </c>
      <c r="K1439" s="24">
        <v>0</v>
      </c>
      <c r="L1439" s="121">
        <v>0</v>
      </c>
      <c r="M1439" s="24">
        <v>0</v>
      </c>
      <c r="N1439" s="121">
        <v>0</v>
      </c>
      <c r="O1439" s="24">
        <v>0</v>
      </c>
      <c r="P1439" s="121">
        <v>0</v>
      </c>
    </row>
    <row r="1440" spans="3:16">
      <c r="C1440" t="s">
        <v>471</v>
      </c>
      <c r="D1440">
        <v>10389</v>
      </c>
      <c r="E1440" t="s">
        <v>71</v>
      </c>
      <c r="F1440" s="119">
        <v>0</v>
      </c>
      <c r="G1440" s="24">
        <v>0</v>
      </c>
      <c r="H1440" s="24">
        <v>0</v>
      </c>
      <c r="I1440" s="120">
        <v>0</v>
      </c>
      <c r="J1440" s="121">
        <v>0</v>
      </c>
      <c r="K1440" s="24">
        <v>0</v>
      </c>
      <c r="L1440" s="121">
        <v>0</v>
      </c>
      <c r="M1440" s="24">
        <v>0</v>
      </c>
      <c r="N1440" s="121">
        <v>0</v>
      </c>
      <c r="O1440" s="24">
        <v>0</v>
      </c>
      <c r="P1440" s="121">
        <v>0</v>
      </c>
    </row>
    <row r="1441" spans="3:16">
      <c r="C1441" t="s">
        <v>471</v>
      </c>
      <c r="D1441">
        <v>12401</v>
      </c>
      <c r="E1441" t="s">
        <v>645</v>
      </c>
      <c r="F1441" s="119">
        <v>0</v>
      </c>
      <c r="G1441" s="24">
        <v>0</v>
      </c>
      <c r="H1441" s="24">
        <v>0</v>
      </c>
      <c r="I1441" s="120">
        <v>0</v>
      </c>
      <c r="J1441" s="121">
        <v>0</v>
      </c>
      <c r="K1441" s="24">
        <v>0</v>
      </c>
      <c r="L1441" s="121">
        <v>0</v>
      </c>
      <c r="M1441" s="24">
        <v>0</v>
      </c>
      <c r="N1441" s="121">
        <v>0</v>
      </c>
      <c r="O1441" s="24">
        <v>0</v>
      </c>
      <c r="P1441" s="121">
        <v>0</v>
      </c>
    </row>
    <row r="1442" spans="3:16">
      <c r="C1442" t="s">
        <v>471</v>
      </c>
      <c r="D1442">
        <v>10401</v>
      </c>
      <c r="E1442" t="s">
        <v>34</v>
      </c>
      <c r="F1442" s="119">
        <v>0</v>
      </c>
      <c r="G1442" s="24">
        <v>0</v>
      </c>
      <c r="H1442" s="24">
        <v>0</v>
      </c>
      <c r="I1442" s="120">
        <v>0</v>
      </c>
      <c r="J1442" s="121">
        <v>0</v>
      </c>
      <c r="K1442" s="24">
        <v>0</v>
      </c>
      <c r="L1442" s="121">
        <v>0</v>
      </c>
      <c r="M1442" s="24">
        <v>0</v>
      </c>
      <c r="N1442" s="121">
        <v>0</v>
      </c>
      <c r="O1442" s="24">
        <v>0</v>
      </c>
      <c r="P1442" s="121">
        <v>0</v>
      </c>
    </row>
    <row r="1443" spans="3:16">
      <c r="C1443" t="s">
        <v>471</v>
      </c>
      <c r="D1443">
        <v>32359</v>
      </c>
      <c r="E1443" t="s">
        <v>660</v>
      </c>
      <c r="F1443" s="119">
        <v>0</v>
      </c>
      <c r="G1443" s="24">
        <v>0</v>
      </c>
      <c r="H1443" s="24">
        <v>0</v>
      </c>
      <c r="I1443" s="120">
        <v>0</v>
      </c>
      <c r="J1443" s="121">
        <v>0</v>
      </c>
      <c r="K1443" s="24">
        <v>0</v>
      </c>
      <c r="L1443" s="121">
        <v>0</v>
      </c>
      <c r="M1443" s="24">
        <v>0</v>
      </c>
      <c r="N1443" s="121">
        <v>0</v>
      </c>
      <c r="O1443" s="24">
        <v>0</v>
      </c>
      <c r="P1443" s="121">
        <v>0</v>
      </c>
    </row>
    <row r="1444" spans="3:16">
      <c r="C1444" t="s">
        <v>471</v>
      </c>
      <c r="D1444">
        <v>10402</v>
      </c>
      <c r="E1444" s="10" t="s">
        <v>21</v>
      </c>
      <c r="F1444" s="119">
        <v>0</v>
      </c>
      <c r="G1444" s="24">
        <v>0</v>
      </c>
      <c r="H1444" s="24">
        <v>0</v>
      </c>
      <c r="I1444" s="120">
        <v>0</v>
      </c>
      <c r="J1444" s="122">
        <v>0</v>
      </c>
      <c r="K1444" s="24">
        <v>0</v>
      </c>
      <c r="L1444" s="122">
        <v>0</v>
      </c>
      <c r="M1444" s="24">
        <v>0</v>
      </c>
      <c r="N1444" s="122">
        <v>0</v>
      </c>
      <c r="O1444" s="24">
        <v>0</v>
      </c>
      <c r="P1444" s="122">
        <v>0</v>
      </c>
    </row>
    <row r="1445" spans="3:16">
      <c r="C1445" t="s">
        <v>471</v>
      </c>
      <c r="D1445">
        <v>104</v>
      </c>
      <c r="E1445" t="s">
        <v>665</v>
      </c>
      <c r="F1445" s="119">
        <v>0</v>
      </c>
      <c r="G1445" s="24">
        <v>0</v>
      </c>
      <c r="H1445" s="24">
        <v>0</v>
      </c>
      <c r="I1445" s="120">
        <v>0</v>
      </c>
      <c r="J1445" s="121">
        <v>0</v>
      </c>
      <c r="K1445" s="24">
        <v>0</v>
      </c>
      <c r="L1445" s="121">
        <v>0</v>
      </c>
      <c r="M1445" s="24">
        <v>0</v>
      </c>
      <c r="N1445" s="121">
        <v>0</v>
      </c>
      <c r="O1445" s="24">
        <v>0</v>
      </c>
      <c r="P1445" s="121">
        <v>0</v>
      </c>
    </row>
    <row r="1446" spans="3:16">
      <c r="C1446" t="s">
        <v>471</v>
      </c>
      <c r="D1446">
        <v>10403</v>
      </c>
      <c r="E1446" t="s">
        <v>35</v>
      </c>
      <c r="F1446" s="119">
        <v>0</v>
      </c>
      <c r="G1446" s="24">
        <v>0</v>
      </c>
      <c r="H1446" s="24">
        <v>0</v>
      </c>
      <c r="I1446" s="120">
        <v>0</v>
      </c>
      <c r="J1446" s="122">
        <v>0</v>
      </c>
      <c r="K1446" s="24">
        <v>0</v>
      </c>
      <c r="L1446" s="122">
        <v>0</v>
      </c>
      <c r="M1446" s="24">
        <v>0</v>
      </c>
      <c r="N1446" s="122">
        <v>0</v>
      </c>
      <c r="O1446" s="24">
        <v>0</v>
      </c>
      <c r="P1446" s="122">
        <v>0</v>
      </c>
    </row>
    <row r="1447" spans="3:16">
      <c r="C1447" t="s">
        <v>471</v>
      </c>
      <c r="D1447">
        <v>10505</v>
      </c>
      <c r="E1447" t="s">
        <v>669</v>
      </c>
      <c r="F1447" s="119">
        <v>0</v>
      </c>
      <c r="G1447" s="24">
        <v>0</v>
      </c>
      <c r="H1447" s="24">
        <v>0</v>
      </c>
      <c r="I1447" s="120">
        <v>0</v>
      </c>
      <c r="J1447" s="121">
        <v>0</v>
      </c>
      <c r="K1447" s="24">
        <v>0</v>
      </c>
      <c r="L1447" s="121">
        <v>0</v>
      </c>
      <c r="M1447" s="24">
        <v>0</v>
      </c>
      <c r="N1447" s="121">
        <v>0</v>
      </c>
      <c r="O1447" s="24">
        <v>0</v>
      </c>
      <c r="P1447" s="121">
        <v>0</v>
      </c>
    </row>
    <row r="1448" spans="3:16">
      <c r="C1448" t="s">
        <v>471</v>
      </c>
      <c r="D1448">
        <v>10404</v>
      </c>
      <c r="E1448" t="s">
        <v>36</v>
      </c>
      <c r="F1448" s="119">
        <v>0</v>
      </c>
      <c r="G1448" s="24">
        <v>0</v>
      </c>
      <c r="H1448" s="24">
        <v>0</v>
      </c>
      <c r="I1448" s="120">
        <v>0</v>
      </c>
      <c r="J1448" s="122">
        <v>0</v>
      </c>
      <c r="K1448" s="24">
        <v>0</v>
      </c>
      <c r="L1448" s="122">
        <v>0</v>
      </c>
      <c r="M1448" s="24">
        <v>0</v>
      </c>
      <c r="N1448" s="122">
        <v>0</v>
      </c>
      <c r="O1448" s="24">
        <v>0</v>
      </c>
      <c r="P1448" s="122">
        <v>0</v>
      </c>
    </row>
    <row r="1449" spans="3:16">
      <c r="C1449" t="s">
        <v>471</v>
      </c>
      <c r="D1449">
        <v>100</v>
      </c>
      <c r="E1449" t="s">
        <v>96</v>
      </c>
      <c r="F1449" s="119">
        <v>0</v>
      </c>
      <c r="G1449" s="24">
        <v>0</v>
      </c>
      <c r="H1449" s="24">
        <v>0</v>
      </c>
      <c r="I1449" s="120">
        <v>0</v>
      </c>
      <c r="J1449" s="121">
        <v>0</v>
      </c>
      <c r="K1449" s="24">
        <v>0</v>
      </c>
      <c r="L1449" s="122">
        <v>0</v>
      </c>
      <c r="M1449" s="24">
        <v>0</v>
      </c>
      <c r="N1449" s="122">
        <v>0</v>
      </c>
      <c r="O1449" s="24">
        <v>0</v>
      </c>
      <c r="P1449" s="122">
        <v>0</v>
      </c>
    </row>
    <row r="1450" spans="3:16">
      <c r="C1450" t="s">
        <v>471</v>
      </c>
      <c r="D1450">
        <v>10405</v>
      </c>
      <c r="E1450" t="s">
        <v>542</v>
      </c>
      <c r="F1450" s="119">
        <v>0</v>
      </c>
      <c r="G1450" s="24">
        <v>0</v>
      </c>
      <c r="H1450" s="24">
        <v>0</v>
      </c>
      <c r="I1450" s="120">
        <v>0</v>
      </c>
      <c r="J1450" s="121">
        <v>0</v>
      </c>
      <c r="K1450" s="24">
        <v>0</v>
      </c>
      <c r="L1450" s="121">
        <v>0</v>
      </c>
      <c r="M1450" s="24">
        <v>0</v>
      </c>
      <c r="N1450" s="121">
        <v>0</v>
      </c>
      <c r="O1450" s="24">
        <v>0</v>
      </c>
      <c r="P1450" s="121">
        <v>0</v>
      </c>
    </row>
    <row r="1451" spans="3:16">
      <c r="C1451" t="s">
        <v>471</v>
      </c>
      <c r="D1451">
        <v>13380</v>
      </c>
      <c r="E1451" t="s">
        <v>534</v>
      </c>
      <c r="F1451" s="119">
        <v>0</v>
      </c>
      <c r="G1451" s="24">
        <v>0</v>
      </c>
      <c r="H1451" s="24">
        <v>0</v>
      </c>
      <c r="I1451" s="120">
        <v>0</v>
      </c>
      <c r="J1451" s="121">
        <v>0</v>
      </c>
      <c r="K1451" s="24">
        <v>0</v>
      </c>
      <c r="L1451" s="121">
        <v>0</v>
      </c>
      <c r="M1451" s="24">
        <v>0</v>
      </c>
      <c r="N1451" s="121">
        <v>0</v>
      </c>
      <c r="O1451" s="24">
        <v>0</v>
      </c>
      <c r="P1451" s="121">
        <v>0</v>
      </c>
    </row>
    <row r="1452" spans="3:16">
      <c r="C1452" t="s">
        <v>471</v>
      </c>
      <c r="D1452">
        <v>10406</v>
      </c>
      <c r="E1452" t="s">
        <v>72</v>
      </c>
      <c r="F1452" s="119">
        <v>0</v>
      </c>
      <c r="G1452" s="24">
        <v>0</v>
      </c>
      <c r="H1452" s="24">
        <v>0</v>
      </c>
      <c r="I1452" s="120">
        <v>0</v>
      </c>
      <c r="J1452" s="121">
        <v>0</v>
      </c>
      <c r="K1452" s="24">
        <v>0</v>
      </c>
      <c r="L1452" s="121">
        <v>0</v>
      </c>
      <c r="M1452" s="24">
        <v>0</v>
      </c>
      <c r="N1452" s="121">
        <v>0</v>
      </c>
      <c r="O1452" s="24">
        <v>0</v>
      </c>
      <c r="P1452" s="121">
        <v>0</v>
      </c>
    </row>
    <row r="1453" spans="3:16">
      <c r="C1453" t="s">
        <v>471</v>
      </c>
      <c r="D1453">
        <v>13403</v>
      </c>
      <c r="E1453" t="s">
        <v>428</v>
      </c>
      <c r="F1453" s="119">
        <v>0</v>
      </c>
      <c r="G1453" s="24">
        <v>0</v>
      </c>
      <c r="H1453" s="24">
        <v>0</v>
      </c>
      <c r="I1453" s="120">
        <v>0</v>
      </c>
      <c r="J1453" s="121">
        <v>0</v>
      </c>
      <c r="K1453" s="24">
        <v>0</v>
      </c>
      <c r="L1453" s="121">
        <v>0</v>
      </c>
      <c r="M1453" s="24">
        <v>0</v>
      </c>
      <c r="N1453" s="121">
        <v>0</v>
      </c>
      <c r="O1453" s="24">
        <v>0</v>
      </c>
      <c r="P1453" s="121">
        <v>0</v>
      </c>
    </row>
    <row r="1454" spans="3:16">
      <c r="C1454" t="s">
        <v>471</v>
      </c>
      <c r="D1454">
        <v>10407</v>
      </c>
      <c r="E1454" t="s">
        <v>37</v>
      </c>
      <c r="F1454" s="119">
        <v>0</v>
      </c>
      <c r="G1454" s="24">
        <v>0</v>
      </c>
      <c r="H1454" s="24">
        <v>0</v>
      </c>
      <c r="I1454" s="120">
        <v>0</v>
      </c>
      <c r="J1454" s="121">
        <v>0</v>
      </c>
      <c r="K1454" s="24">
        <v>0</v>
      </c>
      <c r="L1454" s="121">
        <v>0</v>
      </c>
      <c r="M1454" s="24">
        <v>0</v>
      </c>
      <c r="N1454" s="121">
        <v>0</v>
      </c>
      <c r="O1454" s="24">
        <v>0</v>
      </c>
      <c r="P1454" s="121">
        <v>0</v>
      </c>
    </row>
    <row r="1455" spans="3:16">
      <c r="C1455" t="s">
        <v>471</v>
      </c>
      <c r="D1455">
        <v>13503</v>
      </c>
      <c r="E1455" t="s">
        <v>470</v>
      </c>
      <c r="F1455" s="119">
        <v>0</v>
      </c>
      <c r="G1455" s="24">
        <v>0</v>
      </c>
      <c r="H1455" s="24">
        <v>0</v>
      </c>
      <c r="I1455" s="120">
        <v>0</v>
      </c>
      <c r="J1455" s="121">
        <v>0</v>
      </c>
      <c r="K1455" s="24">
        <v>0</v>
      </c>
      <c r="L1455" s="121">
        <v>0</v>
      </c>
      <c r="M1455" s="24">
        <v>0</v>
      </c>
      <c r="N1455" s="121">
        <v>0</v>
      </c>
      <c r="O1455" s="24">
        <v>0</v>
      </c>
      <c r="P1455" s="121">
        <v>0</v>
      </c>
    </row>
    <row r="1456" spans="3:16">
      <c r="C1456" t="s">
        <v>471</v>
      </c>
      <c r="D1456">
        <v>10410</v>
      </c>
      <c r="E1456" t="s">
        <v>452</v>
      </c>
      <c r="F1456" s="119">
        <v>0</v>
      </c>
      <c r="G1456" s="24">
        <v>0</v>
      </c>
      <c r="H1456" s="24">
        <v>0</v>
      </c>
      <c r="I1456" s="120">
        <v>0</v>
      </c>
      <c r="J1456" s="121">
        <v>0</v>
      </c>
      <c r="K1456" s="24">
        <v>0</v>
      </c>
      <c r="L1456" s="121">
        <v>0</v>
      </c>
      <c r="M1456" s="24">
        <v>0</v>
      </c>
      <c r="N1456" s="121">
        <v>0</v>
      </c>
      <c r="O1456" s="24">
        <v>0</v>
      </c>
      <c r="P1456" s="121">
        <v>0</v>
      </c>
    </row>
    <row r="1457" spans="3:16">
      <c r="C1457" t="s">
        <v>471</v>
      </c>
      <c r="D1457">
        <v>13580</v>
      </c>
      <c r="E1457" t="s">
        <v>535</v>
      </c>
      <c r="F1457" s="119">
        <v>0</v>
      </c>
      <c r="G1457" s="24">
        <v>0</v>
      </c>
      <c r="H1457" s="24">
        <v>0</v>
      </c>
      <c r="I1457" s="120">
        <v>0</v>
      </c>
      <c r="J1457" s="121">
        <v>0</v>
      </c>
      <c r="K1457" s="24">
        <v>0</v>
      </c>
      <c r="L1457" s="121">
        <v>0</v>
      </c>
      <c r="M1457" s="24">
        <v>0</v>
      </c>
      <c r="N1457" s="121">
        <v>0</v>
      </c>
      <c r="O1457" s="24">
        <v>0</v>
      </c>
      <c r="P1457" s="121">
        <v>0</v>
      </c>
    </row>
    <row r="1458" spans="3:16">
      <c r="C1458" t="s">
        <v>471</v>
      </c>
      <c r="D1458">
        <v>10416</v>
      </c>
      <c r="E1458" t="s">
        <v>581</v>
      </c>
      <c r="F1458" s="119">
        <v>0</v>
      </c>
      <c r="G1458" s="24">
        <v>0</v>
      </c>
      <c r="H1458" s="24">
        <v>0</v>
      </c>
      <c r="I1458" s="120">
        <v>0</v>
      </c>
      <c r="J1458" s="121">
        <v>0</v>
      </c>
      <c r="K1458" s="24">
        <v>0</v>
      </c>
      <c r="L1458" s="121">
        <v>0</v>
      </c>
      <c r="M1458" s="24">
        <v>0</v>
      </c>
      <c r="N1458" s="121">
        <v>0</v>
      </c>
      <c r="O1458" s="24">
        <v>0</v>
      </c>
      <c r="P1458" s="121">
        <v>0</v>
      </c>
    </row>
    <row r="1459" spans="3:16">
      <c r="C1459" t="s">
        <v>471</v>
      </c>
      <c r="D1459">
        <v>14348</v>
      </c>
      <c r="E1459" t="s">
        <v>46</v>
      </c>
      <c r="F1459" s="119">
        <v>0</v>
      </c>
      <c r="G1459" s="24">
        <v>0</v>
      </c>
      <c r="H1459" s="24">
        <v>0</v>
      </c>
      <c r="I1459" s="120">
        <v>0</v>
      </c>
      <c r="J1459" s="121">
        <v>0</v>
      </c>
      <c r="K1459" s="24">
        <v>0</v>
      </c>
      <c r="L1459" s="121">
        <v>0</v>
      </c>
      <c r="M1459" s="24">
        <v>0</v>
      </c>
      <c r="N1459" s="121">
        <v>0</v>
      </c>
      <c r="O1459" s="24">
        <v>0</v>
      </c>
      <c r="P1459" s="121">
        <v>0</v>
      </c>
    </row>
    <row r="1460" spans="3:16">
      <c r="C1460" t="s">
        <v>471</v>
      </c>
      <c r="D1460">
        <v>10457</v>
      </c>
      <c r="E1460" t="s">
        <v>38</v>
      </c>
      <c r="F1460" s="119">
        <v>0</v>
      </c>
      <c r="G1460" s="24">
        <v>0</v>
      </c>
      <c r="H1460" s="24">
        <v>0</v>
      </c>
      <c r="I1460" s="120">
        <v>0</v>
      </c>
      <c r="J1460" s="121">
        <v>0</v>
      </c>
      <c r="K1460" s="24">
        <v>0</v>
      </c>
      <c r="L1460" s="121">
        <v>0</v>
      </c>
      <c r="M1460" s="24">
        <v>0</v>
      </c>
      <c r="N1460" s="121">
        <v>0</v>
      </c>
      <c r="O1460" s="24">
        <v>0</v>
      </c>
      <c r="P1460" s="121">
        <v>0</v>
      </c>
    </row>
    <row r="1461" spans="3:16">
      <c r="C1461" t="s">
        <v>471</v>
      </c>
      <c r="D1461">
        <v>52377</v>
      </c>
      <c r="E1461" t="s">
        <v>134</v>
      </c>
      <c r="F1461" s="119">
        <v>0</v>
      </c>
      <c r="G1461" s="24">
        <v>0</v>
      </c>
      <c r="H1461" s="24">
        <v>0</v>
      </c>
      <c r="I1461" s="120">
        <v>0</v>
      </c>
      <c r="J1461" s="121">
        <v>0</v>
      </c>
      <c r="K1461" s="24">
        <v>0</v>
      </c>
      <c r="L1461" s="121">
        <v>0</v>
      </c>
      <c r="M1461" s="24">
        <v>0</v>
      </c>
      <c r="N1461" s="121">
        <v>0</v>
      </c>
      <c r="O1461" s="24">
        <v>0</v>
      </c>
      <c r="P1461" s="121">
        <v>0</v>
      </c>
    </row>
    <row r="1462" spans="3:16">
      <c r="C1462" t="s">
        <v>471</v>
      </c>
      <c r="D1462">
        <v>10469</v>
      </c>
      <c r="E1462" t="s">
        <v>39</v>
      </c>
      <c r="F1462" s="119">
        <v>0</v>
      </c>
      <c r="G1462" s="24">
        <v>0</v>
      </c>
      <c r="H1462" s="24">
        <v>0</v>
      </c>
      <c r="I1462" s="120">
        <v>0</v>
      </c>
      <c r="J1462" s="121">
        <v>0</v>
      </c>
      <c r="K1462" s="24">
        <v>0</v>
      </c>
      <c r="L1462" s="121">
        <v>0</v>
      </c>
      <c r="M1462" s="24">
        <v>0</v>
      </c>
      <c r="N1462" s="121">
        <v>0</v>
      </c>
      <c r="O1462" s="24">
        <v>0</v>
      </c>
      <c r="P1462" s="121">
        <v>0</v>
      </c>
    </row>
    <row r="1463" spans="3:16">
      <c r="C1463" t="s">
        <v>471</v>
      </c>
      <c r="D1463">
        <v>72001</v>
      </c>
      <c r="E1463" t="s">
        <v>23</v>
      </c>
      <c r="F1463" s="119">
        <v>0</v>
      </c>
      <c r="G1463" s="24">
        <v>0</v>
      </c>
      <c r="H1463" s="24">
        <v>0</v>
      </c>
      <c r="I1463" s="120">
        <v>0</v>
      </c>
      <c r="J1463" s="121">
        <v>0</v>
      </c>
      <c r="K1463" s="24">
        <v>0</v>
      </c>
      <c r="L1463" s="121">
        <v>0</v>
      </c>
      <c r="M1463" s="24">
        <v>0</v>
      </c>
      <c r="N1463" s="121">
        <v>0</v>
      </c>
      <c r="O1463" s="24">
        <v>0</v>
      </c>
      <c r="P1463" s="121">
        <v>0</v>
      </c>
    </row>
    <row r="1464" spans="3:16">
      <c r="C1464" t="s">
        <v>471</v>
      </c>
      <c r="D1464">
        <v>10472</v>
      </c>
      <c r="E1464" t="s">
        <v>40</v>
      </c>
      <c r="F1464" s="119">
        <v>0</v>
      </c>
      <c r="G1464" s="24">
        <v>0</v>
      </c>
      <c r="H1464" s="24">
        <v>0</v>
      </c>
      <c r="I1464" s="120">
        <v>0</v>
      </c>
      <c r="J1464" s="121">
        <v>0</v>
      </c>
      <c r="K1464" s="24">
        <v>0</v>
      </c>
      <c r="L1464" s="121">
        <v>0</v>
      </c>
      <c r="M1464" s="24">
        <v>0</v>
      </c>
      <c r="N1464" s="121">
        <v>0</v>
      </c>
      <c r="O1464" s="24">
        <v>0</v>
      </c>
      <c r="P1464" s="121">
        <v>0</v>
      </c>
    </row>
    <row r="1465" spans="3:16">
      <c r="C1465" t="s">
        <v>471</v>
      </c>
      <c r="D1465">
        <v>72012</v>
      </c>
      <c r="E1465" t="s">
        <v>55</v>
      </c>
      <c r="F1465" s="119">
        <v>0</v>
      </c>
      <c r="G1465" s="24">
        <v>0</v>
      </c>
      <c r="H1465" s="24">
        <v>0</v>
      </c>
      <c r="I1465" s="120">
        <v>0</v>
      </c>
      <c r="J1465" s="121">
        <v>0</v>
      </c>
      <c r="K1465" s="24">
        <v>0</v>
      </c>
      <c r="L1465" s="121">
        <v>0</v>
      </c>
      <c r="M1465" s="24">
        <v>0</v>
      </c>
      <c r="N1465" s="121">
        <v>0</v>
      </c>
      <c r="O1465" s="24">
        <v>0</v>
      </c>
      <c r="P1465" s="121">
        <v>0</v>
      </c>
    </row>
    <row r="1466" spans="3:16">
      <c r="C1466" t="s">
        <v>471</v>
      </c>
      <c r="D1466">
        <v>10473</v>
      </c>
      <c r="E1466" t="s">
        <v>544</v>
      </c>
      <c r="F1466" s="119">
        <v>0</v>
      </c>
      <c r="G1466" s="24">
        <v>0</v>
      </c>
      <c r="H1466" s="24">
        <v>0</v>
      </c>
      <c r="I1466" s="120">
        <v>0</v>
      </c>
      <c r="J1466" s="121">
        <v>0</v>
      </c>
      <c r="K1466" s="24">
        <v>0</v>
      </c>
      <c r="L1466" s="121">
        <v>0</v>
      </c>
      <c r="M1466" s="24">
        <v>0</v>
      </c>
      <c r="N1466" s="121">
        <v>0</v>
      </c>
      <c r="O1466" s="24">
        <v>0</v>
      </c>
      <c r="P1466" s="121">
        <v>0</v>
      </c>
    </row>
    <row r="1467" spans="3:16">
      <c r="C1467" t="s">
        <v>471</v>
      </c>
      <c r="D1467">
        <v>73001</v>
      </c>
      <c r="E1467" t="s">
        <v>49</v>
      </c>
      <c r="F1467" s="119">
        <v>0</v>
      </c>
      <c r="G1467" s="24">
        <v>0</v>
      </c>
      <c r="H1467" s="24">
        <v>0</v>
      </c>
      <c r="I1467" s="120">
        <v>0</v>
      </c>
      <c r="J1467" s="121">
        <v>0</v>
      </c>
      <c r="K1467" s="24">
        <v>0</v>
      </c>
      <c r="L1467" s="121">
        <v>0</v>
      </c>
      <c r="M1467" s="24">
        <v>0</v>
      </c>
      <c r="N1467" s="121">
        <v>0</v>
      </c>
      <c r="O1467" s="24">
        <v>0</v>
      </c>
      <c r="P1467" s="121">
        <v>0</v>
      </c>
    </row>
    <row r="1468" spans="3:16">
      <c r="C1468" t="s">
        <v>471</v>
      </c>
      <c r="D1468">
        <v>10480</v>
      </c>
      <c r="E1468" t="s">
        <v>545</v>
      </c>
      <c r="F1468" s="119">
        <v>0</v>
      </c>
      <c r="G1468" s="24">
        <v>0</v>
      </c>
      <c r="H1468" s="24">
        <v>0</v>
      </c>
      <c r="I1468" s="120">
        <v>0</v>
      </c>
      <c r="J1468" s="121">
        <v>0</v>
      </c>
      <c r="K1468" s="24">
        <v>0</v>
      </c>
      <c r="L1468" s="121">
        <v>0</v>
      </c>
      <c r="M1468" s="24">
        <v>0</v>
      </c>
      <c r="N1468" s="121">
        <v>0</v>
      </c>
      <c r="O1468" s="24">
        <v>0</v>
      </c>
      <c r="P1468" s="121">
        <v>0</v>
      </c>
    </row>
    <row r="1469" spans="3:16">
      <c r="C1469" t="s">
        <v>471</v>
      </c>
      <c r="D1469">
        <v>73501</v>
      </c>
      <c r="E1469" t="s">
        <v>425</v>
      </c>
      <c r="F1469" s="119">
        <v>0</v>
      </c>
      <c r="G1469" s="24">
        <v>0</v>
      </c>
      <c r="H1469" s="24">
        <v>0</v>
      </c>
      <c r="I1469" s="120">
        <v>0</v>
      </c>
      <c r="J1469" s="121">
        <v>0</v>
      </c>
      <c r="K1469" s="24">
        <v>0</v>
      </c>
      <c r="L1469" s="121">
        <v>0</v>
      </c>
      <c r="M1469" s="24">
        <v>0</v>
      </c>
      <c r="N1469" s="121">
        <v>0</v>
      </c>
      <c r="O1469" s="24">
        <v>0</v>
      </c>
      <c r="P1469" s="121">
        <v>0</v>
      </c>
    </row>
    <row r="1470" spans="3:16">
      <c r="C1470" t="s">
        <v>471</v>
      </c>
      <c r="D1470">
        <v>10488</v>
      </c>
      <c r="E1470" t="s">
        <v>607</v>
      </c>
      <c r="F1470" s="119">
        <v>0</v>
      </c>
      <c r="G1470" s="24">
        <v>0</v>
      </c>
      <c r="H1470" s="24">
        <v>0</v>
      </c>
      <c r="I1470" s="120">
        <v>0</v>
      </c>
      <c r="J1470" s="121">
        <v>0</v>
      </c>
      <c r="K1470" s="24">
        <v>0</v>
      </c>
      <c r="L1470" s="121">
        <v>0</v>
      </c>
      <c r="M1470" s="24">
        <v>0</v>
      </c>
      <c r="N1470" s="121">
        <v>0</v>
      </c>
      <c r="O1470" s="24">
        <v>0</v>
      </c>
      <c r="P1470" s="121">
        <v>0</v>
      </c>
    </row>
    <row r="1471" spans="3:16">
      <c r="C1471" t="s">
        <v>471</v>
      </c>
      <c r="D1471">
        <v>76601</v>
      </c>
      <c r="E1471" t="s">
        <v>590</v>
      </c>
      <c r="F1471" s="119">
        <v>0</v>
      </c>
      <c r="G1471" s="24">
        <v>0</v>
      </c>
      <c r="H1471" s="24">
        <v>0</v>
      </c>
      <c r="I1471" s="120">
        <v>0</v>
      </c>
      <c r="J1471" s="121">
        <v>0</v>
      </c>
      <c r="K1471" s="24">
        <v>0</v>
      </c>
      <c r="L1471" s="121">
        <v>0</v>
      </c>
      <c r="M1471" s="24">
        <v>0</v>
      </c>
      <c r="N1471" s="121">
        <v>0</v>
      </c>
      <c r="O1471" s="24">
        <v>0</v>
      </c>
      <c r="P1471" s="121">
        <v>0</v>
      </c>
    </row>
    <row r="1472" spans="3:16">
      <c r="C1472" t="s">
        <v>471</v>
      </c>
      <c r="D1472">
        <v>10489</v>
      </c>
      <c r="E1472" t="s">
        <v>546</v>
      </c>
      <c r="F1472" s="119">
        <v>0</v>
      </c>
      <c r="G1472" s="24">
        <v>0</v>
      </c>
      <c r="H1472" s="24">
        <v>0</v>
      </c>
      <c r="I1472" s="120">
        <v>0</v>
      </c>
      <c r="J1472" s="121">
        <v>0</v>
      </c>
      <c r="K1472" s="24">
        <v>0</v>
      </c>
      <c r="L1472" s="121">
        <v>0</v>
      </c>
      <c r="M1472" s="24">
        <v>0</v>
      </c>
      <c r="N1472" s="121">
        <v>0</v>
      </c>
      <c r="O1472" s="24">
        <v>0</v>
      </c>
      <c r="P1472" s="121">
        <v>0</v>
      </c>
    </row>
    <row r="1473" spans="3:16">
      <c r="C1473" t="s">
        <v>471</v>
      </c>
      <c r="D1473">
        <v>77101</v>
      </c>
      <c r="E1473" t="s">
        <v>567</v>
      </c>
      <c r="F1473" s="119">
        <v>0</v>
      </c>
      <c r="G1473" s="24">
        <v>0</v>
      </c>
      <c r="H1473" s="24">
        <v>0</v>
      </c>
      <c r="I1473" s="120">
        <v>0</v>
      </c>
      <c r="J1473" s="121">
        <v>0</v>
      </c>
      <c r="K1473" s="24">
        <v>0</v>
      </c>
      <c r="L1473" s="121">
        <v>0</v>
      </c>
      <c r="M1473" s="24">
        <v>0</v>
      </c>
      <c r="N1473" s="121">
        <v>0</v>
      </c>
      <c r="O1473" s="24">
        <v>0</v>
      </c>
      <c r="P1473" s="121">
        <v>0</v>
      </c>
    </row>
    <row r="1474" spans="3:16">
      <c r="C1474" t="s">
        <v>471</v>
      </c>
      <c r="D1474">
        <v>10490</v>
      </c>
      <c r="E1474" t="s">
        <v>476</v>
      </c>
      <c r="F1474" s="119">
        <v>0</v>
      </c>
      <c r="G1474" s="24">
        <v>0</v>
      </c>
      <c r="H1474" s="24">
        <v>0</v>
      </c>
      <c r="I1474" s="120">
        <v>0</v>
      </c>
      <c r="J1474" s="121">
        <v>0</v>
      </c>
      <c r="K1474" s="24">
        <v>0</v>
      </c>
      <c r="L1474" s="121">
        <v>0</v>
      </c>
      <c r="M1474" s="24">
        <v>0</v>
      </c>
      <c r="N1474" s="121">
        <v>0</v>
      </c>
      <c r="O1474" s="24">
        <v>0</v>
      </c>
      <c r="P1474" s="121">
        <v>0</v>
      </c>
    </row>
    <row r="1475" spans="3:16">
      <c r="C1475" t="s">
        <v>471</v>
      </c>
      <c r="D1475">
        <v>79101</v>
      </c>
      <c r="E1475" s="10" t="s">
        <v>57</v>
      </c>
      <c r="F1475" s="119">
        <v>0</v>
      </c>
      <c r="G1475" s="24">
        <v>0</v>
      </c>
      <c r="H1475" s="24">
        <v>0</v>
      </c>
      <c r="I1475" s="120">
        <v>0</v>
      </c>
      <c r="J1475" s="122">
        <v>0</v>
      </c>
      <c r="K1475" s="24">
        <v>0</v>
      </c>
      <c r="L1475" s="122">
        <v>0</v>
      </c>
      <c r="M1475" s="24">
        <v>0</v>
      </c>
      <c r="N1475" s="122">
        <v>0</v>
      </c>
      <c r="O1475" s="24">
        <v>0</v>
      </c>
      <c r="P1475" s="122">
        <v>0</v>
      </c>
    </row>
    <row r="1476" spans="3:16">
      <c r="C1476" t="s">
        <v>471</v>
      </c>
      <c r="D1476">
        <v>10501</v>
      </c>
      <c r="E1476" t="s">
        <v>41</v>
      </c>
      <c r="F1476" s="119">
        <v>0</v>
      </c>
      <c r="G1476" s="24">
        <v>0</v>
      </c>
      <c r="H1476" s="24">
        <v>0</v>
      </c>
      <c r="I1476" s="120">
        <v>0</v>
      </c>
      <c r="J1476" s="121">
        <v>0</v>
      </c>
      <c r="K1476" s="24">
        <v>0</v>
      </c>
      <c r="L1476" s="121">
        <v>0</v>
      </c>
      <c r="M1476" s="24">
        <v>0</v>
      </c>
      <c r="N1476" s="121">
        <v>0</v>
      </c>
      <c r="O1476" s="24">
        <v>0</v>
      </c>
      <c r="P1476" s="121">
        <v>0</v>
      </c>
    </row>
    <row r="1477" spans="3:16">
      <c r="C1477" t="s">
        <v>471</v>
      </c>
      <c r="D1477">
        <v>10307</v>
      </c>
      <c r="E1477" t="s">
        <v>538</v>
      </c>
      <c r="F1477" s="119">
        <v>0</v>
      </c>
      <c r="G1477" s="24">
        <v>0</v>
      </c>
      <c r="H1477" s="24">
        <v>0</v>
      </c>
      <c r="I1477" s="120">
        <v>0</v>
      </c>
      <c r="J1477" s="121">
        <v>0</v>
      </c>
      <c r="K1477" s="24">
        <v>0</v>
      </c>
      <c r="L1477" s="121">
        <v>0</v>
      </c>
      <c r="M1477" s="24">
        <v>0</v>
      </c>
      <c r="N1477" s="121">
        <v>0</v>
      </c>
      <c r="O1477" s="24">
        <v>0</v>
      </c>
      <c r="P1477" s="121">
        <v>0</v>
      </c>
    </row>
    <row r="1478" spans="3:16">
      <c r="C1478" t="s">
        <v>471</v>
      </c>
      <c r="D1478">
        <v>10502</v>
      </c>
      <c r="E1478" t="s">
        <v>42</v>
      </c>
      <c r="F1478" s="119">
        <v>0</v>
      </c>
      <c r="G1478" s="24">
        <v>0</v>
      </c>
      <c r="H1478" s="24">
        <v>0</v>
      </c>
      <c r="I1478" s="120">
        <v>0</v>
      </c>
      <c r="J1478" s="121">
        <v>0</v>
      </c>
      <c r="K1478" s="24">
        <v>0</v>
      </c>
      <c r="L1478" s="121">
        <v>0</v>
      </c>
      <c r="M1478" s="24">
        <v>0</v>
      </c>
      <c r="N1478" s="121">
        <v>0</v>
      </c>
      <c r="O1478" s="24">
        <v>0</v>
      </c>
      <c r="P1478" s="121">
        <v>0</v>
      </c>
    </row>
    <row r="1479" spans="3:16">
      <c r="C1479" t="s">
        <v>471</v>
      </c>
      <c r="D1479">
        <v>10409</v>
      </c>
      <c r="E1479" t="s">
        <v>566</v>
      </c>
      <c r="F1479" s="119">
        <v>0</v>
      </c>
      <c r="G1479" s="24">
        <v>0</v>
      </c>
      <c r="H1479" s="24">
        <v>0</v>
      </c>
      <c r="I1479" s="120">
        <v>0</v>
      </c>
      <c r="J1479" s="121">
        <v>0</v>
      </c>
      <c r="K1479" s="24">
        <v>0</v>
      </c>
      <c r="L1479" s="121">
        <v>0</v>
      </c>
      <c r="M1479" s="24">
        <v>0</v>
      </c>
      <c r="N1479" s="121">
        <v>0</v>
      </c>
      <c r="O1479" s="24">
        <v>0</v>
      </c>
      <c r="P1479" s="121">
        <v>0</v>
      </c>
    </row>
    <row r="1480" spans="3:16">
      <c r="C1480" t="s">
        <v>471</v>
      </c>
      <c r="D1480">
        <v>10503</v>
      </c>
      <c r="E1480" t="s">
        <v>487</v>
      </c>
      <c r="F1480" s="119">
        <v>0</v>
      </c>
      <c r="G1480" s="24">
        <v>0</v>
      </c>
      <c r="H1480" s="24">
        <v>0</v>
      </c>
      <c r="I1480" s="120">
        <v>0</v>
      </c>
      <c r="J1480" s="121">
        <v>0</v>
      </c>
      <c r="K1480" s="24">
        <v>0</v>
      </c>
      <c r="L1480" s="121">
        <v>0</v>
      </c>
      <c r="M1480" s="24">
        <v>0</v>
      </c>
      <c r="N1480" s="121">
        <v>0</v>
      </c>
      <c r="O1480" s="24">
        <v>0</v>
      </c>
      <c r="P1480" s="121">
        <v>0</v>
      </c>
    </row>
    <row r="1481" spans="3:16">
      <c r="C1481" t="s">
        <v>471</v>
      </c>
      <c r="D1481">
        <v>10511</v>
      </c>
      <c r="E1481" t="s">
        <v>547</v>
      </c>
      <c r="F1481" s="119">
        <v>0</v>
      </c>
      <c r="G1481" s="24">
        <v>0</v>
      </c>
      <c r="H1481" s="24">
        <v>0</v>
      </c>
      <c r="I1481" s="120">
        <v>0</v>
      </c>
      <c r="J1481" s="121">
        <v>0</v>
      </c>
      <c r="K1481" s="24">
        <v>0</v>
      </c>
      <c r="L1481" s="121">
        <v>0</v>
      </c>
      <c r="M1481" s="24">
        <v>0</v>
      </c>
      <c r="N1481" s="121">
        <v>0</v>
      </c>
      <c r="O1481" s="24">
        <v>0</v>
      </c>
      <c r="P1481" s="121">
        <v>0</v>
      </c>
    </row>
    <row r="1482" spans="3:16">
      <c r="C1482" t="s">
        <v>471</v>
      </c>
      <c r="D1482">
        <v>10504</v>
      </c>
      <c r="E1482" t="s">
        <v>43</v>
      </c>
      <c r="F1482" s="119">
        <v>0</v>
      </c>
      <c r="G1482" s="24">
        <v>0</v>
      </c>
      <c r="H1482" s="24">
        <v>0</v>
      </c>
      <c r="I1482" s="120">
        <v>0</v>
      </c>
      <c r="J1482" s="122">
        <v>0</v>
      </c>
      <c r="K1482" s="24">
        <v>0</v>
      </c>
      <c r="L1482" s="122">
        <v>0</v>
      </c>
      <c r="M1482" s="24">
        <v>0</v>
      </c>
      <c r="N1482" s="122">
        <v>0</v>
      </c>
      <c r="O1482" s="24">
        <v>0</v>
      </c>
      <c r="P1482" s="122">
        <v>0</v>
      </c>
    </row>
    <row r="1483" spans="3:16">
      <c r="C1483" t="s">
        <v>471</v>
      </c>
      <c r="D1483">
        <v>11301</v>
      </c>
      <c r="E1483" t="s">
        <v>550</v>
      </c>
      <c r="F1483" s="119">
        <v>0</v>
      </c>
      <c r="G1483" s="24">
        <v>0</v>
      </c>
      <c r="H1483" s="24">
        <v>0</v>
      </c>
      <c r="I1483" s="120">
        <v>0</v>
      </c>
      <c r="J1483" s="121">
        <v>0</v>
      </c>
      <c r="K1483" s="24">
        <v>0</v>
      </c>
      <c r="L1483" s="121">
        <v>0</v>
      </c>
      <c r="M1483" s="24">
        <v>0</v>
      </c>
      <c r="N1483" s="121">
        <v>0</v>
      </c>
      <c r="O1483" s="24">
        <v>0</v>
      </c>
      <c r="P1483" s="121">
        <v>0</v>
      </c>
    </row>
    <row r="1484" spans="3:16">
      <c r="C1484" t="s">
        <v>471</v>
      </c>
      <c r="D1484">
        <v>10580</v>
      </c>
      <c r="E1484" t="s">
        <v>548</v>
      </c>
      <c r="F1484" s="119">
        <v>0</v>
      </c>
      <c r="G1484" s="24">
        <v>0</v>
      </c>
      <c r="H1484" s="24">
        <v>0</v>
      </c>
      <c r="I1484" s="120">
        <v>0</v>
      </c>
      <c r="J1484" s="121">
        <v>0</v>
      </c>
      <c r="K1484" s="24">
        <v>0</v>
      </c>
      <c r="L1484" s="121">
        <v>0</v>
      </c>
      <c r="M1484" s="24">
        <v>0</v>
      </c>
      <c r="N1484" s="121">
        <v>0</v>
      </c>
      <c r="O1484" s="24">
        <v>0</v>
      </c>
      <c r="P1484" s="121">
        <v>0</v>
      </c>
    </row>
    <row r="1485" spans="3:16">
      <c r="C1485" t="s">
        <v>471</v>
      </c>
      <c r="D1485">
        <v>12301</v>
      </c>
      <c r="E1485" t="s">
        <v>578</v>
      </c>
      <c r="F1485" s="119">
        <v>0</v>
      </c>
      <c r="G1485" s="24">
        <v>0</v>
      </c>
      <c r="H1485" s="24">
        <v>0</v>
      </c>
      <c r="I1485" s="120">
        <v>0</v>
      </c>
      <c r="J1485" s="121">
        <v>0</v>
      </c>
      <c r="K1485" s="24">
        <v>0</v>
      </c>
      <c r="L1485" s="121">
        <v>0</v>
      </c>
      <c r="M1485" s="24">
        <v>0</v>
      </c>
      <c r="N1485" s="121">
        <v>0</v>
      </c>
      <c r="O1485" s="24">
        <v>0</v>
      </c>
      <c r="P1485" s="121">
        <v>0</v>
      </c>
    </row>
    <row r="1486" spans="3:16">
      <c r="C1486" t="s">
        <v>471</v>
      </c>
      <c r="D1486">
        <v>10589</v>
      </c>
      <c r="E1486" t="s">
        <v>73</v>
      </c>
      <c r="F1486" s="119">
        <v>0</v>
      </c>
      <c r="G1486" s="24">
        <v>0</v>
      </c>
      <c r="H1486" s="24">
        <v>0</v>
      </c>
      <c r="I1486" s="120">
        <v>0</v>
      </c>
      <c r="J1486" s="121">
        <v>0</v>
      </c>
      <c r="K1486" s="24">
        <v>0</v>
      </c>
      <c r="L1486" s="121">
        <v>0</v>
      </c>
      <c r="M1486" s="24">
        <v>0</v>
      </c>
      <c r="N1486" s="121">
        <v>0</v>
      </c>
      <c r="O1486" s="24">
        <v>0</v>
      </c>
      <c r="P1486" s="121">
        <v>0</v>
      </c>
    </row>
    <row r="1487" spans="3:16">
      <c r="C1487" t="s">
        <v>471</v>
      </c>
      <c r="D1487">
        <v>13203</v>
      </c>
      <c r="E1487" t="s">
        <v>551</v>
      </c>
      <c r="F1487" s="119">
        <v>0</v>
      </c>
      <c r="G1487" s="24">
        <v>0</v>
      </c>
      <c r="H1487" s="24">
        <v>0</v>
      </c>
      <c r="I1487" s="120">
        <v>0</v>
      </c>
      <c r="J1487" s="121">
        <v>0</v>
      </c>
      <c r="K1487" s="24">
        <v>0</v>
      </c>
      <c r="L1487" s="121">
        <v>0</v>
      </c>
      <c r="M1487" s="24">
        <v>0</v>
      </c>
      <c r="N1487" s="121">
        <v>0</v>
      </c>
      <c r="O1487" s="24">
        <v>0</v>
      </c>
      <c r="P1487" s="121">
        <v>0</v>
      </c>
    </row>
    <row r="1488" spans="3:16">
      <c r="C1488" t="s">
        <v>471</v>
      </c>
      <c r="D1488">
        <v>10601</v>
      </c>
      <c r="E1488" t="s">
        <v>44</v>
      </c>
      <c r="F1488" s="119">
        <v>0</v>
      </c>
      <c r="G1488" s="24">
        <v>0</v>
      </c>
      <c r="H1488" s="24">
        <v>0</v>
      </c>
      <c r="I1488" s="120">
        <v>0</v>
      </c>
      <c r="J1488" s="121">
        <v>0</v>
      </c>
      <c r="K1488" s="24">
        <v>0</v>
      </c>
      <c r="L1488" s="121">
        <v>0</v>
      </c>
      <c r="M1488" s="24">
        <v>0</v>
      </c>
      <c r="N1488" s="121">
        <v>0</v>
      </c>
      <c r="O1488" s="24">
        <v>0</v>
      </c>
      <c r="P1488" s="121">
        <v>0</v>
      </c>
    </row>
    <row r="1489" spans="3:16">
      <c r="C1489" t="s">
        <v>471</v>
      </c>
      <c r="D1489">
        <v>76401</v>
      </c>
      <c r="E1489" t="s">
        <v>533</v>
      </c>
      <c r="F1489" s="119">
        <v>0</v>
      </c>
      <c r="G1489" s="24">
        <v>0</v>
      </c>
      <c r="H1489" s="24">
        <v>0</v>
      </c>
      <c r="I1489" s="120">
        <v>0</v>
      </c>
      <c r="J1489" s="121">
        <v>0</v>
      </c>
      <c r="K1489" s="24">
        <v>0</v>
      </c>
      <c r="L1489" s="121">
        <v>0</v>
      </c>
      <c r="M1489" s="24">
        <v>0</v>
      </c>
      <c r="N1489" s="121">
        <v>0</v>
      </c>
      <c r="O1489" s="24">
        <v>0</v>
      </c>
      <c r="P1489" s="121">
        <v>0</v>
      </c>
    </row>
    <row r="1490" spans="3:16">
      <c r="C1490" t="s">
        <v>471</v>
      </c>
      <c r="D1490">
        <v>12270</v>
      </c>
      <c r="E1490" t="s">
        <v>62</v>
      </c>
      <c r="F1490" s="119">
        <v>0</v>
      </c>
      <c r="G1490" s="24">
        <v>0</v>
      </c>
      <c r="H1490" s="24">
        <v>0</v>
      </c>
      <c r="I1490" s="120">
        <v>0</v>
      </c>
      <c r="J1490" s="121">
        <v>0</v>
      </c>
      <c r="K1490" s="24">
        <v>0</v>
      </c>
      <c r="L1490" s="121">
        <v>0</v>
      </c>
      <c r="M1490" s="24">
        <v>0</v>
      </c>
      <c r="N1490" s="121">
        <v>0</v>
      </c>
      <c r="O1490" s="24">
        <v>0</v>
      </c>
      <c r="P1490" s="121">
        <v>0</v>
      </c>
    </row>
    <row r="1491" spans="3:16">
      <c r="C1491" t="s">
        <v>471</v>
      </c>
      <c r="D1491">
        <v>90</v>
      </c>
      <c r="E1491" t="s">
        <v>100</v>
      </c>
      <c r="F1491" s="119">
        <v>0</v>
      </c>
      <c r="G1491" s="24">
        <v>0</v>
      </c>
      <c r="H1491" s="24">
        <v>0</v>
      </c>
      <c r="I1491" s="120">
        <v>0</v>
      </c>
      <c r="J1491" s="121">
        <v>0</v>
      </c>
      <c r="K1491" s="24">
        <v>0</v>
      </c>
      <c r="L1491" s="121">
        <v>0</v>
      </c>
      <c r="M1491" s="24">
        <v>0</v>
      </c>
      <c r="N1491" s="121">
        <v>0</v>
      </c>
      <c r="O1491" s="24">
        <v>0</v>
      </c>
      <c r="P1491" s="121">
        <v>0</v>
      </c>
    </row>
    <row r="1492" spans="3:16">
      <c r="C1492" t="s">
        <v>471</v>
      </c>
      <c r="D1492">
        <v>12306</v>
      </c>
      <c r="E1492" t="s">
        <v>579</v>
      </c>
      <c r="F1492" s="119">
        <v>0</v>
      </c>
      <c r="G1492" s="24">
        <v>0</v>
      </c>
      <c r="H1492" s="24">
        <v>0</v>
      </c>
      <c r="I1492" s="120">
        <v>0</v>
      </c>
      <c r="J1492" s="121">
        <v>0</v>
      </c>
      <c r="K1492" s="24">
        <v>0</v>
      </c>
      <c r="L1492" s="121">
        <v>0</v>
      </c>
      <c r="M1492" s="24">
        <v>0</v>
      </c>
      <c r="N1492" s="121">
        <v>0</v>
      </c>
      <c r="O1492" s="24">
        <v>0</v>
      </c>
      <c r="P1492" s="121">
        <v>0</v>
      </c>
    </row>
    <row r="1493" spans="3:16">
      <c r="C1493" t="s">
        <v>471</v>
      </c>
      <c r="D1493">
        <v>901</v>
      </c>
      <c r="E1493" t="s">
        <v>57</v>
      </c>
      <c r="F1493" s="119">
        <v>0</v>
      </c>
      <c r="G1493" s="24">
        <v>0</v>
      </c>
      <c r="H1493" s="24">
        <v>0</v>
      </c>
      <c r="I1493" s="120">
        <v>0</v>
      </c>
      <c r="J1493" s="121">
        <v>0</v>
      </c>
      <c r="K1493" s="24">
        <v>0</v>
      </c>
      <c r="L1493" s="121">
        <v>0</v>
      </c>
      <c r="M1493" s="24">
        <v>0</v>
      </c>
      <c r="N1493" s="121">
        <v>0</v>
      </c>
      <c r="O1493" s="24">
        <v>0</v>
      </c>
      <c r="P1493" s="121">
        <v>0</v>
      </c>
    </row>
    <row r="1494" spans="3:16">
      <c r="C1494" t="s">
        <v>471</v>
      </c>
      <c r="D1494">
        <v>12347</v>
      </c>
      <c r="E1494" t="s">
        <v>74</v>
      </c>
      <c r="F1494" s="119">
        <v>0</v>
      </c>
      <c r="G1494" s="24">
        <v>0</v>
      </c>
      <c r="H1494" s="24">
        <v>0</v>
      </c>
      <c r="I1494" s="120">
        <v>0</v>
      </c>
      <c r="J1494" s="121">
        <v>0</v>
      </c>
      <c r="K1494" s="24">
        <v>0</v>
      </c>
      <c r="L1494" s="121">
        <v>0</v>
      </c>
      <c r="M1494" s="24">
        <v>0</v>
      </c>
      <c r="N1494" s="121">
        <v>0</v>
      </c>
      <c r="O1494" s="24">
        <v>0</v>
      </c>
      <c r="P1494" s="121">
        <v>0</v>
      </c>
    </row>
    <row r="1495" spans="3:16">
      <c r="C1495" t="s">
        <v>471</v>
      </c>
      <c r="D1495">
        <v>76101</v>
      </c>
      <c r="E1495" t="s">
        <v>644</v>
      </c>
      <c r="F1495" s="119">
        <v>0</v>
      </c>
      <c r="G1495" s="24">
        <v>0</v>
      </c>
      <c r="H1495" s="24">
        <v>0</v>
      </c>
      <c r="I1495" s="120">
        <v>0</v>
      </c>
      <c r="J1495" s="121">
        <v>0</v>
      </c>
      <c r="K1495" s="24">
        <v>0</v>
      </c>
      <c r="L1495" s="121">
        <v>0</v>
      </c>
      <c r="M1495" s="24">
        <v>0</v>
      </c>
      <c r="N1495" s="121">
        <v>0</v>
      </c>
      <c r="O1495" s="24">
        <v>0</v>
      </c>
      <c r="P1495" s="121">
        <v>0</v>
      </c>
    </row>
    <row r="1496" spans="3:16">
      <c r="C1496" t="s">
        <v>471</v>
      </c>
      <c r="D1496">
        <v>12359</v>
      </c>
      <c r="E1496" t="s">
        <v>63</v>
      </c>
      <c r="F1496" s="119">
        <v>0</v>
      </c>
      <c r="G1496" s="24">
        <v>0</v>
      </c>
      <c r="H1496" s="24">
        <v>0</v>
      </c>
      <c r="I1496" s="120">
        <v>0</v>
      </c>
      <c r="J1496" s="121">
        <v>0</v>
      </c>
      <c r="K1496" s="24">
        <v>0</v>
      </c>
      <c r="L1496" s="121">
        <v>0</v>
      </c>
      <c r="M1496" s="24">
        <v>0</v>
      </c>
      <c r="N1496" s="121">
        <v>0</v>
      </c>
      <c r="O1496" s="24">
        <v>0</v>
      </c>
      <c r="P1496" s="122">
        <v>0</v>
      </c>
    </row>
    <row r="1497" spans="3:16">
      <c r="C1497" t="s">
        <v>471</v>
      </c>
      <c r="D1497">
        <v>77301</v>
      </c>
      <c r="E1497" t="s">
        <v>648</v>
      </c>
      <c r="F1497" s="119">
        <v>0</v>
      </c>
      <c r="G1497" s="24">
        <v>0</v>
      </c>
      <c r="H1497" s="24">
        <v>0</v>
      </c>
      <c r="I1497" s="120">
        <v>0</v>
      </c>
      <c r="J1497" s="121">
        <v>0</v>
      </c>
      <c r="K1497" s="24">
        <v>0</v>
      </c>
      <c r="L1497" s="121">
        <v>0</v>
      </c>
      <c r="M1497" s="24">
        <v>0</v>
      </c>
      <c r="N1497" s="121">
        <v>0</v>
      </c>
      <c r="O1497" s="24">
        <v>0</v>
      </c>
      <c r="P1497" s="121">
        <v>0</v>
      </c>
    </row>
    <row r="1498" spans="3:16">
      <c r="C1498" t="s">
        <v>471</v>
      </c>
      <c r="D1498">
        <v>12360</v>
      </c>
      <c r="E1498" t="s">
        <v>584</v>
      </c>
      <c r="F1498" s="119">
        <v>0</v>
      </c>
      <c r="G1498" s="24">
        <v>0</v>
      </c>
      <c r="H1498" s="24">
        <v>0</v>
      </c>
      <c r="I1498" s="120">
        <v>0</v>
      </c>
      <c r="J1498" s="121">
        <v>0</v>
      </c>
      <c r="K1498" s="24">
        <v>0</v>
      </c>
      <c r="L1498" s="121">
        <v>0</v>
      </c>
      <c r="M1498" s="24">
        <v>0</v>
      </c>
      <c r="N1498" s="121">
        <v>0</v>
      </c>
      <c r="O1498" s="24">
        <v>0</v>
      </c>
      <c r="P1498" s="121">
        <v>0</v>
      </c>
    </row>
    <row r="1499" spans="3:16">
      <c r="C1499" t="s">
        <v>471</v>
      </c>
      <c r="D1499">
        <v>32306</v>
      </c>
      <c r="E1499" t="s">
        <v>661</v>
      </c>
      <c r="F1499" s="119">
        <v>0</v>
      </c>
      <c r="G1499" s="24">
        <v>0</v>
      </c>
      <c r="H1499" s="24">
        <v>0</v>
      </c>
      <c r="I1499" s="120">
        <v>0</v>
      </c>
      <c r="J1499" s="121">
        <v>0</v>
      </c>
      <c r="K1499" s="24">
        <v>0</v>
      </c>
      <c r="L1499" s="121">
        <v>0</v>
      </c>
      <c r="M1499" s="24">
        <v>0</v>
      </c>
      <c r="N1499" s="121">
        <v>0</v>
      </c>
      <c r="O1499" s="24">
        <v>0</v>
      </c>
      <c r="P1499" s="121">
        <v>0</v>
      </c>
    </row>
    <row r="1500" spans="3:16">
      <c r="C1500" t="s">
        <v>471</v>
      </c>
      <c r="D1500">
        <v>12370</v>
      </c>
      <c r="E1500" t="s">
        <v>64</v>
      </c>
      <c r="F1500" s="119">
        <v>0</v>
      </c>
      <c r="G1500" s="24">
        <v>0</v>
      </c>
      <c r="H1500" s="24">
        <v>0</v>
      </c>
      <c r="I1500" s="120">
        <v>0</v>
      </c>
      <c r="J1500" s="121">
        <v>0</v>
      </c>
      <c r="K1500" s="24">
        <v>0</v>
      </c>
      <c r="L1500" s="121">
        <v>0</v>
      </c>
      <c r="M1500" s="24">
        <v>0</v>
      </c>
      <c r="N1500" s="121">
        <v>0</v>
      </c>
      <c r="O1500" s="24">
        <v>0</v>
      </c>
      <c r="P1500" s="121">
        <v>0</v>
      </c>
    </row>
    <row r="1501" spans="3:16">
      <c r="C1501" t="s">
        <v>471</v>
      </c>
      <c r="D1501">
        <v>101</v>
      </c>
      <c r="E1501" t="s">
        <v>662</v>
      </c>
      <c r="F1501" s="119">
        <v>0</v>
      </c>
      <c r="G1501" s="24">
        <v>0</v>
      </c>
      <c r="H1501" s="24">
        <v>0</v>
      </c>
      <c r="I1501" s="120">
        <v>0</v>
      </c>
      <c r="J1501" s="121">
        <v>0</v>
      </c>
      <c r="K1501" s="24">
        <v>0</v>
      </c>
      <c r="L1501" s="121">
        <v>0</v>
      </c>
      <c r="M1501" s="24">
        <v>0</v>
      </c>
      <c r="N1501" s="121">
        <v>0</v>
      </c>
      <c r="O1501" s="24">
        <v>0</v>
      </c>
      <c r="P1501" s="121">
        <v>0</v>
      </c>
    </row>
    <row r="1502" spans="3:16">
      <c r="C1502" t="s">
        <v>471</v>
      </c>
      <c r="D1502">
        <v>12380</v>
      </c>
      <c r="E1502" s="10" t="s">
        <v>65</v>
      </c>
      <c r="F1502" s="119">
        <v>0</v>
      </c>
      <c r="G1502" s="24">
        <v>0</v>
      </c>
      <c r="H1502" s="24">
        <v>0</v>
      </c>
      <c r="I1502" s="120">
        <v>0</v>
      </c>
      <c r="J1502" s="122">
        <v>0</v>
      </c>
      <c r="K1502" s="24">
        <v>0</v>
      </c>
      <c r="L1502" s="122">
        <v>0</v>
      </c>
      <c r="M1502" s="24">
        <v>0</v>
      </c>
      <c r="N1502" s="122">
        <v>0</v>
      </c>
      <c r="O1502" s="24">
        <v>0</v>
      </c>
      <c r="P1502" s="122">
        <v>0</v>
      </c>
    </row>
    <row r="1503" spans="3:16">
      <c r="C1503" t="s">
        <v>471</v>
      </c>
      <c r="D1503">
        <v>103</v>
      </c>
      <c r="E1503" t="s">
        <v>664</v>
      </c>
      <c r="F1503" s="119">
        <v>0</v>
      </c>
      <c r="G1503" s="24">
        <v>0</v>
      </c>
      <c r="H1503" s="24">
        <v>0</v>
      </c>
      <c r="I1503" s="120">
        <v>0</v>
      </c>
      <c r="J1503" s="121">
        <v>0</v>
      </c>
      <c r="K1503" s="24">
        <v>0</v>
      </c>
      <c r="L1503" s="121">
        <v>0</v>
      </c>
      <c r="M1503" s="24">
        <v>0</v>
      </c>
      <c r="N1503" s="121">
        <v>0</v>
      </c>
      <c r="O1503" s="24">
        <v>0</v>
      </c>
      <c r="P1503" s="121">
        <v>0</v>
      </c>
    </row>
    <row r="1504" spans="3:16">
      <c r="C1504" t="s">
        <v>471</v>
      </c>
      <c r="D1504">
        <v>12459</v>
      </c>
      <c r="E1504" t="s">
        <v>66</v>
      </c>
      <c r="F1504" s="119">
        <v>0</v>
      </c>
      <c r="G1504" s="24">
        <v>0</v>
      </c>
      <c r="H1504" s="24">
        <v>0</v>
      </c>
      <c r="I1504" s="120">
        <v>0</v>
      </c>
      <c r="J1504" s="121">
        <v>0</v>
      </c>
      <c r="K1504" s="24">
        <v>0</v>
      </c>
      <c r="L1504" s="121">
        <v>0</v>
      </c>
      <c r="M1504" s="24">
        <v>0</v>
      </c>
      <c r="N1504" s="121">
        <v>0</v>
      </c>
      <c r="O1504" s="24">
        <v>0</v>
      </c>
      <c r="P1504" s="121">
        <v>0</v>
      </c>
    </row>
    <row r="1505" spans="3:16">
      <c r="C1505" t="s">
        <v>471</v>
      </c>
      <c r="D1505">
        <v>105</v>
      </c>
      <c r="E1505" t="s">
        <v>666</v>
      </c>
      <c r="F1505" s="119">
        <v>0</v>
      </c>
      <c r="G1505" s="24">
        <v>0</v>
      </c>
      <c r="H1505" s="24">
        <v>0</v>
      </c>
      <c r="I1505" s="120">
        <v>0</v>
      </c>
      <c r="J1505" s="121">
        <v>0</v>
      </c>
      <c r="K1505" s="24">
        <v>0</v>
      </c>
      <c r="L1505" s="121">
        <v>0</v>
      </c>
      <c r="M1505" s="24">
        <v>0</v>
      </c>
      <c r="N1505" s="121">
        <v>0</v>
      </c>
      <c r="O1505" s="24">
        <v>0</v>
      </c>
      <c r="P1505" s="121">
        <v>0</v>
      </c>
    </row>
    <row r="1506" spans="3:16">
      <c r="C1506" t="s">
        <v>471</v>
      </c>
      <c r="D1506">
        <v>12470</v>
      </c>
      <c r="E1506" t="s">
        <v>447</v>
      </c>
      <c r="F1506" s="119">
        <v>0</v>
      </c>
      <c r="G1506" s="24">
        <v>0</v>
      </c>
      <c r="H1506" s="24">
        <v>0</v>
      </c>
      <c r="I1506" s="120">
        <v>0</v>
      </c>
      <c r="J1506" s="121">
        <v>0</v>
      </c>
      <c r="K1506" s="24">
        <v>0</v>
      </c>
      <c r="L1506" s="121">
        <v>0</v>
      </c>
      <c r="M1506" s="24">
        <v>0</v>
      </c>
      <c r="N1506" s="121">
        <v>0</v>
      </c>
      <c r="O1506" s="24">
        <v>0</v>
      </c>
      <c r="P1506" s="121">
        <v>0</v>
      </c>
    </row>
    <row r="1507" spans="3:16">
      <c r="C1507" t="s">
        <v>471</v>
      </c>
      <c r="D1507">
        <v>10269</v>
      </c>
      <c r="E1507" t="s">
        <v>668</v>
      </c>
      <c r="F1507" s="119">
        <v>0</v>
      </c>
      <c r="G1507" s="24">
        <v>0</v>
      </c>
      <c r="H1507" s="24">
        <v>0</v>
      </c>
      <c r="I1507" s="120">
        <v>0</v>
      </c>
      <c r="J1507" s="121">
        <v>0</v>
      </c>
      <c r="K1507" s="24">
        <v>0</v>
      </c>
      <c r="L1507" s="121">
        <v>0</v>
      </c>
      <c r="M1507" s="24">
        <v>0</v>
      </c>
      <c r="N1507" s="121">
        <v>0</v>
      </c>
      <c r="O1507" s="24">
        <v>0</v>
      </c>
      <c r="P1507" s="121">
        <v>0</v>
      </c>
    </row>
    <row r="1508" spans="3:16">
      <c r="C1508" t="s">
        <v>471</v>
      </c>
      <c r="D1508">
        <v>12480</v>
      </c>
      <c r="E1508" t="s">
        <v>67</v>
      </c>
      <c r="F1508" s="119">
        <v>0</v>
      </c>
      <c r="G1508" s="24">
        <v>0</v>
      </c>
      <c r="H1508" s="24">
        <v>0</v>
      </c>
      <c r="I1508" s="120">
        <v>0</v>
      </c>
      <c r="J1508" s="121">
        <v>0</v>
      </c>
      <c r="K1508" s="24">
        <v>0</v>
      </c>
      <c r="L1508" s="121">
        <v>0</v>
      </c>
      <c r="M1508" s="24">
        <v>0</v>
      </c>
      <c r="N1508" s="121">
        <v>0</v>
      </c>
      <c r="O1508" s="24">
        <v>0</v>
      </c>
      <c r="P1508" s="121">
        <v>0</v>
      </c>
    </row>
    <row r="1509" spans="3:16">
      <c r="C1509" t="s">
        <v>471</v>
      </c>
      <c r="D1509">
        <v>10569</v>
      </c>
      <c r="E1509" t="s">
        <v>670</v>
      </c>
      <c r="F1509" s="119">
        <v>0</v>
      </c>
      <c r="G1509" s="24">
        <v>0</v>
      </c>
      <c r="H1509" s="24">
        <v>0</v>
      </c>
      <c r="I1509" s="120">
        <v>0</v>
      </c>
      <c r="J1509" s="121">
        <v>0</v>
      </c>
      <c r="K1509" s="24">
        <v>0</v>
      </c>
      <c r="L1509" s="121">
        <v>0</v>
      </c>
      <c r="M1509" s="24">
        <v>0</v>
      </c>
      <c r="N1509" s="121">
        <v>0</v>
      </c>
      <c r="O1509" s="24">
        <v>0</v>
      </c>
      <c r="P1509" s="121">
        <v>0</v>
      </c>
    </row>
    <row r="1510" spans="3:16">
      <c r="C1510" t="s">
        <v>471</v>
      </c>
      <c r="D1510">
        <v>13303</v>
      </c>
      <c r="E1510" t="s">
        <v>75</v>
      </c>
      <c r="F1510" s="119">
        <v>0</v>
      </c>
      <c r="G1510" s="24">
        <v>0</v>
      </c>
      <c r="H1510" s="24">
        <v>0</v>
      </c>
      <c r="I1510" s="120">
        <v>0</v>
      </c>
      <c r="J1510" s="121">
        <v>0</v>
      </c>
      <c r="K1510" s="24">
        <v>0</v>
      </c>
      <c r="L1510" s="121">
        <v>0</v>
      </c>
      <c r="M1510" s="24">
        <v>0</v>
      </c>
      <c r="N1510" s="121">
        <v>0</v>
      </c>
      <c r="O1510" s="24">
        <v>0</v>
      </c>
      <c r="P1510" s="121">
        <v>0</v>
      </c>
    </row>
    <row r="1511" spans="3:16">
      <c r="C1511" t="s">
        <v>471</v>
      </c>
      <c r="D1511">
        <v>10517</v>
      </c>
      <c r="E1511" t="s">
        <v>676</v>
      </c>
      <c r="F1511" s="119">
        <v>0</v>
      </c>
      <c r="G1511" s="24">
        <v>0</v>
      </c>
      <c r="H1511" s="24">
        <v>0</v>
      </c>
      <c r="I1511" s="120">
        <v>0</v>
      </c>
      <c r="J1511" s="121">
        <v>0</v>
      </c>
      <c r="K1511" s="24">
        <v>0</v>
      </c>
      <c r="L1511" s="121">
        <v>0</v>
      </c>
      <c r="M1511" s="24">
        <v>0</v>
      </c>
      <c r="N1511" s="121">
        <v>0</v>
      </c>
      <c r="O1511" s="24">
        <v>0</v>
      </c>
      <c r="P1511" s="121">
        <v>0</v>
      </c>
    </row>
    <row r="1512" spans="3:16">
      <c r="C1512" t="s">
        <v>471</v>
      </c>
      <c r="D1512">
        <v>13311</v>
      </c>
      <c r="E1512" t="s">
        <v>580</v>
      </c>
      <c r="F1512" s="119">
        <v>0</v>
      </c>
      <c r="G1512" s="24">
        <v>0</v>
      </c>
      <c r="H1512" s="24">
        <v>0</v>
      </c>
      <c r="I1512" s="120">
        <v>0</v>
      </c>
      <c r="J1512" s="121">
        <v>0</v>
      </c>
      <c r="K1512" s="24">
        <v>0</v>
      </c>
      <c r="L1512" s="121">
        <v>0</v>
      </c>
      <c r="M1512" s="24">
        <v>0</v>
      </c>
      <c r="N1512" s="121">
        <v>0</v>
      </c>
      <c r="O1512" s="24">
        <v>0</v>
      </c>
      <c r="P1512" s="121">
        <v>0</v>
      </c>
    </row>
    <row r="1513" spans="3:16">
      <c r="C1513" t="s">
        <v>471</v>
      </c>
      <c r="D1513">
        <v>13359</v>
      </c>
      <c r="E1513" t="s">
        <v>468</v>
      </c>
      <c r="F1513" s="119">
        <v>0</v>
      </c>
      <c r="G1513" s="24">
        <v>0</v>
      </c>
      <c r="H1513" s="24">
        <v>0</v>
      </c>
      <c r="I1513" s="120">
        <v>0</v>
      </c>
      <c r="J1513" s="121">
        <v>0</v>
      </c>
      <c r="K1513" s="24">
        <v>0</v>
      </c>
      <c r="L1513" s="121">
        <v>0</v>
      </c>
      <c r="M1513" s="24">
        <v>0</v>
      </c>
      <c r="N1513" s="121">
        <v>0</v>
      </c>
      <c r="O1513" s="24">
        <v>0</v>
      </c>
      <c r="P1513" s="121">
        <v>0</v>
      </c>
    </row>
    <row r="1514" spans="3:16">
      <c r="C1514" t="s">
        <v>654</v>
      </c>
      <c r="D1514">
        <v>100</v>
      </c>
      <c r="E1514" t="s">
        <v>96</v>
      </c>
      <c r="F1514" s="119">
        <v>433444</v>
      </c>
      <c r="G1514" s="24">
        <v>0</v>
      </c>
      <c r="H1514" s="24">
        <v>0</v>
      </c>
      <c r="I1514" s="120">
        <v>0</v>
      </c>
      <c r="J1514" s="121">
        <v>0</v>
      </c>
      <c r="K1514" s="24">
        <v>0</v>
      </c>
      <c r="L1514" s="122">
        <v>0</v>
      </c>
      <c r="M1514" s="24">
        <v>433444</v>
      </c>
      <c r="N1514" s="122">
        <v>0</v>
      </c>
      <c r="O1514" s="24">
        <v>0</v>
      </c>
      <c r="P1514" s="122">
        <v>0</v>
      </c>
    </row>
    <row r="1515" spans="3:16">
      <c r="C1515" t="s">
        <v>654</v>
      </c>
      <c r="D1515">
        <v>13503</v>
      </c>
      <c r="E1515" t="s">
        <v>470</v>
      </c>
      <c r="F1515" s="119">
        <v>204120</v>
      </c>
      <c r="G1515" s="24">
        <v>0</v>
      </c>
      <c r="H1515" s="24">
        <v>0</v>
      </c>
      <c r="I1515" s="120">
        <v>0</v>
      </c>
      <c r="J1515" s="121">
        <v>0</v>
      </c>
      <c r="K1515" s="24">
        <v>0</v>
      </c>
      <c r="L1515" s="121">
        <v>0</v>
      </c>
      <c r="M1515" s="24">
        <v>0</v>
      </c>
      <c r="N1515" s="121">
        <v>0</v>
      </c>
      <c r="O1515" s="24">
        <v>204120</v>
      </c>
      <c r="P1515" s="121">
        <v>0</v>
      </c>
    </row>
    <row r="1516" spans="3:16">
      <c r="C1516" t="s">
        <v>654</v>
      </c>
      <c r="D1516">
        <v>79201</v>
      </c>
      <c r="E1516" s="10" t="s">
        <v>50</v>
      </c>
      <c r="F1516" s="119">
        <v>59961</v>
      </c>
      <c r="G1516" s="24">
        <v>0</v>
      </c>
      <c r="H1516" s="24">
        <v>0</v>
      </c>
      <c r="I1516" s="120">
        <v>0</v>
      </c>
      <c r="J1516" s="122">
        <v>0</v>
      </c>
      <c r="K1516" s="24">
        <v>0</v>
      </c>
      <c r="L1516" s="122">
        <v>0</v>
      </c>
      <c r="M1516" s="24">
        <v>0</v>
      </c>
      <c r="N1516" s="122">
        <v>0</v>
      </c>
      <c r="O1516" s="24">
        <v>59961</v>
      </c>
      <c r="P1516" s="122">
        <v>0</v>
      </c>
    </row>
    <row r="1517" spans="3:16">
      <c r="C1517" t="s">
        <v>654</v>
      </c>
      <c r="D1517">
        <v>79101</v>
      </c>
      <c r="E1517" s="10" t="s">
        <v>57</v>
      </c>
      <c r="F1517" s="119">
        <v>19670</v>
      </c>
      <c r="G1517" s="24">
        <v>0</v>
      </c>
      <c r="H1517" s="24">
        <v>0</v>
      </c>
      <c r="I1517" s="120">
        <v>0</v>
      </c>
      <c r="J1517" s="122">
        <v>0</v>
      </c>
      <c r="K1517" s="24">
        <v>0</v>
      </c>
      <c r="L1517" s="122">
        <v>0</v>
      </c>
      <c r="M1517" s="24">
        <v>0</v>
      </c>
      <c r="N1517" s="122">
        <v>0</v>
      </c>
      <c r="O1517" s="24">
        <v>19670</v>
      </c>
      <c r="P1517" s="122">
        <v>0</v>
      </c>
    </row>
    <row r="1518" spans="3:16">
      <c r="C1518" t="s">
        <v>654</v>
      </c>
      <c r="D1518">
        <v>13403</v>
      </c>
      <c r="E1518" t="s">
        <v>428</v>
      </c>
      <c r="F1518" s="119">
        <v>1800</v>
      </c>
      <c r="G1518" s="24">
        <v>0</v>
      </c>
      <c r="H1518" s="24">
        <v>0</v>
      </c>
      <c r="I1518" s="120">
        <v>0</v>
      </c>
      <c r="J1518" s="121">
        <v>0</v>
      </c>
      <c r="K1518" s="24">
        <v>0</v>
      </c>
      <c r="L1518" s="121">
        <v>0</v>
      </c>
      <c r="M1518" s="24">
        <v>0</v>
      </c>
      <c r="N1518" s="121">
        <v>0</v>
      </c>
      <c r="O1518" s="24">
        <v>1800</v>
      </c>
      <c r="P1518" s="121">
        <v>0</v>
      </c>
    </row>
    <row r="1519" spans="3:16">
      <c r="C1519" t="s">
        <v>654</v>
      </c>
      <c r="D1519">
        <v>10601</v>
      </c>
      <c r="E1519" t="s">
        <v>44</v>
      </c>
      <c r="F1519" s="119">
        <v>63</v>
      </c>
      <c r="G1519" s="24">
        <v>0</v>
      </c>
      <c r="H1519" s="24">
        <v>0</v>
      </c>
      <c r="I1519" s="120">
        <v>0</v>
      </c>
      <c r="J1519" s="121">
        <v>0</v>
      </c>
      <c r="K1519" s="24">
        <v>0</v>
      </c>
      <c r="L1519" s="121">
        <v>0</v>
      </c>
      <c r="M1519" s="24">
        <v>0</v>
      </c>
      <c r="N1519" s="121">
        <v>0</v>
      </c>
      <c r="O1519" s="24">
        <v>63</v>
      </c>
      <c r="P1519" s="121">
        <v>0</v>
      </c>
    </row>
    <row r="1520" spans="3:16">
      <c r="C1520" t="s">
        <v>654</v>
      </c>
      <c r="D1520">
        <v>13559</v>
      </c>
      <c r="E1520" t="s">
        <v>429</v>
      </c>
      <c r="F1520" s="119">
        <v>0</v>
      </c>
      <c r="G1520" s="24">
        <v>0</v>
      </c>
      <c r="H1520" s="24">
        <v>0</v>
      </c>
      <c r="I1520" s="120">
        <v>0</v>
      </c>
      <c r="J1520" s="121">
        <v>0</v>
      </c>
      <c r="K1520" s="24">
        <v>0</v>
      </c>
      <c r="L1520" s="121">
        <v>0</v>
      </c>
      <c r="M1520" s="24">
        <v>0</v>
      </c>
      <c r="N1520" s="121">
        <v>0</v>
      </c>
      <c r="O1520" s="24">
        <v>0</v>
      </c>
      <c r="P1520" s="121">
        <v>0</v>
      </c>
    </row>
    <row r="1521" spans="3:16">
      <c r="C1521" t="s">
        <v>654</v>
      </c>
      <c r="D1521">
        <v>74001</v>
      </c>
      <c r="E1521" t="s">
        <v>641</v>
      </c>
      <c r="F1521" s="119">
        <v>0</v>
      </c>
      <c r="G1521" s="24">
        <v>0</v>
      </c>
      <c r="H1521" s="24">
        <v>0</v>
      </c>
      <c r="I1521" s="120">
        <v>0</v>
      </c>
      <c r="J1521" s="121">
        <v>0</v>
      </c>
      <c r="K1521" s="24">
        <v>0</v>
      </c>
      <c r="L1521" s="121">
        <v>0</v>
      </c>
      <c r="M1521" s="24">
        <v>0</v>
      </c>
      <c r="N1521" s="121">
        <v>0</v>
      </c>
      <c r="O1521" s="24">
        <v>0</v>
      </c>
      <c r="P1521" s="121">
        <v>0</v>
      </c>
    </row>
    <row r="1522" spans="3:16">
      <c r="C1522" t="s">
        <v>654</v>
      </c>
      <c r="D1522">
        <v>76701</v>
      </c>
      <c r="E1522" t="s">
        <v>588</v>
      </c>
      <c r="F1522" s="119">
        <v>0</v>
      </c>
      <c r="G1522" s="24">
        <v>0</v>
      </c>
      <c r="H1522" s="24">
        <v>0</v>
      </c>
      <c r="I1522" s="120">
        <v>0</v>
      </c>
      <c r="J1522" s="121">
        <v>0</v>
      </c>
      <c r="K1522" s="24">
        <v>0</v>
      </c>
      <c r="L1522" s="121">
        <v>0</v>
      </c>
      <c r="M1522" s="24">
        <v>0</v>
      </c>
      <c r="N1522" s="121">
        <v>0</v>
      </c>
      <c r="O1522" s="24">
        <v>0</v>
      </c>
      <c r="P1522" s="121">
        <v>0</v>
      </c>
    </row>
    <row r="1523" spans="3:16">
      <c r="C1523" t="s">
        <v>654</v>
      </c>
      <c r="D1523">
        <v>10202</v>
      </c>
      <c r="E1523" s="10" t="s">
        <v>28</v>
      </c>
      <c r="F1523" s="119">
        <v>0</v>
      </c>
      <c r="G1523" s="24">
        <v>0</v>
      </c>
      <c r="H1523" s="24">
        <v>0</v>
      </c>
      <c r="I1523" s="120">
        <v>0</v>
      </c>
      <c r="J1523" s="122">
        <v>0</v>
      </c>
      <c r="K1523" s="24">
        <v>0</v>
      </c>
      <c r="L1523" s="122">
        <v>0</v>
      </c>
      <c r="M1523" s="24">
        <v>0</v>
      </c>
      <c r="N1523" s="122">
        <v>0</v>
      </c>
      <c r="O1523" s="24">
        <v>0</v>
      </c>
      <c r="P1523" s="122">
        <v>0</v>
      </c>
    </row>
    <row r="1524" spans="3:16">
      <c r="C1524" t="s">
        <v>654</v>
      </c>
      <c r="D1524">
        <v>10602</v>
      </c>
      <c r="E1524" t="s">
        <v>671</v>
      </c>
      <c r="F1524" s="119">
        <v>0</v>
      </c>
      <c r="G1524" s="24">
        <v>0</v>
      </c>
      <c r="H1524" s="24">
        <v>0</v>
      </c>
      <c r="I1524" s="120">
        <v>0</v>
      </c>
      <c r="J1524" s="121">
        <v>0</v>
      </c>
      <c r="K1524" s="24">
        <v>0</v>
      </c>
      <c r="L1524" s="121">
        <v>0</v>
      </c>
      <c r="M1524" s="24">
        <v>0</v>
      </c>
      <c r="N1524" s="121">
        <v>0</v>
      </c>
      <c r="O1524" s="24">
        <v>0</v>
      </c>
      <c r="P1524" s="121">
        <v>0</v>
      </c>
    </row>
    <row r="1525" spans="3:16">
      <c r="C1525" t="s">
        <v>654</v>
      </c>
      <c r="D1525">
        <v>10203</v>
      </c>
      <c r="E1525" t="s">
        <v>29</v>
      </c>
      <c r="F1525" s="119">
        <v>0</v>
      </c>
      <c r="G1525" s="24">
        <v>0</v>
      </c>
      <c r="H1525" s="24">
        <v>0</v>
      </c>
      <c r="I1525" s="120">
        <v>0</v>
      </c>
      <c r="J1525" s="122">
        <v>0</v>
      </c>
      <c r="K1525" s="24">
        <v>0</v>
      </c>
      <c r="L1525" s="122">
        <v>0</v>
      </c>
      <c r="M1525" s="24">
        <v>0</v>
      </c>
      <c r="N1525" s="122">
        <v>0</v>
      </c>
      <c r="O1525" s="24">
        <v>0</v>
      </c>
      <c r="P1525" s="122">
        <v>0</v>
      </c>
    </row>
    <row r="1526" spans="3:16">
      <c r="C1526" t="s">
        <v>654</v>
      </c>
      <c r="D1526">
        <v>72002</v>
      </c>
      <c r="E1526" t="s">
        <v>48</v>
      </c>
      <c r="F1526" s="119">
        <v>0</v>
      </c>
      <c r="G1526" s="24">
        <v>0</v>
      </c>
      <c r="H1526" s="24">
        <v>0</v>
      </c>
      <c r="I1526" s="120">
        <v>0</v>
      </c>
      <c r="J1526" s="121">
        <v>0</v>
      </c>
      <c r="K1526" s="24">
        <v>0</v>
      </c>
      <c r="L1526" s="121">
        <v>0</v>
      </c>
      <c r="M1526" s="24">
        <v>0</v>
      </c>
      <c r="N1526" s="121">
        <v>0</v>
      </c>
      <c r="O1526" s="24">
        <v>0</v>
      </c>
      <c r="P1526" s="121">
        <v>0</v>
      </c>
    </row>
    <row r="1527" spans="3:16">
      <c r="C1527" t="s">
        <v>654</v>
      </c>
      <c r="D1527">
        <v>10204</v>
      </c>
      <c r="E1527" s="10" t="s">
        <v>53</v>
      </c>
      <c r="F1527" s="119">
        <v>0</v>
      </c>
      <c r="G1527" s="24">
        <v>0</v>
      </c>
      <c r="H1527" s="24">
        <v>0</v>
      </c>
      <c r="I1527" s="120">
        <v>0</v>
      </c>
      <c r="J1527" s="122">
        <v>0</v>
      </c>
      <c r="K1527" s="24">
        <v>0</v>
      </c>
      <c r="L1527" s="122">
        <v>0</v>
      </c>
      <c r="M1527" s="24">
        <v>0</v>
      </c>
      <c r="N1527" s="122">
        <v>0</v>
      </c>
      <c r="O1527" s="24">
        <v>0</v>
      </c>
      <c r="P1527" s="122">
        <v>0</v>
      </c>
    </row>
    <row r="1528" spans="3:16">
      <c r="C1528" t="s">
        <v>654</v>
      </c>
      <c r="D1528">
        <v>10411</v>
      </c>
      <c r="E1528" t="s">
        <v>543</v>
      </c>
      <c r="F1528" s="119">
        <v>0</v>
      </c>
      <c r="G1528" s="24">
        <v>0</v>
      </c>
      <c r="H1528" s="24">
        <v>0</v>
      </c>
      <c r="I1528" s="120">
        <v>0</v>
      </c>
      <c r="J1528" s="121">
        <v>0</v>
      </c>
      <c r="K1528" s="24">
        <v>0</v>
      </c>
      <c r="L1528" s="121">
        <v>0</v>
      </c>
      <c r="M1528" s="24">
        <v>0</v>
      </c>
      <c r="N1528" s="121">
        <v>0</v>
      </c>
      <c r="O1528" s="24">
        <v>0</v>
      </c>
      <c r="P1528" s="121">
        <v>0</v>
      </c>
    </row>
    <row r="1529" spans="3:16">
      <c r="C1529" t="s">
        <v>654</v>
      </c>
      <c r="D1529">
        <v>10205</v>
      </c>
      <c r="E1529" t="s">
        <v>552</v>
      </c>
      <c r="F1529" s="119">
        <v>0</v>
      </c>
      <c r="G1529" s="24">
        <v>0</v>
      </c>
      <c r="H1529" s="24">
        <v>0</v>
      </c>
      <c r="I1529" s="120">
        <v>0</v>
      </c>
      <c r="J1529" s="121">
        <v>0</v>
      </c>
      <c r="K1529" s="24">
        <v>0</v>
      </c>
      <c r="L1529" s="121">
        <v>0</v>
      </c>
      <c r="M1529" s="24">
        <v>0</v>
      </c>
      <c r="N1529" s="121">
        <v>0</v>
      </c>
      <c r="O1529" s="24">
        <v>0</v>
      </c>
      <c r="P1529" s="121">
        <v>0</v>
      </c>
    </row>
    <row r="1530" spans="3:16">
      <c r="C1530" t="s">
        <v>654</v>
      </c>
      <c r="D1530">
        <v>102</v>
      </c>
      <c r="E1530" t="s">
        <v>663</v>
      </c>
      <c r="F1530" s="119">
        <v>0</v>
      </c>
      <c r="G1530" s="24">
        <v>0</v>
      </c>
      <c r="H1530" s="24">
        <v>0</v>
      </c>
      <c r="I1530" s="120">
        <v>0</v>
      </c>
      <c r="J1530" s="121">
        <v>0</v>
      </c>
      <c r="K1530" s="24">
        <v>0</v>
      </c>
      <c r="L1530" s="121">
        <v>0</v>
      </c>
      <c r="M1530" s="24">
        <v>0</v>
      </c>
      <c r="N1530" s="121">
        <v>0</v>
      </c>
      <c r="O1530" s="24">
        <v>0</v>
      </c>
      <c r="P1530" s="121">
        <v>0</v>
      </c>
    </row>
    <row r="1531" spans="3:16">
      <c r="C1531" t="s">
        <v>654</v>
      </c>
      <c r="D1531">
        <v>10268</v>
      </c>
      <c r="E1531" t="s">
        <v>427</v>
      </c>
      <c r="F1531" s="119">
        <v>0</v>
      </c>
      <c r="G1531" s="24">
        <v>0</v>
      </c>
      <c r="H1531" s="24">
        <v>0</v>
      </c>
      <c r="I1531" s="120">
        <v>0</v>
      </c>
      <c r="J1531" s="121">
        <v>0</v>
      </c>
      <c r="K1531" s="24">
        <v>0</v>
      </c>
      <c r="L1531" s="121">
        <v>0</v>
      </c>
      <c r="M1531" s="24">
        <v>0</v>
      </c>
      <c r="N1531" s="121">
        <v>0</v>
      </c>
      <c r="O1531" s="24">
        <v>0</v>
      </c>
      <c r="P1531" s="121">
        <v>0</v>
      </c>
    </row>
    <row r="1532" spans="3:16">
      <c r="C1532" t="s">
        <v>654</v>
      </c>
      <c r="D1532">
        <v>13401</v>
      </c>
      <c r="E1532" s="10" t="s">
        <v>77</v>
      </c>
      <c r="F1532" s="119">
        <v>0</v>
      </c>
      <c r="G1532" s="24">
        <v>0</v>
      </c>
      <c r="H1532" s="24">
        <v>0</v>
      </c>
      <c r="I1532" s="120">
        <v>0</v>
      </c>
      <c r="J1532" s="121">
        <v>0</v>
      </c>
      <c r="K1532" s="24">
        <v>0</v>
      </c>
      <c r="L1532" s="121">
        <v>0</v>
      </c>
      <c r="M1532" s="24">
        <v>0</v>
      </c>
      <c r="N1532" s="121">
        <v>0</v>
      </c>
      <c r="O1532" s="24">
        <v>0</v>
      </c>
      <c r="P1532" s="121">
        <v>0</v>
      </c>
    </row>
    <row r="1533" spans="3:16">
      <c r="C1533" t="s">
        <v>654</v>
      </c>
      <c r="D1533">
        <v>10301</v>
      </c>
      <c r="E1533" t="s">
        <v>30</v>
      </c>
      <c r="F1533" s="119">
        <v>0</v>
      </c>
      <c r="G1533" s="24">
        <v>0</v>
      </c>
      <c r="H1533" s="24">
        <v>0</v>
      </c>
      <c r="I1533" s="120">
        <v>0</v>
      </c>
      <c r="J1533" s="121">
        <v>0</v>
      </c>
      <c r="K1533" s="24">
        <v>0</v>
      </c>
      <c r="L1533" s="121">
        <v>0</v>
      </c>
      <c r="M1533" s="24">
        <v>0</v>
      </c>
      <c r="N1533" s="121">
        <v>0</v>
      </c>
      <c r="O1533" s="24">
        <v>0</v>
      </c>
      <c r="P1533" s="121">
        <v>0</v>
      </c>
    </row>
    <row r="1534" spans="3:16">
      <c r="C1534" t="s">
        <v>654</v>
      </c>
      <c r="D1534">
        <v>14459</v>
      </c>
      <c r="E1534" t="s">
        <v>68</v>
      </c>
      <c r="F1534" s="119">
        <v>0</v>
      </c>
      <c r="G1534" s="24">
        <v>0</v>
      </c>
      <c r="H1534" s="24">
        <v>0</v>
      </c>
      <c r="I1534" s="120">
        <v>0</v>
      </c>
      <c r="J1534" s="121">
        <v>0</v>
      </c>
      <c r="K1534" s="24">
        <v>0</v>
      </c>
      <c r="L1534" s="121">
        <v>0</v>
      </c>
      <c r="M1534" s="24">
        <v>0</v>
      </c>
      <c r="N1534" s="121">
        <v>0</v>
      </c>
      <c r="O1534" s="24">
        <v>0</v>
      </c>
      <c r="P1534" s="121">
        <v>0</v>
      </c>
    </row>
    <row r="1535" spans="3:16">
      <c r="C1535" t="s">
        <v>654</v>
      </c>
      <c r="D1535">
        <v>10302</v>
      </c>
      <c r="E1535" s="10" t="s">
        <v>31</v>
      </c>
      <c r="F1535" s="119">
        <v>0</v>
      </c>
      <c r="G1535" s="24">
        <v>0</v>
      </c>
      <c r="H1535" s="24">
        <v>0</v>
      </c>
      <c r="I1535" s="120">
        <v>0</v>
      </c>
      <c r="J1535" s="122">
        <v>0</v>
      </c>
      <c r="K1535" s="24">
        <v>0</v>
      </c>
      <c r="L1535" s="122">
        <v>0</v>
      </c>
      <c r="M1535" s="24">
        <v>0</v>
      </c>
      <c r="N1535" s="122">
        <v>0</v>
      </c>
      <c r="O1535" s="24">
        <v>0</v>
      </c>
      <c r="P1535" s="122">
        <v>0</v>
      </c>
    </row>
    <row r="1536" spans="3:16">
      <c r="C1536" t="s">
        <v>654</v>
      </c>
      <c r="D1536">
        <v>73012</v>
      </c>
      <c r="E1536" t="s">
        <v>56</v>
      </c>
      <c r="F1536" s="119">
        <v>0</v>
      </c>
      <c r="G1536" s="24">
        <v>0</v>
      </c>
      <c r="H1536" s="24">
        <v>0</v>
      </c>
      <c r="I1536" s="120">
        <v>0</v>
      </c>
      <c r="J1536" s="121">
        <v>0</v>
      </c>
      <c r="K1536" s="24">
        <v>0</v>
      </c>
      <c r="L1536" s="121">
        <v>0</v>
      </c>
      <c r="M1536" s="24">
        <v>0</v>
      </c>
      <c r="N1536" s="121">
        <v>0</v>
      </c>
      <c r="O1536" s="24">
        <v>0</v>
      </c>
      <c r="P1536" s="121">
        <v>0</v>
      </c>
    </row>
    <row r="1537" spans="3:16">
      <c r="C1537" t="s">
        <v>654</v>
      </c>
      <c r="D1537">
        <v>10303</v>
      </c>
      <c r="E1537" t="s">
        <v>32</v>
      </c>
      <c r="F1537" s="119">
        <v>0</v>
      </c>
      <c r="G1537" s="24">
        <v>0</v>
      </c>
      <c r="H1537" s="24">
        <v>0</v>
      </c>
      <c r="I1537" s="120">
        <v>0</v>
      </c>
      <c r="J1537" s="121">
        <v>0</v>
      </c>
      <c r="K1537" s="24">
        <v>0</v>
      </c>
      <c r="L1537" s="121">
        <v>0</v>
      </c>
      <c r="M1537" s="24">
        <v>0</v>
      </c>
      <c r="N1537" s="121">
        <v>0</v>
      </c>
      <c r="O1537" s="24">
        <v>0</v>
      </c>
      <c r="P1537" s="121">
        <v>0</v>
      </c>
    </row>
    <row r="1538" spans="3:16">
      <c r="C1538" t="s">
        <v>654</v>
      </c>
      <c r="D1538">
        <v>10104</v>
      </c>
      <c r="E1538" t="s">
        <v>84</v>
      </c>
      <c r="F1538" s="119">
        <v>0</v>
      </c>
      <c r="G1538" s="24">
        <v>0</v>
      </c>
      <c r="H1538" s="24">
        <v>0</v>
      </c>
      <c r="I1538" s="120">
        <v>0</v>
      </c>
      <c r="J1538" s="121">
        <v>0</v>
      </c>
      <c r="K1538" s="24">
        <v>0</v>
      </c>
      <c r="L1538" s="121">
        <v>0</v>
      </c>
      <c r="M1538" s="24">
        <v>0</v>
      </c>
      <c r="N1538" s="121">
        <v>0</v>
      </c>
      <c r="O1538" s="24">
        <v>0</v>
      </c>
      <c r="P1538" s="121">
        <v>0</v>
      </c>
    </row>
    <row r="1539" spans="3:16">
      <c r="C1539" t="s">
        <v>654</v>
      </c>
      <c r="D1539">
        <v>10304</v>
      </c>
      <c r="E1539" s="10" t="s">
        <v>54</v>
      </c>
      <c r="F1539" s="119">
        <v>0</v>
      </c>
      <c r="G1539" s="24">
        <v>0</v>
      </c>
      <c r="H1539" s="24">
        <v>0</v>
      </c>
      <c r="I1539" s="120">
        <v>0</v>
      </c>
      <c r="J1539" s="122">
        <v>0</v>
      </c>
      <c r="K1539" s="24">
        <v>0</v>
      </c>
      <c r="L1539" s="122">
        <v>0</v>
      </c>
      <c r="M1539" s="24">
        <v>0</v>
      </c>
      <c r="N1539" s="122">
        <v>0</v>
      </c>
      <c r="O1539" s="24">
        <v>0</v>
      </c>
      <c r="P1539" s="122">
        <v>0</v>
      </c>
    </row>
    <row r="1540" spans="3:16">
      <c r="C1540" t="s">
        <v>654</v>
      </c>
      <c r="D1540">
        <v>11401</v>
      </c>
      <c r="E1540" t="s">
        <v>583</v>
      </c>
      <c r="F1540" s="119">
        <v>0</v>
      </c>
      <c r="G1540" s="24">
        <v>0</v>
      </c>
      <c r="H1540" s="24">
        <v>0</v>
      </c>
      <c r="I1540" s="120">
        <v>0</v>
      </c>
      <c r="J1540" s="121">
        <v>0</v>
      </c>
      <c r="K1540" s="24">
        <v>0</v>
      </c>
      <c r="L1540" s="121">
        <v>0</v>
      </c>
      <c r="M1540" s="24">
        <v>0</v>
      </c>
      <c r="N1540" s="121">
        <v>0</v>
      </c>
      <c r="O1540" s="24">
        <v>0</v>
      </c>
      <c r="P1540" s="121">
        <v>0</v>
      </c>
    </row>
    <row r="1541" spans="3:16">
      <c r="C1541" t="s">
        <v>654</v>
      </c>
      <c r="D1541">
        <v>10305</v>
      </c>
      <c r="E1541" t="s">
        <v>537</v>
      </c>
      <c r="F1541" s="119">
        <v>0</v>
      </c>
      <c r="G1541" s="24">
        <v>0</v>
      </c>
      <c r="H1541" s="24">
        <v>0</v>
      </c>
      <c r="I1541" s="120">
        <v>0</v>
      </c>
      <c r="J1541" s="121">
        <v>0</v>
      </c>
      <c r="K1541" s="24">
        <v>0</v>
      </c>
      <c r="L1541" s="121">
        <v>0</v>
      </c>
      <c r="M1541" s="24">
        <v>0</v>
      </c>
      <c r="N1541" s="121">
        <v>0</v>
      </c>
      <c r="O1541" s="24">
        <v>0</v>
      </c>
      <c r="P1541" s="121">
        <v>0</v>
      </c>
    </row>
    <row r="1542" spans="3:16">
      <c r="C1542" t="s">
        <v>654</v>
      </c>
      <c r="D1542">
        <v>12336</v>
      </c>
      <c r="E1542" t="s">
        <v>658</v>
      </c>
      <c r="F1542" s="119">
        <v>0</v>
      </c>
      <c r="G1542" s="24">
        <v>0</v>
      </c>
      <c r="H1542" s="24">
        <v>0</v>
      </c>
      <c r="I1542" s="120">
        <v>0</v>
      </c>
      <c r="J1542" s="121">
        <v>0</v>
      </c>
      <c r="K1542" s="24">
        <v>0</v>
      </c>
      <c r="L1542" s="121">
        <v>0</v>
      </c>
      <c r="M1542" s="24">
        <v>0</v>
      </c>
      <c r="N1542" s="121">
        <v>0</v>
      </c>
      <c r="O1542" s="24">
        <v>0</v>
      </c>
      <c r="P1542" s="121">
        <v>0</v>
      </c>
    </row>
    <row r="1543" spans="3:16">
      <c r="C1543" t="s">
        <v>654</v>
      </c>
      <c r="D1543">
        <v>10306</v>
      </c>
      <c r="E1543" s="10" t="s">
        <v>226</v>
      </c>
      <c r="F1543" s="119">
        <v>0</v>
      </c>
      <c r="G1543" s="24">
        <v>0</v>
      </c>
      <c r="H1543" s="24">
        <v>0</v>
      </c>
      <c r="I1543" s="120">
        <v>0</v>
      </c>
      <c r="J1543" s="121">
        <v>0</v>
      </c>
      <c r="K1543" s="24">
        <v>0</v>
      </c>
      <c r="L1543" s="121">
        <v>0</v>
      </c>
      <c r="M1543" s="24">
        <v>0</v>
      </c>
      <c r="N1543" s="121">
        <v>0</v>
      </c>
      <c r="O1543" s="24">
        <v>0</v>
      </c>
      <c r="P1543" s="121">
        <v>0</v>
      </c>
    </row>
    <row r="1544" spans="3:16">
      <c r="C1544" t="s">
        <v>654</v>
      </c>
      <c r="D1544">
        <v>106</v>
      </c>
      <c r="E1544" t="s">
        <v>667</v>
      </c>
      <c r="F1544" s="119">
        <v>0</v>
      </c>
      <c r="G1544" s="24">
        <v>0</v>
      </c>
      <c r="H1544" s="24">
        <v>0</v>
      </c>
      <c r="I1544" s="120">
        <v>0</v>
      </c>
      <c r="J1544" s="121">
        <v>0</v>
      </c>
      <c r="K1544" s="24">
        <v>0</v>
      </c>
      <c r="L1544" s="121">
        <v>0</v>
      </c>
      <c r="M1544" s="24">
        <v>0</v>
      </c>
      <c r="N1544" s="121">
        <v>0</v>
      </c>
      <c r="O1544" s="24">
        <v>0</v>
      </c>
      <c r="P1544" s="121">
        <v>0</v>
      </c>
    </row>
    <row r="1545" spans="3:16">
      <c r="C1545" t="s">
        <v>654</v>
      </c>
      <c r="D1545">
        <v>10309</v>
      </c>
      <c r="E1545" t="s">
        <v>539</v>
      </c>
      <c r="F1545" s="119">
        <v>0</v>
      </c>
      <c r="G1545" s="24">
        <v>0</v>
      </c>
      <c r="H1545" s="24">
        <v>0</v>
      </c>
      <c r="I1545" s="120">
        <v>0</v>
      </c>
      <c r="J1545" s="121">
        <v>0</v>
      </c>
      <c r="K1545" s="24">
        <v>0</v>
      </c>
      <c r="L1545" s="121">
        <v>0</v>
      </c>
      <c r="M1545" s="24">
        <v>0</v>
      </c>
      <c r="N1545" s="121">
        <v>0</v>
      </c>
      <c r="O1545" s="24">
        <v>0</v>
      </c>
      <c r="P1545" s="121">
        <v>0</v>
      </c>
    </row>
    <row r="1546" spans="3:16">
      <c r="C1546" t="s">
        <v>654</v>
      </c>
      <c r="D1546">
        <v>13368</v>
      </c>
      <c r="E1546" s="10" t="s">
        <v>76</v>
      </c>
      <c r="F1546" s="119">
        <v>0</v>
      </c>
      <c r="G1546" s="24">
        <v>0</v>
      </c>
      <c r="H1546" s="24">
        <v>0</v>
      </c>
      <c r="I1546" s="120">
        <v>0</v>
      </c>
      <c r="J1546" s="121">
        <v>0</v>
      </c>
      <c r="K1546" s="24">
        <v>0</v>
      </c>
      <c r="L1546" s="121">
        <v>0</v>
      </c>
      <c r="M1546" s="24">
        <v>0</v>
      </c>
      <c r="N1546" s="121">
        <v>0</v>
      </c>
      <c r="O1546" s="24">
        <v>0</v>
      </c>
      <c r="P1546" s="121">
        <v>0</v>
      </c>
    </row>
    <row r="1547" spans="3:16">
      <c r="C1547" t="s">
        <v>654</v>
      </c>
      <c r="D1547">
        <v>10311</v>
      </c>
      <c r="E1547" t="s">
        <v>467</v>
      </c>
      <c r="F1547" s="119">
        <v>0</v>
      </c>
      <c r="G1547" s="24">
        <v>0</v>
      </c>
      <c r="H1547" s="24">
        <v>0</v>
      </c>
      <c r="I1547" s="120">
        <v>0</v>
      </c>
      <c r="J1547" s="121">
        <v>0</v>
      </c>
      <c r="K1547" s="24">
        <v>0</v>
      </c>
      <c r="L1547" s="121">
        <v>0</v>
      </c>
      <c r="M1547" s="24">
        <v>0</v>
      </c>
      <c r="N1547" s="121">
        <v>0</v>
      </c>
      <c r="O1547" s="24">
        <v>0</v>
      </c>
      <c r="P1547" s="121">
        <v>0</v>
      </c>
    </row>
    <row r="1548" spans="3:16">
      <c r="C1548" t="s">
        <v>654</v>
      </c>
      <c r="D1548">
        <v>13480</v>
      </c>
      <c r="E1548" t="s">
        <v>469</v>
      </c>
      <c r="F1548" s="119">
        <v>0</v>
      </c>
      <c r="G1548" s="24">
        <v>0</v>
      </c>
      <c r="H1548" s="24">
        <v>0</v>
      </c>
      <c r="I1548" s="120">
        <v>0</v>
      </c>
      <c r="J1548" s="121">
        <v>0</v>
      </c>
      <c r="K1548" s="24">
        <v>0</v>
      </c>
      <c r="L1548" s="121">
        <v>0</v>
      </c>
      <c r="M1548" s="24">
        <v>0</v>
      </c>
      <c r="N1548" s="121">
        <v>0</v>
      </c>
      <c r="O1548" s="24">
        <v>0</v>
      </c>
      <c r="P1548" s="121">
        <v>0</v>
      </c>
    </row>
    <row r="1549" spans="3:16">
      <c r="C1549" t="s">
        <v>654</v>
      </c>
      <c r="D1549">
        <v>10312</v>
      </c>
      <c r="E1549" t="s">
        <v>540</v>
      </c>
      <c r="F1549" s="119">
        <v>0</v>
      </c>
      <c r="G1549" s="24">
        <v>0</v>
      </c>
      <c r="H1549" s="24">
        <v>0</v>
      </c>
      <c r="I1549" s="120">
        <v>0</v>
      </c>
      <c r="J1549" s="121">
        <v>0</v>
      </c>
      <c r="K1549" s="24">
        <v>0</v>
      </c>
      <c r="L1549" s="121">
        <v>0</v>
      </c>
      <c r="M1549" s="24">
        <v>0</v>
      </c>
      <c r="N1549" s="121">
        <v>0</v>
      </c>
      <c r="O1549" s="24">
        <v>0</v>
      </c>
      <c r="P1549" s="121">
        <v>0</v>
      </c>
    </row>
    <row r="1550" spans="3:16">
      <c r="C1550" t="s">
        <v>654</v>
      </c>
      <c r="D1550">
        <v>14311</v>
      </c>
      <c r="E1550" t="s">
        <v>45</v>
      </c>
      <c r="F1550" s="119">
        <v>0</v>
      </c>
      <c r="G1550" s="24">
        <v>0</v>
      </c>
      <c r="H1550" s="24">
        <v>0</v>
      </c>
      <c r="I1550" s="120">
        <v>0</v>
      </c>
      <c r="J1550" s="121">
        <v>0</v>
      </c>
      <c r="K1550" s="24">
        <v>0</v>
      </c>
      <c r="L1550" s="121">
        <v>0</v>
      </c>
      <c r="M1550" s="24">
        <v>0</v>
      </c>
      <c r="N1550" s="121">
        <v>0</v>
      </c>
      <c r="O1550" s="24">
        <v>0</v>
      </c>
      <c r="P1550" s="121">
        <v>0</v>
      </c>
    </row>
    <row r="1551" spans="3:16">
      <c r="C1551" t="s">
        <v>654</v>
      </c>
      <c r="D1551">
        <v>10358</v>
      </c>
      <c r="E1551" t="s">
        <v>33</v>
      </c>
      <c r="F1551" s="119">
        <v>0</v>
      </c>
      <c r="G1551" s="24">
        <v>0</v>
      </c>
      <c r="H1551" s="24">
        <v>0</v>
      </c>
      <c r="I1551" s="120">
        <v>0</v>
      </c>
      <c r="J1551" s="121">
        <v>0</v>
      </c>
      <c r="K1551" s="24">
        <v>0</v>
      </c>
      <c r="L1551" s="121">
        <v>0</v>
      </c>
      <c r="M1551" s="24">
        <v>0</v>
      </c>
      <c r="N1551" s="121">
        <v>0</v>
      </c>
      <c r="O1551" s="24">
        <v>0</v>
      </c>
      <c r="P1551" s="121">
        <v>0</v>
      </c>
    </row>
    <row r="1552" spans="3:16">
      <c r="C1552" t="s">
        <v>654</v>
      </c>
      <c r="D1552">
        <v>52378</v>
      </c>
      <c r="E1552" t="s">
        <v>69</v>
      </c>
      <c r="F1552" s="119">
        <v>0</v>
      </c>
      <c r="G1552" s="24">
        <v>0</v>
      </c>
      <c r="H1552" s="24">
        <v>0</v>
      </c>
      <c r="I1552" s="120">
        <v>0</v>
      </c>
      <c r="J1552" s="122">
        <v>0</v>
      </c>
      <c r="K1552" s="24">
        <v>0</v>
      </c>
      <c r="L1552" s="122">
        <v>0</v>
      </c>
      <c r="M1552" s="24">
        <v>0</v>
      </c>
      <c r="N1552" s="122">
        <v>0</v>
      </c>
      <c r="O1552" s="24">
        <v>0</v>
      </c>
      <c r="P1552" s="122">
        <v>0</v>
      </c>
    </row>
    <row r="1553" spans="3:16">
      <c r="C1553" t="s">
        <v>654</v>
      </c>
      <c r="D1553">
        <v>10367</v>
      </c>
      <c r="E1553" t="s">
        <v>606</v>
      </c>
      <c r="F1553" s="119">
        <v>0</v>
      </c>
      <c r="G1553" s="24">
        <v>0</v>
      </c>
      <c r="H1553" s="24">
        <v>0</v>
      </c>
      <c r="I1553" s="120">
        <v>0</v>
      </c>
      <c r="J1553" s="121">
        <v>0</v>
      </c>
      <c r="K1553" s="24">
        <v>0</v>
      </c>
      <c r="L1553" s="121">
        <v>0</v>
      </c>
      <c r="M1553" s="24">
        <v>0</v>
      </c>
      <c r="N1553" s="121">
        <v>0</v>
      </c>
      <c r="O1553" s="24">
        <v>0</v>
      </c>
      <c r="P1553" s="121">
        <v>0</v>
      </c>
    </row>
    <row r="1554" spans="3:16">
      <c r="C1554" t="s">
        <v>654</v>
      </c>
      <c r="D1554">
        <v>72501</v>
      </c>
      <c r="E1554" t="s">
        <v>78</v>
      </c>
      <c r="F1554" s="119">
        <v>0</v>
      </c>
      <c r="G1554" s="24">
        <v>0</v>
      </c>
      <c r="H1554" s="24">
        <v>0</v>
      </c>
      <c r="I1554" s="120">
        <v>0</v>
      </c>
      <c r="J1554" s="121">
        <v>0</v>
      </c>
      <c r="K1554" s="24">
        <v>0</v>
      </c>
      <c r="L1554" s="121">
        <v>0</v>
      </c>
      <c r="M1554" s="24">
        <v>0</v>
      </c>
      <c r="N1554" s="121">
        <v>0</v>
      </c>
      <c r="O1554" s="24">
        <v>0</v>
      </c>
      <c r="P1554" s="121">
        <v>0</v>
      </c>
    </row>
    <row r="1555" spans="3:16">
      <c r="C1555" t="s">
        <v>654</v>
      </c>
      <c r="D1555">
        <v>10369</v>
      </c>
      <c r="E1555" t="s">
        <v>61</v>
      </c>
      <c r="F1555" s="119">
        <v>0</v>
      </c>
      <c r="G1555" s="24">
        <v>0</v>
      </c>
      <c r="H1555" s="24">
        <v>0</v>
      </c>
      <c r="I1555" s="120">
        <v>0</v>
      </c>
      <c r="J1555" s="121">
        <v>0</v>
      </c>
      <c r="K1555" s="24">
        <v>0</v>
      </c>
      <c r="L1555" s="121">
        <v>0</v>
      </c>
      <c r="M1555" s="24">
        <v>0</v>
      </c>
      <c r="N1555" s="121">
        <v>0</v>
      </c>
      <c r="O1555" s="24">
        <v>0</v>
      </c>
      <c r="P1555" s="121">
        <v>0</v>
      </c>
    </row>
    <row r="1556" spans="3:16">
      <c r="C1556" t="s">
        <v>654</v>
      </c>
      <c r="D1556">
        <v>76501</v>
      </c>
      <c r="E1556" t="s">
        <v>589</v>
      </c>
      <c r="F1556" s="119">
        <v>0</v>
      </c>
      <c r="G1556" s="24">
        <v>0</v>
      </c>
      <c r="H1556" s="24">
        <v>0</v>
      </c>
      <c r="I1556" s="120">
        <v>0</v>
      </c>
      <c r="J1556" s="121">
        <v>0</v>
      </c>
      <c r="K1556" s="24">
        <v>0</v>
      </c>
      <c r="L1556" s="121">
        <v>0</v>
      </c>
      <c r="M1556" s="24">
        <v>0</v>
      </c>
      <c r="N1556" s="121">
        <v>0</v>
      </c>
      <c r="O1556" s="24">
        <v>0</v>
      </c>
      <c r="P1556" s="121">
        <v>0</v>
      </c>
    </row>
    <row r="1557" spans="3:16">
      <c r="C1557" t="s">
        <v>654</v>
      </c>
      <c r="D1557">
        <v>10388</v>
      </c>
      <c r="E1557" t="s">
        <v>541</v>
      </c>
      <c r="F1557" s="119">
        <v>0</v>
      </c>
      <c r="G1557" s="24">
        <v>0</v>
      </c>
      <c r="H1557" s="24">
        <v>0</v>
      </c>
      <c r="I1557" s="120">
        <v>0</v>
      </c>
      <c r="J1557" s="121">
        <v>0</v>
      </c>
      <c r="K1557" s="24">
        <v>0</v>
      </c>
      <c r="L1557" s="121">
        <v>0</v>
      </c>
      <c r="M1557" s="24">
        <v>0</v>
      </c>
      <c r="N1557" s="121">
        <v>0</v>
      </c>
      <c r="O1557" s="24">
        <v>0</v>
      </c>
      <c r="P1557" s="121">
        <v>0</v>
      </c>
    </row>
    <row r="1558" spans="3:16">
      <c r="C1558" t="s">
        <v>654</v>
      </c>
      <c r="D1558">
        <v>78001</v>
      </c>
      <c r="E1558" t="s">
        <v>571</v>
      </c>
      <c r="F1558" s="119">
        <v>0</v>
      </c>
      <c r="G1558" s="24">
        <v>0</v>
      </c>
      <c r="H1558" s="24">
        <v>0</v>
      </c>
      <c r="I1558" s="120">
        <v>0</v>
      </c>
      <c r="J1558" s="121">
        <v>0</v>
      </c>
      <c r="K1558" s="24">
        <v>0</v>
      </c>
      <c r="L1558" s="121">
        <v>0</v>
      </c>
      <c r="M1558" s="24">
        <v>0</v>
      </c>
      <c r="N1558" s="121">
        <v>0</v>
      </c>
      <c r="O1558" s="24">
        <v>0</v>
      </c>
      <c r="P1558" s="121">
        <v>0</v>
      </c>
    </row>
    <row r="1559" spans="3:16">
      <c r="C1559" t="s">
        <v>654</v>
      </c>
      <c r="D1559">
        <v>10389</v>
      </c>
      <c r="E1559" s="10" t="s">
        <v>71</v>
      </c>
      <c r="F1559" s="119">
        <v>0</v>
      </c>
      <c r="G1559" s="24">
        <v>0</v>
      </c>
      <c r="H1559" s="24">
        <v>0</v>
      </c>
      <c r="I1559" s="120">
        <v>0</v>
      </c>
      <c r="J1559" s="121">
        <v>0</v>
      </c>
      <c r="K1559" s="24">
        <v>0</v>
      </c>
      <c r="L1559" s="121">
        <v>0</v>
      </c>
      <c r="M1559" s="24">
        <v>0</v>
      </c>
      <c r="N1559" s="121">
        <v>0</v>
      </c>
      <c r="O1559" s="24">
        <v>0</v>
      </c>
      <c r="P1559" s="121">
        <v>0</v>
      </c>
    </row>
    <row r="1560" spans="3:16">
      <c r="C1560" t="s">
        <v>654</v>
      </c>
      <c r="D1560">
        <v>10380</v>
      </c>
      <c r="E1560" t="s">
        <v>565</v>
      </c>
      <c r="F1560" s="119">
        <v>0</v>
      </c>
      <c r="G1560" s="24">
        <v>0</v>
      </c>
      <c r="H1560" s="24">
        <v>0</v>
      </c>
      <c r="I1560" s="120">
        <v>0</v>
      </c>
      <c r="J1560" s="121">
        <v>0</v>
      </c>
      <c r="K1560" s="24">
        <v>0</v>
      </c>
      <c r="L1560" s="121">
        <v>0</v>
      </c>
      <c r="M1560" s="24">
        <v>0</v>
      </c>
      <c r="N1560" s="121">
        <v>0</v>
      </c>
      <c r="O1560" s="24">
        <v>0</v>
      </c>
      <c r="P1560" s="121">
        <v>0</v>
      </c>
    </row>
    <row r="1561" spans="3:16">
      <c r="C1561" t="s">
        <v>654</v>
      </c>
      <c r="D1561">
        <v>10401</v>
      </c>
      <c r="E1561" t="s">
        <v>34</v>
      </c>
      <c r="F1561" s="119">
        <v>0</v>
      </c>
      <c r="G1561" s="24">
        <v>0</v>
      </c>
      <c r="H1561" s="24">
        <v>0</v>
      </c>
      <c r="I1561" s="120">
        <v>0</v>
      </c>
      <c r="J1561" s="121">
        <v>0</v>
      </c>
      <c r="K1561" s="24">
        <v>0</v>
      </c>
      <c r="L1561" s="121">
        <v>0</v>
      </c>
      <c r="M1561" s="24">
        <v>0</v>
      </c>
      <c r="N1561" s="121">
        <v>0</v>
      </c>
      <c r="O1561" s="24">
        <v>0</v>
      </c>
      <c r="P1561" s="121">
        <v>0</v>
      </c>
    </row>
    <row r="1562" spans="3:16">
      <c r="C1562" t="s">
        <v>654</v>
      </c>
      <c r="D1562">
        <v>10588</v>
      </c>
      <c r="E1562" t="s">
        <v>549</v>
      </c>
      <c r="F1562" s="119">
        <v>0</v>
      </c>
      <c r="G1562" s="24">
        <v>0</v>
      </c>
      <c r="H1562" s="24">
        <v>0</v>
      </c>
      <c r="I1562" s="120">
        <v>0</v>
      </c>
      <c r="J1562" s="121">
        <v>0</v>
      </c>
      <c r="K1562" s="24">
        <v>0</v>
      </c>
      <c r="L1562" s="121">
        <v>0</v>
      </c>
      <c r="M1562" s="24">
        <v>0</v>
      </c>
      <c r="N1562" s="121">
        <v>0</v>
      </c>
      <c r="O1562" s="24">
        <v>0</v>
      </c>
      <c r="P1562" s="121">
        <v>0</v>
      </c>
    </row>
    <row r="1563" spans="3:16">
      <c r="C1563" t="s">
        <v>654</v>
      </c>
      <c r="D1563">
        <v>10402</v>
      </c>
      <c r="E1563" s="10" t="s">
        <v>21</v>
      </c>
      <c r="F1563" s="119">
        <v>0</v>
      </c>
      <c r="G1563" s="24">
        <v>0</v>
      </c>
      <c r="H1563" s="24">
        <v>0</v>
      </c>
      <c r="I1563" s="120">
        <v>0</v>
      </c>
      <c r="J1563" s="122">
        <v>0</v>
      </c>
      <c r="K1563" s="24">
        <v>0</v>
      </c>
      <c r="L1563" s="122">
        <v>0</v>
      </c>
      <c r="M1563" s="24">
        <v>0</v>
      </c>
      <c r="N1563" s="122">
        <v>0</v>
      </c>
      <c r="O1563" s="24">
        <v>0</v>
      </c>
      <c r="P1563" s="122">
        <v>0</v>
      </c>
    </row>
    <row r="1564" spans="3:16">
      <c r="C1564" t="s">
        <v>654</v>
      </c>
      <c r="D1564">
        <v>12460</v>
      </c>
      <c r="E1564" t="s">
        <v>585</v>
      </c>
      <c r="F1564" s="119">
        <v>0</v>
      </c>
      <c r="G1564" s="24">
        <v>0</v>
      </c>
      <c r="H1564" s="24">
        <v>0</v>
      </c>
      <c r="I1564" s="120">
        <v>0</v>
      </c>
      <c r="J1564" s="121">
        <v>0</v>
      </c>
      <c r="K1564" s="24">
        <v>0</v>
      </c>
      <c r="L1564" s="121">
        <v>0</v>
      </c>
      <c r="M1564" s="24">
        <v>0</v>
      </c>
      <c r="N1564" s="121">
        <v>0</v>
      </c>
      <c r="O1564" s="24">
        <v>0</v>
      </c>
      <c r="P1564" s="121">
        <v>0</v>
      </c>
    </row>
    <row r="1565" spans="3:16">
      <c r="C1565" t="s">
        <v>654</v>
      </c>
      <c r="D1565">
        <v>10403</v>
      </c>
      <c r="E1565" s="10" t="s">
        <v>35</v>
      </c>
      <c r="F1565" s="119">
        <v>0</v>
      </c>
      <c r="G1565" s="24">
        <v>0</v>
      </c>
      <c r="H1565" s="24">
        <v>0</v>
      </c>
      <c r="I1565" s="120">
        <v>0</v>
      </c>
      <c r="J1565" s="122">
        <v>0</v>
      </c>
      <c r="K1565" s="24">
        <v>0</v>
      </c>
      <c r="L1565" s="122">
        <v>0</v>
      </c>
      <c r="M1565" s="24">
        <v>0</v>
      </c>
      <c r="N1565" s="122">
        <v>0</v>
      </c>
      <c r="O1565" s="24">
        <v>0</v>
      </c>
      <c r="P1565" s="122">
        <v>0</v>
      </c>
    </row>
    <row r="1566" spans="3:16">
      <c r="C1566" t="s">
        <v>654</v>
      </c>
      <c r="D1566">
        <v>12401</v>
      </c>
      <c r="E1566" t="s">
        <v>645</v>
      </c>
      <c r="F1566" s="119">
        <v>0</v>
      </c>
      <c r="G1566" s="24">
        <v>0</v>
      </c>
      <c r="H1566" s="24">
        <v>0</v>
      </c>
      <c r="I1566" s="120">
        <v>0</v>
      </c>
      <c r="J1566" s="121">
        <v>0</v>
      </c>
      <c r="K1566" s="24">
        <v>0</v>
      </c>
      <c r="L1566" s="121">
        <v>0</v>
      </c>
      <c r="M1566" s="24">
        <v>0</v>
      </c>
      <c r="N1566" s="121">
        <v>0</v>
      </c>
      <c r="O1566" s="24">
        <v>0</v>
      </c>
      <c r="P1566" s="121">
        <v>0</v>
      </c>
    </row>
    <row r="1567" spans="3:16">
      <c r="C1567" t="s">
        <v>654</v>
      </c>
      <c r="D1567">
        <v>10404</v>
      </c>
      <c r="E1567" s="10" t="s">
        <v>36</v>
      </c>
      <c r="F1567" s="119">
        <v>0</v>
      </c>
      <c r="G1567" s="24">
        <v>0</v>
      </c>
      <c r="H1567" s="24">
        <v>0</v>
      </c>
      <c r="I1567" s="120">
        <v>0</v>
      </c>
      <c r="J1567" s="122">
        <v>0</v>
      </c>
      <c r="K1567" s="24">
        <v>0</v>
      </c>
      <c r="L1567" s="122">
        <v>0</v>
      </c>
      <c r="M1567" s="24">
        <v>0</v>
      </c>
      <c r="N1567" s="122">
        <v>0</v>
      </c>
      <c r="O1567" s="24">
        <v>0</v>
      </c>
      <c r="P1567" s="122">
        <v>0</v>
      </c>
    </row>
    <row r="1568" spans="3:16">
      <c r="C1568" t="s">
        <v>654</v>
      </c>
      <c r="D1568">
        <v>32359</v>
      </c>
      <c r="E1568" t="s">
        <v>660</v>
      </c>
      <c r="F1568" s="119">
        <v>0</v>
      </c>
      <c r="G1568" s="24">
        <v>0</v>
      </c>
      <c r="H1568" s="24">
        <v>0</v>
      </c>
      <c r="I1568" s="120">
        <v>0</v>
      </c>
      <c r="J1568" s="121">
        <v>0</v>
      </c>
      <c r="K1568" s="24">
        <v>0</v>
      </c>
      <c r="L1568" s="121">
        <v>0</v>
      </c>
      <c r="M1568" s="24">
        <v>0</v>
      </c>
      <c r="N1568" s="121">
        <v>0</v>
      </c>
      <c r="O1568" s="24">
        <v>0</v>
      </c>
      <c r="P1568" s="121">
        <v>0</v>
      </c>
    </row>
    <row r="1569" spans="3:16">
      <c r="C1569" t="s">
        <v>654</v>
      </c>
      <c r="D1569">
        <v>10405</v>
      </c>
      <c r="E1569" t="s">
        <v>542</v>
      </c>
      <c r="F1569" s="119">
        <v>0</v>
      </c>
      <c r="G1569" s="24">
        <v>0</v>
      </c>
      <c r="H1569" s="24">
        <v>0</v>
      </c>
      <c r="I1569" s="120">
        <v>0</v>
      </c>
      <c r="J1569" s="121">
        <v>0</v>
      </c>
      <c r="K1569" s="24">
        <v>0</v>
      </c>
      <c r="L1569" s="121">
        <v>0</v>
      </c>
      <c r="M1569" s="24">
        <v>0</v>
      </c>
      <c r="N1569" s="121">
        <v>0</v>
      </c>
      <c r="O1569" s="24">
        <v>0</v>
      </c>
      <c r="P1569" s="121">
        <v>0</v>
      </c>
    </row>
    <row r="1570" spans="3:16">
      <c r="C1570" t="s">
        <v>654</v>
      </c>
      <c r="D1570">
        <v>104</v>
      </c>
      <c r="E1570" t="s">
        <v>665</v>
      </c>
      <c r="F1570" s="119">
        <v>0</v>
      </c>
      <c r="G1570" s="24">
        <v>0</v>
      </c>
      <c r="H1570" s="24">
        <v>0</v>
      </c>
      <c r="I1570" s="120">
        <v>0</v>
      </c>
      <c r="J1570" s="121">
        <v>0</v>
      </c>
      <c r="K1570" s="24">
        <v>0</v>
      </c>
      <c r="L1570" s="121">
        <v>0</v>
      </c>
      <c r="M1570" s="24">
        <v>0</v>
      </c>
      <c r="N1570" s="121">
        <v>0</v>
      </c>
      <c r="O1570" s="24">
        <v>0</v>
      </c>
      <c r="P1570" s="121">
        <v>0</v>
      </c>
    </row>
    <row r="1571" spans="3:16">
      <c r="C1571" t="s">
        <v>654</v>
      </c>
      <c r="D1571">
        <v>10406</v>
      </c>
      <c r="E1571" t="s">
        <v>72</v>
      </c>
      <c r="F1571" s="119">
        <v>0</v>
      </c>
      <c r="G1571" s="24">
        <v>0</v>
      </c>
      <c r="H1571" s="24">
        <v>0</v>
      </c>
      <c r="I1571" s="120">
        <v>0</v>
      </c>
      <c r="J1571" s="121">
        <v>0</v>
      </c>
      <c r="K1571" s="24">
        <v>0</v>
      </c>
      <c r="L1571" s="121">
        <v>0</v>
      </c>
      <c r="M1571" s="24">
        <v>0</v>
      </c>
      <c r="N1571" s="121">
        <v>0</v>
      </c>
      <c r="O1571" s="24">
        <v>0</v>
      </c>
      <c r="P1571" s="121">
        <v>0</v>
      </c>
    </row>
    <row r="1572" spans="3:16">
      <c r="C1572" t="s">
        <v>654</v>
      </c>
      <c r="D1572">
        <v>10505</v>
      </c>
      <c r="E1572" t="s">
        <v>669</v>
      </c>
      <c r="F1572" s="119">
        <v>0</v>
      </c>
      <c r="G1572" s="24">
        <v>0</v>
      </c>
      <c r="H1572" s="24">
        <v>0</v>
      </c>
      <c r="I1572" s="120">
        <v>0</v>
      </c>
      <c r="J1572" s="121">
        <v>0</v>
      </c>
      <c r="K1572" s="24">
        <v>0</v>
      </c>
      <c r="L1572" s="121">
        <v>0</v>
      </c>
      <c r="M1572" s="24">
        <v>0</v>
      </c>
      <c r="N1572" s="121">
        <v>0</v>
      </c>
      <c r="O1572" s="24">
        <v>0</v>
      </c>
      <c r="P1572" s="121">
        <v>0</v>
      </c>
    </row>
    <row r="1573" spans="3:16">
      <c r="C1573" t="s">
        <v>654</v>
      </c>
      <c r="D1573">
        <v>10407</v>
      </c>
      <c r="E1573" s="10" t="s">
        <v>37</v>
      </c>
      <c r="F1573" s="119">
        <v>0</v>
      </c>
      <c r="G1573" s="24">
        <v>0</v>
      </c>
      <c r="H1573" s="24">
        <v>0</v>
      </c>
      <c r="I1573" s="120">
        <v>0</v>
      </c>
      <c r="J1573" s="121">
        <v>0</v>
      </c>
      <c r="K1573" s="24">
        <v>0</v>
      </c>
      <c r="L1573" s="121">
        <v>0</v>
      </c>
      <c r="M1573" s="24">
        <v>0</v>
      </c>
      <c r="N1573" s="121">
        <v>0</v>
      </c>
      <c r="O1573" s="24">
        <v>0</v>
      </c>
      <c r="P1573" s="121">
        <v>0</v>
      </c>
    </row>
    <row r="1574" spans="3:16">
      <c r="C1574" t="s">
        <v>654</v>
      </c>
      <c r="D1574">
        <v>300</v>
      </c>
      <c r="E1574" t="s">
        <v>99</v>
      </c>
      <c r="F1574" s="119">
        <v>0</v>
      </c>
      <c r="G1574" s="24">
        <v>0</v>
      </c>
      <c r="H1574" s="24">
        <v>0</v>
      </c>
      <c r="I1574" s="120">
        <v>0</v>
      </c>
      <c r="J1574" s="121">
        <v>0</v>
      </c>
      <c r="K1574" s="24">
        <v>0</v>
      </c>
      <c r="L1574" s="121">
        <v>0</v>
      </c>
      <c r="M1574" s="24">
        <v>0</v>
      </c>
      <c r="N1574" s="121">
        <v>0</v>
      </c>
      <c r="O1574" s="24">
        <v>0</v>
      </c>
      <c r="P1574" s="121">
        <v>0</v>
      </c>
    </row>
    <row r="1575" spans="3:16">
      <c r="C1575" t="s">
        <v>654</v>
      </c>
      <c r="D1575">
        <v>10410</v>
      </c>
      <c r="E1575" t="s">
        <v>452</v>
      </c>
      <c r="F1575" s="119">
        <v>0</v>
      </c>
      <c r="G1575" s="24">
        <v>0</v>
      </c>
      <c r="H1575" s="24">
        <v>0</v>
      </c>
      <c r="I1575" s="120">
        <v>0</v>
      </c>
      <c r="J1575" s="121">
        <v>0</v>
      </c>
      <c r="K1575" s="24">
        <v>0</v>
      </c>
      <c r="L1575" s="121">
        <v>0</v>
      </c>
      <c r="M1575" s="24">
        <v>0</v>
      </c>
      <c r="N1575" s="121">
        <v>0</v>
      </c>
      <c r="O1575" s="24">
        <v>0</v>
      </c>
      <c r="P1575" s="121">
        <v>0</v>
      </c>
    </row>
    <row r="1576" spans="3:16">
      <c r="C1576" t="s">
        <v>654</v>
      </c>
      <c r="D1576">
        <v>13380</v>
      </c>
      <c r="E1576" t="s">
        <v>534</v>
      </c>
      <c r="F1576" s="119">
        <v>0</v>
      </c>
      <c r="G1576" s="24">
        <v>0</v>
      </c>
      <c r="H1576" s="24">
        <v>0</v>
      </c>
      <c r="I1576" s="120">
        <v>0</v>
      </c>
      <c r="J1576" s="121">
        <v>0</v>
      </c>
      <c r="K1576" s="24">
        <v>0</v>
      </c>
      <c r="L1576" s="121">
        <v>0</v>
      </c>
      <c r="M1576" s="24">
        <v>0</v>
      </c>
      <c r="N1576" s="121">
        <v>0</v>
      </c>
      <c r="O1576" s="24">
        <v>0</v>
      </c>
      <c r="P1576" s="121">
        <v>0</v>
      </c>
    </row>
    <row r="1577" spans="3:16">
      <c r="C1577" t="s">
        <v>654</v>
      </c>
      <c r="D1577">
        <v>10416</v>
      </c>
      <c r="E1577" t="s">
        <v>581</v>
      </c>
      <c r="F1577" s="119">
        <v>0</v>
      </c>
      <c r="G1577" s="24">
        <v>0</v>
      </c>
      <c r="H1577" s="24">
        <v>0</v>
      </c>
      <c r="I1577" s="120">
        <v>0</v>
      </c>
      <c r="J1577" s="121">
        <v>0</v>
      </c>
      <c r="K1577" s="24">
        <v>0</v>
      </c>
      <c r="L1577" s="121">
        <v>0</v>
      </c>
      <c r="M1577" s="24">
        <v>0</v>
      </c>
      <c r="N1577" s="121">
        <v>0</v>
      </c>
      <c r="O1577" s="24">
        <v>0</v>
      </c>
      <c r="P1577" s="121">
        <v>0</v>
      </c>
    </row>
    <row r="1578" spans="3:16">
      <c r="C1578" t="s">
        <v>654</v>
      </c>
      <c r="D1578">
        <v>10101</v>
      </c>
      <c r="E1578" t="s">
        <v>536</v>
      </c>
      <c r="F1578" s="119">
        <v>0</v>
      </c>
      <c r="G1578" s="24">
        <v>0</v>
      </c>
      <c r="H1578" s="24">
        <v>0</v>
      </c>
      <c r="I1578" s="120">
        <v>0</v>
      </c>
      <c r="J1578" s="121">
        <v>0</v>
      </c>
      <c r="K1578" s="24">
        <v>0</v>
      </c>
      <c r="L1578" s="121">
        <v>0</v>
      </c>
      <c r="M1578" s="24">
        <v>0</v>
      </c>
      <c r="N1578" s="121">
        <v>0</v>
      </c>
      <c r="O1578" s="24">
        <v>0</v>
      </c>
      <c r="P1578" s="121">
        <v>0</v>
      </c>
    </row>
    <row r="1579" spans="3:16">
      <c r="C1579" t="s">
        <v>654</v>
      </c>
      <c r="D1579">
        <v>10457</v>
      </c>
      <c r="E1579" t="s">
        <v>38</v>
      </c>
      <c r="F1579" s="119">
        <v>0</v>
      </c>
      <c r="G1579" s="24">
        <v>0</v>
      </c>
      <c r="H1579" s="24">
        <v>0</v>
      </c>
      <c r="I1579" s="120">
        <v>0</v>
      </c>
      <c r="J1579" s="121">
        <v>0</v>
      </c>
      <c r="K1579" s="24">
        <v>0</v>
      </c>
      <c r="L1579" s="121">
        <v>0</v>
      </c>
      <c r="M1579" s="24">
        <v>0</v>
      </c>
      <c r="N1579" s="121">
        <v>0</v>
      </c>
      <c r="O1579" s="24">
        <v>0</v>
      </c>
      <c r="P1579" s="121">
        <v>0</v>
      </c>
    </row>
    <row r="1580" spans="3:16">
      <c r="C1580" t="s">
        <v>654</v>
      </c>
      <c r="D1580">
        <v>10102</v>
      </c>
      <c r="E1580" s="10" t="s">
        <v>24</v>
      </c>
      <c r="F1580" s="119">
        <v>0</v>
      </c>
      <c r="G1580" s="24">
        <v>0</v>
      </c>
      <c r="H1580" s="24">
        <v>0</v>
      </c>
      <c r="I1580" s="120">
        <v>0</v>
      </c>
      <c r="J1580" s="122">
        <v>0</v>
      </c>
      <c r="K1580" s="24">
        <v>0</v>
      </c>
      <c r="L1580" s="122">
        <v>0</v>
      </c>
      <c r="M1580" s="24">
        <v>0</v>
      </c>
      <c r="N1580" s="122">
        <v>0</v>
      </c>
      <c r="O1580" s="24">
        <v>0</v>
      </c>
      <c r="P1580" s="122">
        <v>0</v>
      </c>
    </row>
    <row r="1581" spans="3:16">
      <c r="C1581" t="s">
        <v>654</v>
      </c>
      <c r="D1581">
        <v>10469</v>
      </c>
      <c r="E1581" t="s">
        <v>39</v>
      </c>
      <c r="F1581" s="119">
        <v>0</v>
      </c>
      <c r="G1581" s="24">
        <v>0</v>
      </c>
      <c r="H1581" s="24">
        <v>0</v>
      </c>
      <c r="I1581" s="120">
        <v>0</v>
      </c>
      <c r="J1581" s="121">
        <v>0</v>
      </c>
      <c r="K1581" s="24">
        <v>0</v>
      </c>
      <c r="L1581" s="121">
        <v>0</v>
      </c>
      <c r="M1581" s="24">
        <v>0</v>
      </c>
      <c r="N1581" s="121">
        <v>0</v>
      </c>
      <c r="O1581" s="24">
        <v>0</v>
      </c>
      <c r="P1581" s="121">
        <v>0</v>
      </c>
    </row>
    <row r="1582" spans="3:16">
      <c r="C1582" t="s">
        <v>654</v>
      </c>
      <c r="D1582">
        <v>13580</v>
      </c>
      <c r="E1582" t="s">
        <v>535</v>
      </c>
      <c r="F1582" s="119">
        <v>0</v>
      </c>
      <c r="G1582" s="24">
        <v>0</v>
      </c>
      <c r="H1582" s="24">
        <v>0</v>
      </c>
      <c r="I1582" s="120">
        <v>0</v>
      </c>
      <c r="J1582" s="121">
        <v>0</v>
      </c>
      <c r="K1582" s="24">
        <v>0</v>
      </c>
      <c r="L1582" s="121">
        <v>0</v>
      </c>
      <c r="M1582" s="24">
        <v>0</v>
      </c>
      <c r="N1582" s="121">
        <v>0</v>
      </c>
      <c r="O1582" s="24">
        <v>0</v>
      </c>
      <c r="P1582" s="121">
        <v>0</v>
      </c>
    </row>
    <row r="1583" spans="3:16">
      <c r="C1583" t="s">
        <v>654</v>
      </c>
      <c r="D1583">
        <v>10472</v>
      </c>
      <c r="E1583" t="s">
        <v>40</v>
      </c>
      <c r="F1583" s="119">
        <v>0</v>
      </c>
      <c r="G1583" s="24">
        <v>0</v>
      </c>
      <c r="H1583" s="24">
        <v>0</v>
      </c>
      <c r="I1583" s="120">
        <v>0</v>
      </c>
      <c r="J1583" s="121">
        <v>0</v>
      </c>
      <c r="K1583" s="24">
        <v>0</v>
      </c>
      <c r="L1583" s="121">
        <v>0</v>
      </c>
      <c r="M1583" s="24">
        <v>0</v>
      </c>
      <c r="N1583" s="121">
        <v>0</v>
      </c>
      <c r="O1583" s="24">
        <v>0</v>
      </c>
      <c r="P1583" s="121">
        <v>0</v>
      </c>
    </row>
    <row r="1584" spans="3:16">
      <c r="C1584" t="s">
        <v>654</v>
      </c>
      <c r="D1584">
        <v>14348</v>
      </c>
      <c r="E1584" t="s">
        <v>46</v>
      </c>
      <c r="F1584" s="119">
        <v>0</v>
      </c>
      <c r="G1584" s="24">
        <v>0</v>
      </c>
      <c r="H1584" s="24">
        <v>0</v>
      </c>
      <c r="I1584" s="120">
        <v>0</v>
      </c>
      <c r="J1584" s="121">
        <v>0</v>
      </c>
      <c r="K1584" s="24">
        <v>0</v>
      </c>
      <c r="L1584" s="121">
        <v>0</v>
      </c>
      <c r="M1584" s="24">
        <v>0</v>
      </c>
      <c r="N1584" s="121">
        <v>0</v>
      </c>
      <c r="O1584" s="24">
        <v>0</v>
      </c>
      <c r="P1584" s="121">
        <v>0</v>
      </c>
    </row>
    <row r="1585" spans="3:16">
      <c r="C1585" t="s">
        <v>654</v>
      </c>
      <c r="D1585">
        <v>10473</v>
      </c>
      <c r="E1585" s="10" t="s">
        <v>544</v>
      </c>
      <c r="F1585" s="119">
        <v>0</v>
      </c>
      <c r="G1585" s="24">
        <v>0</v>
      </c>
      <c r="H1585" s="24">
        <v>0</v>
      </c>
      <c r="I1585" s="120">
        <v>0</v>
      </c>
      <c r="J1585" s="121">
        <v>0</v>
      </c>
      <c r="K1585" s="24">
        <v>0</v>
      </c>
      <c r="L1585" s="121">
        <v>0</v>
      </c>
      <c r="M1585" s="24">
        <v>0</v>
      </c>
      <c r="N1585" s="121">
        <v>0</v>
      </c>
      <c r="O1585" s="24">
        <v>0</v>
      </c>
      <c r="P1585" s="121">
        <v>0</v>
      </c>
    </row>
    <row r="1586" spans="3:16">
      <c r="C1586" t="s">
        <v>654</v>
      </c>
      <c r="D1586">
        <v>52377</v>
      </c>
      <c r="E1586" t="s">
        <v>134</v>
      </c>
      <c r="F1586" s="119">
        <v>0</v>
      </c>
      <c r="G1586" s="24">
        <v>0</v>
      </c>
      <c r="H1586" s="24">
        <v>0</v>
      </c>
      <c r="I1586" s="120">
        <v>0</v>
      </c>
      <c r="J1586" s="121">
        <v>0</v>
      </c>
      <c r="K1586" s="24">
        <v>0</v>
      </c>
      <c r="L1586" s="121">
        <v>0</v>
      </c>
      <c r="M1586" s="24">
        <v>0</v>
      </c>
      <c r="N1586" s="121">
        <v>0</v>
      </c>
      <c r="O1586" s="24">
        <v>0</v>
      </c>
      <c r="P1586" s="121">
        <v>0</v>
      </c>
    </row>
    <row r="1587" spans="3:16">
      <c r="C1587" t="s">
        <v>654</v>
      </c>
      <c r="D1587">
        <v>10480</v>
      </c>
      <c r="E1587" t="s">
        <v>545</v>
      </c>
      <c r="F1587" s="119">
        <v>0</v>
      </c>
      <c r="G1587" s="24">
        <v>0</v>
      </c>
      <c r="H1587" s="24">
        <v>0</v>
      </c>
      <c r="I1587" s="120">
        <v>0</v>
      </c>
      <c r="J1587" s="121">
        <v>0</v>
      </c>
      <c r="K1587" s="24">
        <v>0</v>
      </c>
      <c r="L1587" s="121">
        <v>0</v>
      </c>
      <c r="M1587" s="24">
        <v>0</v>
      </c>
      <c r="N1587" s="121">
        <v>0</v>
      </c>
      <c r="O1587" s="24">
        <v>0</v>
      </c>
      <c r="P1587" s="121">
        <v>0</v>
      </c>
    </row>
    <row r="1588" spans="3:16">
      <c r="C1588" t="s">
        <v>654</v>
      </c>
      <c r="D1588">
        <v>72001</v>
      </c>
      <c r="E1588" t="s">
        <v>23</v>
      </c>
      <c r="F1588" s="119">
        <v>0</v>
      </c>
      <c r="G1588" s="24">
        <v>0</v>
      </c>
      <c r="H1588" s="24">
        <v>0</v>
      </c>
      <c r="I1588" s="120">
        <v>0</v>
      </c>
      <c r="J1588" s="121">
        <v>0</v>
      </c>
      <c r="K1588" s="24">
        <v>0</v>
      </c>
      <c r="L1588" s="121">
        <v>0</v>
      </c>
      <c r="M1588" s="24">
        <v>0</v>
      </c>
      <c r="N1588" s="121">
        <v>0</v>
      </c>
      <c r="O1588" s="24">
        <v>0</v>
      </c>
      <c r="P1588" s="121">
        <v>0</v>
      </c>
    </row>
    <row r="1589" spans="3:16">
      <c r="C1589" t="s">
        <v>654</v>
      </c>
      <c r="D1589">
        <v>10488</v>
      </c>
      <c r="E1589" t="s">
        <v>607</v>
      </c>
      <c r="F1589" s="119">
        <v>0</v>
      </c>
      <c r="G1589" s="24">
        <v>0</v>
      </c>
      <c r="H1589" s="24">
        <v>0</v>
      </c>
      <c r="I1589" s="120">
        <v>0</v>
      </c>
      <c r="J1589" s="121">
        <v>0</v>
      </c>
      <c r="K1589" s="24">
        <v>0</v>
      </c>
      <c r="L1589" s="121">
        <v>0</v>
      </c>
      <c r="M1589" s="24">
        <v>0</v>
      </c>
      <c r="N1589" s="121">
        <v>0</v>
      </c>
      <c r="O1589" s="24">
        <v>0</v>
      </c>
      <c r="P1589" s="121">
        <v>0</v>
      </c>
    </row>
    <row r="1590" spans="3:16">
      <c r="C1590" t="s">
        <v>654</v>
      </c>
      <c r="D1590">
        <v>72012</v>
      </c>
      <c r="E1590" t="s">
        <v>55</v>
      </c>
      <c r="F1590" s="119">
        <v>0</v>
      </c>
      <c r="G1590" s="24">
        <v>0</v>
      </c>
      <c r="H1590" s="24">
        <v>0</v>
      </c>
      <c r="I1590" s="120">
        <v>0</v>
      </c>
      <c r="J1590" s="121">
        <v>0</v>
      </c>
      <c r="K1590" s="24">
        <v>0</v>
      </c>
      <c r="L1590" s="121">
        <v>0</v>
      </c>
      <c r="M1590" s="24">
        <v>0</v>
      </c>
      <c r="N1590" s="121">
        <v>0</v>
      </c>
      <c r="O1590" s="24">
        <v>0</v>
      </c>
      <c r="P1590" s="121">
        <v>0</v>
      </c>
    </row>
    <row r="1591" spans="3:16">
      <c r="C1591" t="s">
        <v>654</v>
      </c>
      <c r="D1591">
        <v>10489</v>
      </c>
      <c r="E1591" t="s">
        <v>546</v>
      </c>
      <c r="F1591" s="119">
        <v>0</v>
      </c>
      <c r="G1591" s="24">
        <v>0</v>
      </c>
      <c r="H1591" s="24">
        <v>0</v>
      </c>
      <c r="I1591" s="120">
        <v>0</v>
      </c>
      <c r="J1591" s="121">
        <v>0</v>
      </c>
      <c r="K1591" s="24">
        <v>0</v>
      </c>
      <c r="L1591" s="121">
        <v>0</v>
      </c>
      <c r="M1591" s="24">
        <v>0</v>
      </c>
      <c r="N1591" s="121">
        <v>0</v>
      </c>
      <c r="O1591" s="24">
        <v>0</v>
      </c>
      <c r="P1591" s="121">
        <v>0</v>
      </c>
    </row>
    <row r="1592" spans="3:16">
      <c r="C1592" t="s">
        <v>654</v>
      </c>
      <c r="D1592">
        <v>73001</v>
      </c>
      <c r="E1592" t="s">
        <v>49</v>
      </c>
      <c r="F1592" s="119">
        <v>0</v>
      </c>
      <c r="G1592" s="24">
        <v>0</v>
      </c>
      <c r="H1592" s="24">
        <v>0</v>
      </c>
      <c r="I1592" s="120">
        <v>0</v>
      </c>
      <c r="J1592" s="121">
        <v>0</v>
      </c>
      <c r="K1592" s="24">
        <v>0</v>
      </c>
      <c r="L1592" s="121">
        <v>0</v>
      </c>
      <c r="M1592" s="24">
        <v>0</v>
      </c>
      <c r="N1592" s="121">
        <v>0</v>
      </c>
      <c r="O1592" s="24">
        <v>0</v>
      </c>
      <c r="P1592" s="121">
        <v>0</v>
      </c>
    </row>
    <row r="1593" spans="3:16">
      <c r="C1593" t="s">
        <v>654</v>
      </c>
      <c r="D1593">
        <v>10490</v>
      </c>
      <c r="E1593" t="s">
        <v>476</v>
      </c>
      <c r="F1593" s="119">
        <v>0</v>
      </c>
      <c r="G1593" s="24">
        <v>0</v>
      </c>
      <c r="H1593" s="24">
        <v>0</v>
      </c>
      <c r="I1593" s="120">
        <v>0</v>
      </c>
      <c r="J1593" s="121">
        <v>0</v>
      </c>
      <c r="K1593" s="24">
        <v>0</v>
      </c>
      <c r="L1593" s="121">
        <v>0</v>
      </c>
      <c r="M1593" s="24">
        <v>0</v>
      </c>
      <c r="N1593" s="121">
        <v>0</v>
      </c>
      <c r="O1593" s="24">
        <v>0</v>
      </c>
      <c r="P1593" s="121">
        <v>0</v>
      </c>
    </row>
    <row r="1594" spans="3:16">
      <c r="C1594" t="s">
        <v>654</v>
      </c>
      <c r="D1594">
        <v>73501</v>
      </c>
      <c r="E1594" t="s">
        <v>425</v>
      </c>
      <c r="F1594" s="119">
        <v>0</v>
      </c>
      <c r="G1594" s="24">
        <v>0</v>
      </c>
      <c r="H1594" s="24">
        <v>0</v>
      </c>
      <c r="I1594" s="120">
        <v>0</v>
      </c>
      <c r="J1594" s="121">
        <v>0</v>
      </c>
      <c r="K1594" s="24">
        <v>0</v>
      </c>
      <c r="L1594" s="121">
        <v>0</v>
      </c>
      <c r="M1594" s="24">
        <v>0</v>
      </c>
      <c r="N1594" s="121">
        <v>0</v>
      </c>
      <c r="O1594" s="24">
        <v>0</v>
      </c>
      <c r="P1594" s="121">
        <v>0</v>
      </c>
    </row>
    <row r="1595" spans="3:16">
      <c r="C1595" t="s">
        <v>654</v>
      </c>
      <c r="D1595">
        <v>10501</v>
      </c>
      <c r="E1595" t="s">
        <v>41</v>
      </c>
      <c r="F1595" s="119">
        <v>0</v>
      </c>
      <c r="G1595" s="24">
        <v>0</v>
      </c>
      <c r="H1595" s="24">
        <v>0</v>
      </c>
      <c r="I1595" s="120">
        <v>0</v>
      </c>
      <c r="J1595" s="121">
        <v>0</v>
      </c>
      <c r="K1595" s="24">
        <v>0</v>
      </c>
      <c r="L1595" s="121">
        <v>0</v>
      </c>
      <c r="M1595" s="24">
        <v>0</v>
      </c>
      <c r="N1595" s="121">
        <v>0</v>
      </c>
      <c r="O1595" s="24">
        <v>0</v>
      </c>
      <c r="P1595" s="121">
        <v>0</v>
      </c>
    </row>
    <row r="1596" spans="3:16">
      <c r="C1596" t="s">
        <v>654</v>
      </c>
      <c r="D1596">
        <v>76601</v>
      </c>
      <c r="E1596" t="s">
        <v>590</v>
      </c>
      <c r="F1596" s="119">
        <v>0</v>
      </c>
      <c r="G1596" s="24">
        <v>0</v>
      </c>
      <c r="H1596" s="24">
        <v>0</v>
      </c>
      <c r="I1596" s="120">
        <v>0</v>
      </c>
      <c r="J1596" s="121">
        <v>0</v>
      </c>
      <c r="K1596" s="24">
        <v>0</v>
      </c>
      <c r="L1596" s="121">
        <v>0</v>
      </c>
      <c r="M1596" s="24">
        <v>0</v>
      </c>
      <c r="N1596" s="121">
        <v>0</v>
      </c>
      <c r="O1596" s="24">
        <v>0</v>
      </c>
      <c r="P1596" s="121">
        <v>0</v>
      </c>
    </row>
    <row r="1597" spans="3:16">
      <c r="C1597" t="s">
        <v>654</v>
      </c>
      <c r="D1597">
        <v>10502</v>
      </c>
      <c r="E1597" s="10" t="s">
        <v>42</v>
      </c>
      <c r="F1597" s="119">
        <v>0</v>
      </c>
      <c r="G1597" s="24">
        <v>0</v>
      </c>
      <c r="H1597" s="24">
        <v>0</v>
      </c>
      <c r="I1597" s="120">
        <v>0</v>
      </c>
      <c r="J1597" s="121">
        <v>0</v>
      </c>
      <c r="K1597" s="24">
        <v>0</v>
      </c>
      <c r="L1597" s="121">
        <v>0</v>
      </c>
      <c r="M1597" s="24">
        <v>0</v>
      </c>
      <c r="N1597" s="121">
        <v>0</v>
      </c>
      <c r="O1597" s="24">
        <v>0</v>
      </c>
      <c r="P1597" s="121">
        <v>0</v>
      </c>
    </row>
    <row r="1598" spans="3:16">
      <c r="C1598" t="s">
        <v>654</v>
      </c>
      <c r="D1598">
        <v>77101</v>
      </c>
      <c r="E1598" t="s">
        <v>567</v>
      </c>
      <c r="F1598" s="119">
        <v>0</v>
      </c>
      <c r="G1598" s="24">
        <v>0</v>
      </c>
      <c r="H1598" s="24">
        <v>0</v>
      </c>
      <c r="I1598" s="120">
        <v>0</v>
      </c>
      <c r="J1598" s="121">
        <v>0</v>
      </c>
      <c r="K1598" s="24">
        <v>0</v>
      </c>
      <c r="L1598" s="121">
        <v>0</v>
      </c>
      <c r="M1598" s="24">
        <v>0</v>
      </c>
      <c r="N1598" s="121">
        <v>0</v>
      </c>
      <c r="O1598" s="24">
        <v>0</v>
      </c>
      <c r="P1598" s="121">
        <v>0</v>
      </c>
    </row>
    <row r="1599" spans="3:16">
      <c r="C1599" t="s">
        <v>654</v>
      </c>
      <c r="D1599">
        <v>10503</v>
      </c>
      <c r="E1599" s="10" t="s">
        <v>487</v>
      </c>
      <c r="F1599" s="119">
        <v>0</v>
      </c>
      <c r="G1599" s="24">
        <v>0</v>
      </c>
      <c r="H1599" s="24">
        <v>0</v>
      </c>
      <c r="I1599" s="120">
        <v>0</v>
      </c>
      <c r="J1599" s="121">
        <v>0</v>
      </c>
      <c r="K1599" s="24">
        <v>0</v>
      </c>
      <c r="L1599" s="121">
        <v>0</v>
      </c>
      <c r="M1599" s="24">
        <v>0</v>
      </c>
      <c r="N1599" s="121">
        <v>0</v>
      </c>
      <c r="O1599" s="24">
        <v>0</v>
      </c>
      <c r="P1599" s="121">
        <v>0</v>
      </c>
    </row>
    <row r="1600" spans="3:16">
      <c r="C1600" t="s">
        <v>654</v>
      </c>
      <c r="D1600">
        <v>10103</v>
      </c>
      <c r="E1600" t="s">
        <v>60</v>
      </c>
      <c r="F1600" s="119">
        <v>0</v>
      </c>
      <c r="G1600" s="24">
        <v>0</v>
      </c>
      <c r="H1600" s="24">
        <v>0</v>
      </c>
      <c r="I1600" s="120">
        <v>0</v>
      </c>
      <c r="J1600" s="122">
        <v>0</v>
      </c>
      <c r="K1600" s="24">
        <v>0</v>
      </c>
      <c r="L1600" s="122">
        <v>0</v>
      </c>
      <c r="M1600" s="24">
        <v>0</v>
      </c>
      <c r="N1600" s="122">
        <v>0</v>
      </c>
      <c r="O1600" s="24">
        <v>0</v>
      </c>
      <c r="P1600" s="122">
        <v>0</v>
      </c>
    </row>
    <row r="1601" spans="3:16">
      <c r="C1601" t="s">
        <v>654</v>
      </c>
      <c r="D1601">
        <v>10504</v>
      </c>
      <c r="E1601" s="10" t="s">
        <v>43</v>
      </c>
      <c r="F1601" s="119">
        <v>0</v>
      </c>
      <c r="G1601" s="24">
        <v>0</v>
      </c>
      <c r="H1601" s="24">
        <v>0</v>
      </c>
      <c r="I1601" s="120">
        <v>0</v>
      </c>
      <c r="J1601" s="122">
        <v>0</v>
      </c>
      <c r="K1601" s="24">
        <v>0</v>
      </c>
      <c r="L1601" s="122">
        <v>0</v>
      </c>
      <c r="M1601" s="24">
        <v>0</v>
      </c>
      <c r="N1601" s="122">
        <v>0</v>
      </c>
      <c r="O1601" s="24">
        <v>0</v>
      </c>
      <c r="P1601" s="122">
        <v>0</v>
      </c>
    </row>
    <row r="1602" spans="3:16">
      <c r="C1602" t="s">
        <v>654</v>
      </c>
      <c r="D1602">
        <v>10307</v>
      </c>
      <c r="E1602" t="s">
        <v>538</v>
      </c>
      <c r="F1602" s="119">
        <v>0</v>
      </c>
      <c r="G1602" s="24">
        <v>0</v>
      </c>
      <c r="H1602" s="24">
        <v>0</v>
      </c>
      <c r="I1602" s="120">
        <v>0</v>
      </c>
      <c r="J1602" s="121">
        <v>0</v>
      </c>
      <c r="K1602" s="24">
        <v>0</v>
      </c>
      <c r="L1602" s="121">
        <v>0</v>
      </c>
      <c r="M1602" s="24">
        <v>0</v>
      </c>
      <c r="N1602" s="121">
        <v>0</v>
      </c>
      <c r="O1602" s="24">
        <v>0</v>
      </c>
      <c r="P1602" s="121">
        <v>0</v>
      </c>
    </row>
    <row r="1603" spans="3:16">
      <c r="C1603" t="s">
        <v>654</v>
      </c>
      <c r="D1603">
        <v>10580</v>
      </c>
      <c r="E1603" t="s">
        <v>548</v>
      </c>
      <c r="F1603" s="119">
        <v>0</v>
      </c>
      <c r="G1603" s="24">
        <v>0</v>
      </c>
      <c r="H1603" s="24">
        <v>0</v>
      </c>
      <c r="I1603" s="120">
        <v>0</v>
      </c>
      <c r="J1603" s="121">
        <v>0</v>
      </c>
      <c r="K1603" s="24">
        <v>0</v>
      </c>
      <c r="L1603" s="121">
        <v>0</v>
      </c>
      <c r="M1603" s="24">
        <v>0</v>
      </c>
      <c r="N1603" s="121">
        <v>0</v>
      </c>
      <c r="O1603" s="24">
        <v>0</v>
      </c>
      <c r="P1603" s="121">
        <v>0</v>
      </c>
    </row>
    <row r="1604" spans="3:16">
      <c r="C1604" t="s">
        <v>654</v>
      </c>
      <c r="D1604">
        <v>10409</v>
      </c>
      <c r="E1604" t="s">
        <v>566</v>
      </c>
      <c r="F1604" s="119">
        <v>0</v>
      </c>
      <c r="G1604" s="24">
        <v>0</v>
      </c>
      <c r="H1604" s="24">
        <v>0</v>
      </c>
      <c r="I1604" s="120">
        <v>0</v>
      </c>
      <c r="J1604" s="121">
        <v>0</v>
      </c>
      <c r="K1604" s="24">
        <v>0</v>
      </c>
      <c r="L1604" s="121">
        <v>0</v>
      </c>
      <c r="M1604" s="24">
        <v>0</v>
      </c>
      <c r="N1604" s="121">
        <v>0</v>
      </c>
      <c r="O1604" s="24">
        <v>0</v>
      </c>
      <c r="P1604" s="121">
        <v>0</v>
      </c>
    </row>
    <row r="1605" spans="3:16">
      <c r="C1605" t="s">
        <v>654</v>
      </c>
      <c r="D1605">
        <v>10589</v>
      </c>
      <c r="E1605" t="s">
        <v>73</v>
      </c>
      <c r="F1605" s="119">
        <v>0</v>
      </c>
      <c r="G1605" s="24">
        <v>0</v>
      </c>
      <c r="H1605" s="24">
        <v>0</v>
      </c>
      <c r="I1605" s="120">
        <v>0</v>
      </c>
      <c r="J1605" s="121">
        <v>0</v>
      </c>
      <c r="K1605" s="24">
        <v>0</v>
      </c>
      <c r="L1605" s="121">
        <v>0</v>
      </c>
      <c r="M1605" s="24">
        <v>0</v>
      </c>
      <c r="N1605" s="121">
        <v>0</v>
      </c>
      <c r="O1605" s="24">
        <v>0</v>
      </c>
      <c r="P1605" s="121">
        <v>0</v>
      </c>
    </row>
    <row r="1606" spans="3:16">
      <c r="C1606" t="s">
        <v>654</v>
      </c>
      <c r="D1606">
        <v>10511</v>
      </c>
      <c r="E1606" t="s">
        <v>547</v>
      </c>
      <c r="F1606" s="119">
        <v>0</v>
      </c>
      <c r="G1606" s="24">
        <v>0</v>
      </c>
      <c r="H1606" s="24">
        <v>0</v>
      </c>
      <c r="I1606" s="120">
        <v>0</v>
      </c>
      <c r="J1606" s="121">
        <v>0</v>
      </c>
      <c r="K1606" s="24">
        <v>0</v>
      </c>
      <c r="L1606" s="121">
        <v>0</v>
      </c>
      <c r="M1606" s="24">
        <v>0</v>
      </c>
      <c r="N1606" s="121">
        <v>0</v>
      </c>
      <c r="O1606" s="24">
        <v>0</v>
      </c>
      <c r="P1606" s="121">
        <v>0</v>
      </c>
    </row>
    <row r="1607" spans="3:16">
      <c r="C1607" t="s">
        <v>654</v>
      </c>
      <c r="D1607">
        <v>13203</v>
      </c>
      <c r="E1607" t="s">
        <v>551</v>
      </c>
      <c r="F1607" s="119">
        <v>0</v>
      </c>
      <c r="G1607" s="24">
        <v>0</v>
      </c>
      <c r="H1607" s="24">
        <v>0</v>
      </c>
      <c r="I1607" s="120">
        <v>0</v>
      </c>
      <c r="J1607" s="121">
        <v>0</v>
      </c>
      <c r="K1607" s="24">
        <v>0</v>
      </c>
      <c r="L1607" s="121">
        <v>0</v>
      </c>
      <c r="M1607" s="24">
        <v>0</v>
      </c>
      <c r="N1607" s="121">
        <v>0</v>
      </c>
      <c r="O1607" s="24">
        <v>0</v>
      </c>
      <c r="P1607" s="121">
        <v>0</v>
      </c>
    </row>
    <row r="1608" spans="3:16">
      <c r="C1608" t="s">
        <v>654</v>
      </c>
      <c r="D1608">
        <v>11301</v>
      </c>
      <c r="E1608" t="s">
        <v>550</v>
      </c>
      <c r="F1608" s="119">
        <v>0</v>
      </c>
      <c r="G1608" s="24">
        <v>0</v>
      </c>
      <c r="H1608" s="24">
        <v>0</v>
      </c>
      <c r="I1608" s="120">
        <v>0</v>
      </c>
      <c r="J1608" s="121">
        <v>0</v>
      </c>
      <c r="K1608" s="24">
        <v>0</v>
      </c>
      <c r="L1608" s="121">
        <v>0</v>
      </c>
      <c r="M1608" s="24">
        <v>0</v>
      </c>
      <c r="N1608" s="121">
        <v>0</v>
      </c>
      <c r="O1608" s="24">
        <v>0</v>
      </c>
      <c r="P1608" s="121">
        <v>0</v>
      </c>
    </row>
    <row r="1609" spans="3:16">
      <c r="C1609" t="s">
        <v>654</v>
      </c>
      <c r="D1609">
        <v>71901</v>
      </c>
      <c r="E1609" t="s">
        <v>47</v>
      </c>
      <c r="F1609" s="119">
        <v>0</v>
      </c>
      <c r="G1609" s="24">
        <v>0</v>
      </c>
      <c r="H1609" s="24">
        <v>0</v>
      </c>
      <c r="I1609" s="120">
        <v>0</v>
      </c>
      <c r="J1609" s="121">
        <v>0</v>
      </c>
      <c r="K1609" s="24">
        <v>0</v>
      </c>
      <c r="L1609" s="121">
        <v>0</v>
      </c>
      <c r="M1609" s="24">
        <v>0</v>
      </c>
      <c r="N1609" s="121">
        <v>0</v>
      </c>
      <c r="O1609" s="24">
        <v>0</v>
      </c>
      <c r="P1609" s="121">
        <v>0</v>
      </c>
    </row>
    <row r="1610" spans="3:16">
      <c r="C1610" t="s">
        <v>654</v>
      </c>
      <c r="D1610">
        <v>12301</v>
      </c>
      <c r="E1610" t="s">
        <v>578</v>
      </c>
      <c r="F1610" s="119">
        <v>0</v>
      </c>
      <c r="G1610" s="24">
        <v>0</v>
      </c>
      <c r="H1610" s="24">
        <v>0</v>
      </c>
      <c r="I1610" s="120">
        <v>0</v>
      </c>
      <c r="J1610" s="121">
        <v>0</v>
      </c>
      <c r="K1610" s="24">
        <v>0</v>
      </c>
      <c r="L1610" s="121">
        <v>0</v>
      </c>
      <c r="M1610" s="24">
        <v>0</v>
      </c>
      <c r="N1610" s="121">
        <v>0</v>
      </c>
      <c r="O1610" s="24">
        <v>0</v>
      </c>
      <c r="P1610" s="121">
        <v>0</v>
      </c>
    </row>
    <row r="1611" spans="3:16">
      <c r="C1611" t="s">
        <v>654</v>
      </c>
      <c r="D1611">
        <v>72101</v>
      </c>
      <c r="E1611" t="s">
        <v>582</v>
      </c>
      <c r="F1611" s="119">
        <v>0</v>
      </c>
      <c r="G1611" s="24">
        <v>0</v>
      </c>
      <c r="H1611" s="24">
        <v>0</v>
      </c>
      <c r="I1611" s="120">
        <v>0</v>
      </c>
      <c r="J1611" s="121">
        <v>0</v>
      </c>
      <c r="K1611" s="24">
        <v>0</v>
      </c>
      <c r="L1611" s="121">
        <v>0</v>
      </c>
      <c r="M1611" s="24">
        <v>0</v>
      </c>
      <c r="N1611" s="121">
        <v>0</v>
      </c>
      <c r="O1611" s="24">
        <v>0</v>
      </c>
      <c r="P1611" s="121">
        <v>0</v>
      </c>
    </row>
    <row r="1612" spans="3:16">
      <c r="C1612" t="s">
        <v>654</v>
      </c>
      <c r="D1612">
        <v>10201</v>
      </c>
      <c r="E1612" t="s">
        <v>27</v>
      </c>
      <c r="F1612" s="119">
        <v>0</v>
      </c>
      <c r="G1612" s="24">
        <v>0</v>
      </c>
      <c r="H1612" s="24">
        <v>0</v>
      </c>
      <c r="I1612" s="120">
        <v>0</v>
      </c>
      <c r="J1612" s="121">
        <v>0</v>
      </c>
      <c r="K1612" s="24">
        <v>0</v>
      </c>
      <c r="L1612" s="121">
        <v>0</v>
      </c>
      <c r="M1612" s="24">
        <v>0</v>
      </c>
      <c r="N1612" s="121">
        <v>0</v>
      </c>
      <c r="O1612" s="24">
        <v>0</v>
      </c>
      <c r="P1612" s="121">
        <v>0</v>
      </c>
    </row>
    <row r="1613" spans="3:16">
      <c r="C1613" t="s">
        <v>654</v>
      </c>
      <c r="D1613">
        <v>76001</v>
      </c>
      <c r="E1613" t="s">
        <v>99</v>
      </c>
      <c r="F1613" s="119">
        <v>0</v>
      </c>
      <c r="G1613" s="24">
        <v>0</v>
      </c>
      <c r="H1613" s="24">
        <v>0</v>
      </c>
      <c r="I1613" s="120">
        <v>0</v>
      </c>
      <c r="J1613" s="121">
        <v>0</v>
      </c>
      <c r="K1613" s="24">
        <v>0</v>
      </c>
      <c r="L1613" s="121">
        <v>0</v>
      </c>
      <c r="M1613" s="24">
        <v>0</v>
      </c>
      <c r="N1613" s="121">
        <v>0</v>
      </c>
      <c r="O1613" s="24">
        <v>0</v>
      </c>
      <c r="P1613" s="121">
        <v>0</v>
      </c>
    </row>
    <row r="1614" spans="3:16">
      <c r="C1614" t="s">
        <v>654</v>
      </c>
      <c r="D1614">
        <v>76401</v>
      </c>
      <c r="E1614" t="s">
        <v>533</v>
      </c>
      <c r="F1614" s="119">
        <v>0</v>
      </c>
      <c r="G1614" s="24">
        <v>0</v>
      </c>
      <c r="H1614" s="24">
        <v>0</v>
      </c>
      <c r="I1614" s="120">
        <v>0</v>
      </c>
      <c r="J1614" s="121">
        <v>0</v>
      </c>
      <c r="K1614" s="24">
        <v>0</v>
      </c>
      <c r="L1614" s="121">
        <v>0</v>
      </c>
      <c r="M1614" s="24">
        <v>0</v>
      </c>
      <c r="N1614" s="121">
        <v>0</v>
      </c>
      <c r="O1614" s="24">
        <v>0</v>
      </c>
      <c r="P1614" s="121">
        <v>0</v>
      </c>
    </row>
    <row r="1615" spans="3:16">
      <c r="C1615" t="s">
        <v>654</v>
      </c>
      <c r="D1615">
        <v>12270</v>
      </c>
      <c r="E1615" t="s">
        <v>62</v>
      </c>
      <c r="F1615" s="119">
        <v>0</v>
      </c>
      <c r="G1615" s="24">
        <v>0</v>
      </c>
      <c r="H1615" s="24">
        <v>0</v>
      </c>
      <c r="I1615" s="120">
        <v>0</v>
      </c>
      <c r="J1615" s="121">
        <v>0</v>
      </c>
      <c r="K1615" s="24">
        <v>0</v>
      </c>
      <c r="L1615" s="121">
        <v>0</v>
      </c>
      <c r="M1615" s="24">
        <v>0</v>
      </c>
      <c r="N1615" s="121">
        <v>0</v>
      </c>
      <c r="O1615" s="24">
        <v>0</v>
      </c>
      <c r="P1615" s="121">
        <v>0</v>
      </c>
    </row>
    <row r="1616" spans="3:16">
      <c r="C1616" t="s">
        <v>654</v>
      </c>
      <c r="D1616">
        <v>90</v>
      </c>
      <c r="E1616" t="s">
        <v>100</v>
      </c>
      <c r="F1616" s="119">
        <v>0</v>
      </c>
      <c r="G1616" s="24">
        <v>0</v>
      </c>
      <c r="H1616" s="24">
        <v>0</v>
      </c>
      <c r="I1616" s="120">
        <v>0</v>
      </c>
      <c r="J1616" s="121">
        <v>0</v>
      </c>
      <c r="K1616" s="24">
        <v>0</v>
      </c>
      <c r="L1616" s="121">
        <v>0</v>
      </c>
      <c r="M1616" s="24">
        <v>0</v>
      </c>
      <c r="N1616" s="121">
        <v>0</v>
      </c>
      <c r="O1616" s="24">
        <v>0</v>
      </c>
      <c r="P1616" s="121">
        <v>0</v>
      </c>
    </row>
    <row r="1617" spans="3:16">
      <c r="C1617" t="s">
        <v>654</v>
      </c>
      <c r="D1617">
        <v>12306</v>
      </c>
      <c r="E1617" t="s">
        <v>579</v>
      </c>
      <c r="F1617" s="119">
        <v>0</v>
      </c>
      <c r="G1617" s="24">
        <v>0</v>
      </c>
      <c r="H1617" s="24">
        <v>0</v>
      </c>
      <c r="I1617" s="120">
        <v>0</v>
      </c>
      <c r="J1617" s="121">
        <v>0</v>
      </c>
      <c r="K1617" s="24">
        <v>0</v>
      </c>
      <c r="L1617" s="121">
        <v>0</v>
      </c>
      <c r="M1617" s="24">
        <v>0</v>
      </c>
      <c r="N1617" s="121">
        <v>0</v>
      </c>
      <c r="O1617" s="24">
        <v>0</v>
      </c>
      <c r="P1617" s="121">
        <v>0</v>
      </c>
    </row>
    <row r="1618" spans="3:16">
      <c r="C1618" t="s">
        <v>654</v>
      </c>
      <c r="D1618">
        <v>901</v>
      </c>
      <c r="E1618" t="s">
        <v>57</v>
      </c>
      <c r="F1618" s="119">
        <v>0</v>
      </c>
      <c r="G1618" s="24">
        <v>0</v>
      </c>
      <c r="H1618" s="24">
        <v>0</v>
      </c>
      <c r="I1618" s="120">
        <v>0</v>
      </c>
      <c r="J1618" s="121">
        <v>0</v>
      </c>
      <c r="K1618" s="24">
        <v>0</v>
      </c>
      <c r="L1618" s="121">
        <v>0</v>
      </c>
      <c r="M1618" s="24">
        <v>0</v>
      </c>
      <c r="N1618" s="121">
        <v>0</v>
      </c>
      <c r="O1618" s="24">
        <v>0</v>
      </c>
      <c r="P1618" s="121">
        <v>0</v>
      </c>
    </row>
    <row r="1619" spans="3:16">
      <c r="C1619" t="s">
        <v>654</v>
      </c>
      <c r="D1619">
        <v>12347</v>
      </c>
      <c r="E1619" s="10" t="s">
        <v>74</v>
      </c>
      <c r="F1619" s="119">
        <v>0</v>
      </c>
      <c r="G1619" s="24">
        <v>0</v>
      </c>
      <c r="H1619" s="24">
        <v>0</v>
      </c>
      <c r="I1619" s="120">
        <v>0</v>
      </c>
      <c r="J1619" s="121">
        <v>0</v>
      </c>
      <c r="K1619" s="24">
        <v>0</v>
      </c>
      <c r="L1619" s="121">
        <v>0</v>
      </c>
      <c r="M1619" s="24">
        <v>0</v>
      </c>
      <c r="N1619" s="121">
        <v>0</v>
      </c>
      <c r="O1619" s="24">
        <v>0</v>
      </c>
      <c r="P1619" s="121">
        <v>0</v>
      </c>
    </row>
    <row r="1620" spans="3:16">
      <c r="C1620" t="s">
        <v>654</v>
      </c>
      <c r="D1620">
        <v>76101</v>
      </c>
      <c r="E1620" t="s">
        <v>644</v>
      </c>
      <c r="F1620" s="119">
        <v>0</v>
      </c>
      <c r="G1620" s="24">
        <v>0</v>
      </c>
      <c r="H1620" s="24">
        <v>0</v>
      </c>
      <c r="I1620" s="120">
        <v>0</v>
      </c>
      <c r="J1620" s="121">
        <v>0</v>
      </c>
      <c r="K1620" s="24">
        <v>0</v>
      </c>
      <c r="L1620" s="121">
        <v>0</v>
      </c>
      <c r="M1620" s="24">
        <v>0</v>
      </c>
      <c r="N1620" s="121">
        <v>0</v>
      </c>
      <c r="O1620" s="24">
        <v>0</v>
      </c>
      <c r="P1620" s="121">
        <v>0</v>
      </c>
    </row>
    <row r="1621" spans="3:16">
      <c r="C1621" t="s">
        <v>654</v>
      </c>
      <c r="D1621">
        <v>12359</v>
      </c>
      <c r="E1621" s="10" t="s">
        <v>63</v>
      </c>
      <c r="F1621" s="119">
        <v>0</v>
      </c>
      <c r="G1621" s="24">
        <v>0</v>
      </c>
      <c r="H1621" s="24">
        <v>0</v>
      </c>
      <c r="I1621" s="120">
        <v>0</v>
      </c>
      <c r="J1621" s="121">
        <v>0</v>
      </c>
      <c r="K1621" s="24">
        <v>0</v>
      </c>
      <c r="L1621" s="121">
        <v>0</v>
      </c>
      <c r="M1621" s="24">
        <v>0</v>
      </c>
      <c r="N1621" s="121">
        <v>0</v>
      </c>
      <c r="O1621" s="24">
        <v>0</v>
      </c>
      <c r="P1621" s="122">
        <v>0</v>
      </c>
    </row>
    <row r="1622" spans="3:16">
      <c r="C1622" t="s">
        <v>654</v>
      </c>
      <c r="D1622">
        <v>77301</v>
      </c>
      <c r="E1622" t="s">
        <v>648</v>
      </c>
      <c r="F1622" s="119">
        <v>0</v>
      </c>
      <c r="G1622" s="24">
        <v>0</v>
      </c>
      <c r="H1622" s="24">
        <v>0</v>
      </c>
      <c r="I1622" s="120">
        <v>0</v>
      </c>
      <c r="J1622" s="121">
        <v>0</v>
      </c>
      <c r="K1622" s="24">
        <v>0</v>
      </c>
      <c r="L1622" s="121">
        <v>0</v>
      </c>
      <c r="M1622" s="24">
        <v>0</v>
      </c>
      <c r="N1622" s="121">
        <v>0</v>
      </c>
      <c r="O1622" s="24">
        <v>0</v>
      </c>
      <c r="P1622" s="121">
        <v>0</v>
      </c>
    </row>
    <row r="1623" spans="3:16">
      <c r="C1623" t="s">
        <v>654</v>
      </c>
      <c r="D1623">
        <v>12360</v>
      </c>
      <c r="E1623" t="s">
        <v>584</v>
      </c>
      <c r="F1623" s="119">
        <v>0</v>
      </c>
      <c r="G1623" s="24">
        <v>0</v>
      </c>
      <c r="H1623" s="24">
        <v>0</v>
      </c>
      <c r="I1623" s="120">
        <v>0</v>
      </c>
      <c r="J1623" s="121">
        <v>0</v>
      </c>
      <c r="K1623" s="24">
        <v>0</v>
      </c>
      <c r="L1623" s="121">
        <v>0</v>
      </c>
      <c r="M1623" s="24">
        <v>0</v>
      </c>
      <c r="N1623" s="121">
        <v>0</v>
      </c>
      <c r="O1623" s="24">
        <v>0</v>
      </c>
      <c r="P1623" s="121">
        <v>0</v>
      </c>
    </row>
    <row r="1624" spans="3:16">
      <c r="C1624" t="s">
        <v>654</v>
      </c>
      <c r="D1624">
        <v>32306</v>
      </c>
      <c r="E1624" t="s">
        <v>661</v>
      </c>
      <c r="F1624" s="119">
        <v>0</v>
      </c>
      <c r="G1624" s="24">
        <v>0</v>
      </c>
      <c r="H1624" s="24">
        <v>0</v>
      </c>
      <c r="I1624" s="120">
        <v>0</v>
      </c>
      <c r="J1624" s="121">
        <v>0</v>
      </c>
      <c r="K1624" s="24">
        <v>0</v>
      </c>
      <c r="L1624" s="121">
        <v>0</v>
      </c>
      <c r="M1624" s="24">
        <v>0</v>
      </c>
      <c r="N1624" s="121">
        <v>0</v>
      </c>
      <c r="O1624" s="24">
        <v>0</v>
      </c>
      <c r="P1624" s="121">
        <v>0</v>
      </c>
    </row>
    <row r="1625" spans="3:16">
      <c r="C1625" t="s">
        <v>654</v>
      </c>
      <c r="D1625">
        <v>12370</v>
      </c>
      <c r="E1625" t="s">
        <v>64</v>
      </c>
      <c r="F1625" s="119">
        <v>0</v>
      </c>
      <c r="G1625" s="24">
        <v>0</v>
      </c>
      <c r="H1625" s="24">
        <v>0</v>
      </c>
      <c r="I1625" s="120">
        <v>0</v>
      </c>
      <c r="J1625" s="121">
        <v>0</v>
      </c>
      <c r="K1625" s="24">
        <v>0</v>
      </c>
      <c r="L1625" s="121">
        <v>0</v>
      </c>
      <c r="M1625" s="24">
        <v>0</v>
      </c>
      <c r="N1625" s="121">
        <v>0</v>
      </c>
      <c r="O1625" s="24">
        <v>0</v>
      </c>
      <c r="P1625" s="121">
        <v>0</v>
      </c>
    </row>
    <row r="1626" spans="3:16">
      <c r="C1626" t="s">
        <v>654</v>
      </c>
      <c r="D1626">
        <v>101</v>
      </c>
      <c r="E1626" t="s">
        <v>662</v>
      </c>
      <c r="F1626" s="119">
        <v>0</v>
      </c>
      <c r="G1626" s="24">
        <v>0</v>
      </c>
      <c r="H1626" s="24">
        <v>0</v>
      </c>
      <c r="I1626" s="120">
        <v>0</v>
      </c>
      <c r="J1626" s="121">
        <v>0</v>
      </c>
      <c r="K1626" s="24">
        <v>0</v>
      </c>
      <c r="L1626" s="121">
        <v>0</v>
      </c>
      <c r="M1626" s="24">
        <v>0</v>
      </c>
      <c r="N1626" s="121">
        <v>0</v>
      </c>
      <c r="O1626" s="24">
        <v>0</v>
      </c>
      <c r="P1626" s="121">
        <v>0</v>
      </c>
    </row>
    <row r="1627" spans="3:16">
      <c r="C1627" t="s">
        <v>654</v>
      </c>
      <c r="D1627">
        <v>12380</v>
      </c>
      <c r="E1627" s="10" t="s">
        <v>65</v>
      </c>
      <c r="F1627" s="119">
        <v>0</v>
      </c>
      <c r="G1627" s="24">
        <v>0</v>
      </c>
      <c r="H1627" s="24">
        <v>0</v>
      </c>
      <c r="I1627" s="120">
        <v>0</v>
      </c>
      <c r="J1627" s="122">
        <v>0</v>
      </c>
      <c r="K1627" s="24">
        <v>0</v>
      </c>
      <c r="L1627" s="122">
        <v>0</v>
      </c>
      <c r="M1627" s="24">
        <v>0</v>
      </c>
      <c r="N1627" s="122">
        <v>0</v>
      </c>
      <c r="O1627" s="24">
        <v>0</v>
      </c>
      <c r="P1627" s="122">
        <v>0</v>
      </c>
    </row>
    <row r="1628" spans="3:16">
      <c r="C1628" t="s">
        <v>654</v>
      </c>
      <c r="D1628">
        <v>103</v>
      </c>
      <c r="E1628" t="s">
        <v>664</v>
      </c>
      <c r="F1628" s="119">
        <v>0</v>
      </c>
      <c r="G1628" s="24">
        <v>0</v>
      </c>
      <c r="H1628" s="24">
        <v>0</v>
      </c>
      <c r="I1628" s="120">
        <v>0</v>
      </c>
      <c r="J1628" s="121">
        <v>0</v>
      </c>
      <c r="K1628" s="24">
        <v>0</v>
      </c>
      <c r="L1628" s="121">
        <v>0</v>
      </c>
      <c r="M1628" s="24">
        <v>0</v>
      </c>
      <c r="N1628" s="121">
        <v>0</v>
      </c>
      <c r="O1628" s="24">
        <v>0</v>
      </c>
      <c r="P1628" s="121">
        <v>0</v>
      </c>
    </row>
    <row r="1629" spans="3:16">
      <c r="C1629" t="s">
        <v>654</v>
      </c>
      <c r="D1629">
        <v>12459</v>
      </c>
      <c r="E1629" s="10" t="s">
        <v>66</v>
      </c>
      <c r="F1629" s="119">
        <v>0</v>
      </c>
      <c r="G1629" s="24">
        <v>0</v>
      </c>
      <c r="H1629" s="24">
        <v>0</v>
      </c>
      <c r="I1629" s="120">
        <v>0</v>
      </c>
      <c r="J1629" s="121">
        <v>0</v>
      </c>
      <c r="K1629" s="24">
        <v>0</v>
      </c>
      <c r="L1629" s="121">
        <v>0</v>
      </c>
      <c r="M1629" s="24">
        <v>0</v>
      </c>
      <c r="N1629" s="121">
        <v>0</v>
      </c>
      <c r="O1629" s="24">
        <v>0</v>
      </c>
      <c r="P1629" s="121">
        <v>0</v>
      </c>
    </row>
    <row r="1630" spans="3:16">
      <c r="C1630" t="s">
        <v>654</v>
      </c>
      <c r="D1630">
        <v>105</v>
      </c>
      <c r="E1630" t="s">
        <v>666</v>
      </c>
      <c r="F1630" s="119">
        <v>0</v>
      </c>
      <c r="G1630" s="24">
        <v>0</v>
      </c>
      <c r="H1630" s="24">
        <v>0</v>
      </c>
      <c r="I1630" s="120">
        <v>0</v>
      </c>
      <c r="J1630" s="121">
        <v>0</v>
      </c>
      <c r="K1630" s="24">
        <v>0</v>
      </c>
      <c r="L1630" s="121">
        <v>0</v>
      </c>
      <c r="M1630" s="24">
        <v>0</v>
      </c>
      <c r="N1630" s="121">
        <v>0</v>
      </c>
      <c r="O1630" s="24">
        <v>0</v>
      </c>
      <c r="P1630" s="121">
        <v>0</v>
      </c>
    </row>
    <row r="1631" spans="3:16">
      <c r="C1631" t="s">
        <v>654</v>
      </c>
      <c r="D1631">
        <v>12470</v>
      </c>
      <c r="E1631" t="s">
        <v>447</v>
      </c>
      <c r="F1631" s="119">
        <v>0</v>
      </c>
      <c r="G1631" s="24">
        <v>0</v>
      </c>
      <c r="H1631" s="24">
        <v>0</v>
      </c>
      <c r="I1631" s="120">
        <v>0</v>
      </c>
      <c r="J1631" s="121">
        <v>0</v>
      </c>
      <c r="K1631" s="24">
        <v>0</v>
      </c>
      <c r="L1631" s="121">
        <v>0</v>
      </c>
      <c r="M1631" s="24">
        <v>0</v>
      </c>
      <c r="N1631" s="121">
        <v>0</v>
      </c>
      <c r="O1631" s="24">
        <v>0</v>
      </c>
      <c r="P1631" s="121">
        <v>0</v>
      </c>
    </row>
    <row r="1632" spans="3:16">
      <c r="C1632" t="s">
        <v>654</v>
      </c>
      <c r="D1632">
        <v>10269</v>
      </c>
      <c r="E1632" t="s">
        <v>668</v>
      </c>
      <c r="F1632" s="119">
        <v>0</v>
      </c>
      <c r="G1632" s="24">
        <v>0</v>
      </c>
      <c r="H1632" s="24">
        <v>0</v>
      </c>
      <c r="I1632" s="120">
        <v>0</v>
      </c>
      <c r="J1632" s="121">
        <v>0</v>
      </c>
      <c r="K1632" s="24">
        <v>0</v>
      </c>
      <c r="L1632" s="121">
        <v>0</v>
      </c>
      <c r="M1632" s="24">
        <v>0</v>
      </c>
      <c r="N1632" s="121">
        <v>0</v>
      </c>
      <c r="O1632" s="24">
        <v>0</v>
      </c>
      <c r="P1632" s="121">
        <v>0</v>
      </c>
    </row>
    <row r="1633" spans="3:16">
      <c r="C1633" t="s">
        <v>654</v>
      </c>
      <c r="D1633">
        <v>12480</v>
      </c>
      <c r="E1633" t="s">
        <v>67</v>
      </c>
      <c r="F1633" s="119">
        <v>0</v>
      </c>
      <c r="G1633" s="24">
        <v>0</v>
      </c>
      <c r="H1633" s="24">
        <v>0</v>
      </c>
      <c r="I1633" s="120">
        <v>0</v>
      </c>
      <c r="J1633" s="121">
        <v>0</v>
      </c>
      <c r="K1633" s="24">
        <v>0</v>
      </c>
      <c r="L1633" s="121">
        <v>0</v>
      </c>
      <c r="M1633" s="24">
        <v>0</v>
      </c>
      <c r="N1633" s="121">
        <v>0</v>
      </c>
      <c r="O1633" s="24">
        <v>0</v>
      </c>
      <c r="P1633" s="121">
        <v>0</v>
      </c>
    </row>
    <row r="1634" spans="3:16">
      <c r="C1634" t="s">
        <v>654</v>
      </c>
      <c r="D1634">
        <v>10569</v>
      </c>
      <c r="E1634" t="s">
        <v>670</v>
      </c>
      <c r="F1634" s="119">
        <v>0</v>
      </c>
      <c r="G1634" s="24">
        <v>0</v>
      </c>
      <c r="H1634" s="24">
        <v>0</v>
      </c>
      <c r="I1634" s="120">
        <v>0</v>
      </c>
      <c r="J1634" s="121">
        <v>0</v>
      </c>
      <c r="K1634" s="24">
        <v>0</v>
      </c>
      <c r="L1634" s="121">
        <v>0</v>
      </c>
      <c r="M1634" s="24">
        <v>0</v>
      </c>
      <c r="N1634" s="121">
        <v>0</v>
      </c>
      <c r="O1634" s="24">
        <v>0</v>
      </c>
      <c r="P1634" s="121">
        <v>0</v>
      </c>
    </row>
    <row r="1635" spans="3:16">
      <c r="C1635" t="s">
        <v>654</v>
      </c>
      <c r="D1635">
        <v>13303</v>
      </c>
      <c r="E1635" s="10" t="s">
        <v>75</v>
      </c>
      <c r="F1635" s="119">
        <v>0</v>
      </c>
      <c r="G1635" s="24">
        <v>0</v>
      </c>
      <c r="H1635" s="24">
        <v>0</v>
      </c>
      <c r="I1635" s="120">
        <v>0</v>
      </c>
      <c r="J1635" s="121">
        <v>0</v>
      </c>
      <c r="K1635" s="24">
        <v>0</v>
      </c>
      <c r="L1635" s="121">
        <v>0</v>
      </c>
      <c r="M1635" s="24">
        <v>0</v>
      </c>
      <c r="N1635" s="121">
        <v>0</v>
      </c>
      <c r="O1635" s="24">
        <v>0</v>
      </c>
      <c r="P1635" s="121">
        <v>0</v>
      </c>
    </row>
    <row r="1636" spans="3:16">
      <c r="C1636" t="s">
        <v>654</v>
      </c>
      <c r="D1636">
        <v>10517</v>
      </c>
      <c r="E1636" t="s">
        <v>676</v>
      </c>
      <c r="F1636" s="119">
        <v>0</v>
      </c>
      <c r="G1636" s="24">
        <v>0</v>
      </c>
      <c r="H1636" s="24">
        <v>0</v>
      </c>
      <c r="I1636" s="120">
        <v>0</v>
      </c>
      <c r="J1636" s="121">
        <v>0</v>
      </c>
      <c r="K1636" s="24">
        <v>0</v>
      </c>
      <c r="L1636" s="121">
        <v>0</v>
      </c>
      <c r="M1636" s="24">
        <v>0</v>
      </c>
      <c r="N1636" s="121">
        <v>0</v>
      </c>
      <c r="O1636" s="24">
        <v>0</v>
      </c>
      <c r="P1636" s="121">
        <v>0</v>
      </c>
    </row>
    <row r="1637" spans="3:16">
      <c r="C1637" t="s">
        <v>654</v>
      </c>
      <c r="D1637">
        <v>13311</v>
      </c>
      <c r="E1637" t="s">
        <v>580</v>
      </c>
      <c r="F1637" s="119">
        <v>0</v>
      </c>
      <c r="G1637" s="24">
        <v>0</v>
      </c>
      <c r="H1637" s="24">
        <v>0</v>
      </c>
      <c r="I1637" s="120">
        <v>0</v>
      </c>
      <c r="J1637" s="121">
        <v>0</v>
      </c>
      <c r="K1637" s="24">
        <v>0</v>
      </c>
      <c r="L1637" s="121">
        <v>0</v>
      </c>
      <c r="M1637" s="24">
        <v>0</v>
      </c>
      <c r="N1637" s="121">
        <v>0</v>
      </c>
      <c r="O1637" s="24">
        <v>0</v>
      </c>
      <c r="P1637" s="121">
        <v>0</v>
      </c>
    </row>
    <row r="1638" spans="3:16">
      <c r="C1638" t="s">
        <v>654</v>
      </c>
      <c r="D1638">
        <v>13359</v>
      </c>
      <c r="E1638" t="s">
        <v>468</v>
      </c>
      <c r="F1638" s="119">
        <v>0</v>
      </c>
      <c r="G1638" s="24">
        <v>0</v>
      </c>
      <c r="H1638" s="24">
        <v>0</v>
      </c>
      <c r="I1638" s="120">
        <v>0</v>
      </c>
      <c r="J1638" s="121">
        <v>0</v>
      </c>
      <c r="K1638" s="24">
        <v>0</v>
      </c>
      <c r="L1638" s="121">
        <v>0</v>
      </c>
      <c r="M1638" s="24">
        <v>0</v>
      </c>
      <c r="N1638" s="121">
        <v>0</v>
      </c>
      <c r="O1638" s="24">
        <v>0</v>
      </c>
      <c r="P1638" s="121">
        <v>0</v>
      </c>
    </row>
    <row r="1639" spans="3:16">
      <c r="C1639" t="s">
        <v>868</v>
      </c>
      <c r="D1639">
        <v>79201</v>
      </c>
      <c r="E1639" t="s">
        <v>50</v>
      </c>
      <c r="F1639" s="119">
        <v>9667</v>
      </c>
      <c r="G1639" s="24">
        <v>0</v>
      </c>
      <c r="H1639" s="24">
        <v>0</v>
      </c>
      <c r="I1639" s="120">
        <v>0</v>
      </c>
      <c r="J1639" s="122">
        <v>0</v>
      </c>
      <c r="K1639" s="24">
        <v>900</v>
      </c>
      <c r="L1639" s="122">
        <v>0</v>
      </c>
      <c r="M1639" s="24">
        <v>0</v>
      </c>
      <c r="N1639" s="122">
        <v>0</v>
      </c>
      <c r="O1639" s="24">
        <v>8767</v>
      </c>
      <c r="P1639" s="122">
        <v>0</v>
      </c>
    </row>
    <row r="1640" spans="3:16">
      <c r="C1640" t="s">
        <v>868</v>
      </c>
      <c r="D1640">
        <v>79101</v>
      </c>
      <c r="E1640" t="s">
        <v>57</v>
      </c>
      <c r="F1640" s="119">
        <v>1020</v>
      </c>
      <c r="G1640" s="24">
        <v>0</v>
      </c>
      <c r="H1640" s="24">
        <v>0</v>
      </c>
      <c r="I1640" s="120">
        <v>0</v>
      </c>
      <c r="J1640" s="122">
        <v>0</v>
      </c>
      <c r="K1640" s="24">
        <v>0</v>
      </c>
      <c r="L1640" s="122">
        <v>0</v>
      </c>
      <c r="M1640" s="24">
        <v>0</v>
      </c>
      <c r="N1640" s="122">
        <v>0</v>
      </c>
      <c r="O1640" s="24">
        <v>1020</v>
      </c>
      <c r="P1640" s="122">
        <v>0</v>
      </c>
    </row>
    <row r="1641" spans="3:16">
      <c r="C1641" t="s">
        <v>868</v>
      </c>
      <c r="D1641">
        <v>13401</v>
      </c>
      <c r="E1641" t="s">
        <v>77</v>
      </c>
      <c r="F1641" s="119">
        <v>0</v>
      </c>
      <c r="G1641" s="24">
        <v>0</v>
      </c>
      <c r="H1641" s="24">
        <v>0</v>
      </c>
      <c r="I1641" s="120">
        <v>0</v>
      </c>
      <c r="J1641" s="121">
        <v>0</v>
      </c>
      <c r="K1641" s="24">
        <v>0</v>
      </c>
      <c r="L1641" s="121">
        <v>0</v>
      </c>
      <c r="M1641" s="24">
        <v>0</v>
      </c>
      <c r="N1641" s="121">
        <v>0</v>
      </c>
      <c r="O1641" s="24">
        <v>0</v>
      </c>
      <c r="P1641" s="121">
        <v>0</v>
      </c>
    </row>
    <row r="1642" spans="3:16">
      <c r="C1642" t="s">
        <v>868</v>
      </c>
      <c r="D1642">
        <v>12460</v>
      </c>
      <c r="E1642" t="s">
        <v>585</v>
      </c>
      <c r="F1642" s="119">
        <v>0</v>
      </c>
      <c r="G1642" s="24">
        <v>0</v>
      </c>
      <c r="H1642" s="24">
        <v>0</v>
      </c>
      <c r="I1642" s="120">
        <v>0</v>
      </c>
      <c r="J1642" s="121">
        <v>0</v>
      </c>
      <c r="K1642" s="24">
        <v>0</v>
      </c>
      <c r="L1642" s="121">
        <v>0</v>
      </c>
      <c r="M1642" s="24">
        <v>0</v>
      </c>
      <c r="N1642" s="121">
        <v>0</v>
      </c>
      <c r="O1642" s="24">
        <v>0</v>
      </c>
      <c r="P1642" s="121">
        <v>0</v>
      </c>
    </row>
    <row r="1643" spans="3:16">
      <c r="C1643" t="s">
        <v>868</v>
      </c>
      <c r="D1643">
        <v>73012</v>
      </c>
      <c r="E1643" t="s">
        <v>56</v>
      </c>
      <c r="F1643" s="119">
        <v>0</v>
      </c>
      <c r="G1643" s="24">
        <v>0</v>
      </c>
      <c r="H1643" s="24">
        <v>0</v>
      </c>
      <c r="I1643" s="120">
        <v>0</v>
      </c>
      <c r="J1643" s="121">
        <v>0</v>
      </c>
      <c r="K1643" s="24">
        <v>0</v>
      </c>
      <c r="L1643" s="121">
        <v>0</v>
      </c>
      <c r="M1643" s="24">
        <v>0</v>
      </c>
      <c r="N1643" s="121">
        <v>0</v>
      </c>
      <c r="O1643" s="24">
        <v>0</v>
      </c>
      <c r="P1643" s="121">
        <v>0</v>
      </c>
    </row>
    <row r="1644" spans="3:16">
      <c r="C1644" t="s">
        <v>868</v>
      </c>
      <c r="D1644">
        <v>10102</v>
      </c>
      <c r="E1644" t="s">
        <v>24</v>
      </c>
      <c r="F1644" s="119">
        <v>0</v>
      </c>
      <c r="G1644" s="24">
        <v>0</v>
      </c>
      <c r="H1644" s="24">
        <v>0</v>
      </c>
      <c r="I1644" s="120">
        <v>0</v>
      </c>
      <c r="J1644" s="122">
        <v>0</v>
      </c>
      <c r="K1644" s="24">
        <v>0</v>
      </c>
      <c r="L1644" s="122">
        <v>0</v>
      </c>
      <c r="M1644" s="24">
        <v>0</v>
      </c>
      <c r="N1644" s="122">
        <v>0</v>
      </c>
      <c r="O1644" s="24">
        <v>0</v>
      </c>
      <c r="P1644" s="122">
        <v>0</v>
      </c>
    </row>
    <row r="1645" spans="3:16">
      <c r="C1645" t="s">
        <v>868</v>
      </c>
      <c r="D1645">
        <v>102</v>
      </c>
      <c r="E1645" t="s">
        <v>663</v>
      </c>
      <c r="F1645" s="119">
        <v>0</v>
      </c>
      <c r="G1645" s="24">
        <v>0</v>
      </c>
      <c r="H1645" s="24">
        <v>0</v>
      </c>
      <c r="I1645" s="120">
        <v>0</v>
      </c>
      <c r="J1645" s="121">
        <v>0</v>
      </c>
      <c r="K1645" s="24">
        <v>0</v>
      </c>
      <c r="L1645" s="121">
        <v>0</v>
      </c>
      <c r="M1645" s="24">
        <v>0</v>
      </c>
      <c r="N1645" s="121">
        <v>0</v>
      </c>
      <c r="O1645" s="24">
        <v>0</v>
      </c>
      <c r="P1645" s="121">
        <v>0</v>
      </c>
    </row>
    <row r="1646" spans="3:16">
      <c r="C1646" t="s">
        <v>868</v>
      </c>
      <c r="D1646">
        <v>10103</v>
      </c>
      <c r="E1646" t="s">
        <v>60</v>
      </c>
      <c r="F1646" s="119">
        <v>0</v>
      </c>
      <c r="G1646" s="24">
        <v>0</v>
      </c>
      <c r="H1646" s="24">
        <v>0</v>
      </c>
      <c r="I1646" s="120">
        <v>0</v>
      </c>
      <c r="J1646" s="122">
        <v>0</v>
      </c>
      <c r="K1646" s="24">
        <v>0</v>
      </c>
      <c r="L1646" s="122">
        <v>0</v>
      </c>
      <c r="M1646" s="24">
        <v>0</v>
      </c>
      <c r="N1646" s="122">
        <v>0</v>
      </c>
      <c r="O1646" s="24">
        <v>0</v>
      </c>
      <c r="P1646" s="122">
        <v>0</v>
      </c>
    </row>
    <row r="1647" spans="3:16">
      <c r="C1647" t="s">
        <v>868</v>
      </c>
      <c r="D1647">
        <v>14459</v>
      </c>
      <c r="E1647" t="s">
        <v>68</v>
      </c>
      <c r="F1647" s="119">
        <v>0</v>
      </c>
      <c r="G1647" s="24">
        <v>0</v>
      </c>
      <c r="H1647" s="24">
        <v>0</v>
      </c>
      <c r="I1647" s="120">
        <v>0</v>
      </c>
      <c r="J1647" s="121">
        <v>0</v>
      </c>
      <c r="K1647" s="24">
        <v>0</v>
      </c>
      <c r="L1647" s="121">
        <v>0</v>
      </c>
      <c r="M1647" s="24">
        <v>0</v>
      </c>
      <c r="N1647" s="121">
        <v>0</v>
      </c>
      <c r="O1647" s="24">
        <v>0</v>
      </c>
      <c r="P1647" s="121">
        <v>0</v>
      </c>
    </row>
    <row r="1648" spans="3:16">
      <c r="C1648" t="s">
        <v>868</v>
      </c>
      <c r="D1648">
        <v>10104</v>
      </c>
      <c r="E1648" t="s">
        <v>84</v>
      </c>
      <c r="F1648" s="119">
        <v>0</v>
      </c>
      <c r="G1648" s="24">
        <v>0</v>
      </c>
      <c r="H1648" s="24">
        <v>0</v>
      </c>
      <c r="I1648" s="120">
        <v>0</v>
      </c>
      <c r="J1648" s="121">
        <v>0</v>
      </c>
      <c r="K1648" s="24">
        <v>0</v>
      </c>
      <c r="L1648" s="121">
        <v>0</v>
      </c>
      <c r="M1648" s="24">
        <v>0</v>
      </c>
      <c r="N1648" s="121">
        <v>0</v>
      </c>
      <c r="O1648" s="24">
        <v>0</v>
      </c>
      <c r="P1648" s="121">
        <v>0</v>
      </c>
    </row>
    <row r="1649" spans="3:16">
      <c r="C1649" t="s">
        <v>868</v>
      </c>
      <c r="D1649">
        <v>10380</v>
      </c>
      <c r="E1649" t="s">
        <v>565</v>
      </c>
      <c r="F1649" s="119">
        <v>0</v>
      </c>
      <c r="G1649" s="24">
        <v>0</v>
      </c>
      <c r="H1649" s="24">
        <v>0</v>
      </c>
      <c r="I1649" s="120">
        <v>0</v>
      </c>
      <c r="J1649" s="121">
        <v>0</v>
      </c>
      <c r="K1649" s="24">
        <v>0</v>
      </c>
      <c r="L1649" s="121">
        <v>0</v>
      </c>
      <c r="M1649" s="24">
        <v>0</v>
      </c>
      <c r="N1649" s="121">
        <v>0</v>
      </c>
      <c r="O1649" s="24">
        <v>0</v>
      </c>
      <c r="P1649" s="121">
        <v>0</v>
      </c>
    </row>
    <row r="1650" spans="3:16">
      <c r="C1650" t="s">
        <v>868</v>
      </c>
      <c r="D1650">
        <v>10201</v>
      </c>
      <c r="E1650" t="s">
        <v>27</v>
      </c>
      <c r="F1650" s="119">
        <v>0</v>
      </c>
      <c r="G1650" s="24">
        <v>0</v>
      </c>
      <c r="H1650" s="24">
        <v>0</v>
      </c>
      <c r="I1650" s="120">
        <v>0</v>
      </c>
      <c r="J1650" s="121">
        <v>0</v>
      </c>
      <c r="K1650" s="24">
        <v>0</v>
      </c>
      <c r="L1650" s="121">
        <v>0</v>
      </c>
      <c r="M1650" s="24">
        <v>0</v>
      </c>
      <c r="N1650" s="121">
        <v>0</v>
      </c>
      <c r="O1650" s="24">
        <v>0</v>
      </c>
      <c r="P1650" s="121">
        <v>0</v>
      </c>
    </row>
    <row r="1651" spans="3:16">
      <c r="C1651" t="s">
        <v>868</v>
      </c>
      <c r="D1651">
        <v>74001</v>
      </c>
      <c r="E1651" t="s">
        <v>641</v>
      </c>
      <c r="F1651" s="119">
        <v>0</v>
      </c>
      <c r="G1651" s="24">
        <v>0</v>
      </c>
      <c r="H1651" s="24">
        <v>0</v>
      </c>
      <c r="I1651" s="120">
        <v>0</v>
      </c>
      <c r="J1651" s="121">
        <v>0</v>
      </c>
      <c r="K1651" s="24">
        <v>0</v>
      </c>
      <c r="L1651" s="121">
        <v>0</v>
      </c>
      <c r="M1651" s="24">
        <v>0</v>
      </c>
      <c r="N1651" s="121">
        <v>0</v>
      </c>
      <c r="O1651" s="24">
        <v>0</v>
      </c>
      <c r="P1651" s="121">
        <v>0</v>
      </c>
    </row>
    <row r="1652" spans="3:16">
      <c r="C1652" t="s">
        <v>868</v>
      </c>
      <c r="D1652">
        <v>10202</v>
      </c>
      <c r="E1652" t="s">
        <v>28</v>
      </c>
      <c r="F1652" s="119">
        <v>0</v>
      </c>
      <c r="G1652" s="24">
        <v>0</v>
      </c>
      <c r="H1652" s="24">
        <v>0</v>
      </c>
      <c r="I1652" s="120">
        <v>0</v>
      </c>
      <c r="J1652" s="122">
        <v>0</v>
      </c>
      <c r="K1652" s="24">
        <v>0</v>
      </c>
      <c r="L1652" s="122">
        <v>0</v>
      </c>
      <c r="M1652" s="24">
        <v>0</v>
      </c>
      <c r="N1652" s="122">
        <v>0</v>
      </c>
      <c r="O1652" s="24">
        <v>0</v>
      </c>
      <c r="P1652" s="122">
        <v>0</v>
      </c>
    </row>
    <row r="1653" spans="3:16">
      <c r="C1653" t="s">
        <v>868</v>
      </c>
      <c r="D1653">
        <v>10602</v>
      </c>
      <c r="E1653" t="s">
        <v>671</v>
      </c>
      <c r="F1653" s="119">
        <v>0</v>
      </c>
      <c r="G1653" s="24">
        <v>0</v>
      </c>
      <c r="H1653" s="24">
        <v>0</v>
      </c>
      <c r="I1653" s="120">
        <v>0</v>
      </c>
      <c r="J1653" s="121">
        <v>0</v>
      </c>
      <c r="K1653" s="24">
        <v>0</v>
      </c>
      <c r="L1653" s="121">
        <v>0</v>
      </c>
      <c r="M1653" s="24">
        <v>0</v>
      </c>
      <c r="N1653" s="121">
        <v>0</v>
      </c>
      <c r="O1653" s="24">
        <v>0</v>
      </c>
      <c r="P1653" s="121">
        <v>0</v>
      </c>
    </row>
    <row r="1654" spans="3:16">
      <c r="C1654" t="s">
        <v>868</v>
      </c>
      <c r="D1654">
        <v>10203</v>
      </c>
      <c r="E1654" t="s">
        <v>29</v>
      </c>
      <c r="F1654" s="119">
        <v>0</v>
      </c>
      <c r="G1654" s="24">
        <v>0</v>
      </c>
      <c r="H1654" s="24">
        <v>0</v>
      </c>
      <c r="I1654" s="120">
        <v>0</v>
      </c>
      <c r="J1654" s="122">
        <v>0</v>
      </c>
      <c r="K1654" s="24">
        <v>0</v>
      </c>
      <c r="L1654" s="122">
        <v>0</v>
      </c>
      <c r="M1654" s="24">
        <v>0</v>
      </c>
      <c r="N1654" s="122">
        <v>0</v>
      </c>
      <c r="O1654" s="24">
        <v>0</v>
      </c>
      <c r="P1654" s="122">
        <v>0</v>
      </c>
    </row>
    <row r="1655" spans="3:16">
      <c r="C1655" t="s">
        <v>868</v>
      </c>
      <c r="D1655">
        <v>13559</v>
      </c>
      <c r="E1655" t="s">
        <v>429</v>
      </c>
      <c r="F1655" s="119">
        <v>0</v>
      </c>
      <c r="G1655" s="24">
        <v>0</v>
      </c>
      <c r="H1655" s="24">
        <v>0</v>
      </c>
      <c r="I1655" s="120">
        <v>0</v>
      </c>
      <c r="J1655" s="121">
        <v>0</v>
      </c>
      <c r="K1655" s="24">
        <v>0</v>
      </c>
      <c r="L1655" s="121">
        <v>0</v>
      </c>
      <c r="M1655" s="24">
        <v>0</v>
      </c>
      <c r="N1655" s="121">
        <v>0</v>
      </c>
      <c r="O1655" s="24">
        <v>0</v>
      </c>
      <c r="P1655" s="121">
        <v>0</v>
      </c>
    </row>
    <row r="1656" spans="3:16">
      <c r="C1656" t="s">
        <v>868</v>
      </c>
      <c r="D1656">
        <v>10204</v>
      </c>
      <c r="E1656" t="s">
        <v>53</v>
      </c>
      <c r="F1656" s="119">
        <v>0</v>
      </c>
      <c r="G1656" s="24">
        <v>0</v>
      </c>
      <c r="H1656" s="24">
        <v>0</v>
      </c>
      <c r="I1656" s="120">
        <v>0</v>
      </c>
      <c r="J1656" s="122">
        <v>0</v>
      </c>
      <c r="K1656" s="24">
        <v>0</v>
      </c>
      <c r="L1656" s="122">
        <v>0</v>
      </c>
      <c r="M1656" s="24">
        <v>0</v>
      </c>
      <c r="N1656" s="122">
        <v>0</v>
      </c>
      <c r="O1656" s="24">
        <v>0</v>
      </c>
      <c r="P1656" s="122">
        <v>0</v>
      </c>
    </row>
    <row r="1657" spans="3:16">
      <c r="C1657" t="s">
        <v>868</v>
      </c>
      <c r="D1657">
        <v>72002</v>
      </c>
      <c r="E1657" t="s">
        <v>48</v>
      </c>
      <c r="F1657" s="119">
        <v>0</v>
      </c>
      <c r="G1657" s="24">
        <v>0</v>
      </c>
      <c r="H1657" s="24">
        <v>0</v>
      </c>
      <c r="I1657" s="120">
        <v>0</v>
      </c>
      <c r="J1657" s="121">
        <v>0</v>
      </c>
      <c r="K1657" s="24">
        <v>0</v>
      </c>
      <c r="L1657" s="121">
        <v>0</v>
      </c>
      <c r="M1657" s="24">
        <v>0</v>
      </c>
      <c r="N1657" s="121">
        <v>0</v>
      </c>
      <c r="O1657" s="24">
        <v>0</v>
      </c>
      <c r="P1657" s="121">
        <v>0</v>
      </c>
    </row>
    <row r="1658" spans="3:16">
      <c r="C1658" t="s">
        <v>868</v>
      </c>
      <c r="D1658">
        <v>10205</v>
      </c>
      <c r="E1658" t="s">
        <v>552</v>
      </c>
      <c r="F1658" s="119">
        <v>0</v>
      </c>
      <c r="G1658" s="24">
        <v>0</v>
      </c>
      <c r="H1658" s="24">
        <v>0</v>
      </c>
      <c r="I1658" s="120">
        <v>0</v>
      </c>
      <c r="J1658" s="121">
        <v>0</v>
      </c>
      <c r="K1658" s="24">
        <v>0</v>
      </c>
      <c r="L1658" s="121">
        <v>0</v>
      </c>
      <c r="M1658" s="24">
        <v>0</v>
      </c>
      <c r="N1658" s="121">
        <v>0</v>
      </c>
      <c r="O1658" s="24">
        <v>0</v>
      </c>
      <c r="P1658" s="121">
        <v>0</v>
      </c>
    </row>
    <row r="1659" spans="3:16">
      <c r="C1659" t="s">
        <v>868</v>
      </c>
      <c r="D1659">
        <v>76701</v>
      </c>
      <c r="E1659" t="s">
        <v>588</v>
      </c>
      <c r="F1659" s="119">
        <v>0</v>
      </c>
      <c r="G1659" s="24">
        <v>0</v>
      </c>
      <c r="H1659" s="24">
        <v>0</v>
      </c>
      <c r="I1659" s="120">
        <v>0</v>
      </c>
      <c r="J1659" s="121">
        <v>0</v>
      </c>
      <c r="K1659" s="24">
        <v>0</v>
      </c>
      <c r="L1659" s="121">
        <v>0</v>
      </c>
      <c r="M1659" s="24">
        <v>0</v>
      </c>
      <c r="N1659" s="121">
        <v>0</v>
      </c>
      <c r="O1659" s="24">
        <v>0</v>
      </c>
      <c r="P1659" s="121">
        <v>0</v>
      </c>
    </row>
    <row r="1660" spans="3:16">
      <c r="C1660" t="s">
        <v>868</v>
      </c>
      <c r="D1660">
        <v>10268</v>
      </c>
      <c r="E1660" t="s">
        <v>427</v>
      </c>
      <c r="F1660" s="119">
        <v>0</v>
      </c>
      <c r="G1660" s="24">
        <v>0</v>
      </c>
      <c r="H1660" s="24">
        <v>0</v>
      </c>
      <c r="I1660" s="120">
        <v>0</v>
      </c>
      <c r="J1660" s="121">
        <v>0</v>
      </c>
      <c r="K1660" s="24">
        <v>0</v>
      </c>
      <c r="L1660" s="121">
        <v>0</v>
      </c>
      <c r="M1660" s="24">
        <v>0</v>
      </c>
      <c r="N1660" s="121">
        <v>0</v>
      </c>
      <c r="O1660" s="24">
        <v>0</v>
      </c>
      <c r="P1660" s="121">
        <v>0</v>
      </c>
    </row>
    <row r="1661" spans="3:16">
      <c r="C1661" t="s">
        <v>868</v>
      </c>
      <c r="D1661">
        <v>10588</v>
      </c>
      <c r="E1661" t="s">
        <v>549</v>
      </c>
      <c r="F1661" s="119">
        <v>0</v>
      </c>
      <c r="G1661" s="24">
        <v>0</v>
      </c>
      <c r="H1661" s="24">
        <v>0</v>
      </c>
      <c r="I1661" s="120">
        <v>0</v>
      </c>
      <c r="J1661" s="121">
        <v>0</v>
      </c>
      <c r="K1661" s="24">
        <v>0</v>
      </c>
      <c r="L1661" s="121">
        <v>0</v>
      </c>
      <c r="M1661" s="24">
        <v>0</v>
      </c>
      <c r="N1661" s="121">
        <v>0</v>
      </c>
      <c r="O1661" s="24">
        <v>0</v>
      </c>
      <c r="P1661" s="121">
        <v>0</v>
      </c>
    </row>
    <row r="1662" spans="3:16">
      <c r="C1662" t="s">
        <v>868</v>
      </c>
      <c r="D1662">
        <v>10301</v>
      </c>
      <c r="E1662" t="s">
        <v>30</v>
      </c>
      <c r="F1662" s="119">
        <v>0</v>
      </c>
      <c r="G1662" s="24">
        <v>0</v>
      </c>
      <c r="H1662" s="24">
        <v>0</v>
      </c>
      <c r="I1662" s="120">
        <v>0</v>
      </c>
      <c r="J1662" s="121">
        <v>0</v>
      </c>
      <c r="K1662" s="24">
        <v>0</v>
      </c>
      <c r="L1662" s="121">
        <v>0</v>
      </c>
      <c r="M1662" s="24">
        <v>0</v>
      </c>
      <c r="N1662" s="121">
        <v>0</v>
      </c>
      <c r="O1662" s="24">
        <v>0</v>
      </c>
      <c r="P1662" s="121">
        <v>0</v>
      </c>
    </row>
    <row r="1663" spans="3:16">
      <c r="C1663" t="s">
        <v>868</v>
      </c>
      <c r="D1663">
        <v>72101</v>
      </c>
      <c r="E1663" t="s">
        <v>582</v>
      </c>
      <c r="F1663" s="119">
        <v>0</v>
      </c>
      <c r="G1663" s="24">
        <v>0</v>
      </c>
      <c r="H1663" s="24">
        <v>0</v>
      </c>
      <c r="I1663" s="120">
        <v>0</v>
      </c>
      <c r="J1663" s="121">
        <v>0</v>
      </c>
      <c r="K1663" s="24">
        <v>0</v>
      </c>
      <c r="L1663" s="121">
        <v>0</v>
      </c>
      <c r="M1663" s="24">
        <v>0</v>
      </c>
      <c r="N1663" s="121">
        <v>0</v>
      </c>
      <c r="O1663" s="24">
        <v>0</v>
      </c>
      <c r="P1663" s="121">
        <v>0</v>
      </c>
    </row>
    <row r="1664" spans="3:16">
      <c r="C1664" t="s">
        <v>868</v>
      </c>
      <c r="D1664">
        <v>10302</v>
      </c>
      <c r="E1664" t="s">
        <v>31</v>
      </c>
      <c r="F1664" s="119">
        <v>0</v>
      </c>
      <c r="G1664" s="24">
        <v>0</v>
      </c>
      <c r="H1664" s="24">
        <v>0</v>
      </c>
      <c r="I1664" s="120">
        <v>0</v>
      </c>
      <c r="J1664" s="122">
        <v>0</v>
      </c>
      <c r="K1664" s="24">
        <v>0</v>
      </c>
      <c r="L1664" s="122">
        <v>0</v>
      </c>
      <c r="M1664" s="24">
        <v>0</v>
      </c>
      <c r="N1664" s="122">
        <v>0</v>
      </c>
      <c r="O1664" s="24">
        <v>0</v>
      </c>
      <c r="P1664" s="122">
        <v>0</v>
      </c>
    </row>
    <row r="1665" spans="3:16">
      <c r="C1665" t="s">
        <v>868</v>
      </c>
      <c r="D1665">
        <v>12336</v>
      </c>
      <c r="E1665" t="s">
        <v>658</v>
      </c>
      <c r="F1665" s="119">
        <v>0</v>
      </c>
      <c r="G1665" s="24">
        <v>0</v>
      </c>
      <c r="H1665" s="24">
        <v>0</v>
      </c>
      <c r="I1665" s="120">
        <v>0</v>
      </c>
      <c r="J1665" s="121">
        <v>0</v>
      </c>
      <c r="K1665" s="24">
        <v>0</v>
      </c>
      <c r="L1665" s="121">
        <v>0</v>
      </c>
      <c r="M1665" s="24">
        <v>0</v>
      </c>
      <c r="N1665" s="121">
        <v>0</v>
      </c>
      <c r="O1665" s="24">
        <v>0</v>
      </c>
      <c r="P1665" s="121">
        <v>0</v>
      </c>
    </row>
    <row r="1666" spans="3:16">
      <c r="C1666" t="s">
        <v>868</v>
      </c>
      <c r="D1666">
        <v>10303</v>
      </c>
      <c r="E1666" t="s">
        <v>32</v>
      </c>
      <c r="F1666" s="119">
        <v>0</v>
      </c>
      <c r="G1666" s="24">
        <v>0</v>
      </c>
      <c r="H1666" s="24">
        <v>0</v>
      </c>
      <c r="I1666" s="120">
        <v>0</v>
      </c>
      <c r="J1666" s="121">
        <v>0</v>
      </c>
      <c r="K1666" s="24">
        <v>0</v>
      </c>
      <c r="L1666" s="121">
        <v>0</v>
      </c>
      <c r="M1666" s="24">
        <v>0</v>
      </c>
      <c r="N1666" s="121">
        <v>0</v>
      </c>
      <c r="O1666" s="24">
        <v>0</v>
      </c>
      <c r="P1666" s="121">
        <v>0</v>
      </c>
    </row>
    <row r="1667" spans="3:16">
      <c r="C1667" t="s">
        <v>868</v>
      </c>
      <c r="D1667">
        <v>106</v>
      </c>
      <c r="E1667" t="s">
        <v>667</v>
      </c>
      <c r="F1667" s="119">
        <v>0</v>
      </c>
      <c r="G1667" s="24">
        <v>0</v>
      </c>
      <c r="H1667" s="24">
        <v>0</v>
      </c>
      <c r="I1667" s="120">
        <v>0</v>
      </c>
      <c r="J1667" s="121">
        <v>0</v>
      </c>
      <c r="K1667" s="24">
        <v>0</v>
      </c>
      <c r="L1667" s="121">
        <v>0</v>
      </c>
      <c r="M1667" s="24">
        <v>0</v>
      </c>
      <c r="N1667" s="121">
        <v>0</v>
      </c>
      <c r="O1667" s="24">
        <v>0</v>
      </c>
      <c r="P1667" s="121">
        <v>0</v>
      </c>
    </row>
    <row r="1668" spans="3:16">
      <c r="C1668" t="s">
        <v>868</v>
      </c>
      <c r="D1668">
        <v>10304</v>
      </c>
      <c r="E1668" t="s">
        <v>54</v>
      </c>
      <c r="F1668" s="119">
        <v>0</v>
      </c>
      <c r="G1668" s="24">
        <v>0</v>
      </c>
      <c r="H1668" s="24">
        <v>0</v>
      </c>
      <c r="I1668" s="120">
        <v>0</v>
      </c>
      <c r="J1668" s="122">
        <v>0</v>
      </c>
      <c r="K1668" s="24">
        <v>0</v>
      </c>
      <c r="L1668" s="122">
        <v>0</v>
      </c>
      <c r="M1668" s="24">
        <v>0</v>
      </c>
      <c r="N1668" s="122">
        <v>0</v>
      </c>
      <c r="O1668" s="24">
        <v>0</v>
      </c>
      <c r="P1668" s="122">
        <v>0</v>
      </c>
    </row>
    <row r="1669" spans="3:16">
      <c r="C1669" t="s">
        <v>868</v>
      </c>
      <c r="D1669">
        <v>13368</v>
      </c>
      <c r="E1669" t="s">
        <v>76</v>
      </c>
      <c r="F1669" s="119">
        <v>0</v>
      </c>
      <c r="G1669" s="24">
        <v>0</v>
      </c>
      <c r="H1669" s="24">
        <v>0</v>
      </c>
      <c r="I1669" s="120">
        <v>0</v>
      </c>
      <c r="J1669" s="121">
        <v>0</v>
      </c>
      <c r="K1669" s="24">
        <v>0</v>
      </c>
      <c r="L1669" s="121">
        <v>0</v>
      </c>
      <c r="M1669" s="24">
        <v>0</v>
      </c>
      <c r="N1669" s="121">
        <v>0</v>
      </c>
      <c r="O1669" s="24">
        <v>0</v>
      </c>
      <c r="P1669" s="121">
        <v>0</v>
      </c>
    </row>
    <row r="1670" spans="3:16">
      <c r="C1670" t="s">
        <v>868</v>
      </c>
      <c r="D1670">
        <v>10305</v>
      </c>
      <c r="E1670" t="s">
        <v>537</v>
      </c>
      <c r="F1670" s="119">
        <v>0</v>
      </c>
      <c r="G1670" s="24">
        <v>0</v>
      </c>
      <c r="H1670" s="24">
        <v>0</v>
      </c>
      <c r="I1670" s="120">
        <v>0</v>
      </c>
      <c r="J1670" s="121">
        <v>0</v>
      </c>
      <c r="K1670" s="24">
        <v>0</v>
      </c>
      <c r="L1670" s="121">
        <v>0</v>
      </c>
      <c r="M1670" s="24">
        <v>0</v>
      </c>
      <c r="N1670" s="121">
        <v>0</v>
      </c>
      <c r="O1670" s="24">
        <v>0</v>
      </c>
      <c r="P1670" s="121">
        <v>0</v>
      </c>
    </row>
    <row r="1671" spans="3:16">
      <c r="C1671" t="s">
        <v>868</v>
      </c>
      <c r="D1671">
        <v>13480</v>
      </c>
      <c r="E1671" t="s">
        <v>469</v>
      </c>
      <c r="F1671" s="119">
        <v>0</v>
      </c>
      <c r="G1671" s="24">
        <v>0</v>
      </c>
      <c r="H1671" s="24">
        <v>0</v>
      </c>
      <c r="I1671" s="120">
        <v>0</v>
      </c>
      <c r="J1671" s="121">
        <v>0</v>
      </c>
      <c r="K1671" s="24">
        <v>0</v>
      </c>
      <c r="L1671" s="121">
        <v>0</v>
      </c>
      <c r="M1671" s="24">
        <v>0</v>
      </c>
      <c r="N1671" s="121">
        <v>0</v>
      </c>
      <c r="O1671" s="24">
        <v>0</v>
      </c>
      <c r="P1671" s="121">
        <v>0</v>
      </c>
    </row>
    <row r="1672" spans="3:16">
      <c r="C1672" t="s">
        <v>868</v>
      </c>
      <c r="D1672">
        <v>10306</v>
      </c>
      <c r="E1672" t="s">
        <v>226</v>
      </c>
      <c r="F1672" s="119">
        <v>0</v>
      </c>
      <c r="G1672" s="24">
        <v>0</v>
      </c>
      <c r="H1672" s="24">
        <v>0</v>
      </c>
      <c r="I1672" s="120">
        <v>0</v>
      </c>
      <c r="J1672" s="121">
        <v>0</v>
      </c>
      <c r="K1672" s="24">
        <v>0</v>
      </c>
      <c r="L1672" s="121">
        <v>0</v>
      </c>
      <c r="M1672" s="24">
        <v>0</v>
      </c>
      <c r="N1672" s="121">
        <v>0</v>
      </c>
      <c r="O1672" s="24">
        <v>0</v>
      </c>
      <c r="P1672" s="121">
        <v>0</v>
      </c>
    </row>
    <row r="1673" spans="3:16">
      <c r="C1673" t="s">
        <v>868</v>
      </c>
      <c r="D1673">
        <v>14311</v>
      </c>
      <c r="E1673" t="s">
        <v>45</v>
      </c>
      <c r="F1673" s="119">
        <v>0</v>
      </c>
      <c r="G1673" s="24">
        <v>0</v>
      </c>
      <c r="H1673" s="24">
        <v>0</v>
      </c>
      <c r="I1673" s="120">
        <v>0</v>
      </c>
      <c r="J1673" s="121">
        <v>0</v>
      </c>
      <c r="K1673" s="24">
        <v>0</v>
      </c>
      <c r="L1673" s="121">
        <v>0</v>
      </c>
      <c r="M1673" s="24">
        <v>0</v>
      </c>
      <c r="N1673" s="121">
        <v>0</v>
      </c>
      <c r="O1673" s="24">
        <v>0</v>
      </c>
      <c r="P1673" s="121">
        <v>0</v>
      </c>
    </row>
    <row r="1674" spans="3:16">
      <c r="C1674" t="s">
        <v>868</v>
      </c>
      <c r="D1674">
        <v>10309</v>
      </c>
      <c r="E1674" t="s">
        <v>539</v>
      </c>
      <c r="F1674" s="119">
        <v>0</v>
      </c>
      <c r="G1674" s="24">
        <v>0</v>
      </c>
      <c r="H1674" s="24">
        <v>0</v>
      </c>
      <c r="I1674" s="120">
        <v>0</v>
      </c>
      <c r="J1674" s="121">
        <v>0</v>
      </c>
      <c r="K1674" s="24">
        <v>0</v>
      </c>
      <c r="L1674" s="121">
        <v>0</v>
      </c>
      <c r="M1674" s="24">
        <v>0</v>
      </c>
      <c r="N1674" s="121">
        <v>0</v>
      </c>
      <c r="O1674" s="24">
        <v>0</v>
      </c>
      <c r="P1674" s="121">
        <v>0</v>
      </c>
    </row>
    <row r="1675" spans="3:16">
      <c r="C1675" t="s">
        <v>868</v>
      </c>
      <c r="D1675">
        <v>52378</v>
      </c>
      <c r="E1675" t="s">
        <v>69</v>
      </c>
      <c r="F1675" s="119">
        <v>0</v>
      </c>
      <c r="G1675" s="24">
        <v>0</v>
      </c>
      <c r="H1675" s="24">
        <v>0</v>
      </c>
      <c r="I1675" s="120">
        <v>0</v>
      </c>
      <c r="J1675" s="122">
        <v>0</v>
      </c>
      <c r="K1675" s="24">
        <v>0</v>
      </c>
      <c r="L1675" s="122">
        <v>0</v>
      </c>
      <c r="M1675" s="24">
        <v>0</v>
      </c>
      <c r="N1675" s="122">
        <v>0</v>
      </c>
      <c r="O1675" s="24">
        <v>0</v>
      </c>
      <c r="P1675" s="122">
        <v>0</v>
      </c>
    </row>
    <row r="1676" spans="3:16">
      <c r="C1676" t="s">
        <v>868</v>
      </c>
      <c r="D1676">
        <v>10311</v>
      </c>
      <c r="E1676" t="s">
        <v>467</v>
      </c>
      <c r="F1676" s="119">
        <v>0</v>
      </c>
      <c r="G1676" s="24">
        <v>0</v>
      </c>
      <c r="H1676" s="24">
        <v>0</v>
      </c>
      <c r="I1676" s="120">
        <v>0</v>
      </c>
      <c r="J1676" s="121">
        <v>0</v>
      </c>
      <c r="K1676" s="24">
        <v>0</v>
      </c>
      <c r="L1676" s="121">
        <v>0</v>
      </c>
      <c r="M1676" s="24">
        <v>0</v>
      </c>
      <c r="N1676" s="121">
        <v>0</v>
      </c>
      <c r="O1676" s="24">
        <v>0</v>
      </c>
      <c r="P1676" s="121">
        <v>0</v>
      </c>
    </row>
    <row r="1677" spans="3:16">
      <c r="C1677" t="s">
        <v>868</v>
      </c>
      <c r="D1677">
        <v>72501</v>
      </c>
      <c r="E1677" t="s">
        <v>78</v>
      </c>
      <c r="F1677" s="119">
        <v>0</v>
      </c>
      <c r="G1677" s="24">
        <v>0</v>
      </c>
      <c r="H1677" s="24">
        <v>0</v>
      </c>
      <c r="I1677" s="120">
        <v>0</v>
      </c>
      <c r="J1677" s="121">
        <v>0</v>
      </c>
      <c r="K1677" s="24">
        <v>0</v>
      </c>
      <c r="L1677" s="121">
        <v>0</v>
      </c>
      <c r="M1677" s="24">
        <v>0</v>
      </c>
      <c r="N1677" s="121">
        <v>0</v>
      </c>
      <c r="O1677" s="24">
        <v>0</v>
      </c>
      <c r="P1677" s="121">
        <v>0</v>
      </c>
    </row>
    <row r="1678" spans="3:16">
      <c r="C1678" t="s">
        <v>868</v>
      </c>
      <c r="D1678">
        <v>10312</v>
      </c>
      <c r="E1678" t="s">
        <v>540</v>
      </c>
      <c r="F1678" s="119">
        <v>0</v>
      </c>
      <c r="G1678" s="24">
        <v>0</v>
      </c>
      <c r="H1678" s="24">
        <v>0</v>
      </c>
      <c r="I1678" s="120">
        <v>0</v>
      </c>
      <c r="J1678" s="121">
        <v>0</v>
      </c>
      <c r="K1678" s="24">
        <v>0</v>
      </c>
      <c r="L1678" s="121">
        <v>0</v>
      </c>
      <c r="M1678" s="24">
        <v>0</v>
      </c>
      <c r="N1678" s="121">
        <v>0</v>
      </c>
      <c r="O1678" s="24">
        <v>0</v>
      </c>
      <c r="P1678" s="121">
        <v>0</v>
      </c>
    </row>
    <row r="1679" spans="3:16">
      <c r="C1679" t="s">
        <v>868</v>
      </c>
      <c r="D1679">
        <v>76501</v>
      </c>
      <c r="E1679" t="s">
        <v>589</v>
      </c>
      <c r="F1679" s="119">
        <v>0</v>
      </c>
      <c r="G1679" s="24">
        <v>0</v>
      </c>
      <c r="H1679" s="24">
        <v>0</v>
      </c>
      <c r="I1679" s="120">
        <v>0</v>
      </c>
      <c r="J1679" s="121">
        <v>0</v>
      </c>
      <c r="K1679" s="24">
        <v>0</v>
      </c>
      <c r="L1679" s="121">
        <v>0</v>
      </c>
      <c r="M1679" s="24">
        <v>0</v>
      </c>
      <c r="N1679" s="121">
        <v>0</v>
      </c>
      <c r="O1679" s="24">
        <v>0</v>
      </c>
      <c r="P1679" s="121">
        <v>0</v>
      </c>
    </row>
    <row r="1680" spans="3:16">
      <c r="C1680" t="s">
        <v>868</v>
      </c>
      <c r="D1680">
        <v>10358</v>
      </c>
      <c r="E1680" t="s">
        <v>33</v>
      </c>
      <c r="F1680" s="119">
        <v>0</v>
      </c>
      <c r="G1680" s="24">
        <v>0</v>
      </c>
      <c r="H1680" s="24">
        <v>0</v>
      </c>
      <c r="I1680" s="120">
        <v>0</v>
      </c>
      <c r="J1680" s="121">
        <v>0</v>
      </c>
      <c r="K1680" s="24">
        <v>0</v>
      </c>
      <c r="L1680" s="121">
        <v>0</v>
      </c>
      <c r="M1680" s="24">
        <v>0</v>
      </c>
      <c r="N1680" s="121">
        <v>0</v>
      </c>
      <c r="O1680" s="24">
        <v>0</v>
      </c>
      <c r="P1680" s="121">
        <v>0</v>
      </c>
    </row>
    <row r="1681" spans="3:16">
      <c r="C1681" t="s">
        <v>868</v>
      </c>
      <c r="D1681">
        <v>10101</v>
      </c>
      <c r="E1681" t="s">
        <v>536</v>
      </c>
      <c r="F1681" s="119">
        <v>0</v>
      </c>
      <c r="G1681" s="24">
        <v>0</v>
      </c>
      <c r="H1681" s="24">
        <v>0</v>
      </c>
      <c r="I1681" s="120">
        <v>0</v>
      </c>
      <c r="J1681" s="121">
        <v>0</v>
      </c>
      <c r="K1681" s="24">
        <v>0</v>
      </c>
      <c r="L1681" s="121">
        <v>0</v>
      </c>
      <c r="M1681" s="24">
        <v>0</v>
      </c>
      <c r="N1681" s="121">
        <v>0</v>
      </c>
      <c r="O1681" s="24">
        <v>0</v>
      </c>
      <c r="P1681" s="121">
        <v>0</v>
      </c>
    </row>
    <row r="1682" spans="3:16">
      <c r="C1682" t="s">
        <v>868</v>
      </c>
      <c r="D1682">
        <v>10367</v>
      </c>
      <c r="E1682" t="s">
        <v>606</v>
      </c>
      <c r="F1682" s="119">
        <v>0</v>
      </c>
      <c r="G1682" s="24">
        <v>0</v>
      </c>
      <c r="H1682" s="24">
        <v>0</v>
      </c>
      <c r="I1682" s="120">
        <v>0</v>
      </c>
      <c r="J1682" s="121">
        <v>0</v>
      </c>
      <c r="K1682" s="24">
        <v>0</v>
      </c>
      <c r="L1682" s="121">
        <v>0</v>
      </c>
      <c r="M1682" s="24">
        <v>0</v>
      </c>
      <c r="N1682" s="121">
        <v>0</v>
      </c>
      <c r="O1682" s="24">
        <v>0</v>
      </c>
      <c r="P1682" s="121">
        <v>0</v>
      </c>
    </row>
    <row r="1683" spans="3:16">
      <c r="C1683" t="s">
        <v>868</v>
      </c>
      <c r="D1683">
        <v>10411</v>
      </c>
      <c r="E1683" t="s">
        <v>543</v>
      </c>
      <c r="F1683" s="119">
        <v>0</v>
      </c>
      <c r="G1683" s="24">
        <v>0</v>
      </c>
      <c r="H1683" s="24">
        <v>0</v>
      </c>
      <c r="I1683" s="120">
        <v>0</v>
      </c>
      <c r="J1683" s="121">
        <v>0</v>
      </c>
      <c r="K1683" s="24">
        <v>0</v>
      </c>
      <c r="L1683" s="121">
        <v>0</v>
      </c>
      <c r="M1683" s="24">
        <v>0</v>
      </c>
      <c r="N1683" s="121">
        <v>0</v>
      </c>
      <c r="O1683" s="24">
        <v>0</v>
      </c>
      <c r="P1683" s="121">
        <v>0</v>
      </c>
    </row>
    <row r="1684" spans="3:16">
      <c r="C1684" t="s">
        <v>868</v>
      </c>
      <c r="D1684">
        <v>10369</v>
      </c>
      <c r="E1684" t="s">
        <v>61</v>
      </c>
      <c r="F1684" s="119">
        <v>0</v>
      </c>
      <c r="G1684" s="24">
        <v>0</v>
      </c>
      <c r="H1684" s="24">
        <v>0</v>
      </c>
      <c r="I1684" s="120">
        <v>0</v>
      </c>
      <c r="J1684" s="121">
        <v>0</v>
      </c>
      <c r="K1684" s="24">
        <v>0</v>
      </c>
      <c r="L1684" s="121">
        <v>0</v>
      </c>
      <c r="M1684" s="24">
        <v>0</v>
      </c>
      <c r="N1684" s="121">
        <v>0</v>
      </c>
      <c r="O1684" s="24">
        <v>0</v>
      </c>
      <c r="P1684" s="121">
        <v>0</v>
      </c>
    </row>
    <row r="1685" spans="3:16">
      <c r="C1685" t="s">
        <v>868</v>
      </c>
      <c r="D1685">
        <v>11401</v>
      </c>
      <c r="E1685" t="s">
        <v>583</v>
      </c>
      <c r="F1685" s="119">
        <v>0</v>
      </c>
      <c r="G1685" s="24">
        <v>0</v>
      </c>
      <c r="H1685" s="24">
        <v>0</v>
      </c>
      <c r="I1685" s="120">
        <v>0</v>
      </c>
      <c r="J1685" s="121">
        <v>0</v>
      </c>
      <c r="K1685" s="24">
        <v>0</v>
      </c>
      <c r="L1685" s="121">
        <v>0</v>
      </c>
      <c r="M1685" s="24">
        <v>0</v>
      </c>
      <c r="N1685" s="121">
        <v>0</v>
      </c>
      <c r="O1685" s="24">
        <v>0</v>
      </c>
      <c r="P1685" s="121">
        <v>0</v>
      </c>
    </row>
    <row r="1686" spans="3:16">
      <c r="C1686" t="s">
        <v>868</v>
      </c>
      <c r="D1686">
        <v>10388</v>
      </c>
      <c r="E1686" t="s">
        <v>541</v>
      </c>
      <c r="F1686" s="119">
        <v>0</v>
      </c>
      <c r="G1686" s="24">
        <v>0</v>
      </c>
      <c r="H1686" s="24">
        <v>0</v>
      </c>
      <c r="I1686" s="120">
        <v>0</v>
      </c>
      <c r="J1686" s="121">
        <v>0</v>
      </c>
      <c r="K1686" s="24">
        <v>0</v>
      </c>
      <c r="L1686" s="121">
        <v>0</v>
      </c>
      <c r="M1686" s="24">
        <v>0</v>
      </c>
      <c r="N1686" s="121">
        <v>0</v>
      </c>
      <c r="O1686" s="24">
        <v>0</v>
      </c>
      <c r="P1686" s="121">
        <v>0</v>
      </c>
    </row>
    <row r="1687" spans="3:16">
      <c r="C1687" t="s">
        <v>868</v>
      </c>
      <c r="D1687">
        <v>71901</v>
      </c>
      <c r="E1687" t="s">
        <v>47</v>
      </c>
      <c r="F1687" s="119">
        <v>0</v>
      </c>
      <c r="G1687" s="24">
        <v>0</v>
      </c>
      <c r="H1687" s="24">
        <v>0</v>
      </c>
      <c r="I1687" s="120">
        <v>0</v>
      </c>
      <c r="J1687" s="121">
        <v>0</v>
      </c>
      <c r="K1687" s="24">
        <v>0</v>
      </c>
      <c r="L1687" s="121">
        <v>0</v>
      </c>
      <c r="M1687" s="24">
        <v>0</v>
      </c>
      <c r="N1687" s="121">
        <v>0</v>
      </c>
      <c r="O1687" s="24">
        <v>0</v>
      </c>
      <c r="P1687" s="121">
        <v>0</v>
      </c>
    </row>
    <row r="1688" spans="3:16">
      <c r="C1688" t="s">
        <v>868</v>
      </c>
      <c r="D1688">
        <v>10389</v>
      </c>
      <c r="E1688" t="s">
        <v>71</v>
      </c>
      <c r="F1688" s="119">
        <v>0</v>
      </c>
      <c r="G1688" s="24">
        <v>0</v>
      </c>
      <c r="H1688" s="24">
        <v>0</v>
      </c>
      <c r="I1688" s="120">
        <v>0</v>
      </c>
      <c r="J1688" s="121">
        <v>0</v>
      </c>
      <c r="K1688" s="24">
        <v>0</v>
      </c>
      <c r="L1688" s="121">
        <v>0</v>
      </c>
      <c r="M1688" s="24">
        <v>0</v>
      </c>
      <c r="N1688" s="121">
        <v>0</v>
      </c>
      <c r="O1688" s="24">
        <v>0</v>
      </c>
      <c r="P1688" s="121">
        <v>0</v>
      </c>
    </row>
    <row r="1689" spans="3:16">
      <c r="C1689" t="s">
        <v>868</v>
      </c>
      <c r="D1689">
        <v>76001</v>
      </c>
      <c r="E1689" t="s">
        <v>99</v>
      </c>
      <c r="F1689" s="119">
        <v>0</v>
      </c>
      <c r="G1689" s="24">
        <v>0</v>
      </c>
      <c r="H1689" s="24">
        <v>0</v>
      </c>
      <c r="I1689" s="120">
        <v>0</v>
      </c>
      <c r="J1689" s="121">
        <v>0</v>
      </c>
      <c r="K1689" s="24">
        <v>0</v>
      </c>
      <c r="L1689" s="121">
        <v>0</v>
      </c>
      <c r="M1689" s="24">
        <v>0</v>
      </c>
      <c r="N1689" s="121">
        <v>0</v>
      </c>
      <c r="O1689" s="24">
        <v>0</v>
      </c>
      <c r="P1689" s="121">
        <v>0</v>
      </c>
    </row>
    <row r="1690" spans="3:16">
      <c r="C1690" t="s">
        <v>868</v>
      </c>
      <c r="D1690">
        <v>10401</v>
      </c>
      <c r="E1690" t="s">
        <v>34</v>
      </c>
      <c r="F1690" s="119">
        <v>0</v>
      </c>
      <c r="G1690" s="24">
        <v>0</v>
      </c>
      <c r="H1690" s="24">
        <v>0</v>
      </c>
      <c r="I1690" s="120">
        <v>0</v>
      </c>
      <c r="J1690" s="121">
        <v>0</v>
      </c>
      <c r="K1690" s="24">
        <v>0</v>
      </c>
      <c r="L1690" s="121">
        <v>0</v>
      </c>
      <c r="M1690" s="24">
        <v>0</v>
      </c>
      <c r="N1690" s="121">
        <v>0</v>
      </c>
      <c r="O1690" s="24">
        <v>0</v>
      </c>
      <c r="P1690" s="121">
        <v>0</v>
      </c>
    </row>
    <row r="1691" spans="3:16">
      <c r="C1691" t="s">
        <v>868</v>
      </c>
      <c r="D1691">
        <v>12401</v>
      </c>
      <c r="E1691" t="s">
        <v>645</v>
      </c>
      <c r="F1691" s="119">
        <v>0</v>
      </c>
      <c r="G1691" s="24">
        <v>0</v>
      </c>
      <c r="H1691" s="24">
        <v>0</v>
      </c>
      <c r="I1691" s="120">
        <v>0</v>
      </c>
      <c r="J1691" s="121">
        <v>0</v>
      </c>
      <c r="K1691" s="24">
        <v>0</v>
      </c>
      <c r="L1691" s="121">
        <v>0</v>
      </c>
      <c r="M1691" s="24">
        <v>0</v>
      </c>
      <c r="N1691" s="121">
        <v>0</v>
      </c>
      <c r="O1691" s="24">
        <v>0</v>
      </c>
      <c r="P1691" s="121">
        <v>0</v>
      </c>
    </row>
    <row r="1692" spans="3:16">
      <c r="C1692" t="s">
        <v>868</v>
      </c>
      <c r="D1692">
        <v>10402</v>
      </c>
      <c r="E1692" t="s">
        <v>21</v>
      </c>
      <c r="F1692" s="119">
        <v>0</v>
      </c>
      <c r="G1692" s="24">
        <v>0</v>
      </c>
      <c r="H1692" s="24">
        <v>0</v>
      </c>
      <c r="I1692" s="120">
        <v>0</v>
      </c>
      <c r="J1692" s="122">
        <v>0</v>
      </c>
      <c r="K1692" s="24">
        <v>0</v>
      </c>
      <c r="L1692" s="122">
        <v>0</v>
      </c>
      <c r="M1692" s="24">
        <v>0</v>
      </c>
      <c r="N1692" s="122">
        <v>0</v>
      </c>
      <c r="O1692" s="24">
        <v>0</v>
      </c>
      <c r="P1692" s="122">
        <v>0</v>
      </c>
    </row>
    <row r="1693" spans="3:16">
      <c r="C1693" t="s">
        <v>868</v>
      </c>
      <c r="D1693">
        <v>32359</v>
      </c>
      <c r="E1693" t="s">
        <v>660</v>
      </c>
      <c r="F1693" s="119">
        <v>0</v>
      </c>
      <c r="G1693" s="24">
        <v>0</v>
      </c>
      <c r="H1693" s="24">
        <v>0</v>
      </c>
      <c r="I1693" s="120">
        <v>0</v>
      </c>
      <c r="J1693" s="121">
        <v>0</v>
      </c>
      <c r="K1693" s="24">
        <v>0</v>
      </c>
      <c r="L1693" s="121">
        <v>0</v>
      </c>
      <c r="M1693" s="24">
        <v>0</v>
      </c>
      <c r="N1693" s="121">
        <v>0</v>
      </c>
      <c r="O1693" s="24">
        <v>0</v>
      </c>
      <c r="P1693" s="121">
        <v>0</v>
      </c>
    </row>
    <row r="1694" spans="3:16">
      <c r="C1694" t="s">
        <v>868</v>
      </c>
      <c r="D1694">
        <v>10403</v>
      </c>
      <c r="E1694" t="s">
        <v>35</v>
      </c>
      <c r="F1694" s="119">
        <v>0</v>
      </c>
      <c r="G1694" s="24">
        <v>0</v>
      </c>
      <c r="H1694" s="24">
        <v>0</v>
      </c>
      <c r="I1694" s="120">
        <v>0</v>
      </c>
      <c r="J1694" s="122">
        <v>0</v>
      </c>
      <c r="K1694" s="24">
        <v>0</v>
      </c>
      <c r="L1694" s="122">
        <v>0</v>
      </c>
      <c r="M1694" s="24">
        <v>0</v>
      </c>
      <c r="N1694" s="122">
        <v>0</v>
      </c>
      <c r="O1694" s="24">
        <v>0</v>
      </c>
      <c r="P1694" s="122">
        <v>0</v>
      </c>
    </row>
    <row r="1695" spans="3:16">
      <c r="C1695" t="s">
        <v>868</v>
      </c>
      <c r="D1695">
        <v>104</v>
      </c>
      <c r="E1695" t="s">
        <v>665</v>
      </c>
      <c r="F1695" s="119">
        <v>0</v>
      </c>
      <c r="G1695" s="24">
        <v>0</v>
      </c>
      <c r="H1695" s="24">
        <v>0</v>
      </c>
      <c r="I1695" s="120">
        <v>0</v>
      </c>
      <c r="J1695" s="121">
        <v>0</v>
      </c>
      <c r="K1695" s="24">
        <v>0</v>
      </c>
      <c r="L1695" s="121">
        <v>0</v>
      </c>
      <c r="M1695" s="24">
        <v>0</v>
      </c>
      <c r="N1695" s="121">
        <v>0</v>
      </c>
      <c r="O1695" s="24">
        <v>0</v>
      </c>
      <c r="P1695" s="121">
        <v>0</v>
      </c>
    </row>
    <row r="1696" spans="3:16">
      <c r="C1696" t="s">
        <v>868</v>
      </c>
      <c r="D1696">
        <v>10404</v>
      </c>
      <c r="E1696" t="s">
        <v>36</v>
      </c>
      <c r="F1696" s="119">
        <v>0</v>
      </c>
      <c r="G1696" s="24">
        <v>0</v>
      </c>
      <c r="H1696" s="24">
        <v>0</v>
      </c>
      <c r="I1696" s="120">
        <v>0</v>
      </c>
      <c r="J1696" s="122">
        <v>0</v>
      </c>
      <c r="K1696" s="24">
        <v>0</v>
      </c>
      <c r="L1696" s="122">
        <v>0</v>
      </c>
      <c r="M1696" s="24">
        <v>0</v>
      </c>
      <c r="N1696" s="122">
        <v>0</v>
      </c>
      <c r="O1696" s="24">
        <v>0</v>
      </c>
      <c r="P1696" s="122">
        <v>0</v>
      </c>
    </row>
    <row r="1697" spans="3:16">
      <c r="C1697" t="s">
        <v>868</v>
      </c>
      <c r="D1697">
        <v>10505</v>
      </c>
      <c r="E1697" t="s">
        <v>669</v>
      </c>
      <c r="F1697" s="119">
        <v>0</v>
      </c>
      <c r="G1697" s="24">
        <v>0</v>
      </c>
      <c r="H1697" s="24">
        <v>0</v>
      </c>
      <c r="I1697" s="120">
        <v>0</v>
      </c>
      <c r="J1697" s="121">
        <v>0</v>
      </c>
      <c r="K1697" s="24">
        <v>0</v>
      </c>
      <c r="L1697" s="121">
        <v>0</v>
      </c>
      <c r="M1697" s="24">
        <v>0</v>
      </c>
      <c r="N1697" s="121">
        <v>0</v>
      </c>
      <c r="O1697" s="24">
        <v>0</v>
      </c>
      <c r="P1697" s="121">
        <v>0</v>
      </c>
    </row>
    <row r="1698" spans="3:16">
      <c r="C1698" t="s">
        <v>868</v>
      </c>
      <c r="D1698">
        <v>10405</v>
      </c>
      <c r="E1698" t="s">
        <v>542</v>
      </c>
      <c r="F1698" s="119">
        <v>0</v>
      </c>
      <c r="G1698" s="24">
        <v>0</v>
      </c>
      <c r="H1698" s="24">
        <v>0</v>
      </c>
      <c r="I1698" s="120">
        <v>0</v>
      </c>
      <c r="J1698" s="121">
        <v>0</v>
      </c>
      <c r="K1698" s="24">
        <v>0</v>
      </c>
      <c r="L1698" s="121">
        <v>0</v>
      </c>
      <c r="M1698" s="24">
        <v>0</v>
      </c>
      <c r="N1698" s="121">
        <v>0</v>
      </c>
      <c r="O1698" s="24">
        <v>0</v>
      </c>
      <c r="P1698" s="121">
        <v>0</v>
      </c>
    </row>
    <row r="1699" spans="3:16">
      <c r="C1699" t="s">
        <v>868</v>
      </c>
      <c r="D1699">
        <v>100</v>
      </c>
      <c r="E1699" t="s">
        <v>96</v>
      </c>
      <c r="F1699" s="119">
        <v>0</v>
      </c>
      <c r="G1699" s="24">
        <v>0</v>
      </c>
      <c r="H1699" s="24">
        <v>0</v>
      </c>
      <c r="I1699" s="120">
        <v>0</v>
      </c>
      <c r="J1699" s="121">
        <v>0</v>
      </c>
      <c r="K1699" s="24">
        <v>0</v>
      </c>
      <c r="L1699" s="122">
        <v>0</v>
      </c>
      <c r="M1699" s="24">
        <v>0</v>
      </c>
      <c r="N1699" s="122">
        <v>0</v>
      </c>
      <c r="O1699" s="24">
        <v>0</v>
      </c>
      <c r="P1699" s="122">
        <v>0</v>
      </c>
    </row>
    <row r="1700" spans="3:16">
      <c r="C1700" t="s">
        <v>868</v>
      </c>
      <c r="D1700">
        <v>10406</v>
      </c>
      <c r="E1700" t="s">
        <v>72</v>
      </c>
      <c r="F1700" s="119">
        <v>0</v>
      </c>
      <c r="G1700" s="24">
        <v>0</v>
      </c>
      <c r="H1700" s="24">
        <v>0</v>
      </c>
      <c r="I1700" s="120">
        <v>0</v>
      </c>
      <c r="J1700" s="121">
        <v>0</v>
      </c>
      <c r="K1700" s="24">
        <v>0</v>
      </c>
      <c r="L1700" s="121">
        <v>0</v>
      </c>
      <c r="M1700" s="24">
        <v>0</v>
      </c>
      <c r="N1700" s="121">
        <v>0</v>
      </c>
      <c r="O1700" s="24">
        <v>0</v>
      </c>
      <c r="P1700" s="121">
        <v>0</v>
      </c>
    </row>
    <row r="1701" spans="3:16">
      <c r="C1701" t="s">
        <v>868</v>
      </c>
      <c r="D1701">
        <v>13380</v>
      </c>
      <c r="E1701" t="s">
        <v>534</v>
      </c>
      <c r="F1701" s="119">
        <v>0</v>
      </c>
      <c r="G1701" s="24">
        <v>0</v>
      </c>
      <c r="H1701" s="24">
        <v>0</v>
      </c>
      <c r="I1701" s="120">
        <v>0</v>
      </c>
      <c r="J1701" s="121">
        <v>0</v>
      </c>
      <c r="K1701" s="24">
        <v>0</v>
      </c>
      <c r="L1701" s="121">
        <v>0</v>
      </c>
      <c r="M1701" s="24">
        <v>0</v>
      </c>
      <c r="N1701" s="121">
        <v>0</v>
      </c>
      <c r="O1701" s="24">
        <v>0</v>
      </c>
      <c r="P1701" s="121">
        <v>0</v>
      </c>
    </row>
    <row r="1702" spans="3:16">
      <c r="C1702" t="s">
        <v>868</v>
      </c>
      <c r="D1702">
        <v>10407</v>
      </c>
      <c r="E1702" t="s">
        <v>37</v>
      </c>
      <c r="F1702" s="119">
        <v>0</v>
      </c>
      <c r="G1702" s="24">
        <v>0</v>
      </c>
      <c r="H1702" s="24">
        <v>0</v>
      </c>
      <c r="I1702" s="120">
        <v>0</v>
      </c>
      <c r="J1702" s="121">
        <v>0</v>
      </c>
      <c r="K1702" s="24">
        <v>0</v>
      </c>
      <c r="L1702" s="121">
        <v>0</v>
      </c>
      <c r="M1702" s="24">
        <v>0</v>
      </c>
      <c r="N1702" s="121">
        <v>0</v>
      </c>
      <c r="O1702" s="24">
        <v>0</v>
      </c>
      <c r="P1702" s="121">
        <v>0</v>
      </c>
    </row>
    <row r="1703" spans="3:16">
      <c r="C1703" t="s">
        <v>868</v>
      </c>
      <c r="D1703">
        <v>13403</v>
      </c>
      <c r="E1703" t="s">
        <v>428</v>
      </c>
      <c r="F1703" s="119">
        <v>0</v>
      </c>
      <c r="G1703" s="24">
        <v>0</v>
      </c>
      <c r="H1703" s="24">
        <v>0</v>
      </c>
      <c r="I1703" s="120">
        <v>0</v>
      </c>
      <c r="J1703" s="121">
        <v>0</v>
      </c>
      <c r="K1703" s="24">
        <v>0</v>
      </c>
      <c r="L1703" s="121">
        <v>0</v>
      </c>
      <c r="M1703" s="24">
        <v>0</v>
      </c>
      <c r="N1703" s="121">
        <v>0</v>
      </c>
      <c r="O1703" s="24">
        <v>0</v>
      </c>
      <c r="P1703" s="121">
        <v>0</v>
      </c>
    </row>
    <row r="1704" spans="3:16">
      <c r="C1704" t="s">
        <v>868</v>
      </c>
      <c r="D1704">
        <v>10410</v>
      </c>
      <c r="E1704" t="s">
        <v>452</v>
      </c>
      <c r="F1704" s="119">
        <v>0</v>
      </c>
      <c r="G1704" s="24">
        <v>0</v>
      </c>
      <c r="H1704" s="24">
        <v>0</v>
      </c>
      <c r="I1704" s="120">
        <v>0</v>
      </c>
      <c r="J1704" s="121">
        <v>0</v>
      </c>
      <c r="K1704" s="24">
        <v>0</v>
      </c>
      <c r="L1704" s="121">
        <v>0</v>
      </c>
      <c r="M1704" s="24">
        <v>0</v>
      </c>
      <c r="N1704" s="121">
        <v>0</v>
      </c>
      <c r="O1704" s="24">
        <v>0</v>
      </c>
      <c r="P1704" s="121">
        <v>0</v>
      </c>
    </row>
    <row r="1705" spans="3:16">
      <c r="C1705" t="s">
        <v>868</v>
      </c>
      <c r="D1705">
        <v>13503</v>
      </c>
      <c r="E1705" t="s">
        <v>470</v>
      </c>
      <c r="F1705" s="119">
        <v>0</v>
      </c>
      <c r="G1705" s="24">
        <v>0</v>
      </c>
      <c r="H1705" s="24">
        <v>0</v>
      </c>
      <c r="I1705" s="120">
        <v>0</v>
      </c>
      <c r="J1705" s="121">
        <v>0</v>
      </c>
      <c r="K1705" s="24">
        <v>0</v>
      </c>
      <c r="L1705" s="121">
        <v>0</v>
      </c>
      <c r="M1705" s="24">
        <v>0</v>
      </c>
      <c r="N1705" s="121">
        <v>0</v>
      </c>
      <c r="O1705" s="24">
        <v>0</v>
      </c>
      <c r="P1705" s="121">
        <v>0</v>
      </c>
    </row>
    <row r="1706" spans="3:16">
      <c r="C1706" t="s">
        <v>868</v>
      </c>
      <c r="D1706">
        <v>10416</v>
      </c>
      <c r="E1706" t="s">
        <v>581</v>
      </c>
      <c r="F1706" s="119">
        <v>0</v>
      </c>
      <c r="G1706" s="24">
        <v>0</v>
      </c>
      <c r="H1706" s="24">
        <v>0</v>
      </c>
      <c r="I1706" s="120">
        <v>0</v>
      </c>
      <c r="J1706" s="121">
        <v>0</v>
      </c>
      <c r="K1706" s="24">
        <v>0</v>
      </c>
      <c r="L1706" s="121">
        <v>0</v>
      </c>
      <c r="M1706" s="24">
        <v>0</v>
      </c>
      <c r="N1706" s="121">
        <v>0</v>
      </c>
      <c r="O1706" s="24">
        <v>0</v>
      </c>
      <c r="P1706" s="121">
        <v>0</v>
      </c>
    </row>
    <row r="1707" spans="3:16">
      <c r="C1707" t="s">
        <v>868</v>
      </c>
      <c r="D1707">
        <v>13580</v>
      </c>
      <c r="E1707" t="s">
        <v>535</v>
      </c>
      <c r="F1707" s="119">
        <v>0</v>
      </c>
      <c r="G1707" s="24">
        <v>0</v>
      </c>
      <c r="H1707" s="24">
        <v>0</v>
      </c>
      <c r="I1707" s="120">
        <v>0</v>
      </c>
      <c r="J1707" s="121">
        <v>0</v>
      </c>
      <c r="K1707" s="24">
        <v>0</v>
      </c>
      <c r="L1707" s="121">
        <v>0</v>
      </c>
      <c r="M1707" s="24">
        <v>0</v>
      </c>
      <c r="N1707" s="121">
        <v>0</v>
      </c>
      <c r="O1707" s="24">
        <v>0</v>
      </c>
      <c r="P1707" s="121">
        <v>0</v>
      </c>
    </row>
    <row r="1708" spans="3:16">
      <c r="C1708" t="s">
        <v>868</v>
      </c>
      <c r="D1708">
        <v>10457</v>
      </c>
      <c r="E1708" t="s">
        <v>38</v>
      </c>
      <c r="F1708" s="119">
        <v>0</v>
      </c>
      <c r="G1708" s="24">
        <v>0</v>
      </c>
      <c r="H1708" s="24">
        <v>0</v>
      </c>
      <c r="I1708" s="120">
        <v>0</v>
      </c>
      <c r="J1708" s="121">
        <v>0</v>
      </c>
      <c r="K1708" s="24">
        <v>0</v>
      </c>
      <c r="L1708" s="121">
        <v>0</v>
      </c>
      <c r="M1708" s="24">
        <v>0</v>
      </c>
      <c r="N1708" s="121">
        <v>0</v>
      </c>
      <c r="O1708" s="24">
        <v>0</v>
      </c>
      <c r="P1708" s="121">
        <v>0</v>
      </c>
    </row>
    <row r="1709" spans="3:16">
      <c r="C1709" t="s">
        <v>868</v>
      </c>
      <c r="D1709">
        <v>14348</v>
      </c>
      <c r="E1709" t="s">
        <v>46</v>
      </c>
      <c r="F1709" s="119">
        <v>0</v>
      </c>
      <c r="G1709" s="24">
        <v>0</v>
      </c>
      <c r="H1709" s="24">
        <v>0</v>
      </c>
      <c r="I1709" s="120">
        <v>0</v>
      </c>
      <c r="J1709" s="121">
        <v>0</v>
      </c>
      <c r="K1709" s="24">
        <v>0</v>
      </c>
      <c r="L1709" s="121">
        <v>0</v>
      </c>
      <c r="M1709" s="24">
        <v>0</v>
      </c>
      <c r="N1709" s="121">
        <v>0</v>
      </c>
      <c r="O1709" s="24">
        <v>0</v>
      </c>
      <c r="P1709" s="121">
        <v>0</v>
      </c>
    </row>
    <row r="1710" spans="3:16">
      <c r="C1710" t="s">
        <v>868</v>
      </c>
      <c r="D1710">
        <v>10469</v>
      </c>
      <c r="E1710" t="s">
        <v>39</v>
      </c>
      <c r="F1710" s="119">
        <v>0</v>
      </c>
      <c r="G1710" s="24">
        <v>0</v>
      </c>
      <c r="H1710" s="24">
        <v>0</v>
      </c>
      <c r="I1710" s="120">
        <v>0</v>
      </c>
      <c r="J1710" s="121">
        <v>0</v>
      </c>
      <c r="K1710" s="24">
        <v>0</v>
      </c>
      <c r="L1710" s="121">
        <v>0</v>
      </c>
      <c r="M1710" s="24">
        <v>0</v>
      </c>
      <c r="N1710" s="121">
        <v>0</v>
      </c>
      <c r="O1710" s="24">
        <v>0</v>
      </c>
      <c r="P1710" s="121">
        <v>0</v>
      </c>
    </row>
    <row r="1711" spans="3:16">
      <c r="C1711" t="s">
        <v>868</v>
      </c>
      <c r="D1711">
        <v>52377</v>
      </c>
      <c r="E1711" t="s">
        <v>134</v>
      </c>
      <c r="F1711" s="119">
        <v>0</v>
      </c>
      <c r="G1711" s="24">
        <v>0</v>
      </c>
      <c r="H1711" s="24">
        <v>0</v>
      </c>
      <c r="I1711" s="120">
        <v>0</v>
      </c>
      <c r="J1711" s="121">
        <v>0</v>
      </c>
      <c r="K1711" s="24">
        <v>0</v>
      </c>
      <c r="L1711" s="121">
        <v>0</v>
      </c>
      <c r="M1711" s="24">
        <v>0</v>
      </c>
      <c r="N1711" s="121">
        <v>0</v>
      </c>
      <c r="O1711" s="24">
        <v>0</v>
      </c>
      <c r="P1711" s="121">
        <v>0</v>
      </c>
    </row>
    <row r="1712" spans="3:16">
      <c r="C1712" t="s">
        <v>868</v>
      </c>
      <c r="D1712">
        <v>10472</v>
      </c>
      <c r="E1712" t="s">
        <v>40</v>
      </c>
      <c r="F1712" s="119">
        <v>0</v>
      </c>
      <c r="G1712" s="24">
        <v>0</v>
      </c>
      <c r="H1712" s="24">
        <v>0</v>
      </c>
      <c r="I1712" s="120">
        <v>0</v>
      </c>
      <c r="J1712" s="121">
        <v>0</v>
      </c>
      <c r="K1712" s="24">
        <v>0</v>
      </c>
      <c r="L1712" s="121">
        <v>0</v>
      </c>
      <c r="M1712" s="24">
        <v>0</v>
      </c>
      <c r="N1712" s="121">
        <v>0</v>
      </c>
      <c r="O1712" s="24">
        <v>0</v>
      </c>
      <c r="P1712" s="121">
        <v>0</v>
      </c>
    </row>
    <row r="1713" spans="3:16">
      <c r="C1713" t="s">
        <v>868</v>
      </c>
      <c r="D1713">
        <v>72001</v>
      </c>
      <c r="E1713" t="s">
        <v>23</v>
      </c>
      <c r="F1713" s="119">
        <v>0</v>
      </c>
      <c r="G1713" s="24">
        <v>0</v>
      </c>
      <c r="H1713" s="24">
        <v>0</v>
      </c>
      <c r="I1713" s="120">
        <v>0</v>
      </c>
      <c r="J1713" s="121">
        <v>0</v>
      </c>
      <c r="K1713" s="24">
        <v>0</v>
      </c>
      <c r="L1713" s="121">
        <v>0</v>
      </c>
      <c r="M1713" s="24">
        <v>0</v>
      </c>
      <c r="N1713" s="121">
        <v>0</v>
      </c>
      <c r="O1713" s="24">
        <v>0</v>
      </c>
      <c r="P1713" s="121">
        <v>0</v>
      </c>
    </row>
    <row r="1714" spans="3:16">
      <c r="C1714" t="s">
        <v>868</v>
      </c>
      <c r="D1714">
        <v>10473</v>
      </c>
      <c r="E1714" t="s">
        <v>544</v>
      </c>
      <c r="F1714" s="119">
        <v>0</v>
      </c>
      <c r="G1714" s="24">
        <v>0</v>
      </c>
      <c r="H1714" s="24">
        <v>0</v>
      </c>
      <c r="I1714" s="120">
        <v>0</v>
      </c>
      <c r="J1714" s="121">
        <v>0</v>
      </c>
      <c r="K1714" s="24">
        <v>0</v>
      </c>
      <c r="L1714" s="121">
        <v>0</v>
      </c>
      <c r="M1714" s="24">
        <v>0</v>
      </c>
      <c r="N1714" s="121">
        <v>0</v>
      </c>
      <c r="O1714" s="24">
        <v>0</v>
      </c>
      <c r="P1714" s="121">
        <v>0</v>
      </c>
    </row>
    <row r="1715" spans="3:16">
      <c r="C1715" t="s">
        <v>868</v>
      </c>
      <c r="D1715">
        <v>72012</v>
      </c>
      <c r="E1715" t="s">
        <v>55</v>
      </c>
      <c r="F1715" s="119">
        <v>0</v>
      </c>
      <c r="G1715" s="24">
        <v>0</v>
      </c>
      <c r="H1715" s="24">
        <v>0</v>
      </c>
      <c r="I1715" s="120">
        <v>0</v>
      </c>
      <c r="J1715" s="121">
        <v>0</v>
      </c>
      <c r="K1715" s="24">
        <v>0</v>
      </c>
      <c r="L1715" s="121">
        <v>0</v>
      </c>
      <c r="M1715" s="24">
        <v>0</v>
      </c>
      <c r="N1715" s="121">
        <v>0</v>
      </c>
      <c r="O1715" s="24">
        <v>0</v>
      </c>
      <c r="P1715" s="121">
        <v>0</v>
      </c>
    </row>
    <row r="1716" spans="3:16">
      <c r="C1716" t="s">
        <v>868</v>
      </c>
      <c r="D1716">
        <v>10480</v>
      </c>
      <c r="E1716" t="s">
        <v>545</v>
      </c>
      <c r="F1716" s="119">
        <v>0</v>
      </c>
      <c r="G1716" s="24">
        <v>0</v>
      </c>
      <c r="H1716" s="24">
        <v>0</v>
      </c>
      <c r="I1716" s="120">
        <v>0</v>
      </c>
      <c r="J1716" s="121">
        <v>0</v>
      </c>
      <c r="K1716" s="24">
        <v>0</v>
      </c>
      <c r="L1716" s="121">
        <v>0</v>
      </c>
      <c r="M1716" s="24">
        <v>0</v>
      </c>
      <c r="N1716" s="121">
        <v>0</v>
      </c>
      <c r="O1716" s="24">
        <v>0</v>
      </c>
      <c r="P1716" s="121">
        <v>0</v>
      </c>
    </row>
    <row r="1717" spans="3:16">
      <c r="C1717" t="s">
        <v>868</v>
      </c>
      <c r="D1717">
        <v>73001</v>
      </c>
      <c r="E1717" t="s">
        <v>49</v>
      </c>
      <c r="F1717" s="119">
        <v>0</v>
      </c>
      <c r="G1717" s="24">
        <v>0</v>
      </c>
      <c r="H1717" s="24">
        <v>0</v>
      </c>
      <c r="I1717" s="120">
        <v>0</v>
      </c>
      <c r="J1717" s="121">
        <v>0</v>
      </c>
      <c r="K1717" s="24">
        <v>0</v>
      </c>
      <c r="L1717" s="121">
        <v>0</v>
      </c>
      <c r="M1717" s="24">
        <v>0</v>
      </c>
      <c r="N1717" s="121">
        <v>0</v>
      </c>
      <c r="O1717" s="24">
        <v>0</v>
      </c>
      <c r="P1717" s="121">
        <v>0</v>
      </c>
    </row>
    <row r="1718" spans="3:16">
      <c r="C1718" t="s">
        <v>868</v>
      </c>
      <c r="D1718">
        <v>10488</v>
      </c>
      <c r="E1718" t="s">
        <v>607</v>
      </c>
      <c r="F1718" s="119">
        <v>0</v>
      </c>
      <c r="G1718" s="24">
        <v>0</v>
      </c>
      <c r="H1718" s="24">
        <v>0</v>
      </c>
      <c r="I1718" s="120">
        <v>0</v>
      </c>
      <c r="J1718" s="121">
        <v>0</v>
      </c>
      <c r="K1718" s="24">
        <v>0</v>
      </c>
      <c r="L1718" s="121">
        <v>0</v>
      </c>
      <c r="M1718" s="24">
        <v>0</v>
      </c>
      <c r="N1718" s="121">
        <v>0</v>
      </c>
      <c r="O1718" s="24">
        <v>0</v>
      </c>
      <c r="P1718" s="121">
        <v>0</v>
      </c>
    </row>
    <row r="1719" spans="3:16">
      <c r="C1719" t="s">
        <v>868</v>
      </c>
      <c r="D1719">
        <v>73501</v>
      </c>
      <c r="E1719" t="s">
        <v>425</v>
      </c>
      <c r="F1719" s="119">
        <v>0</v>
      </c>
      <c r="G1719" s="24">
        <v>0</v>
      </c>
      <c r="H1719" s="24">
        <v>0</v>
      </c>
      <c r="I1719" s="120">
        <v>0</v>
      </c>
      <c r="J1719" s="121">
        <v>0</v>
      </c>
      <c r="K1719" s="24">
        <v>0</v>
      </c>
      <c r="L1719" s="121">
        <v>0</v>
      </c>
      <c r="M1719" s="24">
        <v>0</v>
      </c>
      <c r="N1719" s="121">
        <v>0</v>
      </c>
      <c r="O1719" s="24">
        <v>0</v>
      </c>
      <c r="P1719" s="121">
        <v>0</v>
      </c>
    </row>
    <row r="1720" spans="3:16">
      <c r="C1720" t="s">
        <v>868</v>
      </c>
      <c r="D1720">
        <v>10489</v>
      </c>
      <c r="E1720" t="s">
        <v>546</v>
      </c>
      <c r="F1720" s="119">
        <v>0</v>
      </c>
      <c r="G1720" s="24">
        <v>0</v>
      </c>
      <c r="H1720" s="24">
        <v>0</v>
      </c>
      <c r="I1720" s="120">
        <v>0</v>
      </c>
      <c r="J1720" s="121">
        <v>0</v>
      </c>
      <c r="K1720" s="24">
        <v>0</v>
      </c>
      <c r="L1720" s="121">
        <v>0</v>
      </c>
      <c r="M1720" s="24">
        <v>0</v>
      </c>
      <c r="N1720" s="121">
        <v>0</v>
      </c>
      <c r="O1720" s="24">
        <v>0</v>
      </c>
      <c r="P1720" s="121">
        <v>0</v>
      </c>
    </row>
    <row r="1721" spans="3:16">
      <c r="C1721" t="s">
        <v>868</v>
      </c>
      <c r="D1721">
        <v>76601</v>
      </c>
      <c r="E1721" t="s">
        <v>590</v>
      </c>
      <c r="F1721" s="119">
        <v>0</v>
      </c>
      <c r="G1721" s="24">
        <v>0</v>
      </c>
      <c r="H1721" s="24">
        <v>0</v>
      </c>
      <c r="I1721" s="120">
        <v>0</v>
      </c>
      <c r="J1721" s="121">
        <v>0</v>
      </c>
      <c r="K1721" s="24">
        <v>0</v>
      </c>
      <c r="L1721" s="121">
        <v>0</v>
      </c>
      <c r="M1721" s="24">
        <v>0</v>
      </c>
      <c r="N1721" s="121">
        <v>0</v>
      </c>
      <c r="O1721" s="24">
        <v>0</v>
      </c>
      <c r="P1721" s="121">
        <v>0</v>
      </c>
    </row>
    <row r="1722" spans="3:16">
      <c r="C1722" t="s">
        <v>868</v>
      </c>
      <c r="D1722">
        <v>10490</v>
      </c>
      <c r="E1722" t="s">
        <v>476</v>
      </c>
      <c r="F1722" s="119">
        <v>0</v>
      </c>
      <c r="G1722" s="24">
        <v>0</v>
      </c>
      <c r="H1722" s="24">
        <v>0</v>
      </c>
      <c r="I1722" s="120">
        <v>0</v>
      </c>
      <c r="J1722" s="121">
        <v>0</v>
      </c>
      <c r="K1722" s="24">
        <v>0</v>
      </c>
      <c r="L1722" s="121">
        <v>0</v>
      </c>
      <c r="M1722" s="24">
        <v>0</v>
      </c>
      <c r="N1722" s="121">
        <v>0</v>
      </c>
      <c r="O1722" s="24">
        <v>0</v>
      </c>
      <c r="P1722" s="121">
        <v>0</v>
      </c>
    </row>
    <row r="1723" spans="3:16">
      <c r="C1723" t="s">
        <v>868</v>
      </c>
      <c r="D1723">
        <v>77101</v>
      </c>
      <c r="E1723" t="s">
        <v>567</v>
      </c>
      <c r="F1723" s="119">
        <v>0</v>
      </c>
      <c r="G1723" s="24">
        <v>0</v>
      </c>
      <c r="H1723" s="24">
        <v>0</v>
      </c>
      <c r="I1723" s="120">
        <v>0</v>
      </c>
      <c r="J1723" s="121">
        <v>0</v>
      </c>
      <c r="K1723" s="24">
        <v>0</v>
      </c>
      <c r="L1723" s="121">
        <v>0</v>
      </c>
      <c r="M1723" s="24">
        <v>0</v>
      </c>
      <c r="N1723" s="121">
        <v>0</v>
      </c>
      <c r="O1723" s="24">
        <v>0</v>
      </c>
      <c r="P1723" s="121">
        <v>0</v>
      </c>
    </row>
    <row r="1724" spans="3:16">
      <c r="C1724" t="s">
        <v>868</v>
      </c>
      <c r="D1724">
        <v>78001</v>
      </c>
      <c r="E1724" t="s">
        <v>571</v>
      </c>
      <c r="F1724" s="119">
        <v>0</v>
      </c>
      <c r="G1724" s="24">
        <v>0</v>
      </c>
      <c r="H1724" s="24">
        <v>0</v>
      </c>
      <c r="I1724" s="120">
        <v>0</v>
      </c>
      <c r="J1724" s="121">
        <v>0</v>
      </c>
      <c r="K1724" s="24">
        <v>0</v>
      </c>
      <c r="L1724" s="121">
        <v>0</v>
      </c>
      <c r="M1724" s="24">
        <v>0</v>
      </c>
      <c r="N1724" s="121">
        <v>0</v>
      </c>
      <c r="O1724" s="24">
        <v>0</v>
      </c>
      <c r="P1724" s="121">
        <v>0</v>
      </c>
    </row>
    <row r="1725" spans="3:16">
      <c r="C1725" t="s">
        <v>868</v>
      </c>
      <c r="D1725">
        <v>300</v>
      </c>
      <c r="E1725" t="s">
        <v>99</v>
      </c>
      <c r="F1725" s="119">
        <v>0</v>
      </c>
      <c r="G1725" s="24">
        <v>0</v>
      </c>
      <c r="H1725" s="24">
        <v>0</v>
      </c>
      <c r="I1725" s="120">
        <v>0</v>
      </c>
      <c r="J1725" s="121">
        <v>0</v>
      </c>
      <c r="K1725" s="24">
        <v>0</v>
      </c>
      <c r="L1725" s="121">
        <v>0</v>
      </c>
      <c r="M1725" s="24">
        <v>0</v>
      </c>
      <c r="N1725" s="121">
        <v>0</v>
      </c>
      <c r="O1725" s="24">
        <v>0</v>
      </c>
      <c r="P1725" s="121">
        <v>0</v>
      </c>
    </row>
    <row r="1726" spans="3:16">
      <c r="C1726" t="s">
        <v>868</v>
      </c>
      <c r="D1726">
        <v>10501</v>
      </c>
      <c r="E1726" t="s">
        <v>41</v>
      </c>
      <c r="F1726" s="119">
        <v>0</v>
      </c>
      <c r="G1726" s="24">
        <v>0</v>
      </c>
      <c r="H1726" s="24">
        <v>0</v>
      </c>
      <c r="I1726" s="120">
        <v>0</v>
      </c>
      <c r="J1726" s="121">
        <v>0</v>
      </c>
      <c r="K1726" s="24">
        <v>0</v>
      </c>
      <c r="L1726" s="121">
        <v>0</v>
      </c>
      <c r="M1726" s="24">
        <v>0</v>
      </c>
      <c r="N1726" s="121">
        <v>0</v>
      </c>
      <c r="O1726" s="24">
        <v>0</v>
      </c>
      <c r="P1726" s="121">
        <v>0</v>
      </c>
    </row>
    <row r="1727" spans="3:16">
      <c r="C1727" t="s">
        <v>868</v>
      </c>
      <c r="D1727">
        <v>10307</v>
      </c>
      <c r="E1727" t="s">
        <v>538</v>
      </c>
      <c r="F1727" s="119">
        <v>0</v>
      </c>
      <c r="G1727" s="24">
        <v>0</v>
      </c>
      <c r="H1727" s="24">
        <v>0</v>
      </c>
      <c r="I1727" s="120">
        <v>0</v>
      </c>
      <c r="J1727" s="121">
        <v>0</v>
      </c>
      <c r="K1727" s="24">
        <v>0</v>
      </c>
      <c r="L1727" s="121">
        <v>0</v>
      </c>
      <c r="M1727" s="24">
        <v>0</v>
      </c>
      <c r="N1727" s="121">
        <v>0</v>
      </c>
      <c r="O1727" s="24">
        <v>0</v>
      </c>
      <c r="P1727" s="121">
        <v>0</v>
      </c>
    </row>
    <row r="1728" spans="3:16">
      <c r="C1728" t="s">
        <v>868</v>
      </c>
      <c r="D1728">
        <v>10502</v>
      </c>
      <c r="E1728" t="s">
        <v>42</v>
      </c>
      <c r="F1728" s="119">
        <v>0</v>
      </c>
      <c r="G1728" s="24">
        <v>0</v>
      </c>
      <c r="H1728" s="24">
        <v>0</v>
      </c>
      <c r="I1728" s="120">
        <v>0</v>
      </c>
      <c r="J1728" s="121">
        <v>0</v>
      </c>
      <c r="K1728" s="24">
        <v>0</v>
      </c>
      <c r="L1728" s="121">
        <v>0</v>
      </c>
      <c r="M1728" s="24">
        <v>0</v>
      </c>
      <c r="N1728" s="121">
        <v>0</v>
      </c>
      <c r="O1728" s="24">
        <v>0</v>
      </c>
      <c r="P1728" s="121">
        <v>0</v>
      </c>
    </row>
    <row r="1729" spans="3:16">
      <c r="C1729" t="s">
        <v>868</v>
      </c>
      <c r="D1729">
        <v>10409</v>
      </c>
      <c r="E1729" t="s">
        <v>566</v>
      </c>
      <c r="F1729" s="119">
        <v>0</v>
      </c>
      <c r="G1729" s="24">
        <v>0</v>
      </c>
      <c r="H1729" s="24">
        <v>0</v>
      </c>
      <c r="I1729" s="120">
        <v>0</v>
      </c>
      <c r="J1729" s="121">
        <v>0</v>
      </c>
      <c r="K1729" s="24">
        <v>0</v>
      </c>
      <c r="L1729" s="121">
        <v>0</v>
      </c>
      <c r="M1729" s="24">
        <v>0</v>
      </c>
      <c r="N1729" s="121">
        <v>0</v>
      </c>
      <c r="O1729" s="24">
        <v>0</v>
      </c>
      <c r="P1729" s="121">
        <v>0</v>
      </c>
    </row>
    <row r="1730" spans="3:16">
      <c r="C1730" t="s">
        <v>868</v>
      </c>
      <c r="D1730">
        <v>10503</v>
      </c>
      <c r="E1730" t="s">
        <v>487</v>
      </c>
      <c r="F1730" s="119">
        <v>0</v>
      </c>
      <c r="G1730" s="24">
        <v>0</v>
      </c>
      <c r="H1730" s="24">
        <v>0</v>
      </c>
      <c r="I1730" s="120">
        <v>0</v>
      </c>
      <c r="J1730" s="121">
        <v>0</v>
      </c>
      <c r="K1730" s="24">
        <v>0</v>
      </c>
      <c r="L1730" s="121">
        <v>0</v>
      </c>
      <c r="M1730" s="24">
        <v>0</v>
      </c>
      <c r="N1730" s="121">
        <v>0</v>
      </c>
      <c r="O1730" s="24">
        <v>0</v>
      </c>
      <c r="P1730" s="121">
        <v>0</v>
      </c>
    </row>
    <row r="1731" spans="3:16">
      <c r="C1731" t="s">
        <v>868</v>
      </c>
      <c r="D1731">
        <v>10511</v>
      </c>
      <c r="E1731" t="s">
        <v>547</v>
      </c>
      <c r="F1731" s="119">
        <v>0</v>
      </c>
      <c r="G1731" s="24">
        <v>0</v>
      </c>
      <c r="H1731" s="24">
        <v>0</v>
      </c>
      <c r="I1731" s="120">
        <v>0</v>
      </c>
      <c r="J1731" s="121">
        <v>0</v>
      </c>
      <c r="K1731" s="24">
        <v>0</v>
      </c>
      <c r="L1731" s="121">
        <v>0</v>
      </c>
      <c r="M1731" s="24">
        <v>0</v>
      </c>
      <c r="N1731" s="121">
        <v>0</v>
      </c>
      <c r="O1731" s="24">
        <v>0</v>
      </c>
      <c r="P1731" s="121">
        <v>0</v>
      </c>
    </row>
    <row r="1732" spans="3:16">
      <c r="C1732" t="s">
        <v>868</v>
      </c>
      <c r="D1732">
        <v>10504</v>
      </c>
      <c r="E1732" t="s">
        <v>43</v>
      </c>
      <c r="F1732" s="119">
        <v>0</v>
      </c>
      <c r="G1732" s="24">
        <v>0</v>
      </c>
      <c r="H1732" s="24">
        <v>0</v>
      </c>
      <c r="I1732" s="120">
        <v>0</v>
      </c>
      <c r="J1732" s="122">
        <v>0</v>
      </c>
      <c r="K1732" s="24">
        <v>0</v>
      </c>
      <c r="L1732" s="122">
        <v>0</v>
      </c>
      <c r="M1732" s="24">
        <v>0</v>
      </c>
      <c r="N1732" s="122">
        <v>0</v>
      </c>
      <c r="O1732" s="24">
        <v>0</v>
      </c>
      <c r="P1732" s="122">
        <v>0</v>
      </c>
    </row>
    <row r="1733" spans="3:16">
      <c r="C1733" t="s">
        <v>868</v>
      </c>
      <c r="D1733">
        <v>11301</v>
      </c>
      <c r="E1733" t="s">
        <v>550</v>
      </c>
      <c r="F1733" s="119">
        <v>0</v>
      </c>
      <c r="G1733" s="24">
        <v>0</v>
      </c>
      <c r="H1733" s="24">
        <v>0</v>
      </c>
      <c r="I1733" s="120">
        <v>0</v>
      </c>
      <c r="J1733" s="121">
        <v>0</v>
      </c>
      <c r="K1733" s="24">
        <v>0</v>
      </c>
      <c r="L1733" s="121">
        <v>0</v>
      </c>
      <c r="M1733" s="24">
        <v>0</v>
      </c>
      <c r="N1733" s="121">
        <v>0</v>
      </c>
      <c r="O1733" s="24">
        <v>0</v>
      </c>
      <c r="P1733" s="121">
        <v>0</v>
      </c>
    </row>
    <row r="1734" spans="3:16">
      <c r="C1734" t="s">
        <v>868</v>
      </c>
      <c r="D1734">
        <v>10580</v>
      </c>
      <c r="E1734" t="s">
        <v>548</v>
      </c>
      <c r="F1734" s="119">
        <v>0</v>
      </c>
      <c r="G1734" s="24">
        <v>0</v>
      </c>
      <c r="H1734" s="24">
        <v>0</v>
      </c>
      <c r="I1734" s="120">
        <v>0</v>
      </c>
      <c r="J1734" s="121">
        <v>0</v>
      </c>
      <c r="K1734" s="24">
        <v>0</v>
      </c>
      <c r="L1734" s="121">
        <v>0</v>
      </c>
      <c r="M1734" s="24">
        <v>0</v>
      </c>
      <c r="N1734" s="121">
        <v>0</v>
      </c>
      <c r="O1734" s="24">
        <v>0</v>
      </c>
      <c r="P1734" s="121">
        <v>0</v>
      </c>
    </row>
    <row r="1735" spans="3:16">
      <c r="C1735" t="s">
        <v>868</v>
      </c>
      <c r="D1735">
        <v>12301</v>
      </c>
      <c r="E1735" t="s">
        <v>578</v>
      </c>
      <c r="F1735" s="119">
        <v>0</v>
      </c>
      <c r="G1735" s="24">
        <v>0</v>
      </c>
      <c r="H1735" s="24">
        <v>0</v>
      </c>
      <c r="I1735" s="120">
        <v>0</v>
      </c>
      <c r="J1735" s="121">
        <v>0</v>
      </c>
      <c r="K1735" s="24">
        <v>0</v>
      </c>
      <c r="L1735" s="121">
        <v>0</v>
      </c>
      <c r="M1735" s="24">
        <v>0</v>
      </c>
      <c r="N1735" s="121">
        <v>0</v>
      </c>
      <c r="O1735" s="24">
        <v>0</v>
      </c>
      <c r="P1735" s="121">
        <v>0</v>
      </c>
    </row>
    <row r="1736" spans="3:16">
      <c r="C1736" t="s">
        <v>868</v>
      </c>
      <c r="D1736">
        <v>10589</v>
      </c>
      <c r="E1736" t="s">
        <v>73</v>
      </c>
      <c r="F1736" s="119">
        <v>0</v>
      </c>
      <c r="G1736" s="24">
        <v>0</v>
      </c>
      <c r="H1736" s="24">
        <v>0</v>
      </c>
      <c r="I1736" s="120">
        <v>0</v>
      </c>
      <c r="J1736" s="121">
        <v>0</v>
      </c>
      <c r="K1736" s="24">
        <v>0</v>
      </c>
      <c r="L1736" s="121">
        <v>0</v>
      </c>
      <c r="M1736" s="24">
        <v>0</v>
      </c>
      <c r="N1736" s="121">
        <v>0</v>
      </c>
      <c r="O1736" s="24">
        <v>0</v>
      </c>
      <c r="P1736" s="121">
        <v>0</v>
      </c>
    </row>
    <row r="1737" spans="3:16">
      <c r="C1737" t="s">
        <v>868</v>
      </c>
      <c r="D1737">
        <v>13203</v>
      </c>
      <c r="E1737" t="s">
        <v>551</v>
      </c>
      <c r="F1737" s="119">
        <v>0</v>
      </c>
      <c r="G1737" s="24">
        <v>0</v>
      </c>
      <c r="H1737" s="24">
        <v>0</v>
      </c>
      <c r="I1737" s="120">
        <v>0</v>
      </c>
      <c r="J1737" s="121">
        <v>0</v>
      </c>
      <c r="K1737" s="24">
        <v>0</v>
      </c>
      <c r="L1737" s="121">
        <v>0</v>
      </c>
      <c r="M1737" s="24">
        <v>0</v>
      </c>
      <c r="N1737" s="121">
        <v>0</v>
      </c>
      <c r="O1737" s="24">
        <v>0</v>
      </c>
      <c r="P1737" s="121">
        <v>0</v>
      </c>
    </row>
    <row r="1738" spans="3:16">
      <c r="C1738" t="s">
        <v>868</v>
      </c>
      <c r="D1738">
        <v>10601</v>
      </c>
      <c r="E1738" t="s">
        <v>44</v>
      </c>
      <c r="F1738" s="119">
        <v>0</v>
      </c>
      <c r="G1738" s="24">
        <v>0</v>
      </c>
      <c r="H1738" s="24">
        <v>0</v>
      </c>
      <c r="I1738" s="120">
        <v>0</v>
      </c>
      <c r="J1738" s="121">
        <v>0</v>
      </c>
      <c r="K1738" s="24">
        <v>0</v>
      </c>
      <c r="L1738" s="121">
        <v>0</v>
      </c>
      <c r="M1738" s="24">
        <v>0</v>
      </c>
      <c r="N1738" s="121">
        <v>0</v>
      </c>
      <c r="O1738" s="24">
        <v>0</v>
      </c>
      <c r="P1738" s="121">
        <v>0</v>
      </c>
    </row>
    <row r="1739" spans="3:16">
      <c r="C1739" t="s">
        <v>868</v>
      </c>
      <c r="D1739">
        <v>76401</v>
      </c>
      <c r="E1739" t="s">
        <v>533</v>
      </c>
      <c r="F1739" s="119">
        <v>0</v>
      </c>
      <c r="G1739" s="24">
        <v>0</v>
      </c>
      <c r="H1739" s="24">
        <v>0</v>
      </c>
      <c r="I1739" s="120">
        <v>0</v>
      </c>
      <c r="J1739" s="121">
        <v>0</v>
      </c>
      <c r="K1739" s="24">
        <v>0</v>
      </c>
      <c r="L1739" s="121">
        <v>0</v>
      </c>
      <c r="M1739" s="24">
        <v>0</v>
      </c>
      <c r="N1739" s="121">
        <v>0</v>
      </c>
      <c r="O1739" s="24">
        <v>0</v>
      </c>
      <c r="P1739" s="121">
        <v>0</v>
      </c>
    </row>
    <row r="1740" spans="3:16">
      <c r="C1740" t="s">
        <v>868</v>
      </c>
      <c r="D1740">
        <v>12270</v>
      </c>
      <c r="E1740" t="s">
        <v>62</v>
      </c>
      <c r="F1740" s="119">
        <v>0</v>
      </c>
      <c r="G1740" s="24">
        <v>0</v>
      </c>
      <c r="H1740" s="24">
        <v>0</v>
      </c>
      <c r="I1740" s="120">
        <v>0</v>
      </c>
      <c r="J1740" s="121">
        <v>0</v>
      </c>
      <c r="K1740" s="24">
        <v>0</v>
      </c>
      <c r="L1740" s="121">
        <v>0</v>
      </c>
      <c r="M1740" s="24">
        <v>0</v>
      </c>
      <c r="N1740" s="121">
        <v>0</v>
      </c>
      <c r="O1740" s="24">
        <v>0</v>
      </c>
      <c r="P1740" s="121">
        <v>0</v>
      </c>
    </row>
    <row r="1741" spans="3:16">
      <c r="C1741" t="s">
        <v>868</v>
      </c>
      <c r="D1741">
        <v>90</v>
      </c>
      <c r="E1741" t="s">
        <v>100</v>
      </c>
      <c r="F1741" s="119">
        <v>0</v>
      </c>
      <c r="G1741" s="24">
        <v>0</v>
      </c>
      <c r="H1741" s="24">
        <v>0</v>
      </c>
      <c r="I1741" s="120">
        <v>0</v>
      </c>
      <c r="J1741" s="121">
        <v>0</v>
      </c>
      <c r="K1741" s="24">
        <v>0</v>
      </c>
      <c r="L1741" s="121">
        <v>0</v>
      </c>
      <c r="M1741" s="24">
        <v>0</v>
      </c>
      <c r="N1741" s="121">
        <v>0</v>
      </c>
      <c r="O1741" s="24">
        <v>0</v>
      </c>
      <c r="P1741" s="121">
        <v>0</v>
      </c>
    </row>
    <row r="1742" spans="3:16">
      <c r="C1742" t="s">
        <v>868</v>
      </c>
      <c r="D1742">
        <v>12306</v>
      </c>
      <c r="E1742" t="s">
        <v>579</v>
      </c>
      <c r="F1742" s="119">
        <v>0</v>
      </c>
      <c r="G1742" s="24">
        <v>0</v>
      </c>
      <c r="H1742" s="24">
        <v>0</v>
      </c>
      <c r="I1742" s="120">
        <v>0</v>
      </c>
      <c r="J1742" s="121">
        <v>0</v>
      </c>
      <c r="K1742" s="24">
        <v>0</v>
      </c>
      <c r="L1742" s="121">
        <v>0</v>
      </c>
      <c r="M1742" s="24">
        <v>0</v>
      </c>
      <c r="N1742" s="121">
        <v>0</v>
      </c>
      <c r="O1742" s="24">
        <v>0</v>
      </c>
      <c r="P1742" s="121">
        <v>0</v>
      </c>
    </row>
    <row r="1743" spans="3:16">
      <c r="C1743" t="s">
        <v>868</v>
      </c>
      <c r="D1743">
        <v>901</v>
      </c>
      <c r="E1743" t="s">
        <v>57</v>
      </c>
      <c r="F1743" s="119">
        <v>0</v>
      </c>
      <c r="G1743" s="24">
        <v>0</v>
      </c>
      <c r="H1743" s="24">
        <v>0</v>
      </c>
      <c r="I1743" s="120">
        <v>0</v>
      </c>
      <c r="J1743" s="121">
        <v>0</v>
      </c>
      <c r="K1743" s="24">
        <v>0</v>
      </c>
      <c r="L1743" s="121">
        <v>0</v>
      </c>
      <c r="M1743" s="24">
        <v>0</v>
      </c>
      <c r="N1743" s="121">
        <v>0</v>
      </c>
      <c r="O1743" s="24">
        <v>0</v>
      </c>
      <c r="P1743" s="121">
        <v>0</v>
      </c>
    </row>
    <row r="1744" spans="3:16">
      <c r="C1744" t="s">
        <v>868</v>
      </c>
      <c r="D1744">
        <v>12347</v>
      </c>
      <c r="E1744" t="s">
        <v>74</v>
      </c>
      <c r="F1744" s="119">
        <v>0</v>
      </c>
      <c r="G1744" s="24">
        <v>0</v>
      </c>
      <c r="H1744" s="24">
        <v>0</v>
      </c>
      <c r="I1744" s="120">
        <v>0</v>
      </c>
      <c r="J1744" s="121">
        <v>0</v>
      </c>
      <c r="K1744" s="24">
        <v>0</v>
      </c>
      <c r="L1744" s="121">
        <v>0</v>
      </c>
      <c r="M1744" s="24">
        <v>0</v>
      </c>
      <c r="N1744" s="121">
        <v>0</v>
      </c>
      <c r="O1744" s="24">
        <v>0</v>
      </c>
      <c r="P1744" s="121">
        <v>0</v>
      </c>
    </row>
    <row r="1745" spans="3:16">
      <c r="C1745" t="s">
        <v>868</v>
      </c>
      <c r="D1745">
        <v>76101</v>
      </c>
      <c r="E1745" t="s">
        <v>644</v>
      </c>
      <c r="F1745" s="119">
        <v>0</v>
      </c>
      <c r="G1745" s="24">
        <v>0</v>
      </c>
      <c r="H1745" s="24">
        <v>0</v>
      </c>
      <c r="I1745" s="120">
        <v>0</v>
      </c>
      <c r="J1745" s="121">
        <v>0</v>
      </c>
      <c r="K1745" s="24">
        <v>0</v>
      </c>
      <c r="L1745" s="121">
        <v>0</v>
      </c>
      <c r="M1745" s="24">
        <v>0</v>
      </c>
      <c r="N1745" s="121">
        <v>0</v>
      </c>
      <c r="O1745" s="24">
        <v>0</v>
      </c>
      <c r="P1745" s="121">
        <v>0</v>
      </c>
    </row>
    <row r="1746" spans="3:16">
      <c r="C1746" t="s">
        <v>868</v>
      </c>
      <c r="D1746">
        <v>12359</v>
      </c>
      <c r="E1746" t="s">
        <v>63</v>
      </c>
      <c r="F1746" s="119">
        <v>0</v>
      </c>
      <c r="G1746" s="24">
        <v>0</v>
      </c>
      <c r="H1746" s="24">
        <v>0</v>
      </c>
      <c r="I1746" s="120">
        <v>0</v>
      </c>
      <c r="J1746" s="121">
        <v>0</v>
      </c>
      <c r="K1746" s="24">
        <v>0</v>
      </c>
      <c r="L1746" s="121">
        <v>0</v>
      </c>
      <c r="M1746" s="24">
        <v>0</v>
      </c>
      <c r="N1746" s="121">
        <v>0</v>
      </c>
      <c r="O1746" s="24">
        <v>0</v>
      </c>
      <c r="P1746" s="122">
        <v>0</v>
      </c>
    </row>
    <row r="1747" spans="3:16">
      <c r="C1747" t="s">
        <v>868</v>
      </c>
      <c r="D1747">
        <v>77301</v>
      </c>
      <c r="E1747" t="s">
        <v>648</v>
      </c>
      <c r="F1747" s="119">
        <v>0</v>
      </c>
      <c r="G1747" s="24">
        <v>0</v>
      </c>
      <c r="H1747" s="24">
        <v>0</v>
      </c>
      <c r="I1747" s="120">
        <v>0</v>
      </c>
      <c r="J1747" s="121">
        <v>0</v>
      </c>
      <c r="K1747" s="24">
        <v>0</v>
      </c>
      <c r="L1747" s="121">
        <v>0</v>
      </c>
      <c r="M1747" s="24">
        <v>0</v>
      </c>
      <c r="N1747" s="121">
        <v>0</v>
      </c>
      <c r="O1747" s="24">
        <v>0</v>
      </c>
      <c r="P1747" s="121">
        <v>0</v>
      </c>
    </row>
    <row r="1748" spans="3:16">
      <c r="C1748" t="s">
        <v>868</v>
      </c>
      <c r="D1748">
        <v>12360</v>
      </c>
      <c r="E1748" t="s">
        <v>584</v>
      </c>
      <c r="F1748" s="119">
        <v>0</v>
      </c>
      <c r="G1748" s="24">
        <v>0</v>
      </c>
      <c r="H1748" s="24">
        <v>0</v>
      </c>
      <c r="I1748" s="120">
        <v>0</v>
      </c>
      <c r="J1748" s="121">
        <v>0</v>
      </c>
      <c r="K1748" s="24">
        <v>0</v>
      </c>
      <c r="L1748" s="121">
        <v>0</v>
      </c>
      <c r="M1748" s="24">
        <v>0</v>
      </c>
      <c r="N1748" s="121">
        <v>0</v>
      </c>
      <c r="O1748" s="24">
        <v>0</v>
      </c>
      <c r="P1748" s="121">
        <v>0</v>
      </c>
    </row>
    <row r="1749" spans="3:16">
      <c r="C1749" t="s">
        <v>868</v>
      </c>
      <c r="D1749">
        <v>32306</v>
      </c>
      <c r="E1749" t="s">
        <v>661</v>
      </c>
      <c r="F1749" s="119">
        <v>0</v>
      </c>
      <c r="G1749" s="24">
        <v>0</v>
      </c>
      <c r="H1749" s="24">
        <v>0</v>
      </c>
      <c r="I1749" s="120">
        <v>0</v>
      </c>
      <c r="J1749" s="121">
        <v>0</v>
      </c>
      <c r="K1749" s="24">
        <v>0</v>
      </c>
      <c r="L1749" s="121">
        <v>0</v>
      </c>
      <c r="M1749" s="24">
        <v>0</v>
      </c>
      <c r="N1749" s="121">
        <v>0</v>
      </c>
      <c r="O1749" s="24">
        <v>0</v>
      </c>
      <c r="P1749" s="121">
        <v>0</v>
      </c>
    </row>
    <row r="1750" spans="3:16">
      <c r="C1750" t="s">
        <v>868</v>
      </c>
      <c r="D1750">
        <v>12370</v>
      </c>
      <c r="E1750" t="s">
        <v>64</v>
      </c>
      <c r="F1750" s="119">
        <v>0</v>
      </c>
      <c r="G1750" s="24">
        <v>0</v>
      </c>
      <c r="H1750" s="24">
        <v>0</v>
      </c>
      <c r="I1750" s="120">
        <v>0</v>
      </c>
      <c r="J1750" s="121">
        <v>0</v>
      </c>
      <c r="K1750" s="24">
        <v>0</v>
      </c>
      <c r="L1750" s="121">
        <v>0</v>
      </c>
      <c r="M1750" s="24">
        <v>0</v>
      </c>
      <c r="N1750" s="121">
        <v>0</v>
      </c>
      <c r="O1750" s="24">
        <v>0</v>
      </c>
      <c r="P1750" s="121">
        <v>0</v>
      </c>
    </row>
    <row r="1751" spans="3:16">
      <c r="C1751" t="s">
        <v>868</v>
      </c>
      <c r="D1751">
        <v>101</v>
      </c>
      <c r="E1751" t="s">
        <v>662</v>
      </c>
      <c r="F1751" s="119">
        <v>0</v>
      </c>
      <c r="G1751" s="24">
        <v>0</v>
      </c>
      <c r="H1751" s="24">
        <v>0</v>
      </c>
      <c r="I1751" s="120">
        <v>0</v>
      </c>
      <c r="J1751" s="121">
        <v>0</v>
      </c>
      <c r="K1751" s="24">
        <v>0</v>
      </c>
      <c r="L1751" s="121">
        <v>0</v>
      </c>
      <c r="M1751" s="24">
        <v>0</v>
      </c>
      <c r="N1751" s="121">
        <v>0</v>
      </c>
      <c r="O1751" s="24">
        <v>0</v>
      </c>
      <c r="P1751" s="121">
        <v>0</v>
      </c>
    </row>
    <row r="1752" spans="3:16">
      <c r="C1752" t="s">
        <v>868</v>
      </c>
      <c r="D1752">
        <v>12380</v>
      </c>
      <c r="E1752" t="s">
        <v>65</v>
      </c>
      <c r="F1752" s="119">
        <v>0</v>
      </c>
      <c r="G1752" s="24">
        <v>0</v>
      </c>
      <c r="H1752" s="24">
        <v>0</v>
      </c>
      <c r="I1752" s="120">
        <v>0</v>
      </c>
      <c r="J1752" s="122">
        <v>0</v>
      </c>
      <c r="K1752" s="24">
        <v>0</v>
      </c>
      <c r="L1752" s="122">
        <v>0</v>
      </c>
      <c r="M1752" s="24">
        <v>0</v>
      </c>
      <c r="N1752" s="122">
        <v>0</v>
      </c>
      <c r="O1752" s="24">
        <v>0</v>
      </c>
      <c r="P1752" s="122">
        <v>0</v>
      </c>
    </row>
    <row r="1753" spans="3:16">
      <c r="C1753" t="s">
        <v>868</v>
      </c>
      <c r="D1753">
        <v>103</v>
      </c>
      <c r="E1753" t="s">
        <v>664</v>
      </c>
      <c r="F1753" s="119">
        <v>0</v>
      </c>
      <c r="G1753" s="24">
        <v>0</v>
      </c>
      <c r="H1753" s="24">
        <v>0</v>
      </c>
      <c r="I1753" s="120">
        <v>0</v>
      </c>
      <c r="J1753" s="121">
        <v>0</v>
      </c>
      <c r="K1753" s="24">
        <v>0</v>
      </c>
      <c r="L1753" s="121">
        <v>0</v>
      </c>
      <c r="M1753" s="24">
        <v>0</v>
      </c>
      <c r="N1753" s="121">
        <v>0</v>
      </c>
      <c r="O1753" s="24">
        <v>0</v>
      </c>
      <c r="P1753" s="121">
        <v>0</v>
      </c>
    </row>
    <row r="1754" spans="3:16">
      <c r="C1754" t="s">
        <v>868</v>
      </c>
      <c r="D1754">
        <v>12459</v>
      </c>
      <c r="E1754" t="s">
        <v>66</v>
      </c>
      <c r="F1754" s="119">
        <v>0</v>
      </c>
      <c r="G1754" s="24">
        <v>0</v>
      </c>
      <c r="H1754" s="24">
        <v>0</v>
      </c>
      <c r="I1754" s="120">
        <v>0</v>
      </c>
      <c r="J1754" s="121">
        <v>0</v>
      </c>
      <c r="K1754" s="24">
        <v>0</v>
      </c>
      <c r="L1754" s="121">
        <v>0</v>
      </c>
      <c r="M1754" s="24">
        <v>0</v>
      </c>
      <c r="N1754" s="121">
        <v>0</v>
      </c>
      <c r="O1754" s="24">
        <v>0</v>
      </c>
      <c r="P1754" s="121">
        <v>0</v>
      </c>
    </row>
    <row r="1755" spans="3:16">
      <c r="C1755" t="s">
        <v>868</v>
      </c>
      <c r="D1755">
        <v>105</v>
      </c>
      <c r="E1755" t="s">
        <v>666</v>
      </c>
      <c r="F1755" s="119">
        <v>0</v>
      </c>
      <c r="G1755" s="24">
        <v>0</v>
      </c>
      <c r="H1755" s="24">
        <v>0</v>
      </c>
      <c r="I1755" s="120">
        <v>0</v>
      </c>
      <c r="J1755" s="121">
        <v>0</v>
      </c>
      <c r="K1755" s="24">
        <v>0</v>
      </c>
      <c r="L1755" s="121">
        <v>0</v>
      </c>
      <c r="M1755" s="24">
        <v>0</v>
      </c>
      <c r="N1755" s="121">
        <v>0</v>
      </c>
      <c r="O1755" s="24">
        <v>0</v>
      </c>
      <c r="P1755" s="121">
        <v>0</v>
      </c>
    </row>
    <row r="1756" spans="3:16">
      <c r="C1756" t="s">
        <v>868</v>
      </c>
      <c r="D1756">
        <v>12470</v>
      </c>
      <c r="E1756" t="s">
        <v>447</v>
      </c>
      <c r="F1756" s="119">
        <v>0</v>
      </c>
      <c r="G1756" s="24">
        <v>0</v>
      </c>
      <c r="H1756" s="24">
        <v>0</v>
      </c>
      <c r="I1756" s="120">
        <v>0</v>
      </c>
      <c r="J1756" s="121">
        <v>0</v>
      </c>
      <c r="K1756" s="24">
        <v>0</v>
      </c>
      <c r="L1756" s="121">
        <v>0</v>
      </c>
      <c r="M1756" s="24">
        <v>0</v>
      </c>
      <c r="N1756" s="121">
        <v>0</v>
      </c>
      <c r="O1756" s="24">
        <v>0</v>
      </c>
      <c r="P1756" s="121">
        <v>0</v>
      </c>
    </row>
    <row r="1757" spans="3:16">
      <c r="C1757" t="s">
        <v>868</v>
      </c>
      <c r="D1757">
        <v>10269</v>
      </c>
      <c r="E1757" t="s">
        <v>668</v>
      </c>
      <c r="F1757" s="119">
        <v>0</v>
      </c>
      <c r="G1757" s="24">
        <v>0</v>
      </c>
      <c r="H1757" s="24">
        <v>0</v>
      </c>
      <c r="I1757" s="120">
        <v>0</v>
      </c>
      <c r="J1757" s="121">
        <v>0</v>
      </c>
      <c r="K1757" s="24">
        <v>0</v>
      </c>
      <c r="L1757" s="121">
        <v>0</v>
      </c>
      <c r="M1757" s="24">
        <v>0</v>
      </c>
      <c r="N1757" s="121">
        <v>0</v>
      </c>
      <c r="O1757" s="24">
        <v>0</v>
      </c>
      <c r="P1757" s="121">
        <v>0</v>
      </c>
    </row>
    <row r="1758" spans="3:16">
      <c r="C1758" t="s">
        <v>868</v>
      </c>
      <c r="D1758">
        <v>12480</v>
      </c>
      <c r="E1758" t="s">
        <v>67</v>
      </c>
      <c r="F1758" s="119">
        <v>0</v>
      </c>
      <c r="G1758" s="24">
        <v>0</v>
      </c>
      <c r="H1758" s="24">
        <v>0</v>
      </c>
      <c r="I1758" s="120">
        <v>0</v>
      </c>
      <c r="J1758" s="121">
        <v>0</v>
      </c>
      <c r="K1758" s="24">
        <v>0</v>
      </c>
      <c r="L1758" s="121">
        <v>0</v>
      </c>
      <c r="M1758" s="24">
        <v>0</v>
      </c>
      <c r="N1758" s="121">
        <v>0</v>
      </c>
      <c r="O1758" s="24">
        <v>0</v>
      </c>
      <c r="P1758" s="121">
        <v>0</v>
      </c>
    </row>
    <row r="1759" spans="3:16">
      <c r="C1759" t="s">
        <v>868</v>
      </c>
      <c r="D1759">
        <v>10569</v>
      </c>
      <c r="E1759" t="s">
        <v>670</v>
      </c>
      <c r="F1759" s="119">
        <v>0</v>
      </c>
      <c r="G1759" s="24">
        <v>0</v>
      </c>
      <c r="H1759" s="24">
        <v>0</v>
      </c>
      <c r="I1759" s="120">
        <v>0</v>
      </c>
      <c r="J1759" s="121">
        <v>0</v>
      </c>
      <c r="K1759" s="24">
        <v>0</v>
      </c>
      <c r="L1759" s="121">
        <v>0</v>
      </c>
      <c r="M1759" s="24">
        <v>0</v>
      </c>
      <c r="N1759" s="121">
        <v>0</v>
      </c>
      <c r="O1759" s="24">
        <v>0</v>
      </c>
      <c r="P1759" s="121">
        <v>0</v>
      </c>
    </row>
    <row r="1760" spans="3:16">
      <c r="C1760" t="s">
        <v>868</v>
      </c>
      <c r="D1760">
        <v>13303</v>
      </c>
      <c r="E1760" t="s">
        <v>75</v>
      </c>
      <c r="F1760" s="119">
        <v>0</v>
      </c>
      <c r="G1760" s="24">
        <v>0</v>
      </c>
      <c r="H1760" s="24">
        <v>0</v>
      </c>
      <c r="I1760" s="120">
        <v>0</v>
      </c>
      <c r="J1760" s="121">
        <v>0</v>
      </c>
      <c r="K1760" s="24">
        <v>0</v>
      </c>
      <c r="L1760" s="121">
        <v>0</v>
      </c>
      <c r="M1760" s="24">
        <v>0</v>
      </c>
      <c r="N1760" s="121">
        <v>0</v>
      </c>
      <c r="O1760" s="24">
        <v>0</v>
      </c>
      <c r="P1760" s="121">
        <v>0</v>
      </c>
    </row>
    <row r="1761" spans="3:16">
      <c r="C1761" t="s">
        <v>868</v>
      </c>
      <c r="D1761">
        <v>10517</v>
      </c>
      <c r="E1761" t="s">
        <v>676</v>
      </c>
      <c r="F1761" s="119">
        <v>0</v>
      </c>
      <c r="G1761" s="24">
        <v>0</v>
      </c>
      <c r="H1761" s="24">
        <v>0</v>
      </c>
      <c r="I1761" s="120">
        <v>0</v>
      </c>
      <c r="J1761" s="121">
        <v>0</v>
      </c>
      <c r="K1761" s="24">
        <v>0</v>
      </c>
      <c r="L1761" s="121">
        <v>0</v>
      </c>
      <c r="M1761" s="24">
        <v>0</v>
      </c>
      <c r="N1761" s="121">
        <v>0</v>
      </c>
      <c r="O1761" s="24">
        <v>0</v>
      </c>
      <c r="P1761" s="121">
        <v>0</v>
      </c>
    </row>
    <row r="1762" spans="3:16">
      <c r="C1762" t="s">
        <v>868</v>
      </c>
      <c r="D1762">
        <v>13311</v>
      </c>
      <c r="E1762" t="s">
        <v>580</v>
      </c>
      <c r="F1762" s="119">
        <v>0</v>
      </c>
      <c r="G1762" s="24">
        <v>0</v>
      </c>
      <c r="H1762" s="24">
        <v>0</v>
      </c>
      <c r="I1762" s="120">
        <v>0</v>
      </c>
      <c r="J1762" s="121">
        <v>0</v>
      </c>
      <c r="K1762" s="24">
        <v>0</v>
      </c>
      <c r="L1762" s="121">
        <v>0</v>
      </c>
      <c r="M1762" s="24">
        <v>0</v>
      </c>
      <c r="N1762" s="121">
        <v>0</v>
      </c>
      <c r="O1762" s="24">
        <v>0</v>
      </c>
      <c r="P1762" s="121">
        <v>0</v>
      </c>
    </row>
    <row r="1763" spans="3:16">
      <c r="C1763" t="s">
        <v>868</v>
      </c>
      <c r="D1763">
        <v>13359</v>
      </c>
      <c r="E1763" t="s">
        <v>468</v>
      </c>
      <c r="F1763" s="119">
        <v>0</v>
      </c>
      <c r="G1763" s="24">
        <v>0</v>
      </c>
      <c r="H1763" s="24">
        <v>0</v>
      </c>
      <c r="I1763" s="120">
        <v>0</v>
      </c>
      <c r="J1763" s="121">
        <v>0</v>
      </c>
      <c r="K1763" s="24">
        <v>0</v>
      </c>
      <c r="L1763" s="121">
        <v>0</v>
      </c>
      <c r="M1763" s="24">
        <v>0</v>
      </c>
      <c r="N1763" s="121">
        <v>0</v>
      </c>
      <c r="O1763" s="24">
        <v>0</v>
      </c>
      <c r="P1763" s="121">
        <v>0</v>
      </c>
    </row>
    <row r="1764" spans="3:16">
      <c r="C1764" t="s">
        <v>1371</v>
      </c>
      <c r="D1764">
        <v>13368</v>
      </c>
      <c r="E1764" t="s">
        <v>76</v>
      </c>
      <c r="F1764" s="119">
        <v>0</v>
      </c>
      <c r="G1764" s="24">
        <v>0</v>
      </c>
      <c r="H1764" s="24">
        <v>0</v>
      </c>
      <c r="I1764" s="120">
        <v>0</v>
      </c>
      <c r="J1764" s="121">
        <v>0</v>
      </c>
      <c r="K1764" s="24">
        <v>0</v>
      </c>
      <c r="L1764" s="121">
        <v>0</v>
      </c>
      <c r="M1764" s="24">
        <v>0</v>
      </c>
      <c r="N1764" s="121">
        <v>0</v>
      </c>
      <c r="O1764" s="24">
        <v>0</v>
      </c>
      <c r="P1764" s="121">
        <v>0</v>
      </c>
    </row>
    <row r="1765" spans="3:16">
      <c r="C1765" t="s">
        <v>1371</v>
      </c>
      <c r="D1765">
        <v>10588</v>
      </c>
      <c r="E1765" t="s">
        <v>549</v>
      </c>
      <c r="F1765" s="119">
        <v>0</v>
      </c>
      <c r="G1765" s="24">
        <v>0</v>
      </c>
      <c r="H1765" s="24">
        <v>0</v>
      </c>
      <c r="I1765" s="120">
        <v>0</v>
      </c>
      <c r="J1765" s="121">
        <v>0</v>
      </c>
      <c r="K1765" s="24">
        <v>0</v>
      </c>
      <c r="L1765" s="121">
        <v>0</v>
      </c>
      <c r="M1765" s="24">
        <v>0</v>
      </c>
      <c r="N1765" s="121">
        <v>0</v>
      </c>
      <c r="O1765" s="24">
        <v>0</v>
      </c>
      <c r="P1765" s="121">
        <v>0</v>
      </c>
    </row>
    <row r="1766" spans="3:16">
      <c r="C1766" t="s">
        <v>1371</v>
      </c>
      <c r="D1766">
        <v>72501</v>
      </c>
      <c r="E1766" t="s">
        <v>78</v>
      </c>
      <c r="F1766" s="119">
        <v>0</v>
      </c>
      <c r="G1766" s="24">
        <v>0</v>
      </c>
      <c r="H1766" s="24">
        <v>0</v>
      </c>
      <c r="I1766" s="120">
        <v>0</v>
      </c>
      <c r="J1766" s="121">
        <v>0</v>
      </c>
      <c r="K1766" s="24">
        <v>0</v>
      </c>
      <c r="L1766" s="121">
        <v>0</v>
      </c>
      <c r="M1766" s="24">
        <v>0</v>
      </c>
      <c r="N1766" s="121">
        <v>0</v>
      </c>
      <c r="O1766" s="24">
        <v>0</v>
      </c>
      <c r="P1766" s="121">
        <v>0</v>
      </c>
    </row>
    <row r="1767" spans="3:16">
      <c r="C1767" t="s">
        <v>1371</v>
      </c>
      <c r="D1767">
        <v>300</v>
      </c>
      <c r="E1767" t="s">
        <v>99</v>
      </c>
      <c r="F1767" s="119">
        <v>0</v>
      </c>
      <c r="G1767" s="24">
        <v>0</v>
      </c>
      <c r="H1767" s="24">
        <v>0</v>
      </c>
      <c r="I1767" s="120">
        <v>0</v>
      </c>
      <c r="J1767" s="121">
        <v>0</v>
      </c>
      <c r="K1767" s="24">
        <v>0</v>
      </c>
      <c r="L1767" s="121">
        <v>0</v>
      </c>
      <c r="M1767" s="24">
        <v>0</v>
      </c>
      <c r="N1767" s="121">
        <v>0</v>
      </c>
      <c r="O1767" s="24">
        <v>0</v>
      </c>
      <c r="P1767" s="121">
        <v>0</v>
      </c>
    </row>
    <row r="1768" spans="3:16">
      <c r="C1768" t="s">
        <v>1371</v>
      </c>
      <c r="D1768">
        <v>12336</v>
      </c>
      <c r="E1768" t="s">
        <v>658</v>
      </c>
      <c r="F1768" s="119">
        <v>0</v>
      </c>
      <c r="G1768" s="24">
        <v>0</v>
      </c>
      <c r="H1768" s="24">
        <v>0</v>
      </c>
      <c r="I1768" s="120">
        <v>0</v>
      </c>
      <c r="J1768" s="121">
        <v>0</v>
      </c>
      <c r="K1768" s="24">
        <v>0</v>
      </c>
      <c r="L1768" s="121">
        <v>0</v>
      </c>
      <c r="M1768" s="24">
        <v>0</v>
      </c>
      <c r="N1768" s="121">
        <v>0</v>
      </c>
      <c r="O1768" s="24">
        <v>0</v>
      </c>
      <c r="P1768" s="121">
        <v>0</v>
      </c>
    </row>
    <row r="1769" spans="3:16">
      <c r="C1769" t="s">
        <v>1371</v>
      </c>
      <c r="D1769">
        <v>10101</v>
      </c>
      <c r="E1769" t="s">
        <v>536</v>
      </c>
      <c r="F1769" s="119">
        <v>0</v>
      </c>
      <c r="G1769" s="24">
        <v>0</v>
      </c>
      <c r="H1769" s="24">
        <v>0</v>
      </c>
      <c r="I1769" s="120">
        <v>0</v>
      </c>
      <c r="J1769" s="121">
        <v>0</v>
      </c>
      <c r="K1769" s="24">
        <v>0</v>
      </c>
      <c r="L1769" s="121">
        <v>0</v>
      </c>
      <c r="M1769" s="24">
        <v>0</v>
      </c>
      <c r="N1769" s="121">
        <v>0</v>
      </c>
      <c r="O1769" s="24">
        <v>0</v>
      </c>
      <c r="P1769" s="121">
        <v>0</v>
      </c>
    </row>
    <row r="1770" spans="3:16">
      <c r="C1770" t="s">
        <v>1371</v>
      </c>
      <c r="D1770">
        <v>14311</v>
      </c>
      <c r="E1770" t="s">
        <v>45</v>
      </c>
      <c r="F1770" s="119">
        <v>0</v>
      </c>
      <c r="G1770" s="24">
        <v>0</v>
      </c>
      <c r="H1770" s="24">
        <v>0</v>
      </c>
      <c r="I1770" s="120">
        <v>0</v>
      </c>
      <c r="J1770" s="121">
        <v>0</v>
      </c>
      <c r="K1770" s="24">
        <v>0</v>
      </c>
      <c r="L1770" s="121">
        <v>0</v>
      </c>
      <c r="M1770" s="24">
        <v>0</v>
      </c>
      <c r="N1770" s="121">
        <v>0</v>
      </c>
      <c r="O1770" s="24">
        <v>0</v>
      </c>
      <c r="P1770" s="121">
        <v>0</v>
      </c>
    </row>
    <row r="1771" spans="3:16">
      <c r="C1771" t="s">
        <v>1371</v>
      </c>
      <c r="D1771">
        <v>10102</v>
      </c>
      <c r="E1771" t="s">
        <v>24</v>
      </c>
      <c r="F1771" s="119">
        <v>0</v>
      </c>
      <c r="G1771" s="24">
        <v>0</v>
      </c>
      <c r="H1771" s="24">
        <v>0</v>
      </c>
      <c r="I1771" s="120">
        <v>0</v>
      </c>
      <c r="J1771" s="122">
        <v>0</v>
      </c>
      <c r="K1771" s="24">
        <v>0</v>
      </c>
      <c r="L1771" s="122">
        <v>0</v>
      </c>
      <c r="M1771" s="24">
        <v>0</v>
      </c>
      <c r="N1771" s="122">
        <v>0</v>
      </c>
      <c r="O1771" s="24">
        <v>0</v>
      </c>
      <c r="P1771" s="122">
        <v>0</v>
      </c>
    </row>
    <row r="1772" spans="3:16">
      <c r="C1772" t="s">
        <v>1371</v>
      </c>
      <c r="D1772">
        <v>78001</v>
      </c>
      <c r="E1772" t="s">
        <v>571</v>
      </c>
      <c r="F1772" s="119">
        <v>0</v>
      </c>
      <c r="G1772" s="24">
        <v>0</v>
      </c>
      <c r="H1772" s="24">
        <v>0</v>
      </c>
      <c r="I1772" s="120">
        <v>0</v>
      </c>
      <c r="J1772" s="121">
        <v>0</v>
      </c>
      <c r="K1772" s="24">
        <v>0</v>
      </c>
      <c r="L1772" s="121">
        <v>0</v>
      </c>
      <c r="M1772" s="24">
        <v>0</v>
      </c>
      <c r="N1772" s="121">
        <v>0</v>
      </c>
      <c r="O1772" s="24">
        <v>0</v>
      </c>
      <c r="P1772" s="121">
        <v>0</v>
      </c>
    </row>
    <row r="1773" spans="3:16">
      <c r="C1773" t="s">
        <v>1371</v>
      </c>
      <c r="D1773">
        <v>10103</v>
      </c>
      <c r="E1773" t="s">
        <v>60</v>
      </c>
      <c r="F1773" s="119">
        <v>0</v>
      </c>
      <c r="G1773" s="24">
        <v>0</v>
      </c>
      <c r="H1773" s="24">
        <v>0</v>
      </c>
      <c r="I1773" s="120">
        <v>0</v>
      </c>
      <c r="J1773" s="122">
        <v>0</v>
      </c>
      <c r="K1773" s="24">
        <v>0</v>
      </c>
      <c r="L1773" s="122">
        <v>0</v>
      </c>
      <c r="M1773" s="24">
        <v>0</v>
      </c>
      <c r="N1773" s="122">
        <v>0</v>
      </c>
      <c r="O1773" s="24">
        <v>0</v>
      </c>
      <c r="P1773" s="122">
        <v>0</v>
      </c>
    </row>
    <row r="1774" spans="3:16">
      <c r="C1774" t="s">
        <v>1371</v>
      </c>
      <c r="D1774">
        <v>72101</v>
      </c>
      <c r="E1774" t="s">
        <v>582</v>
      </c>
      <c r="F1774" s="119">
        <v>0</v>
      </c>
      <c r="G1774" s="24">
        <v>0</v>
      </c>
      <c r="H1774" s="24">
        <v>0</v>
      </c>
      <c r="I1774" s="120">
        <v>0</v>
      </c>
      <c r="J1774" s="121">
        <v>0</v>
      </c>
      <c r="K1774" s="24">
        <v>0</v>
      </c>
      <c r="L1774" s="121">
        <v>0</v>
      </c>
      <c r="M1774" s="24">
        <v>0</v>
      </c>
      <c r="N1774" s="121">
        <v>0</v>
      </c>
      <c r="O1774" s="24">
        <v>0</v>
      </c>
      <c r="P1774" s="121">
        <v>0</v>
      </c>
    </row>
    <row r="1775" spans="3:16">
      <c r="C1775" t="s">
        <v>1371</v>
      </c>
      <c r="D1775">
        <v>10104</v>
      </c>
      <c r="E1775" t="s">
        <v>84</v>
      </c>
      <c r="F1775" s="119">
        <v>0</v>
      </c>
      <c r="G1775" s="24">
        <v>0</v>
      </c>
      <c r="H1775" s="24">
        <v>0</v>
      </c>
      <c r="I1775" s="120">
        <v>0</v>
      </c>
      <c r="J1775" s="121">
        <v>0</v>
      </c>
      <c r="K1775" s="24">
        <v>0</v>
      </c>
      <c r="L1775" s="121">
        <v>0</v>
      </c>
      <c r="M1775" s="24">
        <v>0</v>
      </c>
      <c r="N1775" s="121">
        <v>0</v>
      </c>
      <c r="O1775" s="24">
        <v>0</v>
      </c>
      <c r="P1775" s="121">
        <v>0</v>
      </c>
    </row>
    <row r="1776" spans="3:16">
      <c r="C1776" t="s">
        <v>1371</v>
      </c>
      <c r="D1776">
        <v>106</v>
      </c>
      <c r="E1776" t="s">
        <v>667</v>
      </c>
      <c r="F1776" s="119">
        <v>0</v>
      </c>
      <c r="G1776" s="24">
        <v>0</v>
      </c>
      <c r="H1776" s="24">
        <v>0</v>
      </c>
      <c r="I1776" s="120">
        <v>0</v>
      </c>
      <c r="J1776" s="121">
        <v>0</v>
      </c>
      <c r="K1776" s="24">
        <v>0</v>
      </c>
      <c r="L1776" s="121">
        <v>0</v>
      </c>
      <c r="M1776" s="24">
        <v>0</v>
      </c>
      <c r="N1776" s="121">
        <v>0</v>
      </c>
      <c r="O1776" s="24">
        <v>0</v>
      </c>
      <c r="P1776" s="121">
        <v>0</v>
      </c>
    </row>
    <row r="1777" spans="3:16">
      <c r="C1777" t="s">
        <v>1371</v>
      </c>
      <c r="D1777">
        <v>10201</v>
      </c>
      <c r="E1777" t="s">
        <v>27</v>
      </c>
      <c r="F1777" s="119">
        <v>0</v>
      </c>
      <c r="G1777" s="24">
        <v>0</v>
      </c>
      <c r="H1777" s="24">
        <v>0</v>
      </c>
      <c r="I1777" s="120">
        <v>0</v>
      </c>
      <c r="J1777" s="121">
        <v>0</v>
      </c>
      <c r="K1777" s="24">
        <v>0</v>
      </c>
      <c r="L1777" s="121">
        <v>0</v>
      </c>
      <c r="M1777" s="24">
        <v>0</v>
      </c>
      <c r="N1777" s="121">
        <v>0</v>
      </c>
      <c r="O1777" s="24">
        <v>0</v>
      </c>
      <c r="P1777" s="121">
        <v>0</v>
      </c>
    </row>
    <row r="1778" spans="3:16">
      <c r="C1778" t="s">
        <v>1371</v>
      </c>
      <c r="D1778">
        <v>13480</v>
      </c>
      <c r="E1778" t="s">
        <v>469</v>
      </c>
      <c r="F1778" s="119">
        <v>0</v>
      </c>
      <c r="G1778" s="24">
        <v>0</v>
      </c>
      <c r="H1778" s="24">
        <v>0</v>
      </c>
      <c r="I1778" s="120">
        <v>0</v>
      </c>
      <c r="J1778" s="121">
        <v>0</v>
      </c>
      <c r="K1778" s="24">
        <v>0</v>
      </c>
      <c r="L1778" s="121">
        <v>0</v>
      </c>
      <c r="M1778" s="24">
        <v>0</v>
      </c>
      <c r="N1778" s="121">
        <v>0</v>
      </c>
      <c r="O1778" s="24">
        <v>0</v>
      </c>
      <c r="P1778" s="121">
        <v>0</v>
      </c>
    </row>
    <row r="1779" spans="3:16">
      <c r="C1779" t="s">
        <v>1371</v>
      </c>
      <c r="D1779">
        <v>10202</v>
      </c>
      <c r="E1779" t="s">
        <v>28</v>
      </c>
      <c r="F1779" s="119">
        <v>0</v>
      </c>
      <c r="G1779" s="24">
        <v>0</v>
      </c>
      <c r="H1779" s="24">
        <v>0</v>
      </c>
      <c r="I1779" s="120">
        <v>0</v>
      </c>
      <c r="J1779" s="122">
        <v>0</v>
      </c>
      <c r="K1779" s="24">
        <v>0</v>
      </c>
      <c r="L1779" s="122">
        <v>0</v>
      </c>
      <c r="M1779" s="24">
        <v>0</v>
      </c>
      <c r="N1779" s="122">
        <v>0</v>
      </c>
      <c r="O1779" s="24">
        <v>0</v>
      </c>
      <c r="P1779" s="122">
        <v>0</v>
      </c>
    </row>
    <row r="1780" spans="3:16">
      <c r="C1780" t="s">
        <v>1371</v>
      </c>
      <c r="D1780">
        <v>52378</v>
      </c>
      <c r="E1780" t="s">
        <v>69</v>
      </c>
      <c r="F1780" s="119">
        <v>0</v>
      </c>
      <c r="G1780" s="24">
        <v>0</v>
      </c>
      <c r="H1780" s="24">
        <v>0</v>
      </c>
      <c r="I1780" s="120">
        <v>0</v>
      </c>
      <c r="J1780" s="122">
        <v>0</v>
      </c>
      <c r="K1780" s="24">
        <v>0</v>
      </c>
      <c r="L1780" s="122">
        <v>0</v>
      </c>
      <c r="M1780" s="24">
        <v>0</v>
      </c>
      <c r="N1780" s="122">
        <v>0</v>
      </c>
      <c r="O1780" s="24">
        <v>0</v>
      </c>
      <c r="P1780" s="122">
        <v>0</v>
      </c>
    </row>
    <row r="1781" spans="3:16">
      <c r="C1781" t="s">
        <v>1371</v>
      </c>
      <c r="D1781">
        <v>10203</v>
      </c>
      <c r="E1781" t="s">
        <v>29</v>
      </c>
      <c r="F1781" s="119">
        <v>0</v>
      </c>
      <c r="G1781" s="24">
        <v>0</v>
      </c>
      <c r="H1781" s="24">
        <v>0</v>
      </c>
      <c r="I1781" s="120">
        <v>0</v>
      </c>
      <c r="J1781" s="122">
        <v>0</v>
      </c>
      <c r="K1781" s="24">
        <v>0</v>
      </c>
      <c r="L1781" s="122">
        <v>0</v>
      </c>
      <c r="M1781" s="24">
        <v>0</v>
      </c>
      <c r="N1781" s="122">
        <v>0</v>
      </c>
      <c r="O1781" s="24">
        <v>0</v>
      </c>
      <c r="P1781" s="122">
        <v>0</v>
      </c>
    </row>
    <row r="1782" spans="3:16">
      <c r="C1782" t="s">
        <v>1371</v>
      </c>
      <c r="D1782">
        <v>76501</v>
      </c>
      <c r="E1782" t="s">
        <v>589</v>
      </c>
      <c r="F1782" s="119">
        <v>0</v>
      </c>
      <c r="G1782" s="24">
        <v>0</v>
      </c>
      <c r="H1782" s="24">
        <v>0</v>
      </c>
      <c r="I1782" s="120">
        <v>0</v>
      </c>
      <c r="J1782" s="121">
        <v>0</v>
      </c>
      <c r="K1782" s="24">
        <v>0</v>
      </c>
      <c r="L1782" s="121">
        <v>0</v>
      </c>
      <c r="M1782" s="24">
        <v>0</v>
      </c>
      <c r="N1782" s="121">
        <v>0</v>
      </c>
      <c r="O1782" s="24">
        <v>0</v>
      </c>
      <c r="P1782" s="121">
        <v>0</v>
      </c>
    </row>
    <row r="1783" spans="3:16">
      <c r="C1783" t="s">
        <v>1371</v>
      </c>
      <c r="D1783">
        <v>10204</v>
      </c>
      <c r="E1783" t="s">
        <v>53</v>
      </c>
      <c r="F1783" s="119">
        <v>0</v>
      </c>
      <c r="G1783" s="24">
        <v>0</v>
      </c>
      <c r="H1783" s="24">
        <v>0</v>
      </c>
      <c r="I1783" s="120">
        <v>0</v>
      </c>
      <c r="J1783" s="122">
        <v>0</v>
      </c>
      <c r="K1783" s="24">
        <v>0</v>
      </c>
      <c r="L1783" s="122">
        <v>0</v>
      </c>
      <c r="M1783" s="24">
        <v>0</v>
      </c>
      <c r="N1783" s="122">
        <v>0</v>
      </c>
      <c r="O1783" s="24">
        <v>0</v>
      </c>
      <c r="P1783" s="122">
        <v>0</v>
      </c>
    </row>
    <row r="1784" spans="3:16">
      <c r="C1784" t="s">
        <v>1371</v>
      </c>
      <c r="D1784">
        <v>10380</v>
      </c>
      <c r="E1784" t="s">
        <v>565</v>
      </c>
      <c r="F1784" s="119">
        <v>0</v>
      </c>
      <c r="G1784" s="24">
        <v>0</v>
      </c>
      <c r="H1784" s="24">
        <v>0</v>
      </c>
      <c r="I1784" s="120">
        <v>0</v>
      </c>
      <c r="J1784" s="121">
        <v>0</v>
      </c>
      <c r="K1784" s="24">
        <v>0</v>
      </c>
      <c r="L1784" s="121">
        <v>0</v>
      </c>
      <c r="M1784" s="24">
        <v>0</v>
      </c>
      <c r="N1784" s="121">
        <v>0</v>
      </c>
      <c r="O1784" s="24">
        <v>0</v>
      </c>
      <c r="P1784" s="121">
        <v>0</v>
      </c>
    </row>
    <row r="1785" spans="3:16">
      <c r="C1785" t="s">
        <v>1371</v>
      </c>
      <c r="D1785">
        <v>10205</v>
      </c>
      <c r="E1785" t="s">
        <v>552</v>
      </c>
      <c r="F1785" s="119">
        <v>0</v>
      </c>
      <c r="G1785" s="24">
        <v>0</v>
      </c>
      <c r="H1785" s="24">
        <v>0</v>
      </c>
      <c r="I1785" s="120">
        <v>0</v>
      </c>
      <c r="J1785" s="121">
        <v>0</v>
      </c>
      <c r="K1785" s="24">
        <v>0</v>
      </c>
      <c r="L1785" s="121">
        <v>0</v>
      </c>
      <c r="M1785" s="24">
        <v>0</v>
      </c>
      <c r="N1785" s="121">
        <v>0</v>
      </c>
      <c r="O1785" s="24">
        <v>0</v>
      </c>
      <c r="P1785" s="121">
        <v>0</v>
      </c>
    </row>
    <row r="1786" spans="3:16">
      <c r="C1786" t="s">
        <v>1371</v>
      </c>
      <c r="D1786">
        <v>12460</v>
      </c>
      <c r="E1786" t="s">
        <v>585</v>
      </c>
      <c r="F1786" s="119">
        <v>0</v>
      </c>
      <c r="G1786" s="24">
        <v>0</v>
      </c>
      <c r="H1786" s="24">
        <v>0</v>
      </c>
      <c r="I1786" s="120">
        <v>0</v>
      </c>
      <c r="J1786" s="121">
        <v>0</v>
      </c>
      <c r="K1786" s="24">
        <v>0</v>
      </c>
      <c r="L1786" s="121">
        <v>0</v>
      </c>
      <c r="M1786" s="24">
        <v>0</v>
      </c>
      <c r="N1786" s="121">
        <v>0</v>
      </c>
      <c r="O1786" s="24">
        <v>0</v>
      </c>
      <c r="P1786" s="121">
        <v>0</v>
      </c>
    </row>
    <row r="1787" spans="3:16">
      <c r="C1787" t="s">
        <v>1371</v>
      </c>
      <c r="D1787">
        <v>10268</v>
      </c>
      <c r="E1787" t="s">
        <v>427</v>
      </c>
      <c r="F1787" s="119">
        <v>0</v>
      </c>
      <c r="G1787" s="24">
        <v>0</v>
      </c>
      <c r="H1787" s="24">
        <v>0</v>
      </c>
      <c r="I1787" s="120">
        <v>0</v>
      </c>
      <c r="J1787" s="121">
        <v>0</v>
      </c>
      <c r="K1787" s="24">
        <v>0</v>
      </c>
      <c r="L1787" s="121">
        <v>0</v>
      </c>
      <c r="M1787" s="24">
        <v>0</v>
      </c>
      <c r="N1787" s="121">
        <v>0</v>
      </c>
      <c r="O1787" s="24">
        <v>0</v>
      </c>
      <c r="P1787" s="121">
        <v>0</v>
      </c>
    </row>
    <row r="1788" spans="3:16">
      <c r="C1788" t="s">
        <v>1371</v>
      </c>
      <c r="D1788">
        <v>74001</v>
      </c>
      <c r="E1788" t="s">
        <v>641</v>
      </c>
      <c r="F1788" s="119">
        <v>0</v>
      </c>
      <c r="G1788" s="24">
        <v>0</v>
      </c>
      <c r="H1788" s="24">
        <v>0</v>
      </c>
      <c r="I1788" s="120">
        <v>0</v>
      </c>
      <c r="J1788" s="121">
        <v>0</v>
      </c>
      <c r="K1788" s="24">
        <v>0</v>
      </c>
      <c r="L1788" s="121">
        <v>0</v>
      </c>
      <c r="M1788" s="24">
        <v>0</v>
      </c>
      <c r="N1788" s="121">
        <v>0</v>
      </c>
      <c r="O1788" s="24">
        <v>0</v>
      </c>
      <c r="P1788" s="121">
        <v>0</v>
      </c>
    </row>
    <row r="1789" spans="3:16">
      <c r="C1789" t="s">
        <v>1371</v>
      </c>
      <c r="D1789">
        <v>10301</v>
      </c>
      <c r="E1789" t="s">
        <v>30</v>
      </c>
      <c r="F1789" s="119">
        <v>0</v>
      </c>
      <c r="G1789" s="24">
        <v>0</v>
      </c>
      <c r="H1789" s="24">
        <v>0</v>
      </c>
      <c r="I1789" s="120">
        <v>0</v>
      </c>
      <c r="J1789" s="121">
        <v>0</v>
      </c>
      <c r="K1789" s="24">
        <v>0</v>
      </c>
      <c r="L1789" s="121">
        <v>0</v>
      </c>
      <c r="M1789" s="24">
        <v>0</v>
      </c>
      <c r="N1789" s="121">
        <v>0</v>
      </c>
      <c r="O1789" s="24">
        <v>0</v>
      </c>
      <c r="P1789" s="121">
        <v>0</v>
      </c>
    </row>
    <row r="1790" spans="3:16">
      <c r="C1790" t="s">
        <v>1371</v>
      </c>
      <c r="D1790">
        <v>102</v>
      </c>
      <c r="E1790" t="s">
        <v>663</v>
      </c>
      <c r="F1790" s="119">
        <v>0</v>
      </c>
      <c r="G1790" s="24">
        <v>0</v>
      </c>
      <c r="H1790" s="24">
        <v>0</v>
      </c>
      <c r="I1790" s="120">
        <v>0</v>
      </c>
      <c r="J1790" s="121">
        <v>0</v>
      </c>
      <c r="K1790" s="24">
        <v>0</v>
      </c>
      <c r="L1790" s="121">
        <v>0</v>
      </c>
      <c r="M1790" s="24">
        <v>0</v>
      </c>
      <c r="N1790" s="121">
        <v>0</v>
      </c>
      <c r="O1790" s="24">
        <v>0</v>
      </c>
      <c r="P1790" s="121">
        <v>0</v>
      </c>
    </row>
    <row r="1791" spans="3:16">
      <c r="C1791" t="s">
        <v>1371</v>
      </c>
      <c r="D1791">
        <v>10302</v>
      </c>
      <c r="E1791" t="s">
        <v>31</v>
      </c>
      <c r="F1791" s="119">
        <v>0</v>
      </c>
      <c r="G1791" s="24">
        <v>0</v>
      </c>
      <c r="H1791" s="24">
        <v>0</v>
      </c>
      <c r="I1791" s="120">
        <v>0</v>
      </c>
      <c r="J1791" s="122">
        <v>0</v>
      </c>
      <c r="K1791" s="24">
        <v>0</v>
      </c>
      <c r="L1791" s="122">
        <v>0</v>
      </c>
      <c r="M1791" s="24">
        <v>0</v>
      </c>
      <c r="N1791" s="122">
        <v>0</v>
      </c>
      <c r="O1791" s="24">
        <v>0</v>
      </c>
      <c r="P1791" s="122">
        <v>0</v>
      </c>
    </row>
    <row r="1792" spans="3:16">
      <c r="C1792" t="s">
        <v>1371</v>
      </c>
      <c r="D1792">
        <v>10602</v>
      </c>
      <c r="E1792" t="s">
        <v>671</v>
      </c>
      <c r="F1792" s="119">
        <v>0</v>
      </c>
      <c r="G1792" s="24">
        <v>0</v>
      </c>
      <c r="H1792" s="24">
        <v>0</v>
      </c>
      <c r="I1792" s="120">
        <v>0</v>
      </c>
      <c r="J1792" s="121">
        <v>0</v>
      </c>
      <c r="K1792" s="24">
        <v>0</v>
      </c>
      <c r="L1792" s="121">
        <v>0</v>
      </c>
      <c r="M1792" s="24">
        <v>0</v>
      </c>
      <c r="N1792" s="121">
        <v>0</v>
      </c>
      <c r="O1792" s="24">
        <v>0</v>
      </c>
      <c r="P1792" s="121">
        <v>0</v>
      </c>
    </row>
    <row r="1793" spans="3:16">
      <c r="C1793" t="s">
        <v>1371</v>
      </c>
      <c r="D1793">
        <v>10303</v>
      </c>
      <c r="E1793" t="s">
        <v>32</v>
      </c>
      <c r="F1793" s="119">
        <v>0</v>
      </c>
      <c r="G1793" s="24">
        <v>0</v>
      </c>
      <c r="H1793" s="24">
        <v>0</v>
      </c>
      <c r="I1793" s="120">
        <v>0</v>
      </c>
      <c r="J1793" s="121">
        <v>0</v>
      </c>
      <c r="K1793" s="24">
        <v>0</v>
      </c>
      <c r="L1793" s="121">
        <v>0</v>
      </c>
      <c r="M1793" s="24">
        <v>0</v>
      </c>
      <c r="N1793" s="121">
        <v>0</v>
      </c>
      <c r="O1793" s="24">
        <v>0</v>
      </c>
      <c r="P1793" s="121">
        <v>0</v>
      </c>
    </row>
    <row r="1794" spans="3:16">
      <c r="C1794" t="s">
        <v>1371</v>
      </c>
      <c r="D1794">
        <v>13401</v>
      </c>
      <c r="E1794" t="s">
        <v>77</v>
      </c>
      <c r="F1794" s="119">
        <v>0</v>
      </c>
      <c r="G1794" s="24">
        <v>0</v>
      </c>
      <c r="H1794" s="24">
        <v>0</v>
      </c>
      <c r="I1794" s="120">
        <v>0</v>
      </c>
      <c r="J1794" s="121">
        <v>0</v>
      </c>
      <c r="K1794" s="24">
        <v>0</v>
      </c>
      <c r="L1794" s="121">
        <v>0</v>
      </c>
      <c r="M1794" s="24">
        <v>0</v>
      </c>
      <c r="N1794" s="121">
        <v>0</v>
      </c>
      <c r="O1794" s="24">
        <v>0</v>
      </c>
      <c r="P1794" s="121">
        <v>0</v>
      </c>
    </row>
    <row r="1795" spans="3:16">
      <c r="C1795" t="s">
        <v>1371</v>
      </c>
      <c r="D1795">
        <v>10304</v>
      </c>
      <c r="E1795" t="s">
        <v>54</v>
      </c>
      <c r="F1795" s="119">
        <v>0</v>
      </c>
      <c r="G1795" s="24">
        <v>0</v>
      </c>
      <c r="H1795" s="24">
        <v>0</v>
      </c>
      <c r="I1795" s="120">
        <v>0</v>
      </c>
      <c r="J1795" s="122">
        <v>0</v>
      </c>
      <c r="K1795" s="24">
        <v>0</v>
      </c>
      <c r="L1795" s="122">
        <v>0</v>
      </c>
      <c r="M1795" s="24">
        <v>0</v>
      </c>
      <c r="N1795" s="122">
        <v>0</v>
      </c>
      <c r="O1795" s="24">
        <v>0</v>
      </c>
      <c r="P1795" s="122">
        <v>0</v>
      </c>
    </row>
    <row r="1796" spans="3:16">
      <c r="C1796" t="s">
        <v>1371</v>
      </c>
      <c r="D1796">
        <v>13559</v>
      </c>
      <c r="E1796" t="s">
        <v>429</v>
      </c>
      <c r="F1796" s="119">
        <v>0</v>
      </c>
      <c r="G1796" s="24">
        <v>0</v>
      </c>
      <c r="H1796" s="24">
        <v>0</v>
      </c>
      <c r="I1796" s="120">
        <v>0</v>
      </c>
      <c r="J1796" s="121">
        <v>0</v>
      </c>
      <c r="K1796" s="24">
        <v>0</v>
      </c>
      <c r="L1796" s="121">
        <v>0</v>
      </c>
      <c r="M1796" s="24">
        <v>0</v>
      </c>
      <c r="N1796" s="121">
        <v>0</v>
      </c>
      <c r="O1796" s="24">
        <v>0</v>
      </c>
      <c r="P1796" s="121">
        <v>0</v>
      </c>
    </row>
    <row r="1797" spans="3:16">
      <c r="C1797" t="s">
        <v>1371</v>
      </c>
      <c r="D1797">
        <v>10305</v>
      </c>
      <c r="E1797" t="s">
        <v>537</v>
      </c>
      <c r="F1797" s="119">
        <v>0</v>
      </c>
      <c r="G1797" s="24">
        <v>0</v>
      </c>
      <c r="H1797" s="24">
        <v>0</v>
      </c>
      <c r="I1797" s="120">
        <v>0</v>
      </c>
      <c r="J1797" s="121">
        <v>0</v>
      </c>
      <c r="K1797" s="24">
        <v>0</v>
      </c>
      <c r="L1797" s="121">
        <v>0</v>
      </c>
      <c r="M1797" s="24">
        <v>0</v>
      </c>
      <c r="N1797" s="121">
        <v>0</v>
      </c>
      <c r="O1797" s="24">
        <v>0</v>
      </c>
      <c r="P1797" s="121">
        <v>0</v>
      </c>
    </row>
    <row r="1798" spans="3:16">
      <c r="C1798" t="s">
        <v>1371</v>
      </c>
      <c r="D1798">
        <v>14459</v>
      </c>
      <c r="E1798" t="s">
        <v>68</v>
      </c>
      <c r="F1798" s="119">
        <v>0</v>
      </c>
      <c r="G1798" s="24">
        <v>0</v>
      </c>
      <c r="H1798" s="24">
        <v>0</v>
      </c>
      <c r="I1798" s="120">
        <v>0</v>
      </c>
      <c r="J1798" s="121">
        <v>0</v>
      </c>
      <c r="K1798" s="24">
        <v>0</v>
      </c>
      <c r="L1798" s="121">
        <v>0</v>
      </c>
      <c r="M1798" s="24">
        <v>0</v>
      </c>
      <c r="N1798" s="121">
        <v>0</v>
      </c>
      <c r="O1798" s="24">
        <v>0</v>
      </c>
      <c r="P1798" s="121">
        <v>0</v>
      </c>
    </row>
    <row r="1799" spans="3:16">
      <c r="C1799" t="s">
        <v>1371</v>
      </c>
      <c r="D1799">
        <v>10306</v>
      </c>
      <c r="E1799" t="s">
        <v>226</v>
      </c>
      <c r="F1799" s="119">
        <v>0</v>
      </c>
      <c r="G1799" s="24">
        <v>0</v>
      </c>
      <c r="H1799" s="24">
        <v>0</v>
      </c>
      <c r="I1799" s="120">
        <v>0</v>
      </c>
      <c r="J1799" s="121">
        <v>0</v>
      </c>
      <c r="K1799" s="24">
        <v>0</v>
      </c>
      <c r="L1799" s="121">
        <v>0</v>
      </c>
      <c r="M1799" s="24">
        <v>0</v>
      </c>
      <c r="N1799" s="121">
        <v>0</v>
      </c>
      <c r="O1799" s="24">
        <v>0</v>
      </c>
      <c r="P1799" s="121">
        <v>0</v>
      </c>
    </row>
    <row r="1800" spans="3:16">
      <c r="C1800" t="s">
        <v>1371</v>
      </c>
      <c r="D1800">
        <v>72002</v>
      </c>
      <c r="E1800" t="s">
        <v>48</v>
      </c>
      <c r="F1800" s="119">
        <v>0</v>
      </c>
      <c r="G1800" s="24">
        <v>0</v>
      </c>
      <c r="H1800" s="24">
        <v>0</v>
      </c>
      <c r="I1800" s="120">
        <v>0</v>
      </c>
      <c r="J1800" s="121">
        <v>0</v>
      </c>
      <c r="K1800" s="24">
        <v>0</v>
      </c>
      <c r="L1800" s="121">
        <v>0</v>
      </c>
      <c r="M1800" s="24">
        <v>0</v>
      </c>
      <c r="N1800" s="121">
        <v>0</v>
      </c>
      <c r="O1800" s="24">
        <v>0</v>
      </c>
      <c r="P1800" s="121">
        <v>0</v>
      </c>
    </row>
    <row r="1801" spans="3:16">
      <c r="C1801" t="s">
        <v>1371</v>
      </c>
      <c r="D1801">
        <v>10309</v>
      </c>
      <c r="E1801" t="s">
        <v>539</v>
      </c>
      <c r="F1801" s="119">
        <v>0</v>
      </c>
      <c r="G1801" s="24">
        <v>0</v>
      </c>
      <c r="H1801" s="24">
        <v>0</v>
      </c>
      <c r="I1801" s="120">
        <v>0</v>
      </c>
      <c r="J1801" s="121">
        <v>0</v>
      </c>
      <c r="K1801" s="24">
        <v>0</v>
      </c>
      <c r="L1801" s="121">
        <v>0</v>
      </c>
      <c r="M1801" s="24">
        <v>0</v>
      </c>
      <c r="N1801" s="121">
        <v>0</v>
      </c>
      <c r="O1801" s="24">
        <v>0</v>
      </c>
      <c r="P1801" s="121">
        <v>0</v>
      </c>
    </row>
    <row r="1802" spans="3:16">
      <c r="C1802" t="s">
        <v>1371</v>
      </c>
      <c r="D1802">
        <v>73012</v>
      </c>
      <c r="E1802" t="s">
        <v>56</v>
      </c>
      <c r="F1802" s="119">
        <v>0</v>
      </c>
      <c r="G1802" s="24">
        <v>0</v>
      </c>
      <c r="H1802" s="24">
        <v>0</v>
      </c>
      <c r="I1802" s="120">
        <v>0</v>
      </c>
      <c r="J1802" s="121">
        <v>0</v>
      </c>
      <c r="K1802" s="24">
        <v>0</v>
      </c>
      <c r="L1802" s="121">
        <v>0</v>
      </c>
      <c r="M1802" s="24">
        <v>0</v>
      </c>
      <c r="N1802" s="121">
        <v>0</v>
      </c>
      <c r="O1802" s="24">
        <v>0</v>
      </c>
      <c r="P1802" s="121">
        <v>0</v>
      </c>
    </row>
    <row r="1803" spans="3:16">
      <c r="C1803" t="s">
        <v>1371</v>
      </c>
      <c r="D1803">
        <v>10311</v>
      </c>
      <c r="E1803" t="s">
        <v>467</v>
      </c>
      <c r="F1803" s="119">
        <v>0</v>
      </c>
      <c r="G1803" s="24">
        <v>0</v>
      </c>
      <c r="H1803" s="24">
        <v>0</v>
      </c>
      <c r="I1803" s="120">
        <v>0</v>
      </c>
      <c r="J1803" s="121">
        <v>0</v>
      </c>
      <c r="K1803" s="24">
        <v>0</v>
      </c>
      <c r="L1803" s="121">
        <v>0</v>
      </c>
      <c r="M1803" s="24">
        <v>0</v>
      </c>
      <c r="N1803" s="121">
        <v>0</v>
      </c>
      <c r="O1803" s="24">
        <v>0</v>
      </c>
      <c r="P1803" s="121">
        <v>0</v>
      </c>
    </row>
    <row r="1804" spans="3:16">
      <c r="C1804" t="s">
        <v>1371</v>
      </c>
      <c r="D1804">
        <v>76701</v>
      </c>
      <c r="E1804" t="s">
        <v>588</v>
      </c>
      <c r="F1804" s="119">
        <v>0</v>
      </c>
      <c r="G1804" s="24">
        <v>0</v>
      </c>
      <c r="H1804" s="24">
        <v>0</v>
      </c>
      <c r="I1804" s="120">
        <v>0</v>
      </c>
      <c r="J1804" s="121">
        <v>0</v>
      </c>
      <c r="K1804" s="24">
        <v>0</v>
      </c>
      <c r="L1804" s="121">
        <v>0</v>
      </c>
      <c r="M1804" s="24">
        <v>0</v>
      </c>
      <c r="N1804" s="121">
        <v>0</v>
      </c>
      <c r="O1804" s="24">
        <v>0</v>
      </c>
      <c r="P1804" s="121">
        <v>0</v>
      </c>
    </row>
    <row r="1805" spans="3:16">
      <c r="C1805" t="s">
        <v>1371</v>
      </c>
      <c r="D1805">
        <v>10312</v>
      </c>
      <c r="E1805" t="s">
        <v>540</v>
      </c>
      <c r="F1805" s="119">
        <v>0</v>
      </c>
      <c r="G1805" s="24">
        <v>0</v>
      </c>
      <c r="H1805" s="24">
        <v>0</v>
      </c>
      <c r="I1805" s="120">
        <v>0</v>
      </c>
      <c r="J1805" s="121">
        <v>0</v>
      </c>
      <c r="K1805" s="24">
        <v>0</v>
      </c>
      <c r="L1805" s="121">
        <v>0</v>
      </c>
      <c r="M1805" s="24">
        <v>0</v>
      </c>
      <c r="N1805" s="121">
        <v>0</v>
      </c>
      <c r="O1805" s="24">
        <v>0</v>
      </c>
      <c r="P1805" s="121">
        <v>0</v>
      </c>
    </row>
    <row r="1806" spans="3:16">
      <c r="C1806" t="s">
        <v>1371</v>
      </c>
      <c r="D1806">
        <v>79201</v>
      </c>
      <c r="E1806" t="s">
        <v>50</v>
      </c>
      <c r="F1806" s="119">
        <v>0</v>
      </c>
      <c r="G1806" s="24">
        <v>0</v>
      </c>
      <c r="H1806" s="24">
        <v>0</v>
      </c>
      <c r="I1806" s="120">
        <v>0</v>
      </c>
      <c r="J1806" s="122">
        <v>0</v>
      </c>
      <c r="K1806" s="24">
        <v>0</v>
      </c>
      <c r="L1806" s="122">
        <v>0</v>
      </c>
      <c r="M1806" s="24">
        <v>0</v>
      </c>
      <c r="N1806" s="122">
        <v>0</v>
      </c>
      <c r="O1806" s="24">
        <v>0</v>
      </c>
      <c r="P1806" s="122">
        <v>0</v>
      </c>
    </row>
    <row r="1807" spans="3:16">
      <c r="C1807" t="s">
        <v>1371</v>
      </c>
      <c r="D1807">
        <v>10358</v>
      </c>
      <c r="E1807" t="s">
        <v>33</v>
      </c>
      <c r="F1807" s="119">
        <v>0</v>
      </c>
      <c r="G1807" s="24">
        <v>0</v>
      </c>
      <c r="H1807" s="24">
        <v>0</v>
      </c>
      <c r="I1807" s="120">
        <v>0</v>
      </c>
      <c r="J1807" s="121">
        <v>0</v>
      </c>
      <c r="K1807" s="24">
        <v>0</v>
      </c>
      <c r="L1807" s="121">
        <v>0</v>
      </c>
      <c r="M1807" s="24">
        <v>0</v>
      </c>
      <c r="N1807" s="121">
        <v>0</v>
      </c>
      <c r="O1807" s="24">
        <v>0</v>
      </c>
      <c r="P1807" s="121">
        <v>0</v>
      </c>
    </row>
    <row r="1808" spans="3:16">
      <c r="C1808" t="s">
        <v>1371</v>
      </c>
      <c r="D1808">
        <v>10411</v>
      </c>
      <c r="E1808" t="s">
        <v>543</v>
      </c>
      <c r="F1808" s="119">
        <v>0</v>
      </c>
      <c r="G1808" s="24">
        <v>0</v>
      </c>
      <c r="H1808" s="24">
        <v>0</v>
      </c>
      <c r="I1808" s="120">
        <v>0</v>
      </c>
      <c r="J1808" s="121">
        <v>0</v>
      </c>
      <c r="K1808" s="24">
        <v>0</v>
      </c>
      <c r="L1808" s="121">
        <v>0</v>
      </c>
      <c r="M1808" s="24">
        <v>0</v>
      </c>
      <c r="N1808" s="121">
        <v>0</v>
      </c>
      <c r="O1808" s="24">
        <v>0</v>
      </c>
      <c r="P1808" s="121">
        <v>0</v>
      </c>
    </row>
    <row r="1809" spans="3:16">
      <c r="C1809" t="s">
        <v>1371</v>
      </c>
      <c r="D1809">
        <v>10367</v>
      </c>
      <c r="E1809" t="s">
        <v>606</v>
      </c>
      <c r="F1809" s="119">
        <v>0</v>
      </c>
      <c r="G1809" s="24">
        <v>0</v>
      </c>
      <c r="H1809" s="24">
        <v>0</v>
      </c>
      <c r="I1809" s="120">
        <v>0</v>
      </c>
      <c r="J1809" s="121">
        <v>0</v>
      </c>
      <c r="K1809" s="24">
        <v>0</v>
      </c>
      <c r="L1809" s="121">
        <v>0</v>
      </c>
      <c r="M1809" s="24">
        <v>0</v>
      </c>
      <c r="N1809" s="121">
        <v>0</v>
      </c>
      <c r="O1809" s="24">
        <v>0</v>
      </c>
      <c r="P1809" s="121">
        <v>0</v>
      </c>
    </row>
    <row r="1810" spans="3:16">
      <c r="C1810" t="s">
        <v>1371</v>
      </c>
      <c r="D1810">
        <v>11401</v>
      </c>
      <c r="E1810" t="s">
        <v>583</v>
      </c>
      <c r="F1810" s="119">
        <v>0</v>
      </c>
      <c r="G1810" s="24">
        <v>0</v>
      </c>
      <c r="H1810" s="24">
        <v>0</v>
      </c>
      <c r="I1810" s="120">
        <v>0</v>
      </c>
      <c r="J1810" s="121">
        <v>0</v>
      </c>
      <c r="K1810" s="24">
        <v>0</v>
      </c>
      <c r="L1810" s="121">
        <v>0</v>
      </c>
      <c r="M1810" s="24">
        <v>0</v>
      </c>
      <c r="N1810" s="121">
        <v>0</v>
      </c>
      <c r="O1810" s="24">
        <v>0</v>
      </c>
      <c r="P1810" s="121">
        <v>0</v>
      </c>
    </row>
    <row r="1811" spans="3:16">
      <c r="C1811" t="s">
        <v>1371</v>
      </c>
      <c r="D1811">
        <v>10369</v>
      </c>
      <c r="E1811" t="s">
        <v>61</v>
      </c>
      <c r="F1811" s="119">
        <v>0</v>
      </c>
      <c r="G1811" s="24">
        <v>0</v>
      </c>
      <c r="H1811" s="24">
        <v>0</v>
      </c>
      <c r="I1811" s="120">
        <v>0</v>
      </c>
      <c r="J1811" s="121">
        <v>0</v>
      </c>
      <c r="K1811" s="24">
        <v>0</v>
      </c>
      <c r="L1811" s="121">
        <v>0</v>
      </c>
      <c r="M1811" s="24">
        <v>0</v>
      </c>
      <c r="N1811" s="121">
        <v>0</v>
      </c>
      <c r="O1811" s="24">
        <v>0</v>
      </c>
      <c r="P1811" s="121">
        <v>0</v>
      </c>
    </row>
    <row r="1812" spans="3:16">
      <c r="C1812" t="s">
        <v>1371</v>
      </c>
      <c r="D1812">
        <v>71901</v>
      </c>
      <c r="E1812" t="s">
        <v>47</v>
      </c>
      <c r="F1812" s="119">
        <v>0</v>
      </c>
      <c r="G1812" s="24">
        <v>0</v>
      </c>
      <c r="H1812" s="24">
        <v>0</v>
      </c>
      <c r="I1812" s="120">
        <v>0</v>
      </c>
      <c r="J1812" s="121">
        <v>0</v>
      </c>
      <c r="K1812" s="24">
        <v>0</v>
      </c>
      <c r="L1812" s="121">
        <v>0</v>
      </c>
      <c r="M1812" s="24">
        <v>0</v>
      </c>
      <c r="N1812" s="121">
        <v>0</v>
      </c>
      <c r="O1812" s="24">
        <v>0</v>
      </c>
      <c r="P1812" s="121">
        <v>0</v>
      </c>
    </row>
    <row r="1813" spans="3:16">
      <c r="C1813" t="s">
        <v>1371</v>
      </c>
      <c r="D1813">
        <v>10388</v>
      </c>
      <c r="E1813" t="s">
        <v>541</v>
      </c>
      <c r="F1813" s="119">
        <v>0</v>
      </c>
      <c r="G1813" s="24">
        <v>0</v>
      </c>
      <c r="H1813" s="24">
        <v>0</v>
      </c>
      <c r="I1813" s="120">
        <v>0</v>
      </c>
      <c r="J1813" s="121">
        <v>0</v>
      </c>
      <c r="K1813" s="24">
        <v>0</v>
      </c>
      <c r="L1813" s="121">
        <v>0</v>
      </c>
      <c r="M1813" s="24">
        <v>0</v>
      </c>
      <c r="N1813" s="121">
        <v>0</v>
      </c>
      <c r="O1813" s="24">
        <v>0</v>
      </c>
      <c r="P1813" s="121">
        <v>0</v>
      </c>
    </row>
    <row r="1814" spans="3:16">
      <c r="C1814" t="s">
        <v>1371</v>
      </c>
      <c r="D1814">
        <v>76001</v>
      </c>
      <c r="E1814" t="s">
        <v>99</v>
      </c>
      <c r="F1814" s="119">
        <v>0</v>
      </c>
      <c r="G1814" s="24">
        <v>0</v>
      </c>
      <c r="H1814" s="24">
        <v>0</v>
      </c>
      <c r="I1814" s="120">
        <v>0</v>
      </c>
      <c r="J1814" s="121">
        <v>0</v>
      </c>
      <c r="K1814" s="24">
        <v>0</v>
      </c>
      <c r="L1814" s="121">
        <v>0</v>
      </c>
      <c r="M1814" s="24">
        <v>0</v>
      </c>
      <c r="N1814" s="121">
        <v>0</v>
      </c>
      <c r="O1814" s="24">
        <v>0</v>
      </c>
      <c r="P1814" s="121">
        <v>0</v>
      </c>
    </row>
    <row r="1815" spans="3:16">
      <c r="C1815" t="s">
        <v>1371</v>
      </c>
      <c r="D1815">
        <v>10389</v>
      </c>
      <c r="E1815" t="s">
        <v>71</v>
      </c>
      <c r="F1815" s="119">
        <v>0</v>
      </c>
      <c r="G1815" s="24">
        <v>0</v>
      </c>
      <c r="H1815" s="24">
        <v>0</v>
      </c>
      <c r="I1815" s="120">
        <v>0</v>
      </c>
      <c r="J1815" s="121">
        <v>0</v>
      </c>
      <c r="K1815" s="24">
        <v>0</v>
      </c>
      <c r="L1815" s="121">
        <v>0</v>
      </c>
      <c r="M1815" s="24">
        <v>0</v>
      </c>
      <c r="N1815" s="121">
        <v>0</v>
      </c>
      <c r="O1815" s="24">
        <v>0</v>
      </c>
      <c r="P1815" s="121">
        <v>0</v>
      </c>
    </row>
    <row r="1816" spans="3:16">
      <c r="C1816" t="s">
        <v>1371</v>
      </c>
      <c r="D1816">
        <v>12401</v>
      </c>
      <c r="E1816" t="s">
        <v>645</v>
      </c>
      <c r="F1816" s="119">
        <v>0</v>
      </c>
      <c r="G1816" s="24">
        <v>0</v>
      </c>
      <c r="H1816" s="24">
        <v>0</v>
      </c>
      <c r="I1816" s="120">
        <v>0</v>
      </c>
      <c r="J1816" s="121">
        <v>0</v>
      </c>
      <c r="K1816" s="24">
        <v>0</v>
      </c>
      <c r="L1816" s="121">
        <v>0</v>
      </c>
      <c r="M1816" s="24">
        <v>0</v>
      </c>
      <c r="N1816" s="121">
        <v>0</v>
      </c>
      <c r="O1816" s="24">
        <v>0</v>
      </c>
      <c r="P1816" s="121">
        <v>0</v>
      </c>
    </row>
    <row r="1817" spans="3:16">
      <c r="C1817" t="s">
        <v>1371</v>
      </c>
      <c r="D1817">
        <v>10401</v>
      </c>
      <c r="E1817" t="s">
        <v>34</v>
      </c>
      <c r="F1817" s="119">
        <v>0</v>
      </c>
      <c r="G1817" s="24">
        <v>0</v>
      </c>
      <c r="H1817" s="24">
        <v>0</v>
      </c>
      <c r="I1817" s="120">
        <v>0</v>
      </c>
      <c r="J1817" s="121">
        <v>0</v>
      </c>
      <c r="K1817" s="24">
        <v>0</v>
      </c>
      <c r="L1817" s="121">
        <v>0</v>
      </c>
      <c r="M1817" s="24">
        <v>0</v>
      </c>
      <c r="N1817" s="121">
        <v>0</v>
      </c>
      <c r="O1817" s="24">
        <v>0</v>
      </c>
      <c r="P1817" s="121">
        <v>0</v>
      </c>
    </row>
    <row r="1818" spans="3:16">
      <c r="C1818" t="s">
        <v>1371</v>
      </c>
      <c r="D1818">
        <v>32359</v>
      </c>
      <c r="E1818" t="s">
        <v>660</v>
      </c>
      <c r="F1818" s="119">
        <v>0</v>
      </c>
      <c r="G1818" s="24">
        <v>0</v>
      </c>
      <c r="H1818" s="24">
        <v>0</v>
      </c>
      <c r="I1818" s="120">
        <v>0</v>
      </c>
      <c r="J1818" s="121">
        <v>0</v>
      </c>
      <c r="K1818" s="24">
        <v>0</v>
      </c>
      <c r="L1818" s="121">
        <v>0</v>
      </c>
      <c r="M1818" s="24">
        <v>0</v>
      </c>
      <c r="N1818" s="121">
        <v>0</v>
      </c>
      <c r="O1818" s="24">
        <v>0</v>
      </c>
      <c r="P1818" s="121">
        <v>0</v>
      </c>
    </row>
    <row r="1819" spans="3:16">
      <c r="C1819" t="s">
        <v>1371</v>
      </c>
      <c r="D1819">
        <v>10402</v>
      </c>
      <c r="E1819" t="s">
        <v>21</v>
      </c>
      <c r="F1819" s="119">
        <v>0</v>
      </c>
      <c r="G1819" s="24">
        <v>0</v>
      </c>
      <c r="H1819" s="24">
        <v>0</v>
      </c>
      <c r="I1819" s="120">
        <v>0</v>
      </c>
      <c r="J1819" s="122">
        <v>0</v>
      </c>
      <c r="K1819" s="24">
        <v>0</v>
      </c>
      <c r="L1819" s="122">
        <v>0</v>
      </c>
      <c r="M1819" s="24">
        <v>0</v>
      </c>
      <c r="N1819" s="122">
        <v>0</v>
      </c>
      <c r="O1819" s="24">
        <v>0</v>
      </c>
      <c r="P1819" s="122">
        <v>0</v>
      </c>
    </row>
    <row r="1820" spans="3:16">
      <c r="C1820" t="s">
        <v>1371</v>
      </c>
      <c r="D1820">
        <v>104</v>
      </c>
      <c r="E1820" t="s">
        <v>665</v>
      </c>
      <c r="F1820" s="119">
        <v>0</v>
      </c>
      <c r="G1820" s="24">
        <v>0</v>
      </c>
      <c r="H1820" s="24">
        <v>0</v>
      </c>
      <c r="I1820" s="120">
        <v>0</v>
      </c>
      <c r="J1820" s="121">
        <v>0</v>
      </c>
      <c r="K1820" s="24">
        <v>0</v>
      </c>
      <c r="L1820" s="121">
        <v>0</v>
      </c>
      <c r="M1820" s="24">
        <v>0</v>
      </c>
      <c r="N1820" s="121">
        <v>0</v>
      </c>
      <c r="O1820" s="24">
        <v>0</v>
      </c>
      <c r="P1820" s="121">
        <v>0</v>
      </c>
    </row>
    <row r="1821" spans="3:16">
      <c r="C1821" t="s">
        <v>1371</v>
      </c>
      <c r="D1821">
        <v>10403</v>
      </c>
      <c r="E1821" t="s">
        <v>35</v>
      </c>
      <c r="F1821" s="119">
        <v>0</v>
      </c>
      <c r="G1821" s="24">
        <v>0</v>
      </c>
      <c r="H1821" s="24">
        <v>0</v>
      </c>
      <c r="I1821" s="120">
        <v>0</v>
      </c>
      <c r="J1821" s="122">
        <v>0</v>
      </c>
      <c r="K1821" s="24">
        <v>0</v>
      </c>
      <c r="L1821" s="122">
        <v>0</v>
      </c>
      <c r="M1821" s="24">
        <v>0</v>
      </c>
      <c r="N1821" s="122">
        <v>0</v>
      </c>
      <c r="O1821" s="24">
        <v>0</v>
      </c>
      <c r="P1821" s="122">
        <v>0</v>
      </c>
    </row>
    <row r="1822" spans="3:16">
      <c r="C1822" t="s">
        <v>1371</v>
      </c>
      <c r="D1822">
        <v>10505</v>
      </c>
      <c r="E1822" t="s">
        <v>669</v>
      </c>
      <c r="F1822" s="119">
        <v>0</v>
      </c>
      <c r="G1822" s="24">
        <v>0</v>
      </c>
      <c r="H1822" s="24">
        <v>0</v>
      </c>
      <c r="I1822" s="120">
        <v>0</v>
      </c>
      <c r="J1822" s="121">
        <v>0</v>
      </c>
      <c r="K1822" s="24">
        <v>0</v>
      </c>
      <c r="L1822" s="121">
        <v>0</v>
      </c>
      <c r="M1822" s="24">
        <v>0</v>
      </c>
      <c r="N1822" s="121">
        <v>0</v>
      </c>
      <c r="O1822" s="24">
        <v>0</v>
      </c>
      <c r="P1822" s="121">
        <v>0</v>
      </c>
    </row>
    <row r="1823" spans="3:16">
      <c r="C1823" t="s">
        <v>1371</v>
      </c>
      <c r="D1823">
        <v>10404</v>
      </c>
      <c r="E1823" t="s">
        <v>36</v>
      </c>
      <c r="F1823" s="119">
        <v>0</v>
      </c>
      <c r="G1823" s="24">
        <v>0</v>
      </c>
      <c r="H1823" s="24">
        <v>0</v>
      </c>
      <c r="I1823" s="120">
        <v>0</v>
      </c>
      <c r="J1823" s="122">
        <v>0</v>
      </c>
      <c r="K1823" s="24">
        <v>0</v>
      </c>
      <c r="L1823" s="122">
        <v>0</v>
      </c>
      <c r="M1823" s="24">
        <v>0</v>
      </c>
      <c r="N1823" s="122">
        <v>0</v>
      </c>
      <c r="O1823" s="24">
        <v>0</v>
      </c>
      <c r="P1823" s="122">
        <v>0</v>
      </c>
    </row>
    <row r="1824" spans="3:16">
      <c r="C1824" t="s">
        <v>1371</v>
      </c>
      <c r="D1824">
        <v>100</v>
      </c>
      <c r="E1824" t="s">
        <v>96</v>
      </c>
      <c r="F1824" s="119">
        <v>0</v>
      </c>
      <c r="G1824" s="24">
        <v>0</v>
      </c>
      <c r="H1824" s="24">
        <v>0</v>
      </c>
      <c r="I1824" s="120">
        <v>0</v>
      </c>
      <c r="J1824" s="121">
        <v>0</v>
      </c>
      <c r="K1824" s="24">
        <v>0</v>
      </c>
      <c r="L1824" s="122">
        <v>0</v>
      </c>
      <c r="M1824" s="24">
        <v>0</v>
      </c>
      <c r="N1824" s="122">
        <v>0</v>
      </c>
      <c r="O1824" s="24">
        <v>0</v>
      </c>
      <c r="P1824" s="122">
        <v>0</v>
      </c>
    </row>
    <row r="1825" spans="3:16">
      <c r="C1825" t="s">
        <v>1371</v>
      </c>
      <c r="D1825">
        <v>10405</v>
      </c>
      <c r="E1825" t="s">
        <v>542</v>
      </c>
      <c r="F1825" s="119">
        <v>0</v>
      </c>
      <c r="G1825" s="24">
        <v>0</v>
      </c>
      <c r="H1825" s="24">
        <v>0</v>
      </c>
      <c r="I1825" s="120">
        <v>0</v>
      </c>
      <c r="J1825" s="121">
        <v>0</v>
      </c>
      <c r="K1825" s="24">
        <v>0</v>
      </c>
      <c r="L1825" s="121">
        <v>0</v>
      </c>
      <c r="M1825" s="24">
        <v>0</v>
      </c>
      <c r="N1825" s="121">
        <v>0</v>
      </c>
      <c r="O1825" s="24">
        <v>0</v>
      </c>
      <c r="P1825" s="121">
        <v>0</v>
      </c>
    </row>
    <row r="1826" spans="3:16">
      <c r="C1826" t="s">
        <v>1371</v>
      </c>
      <c r="D1826">
        <v>13380</v>
      </c>
      <c r="E1826" t="s">
        <v>534</v>
      </c>
      <c r="F1826" s="119">
        <v>0</v>
      </c>
      <c r="G1826" s="24">
        <v>0</v>
      </c>
      <c r="H1826" s="24">
        <v>0</v>
      </c>
      <c r="I1826" s="120">
        <v>0</v>
      </c>
      <c r="J1826" s="121">
        <v>0</v>
      </c>
      <c r="K1826" s="24">
        <v>0</v>
      </c>
      <c r="L1826" s="121">
        <v>0</v>
      </c>
      <c r="M1826" s="24">
        <v>0</v>
      </c>
      <c r="N1826" s="121">
        <v>0</v>
      </c>
      <c r="O1826" s="24">
        <v>0</v>
      </c>
      <c r="P1826" s="121">
        <v>0</v>
      </c>
    </row>
    <row r="1827" spans="3:16">
      <c r="C1827" t="s">
        <v>1371</v>
      </c>
      <c r="D1827">
        <v>10406</v>
      </c>
      <c r="E1827" t="s">
        <v>72</v>
      </c>
      <c r="F1827" s="119">
        <v>0</v>
      </c>
      <c r="G1827" s="24">
        <v>0</v>
      </c>
      <c r="H1827" s="24">
        <v>0</v>
      </c>
      <c r="I1827" s="120">
        <v>0</v>
      </c>
      <c r="J1827" s="121">
        <v>0</v>
      </c>
      <c r="K1827" s="24">
        <v>0</v>
      </c>
      <c r="L1827" s="121">
        <v>0</v>
      </c>
      <c r="M1827" s="24">
        <v>0</v>
      </c>
      <c r="N1827" s="121">
        <v>0</v>
      </c>
      <c r="O1827" s="24">
        <v>0</v>
      </c>
      <c r="P1827" s="121">
        <v>0</v>
      </c>
    </row>
    <row r="1828" spans="3:16">
      <c r="C1828" t="s">
        <v>1371</v>
      </c>
      <c r="D1828">
        <v>13403</v>
      </c>
      <c r="E1828" t="s">
        <v>428</v>
      </c>
      <c r="F1828" s="119">
        <v>0</v>
      </c>
      <c r="G1828" s="24">
        <v>0</v>
      </c>
      <c r="H1828" s="24">
        <v>0</v>
      </c>
      <c r="I1828" s="120">
        <v>0</v>
      </c>
      <c r="J1828" s="121">
        <v>0</v>
      </c>
      <c r="K1828" s="24">
        <v>0</v>
      </c>
      <c r="L1828" s="121">
        <v>0</v>
      </c>
      <c r="M1828" s="24">
        <v>0</v>
      </c>
      <c r="N1828" s="121">
        <v>0</v>
      </c>
      <c r="O1828" s="24">
        <v>0</v>
      </c>
      <c r="P1828" s="121">
        <v>0</v>
      </c>
    </row>
    <row r="1829" spans="3:16">
      <c r="C1829" t="s">
        <v>1371</v>
      </c>
      <c r="D1829">
        <v>10407</v>
      </c>
      <c r="E1829" t="s">
        <v>37</v>
      </c>
      <c r="F1829" s="119">
        <v>0</v>
      </c>
      <c r="G1829" s="24">
        <v>0</v>
      </c>
      <c r="H1829" s="24">
        <v>0</v>
      </c>
      <c r="I1829" s="120">
        <v>0</v>
      </c>
      <c r="J1829" s="121">
        <v>0</v>
      </c>
      <c r="K1829" s="24">
        <v>0</v>
      </c>
      <c r="L1829" s="121">
        <v>0</v>
      </c>
      <c r="M1829" s="24">
        <v>0</v>
      </c>
      <c r="N1829" s="121">
        <v>0</v>
      </c>
      <c r="O1829" s="24">
        <v>0</v>
      </c>
      <c r="P1829" s="121">
        <v>0</v>
      </c>
    </row>
    <row r="1830" spans="3:16">
      <c r="C1830" t="s">
        <v>1371</v>
      </c>
      <c r="D1830">
        <v>13503</v>
      </c>
      <c r="E1830" t="s">
        <v>470</v>
      </c>
      <c r="F1830" s="119">
        <v>0</v>
      </c>
      <c r="G1830" s="24">
        <v>0</v>
      </c>
      <c r="H1830" s="24">
        <v>0</v>
      </c>
      <c r="I1830" s="120">
        <v>0</v>
      </c>
      <c r="J1830" s="121">
        <v>0</v>
      </c>
      <c r="K1830" s="24">
        <v>0</v>
      </c>
      <c r="L1830" s="121">
        <v>0</v>
      </c>
      <c r="M1830" s="24">
        <v>0</v>
      </c>
      <c r="N1830" s="121">
        <v>0</v>
      </c>
      <c r="O1830" s="24">
        <v>0</v>
      </c>
      <c r="P1830" s="121">
        <v>0</v>
      </c>
    </row>
    <row r="1831" spans="3:16">
      <c r="C1831" t="s">
        <v>1371</v>
      </c>
      <c r="D1831">
        <v>10410</v>
      </c>
      <c r="E1831" t="s">
        <v>452</v>
      </c>
      <c r="F1831" s="119">
        <v>0</v>
      </c>
      <c r="G1831" s="24">
        <v>0</v>
      </c>
      <c r="H1831" s="24">
        <v>0</v>
      </c>
      <c r="I1831" s="120">
        <v>0</v>
      </c>
      <c r="J1831" s="121">
        <v>0</v>
      </c>
      <c r="K1831" s="24">
        <v>0</v>
      </c>
      <c r="L1831" s="121">
        <v>0</v>
      </c>
      <c r="M1831" s="24">
        <v>0</v>
      </c>
      <c r="N1831" s="121">
        <v>0</v>
      </c>
      <c r="O1831" s="24">
        <v>0</v>
      </c>
      <c r="P1831" s="121">
        <v>0</v>
      </c>
    </row>
    <row r="1832" spans="3:16">
      <c r="C1832" t="s">
        <v>1371</v>
      </c>
      <c r="D1832">
        <v>13580</v>
      </c>
      <c r="E1832" t="s">
        <v>535</v>
      </c>
      <c r="F1832" s="119">
        <v>0</v>
      </c>
      <c r="G1832" s="24">
        <v>0</v>
      </c>
      <c r="H1832" s="24">
        <v>0</v>
      </c>
      <c r="I1832" s="120">
        <v>0</v>
      </c>
      <c r="J1832" s="121">
        <v>0</v>
      </c>
      <c r="K1832" s="24">
        <v>0</v>
      </c>
      <c r="L1832" s="121">
        <v>0</v>
      </c>
      <c r="M1832" s="24">
        <v>0</v>
      </c>
      <c r="N1832" s="121">
        <v>0</v>
      </c>
      <c r="O1832" s="24">
        <v>0</v>
      </c>
      <c r="P1832" s="121">
        <v>0</v>
      </c>
    </row>
    <row r="1833" spans="3:16">
      <c r="C1833" t="s">
        <v>1371</v>
      </c>
      <c r="D1833">
        <v>10416</v>
      </c>
      <c r="E1833" t="s">
        <v>581</v>
      </c>
      <c r="F1833" s="119">
        <v>0</v>
      </c>
      <c r="G1833" s="24">
        <v>0</v>
      </c>
      <c r="H1833" s="24">
        <v>0</v>
      </c>
      <c r="I1833" s="120">
        <v>0</v>
      </c>
      <c r="J1833" s="121">
        <v>0</v>
      </c>
      <c r="K1833" s="24">
        <v>0</v>
      </c>
      <c r="L1833" s="121">
        <v>0</v>
      </c>
      <c r="M1833" s="24">
        <v>0</v>
      </c>
      <c r="N1833" s="121">
        <v>0</v>
      </c>
      <c r="O1833" s="24">
        <v>0</v>
      </c>
      <c r="P1833" s="121">
        <v>0</v>
      </c>
    </row>
    <row r="1834" spans="3:16">
      <c r="C1834" t="s">
        <v>1371</v>
      </c>
      <c r="D1834">
        <v>14348</v>
      </c>
      <c r="E1834" t="s">
        <v>46</v>
      </c>
      <c r="F1834" s="119">
        <v>0</v>
      </c>
      <c r="G1834" s="24">
        <v>0</v>
      </c>
      <c r="H1834" s="24">
        <v>0</v>
      </c>
      <c r="I1834" s="120">
        <v>0</v>
      </c>
      <c r="J1834" s="121">
        <v>0</v>
      </c>
      <c r="K1834" s="24">
        <v>0</v>
      </c>
      <c r="L1834" s="121">
        <v>0</v>
      </c>
      <c r="M1834" s="24">
        <v>0</v>
      </c>
      <c r="N1834" s="121">
        <v>0</v>
      </c>
      <c r="O1834" s="24">
        <v>0</v>
      </c>
      <c r="P1834" s="121">
        <v>0</v>
      </c>
    </row>
    <row r="1835" spans="3:16">
      <c r="C1835" t="s">
        <v>1371</v>
      </c>
      <c r="D1835">
        <v>10457</v>
      </c>
      <c r="E1835" t="s">
        <v>38</v>
      </c>
      <c r="F1835" s="119">
        <v>0</v>
      </c>
      <c r="G1835" s="24">
        <v>0</v>
      </c>
      <c r="H1835" s="24">
        <v>0</v>
      </c>
      <c r="I1835" s="120">
        <v>0</v>
      </c>
      <c r="J1835" s="121">
        <v>0</v>
      </c>
      <c r="K1835" s="24">
        <v>0</v>
      </c>
      <c r="L1835" s="121">
        <v>0</v>
      </c>
      <c r="M1835" s="24">
        <v>0</v>
      </c>
      <c r="N1835" s="121">
        <v>0</v>
      </c>
      <c r="O1835" s="24">
        <v>0</v>
      </c>
      <c r="P1835" s="121">
        <v>0</v>
      </c>
    </row>
    <row r="1836" spans="3:16">
      <c r="C1836" t="s">
        <v>1371</v>
      </c>
      <c r="D1836">
        <v>52377</v>
      </c>
      <c r="E1836" t="s">
        <v>134</v>
      </c>
      <c r="F1836" s="119">
        <v>0</v>
      </c>
      <c r="G1836" s="24">
        <v>0</v>
      </c>
      <c r="H1836" s="24">
        <v>0</v>
      </c>
      <c r="I1836" s="120">
        <v>0</v>
      </c>
      <c r="J1836" s="121">
        <v>0</v>
      </c>
      <c r="K1836" s="24">
        <v>0</v>
      </c>
      <c r="L1836" s="121">
        <v>0</v>
      </c>
      <c r="M1836" s="24">
        <v>0</v>
      </c>
      <c r="N1836" s="121">
        <v>0</v>
      </c>
      <c r="O1836" s="24">
        <v>0</v>
      </c>
      <c r="P1836" s="121">
        <v>0</v>
      </c>
    </row>
    <row r="1837" spans="3:16">
      <c r="C1837" t="s">
        <v>1371</v>
      </c>
      <c r="D1837">
        <v>10469</v>
      </c>
      <c r="E1837" t="s">
        <v>39</v>
      </c>
      <c r="F1837" s="119">
        <v>0</v>
      </c>
      <c r="G1837" s="24">
        <v>0</v>
      </c>
      <c r="H1837" s="24">
        <v>0</v>
      </c>
      <c r="I1837" s="120">
        <v>0</v>
      </c>
      <c r="J1837" s="121">
        <v>0</v>
      </c>
      <c r="K1837" s="24">
        <v>0</v>
      </c>
      <c r="L1837" s="121">
        <v>0</v>
      </c>
      <c r="M1837" s="24">
        <v>0</v>
      </c>
      <c r="N1837" s="121">
        <v>0</v>
      </c>
      <c r="O1837" s="24">
        <v>0</v>
      </c>
      <c r="P1837" s="121">
        <v>0</v>
      </c>
    </row>
    <row r="1838" spans="3:16">
      <c r="C1838" t="s">
        <v>1371</v>
      </c>
      <c r="D1838">
        <v>72001</v>
      </c>
      <c r="E1838" t="s">
        <v>23</v>
      </c>
      <c r="F1838" s="119">
        <v>0</v>
      </c>
      <c r="G1838" s="24">
        <v>0</v>
      </c>
      <c r="H1838" s="24">
        <v>0</v>
      </c>
      <c r="I1838" s="120">
        <v>0</v>
      </c>
      <c r="J1838" s="121">
        <v>0</v>
      </c>
      <c r="K1838" s="24">
        <v>0</v>
      </c>
      <c r="L1838" s="121">
        <v>0</v>
      </c>
      <c r="M1838" s="24">
        <v>0</v>
      </c>
      <c r="N1838" s="121">
        <v>0</v>
      </c>
      <c r="O1838" s="24">
        <v>0</v>
      </c>
      <c r="P1838" s="121">
        <v>0</v>
      </c>
    </row>
    <row r="1839" spans="3:16">
      <c r="C1839" t="s">
        <v>1371</v>
      </c>
      <c r="D1839">
        <v>10472</v>
      </c>
      <c r="E1839" t="s">
        <v>40</v>
      </c>
      <c r="F1839" s="119">
        <v>0</v>
      </c>
      <c r="G1839" s="24">
        <v>0</v>
      </c>
      <c r="H1839" s="24">
        <v>0</v>
      </c>
      <c r="I1839" s="120">
        <v>0</v>
      </c>
      <c r="J1839" s="121">
        <v>0</v>
      </c>
      <c r="K1839" s="24">
        <v>0</v>
      </c>
      <c r="L1839" s="121">
        <v>0</v>
      </c>
      <c r="M1839" s="24">
        <v>0</v>
      </c>
      <c r="N1839" s="121">
        <v>0</v>
      </c>
      <c r="O1839" s="24">
        <v>0</v>
      </c>
      <c r="P1839" s="121">
        <v>0</v>
      </c>
    </row>
    <row r="1840" spans="3:16">
      <c r="C1840" t="s">
        <v>1371</v>
      </c>
      <c r="D1840">
        <v>72012</v>
      </c>
      <c r="E1840" t="s">
        <v>55</v>
      </c>
      <c r="F1840" s="119">
        <v>0</v>
      </c>
      <c r="G1840" s="24">
        <v>0</v>
      </c>
      <c r="H1840" s="24">
        <v>0</v>
      </c>
      <c r="I1840" s="120">
        <v>0</v>
      </c>
      <c r="J1840" s="121">
        <v>0</v>
      </c>
      <c r="K1840" s="24">
        <v>0</v>
      </c>
      <c r="L1840" s="121">
        <v>0</v>
      </c>
      <c r="M1840" s="24">
        <v>0</v>
      </c>
      <c r="N1840" s="121">
        <v>0</v>
      </c>
      <c r="O1840" s="24">
        <v>0</v>
      </c>
      <c r="P1840" s="121">
        <v>0</v>
      </c>
    </row>
    <row r="1841" spans="3:16">
      <c r="C1841" t="s">
        <v>1371</v>
      </c>
      <c r="D1841">
        <v>10473</v>
      </c>
      <c r="E1841" t="s">
        <v>544</v>
      </c>
      <c r="F1841" s="119">
        <v>0</v>
      </c>
      <c r="G1841" s="24">
        <v>0</v>
      </c>
      <c r="H1841" s="24">
        <v>0</v>
      </c>
      <c r="I1841" s="120">
        <v>0</v>
      </c>
      <c r="J1841" s="121">
        <v>0</v>
      </c>
      <c r="K1841" s="24">
        <v>0</v>
      </c>
      <c r="L1841" s="121">
        <v>0</v>
      </c>
      <c r="M1841" s="24">
        <v>0</v>
      </c>
      <c r="N1841" s="121">
        <v>0</v>
      </c>
      <c r="O1841" s="24">
        <v>0</v>
      </c>
      <c r="P1841" s="121">
        <v>0</v>
      </c>
    </row>
    <row r="1842" spans="3:16">
      <c r="C1842" t="s">
        <v>1371</v>
      </c>
      <c r="D1842">
        <v>73001</v>
      </c>
      <c r="E1842" t="s">
        <v>49</v>
      </c>
      <c r="F1842" s="119">
        <v>0</v>
      </c>
      <c r="G1842" s="24">
        <v>0</v>
      </c>
      <c r="H1842" s="24">
        <v>0</v>
      </c>
      <c r="I1842" s="120">
        <v>0</v>
      </c>
      <c r="J1842" s="121">
        <v>0</v>
      </c>
      <c r="K1842" s="24">
        <v>0</v>
      </c>
      <c r="L1842" s="121">
        <v>0</v>
      </c>
      <c r="M1842" s="24">
        <v>0</v>
      </c>
      <c r="N1842" s="121">
        <v>0</v>
      </c>
      <c r="O1842" s="24">
        <v>0</v>
      </c>
      <c r="P1842" s="121">
        <v>0</v>
      </c>
    </row>
    <row r="1843" spans="3:16">
      <c r="C1843" t="s">
        <v>1371</v>
      </c>
      <c r="D1843">
        <v>10480</v>
      </c>
      <c r="E1843" t="s">
        <v>545</v>
      </c>
      <c r="F1843" s="119">
        <v>0</v>
      </c>
      <c r="G1843" s="24">
        <v>0</v>
      </c>
      <c r="H1843" s="24">
        <v>0</v>
      </c>
      <c r="I1843" s="120">
        <v>0</v>
      </c>
      <c r="J1843" s="121">
        <v>0</v>
      </c>
      <c r="K1843" s="24">
        <v>0</v>
      </c>
      <c r="L1843" s="121">
        <v>0</v>
      </c>
      <c r="M1843" s="24">
        <v>0</v>
      </c>
      <c r="N1843" s="121">
        <v>0</v>
      </c>
      <c r="O1843" s="24">
        <v>0</v>
      </c>
      <c r="P1843" s="121">
        <v>0</v>
      </c>
    </row>
    <row r="1844" spans="3:16">
      <c r="C1844" t="s">
        <v>1371</v>
      </c>
      <c r="D1844">
        <v>73501</v>
      </c>
      <c r="E1844" t="s">
        <v>425</v>
      </c>
      <c r="F1844" s="119">
        <v>0</v>
      </c>
      <c r="G1844" s="24">
        <v>0</v>
      </c>
      <c r="H1844" s="24">
        <v>0</v>
      </c>
      <c r="I1844" s="120">
        <v>0</v>
      </c>
      <c r="J1844" s="121">
        <v>0</v>
      </c>
      <c r="K1844" s="24">
        <v>0</v>
      </c>
      <c r="L1844" s="121">
        <v>0</v>
      </c>
      <c r="M1844" s="24">
        <v>0</v>
      </c>
      <c r="N1844" s="121">
        <v>0</v>
      </c>
      <c r="O1844" s="24">
        <v>0</v>
      </c>
      <c r="P1844" s="121">
        <v>0</v>
      </c>
    </row>
    <row r="1845" spans="3:16">
      <c r="C1845" t="s">
        <v>1371</v>
      </c>
      <c r="D1845">
        <v>10488</v>
      </c>
      <c r="E1845" t="s">
        <v>607</v>
      </c>
      <c r="F1845" s="119">
        <v>0</v>
      </c>
      <c r="G1845" s="24">
        <v>0</v>
      </c>
      <c r="H1845" s="24">
        <v>0</v>
      </c>
      <c r="I1845" s="120">
        <v>0</v>
      </c>
      <c r="J1845" s="121">
        <v>0</v>
      </c>
      <c r="K1845" s="24">
        <v>0</v>
      </c>
      <c r="L1845" s="121">
        <v>0</v>
      </c>
      <c r="M1845" s="24">
        <v>0</v>
      </c>
      <c r="N1845" s="121">
        <v>0</v>
      </c>
      <c r="O1845" s="24">
        <v>0</v>
      </c>
      <c r="P1845" s="121">
        <v>0</v>
      </c>
    </row>
    <row r="1846" spans="3:16">
      <c r="C1846" t="s">
        <v>1371</v>
      </c>
      <c r="D1846">
        <v>76601</v>
      </c>
      <c r="E1846" t="s">
        <v>590</v>
      </c>
      <c r="F1846" s="119">
        <v>0</v>
      </c>
      <c r="G1846" s="24">
        <v>0</v>
      </c>
      <c r="H1846" s="24">
        <v>0</v>
      </c>
      <c r="I1846" s="120">
        <v>0</v>
      </c>
      <c r="J1846" s="121">
        <v>0</v>
      </c>
      <c r="K1846" s="24">
        <v>0</v>
      </c>
      <c r="L1846" s="121">
        <v>0</v>
      </c>
      <c r="M1846" s="24">
        <v>0</v>
      </c>
      <c r="N1846" s="121">
        <v>0</v>
      </c>
      <c r="O1846" s="24">
        <v>0</v>
      </c>
      <c r="P1846" s="121">
        <v>0</v>
      </c>
    </row>
    <row r="1847" spans="3:16">
      <c r="C1847" t="s">
        <v>1371</v>
      </c>
      <c r="D1847">
        <v>10489</v>
      </c>
      <c r="E1847" t="s">
        <v>546</v>
      </c>
      <c r="F1847" s="119">
        <v>0</v>
      </c>
      <c r="G1847" s="24">
        <v>0</v>
      </c>
      <c r="H1847" s="24">
        <v>0</v>
      </c>
      <c r="I1847" s="120">
        <v>0</v>
      </c>
      <c r="J1847" s="121">
        <v>0</v>
      </c>
      <c r="K1847" s="24">
        <v>0</v>
      </c>
      <c r="L1847" s="121">
        <v>0</v>
      </c>
      <c r="M1847" s="24">
        <v>0</v>
      </c>
      <c r="N1847" s="121">
        <v>0</v>
      </c>
      <c r="O1847" s="24">
        <v>0</v>
      </c>
      <c r="P1847" s="121">
        <v>0</v>
      </c>
    </row>
    <row r="1848" spans="3:16">
      <c r="C1848" t="s">
        <v>1371</v>
      </c>
      <c r="D1848">
        <v>77101</v>
      </c>
      <c r="E1848" t="s">
        <v>567</v>
      </c>
      <c r="F1848" s="119">
        <v>0</v>
      </c>
      <c r="G1848" s="24">
        <v>0</v>
      </c>
      <c r="H1848" s="24">
        <v>0</v>
      </c>
      <c r="I1848" s="120">
        <v>0</v>
      </c>
      <c r="J1848" s="121">
        <v>0</v>
      </c>
      <c r="K1848" s="24">
        <v>0</v>
      </c>
      <c r="L1848" s="121">
        <v>0</v>
      </c>
      <c r="M1848" s="24">
        <v>0</v>
      </c>
      <c r="N1848" s="121">
        <v>0</v>
      </c>
      <c r="O1848" s="24">
        <v>0</v>
      </c>
      <c r="P1848" s="121">
        <v>0</v>
      </c>
    </row>
    <row r="1849" spans="3:16">
      <c r="C1849" t="s">
        <v>1371</v>
      </c>
      <c r="D1849">
        <v>10490</v>
      </c>
      <c r="E1849" t="s">
        <v>476</v>
      </c>
      <c r="F1849" s="119">
        <v>0</v>
      </c>
      <c r="G1849" s="24">
        <v>0</v>
      </c>
      <c r="H1849" s="24">
        <v>0</v>
      </c>
      <c r="I1849" s="120">
        <v>0</v>
      </c>
      <c r="J1849" s="121">
        <v>0</v>
      </c>
      <c r="K1849" s="24">
        <v>0</v>
      </c>
      <c r="L1849" s="121">
        <v>0</v>
      </c>
      <c r="M1849" s="24">
        <v>0</v>
      </c>
      <c r="N1849" s="121">
        <v>0</v>
      </c>
      <c r="O1849" s="24">
        <v>0</v>
      </c>
      <c r="P1849" s="121">
        <v>0</v>
      </c>
    </row>
    <row r="1850" spans="3:16">
      <c r="C1850" t="s">
        <v>1371</v>
      </c>
      <c r="D1850">
        <v>79101</v>
      </c>
      <c r="E1850" t="s">
        <v>57</v>
      </c>
      <c r="F1850" s="119">
        <v>0</v>
      </c>
      <c r="G1850" s="24">
        <v>0</v>
      </c>
      <c r="H1850" s="24">
        <v>0</v>
      </c>
      <c r="I1850" s="120">
        <v>0</v>
      </c>
      <c r="J1850" s="122">
        <v>0</v>
      </c>
      <c r="K1850" s="24">
        <v>0</v>
      </c>
      <c r="L1850" s="122">
        <v>0</v>
      </c>
      <c r="M1850" s="24">
        <v>0</v>
      </c>
      <c r="N1850" s="122">
        <v>0</v>
      </c>
      <c r="O1850" s="24">
        <v>0</v>
      </c>
      <c r="P1850" s="122">
        <v>0</v>
      </c>
    </row>
    <row r="1851" spans="3:16">
      <c r="C1851" t="s">
        <v>1371</v>
      </c>
      <c r="D1851">
        <v>10501</v>
      </c>
      <c r="E1851" t="s">
        <v>41</v>
      </c>
      <c r="F1851" s="119">
        <v>0</v>
      </c>
      <c r="G1851" s="24">
        <v>0</v>
      </c>
      <c r="H1851" s="24">
        <v>0</v>
      </c>
      <c r="I1851" s="120">
        <v>0</v>
      </c>
      <c r="J1851" s="121">
        <v>0</v>
      </c>
      <c r="K1851" s="24">
        <v>0</v>
      </c>
      <c r="L1851" s="121">
        <v>0</v>
      </c>
      <c r="M1851" s="24">
        <v>0</v>
      </c>
      <c r="N1851" s="121">
        <v>0</v>
      </c>
      <c r="O1851" s="24">
        <v>0</v>
      </c>
      <c r="P1851" s="121">
        <v>0</v>
      </c>
    </row>
    <row r="1852" spans="3:16">
      <c r="C1852" t="s">
        <v>1371</v>
      </c>
      <c r="D1852">
        <v>10307</v>
      </c>
      <c r="E1852" t="s">
        <v>538</v>
      </c>
      <c r="F1852" s="119">
        <v>0</v>
      </c>
      <c r="G1852" s="24">
        <v>0</v>
      </c>
      <c r="H1852" s="24">
        <v>0</v>
      </c>
      <c r="I1852" s="120">
        <v>0</v>
      </c>
      <c r="J1852" s="121">
        <v>0</v>
      </c>
      <c r="K1852" s="24">
        <v>0</v>
      </c>
      <c r="L1852" s="121">
        <v>0</v>
      </c>
      <c r="M1852" s="24">
        <v>0</v>
      </c>
      <c r="N1852" s="121">
        <v>0</v>
      </c>
      <c r="O1852" s="24">
        <v>0</v>
      </c>
      <c r="P1852" s="121">
        <v>0</v>
      </c>
    </row>
    <row r="1853" spans="3:16">
      <c r="C1853" t="s">
        <v>1371</v>
      </c>
      <c r="D1853">
        <v>10502</v>
      </c>
      <c r="E1853" t="s">
        <v>42</v>
      </c>
      <c r="F1853" s="119">
        <v>0</v>
      </c>
      <c r="G1853" s="24">
        <v>0</v>
      </c>
      <c r="H1853" s="24">
        <v>0</v>
      </c>
      <c r="I1853" s="120">
        <v>0</v>
      </c>
      <c r="J1853" s="121">
        <v>0</v>
      </c>
      <c r="K1853" s="24">
        <v>0</v>
      </c>
      <c r="L1853" s="121">
        <v>0</v>
      </c>
      <c r="M1853" s="24">
        <v>0</v>
      </c>
      <c r="N1853" s="121">
        <v>0</v>
      </c>
      <c r="O1853" s="24">
        <v>0</v>
      </c>
      <c r="P1853" s="121">
        <v>0</v>
      </c>
    </row>
    <row r="1854" spans="3:16">
      <c r="C1854" t="s">
        <v>1371</v>
      </c>
      <c r="D1854">
        <v>10409</v>
      </c>
      <c r="E1854" t="s">
        <v>566</v>
      </c>
      <c r="F1854" s="119">
        <v>0</v>
      </c>
      <c r="G1854" s="24">
        <v>0</v>
      </c>
      <c r="H1854" s="24">
        <v>0</v>
      </c>
      <c r="I1854" s="120">
        <v>0</v>
      </c>
      <c r="J1854" s="121">
        <v>0</v>
      </c>
      <c r="K1854" s="24">
        <v>0</v>
      </c>
      <c r="L1854" s="121">
        <v>0</v>
      </c>
      <c r="M1854" s="24">
        <v>0</v>
      </c>
      <c r="N1854" s="121">
        <v>0</v>
      </c>
      <c r="O1854" s="24">
        <v>0</v>
      </c>
      <c r="P1854" s="121">
        <v>0</v>
      </c>
    </row>
    <row r="1855" spans="3:16">
      <c r="C1855" t="s">
        <v>1371</v>
      </c>
      <c r="D1855">
        <v>10503</v>
      </c>
      <c r="E1855" t="s">
        <v>487</v>
      </c>
      <c r="F1855" s="119">
        <v>0</v>
      </c>
      <c r="G1855" s="24">
        <v>0</v>
      </c>
      <c r="H1855" s="24">
        <v>0</v>
      </c>
      <c r="I1855" s="120">
        <v>0</v>
      </c>
      <c r="J1855" s="121">
        <v>0</v>
      </c>
      <c r="K1855" s="24">
        <v>0</v>
      </c>
      <c r="L1855" s="121">
        <v>0</v>
      </c>
      <c r="M1855" s="24">
        <v>0</v>
      </c>
      <c r="N1855" s="121">
        <v>0</v>
      </c>
      <c r="O1855" s="24">
        <v>0</v>
      </c>
      <c r="P1855" s="121">
        <v>0</v>
      </c>
    </row>
    <row r="1856" spans="3:16">
      <c r="C1856" t="s">
        <v>1371</v>
      </c>
      <c r="D1856">
        <v>10511</v>
      </c>
      <c r="E1856" t="s">
        <v>547</v>
      </c>
      <c r="F1856" s="119">
        <v>0</v>
      </c>
      <c r="G1856" s="24">
        <v>0</v>
      </c>
      <c r="H1856" s="24">
        <v>0</v>
      </c>
      <c r="I1856" s="120">
        <v>0</v>
      </c>
      <c r="J1856" s="121">
        <v>0</v>
      </c>
      <c r="K1856" s="24">
        <v>0</v>
      </c>
      <c r="L1856" s="121">
        <v>0</v>
      </c>
      <c r="M1856" s="24">
        <v>0</v>
      </c>
      <c r="N1856" s="121">
        <v>0</v>
      </c>
      <c r="O1856" s="24">
        <v>0</v>
      </c>
      <c r="P1856" s="121">
        <v>0</v>
      </c>
    </row>
    <row r="1857" spans="3:16">
      <c r="C1857" t="s">
        <v>1371</v>
      </c>
      <c r="D1857">
        <v>10504</v>
      </c>
      <c r="E1857" t="s">
        <v>43</v>
      </c>
      <c r="F1857" s="119">
        <v>0</v>
      </c>
      <c r="G1857" s="24">
        <v>0</v>
      </c>
      <c r="H1857" s="24">
        <v>0</v>
      </c>
      <c r="I1857" s="120">
        <v>0</v>
      </c>
      <c r="J1857" s="122">
        <v>0</v>
      </c>
      <c r="K1857" s="24">
        <v>0</v>
      </c>
      <c r="L1857" s="122">
        <v>0</v>
      </c>
      <c r="M1857" s="24">
        <v>0</v>
      </c>
      <c r="N1857" s="122">
        <v>0</v>
      </c>
      <c r="O1857" s="24">
        <v>0</v>
      </c>
      <c r="P1857" s="122">
        <v>0</v>
      </c>
    </row>
    <row r="1858" spans="3:16">
      <c r="C1858" t="s">
        <v>1371</v>
      </c>
      <c r="D1858">
        <v>11301</v>
      </c>
      <c r="E1858" t="s">
        <v>550</v>
      </c>
      <c r="F1858" s="119">
        <v>0</v>
      </c>
      <c r="G1858" s="24">
        <v>0</v>
      </c>
      <c r="H1858" s="24">
        <v>0</v>
      </c>
      <c r="I1858" s="120">
        <v>0</v>
      </c>
      <c r="J1858" s="121">
        <v>0</v>
      </c>
      <c r="K1858" s="24">
        <v>0</v>
      </c>
      <c r="L1858" s="121">
        <v>0</v>
      </c>
      <c r="M1858" s="24">
        <v>0</v>
      </c>
      <c r="N1858" s="121">
        <v>0</v>
      </c>
      <c r="O1858" s="24">
        <v>0</v>
      </c>
      <c r="P1858" s="121">
        <v>0</v>
      </c>
    </row>
    <row r="1859" spans="3:16">
      <c r="C1859" t="s">
        <v>1371</v>
      </c>
      <c r="D1859">
        <v>10580</v>
      </c>
      <c r="E1859" t="s">
        <v>548</v>
      </c>
      <c r="F1859" s="119">
        <v>0</v>
      </c>
      <c r="G1859" s="24">
        <v>0</v>
      </c>
      <c r="H1859" s="24">
        <v>0</v>
      </c>
      <c r="I1859" s="120">
        <v>0</v>
      </c>
      <c r="J1859" s="121">
        <v>0</v>
      </c>
      <c r="K1859" s="24">
        <v>0</v>
      </c>
      <c r="L1859" s="121">
        <v>0</v>
      </c>
      <c r="M1859" s="24">
        <v>0</v>
      </c>
      <c r="N1859" s="121">
        <v>0</v>
      </c>
      <c r="O1859" s="24">
        <v>0</v>
      </c>
      <c r="P1859" s="121">
        <v>0</v>
      </c>
    </row>
    <row r="1860" spans="3:16">
      <c r="C1860" t="s">
        <v>1371</v>
      </c>
      <c r="D1860">
        <v>12301</v>
      </c>
      <c r="E1860" t="s">
        <v>578</v>
      </c>
      <c r="F1860" s="119">
        <v>0</v>
      </c>
      <c r="G1860" s="24">
        <v>0</v>
      </c>
      <c r="H1860" s="24">
        <v>0</v>
      </c>
      <c r="I1860" s="120">
        <v>0</v>
      </c>
      <c r="J1860" s="121">
        <v>0</v>
      </c>
      <c r="K1860" s="24">
        <v>0</v>
      </c>
      <c r="L1860" s="121">
        <v>0</v>
      </c>
      <c r="M1860" s="24">
        <v>0</v>
      </c>
      <c r="N1860" s="121">
        <v>0</v>
      </c>
      <c r="O1860" s="24">
        <v>0</v>
      </c>
      <c r="P1860" s="121">
        <v>0</v>
      </c>
    </row>
    <row r="1861" spans="3:16">
      <c r="C1861" t="s">
        <v>1371</v>
      </c>
      <c r="D1861">
        <v>10589</v>
      </c>
      <c r="E1861" t="s">
        <v>73</v>
      </c>
      <c r="F1861" s="119">
        <v>0</v>
      </c>
      <c r="G1861" s="24">
        <v>0</v>
      </c>
      <c r="H1861" s="24">
        <v>0</v>
      </c>
      <c r="I1861" s="120">
        <v>0</v>
      </c>
      <c r="J1861" s="121">
        <v>0</v>
      </c>
      <c r="K1861" s="24">
        <v>0</v>
      </c>
      <c r="L1861" s="121">
        <v>0</v>
      </c>
      <c r="M1861" s="24">
        <v>0</v>
      </c>
      <c r="N1861" s="121">
        <v>0</v>
      </c>
      <c r="O1861" s="24">
        <v>0</v>
      </c>
      <c r="P1861" s="121">
        <v>0</v>
      </c>
    </row>
    <row r="1862" spans="3:16">
      <c r="C1862" t="s">
        <v>1371</v>
      </c>
      <c r="D1862">
        <v>13203</v>
      </c>
      <c r="E1862" t="s">
        <v>551</v>
      </c>
      <c r="F1862" s="119">
        <v>0</v>
      </c>
      <c r="G1862" s="24">
        <v>0</v>
      </c>
      <c r="H1862" s="24">
        <v>0</v>
      </c>
      <c r="I1862" s="120">
        <v>0</v>
      </c>
      <c r="J1862" s="121">
        <v>0</v>
      </c>
      <c r="K1862" s="24">
        <v>0</v>
      </c>
      <c r="L1862" s="121">
        <v>0</v>
      </c>
      <c r="M1862" s="24">
        <v>0</v>
      </c>
      <c r="N1862" s="121">
        <v>0</v>
      </c>
      <c r="O1862" s="24">
        <v>0</v>
      </c>
      <c r="P1862" s="121">
        <v>0</v>
      </c>
    </row>
    <row r="1863" spans="3:16">
      <c r="C1863" t="s">
        <v>1371</v>
      </c>
      <c r="D1863">
        <v>10601</v>
      </c>
      <c r="E1863" t="s">
        <v>44</v>
      </c>
      <c r="F1863" s="119">
        <v>0</v>
      </c>
      <c r="G1863" s="24">
        <v>0</v>
      </c>
      <c r="H1863" s="24">
        <v>0</v>
      </c>
      <c r="I1863" s="120">
        <v>0</v>
      </c>
      <c r="J1863" s="121">
        <v>0</v>
      </c>
      <c r="K1863" s="24">
        <v>0</v>
      </c>
      <c r="L1863" s="121">
        <v>0</v>
      </c>
      <c r="M1863" s="24">
        <v>0</v>
      </c>
      <c r="N1863" s="121">
        <v>0</v>
      </c>
      <c r="O1863" s="24">
        <v>0</v>
      </c>
      <c r="P1863" s="121">
        <v>0</v>
      </c>
    </row>
    <row r="1864" spans="3:16">
      <c r="C1864" t="s">
        <v>1371</v>
      </c>
      <c r="D1864">
        <v>76401</v>
      </c>
      <c r="E1864" t="s">
        <v>533</v>
      </c>
      <c r="F1864" s="119">
        <v>0</v>
      </c>
      <c r="G1864" s="24">
        <v>0</v>
      </c>
      <c r="H1864" s="24">
        <v>0</v>
      </c>
      <c r="I1864" s="120">
        <v>0</v>
      </c>
      <c r="J1864" s="121">
        <v>0</v>
      </c>
      <c r="K1864" s="24">
        <v>0</v>
      </c>
      <c r="L1864" s="121">
        <v>0</v>
      </c>
      <c r="M1864" s="24">
        <v>0</v>
      </c>
      <c r="N1864" s="121">
        <v>0</v>
      </c>
      <c r="O1864" s="24">
        <v>0</v>
      </c>
      <c r="P1864" s="121">
        <v>0</v>
      </c>
    </row>
    <row r="1865" spans="3:16">
      <c r="C1865" t="s">
        <v>1371</v>
      </c>
      <c r="D1865">
        <v>12270</v>
      </c>
      <c r="E1865" t="s">
        <v>62</v>
      </c>
      <c r="F1865" s="119">
        <v>0</v>
      </c>
      <c r="G1865" s="24">
        <v>0</v>
      </c>
      <c r="H1865" s="24">
        <v>0</v>
      </c>
      <c r="I1865" s="120">
        <v>0</v>
      </c>
      <c r="J1865" s="121">
        <v>0</v>
      </c>
      <c r="K1865" s="24">
        <v>0</v>
      </c>
      <c r="L1865" s="121">
        <v>0</v>
      </c>
      <c r="M1865" s="24">
        <v>0</v>
      </c>
      <c r="N1865" s="121">
        <v>0</v>
      </c>
      <c r="O1865" s="24">
        <v>0</v>
      </c>
      <c r="P1865" s="121">
        <v>0</v>
      </c>
    </row>
    <row r="1866" spans="3:16">
      <c r="C1866" t="s">
        <v>1371</v>
      </c>
      <c r="D1866">
        <v>90</v>
      </c>
      <c r="E1866" t="s">
        <v>100</v>
      </c>
      <c r="F1866" s="119">
        <v>0</v>
      </c>
      <c r="G1866" s="24">
        <v>0</v>
      </c>
      <c r="H1866" s="24">
        <v>0</v>
      </c>
      <c r="I1866" s="120">
        <v>0</v>
      </c>
      <c r="J1866" s="121">
        <v>0</v>
      </c>
      <c r="K1866" s="24">
        <v>0</v>
      </c>
      <c r="L1866" s="121">
        <v>0</v>
      </c>
      <c r="M1866" s="24">
        <v>0</v>
      </c>
      <c r="N1866" s="121">
        <v>0</v>
      </c>
      <c r="O1866" s="24">
        <v>0</v>
      </c>
      <c r="P1866" s="121">
        <v>0</v>
      </c>
    </row>
    <row r="1867" spans="3:16">
      <c r="C1867" t="s">
        <v>1371</v>
      </c>
      <c r="D1867">
        <v>12306</v>
      </c>
      <c r="E1867" t="s">
        <v>579</v>
      </c>
      <c r="F1867" s="119">
        <v>0</v>
      </c>
      <c r="G1867" s="24">
        <v>0</v>
      </c>
      <c r="H1867" s="24">
        <v>0</v>
      </c>
      <c r="I1867" s="120">
        <v>0</v>
      </c>
      <c r="J1867" s="121">
        <v>0</v>
      </c>
      <c r="K1867" s="24">
        <v>0</v>
      </c>
      <c r="L1867" s="121">
        <v>0</v>
      </c>
      <c r="M1867" s="24">
        <v>0</v>
      </c>
      <c r="N1867" s="121">
        <v>0</v>
      </c>
      <c r="O1867" s="24">
        <v>0</v>
      </c>
      <c r="P1867" s="121">
        <v>0</v>
      </c>
    </row>
    <row r="1868" spans="3:16">
      <c r="C1868" t="s">
        <v>1371</v>
      </c>
      <c r="D1868">
        <v>901</v>
      </c>
      <c r="E1868" t="s">
        <v>57</v>
      </c>
      <c r="F1868" s="119">
        <v>0</v>
      </c>
      <c r="G1868" s="24">
        <v>0</v>
      </c>
      <c r="H1868" s="24">
        <v>0</v>
      </c>
      <c r="I1868" s="120">
        <v>0</v>
      </c>
      <c r="J1868" s="121">
        <v>0</v>
      </c>
      <c r="K1868" s="24">
        <v>0</v>
      </c>
      <c r="L1868" s="121">
        <v>0</v>
      </c>
      <c r="M1868" s="24">
        <v>0</v>
      </c>
      <c r="N1868" s="121">
        <v>0</v>
      </c>
      <c r="O1868" s="24">
        <v>0</v>
      </c>
      <c r="P1868" s="121">
        <v>0</v>
      </c>
    </row>
    <row r="1869" spans="3:16">
      <c r="C1869" t="s">
        <v>1371</v>
      </c>
      <c r="D1869">
        <v>12347</v>
      </c>
      <c r="E1869" t="s">
        <v>74</v>
      </c>
      <c r="F1869" s="119">
        <v>0</v>
      </c>
      <c r="G1869" s="24">
        <v>0</v>
      </c>
      <c r="H1869" s="24">
        <v>0</v>
      </c>
      <c r="I1869" s="120">
        <v>0</v>
      </c>
      <c r="J1869" s="121">
        <v>0</v>
      </c>
      <c r="K1869" s="24">
        <v>0</v>
      </c>
      <c r="L1869" s="121">
        <v>0</v>
      </c>
      <c r="M1869" s="24">
        <v>0</v>
      </c>
      <c r="N1869" s="121">
        <v>0</v>
      </c>
      <c r="O1869" s="24">
        <v>0</v>
      </c>
      <c r="P1869" s="121">
        <v>0</v>
      </c>
    </row>
    <row r="1870" spans="3:16">
      <c r="C1870" t="s">
        <v>1371</v>
      </c>
      <c r="D1870">
        <v>76101</v>
      </c>
      <c r="E1870" t="s">
        <v>644</v>
      </c>
      <c r="F1870" s="119">
        <v>0</v>
      </c>
      <c r="G1870" s="24">
        <v>0</v>
      </c>
      <c r="H1870" s="24">
        <v>0</v>
      </c>
      <c r="I1870" s="120">
        <v>0</v>
      </c>
      <c r="J1870" s="121">
        <v>0</v>
      </c>
      <c r="K1870" s="24">
        <v>0</v>
      </c>
      <c r="L1870" s="121">
        <v>0</v>
      </c>
      <c r="M1870" s="24">
        <v>0</v>
      </c>
      <c r="N1870" s="121">
        <v>0</v>
      </c>
      <c r="O1870" s="24">
        <v>0</v>
      </c>
      <c r="P1870" s="121">
        <v>0</v>
      </c>
    </row>
    <row r="1871" spans="3:16">
      <c r="C1871" t="s">
        <v>1371</v>
      </c>
      <c r="D1871">
        <v>12359</v>
      </c>
      <c r="E1871" t="s">
        <v>63</v>
      </c>
      <c r="F1871" s="119">
        <v>0</v>
      </c>
      <c r="G1871" s="24">
        <v>0</v>
      </c>
      <c r="H1871" s="24">
        <v>0</v>
      </c>
      <c r="I1871" s="120">
        <v>0</v>
      </c>
      <c r="J1871" s="121">
        <v>0</v>
      </c>
      <c r="K1871" s="24">
        <v>0</v>
      </c>
      <c r="L1871" s="121">
        <v>0</v>
      </c>
      <c r="M1871" s="24">
        <v>0</v>
      </c>
      <c r="N1871" s="121">
        <v>0</v>
      </c>
      <c r="O1871" s="24">
        <v>0</v>
      </c>
      <c r="P1871" s="122">
        <v>0</v>
      </c>
    </row>
    <row r="1872" spans="3:16">
      <c r="C1872" t="s">
        <v>1371</v>
      </c>
      <c r="D1872">
        <v>77301</v>
      </c>
      <c r="E1872" t="s">
        <v>648</v>
      </c>
      <c r="F1872" s="119">
        <v>0</v>
      </c>
      <c r="G1872" s="24">
        <v>0</v>
      </c>
      <c r="H1872" s="24">
        <v>0</v>
      </c>
      <c r="I1872" s="120">
        <v>0</v>
      </c>
      <c r="J1872" s="121">
        <v>0</v>
      </c>
      <c r="K1872" s="24">
        <v>0</v>
      </c>
      <c r="L1872" s="121">
        <v>0</v>
      </c>
      <c r="M1872" s="24">
        <v>0</v>
      </c>
      <c r="N1872" s="121">
        <v>0</v>
      </c>
      <c r="O1872" s="24">
        <v>0</v>
      </c>
      <c r="P1872" s="121">
        <v>0</v>
      </c>
    </row>
    <row r="1873" spans="3:16">
      <c r="C1873" t="s">
        <v>1371</v>
      </c>
      <c r="D1873">
        <v>12360</v>
      </c>
      <c r="E1873" t="s">
        <v>584</v>
      </c>
      <c r="F1873" s="119">
        <v>0</v>
      </c>
      <c r="G1873" s="24">
        <v>0</v>
      </c>
      <c r="H1873" s="24">
        <v>0</v>
      </c>
      <c r="I1873" s="120">
        <v>0</v>
      </c>
      <c r="J1873" s="121">
        <v>0</v>
      </c>
      <c r="K1873" s="24">
        <v>0</v>
      </c>
      <c r="L1873" s="121">
        <v>0</v>
      </c>
      <c r="M1873" s="24">
        <v>0</v>
      </c>
      <c r="N1873" s="121">
        <v>0</v>
      </c>
      <c r="O1873" s="24">
        <v>0</v>
      </c>
      <c r="P1873" s="121">
        <v>0</v>
      </c>
    </row>
    <row r="1874" spans="3:16">
      <c r="C1874" t="s">
        <v>1371</v>
      </c>
      <c r="D1874">
        <v>32306</v>
      </c>
      <c r="E1874" t="s">
        <v>661</v>
      </c>
      <c r="F1874" s="119">
        <v>0</v>
      </c>
      <c r="G1874" s="24">
        <v>0</v>
      </c>
      <c r="H1874" s="24">
        <v>0</v>
      </c>
      <c r="I1874" s="120">
        <v>0</v>
      </c>
      <c r="J1874" s="121">
        <v>0</v>
      </c>
      <c r="K1874" s="24">
        <v>0</v>
      </c>
      <c r="L1874" s="121">
        <v>0</v>
      </c>
      <c r="M1874" s="24">
        <v>0</v>
      </c>
      <c r="N1874" s="121">
        <v>0</v>
      </c>
      <c r="O1874" s="24">
        <v>0</v>
      </c>
      <c r="P1874" s="121">
        <v>0</v>
      </c>
    </row>
    <row r="1875" spans="3:16">
      <c r="C1875" t="s">
        <v>1371</v>
      </c>
      <c r="D1875">
        <v>12370</v>
      </c>
      <c r="E1875" t="s">
        <v>64</v>
      </c>
      <c r="F1875" s="119">
        <v>0</v>
      </c>
      <c r="G1875" s="24">
        <v>0</v>
      </c>
      <c r="H1875" s="24">
        <v>0</v>
      </c>
      <c r="I1875" s="120">
        <v>0</v>
      </c>
      <c r="J1875" s="121">
        <v>0</v>
      </c>
      <c r="K1875" s="24">
        <v>0</v>
      </c>
      <c r="L1875" s="121">
        <v>0</v>
      </c>
      <c r="M1875" s="24">
        <v>0</v>
      </c>
      <c r="N1875" s="121">
        <v>0</v>
      </c>
      <c r="O1875" s="24">
        <v>0</v>
      </c>
      <c r="P1875" s="121">
        <v>0</v>
      </c>
    </row>
    <row r="1876" spans="3:16">
      <c r="C1876" t="s">
        <v>1371</v>
      </c>
      <c r="D1876">
        <v>101</v>
      </c>
      <c r="E1876" t="s">
        <v>662</v>
      </c>
      <c r="F1876" s="119">
        <v>0</v>
      </c>
      <c r="G1876" s="24">
        <v>0</v>
      </c>
      <c r="H1876" s="24">
        <v>0</v>
      </c>
      <c r="I1876" s="120">
        <v>0</v>
      </c>
      <c r="J1876" s="121">
        <v>0</v>
      </c>
      <c r="K1876" s="24">
        <v>0</v>
      </c>
      <c r="L1876" s="121">
        <v>0</v>
      </c>
      <c r="M1876" s="24">
        <v>0</v>
      </c>
      <c r="N1876" s="121">
        <v>0</v>
      </c>
      <c r="O1876" s="24">
        <v>0</v>
      </c>
      <c r="P1876" s="121">
        <v>0</v>
      </c>
    </row>
    <row r="1877" spans="3:16">
      <c r="C1877" t="s">
        <v>1371</v>
      </c>
      <c r="D1877">
        <v>12380</v>
      </c>
      <c r="E1877" t="s">
        <v>65</v>
      </c>
      <c r="F1877" s="119">
        <v>0</v>
      </c>
      <c r="G1877" s="24">
        <v>0</v>
      </c>
      <c r="H1877" s="24">
        <v>0</v>
      </c>
      <c r="I1877" s="120">
        <v>0</v>
      </c>
      <c r="J1877" s="122">
        <v>0</v>
      </c>
      <c r="K1877" s="24">
        <v>0</v>
      </c>
      <c r="L1877" s="122">
        <v>0</v>
      </c>
      <c r="M1877" s="24">
        <v>0</v>
      </c>
      <c r="N1877" s="122">
        <v>0</v>
      </c>
      <c r="O1877" s="24">
        <v>0</v>
      </c>
      <c r="P1877" s="122">
        <v>0</v>
      </c>
    </row>
    <row r="1878" spans="3:16">
      <c r="C1878" t="s">
        <v>1371</v>
      </c>
      <c r="D1878">
        <v>103</v>
      </c>
      <c r="E1878" t="s">
        <v>664</v>
      </c>
      <c r="F1878" s="119">
        <v>0</v>
      </c>
      <c r="G1878" s="24">
        <v>0</v>
      </c>
      <c r="H1878" s="24">
        <v>0</v>
      </c>
      <c r="I1878" s="120">
        <v>0</v>
      </c>
      <c r="J1878" s="121">
        <v>0</v>
      </c>
      <c r="K1878" s="24">
        <v>0</v>
      </c>
      <c r="L1878" s="121">
        <v>0</v>
      </c>
      <c r="M1878" s="24">
        <v>0</v>
      </c>
      <c r="N1878" s="121">
        <v>0</v>
      </c>
      <c r="O1878" s="24">
        <v>0</v>
      </c>
      <c r="P1878" s="121">
        <v>0</v>
      </c>
    </row>
    <row r="1879" spans="3:16">
      <c r="C1879" t="s">
        <v>1371</v>
      </c>
      <c r="D1879">
        <v>12459</v>
      </c>
      <c r="E1879" t="s">
        <v>66</v>
      </c>
      <c r="F1879" s="119">
        <v>0</v>
      </c>
      <c r="G1879" s="24">
        <v>0</v>
      </c>
      <c r="H1879" s="24">
        <v>0</v>
      </c>
      <c r="I1879" s="120">
        <v>0</v>
      </c>
      <c r="J1879" s="121">
        <v>0</v>
      </c>
      <c r="K1879" s="24">
        <v>0</v>
      </c>
      <c r="L1879" s="121">
        <v>0</v>
      </c>
      <c r="M1879" s="24">
        <v>0</v>
      </c>
      <c r="N1879" s="121">
        <v>0</v>
      </c>
      <c r="O1879" s="24">
        <v>0</v>
      </c>
      <c r="P1879" s="121">
        <v>0</v>
      </c>
    </row>
    <row r="1880" spans="3:16">
      <c r="C1880" t="s">
        <v>1371</v>
      </c>
      <c r="D1880">
        <v>105</v>
      </c>
      <c r="E1880" t="s">
        <v>666</v>
      </c>
      <c r="F1880" s="119">
        <v>0</v>
      </c>
      <c r="G1880" s="24">
        <v>0</v>
      </c>
      <c r="H1880" s="24">
        <v>0</v>
      </c>
      <c r="I1880" s="120">
        <v>0</v>
      </c>
      <c r="J1880" s="121">
        <v>0</v>
      </c>
      <c r="K1880" s="24">
        <v>0</v>
      </c>
      <c r="L1880" s="121">
        <v>0</v>
      </c>
      <c r="M1880" s="24">
        <v>0</v>
      </c>
      <c r="N1880" s="121">
        <v>0</v>
      </c>
      <c r="O1880" s="24">
        <v>0</v>
      </c>
      <c r="P1880" s="121">
        <v>0</v>
      </c>
    </row>
    <row r="1881" spans="3:16">
      <c r="C1881" t="s">
        <v>1371</v>
      </c>
      <c r="D1881">
        <v>12470</v>
      </c>
      <c r="E1881" t="s">
        <v>447</v>
      </c>
      <c r="F1881" s="119">
        <v>0</v>
      </c>
      <c r="G1881" s="24">
        <v>0</v>
      </c>
      <c r="H1881" s="24">
        <v>0</v>
      </c>
      <c r="I1881" s="120">
        <v>0</v>
      </c>
      <c r="J1881" s="121">
        <v>0</v>
      </c>
      <c r="K1881" s="24">
        <v>0</v>
      </c>
      <c r="L1881" s="121">
        <v>0</v>
      </c>
      <c r="M1881" s="24">
        <v>0</v>
      </c>
      <c r="N1881" s="121">
        <v>0</v>
      </c>
      <c r="O1881" s="24">
        <v>0</v>
      </c>
      <c r="P1881" s="121">
        <v>0</v>
      </c>
    </row>
    <row r="1882" spans="3:16">
      <c r="C1882" t="s">
        <v>1371</v>
      </c>
      <c r="D1882">
        <v>10269</v>
      </c>
      <c r="E1882" t="s">
        <v>668</v>
      </c>
      <c r="F1882" s="119">
        <v>0</v>
      </c>
      <c r="G1882" s="24">
        <v>0</v>
      </c>
      <c r="H1882" s="24">
        <v>0</v>
      </c>
      <c r="I1882" s="120">
        <v>0</v>
      </c>
      <c r="J1882" s="121">
        <v>0</v>
      </c>
      <c r="K1882" s="24">
        <v>0</v>
      </c>
      <c r="L1882" s="121">
        <v>0</v>
      </c>
      <c r="M1882" s="24">
        <v>0</v>
      </c>
      <c r="N1882" s="121">
        <v>0</v>
      </c>
      <c r="O1882" s="24">
        <v>0</v>
      </c>
      <c r="P1882" s="121">
        <v>0</v>
      </c>
    </row>
    <row r="1883" spans="3:16">
      <c r="C1883" t="s">
        <v>1371</v>
      </c>
      <c r="D1883">
        <v>12480</v>
      </c>
      <c r="E1883" t="s">
        <v>67</v>
      </c>
      <c r="F1883" s="119">
        <v>0</v>
      </c>
      <c r="G1883" s="24">
        <v>0</v>
      </c>
      <c r="H1883" s="24">
        <v>0</v>
      </c>
      <c r="I1883" s="120">
        <v>0</v>
      </c>
      <c r="J1883" s="121">
        <v>0</v>
      </c>
      <c r="K1883" s="24">
        <v>0</v>
      </c>
      <c r="L1883" s="121">
        <v>0</v>
      </c>
      <c r="M1883" s="24">
        <v>0</v>
      </c>
      <c r="N1883" s="121">
        <v>0</v>
      </c>
      <c r="O1883" s="24">
        <v>0</v>
      </c>
      <c r="P1883" s="121">
        <v>0</v>
      </c>
    </row>
    <row r="1884" spans="3:16">
      <c r="C1884" t="s">
        <v>1371</v>
      </c>
      <c r="D1884">
        <v>10569</v>
      </c>
      <c r="E1884" t="s">
        <v>670</v>
      </c>
      <c r="F1884" s="119">
        <v>0</v>
      </c>
      <c r="G1884" s="24">
        <v>0</v>
      </c>
      <c r="H1884" s="24">
        <v>0</v>
      </c>
      <c r="I1884" s="120">
        <v>0</v>
      </c>
      <c r="J1884" s="121">
        <v>0</v>
      </c>
      <c r="K1884" s="24">
        <v>0</v>
      </c>
      <c r="L1884" s="121">
        <v>0</v>
      </c>
      <c r="M1884" s="24">
        <v>0</v>
      </c>
      <c r="N1884" s="121">
        <v>0</v>
      </c>
      <c r="O1884" s="24">
        <v>0</v>
      </c>
      <c r="P1884" s="121">
        <v>0</v>
      </c>
    </row>
    <row r="1885" spans="3:16">
      <c r="C1885" t="s">
        <v>1371</v>
      </c>
      <c r="D1885">
        <v>13303</v>
      </c>
      <c r="E1885" t="s">
        <v>75</v>
      </c>
      <c r="F1885" s="119">
        <v>0</v>
      </c>
      <c r="G1885" s="24">
        <v>0</v>
      </c>
      <c r="H1885" s="24">
        <v>0</v>
      </c>
      <c r="I1885" s="120">
        <v>0</v>
      </c>
      <c r="J1885" s="121">
        <v>0</v>
      </c>
      <c r="K1885" s="24">
        <v>0</v>
      </c>
      <c r="L1885" s="121">
        <v>0</v>
      </c>
      <c r="M1885" s="24">
        <v>0</v>
      </c>
      <c r="N1885" s="121">
        <v>0</v>
      </c>
      <c r="O1885" s="24">
        <v>0</v>
      </c>
      <c r="P1885" s="121">
        <v>0</v>
      </c>
    </row>
    <row r="1886" spans="3:16">
      <c r="C1886" t="s">
        <v>1371</v>
      </c>
      <c r="D1886">
        <v>10517</v>
      </c>
      <c r="E1886" t="s">
        <v>676</v>
      </c>
      <c r="F1886" s="119">
        <v>0</v>
      </c>
      <c r="G1886" s="24">
        <v>0</v>
      </c>
      <c r="H1886" s="24">
        <v>0</v>
      </c>
      <c r="I1886" s="120">
        <v>0</v>
      </c>
      <c r="J1886" s="121">
        <v>0</v>
      </c>
      <c r="K1886" s="24">
        <v>0</v>
      </c>
      <c r="L1886" s="121">
        <v>0</v>
      </c>
      <c r="M1886" s="24">
        <v>0</v>
      </c>
      <c r="N1886" s="121">
        <v>0</v>
      </c>
      <c r="O1886" s="24">
        <v>0</v>
      </c>
      <c r="P1886" s="121">
        <v>0</v>
      </c>
    </row>
    <row r="1887" spans="3:16">
      <c r="C1887" t="s">
        <v>1371</v>
      </c>
      <c r="D1887">
        <v>13311</v>
      </c>
      <c r="E1887" t="s">
        <v>580</v>
      </c>
      <c r="F1887" s="119">
        <v>0</v>
      </c>
      <c r="G1887" s="24">
        <v>0</v>
      </c>
      <c r="H1887" s="24">
        <v>0</v>
      </c>
      <c r="I1887" s="120">
        <v>0</v>
      </c>
      <c r="J1887" s="121">
        <v>0</v>
      </c>
      <c r="K1887" s="24">
        <v>0</v>
      </c>
      <c r="L1887" s="121">
        <v>0</v>
      </c>
      <c r="M1887" s="24">
        <v>0</v>
      </c>
      <c r="N1887" s="121">
        <v>0</v>
      </c>
      <c r="O1887" s="24">
        <v>0</v>
      </c>
      <c r="P1887" s="121">
        <v>0</v>
      </c>
    </row>
    <row r="1888" spans="3:16">
      <c r="C1888" t="s">
        <v>1371</v>
      </c>
      <c r="D1888">
        <v>13359</v>
      </c>
      <c r="E1888" t="s">
        <v>468</v>
      </c>
      <c r="F1888" s="119">
        <v>0</v>
      </c>
      <c r="G1888" s="24">
        <v>0</v>
      </c>
      <c r="H1888" s="24">
        <v>0</v>
      </c>
      <c r="I1888" s="120">
        <v>0</v>
      </c>
      <c r="J1888" s="121">
        <v>0</v>
      </c>
      <c r="K1888" s="24">
        <v>0</v>
      </c>
      <c r="L1888" s="121">
        <v>0</v>
      </c>
      <c r="M1888" s="24">
        <v>0</v>
      </c>
      <c r="N1888" s="121">
        <v>0</v>
      </c>
      <c r="O1888" s="24">
        <v>0</v>
      </c>
      <c r="P1888" s="121">
        <v>0</v>
      </c>
    </row>
    <row r="1889" spans="3:16">
      <c r="C1889" t="s">
        <v>944</v>
      </c>
      <c r="D1889">
        <v>13368</v>
      </c>
      <c r="E1889" t="s">
        <v>76</v>
      </c>
      <c r="F1889" s="119">
        <v>0</v>
      </c>
      <c r="G1889" s="24">
        <v>0</v>
      </c>
      <c r="H1889" s="24">
        <v>0</v>
      </c>
      <c r="I1889" s="120">
        <v>0</v>
      </c>
      <c r="J1889" s="121">
        <v>0</v>
      </c>
      <c r="K1889" s="24">
        <v>0</v>
      </c>
      <c r="L1889" s="121">
        <v>0</v>
      </c>
      <c r="M1889" s="24">
        <v>0</v>
      </c>
      <c r="N1889" s="121">
        <v>0</v>
      </c>
      <c r="O1889" s="24">
        <v>0</v>
      </c>
      <c r="P1889" s="121">
        <v>0</v>
      </c>
    </row>
    <row r="1890" spans="3:16">
      <c r="C1890" t="s">
        <v>944</v>
      </c>
      <c r="D1890">
        <v>10588</v>
      </c>
      <c r="E1890" t="s">
        <v>549</v>
      </c>
      <c r="F1890" s="119">
        <v>0</v>
      </c>
      <c r="G1890" s="24">
        <v>0</v>
      </c>
      <c r="H1890" s="24">
        <v>0</v>
      </c>
      <c r="I1890" s="120">
        <v>0</v>
      </c>
      <c r="J1890" s="121">
        <v>0</v>
      </c>
      <c r="K1890" s="24">
        <v>0</v>
      </c>
      <c r="L1890" s="121">
        <v>0</v>
      </c>
      <c r="M1890" s="24">
        <v>0</v>
      </c>
      <c r="N1890" s="121">
        <v>0</v>
      </c>
      <c r="O1890" s="24">
        <v>0</v>
      </c>
      <c r="P1890" s="121">
        <v>0</v>
      </c>
    </row>
    <row r="1891" spans="3:16">
      <c r="C1891" t="s">
        <v>944</v>
      </c>
      <c r="D1891">
        <v>72501</v>
      </c>
      <c r="E1891" t="s">
        <v>78</v>
      </c>
      <c r="F1891" s="119">
        <v>0</v>
      </c>
      <c r="G1891" s="24">
        <v>0</v>
      </c>
      <c r="H1891" s="24">
        <v>0</v>
      </c>
      <c r="I1891" s="120">
        <v>0</v>
      </c>
      <c r="J1891" s="121">
        <v>0</v>
      </c>
      <c r="K1891" s="24">
        <v>0</v>
      </c>
      <c r="L1891" s="121">
        <v>0</v>
      </c>
      <c r="M1891" s="24">
        <v>0</v>
      </c>
      <c r="N1891" s="121">
        <v>0</v>
      </c>
      <c r="O1891" s="24">
        <v>0</v>
      </c>
      <c r="P1891" s="121">
        <v>0</v>
      </c>
    </row>
    <row r="1892" spans="3:16">
      <c r="C1892" t="s">
        <v>944</v>
      </c>
      <c r="D1892">
        <v>300</v>
      </c>
      <c r="E1892" t="s">
        <v>99</v>
      </c>
      <c r="F1892" s="119">
        <v>0</v>
      </c>
      <c r="G1892" s="24">
        <v>0</v>
      </c>
      <c r="H1892" s="24">
        <v>0</v>
      </c>
      <c r="I1892" s="120">
        <v>0</v>
      </c>
      <c r="J1892" s="121">
        <v>0</v>
      </c>
      <c r="K1892" s="24">
        <v>0</v>
      </c>
      <c r="L1892" s="121">
        <v>0</v>
      </c>
      <c r="M1892" s="24">
        <v>0</v>
      </c>
      <c r="N1892" s="121">
        <v>0</v>
      </c>
      <c r="O1892" s="24">
        <v>0</v>
      </c>
      <c r="P1892" s="121">
        <v>0</v>
      </c>
    </row>
    <row r="1893" spans="3:16">
      <c r="C1893" t="s">
        <v>944</v>
      </c>
      <c r="D1893">
        <v>12336</v>
      </c>
      <c r="E1893" t="s">
        <v>658</v>
      </c>
      <c r="F1893" s="119">
        <v>0</v>
      </c>
      <c r="G1893" s="24">
        <v>0</v>
      </c>
      <c r="H1893" s="24">
        <v>0</v>
      </c>
      <c r="I1893" s="120">
        <v>0</v>
      </c>
      <c r="J1893" s="121">
        <v>0</v>
      </c>
      <c r="K1893" s="24">
        <v>0</v>
      </c>
      <c r="L1893" s="121">
        <v>0</v>
      </c>
      <c r="M1893" s="24">
        <v>0</v>
      </c>
      <c r="N1893" s="121">
        <v>0</v>
      </c>
      <c r="O1893" s="24">
        <v>0</v>
      </c>
      <c r="P1893" s="121">
        <v>0</v>
      </c>
    </row>
    <row r="1894" spans="3:16">
      <c r="C1894" t="s">
        <v>944</v>
      </c>
      <c r="D1894">
        <v>10101</v>
      </c>
      <c r="E1894" t="s">
        <v>536</v>
      </c>
      <c r="F1894" s="119">
        <v>0</v>
      </c>
      <c r="G1894" s="24">
        <v>0</v>
      </c>
      <c r="H1894" s="24">
        <v>0</v>
      </c>
      <c r="I1894" s="120">
        <v>0</v>
      </c>
      <c r="J1894" s="121">
        <v>0</v>
      </c>
      <c r="K1894" s="24">
        <v>0</v>
      </c>
      <c r="L1894" s="121">
        <v>0</v>
      </c>
      <c r="M1894" s="24">
        <v>0</v>
      </c>
      <c r="N1894" s="121">
        <v>0</v>
      </c>
      <c r="O1894" s="24">
        <v>0</v>
      </c>
      <c r="P1894" s="121">
        <v>0</v>
      </c>
    </row>
    <row r="1895" spans="3:16">
      <c r="C1895" t="s">
        <v>944</v>
      </c>
      <c r="D1895">
        <v>14311</v>
      </c>
      <c r="E1895" t="s">
        <v>45</v>
      </c>
      <c r="F1895" s="119">
        <v>0</v>
      </c>
      <c r="G1895" s="24">
        <v>0</v>
      </c>
      <c r="H1895" s="24">
        <v>0</v>
      </c>
      <c r="I1895" s="120">
        <v>0</v>
      </c>
      <c r="J1895" s="121">
        <v>0</v>
      </c>
      <c r="K1895" s="24">
        <v>0</v>
      </c>
      <c r="L1895" s="121">
        <v>0</v>
      </c>
      <c r="M1895" s="24">
        <v>0</v>
      </c>
      <c r="N1895" s="121">
        <v>0</v>
      </c>
      <c r="O1895" s="24">
        <v>0</v>
      </c>
      <c r="P1895" s="121">
        <v>0</v>
      </c>
    </row>
    <row r="1896" spans="3:16">
      <c r="C1896" t="s">
        <v>944</v>
      </c>
      <c r="D1896">
        <v>10102</v>
      </c>
      <c r="E1896" t="s">
        <v>24</v>
      </c>
      <c r="F1896" s="119">
        <v>0</v>
      </c>
      <c r="G1896" s="24">
        <v>0</v>
      </c>
      <c r="H1896" s="24">
        <v>0</v>
      </c>
      <c r="I1896" s="120">
        <v>0</v>
      </c>
      <c r="J1896" s="122">
        <v>0</v>
      </c>
      <c r="K1896" s="24">
        <v>0</v>
      </c>
      <c r="L1896" s="122">
        <v>0</v>
      </c>
      <c r="M1896" s="24">
        <v>0</v>
      </c>
      <c r="N1896" s="122">
        <v>0</v>
      </c>
      <c r="O1896" s="24">
        <v>0</v>
      </c>
      <c r="P1896" s="122">
        <v>0</v>
      </c>
    </row>
    <row r="1897" spans="3:16">
      <c r="C1897" t="s">
        <v>944</v>
      </c>
      <c r="D1897">
        <v>78001</v>
      </c>
      <c r="E1897" t="s">
        <v>571</v>
      </c>
      <c r="F1897" s="119">
        <v>0</v>
      </c>
      <c r="G1897" s="24">
        <v>0</v>
      </c>
      <c r="H1897" s="24">
        <v>0</v>
      </c>
      <c r="I1897" s="120">
        <v>0</v>
      </c>
      <c r="J1897" s="121">
        <v>0</v>
      </c>
      <c r="K1897" s="24">
        <v>0</v>
      </c>
      <c r="L1897" s="121">
        <v>0</v>
      </c>
      <c r="M1897" s="24">
        <v>0</v>
      </c>
      <c r="N1897" s="121">
        <v>0</v>
      </c>
      <c r="O1897" s="24">
        <v>0</v>
      </c>
      <c r="P1897" s="121">
        <v>0</v>
      </c>
    </row>
    <row r="1898" spans="3:16">
      <c r="C1898" t="s">
        <v>944</v>
      </c>
      <c r="D1898">
        <v>10103</v>
      </c>
      <c r="E1898" t="s">
        <v>60</v>
      </c>
      <c r="F1898" s="119">
        <v>0</v>
      </c>
      <c r="G1898" s="24">
        <v>0</v>
      </c>
      <c r="H1898" s="24">
        <v>0</v>
      </c>
      <c r="I1898" s="120">
        <v>0</v>
      </c>
      <c r="J1898" s="122">
        <v>0</v>
      </c>
      <c r="K1898" s="24">
        <v>0</v>
      </c>
      <c r="L1898" s="122">
        <v>0</v>
      </c>
      <c r="M1898" s="24">
        <v>0</v>
      </c>
      <c r="N1898" s="122">
        <v>0</v>
      </c>
      <c r="O1898" s="24">
        <v>0</v>
      </c>
      <c r="P1898" s="122">
        <v>0</v>
      </c>
    </row>
    <row r="1899" spans="3:16">
      <c r="C1899" t="s">
        <v>944</v>
      </c>
      <c r="D1899">
        <v>72101</v>
      </c>
      <c r="E1899" t="s">
        <v>582</v>
      </c>
      <c r="F1899" s="119">
        <v>0</v>
      </c>
      <c r="G1899" s="24">
        <v>0</v>
      </c>
      <c r="H1899" s="24">
        <v>0</v>
      </c>
      <c r="I1899" s="120">
        <v>0</v>
      </c>
      <c r="J1899" s="121">
        <v>0</v>
      </c>
      <c r="K1899" s="24">
        <v>0</v>
      </c>
      <c r="L1899" s="121">
        <v>0</v>
      </c>
      <c r="M1899" s="24">
        <v>0</v>
      </c>
      <c r="N1899" s="121">
        <v>0</v>
      </c>
      <c r="O1899" s="24">
        <v>0</v>
      </c>
      <c r="P1899" s="121">
        <v>0</v>
      </c>
    </row>
    <row r="1900" spans="3:16">
      <c r="C1900" t="s">
        <v>944</v>
      </c>
      <c r="D1900">
        <v>10104</v>
      </c>
      <c r="E1900" t="s">
        <v>84</v>
      </c>
      <c r="F1900" s="119">
        <v>0</v>
      </c>
      <c r="G1900" s="24">
        <v>0</v>
      </c>
      <c r="H1900" s="24">
        <v>0</v>
      </c>
      <c r="I1900" s="120">
        <v>0</v>
      </c>
      <c r="J1900" s="121">
        <v>0</v>
      </c>
      <c r="K1900" s="24">
        <v>0</v>
      </c>
      <c r="L1900" s="121">
        <v>0</v>
      </c>
      <c r="M1900" s="24">
        <v>0</v>
      </c>
      <c r="N1900" s="121">
        <v>0</v>
      </c>
      <c r="O1900" s="24">
        <v>0</v>
      </c>
      <c r="P1900" s="121">
        <v>0</v>
      </c>
    </row>
    <row r="1901" spans="3:16">
      <c r="C1901" t="s">
        <v>944</v>
      </c>
      <c r="D1901">
        <v>106</v>
      </c>
      <c r="E1901" t="s">
        <v>667</v>
      </c>
      <c r="F1901" s="119">
        <v>0</v>
      </c>
      <c r="G1901" s="24">
        <v>0</v>
      </c>
      <c r="H1901" s="24">
        <v>0</v>
      </c>
      <c r="I1901" s="120">
        <v>0</v>
      </c>
      <c r="J1901" s="121">
        <v>0</v>
      </c>
      <c r="K1901" s="24">
        <v>0</v>
      </c>
      <c r="L1901" s="121">
        <v>0</v>
      </c>
      <c r="M1901" s="24">
        <v>0</v>
      </c>
      <c r="N1901" s="121">
        <v>0</v>
      </c>
      <c r="O1901" s="24">
        <v>0</v>
      </c>
      <c r="P1901" s="121">
        <v>0</v>
      </c>
    </row>
    <row r="1902" spans="3:16">
      <c r="C1902" t="s">
        <v>944</v>
      </c>
      <c r="D1902">
        <v>10201</v>
      </c>
      <c r="E1902" t="s">
        <v>27</v>
      </c>
      <c r="F1902" s="119">
        <v>0</v>
      </c>
      <c r="G1902" s="24">
        <v>0</v>
      </c>
      <c r="H1902" s="24">
        <v>0</v>
      </c>
      <c r="I1902" s="120">
        <v>0</v>
      </c>
      <c r="J1902" s="121">
        <v>0</v>
      </c>
      <c r="K1902" s="24">
        <v>0</v>
      </c>
      <c r="L1902" s="121">
        <v>0</v>
      </c>
      <c r="M1902" s="24">
        <v>0</v>
      </c>
      <c r="N1902" s="121">
        <v>0</v>
      </c>
      <c r="O1902" s="24">
        <v>0</v>
      </c>
      <c r="P1902" s="121">
        <v>0</v>
      </c>
    </row>
    <row r="1903" spans="3:16">
      <c r="C1903" t="s">
        <v>944</v>
      </c>
      <c r="D1903">
        <v>13480</v>
      </c>
      <c r="E1903" t="s">
        <v>469</v>
      </c>
      <c r="F1903" s="119">
        <v>0</v>
      </c>
      <c r="G1903" s="24">
        <v>0</v>
      </c>
      <c r="H1903" s="24">
        <v>0</v>
      </c>
      <c r="I1903" s="120">
        <v>0</v>
      </c>
      <c r="J1903" s="121">
        <v>0</v>
      </c>
      <c r="K1903" s="24">
        <v>0</v>
      </c>
      <c r="L1903" s="121">
        <v>0</v>
      </c>
      <c r="M1903" s="24">
        <v>0</v>
      </c>
      <c r="N1903" s="121">
        <v>0</v>
      </c>
      <c r="O1903" s="24">
        <v>0</v>
      </c>
      <c r="P1903" s="121">
        <v>0</v>
      </c>
    </row>
    <row r="1904" spans="3:16">
      <c r="C1904" t="s">
        <v>944</v>
      </c>
      <c r="D1904">
        <v>10202</v>
      </c>
      <c r="E1904" t="s">
        <v>28</v>
      </c>
      <c r="F1904" s="119">
        <v>0</v>
      </c>
      <c r="G1904" s="24">
        <v>0</v>
      </c>
      <c r="H1904" s="24">
        <v>0</v>
      </c>
      <c r="I1904" s="120">
        <v>0</v>
      </c>
      <c r="J1904" s="122">
        <v>0</v>
      </c>
      <c r="K1904" s="24">
        <v>0</v>
      </c>
      <c r="L1904" s="122">
        <v>0</v>
      </c>
      <c r="M1904" s="24">
        <v>0</v>
      </c>
      <c r="N1904" s="122">
        <v>0</v>
      </c>
      <c r="O1904" s="24">
        <v>0</v>
      </c>
      <c r="P1904" s="122">
        <v>0</v>
      </c>
    </row>
    <row r="1905" spans="3:16">
      <c r="C1905" t="s">
        <v>944</v>
      </c>
      <c r="D1905">
        <v>52378</v>
      </c>
      <c r="E1905" t="s">
        <v>69</v>
      </c>
      <c r="F1905" s="119">
        <v>0</v>
      </c>
      <c r="G1905" s="24">
        <v>0</v>
      </c>
      <c r="H1905" s="24">
        <v>0</v>
      </c>
      <c r="I1905" s="120">
        <v>0</v>
      </c>
      <c r="J1905" s="122">
        <v>0</v>
      </c>
      <c r="K1905" s="24">
        <v>0</v>
      </c>
      <c r="L1905" s="122">
        <v>0</v>
      </c>
      <c r="M1905" s="24">
        <v>0</v>
      </c>
      <c r="N1905" s="122">
        <v>0</v>
      </c>
      <c r="O1905" s="24">
        <v>0</v>
      </c>
      <c r="P1905" s="122">
        <v>0</v>
      </c>
    </row>
    <row r="1906" spans="3:16">
      <c r="C1906" t="s">
        <v>944</v>
      </c>
      <c r="D1906">
        <v>10203</v>
      </c>
      <c r="E1906" t="s">
        <v>29</v>
      </c>
      <c r="F1906" s="119">
        <v>0</v>
      </c>
      <c r="G1906" s="24">
        <v>0</v>
      </c>
      <c r="H1906" s="24">
        <v>0</v>
      </c>
      <c r="I1906" s="120">
        <v>0</v>
      </c>
      <c r="J1906" s="122">
        <v>0</v>
      </c>
      <c r="K1906" s="24">
        <v>0</v>
      </c>
      <c r="L1906" s="122">
        <v>0</v>
      </c>
      <c r="M1906" s="24">
        <v>0</v>
      </c>
      <c r="N1906" s="122">
        <v>0</v>
      </c>
      <c r="O1906" s="24">
        <v>0</v>
      </c>
      <c r="P1906" s="122">
        <v>0</v>
      </c>
    </row>
    <row r="1907" spans="3:16">
      <c r="C1907" t="s">
        <v>944</v>
      </c>
      <c r="D1907">
        <v>76501</v>
      </c>
      <c r="E1907" t="s">
        <v>589</v>
      </c>
      <c r="F1907" s="119">
        <v>0</v>
      </c>
      <c r="G1907" s="24">
        <v>0</v>
      </c>
      <c r="H1907" s="24">
        <v>0</v>
      </c>
      <c r="I1907" s="120">
        <v>0</v>
      </c>
      <c r="J1907" s="121">
        <v>0</v>
      </c>
      <c r="K1907" s="24">
        <v>0</v>
      </c>
      <c r="L1907" s="121">
        <v>0</v>
      </c>
      <c r="M1907" s="24">
        <v>0</v>
      </c>
      <c r="N1907" s="121">
        <v>0</v>
      </c>
      <c r="O1907" s="24">
        <v>0</v>
      </c>
      <c r="P1907" s="121">
        <v>0</v>
      </c>
    </row>
    <row r="1908" spans="3:16">
      <c r="C1908" t="s">
        <v>944</v>
      </c>
      <c r="D1908">
        <v>10204</v>
      </c>
      <c r="E1908" t="s">
        <v>53</v>
      </c>
      <c r="F1908" s="119">
        <v>0</v>
      </c>
      <c r="G1908" s="24">
        <v>0</v>
      </c>
      <c r="H1908" s="24">
        <v>0</v>
      </c>
      <c r="I1908" s="120">
        <v>0</v>
      </c>
      <c r="J1908" s="122">
        <v>0</v>
      </c>
      <c r="K1908" s="24">
        <v>0</v>
      </c>
      <c r="L1908" s="122">
        <v>0</v>
      </c>
      <c r="M1908" s="24">
        <v>0</v>
      </c>
      <c r="N1908" s="122">
        <v>0</v>
      </c>
      <c r="O1908" s="24">
        <v>0</v>
      </c>
      <c r="P1908" s="122">
        <v>0</v>
      </c>
    </row>
    <row r="1909" spans="3:16">
      <c r="C1909" t="s">
        <v>944</v>
      </c>
      <c r="D1909">
        <v>10380</v>
      </c>
      <c r="E1909" t="s">
        <v>565</v>
      </c>
      <c r="F1909" s="119">
        <v>0</v>
      </c>
      <c r="G1909" s="24">
        <v>0</v>
      </c>
      <c r="H1909" s="24">
        <v>0</v>
      </c>
      <c r="I1909" s="120">
        <v>0</v>
      </c>
      <c r="J1909" s="121">
        <v>0</v>
      </c>
      <c r="K1909" s="24">
        <v>0</v>
      </c>
      <c r="L1909" s="121">
        <v>0</v>
      </c>
      <c r="M1909" s="24">
        <v>0</v>
      </c>
      <c r="N1909" s="121">
        <v>0</v>
      </c>
      <c r="O1909" s="24">
        <v>0</v>
      </c>
      <c r="P1909" s="121">
        <v>0</v>
      </c>
    </row>
    <row r="1910" spans="3:16">
      <c r="C1910" t="s">
        <v>944</v>
      </c>
      <c r="D1910">
        <v>10205</v>
      </c>
      <c r="E1910" t="s">
        <v>552</v>
      </c>
      <c r="F1910" s="119">
        <v>0</v>
      </c>
      <c r="G1910" s="24">
        <v>0</v>
      </c>
      <c r="H1910" s="24">
        <v>0</v>
      </c>
      <c r="I1910" s="120">
        <v>0</v>
      </c>
      <c r="J1910" s="121">
        <v>0</v>
      </c>
      <c r="K1910" s="24">
        <v>0</v>
      </c>
      <c r="L1910" s="121">
        <v>0</v>
      </c>
      <c r="M1910" s="24">
        <v>0</v>
      </c>
      <c r="N1910" s="121">
        <v>0</v>
      </c>
      <c r="O1910" s="24">
        <v>0</v>
      </c>
      <c r="P1910" s="121">
        <v>0</v>
      </c>
    </row>
    <row r="1911" spans="3:16">
      <c r="C1911" t="s">
        <v>944</v>
      </c>
      <c r="D1911">
        <v>12460</v>
      </c>
      <c r="E1911" t="s">
        <v>585</v>
      </c>
      <c r="F1911" s="119">
        <v>0</v>
      </c>
      <c r="G1911" s="24">
        <v>0</v>
      </c>
      <c r="H1911" s="24">
        <v>0</v>
      </c>
      <c r="I1911" s="120">
        <v>0</v>
      </c>
      <c r="J1911" s="121">
        <v>0</v>
      </c>
      <c r="K1911" s="24">
        <v>0</v>
      </c>
      <c r="L1911" s="121">
        <v>0</v>
      </c>
      <c r="M1911" s="24">
        <v>0</v>
      </c>
      <c r="N1911" s="121">
        <v>0</v>
      </c>
      <c r="O1911" s="24">
        <v>0</v>
      </c>
      <c r="P1911" s="121">
        <v>0</v>
      </c>
    </row>
    <row r="1912" spans="3:16">
      <c r="C1912" t="s">
        <v>944</v>
      </c>
      <c r="D1912">
        <v>10268</v>
      </c>
      <c r="E1912" t="s">
        <v>427</v>
      </c>
      <c r="F1912" s="119">
        <v>0</v>
      </c>
      <c r="G1912" s="24">
        <v>0</v>
      </c>
      <c r="H1912" s="24">
        <v>0</v>
      </c>
      <c r="I1912" s="120">
        <v>0</v>
      </c>
      <c r="J1912" s="121">
        <v>0</v>
      </c>
      <c r="K1912" s="24">
        <v>0</v>
      </c>
      <c r="L1912" s="121">
        <v>0</v>
      </c>
      <c r="M1912" s="24">
        <v>0</v>
      </c>
      <c r="N1912" s="121">
        <v>0</v>
      </c>
      <c r="O1912" s="24">
        <v>0</v>
      </c>
      <c r="P1912" s="121">
        <v>0</v>
      </c>
    </row>
    <row r="1913" spans="3:16">
      <c r="C1913" t="s">
        <v>944</v>
      </c>
      <c r="D1913">
        <v>74001</v>
      </c>
      <c r="E1913" t="s">
        <v>641</v>
      </c>
      <c r="F1913" s="119">
        <v>0</v>
      </c>
      <c r="G1913" s="24">
        <v>0</v>
      </c>
      <c r="H1913" s="24">
        <v>0</v>
      </c>
      <c r="I1913" s="120">
        <v>0</v>
      </c>
      <c r="J1913" s="121">
        <v>0</v>
      </c>
      <c r="K1913" s="24">
        <v>0</v>
      </c>
      <c r="L1913" s="121">
        <v>0</v>
      </c>
      <c r="M1913" s="24">
        <v>0</v>
      </c>
      <c r="N1913" s="121">
        <v>0</v>
      </c>
      <c r="O1913" s="24">
        <v>0</v>
      </c>
      <c r="P1913" s="121">
        <v>0</v>
      </c>
    </row>
    <row r="1914" spans="3:16">
      <c r="C1914" t="s">
        <v>944</v>
      </c>
      <c r="D1914">
        <v>10301</v>
      </c>
      <c r="E1914" t="s">
        <v>30</v>
      </c>
      <c r="F1914" s="119">
        <v>0</v>
      </c>
      <c r="G1914" s="24">
        <v>0</v>
      </c>
      <c r="H1914" s="24">
        <v>0</v>
      </c>
      <c r="I1914" s="120">
        <v>0</v>
      </c>
      <c r="J1914" s="121">
        <v>0</v>
      </c>
      <c r="K1914" s="24">
        <v>0</v>
      </c>
      <c r="L1914" s="121">
        <v>0</v>
      </c>
      <c r="M1914" s="24">
        <v>0</v>
      </c>
      <c r="N1914" s="121">
        <v>0</v>
      </c>
      <c r="O1914" s="24">
        <v>0</v>
      </c>
      <c r="P1914" s="121">
        <v>0</v>
      </c>
    </row>
    <row r="1915" spans="3:16">
      <c r="C1915" t="s">
        <v>944</v>
      </c>
      <c r="D1915">
        <v>102</v>
      </c>
      <c r="E1915" t="s">
        <v>663</v>
      </c>
      <c r="F1915" s="119">
        <v>0</v>
      </c>
      <c r="G1915" s="24">
        <v>0</v>
      </c>
      <c r="H1915" s="24">
        <v>0</v>
      </c>
      <c r="I1915" s="120">
        <v>0</v>
      </c>
      <c r="J1915" s="121">
        <v>0</v>
      </c>
      <c r="K1915" s="24">
        <v>0</v>
      </c>
      <c r="L1915" s="121">
        <v>0</v>
      </c>
      <c r="M1915" s="24">
        <v>0</v>
      </c>
      <c r="N1915" s="121">
        <v>0</v>
      </c>
      <c r="O1915" s="24">
        <v>0</v>
      </c>
      <c r="P1915" s="121">
        <v>0</v>
      </c>
    </row>
    <row r="1916" spans="3:16">
      <c r="C1916" t="s">
        <v>944</v>
      </c>
      <c r="D1916">
        <v>10302</v>
      </c>
      <c r="E1916" t="s">
        <v>31</v>
      </c>
      <c r="F1916" s="119">
        <v>0</v>
      </c>
      <c r="G1916" s="24">
        <v>0</v>
      </c>
      <c r="H1916" s="24">
        <v>0</v>
      </c>
      <c r="I1916" s="120">
        <v>0</v>
      </c>
      <c r="J1916" s="122">
        <v>0</v>
      </c>
      <c r="K1916" s="24">
        <v>0</v>
      </c>
      <c r="L1916" s="122">
        <v>0</v>
      </c>
      <c r="M1916" s="24">
        <v>0</v>
      </c>
      <c r="N1916" s="122">
        <v>0</v>
      </c>
      <c r="O1916" s="24">
        <v>0</v>
      </c>
      <c r="P1916" s="122">
        <v>0</v>
      </c>
    </row>
    <row r="1917" spans="3:16">
      <c r="C1917" t="s">
        <v>944</v>
      </c>
      <c r="D1917">
        <v>10602</v>
      </c>
      <c r="E1917" t="s">
        <v>671</v>
      </c>
      <c r="F1917" s="119">
        <v>0</v>
      </c>
      <c r="G1917" s="24">
        <v>0</v>
      </c>
      <c r="H1917" s="24">
        <v>0</v>
      </c>
      <c r="I1917" s="120">
        <v>0</v>
      </c>
      <c r="J1917" s="121">
        <v>0</v>
      </c>
      <c r="K1917" s="24">
        <v>0</v>
      </c>
      <c r="L1917" s="121">
        <v>0</v>
      </c>
      <c r="M1917" s="24">
        <v>0</v>
      </c>
      <c r="N1917" s="121">
        <v>0</v>
      </c>
      <c r="O1917" s="24">
        <v>0</v>
      </c>
      <c r="P1917" s="121">
        <v>0</v>
      </c>
    </row>
    <row r="1918" spans="3:16">
      <c r="C1918" t="s">
        <v>944</v>
      </c>
      <c r="D1918">
        <v>10303</v>
      </c>
      <c r="E1918" t="s">
        <v>32</v>
      </c>
      <c r="F1918" s="119">
        <v>0</v>
      </c>
      <c r="G1918" s="24">
        <v>0</v>
      </c>
      <c r="H1918" s="24">
        <v>0</v>
      </c>
      <c r="I1918" s="120">
        <v>0</v>
      </c>
      <c r="J1918" s="121">
        <v>0</v>
      </c>
      <c r="K1918" s="24">
        <v>0</v>
      </c>
      <c r="L1918" s="121">
        <v>0</v>
      </c>
      <c r="M1918" s="24">
        <v>0</v>
      </c>
      <c r="N1918" s="121">
        <v>0</v>
      </c>
      <c r="O1918" s="24">
        <v>0</v>
      </c>
      <c r="P1918" s="121">
        <v>0</v>
      </c>
    </row>
    <row r="1919" spans="3:16">
      <c r="C1919" t="s">
        <v>944</v>
      </c>
      <c r="D1919">
        <v>13401</v>
      </c>
      <c r="E1919" t="s">
        <v>77</v>
      </c>
      <c r="F1919" s="119">
        <v>0</v>
      </c>
      <c r="G1919" s="24">
        <v>0</v>
      </c>
      <c r="H1919" s="24">
        <v>0</v>
      </c>
      <c r="I1919" s="120">
        <v>0</v>
      </c>
      <c r="J1919" s="121">
        <v>0</v>
      </c>
      <c r="K1919" s="24">
        <v>0</v>
      </c>
      <c r="L1919" s="121">
        <v>0</v>
      </c>
      <c r="M1919" s="24">
        <v>0</v>
      </c>
      <c r="N1919" s="121">
        <v>0</v>
      </c>
      <c r="O1919" s="24">
        <v>0</v>
      </c>
      <c r="P1919" s="121">
        <v>0</v>
      </c>
    </row>
    <row r="1920" spans="3:16">
      <c r="C1920" t="s">
        <v>944</v>
      </c>
      <c r="D1920">
        <v>10304</v>
      </c>
      <c r="E1920" t="s">
        <v>54</v>
      </c>
      <c r="F1920" s="119">
        <v>0</v>
      </c>
      <c r="G1920" s="24">
        <v>0</v>
      </c>
      <c r="H1920" s="24">
        <v>0</v>
      </c>
      <c r="I1920" s="120">
        <v>0</v>
      </c>
      <c r="J1920" s="122">
        <v>0</v>
      </c>
      <c r="K1920" s="24">
        <v>0</v>
      </c>
      <c r="L1920" s="122">
        <v>0</v>
      </c>
      <c r="M1920" s="24">
        <v>0</v>
      </c>
      <c r="N1920" s="122">
        <v>0</v>
      </c>
      <c r="O1920" s="24">
        <v>0</v>
      </c>
      <c r="P1920" s="122">
        <v>0</v>
      </c>
    </row>
    <row r="1921" spans="3:16">
      <c r="C1921" t="s">
        <v>944</v>
      </c>
      <c r="D1921">
        <v>13559</v>
      </c>
      <c r="E1921" t="s">
        <v>429</v>
      </c>
      <c r="F1921" s="119">
        <v>0</v>
      </c>
      <c r="G1921" s="24">
        <v>0</v>
      </c>
      <c r="H1921" s="24">
        <v>0</v>
      </c>
      <c r="I1921" s="120">
        <v>0</v>
      </c>
      <c r="J1921" s="121">
        <v>0</v>
      </c>
      <c r="K1921" s="24">
        <v>0</v>
      </c>
      <c r="L1921" s="121">
        <v>0</v>
      </c>
      <c r="M1921" s="24">
        <v>0</v>
      </c>
      <c r="N1921" s="121">
        <v>0</v>
      </c>
      <c r="O1921" s="24">
        <v>0</v>
      </c>
      <c r="P1921" s="121">
        <v>0</v>
      </c>
    </row>
    <row r="1922" spans="3:16">
      <c r="C1922" t="s">
        <v>944</v>
      </c>
      <c r="D1922">
        <v>10305</v>
      </c>
      <c r="E1922" t="s">
        <v>537</v>
      </c>
      <c r="F1922" s="119">
        <v>0</v>
      </c>
      <c r="G1922" s="24">
        <v>0</v>
      </c>
      <c r="H1922" s="24">
        <v>0</v>
      </c>
      <c r="I1922" s="120">
        <v>0</v>
      </c>
      <c r="J1922" s="121">
        <v>0</v>
      </c>
      <c r="K1922" s="24">
        <v>0</v>
      </c>
      <c r="L1922" s="121">
        <v>0</v>
      </c>
      <c r="M1922" s="24">
        <v>0</v>
      </c>
      <c r="N1922" s="121">
        <v>0</v>
      </c>
      <c r="O1922" s="24">
        <v>0</v>
      </c>
      <c r="P1922" s="121">
        <v>0</v>
      </c>
    </row>
    <row r="1923" spans="3:16">
      <c r="C1923" t="s">
        <v>944</v>
      </c>
      <c r="D1923">
        <v>14459</v>
      </c>
      <c r="E1923" t="s">
        <v>68</v>
      </c>
      <c r="F1923" s="119">
        <v>0</v>
      </c>
      <c r="G1923" s="24">
        <v>0</v>
      </c>
      <c r="H1923" s="24">
        <v>0</v>
      </c>
      <c r="I1923" s="120">
        <v>0</v>
      </c>
      <c r="J1923" s="121">
        <v>0</v>
      </c>
      <c r="K1923" s="24">
        <v>0</v>
      </c>
      <c r="L1923" s="121">
        <v>0</v>
      </c>
      <c r="M1923" s="24">
        <v>0</v>
      </c>
      <c r="N1923" s="121">
        <v>0</v>
      </c>
      <c r="O1923" s="24">
        <v>0</v>
      </c>
      <c r="P1923" s="121">
        <v>0</v>
      </c>
    </row>
    <row r="1924" spans="3:16">
      <c r="C1924" t="s">
        <v>944</v>
      </c>
      <c r="D1924">
        <v>10306</v>
      </c>
      <c r="E1924" t="s">
        <v>226</v>
      </c>
      <c r="F1924" s="119">
        <v>0</v>
      </c>
      <c r="G1924" s="24">
        <v>0</v>
      </c>
      <c r="H1924" s="24">
        <v>0</v>
      </c>
      <c r="I1924" s="120">
        <v>0</v>
      </c>
      <c r="J1924" s="121">
        <v>0</v>
      </c>
      <c r="K1924" s="24">
        <v>0</v>
      </c>
      <c r="L1924" s="121">
        <v>0</v>
      </c>
      <c r="M1924" s="24">
        <v>0</v>
      </c>
      <c r="N1924" s="121">
        <v>0</v>
      </c>
      <c r="O1924" s="24">
        <v>0</v>
      </c>
      <c r="P1924" s="121">
        <v>0</v>
      </c>
    </row>
    <row r="1925" spans="3:16">
      <c r="C1925" t="s">
        <v>944</v>
      </c>
      <c r="D1925">
        <v>72002</v>
      </c>
      <c r="E1925" t="s">
        <v>48</v>
      </c>
      <c r="F1925" s="119">
        <v>0</v>
      </c>
      <c r="G1925" s="24">
        <v>0</v>
      </c>
      <c r="H1925" s="24">
        <v>0</v>
      </c>
      <c r="I1925" s="120">
        <v>0</v>
      </c>
      <c r="J1925" s="121">
        <v>0</v>
      </c>
      <c r="K1925" s="24">
        <v>0</v>
      </c>
      <c r="L1925" s="121">
        <v>0</v>
      </c>
      <c r="M1925" s="24">
        <v>0</v>
      </c>
      <c r="N1925" s="121">
        <v>0</v>
      </c>
      <c r="O1925" s="24">
        <v>0</v>
      </c>
      <c r="P1925" s="121">
        <v>0</v>
      </c>
    </row>
    <row r="1926" spans="3:16">
      <c r="C1926" t="s">
        <v>944</v>
      </c>
      <c r="D1926">
        <v>10309</v>
      </c>
      <c r="E1926" t="s">
        <v>539</v>
      </c>
      <c r="F1926" s="119">
        <v>0</v>
      </c>
      <c r="G1926" s="24">
        <v>0</v>
      </c>
      <c r="H1926" s="24">
        <v>0</v>
      </c>
      <c r="I1926" s="120">
        <v>0</v>
      </c>
      <c r="J1926" s="121">
        <v>0</v>
      </c>
      <c r="K1926" s="24">
        <v>0</v>
      </c>
      <c r="L1926" s="121">
        <v>0</v>
      </c>
      <c r="M1926" s="24">
        <v>0</v>
      </c>
      <c r="N1926" s="121">
        <v>0</v>
      </c>
      <c r="O1926" s="24">
        <v>0</v>
      </c>
      <c r="P1926" s="121">
        <v>0</v>
      </c>
    </row>
    <row r="1927" spans="3:16">
      <c r="C1927" t="s">
        <v>944</v>
      </c>
      <c r="D1927">
        <v>73012</v>
      </c>
      <c r="E1927" t="s">
        <v>56</v>
      </c>
      <c r="F1927" s="119">
        <v>0</v>
      </c>
      <c r="G1927" s="24">
        <v>0</v>
      </c>
      <c r="H1927" s="24">
        <v>0</v>
      </c>
      <c r="I1927" s="120">
        <v>0</v>
      </c>
      <c r="J1927" s="121">
        <v>0</v>
      </c>
      <c r="K1927" s="24">
        <v>0</v>
      </c>
      <c r="L1927" s="121">
        <v>0</v>
      </c>
      <c r="M1927" s="24">
        <v>0</v>
      </c>
      <c r="N1927" s="121">
        <v>0</v>
      </c>
      <c r="O1927" s="24">
        <v>0</v>
      </c>
      <c r="P1927" s="121">
        <v>0</v>
      </c>
    </row>
    <row r="1928" spans="3:16">
      <c r="C1928" t="s">
        <v>944</v>
      </c>
      <c r="D1928">
        <v>10311</v>
      </c>
      <c r="E1928" t="s">
        <v>467</v>
      </c>
      <c r="F1928" s="119">
        <v>0</v>
      </c>
      <c r="G1928" s="24">
        <v>0</v>
      </c>
      <c r="H1928" s="24">
        <v>0</v>
      </c>
      <c r="I1928" s="120">
        <v>0</v>
      </c>
      <c r="J1928" s="121">
        <v>0</v>
      </c>
      <c r="K1928" s="24">
        <v>0</v>
      </c>
      <c r="L1928" s="121">
        <v>0</v>
      </c>
      <c r="M1928" s="24">
        <v>0</v>
      </c>
      <c r="N1928" s="121">
        <v>0</v>
      </c>
      <c r="O1928" s="24">
        <v>0</v>
      </c>
      <c r="P1928" s="121">
        <v>0</v>
      </c>
    </row>
    <row r="1929" spans="3:16">
      <c r="C1929" t="s">
        <v>944</v>
      </c>
      <c r="D1929">
        <v>76701</v>
      </c>
      <c r="E1929" t="s">
        <v>588</v>
      </c>
      <c r="F1929" s="119">
        <v>0</v>
      </c>
      <c r="G1929" s="24">
        <v>0</v>
      </c>
      <c r="H1929" s="24">
        <v>0</v>
      </c>
      <c r="I1929" s="120">
        <v>0</v>
      </c>
      <c r="J1929" s="121">
        <v>0</v>
      </c>
      <c r="K1929" s="24">
        <v>0</v>
      </c>
      <c r="L1929" s="121">
        <v>0</v>
      </c>
      <c r="M1929" s="24">
        <v>0</v>
      </c>
      <c r="N1929" s="121">
        <v>0</v>
      </c>
      <c r="O1929" s="24">
        <v>0</v>
      </c>
      <c r="P1929" s="121">
        <v>0</v>
      </c>
    </row>
    <row r="1930" spans="3:16">
      <c r="C1930" t="s">
        <v>944</v>
      </c>
      <c r="D1930">
        <v>10312</v>
      </c>
      <c r="E1930" t="s">
        <v>540</v>
      </c>
      <c r="F1930" s="119">
        <v>0</v>
      </c>
      <c r="G1930" s="24">
        <v>0</v>
      </c>
      <c r="H1930" s="24">
        <v>0</v>
      </c>
      <c r="I1930" s="120">
        <v>0</v>
      </c>
      <c r="J1930" s="121">
        <v>0</v>
      </c>
      <c r="K1930" s="24">
        <v>0</v>
      </c>
      <c r="L1930" s="121">
        <v>0</v>
      </c>
      <c r="M1930" s="24">
        <v>0</v>
      </c>
      <c r="N1930" s="121">
        <v>0</v>
      </c>
      <c r="O1930" s="24">
        <v>0</v>
      </c>
      <c r="P1930" s="121">
        <v>0</v>
      </c>
    </row>
    <row r="1931" spans="3:16">
      <c r="C1931" t="s">
        <v>944</v>
      </c>
      <c r="D1931">
        <v>79201</v>
      </c>
      <c r="E1931" t="s">
        <v>50</v>
      </c>
      <c r="F1931" s="119">
        <v>0</v>
      </c>
      <c r="G1931" s="24">
        <v>0</v>
      </c>
      <c r="H1931" s="24">
        <v>0</v>
      </c>
      <c r="I1931" s="120">
        <v>0</v>
      </c>
      <c r="J1931" s="122">
        <v>0</v>
      </c>
      <c r="K1931" s="24">
        <v>0</v>
      </c>
      <c r="L1931" s="122">
        <v>0</v>
      </c>
      <c r="M1931" s="24">
        <v>0</v>
      </c>
      <c r="N1931" s="122">
        <v>0</v>
      </c>
      <c r="O1931" s="24">
        <v>0</v>
      </c>
      <c r="P1931" s="122">
        <v>0</v>
      </c>
    </row>
    <row r="1932" spans="3:16">
      <c r="C1932" t="s">
        <v>944</v>
      </c>
      <c r="D1932">
        <v>10358</v>
      </c>
      <c r="E1932" t="s">
        <v>33</v>
      </c>
      <c r="F1932" s="119">
        <v>0</v>
      </c>
      <c r="G1932" s="24">
        <v>0</v>
      </c>
      <c r="H1932" s="24">
        <v>0</v>
      </c>
      <c r="I1932" s="120">
        <v>0</v>
      </c>
      <c r="J1932" s="121">
        <v>0</v>
      </c>
      <c r="K1932" s="24">
        <v>0</v>
      </c>
      <c r="L1932" s="121">
        <v>0</v>
      </c>
      <c r="M1932" s="24">
        <v>0</v>
      </c>
      <c r="N1932" s="121">
        <v>0</v>
      </c>
      <c r="O1932" s="24">
        <v>0</v>
      </c>
      <c r="P1932" s="121">
        <v>0</v>
      </c>
    </row>
    <row r="1933" spans="3:16">
      <c r="C1933" t="s">
        <v>944</v>
      </c>
      <c r="D1933">
        <v>10411</v>
      </c>
      <c r="E1933" t="s">
        <v>543</v>
      </c>
      <c r="F1933" s="119">
        <v>0</v>
      </c>
      <c r="G1933" s="24">
        <v>0</v>
      </c>
      <c r="H1933" s="24">
        <v>0</v>
      </c>
      <c r="I1933" s="120">
        <v>0</v>
      </c>
      <c r="J1933" s="121">
        <v>0</v>
      </c>
      <c r="K1933" s="24">
        <v>0</v>
      </c>
      <c r="L1933" s="121">
        <v>0</v>
      </c>
      <c r="M1933" s="24">
        <v>0</v>
      </c>
      <c r="N1933" s="121">
        <v>0</v>
      </c>
      <c r="O1933" s="24">
        <v>0</v>
      </c>
      <c r="P1933" s="121">
        <v>0</v>
      </c>
    </row>
    <row r="1934" spans="3:16">
      <c r="C1934" t="s">
        <v>944</v>
      </c>
      <c r="D1934">
        <v>10367</v>
      </c>
      <c r="E1934" t="s">
        <v>606</v>
      </c>
      <c r="F1934" s="119">
        <v>0</v>
      </c>
      <c r="G1934" s="24">
        <v>0</v>
      </c>
      <c r="H1934" s="24">
        <v>0</v>
      </c>
      <c r="I1934" s="120">
        <v>0</v>
      </c>
      <c r="J1934" s="121">
        <v>0</v>
      </c>
      <c r="K1934" s="24">
        <v>0</v>
      </c>
      <c r="L1934" s="121">
        <v>0</v>
      </c>
      <c r="M1934" s="24">
        <v>0</v>
      </c>
      <c r="N1934" s="121">
        <v>0</v>
      </c>
      <c r="O1934" s="24">
        <v>0</v>
      </c>
      <c r="P1934" s="121">
        <v>0</v>
      </c>
    </row>
    <row r="1935" spans="3:16">
      <c r="C1935" t="s">
        <v>944</v>
      </c>
      <c r="D1935">
        <v>11401</v>
      </c>
      <c r="E1935" t="s">
        <v>583</v>
      </c>
      <c r="F1935" s="119">
        <v>0</v>
      </c>
      <c r="G1935" s="24">
        <v>0</v>
      </c>
      <c r="H1935" s="24">
        <v>0</v>
      </c>
      <c r="I1935" s="120">
        <v>0</v>
      </c>
      <c r="J1935" s="121">
        <v>0</v>
      </c>
      <c r="K1935" s="24">
        <v>0</v>
      </c>
      <c r="L1935" s="121">
        <v>0</v>
      </c>
      <c r="M1935" s="24">
        <v>0</v>
      </c>
      <c r="N1935" s="121">
        <v>0</v>
      </c>
      <c r="O1935" s="24">
        <v>0</v>
      </c>
      <c r="P1935" s="121">
        <v>0</v>
      </c>
    </row>
    <row r="1936" spans="3:16">
      <c r="C1936" t="s">
        <v>944</v>
      </c>
      <c r="D1936">
        <v>10369</v>
      </c>
      <c r="E1936" t="s">
        <v>61</v>
      </c>
      <c r="F1936" s="119">
        <v>0</v>
      </c>
      <c r="G1936" s="24">
        <v>0</v>
      </c>
      <c r="H1936" s="24">
        <v>0</v>
      </c>
      <c r="I1936" s="120">
        <v>0</v>
      </c>
      <c r="J1936" s="121">
        <v>0</v>
      </c>
      <c r="K1936" s="24">
        <v>0</v>
      </c>
      <c r="L1936" s="121">
        <v>0</v>
      </c>
      <c r="M1936" s="24">
        <v>0</v>
      </c>
      <c r="N1936" s="121">
        <v>0</v>
      </c>
      <c r="O1936" s="24">
        <v>0</v>
      </c>
      <c r="P1936" s="121">
        <v>0</v>
      </c>
    </row>
    <row r="1937" spans="3:16">
      <c r="C1937" t="s">
        <v>944</v>
      </c>
      <c r="D1937">
        <v>71901</v>
      </c>
      <c r="E1937" t="s">
        <v>47</v>
      </c>
      <c r="F1937" s="119">
        <v>0</v>
      </c>
      <c r="G1937" s="24">
        <v>0</v>
      </c>
      <c r="H1937" s="24">
        <v>0</v>
      </c>
      <c r="I1937" s="120">
        <v>0</v>
      </c>
      <c r="J1937" s="121">
        <v>0</v>
      </c>
      <c r="K1937" s="24">
        <v>0</v>
      </c>
      <c r="L1937" s="121">
        <v>0</v>
      </c>
      <c r="M1937" s="24">
        <v>0</v>
      </c>
      <c r="N1937" s="121">
        <v>0</v>
      </c>
      <c r="O1937" s="24">
        <v>0</v>
      </c>
      <c r="P1937" s="121">
        <v>0</v>
      </c>
    </row>
    <row r="1938" spans="3:16">
      <c r="C1938" t="s">
        <v>944</v>
      </c>
      <c r="D1938">
        <v>10388</v>
      </c>
      <c r="E1938" t="s">
        <v>541</v>
      </c>
      <c r="F1938" s="119">
        <v>0</v>
      </c>
      <c r="G1938" s="24">
        <v>0</v>
      </c>
      <c r="H1938" s="24">
        <v>0</v>
      </c>
      <c r="I1938" s="120">
        <v>0</v>
      </c>
      <c r="J1938" s="121">
        <v>0</v>
      </c>
      <c r="K1938" s="24">
        <v>0</v>
      </c>
      <c r="L1938" s="121">
        <v>0</v>
      </c>
      <c r="M1938" s="24">
        <v>0</v>
      </c>
      <c r="N1938" s="121">
        <v>0</v>
      </c>
      <c r="O1938" s="24">
        <v>0</v>
      </c>
      <c r="P1938" s="121">
        <v>0</v>
      </c>
    </row>
    <row r="1939" spans="3:16">
      <c r="C1939" t="s">
        <v>944</v>
      </c>
      <c r="D1939">
        <v>76001</v>
      </c>
      <c r="E1939" t="s">
        <v>99</v>
      </c>
      <c r="F1939" s="119">
        <v>0</v>
      </c>
      <c r="G1939" s="24">
        <v>0</v>
      </c>
      <c r="H1939" s="24">
        <v>0</v>
      </c>
      <c r="I1939" s="120">
        <v>0</v>
      </c>
      <c r="J1939" s="121">
        <v>0</v>
      </c>
      <c r="K1939" s="24">
        <v>0</v>
      </c>
      <c r="L1939" s="121">
        <v>0</v>
      </c>
      <c r="M1939" s="24">
        <v>0</v>
      </c>
      <c r="N1939" s="121">
        <v>0</v>
      </c>
      <c r="O1939" s="24">
        <v>0</v>
      </c>
      <c r="P1939" s="121">
        <v>0</v>
      </c>
    </row>
    <row r="1940" spans="3:16">
      <c r="C1940" t="s">
        <v>944</v>
      </c>
      <c r="D1940">
        <v>10389</v>
      </c>
      <c r="E1940" t="s">
        <v>71</v>
      </c>
      <c r="F1940" s="119">
        <v>0</v>
      </c>
      <c r="G1940" s="24">
        <v>0</v>
      </c>
      <c r="H1940" s="24">
        <v>0</v>
      </c>
      <c r="I1940" s="120">
        <v>0</v>
      </c>
      <c r="J1940" s="121">
        <v>0</v>
      </c>
      <c r="K1940" s="24">
        <v>0</v>
      </c>
      <c r="L1940" s="121">
        <v>0</v>
      </c>
      <c r="M1940" s="24">
        <v>0</v>
      </c>
      <c r="N1940" s="121">
        <v>0</v>
      </c>
      <c r="O1940" s="24">
        <v>0</v>
      </c>
      <c r="P1940" s="121">
        <v>0</v>
      </c>
    </row>
    <row r="1941" spans="3:16">
      <c r="C1941" t="s">
        <v>944</v>
      </c>
      <c r="D1941">
        <v>12401</v>
      </c>
      <c r="E1941" t="s">
        <v>645</v>
      </c>
      <c r="F1941" s="119">
        <v>0</v>
      </c>
      <c r="G1941" s="24">
        <v>0</v>
      </c>
      <c r="H1941" s="24">
        <v>0</v>
      </c>
      <c r="I1941" s="120">
        <v>0</v>
      </c>
      <c r="J1941" s="121">
        <v>0</v>
      </c>
      <c r="K1941" s="24">
        <v>0</v>
      </c>
      <c r="L1941" s="121">
        <v>0</v>
      </c>
      <c r="M1941" s="24">
        <v>0</v>
      </c>
      <c r="N1941" s="121">
        <v>0</v>
      </c>
      <c r="O1941" s="24">
        <v>0</v>
      </c>
      <c r="P1941" s="121">
        <v>0</v>
      </c>
    </row>
    <row r="1942" spans="3:16">
      <c r="C1942" t="s">
        <v>944</v>
      </c>
      <c r="D1942">
        <v>10401</v>
      </c>
      <c r="E1942" t="s">
        <v>34</v>
      </c>
      <c r="F1942" s="119">
        <v>0</v>
      </c>
      <c r="G1942" s="24">
        <v>0</v>
      </c>
      <c r="H1942" s="24">
        <v>0</v>
      </c>
      <c r="I1942" s="120">
        <v>0</v>
      </c>
      <c r="J1942" s="121">
        <v>0</v>
      </c>
      <c r="K1942" s="24">
        <v>0</v>
      </c>
      <c r="L1942" s="121">
        <v>0</v>
      </c>
      <c r="M1942" s="24">
        <v>0</v>
      </c>
      <c r="N1942" s="121">
        <v>0</v>
      </c>
      <c r="O1942" s="24">
        <v>0</v>
      </c>
      <c r="P1942" s="121">
        <v>0</v>
      </c>
    </row>
    <row r="1943" spans="3:16">
      <c r="C1943" t="s">
        <v>944</v>
      </c>
      <c r="D1943">
        <v>32359</v>
      </c>
      <c r="E1943" t="s">
        <v>660</v>
      </c>
      <c r="F1943" s="119">
        <v>0</v>
      </c>
      <c r="G1943" s="24">
        <v>0</v>
      </c>
      <c r="H1943" s="24">
        <v>0</v>
      </c>
      <c r="I1943" s="120">
        <v>0</v>
      </c>
      <c r="J1943" s="121">
        <v>0</v>
      </c>
      <c r="K1943" s="24">
        <v>0</v>
      </c>
      <c r="L1943" s="121">
        <v>0</v>
      </c>
      <c r="M1943" s="24">
        <v>0</v>
      </c>
      <c r="N1943" s="121">
        <v>0</v>
      </c>
      <c r="O1943" s="24">
        <v>0</v>
      </c>
      <c r="P1943" s="121">
        <v>0</v>
      </c>
    </row>
    <row r="1944" spans="3:16">
      <c r="C1944" t="s">
        <v>944</v>
      </c>
      <c r="D1944">
        <v>10402</v>
      </c>
      <c r="E1944" t="s">
        <v>21</v>
      </c>
      <c r="F1944" s="119">
        <v>0</v>
      </c>
      <c r="G1944" s="24">
        <v>0</v>
      </c>
      <c r="H1944" s="24">
        <v>0</v>
      </c>
      <c r="I1944" s="120">
        <v>0</v>
      </c>
      <c r="J1944" s="122">
        <v>0</v>
      </c>
      <c r="K1944" s="24">
        <v>0</v>
      </c>
      <c r="L1944" s="122">
        <v>0</v>
      </c>
      <c r="M1944" s="24">
        <v>0</v>
      </c>
      <c r="N1944" s="122">
        <v>0</v>
      </c>
      <c r="O1944" s="24">
        <v>0</v>
      </c>
      <c r="P1944" s="122">
        <v>0</v>
      </c>
    </row>
    <row r="1945" spans="3:16">
      <c r="C1945" t="s">
        <v>944</v>
      </c>
      <c r="D1945">
        <v>104</v>
      </c>
      <c r="E1945" t="s">
        <v>665</v>
      </c>
      <c r="F1945" s="119">
        <v>0</v>
      </c>
      <c r="G1945" s="24">
        <v>0</v>
      </c>
      <c r="H1945" s="24">
        <v>0</v>
      </c>
      <c r="I1945" s="120">
        <v>0</v>
      </c>
      <c r="J1945" s="121">
        <v>0</v>
      </c>
      <c r="K1945" s="24">
        <v>0</v>
      </c>
      <c r="L1945" s="121">
        <v>0</v>
      </c>
      <c r="M1945" s="24">
        <v>0</v>
      </c>
      <c r="N1945" s="121">
        <v>0</v>
      </c>
      <c r="O1945" s="24">
        <v>0</v>
      </c>
      <c r="P1945" s="121">
        <v>0</v>
      </c>
    </row>
    <row r="1946" spans="3:16">
      <c r="C1946" t="s">
        <v>944</v>
      </c>
      <c r="D1946">
        <v>10403</v>
      </c>
      <c r="E1946" t="s">
        <v>35</v>
      </c>
      <c r="F1946" s="119">
        <v>0</v>
      </c>
      <c r="G1946" s="24">
        <v>0</v>
      </c>
      <c r="H1946" s="24">
        <v>0</v>
      </c>
      <c r="I1946" s="120">
        <v>0</v>
      </c>
      <c r="J1946" s="122">
        <v>0</v>
      </c>
      <c r="K1946" s="24">
        <v>0</v>
      </c>
      <c r="L1946" s="122">
        <v>0</v>
      </c>
      <c r="M1946" s="24">
        <v>0</v>
      </c>
      <c r="N1946" s="122">
        <v>0</v>
      </c>
      <c r="O1946" s="24">
        <v>0</v>
      </c>
      <c r="P1946" s="122">
        <v>0</v>
      </c>
    </row>
    <row r="1947" spans="3:16">
      <c r="C1947" t="s">
        <v>944</v>
      </c>
      <c r="D1947">
        <v>10505</v>
      </c>
      <c r="E1947" t="s">
        <v>669</v>
      </c>
      <c r="F1947" s="119">
        <v>0</v>
      </c>
      <c r="G1947" s="24">
        <v>0</v>
      </c>
      <c r="H1947" s="24">
        <v>0</v>
      </c>
      <c r="I1947" s="120">
        <v>0</v>
      </c>
      <c r="J1947" s="121">
        <v>0</v>
      </c>
      <c r="K1947" s="24">
        <v>0</v>
      </c>
      <c r="L1947" s="121">
        <v>0</v>
      </c>
      <c r="M1947" s="24">
        <v>0</v>
      </c>
      <c r="N1947" s="121">
        <v>0</v>
      </c>
      <c r="O1947" s="24">
        <v>0</v>
      </c>
      <c r="P1947" s="121">
        <v>0</v>
      </c>
    </row>
    <row r="1948" spans="3:16">
      <c r="C1948" t="s">
        <v>944</v>
      </c>
      <c r="D1948">
        <v>10404</v>
      </c>
      <c r="E1948" t="s">
        <v>36</v>
      </c>
      <c r="F1948" s="119">
        <v>0</v>
      </c>
      <c r="G1948" s="24">
        <v>0</v>
      </c>
      <c r="H1948" s="24">
        <v>0</v>
      </c>
      <c r="I1948" s="120">
        <v>0</v>
      </c>
      <c r="J1948" s="122">
        <v>0</v>
      </c>
      <c r="K1948" s="24">
        <v>0</v>
      </c>
      <c r="L1948" s="122">
        <v>0</v>
      </c>
      <c r="M1948" s="24">
        <v>0</v>
      </c>
      <c r="N1948" s="122">
        <v>0</v>
      </c>
      <c r="O1948" s="24">
        <v>0</v>
      </c>
      <c r="P1948" s="122">
        <v>0</v>
      </c>
    </row>
    <row r="1949" spans="3:16">
      <c r="C1949" t="s">
        <v>944</v>
      </c>
      <c r="D1949">
        <v>100</v>
      </c>
      <c r="E1949" t="s">
        <v>96</v>
      </c>
      <c r="F1949" s="119">
        <v>0</v>
      </c>
      <c r="G1949" s="24">
        <v>0</v>
      </c>
      <c r="H1949" s="24">
        <v>0</v>
      </c>
      <c r="I1949" s="120">
        <v>0</v>
      </c>
      <c r="J1949" s="121">
        <v>0</v>
      </c>
      <c r="K1949" s="24">
        <v>0</v>
      </c>
      <c r="L1949" s="122">
        <v>0</v>
      </c>
      <c r="M1949" s="24">
        <v>0</v>
      </c>
      <c r="N1949" s="122">
        <v>0</v>
      </c>
      <c r="O1949" s="24">
        <v>0</v>
      </c>
      <c r="P1949" s="122">
        <v>0</v>
      </c>
    </row>
    <row r="1950" spans="3:16">
      <c r="C1950" t="s">
        <v>944</v>
      </c>
      <c r="D1950">
        <v>10405</v>
      </c>
      <c r="E1950" t="s">
        <v>542</v>
      </c>
      <c r="F1950" s="119">
        <v>0</v>
      </c>
      <c r="G1950" s="24">
        <v>0</v>
      </c>
      <c r="H1950" s="24">
        <v>0</v>
      </c>
      <c r="I1950" s="120">
        <v>0</v>
      </c>
      <c r="J1950" s="121">
        <v>0</v>
      </c>
      <c r="K1950" s="24">
        <v>0</v>
      </c>
      <c r="L1950" s="121">
        <v>0</v>
      </c>
      <c r="M1950" s="24">
        <v>0</v>
      </c>
      <c r="N1950" s="121">
        <v>0</v>
      </c>
      <c r="O1950" s="24">
        <v>0</v>
      </c>
      <c r="P1950" s="121">
        <v>0</v>
      </c>
    </row>
    <row r="1951" spans="3:16">
      <c r="C1951" t="s">
        <v>944</v>
      </c>
      <c r="D1951">
        <v>13380</v>
      </c>
      <c r="E1951" t="s">
        <v>534</v>
      </c>
      <c r="F1951" s="119">
        <v>0</v>
      </c>
      <c r="G1951" s="24">
        <v>0</v>
      </c>
      <c r="H1951" s="24">
        <v>0</v>
      </c>
      <c r="I1951" s="120">
        <v>0</v>
      </c>
      <c r="J1951" s="121">
        <v>0</v>
      </c>
      <c r="K1951" s="24">
        <v>0</v>
      </c>
      <c r="L1951" s="121">
        <v>0</v>
      </c>
      <c r="M1951" s="24">
        <v>0</v>
      </c>
      <c r="N1951" s="121">
        <v>0</v>
      </c>
      <c r="O1951" s="24">
        <v>0</v>
      </c>
      <c r="P1951" s="121">
        <v>0</v>
      </c>
    </row>
    <row r="1952" spans="3:16">
      <c r="C1952" t="s">
        <v>944</v>
      </c>
      <c r="D1952">
        <v>10406</v>
      </c>
      <c r="E1952" t="s">
        <v>72</v>
      </c>
      <c r="F1952" s="119">
        <v>0</v>
      </c>
      <c r="G1952" s="24">
        <v>0</v>
      </c>
      <c r="H1952" s="24">
        <v>0</v>
      </c>
      <c r="I1952" s="120">
        <v>0</v>
      </c>
      <c r="J1952" s="121">
        <v>0</v>
      </c>
      <c r="K1952" s="24">
        <v>0</v>
      </c>
      <c r="L1952" s="121">
        <v>0</v>
      </c>
      <c r="M1952" s="24">
        <v>0</v>
      </c>
      <c r="N1952" s="121">
        <v>0</v>
      </c>
      <c r="O1952" s="24">
        <v>0</v>
      </c>
      <c r="P1952" s="121">
        <v>0</v>
      </c>
    </row>
    <row r="1953" spans="3:16">
      <c r="C1953" t="s">
        <v>944</v>
      </c>
      <c r="D1953">
        <v>13403</v>
      </c>
      <c r="E1953" t="s">
        <v>428</v>
      </c>
      <c r="F1953" s="119">
        <v>0</v>
      </c>
      <c r="G1953" s="24">
        <v>0</v>
      </c>
      <c r="H1953" s="24">
        <v>0</v>
      </c>
      <c r="I1953" s="120">
        <v>0</v>
      </c>
      <c r="J1953" s="121">
        <v>0</v>
      </c>
      <c r="K1953" s="24">
        <v>0</v>
      </c>
      <c r="L1953" s="121">
        <v>0</v>
      </c>
      <c r="M1953" s="24">
        <v>0</v>
      </c>
      <c r="N1953" s="121">
        <v>0</v>
      </c>
      <c r="O1953" s="24">
        <v>0</v>
      </c>
      <c r="P1953" s="121">
        <v>0</v>
      </c>
    </row>
    <row r="1954" spans="3:16">
      <c r="C1954" t="s">
        <v>944</v>
      </c>
      <c r="D1954">
        <v>10407</v>
      </c>
      <c r="E1954" t="s">
        <v>37</v>
      </c>
      <c r="F1954" s="119">
        <v>0</v>
      </c>
      <c r="G1954" s="24">
        <v>0</v>
      </c>
      <c r="H1954" s="24">
        <v>0</v>
      </c>
      <c r="I1954" s="120">
        <v>0</v>
      </c>
      <c r="J1954" s="121">
        <v>0</v>
      </c>
      <c r="K1954" s="24">
        <v>0</v>
      </c>
      <c r="L1954" s="121">
        <v>0</v>
      </c>
      <c r="M1954" s="24">
        <v>0</v>
      </c>
      <c r="N1954" s="121">
        <v>0</v>
      </c>
      <c r="O1954" s="24">
        <v>0</v>
      </c>
      <c r="P1954" s="121">
        <v>0</v>
      </c>
    </row>
    <row r="1955" spans="3:16">
      <c r="C1955" t="s">
        <v>944</v>
      </c>
      <c r="D1955">
        <v>13503</v>
      </c>
      <c r="E1955" t="s">
        <v>470</v>
      </c>
      <c r="F1955" s="119">
        <v>0</v>
      </c>
      <c r="G1955" s="24">
        <v>0</v>
      </c>
      <c r="H1955" s="24">
        <v>0</v>
      </c>
      <c r="I1955" s="120">
        <v>0</v>
      </c>
      <c r="J1955" s="121">
        <v>0</v>
      </c>
      <c r="K1955" s="24">
        <v>0</v>
      </c>
      <c r="L1955" s="121">
        <v>0</v>
      </c>
      <c r="M1955" s="24">
        <v>0</v>
      </c>
      <c r="N1955" s="121">
        <v>0</v>
      </c>
      <c r="O1955" s="24">
        <v>0</v>
      </c>
      <c r="P1955" s="121">
        <v>0</v>
      </c>
    </row>
    <row r="1956" spans="3:16">
      <c r="C1956" t="s">
        <v>944</v>
      </c>
      <c r="D1956">
        <v>10410</v>
      </c>
      <c r="E1956" t="s">
        <v>452</v>
      </c>
      <c r="F1956" s="119">
        <v>0</v>
      </c>
      <c r="G1956" s="24">
        <v>0</v>
      </c>
      <c r="H1956" s="24">
        <v>0</v>
      </c>
      <c r="I1956" s="120">
        <v>0</v>
      </c>
      <c r="J1956" s="121">
        <v>0</v>
      </c>
      <c r="K1956" s="24">
        <v>0</v>
      </c>
      <c r="L1956" s="121">
        <v>0</v>
      </c>
      <c r="M1956" s="24">
        <v>0</v>
      </c>
      <c r="N1956" s="121">
        <v>0</v>
      </c>
      <c r="O1956" s="24">
        <v>0</v>
      </c>
      <c r="P1956" s="121">
        <v>0</v>
      </c>
    </row>
    <row r="1957" spans="3:16">
      <c r="C1957" t="s">
        <v>944</v>
      </c>
      <c r="D1957">
        <v>13580</v>
      </c>
      <c r="E1957" t="s">
        <v>535</v>
      </c>
      <c r="F1957" s="119">
        <v>0</v>
      </c>
      <c r="G1957" s="24">
        <v>0</v>
      </c>
      <c r="H1957" s="24">
        <v>0</v>
      </c>
      <c r="I1957" s="120">
        <v>0</v>
      </c>
      <c r="J1957" s="121">
        <v>0</v>
      </c>
      <c r="K1957" s="24">
        <v>0</v>
      </c>
      <c r="L1957" s="121">
        <v>0</v>
      </c>
      <c r="M1957" s="24">
        <v>0</v>
      </c>
      <c r="N1957" s="121">
        <v>0</v>
      </c>
      <c r="O1957" s="24">
        <v>0</v>
      </c>
      <c r="P1957" s="121">
        <v>0</v>
      </c>
    </row>
    <row r="1958" spans="3:16">
      <c r="C1958" t="s">
        <v>944</v>
      </c>
      <c r="D1958">
        <v>10416</v>
      </c>
      <c r="E1958" t="s">
        <v>581</v>
      </c>
      <c r="F1958" s="119">
        <v>0</v>
      </c>
      <c r="G1958" s="24">
        <v>0</v>
      </c>
      <c r="H1958" s="24">
        <v>0</v>
      </c>
      <c r="I1958" s="120">
        <v>0</v>
      </c>
      <c r="J1958" s="121">
        <v>0</v>
      </c>
      <c r="K1958" s="24">
        <v>0</v>
      </c>
      <c r="L1958" s="121">
        <v>0</v>
      </c>
      <c r="M1958" s="24">
        <v>0</v>
      </c>
      <c r="N1958" s="121">
        <v>0</v>
      </c>
      <c r="O1958" s="24">
        <v>0</v>
      </c>
      <c r="P1958" s="121">
        <v>0</v>
      </c>
    </row>
    <row r="1959" spans="3:16">
      <c r="C1959" t="s">
        <v>944</v>
      </c>
      <c r="D1959">
        <v>14348</v>
      </c>
      <c r="E1959" t="s">
        <v>46</v>
      </c>
      <c r="F1959" s="119">
        <v>0</v>
      </c>
      <c r="G1959" s="24">
        <v>0</v>
      </c>
      <c r="H1959" s="24">
        <v>0</v>
      </c>
      <c r="I1959" s="120">
        <v>0</v>
      </c>
      <c r="J1959" s="121">
        <v>0</v>
      </c>
      <c r="K1959" s="24">
        <v>0</v>
      </c>
      <c r="L1959" s="121">
        <v>0</v>
      </c>
      <c r="M1959" s="24">
        <v>0</v>
      </c>
      <c r="N1959" s="121">
        <v>0</v>
      </c>
      <c r="O1959" s="24">
        <v>0</v>
      </c>
      <c r="P1959" s="121">
        <v>0</v>
      </c>
    </row>
    <row r="1960" spans="3:16">
      <c r="C1960" t="s">
        <v>944</v>
      </c>
      <c r="D1960">
        <v>10457</v>
      </c>
      <c r="E1960" t="s">
        <v>38</v>
      </c>
      <c r="F1960" s="119">
        <v>0</v>
      </c>
      <c r="G1960" s="24">
        <v>0</v>
      </c>
      <c r="H1960" s="24">
        <v>0</v>
      </c>
      <c r="I1960" s="120">
        <v>0</v>
      </c>
      <c r="J1960" s="121">
        <v>0</v>
      </c>
      <c r="K1960" s="24">
        <v>0</v>
      </c>
      <c r="L1960" s="121">
        <v>0</v>
      </c>
      <c r="M1960" s="24">
        <v>0</v>
      </c>
      <c r="N1960" s="121">
        <v>0</v>
      </c>
      <c r="O1960" s="24">
        <v>0</v>
      </c>
      <c r="P1960" s="121">
        <v>0</v>
      </c>
    </row>
    <row r="1961" spans="3:16">
      <c r="C1961" t="s">
        <v>944</v>
      </c>
      <c r="D1961">
        <v>52377</v>
      </c>
      <c r="E1961" t="s">
        <v>134</v>
      </c>
      <c r="F1961" s="119">
        <v>0</v>
      </c>
      <c r="G1961" s="24">
        <v>0</v>
      </c>
      <c r="H1961" s="24">
        <v>0</v>
      </c>
      <c r="I1961" s="120">
        <v>0</v>
      </c>
      <c r="J1961" s="121">
        <v>0</v>
      </c>
      <c r="K1961" s="24">
        <v>0</v>
      </c>
      <c r="L1961" s="121">
        <v>0</v>
      </c>
      <c r="M1961" s="24">
        <v>0</v>
      </c>
      <c r="N1961" s="121">
        <v>0</v>
      </c>
      <c r="O1961" s="24">
        <v>0</v>
      </c>
      <c r="P1961" s="121">
        <v>0</v>
      </c>
    </row>
    <row r="1962" spans="3:16">
      <c r="C1962" t="s">
        <v>944</v>
      </c>
      <c r="D1962">
        <v>10469</v>
      </c>
      <c r="E1962" t="s">
        <v>39</v>
      </c>
      <c r="F1962" s="119">
        <v>0</v>
      </c>
      <c r="G1962" s="24">
        <v>0</v>
      </c>
      <c r="H1962" s="24">
        <v>0</v>
      </c>
      <c r="I1962" s="120">
        <v>0</v>
      </c>
      <c r="J1962" s="121">
        <v>0</v>
      </c>
      <c r="K1962" s="24">
        <v>0</v>
      </c>
      <c r="L1962" s="121">
        <v>0</v>
      </c>
      <c r="M1962" s="24">
        <v>0</v>
      </c>
      <c r="N1962" s="121">
        <v>0</v>
      </c>
      <c r="O1962" s="24">
        <v>0</v>
      </c>
      <c r="P1962" s="121">
        <v>0</v>
      </c>
    </row>
    <row r="1963" spans="3:16">
      <c r="C1963" t="s">
        <v>944</v>
      </c>
      <c r="D1963">
        <v>72001</v>
      </c>
      <c r="E1963" t="s">
        <v>23</v>
      </c>
      <c r="F1963" s="119">
        <v>0</v>
      </c>
      <c r="G1963" s="24">
        <v>0</v>
      </c>
      <c r="H1963" s="24">
        <v>0</v>
      </c>
      <c r="I1963" s="120">
        <v>0</v>
      </c>
      <c r="J1963" s="121">
        <v>0</v>
      </c>
      <c r="K1963" s="24">
        <v>0</v>
      </c>
      <c r="L1963" s="121">
        <v>0</v>
      </c>
      <c r="M1963" s="24">
        <v>0</v>
      </c>
      <c r="N1963" s="121">
        <v>0</v>
      </c>
      <c r="O1963" s="24">
        <v>0</v>
      </c>
      <c r="P1963" s="121">
        <v>0</v>
      </c>
    </row>
    <row r="1964" spans="3:16">
      <c r="C1964" t="s">
        <v>944</v>
      </c>
      <c r="D1964">
        <v>10472</v>
      </c>
      <c r="E1964" t="s">
        <v>40</v>
      </c>
      <c r="F1964" s="119">
        <v>0</v>
      </c>
      <c r="G1964" s="24">
        <v>0</v>
      </c>
      <c r="H1964" s="24">
        <v>0</v>
      </c>
      <c r="I1964" s="120">
        <v>0</v>
      </c>
      <c r="J1964" s="121">
        <v>0</v>
      </c>
      <c r="K1964" s="24">
        <v>0</v>
      </c>
      <c r="L1964" s="121">
        <v>0</v>
      </c>
      <c r="M1964" s="24">
        <v>0</v>
      </c>
      <c r="N1964" s="121">
        <v>0</v>
      </c>
      <c r="O1964" s="24">
        <v>0</v>
      </c>
      <c r="P1964" s="121">
        <v>0</v>
      </c>
    </row>
    <row r="1965" spans="3:16">
      <c r="C1965" t="s">
        <v>944</v>
      </c>
      <c r="D1965">
        <v>72012</v>
      </c>
      <c r="E1965" t="s">
        <v>55</v>
      </c>
      <c r="F1965" s="119">
        <v>0</v>
      </c>
      <c r="G1965" s="24">
        <v>0</v>
      </c>
      <c r="H1965" s="24">
        <v>0</v>
      </c>
      <c r="I1965" s="120">
        <v>0</v>
      </c>
      <c r="J1965" s="121">
        <v>0</v>
      </c>
      <c r="K1965" s="24">
        <v>0</v>
      </c>
      <c r="L1965" s="121">
        <v>0</v>
      </c>
      <c r="M1965" s="24">
        <v>0</v>
      </c>
      <c r="N1965" s="121">
        <v>0</v>
      </c>
      <c r="O1965" s="24">
        <v>0</v>
      </c>
      <c r="P1965" s="121">
        <v>0</v>
      </c>
    </row>
    <row r="1966" spans="3:16">
      <c r="C1966" t="s">
        <v>944</v>
      </c>
      <c r="D1966">
        <v>10473</v>
      </c>
      <c r="E1966" t="s">
        <v>544</v>
      </c>
      <c r="F1966" s="119">
        <v>0</v>
      </c>
      <c r="G1966" s="24">
        <v>0</v>
      </c>
      <c r="H1966" s="24">
        <v>0</v>
      </c>
      <c r="I1966" s="120">
        <v>0</v>
      </c>
      <c r="J1966" s="121">
        <v>0</v>
      </c>
      <c r="K1966" s="24">
        <v>0</v>
      </c>
      <c r="L1966" s="121">
        <v>0</v>
      </c>
      <c r="M1966" s="24">
        <v>0</v>
      </c>
      <c r="N1966" s="121">
        <v>0</v>
      </c>
      <c r="O1966" s="24">
        <v>0</v>
      </c>
      <c r="P1966" s="121">
        <v>0</v>
      </c>
    </row>
    <row r="1967" spans="3:16">
      <c r="C1967" t="s">
        <v>944</v>
      </c>
      <c r="D1967">
        <v>73001</v>
      </c>
      <c r="E1967" t="s">
        <v>49</v>
      </c>
      <c r="F1967" s="119">
        <v>0</v>
      </c>
      <c r="G1967" s="24">
        <v>0</v>
      </c>
      <c r="H1967" s="24">
        <v>0</v>
      </c>
      <c r="I1967" s="120">
        <v>0</v>
      </c>
      <c r="J1967" s="121">
        <v>0</v>
      </c>
      <c r="K1967" s="24">
        <v>0</v>
      </c>
      <c r="L1967" s="121">
        <v>0</v>
      </c>
      <c r="M1967" s="24">
        <v>0</v>
      </c>
      <c r="N1967" s="121">
        <v>0</v>
      </c>
      <c r="O1967" s="24">
        <v>0</v>
      </c>
      <c r="P1967" s="121">
        <v>0</v>
      </c>
    </row>
    <row r="1968" spans="3:16">
      <c r="C1968" t="s">
        <v>944</v>
      </c>
      <c r="D1968">
        <v>10480</v>
      </c>
      <c r="E1968" t="s">
        <v>545</v>
      </c>
      <c r="F1968" s="119">
        <v>0</v>
      </c>
      <c r="G1968" s="24">
        <v>0</v>
      </c>
      <c r="H1968" s="24">
        <v>0</v>
      </c>
      <c r="I1968" s="120">
        <v>0</v>
      </c>
      <c r="J1968" s="121">
        <v>0</v>
      </c>
      <c r="K1968" s="24">
        <v>0</v>
      </c>
      <c r="L1968" s="121">
        <v>0</v>
      </c>
      <c r="M1968" s="24">
        <v>0</v>
      </c>
      <c r="N1968" s="121">
        <v>0</v>
      </c>
      <c r="O1968" s="24">
        <v>0</v>
      </c>
      <c r="P1968" s="121">
        <v>0</v>
      </c>
    </row>
    <row r="1969" spans="3:16">
      <c r="C1969" t="s">
        <v>944</v>
      </c>
      <c r="D1969">
        <v>73501</v>
      </c>
      <c r="E1969" t="s">
        <v>425</v>
      </c>
      <c r="F1969" s="119">
        <v>0</v>
      </c>
      <c r="G1969" s="24">
        <v>0</v>
      </c>
      <c r="H1969" s="24">
        <v>0</v>
      </c>
      <c r="I1969" s="120">
        <v>0</v>
      </c>
      <c r="J1969" s="121">
        <v>0</v>
      </c>
      <c r="K1969" s="24">
        <v>0</v>
      </c>
      <c r="L1969" s="121">
        <v>0</v>
      </c>
      <c r="M1969" s="24">
        <v>0</v>
      </c>
      <c r="N1969" s="121">
        <v>0</v>
      </c>
      <c r="O1969" s="24">
        <v>0</v>
      </c>
      <c r="P1969" s="121">
        <v>0</v>
      </c>
    </row>
    <row r="1970" spans="3:16">
      <c r="C1970" t="s">
        <v>944</v>
      </c>
      <c r="D1970">
        <v>10488</v>
      </c>
      <c r="E1970" t="s">
        <v>607</v>
      </c>
      <c r="F1970" s="119">
        <v>0</v>
      </c>
      <c r="G1970" s="24">
        <v>0</v>
      </c>
      <c r="H1970" s="24">
        <v>0</v>
      </c>
      <c r="I1970" s="120">
        <v>0</v>
      </c>
      <c r="J1970" s="121">
        <v>0</v>
      </c>
      <c r="K1970" s="24">
        <v>0</v>
      </c>
      <c r="L1970" s="121">
        <v>0</v>
      </c>
      <c r="M1970" s="24">
        <v>0</v>
      </c>
      <c r="N1970" s="121">
        <v>0</v>
      </c>
      <c r="O1970" s="24">
        <v>0</v>
      </c>
      <c r="P1970" s="121">
        <v>0</v>
      </c>
    </row>
    <row r="1971" spans="3:16">
      <c r="C1971" t="s">
        <v>944</v>
      </c>
      <c r="D1971">
        <v>76601</v>
      </c>
      <c r="E1971" t="s">
        <v>590</v>
      </c>
      <c r="F1971" s="119">
        <v>0</v>
      </c>
      <c r="G1971" s="24">
        <v>0</v>
      </c>
      <c r="H1971" s="24">
        <v>0</v>
      </c>
      <c r="I1971" s="120">
        <v>0</v>
      </c>
      <c r="J1971" s="121">
        <v>0</v>
      </c>
      <c r="K1971" s="24">
        <v>0</v>
      </c>
      <c r="L1971" s="121">
        <v>0</v>
      </c>
      <c r="M1971" s="24">
        <v>0</v>
      </c>
      <c r="N1971" s="121">
        <v>0</v>
      </c>
      <c r="O1971" s="24">
        <v>0</v>
      </c>
      <c r="P1971" s="121">
        <v>0</v>
      </c>
    </row>
    <row r="1972" spans="3:16">
      <c r="C1972" t="s">
        <v>944</v>
      </c>
      <c r="D1972">
        <v>10489</v>
      </c>
      <c r="E1972" t="s">
        <v>546</v>
      </c>
      <c r="F1972" s="119">
        <v>0</v>
      </c>
      <c r="G1972" s="24">
        <v>0</v>
      </c>
      <c r="H1972" s="24">
        <v>0</v>
      </c>
      <c r="I1972" s="120">
        <v>0</v>
      </c>
      <c r="J1972" s="121">
        <v>0</v>
      </c>
      <c r="K1972" s="24">
        <v>0</v>
      </c>
      <c r="L1972" s="121">
        <v>0</v>
      </c>
      <c r="M1972" s="24">
        <v>0</v>
      </c>
      <c r="N1972" s="121">
        <v>0</v>
      </c>
      <c r="O1972" s="24">
        <v>0</v>
      </c>
      <c r="P1972" s="121">
        <v>0</v>
      </c>
    </row>
    <row r="1973" spans="3:16">
      <c r="C1973" t="s">
        <v>944</v>
      </c>
      <c r="D1973">
        <v>77101</v>
      </c>
      <c r="E1973" t="s">
        <v>567</v>
      </c>
      <c r="F1973" s="119">
        <v>0</v>
      </c>
      <c r="G1973" s="24">
        <v>0</v>
      </c>
      <c r="H1973" s="24">
        <v>0</v>
      </c>
      <c r="I1973" s="120">
        <v>0</v>
      </c>
      <c r="J1973" s="121">
        <v>0</v>
      </c>
      <c r="K1973" s="24">
        <v>0</v>
      </c>
      <c r="L1973" s="121">
        <v>0</v>
      </c>
      <c r="M1973" s="24">
        <v>0</v>
      </c>
      <c r="N1973" s="121">
        <v>0</v>
      </c>
      <c r="O1973" s="24">
        <v>0</v>
      </c>
      <c r="P1973" s="121">
        <v>0</v>
      </c>
    </row>
    <row r="1974" spans="3:16">
      <c r="C1974" t="s">
        <v>944</v>
      </c>
      <c r="D1974">
        <v>10490</v>
      </c>
      <c r="E1974" t="s">
        <v>476</v>
      </c>
      <c r="F1974" s="119">
        <v>0</v>
      </c>
      <c r="G1974" s="24">
        <v>0</v>
      </c>
      <c r="H1974" s="24">
        <v>0</v>
      </c>
      <c r="I1974" s="120">
        <v>0</v>
      </c>
      <c r="J1974" s="121">
        <v>0</v>
      </c>
      <c r="K1974" s="24">
        <v>0</v>
      </c>
      <c r="L1974" s="121">
        <v>0</v>
      </c>
      <c r="M1974" s="24">
        <v>0</v>
      </c>
      <c r="N1974" s="121">
        <v>0</v>
      </c>
      <c r="O1974" s="24">
        <v>0</v>
      </c>
      <c r="P1974" s="121">
        <v>0</v>
      </c>
    </row>
    <row r="1975" spans="3:16">
      <c r="C1975" t="s">
        <v>944</v>
      </c>
      <c r="D1975">
        <v>79101</v>
      </c>
      <c r="E1975" t="s">
        <v>57</v>
      </c>
      <c r="F1975" s="119">
        <v>0</v>
      </c>
      <c r="G1975" s="24">
        <v>0</v>
      </c>
      <c r="H1975" s="24">
        <v>0</v>
      </c>
      <c r="I1975" s="120">
        <v>0</v>
      </c>
      <c r="J1975" s="122">
        <v>0</v>
      </c>
      <c r="K1975" s="24">
        <v>0</v>
      </c>
      <c r="L1975" s="122">
        <v>0</v>
      </c>
      <c r="M1975" s="24">
        <v>0</v>
      </c>
      <c r="N1975" s="122">
        <v>0</v>
      </c>
      <c r="O1975" s="24">
        <v>0</v>
      </c>
      <c r="P1975" s="122">
        <v>0</v>
      </c>
    </row>
    <row r="1976" spans="3:16">
      <c r="C1976" t="s">
        <v>944</v>
      </c>
      <c r="D1976">
        <v>10501</v>
      </c>
      <c r="E1976" t="s">
        <v>41</v>
      </c>
      <c r="F1976" s="119">
        <v>0</v>
      </c>
      <c r="G1976" s="24">
        <v>0</v>
      </c>
      <c r="H1976" s="24">
        <v>0</v>
      </c>
      <c r="I1976" s="120">
        <v>0</v>
      </c>
      <c r="J1976" s="121">
        <v>0</v>
      </c>
      <c r="K1976" s="24">
        <v>0</v>
      </c>
      <c r="L1976" s="121">
        <v>0</v>
      </c>
      <c r="M1976" s="24">
        <v>0</v>
      </c>
      <c r="N1976" s="121">
        <v>0</v>
      </c>
      <c r="O1976" s="24">
        <v>0</v>
      </c>
      <c r="P1976" s="121">
        <v>0</v>
      </c>
    </row>
    <row r="1977" spans="3:16">
      <c r="C1977" t="s">
        <v>944</v>
      </c>
      <c r="D1977">
        <v>10307</v>
      </c>
      <c r="E1977" t="s">
        <v>538</v>
      </c>
      <c r="F1977" s="119">
        <v>0</v>
      </c>
      <c r="G1977" s="24">
        <v>0</v>
      </c>
      <c r="H1977" s="24">
        <v>0</v>
      </c>
      <c r="I1977" s="120">
        <v>0</v>
      </c>
      <c r="J1977" s="121">
        <v>0</v>
      </c>
      <c r="K1977" s="24">
        <v>0</v>
      </c>
      <c r="L1977" s="121">
        <v>0</v>
      </c>
      <c r="M1977" s="24">
        <v>0</v>
      </c>
      <c r="N1977" s="121">
        <v>0</v>
      </c>
      <c r="O1977" s="24">
        <v>0</v>
      </c>
      <c r="P1977" s="121">
        <v>0</v>
      </c>
    </row>
    <row r="1978" spans="3:16">
      <c r="C1978" t="s">
        <v>944</v>
      </c>
      <c r="D1978">
        <v>10502</v>
      </c>
      <c r="E1978" t="s">
        <v>42</v>
      </c>
      <c r="F1978" s="119">
        <v>0</v>
      </c>
      <c r="G1978" s="24">
        <v>0</v>
      </c>
      <c r="H1978" s="24">
        <v>0</v>
      </c>
      <c r="I1978" s="120">
        <v>0</v>
      </c>
      <c r="J1978" s="121">
        <v>0</v>
      </c>
      <c r="K1978" s="24">
        <v>0</v>
      </c>
      <c r="L1978" s="121">
        <v>0</v>
      </c>
      <c r="M1978" s="24">
        <v>0</v>
      </c>
      <c r="N1978" s="121">
        <v>0</v>
      </c>
      <c r="O1978" s="24">
        <v>0</v>
      </c>
      <c r="P1978" s="121">
        <v>0</v>
      </c>
    </row>
    <row r="1979" spans="3:16">
      <c r="C1979" t="s">
        <v>944</v>
      </c>
      <c r="D1979">
        <v>10409</v>
      </c>
      <c r="E1979" t="s">
        <v>566</v>
      </c>
      <c r="F1979" s="119">
        <v>0</v>
      </c>
      <c r="G1979" s="24">
        <v>0</v>
      </c>
      <c r="H1979" s="24">
        <v>0</v>
      </c>
      <c r="I1979" s="120">
        <v>0</v>
      </c>
      <c r="J1979" s="121">
        <v>0</v>
      </c>
      <c r="K1979" s="24">
        <v>0</v>
      </c>
      <c r="L1979" s="121">
        <v>0</v>
      </c>
      <c r="M1979" s="24">
        <v>0</v>
      </c>
      <c r="N1979" s="121">
        <v>0</v>
      </c>
      <c r="O1979" s="24">
        <v>0</v>
      </c>
      <c r="P1979" s="121">
        <v>0</v>
      </c>
    </row>
    <row r="1980" spans="3:16">
      <c r="C1980" t="s">
        <v>944</v>
      </c>
      <c r="D1980">
        <v>10503</v>
      </c>
      <c r="E1980" t="s">
        <v>487</v>
      </c>
      <c r="F1980" s="119">
        <v>0</v>
      </c>
      <c r="G1980" s="24">
        <v>0</v>
      </c>
      <c r="H1980" s="24">
        <v>0</v>
      </c>
      <c r="I1980" s="120">
        <v>0</v>
      </c>
      <c r="J1980" s="121">
        <v>0</v>
      </c>
      <c r="K1980" s="24">
        <v>0</v>
      </c>
      <c r="L1980" s="121">
        <v>0</v>
      </c>
      <c r="M1980" s="24">
        <v>0</v>
      </c>
      <c r="N1980" s="121">
        <v>0</v>
      </c>
      <c r="O1980" s="24">
        <v>0</v>
      </c>
      <c r="P1980" s="121">
        <v>0</v>
      </c>
    </row>
    <row r="1981" spans="3:16">
      <c r="C1981" t="s">
        <v>944</v>
      </c>
      <c r="D1981">
        <v>10511</v>
      </c>
      <c r="E1981" t="s">
        <v>547</v>
      </c>
      <c r="F1981" s="119">
        <v>0</v>
      </c>
      <c r="G1981" s="24">
        <v>0</v>
      </c>
      <c r="H1981" s="24">
        <v>0</v>
      </c>
      <c r="I1981" s="120">
        <v>0</v>
      </c>
      <c r="J1981" s="121">
        <v>0</v>
      </c>
      <c r="K1981" s="24">
        <v>0</v>
      </c>
      <c r="L1981" s="121">
        <v>0</v>
      </c>
      <c r="M1981" s="24">
        <v>0</v>
      </c>
      <c r="N1981" s="121">
        <v>0</v>
      </c>
      <c r="O1981" s="24">
        <v>0</v>
      </c>
      <c r="P1981" s="121">
        <v>0</v>
      </c>
    </row>
    <row r="1982" spans="3:16">
      <c r="C1982" t="s">
        <v>944</v>
      </c>
      <c r="D1982">
        <v>10504</v>
      </c>
      <c r="E1982" t="s">
        <v>43</v>
      </c>
      <c r="F1982" s="119">
        <v>0</v>
      </c>
      <c r="G1982" s="24">
        <v>0</v>
      </c>
      <c r="H1982" s="24">
        <v>0</v>
      </c>
      <c r="I1982" s="120">
        <v>0</v>
      </c>
      <c r="J1982" s="122">
        <v>0</v>
      </c>
      <c r="K1982" s="24">
        <v>0</v>
      </c>
      <c r="L1982" s="122">
        <v>0</v>
      </c>
      <c r="M1982" s="24">
        <v>0</v>
      </c>
      <c r="N1982" s="122">
        <v>0</v>
      </c>
      <c r="O1982" s="24">
        <v>0</v>
      </c>
      <c r="P1982" s="122">
        <v>0</v>
      </c>
    </row>
    <row r="1983" spans="3:16">
      <c r="C1983" t="s">
        <v>944</v>
      </c>
      <c r="D1983">
        <v>11301</v>
      </c>
      <c r="E1983" t="s">
        <v>550</v>
      </c>
      <c r="F1983" s="119">
        <v>0</v>
      </c>
      <c r="G1983" s="24">
        <v>0</v>
      </c>
      <c r="H1983" s="24">
        <v>0</v>
      </c>
      <c r="I1983" s="120">
        <v>0</v>
      </c>
      <c r="J1983" s="121">
        <v>0</v>
      </c>
      <c r="K1983" s="24">
        <v>0</v>
      </c>
      <c r="L1983" s="121">
        <v>0</v>
      </c>
      <c r="M1983" s="24">
        <v>0</v>
      </c>
      <c r="N1983" s="121">
        <v>0</v>
      </c>
      <c r="O1983" s="24">
        <v>0</v>
      </c>
      <c r="P1983" s="121">
        <v>0</v>
      </c>
    </row>
    <row r="1984" spans="3:16">
      <c r="C1984" t="s">
        <v>944</v>
      </c>
      <c r="D1984">
        <v>10580</v>
      </c>
      <c r="E1984" t="s">
        <v>548</v>
      </c>
      <c r="F1984" s="119">
        <v>0</v>
      </c>
      <c r="G1984" s="24">
        <v>0</v>
      </c>
      <c r="H1984" s="24">
        <v>0</v>
      </c>
      <c r="I1984" s="120">
        <v>0</v>
      </c>
      <c r="J1984" s="121">
        <v>0</v>
      </c>
      <c r="K1984" s="24">
        <v>0</v>
      </c>
      <c r="L1984" s="121">
        <v>0</v>
      </c>
      <c r="M1984" s="24">
        <v>0</v>
      </c>
      <c r="N1984" s="121">
        <v>0</v>
      </c>
      <c r="O1984" s="24">
        <v>0</v>
      </c>
      <c r="P1984" s="121">
        <v>0</v>
      </c>
    </row>
    <row r="1985" spans="3:16">
      <c r="C1985" t="s">
        <v>944</v>
      </c>
      <c r="D1985">
        <v>12301</v>
      </c>
      <c r="E1985" t="s">
        <v>578</v>
      </c>
      <c r="F1985" s="119">
        <v>0</v>
      </c>
      <c r="G1985" s="24">
        <v>0</v>
      </c>
      <c r="H1985" s="24">
        <v>0</v>
      </c>
      <c r="I1985" s="120">
        <v>0</v>
      </c>
      <c r="J1985" s="121">
        <v>0</v>
      </c>
      <c r="K1985" s="24">
        <v>0</v>
      </c>
      <c r="L1985" s="121">
        <v>0</v>
      </c>
      <c r="M1985" s="24">
        <v>0</v>
      </c>
      <c r="N1985" s="121">
        <v>0</v>
      </c>
      <c r="O1985" s="24">
        <v>0</v>
      </c>
      <c r="P1985" s="121">
        <v>0</v>
      </c>
    </row>
    <row r="1986" spans="3:16">
      <c r="C1986" t="s">
        <v>944</v>
      </c>
      <c r="D1986">
        <v>10589</v>
      </c>
      <c r="E1986" t="s">
        <v>73</v>
      </c>
      <c r="F1986" s="119">
        <v>0</v>
      </c>
      <c r="G1986" s="24">
        <v>0</v>
      </c>
      <c r="H1986" s="24">
        <v>0</v>
      </c>
      <c r="I1986" s="120">
        <v>0</v>
      </c>
      <c r="J1986" s="121">
        <v>0</v>
      </c>
      <c r="K1986" s="24">
        <v>0</v>
      </c>
      <c r="L1986" s="121">
        <v>0</v>
      </c>
      <c r="M1986" s="24">
        <v>0</v>
      </c>
      <c r="N1986" s="121">
        <v>0</v>
      </c>
      <c r="O1986" s="24">
        <v>0</v>
      </c>
      <c r="P1986" s="121">
        <v>0</v>
      </c>
    </row>
    <row r="1987" spans="3:16">
      <c r="C1987" t="s">
        <v>944</v>
      </c>
      <c r="D1987">
        <v>13203</v>
      </c>
      <c r="E1987" t="s">
        <v>551</v>
      </c>
      <c r="F1987" s="119">
        <v>0</v>
      </c>
      <c r="G1987" s="24">
        <v>0</v>
      </c>
      <c r="H1987" s="24">
        <v>0</v>
      </c>
      <c r="I1987" s="120">
        <v>0</v>
      </c>
      <c r="J1987" s="121">
        <v>0</v>
      </c>
      <c r="K1987" s="24">
        <v>0</v>
      </c>
      <c r="L1987" s="121">
        <v>0</v>
      </c>
      <c r="M1987" s="24">
        <v>0</v>
      </c>
      <c r="N1987" s="121">
        <v>0</v>
      </c>
      <c r="O1987" s="24">
        <v>0</v>
      </c>
      <c r="P1987" s="121">
        <v>0</v>
      </c>
    </row>
    <row r="1988" spans="3:16">
      <c r="C1988" t="s">
        <v>944</v>
      </c>
      <c r="D1988">
        <v>10601</v>
      </c>
      <c r="E1988" t="s">
        <v>44</v>
      </c>
      <c r="F1988" s="119">
        <v>0</v>
      </c>
      <c r="G1988" s="24">
        <v>0</v>
      </c>
      <c r="H1988" s="24">
        <v>0</v>
      </c>
      <c r="I1988" s="120">
        <v>0</v>
      </c>
      <c r="J1988" s="121">
        <v>0</v>
      </c>
      <c r="K1988" s="24">
        <v>0</v>
      </c>
      <c r="L1988" s="121">
        <v>0</v>
      </c>
      <c r="M1988" s="24">
        <v>0</v>
      </c>
      <c r="N1988" s="121">
        <v>0</v>
      </c>
      <c r="O1988" s="24">
        <v>0</v>
      </c>
      <c r="P1988" s="121">
        <v>0</v>
      </c>
    </row>
    <row r="1989" spans="3:16">
      <c r="C1989" t="s">
        <v>944</v>
      </c>
      <c r="D1989">
        <v>76401</v>
      </c>
      <c r="E1989" t="s">
        <v>533</v>
      </c>
      <c r="F1989" s="119">
        <v>0</v>
      </c>
      <c r="G1989" s="24">
        <v>0</v>
      </c>
      <c r="H1989" s="24">
        <v>0</v>
      </c>
      <c r="I1989" s="120">
        <v>0</v>
      </c>
      <c r="J1989" s="121">
        <v>0</v>
      </c>
      <c r="K1989" s="24">
        <v>0</v>
      </c>
      <c r="L1989" s="121">
        <v>0</v>
      </c>
      <c r="M1989" s="24">
        <v>0</v>
      </c>
      <c r="N1989" s="121">
        <v>0</v>
      </c>
      <c r="O1989" s="24">
        <v>0</v>
      </c>
      <c r="P1989" s="121">
        <v>0</v>
      </c>
    </row>
    <row r="1990" spans="3:16">
      <c r="C1990" t="s">
        <v>944</v>
      </c>
      <c r="D1990">
        <v>12270</v>
      </c>
      <c r="E1990" t="s">
        <v>62</v>
      </c>
      <c r="F1990" s="119">
        <v>0</v>
      </c>
      <c r="G1990" s="24">
        <v>0</v>
      </c>
      <c r="H1990" s="24">
        <v>0</v>
      </c>
      <c r="I1990" s="120">
        <v>0</v>
      </c>
      <c r="J1990" s="121">
        <v>0</v>
      </c>
      <c r="K1990" s="24">
        <v>0</v>
      </c>
      <c r="L1990" s="121">
        <v>0</v>
      </c>
      <c r="M1990" s="24">
        <v>0</v>
      </c>
      <c r="N1990" s="121">
        <v>0</v>
      </c>
      <c r="O1990" s="24">
        <v>0</v>
      </c>
      <c r="P1990" s="121">
        <v>0</v>
      </c>
    </row>
    <row r="1991" spans="3:16">
      <c r="C1991" t="s">
        <v>944</v>
      </c>
      <c r="D1991">
        <v>90</v>
      </c>
      <c r="E1991" t="s">
        <v>100</v>
      </c>
      <c r="F1991" s="119">
        <v>0</v>
      </c>
      <c r="G1991" s="24">
        <v>0</v>
      </c>
      <c r="H1991" s="24">
        <v>0</v>
      </c>
      <c r="I1991" s="120">
        <v>0</v>
      </c>
      <c r="J1991" s="121">
        <v>0</v>
      </c>
      <c r="K1991" s="24">
        <v>0</v>
      </c>
      <c r="L1991" s="121">
        <v>0</v>
      </c>
      <c r="M1991" s="24">
        <v>0</v>
      </c>
      <c r="N1991" s="121">
        <v>0</v>
      </c>
      <c r="O1991" s="24">
        <v>0</v>
      </c>
      <c r="P1991" s="121">
        <v>0</v>
      </c>
    </row>
    <row r="1992" spans="3:16">
      <c r="C1992" t="s">
        <v>944</v>
      </c>
      <c r="D1992">
        <v>12306</v>
      </c>
      <c r="E1992" t="s">
        <v>579</v>
      </c>
      <c r="F1992" s="119">
        <v>0</v>
      </c>
      <c r="G1992" s="24">
        <v>0</v>
      </c>
      <c r="H1992" s="24">
        <v>0</v>
      </c>
      <c r="I1992" s="120">
        <v>0</v>
      </c>
      <c r="J1992" s="121">
        <v>0</v>
      </c>
      <c r="K1992" s="24">
        <v>0</v>
      </c>
      <c r="L1992" s="121">
        <v>0</v>
      </c>
      <c r="M1992" s="24">
        <v>0</v>
      </c>
      <c r="N1992" s="121">
        <v>0</v>
      </c>
      <c r="O1992" s="24">
        <v>0</v>
      </c>
      <c r="P1992" s="121">
        <v>0</v>
      </c>
    </row>
    <row r="1993" spans="3:16">
      <c r="C1993" t="s">
        <v>944</v>
      </c>
      <c r="D1993">
        <v>901</v>
      </c>
      <c r="E1993" t="s">
        <v>57</v>
      </c>
      <c r="F1993" s="119">
        <v>0</v>
      </c>
      <c r="G1993" s="24">
        <v>0</v>
      </c>
      <c r="H1993" s="24">
        <v>0</v>
      </c>
      <c r="I1993" s="120">
        <v>0</v>
      </c>
      <c r="J1993" s="121">
        <v>0</v>
      </c>
      <c r="K1993" s="24">
        <v>0</v>
      </c>
      <c r="L1993" s="121">
        <v>0</v>
      </c>
      <c r="M1993" s="24">
        <v>0</v>
      </c>
      <c r="N1993" s="121">
        <v>0</v>
      </c>
      <c r="O1993" s="24">
        <v>0</v>
      </c>
      <c r="P1993" s="121">
        <v>0</v>
      </c>
    </row>
    <row r="1994" spans="3:16">
      <c r="C1994" t="s">
        <v>944</v>
      </c>
      <c r="D1994">
        <v>12347</v>
      </c>
      <c r="E1994" t="s">
        <v>74</v>
      </c>
      <c r="F1994" s="119">
        <v>0</v>
      </c>
      <c r="G1994" s="24">
        <v>0</v>
      </c>
      <c r="H1994" s="24">
        <v>0</v>
      </c>
      <c r="I1994" s="120">
        <v>0</v>
      </c>
      <c r="J1994" s="121">
        <v>0</v>
      </c>
      <c r="K1994" s="24">
        <v>0</v>
      </c>
      <c r="L1994" s="121">
        <v>0</v>
      </c>
      <c r="M1994" s="24">
        <v>0</v>
      </c>
      <c r="N1994" s="121">
        <v>0</v>
      </c>
      <c r="O1994" s="24">
        <v>0</v>
      </c>
      <c r="P1994" s="121">
        <v>0</v>
      </c>
    </row>
    <row r="1995" spans="3:16">
      <c r="C1995" t="s">
        <v>944</v>
      </c>
      <c r="D1995">
        <v>76101</v>
      </c>
      <c r="E1995" t="s">
        <v>644</v>
      </c>
      <c r="F1995" s="119">
        <v>0</v>
      </c>
      <c r="G1995" s="24">
        <v>0</v>
      </c>
      <c r="H1995" s="24">
        <v>0</v>
      </c>
      <c r="I1995" s="120">
        <v>0</v>
      </c>
      <c r="J1995" s="121">
        <v>0</v>
      </c>
      <c r="K1995" s="24">
        <v>0</v>
      </c>
      <c r="L1995" s="121">
        <v>0</v>
      </c>
      <c r="M1995" s="24">
        <v>0</v>
      </c>
      <c r="N1995" s="121">
        <v>0</v>
      </c>
      <c r="O1995" s="24">
        <v>0</v>
      </c>
      <c r="P1995" s="121">
        <v>0</v>
      </c>
    </row>
    <row r="1996" spans="3:16">
      <c r="C1996" t="s">
        <v>944</v>
      </c>
      <c r="D1996">
        <v>12359</v>
      </c>
      <c r="E1996" t="s">
        <v>63</v>
      </c>
      <c r="F1996" s="119">
        <v>0</v>
      </c>
      <c r="G1996" s="24">
        <v>0</v>
      </c>
      <c r="H1996" s="24">
        <v>0</v>
      </c>
      <c r="I1996" s="120">
        <v>0</v>
      </c>
      <c r="J1996" s="121">
        <v>0</v>
      </c>
      <c r="K1996" s="24">
        <v>0</v>
      </c>
      <c r="L1996" s="121">
        <v>0</v>
      </c>
      <c r="M1996" s="24">
        <v>0</v>
      </c>
      <c r="N1996" s="121">
        <v>0</v>
      </c>
      <c r="O1996" s="24">
        <v>0</v>
      </c>
      <c r="P1996" s="122">
        <v>0</v>
      </c>
    </row>
    <row r="1997" spans="3:16">
      <c r="C1997" t="s">
        <v>944</v>
      </c>
      <c r="D1997">
        <v>77301</v>
      </c>
      <c r="E1997" t="s">
        <v>648</v>
      </c>
      <c r="F1997" s="119">
        <v>0</v>
      </c>
      <c r="G1997" s="24">
        <v>0</v>
      </c>
      <c r="H1997" s="24">
        <v>0</v>
      </c>
      <c r="I1997" s="120">
        <v>0</v>
      </c>
      <c r="J1997" s="121">
        <v>0</v>
      </c>
      <c r="K1997" s="24">
        <v>0</v>
      </c>
      <c r="L1997" s="121">
        <v>0</v>
      </c>
      <c r="M1997" s="24">
        <v>0</v>
      </c>
      <c r="N1997" s="121">
        <v>0</v>
      </c>
      <c r="O1997" s="24">
        <v>0</v>
      </c>
      <c r="P1997" s="121">
        <v>0</v>
      </c>
    </row>
    <row r="1998" spans="3:16">
      <c r="C1998" t="s">
        <v>944</v>
      </c>
      <c r="D1998">
        <v>12360</v>
      </c>
      <c r="E1998" t="s">
        <v>584</v>
      </c>
      <c r="F1998" s="119">
        <v>0</v>
      </c>
      <c r="G1998" s="24">
        <v>0</v>
      </c>
      <c r="H1998" s="24">
        <v>0</v>
      </c>
      <c r="I1998" s="120">
        <v>0</v>
      </c>
      <c r="J1998" s="121">
        <v>0</v>
      </c>
      <c r="K1998" s="24">
        <v>0</v>
      </c>
      <c r="L1998" s="121">
        <v>0</v>
      </c>
      <c r="M1998" s="24">
        <v>0</v>
      </c>
      <c r="N1998" s="121">
        <v>0</v>
      </c>
      <c r="O1998" s="24">
        <v>0</v>
      </c>
      <c r="P1998" s="121">
        <v>0</v>
      </c>
    </row>
    <row r="1999" spans="3:16">
      <c r="C1999" t="s">
        <v>944</v>
      </c>
      <c r="D1999">
        <v>32306</v>
      </c>
      <c r="E1999" t="s">
        <v>661</v>
      </c>
      <c r="F1999" s="119">
        <v>0</v>
      </c>
      <c r="G1999" s="24">
        <v>0</v>
      </c>
      <c r="H1999" s="24">
        <v>0</v>
      </c>
      <c r="I1999" s="120">
        <v>0</v>
      </c>
      <c r="J1999" s="121">
        <v>0</v>
      </c>
      <c r="K1999" s="24">
        <v>0</v>
      </c>
      <c r="L1999" s="121">
        <v>0</v>
      </c>
      <c r="M1999" s="24">
        <v>0</v>
      </c>
      <c r="N1999" s="121">
        <v>0</v>
      </c>
      <c r="O1999" s="24">
        <v>0</v>
      </c>
      <c r="P1999" s="121">
        <v>0</v>
      </c>
    </row>
    <row r="2000" spans="3:16">
      <c r="C2000" t="s">
        <v>944</v>
      </c>
      <c r="D2000">
        <v>12370</v>
      </c>
      <c r="E2000" t="s">
        <v>64</v>
      </c>
      <c r="F2000" s="119">
        <v>0</v>
      </c>
      <c r="G2000" s="24">
        <v>0</v>
      </c>
      <c r="H2000" s="24">
        <v>0</v>
      </c>
      <c r="I2000" s="120">
        <v>0</v>
      </c>
      <c r="J2000" s="121">
        <v>0</v>
      </c>
      <c r="K2000" s="24">
        <v>0</v>
      </c>
      <c r="L2000" s="121">
        <v>0</v>
      </c>
      <c r="M2000" s="24">
        <v>0</v>
      </c>
      <c r="N2000" s="121">
        <v>0</v>
      </c>
      <c r="O2000" s="24">
        <v>0</v>
      </c>
      <c r="P2000" s="121">
        <v>0</v>
      </c>
    </row>
    <row r="2001" spans="3:16">
      <c r="C2001" t="s">
        <v>944</v>
      </c>
      <c r="D2001">
        <v>101</v>
      </c>
      <c r="E2001" t="s">
        <v>662</v>
      </c>
      <c r="F2001" s="119">
        <v>0</v>
      </c>
      <c r="G2001" s="24">
        <v>0</v>
      </c>
      <c r="H2001" s="24">
        <v>0</v>
      </c>
      <c r="I2001" s="120">
        <v>0</v>
      </c>
      <c r="J2001" s="121">
        <v>0</v>
      </c>
      <c r="K2001" s="24">
        <v>0</v>
      </c>
      <c r="L2001" s="121">
        <v>0</v>
      </c>
      <c r="M2001" s="24">
        <v>0</v>
      </c>
      <c r="N2001" s="121">
        <v>0</v>
      </c>
      <c r="O2001" s="24">
        <v>0</v>
      </c>
      <c r="P2001" s="121">
        <v>0</v>
      </c>
    </row>
    <row r="2002" spans="3:16">
      <c r="C2002" t="s">
        <v>944</v>
      </c>
      <c r="D2002">
        <v>12380</v>
      </c>
      <c r="E2002" t="s">
        <v>65</v>
      </c>
      <c r="F2002" s="119">
        <v>0</v>
      </c>
      <c r="G2002" s="24">
        <v>0</v>
      </c>
      <c r="H2002" s="24">
        <v>0</v>
      </c>
      <c r="I2002" s="120">
        <v>0</v>
      </c>
      <c r="J2002" s="122">
        <v>0</v>
      </c>
      <c r="K2002" s="24">
        <v>0</v>
      </c>
      <c r="L2002" s="122">
        <v>0</v>
      </c>
      <c r="M2002" s="24">
        <v>0</v>
      </c>
      <c r="N2002" s="122">
        <v>0</v>
      </c>
      <c r="O2002" s="24">
        <v>0</v>
      </c>
      <c r="P2002" s="122">
        <v>0</v>
      </c>
    </row>
    <row r="2003" spans="3:16">
      <c r="C2003" t="s">
        <v>944</v>
      </c>
      <c r="D2003">
        <v>103</v>
      </c>
      <c r="E2003" t="s">
        <v>664</v>
      </c>
      <c r="F2003" s="119">
        <v>0</v>
      </c>
      <c r="G2003" s="24">
        <v>0</v>
      </c>
      <c r="H2003" s="24">
        <v>0</v>
      </c>
      <c r="I2003" s="120">
        <v>0</v>
      </c>
      <c r="J2003" s="121">
        <v>0</v>
      </c>
      <c r="K2003" s="24">
        <v>0</v>
      </c>
      <c r="L2003" s="121">
        <v>0</v>
      </c>
      <c r="M2003" s="24">
        <v>0</v>
      </c>
      <c r="N2003" s="121">
        <v>0</v>
      </c>
      <c r="O2003" s="24">
        <v>0</v>
      </c>
      <c r="P2003" s="121">
        <v>0</v>
      </c>
    </row>
    <row r="2004" spans="3:16">
      <c r="C2004" t="s">
        <v>944</v>
      </c>
      <c r="D2004">
        <v>12459</v>
      </c>
      <c r="E2004" t="s">
        <v>66</v>
      </c>
      <c r="F2004" s="119">
        <v>0</v>
      </c>
      <c r="G2004" s="24">
        <v>0</v>
      </c>
      <c r="H2004" s="24">
        <v>0</v>
      </c>
      <c r="I2004" s="120">
        <v>0</v>
      </c>
      <c r="J2004" s="121">
        <v>0</v>
      </c>
      <c r="K2004" s="24">
        <v>0</v>
      </c>
      <c r="L2004" s="121">
        <v>0</v>
      </c>
      <c r="M2004" s="24">
        <v>0</v>
      </c>
      <c r="N2004" s="121">
        <v>0</v>
      </c>
      <c r="O2004" s="24">
        <v>0</v>
      </c>
      <c r="P2004" s="121">
        <v>0</v>
      </c>
    </row>
    <row r="2005" spans="3:16">
      <c r="C2005" t="s">
        <v>944</v>
      </c>
      <c r="D2005">
        <v>105</v>
      </c>
      <c r="E2005" t="s">
        <v>666</v>
      </c>
      <c r="F2005" s="119">
        <v>0</v>
      </c>
      <c r="G2005" s="24">
        <v>0</v>
      </c>
      <c r="H2005" s="24">
        <v>0</v>
      </c>
      <c r="I2005" s="120">
        <v>0</v>
      </c>
      <c r="J2005" s="121">
        <v>0</v>
      </c>
      <c r="K2005" s="24">
        <v>0</v>
      </c>
      <c r="L2005" s="121">
        <v>0</v>
      </c>
      <c r="M2005" s="24">
        <v>0</v>
      </c>
      <c r="N2005" s="121">
        <v>0</v>
      </c>
      <c r="O2005" s="24">
        <v>0</v>
      </c>
      <c r="P2005" s="121">
        <v>0</v>
      </c>
    </row>
    <row r="2006" spans="3:16">
      <c r="C2006" t="s">
        <v>944</v>
      </c>
      <c r="D2006">
        <v>12470</v>
      </c>
      <c r="E2006" t="s">
        <v>447</v>
      </c>
      <c r="F2006" s="119">
        <v>0</v>
      </c>
      <c r="G2006" s="24">
        <v>0</v>
      </c>
      <c r="H2006" s="24">
        <v>0</v>
      </c>
      <c r="I2006" s="120">
        <v>0</v>
      </c>
      <c r="J2006" s="121">
        <v>0</v>
      </c>
      <c r="K2006" s="24">
        <v>0</v>
      </c>
      <c r="L2006" s="121">
        <v>0</v>
      </c>
      <c r="M2006" s="24">
        <v>0</v>
      </c>
      <c r="N2006" s="121">
        <v>0</v>
      </c>
      <c r="O2006" s="24">
        <v>0</v>
      </c>
      <c r="P2006" s="121">
        <v>0</v>
      </c>
    </row>
    <row r="2007" spans="3:16">
      <c r="C2007" t="s">
        <v>944</v>
      </c>
      <c r="D2007">
        <v>10269</v>
      </c>
      <c r="E2007" t="s">
        <v>668</v>
      </c>
      <c r="F2007" s="119">
        <v>0</v>
      </c>
      <c r="G2007" s="24">
        <v>0</v>
      </c>
      <c r="H2007" s="24">
        <v>0</v>
      </c>
      <c r="I2007" s="120">
        <v>0</v>
      </c>
      <c r="J2007" s="121">
        <v>0</v>
      </c>
      <c r="K2007" s="24">
        <v>0</v>
      </c>
      <c r="L2007" s="121">
        <v>0</v>
      </c>
      <c r="M2007" s="24">
        <v>0</v>
      </c>
      <c r="N2007" s="121">
        <v>0</v>
      </c>
      <c r="O2007" s="24">
        <v>0</v>
      </c>
      <c r="P2007" s="121">
        <v>0</v>
      </c>
    </row>
    <row r="2008" spans="3:16">
      <c r="C2008" t="s">
        <v>944</v>
      </c>
      <c r="D2008">
        <v>12480</v>
      </c>
      <c r="E2008" t="s">
        <v>67</v>
      </c>
      <c r="F2008" s="119">
        <v>0</v>
      </c>
      <c r="G2008" s="24">
        <v>0</v>
      </c>
      <c r="H2008" s="24">
        <v>0</v>
      </c>
      <c r="I2008" s="120">
        <v>0</v>
      </c>
      <c r="J2008" s="121">
        <v>0</v>
      </c>
      <c r="K2008" s="24">
        <v>0</v>
      </c>
      <c r="L2008" s="121">
        <v>0</v>
      </c>
      <c r="M2008" s="24">
        <v>0</v>
      </c>
      <c r="N2008" s="121">
        <v>0</v>
      </c>
      <c r="O2008" s="24">
        <v>0</v>
      </c>
      <c r="P2008" s="121">
        <v>0</v>
      </c>
    </row>
    <row r="2009" spans="3:16">
      <c r="C2009" t="s">
        <v>944</v>
      </c>
      <c r="D2009">
        <v>10569</v>
      </c>
      <c r="E2009" t="s">
        <v>670</v>
      </c>
      <c r="F2009" s="119">
        <v>0</v>
      </c>
      <c r="G2009" s="24">
        <v>0</v>
      </c>
      <c r="H2009" s="24">
        <v>0</v>
      </c>
      <c r="I2009" s="120">
        <v>0</v>
      </c>
      <c r="J2009" s="121">
        <v>0</v>
      </c>
      <c r="K2009" s="24">
        <v>0</v>
      </c>
      <c r="L2009" s="121">
        <v>0</v>
      </c>
      <c r="M2009" s="24">
        <v>0</v>
      </c>
      <c r="N2009" s="121">
        <v>0</v>
      </c>
      <c r="O2009" s="24">
        <v>0</v>
      </c>
      <c r="P2009" s="121">
        <v>0</v>
      </c>
    </row>
    <row r="2010" spans="3:16">
      <c r="C2010" t="s">
        <v>944</v>
      </c>
      <c r="D2010">
        <v>13303</v>
      </c>
      <c r="E2010" t="s">
        <v>75</v>
      </c>
      <c r="F2010" s="119">
        <v>0</v>
      </c>
      <c r="G2010" s="24">
        <v>0</v>
      </c>
      <c r="H2010" s="24">
        <v>0</v>
      </c>
      <c r="I2010" s="120">
        <v>0</v>
      </c>
      <c r="J2010" s="121">
        <v>0</v>
      </c>
      <c r="K2010" s="24">
        <v>0</v>
      </c>
      <c r="L2010" s="121">
        <v>0</v>
      </c>
      <c r="M2010" s="24">
        <v>0</v>
      </c>
      <c r="N2010" s="121">
        <v>0</v>
      </c>
      <c r="O2010" s="24">
        <v>0</v>
      </c>
      <c r="P2010" s="121">
        <v>0</v>
      </c>
    </row>
    <row r="2011" spans="3:16">
      <c r="C2011" t="s">
        <v>944</v>
      </c>
      <c r="D2011">
        <v>10517</v>
      </c>
      <c r="E2011" t="s">
        <v>676</v>
      </c>
      <c r="F2011" s="119">
        <v>0</v>
      </c>
      <c r="G2011" s="24">
        <v>0</v>
      </c>
      <c r="H2011" s="24">
        <v>0</v>
      </c>
      <c r="I2011" s="120">
        <v>0</v>
      </c>
      <c r="J2011" s="121">
        <v>0</v>
      </c>
      <c r="K2011" s="24">
        <v>0</v>
      </c>
      <c r="L2011" s="121">
        <v>0</v>
      </c>
      <c r="M2011" s="24">
        <v>0</v>
      </c>
      <c r="N2011" s="121">
        <v>0</v>
      </c>
      <c r="O2011" s="24">
        <v>0</v>
      </c>
      <c r="P2011" s="121">
        <v>0</v>
      </c>
    </row>
    <row r="2012" spans="3:16">
      <c r="C2012" t="s">
        <v>944</v>
      </c>
      <c r="D2012">
        <v>13311</v>
      </c>
      <c r="E2012" t="s">
        <v>580</v>
      </c>
      <c r="F2012" s="119">
        <v>0</v>
      </c>
      <c r="G2012" s="24">
        <v>0</v>
      </c>
      <c r="H2012" s="24">
        <v>0</v>
      </c>
      <c r="I2012" s="120">
        <v>0</v>
      </c>
      <c r="J2012" s="121">
        <v>0</v>
      </c>
      <c r="K2012" s="24">
        <v>0</v>
      </c>
      <c r="L2012" s="121">
        <v>0</v>
      </c>
      <c r="M2012" s="24">
        <v>0</v>
      </c>
      <c r="N2012" s="121">
        <v>0</v>
      </c>
      <c r="O2012" s="24">
        <v>0</v>
      </c>
      <c r="P2012" s="121">
        <v>0</v>
      </c>
    </row>
    <row r="2013" spans="3:16">
      <c r="C2013" t="s">
        <v>944</v>
      </c>
      <c r="D2013">
        <v>13359</v>
      </c>
      <c r="E2013" t="s">
        <v>468</v>
      </c>
      <c r="F2013" s="119">
        <v>0</v>
      </c>
      <c r="G2013" s="24">
        <v>0</v>
      </c>
      <c r="H2013" s="24">
        <v>0</v>
      </c>
      <c r="I2013" s="120">
        <v>0</v>
      </c>
      <c r="J2013" s="121">
        <v>0</v>
      </c>
      <c r="K2013" s="24">
        <v>0</v>
      </c>
      <c r="L2013" s="121">
        <v>0</v>
      </c>
      <c r="M2013" s="24">
        <v>0</v>
      </c>
      <c r="N2013" s="121">
        <v>0</v>
      </c>
      <c r="O2013" s="24">
        <v>0</v>
      </c>
      <c r="P2013" s="121">
        <v>0</v>
      </c>
    </row>
    <row r="2014" spans="3:16">
      <c r="C2014" t="s">
        <v>464</v>
      </c>
      <c r="D2014">
        <v>13368</v>
      </c>
      <c r="E2014" t="s">
        <v>76</v>
      </c>
      <c r="F2014" s="119">
        <v>0</v>
      </c>
      <c r="G2014" s="24">
        <v>0</v>
      </c>
      <c r="H2014" s="24">
        <v>0</v>
      </c>
      <c r="I2014" s="120">
        <v>0</v>
      </c>
      <c r="J2014" s="121">
        <v>0</v>
      </c>
      <c r="K2014" s="24">
        <v>0</v>
      </c>
      <c r="L2014" s="121">
        <v>0</v>
      </c>
      <c r="M2014" s="24">
        <v>0</v>
      </c>
      <c r="N2014" s="121">
        <v>0</v>
      </c>
      <c r="O2014" s="24">
        <v>0</v>
      </c>
      <c r="P2014" s="121">
        <v>0</v>
      </c>
    </row>
    <row r="2015" spans="3:16">
      <c r="C2015" t="s">
        <v>464</v>
      </c>
      <c r="D2015">
        <v>10588</v>
      </c>
      <c r="E2015" t="s">
        <v>549</v>
      </c>
      <c r="F2015" s="119">
        <v>0</v>
      </c>
      <c r="G2015" s="24">
        <v>0</v>
      </c>
      <c r="H2015" s="24">
        <v>0</v>
      </c>
      <c r="I2015" s="120">
        <v>0</v>
      </c>
      <c r="J2015" s="121">
        <v>0</v>
      </c>
      <c r="K2015" s="24">
        <v>0</v>
      </c>
      <c r="L2015" s="121">
        <v>0</v>
      </c>
      <c r="M2015" s="24">
        <v>0</v>
      </c>
      <c r="N2015" s="121">
        <v>0</v>
      </c>
      <c r="O2015" s="24">
        <v>0</v>
      </c>
      <c r="P2015" s="121">
        <v>0</v>
      </c>
    </row>
    <row r="2016" spans="3:16">
      <c r="C2016" t="s">
        <v>464</v>
      </c>
      <c r="D2016">
        <v>72501</v>
      </c>
      <c r="E2016" t="s">
        <v>78</v>
      </c>
      <c r="F2016" s="119">
        <v>0</v>
      </c>
      <c r="G2016" s="24">
        <v>0</v>
      </c>
      <c r="H2016" s="24">
        <v>0</v>
      </c>
      <c r="I2016" s="120">
        <v>0</v>
      </c>
      <c r="J2016" s="121">
        <v>0</v>
      </c>
      <c r="K2016" s="24">
        <v>0</v>
      </c>
      <c r="L2016" s="121">
        <v>0</v>
      </c>
      <c r="M2016" s="24">
        <v>0</v>
      </c>
      <c r="N2016" s="121">
        <v>0</v>
      </c>
      <c r="O2016" s="24">
        <v>0</v>
      </c>
      <c r="P2016" s="121">
        <v>0</v>
      </c>
    </row>
    <row r="2017" spans="3:16">
      <c r="C2017" t="s">
        <v>464</v>
      </c>
      <c r="D2017">
        <v>300</v>
      </c>
      <c r="E2017" t="s">
        <v>99</v>
      </c>
      <c r="F2017" s="119">
        <v>0</v>
      </c>
      <c r="G2017" s="24">
        <v>0</v>
      </c>
      <c r="H2017" s="24">
        <v>0</v>
      </c>
      <c r="I2017" s="120">
        <v>0</v>
      </c>
      <c r="J2017" s="121">
        <v>0</v>
      </c>
      <c r="K2017" s="24">
        <v>0</v>
      </c>
      <c r="L2017" s="121">
        <v>0</v>
      </c>
      <c r="M2017" s="24">
        <v>0</v>
      </c>
      <c r="N2017" s="121">
        <v>0</v>
      </c>
      <c r="O2017" s="24">
        <v>0</v>
      </c>
      <c r="P2017" s="121">
        <v>0</v>
      </c>
    </row>
    <row r="2018" spans="3:16">
      <c r="C2018" t="s">
        <v>464</v>
      </c>
      <c r="D2018">
        <v>12336</v>
      </c>
      <c r="E2018" t="s">
        <v>658</v>
      </c>
      <c r="F2018" s="119">
        <v>0</v>
      </c>
      <c r="G2018" s="24">
        <v>0</v>
      </c>
      <c r="H2018" s="24">
        <v>0</v>
      </c>
      <c r="I2018" s="120">
        <v>0</v>
      </c>
      <c r="J2018" s="121">
        <v>0</v>
      </c>
      <c r="K2018" s="24">
        <v>0</v>
      </c>
      <c r="L2018" s="121">
        <v>0</v>
      </c>
      <c r="M2018" s="24">
        <v>0</v>
      </c>
      <c r="N2018" s="121">
        <v>0</v>
      </c>
      <c r="O2018" s="24">
        <v>0</v>
      </c>
      <c r="P2018" s="121">
        <v>0</v>
      </c>
    </row>
    <row r="2019" spans="3:16">
      <c r="C2019" t="s">
        <v>464</v>
      </c>
      <c r="D2019">
        <v>10101</v>
      </c>
      <c r="E2019" t="s">
        <v>536</v>
      </c>
      <c r="F2019" s="119">
        <v>0</v>
      </c>
      <c r="G2019" s="24">
        <v>0</v>
      </c>
      <c r="H2019" s="24">
        <v>0</v>
      </c>
      <c r="I2019" s="120">
        <v>0</v>
      </c>
      <c r="J2019" s="121">
        <v>0</v>
      </c>
      <c r="K2019" s="24">
        <v>0</v>
      </c>
      <c r="L2019" s="121">
        <v>0</v>
      </c>
      <c r="M2019" s="24">
        <v>0</v>
      </c>
      <c r="N2019" s="121">
        <v>0</v>
      </c>
      <c r="O2019" s="24">
        <v>0</v>
      </c>
      <c r="P2019" s="121">
        <v>0</v>
      </c>
    </row>
    <row r="2020" spans="3:16">
      <c r="C2020" t="s">
        <v>464</v>
      </c>
      <c r="D2020">
        <v>14311</v>
      </c>
      <c r="E2020" t="s">
        <v>45</v>
      </c>
      <c r="F2020" s="119">
        <v>0</v>
      </c>
      <c r="G2020" s="24">
        <v>0</v>
      </c>
      <c r="H2020" s="24">
        <v>0</v>
      </c>
      <c r="I2020" s="120">
        <v>0</v>
      </c>
      <c r="J2020" s="121">
        <v>0</v>
      </c>
      <c r="K2020" s="24">
        <v>0</v>
      </c>
      <c r="L2020" s="121">
        <v>0</v>
      </c>
      <c r="M2020" s="24">
        <v>0</v>
      </c>
      <c r="N2020" s="121">
        <v>0</v>
      </c>
      <c r="O2020" s="24">
        <v>0</v>
      </c>
      <c r="P2020" s="121">
        <v>0</v>
      </c>
    </row>
    <row r="2021" spans="3:16">
      <c r="C2021" t="s">
        <v>464</v>
      </c>
      <c r="D2021">
        <v>10102</v>
      </c>
      <c r="E2021" t="s">
        <v>24</v>
      </c>
      <c r="F2021" s="119">
        <v>0</v>
      </c>
      <c r="G2021" s="24">
        <v>0</v>
      </c>
      <c r="H2021" s="24">
        <v>0</v>
      </c>
      <c r="I2021" s="120">
        <v>0</v>
      </c>
      <c r="J2021" s="122">
        <v>0</v>
      </c>
      <c r="K2021" s="24">
        <v>0</v>
      </c>
      <c r="L2021" s="122">
        <v>0</v>
      </c>
      <c r="M2021" s="24">
        <v>0</v>
      </c>
      <c r="N2021" s="122">
        <v>0</v>
      </c>
      <c r="O2021" s="24">
        <v>0</v>
      </c>
      <c r="P2021" s="122">
        <v>0</v>
      </c>
    </row>
    <row r="2022" spans="3:16">
      <c r="C2022" t="s">
        <v>464</v>
      </c>
      <c r="D2022">
        <v>78001</v>
      </c>
      <c r="E2022" t="s">
        <v>571</v>
      </c>
      <c r="F2022" s="119">
        <v>0</v>
      </c>
      <c r="G2022" s="24">
        <v>0</v>
      </c>
      <c r="H2022" s="24">
        <v>0</v>
      </c>
      <c r="I2022" s="120">
        <v>0</v>
      </c>
      <c r="J2022" s="121">
        <v>0</v>
      </c>
      <c r="K2022" s="24">
        <v>0</v>
      </c>
      <c r="L2022" s="121">
        <v>0</v>
      </c>
      <c r="M2022" s="24">
        <v>0</v>
      </c>
      <c r="N2022" s="121">
        <v>0</v>
      </c>
      <c r="O2022" s="24">
        <v>0</v>
      </c>
      <c r="P2022" s="121">
        <v>0</v>
      </c>
    </row>
    <row r="2023" spans="3:16">
      <c r="C2023" t="s">
        <v>464</v>
      </c>
      <c r="D2023">
        <v>10103</v>
      </c>
      <c r="E2023" t="s">
        <v>60</v>
      </c>
      <c r="F2023" s="119">
        <v>0</v>
      </c>
      <c r="G2023" s="24">
        <v>0</v>
      </c>
      <c r="H2023" s="24">
        <v>0</v>
      </c>
      <c r="I2023" s="120">
        <v>0</v>
      </c>
      <c r="J2023" s="122">
        <v>0</v>
      </c>
      <c r="K2023" s="24">
        <v>0</v>
      </c>
      <c r="L2023" s="122">
        <v>0</v>
      </c>
      <c r="M2023" s="24">
        <v>0</v>
      </c>
      <c r="N2023" s="122">
        <v>0</v>
      </c>
      <c r="O2023" s="24">
        <v>0</v>
      </c>
      <c r="P2023" s="122">
        <v>0</v>
      </c>
    </row>
    <row r="2024" spans="3:16">
      <c r="C2024" t="s">
        <v>464</v>
      </c>
      <c r="D2024">
        <v>72101</v>
      </c>
      <c r="E2024" t="s">
        <v>582</v>
      </c>
      <c r="F2024" s="119">
        <v>0</v>
      </c>
      <c r="G2024" s="24">
        <v>0</v>
      </c>
      <c r="H2024" s="24">
        <v>0</v>
      </c>
      <c r="I2024" s="120">
        <v>0</v>
      </c>
      <c r="J2024" s="121">
        <v>0</v>
      </c>
      <c r="K2024" s="24">
        <v>0</v>
      </c>
      <c r="L2024" s="121">
        <v>0</v>
      </c>
      <c r="M2024" s="24">
        <v>0</v>
      </c>
      <c r="N2024" s="121">
        <v>0</v>
      </c>
      <c r="O2024" s="24">
        <v>0</v>
      </c>
      <c r="P2024" s="121">
        <v>0</v>
      </c>
    </row>
    <row r="2025" spans="3:16">
      <c r="C2025" t="s">
        <v>464</v>
      </c>
      <c r="D2025">
        <v>10104</v>
      </c>
      <c r="E2025" t="s">
        <v>84</v>
      </c>
      <c r="F2025" s="119">
        <v>0</v>
      </c>
      <c r="G2025" s="24">
        <v>0</v>
      </c>
      <c r="H2025" s="24">
        <v>0</v>
      </c>
      <c r="I2025" s="120">
        <v>0</v>
      </c>
      <c r="J2025" s="121">
        <v>0</v>
      </c>
      <c r="K2025" s="24">
        <v>0</v>
      </c>
      <c r="L2025" s="121">
        <v>0</v>
      </c>
      <c r="M2025" s="24">
        <v>0</v>
      </c>
      <c r="N2025" s="121">
        <v>0</v>
      </c>
      <c r="O2025" s="24">
        <v>0</v>
      </c>
      <c r="P2025" s="121">
        <v>0</v>
      </c>
    </row>
    <row r="2026" spans="3:16">
      <c r="C2026" t="s">
        <v>464</v>
      </c>
      <c r="D2026">
        <v>106</v>
      </c>
      <c r="E2026" t="s">
        <v>667</v>
      </c>
      <c r="F2026" s="119">
        <v>0</v>
      </c>
      <c r="G2026" s="24">
        <v>0</v>
      </c>
      <c r="H2026" s="24">
        <v>0</v>
      </c>
      <c r="I2026" s="120">
        <v>0</v>
      </c>
      <c r="J2026" s="121">
        <v>0</v>
      </c>
      <c r="K2026" s="24">
        <v>0</v>
      </c>
      <c r="L2026" s="121">
        <v>0</v>
      </c>
      <c r="M2026" s="24">
        <v>0</v>
      </c>
      <c r="N2026" s="121">
        <v>0</v>
      </c>
      <c r="O2026" s="24">
        <v>0</v>
      </c>
      <c r="P2026" s="121">
        <v>0</v>
      </c>
    </row>
    <row r="2027" spans="3:16">
      <c r="C2027" t="s">
        <v>464</v>
      </c>
      <c r="D2027">
        <v>10201</v>
      </c>
      <c r="E2027" t="s">
        <v>27</v>
      </c>
      <c r="F2027" s="119">
        <v>0</v>
      </c>
      <c r="G2027" s="24">
        <v>0</v>
      </c>
      <c r="H2027" s="24">
        <v>0</v>
      </c>
      <c r="I2027" s="120">
        <v>0</v>
      </c>
      <c r="J2027" s="121">
        <v>0</v>
      </c>
      <c r="K2027" s="24">
        <v>0</v>
      </c>
      <c r="L2027" s="121">
        <v>0</v>
      </c>
      <c r="M2027" s="24">
        <v>0</v>
      </c>
      <c r="N2027" s="121">
        <v>0</v>
      </c>
      <c r="O2027" s="24">
        <v>0</v>
      </c>
      <c r="P2027" s="121">
        <v>0</v>
      </c>
    </row>
    <row r="2028" spans="3:16">
      <c r="C2028" t="s">
        <v>464</v>
      </c>
      <c r="D2028">
        <v>13480</v>
      </c>
      <c r="E2028" t="s">
        <v>469</v>
      </c>
      <c r="F2028" s="119">
        <v>0</v>
      </c>
      <c r="G2028" s="24">
        <v>0</v>
      </c>
      <c r="H2028" s="24">
        <v>0</v>
      </c>
      <c r="I2028" s="120">
        <v>0</v>
      </c>
      <c r="J2028" s="121">
        <v>0</v>
      </c>
      <c r="K2028" s="24">
        <v>0</v>
      </c>
      <c r="L2028" s="121">
        <v>0</v>
      </c>
      <c r="M2028" s="24">
        <v>0</v>
      </c>
      <c r="N2028" s="121">
        <v>0</v>
      </c>
      <c r="O2028" s="24">
        <v>0</v>
      </c>
      <c r="P2028" s="121">
        <v>0</v>
      </c>
    </row>
    <row r="2029" spans="3:16">
      <c r="C2029" t="s">
        <v>464</v>
      </c>
      <c r="D2029">
        <v>10202</v>
      </c>
      <c r="E2029" t="s">
        <v>28</v>
      </c>
      <c r="F2029" s="119">
        <v>0</v>
      </c>
      <c r="G2029" s="24">
        <v>0</v>
      </c>
      <c r="H2029" s="24">
        <v>0</v>
      </c>
      <c r="I2029" s="120">
        <v>0</v>
      </c>
      <c r="J2029" s="122">
        <v>0</v>
      </c>
      <c r="K2029" s="24">
        <v>0</v>
      </c>
      <c r="L2029" s="122">
        <v>0</v>
      </c>
      <c r="M2029" s="24">
        <v>0</v>
      </c>
      <c r="N2029" s="122">
        <v>0</v>
      </c>
      <c r="O2029" s="24">
        <v>0</v>
      </c>
      <c r="P2029" s="122">
        <v>0</v>
      </c>
    </row>
    <row r="2030" spans="3:16">
      <c r="C2030" t="s">
        <v>464</v>
      </c>
      <c r="D2030">
        <v>52378</v>
      </c>
      <c r="E2030" t="s">
        <v>69</v>
      </c>
      <c r="F2030" s="119">
        <v>0</v>
      </c>
      <c r="G2030" s="24">
        <v>0</v>
      </c>
      <c r="H2030" s="24">
        <v>0</v>
      </c>
      <c r="I2030" s="120">
        <v>0</v>
      </c>
      <c r="J2030" s="122">
        <v>0</v>
      </c>
      <c r="K2030" s="24">
        <v>0</v>
      </c>
      <c r="L2030" s="122">
        <v>0</v>
      </c>
      <c r="M2030" s="24">
        <v>0</v>
      </c>
      <c r="N2030" s="122">
        <v>0</v>
      </c>
      <c r="O2030" s="24">
        <v>0</v>
      </c>
      <c r="P2030" s="122">
        <v>0</v>
      </c>
    </row>
    <row r="2031" spans="3:16">
      <c r="C2031" t="s">
        <v>464</v>
      </c>
      <c r="D2031">
        <v>10203</v>
      </c>
      <c r="E2031" t="s">
        <v>29</v>
      </c>
      <c r="F2031" s="119">
        <v>0</v>
      </c>
      <c r="G2031" s="24">
        <v>0</v>
      </c>
      <c r="H2031" s="24">
        <v>0</v>
      </c>
      <c r="I2031" s="120">
        <v>0</v>
      </c>
      <c r="J2031" s="122">
        <v>0</v>
      </c>
      <c r="K2031" s="24">
        <v>0</v>
      </c>
      <c r="L2031" s="122">
        <v>0</v>
      </c>
      <c r="M2031" s="24">
        <v>0</v>
      </c>
      <c r="N2031" s="122">
        <v>0</v>
      </c>
      <c r="O2031" s="24">
        <v>0</v>
      </c>
      <c r="P2031" s="122">
        <v>0</v>
      </c>
    </row>
    <row r="2032" spans="3:16">
      <c r="C2032" t="s">
        <v>464</v>
      </c>
      <c r="D2032">
        <v>76501</v>
      </c>
      <c r="E2032" t="s">
        <v>589</v>
      </c>
      <c r="F2032" s="119">
        <v>0</v>
      </c>
      <c r="G2032" s="24">
        <v>0</v>
      </c>
      <c r="H2032" s="24">
        <v>0</v>
      </c>
      <c r="I2032" s="120">
        <v>0</v>
      </c>
      <c r="J2032" s="121">
        <v>0</v>
      </c>
      <c r="K2032" s="24">
        <v>0</v>
      </c>
      <c r="L2032" s="121">
        <v>0</v>
      </c>
      <c r="M2032" s="24">
        <v>0</v>
      </c>
      <c r="N2032" s="121">
        <v>0</v>
      </c>
      <c r="O2032" s="24">
        <v>0</v>
      </c>
      <c r="P2032" s="121">
        <v>0</v>
      </c>
    </row>
    <row r="2033" spans="3:16">
      <c r="C2033" t="s">
        <v>464</v>
      </c>
      <c r="D2033">
        <v>10204</v>
      </c>
      <c r="E2033" t="s">
        <v>53</v>
      </c>
      <c r="F2033" s="119">
        <v>0</v>
      </c>
      <c r="G2033" s="24">
        <v>0</v>
      </c>
      <c r="H2033" s="24">
        <v>0</v>
      </c>
      <c r="I2033" s="120">
        <v>0</v>
      </c>
      <c r="J2033" s="122">
        <v>0</v>
      </c>
      <c r="K2033" s="24">
        <v>0</v>
      </c>
      <c r="L2033" s="122">
        <v>0</v>
      </c>
      <c r="M2033" s="24">
        <v>0</v>
      </c>
      <c r="N2033" s="122">
        <v>0</v>
      </c>
      <c r="O2033" s="24">
        <v>0</v>
      </c>
      <c r="P2033" s="122">
        <v>0</v>
      </c>
    </row>
    <row r="2034" spans="3:16">
      <c r="C2034" t="s">
        <v>464</v>
      </c>
      <c r="D2034">
        <v>10380</v>
      </c>
      <c r="E2034" t="s">
        <v>565</v>
      </c>
      <c r="F2034" s="119">
        <v>0</v>
      </c>
      <c r="G2034" s="24">
        <v>0</v>
      </c>
      <c r="H2034" s="24">
        <v>0</v>
      </c>
      <c r="I2034" s="120">
        <v>0</v>
      </c>
      <c r="J2034" s="121">
        <v>0</v>
      </c>
      <c r="K2034" s="24">
        <v>0</v>
      </c>
      <c r="L2034" s="121">
        <v>0</v>
      </c>
      <c r="M2034" s="24">
        <v>0</v>
      </c>
      <c r="N2034" s="121">
        <v>0</v>
      </c>
      <c r="O2034" s="24">
        <v>0</v>
      </c>
      <c r="P2034" s="121">
        <v>0</v>
      </c>
    </row>
    <row r="2035" spans="3:16">
      <c r="C2035" t="s">
        <v>464</v>
      </c>
      <c r="D2035">
        <v>10205</v>
      </c>
      <c r="E2035" t="s">
        <v>552</v>
      </c>
      <c r="F2035" s="119">
        <v>0</v>
      </c>
      <c r="G2035" s="24">
        <v>0</v>
      </c>
      <c r="H2035" s="24">
        <v>0</v>
      </c>
      <c r="I2035" s="120">
        <v>0</v>
      </c>
      <c r="J2035" s="121">
        <v>0</v>
      </c>
      <c r="K2035" s="24">
        <v>0</v>
      </c>
      <c r="L2035" s="121">
        <v>0</v>
      </c>
      <c r="M2035" s="24">
        <v>0</v>
      </c>
      <c r="N2035" s="121">
        <v>0</v>
      </c>
      <c r="O2035" s="24">
        <v>0</v>
      </c>
      <c r="P2035" s="121">
        <v>0</v>
      </c>
    </row>
    <row r="2036" spans="3:16">
      <c r="C2036" t="s">
        <v>464</v>
      </c>
      <c r="D2036">
        <v>12460</v>
      </c>
      <c r="E2036" t="s">
        <v>585</v>
      </c>
      <c r="F2036" s="119">
        <v>0</v>
      </c>
      <c r="G2036" s="24">
        <v>0</v>
      </c>
      <c r="H2036" s="24">
        <v>0</v>
      </c>
      <c r="I2036" s="120">
        <v>0</v>
      </c>
      <c r="J2036" s="121">
        <v>0</v>
      </c>
      <c r="K2036" s="24">
        <v>0</v>
      </c>
      <c r="L2036" s="121">
        <v>0</v>
      </c>
      <c r="M2036" s="24">
        <v>0</v>
      </c>
      <c r="N2036" s="121">
        <v>0</v>
      </c>
      <c r="O2036" s="24">
        <v>0</v>
      </c>
      <c r="P2036" s="121">
        <v>0</v>
      </c>
    </row>
    <row r="2037" spans="3:16">
      <c r="C2037" t="s">
        <v>464</v>
      </c>
      <c r="D2037">
        <v>10268</v>
      </c>
      <c r="E2037" t="s">
        <v>427</v>
      </c>
      <c r="F2037" s="119">
        <v>0</v>
      </c>
      <c r="G2037" s="24">
        <v>0</v>
      </c>
      <c r="H2037" s="24">
        <v>0</v>
      </c>
      <c r="I2037" s="120">
        <v>0</v>
      </c>
      <c r="J2037" s="121">
        <v>0</v>
      </c>
      <c r="K2037" s="24">
        <v>0</v>
      </c>
      <c r="L2037" s="121">
        <v>0</v>
      </c>
      <c r="M2037" s="24">
        <v>0</v>
      </c>
      <c r="N2037" s="121">
        <v>0</v>
      </c>
      <c r="O2037" s="24">
        <v>0</v>
      </c>
      <c r="P2037" s="121">
        <v>0</v>
      </c>
    </row>
    <row r="2038" spans="3:16">
      <c r="C2038" t="s">
        <v>464</v>
      </c>
      <c r="D2038">
        <v>74001</v>
      </c>
      <c r="E2038" t="s">
        <v>641</v>
      </c>
      <c r="F2038" s="119">
        <v>0</v>
      </c>
      <c r="G2038" s="24">
        <v>0</v>
      </c>
      <c r="H2038" s="24">
        <v>0</v>
      </c>
      <c r="I2038" s="120">
        <v>0</v>
      </c>
      <c r="J2038" s="121">
        <v>0</v>
      </c>
      <c r="K2038" s="24">
        <v>0</v>
      </c>
      <c r="L2038" s="121">
        <v>0</v>
      </c>
      <c r="M2038" s="24">
        <v>0</v>
      </c>
      <c r="N2038" s="121">
        <v>0</v>
      </c>
      <c r="O2038" s="24">
        <v>0</v>
      </c>
      <c r="P2038" s="121">
        <v>0</v>
      </c>
    </row>
    <row r="2039" spans="3:16">
      <c r="C2039" t="s">
        <v>464</v>
      </c>
      <c r="D2039">
        <v>10301</v>
      </c>
      <c r="E2039" t="s">
        <v>30</v>
      </c>
      <c r="F2039" s="119">
        <v>0</v>
      </c>
      <c r="G2039" s="24">
        <v>0</v>
      </c>
      <c r="H2039" s="24">
        <v>0</v>
      </c>
      <c r="I2039" s="120">
        <v>0</v>
      </c>
      <c r="J2039" s="121">
        <v>0</v>
      </c>
      <c r="K2039" s="24">
        <v>0</v>
      </c>
      <c r="L2039" s="121">
        <v>0</v>
      </c>
      <c r="M2039" s="24">
        <v>0</v>
      </c>
      <c r="N2039" s="121">
        <v>0</v>
      </c>
      <c r="O2039" s="24">
        <v>0</v>
      </c>
      <c r="P2039" s="121">
        <v>0</v>
      </c>
    </row>
    <row r="2040" spans="3:16">
      <c r="C2040" t="s">
        <v>464</v>
      </c>
      <c r="D2040">
        <v>102</v>
      </c>
      <c r="E2040" t="s">
        <v>663</v>
      </c>
      <c r="F2040" s="119">
        <v>0</v>
      </c>
      <c r="G2040" s="24">
        <v>0</v>
      </c>
      <c r="H2040" s="24">
        <v>0</v>
      </c>
      <c r="I2040" s="120">
        <v>0</v>
      </c>
      <c r="J2040" s="121">
        <v>0</v>
      </c>
      <c r="K2040" s="24">
        <v>0</v>
      </c>
      <c r="L2040" s="121">
        <v>0</v>
      </c>
      <c r="M2040" s="24">
        <v>0</v>
      </c>
      <c r="N2040" s="121">
        <v>0</v>
      </c>
      <c r="O2040" s="24">
        <v>0</v>
      </c>
      <c r="P2040" s="121">
        <v>0</v>
      </c>
    </row>
    <row r="2041" spans="3:16">
      <c r="C2041" t="s">
        <v>464</v>
      </c>
      <c r="D2041">
        <v>10302</v>
      </c>
      <c r="E2041" t="s">
        <v>31</v>
      </c>
      <c r="F2041" s="119">
        <v>0</v>
      </c>
      <c r="G2041" s="24">
        <v>0</v>
      </c>
      <c r="H2041" s="24">
        <v>0</v>
      </c>
      <c r="I2041" s="120">
        <v>0</v>
      </c>
      <c r="J2041" s="122">
        <v>0</v>
      </c>
      <c r="K2041" s="24">
        <v>0</v>
      </c>
      <c r="L2041" s="122">
        <v>0</v>
      </c>
      <c r="M2041" s="24">
        <v>0</v>
      </c>
      <c r="N2041" s="122">
        <v>0</v>
      </c>
      <c r="O2041" s="24">
        <v>0</v>
      </c>
      <c r="P2041" s="122">
        <v>0</v>
      </c>
    </row>
    <row r="2042" spans="3:16">
      <c r="C2042" t="s">
        <v>464</v>
      </c>
      <c r="D2042">
        <v>10602</v>
      </c>
      <c r="E2042" t="s">
        <v>671</v>
      </c>
      <c r="F2042" s="119">
        <v>0</v>
      </c>
      <c r="G2042" s="24">
        <v>0</v>
      </c>
      <c r="H2042" s="24">
        <v>0</v>
      </c>
      <c r="I2042" s="120">
        <v>0</v>
      </c>
      <c r="J2042" s="121">
        <v>0</v>
      </c>
      <c r="K2042" s="24">
        <v>0</v>
      </c>
      <c r="L2042" s="121">
        <v>0</v>
      </c>
      <c r="M2042" s="24">
        <v>0</v>
      </c>
      <c r="N2042" s="121">
        <v>0</v>
      </c>
      <c r="O2042" s="24">
        <v>0</v>
      </c>
      <c r="P2042" s="121">
        <v>0</v>
      </c>
    </row>
    <row r="2043" spans="3:16">
      <c r="C2043" t="s">
        <v>464</v>
      </c>
      <c r="D2043">
        <v>10303</v>
      </c>
      <c r="E2043" t="s">
        <v>32</v>
      </c>
      <c r="F2043" s="119">
        <v>0</v>
      </c>
      <c r="G2043" s="24">
        <v>0</v>
      </c>
      <c r="H2043" s="24">
        <v>0</v>
      </c>
      <c r="I2043" s="120">
        <v>0</v>
      </c>
      <c r="J2043" s="121">
        <v>0</v>
      </c>
      <c r="K2043" s="24">
        <v>0</v>
      </c>
      <c r="L2043" s="121">
        <v>0</v>
      </c>
      <c r="M2043" s="24">
        <v>0</v>
      </c>
      <c r="N2043" s="121">
        <v>0</v>
      </c>
      <c r="O2043" s="24">
        <v>0</v>
      </c>
      <c r="P2043" s="121">
        <v>0</v>
      </c>
    </row>
    <row r="2044" spans="3:16">
      <c r="C2044" t="s">
        <v>464</v>
      </c>
      <c r="D2044">
        <v>13401</v>
      </c>
      <c r="E2044" t="s">
        <v>77</v>
      </c>
      <c r="F2044" s="119">
        <v>0</v>
      </c>
      <c r="G2044" s="24">
        <v>0</v>
      </c>
      <c r="H2044" s="24">
        <v>0</v>
      </c>
      <c r="I2044" s="120">
        <v>0</v>
      </c>
      <c r="J2044" s="121">
        <v>0</v>
      </c>
      <c r="K2044" s="24">
        <v>0</v>
      </c>
      <c r="L2044" s="121">
        <v>0</v>
      </c>
      <c r="M2044" s="24">
        <v>0</v>
      </c>
      <c r="N2044" s="121">
        <v>0</v>
      </c>
      <c r="O2044" s="24">
        <v>0</v>
      </c>
      <c r="P2044" s="121">
        <v>0</v>
      </c>
    </row>
    <row r="2045" spans="3:16">
      <c r="C2045" t="s">
        <v>464</v>
      </c>
      <c r="D2045">
        <v>10304</v>
      </c>
      <c r="E2045" t="s">
        <v>54</v>
      </c>
      <c r="F2045" s="119">
        <v>0</v>
      </c>
      <c r="G2045" s="24">
        <v>0</v>
      </c>
      <c r="H2045" s="24">
        <v>0</v>
      </c>
      <c r="I2045" s="120">
        <v>0</v>
      </c>
      <c r="J2045" s="122">
        <v>0</v>
      </c>
      <c r="K2045" s="24">
        <v>0</v>
      </c>
      <c r="L2045" s="122">
        <v>0</v>
      </c>
      <c r="M2045" s="24">
        <v>0</v>
      </c>
      <c r="N2045" s="122">
        <v>0</v>
      </c>
      <c r="O2045" s="24">
        <v>0</v>
      </c>
      <c r="P2045" s="122">
        <v>0</v>
      </c>
    </row>
    <row r="2046" spans="3:16">
      <c r="C2046" t="s">
        <v>464</v>
      </c>
      <c r="D2046">
        <v>13559</v>
      </c>
      <c r="E2046" t="s">
        <v>429</v>
      </c>
      <c r="F2046" s="119">
        <v>0</v>
      </c>
      <c r="G2046" s="24">
        <v>0</v>
      </c>
      <c r="H2046" s="24">
        <v>0</v>
      </c>
      <c r="I2046" s="120">
        <v>0</v>
      </c>
      <c r="J2046" s="121">
        <v>0</v>
      </c>
      <c r="K2046" s="24">
        <v>0</v>
      </c>
      <c r="L2046" s="121">
        <v>0</v>
      </c>
      <c r="M2046" s="24">
        <v>0</v>
      </c>
      <c r="N2046" s="121">
        <v>0</v>
      </c>
      <c r="O2046" s="24">
        <v>0</v>
      </c>
      <c r="P2046" s="121">
        <v>0</v>
      </c>
    </row>
    <row r="2047" spans="3:16">
      <c r="C2047" t="s">
        <v>464</v>
      </c>
      <c r="D2047">
        <v>10305</v>
      </c>
      <c r="E2047" t="s">
        <v>537</v>
      </c>
      <c r="F2047" s="119">
        <v>0</v>
      </c>
      <c r="G2047" s="24">
        <v>0</v>
      </c>
      <c r="H2047" s="24">
        <v>0</v>
      </c>
      <c r="I2047" s="120">
        <v>0</v>
      </c>
      <c r="J2047" s="121">
        <v>0</v>
      </c>
      <c r="K2047" s="24">
        <v>0</v>
      </c>
      <c r="L2047" s="121">
        <v>0</v>
      </c>
      <c r="M2047" s="24">
        <v>0</v>
      </c>
      <c r="N2047" s="121">
        <v>0</v>
      </c>
      <c r="O2047" s="24">
        <v>0</v>
      </c>
      <c r="P2047" s="121">
        <v>0</v>
      </c>
    </row>
    <row r="2048" spans="3:16">
      <c r="C2048" t="s">
        <v>464</v>
      </c>
      <c r="D2048">
        <v>14459</v>
      </c>
      <c r="E2048" t="s">
        <v>68</v>
      </c>
      <c r="F2048" s="119">
        <v>0</v>
      </c>
      <c r="G2048" s="24">
        <v>0</v>
      </c>
      <c r="H2048" s="24">
        <v>0</v>
      </c>
      <c r="I2048" s="120">
        <v>0</v>
      </c>
      <c r="J2048" s="121">
        <v>0</v>
      </c>
      <c r="K2048" s="24">
        <v>0</v>
      </c>
      <c r="L2048" s="121">
        <v>0</v>
      </c>
      <c r="M2048" s="24">
        <v>0</v>
      </c>
      <c r="N2048" s="121">
        <v>0</v>
      </c>
      <c r="O2048" s="24">
        <v>0</v>
      </c>
      <c r="P2048" s="121">
        <v>0</v>
      </c>
    </row>
    <row r="2049" spans="3:16">
      <c r="C2049" t="s">
        <v>464</v>
      </c>
      <c r="D2049">
        <v>10306</v>
      </c>
      <c r="E2049" t="s">
        <v>226</v>
      </c>
      <c r="F2049" s="119">
        <v>0</v>
      </c>
      <c r="G2049" s="24">
        <v>0</v>
      </c>
      <c r="H2049" s="24">
        <v>0</v>
      </c>
      <c r="I2049" s="120">
        <v>0</v>
      </c>
      <c r="J2049" s="121">
        <v>0</v>
      </c>
      <c r="K2049" s="24">
        <v>0</v>
      </c>
      <c r="L2049" s="121">
        <v>0</v>
      </c>
      <c r="M2049" s="24">
        <v>0</v>
      </c>
      <c r="N2049" s="121">
        <v>0</v>
      </c>
      <c r="O2049" s="24">
        <v>0</v>
      </c>
      <c r="P2049" s="121">
        <v>0</v>
      </c>
    </row>
    <row r="2050" spans="3:16">
      <c r="C2050" t="s">
        <v>464</v>
      </c>
      <c r="D2050">
        <v>72002</v>
      </c>
      <c r="E2050" t="s">
        <v>48</v>
      </c>
      <c r="F2050" s="119">
        <v>0</v>
      </c>
      <c r="G2050" s="24">
        <v>0</v>
      </c>
      <c r="H2050" s="24">
        <v>0</v>
      </c>
      <c r="I2050" s="120">
        <v>0</v>
      </c>
      <c r="J2050" s="121">
        <v>0</v>
      </c>
      <c r="K2050" s="24">
        <v>0</v>
      </c>
      <c r="L2050" s="121">
        <v>0</v>
      </c>
      <c r="M2050" s="24">
        <v>0</v>
      </c>
      <c r="N2050" s="121">
        <v>0</v>
      </c>
      <c r="O2050" s="24">
        <v>0</v>
      </c>
      <c r="P2050" s="121">
        <v>0</v>
      </c>
    </row>
    <row r="2051" spans="3:16">
      <c r="C2051" t="s">
        <v>464</v>
      </c>
      <c r="D2051">
        <v>10309</v>
      </c>
      <c r="E2051" t="s">
        <v>539</v>
      </c>
      <c r="F2051" s="119">
        <v>0</v>
      </c>
      <c r="G2051" s="24">
        <v>0</v>
      </c>
      <c r="H2051" s="24">
        <v>0</v>
      </c>
      <c r="I2051" s="120">
        <v>0</v>
      </c>
      <c r="J2051" s="121">
        <v>0</v>
      </c>
      <c r="K2051" s="24">
        <v>0</v>
      </c>
      <c r="L2051" s="121">
        <v>0</v>
      </c>
      <c r="M2051" s="24">
        <v>0</v>
      </c>
      <c r="N2051" s="121">
        <v>0</v>
      </c>
      <c r="O2051" s="24">
        <v>0</v>
      </c>
      <c r="P2051" s="121">
        <v>0</v>
      </c>
    </row>
    <row r="2052" spans="3:16">
      <c r="C2052" t="s">
        <v>464</v>
      </c>
      <c r="D2052">
        <v>73012</v>
      </c>
      <c r="E2052" t="s">
        <v>56</v>
      </c>
      <c r="F2052" s="119">
        <v>0</v>
      </c>
      <c r="G2052" s="24">
        <v>0</v>
      </c>
      <c r="H2052" s="24">
        <v>0</v>
      </c>
      <c r="I2052" s="120">
        <v>0</v>
      </c>
      <c r="J2052" s="121">
        <v>0</v>
      </c>
      <c r="K2052" s="24">
        <v>0</v>
      </c>
      <c r="L2052" s="121">
        <v>0</v>
      </c>
      <c r="M2052" s="24">
        <v>0</v>
      </c>
      <c r="N2052" s="121">
        <v>0</v>
      </c>
      <c r="O2052" s="24">
        <v>0</v>
      </c>
      <c r="P2052" s="121">
        <v>0</v>
      </c>
    </row>
    <row r="2053" spans="3:16">
      <c r="C2053" t="s">
        <v>464</v>
      </c>
      <c r="D2053">
        <v>10311</v>
      </c>
      <c r="E2053" t="s">
        <v>467</v>
      </c>
      <c r="F2053" s="119">
        <v>0</v>
      </c>
      <c r="G2053" s="24">
        <v>0</v>
      </c>
      <c r="H2053" s="24">
        <v>0</v>
      </c>
      <c r="I2053" s="120">
        <v>0</v>
      </c>
      <c r="J2053" s="121">
        <v>0</v>
      </c>
      <c r="K2053" s="24">
        <v>0</v>
      </c>
      <c r="L2053" s="121">
        <v>0</v>
      </c>
      <c r="M2053" s="24">
        <v>0</v>
      </c>
      <c r="N2053" s="121">
        <v>0</v>
      </c>
      <c r="O2053" s="24">
        <v>0</v>
      </c>
      <c r="P2053" s="121">
        <v>0</v>
      </c>
    </row>
    <row r="2054" spans="3:16">
      <c r="C2054" t="s">
        <v>464</v>
      </c>
      <c r="D2054">
        <v>76701</v>
      </c>
      <c r="E2054" t="s">
        <v>588</v>
      </c>
      <c r="F2054" s="119">
        <v>0</v>
      </c>
      <c r="G2054" s="24">
        <v>0</v>
      </c>
      <c r="H2054" s="24">
        <v>0</v>
      </c>
      <c r="I2054" s="120">
        <v>0</v>
      </c>
      <c r="J2054" s="121">
        <v>0</v>
      </c>
      <c r="K2054" s="24">
        <v>0</v>
      </c>
      <c r="L2054" s="121">
        <v>0</v>
      </c>
      <c r="M2054" s="24">
        <v>0</v>
      </c>
      <c r="N2054" s="121">
        <v>0</v>
      </c>
      <c r="O2054" s="24">
        <v>0</v>
      </c>
      <c r="P2054" s="121">
        <v>0</v>
      </c>
    </row>
    <row r="2055" spans="3:16">
      <c r="C2055" t="s">
        <v>464</v>
      </c>
      <c r="D2055">
        <v>10312</v>
      </c>
      <c r="E2055" t="s">
        <v>540</v>
      </c>
      <c r="F2055" s="119">
        <v>0</v>
      </c>
      <c r="G2055" s="24">
        <v>0</v>
      </c>
      <c r="H2055" s="24">
        <v>0</v>
      </c>
      <c r="I2055" s="120">
        <v>0</v>
      </c>
      <c r="J2055" s="121">
        <v>0</v>
      </c>
      <c r="K2055" s="24">
        <v>0</v>
      </c>
      <c r="L2055" s="121">
        <v>0</v>
      </c>
      <c r="M2055" s="24">
        <v>0</v>
      </c>
      <c r="N2055" s="121">
        <v>0</v>
      </c>
      <c r="O2055" s="24">
        <v>0</v>
      </c>
      <c r="P2055" s="121">
        <v>0</v>
      </c>
    </row>
    <row r="2056" spans="3:16">
      <c r="C2056" t="s">
        <v>464</v>
      </c>
      <c r="D2056">
        <v>79201</v>
      </c>
      <c r="E2056" t="s">
        <v>50</v>
      </c>
      <c r="F2056" s="119">
        <v>0</v>
      </c>
      <c r="G2056" s="24">
        <v>0</v>
      </c>
      <c r="H2056" s="24">
        <v>0</v>
      </c>
      <c r="I2056" s="120">
        <v>0</v>
      </c>
      <c r="J2056" s="122">
        <v>0</v>
      </c>
      <c r="K2056" s="24">
        <v>0</v>
      </c>
      <c r="L2056" s="122">
        <v>0</v>
      </c>
      <c r="M2056" s="24">
        <v>0</v>
      </c>
      <c r="N2056" s="122">
        <v>0</v>
      </c>
      <c r="O2056" s="24">
        <v>0</v>
      </c>
      <c r="P2056" s="122">
        <v>0</v>
      </c>
    </row>
    <row r="2057" spans="3:16">
      <c r="C2057" t="s">
        <v>464</v>
      </c>
      <c r="D2057">
        <v>10358</v>
      </c>
      <c r="E2057" t="s">
        <v>33</v>
      </c>
      <c r="F2057" s="119">
        <v>0</v>
      </c>
      <c r="G2057" s="24">
        <v>0</v>
      </c>
      <c r="H2057" s="24">
        <v>0</v>
      </c>
      <c r="I2057" s="120">
        <v>0</v>
      </c>
      <c r="J2057" s="121">
        <v>0</v>
      </c>
      <c r="K2057" s="24">
        <v>0</v>
      </c>
      <c r="L2057" s="121">
        <v>0</v>
      </c>
      <c r="M2057" s="24">
        <v>0</v>
      </c>
      <c r="N2057" s="121">
        <v>0</v>
      </c>
      <c r="O2057" s="24">
        <v>0</v>
      </c>
      <c r="P2057" s="121">
        <v>0</v>
      </c>
    </row>
    <row r="2058" spans="3:16">
      <c r="C2058" t="s">
        <v>464</v>
      </c>
      <c r="D2058">
        <v>10411</v>
      </c>
      <c r="E2058" t="s">
        <v>543</v>
      </c>
      <c r="F2058" s="119">
        <v>0</v>
      </c>
      <c r="G2058" s="24">
        <v>0</v>
      </c>
      <c r="H2058" s="24">
        <v>0</v>
      </c>
      <c r="I2058" s="120">
        <v>0</v>
      </c>
      <c r="J2058" s="121">
        <v>0</v>
      </c>
      <c r="K2058" s="24">
        <v>0</v>
      </c>
      <c r="L2058" s="121">
        <v>0</v>
      </c>
      <c r="M2058" s="24">
        <v>0</v>
      </c>
      <c r="N2058" s="121">
        <v>0</v>
      </c>
      <c r="O2058" s="24">
        <v>0</v>
      </c>
      <c r="P2058" s="121">
        <v>0</v>
      </c>
    </row>
    <row r="2059" spans="3:16">
      <c r="C2059" t="s">
        <v>464</v>
      </c>
      <c r="D2059">
        <v>10367</v>
      </c>
      <c r="E2059" t="s">
        <v>606</v>
      </c>
      <c r="F2059" s="119">
        <v>0</v>
      </c>
      <c r="G2059" s="24">
        <v>0</v>
      </c>
      <c r="H2059" s="24">
        <v>0</v>
      </c>
      <c r="I2059" s="120">
        <v>0</v>
      </c>
      <c r="J2059" s="121">
        <v>0</v>
      </c>
      <c r="K2059" s="24">
        <v>0</v>
      </c>
      <c r="L2059" s="121">
        <v>0</v>
      </c>
      <c r="M2059" s="24">
        <v>0</v>
      </c>
      <c r="N2059" s="121">
        <v>0</v>
      </c>
      <c r="O2059" s="24">
        <v>0</v>
      </c>
      <c r="P2059" s="121">
        <v>0</v>
      </c>
    </row>
    <row r="2060" spans="3:16">
      <c r="C2060" t="s">
        <v>464</v>
      </c>
      <c r="D2060">
        <v>11401</v>
      </c>
      <c r="E2060" t="s">
        <v>583</v>
      </c>
      <c r="F2060" s="119">
        <v>0</v>
      </c>
      <c r="G2060" s="24">
        <v>0</v>
      </c>
      <c r="H2060" s="24">
        <v>0</v>
      </c>
      <c r="I2060" s="120">
        <v>0</v>
      </c>
      <c r="J2060" s="121">
        <v>0</v>
      </c>
      <c r="K2060" s="24">
        <v>0</v>
      </c>
      <c r="L2060" s="121">
        <v>0</v>
      </c>
      <c r="M2060" s="24">
        <v>0</v>
      </c>
      <c r="N2060" s="121">
        <v>0</v>
      </c>
      <c r="O2060" s="24">
        <v>0</v>
      </c>
      <c r="P2060" s="121">
        <v>0</v>
      </c>
    </row>
    <row r="2061" spans="3:16">
      <c r="C2061" t="s">
        <v>464</v>
      </c>
      <c r="D2061">
        <v>10369</v>
      </c>
      <c r="E2061" t="s">
        <v>61</v>
      </c>
      <c r="F2061" s="119">
        <v>0</v>
      </c>
      <c r="G2061" s="24">
        <v>0</v>
      </c>
      <c r="H2061" s="24">
        <v>0</v>
      </c>
      <c r="I2061" s="120">
        <v>0</v>
      </c>
      <c r="J2061" s="121">
        <v>0</v>
      </c>
      <c r="K2061" s="24">
        <v>0</v>
      </c>
      <c r="L2061" s="121">
        <v>0</v>
      </c>
      <c r="M2061" s="24">
        <v>0</v>
      </c>
      <c r="N2061" s="121">
        <v>0</v>
      </c>
      <c r="O2061" s="24">
        <v>0</v>
      </c>
      <c r="P2061" s="121">
        <v>0</v>
      </c>
    </row>
    <row r="2062" spans="3:16">
      <c r="C2062" t="s">
        <v>464</v>
      </c>
      <c r="D2062">
        <v>71901</v>
      </c>
      <c r="E2062" t="s">
        <v>47</v>
      </c>
      <c r="F2062" s="119">
        <v>0</v>
      </c>
      <c r="G2062" s="24">
        <v>0</v>
      </c>
      <c r="H2062" s="24">
        <v>0</v>
      </c>
      <c r="I2062" s="120">
        <v>0</v>
      </c>
      <c r="J2062" s="121">
        <v>0</v>
      </c>
      <c r="K2062" s="24">
        <v>0</v>
      </c>
      <c r="L2062" s="121">
        <v>0</v>
      </c>
      <c r="M2062" s="24">
        <v>0</v>
      </c>
      <c r="N2062" s="121">
        <v>0</v>
      </c>
      <c r="O2062" s="24">
        <v>0</v>
      </c>
      <c r="P2062" s="121">
        <v>0</v>
      </c>
    </row>
    <row r="2063" spans="3:16">
      <c r="C2063" t="s">
        <v>464</v>
      </c>
      <c r="D2063">
        <v>10388</v>
      </c>
      <c r="E2063" t="s">
        <v>541</v>
      </c>
      <c r="F2063" s="119">
        <v>0</v>
      </c>
      <c r="G2063" s="24">
        <v>0</v>
      </c>
      <c r="H2063" s="24">
        <v>0</v>
      </c>
      <c r="I2063" s="120">
        <v>0</v>
      </c>
      <c r="J2063" s="121">
        <v>0</v>
      </c>
      <c r="K2063" s="24">
        <v>0</v>
      </c>
      <c r="L2063" s="121">
        <v>0</v>
      </c>
      <c r="M2063" s="24">
        <v>0</v>
      </c>
      <c r="N2063" s="121">
        <v>0</v>
      </c>
      <c r="O2063" s="24">
        <v>0</v>
      </c>
      <c r="P2063" s="121">
        <v>0</v>
      </c>
    </row>
    <row r="2064" spans="3:16">
      <c r="C2064" t="s">
        <v>464</v>
      </c>
      <c r="D2064">
        <v>76001</v>
      </c>
      <c r="E2064" t="s">
        <v>99</v>
      </c>
      <c r="F2064" s="119">
        <v>0</v>
      </c>
      <c r="G2064" s="24">
        <v>0</v>
      </c>
      <c r="H2064" s="24">
        <v>0</v>
      </c>
      <c r="I2064" s="120">
        <v>0</v>
      </c>
      <c r="J2064" s="121">
        <v>0</v>
      </c>
      <c r="K2064" s="24">
        <v>0</v>
      </c>
      <c r="L2064" s="121">
        <v>0</v>
      </c>
      <c r="M2064" s="24">
        <v>0</v>
      </c>
      <c r="N2064" s="121">
        <v>0</v>
      </c>
      <c r="O2064" s="24">
        <v>0</v>
      </c>
      <c r="P2064" s="121">
        <v>0</v>
      </c>
    </row>
    <row r="2065" spans="3:16">
      <c r="C2065" t="s">
        <v>464</v>
      </c>
      <c r="D2065">
        <v>10389</v>
      </c>
      <c r="E2065" t="s">
        <v>71</v>
      </c>
      <c r="F2065" s="119">
        <v>0</v>
      </c>
      <c r="G2065" s="24">
        <v>0</v>
      </c>
      <c r="H2065" s="24">
        <v>0</v>
      </c>
      <c r="I2065" s="120">
        <v>0</v>
      </c>
      <c r="J2065" s="121">
        <v>0</v>
      </c>
      <c r="K2065" s="24">
        <v>0</v>
      </c>
      <c r="L2065" s="121">
        <v>0</v>
      </c>
      <c r="M2065" s="24">
        <v>0</v>
      </c>
      <c r="N2065" s="121">
        <v>0</v>
      </c>
      <c r="O2065" s="24">
        <v>0</v>
      </c>
      <c r="P2065" s="121">
        <v>0</v>
      </c>
    </row>
    <row r="2066" spans="3:16">
      <c r="C2066" t="s">
        <v>464</v>
      </c>
      <c r="D2066">
        <v>12401</v>
      </c>
      <c r="E2066" t="s">
        <v>645</v>
      </c>
      <c r="F2066" s="119">
        <v>0</v>
      </c>
      <c r="G2066" s="24">
        <v>0</v>
      </c>
      <c r="H2066" s="24">
        <v>0</v>
      </c>
      <c r="I2066" s="120">
        <v>0</v>
      </c>
      <c r="J2066" s="121">
        <v>0</v>
      </c>
      <c r="K2066" s="24">
        <v>0</v>
      </c>
      <c r="L2066" s="121">
        <v>0</v>
      </c>
      <c r="M2066" s="24">
        <v>0</v>
      </c>
      <c r="N2066" s="121">
        <v>0</v>
      </c>
      <c r="O2066" s="24">
        <v>0</v>
      </c>
      <c r="P2066" s="121">
        <v>0</v>
      </c>
    </row>
    <row r="2067" spans="3:16">
      <c r="C2067" t="s">
        <v>464</v>
      </c>
      <c r="D2067">
        <v>10401</v>
      </c>
      <c r="E2067" t="s">
        <v>34</v>
      </c>
      <c r="F2067" s="119">
        <v>0</v>
      </c>
      <c r="G2067" s="24">
        <v>0</v>
      </c>
      <c r="H2067" s="24">
        <v>0</v>
      </c>
      <c r="I2067" s="120">
        <v>0</v>
      </c>
      <c r="J2067" s="121">
        <v>0</v>
      </c>
      <c r="K2067" s="24">
        <v>0</v>
      </c>
      <c r="L2067" s="121">
        <v>0</v>
      </c>
      <c r="M2067" s="24">
        <v>0</v>
      </c>
      <c r="N2067" s="121">
        <v>0</v>
      </c>
      <c r="O2067" s="24">
        <v>0</v>
      </c>
      <c r="P2067" s="121">
        <v>0</v>
      </c>
    </row>
    <row r="2068" spans="3:16">
      <c r="C2068" t="s">
        <v>464</v>
      </c>
      <c r="D2068">
        <v>32359</v>
      </c>
      <c r="E2068" t="s">
        <v>660</v>
      </c>
      <c r="F2068" s="119">
        <v>0</v>
      </c>
      <c r="G2068" s="24">
        <v>0</v>
      </c>
      <c r="H2068" s="24">
        <v>0</v>
      </c>
      <c r="I2068" s="120">
        <v>0</v>
      </c>
      <c r="J2068" s="121">
        <v>0</v>
      </c>
      <c r="K2068" s="24">
        <v>0</v>
      </c>
      <c r="L2068" s="121">
        <v>0</v>
      </c>
      <c r="M2068" s="24">
        <v>0</v>
      </c>
      <c r="N2068" s="121">
        <v>0</v>
      </c>
      <c r="O2068" s="24">
        <v>0</v>
      </c>
      <c r="P2068" s="121">
        <v>0</v>
      </c>
    </row>
    <row r="2069" spans="3:16">
      <c r="C2069" t="s">
        <v>464</v>
      </c>
      <c r="D2069">
        <v>10402</v>
      </c>
      <c r="E2069" t="s">
        <v>21</v>
      </c>
      <c r="F2069" s="119">
        <v>0</v>
      </c>
      <c r="G2069" s="24">
        <v>0</v>
      </c>
      <c r="H2069" s="24">
        <v>0</v>
      </c>
      <c r="I2069" s="120">
        <v>0</v>
      </c>
      <c r="J2069" s="122">
        <v>0</v>
      </c>
      <c r="K2069" s="24">
        <v>0</v>
      </c>
      <c r="L2069" s="122">
        <v>0</v>
      </c>
      <c r="M2069" s="24">
        <v>0</v>
      </c>
      <c r="N2069" s="122">
        <v>0</v>
      </c>
      <c r="O2069" s="24">
        <v>0</v>
      </c>
      <c r="P2069" s="122">
        <v>0</v>
      </c>
    </row>
    <row r="2070" spans="3:16">
      <c r="C2070" t="s">
        <v>464</v>
      </c>
      <c r="D2070">
        <v>104</v>
      </c>
      <c r="E2070" t="s">
        <v>665</v>
      </c>
      <c r="F2070" s="119">
        <v>0</v>
      </c>
      <c r="G2070" s="24">
        <v>0</v>
      </c>
      <c r="H2070" s="24">
        <v>0</v>
      </c>
      <c r="I2070" s="120">
        <v>0</v>
      </c>
      <c r="J2070" s="121">
        <v>0</v>
      </c>
      <c r="K2070" s="24">
        <v>0</v>
      </c>
      <c r="L2070" s="121">
        <v>0</v>
      </c>
      <c r="M2070" s="24">
        <v>0</v>
      </c>
      <c r="N2070" s="121">
        <v>0</v>
      </c>
      <c r="O2070" s="24">
        <v>0</v>
      </c>
      <c r="P2070" s="121">
        <v>0</v>
      </c>
    </row>
    <row r="2071" spans="3:16">
      <c r="C2071" t="s">
        <v>464</v>
      </c>
      <c r="D2071">
        <v>10403</v>
      </c>
      <c r="E2071" t="s">
        <v>35</v>
      </c>
      <c r="F2071" s="119">
        <v>0</v>
      </c>
      <c r="G2071" s="24">
        <v>0</v>
      </c>
      <c r="H2071" s="24">
        <v>0</v>
      </c>
      <c r="I2071" s="120">
        <v>0</v>
      </c>
      <c r="J2071" s="122">
        <v>0</v>
      </c>
      <c r="K2071" s="24">
        <v>0</v>
      </c>
      <c r="L2071" s="122">
        <v>0</v>
      </c>
      <c r="M2071" s="24">
        <v>0</v>
      </c>
      <c r="N2071" s="122">
        <v>0</v>
      </c>
      <c r="O2071" s="24">
        <v>0</v>
      </c>
      <c r="P2071" s="122">
        <v>0</v>
      </c>
    </row>
    <row r="2072" spans="3:16">
      <c r="C2072" t="s">
        <v>464</v>
      </c>
      <c r="D2072">
        <v>10505</v>
      </c>
      <c r="E2072" t="s">
        <v>669</v>
      </c>
      <c r="F2072" s="119">
        <v>0</v>
      </c>
      <c r="G2072" s="24">
        <v>0</v>
      </c>
      <c r="H2072" s="24">
        <v>0</v>
      </c>
      <c r="I2072" s="120">
        <v>0</v>
      </c>
      <c r="J2072" s="121">
        <v>0</v>
      </c>
      <c r="K2072" s="24">
        <v>0</v>
      </c>
      <c r="L2072" s="121">
        <v>0</v>
      </c>
      <c r="M2072" s="24">
        <v>0</v>
      </c>
      <c r="N2072" s="121">
        <v>0</v>
      </c>
      <c r="O2072" s="24">
        <v>0</v>
      </c>
      <c r="P2072" s="121">
        <v>0</v>
      </c>
    </row>
    <row r="2073" spans="3:16">
      <c r="C2073" t="s">
        <v>464</v>
      </c>
      <c r="D2073">
        <v>10404</v>
      </c>
      <c r="E2073" t="s">
        <v>36</v>
      </c>
      <c r="F2073" s="119">
        <v>0</v>
      </c>
      <c r="G2073" s="24">
        <v>0</v>
      </c>
      <c r="H2073" s="24">
        <v>0</v>
      </c>
      <c r="I2073" s="120">
        <v>0</v>
      </c>
      <c r="J2073" s="122">
        <v>0</v>
      </c>
      <c r="K2073" s="24">
        <v>0</v>
      </c>
      <c r="L2073" s="122">
        <v>0</v>
      </c>
      <c r="M2073" s="24">
        <v>0</v>
      </c>
      <c r="N2073" s="122">
        <v>0</v>
      </c>
      <c r="O2073" s="24">
        <v>0</v>
      </c>
      <c r="P2073" s="122">
        <v>0</v>
      </c>
    </row>
    <row r="2074" spans="3:16">
      <c r="C2074" t="s">
        <v>464</v>
      </c>
      <c r="D2074">
        <v>100</v>
      </c>
      <c r="E2074" t="s">
        <v>96</v>
      </c>
      <c r="F2074" s="119">
        <v>0</v>
      </c>
      <c r="G2074" s="24">
        <v>0</v>
      </c>
      <c r="H2074" s="24">
        <v>0</v>
      </c>
      <c r="I2074" s="120">
        <v>0</v>
      </c>
      <c r="J2074" s="121">
        <v>0</v>
      </c>
      <c r="K2074" s="24">
        <v>0</v>
      </c>
      <c r="L2074" s="122">
        <v>0</v>
      </c>
      <c r="M2074" s="24">
        <v>0</v>
      </c>
      <c r="N2074" s="122">
        <v>0</v>
      </c>
      <c r="O2074" s="24">
        <v>0</v>
      </c>
      <c r="P2074" s="122">
        <v>0</v>
      </c>
    </row>
    <row r="2075" spans="3:16">
      <c r="C2075" t="s">
        <v>464</v>
      </c>
      <c r="D2075">
        <v>10405</v>
      </c>
      <c r="E2075" t="s">
        <v>542</v>
      </c>
      <c r="F2075" s="119">
        <v>0</v>
      </c>
      <c r="G2075" s="24">
        <v>0</v>
      </c>
      <c r="H2075" s="24">
        <v>0</v>
      </c>
      <c r="I2075" s="120">
        <v>0</v>
      </c>
      <c r="J2075" s="121">
        <v>0</v>
      </c>
      <c r="K2075" s="24">
        <v>0</v>
      </c>
      <c r="L2075" s="121">
        <v>0</v>
      </c>
      <c r="M2075" s="24">
        <v>0</v>
      </c>
      <c r="N2075" s="121">
        <v>0</v>
      </c>
      <c r="O2075" s="24">
        <v>0</v>
      </c>
      <c r="P2075" s="121">
        <v>0</v>
      </c>
    </row>
    <row r="2076" spans="3:16">
      <c r="C2076" t="s">
        <v>464</v>
      </c>
      <c r="D2076">
        <v>13380</v>
      </c>
      <c r="E2076" t="s">
        <v>534</v>
      </c>
      <c r="F2076" s="119">
        <v>0</v>
      </c>
      <c r="G2076" s="24">
        <v>0</v>
      </c>
      <c r="H2076" s="24">
        <v>0</v>
      </c>
      <c r="I2076" s="120">
        <v>0</v>
      </c>
      <c r="J2076" s="121">
        <v>0</v>
      </c>
      <c r="K2076" s="24">
        <v>0</v>
      </c>
      <c r="L2076" s="121">
        <v>0</v>
      </c>
      <c r="M2076" s="24">
        <v>0</v>
      </c>
      <c r="N2076" s="121">
        <v>0</v>
      </c>
      <c r="O2076" s="24">
        <v>0</v>
      </c>
      <c r="P2076" s="121">
        <v>0</v>
      </c>
    </row>
    <row r="2077" spans="3:16">
      <c r="C2077" t="s">
        <v>464</v>
      </c>
      <c r="D2077">
        <v>10406</v>
      </c>
      <c r="E2077" t="s">
        <v>72</v>
      </c>
      <c r="F2077" s="119">
        <v>0</v>
      </c>
      <c r="G2077" s="24">
        <v>0</v>
      </c>
      <c r="H2077" s="24">
        <v>0</v>
      </c>
      <c r="I2077" s="120">
        <v>0</v>
      </c>
      <c r="J2077" s="121">
        <v>0</v>
      </c>
      <c r="K2077" s="24">
        <v>0</v>
      </c>
      <c r="L2077" s="121">
        <v>0</v>
      </c>
      <c r="M2077" s="24">
        <v>0</v>
      </c>
      <c r="N2077" s="121">
        <v>0</v>
      </c>
      <c r="O2077" s="24">
        <v>0</v>
      </c>
      <c r="P2077" s="121">
        <v>0</v>
      </c>
    </row>
    <row r="2078" spans="3:16">
      <c r="C2078" t="s">
        <v>464</v>
      </c>
      <c r="D2078">
        <v>13403</v>
      </c>
      <c r="E2078" t="s">
        <v>428</v>
      </c>
      <c r="F2078" s="119">
        <v>0</v>
      </c>
      <c r="G2078" s="24">
        <v>0</v>
      </c>
      <c r="H2078" s="24">
        <v>0</v>
      </c>
      <c r="I2078" s="120">
        <v>0</v>
      </c>
      <c r="J2078" s="121">
        <v>0</v>
      </c>
      <c r="K2078" s="24">
        <v>0</v>
      </c>
      <c r="L2078" s="121">
        <v>0</v>
      </c>
      <c r="M2078" s="24">
        <v>0</v>
      </c>
      <c r="N2078" s="121">
        <v>0</v>
      </c>
      <c r="O2078" s="24">
        <v>0</v>
      </c>
      <c r="P2078" s="121">
        <v>0</v>
      </c>
    </row>
    <row r="2079" spans="3:16">
      <c r="C2079" t="s">
        <v>464</v>
      </c>
      <c r="D2079">
        <v>10407</v>
      </c>
      <c r="E2079" t="s">
        <v>37</v>
      </c>
      <c r="F2079" s="119">
        <v>0</v>
      </c>
      <c r="G2079" s="24">
        <v>0</v>
      </c>
      <c r="H2079" s="24">
        <v>0</v>
      </c>
      <c r="I2079" s="120">
        <v>0</v>
      </c>
      <c r="J2079" s="121">
        <v>0</v>
      </c>
      <c r="K2079" s="24">
        <v>0</v>
      </c>
      <c r="L2079" s="121">
        <v>0</v>
      </c>
      <c r="M2079" s="24">
        <v>0</v>
      </c>
      <c r="N2079" s="121">
        <v>0</v>
      </c>
      <c r="O2079" s="24">
        <v>0</v>
      </c>
      <c r="P2079" s="121">
        <v>0</v>
      </c>
    </row>
    <row r="2080" spans="3:16">
      <c r="C2080" t="s">
        <v>464</v>
      </c>
      <c r="D2080">
        <v>13503</v>
      </c>
      <c r="E2080" t="s">
        <v>470</v>
      </c>
      <c r="F2080" s="119">
        <v>0</v>
      </c>
      <c r="G2080" s="24">
        <v>0</v>
      </c>
      <c r="H2080" s="24">
        <v>0</v>
      </c>
      <c r="I2080" s="120">
        <v>0</v>
      </c>
      <c r="J2080" s="121">
        <v>0</v>
      </c>
      <c r="K2080" s="24">
        <v>0</v>
      </c>
      <c r="L2080" s="121">
        <v>0</v>
      </c>
      <c r="M2080" s="24">
        <v>0</v>
      </c>
      <c r="N2080" s="121">
        <v>0</v>
      </c>
      <c r="O2080" s="24">
        <v>0</v>
      </c>
      <c r="P2080" s="121">
        <v>0</v>
      </c>
    </row>
    <row r="2081" spans="3:16">
      <c r="C2081" t="s">
        <v>464</v>
      </c>
      <c r="D2081">
        <v>10410</v>
      </c>
      <c r="E2081" t="s">
        <v>452</v>
      </c>
      <c r="F2081" s="119">
        <v>0</v>
      </c>
      <c r="G2081" s="24">
        <v>0</v>
      </c>
      <c r="H2081" s="24">
        <v>0</v>
      </c>
      <c r="I2081" s="120">
        <v>0</v>
      </c>
      <c r="J2081" s="121">
        <v>0</v>
      </c>
      <c r="K2081" s="24">
        <v>0</v>
      </c>
      <c r="L2081" s="121">
        <v>0</v>
      </c>
      <c r="M2081" s="24">
        <v>0</v>
      </c>
      <c r="N2081" s="121">
        <v>0</v>
      </c>
      <c r="O2081" s="24">
        <v>0</v>
      </c>
      <c r="P2081" s="121">
        <v>0</v>
      </c>
    </row>
    <row r="2082" spans="3:16">
      <c r="C2082" t="s">
        <v>464</v>
      </c>
      <c r="D2082">
        <v>13580</v>
      </c>
      <c r="E2082" t="s">
        <v>535</v>
      </c>
      <c r="F2082" s="119">
        <v>0</v>
      </c>
      <c r="G2082" s="24">
        <v>0</v>
      </c>
      <c r="H2082" s="24">
        <v>0</v>
      </c>
      <c r="I2082" s="120">
        <v>0</v>
      </c>
      <c r="J2082" s="121">
        <v>0</v>
      </c>
      <c r="K2082" s="24">
        <v>0</v>
      </c>
      <c r="L2082" s="121">
        <v>0</v>
      </c>
      <c r="M2082" s="24">
        <v>0</v>
      </c>
      <c r="N2082" s="121">
        <v>0</v>
      </c>
      <c r="O2082" s="24">
        <v>0</v>
      </c>
      <c r="P2082" s="121">
        <v>0</v>
      </c>
    </row>
    <row r="2083" spans="3:16">
      <c r="C2083" t="s">
        <v>464</v>
      </c>
      <c r="D2083">
        <v>10416</v>
      </c>
      <c r="E2083" t="s">
        <v>581</v>
      </c>
      <c r="F2083" s="119">
        <v>0</v>
      </c>
      <c r="G2083" s="24">
        <v>0</v>
      </c>
      <c r="H2083" s="24">
        <v>0</v>
      </c>
      <c r="I2083" s="120">
        <v>0</v>
      </c>
      <c r="J2083" s="121">
        <v>0</v>
      </c>
      <c r="K2083" s="24">
        <v>0</v>
      </c>
      <c r="L2083" s="121">
        <v>0</v>
      </c>
      <c r="M2083" s="24">
        <v>0</v>
      </c>
      <c r="N2083" s="121">
        <v>0</v>
      </c>
      <c r="O2083" s="24">
        <v>0</v>
      </c>
      <c r="P2083" s="121">
        <v>0</v>
      </c>
    </row>
    <row r="2084" spans="3:16">
      <c r="C2084" t="s">
        <v>464</v>
      </c>
      <c r="D2084">
        <v>14348</v>
      </c>
      <c r="E2084" t="s">
        <v>46</v>
      </c>
      <c r="F2084" s="119">
        <v>0</v>
      </c>
      <c r="G2084" s="24">
        <v>0</v>
      </c>
      <c r="H2084" s="24">
        <v>0</v>
      </c>
      <c r="I2084" s="120">
        <v>0</v>
      </c>
      <c r="J2084" s="121">
        <v>0</v>
      </c>
      <c r="K2084" s="24">
        <v>0</v>
      </c>
      <c r="L2084" s="121">
        <v>0</v>
      </c>
      <c r="M2084" s="24">
        <v>0</v>
      </c>
      <c r="N2084" s="121">
        <v>0</v>
      </c>
      <c r="O2084" s="24">
        <v>0</v>
      </c>
      <c r="P2084" s="121">
        <v>0</v>
      </c>
    </row>
    <row r="2085" spans="3:16">
      <c r="C2085" t="s">
        <v>464</v>
      </c>
      <c r="D2085">
        <v>10457</v>
      </c>
      <c r="E2085" t="s">
        <v>38</v>
      </c>
      <c r="F2085" s="119">
        <v>0</v>
      </c>
      <c r="G2085" s="24">
        <v>0</v>
      </c>
      <c r="H2085" s="24">
        <v>0</v>
      </c>
      <c r="I2085" s="120">
        <v>0</v>
      </c>
      <c r="J2085" s="121">
        <v>0</v>
      </c>
      <c r="K2085" s="24">
        <v>0</v>
      </c>
      <c r="L2085" s="121">
        <v>0</v>
      </c>
      <c r="M2085" s="24">
        <v>0</v>
      </c>
      <c r="N2085" s="121">
        <v>0</v>
      </c>
      <c r="O2085" s="24">
        <v>0</v>
      </c>
      <c r="P2085" s="121">
        <v>0</v>
      </c>
    </row>
    <row r="2086" spans="3:16">
      <c r="C2086" t="s">
        <v>464</v>
      </c>
      <c r="D2086">
        <v>52377</v>
      </c>
      <c r="E2086" t="s">
        <v>134</v>
      </c>
      <c r="F2086" s="119">
        <v>0</v>
      </c>
      <c r="G2086" s="24">
        <v>0</v>
      </c>
      <c r="H2086" s="24">
        <v>0</v>
      </c>
      <c r="I2086" s="120">
        <v>0</v>
      </c>
      <c r="J2086" s="121">
        <v>0</v>
      </c>
      <c r="K2086" s="24">
        <v>0</v>
      </c>
      <c r="L2086" s="121">
        <v>0</v>
      </c>
      <c r="M2086" s="24">
        <v>0</v>
      </c>
      <c r="N2086" s="121">
        <v>0</v>
      </c>
      <c r="O2086" s="24">
        <v>0</v>
      </c>
      <c r="P2086" s="121">
        <v>0</v>
      </c>
    </row>
    <row r="2087" spans="3:16">
      <c r="C2087" t="s">
        <v>464</v>
      </c>
      <c r="D2087">
        <v>10469</v>
      </c>
      <c r="E2087" t="s">
        <v>39</v>
      </c>
      <c r="F2087" s="119">
        <v>0</v>
      </c>
      <c r="G2087" s="24">
        <v>0</v>
      </c>
      <c r="H2087" s="24">
        <v>0</v>
      </c>
      <c r="I2087" s="120">
        <v>0</v>
      </c>
      <c r="J2087" s="121">
        <v>0</v>
      </c>
      <c r="K2087" s="24">
        <v>0</v>
      </c>
      <c r="L2087" s="121">
        <v>0</v>
      </c>
      <c r="M2087" s="24">
        <v>0</v>
      </c>
      <c r="N2087" s="121">
        <v>0</v>
      </c>
      <c r="O2087" s="24">
        <v>0</v>
      </c>
      <c r="P2087" s="121">
        <v>0</v>
      </c>
    </row>
    <row r="2088" spans="3:16">
      <c r="C2088" t="s">
        <v>464</v>
      </c>
      <c r="D2088">
        <v>72001</v>
      </c>
      <c r="E2088" t="s">
        <v>23</v>
      </c>
      <c r="F2088" s="119">
        <v>0</v>
      </c>
      <c r="G2088" s="24">
        <v>0</v>
      </c>
      <c r="H2088" s="24">
        <v>0</v>
      </c>
      <c r="I2088" s="120">
        <v>0</v>
      </c>
      <c r="J2088" s="121">
        <v>0</v>
      </c>
      <c r="K2088" s="24">
        <v>0</v>
      </c>
      <c r="L2088" s="121">
        <v>0</v>
      </c>
      <c r="M2088" s="24">
        <v>0</v>
      </c>
      <c r="N2088" s="121">
        <v>0</v>
      </c>
      <c r="O2088" s="24">
        <v>0</v>
      </c>
      <c r="P2088" s="121">
        <v>0</v>
      </c>
    </row>
    <row r="2089" spans="3:16">
      <c r="C2089" t="s">
        <v>464</v>
      </c>
      <c r="D2089">
        <v>10472</v>
      </c>
      <c r="E2089" t="s">
        <v>40</v>
      </c>
      <c r="F2089" s="119">
        <v>0</v>
      </c>
      <c r="G2089" s="24">
        <v>0</v>
      </c>
      <c r="H2089" s="24">
        <v>0</v>
      </c>
      <c r="I2089" s="120">
        <v>0</v>
      </c>
      <c r="J2089" s="121">
        <v>0</v>
      </c>
      <c r="K2089" s="24">
        <v>0</v>
      </c>
      <c r="L2089" s="121">
        <v>0</v>
      </c>
      <c r="M2089" s="24">
        <v>0</v>
      </c>
      <c r="N2089" s="121">
        <v>0</v>
      </c>
      <c r="O2089" s="24">
        <v>0</v>
      </c>
      <c r="P2089" s="121">
        <v>0</v>
      </c>
    </row>
    <row r="2090" spans="3:16">
      <c r="C2090" t="s">
        <v>464</v>
      </c>
      <c r="D2090">
        <v>72012</v>
      </c>
      <c r="E2090" t="s">
        <v>55</v>
      </c>
      <c r="F2090" s="119">
        <v>0</v>
      </c>
      <c r="G2090" s="24">
        <v>0</v>
      </c>
      <c r="H2090" s="24">
        <v>0</v>
      </c>
      <c r="I2090" s="120">
        <v>0</v>
      </c>
      <c r="J2090" s="121">
        <v>0</v>
      </c>
      <c r="K2090" s="24">
        <v>0</v>
      </c>
      <c r="L2090" s="121">
        <v>0</v>
      </c>
      <c r="M2090" s="24">
        <v>0</v>
      </c>
      <c r="N2090" s="121">
        <v>0</v>
      </c>
      <c r="O2090" s="24">
        <v>0</v>
      </c>
      <c r="P2090" s="121">
        <v>0</v>
      </c>
    </row>
    <row r="2091" spans="3:16">
      <c r="C2091" t="s">
        <v>464</v>
      </c>
      <c r="D2091">
        <v>10473</v>
      </c>
      <c r="E2091" t="s">
        <v>544</v>
      </c>
      <c r="F2091" s="119">
        <v>0</v>
      </c>
      <c r="G2091" s="24">
        <v>0</v>
      </c>
      <c r="H2091" s="24">
        <v>0</v>
      </c>
      <c r="I2091" s="120">
        <v>0</v>
      </c>
      <c r="J2091" s="121">
        <v>0</v>
      </c>
      <c r="K2091" s="24">
        <v>0</v>
      </c>
      <c r="L2091" s="121">
        <v>0</v>
      </c>
      <c r="M2091" s="24">
        <v>0</v>
      </c>
      <c r="N2091" s="121">
        <v>0</v>
      </c>
      <c r="O2091" s="24">
        <v>0</v>
      </c>
      <c r="P2091" s="121">
        <v>0</v>
      </c>
    </row>
    <row r="2092" spans="3:16">
      <c r="C2092" t="s">
        <v>464</v>
      </c>
      <c r="D2092">
        <v>73001</v>
      </c>
      <c r="E2092" t="s">
        <v>49</v>
      </c>
      <c r="F2092" s="119">
        <v>0</v>
      </c>
      <c r="G2092" s="24">
        <v>0</v>
      </c>
      <c r="H2092" s="24">
        <v>0</v>
      </c>
      <c r="I2092" s="120">
        <v>0</v>
      </c>
      <c r="J2092" s="121">
        <v>0</v>
      </c>
      <c r="K2092" s="24">
        <v>0</v>
      </c>
      <c r="L2092" s="121">
        <v>0</v>
      </c>
      <c r="M2092" s="24">
        <v>0</v>
      </c>
      <c r="N2092" s="121">
        <v>0</v>
      </c>
      <c r="O2092" s="24">
        <v>0</v>
      </c>
      <c r="P2092" s="121">
        <v>0</v>
      </c>
    </row>
    <row r="2093" spans="3:16">
      <c r="C2093" t="s">
        <v>464</v>
      </c>
      <c r="D2093">
        <v>10480</v>
      </c>
      <c r="E2093" t="s">
        <v>545</v>
      </c>
      <c r="F2093" s="119">
        <v>0</v>
      </c>
      <c r="G2093" s="24">
        <v>0</v>
      </c>
      <c r="H2093" s="24">
        <v>0</v>
      </c>
      <c r="I2093" s="120">
        <v>0</v>
      </c>
      <c r="J2093" s="121">
        <v>0</v>
      </c>
      <c r="K2093" s="24">
        <v>0</v>
      </c>
      <c r="L2093" s="121">
        <v>0</v>
      </c>
      <c r="M2093" s="24">
        <v>0</v>
      </c>
      <c r="N2093" s="121">
        <v>0</v>
      </c>
      <c r="O2093" s="24">
        <v>0</v>
      </c>
      <c r="P2093" s="121">
        <v>0</v>
      </c>
    </row>
    <row r="2094" spans="3:16">
      <c r="C2094" t="s">
        <v>464</v>
      </c>
      <c r="D2094">
        <v>73501</v>
      </c>
      <c r="E2094" t="s">
        <v>425</v>
      </c>
      <c r="F2094" s="119">
        <v>0</v>
      </c>
      <c r="G2094" s="24">
        <v>0</v>
      </c>
      <c r="H2094" s="24">
        <v>0</v>
      </c>
      <c r="I2094" s="120">
        <v>0</v>
      </c>
      <c r="J2094" s="121">
        <v>0</v>
      </c>
      <c r="K2094" s="24">
        <v>0</v>
      </c>
      <c r="L2094" s="121">
        <v>0</v>
      </c>
      <c r="M2094" s="24">
        <v>0</v>
      </c>
      <c r="N2094" s="121">
        <v>0</v>
      </c>
      <c r="O2094" s="24">
        <v>0</v>
      </c>
      <c r="P2094" s="121">
        <v>0</v>
      </c>
    </row>
    <row r="2095" spans="3:16">
      <c r="C2095" t="s">
        <v>464</v>
      </c>
      <c r="D2095">
        <v>10488</v>
      </c>
      <c r="E2095" t="s">
        <v>607</v>
      </c>
      <c r="F2095" s="119">
        <v>0</v>
      </c>
      <c r="G2095" s="24">
        <v>0</v>
      </c>
      <c r="H2095" s="24">
        <v>0</v>
      </c>
      <c r="I2095" s="120">
        <v>0</v>
      </c>
      <c r="J2095" s="121">
        <v>0</v>
      </c>
      <c r="K2095" s="24">
        <v>0</v>
      </c>
      <c r="L2095" s="121">
        <v>0</v>
      </c>
      <c r="M2095" s="24">
        <v>0</v>
      </c>
      <c r="N2095" s="121">
        <v>0</v>
      </c>
      <c r="O2095" s="24">
        <v>0</v>
      </c>
      <c r="P2095" s="121">
        <v>0</v>
      </c>
    </row>
    <row r="2096" spans="3:16">
      <c r="C2096" t="s">
        <v>464</v>
      </c>
      <c r="D2096">
        <v>76601</v>
      </c>
      <c r="E2096" t="s">
        <v>590</v>
      </c>
      <c r="F2096" s="119">
        <v>0</v>
      </c>
      <c r="G2096" s="24">
        <v>0</v>
      </c>
      <c r="H2096" s="24">
        <v>0</v>
      </c>
      <c r="I2096" s="120">
        <v>0</v>
      </c>
      <c r="J2096" s="121">
        <v>0</v>
      </c>
      <c r="K2096" s="24">
        <v>0</v>
      </c>
      <c r="L2096" s="121">
        <v>0</v>
      </c>
      <c r="M2096" s="24">
        <v>0</v>
      </c>
      <c r="N2096" s="121">
        <v>0</v>
      </c>
      <c r="O2096" s="24">
        <v>0</v>
      </c>
      <c r="P2096" s="121">
        <v>0</v>
      </c>
    </row>
    <row r="2097" spans="3:16">
      <c r="C2097" t="s">
        <v>464</v>
      </c>
      <c r="D2097">
        <v>10489</v>
      </c>
      <c r="E2097" t="s">
        <v>546</v>
      </c>
      <c r="F2097" s="119">
        <v>0</v>
      </c>
      <c r="G2097" s="24">
        <v>0</v>
      </c>
      <c r="H2097" s="24">
        <v>0</v>
      </c>
      <c r="I2097" s="120">
        <v>0</v>
      </c>
      <c r="J2097" s="121">
        <v>0</v>
      </c>
      <c r="K2097" s="24">
        <v>0</v>
      </c>
      <c r="L2097" s="121">
        <v>0</v>
      </c>
      <c r="M2097" s="24">
        <v>0</v>
      </c>
      <c r="N2097" s="121">
        <v>0</v>
      </c>
      <c r="O2097" s="24">
        <v>0</v>
      </c>
      <c r="P2097" s="121">
        <v>0</v>
      </c>
    </row>
    <row r="2098" spans="3:16">
      <c r="C2098" t="s">
        <v>464</v>
      </c>
      <c r="D2098">
        <v>77101</v>
      </c>
      <c r="E2098" t="s">
        <v>567</v>
      </c>
      <c r="F2098" s="119">
        <v>0</v>
      </c>
      <c r="G2098" s="24">
        <v>0</v>
      </c>
      <c r="H2098" s="24">
        <v>0</v>
      </c>
      <c r="I2098" s="120">
        <v>0</v>
      </c>
      <c r="J2098" s="121">
        <v>0</v>
      </c>
      <c r="K2098" s="24">
        <v>0</v>
      </c>
      <c r="L2098" s="121">
        <v>0</v>
      </c>
      <c r="M2098" s="24">
        <v>0</v>
      </c>
      <c r="N2098" s="121">
        <v>0</v>
      </c>
      <c r="O2098" s="24">
        <v>0</v>
      </c>
      <c r="P2098" s="121">
        <v>0</v>
      </c>
    </row>
    <row r="2099" spans="3:16">
      <c r="C2099" t="s">
        <v>464</v>
      </c>
      <c r="D2099">
        <v>10490</v>
      </c>
      <c r="E2099" t="s">
        <v>476</v>
      </c>
      <c r="F2099" s="119">
        <v>0</v>
      </c>
      <c r="G2099" s="24">
        <v>0</v>
      </c>
      <c r="H2099" s="24">
        <v>0</v>
      </c>
      <c r="I2099" s="120">
        <v>0</v>
      </c>
      <c r="J2099" s="121">
        <v>0</v>
      </c>
      <c r="K2099" s="24">
        <v>0</v>
      </c>
      <c r="L2099" s="121">
        <v>0</v>
      </c>
      <c r="M2099" s="24">
        <v>0</v>
      </c>
      <c r="N2099" s="121">
        <v>0</v>
      </c>
      <c r="O2099" s="24">
        <v>0</v>
      </c>
      <c r="P2099" s="121">
        <v>0</v>
      </c>
    </row>
    <row r="2100" spans="3:16">
      <c r="C2100" t="s">
        <v>464</v>
      </c>
      <c r="D2100">
        <v>79101</v>
      </c>
      <c r="E2100" t="s">
        <v>57</v>
      </c>
      <c r="F2100" s="119">
        <v>0</v>
      </c>
      <c r="G2100" s="24">
        <v>0</v>
      </c>
      <c r="H2100" s="24">
        <v>0</v>
      </c>
      <c r="I2100" s="120">
        <v>0</v>
      </c>
      <c r="J2100" s="122">
        <v>0</v>
      </c>
      <c r="K2100" s="24">
        <v>0</v>
      </c>
      <c r="L2100" s="122">
        <v>0</v>
      </c>
      <c r="M2100" s="24">
        <v>0</v>
      </c>
      <c r="N2100" s="122">
        <v>0</v>
      </c>
      <c r="O2100" s="24">
        <v>0</v>
      </c>
      <c r="P2100" s="122">
        <v>0</v>
      </c>
    </row>
    <row r="2101" spans="3:16">
      <c r="C2101" t="s">
        <v>464</v>
      </c>
      <c r="D2101">
        <v>10501</v>
      </c>
      <c r="E2101" t="s">
        <v>41</v>
      </c>
      <c r="F2101" s="119">
        <v>0</v>
      </c>
      <c r="G2101" s="24">
        <v>0</v>
      </c>
      <c r="H2101" s="24">
        <v>0</v>
      </c>
      <c r="I2101" s="120">
        <v>0</v>
      </c>
      <c r="J2101" s="121">
        <v>0</v>
      </c>
      <c r="K2101" s="24">
        <v>0</v>
      </c>
      <c r="L2101" s="121">
        <v>0</v>
      </c>
      <c r="M2101" s="24">
        <v>0</v>
      </c>
      <c r="N2101" s="121">
        <v>0</v>
      </c>
      <c r="O2101" s="24">
        <v>0</v>
      </c>
      <c r="P2101" s="121">
        <v>0</v>
      </c>
    </row>
    <row r="2102" spans="3:16">
      <c r="C2102" t="s">
        <v>464</v>
      </c>
      <c r="D2102">
        <v>10307</v>
      </c>
      <c r="E2102" t="s">
        <v>538</v>
      </c>
      <c r="F2102" s="119">
        <v>0</v>
      </c>
      <c r="G2102" s="24">
        <v>0</v>
      </c>
      <c r="H2102" s="24">
        <v>0</v>
      </c>
      <c r="I2102" s="120">
        <v>0</v>
      </c>
      <c r="J2102" s="121">
        <v>0</v>
      </c>
      <c r="K2102" s="24">
        <v>0</v>
      </c>
      <c r="L2102" s="121">
        <v>0</v>
      </c>
      <c r="M2102" s="24">
        <v>0</v>
      </c>
      <c r="N2102" s="121">
        <v>0</v>
      </c>
      <c r="O2102" s="24">
        <v>0</v>
      </c>
      <c r="P2102" s="121">
        <v>0</v>
      </c>
    </row>
    <row r="2103" spans="3:16">
      <c r="C2103" t="s">
        <v>464</v>
      </c>
      <c r="D2103">
        <v>10502</v>
      </c>
      <c r="E2103" t="s">
        <v>42</v>
      </c>
      <c r="F2103" s="119">
        <v>0</v>
      </c>
      <c r="G2103" s="24">
        <v>0</v>
      </c>
      <c r="H2103" s="24">
        <v>0</v>
      </c>
      <c r="I2103" s="120">
        <v>0</v>
      </c>
      <c r="J2103" s="121">
        <v>0</v>
      </c>
      <c r="K2103" s="24">
        <v>0</v>
      </c>
      <c r="L2103" s="121">
        <v>0</v>
      </c>
      <c r="M2103" s="24">
        <v>0</v>
      </c>
      <c r="N2103" s="121">
        <v>0</v>
      </c>
      <c r="O2103" s="24">
        <v>0</v>
      </c>
      <c r="P2103" s="121">
        <v>0</v>
      </c>
    </row>
    <row r="2104" spans="3:16">
      <c r="C2104" t="s">
        <v>464</v>
      </c>
      <c r="D2104">
        <v>10409</v>
      </c>
      <c r="E2104" t="s">
        <v>566</v>
      </c>
      <c r="F2104" s="119">
        <v>0</v>
      </c>
      <c r="G2104" s="24">
        <v>0</v>
      </c>
      <c r="H2104" s="24">
        <v>0</v>
      </c>
      <c r="I2104" s="120">
        <v>0</v>
      </c>
      <c r="J2104" s="121">
        <v>0</v>
      </c>
      <c r="K2104" s="24">
        <v>0</v>
      </c>
      <c r="L2104" s="121">
        <v>0</v>
      </c>
      <c r="M2104" s="24">
        <v>0</v>
      </c>
      <c r="N2104" s="121">
        <v>0</v>
      </c>
      <c r="O2104" s="24">
        <v>0</v>
      </c>
      <c r="P2104" s="121">
        <v>0</v>
      </c>
    </row>
    <row r="2105" spans="3:16">
      <c r="C2105" t="s">
        <v>464</v>
      </c>
      <c r="D2105">
        <v>10503</v>
      </c>
      <c r="E2105" t="s">
        <v>487</v>
      </c>
      <c r="F2105" s="119">
        <v>0</v>
      </c>
      <c r="G2105" s="24">
        <v>0</v>
      </c>
      <c r="H2105" s="24">
        <v>0</v>
      </c>
      <c r="I2105" s="120">
        <v>0</v>
      </c>
      <c r="J2105" s="121">
        <v>0</v>
      </c>
      <c r="K2105" s="24">
        <v>0</v>
      </c>
      <c r="L2105" s="121">
        <v>0</v>
      </c>
      <c r="M2105" s="24">
        <v>0</v>
      </c>
      <c r="N2105" s="121">
        <v>0</v>
      </c>
      <c r="O2105" s="24">
        <v>0</v>
      </c>
      <c r="P2105" s="121">
        <v>0</v>
      </c>
    </row>
    <row r="2106" spans="3:16">
      <c r="C2106" t="s">
        <v>464</v>
      </c>
      <c r="D2106">
        <v>10511</v>
      </c>
      <c r="E2106" t="s">
        <v>547</v>
      </c>
      <c r="F2106" s="119">
        <v>0</v>
      </c>
      <c r="G2106" s="24">
        <v>0</v>
      </c>
      <c r="H2106" s="24">
        <v>0</v>
      </c>
      <c r="I2106" s="120">
        <v>0</v>
      </c>
      <c r="J2106" s="121">
        <v>0</v>
      </c>
      <c r="K2106" s="24">
        <v>0</v>
      </c>
      <c r="L2106" s="121">
        <v>0</v>
      </c>
      <c r="M2106" s="24">
        <v>0</v>
      </c>
      <c r="N2106" s="121">
        <v>0</v>
      </c>
      <c r="O2106" s="24">
        <v>0</v>
      </c>
      <c r="P2106" s="121">
        <v>0</v>
      </c>
    </row>
    <row r="2107" spans="3:16">
      <c r="C2107" t="s">
        <v>464</v>
      </c>
      <c r="D2107">
        <v>10504</v>
      </c>
      <c r="E2107" t="s">
        <v>43</v>
      </c>
      <c r="F2107" s="119">
        <v>0</v>
      </c>
      <c r="G2107" s="24">
        <v>0</v>
      </c>
      <c r="H2107" s="24">
        <v>0</v>
      </c>
      <c r="I2107" s="120">
        <v>0</v>
      </c>
      <c r="J2107" s="122">
        <v>0</v>
      </c>
      <c r="K2107" s="24">
        <v>0</v>
      </c>
      <c r="L2107" s="122">
        <v>0</v>
      </c>
      <c r="M2107" s="24">
        <v>0</v>
      </c>
      <c r="N2107" s="122">
        <v>0</v>
      </c>
      <c r="O2107" s="24">
        <v>0</v>
      </c>
      <c r="P2107" s="122">
        <v>0</v>
      </c>
    </row>
    <row r="2108" spans="3:16">
      <c r="C2108" t="s">
        <v>464</v>
      </c>
      <c r="D2108">
        <v>11301</v>
      </c>
      <c r="E2108" t="s">
        <v>550</v>
      </c>
      <c r="F2108" s="119">
        <v>0</v>
      </c>
      <c r="G2108" s="24">
        <v>0</v>
      </c>
      <c r="H2108" s="24">
        <v>0</v>
      </c>
      <c r="I2108" s="120">
        <v>0</v>
      </c>
      <c r="J2108" s="121">
        <v>0</v>
      </c>
      <c r="K2108" s="24">
        <v>0</v>
      </c>
      <c r="L2108" s="121">
        <v>0</v>
      </c>
      <c r="M2108" s="24">
        <v>0</v>
      </c>
      <c r="N2108" s="121">
        <v>0</v>
      </c>
      <c r="O2108" s="24">
        <v>0</v>
      </c>
      <c r="P2108" s="121">
        <v>0</v>
      </c>
    </row>
    <row r="2109" spans="3:16">
      <c r="C2109" t="s">
        <v>464</v>
      </c>
      <c r="D2109">
        <v>10580</v>
      </c>
      <c r="E2109" t="s">
        <v>548</v>
      </c>
      <c r="F2109" s="119">
        <v>0</v>
      </c>
      <c r="G2109" s="24">
        <v>0</v>
      </c>
      <c r="H2109" s="24">
        <v>0</v>
      </c>
      <c r="I2109" s="120">
        <v>0</v>
      </c>
      <c r="J2109" s="121">
        <v>0</v>
      </c>
      <c r="K2109" s="24">
        <v>0</v>
      </c>
      <c r="L2109" s="121">
        <v>0</v>
      </c>
      <c r="M2109" s="24">
        <v>0</v>
      </c>
      <c r="N2109" s="121">
        <v>0</v>
      </c>
      <c r="O2109" s="24">
        <v>0</v>
      </c>
      <c r="P2109" s="121">
        <v>0</v>
      </c>
    </row>
    <row r="2110" spans="3:16">
      <c r="C2110" t="s">
        <v>464</v>
      </c>
      <c r="D2110">
        <v>12301</v>
      </c>
      <c r="E2110" t="s">
        <v>578</v>
      </c>
      <c r="F2110" s="119">
        <v>0</v>
      </c>
      <c r="G2110" s="24">
        <v>0</v>
      </c>
      <c r="H2110" s="24">
        <v>0</v>
      </c>
      <c r="I2110" s="120">
        <v>0</v>
      </c>
      <c r="J2110" s="121">
        <v>0</v>
      </c>
      <c r="K2110" s="24">
        <v>0</v>
      </c>
      <c r="L2110" s="121">
        <v>0</v>
      </c>
      <c r="M2110" s="24">
        <v>0</v>
      </c>
      <c r="N2110" s="121">
        <v>0</v>
      </c>
      <c r="O2110" s="24">
        <v>0</v>
      </c>
      <c r="P2110" s="121">
        <v>0</v>
      </c>
    </row>
    <row r="2111" spans="3:16">
      <c r="C2111" t="s">
        <v>464</v>
      </c>
      <c r="D2111">
        <v>10589</v>
      </c>
      <c r="E2111" t="s">
        <v>73</v>
      </c>
      <c r="F2111" s="119">
        <v>0</v>
      </c>
      <c r="G2111" s="24">
        <v>0</v>
      </c>
      <c r="H2111" s="24">
        <v>0</v>
      </c>
      <c r="I2111" s="120">
        <v>0</v>
      </c>
      <c r="J2111" s="121">
        <v>0</v>
      </c>
      <c r="K2111" s="24">
        <v>0</v>
      </c>
      <c r="L2111" s="121">
        <v>0</v>
      </c>
      <c r="M2111" s="24">
        <v>0</v>
      </c>
      <c r="N2111" s="121">
        <v>0</v>
      </c>
      <c r="O2111" s="24">
        <v>0</v>
      </c>
      <c r="P2111" s="121">
        <v>0</v>
      </c>
    </row>
    <row r="2112" spans="3:16">
      <c r="C2112" t="s">
        <v>464</v>
      </c>
      <c r="D2112">
        <v>13203</v>
      </c>
      <c r="E2112" t="s">
        <v>551</v>
      </c>
      <c r="F2112" s="119">
        <v>0</v>
      </c>
      <c r="G2112" s="24">
        <v>0</v>
      </c>
      <c r="H2112" s="24">
        <v>0</v>
      </c>
      <c r="I2112" s="120">
        <v>0</v>
      </c>
      <c r="J2112" s="121">
        <v>0</v>
      </c>
      <c r="K2112" s="24">
        <v>0</v>
      </c>
      <c r="L2112" s="121">
        <v>0</v>
      </c>
      <c r="M2112" s="24">
        <v>0</v>
      </c>
      <c r="N2112" s="121">
        <v>0</v>
      </c>
      <c r="O2112" s="24">
        <v>0</v>
      </c>
      <c r="P2112" s="121">
        <v>0</v>
      </c>
    </row>
    <row r="2113" spans="3:16">
      <c r="C2113" t="s">
        <v>464</v>
      </c>
      <c r="D2113">
        <v>10601</v>
      </c>
      <c r="E2113" t="s">
        <v>44</v>
      </c>
      <c r="F2113" s="119">
        <v>0</v>
      </c>
      <c r="G2113" s="24">
        <v>0</v>
      </c>
      <c r="H2113" s="24">
        <v>0</v>
      </c>
      <c r="I2113" s="120">
        <v>0</v>
      </c>
      <c r="J2113" s="121">
        <v>0</v>
      </c>
      <c r="K2113" s="24">
        <v>0</v>
      </c>
      <c r="L2113" s="121">
        <v>0</v>
      </c>
      <c r="M2113" s="24">
        <v>0</v>
      </c>
      <c r="N2113" s="121">
        <v>0</v>
      </c>
      <c r="O2113" s="24">
        <v>0</v>
      </c>
      <c r="P2113" s="121">
        <v>0</v>
      </c>
    </row>
    <row r="2114" spans="3:16">
      <c r="C2114" t="s">
        <v>464</v>
      </c>
      <c r="D2114">
        <v>76401</v>
      </c>
      <c r="E2114" t="s">
        <v>533</v>
      </c>
      <c r="F2114" s="119">
        <v>0</v>
      </c>
      <c r="G2114" s="24">
        <v>0</v>
      </c>
      <c r="H2114" s="24">
        <v>0</v>
      </c>
      <c r="I2114" s="120">
        <v>0</v>
      </c>
      <c r="J2114" s="121">
        <v>0</v>
      </c>
      <c r="K2114" s="24">
        <v>0</v>
      </c>
      <c r="L2114" s="121">
        <v>0</v>
      </c>
      <c r="M2114" s="24">
        <v>0</v>
      </c>
      <c r="N2114" s="121">
        <v>0</v>
      </c>
      <c r="O2114" s="24">
        <v>0</v>
      </c>
      <c r="P2114" s="121">
        <v>0</v>
      </c>
    </row>
    <row r="2115" spans="3:16">
      <c r="C2115" t="s">
        <v>464</v>
      </c>
      <c r="D2115">
        <v>12270</v>
      </c>
      <c r="E2115" t="s">
        <v>62</v>
      </c>
      <c r="F2115" s="119">
        <v>0</v>
      </c>
      <c r="G2115" s="24">
        <v>0</v>
      </c>
      <c r="H2115" s="24">
        <v>0</v>
      </c>
      <c r="I2115" s="120">
        <v>0</v>
      </c>
      <c r="J2115" s="121">
        <v>0</v>
      </c>
      <c r="K2115" s="24">
        <v>0</v>
      </c>
      <c r="L2115" s="121">
        <v>0</v>
      </c>
      <c r="M2115" s="24">
        <v>0</v>
      </c>
      <c r="N2115" s="121">
        <v>0</v>
      </c>
      <c r="O2115" s="24">
        <v>0</v>
      </c>
      <c r="P2115" s="121">
        <v>0</v>
      </c>
    </row>
    <row r="2116" spans="3:16">
      <c r="C2116" t="s">
        <v>464</v>
      </c>
      <c r="D2116">
        <v>90</v>
      </c>
      <c r="E2116" t="s">
        <v>100</v>
      </c>
      <c r="F2116" s="119">
        <v>0</v>
      </c>
      <c r="G2116" s="24">
        <v>0</v>
      </c>
      <c r="H2116" s="24">
        <v>0</v>
      </c>
      <c r="I2116" s="120">
        <v>0</v>
      </c>
      <c r="J2116" s="121">
        <v>0</v>
      </c>
      <c r="K2116" s="24">
        <v>0</v>
      </c>
      <c r="L2116" s="121">
        <v>0</v>
      </c>
      <c r="M2116" s="24">
        <v>0</v>
      </c>
      <c r="N2116" s="121">
        <v>0</v>
      </c>
      <c r="O2116" s="24">
        <v>0</v>
      </c>
      <c r="P2116" s="121">
        <v>0</v>
      </c>
    </row>
    <row r="2117" spans="3:16">
      <c r="C2117" t="s">
        <v>464</v>
      </c>
      <c r="D2117">
        <v>12306</v>
      </c>
      <c r="E2117" t="s">
        <v>579</v>
      </c>
      <c r="F2117" s="119">
        <v>0</v>
      </c>
      <c r="G2117" s="24">
        <v>0</v>
      </c>
      <c r="H2117" s="24">
        <v>0</v>
      </c>
      <c r="I2117" s="120">
        <v>0</v>
      </c>
      <c r="J2117" s="121">
        <v>0</v>
      </c>
      <c r="K2117" s="24">
        <v>0</v>
      </c>
      <c r="L2117" s="121">
        <v>0</v>
      </c>
      <c r="M2117" s="24">
        <v>0</v>
      </c>
      <c r="N2117" s="121">
        <v>0</v>
      </c>
      <c r="O2117" s="24">
        <v>0</v>
      </c>
      <c r="P2117" s="121">
        <v>0</v>
      </c>
    </row>
    <row r="2118" spans="3:16">
      <c r="C2118" t="s">
        <v>464</v>
      </c>
      <c r="D2118">
        <v>901</v>
      </c>
      <c r="E2118" t="s">
        <v>57</v>
      </c>
      <c r="F2118" s="119">
        <v>0</v>
      </c>
      <c r="G2118" s="24">
        <v>0</v>
      </c>
      <c r="H2118" s="24">
        <v>0</v>
      </c>
      <c r="I2118" s="120">
        <v>0</v>
      </c>
      <c r="J2118" s="121">
        <v>0</v>
      </c>
      <c r="K2118" s="24">
        <v>0</v>
      </c>
      <c r="L2118" s="121">
        <v>0</v>
      </c>
      <c r="M2118" s="24">
        <v>0</v>
      </c>
      <c r="N2118" s="121">
        <v>0</v>
      </c>
      <c r="O2118" s="24">
        <v>0</v>
      </c>
      <c r="P2118" s="121">
        <v>0</v>
      </c>
    </row>
    <row r="2119" spans="3:16">
      <c r="C2119" t="s">
        <v>464</v>
      </c>
      <c r="D2119">
        <v>12347</v>
      </c>
      <c r="E2119" t="s">
        <v>74</v>
      </c>
      <c r="F2119" s="119">
        <v>0</v>
      </c>
      <c r="G2119" s="24">
        <v>0</v>
      </c>
      <c r="H2119" s="24">
        <v>0</v>
      </c>
      <c r="I2119" s="120">
        <v>0</v>
      </c>
      <c r="J2119" s="121">
        <v>0</v>
      </c>
      <c r="K2119" s="24">
        <v>0</v>
      </c>
      <c r="L2119" s="121">
        <v>0</v>
      </c>
      <c r="M2119" s="24">
        <v>0</v>
      </c>
      <c r="N2119" s="121">
        <v>0</v>
      </c>
      <c r="O2119" s="24">
        <v>0</v>
      </c>
      <c r="P2119" s="121">
        <v>0</v>
      </c>
    </row>
    <row r="2120" spans="3:16">
      <c r="C2120" t="s">
        <v>464</v>
      </c>
      <c r="D2120">
        <v>76101</v>
      </c>
      <c r="E2120" t="s">
        <v>644</v>
      </c>
      <c r="F2120" s="119">
        <v>0</v>
      </c>
      <c r="G2120" s="24">
        <v>0</v>
      </c>
      <c r="H2120" s="24">
        <v>0</v>
      </c>
      <c r="I2120" s="120">
        <v>0</v>
      </c>
      <c r="J2120" s="121">
        <v>0</v>
      </c>
      <c r="K2120" s="24">
        <v>0</v>
      </c>
      <c r="L2120" s="121">
        <v>0</v>
      </c>
      <c r="M2120" s="24">
        <v>0</v>
      </c>
      <c r="N2120" s="121">
        <v>0</v>
      </c>
      <c r="O2120" s="24">
        <v>0</v>
      </c>
      <c r="P2120" s="121">
        <v>0</v>
      </c>
    </row>
    <row r="2121" spans="3:16">
      <c r="C2121" t="s">
        <v>464</v>
      </c>
      <c r="D2121">
        <v>12359</v>
      </c>
      <c r="E2121" t="s">
        <v>63</v>
      </c>
      <c r="F2121" s="119">
        <v>0</v>
      </c>
      <c r="G2121" s="24">
        <v>0</v>
      </c>
      <c r="H2121" s="24">
        <v>0</v>
      </c>
      <c r="I2121" s="120">
        <v>0</v>
      </c>
      <c r="J2121" s="121">
        <v>0</v>
      </c>
      <c r="K2121" s="24">
        <v>0</v>
      </c>
      <c r="L2121" s="121">
        <v>0</v>
      </c>
      <c r="M2121" s="24">
        <v>0</v>
      </c>
      <c r="N2121" s="121">
        <v>0</v>
      </c>
      <c r="O2121" s="24">
        <v>0</v>
      </c>
      <c r="P2121" s="122">
        <v>0</v>
      </c>
    </row>
    <row r="2122" spans="3:16">
      <c r="C2122" t="s">
        <v>464</v>
      </c>
      <c r="D2122">
        <v>77301</v>
      </c>
      <c r="E2122" t="s">
        <v>648</v>
      </c>
      <c r="F2122" s="119">
        <v>0</v>
      </c>
      <c r="G2122" s="24">
        <v>0</v>
      </c>
      <c r="H2122" s="24">
        <v>0</v>
      </c>
      <c r="I2122" s="120">
        <v>0</v>
      </c>
      <c r="J2122" s="121">
        <v>0</v>
      </c>
      <c r="K2122" s="24">
        <v>0</v>
      </c>
      <c r="L2122" s="121">
        <v>0</v>
      </c>
      <c r="M2122" s="24">
        <v>0</v>
      </c>
      <c r="N2122" s="121">
        <v>0</v>
      </c>
      <c r="O2122" s="24">
        <v>0</v>
      </c>
      <c r="P2122" s="121">
        <v>0</v>
      </c>
    </row>
    <row r="2123" spans="3:16">
      <c r="C2123" t="s">
        <v>464</v>
      </c>
      <c r="D2123">
        <v>12360</v>
      </c>
      <c r="E2123" t="s">
        <v>584</v>
      </c>
      <c r="F2123" s="119">
        <v>0</v>
      </c>
      <c r="G2123" s="24">
        <v>0</v>
      </c>
      <c r="H2123" s="24">
        <v>0</v>
      </c>
      <c r="I2123" s="120">
        <v>0</v>
      </c>
      <c r="J2123" s="121">
        <v>0</v>
      </c>
      <c r="K2123" s="24">
        <v>0</v>
      </c>
      <c r="L2123" s="121">
        <v>0</v>
      </c>
      <c r="M2123" s="24">
        <v>0</v>
      </c>
      <c r="N2123" s="121">
        <v>0</v>
      </c>
      <c r="O2123" s="24">
        <v>0</v>
      </c>
      <c r="P2123" s="121">
        <v>0</v>
      </c>
    </row>
    <row r="2124" spans="3:16">
      <c r="C2124" t="s">
        <v>464</v>
      </c>
      <c r="D2124">
        <v>32306</v>
      </c>
      <c r="E2124" t="s">
        <v>661</v>
      </c>
      <c r="F2124" s="119">
        <v>0</v>
      </c>
      <c r="G2124" s="24">
        <v>0</v>
      </c>
      <c r="H2124" s="24">
        <v>0</v>
      </c>
      <c r="I2124" s="120">
        <v>0</v>
      </c>
      <c r="J2124" s="121">
        <v>0</v>
      </c>
      <c r="K2124" s="24">
        <v>0</v>
      </c>
      <c r="L2124" s="121">
        <v>0</v>
      </c>
      <c r="M2124" s="24">
        <v>0</v>
      </c>
      <c r="N2124" s="121">
        <v>0</v>
      </c>
      <c r="O2124" s="24">
        <v>0</v>
      </c>
      <c r="P2124" s="121">
        <v>0</v>
      </c>
    </row>
    <row r="2125" spans="3:16">
      <c r="C2125" t="s">
        <v>464</v>
      </c>
      <c r="D2125">
        <v>12370</v>
      </c>
      <c r="E2125" t="s">
        <v>64</v>
      </c>
      <c r="F2125" s="119">
        <v>0</v>
      </c>
      <c r="G2125" s="24">
        <v>0</v>
      </c>
      <c r="H2125" s="24">
        <v>0</v>
      </c>
      <c r="I2125" s="120">
        <v>0</v>
      </c>
      <c r="J2125" s="121">
        <v>0</v>
      </c>
      <c r="K2125" s="24">
        <v>0</v>
      </c>
      <c r="L2125" s="121">
        <v>0</v>
      </c>
      <c r="M2125" s="24">
        <v>0</v>
      </c>
      <c r="N2125" s="121">
        <v>0</v>
      </c>
      <c r="O2125" s="24">
        <v>0</v>
      </c>
      <c r="P2125" s="121">
        <v>0</v>
      </c>
    </row>
    <row r="2126" spans="3:16">
      <c r="C2126" t="s">
        <v>464</v>
      </c>
      <c r="D2126">
        <v>101</v>
      </c>
      <c r="E2126" t="s">
        <v>662</v>
      </c>
      <c r="F2126" s="119">
        <v>0</v>
      </c>
      <c r="G2126" s="24">
        <v>0</v>
      </c>
      <c r="H2126" s="24">
        <v>0</v>
      </c>
      <c r="I2126" s="120">
        <v>0</v>
      </c>
      <c r="J2126" s="121">
        <v>0</v>
      </c>
      <c r="K2126" s="24">
        <v>0</v>
      </c>
      <c r="L2126" s="121">
        <v>0</v>
      </c>
      <c r="M2126" s="24">
        <v>0</v>
      </c>
      <c r="N2126" s="121">
        <v>0</v>
      </c>
      <c r="O2126" s="24">
        <v>0</v>
      </c>
      <c r="P2126" s="121">
        <v>0</v>
      </c>
    </row>
    <row r="2127" spans="3:16">
      <c r="C2127" t="s">
        <v>464</v>
      </c>
      <c r="D2127">
        <v>12380</v>
      </c>
      <c r="E2127" t="s">
        <v>65</v>
      </c>
      <c r="F2127" s="119">
        <v>0</v>
      </c>
      <c r="G2127" s="24">
        <v>0</v>
      </c>
      <c r="H2127" s="24">
        <v>0</v>
      </c>
      <c r="I2127" s="120">
        <v>0</v>
      </c>
      <c r="J2127" s="122">
        <v>0</v>
      </c>
      <c r="K2127" s="24">
        <v>0</v>
      </c>
      <c r="L2127" s="122">
        <v>0</v>
      </c>
      <c r="M2127" s="24">
        <v>0</v>
      </c>
      <c r="N2127" s="122">
        <v>0</v>
      </c>
      <c r="O2127" s="24">
        <v>0</v>
      </c>
      <c r="P2127" s="122">
        <v>0</v>
      </c>
    </row>
    <row r="2128" spans="3:16">
      <c r="C2128" t="s">
        <v>464</v>
      </c>
      <c r="D2128">
        <v>103</v>
      </c>
      <c r="E2128" t="s">
        <v>664</v>
      </c>
      <c r="F2128" s="119">
        <v>0</v>
      </c>
      <c r="G2128" s="24">
        <v>0</v>
      </c>
      <c r="H2128" s="24">
        <v>0</v>
      </c>
      <c r="I2128" s="120">
        <v>0</v>
      </c>
      <c r="J2128" s="121">
        <v>0</v>
      </c>
      <c r="K2128" s="24">
        <v>0</v>
      </c>
      <c r="L2128" s="121">
        <v>0</v>
      </c>
      <c r="M2128" s="24">
        <v>0</v>
      </c>
      <c r="N2128" s="121">
        <v>0</v>
      </c>
      <c r="O2128" s="24">
        <v>0</v>
      </c>
      <c r="P2128" s="121">
        <v>0</v>
      </c>
    </row>
    <row r="2129" spans="3:16">
      <c r="C2129" t="s">
        <v>464</v>
      </c>
      <c r="D2129">
        <v>12459</v>
      </c>
      <c r="E2129" t="s">
        <v>66</v>
      </c>
      <c r="F2129" s="119">
        <v>0</v>
      </c>
      <c r="G2129" s="24">
        <v>0</v>
      </c>
      <c r="H2129" s="24">
        <v>0</v>
      </c>
      <c r="I2129" s="120">
        <v>0</v>
      </c>
      <c r="J2129" s="121">
        <v>0</v>
      </c>
      <c r="K2129" s="24">
        <v>0</v>
      </c>
      <c r="L2129" s="121">
        <v>0</v>
      </c>
      <c r="M2129" s="24">
        <v>0</v>
      </c>
      <c r="N2129" s="121">
        <v>0</v>
      </c>
      <c r="O2129" s="24">
        <v>0</v>
      </c>
      <c r="P2129" s="121">
        <v>0</v>
      </c>
    </row>
    <row r="2130" spans="3:16">
      <c r="C2130" t="s">
        <v>464</v>
      </c>
      <c r="D2130">
        <v>105</v>
      </c>
      <c r="E2130" t="s">
        <v>666</v>
      </c>
      <c r="F2130" s="119">
        <v>0</v>
      </c>
      <c r="G2130" s="24">
        <v>0</v>
      </c>
      <c r="H2130" s="24">
        <v>0</v>
      </c>
      <c r="I2130" s="120">
        <v>0</v>
      </c>
      <c r="J2130" s="121">
        <v>0</v>
      </c>
      <c r="K2130" s="24">
        <v>0</v>
      </c>
      <c r="L2130" s="121">
        <v>0</v>
      </c>
      <c r="M2130" s="24">
        <v>0</v>
      </c>
      <c r="N2130" s="121">
        <v>0</v>
      </c>
      <c r="O2130" s="24">
        <v>0</v>
      </c>
      <c r="P2130" s="121">
        <v>0</v>
      </c>
    </row>
    <row r="2131" spans="3:16">
      <c r="C2131" t="s">
        <v>464</v>
      </c>
      <c r="D2131">
        <v>12470</v>
      </c>
      <c r="E2131" t="s">
        <v>447</v>
      </c>
      <c r="F2131" s="119">
        <v>0</v>
      </c>
      <c r="G2131" s="24">
        <v>0</v>
      </c>
      <c r="H2131" s="24">
        <v>0</v>
      </c>
      <c r="I2131" s="120">
        <v>0</v>
      </c>
      <c r="J2131" s="121">
        <v>0</v>
      </c>
      <c r="K2131" s="24">
        <v>0</v>
      </c>
      <c r="L2131" s="121">
        <v>0</v>
      </c>
      <c r="M2131" s="24">
        <v>0</v>
      </c>
      <c r="N2131" s="121">
        <v>0</v>
      </c>
      <c r="O2131" s="24">
        <v>0</v>
      </c>
      <c r="P2131" s="121">
        <v>0</v>
      </c>
    </row>
    <row r="2132" spans="3:16">
      <c r="C2132" t="s">
        <v>464</v>
      </c>
      <c r="D2132">
        <v>10269</v>
      </c>
      <c r="E2132" t="s">
        <v>668</v>
      </c>
      <c r="F2132" s="119">
        <v>0</v>
      </c>
      <c r="G2132" s="24">
        <v>0</v>
      </c>
      <c r="H2132" s="24">
        <v>0</v>
      </c>
      <c r="I2132" s="120">
        <v>0</v>
      </c>
      <c r="J2132" s="121">
        <v>0</v>
      </c>
      <c r="K2132" s="24">
        <v>0</v>
      </c>
      <c r="L2132" s="121">
        <v>0</v>
      </c>
      <c r="M2132" s="24">
        <v>0</v>
      </c>
      <c r="N2132" s="121">
        <v>0</v>
      </c>
      <c r="O2132" s="24">
        <v>0</v>
      </c>
      <c r="P2132" s="121">
        <v>0</v>
      </c>
    </row>
    <row r="2133" spans="3:16">
      <c r="C2133" t="s">
        <v>464</v>
      </c>
      <c r="D2133">
        <v>12480</v>
      </c>
      <c r="E2133" t="s">
        <v>67</v>
      </c>
      <c r="F2133" s="119">
        <v>0</v>
      </c>
      <c r="G2133" s="24">
        <v>0</v>
      </c>
      <c r="H2133" s="24">
        <v>0</v>
      </c>
      <c r="I2133" s="120">
        <v>0</v>
      </c>
      <c r="J2133" s="121">
        <v>0</v>
      </c>
      <c r="K2133" s="24">
        <v>0</v>
      </c>
      <c r="L2133" s="121">
        <v>0</v>
      </c>
      <c r="M2133" s="24">
        <v>0</v>
      </c>
      <c r="N2133" s="121">
        <v>0</v>
      </c>
      <c r="O2133" s="24">
        <v>0</v>
      </c>
      <c r="P2133" s="121">
        <v>0</v>
      </c>
    </row>
    <row r="2134" spans="3:16">
      <c r="C2134" t="s">
        <v>464</v>
      </c>
      <c r="D2134">
        <v>10569</v>
      </c>
      <c r="E2134" t="s">
        <v>670</v>
      </c>
      <c r="F2134" s="119">
        <v>0</v>
      </c>
      <c r="G2134" s="24">
        <v>0</v>
      </c>
      <c r="H2134" s="24">
        <v>0</v>
      </c>
      <c r="I2134" s="120">
        <v>0</v>
      </c>
      <c r="J2134" s="121">
        <v>0</v>
      </c>
      <c r="K2134" s="24">
        <v>0</v>
      </c>
      <c r="L2134" s="121">
        <v>0</v>
      </c>
      <c r="M2134" s="24">
        <v>0</v>
      </c>
      <c r="N2134" s="121">
        <v>0</v>
      </c>
      <c r="O2134" s="24">
        <v>0</v>
      </c>
      <c r="P2134" s="121">
        <v>0</v>
      </c>
    </row>
    <row r="2135" spans="3:16">
      <c r="C2135" t="s">
        <v>464</v>
      </c>
      <c r="D2135">
        <v>13303</v>
      </c>
      <c r="E2135" t="s">
        <v>75</v>
      </c>
      <c r="F2135" s="119">
        <v>0</v>
      </c>
      <c r="G2135" s="24">
        <v>0</v>
      </c>
      <c r="H2135" s="24">
        <v>0</v>
      </c>
      <c r="I2135" s="120">
        <v>0</v>
      </c>
      <c r="J2135" s="121">
        <v>0</v>
      </c>
      <c r="K2135" s="24">
        <v>0</v>
      </c>
      <c r="L2135" s="121">
        <v>0</v>
      </c>
      <c r="M2135" s="24">
        <v>0</v>
      </c>
      <c r="N2135" s="121">
        <v>0</v>
      </c>
      <c r="O2135" s="24">
        <v>0</v>
      </c>
      <c r="P2135" s="121">
        <v>0</v>
      </c>
    </row>
    <row r="2136" spans="3:16">
      <c r="C2136" t="s">
        <v>464</v>
      </c>
      <c r="D2136">
        <v>10517</v>
      </c>
      <c r="E2136" t="s">
        <v>676</v>
      </c>
      <c r="F2136" s="119">
        <v>0</v>
      </c>
      <c r="G2136" s="24">
        <v>0</v>
      </c>
      <c r="H2136" s="24">
        <v>0</v>
      </c>
      <c r="I2136" s="120">
        <v>0</v>
      </c>
      <c r="J2136" s="121">
        <v>0</v>
      </c>
      <c r="K2136" s="24">
        <v>0</v>
      </c>
      <c r="L2136" s="121">
        <v>0</v>
      </c>
      <c r="M2136" s="24">
        <v>0</v>
      </c>
      <c r="N2136" s="121">
        <v>0</v>
      </c>
      <c r="O2136" s="24">
        <v>0</v>
      </c>
      <c r="P2136" s="121">
        <v>0</v>
      </c>
    </row>
    <row r="2137" spans="3:16">
      <c r="C2137" t="s">
        <v>464</v>
      </c>
      <c r="D2137">
        <v>13311</v>
      </c>
      <c r="E2137" t="s">
        <v>580</v>
      </c>
      <c r="F2137" s="119">
        <v>0</v>
      </c>
      <c r="G2137" s="24">
        <v>0</v>
      </c>
      <c r="H2137" s="24">
        <v>0</v>
      </c>
      <c r="I2137" s="120">
        <v>0</v>
      </c>
      <c r="J2137" s="121">
        <v>0</v>
      </c>
      <c r="K2137" s="24">
        <v>0</v>
      </c>
      <c r="L2137" s="121">
        <v>0</v>
      </c>
      <c r="M2137" s="24">
        <v>0</v>
      </c>
      <c r="N2137" s="121">
        <v>0</v>
      </c>
      <c r="O2137" s="24">
        <v>0</v>
      </c>
      <c r="P2137" s="121">
        <v>0</v>
      </c>
    </row>
    <row r="2138" spans="3:16">
      <c r="C2138" t="s">
        <v>464</v>
      </c>
      <c r="D2138">
        <v>13359</v>
      </c>
      <c r="E2138" t="s">
        <v>468</v>
      </c>
      <c r="F2138" s="119">
        <v>0</v>
      </c>
      <c r="G2138" s="24">
        <v>0</v>
      </c>
      <c r="H2138" s="24">
        <v>0</v>
      </c>
      <c r="I2138" s="120">
        <v>0</v>
      </c>
      <c r="J2138" s="121">
        <v>0</v>
      </c>
      <c r="K2138" s="24">
        <v>0</v>
      </c>
      <c r="L2138" s="121">
        <v>0</v>
      </c>
      <c r="M2138" s="24">
        <v>0</v>
      </c>
      <c r="N2138" s="121">
        <v>0</v>
      </c>
      <c r="O2138" s="24">
        <v>0</v>
      </c>
      <c r="P2138" s="121">
        <v>0</v>
      </c>
    </row>
    <row r="2139" spans="3:16">
      <c r="C2139" s="10" t="s">
        <v>531</v>
      </c>
      <c r="D2139" s="10"/>
      <c r="F2139" s="84">
        <v>1461981</v>
      </c>
      <c r="G2139" s="85">
        <v>8616</v>
      </c>
      <c r="H2139" s="85">
        <v>19740</v>
      </c>
      <c r="I2139" s="86">
        <v>1.9242424242424243</v>
      </c>
      <c r="J2139" s="87">
        <v>0</v>
      </c>
      <c r="K2139" s="85">
        <v>19860</v>
      </c>
      <c r="L2139" s="87">
        <v>0.69318181818181823</v>
      </c>
      <c r="M2139" s="85">
        <v>707194</v>
      </c>
      <c r="N2139" s="87">
        <v>0</v>
      </c>
      <c r="O2139" s="85">
        <v>734927</v>
      </c>
      <c r="P2139" s="87">
        <v>1.231060606060606</v>
      </c>
    </row>
    <row r="2140" spans="3:16">
      <c r="C2140"/>
      <c r="E2140"/>
      <c r="F2140"/>
      <c r="G2140"/>
      <c r="H2140"/>
      <c r="I2140"/>
      <c r="J2140"/>
      <c r="K2140"/>
      <c r="L2140"/>
      <c r="M2140"/>
      <c r="N2140"/>
      <c r="O2140"/>
      <c r="P2140"/>
    </row>
    <row r="2141" spans="3:16">
      <c r="C2141"/>
      <c r="E2141"/>
      <c r="F2141"/>
      <c r="G2141"/>
      <c r="H2141"/>
      <c r="I2141"/>
      <c r="J2141"/>
      <c r="K2141"/>
      <c r="L2141"/>
      <c r="M2141"/>
      <c r="N2141"/>
      <c r="O2141"/>
      <c r="P2141"/>
    </row>
    <row r="2142" spans="3:16">
      <c r="C2142"/>
      <c r="E2142"/>
      <c r="F2142"/>
      <c r="G2142"/>
      <c r="H2142"/>
      <c r="I2142"/>
      <c r="J2142"/>
      <c r="K2142"/>
      <c r="L2142"/>
      <c r="M2142"/>
      <c r="N2142"/>
      <c r="O2142"/>
      <c r="P2142"/>
    </row>
    <row r="2143" spans="3:16">
      <c r="C2143"/>
      <c r="E2143"/>
      <c r="F2143"/>
      <c r="G2143"/>
      <c r="H2143"/>
      <c r="I2143"/>
      <c r="J2143"/>
      <c r="K2143"/>
      <c r="L2143"/>
      <c r="M2143"/>
      <c r="N2143"/>
      <c r="O2143"/>
      <c r="P2143"/>
    </row>
    <row r="2144" spans="3:16">
      <c r="C2144"/>
      <c r="E2144"/>
      <c r="F2144"/>
      <c r="G2144"/>
      <c r="H2144"/>
      <c r="I2144"/>
      <c r="J2144"/>
      <c r="K2144"/>
      <c r="L2144"/>
      <c r="M2144"/>
      <c r="N2144"/>
      <c r="O2144"/>
      <c r="P2144"/>
    </row>
    <row r="2145" customFormat="1"/>
    <row r="2146" customFormat="1"/>
    <row r="2147" customFormat="1"/>
  </sheetData>
  <autoFilter ref="C4:P2139" xr:uid="{00000000-0009-0000-0000-000005000000}"/>
  <hyperlinks>
    <hyperlink ref="A1" location="RESUMEN!A1" display="VOLVER" xr:uid="{00000000-0004-0000-0500-000000000000}"/>
  </hyperlink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5">
    <tabColor theme="4"/>
  </sheetPr>
  <dimension ref="A1:G372"/>
  <sheetViews>
    <sheetView workbookViewId="0">
      <selection activeCell="C14" sqref="C14"/>
    </sheetView>
  </sheetViews>
  <sheetFormatPr baseColWidth="10" defaultRowHeight="14.5"/>
  <cols>
    <col min="3" max="4" width="3.453125" customWidth="1"/>
    <col min="5" max="5" width="18.81640625" bestFit="1" customWidth="1"/>
    <col min="6" max="6" width="61.36328125" bestFit="1" customWidth="1"/>
    <col min="7" max="7" width="11.81640625" bestFit="1" customWidth="1"/>
    <col min="8" max="9" width="12.08984375" bestFit="1" customWidth="1"/>
    <col min="10" max="10" width="12.08984375" customWidth="1"/>
  </cols>
  <sheetData>
    <row r="1" spans="1:7">
      <c r="A1" s="13" t="s">
        <v>572</v>
      </c>
      <c r="B1" s="21"/>
    </row>
    <row r="2" spans="1:7" ht="38" customHeight="1">
      <c r="A2" s="11"/>
      <c r="B2" s="11"/>
    </row>
    <row r="5" spans="1:7">
      <c r="E5" s="75" t="s">
        <v>532</v>
      </c>
      <c r="F5" s="75" t="s">
        <v>556</v>
      </c>
      <c r="G5" s="26" t="s">
        <v>656</v>
      </c>
    </row>
    <row r="6" spans="1:7">
      <c r="E6" s="33" t="s">
        <v>553</v>
      </c>
      <c r="F6" s="26"/>
      <c r="G6" s="6"/>
    </row>
    <row r="7" spans="1:7">
      <c r="E7" s="76">
        <v>2110402</v>
      </c>
      <c r="F7" s="33" t="s">
        <v>1009</v>
      </c>
      <c r="G7" s="6">
        <v>459727</v>
      </c>
    </row>
    <row r="8" spans="1:7">
      <c r="E8" s="76">
        <v>2010501</v>
      </c>
      <c r="F8" s="33" t="s">
        <v>1005</v>
      </c>
      <c r="G8" s="6">
        <v>288079</v>
      </c>
    </row>
    <row r="9" spans="1:7">
      <c r="E9" s="76">
        <v>10601</v>
      </c>
      <c r="F9" s="33" t="s">
        <v>732</v>
      </c>
      <c r="G9" s="6">
        <v>150622</v>
      </c>
    </row>
    <row r="10" spans="1:7">
      <c r="E10" s="76">
        <v>2110302</v>
      </c>
      <c r="F10" s="33" t="s">
        <v>1007</v>
      </c>
      <c r="G10" s="6">
        <v>90736</v>
      </c>
    </row>
    <row r="11" spans="1:7">
      <c r="E11" s="76">
        <v>10501</v>
      </c>
      <c r="F11" s="33" t="s">
        <v>41</v>
      </c>
      <c r="G11" s="6">
        <v>38288</v>
      </c>
    </row>
    <row r="12" spans="1:7">
      <c r="E12" s="76">
        <v>112379</v>
      </c>
      <c r="F12" s="33" t="s">
        <v>1067</v>
      </c>
      <c r="G12" s="6">
        <v>37200</v>
      </c>
    </row>
    <row r="13" spans="1:7">
      <c r="E13" s="76">
        <v>79111</v>
      </c>
      <c r="F13" s="33" t="s">
        <v>741</v>
      </c>
      <c r="G13" s="6">
        <v>31995</v>
      </c>
    </row>
    <row r="14" spans="1:7">
      <c r="E14" s="76">
        <v>75301</v>
      </c>
      <c r="F14" s="33" t="s">
        <v>704</v>
      </c>
      <c r="G14" s="6">
        <v>30030</v>
      </c>
    </row>
    <row r="15" spans="1:7">
      <c r="E15" s="76">
        <v>2110202</v>
      </c>
      <c r="F15" s="33" t="s">
        <v>1008</v>
      </c>
      <c r="G15" s="6">
        <v>28939</v>
      </c>
    </row>
    <row r="16" spans="1:7">
      <c r="E16" s="76">
        <v>75401</v>
      </c>
      <c r="F16" s="33" t="s">
        <v>705</v>
      </c>
      <c r="G16" s="6">
        <v>16080</v>
      </c>
    </row>
    <row r="17" spans="5:7">
      <c r="E17" s="76">
        <v>13459</v>
      </c>
      <c r="F17" s="33" t="s">
        <v>718</v>
      </c>
      <c r="G17" s="6">
        <v>15600</v>
      </c>
    </row>
    <row r="18" spans="5:7">
      <c r="E18" s="76">
        <v>2010102</v>
      </c>
      <c r="F18" s="33" t="s">
        <v>996</v>
      </c>
      <c r="G18" s="6">
        <v>14825</v>
      </c>
    </row>
    <row r="19" spans="5:7">
      <c r="E19" s="76">
        <v>2010301</v>
      </c>
      <c r="F19" s="33" t="s">
        <v>1002</v>
      </c>
      <c r="G19" s="6">
        <v>8640</v>
      </c>
    </row>
    <row r="20" spans="5:7">
      <c r="E20" s="76">
        <v>79101</v>
      </c>
      <c r="F20" s="33" t="s">
        <v>57</v>
      </c>
      <c r="G20" s="6">
        <v>8408</v>
      </c>
    </row>
    <row r="21" spans="5:7">
      <c r="E21" s="76">
        <v>112268</v>
      </c>
      <c r="F21" s="33" t="s">
        <v>1022</v>
      </c>
      <c r="G21" s="6">
        <v>4200</v>
      </c>
    </row>
    <row r="22" spans="5:7">
      <c r="E22" s="26"/>
      <c r="F22" s="33" t="s">
        <v>1066</v>
      </c>
      <c r="G22" s="6">
        <v>4200</v>
      </c>
    </row>
    <row r="23" spans="5:7">
      <c r="E23" s="76">
        <v>110303</v>
      </c>
      <c r="F23" s="33" t="s">
        <v>1097</v>
      </c>
      <c r="G23" s="6">
        <v>8100</v>
      </c>
    </row>
    <row r="24" spans="5:7">
      <c r="E24" s="76">
        <v>2152388</v>
      </c>
      <c r="F24" s="33" t="s">
        <v>1106</v>
      </c>
      <c r="G24" s="6">
        <v>7200</v>
      </c>
    </row>
    <row r="25" spans="5:7">
      <c r="E25" s="76">
        <v>152384</v>
      </c>
      <c r="F25" s="33" t="s">
        <v>1107</v>
      </c>
      <c r="G25" s="6">
        <v>5100</v>
      </c>
    </row>
    <row r="26" spans="5:7">
      <c r="E26" s="76">
        <v>13403</v>
      </c>
      <c r="F26" s="33" t="s">
        <v>428</v>
      </c>
      <c r="G26" s="6">
        <v>5040</v>
      </c>
    </row>
    <row r="27" spans="5:7">
      <c r="E27" s="76">
        <v>10401</v>
      </c>
      <c r="F27" s="33" t="s">
        <v>34</v>
      </c>
      <c r="G27" s="6">
        <v>5040</v>
      </c>
    </row>
    <row r="28" spans="5:7">
      <c r="E28" s="76">
        <v>75201</v>
      </c>
      <c r="F28" s="33" t="s">
        <v>724</v>
      </c>
      <c r="G28" s="6">
        <v>4530</v>
      </c>
    </row>
    <row r="29" spans="5:7">
      <c r="E29" s="76">
        <v>75501</v>
      </c>
      <c r="F29" s="33" t="s">
        <v>706</v>
      </c>
      <c r="G29" s="6">
        <v>2580</v>
      </c>
    </row>
    <row r="30" spans="5:7">
      <c r="E30" s="76">
        <v>72001</v>
      </c>
      <c r="F30" s="33" t="s">
        <v>23</v>
      </c>
      <c r="G30" s="6">
        <v>1714</v>
      </c>
    </row>
    <row r="31" spans="5:7">
      <c r="E31" s="76">
        <v>76601</v>
      </c>
      <c r="F31" s="33" t="s">
        <v>590</v>
      </c>
      <c r="G31" s="6">
        <v>619</v>
      </c>
    </row>
    <row r="32" spans="5:7">
      <c r="E32" s="76">
        <v>72003</v>
      </c>
      <c r="F32" s="33" t="s">
        <v>760</v>
      </c>
      <c r="G32" s="6">
        <v>476</v>
      </c>
    </row>
    <row r="33" spans="5:7">
      <c r="E33" s="76">
        <v>72005</v>
      </c>
      <c r="F33" s="33" t="s">
        <v>1128</v>
      </c>
      <c r="G33" s="6">
        <v>0</v>
      </c>
    </row>
    <row r="34" spans="5:7">
      <c r="E34" s="76">
        <v>2110410</v>
      </c>
      <c r="F34" s="33" t="s">
        <v>1079</v>
      </c>
      <c r="G34" s="6">
        <v>0</v>
      </c>
    </row>
    <row r="35" spans="5:7">
      <c r="E35" s="76">
        <v>52387</v>
      </c>
      <c r="F35" s="33" t="s">
        <v>1060</v>
      </c>
      <c r="G35" s="6">
        <v>0</v>
      </c>
    </row>
    <row r="36" spans="5:7">
      <c r="E36" s="76">
        <v>13580</v>
      </c>
      <c r="F36" s="33" t="s">
        <v>535</v>
      </c>
      <c r="G36" s="6">
        <v>0</v>
      </c>
    </row>
    <row r="37" spans="5:7">
      <c r="E37" s="76">
        <v>2110316</v>
      </c>
      <c r="F37" s="33" t="s">
        <v>1103</v>
      </c>
      <c r="G37" s="6">
        <v>0</v>
      </c>
    </row>
    <row r="38" spans="5:7">
      <c r="E38" s="76">
        <v>14311</v>
      </c>
      <c r="F38" s="33" t="s">
        <v>45</v>
      </c>
      <c r="G38" s="6">
        <v>0</v>
      </c>
    </row>
    <row r="39" spans="5:7">
      <c r="E39" s="76">
        <v>10515</v>
      </c>
      <c r="F39" s="33" t="s">
        <v>1016</v>
      </c>
      <c r="G39" s="6">
        <v>0</v>
      </c>
    </row>
    <row r="40" spans="5:7">
      <c r="E40" s="76">
        <v>14459</v>
      </c>
      <c r="F40" s="33" t="s">
        <v>68</v>
      </c>
      <c r="G40" s="6">
        <v>0</v>
      </c>
    </row>
    <row r="41" spans="5:7">
      <c r="E41" s="76">
        <v>110216</v>
      </c>
      <c r="F41" s="33" t="s">
        <v>1071</v>
      </c>
      <c r="G41" s="6">
        <v>0</v>
      </c>
    </row>
    <row r="42" spans="5:7">
      <c r="E42" s="76">
        <v>71901</v>
      </c>
      <c r="F42" s="33" t="s">
        <v>47</v>
      </c>
      <c r="G42" s="6">
        <v>0</v>
      </c>
    </row>
    <row r="43" spans="5:7">
      <c r="E43" s="76">
        <v>112459</v>
      </c>
      <c r="F43" s="33" t="s">
        <v>1092</v>
      </c>
      <c r="G43" s="6">
        <v>0</v>
      </c>
    </row>
    <row r="44" spans="5:7">
      <c r="E44" s="76">
        <v>13401</v>
      </c>
      <c r="F44" s="33" t="s">
        <v>77</v>
      </c>
      <c r="G44" s="6">
        <v>0</v>
      </c>
    </row>
    <row r="45" spans="5:7">
      <c r="E45" s="76">
        <v>13203</v>
      </c>
      <c r="F45" s="33" t="s">
        <v>551</v>
      </c>
      <c r="G45" s="6">
        <v>0</v>
      </c>
    </row>
    <row r="46" spans="5:7">
      <c r="E46" s="76">
        <v>72002</v>
      </c>
      <c r="F46" s="33" t="s">
        <v>48</v>
      </c>
      <c r="G46" s="6">
        <v>0</v>
      </c>
    </row>
    <row r="47" spans="5:7">
      <c r="E47" s="76">
        <v>13301</v>
      </c>
      <c r="F47" s="33" t="s">
        <v>971</v>
      </c>
      <c r="G47" s="6">
        <v>0</v>
      </c>
    </row>
    <row r="48" spans="5:7">
      <c r="E48" s="76">
        <v>72012</v>
      </c>
      <c r="F48" s="33" t="s">
        <v>55</v>
      </c>
      <c r="G48" s="6">
        <v>0</v>
      </c>
    </row>
    <row r="49" spans="5:7">
      <c r="E49" s="76">
        <v>52373</v>
      </c>
      <c r="F49" s="33" t="s">
        <v>1024</v>
      </c>
      <c r="G49" s="6">
        <v>0</v>
      </c>
    </row>
    <row r="50" spans="5:7">
      <c r="E50" s="76">
        <v>72101</v>
      </c>
      <c r="F50" s="33" t="s">
        <v>582</v>
      </c>
      <c r="G50" s="6">
        <v>0</v>
      </c>
    </row>
    <row r="51" spans="5:7">
      <c r="E51" s="76">
        <v>10503</v>
      </c>
      <c r="F51" s="33" t="s">
        <v>487</v>
      </c>
      <c r="G51" s="6">
        <v>0</v>
      </c>
    </row>
    <row r="52" spans="5:7">
      <c r="E52" s="76">
        <v>72501</v>
      </c>
      <c r="F52" s="33" t="s">
        <v>78</v>
      </c>
      <c r="G52" s="6">
        <v>0</v>
      </c>
    </row>
    <row r="53" spans="5:7">
      <c r="E53" s="76">
        <v>2110416</v>
      </c>
      <c r="F53" s="33" t="s">
        <v>1075</v>
      </c>
      <c r="G53" s="6">
        <v>0</v>
      </c>
    </row>
    <row r="54" spans="5:7">
      <c r="E54" s="76">
        <v>73001</v>
      </c>
      <c r="F54" s="33" t="s">
        <v>49</v>
      </c>
      <c r="G54" s="6">
        <v>0</v>
      </c>
    </row>
    <row r="55" spans="5:7">
      <c r="E55" s="76">
        <v>2110407</v>
      </c>
      <c r="F55" s="33" t="s">
        <v>1083</v>
      </c>
      <c r="G55" s="6">
        <v>0</v>
      </c>
    </row>
    <row r="56" spans="5:7">
      <c r="E56" s="76">
        <v>73012</v>
      </c>
      <c r="F56" s="33" t="s">
        <v>56</v>
      </c>
      <c r="G56" s="6">
        <v>0</v>
      </c>
    </row>
    <row r="57" spans="5:7">
      <c r="E57" s="76">
        <v>112301</v>
      </c>
      <c r="F57" s="33" t="s">
        <v>1098</v>
      </c>
      <c r="G57" s="6">
        <v>0</v>
      </c>
    </row>
    <row r="58" spans="5:7">
      <c r="E58" s="76">
        <v>73501</v>
      </c>
      <c r="F58" s="33" t="s">
        <v>425</v>
      </c>
      <c r="G58" s="6">
        <v>0</v>
      </c>
    </row>
    <row r="59" spans="5:7">
      <c r="E59" s="76">
        <v>2112411</v>
      </c>
      <c r="F59" s="33" t="s">
        <v>1063</v>
      </c>
      <c r="G59" s="6">
        <v>0</v>
      </c>
    </row>
    <row r="60" spans="5:7">
      <c r="E60" s="76">
        <v>76401</v>
      </c>
      <c r="F60" s="33" t="s">
        <v>533</v>
      </c>
      <c r="G60" s="6">
        <v>0</v>
      </c>
    </row>
    <row r="61" spans="5:7">
      <c r="E61" s="76">
        <v>2112365</v>
      </c>
      <c r="F61" s="33" t="s">
        <v>1123</v>
      </c>
      <c r="G61" s="6">
        <v>0</v>
      </c>
    </row>
    <row r="62" spans="5:7">
      <c r="E62" s="76">
        <v>76501</v>
      </c>
      <c r="F62" s="33" t="s">
        <v>589</v>
      </c>
      <c r="G62" s="6">
        <v>0</v>
      </c>
    </row>
    <row r="63" spans="5:7">
      <c r="E63" s="76">
        <v>13558</v>
      </c>
      <c r="F63" s="33" t="s">
        <v>968</v>
      </c>
      <c r="G63" s="6">
        <v>0</v>
      </c>
    </row>
    <row r="64" spans="5:7">
      <c r="E64" s="76">
        <v>13359</v>
      </c>
      <c r="F64" s="33" t="s">
        <v>468</v>
      </c>
      <c r="G64" s="6">
        <v>0</v>
      </c>
    </row>
    <row r="65" spans="5:7">
      <c r="E65" s="76">
        <v>10512</v>
      </c>
      <c r="F65" s="33" t="s">
        <v>1012</v>
      </c>
      <c r="G65" s="6">
        <v>0</v>
      </c>
    </row>
    <row r="66" spans="5:7">
      <c r="E66" s="76">
        <v>76701</v>
      </c>
      <c r="F66" s="33" t="s">
        <v>588</v>
      </c>
      <c r="G66" s="6">
        <v>0</v>
      </c>
    </row>
    <row r="67" spans="5:7">
      <c r="E67" s="76">
        <v>12268</v>
      </c>
      <c r="F67" s="33" t="s">
        <v>1022</v>
      </c>
      <c r="G67" s="6">
        <v>0</v>
      </c>
    </row>
    <row r="68" spans="5:7">
      <c r="E68" s="76">
        <v>77101</v>
      </c>
      <c r="F68" s="33" t="s">
        <v>567</v>
      </c>
      <c r="G68" s="6">
        <v>0</v>
      </c>
    </row>
    <row r="69" spans="5:7">
      <c r="E69" s="76">
        <v>52386</v>
      </c>
      <c r="F69" s="33" t="s">
        <v>1059</v>
      </c>
      <c r="G69" s="6">
        <v>0</v>
      </c>
    </row>
    <row r="70" spans="5:7">
      <c r="E70" s="76">
        <v>78001</v>
      </c>
      <c r="F70" s="33" t="s">
        <v>571</v>
      </c>
      <c r="G70" s="6">
        <v>0</v>
      </c>
    </row>
    <row r="71" spans="5:7">
      <c r="E71" s="76">
        <v>52384</v>
      </c>
      <c r="F71" s="33" t="s">
        <v>1064</v>
      </c>
      <c r="G71" s="6">
        <v>0</v>
      </c>
    </row>
    <row r="72" spans="5:7">
      <c r="E72" s="76">
        <v>10201</v>
      </c>
      <c r="F72" s="33" t="s">
        <v>27</v>
      </c>
      <c r="G72" s="6">
        <v>0</v>
      </c>
    </row>
    <row r="73" spans="5:7">
      <c r="E73" s="76">
        <v>112357</v>
      </c>
      <c r="F73" s="33" t="s">
        <v>1068</v>
      </c>
      <c r="G73" s="6">
        <v>0</v>
      </c>
    </row>
    <row r="74" spans="5:7">
      <c r="E74" s="76">
        <v>79201</v>
      </c>
      <c r="F74" s="33" t="s">
        <v>50</v>
      </c>
      <c r="G74" s="6">
        <v>0</v>
      </c>
    </row>
    <row r="75" spans="5:7">
      <c r="E75" s="76">
        <v>112207</v>
      </c>
      <c r="F75" s="33" t="s">
        <v>1073</v>
      </c>
      <c r="G75" s="6">
        <v>0</v>
      </c>
    </row>
    <row r="76" spans="5:7">
      <c r="E76" s="76">
        <v>74001</v>
      </c>
      <c r="F76" s="33" t="s">
        <v>641</v>
      </c>
      <c r="G76" s="6">
        <v>0</v>
      </c>
    </row>
    <row r="77" spans="5:7">
      <c r="E77" s="76">
        <v>110480</v>
      </c>
      <c r="F77" s="33" t="s">
        <v>1077</v>
      </c>
      <c r="G77" s="6">
        <v>0</v>
      </c>
    </row>
    <row r="78" spans="5:7">
      <c r="E78" s="76">
        <v>76101</v>
      </c>
      <c r="F78" s="33" t="s">
        <v>644</v>
      </c>
      <c r="G78" s="6">
        <v>0</v>
      </c>
    </row>
    <row r="79" spans="5:7">
      <c r="E79" s="76">
        <v>2110403</v>
      </c>
      <c r="F79" s="33" t="s">
        <v>1081</v>
      </c>
      <c r="G79" s="6">
        <v>0</v>
      </c>
    </row>
    <row r="80" spans="5:7">
      <c r="E80" s="76">
        <v>77301</v>
      </c>
      <c r="F80" s="33" t="s">
        <v>648</v>
      </c>
      <c r="G80" s="6">
        <v>0</v>
      </c>
    </row>
    <row r="81" spans="5:7">
      <c r="E81" s="76">
        <v>13559</v>
      </c>
      <c r="F81" s="33" t="s">
        <v>429</v>
      </c>
      <c r="G81" s="6">
        <v>0</v>
      </c>
    </row>
    <row r="82" spans="5:7">
      <c r="E82" s="76">
        <v>32306</v>
      </c>
      <c r="F82" s="33" t="s">
        <v>661</v>
      </c>
      <c r="G82" s="6">
        <v>0</v>
      </c>
    </row>
    <row r="83" spans="5:7">
      <c r="E83" s="76">
        <v>110316</v>
      </c>
      <c r="F83" s="33" t="s">
        <v>1094</v>
      </c>
      <c r="G83" s="6">
        <v>0</v>
      </c>
    </row>
    <row r="84" spans="5:7">
      <c r="E84" s="76">
        <v>101</v>
      </c>
      <c r="F84" s="33" t="s">
        <v>662</v>
      </c>
      <c r="G84" s="6">
        <v>0</v>
      </c>
    </row>
    <row r="85" spans="5:7">
      <c r="E85" s="76">
        <v>13311</v>
      </c>
      <c r="F85" s="33" t="s">
        <v>580</v>
      </c>
      <c r="G85" s="6">
        <v>0</v>
      </c>
    </row>
    <row r="86" spans="5:7">
      <c r="E86" s="76">
        <v>102</v>
      </c>
      <c r="F86" s="33" t="s">
        <v>663</v>
      </c>
      <c r="G86" s="6">
        <v>0</v>
      </c>
    </row>
    <row r="87" spans="5:7">
      <c r="E87" s="76">
        <v>110202</v>
      </c>
      <c r="F87" s="33" t="s">
        <v>1000</v>
      </c>
      <c r="G87" s="6">
        <v>0</v>
      </c>
    </row>
    <row r="88" spans="5:7">
      <c r="E88" s="76">
        <v>103</v>
      </c>
      <c r="F88" s="33" t="s">
        <v>664</v>
      </c>
      <c r="G88" s="6">
        <v>0</v>
      </c>
    </row>
    <row r="89" spans="5:7">
      <c r="E89" s="76">
        <v>11301</v>
      </c>
      <c r="F89" s="33" t="s">
        <v>550</v>
      </c>
      <c r="G89" s="6">
        <v>0</v>
      </c>
    </row>
    <row r="90" spans="5:7">
      <c r="E90" s="76">
        <v>104</v>
      </c>
      <c r="F90" s="33" t="s">
        <v>665</v>
      </c>
      <c r="G90" s="6">
        <v>0</v>
      </c>
    </row>
    <row r="91" spans="5:7">
      <c r="E91" s="76">
        <v>110369</v>
      </c>
      <c r="F91" s="33" t="s">
        <v>1105</v>
      </c>
      <c r="G91" s="6">
        <v>0</v>
      </c>
    </row>
    <row r="92" spans="5:7">
      <c r="E92" s="76">
        <v>105</v>
      </c>
      <c r="F92" s="33" t="s">
        <v>666</v>
      </c>
      <c r="G92" s="6">
        <v>0</v>
      </c>
    </row>
    <row r="93" spans="5:7">
      <c r="E93" s="76">
        <v>113357</v>
      </c>
      <c r="F93" s="33" t="s">
        <v>1126</v>
      </c>
      <c r="G93" s="6">
        <v>0</v>
      </c>
    </row>
    <row r="94" spans="5:7">
      <c r="E94" s="76">
        <v>106</v>
      </c>
      <c r="F94" s="33" t="s">
        <v>667</v>
      </c>
      <c r="G94" s="6">
        <v>0</v>
      </c>
    </row>
    <row r="95" spans="5:7">
      <c r="E95" s="76">
        <v>113457</v>
      </c>
      <c r="F95" s="33" t="s">
        <v>1130</v>
      </c>
      <c r="G95" s="6">
        <v>0</v>
      </c>
    </row>
    <row r="96" spans="5:7">
      <c r="E96" s="76">
        <v>10569</v>
      </c>
      <c r="F96" s="33" t="s">
        <v>670</v>
      </c>
      <c r="G96" s="6">
        <v>0</v>
      </c>
    </row>
    <row r="97" spans="5:7">
      <c r="E97" s="76">
        <v>12307</v>
      </c>
      <c r="F97" s="33" t="s">
        <v>970</v>
      </c>
      <c r="G97" s="6">
        <v>0</v>
      </c>
    </row>
    <row r="98" spans="5:7">
      <c r="E98" s="76">
        <v>10517</v>
      </c>
      <c r="F98" s="33" t="s">
        <v>676</v>
      </c>
      <c r="G98" s="6">
        <v>0</v>
      </c>
    </row>
    <row r="99" spans="5:7">
      <c r="E99" s="76">
        <v>12206</v>
      </c>
      <c r="F99" s="33" t="s">
        <v>1006</v>
      </c>
      <c r="G99" s="6">
        <v>0</v>
      </c>
    </row>
    <row r="100" spans="5:7">
      <c r="E100" s="76">
        <v>10419</v>
      </c>
      <c r="F100" s="33" t="s">
        <v>722</v>
      </c>
      <c r="G100" s="6">
        <v>0</v>
      </c>
    </row>
    <row r="101" spans="5:7">
      <c r="E101" s="76">
        <v>10558</v>
      </c>
      <c r="F101" s="33" t="s">
        <v>1013</v>
      </c>
      <c r="G101" s="6">
        <v>0</v>
      </c>
    </row>
    <row r="102" spans="5:7">
      <c r="E102" s="76">
        <v>10420</v>
      </c>
      <c r="F102" s="33" t="s">
        <v>768</v>
      </c>
      <c r="G102" s="6">
        <v>0</v>
      </c>
    </row>
    <row r="103" spans="5:7">
      <c r="E103" s="76">
        <v>10417</v>
      </c>
      <c r="F103" s="33" t="s">
        <v>1017</v>
      </c>
      <c r="G103" s="6">
        <v>0</v>
      </c>
    </row>
    <row r="104" spans="5:7">
      <c r="E104" s="76">
        <v>10421</v>
      </c>
      <c r="F104" s="33" t="s">
        <v>725</v>
      </c>
      <c r="G104" s="6">
        <v>0</v>
      </c>
    </row>
    <row r="105" spans="5:7">
      <c r="E105" s="76">
        <v>52385</v>
      </c>
      <c r="F105" s="33" t="s">
        <v>1023</v>
      </c>
      <c r="G105" s="6">
        <v>0</v>
      </c>
    </row>
    <row r="106" spans="5:7">
      <c r="E106" s="76">
        <v>10301</v>
      </c>
      <c r="F106" s="33" t="s">
        <v>30</v>
      </c>
      <c r="G106" s="6">
        <v>0</v>
      </c>
    </row>
    <row r="107" spans="5:7">
      <c r="E107" s="76">
        <v>153503</v>
      </c>
      <c r="F107" s="33" t="s">
        <v>1056</v>
      </c>
      <c r="G107" s="6">
        <v>0</v>
      </c>
    </row>
    <row r="108" spans="5:7">
      <c r="E108" s="76">
        <v>13481</v>
      </c>
      <c r="F108" s="33" t="s">
        <v>766</v>
      </c>
      <c r="G108" s="6">
        <v>0</v>
      </c>
    </row>
    <row r="109" spans="5:7">
      <c r="E109" s="76">
        <v>52388</v>
      </c>
      <c r="F109" s="33" t="s">
        <v>1061</v>
      </c>
      <c r="G109" s="6">
        <v>0</v>
      </c>
    </row>
    <row r="110" spans="5:7">
      <c r="E110" s="76">
        <v>10312</v>
      </c>
      <c r="F110" s="33" t="s">
        <v>540</v>
      </c>
      <c r="G110" s="6">
        <v>0</v>
      </c>
    </row>
    <row r="111" spans="5:7">
      <c r="E111" s="76">
        <v>75101</v>
      </c>
      <c r="F111" s="33" t="s">
        <v>1062</v>
      </c>
      <c r="G111" s="6">
        <v>0</v>
      </c>
    </row>
    <row r="112" spans="5:7">
      <c r="E112" s="76">
        <v>11302</v>
      </c>
      <c r="F112" s="33" t="s">
        <v>740</v>
      </c>
      <c r="G112" s="6">
        <v>0</v>
      </c>
    </row>
    <row r="113" spans="5:7">
      <c r="E113" s="76">
        <v>76403</v>
      </c>
      <c r="F113" s="33" t="s">
        <v>1065</v>
      </c>
      <c r="G113" s="6">
        <v>0</v>
      </c>
    </row>
    <row r="114" spans="5:7">
      <c r="E114" s="76">
        <v>30380</v>
      </c>
      <c r="F114" s="33" t="s">
        <v>694</v>
      </c>
      <c r="G114" s="6">
        <v>0</v>
      </c>
    </row>
    <row r="115" spans="5:7">
      <c r="E115" s="76">
        <v>10511</v>
      </c>
      <c r="F115" s="33" t="s">
        <v>547</v>
      </c>
      <c r="G115" s="6">
        <v>0</v>
      </c>
    </row>
    <row r="116" spans="5:7">
      <c r="E116" s="76">
        <v>10358</v>
      </c>
      <c r="F116" s="33" t="s">
        <v>33</v>
      </c>
      <c r="G116" s="6">
        <v>0</v>
      </c>
    </row>
    <row r="117" spans="5:7">
      <c r="E117" s="76">
        <v>2110216</v>
      </c>
      <c r="F117" s="33" t="s">
        <v>1070</v>
      </c>
      <c r="G117" s="6">
        <v>0</v>
      </c>
    </row>
    <row r="118" spans="5:7">
      <c r="E118" s="76">
        <v>12207</v>
      </c>
      <c r="F118" s="33" t="s">
        <v>702</v>
      </c>
      <c r="G118" s="6">
        <v>0</v>
      </c>
    </row>
    <row r="119" spans="5:7">
      <c r="E119" s="76">
        <v>110278</v>
      </c>
      <c r="F119" s="33" t="s">
        <v>1072</v>
      </c>
      <c r="G119" s="6">
        <v>0</v>
      </c>
    </row>
    <row r="120" spans="5:7">
      <c r="E120" s="76">
        <v>13480</v>
      </c>
      <c r="F120" s="33" t="s">
        <v>469</v>
      </c>
      <c r="G120" s="6">
        <v>0</v>
      </c>
    </row>
    <row r="121" spans="5:7">
      <c r="E121" s="76">
        <v>110416</v>
      </c>
      <c r="F121" s="33" t="s">
        <v>1074</v>
      </c>
      <c r="G121" s="6">
        <v>0</v>
      </c>
    </row>
    <row r="122" spans="5:7">
      <c r="E122" s="76">
        <v>10518</v>
      </c>
      <c r="F122" s="33" t="s">
        <v>714</v>
      </c>
      <c r="G122" s="6">
        <v>0</v>
      </c>
    </row>
    <row r="123" spans="5:7">
      <c r="E123" s="76">
        <v>110473</v>
      </c>
      <c r="F123" s="33" t="s">
        <v>1076</v>
      </c>
      <c r="G123" s="6">
        <v>0</v>
      </c>
    </row>
    <row r="124" spans="5:7">
      <c r="E124" s="76">
        <v>13581</v>
      </c>
      <c r="F124" s="33" t="s">
        <v>767</v>
      </c>
      <c r="G124" s="6">
        <v>0</v>
      </c>
    </row>
    <row r="125" spans="5:7">
      <c r="E125" s="76">
        <v>110472</v>
      </c>
      <c r="F125" s="33" t="s">
        <v>1078</v>
      </c>
      <c r="G125" s="6">
        <v>0</v>
      </c>
    </row>
    <row r="126" spans="5:7">
      <c r="E126" s="76">
        <v>13503</v>
      </c>
      <c r="F126" s="33" t="s">
        <v>470</v>
      </c>
      <c r="G126" s="6">
        <v>0</v>
      </c>
    </row>
    <row r="127" spans="5:7">
      <c r="E127" s="76">
        <v>110410</v>
      </c>
      <c r="F127" s="33" t="s">
        <v>1080</v>
      </c>
      <c r="G127" s="6">
        <v>0</v>
      </c>
    </row>
    <row r="128" spans="5:7">
      <c r="E128" s="76">
        <v>112482</v>
      </c>
      <c r="F128" s="33" t="s">
        <v>1085</v>
      </c>
      <c r="G128" s="6">
        <v>0</v>
      </c>
    </row>
    <row r="129" spans="5:7">
      <c r="E129" s="76">
        <v>110403</v>
      </c>
      <c r="F129" s="33" t="s">
        <v>1082</v>
      </c>
      <c r="G129" s="6">
        <v>0</v>
      </c>
    </row>
    <row r="130" spans="5:7">
      <c r="E130" s="76">
        <v>112479</v>
      </c>
      <c r="F130" s="33" t="s">
        <v>1086</v>
      </c>
      <c r="G130" s="6">
        <v>0</v>
      </c>
    </row>
    <row r="131" spans="5:7">
      <c r="E131" s="76">
        <v>110407</v>
      </c>
      <c r="F131" s="33" t="s">
        <v>1084</v>
      </c>
      <c r="G131" s="6">
        <v>0</v>
      </c>
    </row>
    <row r="132" spans="5:7">
      <c r="E132" s="76">
        <v>110470</v>
      </c>
      <c r="F132" s="33" t="s">
        <v>1088</v>
      </c>
      <c r="G132" s="6">
        <v>0</v>
      </c>
    </row>
    <row r="133" spans="5:7">
      <c r="E133" s="76">
        <v>110490</v>
      </c>
      <c r="F133" s="33" t="s">
        <v>1090</v>
      </c>
      <c r="G133" s="6">
        <v>0</v>
      </c>
    </row>
    <row r="134" spans="5:7">
      <c r="E134" s="76">
        <v>112401</v>
      </c>
      <c r="F134" s="33" t="s">
        <v>1087</v>
      </c>
      <c r="G134" s="6">
        <v>0</v>
      </c>
    </row>
    <row r="135" spans="5:7">
      <c r="E135" s="76">
        <v>72006</v>
      </c>
      <c r="F135" s="33" t="s">
        <v>761</v>
      </c>
      <c r="G135" s="6">
        <v>0</v>
      </c>
    </row>
    <row r="136" spans="5:7">
      <c r="E136" s="76">
        <v>110469</v>
      </c>
      <c r="F136" s="33" t="s">
        <v>1089</v>
      </c>
      <c r="G136" s="6">
        <v>0</v>
      </c>
    </row>
    <row r="137" spans="5:7">
      <c r="E137" s="76">
        <v>73004</v>
      </c>
      <c r="F137" s="33" t="s">
        <v>765</v>
      </c>
      <c r="G137" s="6">
        <v>0</v>
      </c>
    </row>
    <row r="138" spans="5:7">
      <c r="E138" s="76">
        <v>112407</v>
      </c>
      <c r="F138" s="33" t="s">
        <v>1091</v>
      </c>
      <c r="G138" s="6">
        <v>0</v>
      </c>
    </row>
    <row r="139" spans="5:7">
      <c r="E139" s="76">
        <v>79110</v>
      </c>
      <c r="F139" s="33" t="s">
        <v>719</v>
      </c>
      <c r="G139" s="6">
        <v>0</v>
      </c>
    </row>
    <row r="140" spans="5:7">
      <c r="E140" s="76">
        <v>112457</v>
      </c>
      <c r="F140" s="33" t="s">
        <v>1093</v>
      </c>
      <c r="G140" s="6">
        <v>0</v>
      </c>
    </row>
    <row r="141" spans="5:7">
      <c r="E141" s="76">
        <v>110380</v>
      </c>
      <c r="F141" s="33" t="s">
        <v>1095</v>
      </c>
      <c r="G141" s="6">
        <v>0</v>
      </c>
    </row>
    <row r="142" spans="5:7">
      <c r="E142" s="76">
        <v>13380</v>
      </c>
      <c r="F142" s="33" t="s">
        <v>534</v>
      </c>
      <c r="G142" s="6">
        <v>0</v>
      </c>
    </row>
    <row r="143" spans="5:7">
      <c r="E143" s="76">
        <v>2110303</v>
      </c>
      <c r="F143" s="33" t="s">
        <v>1096</v>
      </c>
      <c r="G143" s="6">
        <v>0</v>
      </c>
    </row>
    <row r="144" spans="5:7">
      <c r="E144" s="76">
        <v>10580</v>
      </c>
      <c r="F144" s="33" t="s">
        <v>548</v>
      </c>
      <c r="G144" s="6">
        <v>0</v>
      </c>
    </row>
    <row r="145" spans="5:7">
      <c r="E145" s="76">
        <v>10457</v>
      </c>
      <c r="F145" s="33" t="s">
        <v>38</v>
      </c>
      <c r="G145" s="6">
        <v>0</v>
      </c>
    </row>
    <row r="146" spans="5:7">
      <c r="E146" s="76">
        <v>111301</v>
      </c>
      <c r="F146" s="33" t="s">
        <v>1099</v>
      </c>
      <c r="G146" s="6">
        <v>0</v>
      </c>
    </row>
    <row r="147" spans="5:7">
      <c r="E147" s="76">
        <v>112359</v>
      </c>
      <c r="F147" s="33" t="s">
        <v>1100</v>
      </c>
      <c r="G147" s="6">
        <v>0</v>
      </c>
    </row>
    <row r="148" spans="5:7">
      <c r="E148" s="76">
        <v>112306</v>
      </c>
      <c r="F148" s="33" t="s">
        <v>1101</v>
      </c>
      <c r="G148" s="6">
        <v>0</v>
      </c>
    </row>
    <row r="149" spans="5:7">
      <c r="E149" s="76">
        <v>132357</v>
      </c>
      <c r="F149" s="33" t="s">
        <v>1102</v>
      </c>
      <c r="G149" s="6">
        <v>0</v>
      </c>
    </row>
    <row r="150" spans="5:7">
      <c r="E150" s="76">
        <v>10102</v>
      </c>
      <c r="F150" s="33" t="s">
        <v>24</v>
      </c>
      <c r="G150" s="6">
        <v>0</v>
      </c>
    </row>
    <row r="151" spans="5:7">
      <c r="E151" s="76">
        <v>10103</v>
      </c>
      <c r="F151" s="33" t="s">
        <v>60</v>
      </c>
      <c r="G151" s="6">
        <v>0</v>
      </c>
    </row>
    <row r="152" spans="5:7">
      <c r="E152" s="76">
        <v>10502</v>
      </c>
      <c r="F152" s="33" t="s">
        <v>42</v>
      </c>
      <c r="G152" s="6">
        <v>0</v>
      </c>
    </row>
    <row r="153" spans="5:7">
      <c r="E153" s="76">
        <v>2112207</v>
      </c>
      <c r="F153" s="33" t="s">
        <v>1104</v>
      </c>
      <c r="G153" s="6">
        <v>0</v>
      </c>
    </row>
    <row r="154" spans="5:7">
      <c r="E154" s="76">
        <v>152382</v>
      </c>
      <c r="F154" s="33" t="s">
        <v>1113</v>
      </c>
      <c r="G154" s="6">
        <v>0</v>
      </c>
    </row>
    <row r="155" spans="5:7">
      <c r="E155" s="76">
        <v>112454</v>
      </c>
      <c r="F155" s="33" t="s">
        <v>1025</v>
      </c>
      <c r="G155" s="6">
        <v>0</v>
      </c>
    </row>
    <row r="156" spans="5:7">
      <c r="E156" s="76">
        <v>153304</v>
      </c>
      <c r="F156" s="33" t="s">
        <v>1115</v>
      </c>
      <c r="G156" s="6">
        <v>0</v>
      </c>
    </row>
    <row r="157" spans="5:7">
      <c r="E157" s="76">
        <v>110402</v>
      </c>
      <c r="F157" s="33" t="s">
        <v>995</v>
      </c>
      <c r="G157" s="6">
        <v>0</v>
      </c>
    </row>
    <row r="158" spans="5:7">
      <c r="E158" s="76">
        <v>2010108</v>
      </c>
      <c r="F158" s="33" t="s">
        <v>1117</v>
      </c>
      <c r="G158" s="6">
        <v>0</v>
      </c>
    </row>
    <row r="159" spans="5:7">
      <c r="E159" s="76">
        <v>110302</v>
      </c>
      <c r="F159" s="33" t="s">
        <v>994</v>
      </c>
      <c r="G159" s="6">
        <v>0</v>
      </c>
    </row>
    <row r="160" spans="5:7">
      <c r="E160" s="76">
        <v>2112306</v>
      </c>
      <c r="F160" s="33" t="s">
        <v>1119</v>
      </c>
      <c r="G160" s="6">
        <v>0</v>
      </c>
    </row>
    <row r="161" spans="5:7">
      <c r="E161" s="76">
        <v>13303</v>
      </c>
      <c r="F161" s="33" t="s">
        <v>75</v>
      </c>
      <c r="G161" s="6">
        <v>0</v>
      </c>
    </row>
    <row r="162" spans="5:7">
      <c r="E162" s="76">
        <v>52371</v>
      </c>
      <c r="F162" s="33" t="s">
        <v>1121</v>
      </c>
      <c r="G162" s="6">
        <v>0</v>
      </c>
    </row>
    <row r="163" spans="5:7">
      <c r="E163" s="76">
        <v>79208</v>
      </c>
      <c r="F163" s="33" t="s">
        <v>709</v>
      </c>
      <c r="G163" s="6">
        <v>0</v>
      </c>
    </row>
    <row r="164" spans="5:7">
      <c r="E164" s="76">
        <v>2010502</v>
      </c>
      <c r="F164" s="33" t="s">
        <v>1001</v>
      </c>
      <c r="G164" s="6">
        <v>0</v>
      </c>
    </row>
    <row r="165" spans="5:7">
      <c r="E165" s="76">
        <v>91</v>
      </c>
      <c r="F165" s="33" t="s">
        <v>823</v>
      </c>
      <c r="G165" s="6">
        <v>0</v>
      </c>
    </row>
    <row r="166" spans="5:7">
      <c r="E166" s="76">
        <v>2010516</v>
      </c>
      <c r="F166" s="33" t="s">
        <v>1003</v>
      </c>
      <c r="G166" s="6">
        <v>0</v>
      </c>
    </row>
    <row r="167" spans="5:7">
      <c r="E167" s="76">
        <v>13412</v>
      </c>
      <c r="F167" s="33" t="s">
        <v>883</v>
      </c>
      <c r="G167" s="6">
        <v>0</v>
      </c>
    </row>
    <row r="168" spans="5:7">
      <c r="E168" s="76">
        <v>2010401</v>
      </c>
      <c r="F168" s="33" t="s">
        <v>992</v>
      </c>
      <c r="G168" s="6">
        <v>0</v>
      </c>
    </row>
    <row r="169" spans="5:7">
      <c r="E169" s="76">
        <v>73005</v>
      </c>
      <c r="F169" s="33" t="s">
        <v>902</v>
      </c>
      <c r="G169" s="6">
        <v>0</v>
      </c>
    </row>
    <row r="170" spans="5:7">
      <c r="E170" s="76">
        <v>152383</v>
      </c>
      <c r="F170" s="33" t="s">
        <v>1114</v>
      </c>
      <c r="G170" s="6">
        <v>0</v>
      </c>
    </row>
    <row r="171" spans="5:7">
      <c r="E171" s="76">
        <v>13381</v>
      </c>
      <c r="F171" s="33" t="s">
        <v>907</v>
      </c>
      <c r="G171" s="6">
        <v>0</v>
      </c>
    </row>
    <row r="172" spans="5:7">
      <c r="E172" s="76">
        <v>152389</v>
      </c>
      <c r="F172" s="33" t="s">
        <v>1116</v>
      </c>
      <c r="G172" s="6">
        <v>0</v>
      </c>
    </row>
    <row r="173" spans="5:7">
      <c r="E173" s="76">
        <v>10516</v>
      </c>
      <c r="F173" s="33" t="s">
        <v>909</v>
      </c>
      <c r="G173" s="6">
        <v>0</v>
      </c>
    </row>
    <row r="174" spans="5:7">
      <c r="E174" s="76">
        <v>2112301</v>
      </c>
      <c r="F174" s="33" t="s">
        <v>1118</v>
      </c>
      <c r="G174" s="6">
        <v>0</v>
      </c>
    </row>
    <row r="175" spans="5:7">
      <c r="E175" s="76">
        <v>10447</v>
      </c>
      <c r="F175" s="33" t="s">
        <v>910</v>
      </c>
      <c r="G175" s="6">
        <v>0</v>
      </c>
    </row>
    <row r="176" spans="5:7">
      <c r="E176" s="76">
        <v>112365</v>
      </c>
      <c r="F176" s="33" t="s">
        <v>1120</v>
      </c>
      <c r="G176" s="6">
        <v>0</v>
      </c>
    </row>
    <row r="177" spans="5:7">
      <c r="E177" s="76">
        <v>130</v>
      </c>
      <c r="F177" s="33" t="s">
        <v>49</v>
      </c>
      <c r="G177" s="6">
        <v>0</v>
      </c>
    </row>
    <row r="178" spans="5:7">
      <c r="E178" s="76">
        <v>76201</v>
      </c>
      <c r="F178" s="33" t="s">
        <v>1122</v>
      </c>
      <c r="G178" s="6">
        <v>0</v>
      </c>
    </row>
    <row r="179" spans="5:7">
      <c r="E179" s="76">
        <v>902</v>
      </c>
      <c r="F179" s="33" t="s">
        <v>915</v>
      </c>
      <c r="G179" s="6">
        <v>0</v>
      </c>
    </row>
    <row r="180" spans="5:7">
      <c r="E180" s="76">
        <v>113379</v>
      </c>
      <c r="F180" s="33" t="s">
        <v>1125</v>
      </c>
      <c r="G180" s="6">
        <v>0</v>
      </c>
    </row>
    <row r="181" spans="5:7">
      <c r="E181" s="76">
        <v>10357</v>
      </c>
      <c r="F181" s="33" t="s">
        <v>920</v>
      </c>
      <c r="G181" s="6">
        <v>0</v>
      </c>
    </row>
    <row r="182" spans="5:7">
      <c r="E182" s="76">
        <v>113268</v>
      </c>
      <c r="F182" s="33" t="s">
        <v>1127</v>
      </c>
      <c r="G182" s="6">
        <v>0</v>
      </c>
    </row>
    <row r="183" spans="5:7">
      <c r="E183" s="76">
        <v>10507</v>
      </c>
      <c r="F183" s="33" t="s">
        <v>921</v>
      </c>
      <c r="G183" s="6">
        <v>0</v>
      </c>
    </row>
    <row r="184" spans="5:7">
      <c r="E184" s="76">
        <v>113479</v>
      </c>
      <c r="F184" s="33" t="s">
        <v>1129</v>
      </c>
      <c r="G184" s="6">
        <v>0</v>
      </c>
    </row>
    <row r="185" spans="5:7">
      <c r="E185" s="76">
        <v>12357</v>
      </c>
      <c r="F185" s="33" t="s">
        <v>924</v>
      </c>
      <c r="G185" s="6">
        <v>0</v>
      </c>
    </row>
    <row r="186" spans="5:7">
      <c r="E186" s="76">
        <v>10101</v>
      </c>
      <c r="F186" s="33" t="s">
        <v>536</v>
      </c>
      <c r="G186" s="6">
        <v>0</v>
      </c>
    </row>
    <row r="187" spans="5:7">
      <c r="E187" s="76">
        <v>10318</v>
      </c>
      <c r="F187" s="33" t="s">
        <v>963</v>
      </c>
      <c r="G187" s="6">
        <v>0</v>
      </c>
    </row>
    <row r="188" spans="5:7">
      <c r="E188" s="33" t="s">
        <v>1132</v>
      </c>
      <c r="F188" s="26"/>
      <c r="G188" s="6">
        <v>1267968</v>
      </c>
    </row>
    <row r="189" spans="5:7">
      <c r="E189" s="33" t="s">
        <v>530</v>
      </c>
      <c r="F189" s="26"/>
      <c r="G189" s="6"/>
    </row>
    <row r="190" spans="5:7">
      <c r="E190" s="76">
        <v>2110202</v>
      </c>
      <c r="F190" s="33" t="s">
        <v>1008</v>
      </c>
      <c r="G190" s="6">
        <v>620029</v>
      </c>
    </row>
    <row r="191" spans="5:7">
      <c r="E191" s="76">
        <v>2010301</v>
      </c>
      <c r="F191" s="33" t="s">
        <v>1002</v>
      </c>
      <c r="G191" s="6">
        <v>521124</v>
      </c>
    </row>
    <row r="192" spans="5:7">
      <c r="E192" s="76">
        <v>73001</v>
      </c>
      <c r="F192" s="33" t="s">
        <v>49</v>
      </c>
      <c r="G192" s="6">
        <v>236592</v>
      </c>
    </row>
    <row r="193" spans="5:7">
      <c r="E193" s="76">
        <v>112268</v>
      </c>
      <c r="F193" s="33" t="s">
        <v>1022</v>
      </c>
      <c r="G193" s="6">
        <v>84000</v>
      </c>
    </row>
    <row r="194" spans="5:7">
      <c r="E194" s="26"/>
      <c r="F194" s="33" t="s">
        <v>1066</v>
      </c>
      <c r="G194" s="6">
        <v>84000</v>
      </c>
    </row>
    <row r="195" spans="5:7">
      <c r="E195" s="76">
        <v>2110302</v>
      </c>
      <c r="F195" s="33" t="s">
        <v>1007</v>
      </c>
      <c r="G195" s="6">
        <v>145099</v>
      </c>
    </row>
    <row r="196" spans="5:7">
      <c r="E196" s="76">
        <v>72003</v>
      </c>
      <c r="F196" s="33" t="s">
        <v>760</v>
      </c>
      <c r="G196" s="6">
        <v>118294</v>
      </c>
    </row>
    <row r="197" spans="5:7">
      <c r="E197" s="76">
        <v>75201</v>
      </c>
      <c r="F197" s="33" t="s">
        <v>724</v>
      </c>
      <c r="G197" s="6">
        <v>81502</v>
      </c>
    </row>
    <row r="198" spans="5:7">
      <c r="E198" s="76">
        <v>75301</v>
      </c>
      <c r="F198" s="33" t="s">
        <v>704</v>
      </c>
      <c r="G198" s="6">
        <v>50559</v>
      </c>
    </row>
    <row r="199" spans="5:7">
      <c r="E199" s="76">
        <v>10601</v>
      </c>
      <c r="F199" s="33" t="s">
        <v>732</v>
      </c>
      <c r="G199" s="6">
        <v>48854</v>
      </c>
    </row>
    <row r="200" spans="5:7">
      <c r="E200" s="76">
        <v>79110</v>
      </c>
      <c r="F200" s="33" t="s">
        <v>719</v>
      </c>
      <c r="G200" s="6">
        <v>37800</v>
      </c>
    </row>
    <row r="201" spans="5:7">
      <c r="E201" s="76">
        <v>75401</v>
      </c>
      <c r="F201" s="33" t="s">
        <v>705</v>
      </c>
      <c r="G201" s="6">
        <v>28069</v>
      </c>
    </row>
    <row r="202" spans="5:7">
      <c r="E202" s="76">
        <v>2010102</v>
      </c>
      <c r="F202" s="33" t="s">
        <v>996</v>
      </c>
      <c r="G202" s="6">
        <v>24673</v>
      </c>
    </row>
    <row r="203" spans="5:7">
      <c r="E203" s="76">
        <v>72001</v>
      </c>
      <c r="F203" s="33" t="s">
        <v>23</v>
      </c>
      <c r="G203" s="6">
        <v>9144</v>
      </c>
    </row>
    <row r="204" spans="5:7">
      <c r="E204" s="76">
        <v>75501</v>
      </c>
      <c r="F204" s="33" t="s">
        <v>706</v>
      </c>
      <c r="G204" s="6">
        <v>7040</v>
      </c>
    </row>
    <row r="205" spans="5:7">
      <c r="E205" s="76">
        <v>2110402</v>
      </c>
      <c r="F205" s="33" t="s">
        <v>1009</v>
      </c>
      <c r="G205" s="6">
        <v>3376</v>
      </c>
    </row>
    <row r="206" spans="5:7">
      <c r="E206" s="76">
        <v>72002</v>
      </c>
      <c r="F206" s="33" t="s">
        <v>48</v>
      </c>
      <c r="G206" s="6">
        <v>3210</v>
      </c>
    </row>
    <row r="207" spans="5:7">
      <c r="E207" s="76">
        <v>2010501</v>
      </c>
      <c r="F207" s="33" t="s">
        <v>1005</v>
      </c>
      <c r="G207" s="6">
        <v>2351</v>
      </c>
    </row>
    <row r="208" spans="5:7">
      <c r="E208" s="76">
        <v>2110316</v>
      </c>
      <c r="F208" s="33" t="s">
        <v>1103</v>
      </c>
      <c r="G208" s="6">
        <v>0</v>
      </c>
    </row>
    <row r="209" spans="5:7">
      <c r="E209" s="76">
        <v>110216</v>
      </c>
      <c r="F209" s="33" t="s">
        <v>1071</v>
      </c>
      <c r="G209" s="6">
        <v>0</v>
      </c>
    </row>
    <row r="210" spans="5:7">
      <c r="E210" s="76">
        <v>10515</v>
      </c>
      <c r="F210" s="33" t="s">
        <v>1016</v>
      </c>
      <c r="G210" s="6">
        <v>0</v>
      </c>
    </row>
    <row r="211" spans="5:7">
      <c r="E211" s="76">
        <v>13311</v>
      </c>
      <c r="F211" s="33" t="s">
        <v>580</v>
      </c>
      <c r="G211" s="6">
        <v>0</v>
      </c>
    </row>
    <row r="212" spans="5:7">
      <c r="E212" s="76">
        <v>112401</v>
      </c>
      <c r="F212" s="33" t="s">
        <v>1087</v>
      </c>
      <c r="G212" s="6">
        <v>0</v>
      </c>
    </row>
    <row r="213" spans="5:7">
      <c r="E213" s="76">
        <v>13359</v>
      </c>
      <c r="F213" s="33" t="s">
        <v>468</v>
      </c>
      <c r="G213" s="6">
        <v>0</v>
      </c>
    </row>
    <row r="214" spans="5:7">
      <c r="E214" s="76">
        <v>72005</v>
      </c>
      <c r="F214" s="33" t="s">
        <v>1128</v>
      </c>
      <c r="G214" s="6">
        <v>0</v>
      </c>
    </row>
    <row r="215" spans="5:7">
      <c r="E215" s="76">
        <v>13380</v>
      </c>
      <c r="F215" s="33" t="s">
        <v>534</v>
      </c>
      <c r="G215" s="6">
        <v>0</v>
      </c>
    </row>
    <row r="216" spans="5:7">
      <c r="E216" s="76">
        <v>52387</v>
      </c>
      <c r="F216" s="33" t="s">
        <v>1060</v>
      </c>
      <c r="G216" s="6">
        <v>0</v>
      </c>
    </row>
    <row r="217" spans="5:7">
      <c r="E217" s="76">
        <v>13401</v>
      </c>
      <c r="F217" s="33" t="s">
        <v>77</v>
      </c>
      <c r="G217" s="6">
        <v>0</v>
      </c>
    </row>
    <row r="218" spans="5:7">
      <c r="E218" s="76">
        <v>2110410</v>
      </c>
      <c r="F218" s="33" t="s">
        <v>1079</v>
      </c>
      <c r="G218" s="6">
        <v>0</v>
      </c>
    </row>
    <row r="219" spans="5:7">
      <c r="E219" s="76">
        <v>13403</v>
      </c>
      <c r="F219" s="33" t="s">
        <v>428</v>
      </c>
      <c r="G219" s="6">
        <v>0</v>
      </c>
    </row>
    <row r="220" spans="5:7">
      <c r="E220" s="76">
        <v>110380</v>
      </c>
      <c r="F220" s="33" t="s">
        <v>1095</v>
      </c>
      <c r="G220" s="6">
        <v>0</v>
      </c>
    </row>
    <row r="221" spans="5:7">
      <c r="E221" s="76">
        <v>13480</v>
      </c>
      <c r="F221" s="33" t="s">
        <v>469</v>
      </c>
      <c r="G221" s="6">
        <v>0</v>
      </c>
    </row>
    <row r="222" spans="5:7">
      <c r="E222" s="76">
        <v>2112306</v>
      </c>
      <c r="F222" s="33" t="s">
        <v>1119</v>
      </c>
      <c r="G222" s="6">
        <v>0</v>
      </c>
    </row>
    <row r="223" spans="5:7">
      <c r="E223" s="76">
        <v>13503</v>
      </c>
      <c r="F223" s="33" t="s">
        <v>470</v>
      </c>
      <c r="G223" s="6">
        <v>0</v>
      </c>
    </row>
    <row r="224" spans="5:7">
      <c r="E224" s="76">
        <v>13301</v>
      </c>
      <c r="F224" s="33" t="s">
        <v>971</v>
      </c>
      <c r="G224" s="6">
        <v>0</v>
      </c>
    </row>
    <row r="225" spans="5:7">
      <c r="E225" s="76">
        <v>13559</v>
      </c>
      <c r="F225" s="33" t="s">
        <v>429</v>
      </c>
      <c r="G225" s="6">
        <v>0</v>
      </c>
    </row>
    <row r="226" spans="5:7">
      <c r="E226" s="76">
        <v>52373</v>
      </c>
      <c r="F226" s="33" t="s">
        <v>1024</v>
      </c>
      <c r="G226" s="6">
        <v>0</v>
      </c>
    </row>
    <row r="227" spans="5:7">
      <c r="E227" s="76">
        <v>13580</v>
      </c>
      <c r="F227" s="33" t="s">
        <v>535</v>
      </c>
      <c r="G227" s="6">
        <v>0</v>
      </c>
    </row>
    <row r="228" spans="5:7">
      <c r="E228" s="76">
        <v>10457</v>
      </c>
      <c r="F228" s="33" t="s">
        <v>38</v>
      </c>
      <c r="G228" s="6">
        <v>0</v>
      </c>
    </row>
    <row r="229" spans="5:7">
      <c r="E229" s="76">
        <v>14311</v>
      </c>
      <c r="F229" s="33" t="s">
        <v>45</v>
      </c>
      <c r="G229" s="6">
        <v>0</v>
      </c>
    </row>
    <row r="230" spans="5:7">
      <c r="E230" s="76">
        <v>2110416</v>
      </c>
      <c r="F230" s="33" t="s">
        <v>1075</v>
      </c>
      <c r="G230" s="6">
        <v>0</v>
      </c>
    </row>
    <row r="231" spans="5:7">
      <c r="E231" s="76">
        <v>14459</v>
      </c>
      <c r="F231" s="33" t="s">
        <v>68</v>
      </c>
      <c r="G231" s="6">
        <v>0</v>
      </c>
    </row>
    <row r="232" spans="5:7">
      <c r="E232" s="76">
        <v>2110407</v>
      </c>
      <c r="F232" s="33" t="s">
        <v>1083</v>
      </c>
      <c r="G232" s="6">
        <v>0</v>
      </c>
    </row>
    <row r="233" spans="5:7">
      <c r="E233" s="76">
        <v>71901</v>
      </c>
      <c r="F233" s="33" t="s">
        <v>47</v>
      </c>
      <c r="G233" s="6">
        <v>0</v>
      </c>
    </row>
    <row r="234" spans="5:7">
      <c r="E234" s="76">
        <v>112407</v>
      </c>
      <c r="F234" s="33" t="s">
        <v>1091</v>
      </c>
      <c r="G234" s="6">
        <v>0</v>
      </c>
    </row>
    <row r="235" spans="5:7">
      <c r="E235" s="76">
        <v>10503</v>
      </c>
      <c r="F235" s="33" t="s">
        <v>487</v>
      </c>
      <c r="G235" s="6">
        <v>0</v>
      </c>
    </row>
    <row r="236" spans="5:7">
      <c r="E236" s="76">
        <v>111301</v>
      </c>
      <c r="F236" s="33" t="s">
        <v>1099</v>
      </c>
      <c r="G236" s="6">
        <v>0</v>
      </c>
    </row>
    <row r="237" spans="5:7">
      <c r="E237" s="76">
        <v>10511</v>
      </c>
      <c r="F237" s="33" t="s">
        <v>547</v>
      </c>
      <c r="G237" s="6">
        <v>0</v>
      </c>
    </row>
    <row r="238" spans="5:7">
      <c r="E238" s="76">
        <v>2112411</v>
      </c>
      <c r="F238" s="33" t="s">
        <v>1063</v>
      </c>
      <c r="G238" s="6">
        <v>0</v>
      </c>
    </row>
    <row r="239" spans="5:7">
      <c r="E239" s="76">
        <v>72012</v>
      </c>
      <c r="F239" s="33" t="s">
        <v>55</v>
      </c>
      <c r="G239" s="6">
        <v>0</v>
      </c>
    </row>
    <row r="240" spans="5:7">
      <c r="E240" s="76">
        <v>2112365</v>
      </c>
      <c r="F240" s="33" t="s">
        <v>1123</v>
      </c>
      <c r="G240" s="6">
        <v>0</v>
      </c>
    </row>
    <row r="241" spans="5:7">
      <c r="E241" s="76">
        <v>72101</v>
      </c>
      <c r="F241" s="33" t="s">
        <v>582</v>
      </c>
      <c r="G241" s="6">
        <v>0</v>
      </c>
    </row>
    <row r="242" spans="5:7">
      <c r="E242" s="76">
        <v>13558</v>
      </c>
      <c r="F242" s="33" t="s">
        <v>968</v>
      </c>
      <c r="G242" s="6">
        <v>0</v>
      </c>
    </row>
    <row r="243" spans="5:7">
      <c r="E243" s="76">
        <v>72501</v>
      </c>
      <c r="F243" s="33" t="s">
        <v>78</v>
      </c>
      <c r="G243" s="6">
        <v>0</v>
      </c>
    </row>
    <row r="244" spans="5:7">
      <c r="E244" s="76">
        <v>10512</v>
      </c>
      <c r="F244" s="33" t="s">
        <v>1012</v>
      </c>
      <c r="G244" s="6">
        <v>0</v>
      </c>
    </row>
    <row r="245" spans="5:7">
      <c r="E245" s="76">
        <v>10103</v>
      </c>
      <c r="F245" s="33" t="s">
        <v>60</v>
      </c>
      <c r="G245" s="6">
        <v>0</v>
      </c>
    </row>
    <row r="246" spans="5:7">
      <c r="E246" s="76">
        <v>12268</v>
      </c>
      <c r="F246" s="33" t="s">
        <v>1022</v>
      </c>
      <c r="G246" s="6">
        <v>0</v>
      </c>
    </row>
    <row r="247" spans="5:7">
      <c r="E247" s="76">
        <v>73012</v>
      </c>
      <c r="F247" s="33" t="s">
        <v>56</v>
      </c>
      <c r="G247" s="6">
        <v>0</v>
      </c>
    </row>
    <row r="248" spans="5:7">
      <c r="E248" s="76">
        <v>52386</v>
      </c>
      <c r="F248" s="33" t="s">
        <v>1059</v>
      </c>
      <c r="G248" s="6">
        <v>0</v>
      </c>
    </row>
    <row r="249" spans="5:7">
      <c r="E249" s="76">
        <v>73501</v>
      </c>
      <c r="F249" s="33" t="s">
        <v>425</v>
      </c>
      <c r="G249" s="6">
        <v>0</v>
      </c>
    </row>
    <row r="250" spans="5:7">
      <c r="E250" s="76">
        <v>52384</v>
      </c>
      <c r="F250" s="33" t="s">
        <v>1064</v>
      </c>
      <c r="G250" s="6">
        <v>0</v>
      </c>
    </row>
    <row r="251" spans="5:7">
      <c r="E251" s="76">
        <v>76401</v>
      </c>
      <c r="F251" s="33" t="s">
        <v>533</v>
      </c>
      <c r="G251" s="6">
        <v>0</v>
      </c>
    </row>
    <row r="252" spans="5:7">
      <c r="E252" s="76">
        <v>112357</v>
      </c>
      <c r="F252" s="33" t="s">
        <v>1068</v>
      </c>
      <c r="G252" s="6">
        <v>0</v>
      </c>
    </row>
    <row r="253" spans="5:7">
      <c r="E253" s="76">
        <v>76501</v>
      </c>
      <c r="F253" s="33" t="s">
        <v>589</v>
      </c>
      <c r="G253" s="6">
        <v>0</v>
      </c>
    </row>
    <row r="254" spans="5:7">
      <c r="E254" s="76">
        <v>112207</v>
      </c>
      <c r="F254" s="33" t="s">
        <v>1073</v>
      </c>
      <c r="G254" s="6">
        <v>0</v>
      </c>
    </row>
    <row r="255" spans="5:7">
      <c r="E255" s="76">
        <v>76601</v>
      </c>
      <c r="F255" s="33" t="s">
        <v>590</v>
      </c>
      <c r="G255" s="6">
        <v>0</v>
      </c>
    </row>
    <row r="256" spans="5:7">
      <c r="E256" s="76">
        <v>110480</v>
      </c>
      <c r="F256" s="33" t="s">
        <v>1077</v>
      </c>
      <c r="G256" s="6">
        <v>0</v>
      </c>
    </row>
    <row r="257" spans="5:7">
      <c r="E257" s="76">
        <v>76701</v>
      </c>
      <c r="F257" s="33" t="s">
        <v>588</v>
      </c>
      <c r="G257" s="6">
        <v>0</v>
      </c>
    </row>
    <row r="258" spans="5:7">
      <c r="E258" s="76">
        <v>2110403</v>
      </c>
      <c r="F258" s="33" t="s">
        <v>1081</v>
      </c>
      <c r="G258" s="6">
        <v>0</v>
      </c>
    </row>
    <row r="259" spans="5:7">
      <c r="E259" s="76">
        <v>77101</v>
      </c>
      <c r="F259" s="33" t="s">
        <v>567</v>
      </c>
      <c r="G259" s="6">
        <v>0</v>
      </c>
    </row>
    <row r="260" spans="5:7">
      <c r="E260" s="76">
        <v>112482</v>
      </c>
      <c r="F260" s="33" t="s">
        <v>1085</v>
      </c>
      <c r="G260" s="6">
        <v>0</v>
      </c>
    </row>
    <row r="261" spans="5:7">
      <c r="E261" s="76">
        <v>78001</v>
      </c>
      <c r="F261" s="33" t="s">
        <v>571</v>
      </c>
      <c r="G261" s="6">
        <v>0</v>
      </c>
    </row>
    <row r="262" spans="5:7">
      <c r="E262" s="76">
        <v>110469</v>
      </c>
      <c r="F262" s="33" t="s">
        <v>1089</v>
      </c>
      <c r="G262" s="6">
        <v>0</v>
      </c>
    </row>
    <row r="263" spans="5:7">
      <c r="E263" s="76">
        <v>79101</v>
      </c>
      <c r="F263" s="33" t="s">
        <v>57</v>
      </c>
      <c r="G263" s="6">
        <v>0</v>
      </c>
    </row>
    <row r="264" spans="5:7">
      <c r="E264" s="76">
        <v>112457</v>
      </c>
      <c r="F264" s="33" t="s">
        <v>1093</v>
      </c>
      <c r="G264" s="6">
        <v>0</v>
      </c>
    </row>
    <row r="265" spans="5:7">
      <c r="E265" s="76">
        <v>79201</v>
      </c>
      <c r="F265" s="33" t="s">
        <v>50</v>
      </c>
      <c r="G265" s="6">
        <v>0</v>
      </c>
    </row>
    <row r="266" spans="5:7">
      <c r="E266" s="76">
        <v>110303</v>
      </c>
      <c r="F266" s="33" t="s">
        <v>1097</v>
      </c>
      <c r="G266" s="6">
        <v>0</v>
      </c>
    </row>
    <row r="267" spans="5:7">
      <c r="E267" s="76">
        <v>74001</v>
      </c>
      <c r="F267" s="33" t="s">
        <v>641</v>
      </c>
      <c r="G267" s="6">
        <v>0</v>
      </c>
    </row>
    <row r="268" spans="5:7">
      <c r="E268" s="76">
        <v>112306</v>
      </c>
      <c r="F268" s="33" t="s">
        <v>1101</v>
      </c>
      <c r="G268" s="6">
        <v>0</v>
      </c>
    </row>
    <row r="269" spans="5:7">
      <c r="E269" s="76">
        <v>76101</v>
      </c>
      <c r="F269" s="33" t="s">
        <v>644</v>
      </c>
      <c r="G269" s="6">
        <v>0</v>
      </c>
    </row>
    <row r="270" spans="5:7">
      <c r="E270" s="76">
        <v>110202</v>
      </c>
      <c r="F270" s="33" t="s">
        <v>1000</v>
      </c>
      <c r="G270" s="6">
        <v>0</v>
      </c>
    </row>
    <row r="271" spans="5:7">
      <c r="E271" s="76">
        <v>77301</v>
      </c>
      <c r="F271" s="33" t="s">
        <v>648</v>
      </c>
      <c r="G271" s="6">
        <v>0</v>
      </c>
    </row>
    <row r="272" spans="5:7">
      <c r="E272" s="76">
        <v>13303</v>
      </c>
      <c r="F272" s="33" t="s">
        <v>75</v>
      </c>
      <c r="G272" s="6">
        <v>0</v>
      </c>
    </row>
    <row r="273" spans="5:7">
      <c r="E273" s="76">
        <v>32306</v>
      </c>
      <c r="F273" s="33" t="s">
        <v>661</v>
      </c>
      <c r="G273" s="6">
        <v>0</v>
      </c>
    </row>
    <row r="274" spans="5:7">
      <c r="E274" s="76">
        <v>52371</v>
      </c>
      <c r="F274" s="33" t="s">
        <v>1121</v>
      </c>
      <c r="G274" s="6">
        <v>0</v>
      </c>
    </row>
    <row r="275" spans="5:7">
      <c r="E275" s="76">
        <v>101</v>
      </c>
      <c r="F275" s="33" t="s">
        <v>662</v>
      </c>
      <c r="G275" s="6">
        <v>0</v>
      </c>
    </row>
    <row r="276" spans="5:7">
      <c r="E276" s="76">
        <v>113357</v>
      </c>
      <c r="F276" s="33" t="s">
        <v>1126</v>
      </c>
      <c r="G276" s="6">
        <v>0</v>
      </c>
    </row>
    <row r="277" spans="5:7">
      <c r="E277" s="76">
        <v>102</v>
      </c>
      <c r="F277" s="33" t="s">
        <v>663</v>
      </c>
      <c r="G277" s="6">
        <v>0</v>
      </c>
    </row>
    <row r="278" spans="5:7">
      <c r="E278" s="76">
        <v>113457</v>
      </c>
      <c r="F278" s="33" t="s">
        <v>1130</v>
      </c>
      <c r="G278" s="6">
        <v>0</v>
      </c>
    </row>
    <row r="279" spans="5:7">
      <c r="E279" s="76">
        <v>103</v>
      </c>
      <c r="F279" s="33" t="s">
        <v>664</v>
      </c>
      <c r="G279" s="6">
        <v>0</v>
      </c>
    </row>
    <row r="280" spans="5:7">
      <c r="E280" s="76">
        <v>12307</v>
      </c>
      <c r="F280" s="33" t="s">
        <v>970</v>
      </c>
      <c r="G280" s="6">
        <v>0</v>
      </c>
    </row>
    <row r="281" spans="5:7">
      <c r="E281" s="76">
        <v>104</v>
      </c>
      <c r="F281" s="33" t="s">
        <v>665</v>
      </c>
      <c r="G281" s="6">
        <v>0</v>
      </c>
    </row>
    <row r="282" spans="5:7">
      <c r="E282" s="76">
        <v>12206</v>
      </c>
      <c r="F282" s="33" t="s">
        <v>1006</v>
      </c>
      <c r="G282" s="6">
        <v>0</v>
      </c>
    </row>
    <row r="283" spans="5:7">
      <c r="E283" s="76">
        <v>105</v>
      </c>
      <c r="F283" s="33" t="s">
        <v>666</v>
      </c>
      <c r="G283" s="6">
        <v>0</v>
      </c>
    </row>
    <row r="284" spans="5:7">
      <c r="E284" s="76">
        <v>10558</v>
      </c>
      <c r="F284" s="33" t="s">
        <v>1013</v>
      </c>
      <c r="G284" s="6">
        <v>0</v>
      </c>
    </row>
    <row r="285" spans="5:7">
      <c r="E285" s="76">
        <v>106</v>
      </c>
      <c r="F285" s="33" t="s">
        <v>667</v>
      </c>
      <c r="G285" s="6">
        <v>0</v>
      </c>
    </row>
    <row r="286" spans="5:7">
      <c r="E286" s="76">
        <v>10417</v>
      </c>
      <c r="F286" s="33" t="s">
        <v>1017</v>
      </c>
      <c r="G286" s="6">
        <v>0</v>
      </c>
    </row>
    <row r="287" spans="5:7">
      <c r="E287" s="76">
        <v>10569</v>
      </c>
      <c r="F287" s="33" t="s">
        <v>670</v>
      </c>
      <c r="G287" s="6">
        <v>0</v>
      </c>
    </row>
    <row r="288" spans="5:7">
      <c r="E288" s="76">
        <v>52385</v>
      </c>
      <c r="F288" s="33" t="s">
        <v>1023</v>
      </c>
      <c r="G288" s="6">
        <v>0</v>
      </c>
    </row>
    <row r="289" spans="5:7">
      <c r="E289" s="76">
        <v>10517</v>
      </c>
      <c r="F289" s="33" t="s">
        <v>676</v>
      </c>
      <c r="G289" s="6">
        <v>0</v>
      </c>
    </row>
    <row r="290" spans="5:7">
      <c r="E290" s="76">
        <v>153503</v>
      </c>
      <c r="F290" s="33" t="s">
        <v>1056</v>
      </c>
      <c r="G290" s="6">
        <v>0</v>
      </c>
    </row>
    <row r="291" spans="5:7">
      <c r="E291" s="76">
        <v>10419</v>
      </c>
      <c r="F291" s="33" t="s">
        <v>722</v>
      </c>
      <c r="G291" s="6">
        <v>0</v>
      </c>
    </row>
    <row r="292" spans="5:7">
      <c r="E292" s="76">
        <v>52388</v>
      </c>
      <c r="F292" s="33" t="s">
        <v>1061</v>
      </c>
      <c r="G292" s="6">
        <v>0</v>
      </c>
    </row>
    <row r="293" spans="5:7">
      <c r="E293" s="76">
        <v>10420</v>
      </c>
      <c r="F293" s="33" t="s">
        <v>768</v>
      </c>
      <c r="G293" s="6">
        <v>0</v>
      </c>
    </row>
    <row r="294" spans="5:7">
      <c r="E294" s="76">
        <v>75101</v>
      </c>
      <c r="F294" s="33" t="s">
        <v>1062</v>
      </c>
      <c r="G294" s="6">
        <v>0</v>
      </c>
    </row>
    <row r="295" spans="5:7">
      <c r="E295" s="76">
        <v>10421</v>
      </c>
      <c r="F295" s="33" t="s">
        <v>725</v>
      </c>
      <c r="G295" s="6">
        <v>0</v>
      </c>
    </row>
    <row r="296" spans="5:7">
      <c r="E296" s="76">
        <v>76403</v>
      </c>
      <c r="F296" s="33" t="s">
        <v>1065</v>
      </c>
      <c r="G296" s="6">
        <v>0</v>
      </c>
    </row>
    <row r="297" spans="5:7">
      <c r="E297" s="76">
        <v>13459</v>
      </c>
      <c r="F297" s="33" t="s">
        <v>718</v>
      </c>
      <c r="G297" s="6">
        <v>0</v>
      </c>
    </row>
    <row r="298" spans="5:7">
      <c r="E298" s="76">
        <v>112379</v>
      </c>
      <c r="F298" s="33" t="s">
        <v>1067</v>
      </c>
      <c r="G298" s="6">
        <v>0</v>
      </c>
    </row>
    <row r="299" spans="5:7">
      <c r="E299" s="76">
        <v>13481</v>
      </c>
      <c r="F299" s="33" t="s">
        <v>766</v>
      </c>
      <c r="G299" s="6">
        <v>0</v>
      </c>
    </row>
    <row r="300" spans="5:7">
      <c r="E300" s="76">
        <v>2110216</v>
      </c>
      <c r="F300" s="33" t="s">
        <v>1070</v>
      </c>
      <c r="G300" s="6">
        <v>0</v>
      </c>
    </row>
    <row r="301" spans="5:7">
      <c r="E301" s="76">
        <v>10580</v>
      </c>
      <c r="F301" s="33" t="s">
        <v>548</v>
      </c>
      <c r="G301" s="6">
        <v>0</v>
      </c>
    </row>
    <row r="302" spans="5:7">
      <c r="E302" s="76">
        <v>110278</v>
      </c>
      <c r="F302" s="33" t="s">
        <v>1072</v>
      </c>
      <c r="G302" s="6">
        <v>0</v>
      </c>
    </row>
    <row r="303" spans="5:7">
      <c r="E303" s="76">
        <v>11302</v>
      </c>
      <c r="F303" s="33" t="s">
        <v>740</v>
      </c>
      <c r="G303" s="6">
        <v>0</v>
      </c>
    </row>
    <row r="304" spans="5:7">
      <c r="E304" s="76">
        <v>110416</v>
      </c>
      <c r="F304" s="33" t="s">
        <v>1074</v>
      </c>
      <c r="G304" s="6">
        <v>0</v>
      </c>
    </row>
    <row r="305" spans="5:7">
      <c r="E305" s="76">
        <v>30380</v>
      </c>
      <c r="F305" s="33" t="s">
        <v>694</v>
      </c>
      <c r="G305" s="6">
        <v>0</v>
      </c>
    </row>
    <row r="306" spans="5:7">
      <c r="E306" s="76">
        <v>110473</v>
      </c>
      <c r="F306" s="33" t="s">
        <v>1076</v>
      </c>
      <c r="G306" s="6">
        <v>0</v>
      </c>
    </row>
    <row r="307" spans="5:7">
      <c r="E307" s="76">
        <v>10201</v>
      </c>
      <c r="F307" s="33" t="s">
        <v>27</v>
      </c>
      <c r="G307" s="6">
        <v>0</v>
      </c>
    </row>
    <row r="308" spans="5:7">
      <c r="E308" s="76">
        <v>110472</v>
      </c>
      <c r="F308" s="33" t="s">
        <v>1078</v>
      </c>
      <c r="G308" s="6">
        <v>0</v>
      </c>
    </row>
    <row r="309" spans="5:7">
      <c r="E309" s="76">
        <v>12207</v>
      </c>
      <c r="F309" s="33" t="s">
        <v>702</v>
      </c>
      <c r="G309" s="6">
        <v>0</v>
      </c>
    </row>
    <row r="310" spans="5:7">
      <c r="E310" s="76">
        <v>110410</v>
      </c>
      <c r="F310" s="33" t="s">
        <v>1080</v>
      </c>
      <c r="G310" s="6">
        <v>0</v>
      </c>
    </row>
    <row r="311" spans="5:7">
      <c r="E311" s="76">
        <v>10301</v>
      </c>
      <c r="F311" s="33" t="s">
        <v>30</v>
      </c>
      <c r="G311" s="6">
        <v>0</v>
      </c>
    </row>
    <row r="312" spans="5:7">
      <c r="E312" s="76">
        <v>110403</v>
      </c>
      <c r="F312" s="33" t="s">
        <v>1082</v>
      </c>
      <c r="G312" s="6">
        <v>0</v>
      </c>
    </row>
    <row r="313" spans="5:7">
      <c r="E313" s="76">
        <v>10518</v>
      </c>
      <c r="F313" s="33" t="s">
        <v>714</v>
      </c>
      <c r="G313" s="6">
        <v>0</v>
      </c>
    </row>
    <row r="314" spans="5:7">
      <c r="E314" s="76">
        <v>110407</v>
      </c>
      <c r="F314" s="33" t="s">
        <v>1084</v>
      </c>
      <c r="G314" s="6">
        <v>0</v>
      </c>
    </row>
    <row r="315" spans="5:7">
      <c r="E315" s="76">
        <v>13581</v>
      </c>
      <c r="F315" s="33" t="s">
        <v>767</v>
      </c>
      <c r="G315" s="6">
        <v>0</v>
      </c>
    </row>
    <row r="316" spans="5:7">
      <c r="E316" s="76">
        <v>112479</v>
      </c>
      <c r="F316" s="33" t="s">
        <v>1086</v>
      </c>
      <c r="G316" s="6">
        <v>0</v>
      </c>
    </row>
    <row r="317" spans="5:7">
      <c r="E317" s="76">
        <v>10102</v>
      </c>
      <c r="F317" s="33" t="s">
        <v>24</v>
      </c>
      <c r="G317" s="6">
        <v>0</v>
      </c>
    </row>
    <row r="318" spans="5:7">
      <c r="E318" s="76">
        <v>110470</v>
      </c>
      <c r="F318" s="33" t="s">
        <v>1088</v>
      </c>
      <c r="G318" s="6">
        <v>0</v>
      </c>
    </row>
    <row r="319" spans="5:7">
      <c r="E319" s="76">
        <v>10312</v>
      </c>
      <c r="F319" s="33" t="s">
        <v>540</v>
      </c>
      <c r="G319" s="6">
        <v>0</v>
      </c>
    </row>
    <row r="320" spans="5:7">
      <c r="E320" s="76">
        <v>110490</v>
      </c>
      <c r="F320" s="33" t="s">
        <v>1090</v>
      </c>
      <c r="G320" s="6">
        <v>0</v>
      </c>
    </row>
    <row r="321" spans="5:7">
      <c r="E321" s="76">
        <v>72006</v>
      </c>
      <c r="F321" s="33" t="s">
        <v>761</v>
      </c>
      <c r="G321" s="6">
        <v>0</v>
      </c>
    </row>
    <row r="322" spans="5:7">
      <c r="E322" s="76">
        <v>112459</v>
      </c>
      <c r="F322" s="33" t="s">
        <v>1092</v>
      </c>
      <c r="G322" s="6">
        <v>0</v>
      </c>
    </row>
    <row r="323" spans="5:7">
      <c r="E323" s="76">
        <v>73004</v>
      </c>
      <c r="F323" s="33" t="s">
        <v>765</v>
      </c>
      <c r="G323" s="6">
        <v>0</v>
      </c>
    </row>
    <row r="324" spans="5:7">
      <c r="E324" s="76">
        <v>110316</v>
      </c>
      <c r="F324" s="33" t="s">
        <v>1094</v>
      </c>
      <c r="G324" s="6">
        <v>0</v>
      </c>
    </row>
    <row r="325" spans="5:7">
      <c r="E325" s="76">
        <v>10358</v>
      </c>
      <c r="F325" s="33" t="s">
        <v>33</v>
      </c>
      <c r="G325" s="6">
        <v>0</v>
      </c>
    </row>
    <row r="326" spans="5:7">
      <c r="E326" s="76">
        <v>2110303</v>
      </c>
      <c r="F326" s="33" t="s">
        <v>1096</v>
      </c>
      <c r="G326" s="6">
        <v>0</v>
      </c>
    </row>
    <row r="327" spans="5:7">
      <c r="E327" s="76">
        <v>110302</v>
      </c>
      <c r="F327" s="33" t="s">
        <v>994</v>
      </c>
      <c r="G327" s="6">
        <v>0</v>
      </c>
    </row>
    <row r="328" spans="5:7">
      <c r="E328" s="76">
        <v>112301</v>
      </c>
      <c r="F328" s="33" t="s">
        <v>1098</v>
      </c>
      <c r="G328" s="6">
        <v>0</v>
      </c>
    </row>
    <row r="329" spans="5:7">
      <c r="E329" s="76">
        <v>11301</v>
      </c>
      <c r="F329" s="33" t="s">
        <v>550</v>
      </c>
      <c r="G329" s="6">
        <v>0</v>
      </c>
    </row>
    <row r="330" spans="5:7">
      <c r="E330" s="76">
        <v>112359</v>
      </c>
      <c r="F330" s="33" t="s">
        <v>1100</v>
      </c>
      <c r="G330" s="6">
        <v>0</v>
      </c>
    </row>
    <row r="331" spans="5:7">
      <c r="E331" s="76">
        <v>152384</v>
      </c>
      <c r="F331" s="33" t="s">
        <v>1107</v>
      </c>
      <c r="G331" s="6">
        <v>0</v>
      </c>
    </row>
    <row r="332" spans="5:7">
      <c r="E332" s="76">
        <v>132357</v>
      </c>
      <c r="F332" s="33" t="s">
        <v>1102</v>
      </c>
      <c r="G332" s="6">
        <v>0</v>
      </c>
    </row>
    <row r="333" spans="5:7">
      <c r="E333" s="76">
        <v>13203</v>
      </c>
      <c r="F333" s="33" t="s">
        <v>551</v>
      </c>
      <c r="G333" s="6">
        <v>0</v>
      </c>
    </row>
    <row r="334" spans="5:7">
      <c r="E334" s="76">
        <v>10501</v>
      </c>
      <c r="F334" s="33" t="s">
        <v>41</v>
      </c>
      <c r="G334" s="6">
        <v>0</v>
      </c>
    </row>
    <row r="335" spans="5:7">
      <c r="E335" s="76">
        <v>110402</v>
      </c>
      <c r="F335" s="33" t="s">
        <v>995</v>
      </c>
      <c r="G335" s="6">
        <v>0</v>
      </c>
    </row>
    <row r="336" spans="5:7">
      <c r="E336" s="76">
        <v>2112207</v>
      </c>
      <c r="F336" s="33" t="s">
        <v>1104</v>
      </c>
      <c r="G336" s="6">
        <v>0</v>
      </c>
    </row>
    <row r="337" spans="5:7">
      <c r="E337" s="76">
        <v>152382</v>
      </c>
      <c r="F337" s="33" t="s">
        <v>1113</v>
      </c>
      <c r="G337" s="6">
        <v>0</v>
      </c>
    </row>
    <row r="338" spans="5:7">
      <c r="E338" s="76">
        <v>112454</v>
      </c>
      <c r="F338" s="33" t="s">
        <v>1025</v>
      </c>
      <c r="G338" s="6">
        <v>0</v>
      </c>
    </row>
    <row r="339" spans="5:7">
      <c r="E339" s="76">
        <v>153304</v>
      </c>
      <c r="F339" s="33" t="s">
        <v>1115</v>
      </c>
      <c r="G339" s="6">
        <v>0</v>
      </c>
    </row>
    <row r="340" spans="5:7">
      <c r="E340" s="76">
        <v>2010108</v>
      </c>
      <c r="F340" s="33" t="s">
        <v>1117</v>
      </c>
      <c r="G340" s="6">
        <v>0</v>
      </c>
    </row>
    <row r="341" spans="5:7">
      <c r="E341" s="76">
        <v>10502</v>
      </c>
      <c r="F341" s="33" t="s">
        <v>42</v>
      </c>
      <c r="G341" s="6">
        <v>0</v>
      </c>
    </row>
    <row r="342" spans="5:7">
      <c r="E342" s="76">
        <v>10401</v>
      </c>
      <c r="F342" s="33" t="s">
        <v>34</v>
      </c>
      <c r="G342" s="6">
        <v>0</v>
      </c>
    </row>
    <row r="343" spans="5:7">
      <c r="E343" s="76">
        <v>110369</v>
      </c>
      <c r="F343" s="33" t="s">
        <v>1105</v>
      </c>
      <c r="G343" s="6">
        <v>0</v>
      </c>
    </row>
    <row r="344" spans="5:7">
      <c r="E344" s="76">
        <v>79111</v>
      </c>
      <c r="F344" s="33" t="s">
        <v>741</v>
      </c>
      <c r="G344" s="6">
        <v>0</v>
      </c>
    </row>
    <row r="345" spans="5:7">
      <c r="E345" s="76">
        <v>2152388</v>
      </c>
      <c r="F345" s="33" t="s">
        <v>1106</v>
      </c>
      <c r="G345" s="6">
        <v>0</v>
      </c>
    </row>
    <row r="346" spans="5:7">
      <c r="E346" s="76">
        <v>79208</v>
      </c>
      <c r="F346" s="33" t="s">
        <v>709</v>
      </c>
      <c r="G346" s="6">
        <v>0</v>
      </c>
    </row>
    <row r="347" spans="5:7">
      <c r="E347" s="76">
        <v>2010502</v>
      </c>
      <c r="F347" s="33" t="s">
        <v>1001</v>
      </c>
      <c r="G347" s="6">
        <v>0</v>
      </c>
    </row>
    <row r="348" spans="5:7">
      <c r="E348" s="76">
        <v>91</v>
      </c>
      <c r="F348" s="33" t="s">
        <v>823</v>
      </c>
      <c r="G348" s="6">
        <v>0</v>
      </c>
    </row>
    <row r="349" spans="5:7">
      <c r="E349" s="76">
        <v>2010516</v>
      </c>
      <c r="F349" s="33" t="s">
        <v>1003</v>
      </c>
      <c r="G349" s="6">
        <v>0</v>
      </c>
    </row>
    <row r="350" spans="5:7">
      <c r="E350" s="76">
        <v>13412</v>
      </c>
      <c r="F350" s="33" t="s">
        <v>883</v>
      </c>
      <c r="G350" s="6">
        <v>0</v>
      </c>
    </row>
    <row r="351" spans="5:7">
      <c r="E351" s="76">
        <v>2010401</v>
      </c>
      <c r="F351" s="33" t="s">
        <v>992</v>
      </c>
      <c r="G351" s="6">
        <v>0</v>
      </c>
    </row>
    <row r="352" spans="5:7">
      <c r="E352" s="76">
        <v>73005</v>
      </c>
      <c r="F352" s="33" t="s">
        <v>902</v>
      </c>
      <c r="G352" s="6">
        <v>0</v>
      </c>
    </row>
    <row r="353" spans="5:7">
      <c r="E353" s="76">
        <v>152383</v>
      </c>
      <c r="F353" s="33" t="s">
        <v>1114</v>
      </c>
      <c r="G353" s="6">
        <v>0</v>
      </c>
    </row>
    <row r="354" spans="5:7">
      <c r="E354" s="76">
        <v>13381</v>
      </c>
      <c r="F354" s="33" t="s">
        <v>907</v>
      </c>
      <c r="G354" s="6">
        <v>0</v>
      </c>
    </row>
    <row r="355" spans="5:7">
      <c r="E355" s="76">
        <v>152389</v>
      </c>
      <c r="F355" s="33" t="s">
        <v>1116</v>
      </c>
      <c r="G355" s="6">
        <v>0</v>
      </c>
    </row>
    <row r="356" spans="5:7">
      <c r="E356" s="76">
        <v>10516</v>
      </c>
      <c r="F356" s="33" t="s">
        <v>909</v>
      </c>
      <c r="G356" s="6">
        <v>0</v>
      </c>
    </row>
    <row r="357" spans="5:7">
      <c r="E357" s="76">
        <v>2112301</v>
      </c>
      <c r="F357" s="33" t="s">
        <v>1118</v>
      </c>
      <c r="G357" s="6">
        <v>0</v>
      </c>
    </row>
    <row r="358" spans="5:7">
      <c r="E358" s="76">
        <v>10447</v>
      </c>
      <c r="F358" s="33" t="s">
        <v>910</v>
      </c>
      <c r="G358" s="6">
        <v>0</v>
      </c>
    </row>
    <row r="359" spans="5:7">
      <c r="E359" s="76">
        <v>112365</v>
      </c>
      <c r="F359" s="33" t="s">
        <v>1120</v>
      </c>
      <c r="G359" s="6">
        <v>0</v>
      </c>
    </row>
    <row r="360" spans="5:7">
      <c r="E360" s="76">
        <v>130</v>
      </c>
      <c r="F360" s="33" t="s">
        <v>49</v>
      </c>
      <c r="G360" s="6">
        <v>0</v>
      </c>
    </row>
    <row r="361" spans="5:7">
      <c r="E361" s="76">
        <v>76201</v>
      </c>
      <c r="F361" s="33" t="s">
        <v>1122</v>
      </c>
      <c r="G361" s="6">
        <v>0</v>
      </c>
    </row>
    <row r="362" spans="5:7">
      <c r="E362" s="76">
        <v>902</v>
      </c>
      <c r="F362" s="33" t="s">
        <v>915</v>
      </c>
      <c r="G362" s="6">
        <v>0</v>
      </c>
    </row>
    <row r="363" spans="5:7">
      <c r="E363" s="76">
        <v>113379</v>
      </c>
      <c r="F363" s="33" t="s">
        <v>1125</v>
      </c>
      <c r="G363" s="6">
        <v>0</v>
      </c>
    </row>
    <row r="364" spans="5:7">
      <c r="E364" s="76">
        <v>10357</v>
      </c>
      <c r="F364" s="33" t="s">
        <v>920</v>
      </c>
      <c r="G364" s="6">
        <v>0</v>
      </c>
    </row>
    <row r="365" spans="5:7">
      <c r="E365" s="76">
        <v>113268</v>
      </c>
      <c r="F365" s="33" t="s">
        <v>1127</v>
      </c>
      <c r="G365" s="6">
        <v>0</v>
      </c>
    </row>
    <row r="366" spans="5:7">
      <c r="E366" s="76">
        <v>10507</v>
      </c>
      <c r="F366" s="33" t="s">
        <v>921</v>
      </c>
      <c r="G366" s="6">
        <v>0</v>
      </c>
    </row>
    <row r="367" spans="5:7">
      <c r="E367" s="76">
        <v>113479</v>
      </c>
      <c r="F367" s="33" t="s">
        <v>1129</v>
      </c>
      <c r="G367" s="6">
        <v>0</v>
      </c>
    </row>
    <row r="368" spans="5:7">
      <c r="E368" s="76">
        <v>12357</v>
      </c>
      <c r="F368" s="33" t="s">
        <v>924</v>
      </c>
      <c r="G368" s="6">
        <v>0</v>
      </c>
    </row>
    <row r="369" spans="5:7">
      <c r="E369" s="76">
        <v>10101</v>
      </c>
      <c r="F369" s="33" t="s">
        <v>536</v>
      </c>
      <c r="G369" s="6">
        <v>0</v>
      </c>
    </row>
    <row r="370" spans="5:7">
      <c r="E370" s="76">
        <v>10318</v>
      </c>
      <c r="F370" s="33" t="s">
        <v>963</v>
      </c>
      <c r="G370" s="6">
        <v>0</v>
      </c>
    </row>
    <row r="371" spans="5:7">
      <c r="E371" s="33" t="s">
        <v>743</v>
      </c>
      <c r="F371" s="26"/>
      <c r="G371" s="6">
        <v>2105716</v>
      </c>
    </row>
    <row r="372" spans="5:7">
      <c r="E372" s="33" t="s">
        <v>531</v>
      </c>
      <c r="F372" s="26"/>
      <c r="G372" s="6">
        <v>3373684</v>
      </c>
    </row>
  </sheetData>
  <hyperlinks>
    <hyperlink ref="A1" location="RESUMEN!A1" display="INICIO" xr:uid="{00000000-0004-0000-0600-000000000000}"/>
  </hyperlinks>
  <pageMargins left="0.7" right="0.7" top="0.75" bottom="0.75" header="0.3" footer="0.3"/>
  <pageSetup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31" filterMode="1"/>
  <dimension ref="A1:H517"/>
  <sheetViews>
    <sheetView workbookViewId="0">
      <selection activeCell="C515" sqref="C515"/>
    </sheetView>
  </sheetViews>
  <sheetFormatPr baseColWidth="10" defaultColWidth="11.453125" defaultRowHeight="14.5"/>
  <cols>
    <col min="1" max="1" width="52.54296875" bestFit="1" customWidth="1"/>
    <col min="2" max="2" width="23.08984375" bestFit="1" customWidth="1"/>
    <col min="3" max="3" width="41.08984375" customWidth="1"/>
    <col min="4" max="4" width="22.08984375" bestFit="1" customWidth="1"/>
    <col min="7" max="7" width="54.90625" bestFit="1" customWidth="1"/>
  </cols>
  <sheetData>
    <row r="1" spans="1:4">
      <c r="A1" s="31" t="s">
        <v>19</v>
      </c>
      <c r="B1" s="31" t="s">
        <v>17</v>
      </c>
      <c r="C1" s="31" t="s">
        <v>19</v>
      </c>
      <c r="D1" s="31" t="s">
        <v>20</v>
      </c>
    </row>
    <row r="2" spans="1:4" hidden="1">
      <c r="A2" t="s">
        <v>25</v>
      </c>
      <c r="B2" t="s">
        <v>26</v>
      </c>
      <c r="C2" t="s">
        <v>586</v>
      </c>
      <c r="D2" t="s">
        <v>489</v>
      </c>
    </row>
    <row r="3" spans="1:4" hidden="1">
      <c r="A3" t="s">
        <v>51</v>
      </c>
      <c r="B3" t="s">
        <v>52</v>
      </c>
      <c r="C3" t="s">
        <v>52</v>
      </c>
      <c r="D3" t="s">
        <v>489</v>
      </c>
    </row>
    <row r="4" spans="1:4" hidden="1">
      <c r="A4" t="s">
        <v>762</v>
      </c>
      <c r="B4" t="s">
        <v>763</v>
      </c>
      <c r="C4" t="s">
        <v>764</v>
      </c>
      <c r="D4" t="s">
        <v>489</v>
      </c>
    </row>
    <row r="5" spans="1:4" ht="14.25" hidden="1" customHeight="1">
      <c r="A5" t="s">
        <v>58</v>
      </c>
      <c r="B5" t="s">
        <v>59</v>
      </c>
      <c r="C5" t="s">
        <v>58</v>
      </c>
      <c r="D5" t="s">
        <v>489</v>
      </c>
    </row>
    <row r="6" spans="1:4" ht="14.25" hidden="1" customHeight="1">
      <c r="A6" t="s">
        <v>711</v>
      </c>
      <c r="B6" t="s">
        <v>70</v>
      </c>
      <c r="C6" t="s">
        <v>1488</v>
      </c>
      <c r="D6" t="s">
        <v>490</v>
      </c>
    </row>
    <row r="7" spans="1:4" hidden="1">
      <c r="A7" t="s">
        <v>526</v>
      </c>
      <c r="B7" t="s">
        <v>527</v>
      </c>
      <c r="C7" t="s">
        <v>587</v>
      </c>
      <c r="D7" t="s">
        <v>101</v>
      </c>
    </row>
    <row r="8" spans="1:4" hidden="1">
      <c r="A8" t="s">
        <v>80</v>
      </c>
      <c r="B8" t="s">
        <v>81</v>
      </c>
      <c r="C8" t="s">
        <v>586</v>
      </c>
      <c r="D8" t="s">
        <v>489</v>
      </c>
    </row>
    <row r="9" spans="1:4" hidden="1">
      <c r="A9" t="s">
        <v>783</v>
      </c>
      <c r="B9" t="s">
        <v>784</v>
      </c>
      <c r="C9" t="s">
        <v>1488</v>
      </c>
      <c r="D9" t="s">
        <v>490</v>
      </c>
    </row>
    <row r="10" spans="1:4" hidden="1">
      <c r="A10" t="s">
        <v>828</v>
      </c>
      <c r="B10" t="s">
        <v>733</v>
      </c>
      <c r="C10" t="s">
        <v>52</v>
      </c>
      <c r="D10" t="s">
        <v>489</v>
      </c>
    </row>
    <row r="11" spans="1:4" hidden="1">
      <c r="A11" t="s">
        <v>829</v>
      </c>
      <c r="B11" t="s">
        <v>785</v>
      </c>
      <c r="C11" t="s">
        <v>587</v>
      </c>
      <c r="D11" t="s">
        <v>489</v>
      </c>
    </row>
    <row r="12" spans="1:4" hidden="1">
      <c r="A12" t="s">
        <v>82</v>
      </c>
      <c r="B12" t="s">
        <v>83</v>
      </c>
      <c r="C12" t="s">
        <v>520</v>
      </c>
      <c r="D12" t="s">
        <v>489</v>
      </c>
    </row>
    <row r="13" spans="1:4" hidden="1">
      <c r="A13" t="s">
        <v>936</v>
      </c>
      <c r="B13" t="s">
        <v>929</v>
      </c>
      <c r="C13" t="s">
        <v>58</v>
      </c>
      <c r="D13" t="s">
        <v>489</v>
      </c>
    </row>
    <row r="14" spans="1:4" hidden="1">
      <c r="A14" t="s">
        <v>85</v>
      </c>
      <c r="B14" t="s">
        <v>86</v>
      </c>
      <c r="C14" t="s">
        <v>443</v>
      </c>
      <c r="D14" t="s">
        <v>491</v>
      </c>
    </row>
    <row r="15" spans="1:4" hidden="1">
      <c r="A15" t="s">
        <v>87</v>
      </c>
      <c r="B15" t="s">
        <v>88</v>
      </c>
      <c r="C15" t="s">
        <v>450</v>
      </c>
      <c r="D15" t="s">
        <v>491</v>
      </c>
    </row>
    <row r="16" spans="1:4" hidden="1">
      <c r="A16" t="s">
        <v>89</v>
      </c>
      <c r="B16" t="s">
        <v>90</v>
      </c>
      <c r="C16" t="s">
        <v>453</v>
      </c>
      <c r="D16" t="s">
        <v>491</v>
      </c>
    </row>
    <row r="17" spans="1:4" hidden="1">
      <c r="A17" t="s">
        <v>91</v>
      </c>
      <c r="B17" t="s">
        <v>92</v>
      </c>
      <c r="C17" t="s">
        <v>455</v>
      </c>
      <c r="D17" t="s">
        <v>491</v>
      </c>
    </row>
    <row r="18" spans="1:4" hidden="1">
      <c r="A18" t="s">
        <v>93</v>
      </c>
      <c r="B18" t="s">
        <v>94</v>
      </c>
      <c r="C18" t="s">
        <v>457</v>
      </c>
      <c r="D18" t="s">
        <v>491</v>
      </c>
    </row>
    <row r="19" spans="1:4" hidden="1">
      <c r="A19" t="s">
        <v>518</v>
      </c>
      <c r="B19" t="s">
        <v>519</v>
      </c>
      <c r="C19" t="s">
        <v>868</v>
      </c>
      <c r="D19" t="s">
        <v>491</v>
      </c>
    </row>
    <row r="20" spans="1:4" hidden="1">
      <c r="A20" t="s">
        <v>1374</v>
      </c>
      <c r="B20" t="s">
        <v>95</v>
      </c>
      <c r="C20" t="s">
        <v>473</v>
      </c>
      <c r="D20" t="s">
        <v>491</v>
      </c>
    </row>
    <row r="21" spans="1:4" hidden="1">
      <c r="A21" t="s">
        <v>97</v>
      </c>
      <c r="B21" t="s">
        <v>98</v>
      </c>
      <c r="C21" t="s">
        <v>97</v>
      </c>
      <c r="D21" t="s">
        <v>101</v>
      </c>
    </row>
    <row r="22" spans="1:4" hidden="1">
      <c r="A22" t="s">
        <v>101</v>
      </c>
      <c r="B22" t="s">
        <v>102</v>
      </c>
      <c r="C22" t="s">
        <v>101</v>
      </c>
      <c r="D22" t="s">
        <v>101</v>
      </c>
    </row>
    <row r="23" spans="1:4" hidden="1">
      <c r="A23" t="s">
        <v>103</v>
      </c>
      <c r="B23" t="s">
        <v>104</v>
      </c>
      <c r="C23" t="s">
        <v>443</v>
      </c>
      <c r="D23" t="s">
        <v>491</v>
      </c>
    </row>
    <row r="24" spans="1:4" hidden="1">
      <c r="A24" t="s">
        <v>105</v>
      </c>
      <c r="B24" t="s">
        <v>106</v>
      </c>
      <c r="C24" t="s">
        <v>443</v>
      </c>
      <c r="D24" t="s">
        <v>491</v>
      </c>
    </row>
    <row r="25" spans="1:4" hidden="1">
      <c r="A25" t="s">
        <v>107</v>
      </c>
      <c r="B25" t="s">
        <v>108</v>
      </c>
      <c r="C25" t="s">
        <v>443</v>
      </c>
      <c r="D25" t="s">
        <v>491</v>
      </c>
    </row>
    <row r="26" spans="1:4" hidden="1">
      <c r="A26" t="s">
        <v>109</v>
      </c>
      <c r="B26" t="s">
        <v>110</v>
      </c>
      <c r="C26" t="s">
        <v>443</v>
      </c>
      <c r="D26" t="s">
        <v>491</v>
      </c>
    </row>
    <row r="27" spans="1:4" hidden="1">
      <c r="A27" t="s">
        <v>111</v>
      </c>
      <c r="B27" t="s">
        <v>112</v>
      </c>
      <c r="C27" t="s">
        <v>443</v>
      </c>
      <c r="D27" t="s">
        <v>491</v>
      </c>
    </row>
    <row r="28" spans="1:4" hidden="1">
      <c r="A28" t="s">
        <v>113</v>
      </c>
      <c r="B28" t="s">
        <v>114</v>
      </c>
      <c r="C28" t="s">
        <v>443</v>
      </c>
      <c r="D28" t="s">
        <v>491</v>
      </c>
    </row>
    <row r="29" spans="1:4" hidden="1">
      <c r="A29" t="s">
        <v>115</v>
      </c>
      <c r="B29" t="s">
        <v>116</v>
      </c>
      <c r="C29" t="s">
        <v>443</v>
      </c>
      <c r="D29" t="s">
        <v>491</v>
      </c>
    </row>
    <row r="30" spans="1:4" hidden="1">
      <c r="A30" t="s">
        <v>117</v>
      </c>
      <c r="B30" t="s">
        <v>118</v>
      </c>
      <c r="C30" t="s">
        <v>443</v>
      </c>
      <c r="D30" t="s">
        <v>491</v>
      </c>
    </row>
    <row r="31" spans="1:4" hidden="1">
      <c r="A31" t="s">
        <v>119</v>
      </c>
      <c r="B31" t="s">
        <v>120</v>
      </c>
      <c r="C31" t="s">
        <v>443</v>
      </c>
      <c r="D31" t="s">
        <v>491</v>
      </c>
    </row>
    <row r="32" spans="1:4" hidden="1">
      <c r="A32" t="s">
        <v>121</v>
      </c>
      <c r="B32" t="s">
        <v>122</v>
      </c>
      <c r="C32" t="s">
        <v>443</v>
      </c>
      <c r="D32" t="s">
        <v>491</v>
      </c>
    </row>
    <row r="33" spans="1:4" hidden="1">
      <c r="A33" t="s">
        <v>123</v>
      </c>
      <c r="B33" t="s">
        <v>124</v>
      </c>
      <c r="C33" t="s">
        <v>443</v>
      </c>
      <c r="D33" t="s">
        <v>491</v>
      </c>
    </row>
    <row r="34" spans="1:4" hidden="1">
      <c r="A34" t="s">
        <v>125</v>
      </c>
      <c r="B34" t="s">
        <v>126</v>
      </c>
      <c r="C34" t="s">
        <v>443</v>
      </c>
      <c r="D34" t="s">
        <v>491</v>
      </c>
    </row>
    <row r="35" spans="1:4" hidden="1">
      <c r="A35" t="s">
        <v>127</v>
      </c>
      <c r="B35" t="s">
        <v>128</v>
      </c>
      <c r="C35" t="s">
        <v>443</v>
      </c>
      <c r="D35" t="s">
        <v>491</v>
      </c>
    </row>
    <row r="36" spans="1:4" hidden="1">
      <c r="A36" t="s">
        <v>129</v>
      </c>
      <c r="B36" t="s">
        <v>130</v>
      </c>
      <c r="C36" t="s">
        <v>443</v>
      </c>
      <c r="D36" t="s">
        <v>491</v>
      </c>
    </row>
    <row r="37" spans="1:4" hidden="1">
      <c r="A37" t="s">
        <v>797</v>
      </c>
      <c r="B37" t="s">
        <v>131</v>
      </c>
      <c r="C37" t="s">
        <v>443</v>
      </c>
      <c r="D37" t="s">
        <v>491</v>
      </c>
    </row>
    <row r="38" spans="1:4" hidden="1">
      <c r="A38" t="s">
        <v>132</v>
      </c>
      <c r="B38" t="s">
        <v>133</v>
      </c>
      <c r="C38" t="s">
        <v>445</v>
      </c>
      <c r="D38" t="s">
        <v>491</v>
      </c>
    </row>
    <row r="39" spans="1:4" hidden="1">
      <c r="A39" t="s">
        <v>135</v>
      </c>
      <c r="B39" t="s">
        <v>136</v>
      </c>
      <c r="C39" t="s">
        <v>445</v>
      </c>
      <c r="D39" t="s">
        <v>491</v>
      </c>
    </row>
    <row r="40" spans="1:4" hidden="1">
      <c r="A40" t="s">
        <v>137</v>
      </c>
      <c r="B40" t="s">
        <v>138</v>
      </c>
      <c r="C40" t="s">
        <v>445</v>
      </c>
      <c r="D40" t="s">
        <v>491</v>
      </c>
    </row>
    <row r="41" spans="1:4" hidden="1">
      <c r="A41" t="s">
        <v>139</v>
      </c>
      <c r="B41" t="s">
        <v>140</v>
      </c>
      <c r="C41" t="s">
        <v>445</v>
      </c>
      <c r="D41" t="s">
        <v>491</v>
      </c>
    </row>
    <row r="42" spans="1:4" hidden="1">
      <c r="A42" t="s">
        <v>141</v>
      </c>
      <c r="B42" t="s">
        <v>142</v>
      </c>
      <c r="C42" t="s">
        <v>445</v>
      </c>
      <c r="D42" t="s">
        <v>491</v>
      </c>
    </row>
    <row r="43" spans="1:4" hidden="1">
      <c r="A43" t="s">
        <v>143</v>
      </c>
      <c r="B43" t="s">
        <v>144</v>
      </c>
      <c r="C43" t="s">
        <v>445</v>
      </c>
      <c r="D43" t="s">
        <v>491</v>
      </c>
    </row>
    <row r="44" spans="1:4" hidden="1">
      <c r="A44" t="s">
        <v>145</v>
      </c>
      <c r="B44" t="s">
        <v>146</v>
      </c>
      <c r="C44" t="s">
        <v>445</v>
      </c>
      <c r="D44" t="s">
        <v>491</v>
      </c>
    </row>
    <row r="45" spans="1:4" hidden="1">
      <c r="A45" t="s">
        <v>147</v>
      </c>
      <c r="B45" t="s">
        <v>148</v>
      </c>
      <c r="C45" t="s">
        <v>445</v>
      </c>
      <c r="D45" t="s">
        <v>491</v>
      </c>
    </row>
    <row r="46" spans="1:4" hidden="1">
      <c r="A46" t="s">
        <v>149</v>
      </c>
      <c r="B46" t="s">
        <v>150</v>
      </c>
      <c r="C46" t="s">
        <v>445</v>
      </c>
      <c r="D46" t="s">
        <v>491</v>
      </c>
    </row>
    <row r="47" spans="1:4" hidden="1">
      <c r="A47" t="s">
        <v>151</v>
      </c>
      <c r="B47" t="s">
        <v>152</v>
      </c>
      <c r="C47" t="s">
        <v>445</v>
      </c>
      <c r="D47" t="s">
        <v>491</v>
      </c>
    </row>
    <row r="48" spans="1:4" hidden="1">
      <c r="A48" t="s">
        <v>153</v>
      </c>
      <c r="B48" t="s">
        <v>154</v>
      </c>
      <c r="C48" t="s">
        <v>445</v>
      </c>
      <c r="D48" t="s">
        <v>491</v>
      </c>
    </row>
    <row r="49" spans="1:4" hidden="1">
      <c r="A49" t="s">
        <v>492</v>
      </c>
      <c r="B49" t="s">
        <v>493</v>
      </c>
      <c r="C49" t="s">
        <v>445</v>
      </c>
      <c r="D49" t="s">
        <v>491</v>
      </c>
    </row>
    <row r="50" spans="1:4" hidden="1">
      <c r="A50" t="s">
        <v>155</v>
      </c>
      <c r="B50" t="s">
        <v>156</v>
      </c>
      <c r="C50" t="s">
        <v>445</v>
      </c>
      <c r="D50" t="s">
        <v>491</v>
      </c>
    </row>
    <row r="51" spans="1:4" hidden="1">
      <c r="A51" t="s">
        <v>157</v>
      </c>
      <c r="B51" t="s">
        <v>158</v>
      </c>
      <c r="C51" t="s">
        <v>445</v>
      </c>
      <c r="D51" t="s">
        <v>491</v>
      </c>
    </row>
    <row r="52" spans="1:4" hidden="1">
      <c r="A52" t="s">
        <v>159</v>
      </c>
      <c r="B52" t="s">
        <v>160</v>
      </c>
      <c r="C52" t="s">
        <v>445</v>
      </c>
      <c r="D52" t="s">
        <v>491</v>
      </c>
    </row>
    <row r="53" spans="1:4" hidden="1">
      <c r="A53" t="s">
        <v>712</v>
      </c>
      <c r="B53" t="s">
        <v>161</v>
      </c>
      <c r="C53" t="s">
        <v>445</v>
      </c>
      <c r="D53" t="s">
        <v>491</v>
      </c>
    </row>
    <row r="54" spans="1:4" hidden="1">
      <c r="A54" t="s">
        <v>494</v>
      </c>
      <c r="B54" t="s">
        <v>495</v>
      </c>
      <c r="C54" t="s">
        <v>445</v>
      </c>
      <c r="D54" t="s">
        <v>491</v>
      </c>
    </row>
    <row r="55" spans="1:4" hidden="1">
      <c r="A55" t="s">
        <v>162</v>
      </c>
      <c r="B55" t="s">
        <v>163</v>
      </c>
      <c r="C55" t="s">
        <v>445</v>
      </c>
      <c r="D55" t="s">
        <v>491</v>
      </c>
    </row>
    <row r="56" spans="1:4" hidden="1">
      <c r="A56" t="s">
        <v>164</v>
      </c>
      <c r="B56" t="s">
        <v>165</v>
      </c>
      <c r="C56" t="s">
        <v>448</v>
      </c>
      <c r="D56" t="s">
        <v>491</v>
      </c>
    </row>
    <row r="57" spans="1:4" hidden="1">
      <c r="A57" t="s">
        <v>166</v>
      </c>
      <c r="B57" t="s">
        <v>167</v>
      </c>
      <c r="C57" t="s">
        <v>448</v>
      </c>
      <c r="D57" t="s">
        <v>491</v>
      </c>
    </row>
    <row r="58" spans="1:4" hidden="1">
      <c r="A58" t="s">
        <v>168</v>
      </c>
      <c r="B58" t="s">
        <v>169</v>
      </c>
      <c r="C58" t="s">
        <v>448</v>
      </c>
      <c r="D58" t="s">
        <v>491</v>
      </c>
    </row>
    <row r="59" spans="1:4" hidden="1">
      <c r="A59" t="s">
        <v>170</v>
      </c>
      <c r="B59" t="s">
        <v>171</v>
      </c>
      <c r="C59" t="s">
        <v>448</v>
      </c>
      <c r="D59" t="s">
        <v>491</v>
      </c>
    </row>
    <row r="60" spans="1:4" hidden="1">
      <c r="A60" t="s">
        <v>172</v>
      </c>
      <c r="B60" t="s">
        <v>173</v>
      </c>
      <c r="C60" t="s">
        <v>448</v>
      </c>
      <c r="D60" t="s">
        <v>491</v>
      </c>
    </row>
    <row r="61" spans="1:4" hidden="1">
      <c r="A61" t="s">
        <v>174</v>
      </c>
      <c r="B61" t="s">
        <v>175</v>
      </c>
      <c r="C61" t="s">
        <v>448</v>
      </c>
      <c r="D61" t="s">
        <v>491</v>
      </c>
    </row>
    <row r="62" spans="1:4" hidden="1">
      <c r="A62" t="s">
        <v>176</v>
      </c>
      <c r="B62" t="s">
        <v>177</v>
      </c>
      <c r="C62" t="s">
        <v>448</v>
      </c>
      <c r="D62" t="s">
        <v>491</v>
      </c>
    </row>
    <row r="63" spans="1:4" hidden="1">
      <c r="A63" t="s">
        <v>178</v>
      </c>
      <c r="B63" t="s">
        <v>179</v>
      </c>
      <c r="C63" t="s">
        <v>448</v>
      </c>
      <c r="D63" t="s">
        <v>491</v>
      </c>
    </row>
    <row r="64" spans="1:4" hidden="1">
      <c r="A64" t="s">
        <v>180</v>
      </c>
      <c r="B64" t="s">
        <v>181</v>
      </c>
      <c r="C64" t="s">
        <v>448</v>
      </c>
      <c r="D64" t="s">
        <v>491</v>
      </c>
    </row>
    <row r="65" spans="1:4" hidden="1">
      <c r="A65" t="s">
        <v>182</v>
      </c>
      <c r="B65" t="s">
        <v>183</v>
      </c>
      <c r="C65" t="s">
        <v>448</v>
      </c>
      <c r="D65" t="s">
        <v>491</v>
      </c>
    </row>
    <row r="66" spans="1:4" hidden="1">
      <c r="A66" t="s">
        <v>184</v>
      </c>
      <c r="B66" t="s">
        <v>185</v>
      </c>
      <c r="C66" t="s">
        <v>448</v>
      </c>
      <c r="D66" t="s">
        <v>491</v>
      </c>
    </row>
    <row r="67" spans="1:4" hidden="1">
      <c r="A67" t="s">
        <v>186</v>
      </c>
      <c r="B67" t="s">
        <v>187</v>
      </c>
      <c r="C67" t="s">
        <v>450</v>
      </c>
      <c r="D67" t="s">
        <v>491</v>
      </c>
    </row>
    <row r="68" spans="1:4" hidden="1">
      <c r="A68" t="s">
        <v>188</v>
      </c>
      <c r="B68" t="s">
        <v>189</v>
      </c>
      <c r="C68" t="s">
        <v>450</v>
      </c>
      <c r="D68" t="s">
        <v>491</v>
      </c>
    </row>
    <row r="69" spans="1:4" hidden="1">
      <c r="A69" t="s">
        <v>190</v>
      </c>
      <c r="B69" t="s">
        <v>191</v>
      </c>
      <c r="C69" t="s">
        <v>450</v>
      </c>
      <c r="D69" t="s">
        <v>491</v>
      </c>
    </row>
    <row r="70" spans="1:4" hidden="1">
      <c r="A70" t="s">
        <v>192</v>
      </c>
      <c r="B70" t="s">
        <v>193</v>
      </c>
      <c r="C70" t="s">
        <v>450</v>
      </c>
      <c r="D70" t="s">
        <v>491</v>
      </c>
    </row>
    <row r="71" spans="1:4" hidden="1">
      <c r="A71" t="s">
        <v>194</v>
      </c>
      <c r="B71" t="s">
        <v>195</v>
      </c>
      <c r="C71" t="s">
        <v>450</v>
      </c>
      <c r="D71" t="s">
        <v>491</v>
      </c>
    </row>
    <row r="72" spans="1:4" hidden="1">
      <c r="A72" t="s">
        <v>196</v>
      </c>
      <c r="B72" t="s">
        <v>197</v>
      </c>
      <c r="C72" t="s">
        <v>450</v>
      </c>
      <c r="D72" t="s">
        <v>491</v>
      </c>
    </row>
    <row r="73" spans="1:4" hidden="1">
      <c r="A73" t="s">
        <v>198</v>
      </c>
      <c r="B73" t="s">
        <v>199</v>
      </c>
      <c r="C73" t="s">
        <v>450</v>
      </c>
      <c r="D73" t="s">
        <v>491</v>
      </c>
    </row>
    <row r="74" spans="1:4" hidden="1">
      <c r="A74" t="s">
        <v>200</v>
      </c>
      <c r="B74" t="s">
        <v>201</v>
      </c>
      <c r="C74" t="s">
        <v>450</v>
      </c>
      <c r="D74" t="s">
        <v>491</v>
      </c>
    </row>
    <row r="75" spans="1:4" hidden="1">
      <c r="A75" t="s">
        <v>202</v>
      </c>
      <c r="B75" t="s">
        <v>203</v>
      </c>
      <c r="C75" t="s">
        <v>450</v>
      </c>
      <c r="D75" t="s">
        <v>491</v>
      </c>
    </row>
    <row r="76" spans="1:4" hidden="1">
      <c r="A76" t="s">
        <v>204</v>
      </c>
      <c r="B76" t="s">
        <v>205</v>
      </c>
      <c r="C76" t="s">
        <v>450</v>
      </c>
      <c r="D76" t="s">
        <v>491</v>
      </c>
    </row>
    <row r="77" spans="1:4" hidden="1">
      <c r="A77" t="s">
        <v>206</v>
      </c>
      <c r="B77" t="s">
        <v>207</v>
      </c>
      <c r="C77" t="s">
        <v>450</v>
      </c>
      <c r="D77" t="s">
        <v>491</v>
      </c>
    </row>
    <row r="78" spans="1:4" hidden="1">
      <c r="A78" t="s">
        <v>208</v>
      </c>
      <c r="B78" t="s">
        <v>209</v>
      </c>
      <c r="C78" t="s">
        <v>450</v>
      </c>
      <c r="D78" t="s">
        <v>491</v>
      </c>
    </row>
    <row r="79" spans="1:4" hidden="1">
      <c r="A79" t="s">
        <v>210</v>
      </c>
      <c r="B79" t="s">
        <v>211</v>
      </c>
      <c r="C79" t="s">
        <v>450</v>
      </c>
      <c r="D79" t="s">
        <v>491</v>
      </c>
    </row>
    <row r="80" spans="1:4" hidden="1">
      <c r="A80" t="s">
        <v>214</v>
      </c>
      <c r="B80" t="s">
        <v>215</v>
      </c>
      <c r="C80" t="s">
        <v>453</v>
      </c>
      <c r="D80" t="s">
        <v>491</v>
      </c>
    </row>
    <row r="81" spans="1:4" hidden="1">
      <c r="A81" t="s">
        <v>216</v>
      </c>
      <c r="B81" t="s">
        <v>217</v>
      </c>
      <c r="C81" t="s">
        <v>453</v>
      </c>
      <c r="D81" t="s">
        <v>491</v>
      </c>
    </row>
    <row r="82" spans="1:4" hidden="1">
      <c r="A82" t="s">
        <v>218</v>
      </c>
      <c r="B82" t="s">
        <v>219</v>
      </c>
      <c r="C82" t="s">
        <v>453</v>
      </c>
      <c r="D82" t="s">
        <v>491</v>
      </c>
    </row>
    <row r="83" spans="1:4" hidden="1">
      <c r="A83" t="s">
        <v>220</v>
      </c>
      <c r="B83" t="s">
        <v>221</v>
      </c>
      <c r="C83" t="s">
        <v>453</v>
      </c>
      <c r="D83" t="s">
        <v>491</v>
      </c>
    </row>
    <row r="84" spans="1:4" hidden="1">
      <c r="A84" t="s">
        <v>222</v>
      </c>
      <c r="B84" t="s">
        <v>223</v>
      </c>
      <c r="C84" t="s">
        <v>453</v>
      </c>
      <c r="D84" t="s">
        <v>491</v>
      </c>
    </row>
    <row r="85" spans="1:4" hidden="1">
      <c r="A85" t="s">
        <v>224</v>
      </c>
      <c r="B85" t="s">
        <v>225</v>
      </c>
      <c r="C85" t="s">
        <v>453</v>
      </c>
      <c r="D85" t="s">
        <v>491</v>
      </c>
    </row>
    <row r="86" spans="1:4" hidden="1">
      <c r="A86" t="s">
        <v>512</v>
      </c>
      <c r="B86" t="s">
        <v>513</v>
      </c>
      <c r="C86" t="s">
        <v>453</v>
      </c>
      <c r="D86" t="s">
        <v>491</v>
      </c>
    </row>
    <row r="87" spans="1:4" hidden="1">
      <c r="A87" t="s">
        <v>227</v>
      </c>
      <c r="B87" t="s">
        <v>228</v>
      </c>
      <c r="C87" t="s">
        <v>455</v>
      </c>
      <c r="D87" t="s">
        <v>491</v>
      </c>
    </row>
    <row r="88" spans="1:4" hidden="1">
      <c r="A88" t="s">
        <v>229</v>
      </c>
      <c r="B88" t="s">
        <v>230</v>
      </c>
      <c r="C88" t="s">
        <v>455</v>
      </c>
      <c r="D88" t="s">
        <v>491</v>
      </c>
    </row>
    <row r="89" spans="1:4" hidden="1">
      <c r="A89" t="s">
        <v>231</v>
      </c>
      <c r="B89" t="s">
        <v>232</v>
      </c>
      <c r="C89" t="s">
        <v>455</v>
      </c>
      <c r="D89" t="s">
        <v>491</v>
      </c>
    </row>
    <row r="90" spans="1:4" hidden="1">
      <c r="A90" t="s">
        <v>233</v>
      </c>
      <c r="B90" t="s">
        <v>234</v>
      </c>
      <c r="C90" t="s">
        <v>455</v>
      </c>
      <c r="D90" t="s">
        <v>491</v>
      </c>
    </row>
    <row r="91" spans="1:4" hidden="1">
      <c r="A91" t="s">
        <v>235</v>
      </c>
      <c r="B91" t="s">
        <v>236</v>
      </c>
      <c r="C91" t="s">
        <v>455</v>
      </c>
      <c r="D91" t="s">
        <v>491</v>
      </c>
    </row>
    <row r="92" spans="1:4" hidden="1">
      <c r="A92" t="s">
        <v>237</v>
      </c>
      <c r="B92" t="s">
        <v>238</v>
      </c>
      <c r="C92" t="s">
        <v>455</v>
      </c>
      <c r="D92" t="s">
        <v>491</v>
      </c>
    </row>
    <row r="93" spans="1:4" hidden="1">
      <c r="A93" t="s">
        <v>239</v>
      </c>
      <c r="B93" t="s">
        <v>240</v>
      </c>
      <c r="C93" t="s">
        <v>455</v>
      </c>
      <c r="D93" t="s">
        <v>491</v>
      </c>
    </row>
    <row r="94" spans="1:4" hidden="1">
      <c r="A94" t="s">
        <v>241</v>
      </c>
      <c r="B94" t="s">
        <v>242</v>
      </c>
      <c r="C94" t="s">
        <v>455</v>
      </c>
      <c r="D94" t="s">
        <v>491</v>
      </c>
    </row>
    <row r="95" spans="1:4" hidden="1">
      <c r="A95" t="s">
        <v>243</v>
      </c>
      <c r="B95" t="s">
        <v>244</v>
      </c>
      <c r="C95" t="s">
        <v>455</v>
      </c>
      <c r="D95" t="s">
        <v>491</v>
      </c>
    </row>
    <row r="96" spans="1:4" hidden="1">
      <c r="A96" t="s">
        <v>642</v>
      </c>
      <c r="B96" t="s">
        <v>643</v>
      </c>
      <c r="C96" t="s">
        <v>455</v>
      </c>
      <c r="D96" t="s">
        <v>491</v>
      </c>
    </row>
    <row r="97" spans="1:4" hidden="1">
      <c r="A97" t="s">
        <v>245</v>
      </c>
      <c r="B97" t="s">
        <v>246</v>
      </c>
      <c r="C97" t="s">
        <v>455</v>
      </c>
      <c r="D97" t="s">
        <v>491</v>
      </c>
    </row>
    <row r="98" spans="1:4" hidden="1">
      <c r="A98" t="s">
        <v>247</v>
      </c>
      <c r="B98" t="s">
        <v>248</v>
      </c>
      <c r="C98" t="s">
        <v>455</v>
      </c>
      <c r="D98" t="s">
        <v>491</v>
      </c>
    </row>
    <row r="99" spans="1:4" hidden="1">
      <c r="A99" t="s">
        <v>249</v>
      </c>
      <c r="B99" t="s">
        <v>250</v>
      </c>
      <c r="C99" t="s">
        <v>455</v>
      </c>
      <c r="D99" t="s">
        <v>491</v>
      </c>
    </row>
    <row r="100" spans="1:4" hidden="1">
      <c r="A100" t="s">
        <v>251</v>
      </c>
      <c r="B100" t="s">
        <v>252</v>
      </c>
      <c r="C100" t="s">
        <v>455</v>
      </c>
      <c r="D100" t="s">
        <v>491</v>
      </c>
    </row>
    <row r="101" spans="1:4" hidden="1">
      <c r="A101" t="s">
        <v>253</v>
      </c>
      <c r="B101" t="s">
        <v>254</v>
      </c>
      <c r="C101" t="s">
        <v>455</v>
      </c>
      <c r="D101" t="s">
        <v>491</v>
      </c>
    </row>
    <row r="102" spans="1:4" hidden="1">
      <c r="A102" t="s">
        <v>255</v>
      </c>
      <c r="B102" t="s">
        <v>256</v>
      </c>
      <c r="C102" t="s">
        <v>455</v>
      </c>
      <c r="D102" t="s">
        <v>491</v>
      </c>
    </row>
    <row r="103" spans="1:4" hidden="1">
      <c r="A103" t="s">
        <v>257</v>
      </c>
      <c r="B103" t="s">
        <v>258</v>
      </c>
      <c r="C103" t="s">
        <v>455</v>
      </c>
      <c r="D103" t="s">
        <v>491</v>
      </c>
    </row>
    <row r="104" spans="1:4" hidden="1">
      <c r="A104" t="s">
        <v>259</v>
      </c>
      <c r="B104" t="s">
        <v>260</v>
      </c>
      <c r="C104" t="s">
        <v>455</v>
      </c>
      <c r="D104" t="s">
        <v>491</v>
      </c>
    </row>
    <row r="105" spans="1:4" hidden="1">
      <c r="A105" t="s">
        <v>261</v>
      </c>
      <c r="B105" t="s">
        <v>262</v>
      </c>
      <c r="C105" t="s">
        <v>455</v>
      </c>
      <c r="D105" t="s">
        <v>491</v>
      </c>
    </row>
    <row r="106" spans="1:4" hidden="1">
      <c r="A106" t="s">
        <v>263</v>
      </c>
      <c r="B106" t="s">
        <v>264</v>
      </c>
      <c r="C106" t="s">
        <v>455</v>
      </c>
      <c r="D106" t="s">
        <v>491</v>
      </c>
    </row>
    <row r="107" spans="1:4" hidden="1">
      <c r="A107" t="s">
        <v>265</v>
      </c>
      <c r="B107" t="s">
        <v>266</v>
      </c>
      <c r="C107" t="s">
        <v>455</v>
      </c>
      <c r="D107" t="s">
        <v>491</v>
      </c>
    </row>
    <row r="108" spans="1:4" hidden="1">
      <c r="A108" t="s">
        <v>774</v>
      </c>
      <c r="B108" t="s">
        <v>267</v>
      </c>
      <c r="C108" t="s">
        <v>455</v>
      </c>
      <c r="D108" t="s">
        <v>491</v>
      </c>
    </row>
    <row r="109" spans="1:4" hidden="1">
      <c r="A109" t="s">
        <v>268</v>
      </c>
      <c r="B109" t="s">
        <v>269</v>
      </c>
      <c r="C109" t="s">
        <v>457</v>
      </c>
      <c r="D109" t="s">
        <v>491</v>
      </c>
    </row>
    <row r="110" spans="1:4" hidden="1">
      <c r="A110" t="s">
        <v>270</v>
      </c>
      <c r="B110" t="s">
        <v>271</v>
      </c>
      <c r="C110" t="s">
        <v>457</v>
      </c>
      <c r="D110" t="s">
        <v>491</v>
      </c>
    </row>
    <row r="111" spans="1:4" hidden="1">
      <c r="A111" t="s">
        <v>516</v>
      </c>
      <c r="B111" t="s">
        <v>517</v>
      </c>
      <c r="C111" t="s">
        <v>457</v>
      </c>
      <c r="D111" t="s">
        <v>491</v>
      </c>
    </row>
    <row r="112" spans="1:4" hidden="1">
      <c r="A112" t="s">
        <v>272</v>
      </c>
      <c r="B112" t="s">
        <v>273</v>
      </c>
      <c r="C112" t="s">
        <v>457</v>
      </c>
      <c r="D112" t="s">
        <v>491</v>
      </c>
    </row>
    <row r="113" spans="1:4" hidden="1">
      <c r="A113" t="s">
        <v>274</v>
      </c>
      <c r="B113" t="s">
        <v>275</v>
      </c>
      <c r="C113" t="s">
        <v>457</v>
      </c>
      <c r="D113" t="s">
        <v>491</v>
      </c>
    </row>
    <row r="114" spans="1:4" hidden="1">
      <c r="A114" t="s">
        <v>775</v>
      </c>
      <c r="B114" t="s">
        <v>276</v>
      </c>
      <c r="C114" t="s">
        <v>457</v>
      </c>
      <c r="D114" t="s">
        <v>491</v>
      </c>
    </row>
    <row r="115" spans="1:4" hidden="1">
      <c r="A115" t="s">
        <v>277</v>
      </c>
      <c r="B115" t="s">
        <v>278</v>
      </c>
      <c r="C115" t="s">
        <v>457</v>
      </c>
      <c r="D115" t="s">
        <v>491</v>
      </c>
    </row>
    <row r="116" spans="1:4" hidden="1">
      <c r="A116" t="s">
        <v>279</v>
      </c>
      <c r="B116" t="s">
        <v>280</v>
      </c>
      <c r="C116" t="s">
        <v>457</v>
      </c>
      <c r="D116" t="s">
        <v>491</v>
      </c>
    </row>
    <row r="117" spans="1:4" hidden="1">
      <c r="A117" t="s">
        <v>281</v>
      </c>
      <c r="B117" t="s">
        <v>282</v>
      </c>
      <c r="C117" t="s">
        <v>457</v>
      </c>
      <c r="D117" t="s">
        <v>491</v>
      </c>
    </row>
    <row r="118" spans="1:4" hidden="1">
      <c r="A118" t="s">
        <v>283</v>
      </c>
      <c r="B118" t="s">
        <v>284</v>
      </c>
      <c r="C118" t="s">
        <v>868</v>
      </c>
      <c r="D118" t="s">
        <v>491</v>
      </c>
    </row>
    <row r="119" spans="1:4" hidden="1">
      <c r="A119" t="s">
        <v>285</v>
      </c>
      <c r="B119" t="s">
        <v>286</v>
      </c>
      <c r="C119" t="s">
        <v>868</v>
      </c>
      <c r="D119" t="s">
        <v>491</v>
      </c>
    </row>
    <row r="120" spans="1:4" hidden="1">
      <c r="A120" t="s">
        <v>287</v>
      </c>
      <c r="B120" t="s">
        <v>288</v>
      </c>
      <c r="C120" t="s">
        <v>868</v>
      </c>
      <c r="D120" t="s">
        <v>491</v>
      </c>
    </row>
    <row r="121" spans="1:4" hidden="1">
      <c r="A121" t="s">
        <v>289</v>
      </c>
      <c r="B121" t="s">
        <v>290</v>
      </c>
      <c r="C121" t="s">
        <v>868</v>
      </c>
      <c r="D121" t="s">
        <v>491</v>
      </c>
    </row>
    <row r="122" spans="1:4" hidden="1">
      <c r="A122" t="s">
        <v>291</v>
      </c>
      <c r="B122" t="s">
        <v>292</v>
      </c>
      <c r="C122" t="s">
        <v>868</v>
      </c>
      <c r="D122" t="s">
        <v>491</v>
      </c>
    </row>
    <row r="123" spans="1:4" hidden="1">
      <c r="A123" t="s">
        <v>293</v>
      </c>
      <c r="B123" t="s">
        <v>294</v>
      </c>
      <c r="C123" t="s">
        <v>868</v>
      </c>
      <c r="D123" t="s">
        <v>491</v>
      </c>
    </row>
    <row r="124" spans="1:4" hidden="1">
      <c r="A124" t="s">
        <v>295</v>
      </c>
      <c r="B124" t="s">
        <v>296</v>
      </c>
      <c r="C124" t="s">
        <v>868</v>
      </c>
      <c r="D124" t="s">
        <v>491</v>
      </c>
    </row>
    <row r="125" spans="1:4" hidden="1">
      <c r="A125" t="s">
        <v>786</v>
      </c>
      <c r="B125" t="s">
        <v>787</v>
      </c>
      <c r="C125" t="s">
        <v>868</v>
      </c>
      <c r="D125" t="s">
        <v>491</v>
      </c>
    </row>
    <row r="126" spans="1:4" hidden="1">
      <c r="A126" t="s">
        <v>297</v>
      </c>
      <c r="B126" t="s">
        <v>298</v>
      </c>
      <c r="C126" t="s">
        <v>868</v>
      </c>
      <c r="D126" t="s">
        <v>491</v>
      </c>
    </row>
    <row r="127" spans="1:4" hidden="1">
      <c r="A127" t="s">
        <v>299</v>
      </c>
      <c r="B127" t="s">
        <v>300</v>
      </c>
      <c r="C127" t="s">
        <v>461</v>
      </c>
      <c r="D127" t="s">
        <v>491</v>
      </c>
    </row>
    <row r="128" spans="1:4" hidden="1">
      <c r="A128" t="s">
        <v>496</v>
      </c>
      <c r="B128" t="s">
        <v>497</v>
      </c>
      <c r="C128" t="s">
        <v>461</v>
      </c>
      <c r="D128" t="s">
        <v>491</v>
      </c>
    </row>
    <row r="129" spans="1:4" hidden="1">
      <c r="A129" t="s">
        <v>301</v>
      </c>
      <c r="B129" t="s">
        <v>302</v>
      </c>
      <c r="C129" t="s">
        <v>461</v>
      </c>
      <c r="D129" t="s">
        <v>491</v>
      </c>
    </row>
    <row r="130" spans="1:4" hidden="1">
      <c r="A130" t="s">
        <v>303</v>
      </c>
      <c r="B130" t="s">
        <v>304</v>
      </c>
      <c r="C130" t="s">
        <v>461</v>
      </c>
      <c r="D130" t="s">
        <v>491</v>
      </c>
    </row>
    <row r="131" spans="1:4" hidden="1">
      <c r="A131" t="s">
        <v>305</v>
      </c>
      <c r="B131" t="s">
        <v>306</v>
      </c>
      <c r="C131" t="s">
        <v>461</v>
      </c>
      <c r="D131" t="s">
        <v>491</v>
      </c>
    </row>
    <row r="132" spans="1:4" hidden="1">
      <c r="A132" t="s">
        <v>307</v>
      </c>
      <c r="B132" t="s">
        <v>308</v>
      </c>
      <c r="C132" t="s">
        <v>463</v>
      </c>
      <c r="D132" t="s">
        <v>491</v>
      </c>
    </row>
    <row r="133" spans="1:4" hidden="1">
      <c r="A133" t="s">
        <v>309</v>
      </c>
      <c r="B133" t="s">
        <v>310</v>
      </c>
      <c r="C133" t="s">
        <v>463</v>
      </c>
      <c r="D133" t="s">
        <v>491</v>
      </c>
    </row>
    <row r="134" spans="1:4" hidden="1">
      <c r="A134" t="s">
        <v>311</v>
      </c>
      <c r="B134" t="s">
        <v>312</v>
      </c>
      <c r="C134" t="s">
        <v>463</v>
      </c>
      <c r="D134" t="s">
        <v>491</v>
      </c>
    </row>
    <row r="135" spans="1:4" hidden="1">
      <c r="A135" t="s">
        <v>313</v>
      </c>
      <c r="B135" t="s">
        <v>314</v>
      </c>
      <c r="C135" t="s">
        <v>463</v>
      </c>
      <c r="D135" t="s">
        <v>491</v>
      </c>
    </row>
    <row r="136" spans="1:4" hidden="1">
      <c r="A136" t="s">
        <v>315</v>
      </c>
      <c r="B136" t="s">
        <v>316</v>
      </c>
      <c r="C136" t="s">
        <v>463</v>
      </c>
      <c r="D136" t="s">
        <v>491</v>
      </c>
    </row>
    <row r="137" spans="1:4" hidden="1">
      <c r="A137" t="s">
        <v>1389</v>
      </c>
      <c r="B137" t="s">
        <v>322</v>
      </c>
      <c r="C137" t="s">
        <v>464</v>
      </c>
      <c r="D137" t="s">
        <v>491</v>
      </c>
    </row>
    <row r="138" spans="1:4" hidden="1">
      <c r="A138" t="s">
        <v>1390</v>
      </c>
      <c r="B138" t="s">
        <v>323</v>
      </c>
      <c r="C138" t="s">
        <v>464</v>
      </c>
      <c r="D138" t="s">
        <v>491</v>
      </c>
    </row>
    <row r="139" spans="1:4" hidden="1">
      <c r="A139" t="s">
        <v>1391</v>
      </c>
      <c r="B139" t="s">
        <v>324</v>
      </c>
      <c r="C139" t="s">
        <v>464</v>
      </c>
      <c r="D139" t="s">
        <v>491</v>
      </c>
    </row>
    <row r="140" spans="1:4" hidden="1">
      <c r="A140" t="s">
        <v>1392</v>
      </c>
      <c r="B140" t="s">
        <v>326</v>
      </c>
      <c r="C140" t="s">
        <v>464</v>
      </c>
      <c r="D140" t="s">
        <v>491</v>
      </c>
    </row>
    <row r="141" spans="1:4" hidden="1">
      <c r="A141" t="s">
        <v>1393</v>
      </c>
      <c r="B141" t="s">
        <v>327</v>
      </c>
      <c r="C141" t="s">
        <v>464</v>
      </c>
      <c r="D141" t="s">
        <v>491</v>
      </c>
    </row>
    <row r="142" spans="1:4" hidden="1">
      <c r="A142" t="s">
        <v>1394</v>
      </c>
      <c r="B142" t="s">
        <v>328</v>
      </c>
      <c r="C142" t="s">
        <v>464</v>
      </c>
      <c r="D142" t="s">
        <v>491</v>
      </c>
    </row>
    <row r="143" spans="1:4" hidden="1">
      <c r="A143" t="s">
        <v>1395</v>
      </c>
      <c r="B143" t="s">
        <v>329</v>
      </c>
      <c r="C143" t="s">
        <v>464</v>
      </c>
      <c r="D143" t="s">
        <v>491</v>
      </c>
    </row>
    <row r="144" spans="1:4" hidden="1">
      <c r="A144" t="s">
        <v>1396</v>
      </c>
      <c r="B144" t="s">
        <v>330</v>
      </c>
      <c r="C144" t="s">
        <v>464</v>
      </c>
      <c r="D144" t="s">
        <v>491</v>
      </c>
    </row>
    <row r="145" spans="1:4" hidden="1">
      <c r="A145" t="s">
        <v>1397</v>
      </c>
      <c r="B145" t="s">
        <v>331</v>
      </c>
      <c r="C145" t="s">
        <v>464</v>
      </c>
      <c r="D145" t="s">
        <v>491</v>
      </c>
    </row>
    <row r="146" spans="1:4" hidden="1">
      <c r="A146" t="s">
        <v>1398</v>
      </c>
      <c r="B146" t="s">
        <v>332</v>
      </c>
      <c r="C146" t="s">
        <v>464</v>
      </c>
      <c r="D146" t="s">
        <v>491</v>
      </c>
    </row>
    <row r="147" spans="1:4" hidden="1">
      <c r="A147" t="s">
        <v>1399</v>
      </c>
      <c r="B147" t="s">
        <v>333</v>
      </c>
      <c r="C147" t="s">
        <v>464</v>
      </c>
      <c r="D147" t="s">
        <v>491</v>
      </c>
    </row>
    <row r="148" spans="1:4" hidden="1">
      <c r="A148" t="s">
        <v>1400</v>
      </c>
      <c r="B148" t="s">
        <v>334</v>
      </c>
      <c r="C148" t="s">
        <v>464</v>
      </c>
      <c r="D148" t="s">
        <v>491</v>
      </c>
    </row>
    <row r="149" spans="1:4" hidden="1">
      <c r="A149" t="s">
        <v>1401</v>
      </c>
      <c r="B149" t="s">
        <v>335</v>
      </c>
      <c r="C149" t="s">
        <v>464</v>
      </c>
      <c r="D149" t="s">
        <v>491</v>
      </c>
    </row>
    <row r="150" spans="1:4" hidden="1">
      <c r="A150" t="s">
        <v>1402</v>
      </c>
      <c r="B150" t="s">
        <v>336</v>
      </c>
      <c r="C150" t="s">
        <v>464</v>
      </c>
      <c r="D150" t="s">
        <v>491</v>
      </c>
    </row>
    <row r="151" spans="1:4" hidden="1">
      <c r="A151" t="s">
        <v>1403</v>
      </c>
      <c r="B151" t="s">
        <v>337</v>
      </c>
      <c r="C151" t="s">
        <v>464</v>
      </c>
      <c r="D151" t="s">
        <v>491</v>
      </c>
    </row>
    <row r="152" spans="1:4" hidden="1">
      <c r="A152" t="s">
        <v>1404</v>
      </c>
      <c r="B152" t="s">
        <v>498</v>
      </c>
      <c r="C152" t="s">
        <v>464</v>
      </c>
      <c r="D152" t="s">
        <v>491</v>
      </c>
    </row>
    <row r="153" spans="1:4" hidden="1">
      <c r="A153" t="s">
        <v>1405</v>
      </c>
      <c r="B153" t="s">
        <v>511</v>
      </c>
      <c r="C153" t="s">
        <v>464</v>
      </c>
      <c r="D153" t="s">
        <v>491</v>
      </c>
    </row>
    <row r="154" spans="1:4" hidden="1">
      <c r="A154" s="160" t="s">
        <v>1608</v>
      </c>
      <c r="B154" t="s">
        <v>338</v>
      </c>
      <c r="C154" t="s">
        <v>464</v>
      </c>
      <c r="D154" t="s">
        <v>491</v>
      </c>
    </row>
    <row r="155" spans="1:4" hidden="1">
      <c r="A155" s="160" t="s">
        <v>1607</v>
      </c>
      <c r="B155" t="s">
        <v>339</v>
      </c>
      <c r="C155" t="s">
        <v>464</v>
      </c>
      <c r="D155" t="s">
        <v>491</v>
      </c>
    </row>
    <row r="156" spans="1:4" hidden="1">
      <c r="A156" s="160" t="s">
        <v>1426</v>
      </c>
      <c r="B156" t="s">
        <v>1155</v>
      </c>
      <c r="C156" t="s">
        <v>464</v>
      </c>
      <c r="D156" t="s">
        <v>491</v>
      </c>
    </row>
    <row r="157" spans="1:4" hidden="1">
      <c r="A157" s="160" t="s">
        <v>1609</v>
      </c>
      <c r="B157" t="s">
        <v>340</v>
      </c>
      <c r="C157" t="s">
        <v>464</v>
      </c>
      <c r="D157" t="s">
        <v>491</v>
      </c>
    </row>
    <row r="158" spans="1:4" hidden="1">
      <c r="A158" s="160" t="s">
        <v>1610</v>
      </c>
      <c r="B158" t="s">
        <v>341</v>
      </c>
      <c r="C158" t="s">
        <v>464</v>
      </c>
      <c r="D158" t="s">
        <v>491</v>
      </c>
    </row>
    <row r="159" spans="1:4" hidden="1">
      <c r="A159" s="160" t="s">
        <v>1611</v>
      </c>
      <c r="B159" t="s">
        <v>342</v>
      </c>
      <c r="C159" t="s">
        <v>464</v>
      </c>
      <c r="D159" t="s">
        <v>491</v>
      </c>
    </row>
    <row r="160" spans="1:4" hidden="1">
      <c r="A160" s="160" t="s">
        <v>1612</v>
      </c>
      <c r="B160" t="s">
        <v>343</v>
      </c>
      <c r="C160" t="s">
        <v>464</v>
      </c>
      <c r="D160" t="s">
        <v>491</v>
      </c>
    </row>
    <row r="161" spans="1:4" hidden="1">
      <c r="A161" s="160" t="s">
        <v>1613</v>
      </c>
      <c r="B161" t="s">
        <v>344</v>
      </c>
      <c r="C161" t="s">
        <v>464</v>
      </c>
      <c r="D161" t="s">
        <v>491</v>
      </c>
    </row>
    <row r="162" spans="1:4" hidden="1">
      <c r="A162" s="160" t="s">
        <v>1614</v>
      </c>
      <c r="B162" t="s">
        <v>345</v>
      </c>
      <c r="C162" t="s">
        <v>464</v>
      </c>
      <c r="D162" t="s">
        <v>491</v>
      </c>
    </row>
    <row r="163" spans="1:4" hidden="1">
      <c r="A163" t="s">
        <v>1620</v>
      </c>
      <c r="B163" t="s">
        <v>500</v>
      </c>
      <c r="C163" t="s">
        <v>464</v>
      </c>
      <c r="D163" t="s">
        <v>491</v>
      </c>
    </row>
    <row r="164" spans="1:4" hidden="1">
      <c r="A164" t="s">
        <v>1621</v>
      </c>
      <c r="B164" t="s">
        <v>354</v>
      </c>
      <c r="C164" t="s">
        <v>464</v>
      </c>
      <c r="D164" t="s">
        <v>491</v>
      </c>
    </row>
    <row r="165" spans="1:4" hidden="1">
      <c r="A165" t="s">
        <v>1406</v>
      </c>
      <c r="B165" t="s">
        <v>355</v>
      </c>
      <c r="C165" t="s">
        <v>464</v>
      </c>
      <c r="D165" t="s">
        <v>491</v>
      </c>
    </row>
    <row r="166" spans="1:4" hidden="1">
      <c r="A166" t="s">
        <v>1407</v>
      </c>
      <c r="B166" t="s">
        <v>356</v>
      </c>
      <c r="C166" t="s">
        <v>464</v>
      </c>
      <c r="D166" t="s">
        <v>491</v>
      </c>
    </row>
    <row r="167" spans="1:4" hidden="1">
      <c r="A167" t="s">
        <v>1408</v>
      </c>
      <c r="B167" t="s">
        <v>357</v>
      </c>
      <c r="C167" t="s">
        <v>464</v>
      </c>
      <c r="D167" t="s">
        <v>491</v>
      </c>
    </row>
    <row r="168" spans="1:4" hidden="1">
      <c r="A168" t="s">
        <v>1409</v>
      </c>
      <c r="B168" t="s">
        <v>358</v>
      </c>
      <c r="C168" t="s">
        <v>464</v>
      </c>
      <c r="D168" t="s">
        <v>491</v>
      </c>
    </row>
    <row r="169" spans="1:4" hidden="1">
      <c r="A169" t="s">
        <v>1410</v>
      </c>
      <c r="B169" t="s">
        <v>359</v>
      </c>
      <c r="C169" t="s">
        <v>464</v>
      </c>
      <c r="D169" t="s">
        <v>491</v>
      </c>
    </row>
    <row r="170" spans="1:4" hidden="1">
      <c r="A170" t="s">
        <v>1411</v>
      </c>
      <c r="B170" t="s">
        <v>360</v>
      </c>
      <c r="C170" t="s">
        <v>464</v>
      </c>
      <c r="D170" t="s">
        <v>491</v>
      </c>
    </row>
    <row r="171" spans="1:4" hidden="1">
      <c r="A171" t="s">
        <v>1412</v>
      </c>
      <c r="B171" t="s">
        <v>361</v>
      </c>
      <c r="C171" t="s">
        <v>464</v>
      </c>
      <c r="D171" t="s">
        <v>491</v>
      </c>
    </row>
    <row r="172" spans="1:4" hidden="1">
      <c r="A172" t="s">
        <v>1413</v>
      </c>
      <c r="B172" t="s">
        <v>362</v>
      </c>
      <c r="C172" t="s">
        <v>464</v>
      </c>
      <c r="D172" t="s">
        <v>491</v>
      </c>
    </row>
    <row r="173" spans="1:4" hidden="1">
      <c r="A173" t="s">
        <v>1414</v>
      </c>
      <c r="B173" t="s">
        <v>363</v>
      </c>
      <c r="C173" t="s">
        <v>464</v>
      </c>
      <c r="D173" t="s">
        <v>491</v>
      </c>
    </row>
    <row r="174" spans="1:4" hidden="1">
      <c r="A174" t="s">
        <v>1415</v>
      </c>
      <c r="B174" t="s">
        <v>364</v>
      </c>
      <c r="C174" t="s">
        <v>464</v>
      </c>
      <c r="D174" t="s">
        <v>491</v>
      </c>
    </row>
    <row r="175" spans="1:4" hidden="1">
      <c r="A175" t="s">
        <v>1416</v>
      </c>
      <c r="B175" t="s">
        <v>365</v>
      </c>
      <c r="C175" t="s">
        <v>464</v>
      </c>
      <c r="D175" t="s">
        <v>491</v>
      </c>
    </row>
    <row r="176" spans="1:4" hidden="1">
      <c r="A176" t="s">
        <v>366</v>
      </c>
      <c r="B176" t="s">
        <v>367</v>
      </c>
      <c r="C176" t="s">
        <v>471</v>
      </c>
      <c r="D176" t="s">
        <v>491</v>
      </c>
    </row>
    <row r="177" spans="1:4" hidden="1">
      <c r="A177" t="s">
        <v>368</v>
      </c>
      <c r="B177" t="s">
        <v>369</v>
      </c>
      <c r="C177" t="s">
        <v>471</v>
      </c>
      <c r="D177" t="s">
        <v>491</v>
      </c>
    </row>
    <row r="178" spans="1:4" hidden="1">
      <c r="A178" t="s">
        <v>370</v>
      </c>
      <c r="B178" t="s">
        <v>371</v>
      </c>
      <c r="C178" t="s">
        <v>471</v>
      </c>
      <c r="D178" t="s">
        <v>491</v>
      </c>
    </row>
    <row r="179" spans="1:4" hidden="1">
      <c r="A179" t="s">
        <v>372</v>
      </c>
      <c r="B179" t="s">
        <v>373</v>
      </c>
      <c r="C179" t="s">
        <v>471</v>
      </c>
      <c r="D179" t="s">
        <v>491</v>
      </c>
    </row>
    <row r="180" spans="1:4" hidden="1">
      <c r="A180" t="s">
        <v>374</v>
      </c>
      <c r="B180" t="s">
        <v>375</v>
      </c>
      <c r="C180" t="s">
        <v>471</v>
      </c>
      <c r="D180" t="s">
        <v>491</v>
      </c>
    </row>
    <row r="181" spans="1:4" hidden="1">
      <c r="A181" t="s">
        <v>1417</v>
      </c>
      <c r="B181" t="s">
        <v>376</v>
      </c>
      <c r="C181" t="s">
        <v>464</v>
      </c>
      <c r="D181" t="s">
        <v>491</v>
      </c>
    </row>
    <row r="182" spans="1:4" hidden="1">
      <c r="A182" t="s">
        <v>1418</v>
      </c>
      <c r="B182" t="s">
        <v>377</v>
      </c>
      <c r="C182" t="s">
        <v>464</v>
      </c>
      <c r="D182" t="s">
        <v>491</v>
      </c>
    </row>
    <row r="183" spans="1:4" hidden="1">
      <c r="A183" t="s">
        <v>1419</v>
      </c>
      <c r="B183" t="s">
        <v>378</v>
      </c>
      <c r="C183" t="s">
        <v>464</v>
      </c>
      <c r="D183" t="s">
        <v>491</v>
      </c>
    </row>
    <row r="184" spans="1:4" hidden="1">
      <c r="A184" t="s">
        <v>1420</v>
      </c>
      <c r="B184" t="s">
        <v>789</v>
      </c>
      <c r="C184" t="s">
        <v>464</v>
      </c>
      <c r="D184" t="s">
        <v>491</v>
      </c>
    </row>
    <row r="185" spans="1:4" hidden="1">
      <c r="A185" t="s">
        <v>1375</v>
      </c>
      <c r="B185" t="s">
        <v>790</v>
      </c>
      <c r="C185" t="s">
        <v>473</v>
      </c>
      <c r="D185" t="s">
        <v>491</v>
      </c>
    </row>
    <row r="186" spans="1:4" hidden="1">
      <c r="A186" t="s">
        <v>379</v>
      </c>
      <c r="B186" t="s">
        <v>380</v>
      </c>
      <c r="C186" t="s">
        <v>477</v>
      </c>
      <c r="D186" t="s">
        <v>491</v>
      </c>
    </row>
    <row r="187" spans="1:4" hidden="1">
      <c r="A187" t="s">
        <v>381</v>
      </c>
      <c r="B187" t="s">
        <v>382</v>
      </c>
      <c r="C187" t="s">
        <v>477</v>
      </c>
      <c r="D187" t="s">
        <v>491</v>
      </c>
    </row>
    <row r="188" spans="1:4" hidden="1">
      <c r="A188" t="s">
        <v>383</v>
      </c>
      <c r="B188" t="s">
        <v>384</v>
      </c>
      <c r="C188" t="s">
        <v>477</v>
      </c>
      <c r="D188" t="s">
        <v>491</v>
      </c>
    </row>
    <row r="189" spans="1:4" hidden="1">
      <c r="A189" t="s">
        <v>385</v>
      </c>
      <c r="B189" t="s">
        <v>386</v>
      </c>
      <c r="C189" t="s">
        <v>477</v>
      </c>
      <c r="D189" t="s">
        <v>491</v>
      </c>
    </row>
    <row r="190" spans="1:4" hidden="1">
      <c r="A190" t="s">
        <v>387</v>
      </c>
      <c r="B190" t="s">
        <v>388</v>
      </c>
      <c r="C190" t="s">
        <v>477</v>
      </c>
      <c r="D190" t="s">
        <v>491</v>
      </c>
    </row>
    <row r="191" spans="1:4" hidden="1">
      <c r="A191" t="s">
        <v>389</v>
      </c>
      <c r="B191" t="s">
        <v>390</v>
      </c>
      <c r="C191" t="s">
        <v>477</v>
      </c>
      <c r="D191" t="s">
        <v>491</v>
      </c>
    </row>
    <row r="192" spans="1:4" hidden="1">
      <c r="A192" t="s">
        <v>391</v>
      </c>
      <c r="B192" t="s">
        <v>392</v>
      </c>
      <c r="C192" t="s">
        <v>477</v>
      </c>
      <c r="D192" t="s">
        <v>491</v>
      </c>
    </row>
    <row r="193" spans="1:4" hidden="1">
      <c r="A193" t="s">
        <v>393</v>
      </c>
      <c r="B193" t="s">
        <v>394</v>
      </c>
      <c r="C193" t="s">
        <v>477</v>
      </c>
      <c r="D193" t="s">
        <v>491</v>
      </c>
    </row>
    <row r="194" spans="1:4" hidden="1">
      <c r="A194" t="s">
        <v>395</v>
      </c>
      <c r="B194" t="s">
        <v>396</v>
      </c>
      <c r="C194" t="s">
        <v>477</v>
      </c>
      <c r="D194" t="s">
        <v>491</v>
      </c>
    </row>
    <row r="195" spans="1:4" hidden="1">
      <c r="A195" t="s">
        <v>397</v>
      </c>
      <c r="B195" t="s">
        <v>398</v>
      </c>
      <c r="C195" t="s">
        <v>477</v>
      </c>
      <c r="D195" t="s">
        <v>491</v>
      </c>
    </row>
    <row r="196" spans="1:4" hidden="1">
      <c r="A196" t="s">
        <v>399</v>
      </c>
      <c r="B196" t="s">
        <v>400</v>
      </c>
      <c r="C196" t="s">
        <v>477</v>
      </c>
      <c r="D196" t="s">
        <v>491</v>
      </c>
    </row>
    <row r="197" spans="1:4" hidden="1">
      <c r="A197" t="s">
        <v>401</v>
      </c>
      <c r="B197" t="s">
        <v>402</v>
      </c>
      <c r="C197" t="s">
        <v>479</v>
      </c>
      <c r="D197" t="s">
        <v>491</v>
      </c>
    </row>
    <row r="198" spans="1:4" hidden="1">
      <c r="A198" t="s">
        <v>403</v>
      </c>
      <c r="B198" t="s">
        <v>404</v>
      </c>
      <c r="C198" t="s">
        <v>479</v>
      </c>
      <c r="D198" t="s">
        <v>491</v>
      </c>
    </row>
    <row r="199" spans="1:4" hidden="1">
      <c r="A199" t="s">
        <v>405</v>
      </c>
      <c r="B199" t="s">
        <v>406</v>
      </c>
      <c r="C199" t="s">
        <v>479</v>
      </c>
      <c r="D199" t="s">
        <v>491</v>
      </c>
    </row>
    <row r="200" spans="1:4" hidden="1">
      <c r="A200" t="s">
        <v>407</v>
      </c>
      <c r="B200" t="s">
        <v>408</v>
      </c>
      <c r="C200" t="s">
        <v>479</v>
      </c>
      <c r="D200" t="s">
        <v>491</v>
      </c>
    </row>
    <row r="201" spans="1:4" hidden="1">
      <c r="A201" t="s">
        <v>409</v>
      </c>
      <c r="B201" t="s">
        <v>410</v>
      </c>
      <c r="C201" t="s">
        <v>479</v>
      </c>
      <c r="D201" t="s">
        <v>491</v>
      </c>
    </row>
    <row r="202" spans="1:4" hidden="1">
      <c r="A202" t="s">
        <v>411</v>
      </c>
      <c r="B202" t="s">
        <v>412</v>
      </c>
      <c r="C202" t="s">
        <v>479</v>
      </c>
      <c r="D202" t="s">
        <v>491</v>
      </c>
    </row>
    <row r="203" spans="1:4" hidden="1">
      <c r="A203" t="s">
        <v>413</v>
      </c>
      <c r="B203" t="s">
        <v>414</v>
      </c>
      <c r="C203" t="s">
        <v>479</v>
      </c>
      <c r="D203" t="s">
        <v>491</v>
      </c>
    </row>
    <row r="204" spans="1:4" hidden="1">
      <c r="A204" t="s">
        <v>415</v>
      </c>
      <c r="B204" t="s">
        <v>416</v>
      </c>
      <c r="C204" t="s">
        <v>479</v>
      </c>
      <c r="D204" t="s">
        <v>491</v>
      </c>
    </row>
    <row r="205" spans="1:4" hidden="1">
      <c r="A205" t="s">
        <v>417</v>
      </c>
      <c r="B205" t="s">
        <v>418</v>
      </c>
      <c r="C205" t="s">
        <v>479</v>
      </c>
      <c r="D205" t="s">
        <v>491</v>
      </c>
    </row>
    <row r="206" spans="1:4" hidden="1">
      <c r="A206" t="s">
        <v>419</v>
      </c>
      <c r="B206" t="s">
        <v>420</v>
      </c>
      <c r="C206" t="s">
        <v>479</v>
      </c>
      <c r="D206" t="s">
        <v>491</v>
      </c>
    </row>
    <row r="207" spans="1:4" hidden="1">
      <c r="A207" t="s">
        <v>421</v>
      </c>
      <c r="B207" t="s">
        <v>422</v>
      </c>
      <c r="C207" t="s">
        <v>479</v>
      </c>
      <c r="D207" t="s">
        <v>491</v>
      </c>
    </row>
    <row r="208" spans="1:4" hidden="1">
      <c r="A208" t="s">
        <v>501</v>
      </c>
      <c r="B208" t="s">
        <v>502</v>
      </c>
      <c r="C208" t="s">
        <v>479</v>
      </c>
      <c r="D208" t="s">
        <v>491</v>
      </c>
    </row>
    <row r="209" spans="1:4" hidden="1">
      <c r="A209" t="s">
        <v>423</v>
      </c>
      <c r="B209" t="s">
        <v>424</v>
      </c>
      <c r="C209" t="s">
        <v>587</v>
      </c>
      <c r="D209" t="s">
        <v>489</v>
      </c>
    </row>
    <row r="210" spans="1:4" hidden="1">
      <c r="A210" t="s">
        <v>713</v>
      </c>
      <c r="B210" t="s">
        <v>426</v>
      </c>
      <c r="C210" t="s">
        <v>520</v>
      </c>
      <c r="D210" t="s">
        <v>489</v>
      </c>
    </row>
    <row r="211" spans="1:4" hidden="1">
      <c r="A211" t="s">
        <v>875</v>
      </c>
      <c r="B211" t="s">
        <v>876</v>
      </c>
      <c r="C211" t="s">
        <v>443</v>
      </c>
      <c r="D211" t="s">
        <v>1657</v>
      </c>
    </row>
    <row r="212" spans="1:4" hidden="1">
      <c r="A212" t="s">
        <v>776</v>
      </c>
      <c r="B212" t="s">
        <v>430</v>
      </c>
      <c r="C212" t="s">
        <v>445</v>
      </c>
      <c r="D212" t="s">
        <v>1657</v>
      </c>
    </row>
    <row r="213" spans="1:4" hidden="1">
      <c r="A213" t="s">
        <v>777</v>
      </c>
      <c r="B213" t="s">
        <v>431</v>
      </c>
      <c r="C213" t="s">
        <v>448</v>
      </c>
      <c r="D213" t="s">
        <v>1657</v>
      </c>
    </row>
    <row r="214" spans="1:4" hidden="1">
      <c r="A214" t="s">
        <v>798</v>
      </c>
      <c r="B214" t="s">
        <v>432</v>
      </c>
      <c r="C214" t="s">
        <v>450</v>
      </c>
      <c r="D214" t="s">
        <v>1657</v>
      </c>
    </row>
    <row r="215" spans="1:4" hidden="1">
      <c r="A215" t="s">
        <v>433</v>
      </c>
      <c r="B215" t="s">
        <v>1045</v>
      </c>
      <c r="C215" t="s">
        <v>453</v>
      </c>
      <c r="D215" t="s">
        <v>1657</v>
      </c>
    </row>
    <row r="216" spans="1:4" hidden="1">
      <c r="A216" t="s">
        <v>433</v>
      </c>
      <c r="B216" t="s">
        <v>434</v>
      </c>
      <c r="C216" t="s">
        <v>453</v>
      </c>
      <c r="D216" t="s">
        <v>1657</v>
      </c>
    </row>
    <row r="217" spans="1:4" hidden="1">
      <c r="A217" t="s">
        <v>1658</v>
      </c>
      <c r="B217" t="s">
        <v>1659</v>
      </c>
      <c r="C217" t="s">
        <v>455</v>
      </c>
      <c r="D217" t="s">
        <v>1657</v>
      </c>
    </row>
    <row r="218" spans="1:4" hidden="1">
      <c r="A218" t="s">
        <v>810</v>
      </c>
      <c r="B218" t="s">
        <v>435</v>
      </c>
      <c r="C218" t="s">
        <v>457</v>
      </c>
      <c r="D218" t="s">
        <v>1657</v>
      </c>
    </row>
    <row r="219" spans="1:4" hidden="1">
      <c r="A219" t="s">
        <v>799</v>
      </c>
      <c r="B219" t="s">
        <v>436</v>
      </c>
      <c r="C219" t="s">
        <v>868</v>
      </c>
      <c r="D219" t="s">
        <v>1657</v>
      </c>
    </row>
    <row r="220" spans="1:4" hidden="1">
      <c r="A220" t="s">
        <v>814</v>
      </c>
      <c r="B220" t="s">
        <v>504</v>
      </c>
      <c r="C220" t="s">
        <v>461</v>
      </c>
      <c r="D220" t="s">
        <v>1657</v>
      </c>
    </row>
    <row r="221" spans="1:4" hidden="1">
      <c r="A221" t="s">
        <v>1660</v>
      </c>
      <c r="B221" t="s">
        <v>1661</v>
      </c>
      <c r="C221" t="s">
        <v>1194</v>
      </c>
      <c r="D221" t="s">
        <v>1657</v>
      </c>
    </row>
    <row r="222" spans="1:4" hidden="1">
      <c r="A222" t="s">
        <v>1421</v>
      </c>
      <c r="B222" t="s">
        <v>437</v>
      </c>
      <c r="C222" t="s">
        <v>464</v>
      </c>
      <c r="D222" t="s">
        <v>1657</v>
      </c>
    </row>
    <row r="223" spans="1:4" hidden="1">
      <c r="A223" t="s">
        <v>1422</v>
      </c>
      <c r="B223" t="s">
        <v>438</v>
      </c>
      <c r="C223" t="s">
        <v>464</v>
      </c>
      <c r="D223" t="s">
        <v>1657</v>
      </c>
    </row>
    <row r="224" spans="1:4" hidden="1">
      <c r="A224" t="s">
        <v>802</v>
      </c>
      <c r="B224" t="s">
        <v>439</v>
      </c>
      <c r="C224" t="s">
        <v>471</v>
      </c>
      <c r="D224" t="s">
        <v>1657</v>
      </c>
    </row>
    <row r="225" spans="1:4" hidden="1">
      <c r="A225" t="s">
        <v>1376</v>
      </c>
      <c r="B225" t="s">
        <v>440</v>
      </c>
      <c r="C225" t="s">
        <v>473</v>
      </c>
      <c r="D225" t="s">
        <v>1657</v>
      </c>
    </row>
    <row r="226" spans="1:4" hidden="1">
      <c r="A226" t="s">
        <v>800</v>
      </c>
      <c r="B226" t="s">
        <v>441</v>
      </c>
      <c r="C226" t="s">
        <v>477</v>
      </c>
      <c r="D226" t="s">
        <v>1657</v>
      </c>
    </row>
    <row r="227" spans="1:4" hidden="1">
      <c r="A227" t="s">
        <v>801</v>
      </c>
      <c r="B227" t="s">
        <v>442</v>
      </c>
      <c r="C227" t="s">
        <v>479</v>
      </c>
      <c r="D227" t="s">
        <v>1657</v>
      </c>
    </row>
    <row r="228" spans="1:4" hidden="1">
      <c r="A228" t="s">
        <v>824</v>
      </c>
      <c r="B228" t="s">
        <v>825</v>
      </c>
      <c r="C228" t="s">
        <v>52</v>
      </c>
      <c r="D228" t="s">
        <v>1657</v>
      </c>
    </row>
    <row r="229" spans="1:4" hidden="1">
      <c r="A229" t="s">
        <v>646</v>
      </c>
      <c r="B229" t="s">
        <v>647</v>
      </c>
      <c r="C229" t="s">
        <v>1488</v>
      </c>
      <c r="D229" t="s">
        <v>1657</v>
      </c>
    </row>
    <row r="230" spans="1:4" hidden="1">
      <c r="A230" t="s">
        <v>443</v>
      </c>
      <c r="B230" t="s">
        <v>444</v>
      </c>
      <c r="C230" t="s">
        <v>443</v>
      </c>
      <c r="D230" t="s">
        <v>490</v>
      </c>
    </row>
    <row r="231" spans="1:4" hidden="1">
      <c r="A231" t="s">
        <v>445</v>
      </c>
      <c r="B231" t="s">
        <v>446</v>
      </c>
      <c r="C231" t="s">
        <v>445</v>
      </c>
      <c r="D231" t="s">
        <v>490</v>
      </c>
    </row>
    <row r="232" spans="1:4" hidden="1">
      <c r="A232" t="s">
        <v>448</v>
      </c>
      <c r="B232" t="s">
        <v>449</v>
      </c>
      <c r="C232" t="s">
        <v>448</v>
      </c>
      <c r="D232" t="s">
        <v>490</v>
      </c>
    </row>
    <row r="233" spans="1:4" hidden="1">
      <c r="A233" t="s">
        <v>450</v>
      </c>
      <c r="B233" t="s">
        <v>451</v>
      </c>
      <c r="C233" t="s">
        <v>450</v>
      </c>
      <c r="D233" t="s">
        <v>490</v>
      </c>
    </row>
    <row r="234" spans="1:4" hidden="1">
      <c r="A234" t="s">
        <v>453</v>
      </c>
      <c r="B234" t="s">
        <v>454</v>
      </c>
      <c r="C234" t="s">
        <v>453</v>
      </c>
      <c r="D234" t="s">
        <v>490</v>
      </c>
    </row>
    <row r="235" spans="1:4" hidden="1">
      <c r="A235" t="s">
        <v>453</v>
      </c>
      <c r="B235" t="s">
        <v>927</v>
      </c>
      <c r="C235" t="s">
        <v>453</v>
      </c>
      <c r="D235" t="s">
        <v>490</v>
      </c>
    </row>
    <row r="236" spans="1:4" hidden="1">
      <c r="A236" t="s">
        <v>455</v>
      </c>
      <c r="B236" t="s">
        <v>456</v>
      </c>
      <c r="C236" t="s">
        <v>455</v>
      </c>
      <c r="D236" t="s">
        <v>490</v>
      </c>
    </row>
    <row r="237" spans="1:4" hidden="1">
      <c r="A237" t="s">
        <v>457</v>
      </c>
      <c r="B237" t="s">
        <v>458</v>
      </c>
      <c r="C237" t="s">
        <v>457</v>
      </c>
      <c r="D237" t="s">
        <v>490</v>
      </c>
    </row>
    <row r="238" spans="1:4" hidden="1">
      <c r="A238" t="s">
        <v>459</v>
      </c>
      <c r="B238" t="s">
        <v>460</v>
      </c>
      <c r="C238" t="s">
        <v>868</v>
      </c>
      <c r="D238" t="s">
        <v>490</v>
      </c>
    </row>
    <row r="239" spans="1:4" hidden="1">
      <c r="A239" t="s">
        <v>461</v>
      </c>
      <c r="B239" t="s">
        <v>462</v>
      </c>
      <c r="C239" t="s">
        <v>461</v>
      </c>
      <c r="D239" t="s">
        <v>490</v>
      </c>
    </row>
    <row r="240" spans="1:4" hidden="1">
      <c r="A240" t="s">
        <v>1194</v>
      </c>
      <c r="B240" t="s">
        <v>1201</v>
      </c>
      <c r="C240" t="s">
        <v>1194</v>
      </c>
      <c r="D240" t="s">
        <v>490</v>
      </c>
    </row>
    <row r="241" spans="1:4" hidden="1">
      <c r="A241" t="s">
        <v>463</v>
      </c>
      <c r="B241" t="s">
        <v>985</v>
      </c>
      <c r="C241" t="s">
        <v>463</v>
      </c>
      <c r="D241" t="s">
        <v>490</v>
      </c>
    </row>
    <row r="242" spans="1:4" hidden="1">
      <c r="A242" t="s">
        <v>464</v>
      </c>
      <c r="B242" t="s">
        <v>465</v>
      </c>
      <c r="C242" t="s">
        <v>464</v>
      </c>
      <c r="D242" t="s">
        <v>490</v>
      </c>
    </row>
    <row r="243" spans="1:4" hidden="1">
      <c r="A243" s="33" t="s">
        <v>464</v>
      </c>
      <c r="B243" t="s">
        <v>466</v>
      </c>
      <c r="C243" t="s">
        <v>464</v>
      </c>
      <c r="D243" t="s">
        <v>490</v>
      </c>
    </row>
    <row r="244" spans="1:4" hidden="1">
      <c r="A244" s="33" t="s">
        <v>471</v>
      </c>
      <c r="B244" t="s">
        <v>472</v>
      </c>
      <c r="C244" t="s">
        <v>471</v>
      </c>
      <c r="D244" t="s">
        <v>490</v>
      </c>
    </row>
    <row r="245" spans="1:4" hidden="1">
      <c r="A245" s="33" t="s">
        <v>473</v>
      </c>
      <c r="B245" t="s">
        <v>474</v>
      </c>
      <c r="C245" t="s">
        <v>473</v>
      </c>
      <c r="D245" t="s">
        <v>490</v>
      </c>
    </row>
    <row r="246" spans="1:4" hidden="1">
      <c r="A246" s="33" t="s">
        <v>477</v>
      </c>
      <c r="B246" t="s">
        <v>478</v>
      </c>
      <c r="C246" t="s">
        <v>477</v>
      </c>
      <c r="D246" t="s">
        <v>490</v>
      </c>
    </row>
    <row r="247" spans="1:4" hidden="1">
      <c r="A247" t="s">
        <v>479</v>
      </c>
      <c r="B247" t="s">
        <v>480</v>
      </c>
      <c r="C247" t="s">
        <v>479</v>
      </c>
      <c r="D247" t="s">
        <v>490</v>
      </c>
    </row>
    <row r="248" spans="1:4" hidden="1">
      <c r="A248" t="s">
        <v>742</v>
      </c>
      <c r="B248" t="s">
        <v>505</v>
      </c>
      <c r="C248" t="s">
        <v>443</v>
      </c>
      <c r="D248" t="s">
        <v>503</v>
      </c>
    </row>
    <row r="249" spans="1:4" hidden="1">
      <c r="A249" t="s">
        <v>813</v>
      </c>
      <c r="B249" t="s">
        <v>481</v>
      </c>
      <c r="C249" t="s">
        <v>445</v>
      </c>
      <c r="D249" t="s">
        <v>503</v>
      </c>
    </row>
    <row r="250" spans="1:4" hidden="1">
      <c r="A250" t="s">
        <v>795</v>
      </c>
      <c r="B250" t="s">
        <v>506</v>
      </c>
      <c r="C250" t="s">
        <v>448</v>
      </c>
      <c r="D250" t="s">
        <v>503</v>
      </c>
    </row>
    <row r="251" spans="1:4" hidden="1">
      <c r="A251" t="s">
        <v>731</v>
      </c>
      <c r="B251" t="s">
        <v>482</v>
      </c>
      <c r="C251" t="s">
        <v>450</v>
      </c>
      <c r="D251" t="s">
        <v>503</v>
      </c>
    </row>
    <row r="252" spans="1:4" hidden="1">
      <c r="A252" t="s">
        <v>817</v>
      </c>
      <c r="B252" t="s">
        <v>507</v>
      </c>
      <c r="C252" t="s">
        <v>453</v>
      </c>
      <c r="D252" t="s">
        <v>503</v>
      </c>
    </row>
    <row r="253" spans="1:4" hidden="1">
      <c r="A253" t="s">
        <v>815</v>
      </c>
      <c r="B253" t="s">
        <v>508</v>
      </c>
      <c r="C253" t="s">
        <v>457</v>
      </c>
      <c r="D253" t="s">
        <v>503</v>
      </c>
    </row>
    <row r="254" spans="1:4" hidden="1">
      <c r="A254" t="s">
        <v>818</v>
      </c>
      <c r="B254" t="s">
        <v>509</v>
      </c>
      <c r="C254" t="s">
        <v>461</v>
      </c>
      <c r="D254" t="s">
        <v>503</v>
      </c>
    </row>
    <row r="255" spans="1:4" hidden="1">
      <c r="A255" t="s">
        <v>778</v>
      </c>
      <c r="B255" t="s">
        <v>510</v>
      </c>
      <c r="C255" t="s">
        <v>463</v>
      </c>
      <c r="D255" t="s">
        <v>503</v>
      </c>
    </row>
    <row r="256" spans="1:4" hidden="1">
      <c r="A256" t="s">
        <v>1423</v>
      </c>
      <c r="B256" t="s">
        <v>483</v>
      </c>
      <c r="C256" t="s">
        <v>464</v>
      </c>
      <c r="D256" t="s">
        <v>503</v>
      </c>
    </row>
    <row r="257" spans="1:4" hidden="1">
      <c r="A257" t="s">
        <v>1424</v>
      </c>
      <c r="B257" t="s">
        <v>484</v>
      </c>
      <c r="C257" t="s">
        <v>464</v>
      </c>
      <c r="D257" t="s">
        <v>503</v>
      </c>
    </row>
    <row r="258" spans="1:4" hidden="1">
      <c r="A258" t="s">
        <v>819</v>
      </c>
      <c r="B258" t="s">
        <v>485</v>
      </c>
      <c r="C258" t="s">
        <v>471</v>
      </c>
      <c r="D258" t="s">
        <v>503</v>
      </c>
    </row>
    <row r="259" spans="1:4" hidden="1">
      <c r="A259" t="s">
        <v>1377</v>
      </c>
      <c r="B259" t="s">
        <v>525</v>
      </c>
      <c r="C259" t="s">
        <v>473</v>
      </c>
      <c r="D259" t="s">
        <v>503</v>
      </c>
    </row>
    <row r="260" spans="1:4" hidden="1">
      <c r="A260" t="s">
        <v>820</v>
      </c>
      <c r="B260" t="s">
        <v>528</v>
      </c>
      <c r="C260" t="s">
        <v>479</v>
      </c>
      <c r="D260" t="s">
        <v>503</v>
      </c>
    </row>
    <row r="261" spans="1:4" hidden="1">
      <c r="A261" t="s">
        <v>793</v>
      </c>
      <c r="B261" t="s">
        <v>529</v>
      </c>
      <c r="C261" t="s">
        <v>586</v>
      </c>
      <c r="D261" t="s">
        <v>503</v>
      </c>
    </row>
    <row r="262" spans="1:4" hidden="1">
      <c r="A262" t="s">
        <v>715</v>
      </c>
      <c r="B262" t="s">
        <v>486</v>
      </c>
      <c r="C262" t="s">
        <v>1488</v>
      </c>
      <c r="D262" t="s">
        <v>503</v>
      </c>
    </row>
    <row r="263" spans="1:4" hidden="1">
      <c r="A263" t="s">
        <v>826</v>
      </c>
      <c r="B263" t="s">
        <v>827</v>
      </c>
      <c r="C263" t="s">
        <v>587</v>
      </c>
      <c r="D263" t="s">
        <v>101</v>
      </c>
    </row>
    <row r="264" spans="1:4" hidden="1">
      <c r="A264" t="s">
        <v>821</v>
      </c>
      <c r="B264" t="s">
        <v>488</v>
      </c>
      <c r="C264" t="s">
        <v>587</v>
      </c>
      <c r="D264" t="s">
        <v>489</v>
      </c>
    </row>
    <row r="265" spans="1:4" hidden="1">
      <c r="A265" t="s">
        <v>792</v>
      </c>
      <c r="B265" t="s">
        <v>772</v>
      </c>
      <c r="C265" t="s">
        <v>520</v>
      </c>
      <c r="D265" t="s">
        <v>1657</v>
      </c>
    </row>
    <row r="266" spans="1:4" hidden="1">
      <c r="A266" t="s">
        <v>523</v>
      </c>
      <c r="B266" t="s">
        <v>524</v>
      </c>
      <c r="C266" t="s">
        <v>448</v>
      </c>
      <c r="D266" t="s">
        <v>1657</v>
      </c>
    </row>
    <row r="267" spans="1:4" hidden="1">
      <c r="A267" t="s">
        <v>212</v>
      </c>
      <c r="B267" t="s">
        <v>213</v>
      </c>
      <c r="C267" t="s">
        <v>453</v>
      </c>
      <c r="D267" t="s">
        <v>1657</v>
      </c>
    </row>
    <row r="268" spans="1:4" hidden="1">
      <c r="A268" t="s">
        <v>514</v>
      </c>
      <c r="B268" t="s">
        <v>515</v>
      </c>
      <c r="C268" t="s">
        <v>457</v>
      </c>
      <c r="D268" t="s">
        <v>1657</v>
      </c>
    </row>
    <row r="269" spans="1:4" hidden="1">
      <c r="A269" t="s">
        <v>568</v>
      </c>
      <c r="B269" t="s">
        <v>569</v>
      </c>
      <c r="C269" t="s">
        <v>868</v>
      </c>
      <c r="D269" t="s">
        <v>1657</v>
      </c>
    </row>
    <row r="270" spans="1:4" hidden="1">
      <c r="A270" t="s">
        <v>521</v>
      </c>
      <c r="B270" t="s">
        <v>522</v>
      </c>
      <c r="C270" t="s">
        <v>463</v>
      </c>
      <c r="D270" t="s">
        <v>1657</v>
      </c>
    </row>
    <row r="271" spans="1:4" hidden="1">
      <c r="A271" t="s">
        <v>1425</v>
      </c>
      <c r="B271" t="s">
        <v>325</v>
      </c>
      <c r="C271" t="s">
        <v>464</v>
      </c>
      <c r="D271" t="s">
        <v>1657</v>
      </c>
    </row>
    <row r="272" spans="1:4" hidden="1">
      <c r="A272" s="160" t="s">
        <v>1425</v>
      </c>
      <c r="B272" t="s">
        <v>499</v>
      </c>
      <c r="C272" t="s">
        <v>464</v>
      </c>
      <c r="D272" t="s">
        <v>491</v>
      </c>
    </row>
    <row r="273" spans="1:4" hidden="1">
      <c r="A273" t="s">
        <v>1378</v>
      </c>
      <c r="B273" t="s">
        <v>788</v>
      </c>
      <c r="C273" t="s">
        <v>473</v>
      </c>
      <c r="D273" t="s">
        <v>1657</v>
      </c>
    </row>
    <row r="274" spans="1:4" hidden="1">
      <c r="B274" t="s">
        <v>816</v>
      </c>
      <c r="C274" t="s">
        <v>455</v>
      </c>
    </row>
    <row r="275" spans="1:4" hidden="1">
      <c r="B275" t="s">
        <v>1020</v>
      </c>
      <c r="C275" t="s">
        <v>464</v>
      </c>
    </row>
    <row r="276" spans="1:4" hidden="1">
      <c r="A276" t="s">
        <v>1372</v>
      </c>
      <c r="B276" t="s">
        <v>1020</v>
      </c>
      <c r="C276" t="s">
        <v>464</v>
      </c>
    </row>
    <row r="277" spans="1:4" hidden="1">
      <c r="B277" t="s">
        <v>809</v>
      </c>
      <c r="C277" t="s">
        <v>586</v>
      </c>
    </row>
    <row r="278" spans="1:4" hidden="1">
      <c r="B278" t="s">
        <v>1069</v>
      </c>
      <c r="C278" t="s">
        <v>464</v>
      </c>
    </row>
    <row r="279" spans="1:4" hidden="1">
      <c r="B279" t="s">
        <v>796</v>
      </c>
      <c r="C279" t="s">
        <v>443</v>
      </c>
    </row>
    <row r="280" spans="1:4" hidden="1">
      <c r="B280" t="s">
        <v>806</v>
      </c>
      <c r="C280" t="s">
        <v>52</v>
      </c>
    </row>
    <row r="281" spans="1:4" hidden="1">
      <c r="B281" t="s">
        <v>779</v>
      </c>
      <c r="C281" t="s">
        <v>445</v>
      </c>
    </row>
    <row r="282" spans="1:4" hidden="1">
      <c r="B282" t="s">
        <v>803</v>
      </c>
      <c r="C282" t="s">
        <v>457</v>
      </c>
      <c r="D282" t="s">
        <v>1657</v>
      </c>
    </row>
    <row r="283" spans="1:4" hidden="1">
      <c r="B283" t="s">
        <v>59</v>
      </c>
      <c r="C283" t="s">
        <v>59</v>
      </c>
    </row>
    <row r="284" spans="1:4" hidden="1">
      <c r="B284" t="s">
        <v>780</v>
      </c>
      <c r="C284" t="s">
        <v>479</v>
      </c>
    </row>
    <row r="285" spans="1:4" hidden="1">
      <c r="B285" t="s">
        <v>782</v>
      </c>
      <c r="C285" t="s">
        <v>450</v>
      </c>
    </row>
    <row r="286" spans="1:4" hidden="1">
      <c r="B286" t="s">
        <v>811</v>
      </c>
      <c r="C286" t="s">
        <v>463</v>
      </c>
    </row>
    <row r="287" spans="1:4" hidden="1">
      <c r="B287" t="s">
        <v>807</v>
      </c>
      <c r="C287" t="s">
        <v>587</v>
      </c>
    </row>
    <row r="288" spans="1:4" hidden="1">
      <c r="B288" t="s">
        <v>771</v>
      </c>
      <c r="C288" t="s">
        <v>477</v>
      </c>
    </row>
    <row r="289" spans="1:4" hidden="1">
      <c r="B289" t="s">
        <v>794</v>
      </c>
      <c r="C289" t="s">
        <v>448</v>
      </c>
    </row>
    <row r="290" spans="1:4" hidden="1">
      <c r="B290" t="s">
        <v>804</v>
      </c>
      <c r="C290" t="s">
        <v>868</v>
      </c>
      <c r="D290" t="s">
        <v>1657</v>
      </c>
    </row>
    <row r="291" spans="1:4" hidden="1">
      <c r="B291" t="s">
        <v>808</v>
      </c>
      <c r="C291" t="s">
        <v>520</v>
      </c>
    </row>
    <row r="292" spans="1:4" hidden="1">
      <c r="B292" t="s">
        <v>781</v>
      </c>
      <c r="C292" t="s">
        <v>461</v>
      </c>
    </row>
    <row r="293" spans="1:4" hidden="1">
      <c r="B293" t="s">
        <v>1069</v>
      </c>
      <c r="C293" t="s">
        <v>464</v>
      </c>
    </row>
    <row r="294" spans="1:4" hidden="1">
      <c r="A294" t="s">
        <v>848</v>
      </c>
      <c r="B294" t="s">
        <v>849</v>
      </c>
      <c r="C294" t="s">
        <v>450</v>
      </c>
      <c r="D294" t="s">
        <v>491</v>
      </c>
    </row>
    <row r="295" spans="1:4" hidden="1">
      <c r="A295" t="s">
        <v>850</v>
      </c>
      <c r="B295" t="s">
        <v>851</v>
      </c>
      <c r="C295" t="s">
        <v>457</v>
      </c>
      <c r="D295" t="s">
        <v>491</v>
      </c>
    </row>
    <row r="296" spans="1:4" hidden="1">
      <c r="A296" t="s">
        <v>852</v>
      </c>
      <c r="B296" t="s">
        <v>853</v>
      </c>
      <c r="C296" t="s">
        <v>868</v>
      </c>
      <c r="D296" t="s">
        <v>503</v>
      </c>
    </row>
    <row r="297" spans="1:4" hidden="1">
      <c r="A297" t="s">
        <v>854</v>
      </c>
      <c r="B297" t="s">
        <v>855</v>
      </c>
      <c r="C297" t="s">
        <v>477</v>
      </c>
      <c r="D297" t="s">
        <v>503</v>
      </c>
    </row>
    <row r="298" spans="1:4" hidden="1">
      <c r="A298" t="s">
        <v>856</v>
      </c>
      <c r="B298" t="s">
        <v>857</v>
      </c>
      <c r="C298" t="s">
        <v>58</v>
      </c>
      <c r="D298" t="s">
        <v>489</v>
      </c>
    </row>
    <row r="299" spans="1:4" hidden="1">
      <c r="A299" t="s">
        <v>858</v>
      </c>
      <c r="B299" t="s">
        <v>859</v>
      </c>
      <c r="C299">
        <v>0</v>
      </c>
      <c r="D299" t="s">
        <v>490</v>
      </c>
    </row>
    <row r="300" spans="1:4" hidden="1">
      <c r="A300" t="s">
        <v>860</v>
      </c>
      <c r="B300" t="s">
        <v>861</v>
      </c>
      <c r="C300" t="s">
        <v>445</v>
      </c>
      <c r="D300" t="s">
        <v>491</v>
      </c>
    </row>
    <row r="301" spans="1:4" hidden="1">
      <c r="A301" t="s">
        <v>862</v>
      </c>
      <c r="B301" t="s">
        <v>863</v>
      </c>
      <c r="C301" t="s">
        <v>450</v>
      </c>
      <c r="D301" t="s">
        <v>491</v>
      </c>
    </row>
    <row r="302" spans="1:4" hidden="1">
      <c r="A302" t="s">
        <v>864</v>
      </c>
      <c r="B302" t="s">
        <v>865</v>
      </c>
      <c r="C302" t="s">
        <v>453</v>
      </c>
      <c r="D302" t="s">
        <v>491</v>
      </c>
    </row>
    <row r="303" spans="1:4" hidden="1">
      <c r="A303" t="s">
        <v>866</v>
      </c>
      <c r="B303" t="s">
        <v>867</v>
      </c>
      <c r="C303" t="s">
        <v>868</v>
      </c>
      <c r="D303" t="s">
        <v>491</v>
      </c>
    </row>
    <row r="304" spans="1:4" hidden="1">
      <c r="B304" t="s">
        <v>1069</v>
      </c>
      <c r="C304" t="s">
        <v>464</v>
      </c>
    </row>
    <row r="305" spans="1:4" hidden="1">
      <c r="B305" t="s">
        <v>577</v>
      </c>
      <c r="C305" t="s">
        <v>868</v>
      </c>
      <c r="D305" t="s">
        <v>1657</v>
      </c>
    </row>
    <row r="306" spans="1:4" hidden="1">
      <c r="A306" t="s">
        <v>869</v>
      </c>
      <c r="B306" t="s">
        <v>870</v>
      </c>
      <c r="C306" t="s">
        <v>455</v>
      </c>
      <c r="D306" t="s">
        <v>503</v>
      </c>
    </row>
    <row r="307" spans="1:4" hidden="1">
      <c r="A307" s="47" t="s">
        <v>871</v>
      </c>
      <c r="B307" s="47" t="s">
        <v>872</v>
      </c>
      <c r="C307" t="s">
        <v>443</v>
      </c>
      <c r="D307" s="47"/>
    </row>
    <row r="308" spans="1:4" hidden="1">
      <c r="A308" t="s">
        <v>873</v>
      </c>
      <c r="B308" t="s">
        <v>874</v>
      </c>
      <c r="C308" t="s">
        <v>445</v>
      </c>
      <c r="D308" t="s">
        <v>491</v>
      </c>
    </row>
    <row r="309" spans="1:4" hidden="1">
      <c r="A309" t="s">
        <v>877</v>
      </c>
      <c r="B309" t="s">
        <v>878</v>
      </c>
      <c r="C309" t="s">
        <v>58</v>
      </c>
      <c r="D309" t="s">
        <v>1657</v>
      </c>
    </row>
    <row r="310" spans="1:4" hidden="1">
      <c r="A310" t="s">
        <v>879</v>
      </c>
      <c r="B310" t="s">
        <v>880</v>
      </c>
      <c r="C310" t="s">
        <v>587</v>
      </c>
      <c r="D310" t="s">
        <v>1657</v>
      </c>
    </row>
    <row r="311" spans="1:4" hidden="1">
      <c r="A311" t="s">
        <v>881</v>
      </c>
      <c r="B311" t="s">
        <v>882</v>
      </c>
      <c r="C311" t="s">
        <v>455</v>
      </c>
      <c r="D311" t="s">
        <v>491</v>
      </c>
    </row>
    <row r="312" spans="1:4" hidden="1">
      <c r="A312" t="s">
        <v>884</v>
      </c>
      <c r="B312" t="s">
        <v>885</v>
      </c>
      <c r="C312" t="s">
        <v>445</v>
      </c>
      <c r="D312" t="s">
        <v>491</v>
      </c>
    </row>
    <row r="313" spans="1:4" hidden="1">
      <c r="A313" t="s">
        <v>890</v>
      </c>
      <c r="B313" s="28" t="s">
        <v>891</v>
      </c>
      <c r="C313" t="s">
        <v>445</v>
      </c>
      <c r="D313" t="s">
        <v>491</v>
      </c>
    </row>
    <row r="314" spans="1:4" hidden="1">
      <c r="A314" t="s">
        <v>892</v>
      </c>
      <c r="B314" t="s">
        <v>893</v>
      </c>
      <c r="C314" t="s">
        <v>450</v>
      </c>
      <c r="D314" t="s">
        <v>491</v>
      </c>
    </row>
    <row r="315" spans="1:4" hidden="1">
      <c r="A315" t="s">
        <v>894</v>
      </c>
      <c r="B315" t="s">
        <v>895</v>
      </c>
      <c r="C315" t="s">
        <v>450</v>
      </c>
      <c r="D315" t="s">
        <v>491</v>
      </c>
    </row>
    <row r="316" spans="1:4" hidden="1">
      <c r="A316" t="s">
        <v>896</v>
      </c>
      <c r="B316" t="s">
        <v>897</v>
      </c>
      <c r="C316" t="s">
        <v>477</v>
      </c>
      <c r="D316" t="s">
        <v>491</v>
      </c>
    </row>
    <row r="317" spans="1:4" hidden="1">
      <c r="A317" t="s">
        <v>898</v>
      </c>
      <c r="B317" t="s">
        <v>899</v>
      </c>
      <c r="C317" t="s">
        <v>457</v>
      </c>
      <c r="D317" t="s">
        <v>491</v>
      </c>
    </row>
    <row r="318" spans="1:4" hidden="1">
      <c r="A318" t="s">
        <v>900</v>
      </c>
      <c r="B318" t="s">
        <v>901</v>
      </c>
      <c r="C318" t="s">
        <v>868</v>
      </c>
      <c r="D318" t="s">
        <v>491</v>
      </c>
    </row>
    <row r="319" spans="1:4" hidden="1">
      <c r="A319" t="s">
        <v>903</v>
      </c>
      <c r="B319" t="s">
        <v>904</v>
      </c>
      <c r="C319" t="s">
        <v>450</v>
      </c>
      <c r="D319" t="s">
        <v>491</v>
      </c>
    </row>
    <row r="320" spans="1:4" hidden="1">
      <c r="B320" t="s">
        <v>925</v>
      </c>
      <c r="C320" t="s">
        <v>477</v>
      </c>
      <c r="D320" t="s">
        <v>491</v>
      </c>
    </row>
    <row r="321" spans="1:8" hidden="1">
      <c r="B321" t="s">
        <v>926</v>
      </c>
      <c r="C321" t="s">
        <v>453</v>
      </c>
      <c r="D321" t="s">
        <v>491</v>
      </c>
    </row>
    <row r="322" spans="1:8" hidden="1">
      <c r="A322" t="s">
        <v>817</v>
      </c>
      <c r="B322" t="s">
        <v>928</v>
      </c>
      <c r="C322" t="s">
        <v>453</v>
      </c>
      <c r="D322" t="s">
        <v>503</v>
      </c>
    </row>
    <row r="323" spans="1:8" hidden="1">
      <c r="A323" s="70" t="s">
        <v>932</v>
      </c>
      <c r="B323" s="70" t="s">
        <v>933</v>
      </c>
      <c r="C323" t="s">
        <v>453</v>
      </c>
      <c r="D323" t="s">
        <v>491</v>
      </c>
    </row>
    <row r="324" spans="1:8" hidden="1">
      <c r="A324" s="70" t="s">
        <v>934</v>
      </c>
      <c r="B324" s="70" t="s">
        <v>935</v>
      </c>
      <c r="C324" t="s">
        <v>453</v>
      </c>
      <c r="D324" t="s">
        <v>491</v>
      </c>
    </row>
    <row r="325" spans="1:8" hidden="1">
      <c r="A325" s="70" t="s">
        <v>930</v>
      </c>
      <c r="B325" t="s">
        <v>931</v>
      </c>
      <c r="C325" t="s">
        <v>453</v>
      </c>
      <c r="D325" t="s">
        <v>491</v>
      </c>
    </row>
    <row r="326" spans="1:8" hidden="1">
      <c r="A326" s="73" t="s">
        <v>939</v>
      </c>
      <c r="B326" t="s">
        <v>940</v>
      </c>
      <c r="C326" t="s">
        <v>453</v>
      </c>
      <c r="D326" t="s">
        <v>491</v>
      </c>
    </row>
    <row r="327" spans="1:8" hidden="1">
      <c r="A327" s="70" t="s">
        <v>941</v>
      </c>
      <c r="B327" t="s">
        <v>942</v>
      </c>
      <c r="C327" t="s">
        <v>457</v>
      </c>
      <c r="D327" t="s">
        <v>491</v>
      </c>
    </row>
    <row r="328" spans="1:8" hidden="1">
      <c r="A328" s="70" t="s">
        <v>948</v>
      </c>
      <c r="B328" t="s">
        <v>949</v>
      </c>
      <c r="C328" t="s">
        <v>1310</v>
      </c>
      <c r="D328" t="s">
        <v>503</v>
      </c>
    </row>
    <row r="329" spans="1:8" hidden="1">
      <c r="A329" s="70" t="s">
        <v>946</v>
      </c>
      <c r="B329" t="s">
        <v>947</v>
      </c>
      <c r="C329" t="s">
        <v>1310</v>
      </c>
      <c r="D329" t="s">
        <v>490</v>
      </c>
    </row>
    <row r="330" spans="1:8" hidden="1">
      <c r="A330" s="70" t="s">
        <v>944</v>
      </c>
      <c r="B330" t="s">
        <v>945</v>
      </c>
      <c r="C330" t="s">
        <v>1310</v>
      </c>
      <c r="D330" t="s">
        <v>490</v>
      </c>
    </row>
    <row r="331" spans="1:8" hidden="1">
      <c r="A331" s="7"/>
      <c r="B331" t="s">
        <v>1058</v>
      </c>
      <c r="C331" t="s">
        <v>1310</v>
      </c>
      <c r="D331" t="s">
        <v>490</v>
      </c>
    </row>
    <row r="332" spans="1:8" hidden="1">
      <c r="B332" t="s">
        <v>1058</v>
      </c>
      <c r="C332" t="s">
        <v>1310</v>
      </c>
    </row>
    <row r="333" spans="1:8" hidden="1">
      <c r="B333" t="s">
        <v>969</v>
      </c>
      <c r="C333" t="s">
        <v>950</v>
      </c>
    </row>
    <row r="334" spans="1:8" hidden="1">
      <c r="A334" s="70" t="s">
        <v>951</v>
      </c>
      <c r="B334" t="s">
        <v>952</v>
      </c>
      <c r="C334" t="s">
        <v>586</v>
      </c>
      <c r="D334" t="s">
        <v>101</v>
      </c>
    </row>
    <row r="335" spans="1:8" hidden="1">
      <c r="A335" s="70" t="s">
        <v>953</v>
      </c>
      <c r="B335" t="s">
        <v>954</v>
      </c>
      <c r="C335" t="s">
        <v>52</v>
      </c>
      <c r="D335" t="s">
        <v>101</v>
      </c>
      <c r="G335" s="70" t="s">
        <v>1026</v>
      </c>
      <c r="H335" s="70" t="s">
        <v>1027</v>
      </c>
    </row>
    <row r="336" spans="1:8" hidden="1">
      <c r="A336" s="70" t="s">
        <v>955</v>
      </c>
      <c r="B336" t="s">
        <v>956</v>
      </c>
      <c r="C336" t="s">
        <v>520</v>
      </c>
      <c r="D336" t="s">
        <v>101</v>
      </c>
      <c r="G336" s="70" t="s">
        <v>1028</v>
      </c>
      <c r="H336" s="70" t="s">
        <v>1029</v>
      </c>
    </row>
    <row r="337" spans="1:8" hidden="1">
      <c r="A337" s="70" t="s">
        <v>957</v>
      </c>
      <c r="B337" t="s">
        <v>958</v>
      </c>
      <c r="C337" t="s">
        <v>520</v>
      </c>
      <c r="D337" t="s">
        <v>489</v>
      </c>
      <c r="G337" s="70" t="s">
        <v>1030</v>
      </c>
      <c r="H337" s="70" t="s">
        <v>1031</v>
      </c>
    </row>
    <row r="338" spans="1:8" hidden="1">
      <c r="A338" t="s">
        <v>965</v>
      </c>
      <c r="B338" t="s">
        <v>529</v>
      </c>
      <c r="C338" t="s">
        <v>586</v>
      </c>
      <c r="D338" t="s">
        <v>489</v>
      </c>
      <c r="G338" s="70" t="s">
        <v>1032</v>
      </c>
      <c r="H338" s="70" t="s">
        <v>1033</v>
      </c>
    </row>
    <row r="339" spans="1:8" hidden="1">
      <c r="A339" t="s">
        <v>966</v>
      </c>
      <c r="B339" t="s">
        <v>964</v>
      </c>
      <c r="C339" t="s">
        <v>52</v>
      </c>
      <c r="D339" t="s">
        <v>489</v>
      </c>
      <c r="G339" s="70" t="s">
        <v>1034</v>
      </c>
      <c r="H339" s="70" t="s">
        <v>1035</v>
      </c>
    </row>
    <row r="340" spans="1:8" hidden="1">
      <c r="A340" s="70" t="s">
        <v>959</v>
      </c>
      <c r="B340" t="s">
        <v>960</v>
      </c>
      <c r="C340" t="s">
        <v>586</v>
      </c>
      <c r="D340" t="s">
        <v>1657</v>
      </c>
      <c r="G340" s="70" t="s">
        <v>1036</v>
      </c>
      <c r="H340" s="70" t="s">
        <v>1037</v>
      </c>
    </row>
    <row r="341" spans="1:8" hidden="1">
      <c r="A341" s="70" t="s">
        <v>961</v>
      </c>
      <c r="B341" t="s">
        <v>962</v>
      </c>
      <c r="C341" t="s">
        <v>52</v>
      </c>
      <c r="D341" t="s">
        <v>1657</v>
      </c>
      <c r="G341" s="70" t="s">
        <v>1038</v>
      </c>
      <c r="H341" s="70" t="s">
        <v>1039</v>
      </c>
    </row>
    <row r="342" spans="1:8" hidden="1">
      <c r="A342" t="s">
        <v>973</v>
      </c>
      <c r="B342" t="s">
        <v>974</v>
      </c>
      <c r="C342" t="s">
        <v>463</v>
      </c>
      <c r="D342" t="s">
        <v>491</v>
      </c>
      <c r="G342" s="70" t="s">
        <v>1040</v>
      </c>
      <c r="H342" s="70" t="s">
        <v>1041</v>
      </c>
    </row>
    <row r="343" spans="1:8" hidden="1">
      <c r="A343" t="s">
        <v>975</v>
      </c>
      <c r="B343" t="s">
        <v>976</v>
      </c>
      <c r="C343" t="s">
        <v>463</v>
      </c>
      <c r="D343" t="s">
        <v>491</v>
      </c>
      <c r="G343" s="70" t="s">
        <v>1042</v>
      </c>
      <c r="H343" s="70" t="s">
        <v>1043</v>
      </c>
    </row>
    <row r="344" spans="1:8" hidden="1">
      <c r="A344" t="s">
        <v>977</v>
      </c>
      <c r="B344" t="s">
        <v>978</v>
      </c>
      <c r="C344" t="s">
        <v>463</v>
      </c>
      <c r="D344" t="s">
        <v>491</v>
      </c>
      <c r="G344" s="70" t="s">
        <v>1044</v>
      </c>
      <c r="H344" s="70" t="s">
        <v>1045</v>
      </c>
    </row>
    <row r="345" spans="1:8" hidden="1">
      <c r="A345" t="s">
        <v>979</v>
      </c>
      <c r="B345" t="s">
        <v>980</v>
      </c>
      <c r="C345" t="s">
        <v>463</v>
      </c>
      <c r="D345" t="s">
        <v>491</v>
      </c>
      <c r="G345" s="70" t="s">
        <v>1046</v>
      </c>
      <c r="H345" s="70" t="s">
        <v>1047</v>
      </c>
    </row>
    <row r="346" spans="1:8" hidden="1">
      <c r="A346" t="s">
        <v>981</v>
      </c>
      <c r="B346" t="s">
        <v>982</v>
      </c>
      <c r="C346" t="s">
        <v>463</v>
      </c>
      <c r="D346" t="s">
        <v>491</v>
      </c>
      <c r="G346" s="70" t="s">
        <v>1048</v>
      </c>
      <c r="H346" s="70" t="s">
        <v>1049</v>
      </c>
    </row>
    <row r="347" spans="1:8" hidden="1">
      <c r="A347" t="s">
        <v>983</v>
      </c>
      <c r="B347" t="s">
        <v>984</v>
      </c>
      <c r="C347" t="s">
        <v>463</v>
      </c>
      <c r="D347" t="s">
        <v>491</v>
      </c>
      <c r="G347" s="70" t="s">
        <v>1050</v>
      </c>
      <c r="H347" s="70" t="s">
        <v>1051</v>
      </c>
    </row>
    <row r="348" spans="1:8" hidden="1">
      <c r="B348" s="100" t="s">
        <v>986</v>
      </c>
      <c r="C348" t="s">
        <v>463</v>
      </c>
      <c r="G348" s="70" t="s">
        <v>1054</v>
      </c>
      <c r="H348" s="70" t="s">
        <v>1055</v>
      </c>
    </row>
    <row r="349" spans="1:8" hidden="1">
      <c r="A349" t="s">
        <v>778</v>
      </c>
      <c r="B349" t="s">
        <v>990</v>
      </c>
      <c r="C349" t="s">
        <v>463</v>
      </c>
      <c r="D349" t="s">
        <v>503</v>
      </c>
    </row>
    <row r="350" spans="1:8" hidden="1">
      <c r="A350" t="s">
        <v>1011</v>
      </c>
      <c r="B350" t="s">
        <v>1014</v>
      </c>
      <c r="C350" t="s">
        <v>1298</v>
      </c>
      <c r="D350" t="s">
        <v>490</v>
      </c>
      <c r="G350" s="70" t="s">
        <v>1052</v>
      </c>
      <c r="H350" s="70" t="s">
        <v>1053</v>
      </c>
    </row>
    <row r="351" spans="1:8" hidden="1">
      <c r="A351" t="s">
        <v>1300</v>
      </c>
      <c r="B351" t="s">
        <v>1015</v>
      </c>
      <c r="C351" t="s">
        <v>1298</v>
      </c>
      <c r="D351" t="s">
        <v>503</v>
      </c>
    </row>
    <row r="352" spans="1:8" hidden="1">
      <c r="B352" s="101" t="s">
        <v>1251</v>
      </c>
      <c r="C352" t="s">
        <v>1298</v>
      </c>
      <c r="D352" t="s">
        <v>490</v>
      </c>
    </row>
    <row r="353" spans="1:4" hidden="1">
      <c r="A353" t="s">
        <v>1279</v>
      </c>
      <c r="B353" s="70" t="s">
        <v>1033</v>
      </c>
      <c r="C353" s="70" t="s">
        <v>445</v>
      </c>
      <c r="D353" t="s">
        <v>491</v>
      </c>
    </row>
    <row r="354" spans="1:4" hidden="1">
      <c r="A354" t="s">
        <v>1280</v>
      </c>
      <c r="B354" s="70" t="s">
        <v>1035</v>
      </c>
      <c r="C354" s="70" t="s">
        <v>448</v>
      </c>
      <c r="D354" t="s">
        <v>491</v>
      </c>
    </row>
    <row r="355" spans="1:4" hidden="1">
      <c r="A355" t="s">
        <v>1281</v>
      </c>
      <c r="B355" s="70" t="s">
        <v>1037</v>
      </c>
      <c r="C355" s="70" t="s">
        <v>455</v>
      </c>
      <c r="D355" t="s">
        <v>491</v>
      </c>
    </row>
    <row r="356" spans="1:4" hidden="1">
      <c r="A356" t="s">
        <v>1282</v>
      </c>
      <c r="B356" s="70" t="s">
        <v>1039</v>
      </c>
      <c r="C356" t="s">
        <v>463</v>
      </c>
      <c r="D356" t="s">
        <v>491</v>
      </c>
    </row>
    <row r="357" spans="1:4" hidden="1">
      <c r="A357" t="s">
        <v>1283</v>
      </c>
      <c r="B357" s="70" t="s">
        <v>1041</v>
      </c>
      <c r="C357" s="70" t="s">
        <v>477</v>
      </c>
      <c r="D357" t="s">
        <v>491</v>
      </c>
    </row>
    <row r="358" spans="1:4" hidden="1">
      <c r="B358" t="s">
        <v>1069</v>
      </c>
      <c r="C358" t="s">
        <v>464</v>
      </c>
    </row>
    <row r="359" spans="1:4" hidden="1">
      <c r="A359" t="s">
        <v>1284</v>
      </c>
      <c r="B359" t="s">
        <v>1108</v>
      </c>
      <c r="C359" s="7" t="s">
        <v>445</v>
      </c>
      <c r="D359" t="s">
        <v>491</v>
      </c>
    </row>
    <row r="360" spans="1:4" hidden="1">
      <c r="A360" t="s">
        <v>1285</v>
      </c>
      <c r="B360" t="s">
        <v>1109</v>
      </c>
      <c r="C360" t="s">
        <v>457</v>
      </c>
      <c r="D360" t="s">
        <v>491</v>
      </c>
    </row>
    <row r="361" spans="1:4" hidden="1">
      <c r="A361" t="s">
        <v>1286</v>
      </c>
      <c r="B361" t="s">
        <v>1110</v>
      </c>
      <c r="C361" t="s">
        <v>868</v>
      </c>
      <c r="D361" t="s">
        <v>491</v>
      </c>
    </row>
    <row r="362" spans="1:4" hidden="1">
      <c r="A362" t="s">
        <v>1287</v>
      </c>
      <c r="B362" t="s">
        <v>1111</v>
      </c>
      <c r="C362" t="s">
        <v>461</v>
      </c>
      <c r="D362" t="s">
        <v>491</v>
      </c>
    </row>
    <row r="363" spans="1:4" hidden="1">
      <c r="A363" t="s">
        <v>1288</v>
      </c>
      <c r="B363" t="s">
        <v>1112</v>
      </c>
      <c r="C363" s="7" t="s">
        <v>463</v>
      </c>
      <c r="D363" t="s">
        <v>491</v>
      </c>
    </row>
    <row r="364" spans="1:4" hidden="1">
      <c r="B364" t="s">
        <v>1252</v>
      </c>
      <c r="C364" t="s">
        <v>1488</v>
      </c>
      <c r="D364" t="s">
        <v>490</v>
      </c>
    </row>
    <row r="365" spans="1:4" hidden="1">
      <c r="A365" t="s">
        <v>1299</v>
      </c>
      <c r="B365" t="s">
        <v>1136</v>
      </c>
      <c r="C365" t="s">
        <v>1309</v>
      </c>
      <c r="D365" t="s">
        <v>490</v>
      </c>
    </row>
    <row r="366" spans="1:4" hidden="1">
      <c r="A366" t="s">
        <v>1026</v>
      </c>
      <c r="B366" t="s">
        <v>1027</v>
      </c>
      <c r="C366" t="s">
        <v>1026</v>
      </c>
      <c r="D366" t="s">
        <v>101</v>
      </c>
    </row>
    <row r="367" spans="1:4" hidden="1">
      <c r="A367" t="s">
        <v>1028</v>
      </c>
      <c r="B367" t="s">
        <v>1029</v>
      </c>
      <c r="C367" t="s">
        <v>1028</v>
      </c>
      <c r="D367" t="s">
        <v>101</v>
      </c>
    </row>
    <row r="368" spans="1:4" hidden="1">
      <c r="B368" t="s">
        <v>1138</v>
      </c>
      <c r="C368" t="s">
        <v>1137</v>
      </c>
      <c r="D368" t="s">
        <v>490</v>
      </c>
    </row>
    <row r="369" spans="1:4" hidden="1">
      <c r="B369" t="s">
        <v>1138</v>
      </c>
      <c r="C369" t="s">
        <v>1137</v>
      </c>
      <c r="D369" t="s">
        <v>490</v>
      </c>
    </row>
    <row r="370" spans="1:4" ht="15.9" hidden="1" customHeight="1">
      <c r="A370" t="s">
        <v>1030</v>
      </c>
      <c r="B370" t="s">
        <v>1031</v>
      </c>
      <c r="C370" t="s">
        <v>1298</v>
      </c>
      <c r="D370" t="s">
        <v>490</v>
      </c>
    </row>
    <row r="371" spans="1:4" hidden="1">
      <c r="A371" t="s">
        <v>1289</v>
      </c>
      <c r="B371" t="s">
        <v>1140</v>
      </c>
      <c r="C371" t="s">
        <v>443</v>
      </c>
      <c r="D371" t="s">
        <v>491</v>
      </c>
    </row>
    <row r="372" spans="1:4" hidden="1">
      <c r="A372" t="s">
        <v>1289</v>
      </c>
      <c r="B372" t="s">
        <v>1140</v>
      </c>
      <c r="C372" t="s">
        <v>443</v>
      </c>
      <c r="D372" t="s">
        <v>491</v>
      </c>
    </row>
    <row r="373" spans="1:4" hidden="1">
      <c r="A373" t="s">
        <v>1302</v>
      </c>
      <c r="B373" t="s">
        <v>1142</v>
      </c>
      <c r="C373" t="s">
        <v>450</v>
      </c>
      <c r="D373" t="s">
        <v>491</v>
      </c>
    </row>
    <row r="374" spans="1:4" hidden="1">
      <c r="A374" t="s">
        <v>1302</v>
      </c>
      <c r="B374" t="s">
        <v>1142</v>
      </c>
      <c r="C374" t="s">
        <v>450</v>
      </c>
      <c r="D374" t="s">
        <v>491</v>
      </c>
    </row>
    <row r="375" spans="1:4" hidden="1">
      <c r="A375" t="s">
        <v>1302</v>
      </c>
      <c r="B375" t="s">
        <v>1142</v>
      </c>
      <c r="C375" t="s">
        <v>450</v>
      </c>
      <c r="D375" t="s">
        <v>491</v>
      </c>
    </row>
    <row r="376" spans="1:4" hidden="1">
      <c r="A376" t="s">
        <v>1302</v>
      </c>
      <c r="B376" t="s">
        <v>1142</v>
      </c>
      <c r="C376" t="s">
        <v>450</v>
      </c>
      <c r="D376" t="s">
        <v>491</v>
      </c>
    </row>
    <row r="377" spans="1:4" hidden="1">
      <c r="A377" t="s">
        <v>1302</v>
      </c>
      <c r="B377" t="s">
        <v>1142</v>
      </c>
      <c r="C377" t="s">
        <v>450</v>
      </c>
      <c r="D377" t="s">
        <v>491</v>
      </c>
    </row>
    <row r="378" spans="1:4" hidden="1">
      <c r="A378" t="s">
        <v>1303</v>
      </c>
      <c r="B378" t="s">
        <v>1144</v>
      </c>
      <c r="C378" t="s">
        <v>457</v>
      </c>
      <c r="D378" t="s">
        <v>491</v>
      </c>
    </row>
    <row r="379" spans="1:4" hidden="1">
      <c r="A379" t="s">
        <v>1303</v>
      </c>
      <c r="B379" t="s">
        <v>1144</v>
      </c>
      <c r="C379" t="s">
        <v>457</v>
      </c>
      <c r="D379" t="s">
        <v>491</v>
      </c>
    </row>
    <row r="380" spans="1:4" hidden="1">
      <c r="A380" s="161" t="s">
        <v>1379</v>
      </c>
      <c r="B380" t="s">
        <v>1146</v>
      </c>
      <c r="C380" t="s">
        <v>473</v>
      </c>
      <c r="D380" t="s">
        <v>491</v>
      </c>
    </row>
    <row r="381" spans="1:4" hidden="1">
      <c r="A381" s="161" t="s">
        <v>1615</v>
      </c>
      <c r="B381" t="s">
        <v>317</v>
      </c>
      <c r="C381" t="s">
        <v>473</v>
      </c>
      <c r="D381" t="s">
        <v>491</v>
      </c>
    </row>
    <row r="382" spans="1:4" hidden="1">
      <c r="A382" s="161" t="s">
        <v>1616</v>
      </c>
      <c r="B382" t="s">
        <v>318</v>
      </c>
      <c r="C382" t="s">
        <v>473</v>
      </c>
      <c r="D382" t="s">
        <v>491</v>
      </c>
    </row>
    <row r="383" spans="1:4" hidden="1">
      <c r="A383" s="161" t="s">
        <v>1380</v>
      </c>
      <c r="B383" t="s">
        <v>1148</v>
      </c>
      <c r="C383" t="s">
        <v>473</v>
      </c>
      <c r="D383" t="s">
        <v>491</v>
      </c>
    </row>
    <row r="384" spans="1:4" hidden="1">
      <c r="A384" s="161" t="s">
        <v>1381</v>
      </c>
      <c r="B384" t="s">
        <v>1150</v>
      </c>
      <c r="C384" t="s">
        <v>473</v>
      </c>
      <c r="D384" t="s">
        <v>491</v>
      </c>
    </row>
    <row r="385" spans="1:4" hidden="1">
      <c r="A385" s="161" t="s">
        <v>1617</v>
      </c>
      <c r="B385" t="s">
        <v>319</v>
      </c>
      <c r="C385" t="s">
        <v>473</v>
      </c>
      <c r="D385" t="s">
        <v>491</v>
      </c>
    </row>
    <row r="386" spans="1:4" hidden="1">
      <c r="A386" s="161" t="s">
        <v>1618</v>
      </c>
      <c r="B386" t="s">
        <v>320</v>
      </c>
      <c r="C386" t="s">
        <v>473</v>
      </c>
      <c r="D386" t="s">
        <v>491</v>
      </c>
    </row>
    <row r="387" spans="1:4" hidden="1">
      <c r="A387" s="161" t="s">
        <v>1382</v>
      </c>
      <c r="B387" t="s">
        <v>1152</v>
      </c>
      <c r="C387" t="s">
        <v>473</v>
      </c>
      <c r="D387" t="s">
        <v>491</v>
      </c>
    </row>
    <row r="388" spans="1:4" hidden="1">
      <c r="A388" s="161" t="s">
        <v>1619</v>
      </c>
      <c r="B388" t="s">
        <v>321</v>
      </c>
      <c r="C388" t="s">
        <v>473</v>
      </c>
      <c r="D388" t="s">
        <v>491</v>
      </c>
    </row>
    <row r="389" spans="1:4" hidden="1">
      <c r="A389" s="161" t="s">
        <v>1383</v>
      </c>
      <c r="B389" t="s">
        <v>1154</v>
      </c>
      <c r="C389" t="s">
        <v>473</v>
      </c>
      <c r="D389" t="s">
        <v>491</v>
      </c>
    </row>
    <row r="390" spans="1:4" hidden="1">
      <c r="A390" t="s">
        <v>1159</v>
      </c>
      <c r="B390" t="s">
        <v>1160</v>
      </c>
      <c r="C390" t="s">
        <v>1309</v>
      </c>
      <c r="D390" t="s">
        <v>503</v>
      </c>
    </row>
    <row r="391" spans="1:4" hidden="1">
      <c r="B391" t="s">
        <v>1161</v>
      </c>
      <c r="C391" t="s">
        <v>1310</v>
      </c>
      <c r="D391" t="s">
        <v>490</v>
      </c>
    </row>
    <row r="392" spans="1:4" hidden="1">
      <c r="B392" t="s">
        <v>1163</v>
      </c>
      <c r="C392" t="s">
        <v>1162</v>
      </c>
      <c r="D392" t="s">
        <v>490</v>
      </c>
    </row>
    <row r="393" spans="1:4" hidden="1">
      <c r="B393" t="s">
        <v>1195</v>
      </c>
      <c r="C393" t="s">
        <v>1194</v>
      </c>
      <c r="D393" t="s">
        <v>491</v>
      </c>
    </row>
    <row r="394" spans="1:4" hidden="1">
      <c r="A394" t="s">
        <v>1304</v>
      </c>
      <c r="B394" t="s">
        <v>1196</v>
      </c>
      <c r="C394" t="s">
        <v>1194</v>
      </c>
      <c r="D394" t="s">
        <v>491</v>
      </c>
    </row>
    <row r="395" spans="1:4" hidden="1">
      <c r="A395" t="s">
        <v>1305</v>
      </c>
      <c r="B395" t="s">
        <v>1197</v>
      </c>
      <c r="C395" t="s">
        <v>1194</v>
      </c>
      <c r="D395" t="s">
        <v>491</v>
      </c>
    </row>
    <row r="396" spans="1:4" hidden="1">
      <c r="A396" t="s">
        <v>1306</v>
      </c>
      <c r="B396" t="s">
        <v>1198</v>
      </c>
      <c r="C396" t="s">
        <v>1194</v>
      </c>
      <c r="D396" t="s">
        <v>491</v>
      </c>
    </row>
    <row r="397" spans="1:4" hidden="1">
      <c r="A397" t="s">
        <v>1307</v>
      </c>
      <c r="B397" t="s">
        <v>1199</v>
      </c>
      <c r="C397" t="s">
        <v>1194</v>
      </c>
      <c r="D397" t="s">
        <v>491</v>
      </c>
    </row>
    <row r="398" spans="1:4" hidden="1">
      <c r="B398" t="s">
        <v>1200</v>
      </c>
      <c r="C398" t="s">
        <v>1311</v>
      </c>
      <c r="D398" t="s">
        <v>490</v>
      </c>
    </row>
    <row r="399" spans="1:4" hidden="1">
      <c r="B399" t="s">
        <v>1203</v>
      </c>
      <c r="C399" t="s">
        <v>1311</v>
      </c>
      <c r="D399" t="s">
        <v>503</v>
      </c>
    </row>
    <row r="400" spans="1:4" hidden="1">
      <c r="A400" t="s">
        <v>1297</v>
      </c>
      <c r="B400" t="s">
        <v>1207</v>
      </c>
      <c r="C400" t="s">
        <v>1194</v>
      </c>
      <c r="D400" t="s">
        <v>503</v>
      </c>
    </row>
    <row r="401" spans="1:4" hidden="1">
      <c r="A401" t="s">
        <v>1290</v>
      </c>
      <c r="B401" t="s">
        <v>1206</v>
      </c>
      <c r="C401" t="s">
        <v>1194</v>
      </c>
      <c r="D401" t="s">
        <v>491</v>
      </c>
    </row>
    <row r="402" spans="1:4" hidden="1">
      <c r="A402" t="s">
        <v>1291</v>
      </c>
      <c r="B402" t="s">
        <v>1221</v>
      </c>
      <c r="C402" t="s">
        <v>450</v>
      </c>
      <c r="D402" t="s">
        <v>491</v>
      </c>
    </row>
    <row r="403" spans="1:4" hidden="1">
      <c r="A403" t="s">
        <v>1291</v>
      </c>
      <c r="B403" t="s">
        <v>1221</v>
      </c>
      <c r="C403" t="s">
        <v>450</v>
      </c>
      <c r="D403" t="s">
        <v>491</v>
      </c>
    </row>
    <row r="404" spans="1:4" hidden="1">
      <c r="A404" t="s">
        <v>1291</v>
      </c>
      <c r="B404" t="s">
        <v>1221</v>
      </c>
      <c r="C404" t="s">
        <v>450</v>
      </c>
      <c r="D404" t="s">
        <v>491</v>
      </c>
    </row>
    <row r="405" spans="1:4" hidden="1">
      <c r="A405" t="s">
        <v>1291</v>
      </c>
      <c r="B405" t="s">
        <v>1221</v>
      </c>
      <c r="C405" t="s">
        <v>450</v>
      </c>
      <c r="D405" t="s">
        <v>491</v>
      </c>
    </row>
    <row r="406" spans="1:4" hidden="1">
      <c r="A406" t="s">
        <v>1291</v>
      </c>
      <c r="B406" t="s">
        <v>1221</v>
      </c>
      <c r="C406" t="s">
        <v>450</v>
      </c>
      <c r="D406" t="s">
        <v>491</v>
      </c>
    </row>
    <row r="407" spans="1:4" hidden="1">
      <c r="A407" t="s">
        <v>1292</v>
      </c>
      <c r="B407" t="s">
        <v>1222</v>
      </c>
      <c r="C407" t="s">
        <v>443</v>
      </c>
      <c r="D407" t="s">
        <v>491</v>
      </c>
    </row>
    <row r="408" spans="1:4" hidden="1">
      <c r="A408" t="s">
        <v>1293</v>
      </c>
      <c r="B408" t="s">
        <v>1225</v>
      </c>
      <c r="C408" t="s">
        <v>445</v>
      </c>
      <c r="D408" t="s">
        <v>491</v>
      </c>
    </row>
    <row r="409" spans="1:4" hidden="1">
      <c r="A409" t="s">
        <v>1294</v>
      </c>
      <c r="B409" t="s">
        <v>1227</v>
      </c>
      <c r="C409" t="s">
        <v>450</v>
      </c>
      <c r="D409" t="s">
        <v>491</v>
      </c>
    </row>
    <row r="410" spans="1:4" hidden="1">
      <c r="A410" t="s">
        <v>1295</v>
      </c>
      <c r="B410" s="125" t="s">
        <v>1229</v>
      </c>
      <c r="C410" t="s">
        <v>457</v>
      </c>
      <c r="D410" t="s">
        <v>491</v>
      </c>
    </row>
    <row r="411" spans="1:4" hidden="1">
      <c r="A411" t="s">
        <v>1296</v>
      </c>
      <c r="B411" t="s">
        <v>1232</v>
      </c>
      <c r="C411" t="s">
        <v>445</v>
      </c>
      <c r="D411" t="s">
        <v>491</v>
      </c>
    </row>
    <row r="412" spans="1:4" hidden="1">
      <c r="A412" t="s">
        <v>1427</v>
      </c>
      <c r="B412" t="s">
        <v>1234</v>
      </c>
      <c r="C412" t="s">
        <v>464</v>
      </c>
      <c r="D412" t="s">
        <v>491</v>
      </c>
    </row>
    <row r="413" spans="1:4" hidden="1">
      <c r="B413" t="s">
        <v>1230</v>
      </c>
      <c r="C413" t="s">
        <v>22</v>
      </c>
      <c r="D413" t="s">
        <v>490</v>
      </c>
    </row>
    <row r="414" spans="1:4" hidden="1">
      <c r="B414" t="s">
        <v>1247</v>
      </c>
      <c r="C414" t="s">
        <v>1247</v>
      </c>
      <c r="D414" t="s">
        <v>490</v>
      </c>
    </row>
    <row r="415" spans="1:4">
      <c r="B415" t="s">
        <v>1673</v>
      </c>
      <c r="C415" t="s">
        <v>1247</v>
      </c>
      <c r="D415" t="s">
        <v>490</v>
      </c>
    </row>
    <row r="416" spans="1:4" hidden="1">
      <c r="A416" t="s">
        <v>1278</v>
      </c>
      <c r="B416" t="s">
        <v>1203</v>
      </c>
      <c r="C416" t="s">
        <v>1311</v>
      </c>
      <c r="D416" t="s">
        <v>503</v>
      </c>
    </row>
    <row r="417" spans="1:4" hidden="1">
      <c r="B417" t="s">
        <v>1371</v>
      </c>
      <c r="C417" t="s">
        <v>473</v>
      </c>
    </row>
    <row r="418" spans="1:4" hidden="1">
      <c r="B418" t="s">
        <v>1373</v>
      </c>
      <c r="C418" t="s">
        <v>464</v>
      </c>
      <c r="D418" t="s">
        <v>490</v>
      </c>
    </row>
    <row r="419" spans="1:4" hidden="1">
      <c r="B419" t="s">
        <v>1384</v>
      </c>
      <c r="C419" t="s">
        <v>473</v>
      </c>
      <c r="D419" t="s">
        <v>490</v>
      </c>
    </row>
    <row r="420" spans="1:4" hidden="1">
      <c r="A420" t="s">
        <v>1301</v>
      </c>
      <c r="B420" t="s">
        <v>949</v>
      </c>
      <c r="C420" t="s">
        <v>1310</v>
      </c>
      <c r="D420" t="s">
        <v>503</v>
      </c>
    </row>
    <row r="421" spans="1:4" hidden="1">
      <c r="A421" t="s">
        <v>1335</v>
      </c>
      <c r="B421" s="70" t="s">
        <v>1334</v>
      </c>
      <c r="C421" s="70" t="s">
        <v>448</v>
      </c>
      <c r="D421" t="s">
        <v>491</v>
      </c>
    </row>
    <row r="422" spans="1:4" hidden="1">
      <c r="A422" t="s">
        <v>1348</v>
      </c>
      <c r="B422" s="141" t="s">
        <v>1346</v>
      </c>
      <c r="C422" s="70" t="s">
        <v>448</v>
      </c>
      <c r="D422" t="s">
        <v>491</v>
      </c>
    </row>
    <row r="423" spans="1:4" hidden="1">
      <c r="A423" t="s">
        <v>1349</v>
      </c>
      <c r="B423" s="141" t="s">
        <v>1347</v>
      </c>
      <c r="C423" t="s">
        <v>477</v>
      </c>
      <c r="D423" t="s">
        <v>491</v>
      </c>
    </row>
    <row r="424" spans="1:4" hidden="1">
      <c r="A424" t="s">
        <v>1351</v>
      </c>
      <c r="B424" s="141" t="s">
        <v>1350</v>
      </c>
      <c r="C424" t="s">
        <v>457</v>
      </c>
      <c r="D424" t="s">
        <v>491</v>
      </c>
    </row>
    <row r="425" spans="1:4" hidden="1">
      <c r="A425" t="s">
        <v>1354</v>
      </c>
      <c r="B425" s="141" t="s">
        <v>1353</v>
      </c>
      <c r="C425" t="s">
        <v>455</v>
      </c>
      <c r="D425" t="s">
        <v>491</v>
      </c>
    </row>
    <row r="426" spans="1:4" hidden="1">
      <c r="A426" t="s">
        <v>1356</v>
      </c>
      <c r="B426" s="141" t="s">
        <v>1355</v>
      </c>
      <c r="C426" t="s">
        <v>461</v>
      </c>
      <c r="D426" t="s">
        <v>491</v>
      </c>
    </row>
    <row r="427" spans="1:4" hidden="1">
      <c r="A427" t="s">
        <v>1358</v>
      </c>
      <c r="B427" s="141" t="s">
        <v>1357</v>
      </c>
      <c r="C427" t="s">
        <v>461</v>
      </c>
      <c r="D427" t="s">
        <v>491</v>
      </c>
    </row>
    <row r="428" spans="1:4" hidden="1">
      <c r="A428" t="s">
        <v>1365</v>
      </c>
      <c r="B428" s="141" t="s">
        <v>1364</v>
      </c>
      <c r="C428" t="s">
        <v>450</v>
      </c>
      <c r="D428" t="s">
        <v>491</v>
      </c>
    </row>
    <row r="429" spans="1:4" hidden="1">
      <c r="A429" t="s">
        <v>1366</v>
      </c>
      <c r="B429" s="141" t="s">
        <v>1363</v>
      </c>
      <c r="C429" t="s">
        <v>450</v>
      </c>
      <c r="D429" t="s">
        <v>491</v>
      </c>
    </row>
    <row r="430" spans="1:4" hidden="1">
      <c r="A430" t="s">
        <v>1367</v>
      </c>
      <c r="B430" t="s">
        <v>1368</v>
      </c>
      <c r="C430" t="s">
        <v>461</v>
      </c>
      <c r="D430" t="s">
        <v>491</v>
      </c>
    </row>
    <row r="431" spans="1:4" hidden="1">
      <c r="A431" t="s">
        <v>1440</v>
      </c>
      <c r="B431" t="s">
        <v>1439</v>
      </c>
      <c r="C431" t="s">
        <v>477</v>
      </c>
      <c r="D431" t="s">
        <v>491</v>
      </c>
    </row>
    <row r="432" spans="1:4" hidden="1">
      <c r="A432" t="s">
        <v>471</v>
      </c>
      <c r="B432" t="s">
        <v>812</v>
      </c>
      <c r="C432" t="s">
        <v>471</v>
      </c>
      <c r="D432" t="s">
        <v>490</v>
      </c>
    </row>
    <row r="433" spans="1:4" hidden="1">
      <c r="A433" t="s">
        <v>1446</v>
      </c>
      <c r="B433" t="s">
        <v>1445</v>
      </c>
      <c r="C433" t="s">
        <v>471</v>
      </c>
      <c r="D433" t="s">
        <v>491</v>
      </c>
    </row>
    <row r="434" spans="1:4" hidden="1">
      <c r="A434" t="s">
        <v>1460</v>
      </c>
      <c r="B434" t="s">
        <v>1447</v>
      </c>
      <c r="C434" t="s">
        <v>471</v>
      </c>
      <c r="D434" t="s">
        <v>491</v>
      </c>
    </row>
    <row r="435" spans="1:4" hidden="1">
      <c r="A435" t="s">
        <v>1461</v>
      </c>
      <c r="B435" t="s">
        <v>1448</v>
      </c>
      <c r="C435" t="s">
        <v>471</v>
      </c>
      <c r="D435" t="s">
        <v>491</v>
      </c>
    </row>
    <row r="436" spans="1:4" hidden="1">
      <c r="A436" t="s">
        <v>1462</v>
      </c>
      <c r="B436" t="s">
        <v>375</v>
      </c>
      <c r="C436" t="s">
        <v>471</v>
      </c>
      <c r="D436" t="s">
        <v>491</v>
      </c>
    </row>
    <row r="437" spans="1:4" hidden="1">
      <c r="A437" t="s">
        <v>1463</v>
      </c>
      <c r="B437" t="s">
        <v>367</v>
      </c>
      <c r="C437" t="s">
        <v>471</v>
      </c>
      <c r="D437" t="s">
        <v>491</v>
      </c>
    </row>
    <row r="438" spans="1:4" hidden="1">
      <c r="A438" t="s">
        <v>1464</v>
      </c>
      <c r="B438" t="s">
        <v>369</v>
      </c>
      <c r="C438" t="s">
        <v>471</v>
      </c>
      <c r="D438" t="s">
        <v>491</v>
      </c>
    </row>
    <row r="439" spans="1:4" hidden="1">
      <c r="A439" t="s">
        <v>1465</v>
      </c>
      <c r="B439" t="s">
        <v>373</v>
      </c>
      <c r="C439" t="s">
        <v>471</v>
      </c>
      <c r="D439" t="s">
        <v>491</v>
      </c>
    </row>
    <row r="440" spans="1:4" hidden="1">
      <c r="A440" t="s">
        <v>1466</v>
      </c>
      <c r="B440" t="s">
        <v>1449</v>
      </c>
      <c r="C440" t="s">
        <v>471</v>
      </c>
      <c r="D440" t="s">
        <v>491</v>
      </c>
    </row>
    <row r="441" spans="1:4" hidden="1">
      <c r="A441" t="s">
        <v>1467</v>
      </c>
      <c r="B441" t="s">
        <v>1450</v>
      </c>
      <c r="C441" t="s">
        <v>471</v>
      </c>
      <c r="D441" t="s">
        <v>491</v>
      </c>
    </row>
    <row r="442" spans="1:4" hidden="1">
      <c r="A442" t="s">
        <v>1468</v>
      </c>
      <c r="B442" t="s">
        <v>1451</v>
      </c>
      <c r="C442" t="s">
        <v>471</v>
      </c>
      <c r="D442" t="s">
        <v>491</v>
      </c>
    </row>
    <row r="443" spans="1:4" hidden="1">
      <c r="A443" t="s">
        <v>1469</v>
      </c>
      <c r="B443" t="s">
        <v>1452</v>
      </c>
      <c r="C443" t="s">
        <v>471</v>
      </c>
      <c r="D443" t="s">
        <v>491</v>
      </c>
    </row>
    <row r="444" spans="1:4" hidden="1">
      <c r="A444" t="s">
        <v>1470</v>
      </c>
      <c r="B444" t="s">
        <v>1453</v>
      </c>
      <c r="C444" t="s">
        <v>471</v>
      </c>
      <c r="D444" t="s">
        <v>491</v>
      </c>
    </row>
    <row r="445" spans="1:4" hidden="1">
      <c r="A445" t="s">
        <v>1471</v>
      </c>
      <c r="B445" t="s">
        <v>1454</v>
      </c>
      <c r="C445" t="s">
        <v>471</v>
      </c>
      <c r="D445" t="s">
        <v>491</v>
      </c>
    </row>
    <row r="446" spans="1:4" hidden="1">
      <c r="A446" t="s">
        <v>1472</v>
      </c>
      <c r="B446" t="s">
        <v>1455</v>
      </c>
      <c r="C446" t="s">
        <v>471</v>
      </c>
      <c r="D446" t="s">
        <v>491</v>
      </c>
    </row>
    <row r="447" spans="1:4" hidden="1">
      <c r="A447" t="s">
        <v>1473</v>
      </c>
      <c r="B447" t="s">
        <v>1456</v>
      </c>
      <c r="C447" t="s">
        <v>471</v>
      </c>
      <c r="D447" t="s">
        <v>491</v>
      </c>
    </row>
    <row r="448" spans="1:4" hidden="1">
      <c r="A448" t="s">
        <v>1474</v>
      </c>
      <c r="B448" t="s">
        <v>1457</v>
      </c>
      <c r="C448" t="s">
        <v>471</v>
      </c>
      <c r="D448" t="s">
        <v>491</v>
      </c>
    </row>
    <row r="449" spans="1:4" hidden="1">
      <c r="A449" t="s">
        <v>1475</v>
      </c>
      <c r="B449" t="s">
        <v>1458</v>
      </c>
      <c r="C449" t="s">
        <v>471</v>
      </c>
      <c r="D449" t="s">
        <v>491</v>
      </c>
    </row>
    <row r="450" spans="1:4" hidden="1">
      <c r="A450" t="s">
        <v>1476</v>
      </c>
      <c r="B450" t="s">
        <v>1459</v>
      </c>
      <c r="C450" t="s">
        <v>471</v>
      </c>
      <c r="D450" t="s">
        <v>491</v>
      </c>
    </row>
    <row r="451" spans="1:4" hidden="1">
      <c r="A451" t="s">
        <v>1480</v>
      </c>
      <c r="B451" t="s">
        <v>1479</v>
      </c>
      <c r="C451" t="s">
        <v>1194</v>
      </c>
      <c r="D451" t="s">
        <v>491</v>
      </c>
    </row>
    <row r="452" spans="1:4" hidden="1">
      <c r="A452" t="s">
        <v>1487</v>
      </c>
      <c r="B452" t="s">
        <v>1484</v>
      </c>
      <c r="C452" t="s">
        <v>1309</v>
      </c>
      <c r="D452" t="s">
        <v>1657</v>
      </c>
    </row>
    <row r="453" spans="1:4" hidden="1">
      <c r="A453" t="s">
        <v>1486</v>
      </c>
      <c r="B453" t="s">
        <v>1485</v>
      </c>
      <c r="C453" t="s">
        <v>1309</v>
      </c>
      <c r="D453" t="s">
        <v>490</v>
      </c>
    </row>
    <row r="454" spans="1:4" hidden="1">
      <c r="B454" t="s">
        <v>1491</v>
      </c>
      <c r="C454" t="s">
        <v>1309</v>
      </c>
    </row>
    <row r="455" spans="1:4" hidden="1">
      <c r="B455" t="s">
        <v>1492</v>
      </c>
      <c r="C455" t="s">
        <v>1311</v>
      </c>
    </row>
    <row r="456" spans="1:4" hidden="1">
      <c r="A456" s="160" t="s">
        <v>1533</v>
      </c>
      <c r="B456" t="s">
        <v>1504</v>
      </c>
      <c r="C456" t="s">
        <v>464</v>
      </c>
      <c r="D456" t="s">
        <v>491</v>
      </c>
    </row>
    <row r="457" spans="1:4" hidden="1">
      <c r="A457" s="160" t="s">
        <v>1534</v>
      </c>
      <c r="B457" t="s">
        <v>346</v>
      </c>
      <c r="C457" t="s">
        <v>464</v>
      </c>
      <c r="D457" t="s">
        <v>491</v>
      </c>
    </row>
    <row r="458" spans="1:4" hidden="1">
      <c r="A458" s="160" t="s">
        <v>1428</v>
      </c>
      <c r="B458" t="s">
        <v>1248</v>
      </c>
      <c r="C458" t="s">
        <v>464</v>
      </c>
      <c r="D458" t="s">
        <v>491</v>
      </c>
    </row>
    <row r="459" spans="1:4" hidden="1">
      <c r="A459" s="160" t="s">
        <v>1535</v>
      </c>
      <c r="B459" t="s">
        <v>347</v>
      </c>
      <c r="C459" t="s">
        <v>464</v>
      </c>
      <c r="D459" t="s">
        <v>491</v>
      </c>
    </row>
    <row r="460" spans="1:4" hidden="1">
      <c r="A460" s="160" t="s">
        <v>1536</v>
      </c>
      <c r="B460" t="s">
        <v>348</v>
      </c>
      <c r="C460" t="s">
        <v>464</v>
      </c>
      <c r="D460" t="s">
        <v>491</v>
      </c>
    </row>
    <row r="461" spans="1:4" hidden="1">
      <c r="A461" s="160" t="s">
        <v>1537</v>
      </c>
      <c r="B461" t="s">
        <v>349</v>
      </c>
      <c r="C461" t="s">
        <v>464</v>
      </c>
      <c r="D461" t="s">
        <v>491</v>
      </c>
    </row>
    <row r="462" spans="1:4" hidden="1">
      <c r="A462" s="160" t="s">
        <v>1538</v>
      </c>
      <c r="B462" t="s">
        <v>350</v>
      </c>
      <c r="C462" t="s">
        <v>464</v>
      </c>
      <c r="D462" t="s">
        <v>491</v>
      </c>
    </row>
    <row r="463" spans="1:4" hidden="1">
      <c r="A463" s="160" t="s">
        <v>1539</v>
      </c>
      <c r="B463" t="s">
        <v>351</v>
      </c>
      <c r="C463" t="s">
        <v>464</v>
      </c>
      <c r="D463" t="s">
        <v>491</v>
      </c>
    </row>
    <row r="464" spans="1:4" hidden="1">
      <c r="A464" s="160" t="s">
        <v>1540</v>
      </c>
      <c r="B464" t="s">
        <v>352</v>
      </c>
      <c r="C464" t="s">
        <v>464</v>
      </c>
      <c r="D464" t="s">
        <v>491</v>
      </c>
    </row>
    <row r="465" spans="1:4" hidden="1">
      <c r="A465" s="160" t="s">
        <v>1541</v>
      </c>
      <c r="B465" t="s">
        <v>353</v>
      </c>
      <c r="C465" t="s">
        <v>464</v>
      </c>
      <c r="D465" t="s">
        <v>491</v>
      </c>
    </row>
    <row r="466" spans="1:4" hidden="1">
      <c r="A466" s="160" t="s">
        <v>1542</v>
      </c>
      <c r="B466" t="s">
        <v>1510</v>
      </c>
      <c r="C466" t="s">
        <v>464</v>
      </c>
      <c r="D466" t="s">
        <v>491</v>
      </c>
    </row>
    <row r="467" spans="1:4" hidden="1">
      <c r="A467" s="160" t="s">
        <v>1543</v>
      </c>
      <c r="B467" t="s">
        <v>1511</v>
      </c>
      <c r="C467" t="s">
        <v>464</v>
      </c>
      <c r="D467" t="s">
        <v>491</v>
      </c>
    </row>
    <row r="468" spans="1:4" hidden="1">
      <c r="A468" s="160" t="s">
        <v>1544</v>
      </c>
      <c r="B468" t="s">
        <v>1513</v>
      </c>
      <c r="C468" t="s">
        <v>464</v>
      </c>
      <c r="D468" t="s">
        <v>491</v>
      </c>
    </row>
    <row r="469" spans="1:4" hidden="1">
      <c r="A469" s="160" t="s">
        <v>1545</v>
      </c>
      <c r="B469" t="s">
        <v>1515</v>
      </c>
      <c r="C469" t="s">
        <v>464</v>
      </c>
      <c r="D469" t="s">
        <v>491</v>
      </c>
    </row>
    <row r="470" spans="1:4" hidden="1">
      <c r="A470" s="160" t="s">
        <v>1546</v>
      </c>
      <c r="B470" t="s">
        <v>1516</v>
      </c>
      <c r="C470" t="s">
        <v>464</v>
      </c>
      <c r="D470" t="s">
        <v>491</v>
      </c>
    </row>
    <row r="471" spans="1:4" hidden="1">
      <c r="A471" s="160" t="s">
        <v>1547</v>
      </c>
      <c r="B471" t="s">
        <v>1517</v>
      </c>
      <c r="C471" t="s">
        <v>464</v>
      </c>
      <c r="D471" t="s">
        <v>491</v>
      </c>
    </row>
    <row r="472" spans="1:4" hidden="1">
      <c r="A472" s="160" t="s">
        <v>1548</v>
      </c>
      <c r="B472" t="s">
        <v>1518</v>
      </c>
      <c r="C472" t="s">
        <v>464</v>
      </c>
      <c r="D472" t="s">
        <v>491</v>
      </c>
    </row>
    <row r="473" spans="1:4" hidden="1">
      <c r="A473" s="160" t="s">
        <v>1549</v>
      </c>
      <c r="B473" t="s">
        <v>1520</v>
      </c>
      <c r="C473" t="s">
        <v>464</v>
      </c>
      <c r="D473" t="s">
        <v>491</v>
      </c>
    </row>
    <row r="474" spans="1:4" hidden="1">
      <c r="A474" s="160" t="s">
        <v>1550</v>
      </c>
      <c r="B474" t="s">
        <v>1521</v>
      </c>
      <c r="C474" t="s">
        <v>464</v>
      </c>
      <c r="D474" t="s">
        <v>491</v>
      </c>
    </row>
    <row r="475" spans="1:4" hidden="1">
      <c r="A475" s="160" t="s">
        <v>1586</v>
      </c>
      <c r="B475" t="s">
        <v>1523</v>
      </c>
      <c r="C475" t="s">
        <v>464</v>
      </c>
      <c r="D475" t="s">
        <v>491</v>
      </c>
    </row>
    <row r="476" spans="1:4" hidden="1">
      <c r="A476" s="160" t="s">
        <v>1587</v>
      </c>
      <c r="B476" t="s">
        <v>1525</v>
      </c>
      <c r="C476" t="s">
        <v>464</v>
      </c>
      <c r="D476" t="s">
        <v>491</v>
      </c>
    </row>
    <row r="477" spans="1:4" hidden="1">
      <c r="A477" s="160" t="s">
        <v>1588</v>
      </c>
      <c r="B477" t="s">
        <v>1527</v>
      </c>
      <c r="C477" t="s">
        <v>464</v>
      </c>
      <c r="D477" t="s">
        <v>491</v>
      </c>
    </row>
    <row r="478" spans="1:4" hidden="1">
      <c r="A478" s="160" t="s">
        <v>1589</v>
      </c>
      <c r="B478" t="s">
        <v>1528</v>
      </c>
      <c r="C478" t="s">
        <v>464</v>
      </c>
      <c r="D478" t="s">
        <v>491</v>
      </c>
    </row>
    <row r="479" spans="1:4" hidden="1">
      <c r="A479" s="160" t="s">
        <v>1590</v>
      </c>
      <c r="B479" t="s">
        <v>1530</v>
      </c>
      <c r="C479" t="s">
        <v>464</v>
      </c>
      <c r="D479" t="s">
        <v>491</v>
      </c>
    </row>
    <row r="480" spans="1:4" hidden="1">
      <c r="A480" s="160" t="s">
        <v>1591</v>
      </c>
      <c r="B480" t="s">
        <v>1532</v>
      </c>
      <c r="C480" t="s">
        <v>464</v>
      </c>
      <c r="D480" t="s">
        <v>491</v>
      </c>
    </row>
    <row r="481" spans="1:4" hidden="1">
      <c r="A481" t="s">
        <v>1578</v>
      </c>
      <c r="B481" t="s">
        <v>1582</v>
      </c>
      <c r="C481" t="s">
        <v>473</v>
      </c>
      <c r="D481" t="s">
        <v>491</v>
      </c>
    </row>
    <row r="482" spans="1:4" hidden="1">
      <c r="A482" t="s">
        <v>1579</v>
      </c>
      <c r="B482" t="s">
        <v>1583</v>
      </c>
      <c r="C482" t="s">
        <v>473</v>
      </c>
      <c r="D482" t="s">
        <v>491</v>
      </c>
    </row>
    <row r="483" spans="1:4" hidden="1">
      <c r="A483" t="s">
        <v>1580</v>
      </c>
      <c r="B483" t="s">
        <v>1584</v>
      </c>
      <c r="C483" t="s">
        <v>473</v>
      </c>
      <c r="D483" t="s">
        <v>491</v>
      </c>
    </row>
    <row r="484" spans="1:4" hidden="1">
      <c r="A484" t="s">
        <v>1581</v>
      </c>
      <c r="B484" t="s">
        <v>1585</v>
      </c>
      <c r="C484" t="s">
        <v>473</v>
      </c>
      <c r="D484" t="s">
        <v>491</v>
      </c>
    </row>
    <row r="485" spans="1:4" hidden="1">
      <c r="A485" t="s">
        <v>1553</v>
      </c>
      <c r="B485" t="s">
        <v>1493</v>
      </c>
      <c r="C485" t="s">
        <v>445</v>
      </c>
      <c r="D485" t="s">
        <v>491</v>
      </c>
    </row>
    <row r="486" spans="1:4" hidden="1">
      <c r="A486" s="160" t="s">
        <v>1592</v>
      </c>
      <c r="B486" t="s">
        <v>1593</v>
      </c>
      <c r="C486" t="s">
        <v>464</v>
      </c>
      <c r="D486" t="s">
        <v>491</v>
      </c>
    </row>
    <row r="487" spans="1:4" hidden="1">
      <c r="A487" s="160" t="s">
        <v>1570</v>
      </c>
      <c r="B487" t="s">
        <v>1571</v>
      </c>
      <c r="C487" t="s">
        <v>464</v>
      </c>
      <c r="D487" t="s">
        <v>491</v>
      </c>
    </row>
    <row r="488" spans="1:4" hidden="1">
      <c r="A488" s="160" t="s">
        <v>1653</v>
      </c>
      <c r="B488" t="s">
        <v>1572</v>
      </c>
      <c r="C488" t="s">
        <v>464</v>
      </c>
      <c r="D488" t="s">
        <v>491</v>
      </c>
    </row>
    <row r="489" spans="1:4" hidden="1">
      <c r="A489" s="160" t="s">
        <v>1605</v>
      </c>
      <c r="B489" t="s">
        <v>1606</v>
      </c>
      <c r="C489" t="s">
        <v>464</v>
      </c>
      <c r="D489" t="s">
        <v>491</v>
      </c>
    </row>
    <row r="490" spans="1:4" hidden="1">
      <c r="A490" s="160" t="s">
        <v>1603</v>
      </c>
      <c r="B490" t="s">
        <v>1604</v>
      </c>
      <c r="C490" t="s">
        <v>464</v>
      </c>
      <c r="D490" t="s">
        <v>491</v>
      </c>
    </row>
    <row r="491" spans="1:4" hidden="1">
      <c r="A491" s="160" t="s">
        <v>1596</v>
      </c>
      <c r="B491" t="s">
        <v>1573</v>
      </c>
      <c r="C491" t="s">
        <v>464</v>
      </c>
      <c r="D491" t="s">
        <v>491</v>
      </c>
    </row>
    <row r="492" spans="1:4" hidden="1">
      <c r="A492" s="160" t="s">
        <v>1597</v>
      </c>
      <c r="B492" t="s">
        <v>1574</v>
      </c>
      <c r="C492" t="s">
        <v>464</v>
      </c>
      <c r="D492" t="s">
        <v>491</v>
      </c>
    </row>
    <row r="493" spans="1:4" hidden="1">
      <c r="A493" s="160" t="s">
        <v>1598</v>
      </c>
      <c r="B493" t="s">
        <v>1575</v>
      </c>
      <c r="C493" t="s">
        <v>464</v>
      </c>
      <c r="D493" t="s">
        <v>491</v>
      </c>
    </row>
    <row r="494" spans="1:4" hidden="1">
      <c r="A494" s="160" t="s">
        <v>1599</v>
      </c>
      <c r="B494" t="s">
        <v>1576</v>
      </c>
      <c r="C494" t="s">
        <v>464</v>
      </c>
      <c r="D494" t="s">
        <v>491</v>
      </c>
    </row>
    <row r="495" spans="1:4" hidden="1">
      <c r="A495" s="160" t="s">
        <v>1600</v>
      </c>
      <c r="B495" t="s">
        <v>1594</v>
      </c>
      <c r="C495" t="s">
        <v>464</v>
      </c>
      <c r="D495" t="s">
        <v>491</v>
      </c>
    </row>
    <row r="496" spans="1:4" hidden="1">
      <c r="A496" s="160" t="s">
        <v>1601</v>
      </c>
      <c r="B496" t="s">
        <v>1577</v>
      </c>
      <c r="C496" t="s">
        <v>464</v>
      </c>
      <c r="D496" t="s">
        <v>491</v>
      </c>
    </row>
    <row r="497" spans="1:4" hidden="1">
      <c r="A497" s="160" t="s">
        <v>1602</v>
      </c>
      <c r="B497" t="s">
        <v>1595</v>
      </c>
      <c r="C497" t="s">
        <v>464</v>
      </c>
      <c r="D497" t="s">
        <v>491</v>
      </c>
    </row>
    <row r="498" spans="1:4" hidden="1">
      <c r="A498" s="161" t="s">
        <v>1552</v>
      </c>
      <c r="B498" t="s">
        <v>1495</v>
      </c>
      <c r="C498" t="s">
        <v>473</v>
      </c>
      <c r="D498" t="s">
        <v>491</v>
      </c>
    </row>
    <row r="499" spans="1:4" hidden="1">
      <c r="A499" s="161" t="s">
        <v>1551</v>
      </c>
      <c r="B499" t="s">
        <v>1496</v>
      </c>
      <c r="C499" t="s">
        <v>473</v>
      </c>
      <c r="D499" t="s">
        <v>491</v>
      </c>
    </row>
    <row r="500" spans="1:4" hidden="1">
      <c r="A500" t="s">
        <v>1275</v>
      </c>
      <c r="B500" t="s">
        <v>1200</v>
      </c>
      <c r="C500" t="s">
        <v>1311</v>
      </c>
      <c r="D500" t="s">
        <v>490</v>
      </c>
    </row>
    <row r="501" spans="1:4" hidden="1">
      <c r="B501" t="s">
        <v>1557</v>
      </c>
      <c r="D501" t="s">
        <v>1557</v>
      </c>
    </row>
    <row r="502" spans="1:4" hidden="1">
      <c r="B502" t="s">
        <v>1558</v>
      </c>
      <c r="D502" t="s">
        <v>1558</v>
      </c>
    </row>
    <row r="503" spans="1:4">
      <c r="B503" t="s">
        <v>1246</v>
      </c>
      <c r="C503" t="s">
        <v>1247</v>
      </c>
      <c r="D503" t="s">
        <v>490</v>
      </c>
    </row>
    <row r="504" spans="1:4" hidden="1">
      <c r="B504" t="s">
        <v>1563</v>
      </c>
      <c r="D504" t="s">
        <v>1668</v>
      </c>
    </row>
    <row r="505" spans="1:4" hidden="1">
      <c r="B505" t="s">
        <v>1564</v>
      </c>
      <c r="D505" t="s">
        <v>1564</v>
      </c>
    </row>
    <row r="506" spans="1:4" hidden="1">
      <c r="B506" t="s">
        <v>1565</v>
      </c>
      <c r="D506" t="s">
        <v>1565</v>
      </c>
    </row>
    <row r="507" spans="1:4" hidden="1">
      <c r="B507" t="s">
        <v>1556</v>
      </c>
      <c r="D507" t="s">
        <v>1556</v>
      </c>
    </row>
    <row r="508" spans="1:4" hidden="1">
      <c r="A508" t="s">
        <v>1662</v>
      </c>
      <c r="B508" t="s">
        <v>1650</v>
      </c>
      <c r="C508" t="s">
        <v>1298</v>
      </c>
      <c r="D508" t="s">
        <v>1657</v>
      </c>
    </row>
    <row r="509" spans="1:4" hidden="1">
      <c r="A509" t="s">
        <v>1663</v>
      </c>
      <c r="B509" t="s">
        <v>1049</v>
      </c>
      <c r="C509" t="s">
        <v>1310</v>
      </c>
      <c r="D509" t="s">
        <v>1657</v>
      </c>
    </row>
    <row r="510" spans="1:4" hidden="1">
      <c r="A510" t="s">
        <v>1664</v>
      </c>
      <c r="B510" t="s">
        <v>1665</v>
      </c>
      <c r="C510" t="s">
        <v>1311</v>
      </c>
      <c r="D510" t="s">
        <v>1657</v>
      </c>
    </row>
    <row r="511" spans="1:4" hidden="1">
      <c r="A511" t="s">
        <v>1667</v>
      </c>
      <c r="B511" t="s">
        <v>1666</v>
      </c>
      <c r="C511" t="s">
        <v>1311</v>
      </c>
      <c r="D511" t="s">
        <v>490</v>
      </c>
    </row>
    <row r="512" spans="1:4" hidden="1">
      <c r="A512" t="s">
        <v>946</v>
      </c>
      <c r="B512" t="s">
        <v>947</v>
      </c>
      <c r="C512" t="s">
        <v>1310</v>
      </c>
      <c r="D512" t="s">
        <v>490</v>
      </c>
    </row>
    <row r="513" spans="1:4" hidden="1">
      <c r="A513" t="s">
        <v>1676</v>
      </c>
      <c r="B513" t="s">
        <v>1677</v>
      </c>
      <c r="C513" t="s">
        <v>445</v>
      </c>
      <c r="D513" t="s">
        <v>491</v>
      </c>
    </row>
    <row r="514" spans="1:4" hidden="1">
      <c r="A514" t="s">
        <v>1674</v>
      </c>
      <c r="B514" t="s">
        <v>1675</v>
      </c>
      <c r="C514" t="s">
        <v>445</v>
      </c>
      <c r="D514" t="s">
        <v>491</v>
      </c>
    </row>
    <row r="515" spans="1:4">
      <c r="B515" t="s">
        <v>1707</v>
      </c>
      <c r="C515" t="s">
        <v>1247</v>
      </c>
      <c r="D515" t="s">
        <v>503</v>
      </c>
    </row>
    <row r="516" spans="1:4" hidden="1">
      <c r="B516" t="s">
        <v>1713</v>
      </c>
      <c r="C516" s="175" t="s">
        <v>587</v>
      </c>
      <c r="D516" t="s">
        <v>489</v>
      </c>
    </row>
    <row r="517" spans="1:4" hidden="1">
      <c r="B517" t="s">
        <v>1726</v>
      </c>
      <c r="C517" t="s">
        <v>479</v>
      </c>
      <c r="D517" t="s">
        <v>490</v>
      </c>
    </row>
  </sheetData>
  <autoFilter ref="A1:D518" xr:uid="{00000000-0009-0000-0000-000007000000}">
    <filterColumn colId="1">
      <filters>
        <filter val="BODEGA KIGT"/>
        <filter val="KIGT"/>
        <filter val="VTKIGT"/>
      </filters>
    </filterColumn>
  </autoFilter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14"/>
  <dimension ref="A1:F516"/>
  <sheetViews>
    <sheetView workbookViewId="0"/>
  </sheetViews>
  <sheetFormatPr baseColWidth="10" defaultRowHeight="14.5"/>
  <cols>
    <col min="3" max="3" width="52.54296875" bestFit="1" customWidth="1"/>
    <col min="4" max="4" width="23.08984375" bestFit="1" customWidth="1"/>
    <col min="5" max="5" width="41.08984375" customWidth="1"/>
    <col min="6" max="6" width="22.08984375" bestFit="1" customWidth="1"/>
  </cols>
  <sheetData>
    <row r="1" spans="1:6" ht="15" thickBot="1">
      <c r="A1" s="148" t="s">
        <v>17</v>
      </c>
      <c r="C1" s="31" t="s">
        <v>19</v>
      </c>
      <c r="D1" s="31" t="s">
        <v>17</v>
      </c>
      <c r="E1" s="31" t="s">
        <v>19</v>
      </c>
      <c r="F1" s="31" t="s">
        <v>20</v>
      </c>
    </row>
    <row r="2" spans="1:6" ht="15" thickBot="1">
      <c r="A2" s="149">
        <v>4</v>
      </c>
      <c r="C2" t="s">
        <v>25</v>
      </c>
      <c r="D2" t="s">
        <v>26</v>
      </c>
      <c r="E2" t="s">
        <v>586</v>
      </c>
      <c r="F2" t="s">
        <v>489</v>
      </c>
    </row>
    <row r="3" spans="1:6" ht="15" thickBot="1">
      <c r="A3" s="153">
        <v>7</v>
      </c>
      <c r="C3" t="s">
        <v>51</v>
      </c>
      <c r="D3" t="s">
        <v>52</v>
      </c>
      <c r="E3" t="s">
        <v>52</v>
      </c>
      <c r="F3" t="s">
        <v>489</v>
      </c>
    </row>
    <row r="4" spans="1:6" ht="15" thickBot="1">
      <c r="A4" s="154" t="s">
        <v>1622</v>
      </c>
      <c r="C4" t="s">
        <v>762</v>
      </c>
      <c r="D4" t="s">
        <v>763</v>
      </c>
      <c r="E4" t="s">
        <v>764</v>
      </c>
      <c r="F4" t="s">
        <v>489</v>
      </c>
    </row>
    <row r="5" spans="1:6" ht="15" thickBot="1">
      <c r="A5" s="155" t="s">
        <v>1623</v>
      </c>
      <c r="C5" t="s">
        <v>58</v>
      </c>
      <c r="D5" t="s">
        <v>59</v>
      </c>
      <c r="E5" t="s">
        <v>58</v>
      </c>
      <c r="F5" t="s">
        <v>489</v>
      </c>
    </row>
    <row r="6" spans="1:6" ht="15" thickBot="1">
      <c r="A6" s="154" t="s">
        <v>1624</v>
      </c>
      <c r="C6" t="s">
        <v>711</v>
      </c>
      <c r="D6" t="s">
        <v>70</v>
      </c>
      <c r="E6" t="s">
        <v>1488</v>
      </c>
      <c r="F6" t="s">
        <v>490</v>
      </c>
    </row>
    <row r="7" spans="1:6" ht="15" thickBot="1">
      <c r="A7" s="155" t="s">
        <v>1554</v>
      </c>
      <c r="C7" t="s">
        <v>526</v>
      </c>
      <c r="D7" t="s">
        <v>527</v>
      </c>
      <c r="E7" t="s">
        <v>587</v>
      </c>
      <c r="F7" t="s">
        <v>101</v>
      </c>
    </row>
    <row r="8" spans="1:6" ht="15" thickBot="1">
      <c r="A8" s="154" t="s">
        <v>1555</v>
      </c>
      <c r="C8" t="s">
        <v>80</v>
      </c>
      <c r="D8" t="s">
        <v>81</v>
      </c>
      <c r="E8" t="s">
        <v>586</v>
      </c>
      <c r="F8" t="s">
        <v>489</v>
      </c>
    </row>
    <row r="9" spans="1:6" ht="15" thickBot="1">
      <c r="A9" s="155" t="s">
        <v>1556</v>
      </c>
      <c r="C9" t="s">
        <v>783</v>
      </c>
      <c r="D9" t="s">
        <v>784</v>
      </c>
      <c r="E9" t="s">
        <v>1488</v>
      </c>
      <c r="F9" t="s">
        <v>490</v>
      </c>
    </row>
    <row r="10" spans="1:6" ht="15" thickBot="1">
      <c r="A10" s="154" t="s">
        <v>1557</v>
      </c>
      <c r="C10" t="s">
        <v>828</v>
      </c>
      <c r="D10" t="s">
        <v>733</v>
      </c>
      <c r="E10" t="s">
        <v>52</v>
      </c>
      <c r="F10" t="s">
        <v>489</v>
      </c>
    </row>
    <row r="11" spans="1:6" ht="15" thickBot="1">
      <c r="A11" s="151" t="s">
        <v>1558</v>
      </c>
      <c r="C11" t="s">
        <v>829</v>
      </c>
      <c r="D11" t="s">
        <v>785</v>
      </c>
      <c r="E11" t="s">
        <v>587</v>
      </c>
      <c r="F11" t="s">
        <v>489</v>
      </c>
    </row>
    <row r="12" spans="1:6" ht="15" thickBot="1">
      <c r="A12" s="152" t="s">
        <v>1625</v>
      </c>
      <c r="C12" t="s">
        <v>82</v>
      </c>
      <c r="D12" t="s">
        <v>83</v>
      </c>
      <c r="E12" t="s">
        <v>520</v>
      </c>
      <c r="F12" t="s">
        <v>489</v>
      </c>
    </row>
    <row r="13" spans="1:6" ht="15" thickBot="1">
      <c r="A13" s="151" t="s">
        <v>1560</v>
      </c>
      <c r="C13" t="s">
        <v>936</v>
      </c>
      <c r="D13" t="s">
        <v>929</v>
      </c>
      <c r="E13" t="s">
        <v>58</v>
      </c>
      <c r="F13" t="s">
        <v>489</v>
      </c>
    </row>
    <row r="14" spans="1:6" ht="15" thickBot="1">
      <c r="A14" s="152" t="s">
        <v>1561</v>
      </c>
      <c r="C14" t="s">
        <v>85</v>
      </c>
      <c r="D14" t="s">
        <v>86</v>
      </c>
      <c r="E14" t="s">
        <v>443</v>
      </c>
      <c r="F14" t="s">
        <v>491</v>
      </c>
    </row>
    <row r="15" spans="1:6" ht="15" thickBot="1">
      <c r="A15" s="155" t="s">
        <v>1562</v>
      </c>
      <c r="C15" t="s">
        <v>87</v>
      </c>
      <c r="D15" t="s">
        <v>88</v>
      </c>
      <c r="E15" t="s">
        <v>450</v>
      </c>
      <c r="F15" t="s">
        <v>491</v>
      </c>
    </row>
    <row r="16" spans="1:6" ht="15" thickBot="1">
      <c r="A16" s="154" t="s">
        <v>1571</v>
      </c>
      <c r="C16" t="s">
        <v>89</v>
      </c>
      <c r="D16" t="s">
        <v>90</v>
      </c>
      <c r="E16" t="s">
        <v>453</v>
      </c>
      <c r="F16" t="s">
        <v>491</v>
      </c>
    </row>
    <row r="17" spans="1:6" ht="15" thickBot="1">
      <c r="A17" s="155" t="s">
        <v>1572</v>
      </c>
      <c r="C17" t="s">
        <v>91</v>
      </c>
      <c r="D17" t="s">
        <v>92</v>
      </c>
      <c r="E17" t="s">
        <v>455</v>
      </c>
      <c r="F17" t="s">
        <v>491</v>
      </c>
    </row>
    <row r="18" spans="1:6" ht="15" thickBot="1">
      <c r="A18" s="154" t="s">
        <v>1246</v>
      </c>
      <c r="C18" t="s">
        <v>93</v>
      </c>
      <c r="D18" t="s">
        <v>94</v>
      </c>
      <c r="E18" t="s">
        <v>457</v>
      </c>
      <c r="F18" t="s">
        <v>491</v>
      </c>
    </row>
    <row r="19" spans="1:6" ht="15" thickBot="1">
      <c r="A19" s="151" t="s">
        <v>1563</v>
      </c>
      <c r="C19" t="s">
        <v>518</v>
      </c>
      <c r="D19" t="s">
        <v>519</v>
      </c>
      <c r="E19" t="s">
        <v>868</v>
      </c>
      <c r="F19" t="s">
        <v>491</v>
      </c>
    </row>
    <row r="20" spans="1:6" ht="15" thickBot="1">
      <c r="A20" s="154" t="s">
        <v>1564</v>
      </c>
      <c r="C20" t="s">
        <v>1374</v>
      </c>
      <c r="D20" t="s">
        <v>95</v>
      </c>
      <c r="E20" t="s">
        <v>473</v>
      </c>
      <c r="F20" t="s">
        <v>491</v>
      </c>
    </row>
    <row r="21" spans="1:6" ht="15" thickBot="1">
      <c r="A21" s="155" t="s">
        <v>1565</v>
      </c>
      <c r="C21" t="s">
        <v>97</v>
      </c>
      <c r="D21" t="s">
        <v>98</v>
      </c>
      <c r="E21" t="s">
        <v>97</v>
      </c>
      <c r="F21" t="s">
        <v>101</v>
      </c>
    </row>
    <row r="22" spans="1:6" ht="15" thickBot="1">
      <c r="A22" s="154" t="s">
        <v>1626</v>
      </c>
      <c r="C22" t="s">
        <v>101</v>
      </c>
      <c r="D22" t="s">
        <v>102</v>
      </c>
      <c r="E22" t="s">
        <v>101</v>
      </c>
      <c r="F22" t="s">
        <v>101</v>
      </c>
    </row>
    <row r="23" spans="1:6" ht="15" thickBot="1">
      <c r="A23" s="155" t="s">
        <v>1627</v>
      </c>
      <c r="C23" t="s">
        <v>103</v>
      </c>
      <c r="D23" t="s">
        <v>104</v>
      </c>
      <c r="E23" t="s">
        <v>443</v>
      </c>
      <c r="F23" t="s">
        <v>491</v>
      </c>
    </row>
    <row r="24" spans="1:6" ht="15" thickBot="1">
      <c r="A24" s="154" t="s">
        <v>1053</v>
      </c>
      <c r="C24" t="s">
        <v>105</v>
      </c>
      <c r="D24" t="s">
        <v>106</v>
      </c>
      <c r="E24" t="s">
        <v>443</v>
      </c>
      <c r="F24" t="s">
        <v>491</v>
      </c>
    </row>
    <row r="25" spans="1:6" ht="15" thickBot="1">
      <c r="A25" s="153">
        <v>1</v>
      </c>
      <c r="C25" t="s">
        <v>107</v>
      </c>
      <c r="D25" t="s">
        <v>108</v>
      </c>
      <c r="E25" t="s">
        <v>443</v>
      </c>
      <c r="F25" t="s">
        <v>491</v>
      </c>
    </row>
    <row r="26" spans="1:6" ht="15" thickBot="1">
      <c r="A26" s="154" t="s">
        <v>1628</v>
      </c>
      <c r="C26" t="s">
        <v>109</v>
      </c>
      <c r="D26" t="s">
        <v>110</v>
      </c>
      <c r="E26" t="s">
        <v>443</v>
      </c>
      <c r="F26" t="s">
        <v>491</v>
      </c>
    </row>
    <row r="27" spans="1:6" ht="15" thickBot="1">
      <c r="A27" s="155" t="s">
        <v>1629</v>
      </c>
      <c r="C27" t="s">
        <v>111</v>
      </c>
      <c r="D27" t="s">
        <v>112</v>
      </c>
      <c r="E27" t="s">
        <v>443</v>
      </c>
      <c r="F27" t="s">
        <v>491</v>
      </c>
    </row>
    <row r="28" spans="1:6" ht="15" thickBot="1">
      <c r="A28" s="154" t="s">
        <v>1630</v>
      </c>
      <c r="C28" t="s">
        <v>113</v>
      </c>
      <c r="D28" t="s">
        <v>114</v>
      </c>
      <c r="E28" t="s">
        <v>443</v>
      </c>
      <c r="F28" t="s">
        <v>491</v>
      </c>
    </row>
    <row r="29" spans="1:6" ht="15" thickBot="1">
      <c r="A29" s="155" t="s">
        <v>1631</v>
      </c>
      <c r="C29" t="s">
        <v>115</v>
      </c>
      <c r="D29" t="s">
        <v>116</v>
      </c>
      <c r="E29" t="s">
        <v>443</v>
      </c>
      <c r="F29" t="s">
        <v>491</v>
      </c>
    </row>
    <row r="30" spans="1:6" ht="15" thickBot="1">
      <c r="A30" s="154" t="s">
        <v>1632</v>
      </c>
      <c r="C30" t="s">
        <v>117</v>
      </c>
      <c r="D30" t="s">
        <v>118</v>
      </c>
      <c r="E30" t="s">
        <v>443</v>
      </c>
      <c r="F30" t="s">
        <v>491</v>
      </c>
    </row>
    <row r="31" spans="1:6" ht="15" thickBot="1">
      <c r="A31" s="155" t="s">
        <v>1633</v>
      </c>
      <c r="C31" t="s">
        <v>119</v>
      </c>
      <c r="D31" t="s">
        <v>120</v>
      </c>
      <c r="E31" t="s">
        <v>443</v>
      </c>
      <c r="F31" t="s">
        <v>491</v>
      </c>
    </row>
    <row r="32" spans="1:6" ht="15" thickBot="1">
      <c r="A32" s="152" t="s">
        <v>1634</v>
      </c>
      <c r="C32" t="s">
        <v>121</v>
      </c>
      <c r="D32" t="s">
        <v>122</v>
      </c>
      <c r="E32" t="s">
        <v>443</v>
      </c>
      <c r="F32" t="s">
        <v>491</v>
      </c>
    </row>
    <row r="33" spans="1:6" ht="15" thickBot="1">
      <c r="A33" s="153">
        <v>11</v>
      </c>
      <c r="C33" t="s">
        <v>123</v>
      </c>
      <c r="D33" t="s">
        <v>124</v>
      </c>
      <c r="E33" t="s">
        <v>443</v>
      </c>
      <c r="F33" t="s">
        <v>491</v>
      </c>
    </row>
    <row r="34" spans="1:6" ht="15" thickBot="1">
      <c r="A34" s="154" t="s">
        <v>1635</v>
      </c>
      <c r="C34" t="s">
        <v>125</v>
      </c>
      <c r="D34" t="s">
        <v>126</v>
      </c>
      <c r="E34" t="s">
        <v>443</v>
      </c>
      <c r="F34" t="s">
        <v>491</v>
      </c>
    </row>
    <row r="35" spans="1:6" ht="15" thickBot="1">
      <c r="A35" s="155" t="s">
        <v>1636</v>
      </c>
      <c r="C35" t="s">
        <v>127</v>
      </c>
      <c r="D35" t="s">
        <v>128</v>
      </c>
      <c r="E35" t="s">
        <v>443</v>
      </c>
      <c r="F35" t="s">
        <v>491</v>
      </c>
    </row>
    <row r="36" spans="1:6" ht="15" thickBot="1">
      <c r="A36" s="152" t="s">
        <v>1637</v>
      </c>
      <c r="C36" t="s">
        <v>129</v>
      </c>
      <c r="D36" t="s">
        <v>130</v>
      </c>
      <c r="E36" t="s">
        <v>443</v>
      </c>
      <c r="F36" t="s">
        <v>491</v>
      </c>
    </row>
    <row r="37" spans="1:6" ht="15" thickBot="1">
      <c r="A37" s="151" t="s">
        <v>1638</v>
      </c>
      <c r="C37" t="s">
        <v>797</v>
      </c>
      <c r="D37" t="s">
        <v>131</v>
      </c>
      <c r="E37" t="s">
        <v>443</v>
      </c>
      <c r="F37" t="s">
        <v>491</v>
      </c>
    </row>
    <row r="38" spans="1:6" ht="15" thickBot="1">
      <c r="A38" s="152" t="s">
        <v>1639</v>
      </c>
      <c r="C38" t="s">
        <v>132</v>
      </c>
      <c r="D38" t="s">
        <v>133</v>
      </c>
      <c r="E38" t="s">
        <v>445</v>
      </c>
      <c r="F38" t="s">
        <v>491</v>
      </c>
    </row>
    <row r="39" spans="1:6" ht="15" thickBot="1">
      <c r="A39" s="151" t="s">
        <v>1640</v>
      </c>
      <c r="C39" t="s">
        <v>135</v>
      </c>
      <c r="D39" t="s">
        <v>136</v>
      </c>
      <c r="E39" t="s">
        <v>445</v>
      </c>
      <c r="F39" t="s">
        <v>491</v>
      </c>
    </row>
    <row r="40" spans="1:6" ht="15" thickBot="1">
      <c r="A40" s="152" t="s">
        <v>1641</v>
      </c>
      <c r="C40" t="s">
        <v>137</v>
      </c>
      <c r="D40" t="s">
        <v>138</v>
      </c>
      <c r="E40" t="s">
        <v>445</v>
      </c>
      <c r="F40" t="s">
        <v>491</v>
      </c>
    </row>
    <row r="41" spans="1:6" ht="15" thickBot="1">
      <c r="A41" s="151" t="s">
        <v>1642</v>
      </c>
      <c r="C41" t="s">
        <v>139</v>
      </c>
      <c r="D41" t="s">
        <v>140</v>
      </c>
      <c r="E41" t="s">
        <v>445</v>
      </c>
      <c r="F41" t="s">
        <v>491</v>
      </c>
    </row>
    <row r="42" spans="1:6" ht="15" thickBot="1">
      <c r="A42" s="154" t="s">
        <v>1643</v>
      </c>
      <c r="C42" t="s">
        <v>141</v>
      </c>
      <c r="D42" t="s">
        <v>142</v>
      </c>
      <c r="E42" t="s">
        <v>445</v>
      </c>
      <c r="F42" t="s">
        <v>491</v>
      </c>
    </row>
    <row r="43" spans="1:6" ht="15" thickBot="1">
      <c r="A43" s="155" t="s">
        <v>1644</v>
      </c>
      <c r="C43" t="s">
        <v>143</v>
      </c>
      <c r="D43" t="s">
        <v>144</v>
      </c>
      <c r="E43" t="s">
        <v>445</v>
      </c>
      <c r="F43" t="s">
        <v>491</v>
      </c>
    </row>
    <row r="44" spans="1:6" ht="15" thickBot="1">
      <c r="A44" s="152" t="s">
        <v>1645</v>
      </c>
      <c r="C44" t="s">
        <v>145</v>
      </c>
      <c r="D44" t="s">
        <v>146</v>
      </c>
      <c r="E44" t="s">
        <v>445</v>
      </c>
      <c r="F44" t="s">
        <v>491</v>
      </c>
    </row>
    <row r="45" spans="1:6" ht="15" thickBot="1">
      <c r="A45" s="155" t="s">
        <v>1646</v>
      </c>
      <c r="C45" t="s">
        <v>147</v>
      </c>
      <c r="D45" t="s">
        <v>148</v>
      </c>
      <c r="E45" t="s">
        <v>445</v>
      </c>
      <c r="F45" t="s">
        <v>491</v>
      </c>
    </row>
    <row r="46" spans="1:6" ht="15" thickBot="1">
      <c r="A46" s="154" t="s">
        <v>1647</v>
      </c>
      <c r="C46" t="s">
        <v>149</v>
      </c>
      <c r="D46" t="s">
        <v>150</v>
      </c>
      <c r="E46" t="s">
        <v>445</v>
      </c>
      <c r="F46" t="s">
        <v>491</v>
      </c>
    </row>
    <row r="47" spans="1:6" ht="15" thickBot="1">
      <c r="A47" s="151" t="s">
        <v>1648</v>
      </c>
      <c r="C47" t="s">
        <v>151</v>
      </c>
      <c r="D47" t="s">
        <v>152</v>
      </c>
      <c r="E47" t="s">
        <v>445</v>
      </c>
      <c r="F47" t="s">
        <v>491</v>
      </c>
    </row>
    <row r="48" spans="1:6" ht="15" thickBot="1">
      <c r="A48" s="154" t="s">
        <v>1566</v>
      </c>
      <c r="C48" t="s">
        <v>153</v>
      </c>
      <c r="D48" t="s">
        <v>154</v>
      </c>
      <c r="E48" t="s">
        <v>445</v>
      </c>
      <c r="F48" t="s">
        <v>491</v>
      </c>
    </row>
    <row r="49" spans="1:6" ht="15" thickBot="1">
      <c r="A49" s="151" t="s">
        <v>1567</v>
      </c>
      <c r="C49" t="s">
        <v>492</v>
      </c>
      <c r="D49" t="s">
        <v>493</v>
      </c>
      <c r="E49" t="s">
        <v>445</v>
      </c>
      <c r="F49" t="s">
        <v>491</v>
      </c>
    </row>
    <row r="50" spans="1:6" ht="15" thickBot="1">
      <c r="A50" s="154" t="s">
        <v>1568</v>
      </c>
      <c r="C50" t="s">
        <v>155</v>
      </c>
      <c r="D50" t="s">
        <v>156</v>
      </c>
      <c r="E50" t="s">
        <v>445</v>
      </c>
      <c r="F50" t="s">
        <v>491</v>
      </c>
    </row>
    <row r="51" spans="1:6" ht="15" thickBot="1">
      <c r="A51" s="151" t="s">
        <v>1569</v>
      </c>
      <c r="C51" t="s">
        <v>157</v>
      </c>
      <c r="D51" t="s">
        <v>158</v>
      </c>
      <c r="E51" t="s">
        <v>445</v>
      </c>
      <c r="F51" t="s">
        <v>491</v>
      </c>
    </row>
    <row r="52" spans="1:6" ht="15" thickBot="1">
      <c r="A52" s="162" t="s">
        <v>1230</v>
      </c>
      <c r="C52" t="s">
        <v>159</v>
      </c>
      <c r="D52" t="s">
        <v>160</v>
      </c>
      <c r="E52" t="s">
        <v>445</v>
      </c>
      <c r="F52" t="s">
        <v>491</v>
      </c>
    </row>
    <row r="53" spans="1:6">
      <c r="A53" t="s">
        <v>1649</v>
      </c>
      <c r="C53" t="s">
        <v>712</v>
      </c>
      <c r="D53" t="s">
        <v>161</v>
      </c>
      <c r="E53" t="s">
        <v>445</v>
      </c>
      <c r="F53" t="s">
        <v>491</v>
      </c>
    </row>
    <row r="54" spans="1:6">
      <c r="A54" t="s">
        <v>1043</v>
      </c>
      <c r="C54" t="s">
        <v>494</v>
      </c>
      <c r="D54" t="s">
        <v>495</v>
      </c>
      <c r="E54" t="s">
        <v>445</v>
      </c>
      <c r="F54" t="s">
        <v>491</v>
      </c>
    </row>
    <row r="55" spans="1:6">
      <c r="A55" t="s">
        <v>1049</v>
      </c>
      <c r="C55" t="s">
        <v>162</v>
      </c>
      <c r="D55" t="s">
        <v>163</v>
      </c>
      <c r="E55" t="s">
        <v>445</v>
      </c>
      <c r="F55" t="s">
        <v>491</v>
      </c>
    </row>
    <row r="56" spans="1:6">
      <c r="A56" t="s">
        <v>1650</v>
      </c>
      <c r="C56" t="s">
        <v>164</v>
      </c>
      <c r="D56" t="s">
        <v>165</v>
      </c>
      <c r="E56" t="s">
        <v>448</v>
      </c>
      <c r="F56" t="s">
        <v>491</v>
      </c>
    </row>
    <row r="57" spans="1:6">
      <c r="C57" t="s">
        <v>166</v>
      </c>
      <c r="D57" t="s">
        <v>167</v>
      </c>
      <c r="E57" t="s">
        <v>448</v>
      </c>
      <c r="F57" t="s">
        <v>491</v>
      </c>
    </row>
    <row r="58" spans="1:6">
      <c r="C58" t="s">
        <v>168</v>
      </c>
      <c r="D58" t="s">
        <v>169</v>
      </c>
      <c r="E58" t="s">
        <v>448</v>
      </c>
      <c r="F58" t="s">
        <v>491</v>
      </c>
    </row>
    <row r="59" spans="1:6">
      <c r="C59" t="s">
        <v>170</v>
      </c>
      <c r="D59" t="s">
        <v>171</v>
      </c>
      <c r="E59" t="s">
        <v>448</v>
      </c>
      <c r="F59" t="s">
        <v>491</v>
      </c>
    </row>
    <row r="60" spans="1:6">
      <c r="C60" t="s">
        <v>172</v>
      </c>
      <c r="D60" t="s">
        <v>173</v>
      </c>
      <c r="E60" t="s">
        <v>448</v>
      </c>
      <c r="F60" t="s">
        <v>491</v>
      </c>
    </row>
    <row r="61" spans="1:6">
      <c r="C61" t="s">
        <v>174</v>
      </c>
      <c r="D61" t="s">
        <v>175</v>
      </c>
      <c r="E61" t="s">
        <v>448</v>
      </c>
      <c r="F61" t="s">
        <v>491</v>
      </c>
    </row>
    <row r="62" spans="1:6">
      <c r="C62" t="s">
        <v>176</v>
      </c>
      <c r="D62" t="s">
        <v>177</v>
      </c>
      <c r="E62" t="s">
        <v>448</v>
      </c>
      <c r="F62" t="s">
        <v>491</v>
      </c>
    </row>
    <row r="63" spans="1:6">
      <c r="C63" t="s">
        <v>178</v>
      </c>
      <c r="D63" t="s">
        <v>179</v>
      </c>
      <c r="E63" t="s">
        <v>448</v>
      </c>
      <c r="F63" t="s">
        <v>491</v>
      </c>
    </row>
    <row r="64" spans="1:6">
      <c r="C64" t="s">
        <v>180</v>
      </c>
      <c r="D64" t="s">
        <v>181</v>
      </c>
      <c r="E64" t="s">
        <v>448</v>
      </c>
      <c r="F64" t="s">
        <v>491</v>
      </c>
    </row>
    <row r="65" spans="3:6">
      <c r="C65" t="s">
        <v>182</v>
      </c>
      <c r="D65" t="s">
        <v>183</v>
      </c>
      <c r="E65" t="s">
        <v>448</v>
      </c>
      <c r="F65" t="s">
        <v>491</v>
      </c>
    </row>
    <row r="66" spans="3:6">
      <c r="C66" t="s">
        <v>184</v>
      </c>
      <c r="D66" t="s">
        <v>185</v>
      </c>
      <c r="E66" t="s">
        <v>448</v>
      </c>
      <c r="F66" t="s">
        <v>491</v>
      </c>
    </row>
    <row r="67" spans="3:6">
      <c r="C67" t="s">
        <v>186</v>
      </c>
      <c r="D67" t="s">
        <v>187</v>
      </c>
      <c r="E67" t="s">
        <v>450</v>
      </c>
      <c r="F67" t="s">
        <v>491</v>
      </c>
    </row>
    <row r="68" spans="3:6">
      <c r="C68" t="s">
        <v>188</v>
      </c>
      <c r="D68" t="s">
        <v>189</v>
      </c>
      <c r="E68" t="s">
        <v>450</v>
      </c>
      <c r="F68" t="s">
        <v>491</v>
      </c>
    </row>
    <row r="69" spans="3:6">
      <c r="C69" t="s">
        <v>190</v>
      </c>
      <c r="D69" t="s">
        <v>191</v>
      </c>
      <c r="E69" t="s">
        <v>450</v>
      </c>
      <c r="F69" t="s">
        <v>491</v>
      </c>
    </row>
    <row r="70" spans="3:6">
      <c r="C70" t="s">
        <v>192</v>
      </c>
      <c r="D70" t="s">
        <v>193</v>
      </c>
      <c r="E70" t="s">
        <v>450</v>
      </c>
      <c r="F70" t="s">
        <v>491</v>
      </c>
    </row>
    <row r="71" spans="3:6">
      <c r="C71" t="s">
        <v>194</v>
      </c>
      <c r="D71" t="s">
        <v>195</v>
      </c>
      <c r="E71" t="s">
        <v>450</v>
      </c>
      <c r="F71" t="s">
        <v>491</v>
      </c>
    </row>
    <row r="72" spans="3:6">
      <c r="C72" t="s">
        <v>196</v>
      </c>
      <c r="D72" t="s">
        <v>197</v>
      </c>
      <c r="E72" t="s">
        <v>450</v>
      </c>
      <c r="F72" t="s">
        <v>491</v>
      </c>
    </row>
    <row r="73" spans="3:6">
      <c r="C73" t="s">
        <v>198</v>
      </c>
      <c r="D73" t="s">
        <v>199</v>
      </c>
      <c r="E73" t="s">
        <v>450</v>
      </c>
      <c r="F73" t="s">
        <v>491</v>
      </c>
    </row>
    <row r="74" spans="3:6">
      <c r="C74" t="s">
        <v>200</v>
      </c>
      <c r="D74" t="s">
        <v>201</v>
      </c>
      <c r="E74" t="s">
        <v>450</v>
      </c>
      <c r="F74" t="s">
        <v>491</v>
      </c>
    </row>
    <row r="75" spans="3:6">
      <c r="C75" t="s">
        <v>202</v>
      </c>
      <c r="D75" t="s">
        <v>203</v>
      </c>
      <c r="E75" t="s">
        <v>450</v>
      </c>
      <c r="F75" t="s">
        <v>491</v>
      </c>
    </row>
    <row r="76" spans="3:6">
      <c r="C76" t="s">
        <v>204</v>
      </c>
      <c r="D76" t="s">
        <v>205</v>
      </c>
      <c r="E76" t="s">
        <v>450</v>
      </c>
      <c r="F76" t="s">
        <v>491</v>
      </c>
    </row>
    <row r="77" spans="3:6">
      <c r="C77" t="s">
        <v>206</v>
      </c>
      <c r="D77" t="s">
        <v>207</v>
      </c>
      <c r="E77" t="s">
        <v>450</v>
      </c>
      <c r="F77" t="s">
        <v>491</v>
      </c>
    </row>
    <row r="78" spans="3:6">
      <c r="C78" t="s">
        <v>208</v>
      </c>
      <c r="D78" t="s">
        <v>209</v>
      </c>
      <c r="E78" t="s">
        <v>450</v>
      </c>
      <c r="F78" t="s">
        <v>491</v>
      </c>
    </row>
    <row r="79" spans="3:6">
      <c r="C79" t="s">
        <v>210</v>
      </c>
      <c r="D79" t="s">
        <v>211</v>
      </c>
      <c r="E79" t="s">
        <v>450</v>
      </c>
      <c r="F79" t="s">
        <v>491</v>
      </c>
    </row>
    <row r="80" spans="3:6">
      <c r="C80" t="s">
        <v>214</v>
      </c>
      <c r="D80" t="s">
        <v>215</v>
      </c>
      <c r="E80" t="s">
        <v>453</v>
      </c>
      <c r="F80" t="s">
        <v>491</v>
      </c>
    </row>
    <row r="81" spans="3:6">
      <c r="C81" t="s">
        <v>216</v>
      </c>
      <c r="D81" t="s">
        <v>217</v>
      </c>
      <c r="E81" t="s">
        <v>453</v>
      </c>
      <c r="F81" t="s">
        <v>491</v>
      </c>
    </row>
    <row r="82" spans="3:6">
      <c r="C82" t="s">
        <v>218</v>
      </c>
      <c r="D82" t="s">
        <v>219</v>
      </c>
      <c r="E82" t="s">
        <v>453</v>
      </c>
      <c r="F82" t="s">
        <v>491</v>
      </c>
    </row>
    <row r="83" spans="3:6">
      <c r="C83" t="s">
        <v>220</v>
      </c>
      <c r="D83" t="s">
        <v>221</v>
      </c>
      <c r="E83" t="s">
        <v>453</v>
      </c>
      <c r="F83" t="s">
        <v>491</v>
      </c>
    </row>
    <row r="84" spans="3:6">
      <c r="C84" t="s">
        <v>222</v>
      </c>
      <c r="D84" t="s">
        <v>223</v>
      </c>
      <c r="E84" t="s">
        <v>453</v>
      </c>
      <c r="F84" t="s">
        <v>491</v>
      </c>
    </row>
    <row r="85" spans="3:6">
      <c r="C85" t="s">
        <v>224</v>
      </c>
      <c r="D85" t="s">
        <v>225</v>
      </c>
      <c r="E85" t="s">
        <v>453</v>
      </c>
      <c r="F85" t="s">
        <v>491</v>
      </c>
    </row>
    <row r="86" spans="3:6">
      <c r="C86" t="s">
        <v>512</v>
      </c>
      <c r="D86" t="s">
        <v>513</v>
      </c>
      <c r="E86" t="s">
        <v>453</v>
      </c>
      <c r="F86" t="s">
        <v>491</v>
      </c>
    </row>
    <row r="87" spans="3:6">
      <c r="C87" t="s">
        <v>227</v>
      </c>
      <c r="D87" t="s">
        <v>228</v>
      </c>
      <c r="E87" t="s">
        <v>455</v>
      </c>
      <c r="F87" t="s">
        <v>491</v>
      </c>
    </row>
    <row r="88" spans="3:6">
      <c r="C88" t="s">
        <v>229</v>
      </c>
      <c r="D88" t="s">
        <v>230</v>
      </c>
      <c r="E88" t="s">
        <v>455</v>
      </c>
      <c r="F88" t="s">
        <v>491</v>
      </c>
    </row>
    <row r="89" spans="3:6">
      <c r="C89" t="s">
        <v>231</v>
      </c>
      <c r="D89" t="s">
        <v>232</v>
      </c>
      <c r="E89" t="s">
        <v>455</v>
      </c>
      <c r="F89" t="s">
        <v>491</v>
      </c>
    </row>
    <row r="90" spans="3:6">
      <c r="C90" t="s">
        <v>233</v>
      </c>
      <c r="D90" t="s">
        <v>234</v>
      </c>
      <c r="E90" t="s">
        <v>455</v>
      </c>
      <c r="F90" t="s">
        <v>491</v>
      </c>
    </row>
    <row r="91" spans="3:6">
      <c r="C91" t="s">
        <v>235</v>
      </c>
      <c r="D91" t="s">
        <v>236</v>
      </c>
      <c r="E91" t="s">
        <v>455</v>
      </c>
      <c r="F91" t="s">
        <v>491</v>
      </c>
    </row>
    <row r="92" spans="3:6">
      <c r="C92" t="s">
        <v>237</v>
      </c>
      <c r="D92" t="s">
        <v>238</v>
      </c>
      <c r="E92" t="s">
        <v>455</v>
      </c>
      <c r="F92" t="s">
        <v>491</v>
      </c>
    </row>
    <row r="93" spans="3:6">
      <c r="C93" t="s">
        <v>239</v>
      </c>
      <c r="D93" t="s">
        <v>240</v>
      </c>
      <c r="E93" t="s">
        <v>455</v>
      </c>
      <c r="F93" t="s">
        <v>491</v>
      </c>
    </row>
    <row r="94" spans="3:6">
      <c r="C94" t="s">
        <v>241</v>
      </c>
      <c r="D94" t="s">
        <v>242</v>
      </c>
      <c r="E94" t="s">
        <v>455</v>
      </c>
      <c r="F94" t="s">
        <v>491</v>
      </c>
    </row>
    <row r="95" spans="3:6">
      <c r="C95" t="s">
        <v>243</v>
      </c>
      <c r="D95" t="s">
        <v>244</v>
      </c>
      <c r="E95" t="s">
        <v>455</v>
      </c>
      <c r="F95" t="s">
        <v>491</v>
      </c>
    </row>
    <row r="96" spans="3:6">
      <c r="C96" t="s">
        <v>642</v>
      </c>
      <c r="D96" t="s">
        <v>643</v>
      </c>
      <c r="E96" t="s">
        <v>455</v>
      </c>
      <c r="F96" t="s">
        <v>491</v>
      </c>
    </row>
    <row r="97" spans="3:6">
      <c r="C97" t="s">
        <v>245</v>
      </c>
      <c r="D97" t="s">
        <v>246</v>
      </c>
      <c r="E97" t="s">
        <v>455</v>
      </c>
      <c r="F97" t="s">
        <v>491</v>
      </c>
    </row>
    <row r="98" spans="3:6">
      <c r="C98" t="s">
        <v>247</v>
      </c>
      <c r="D98" t="s">
        <v>248</v>
      </c>
      <c r="E98" t="s">
        <v>455</v>
      </c>
      <c r="F98" t="s">
        <v>491</v>
      </c>
    </row>
    <row r="99" spans="3:6">
      <c r="C99" t="s">
        <v>249</v>
      </c>
      <c r="D99" t="s">
        <v>250</v>
      </c>
      <c r="E99" t="s">
        <v>455</v>
      </c>
      <c r="F99" t="s">
        <v>491</v>
      </c>
    </row>
    <row r="100" spans="3:6">
      <c r="C100" t="s">
        <v>251</v>
      </c>
      <c r="D100" t="s">
        <v>252</v>
      </c>
      <c r="E100" t="s">
        <v>455</v>
      </c>
      <c r="F100" t="s">
        <v>491</v>
      </c>
    </row>
    <row r="101" spans="3:6">
      <c r="C101" t="s">
        <v>253</v>
      </c>
      <c r="D101" t="s">
        <v>254</v>
      </c>
      <c r="E101" t="s">
        <v>455</v>
      </c>
      <c r="F101" t="s">
        <v>491</v>
      </c>
    </row>
    <row r="102" spans="3:6">
      <c r="C102" t="s">
        <v>255</v>
      </c>
      <c r="D102" t="s">
        <v>256</v>
      </c>
      <c r="E102" t="s">
        <v>455</v>
      </c>
      <c r="F102" t="s">
        <v>491</v>
      </c>
    </row>
    <row r="103" spans="3:6">
      <c r="C103" t="s">
        <v>257</v>
      </c>
      <c r="D103" t="s">
        <v>258</v>
      </c>
      <c r="E103" t="s">
        <v>455</v>
      </c>
      <c r="F103" t="s">
        <v>491</v>
      </c>
    </row>
    <row r="104" spans="3:6">
      <c r="C104" t="s">
        <v>259</v>
      </c>
      <c r="D104" t="s">
        <v>260</v>
      </c>
      <c r="E104" t="s">
        <v>455</v>
      </c>
      <c r="F104" t="s">
        <v>491</v>
      </c>
    </row>
    <row r="105" spans="3:6">
      <c r="C105" t="s">
        <v>261</v>
      </c>
      <c r="D105" t="s">
        <v>262</v>
      </c>
      <c r="E105" t="s">
        <v>455</v>
      </c>
      <c r="F105" t="s">
        <v>491</v>
      </c>
    </row>
    <row r="106" spans="3:6">
      <c r="C106" t="s">
        <v>263</v>
      </c>
      <c r="D106" t="s">
        <v>264</v>
      </c>
      <c r="E106" t="s">
        <v>455</v>
      </c>
      <c r="F106" t="s">
        <v>491</v>
      </c>
    </row>
    <row r="107" spans="3:6">
      <c r="C107" t="s">
        <v>265</v>
      </c>
      <c r="D107" t="s">
        <v>266</v>
      </c>
      <c r="E107" t="s">
        <v>455</v>
      </c>
      <c r="F107" t="s">
        <v>491</v>
      </c>
    </row>
    <row r="108" spans="3:6">
      <c r="C108" t="s">
        <v>774</v>
      </c>
      <c r="D108" t="s">
        <v>267</v>
      </c>
      <c r="E108" t="s">
        <v>455</v>
      </c>
      <c r="F108" t="s">
        <v>491</v>
      </c>
    </row>
    <row r="109" spans="3:6">
      <c r="C109" t="s">
        <v>268</v>
      </c>
      <c r="D109" t="s">
        <v>269</v>
      </c>
      <c r="E109" t="s">
        <v>457</v>
      </c>
      <c r="F109" t="s">
        <v>491</v>
      </c>
    </row>
    <row r="110" spans="3:6">
      <c r="C110" t="s">
        <v>270</v>
      </c>
      <c r="D110" t="s">
        <v>271</v>
      </c>
      <c r="E110" t="s">
        <v>457</v>
      </c>
      <c r="F110" t="s">
        <v>491</v>
      </c>
    </row>
    <row r="111" spans="3:6">
      <c r="C111" t="s">
        <v>516</v>
      </c>
      <c r="D111" t="s">
        <v>517</v>
      </c>
      <c r="E111" t="s">
        <v>457</v>
      </c>
      <c r="F111" t="s">
        <v>491</v>
      </c>
    </row>
    <row r="112" spans="3:6">
      <c r="C112" t="s">
        <v>272</v>
      </c>
      <c r="D112" t="s">
        <v>273</v>
      </c>
      <c r="E112" t="s">
        <v>457</v>
      </c>
      <c r="F112" t="s">
        <v>491</v>
      </c>
    </row>
    <row r="113" spans="3:6">
      <c r="C113" t="s">
        <v>274</v>
      </c>
      <c r="D113" t="s">
        <v>275</v>
      </c>
      <c r="E113" t="s">
        <v>457</v>
      </c>
      <c r="F113" t="s">
        <v>491</v>
      </c>
    </row>
    <row r="114" spans="3:6">
      <c r="C114" t="s">
        <v>775</v>
      </c>
      <c r="D114" t="s">
        <v>276</v>
      </c>
      <c r="E114" t="s">
        <v>457</v>
      </c>
      <c r="F114" t="s">
        <v>491</v>
      </c>
    </row>
    <row r="115" spans="3:6">
      <c r="C115" t="s">
        <v>277</v>
      </c>
      <c r="D115" t="s">
        <v>278</v>
      </c>
      <c r="E115" t="s">
        <v>457</v>
      </c>
      <c r="F115" t="s">
        <v>491</v>
      </c>
    </row>
    <row r="116" spans="3:6">
      <c r="C116" t="s">
        <v>279</v>
      </c>
      <c r="D116" t="s">
        <v>280</v>
      </c>
      <c r="E116" t="s">
        <v>457</v>
      </c>
      <c r="F116" t="s">
        <v>491</v>
      </c>
    </row>
    <row r="117" spans="3:6">
      <c r="C117" t="s">
        <v>281</v>
      </c>
      <c r="D117" t="s">
        <v>282</v>
      </c>
      <c r="E117" t="s">
        <v>457</v>
      </c>
      <c r="F117" t="s">
        <v>491</v>
      </c>
    </row>
    <row r="118" spans="3:6">
      <c r="C118" t="s">
        <v>283</v>
      </c>
      <c r="D118" t="s">
        <v>284</v>
      </c>
      <c r="E118" t="s">
        <v>868</v>
      </c>
      <c r="F118" t="s">
        <v>491</v>
      </c>
    </row>
    <row r="119" spans="3:6">
      <c r="C119" t="s">
        <v>285</v>
      </c>
      <c r="D119" t="s">
        <v>286</v>
      </c>
      <c r="E119" t="s">
        <v>868</v>
      </c>
      <c r="F119" t="s">
        <v>491</v>
      </c>
    </row>
    <row r="120" spans="3:6">
      <c r="C120" t="s">
        <v>287</v>
      </c>
      <c r="D120" t="s">
        <v>288</v>
      </c>
      <c r="E120" t="s">
        <v>868</v>
      </c>
      <c r="F120" t="s">
        <v>491</v>
      </c>
    </row>
    <row r="121" spans="3:6">
      <c r="C121" t="s">
        <v>289</v>
      </c>
      <c r="D121" t="s">
        <v>290</v>
      </c>
      <c r="E121" t="s">
        <v>868</v>
      </c>
      <c r="F121" t="s">
        <v>491</v>
      </c>
    </row>
    <row r="122" spans="3:6">
      <c r="C122" t="s">
        <v>291</v>
      </c>
      <c r="D122" t="s">
        <v>292</v>
      </c>
      <c r="E122" t="s">
        <v>868</v>
      </c>
      <c r="F122" t="s">
        <v>491</v>
      </c>
    </row>
    <row r="123" spans="3:6">
      <c r="C123" t="s">
        <v>293</v>
      </c>
      <c r="D123" t="s">
        <v>294</v>
      </c>
      <c r="E123" t="s">
        <v>868</v>
      </c>
      <c r="F123" t="s">
        <v>491</v>
      </c>
    </row>
    <row r="124" spans="3:6">
      <c r="C124" t="s">
        <v>295</v>
      </c>
      <c r="D124" t="s">
        <v>296</v>
      </c>
      <c r="E124" t="s">
        <v>868</v>
      </c>
      <c r="F124" t="s">
        <v>491</v>
      </c>
    </row>
    <row r="125" spans="3:6">
      <c r="C125" t="s">
        <v>786</v>
      </c>
      <c r="D125" t="s">
        <v>787</v>
      </c>
      <c r="E125" t="s">
        <v>868</v>
      </c>
      <c r="F125" t="s">
        <v>491</v>
      </c>
    </row>
    <row r="126" spans="3:6">
      <c r="C126" t="s">
        <v>297</v>
      </c>
      <c r="D126" t="s">
        <v>298</v>
      </c>
      <c r="E126" t="s">
        <v>868</v>
      </c>
      <c r="F126" t="s">
        <v>491</v>
      </c>
    </row>
    <row r="127" spans="3:6">
      <c r="C127" t="s">
        <v>299</v>
      </c>
      <c r="D127" t="s">
        <v>300</v>
      </c>
      <c r="E127" t="s">
        <v>461</v>
      </c>
      <c r="F127" t="s">
        <v>491</v>
      </c>
    </row>
    <row r="128" spans="3:6">
      <c r="C128" t="s">
        <v>496</v>
      </c>
      <c r="D128" t="s">
        <v>497</v>
      </c>
      <c r="E128" t="s">
        <v>461</v>
      </c>
      <c r="F128" t="s">
        <v>491</v>
      </c>
    </row>
    <row r="129" spans="3:6">
      <c r="C129" t="s">
        <v>301</v>
      </c>
      <c r="D129" t="s">
        <v>302</v>
      </c>
      <c r="E129" t="s">
        <v>461</v>
      </c>
      <c r="F129" t="s">
        <v>491</v>
      </c>
    </row>
    <row r="130" spans="3:6">
      <c r="C130" t="s">
        <v>303</v>
      </c>
      <c r="D130" t="s">
        <v>304</v>
      </c>
      <c r="E130" t="s">
        <v>461</v>
      </c>
      <c r="F130" t="s">
        <v>491</v>
      </c>
    </row>
    <row r="131" spans="3:6">
      <c r="C131" t="s">
        <v>305</v>
      </c>
      <c r="D131" t="s">
        <v>306</v>
      </c>
      <c r="E131" t="s">
        <v>461</v>
      </c>
      <c r="F131" t="s">
        <v>491</v>
      </c>
    </row>
    <row r="132" spans="3:6">
      <c r="C132" t="s">
        <v>307</v>
      </c>
      <c r="D132" t="s">
        <v>308</v>
      </c>
      <c r="E132" t="s">
        <v>463</v>
      </c>
      <c r="F132" t="s">
        <v>491</v>
      </c>
    </row>
    <row r="133" spans="3:6">
      <c r="C133" t="s">
        <v>309</v>
      </c>
      <c r="D133" t="s">
        <v>310</v>
      </c>
      <c r="E133" t="s">
        <v>463</v>
      </c>
      <c r="F133" t="s">
        <v>491</v>
      </c>
    </row>
    <row r="134" spans="3:6">
      <c r="C134" t="s">
        <v>311</v>
      </c>
      <c r="D134" t="s">
        <v>312</v>
      </c>
      <c r="E134" t="s">
        <v>463</v>
      </c>
      <c r="F134" t="s">
        <v>491</v>
      </c>
    </row>
    <row r="135" spans="3:6">
      <c r="C135" t="s">
        <v>313</v>
      </c>
      <c r="D135" t="s">
        <v>314</v>
      </c>
      <c r="E135" t="s">
        <v>463</v>
      </c>
      <c r="F135" t="s">
        <v>491</v>
      </c>
    </row>
    <row r="136" spans="3:6">
      <c r="C136" t="s">
        <v>315</v>
      </c>
      <c r="D136" t="s">
        <v>316</v>
      </c>
      <c r="E136" t="s">
        <v>463</v>
      </c>
      <c r="F136" t="s">
        <v>491</v>
      </c>
    </row>
    <row r="137" spans="3:6">
      <c r="C137" t="s">
        <v>1389</v>
      </c>
      <c r="D137" t="s">
        <v>322</v>
      </c>
      <c r="E137" t="s">
        <v>464</v>
      </c>
      <c r="F137" t="s">
        <v>491</v>
      </c>
    </row>
    <row r="138" spans="3:6">
      <c r="C138" t="s">
        <v>1390</v>
      </c>
      <c r="D138" t="s">
        <v>323</v>
      </c>
      <c r="E138" t="s">
        <v>464</v>
      </c>
      <c r="F138" t="s">
        <v>491</v>
      </c>
    </row>
    <row r="139" spans="3:6">
      <c r="C139" t="s">
        <v>1391</v>
      </c>
      <c r="D139" t="s">
        <v>324</v>
      </c>
      <c r="E139" t="s">
        <v>464</v>
      </c>
      <c r="F139" t="s">
        <v>491</v>
      </c>
    </row>
    <row r="140" spans="3:6">
      <c r="C140" t="s">
        <v>1392</v>
      </c>
      <c r="D140" t="s">
        <v>326</v>
      </c>
      <c r="E140" t="s">
        <v>464</v>
      </c>
      <c r="F140" t="s">
        <v>491</v>
      </c>
    </row>
    <row r="141" spans="3:6">
      <c r="C141" t="s">
        <v>1393</v>
      </c>
      <c r="D141" t="s">
        <v>327</v>
      </c>
      <c r="E141" t="s">
        <v>464</v>
      </c>
      <c r="F141" t="s">
        <v>491</v>
      </c>
    </row>
    <row r="142" spans="3:6">
      <c r="C142" t="s">
        <v>1394</v>
      </c>
      <c r="D142" t="s">
        <v>328</v>
      </c>
      <c r="E142" t="s">
        <v>464</v>
      </c>
      <c r="F142" t="s">
        <v>491</v>
      </c>
    </row>
    <row r="143" spans="3:6">
      <c r="C143" t="s">
        <v>1395</v>
      </c>
      <c r="D143" t="s">
        <v>329</v>
      </c>
      <c r="E143" t="s">
        <v>464</v>
      </c>
      <c r="F143" t="s">
        <v>491</v>
      </c>
    </row>
    <row r="144" spans="3:6">
      <c r="C144" t="s">
        <v>1396</v>
      </c>
      <c r="D144" t="s">
        <v>330</v>
      </c>
      <c r="E144" t="s">
        <v>464</v>
      </c>
      <c r="F144" t="s">
        <v>491</v>
      </c>
    </row>
    <row r="145" spans="3:6">
      <c r="C145" t="s">
        <v>1397</v>
      </c>
      <c r="D145" t="s">
        <v>331</v>
      </c>
      <c r="E145" t="s">
        <v>464</v>
      </c>
      <c r="F145" t="s">
        <v>491</v>
      </c>
    </row>
    <row r="146" spans="3:6">
      <c r="C146" t="s">
        <v>1398</v>
      </c>
      <c r="D146" t="s">
        <v>332</v>
      </c>
      <c r="E146" t="s">
        <v>464</v>
      </c>
      <c r="F146" t="s">
        <v>491</v>
      </c>
    </row>
    <row r="147" spans="3:6">
      <c r="C147" t="s">
        <v>1399</v>
      </c>
      <c r="D147" t="s">
        <v>333</v>
      </c>
      <c r="E147" t="s">
        <v>464</v>
      </c>
      <c r="F147" t="s">
        <v>491</v>
      </c>
    </row>
    <row r="148" spans="3:6">
      <c r="C148" t="s">
        <v>1400</v>
      </c>
      <c r="D148" t="s">
        <v>334</v>
      </c>
      <c r="E148" t="s">
        <v>464</v>
      </c>
      <c r="F148" t="s">
        <v>491</v>
      </c>
    </row>
    <row r="149" spans="3:6">
      <c r="C149" t="s">
        <v>1401</v>
      </c>
      <c r="D149" t="s">
        <v>335</v>
      </c>
      <c r="E149" t="s">
        <v>464</v>
      </c>
      <c r="F149" t="s">
        <v>491</v>
      </c>
    </row>
    <row r="150" spans="3:6">
      <c r="C150" t="s">
        <v>1402</v>
      </c>
      <c r="D150" t="s">
        <v>336</v>
      </c>
      <c r="E150" t="s">
        <v>464</v>
      </c>
      <c r="F150" t="s">
        <v>491</v>
      </c>
    </row>
    <row r="151" spans="3:6">
      <c r="C151" t="s">
        <v>1403</v>
      </c>
      <c r="D151" t="s">
        <v>337</v>
      </c>
      <c r="E151" t="s">
        <v>464</v>
      </c>
      <c r="F151" t="s">
        <v>491</v>
      </c>
    </row>
    <row r="152" spans="3:6">
      <c r="C152" t="s">
        <v>1404</v>
      </c>
      <c r="D152" t="s">
        <v>498</v>
      </c>
      <c r="E152" t="s">
        <v>464</v>
      </c>
      <c r="F152" t="s">
        <v>491</v>
      </c>
    </row>
    <row r="153" spans="3:6">
      <c r="C153" t="s">
        <v>1405</v>
      </c>
      <c r="D153" t="s">
        <v>511</v>
      </c>
      <c r="E153" t="s">
        <v>464</v>
      </c>
      <c r="F153" t="s">
        <v>491</v>
      </c>
    </row>
    <row r="154" spans="3:6">
      <c r="C154" s="160" t="s">
        <v>1608</v>
      </c>
      <c r="D154" t="s">
        <v>338</v>
      </c>
      <c r="E154" t="s">
        <v>464</v>
      </c>
      <c r="F154" t="s">
        <v>491</v>
      </c>
    </row>
    <row r="155" spans="3:6">
      <c r="C155" s="160" t="s">
        <v>1607</v>
      </c>
      <c r="D155" t="s">
        <v>339</v>
      </c>
      <c r="E155" t="s">
        <v>464</v>
      </c>
      <c r="F155" t="s">
        <v>491</v>
      </c>
    </row>
    <row r="156" spans="3:6">
      <c r="C156" s="160" t="s">
        <v>1426</v>
      </c>
      <c r="D156" t="s">
        <v>1155</v>
      </c>
      <c r="E156" t="s">
        <v>464</v>
      </c>
      <c r="F156" t="s">
        <v>491</v>
      </c>
    </row>
    <row r="157" spans="3:6">
      <c r="C157" s="160" t="s">
        <v>1609</v>
      </c>
      <c r="D157" t="s">
        <v>340</v>
      </c>
      <c r="E157" t="s">
        <v>464</v>
      </c>
      <c r="F157" t="s">
        <v>491</v>
      </c>
    </row>
    <row r="158" spans="3:6">
      <c r="C158" s="160" t="s">
        <v>1610</v>
      </c>
      <c r="D158" t="s">
        <v>341</v>
      </c>
      <c r="E158" t="s">
        <v>464</v>
      </c>
      <c r="F158" t="s">
        <v>491</v>
      </c>
    </row>
    <row r="159" spans="3:6">
      <c r="C159" s="160" t="s">
        <v>1611</v>
      </c>
      <c r="D159" t="s">
        <v>342</v>
      </c>
      <c r="E159" t="s">
        <v>464</v>
      </c>
      <c r="F159" t="s">
        <v>491</v>
      </c>
    </row>
    <row r="160" spans="3:6">
      <c r="C160" s="160" t="s">
        <v>1612</v>
      </c>
      <c r="D160" t="s">
        <v>343</v>
      </c>
      <c r="E160" t="s">
        <v>464</v>
      </c>
      <c r="F160" t="s">
        <v>491</v>
      </c>
    </row>
    <row r="161" spans="3:6">
      <c r="C161" s="160" t="s">
        <v>1613</v>
      </c>
      <c r="D161" t="s">
        <v>344</v>
      </c>
      <c r="E161" t="s">
        <v>464</v>
      </c>
      <c r="F161" t="s">
        <v>491</v>
      </c>
    </row>
    <row r="162" spans="3:6">
      <c r="C162" s="160" t="s">
        <v>1614</v>
      </c>
      <c r="D162" t="s">
        <v>345</v>
      </c>
      <c r="E162" t="s">
        <v>464</v>
      </c>
      <c r="F162" t="s">
        <v>491</v>
      </c>
    </row>
    <row r="163" spans="3:6">
      <c r="C163" t="s">
        <v>1620</v>
      </c>
      <c r="D163" t="s">
        <v>500</v>
      </c>
      <c r="E163" t="s">
        <v>464</v>
      </c>
      <c r="F163" t="s">
        <v>491</v>
      </c>
    </row>
    <row r="164" spans="3:6">
      <c r="C164" t="s">
        <v>1621</v>
      </c>
      <c r="D164" t="s">
        <v>354</v>
      </c>
      <c r="E164" t="s">
        <v>464</v>
      </c>
      <c r="F164" t="s">
        <v>491</v>
      </c>
    </row>
    <row r="165" spans="3:6">
      <c r="C165" t="s">
        <v>1406</v>
      </c>
      <c r="D165" t="s">
        <v>355</v>
      </c>
      <c r="E165" t="s">
        <v>464</v>
      </c>
      <c r="F165" t="s">
        <v>491</v>
      </c>
    </row>
    <row r="166" spans="3:6">
      <c r="C166" t="s">
        <v>1407</v>
      </c>
      <c r="D166" t="s">
        <v>356</v>
      </c>
      <c r="E166" t="s">
        <v>464</v>
      </c>
      <c r="F166" t="s">
        <v>491</v>
      </c>
    </row>
    <row r="167" spans="3:6">
      <c r="C167" t="s">
        <v>1408</v>
      </c>
      <c r="D167" t="s">
        <v>357</v>
      </c>
      <c r="E167" t="s">
        <v>464</v>
      </c>
      <c r="F167" t="s">
        <v>491</v>
      </c>
    </row>
    <row r="168" spans="3:6">
      <c r="C168" t="s">
        <v>1409</v>
      </c>
      <c r="D168" t="s">
        <v>358</v>
      </c>
      <c r="E168" t="s">
        <v>464</v>
      </c>
      <c r="F168" t="s">
        <v>491</v>
      </c>
    </row>
    <row r="169" spans="3:6">
      <c r="C169" t="s">
        <v>1410</v>
      </c>
      <c r="D169" t="s">
        <v>359</v>
      </c>
      <c r="E169" t="s">
        <v>464</v>
      </c>
      <c r="F169" t="s">
        <v>491</v>
      </c>
    </row>
    <row r="170" spans="3:6">
      <c r="C170" t="s">
        <v>1411</v>
      </c>
      <c r="D170" t="s">
        <v>360</v>
      </c>
      <c r="E170" t="s">
        <v>464</v>
      </c>
      <c r="F170" t="s">
        <v>491</v>
      </c>
    </row>
    <row r="171" spans="3:6">
      <c r="C171" t="s">
        <v>1412</v>
      </c>
      <c r="D171" t="s">
        <v>361</v>
      </c>
      <c r="E171" t="s">
        <v>464</v>
      </c>
      <c r="F171" t="s">
        <v>491</v>
      </c>
    </row>
    <row r="172" spans="3:6">
      <c r="C172" t="s">
        <v>1413</v>
      </c>
      <c r="D172" t="s">
        <v>362</v>
      </c>
      <c r="E172" t="s">
        <v>464</v>
      </c>
      <c r="F172" t="s">
        <v>491</v>
      </c>
    </row>
    <row r="173" spans="3:6">
      <c r="C173" t="s">
        <v>1414</v>
      </c>
      <c r="D173" t="s">
        <v>363</v>
      </c>
      <c r="E173" t="s">
        <v>464</v>
      </c>
      <c r="F173" t="s">
        <v>491</v>
      </c>
    </row>
    <row r="174" spans="3:6">
      <c r="C174" t="s">
        <v>1415</v>
      </c>
      <c r="D174" t="s">
        <v>364</v>
      </c>
      <c r="E174" t="s">
        <v>464</v>
      </c>
      <c r="F174" t="s">
        <v>491</v>
      </c>
    </row>
    <row r="175" spans="3:6">
      <c r="C175" t="s">
        <v>1416</v>
      </c>
      <c r="D175" t="s">
        <v>365</v>
      </c>
      <c r="E175" t="s">
        <v>464</v>
      </c>
      <c r="F175" t="s">
        <v>491</v>
      </c>
    </row>
    <row r="176" spans="3:6">
      <c r="C176" t="s">
        <v>366</v>
      </c>
      <c r="D176" t="s">
        <v>367</v>
      </c>
      <c r="E176" t="s">
        <v>471</v>
      </c>
      <c r="F176" t="s">
        <v>491</v>
      </c>
    </row>
    <row r="177" spans="3:6">
      <c r="C177" t="s">
        <v>368</v>
      </c>
      <c r="D177" t="s">
        <v>369</v>
      </c>
      <c r="E177" t="s">
        <v>471</v>
      </c>
      <c r="F177" t="s">
        <v>491</v>
      </c>
    </row>
    <row r="178" spans="3:6">
      <c r="C178" t="s">
        <v>370</v>
      </c>
      <c r="D178" t="s">
        <v>371</v>
      </c>
      <c r="E178" t="s">
        <v>471</v>
      </c>
      <c r="F178" t="s">
        <v>491</v>
      </c>
    </row>
    <row r="179" spans="3:6">
      <c r="C179" t="s">
        <v>372</v>
      </c>
      <c r="D179" t="s">
        <v>373</v>
      </c>
      <c r="E179" t="s">
        <v>471</v>
      </c>
      <c r="F179" t="s">
        <v>491</v>
      </c>
    </row>
    <row r="180" spans="3:6">
      <c r="C180" t="s">
        <v>374</v>
      </c>
      <c r="D180" t="s">
        <v>375</v>
      </c>
      <c r="E180" t="s">
        <v>471</v>
      </c>
      <c r="F180" t="s">
        <v>491</v>
      </c>
    </row>
    <row r="181" spans="3:6">
      <c r="C181" t="s">
        <v>1417</v>
      </c>
      <c r="D181" t="s">
        <v>376</v>
      </c>
      <c r="E181" t="s">
        <v>464</v>
      </c>
      <c r="F181" t="s">
        <v>491</v>
      </c>
    </row>
    <row r="182" spans="3:6">
      <c r="C182" t="s">
        <v>1418</v>
      </c>
      <c r="D182" t="s">
        <v>377</v>
      </c>
      <c r="E182" t="s">
        <v>464</v>
      </c>
      <c r="F182" t="s">
        <v>491</v>
      </c>
    </row>
    <row r="183" spans="3:6">
      <c r="C183" t="s">
        <v>1419</v>
      </c>
      <c r="D183" t="s">
        <v>378</v>
      </c>
      <c r="E183" t="s">
        <v>464</v>
      </c>
      <c r="F183" t="s">
        <v>491</v>
      </c>
    </row>
    <row r="184" spans="3:6">
      <c r="C184" t="s">
        <v>1420</v>
      </c>
      <c r="D184" t="s">
        <v>789</v>
      </c>
      <c r="E184" t="s">
        <v>464</v>
      </c>
      <c r="F184" t="s">
        <v>491</v>
      </c>
    </row>
    <row r="185" spans="3:6">
      <c r="C185" t="s">
        <v>1375</v>
      </c>
      <c r="D185" t="s">
        <v>790</v>
      </c>
      <c r="E185" t="s">
        <v>473</v>
      </c>
      <c r="F185" t="s">
        <v>491</v>
      </c>
    </row>
    <row r="186" spans="3:6">
      <c r="C186" t="s">
        <v>379</v>
      </c>
      <c r="D186" t="s">
        <v>380</v>
      </c>
      <c r="E186" t="s">
        <v>477</v>
      </c>
      <c r="F186" t="s">
        <v>491</v>
      </c>
    </row>
    <row r="187" spans="3:6">
      <c r="C187" t="s">
        <v>381</v>
      </c>
      <c r="D187" t="s">
        <v>382</v>
      </c>
      <c r="E187" t="s">
        <v>477</v>
      </c>
      <c r="F187" t="s">
        <v>491</v>
      </c>
    </row>
    <row r="188" spans="3:6">
      <c r="C188" t="s">
        <v>383</v>
      </c>
      <c r="D188" t="s">
        <v>384</v>
      </c>
      <c r="E188" t="s">
        <v>477</v>
      </c>
      <c r="F188" t="s">
        <v>491</v>
      </c>
    </row>
    <row r="189" spans="3:6">
      <c r="C189" t="s">
        <v>385</v>
      </c>
      <c r="D189" t="s">
        <v>386</v>
      </c>
      <c r="E189" t="s">
        <v>477</v>
      </c>
      <c r="F189" t="s">
        <v>491</v>
      </c>
    </row>
    <row r="190" spans="3:6">
      <c r="C190" t="s">
        <v>387</v>
      </c>
      <c r="D190" t="s">
        <v>388</v>
      </c>
      <c r="E190" t="s">
        <v>477</v>
      </c>
      <c r="F190" t="s">
        <v>491</v>
      </c>
    </row>
    <row r="191" spans="3:6">
      <c r="C191" t="s">
        <v>389</v>
      </c>
      <c r="D191" t="s">
        <v>390</v>
      </c>
      <c r="E191" t="s">
        <v>477</v>
      </c>
      <c r="F191" t="s">
        <v>491</v>
      </c>
    </row>
    <row r="192" spans="3:6">
      <c r="C192" t="s">
        <v>391</v>
      </c>
      <c r="D192" t="s">
        <v>392</v>
      </c>
      <c r="E192" t="s">
        <v>477</v>
      </c>
      <c r="F192" t="s">
        <v>491</v>
      </c>
    </row>
    <row r="193" spans="3:6">
      <c r="C193" t="s">
        <v>393</v>
      </c>
      <c r="D193" t="s">
        <v>394</v>
      </c>
      <c r="E193" t="s">
        <v>477</v>
      </c>
      <c r="F193" t="s">
        <v>491</v>
      </c>
    </row>
    <row r="194" spans="3:6">
      <c r="C194" t="s">
        <v>395</v>
      </c>
      <c r="D194" t="s">
        <v>396</v>
      </c>
      <c r="E194" t="s">
        <v>477</v>
      </c>
      <c r="F194" t="s">
        <v>491</v>
      </c>
    </row>
    <row r="195" spans="3:6">
      <c r="C195" t="s">
        <v>397</v>
      </c>
      <c r="D195" t="s">
        <v>398</v>
      </c>
      <c r="E195" t="s">
        <v>477</v>
      </c>
      <c r="F195" t="s">
        <v>491</v>
      </c>
    </row>
    <row r="196" spans="3:6">
      <c r="C196" t="s">
        <v>399</v>
      </c>
      <c r="D196" t="s">
        <v>400</v>
      </c>
      <c r="E196" t="s">
        <v>477</v>
      </c>
      <c r="F196" t="s">
        <v>491</v>
      </c>
    </row>
    <row r="197" spans="3:6">
      <c r="C197" t="s">
        <v>401</v>
      </c>
      <c r="D197" t="s">
        <v>402</v>
      </c>
      <c r="E197" t="s">
        <v>479</v>
      </c>
      <c r="F197" t="s">
        <v>491</v>
      </c>
    </row>
    <row r="198" spans="3:6">
      <c r="C198" t="s">
        <v>403</v>
      </c>
      <c r="D198" t="s">
        <v>404</v>
      </c>
      <c r="E198" t="s">
        <v>479</v>
      </c>
      <c r="F198" t="s">
        <v>491</v>
      </c>
    </row>
    <row r="199" spans="3:6">
      <c r="C199" t="s">
        <v>405</v>
      </c>
      <c r="D199" t="s">
        <v>406</v>
      </c>
      <c r="E199" t="s">
        <v>479</v>
      </c>
      <c r="F199" t="s">
        <v>491</v>
      </c>
    </row>
    <row r="200" spans="3:6">
      <c r="C200" t="s">
        <v>407</v>
      </c>
      <c r="D200" t="s">
        <v>408</v>
      </c>
      <c r="E200" t="s">
        <v>479</v>
      </c>
      <c r="F200" t="s">
        <v>491</v>
      </c>
    </row>
    <row r="201" spans="3:6">
      <c r="C201" t="s">
        <v>409</v>
      </c>
      <c r="D201" t="s">
        <v>410</v>
      </c>
      <c r="E201" t="s">
        <v>479</v>
      </c>
      <c r="F201" t="s">
        <v>491</v>
      </c>
    </row>
    <row r="202" spans="3:6">
      <c r="C202" t="s">
        <v>411</v>
      </c>
      <c r="D202" t="s">
        <v>412</v>
      </c>
      <c r="E202" t="s">
        <v>479</v>
      </c>
      <c r="F202" t="s">
        <v>491</v>
      </c>
    </row>
    <row r="203" spans="3:6">
      <c r="C203" t="s">
        <v>413</v>
      </c>
      <c r="D203" t="s">
        <v>414</v>
      </c>
      <c r="E203" t="s">
        <v>479</v>
      </c>
      <c r="F203" t="s">
        <v>491</v>
      </c>
    </row>
    <row r="204" spans="3:6">
      <c r="C204" t="s">
        <v>415</v>
      </c>
      <c r="D204" t="s">
        <v>416</v>
      </c>
      <c r="E204" t="s">
        <v>479</v>
      </c>
      <c r="F204" t="s">
        <v>491</v>
      </c>
    </row>
    <row r="205" spans="3:6">
      <c r="C205" t="s">
        <v>417</v>
      </c>
      <c r="D205" t="s">
        <v>418</v>
      </c>
      <c r="E205" t="s">
        <v>479</v>
      </c>
      <c r="F205" t="s">
        <v>491</v>
      </c>
    </row>
    <row r="206" spans="3:6">
      <c r="C206" t="s">
        <v>419</v>
      </c>
      <c r="D206" t="s">
        <v>420</v>
      </c>
      <c r="E206" t="s">
        <v>479</v>
      </c>
      <c r="F206" t="s">
        <v>491</v>
      </c>
    </row>
    <row r="207" spans="3:6">
      <c r="C207" t="s">
        <v>421</v>
      </c>
      <c r="D207" t="s">
        <v>422</v>
      </c>
      <c r="E207" t="s">
        <v>479</v>
      </c>
      <c r="F207" t="s">
        <v>491</v>
      </c>
    </row>
    <row r="208" spans="3:6">
      <c r="C208" t="s">
        <v>501</v>
      </c>
      <c r="D208" t="s">
        <v>502</v>
      </c>
      <c r="E208" t="s">
        <v>479</v>
      </c>
      <c r="F208" t="s">
        <v>491</v>
      </c>
    </row>
    <row r="209" spans="3:6">
      <c r="C209" t="s">
        <v>423</v>
      </c>
      <c r="D209" t="s">
        <v>424</v>
      </c>
      <c r="E209" t="s">
        <v>587</v>
      </c>
      <c r="F209" t="s">
        <v>489</v>
      </c>
    </row>
    <row r="210" spans="3:6">
      <c r="C210" t="s">
        <v>713</v>
      </c>
      <c r="D210" t="s">
        <v>426</v>
      </c>
      <c r="E210" t="s">
        <v>520</v>
      </c>
      <c r="F210" t="s">
        <v>489</v>
      </c>
    </row>
    <row r="211" spans="3:6">
      <c r="C211" t="s">
        <v>875</v>
      </c>
      <c r="D211" t="s">
        <v>876</v>
      </c>
      <c r="E211" t="s">
        <v>443</v>
      </c>
      <c r="F211" t="s">
        <v>1657</v>
      </c>
    </row>
    <row r="212" spans="3:6">
      <c r="C212" t="s">
        <v>776</v>
      </c>
      <c r="D212" t="s">
        <v>430</v>
      </c>
      <c r="E212" t="s">
        <v>445</v>
      </c>
      <c r="F212" t="s">
        <v>1657</v>
      </c>
    </row>
    <row r="213" spans="3:6">
      <c r="C213" t="s">
        <v>777</v>
      </c>
      <c r="D213" t="s">
        <v>431</v>
      </c>
      <c r="E213" t="s">
        <v>448</v>
      </c>
      <c r="F213" t="s">
        <v>1657</v>
      </c>
    </row>
    <row r="214" spans="3:6">
      <c r="C214" t="s">
        <v>798</v>
      </c>
      <c r="D214" t="s">
        <v>432</v>
      </c>
      <c r="E214" t="s">
        <v>450</v>
      </c>
      <c r="F214" t="s">
        <v>1657</v>
      </c>
    </row>
    <row r="215" spans="3:6">
      <c r="C215" t="s">
        <v>433</v>
      </c>
      <c r="D215" t="s">
        <v>1045</v>
      </c>
      <c r="E215" t="s">
        <v>453</v>
      </c>
      <c r="F215" t="s">
        <v>1657</v>
      </c>
    </row>
    <row r="216" spans="3:6">
      <c r="C216" t="s">
        <v>433</v>
      </c>
      <c r="D216" t="s">
        <v>434</v>
      </c>
      <c r="E216" t="s">
        <v>453</v>
      </c>
      <c r="F216" t="s">
        <v>1657</v>
      </c>
    </row>
    <row r="217" spans="3:6">
      <c r="C217" t="s">
        <v>1658</v>
      </c>
      <c r="D217" t="s">
        <v>1659</v>
      </c>
      <c r="E217" t="s">
        <v>455</v>
      </c>
      <c r="F217" t="s">
        <v>1657</v>
      </c>
    </row>
    <row r="218" spans="3:6">
      <c r="C218" t="s">
        <v>810</v>
      </c>
      <c r="D218" t="s">
        <v>435</v>
      </c>
      <c r="E218" t="s">
        <v>457</v>
      </c>
      <c r="F218" t="s">
        <v>1657</v>
      </c>
    </row>
    <row r="219" spans="3:6">
      <c r="C219" t="s">
        <v>799</v>
      </c>
      <c r="D219" t="s">
        <v>436</v>
      </c>
      <c r="E219" t="s">
        <v>868</v>
      </c>
      <c r="F219" t="s">
        <v>1657</v>
      </c>
    </row>
    <row r="220" spans="3:6">
      <c r="C220" t="s">
        <v>814</v>
      </c>
      <c r="D220" t="s">
        <v>504</v>
      </c>
      <c r="E220" t="s">
        <v>461</v>
      </c>
      <c r="F220" t="s">
        <v>1657</v>
      </c>
    </row>
    <row r="221" spans="3:6">
      <c r="C221" t="s">
        <v>1660</v>
      </c>
      <c r="D221" t="s">
        <v>1661</v>
      </c>
      <c r="E221" t="s">
        <v>1194</v>
      </c>
      <c r="F221" t="s">
        <v>1657</v>
      </c>
    </row>
    <row r="222" spans="3:6">
      <c r="C222" t="s">
        <v>1421</v>
      </c>
      <c r="D222" t="s">
        <v>437</v>
      </c>
      <c r="E222" t="s">
        <v>464</v>
      </c>
      <c r="F222" t="s">
        <v>1657</v>
      </c>
    </row>
    <row r="223" spans="3:6">
      <c r="C223" t="s">
        <v>1422</v>
      </c>
      <c r="D223" t="s">
        <v>438</v>
      </c>
      <c r="E223" t="s">
        <v>464</v>
      </c>
      <c r="F223" t="s">
        <v>1657</v>
      </c>
    </row>
    <row r="224" spans="3:6">
      <c r="C224" t="s">
        <v>802</v>
      </c>
      <c r="D224" t="s">
        <v>439</v>
      </c>
      <c r="E224" t="s">
        <v>471</v>
      </c>
      <c r="F224" t="s">
        <v>1657</v>
      </c>
    </row>
    <row r="225" spans="3:6">
      <c r="C225" t="s">
        <v>1376</v>
      </c>
      <c r="D225" t="s">
        <v>440</v>
      </c>
      <c r="E225" t="s">
        <v>473</v>
      </c>
      <c r="F225" t="s">
        <v>1657</v>
      </c>
    </row>
    <row r="226" spans="3:6">
      <c r="C226" t="s">
        <v>800</v>
      </c>
      <c r="D226" t="s">
        <v>441</v>
      </c>
      <c r="E226" t="s">
        <v>477</v>
      </c>
      <c r="F226" t="s">
        <v>1657</v>
      </c>
    </row>
    <row r="227" spans="3:6">
      <c r="C227" t="s">
        <v>801</v>
      </c>
      <c r="D227" t="s">
        <v>442</v>
      </c>
      <c r="E227" t="s">
        <v>479</v>
      </c>
      <c r="F227" t="s">
        <v>1657</v>
      </c>
    </row>
    <row r="228" spans="3:6">
      <c r="C228" t="s">
        <v>824</v>
      </c>
      <c r="D228" t="s">
        <v>825</v>
      </c>
      <c r="E228" t="s">
        <v>52</v>
      </c>
      <c r="F228" t="s">
        <v>1657</v>
      </c>
    </row>
    <row r="229" spans="3:6">
      <c r="C229" t="s">
        <v>646</v>
      </c>
      <c r="D229" t="s">
        <v>647</v>
      </c>
      <c r="E229" t="s">
        <v>1488</v>
      </c>
      <c r="F229" t="s">
        <v>1657</v>
      </c>
    </row>
    <row r="230" spans="3:6">
      <c r="C230" t="s">
        <v>443</v>
      </c>
      <c r="D230" t="s">
        <v>444</v>
      </c>
      <c r="E230" t="s">
        <v>443</v>
      </c>
      <c r="F230" t="s">
        <v>490</v>
      </c>
    </row>
    <row r="231" spans="3:6">
      <c r="C231" t="s">
        <v>445</v>
      </c>
      <c r="D231" t="s">
        <v>446</v>
      </c>
      <c r="E231" t="s">
        <v>445</v>
      </c>
      <c r="F231" t="s">
        <v>490</v>
      </c>
    </row>
    <row r="232" spans="3:6">
      <c r="C232" t="s">
        <v>448</v>
      </c>
      <c r="D232" t="s">
        <v>449</v>
      </c>
      <c r="E232" t="s">
        <v>448</v>
      </c>
      <c r="F232" t="s">
        <v>490</v>
      </c>
    </row>
    <row r="233" spans="3:6">
      <c r="C233" t="s">
        <v>450</v>
      </c>
      <c r="D233" t="s">
        <v>451</v>
      </c>
      <c r="E233" t="s">
        <v>450</v>
      </c>
      <c r="F233" t="s">
        <v>490</v>
      </c>
    </row>
    <row r="234" spans="3:6">
      <c r="C234" t="s">
        <v>453</v>
      </c>
      <c r="D234" t="s">
        <v>454</v>
      </c>
      <c r="E234" t="s">
        <v>453</v>
      </c>
      <c r="F234" t="s">
        <v>490</v>
      </c>
    </row>
    <row r="235" spans="3:6">
      <c r="C235" t="s">
        <v>453</v>
      </c>
      <c r="D235" t="s">
        <v>927</v>
      </c>
      <c r="E235" t="s">
        <v>453</v>
      </c>
      <c r="F235" t="s">
        <v>490</v>
      </c>
    </row>
    <row r="236" spans="3:6">
      <c r="C236" t="s">
        <v>455</v>
      </c>
      <c r="D236" t="s">
        <v>456</v>
      </c>
      <c r="E236" t="s">
        <v>455</v>
      </c>
      <c r="F236" t="s">
        <v>490</v>
      </c>
    </row>
    <row r="237" spans="3:6">
      <c r="C237" t="s">
        <v>457</v>
      </c>
      <c r="D237" t="s">
        <v>458</v>
      </c>
      <c r="E237" t="s">
        <v>457</v>
      </c>
      <c r="F237" t="s">
        <v>490</v>
      </c>
    </row>
    <row r="238" spans="3:6">
      <c r="C238" t="s">
        <v>459</v>
      </c>
      <c r="D238" t="s">
        <v>460</v>
      </c>
      <c r="E238" t="s">
        <v>868</v>
      </c>
      <c r="F238" t="s">
        <v>490</v>
      </c>
    </row>
    <row r="239" spans="3:6">
      <c r="C239" t="s">
        <v>461</v>
      </c>
      <c r="D239" t="s">
        <v>462</v>
      </c>
      <c r="E239" t="s">
        <v>461</v>
      </c>
      <c r="F239" t="s">
        <v>490</v>
      </c>
    </row>
    <row r="240" spans="3:6">
      <c r="C240" t="s">
        <v>1194</v>
      </c>
      <c r="D240" t="s">
        <v>1201</v>
      </c>
      <c r="E240" t="s">
        <v>1194</v>
      </c>
      <c r="F240" t="s">
        <v>490</v>
      </c>
    </row>
    <row r="241" spans="3:6">
      <c r="C241" t="s">
        <v>463</v>
      </c>
      <c r="D241" t="s">
        <v>985</v>
      </c>
      <c r="E241" t="s">
        <v>463</v>
      </c>
      <c r="F241" t="s">
        <v>490</v>
      </c>
    </row>
    <row r="242" spans="3:6">
      <c r="C242" t="s">
        <v>464</v>
      </c>
      <c r="D242" t="s">
        <v>465</v>
      </c>
      <c r="E242" t="s">
        <v>464</v>
      </c>
      <c r="F242" t="s">
        <v>490</v>
      </c>
    </row>
    <row r="243" spans="3:6">
      <c r="C243" s="33" t="s">
        <v>464</v>
      </c>
      <c r="D243" t="s">
        <v>466</v>
      </c>
      <c r="E243" t="s">
        <v>464</v>
      </c>
      <c r="F243" t="s">
        <v>490</v>
      </c>
    </row>
    <row r="244" spans="3:6">
      <c r="C244" s="33" t="s">
        <v>471</v>
      </c>
      <c r="D244" t="s">
        <v>472</v>
      </c>
      <c r="E244" t="s">
        <v>471</v>
      </c>
      <c r="F244" t="s">
        <v>490</v>
      </c>
    </row>
    <row r="245" spans="3:6">
      <c r="C245" s="33" t="s">
        <v>473</v>
      </c>
      <c r="D245" t="s">
        <v>474</v>
      </c>
      <c r="E245" t="s">
        <v>473</v>
      </c>
      <c r="F245" t="s">
        <v>490</v>
      </c>
    </row>
    <row r="246" spans="3:6">
      <c r="C246" s="33" t="s">
        <v>477</v>
      </c>
      <c r="D246" t="s">
        <v>478</v>
      </c>
      <c r="E246" t="s">
        <v>477</v>
      </c>
      <c r="F246" t="s">
        <v>490</v>
      </c>
    </row>
    <row r="247" spans="3:6">
      <c r="C247" t="s">
        <v>479</v>
      </c>
      <c r="D247" t="s">
        <v>480</v>
      </c>
      <c r="E247" t="s">
        <v>479</v>
      </c>
      <c r="F247" t="s">
        <v>490</v>
      </c>
    </row>
    <row r="248" spans="3:6">
      <c r="C248" t="s">
        <v>742</v>
      </c>
      <c r="D248" t="s">
        <v>505</v>
      </c>
      <c r="E248" t="s">
        <v>443</v>
      </c>
      <c r="F248" t="s">
        <v>503</v>
      </c>
    </row>
    <row r="249" spans="3:6">
      <c r="C249" t="s">
        <v>813</v>
      </c>
      <c r="D249" t="s">
        <v>481</v>
      </c>
      <c r="E249" t="s">
        <v>445</v>
      </c>
      <c r="F249" t="s">
        <v>503</v>
      </c>
    </row>
    <row r="250" spans="3:6">
      <c r="C250" t="s">
        <v>795</v>
      </c>
      <c r="D250" t="s">
        <v>506</v>
      </c>
      <c r="E250" t="s">
        <v>448</v>
      </c>
      <c r="F250" t="s">
        <v>503</v>
      </c>
    </row>
    <row r="251" spans="3:6">
      <c r="C251" t="s">
        <v>731</v>
      </c>
      <c r="D251" t="s">
        <v>482</v>
      </c>
      <c r="E251" t="s">
        <v>450</v>
      </c>
      <c r="F251" t="s">
        <v>503</v>
      </c>
    </row>
    <row r="252" spans="3:6">
      <c r="C252" t="s">
        <v>817</v>
      </c>
      <c r="D252" t="s">
        <v>507</v>
      </c>
      <c r="E252" t="s">
        <v>453</v>
      </c>
      <c r="F252" t="s">
        <v>503</v>
      </c>
    </row>
    <row r="253" spans="3:6">
      <c r="C253" t="s">
        <v>815</v>
      </c>
      <c r="D253" t="s">
        <v>508</v>
      </c>
      <c r="E253" t="s">
        <v>457</v>
      </c>
      <c r="F253" t="s">
        <v>503</v>
      </c>
    </row>
    <row r="254" spans="3:6">
      <c r="C254" t="s">
        <v>818</v>
      </c>
      <c r="D254" t="s">
        <v>509</v>
      </c>
      <c r="E254" t="s">
        <v>461</v>
      </c>
      <c r="F254" t="s">
        <v>503</v>
      </c>
    </row>
    <row r="255" spans="3:6">
      <c r="C255" t="s">
        <v>778</v>
      </c>
      <c r="D255" t="s">
        <v>510</v>
      </c>
      <c r="E255" t="s">
        <v>463</v>
      </c>
      <c r="F255" t="s">
        <v>503</v>
      </c>
    </row>
    <row r="256" spans="3:6">
      <c r="C256" t="s">
        <v>1423</v>
      </c>
      <c r="D256" t="s">
        <v>483</v>
      </c>
      <c r="E256" t="s">
        <v>464</v>
      </c>
      <c r="F256" t="s">
        <v>503</v>
      </c>
    </row>
    <row r="257" spans="3:6">
      <c r="C257" t="s">
        <v>1424</v>
      </c>
      <c r="D257" t="s">
        <v>484</v>
      </c>
      <c r="E257" t="s">
        <v>464</v>
      </c>
      <c r="F257" t="s">
        <v>503</v>
      </c>
    </row>
    <row r="258" spans="3:6">
      <c r="C258" t="s">
        <v>819</v>
      </c>
      <c r="D258" t="s">
        <v>485</v>
      </c>
      <c r="E258" t="s">
        <v>471</v>
      </c>
      <c r="F258" t="s">
        <v>503</v>
      </c>
    </row>
    <row r="259" spans="3:6">
      <c r="C259" t="s">
        <v>1377</v>
      </c>
      <c r="D259" t="s">
        <v>525</v>
      </c>
      <c r="E259" t="s">
        <v>473</v>
      </c>
      <c r="F259" t="s">
        <v>503</v>
      </c>
    </row>
    <row r="260" spans="3:6">
      <c r="C260" t="s">
        <v>820</v>
      </c>
      <c r="D260" t="s">
        <v>528</v>
      </c>
      <c r="E260" t="s">
        <v>479</v>
      </c>
      <c r="F260" t="s">
        <v>503</v>
      </c>
    </row>
    <row r="261" spans="3:6">
      <c r="C261" t="s">
        <v>793</v>
      </c>
      <c r="D261" t="s">
        <v>529</v>
      </c>
      <c r="E261" t="s">
        <v>586</v>
      </c>
      <c r="F261" t="s">
        <v>503</v>
      </c>
    </row>
    <row r="262" spans="3:6">
      <c r="C262" t="s">
        <v>715</v>
      </c>
      <c r="D262" t="s">
        <v>486</v>
      </c>
      <c r="E262" t="s">
        <v>1488</v>
      </c>
      <c r="F262" t="s">
        <v>503</v>
      </c>
    </row>
    <row r="263" spans="3:6">
      <c r="C263" t="s">
        <v>826</v>
      </c>
      <c r="D263" t="s">
        <v>827</v>
      </c>
      <c r="E263" t="s">
        <v>587</v>
      </c>
      <c r="F263" t="s">
        <v>503</v>
      </c>
    </row>
    <row r="264" spans="3:6">
      <c r="C264" t="s">
        <v>821</v>
      </c>
      <c r="D264" t="s">
        <v>488</v>
      </c>
      <c r="E264" t="s">
        <v>587</v>
      </c>
      <c r="F264" t="s">
        <v>503</v>
      </c>
    </row>
    <row r="265" spans="3:6">
      <c r="C265" t="s">
        <v>792</v>
      </c>
      <c r="D265" t="s">
        <v>772</v>
      </c>
      <c r="E265" t="s">
        <v>520</v>
      </c>
      <c r="F265" t="s">
        <v>1657</v>
      </c>
    </row>
    <row r="266" spans="3:6">
      <c r="C266" t="s">
        <v>523</v>
      </c>
      <c r="D266" t="s">
        <v>524</v>
      </c>
      <c r="E266" t="s">
        <v>448</v>
      </c>
      <c r="F266" t="s">
        <v>1657</v>
      </c>
    </row>
    <row r="267" spans="3:6">
      <c r="C267" t="s">
        <v>212</v>
      </c>
      <c r="D267" t="s">
        <v>213</v>
      </c>
      <c r="E267" t="s">
        <v>453</v>
      </c>
      <c r="F267" t="s">
        <v>1657</v>
      </c>
    </row>
    <row r="268" spans="3:6">
      <c r="C268" t="s">
        <v>514</v>
      </c>
      <c r="D268" t="s">
        <v>515</v>
      </c>
      <c r="E268" t="s">
        <v>457</v>
      </c>
      <c r="F268" t="s">
        <v>1657</v>
      </c>
    </row>
    <row r="269" spans="3:6">
      <c r="C269" t="s">
        <v>568</v>
      </c>
      <c r="D269" t="s">
        <v>569</v>
      </c>
      <c r="E269" t="s">
        <v>868</v>
      </c>
      <c r="F269" t="s">
        <v>1657</v>
      </c>
    </row>
    <row r="270" spans="3:6">
      <c r="C270" t="s">
        <v>521</v>
      </c>
      <c r="D270" t="s">
        <v>522</v>
      </c>
      <c r="E270" t="s">
        <v>463</v>
      </c>
      <c r="F270" t="s">
        <v>1657</v>
      </c>
    </row>
    <row r="271" spans="3:6">
      <c r="C271" t="s">
        <v>1425</v>
      </c>
      <c r="D271" t="s">
        <v>325</v>
      </c>
      <c r="E271" t="s">
        <v>464</v>
      </c>
      <c r="F271" t="s">
        <v>1657</v>
      </c>
    </row>
    <row r="272" spans="3:6">
      <c r="C272" s="160" t="s">
        <v>1425</v>
      </c>
      <c r="D272" t="s">
        <v>499</v>
      </c>
      <c r="E272" t="s">
        <v>464</v>
      </c>
      <c r="F272" t="s">
        <v>1657</v>
      </c>
    </row>
    <row r="273" spans="3:6">
      <c r="C273" t="s">
        <v>1378</v>
      </c>
      <c r="D273" t="s">
        <v>788</v>
      </c>
      <c r="E273" t="s">
        <v>473</v>
      </c>
      <c r="F273" t="s">
        <v>1657</v>
      </c>
    </row>
    <row r="274" spans="3:6">
      <c r="D274" t="s">
        <v>816</v>
      </c>
      <c r="E274" t="s">
        <v>455</v>
      </c>
    </row>
    <row r="275" spans="3:6">
      <c r="D275" t="s">
        <v>1020</v>
      </c>
      <c r="E275" t="s">
        <v>464</v>
      </c>
    </row>
    <row r="276" spans="3:6">
      <c r="C276" t="s">
        <v>1372</v>
      </c>
      <c r="D276" t="s">
        <v>1020</v>
      </c>
      <c r="E276" t="s">
        <v>464</v>
      </c>
    </row>
    <row r="277" spans="3:6">
      <c r="D277" t="s">
        <v>809</v>
      </c>
      <c r="E277" t="s">
        <v>586</v>
      </c>
    </row>
    <row r="278" spans="3:6">
      <c r="D278" t="s">
        <v>1069</v>
      </c>
      <c r="E278" t="s">
        <v>464</v>
      </c>
    </row>
    <row r="279" spans="3:6">
      <c r="D279" t="s">
        <v>796</v>
      </c>
      <c r="E279" t="s">
        <v>443</v>
      </c>
    </row>
    <row r="280" spans="3:6">
      <c r="D280" t="s">
        <v>806</v>
      </c>
      <c r="E280" t="s">
        <v>52</v>
      </c>
    </row>
    <row r="281" spans="3:6">
      <c r="D281" t="s">
        <v>779</v>
      </c>
      <c r="E281" t="s">
        <v>445</v>
      </c>
    </row>
    <row r="282" spans="3:6">
      <c r="D282" t="s">
        <v>803</v>
      </c>
      <c r="E282" t="s">
        <v>457</v>
      </c>
      <c r="F282" t="s">
        <v>1657</v>
      </c>
    </row>
    <row r="283" spans="3:6">
      <c r="D283" t="s">
        <v>59</v>
      </c>
      <c r="E283" t="s">
        <v>59</v>
      </c>
    </row>
    <row r="284" spans="3:6">
      <c r="D284" t="s">
        <v>780</v>
      </c>
      <c r="E284" t="s">
        <v>479</v>
      </c>
    </row>
    <row r="285" spans="3:6">
      <c r="D285" t="s">
        <v>782</v>
      </c>
      <c r="E285" t="s">
        <v>450</v>
      </c>
    </row>
    <row r="286" spans="3:6">
      <c r="D286" t="s">
        <v>811</v>
      </c>
      <c r="E286" t="s">
        <v>463</v>
      </c>
    </row>
    <row r="287" spans="3:6">
      <c r="D287" t="s">
        <v>807</v>
      </c>
      <c r="E287" t="s">
        <v>587</v>
      </c>
    </row>
    <row r="288" spans="3:6">
      <c r="D288" t="s">
        <v>771</v>
      </c>
      <c r="E288" t="s">
        <v>477</v>
      </c>
    </row>
    <row r="289" spans="3:6">
      <c r="D289" t="s">
        <v>794</v>
      </c>
      <c r="E289" t="s">
        <v>448</v>
      </c>
    </row>
    <row r="290" spans="3:6">
      <c r="D290" t="s">
        <v>804</v>
      </c>
      <c r="E290" t="s">
        <v>868</v>
      </c>
      <c r="F290" t="s">
        <v>1657</v>
      </c>
    </row>
    <row r="291" spans="3:6">
      <c r="D291" t="s">
        <v>808</v>
      </c>
      <c r="E291" t="s">
        <v>520</v>
      </c>
    </row>
    <row r="292" spans="3:6">
      <c r="D292" t="s">
        <v>781</v>
      </c>
      <c r="E292" t="s">
        <v>461</v>
      </c>
    </row>
    <row r="293" spans="3:6">
      <c r="D293" t="s">
        <v>1069</v>
      </c>
      <c r="E293" t="s">
        <v>464</v>
      </c>
    </row>
    <row r="294" spans="3:6">
      <c r="C294" t="s">
        <v>848</v>
      </c>
      <c r="D294" t="s">
        <v>849</v>
      </c>
      <c r="E294" t="s">
        <v>450</v>
      </c>
      <c r="F294" t="s">
        <v>491</v>
      </c>
    </row>
    <row r="295" spans="3:6">
      <c r="C295" t="s">
        <v>850</v>
      </c>
      <c r="D295" t="s">
        <v>851</v>
      </c>
      <c r="E295" t="s">
        <v>457</v>
      </c>
      <c r="F295" t="s">
        <v>491</v>
      </c>
    </row>
    <row r="296" spans="3:6">
      <c r="C296" t="s">
        <v>852</v>
      </c>
      <c r="D296" t="s">
        <v>853</v>
      </c>
      <c r="E296" t="s">
        <v>868</v>
      </c>
      <c r="F296" t="s">
        <v>503</v>
      </c>
    </row>
    <row r="297" spans="3:6">
      <c r="C297" t="s">
        <v>854</v>
      </c>
      <c r="D297" t="s">
        <v>855</v>
      </c>
      <c r="E297" t="s">
        <v>477</v>
      </c>
      <c r="F297" t="s">
        <v>503</v>
      </c>
    </row>
    <row r="298" spans="3:6">
      <c r="C298" t="s">
        <v>856</v>
      </c>
      <c r="D298" t="s">
        <v>857</v>
      </c>
      <c r="E298" t="s">
        <v>58</v>
      </c>
      <c r="F298" t="s">
        <v>503</v>
      </c>
    </row>
    <row r="299" spans="3:6">
      <c r="C299" t="s">
        <v>858</v>
      </c>
      <c r="D299" t="s">
        <v>859</v>
      </c>
      <c r="E299">
        <v>0</v>
      </c>
      <c r="F299" t="s">
        <v>490</v>
      </c>
    </row>
    <row r="300" spans="3:6">
      <c r="C300" t="s">
        <v>860</v>
      </c>
      <c r="D300" t="s">
        <v>861</v>
      </c>
      <c r="E300" t="s">
        <v>445</v>
      </c>
      <c r="F300" t="s">
        <v>491</v>
      </c>
    </row>
    <row r="301" spans="3:6">
      <c r="C301" t="s">
        <v>862</v>
      </c>
      <c r="D301" t="s">
        <v>863</v>
      </c>
      <c r="E301" t="s">
        <v>450</v>
      </c>
      <c r="F301" t="s">
        <v>491</v>
      </c>
    </row>
    <row r="302" spans="3:6">
      <c r="C302" t="s">
        <v>864</v>
      </c>
      <c r="D302" t="s">
        <v>865</v>
      </c>
      <c r="E302" t="s">
        <v>453</v>
      </c>
      <c r="F302" t="s">
        <v>491</v>
      </c>
    </row>
    <row r="303" spans="3:6">
      <c r="C303" t="s">
        <v>866</v>
      </c>
      <c r="D303" t="s">
        <v>867</v>
      </c>
      <c r="E303" t="s">
        <v>868</v>
      </c>
      <c r="F303" t="s">
        <v>491</v>
      </c>
    </row>
    <row r="304" spans="3:6">
      <c r="D304" t="s">
        <v>1069</v>
      </c>
      <c r="E304" t="s">
        <v>464</v>
      </c>
    </row>
    <row r="305" spans="3:6">
      <c r="D305" t="s">
        <v>577</v>
      </c>
      <c r="E305" t="s">
        <v>868</v>
      </c>
      <c r="F305" t="s">
        <v>1657</v>
      </c>
    </row>
    <row r="306" spans="3:6">
      <c r="C306" t="s">
        <v>869</v>
      </c>
      <c r="D306" t="s">
        <v>870</v>
      </c>
      <c r="E306" t="s">
        <v>455</v>
      </c>
      <c r="F306" t="s">
        <v>503</v>
      </c>
    </row>
    <row r="307" spans="3:6">
      <c r="C307" s="47" t="s">
        <v>871</v>
      </c>
      <c r="D307" s="47" t="s">
        <v>872</v>
      </c>
      <c r="E307" t="s">
        <v>443</v>
      </c>
      <c r="F307" s="47"/>
    </row>
    <row r="308" spans="3:6">
      <c r="C308" t="s">
        <v>873</v>
      </c>
      <c r="D308" t="s">
        <v>874</v>
      </c>
      <c r="E308" t="s">
        <v>445</v>
      </c>
      <c r="F308" t="s">
        <v>491</v>
      </c>
    </row>
    <row r="309" spans="3:6">
      <c r="C309" t="s">
        <v>877</v>
      </c>
      <c r="D309" t="s">
        <v>878</v>
      </c>
      <c r="E309" t="s">
        <v>58</v>
      </c>
      <c r="F309" t="s">
        <v>1657</v>
      </c>
    </row>
    <row r="310" spans="3:6">
      <c r="C310" t="s">
        <v>879</v>
      </c>
      <c r="D310" t="s">
        <v>880</v>
      </c>
      <c r="E310" t="s">
        <v>587</v>
      </c>
      <c r="F310" t="s">
        <v>1657</v>
      </c>
    </row>
    <row r="311" spans="3:6">
      <c r="C311" t="s">
        <v>881</v>
      </c>
      <c r="D311" t="s">
        <v>882</v>
      </c>
      <c r="E311" t="s">
        <v>455</v>
      </c>
      <c r="F311" t="s">
        <v>491</v>
      </c>
    </row>
    <row r="312" spans="3:6">
      <c r="C312" t="s">
        <v>884</v>
      </c>
      <c r="D312" t="s">
        <v>885</v>
      </c>
      <c r="E312" t="s">
        <v>445</v>
      </c>
      <c r="F312" t="s">
        <v>491</v>
      </c>
    </row>
    <row r="313" spans="3:6">
      <c r="C313" t="s">
        <v>890</v>
      </c>
      <c r="D313" s="28" t="s">
        <v>891</v>
      </c>
      <c r="E313" t="s">
        <v>445</v>
      </c>
      <c r="F313" t="s">
        <v>491</v>
      </c>
    </row>
    <row r="314" spans="3:6">
      <c r="C314" t="s">
        <v>892</v>
      </c>
      <c r="D314" t="s">
        <v>893</v>
      </c>
      <c r="E314" t="s">
        <v>450</v>
      </c>
      <c r="F314" t="s">
        <v>491</v>
      </c>
    </row>
    <row r="315" spans="3:6">
      <c r="C315" t="s">
        <v>894</v>
      </c>
      <c r="D315" t="s">
        <v>895</v>
      </c>
      <c r="E315" t="s">
        <v>450</v>
      </c>
      <c r="F315" t="s">
        <v>491</v>
      </c>
    </row>
    <row r="316" spans="3:6">
      <c r="C316" t="s">
        <v>896</v>
      </c>
      <c r="D316" t="s">
        <v>897</v>
      </c>
      <c r="E316" t="s">
        <v>477</v>
      </c>
      <c r="F316" t="s">
        <v>491</v>
      </c>
    </row>
    <row r="317" spans="3:6">
      <c r="C317" t="s">
        <v>898</v>
      </c>
      <c r="D317" t="s">
        <v>899</v>
      </c>
      <c r="E317" t="s">
        <v>457</v>
      </c>
      <c r="F317" t="s">
        <v>491</v>
      </c>
    </row>
    <row r="318" spans="3:6">
      <c r="C318" t="s">
        <v>900</v>
      </c>
      <c r="D318" t="s">
        <v>901</v>
      </c>
      <c r="E318" t="s">
        <v>805</v>
      </c>
      <c r="F318" t="s">
        <v>491</v>
      </c>
    </row>
    <row r="319" spans="3:6">
      <c r="C319" t="s">
        <v>903</v>
      </c>
      <c r="D319" t="s">
        <v>904</v>
      </c>
      <c r="E319" t="s">
        <v>450</v>
      </c>
      <c r="F319" t="s">
        <v>491</v>
      </c>
    </row>
    <row r="320" spans="3:6">
      <c r="D320" t="s">
        <v>925</v>
      </c>
      <c r="E320" t="s">
        <v>477</v>
      </c>
      <c r="F320" t="s">
        <v>491</v>
      </c>
    </row>
    <row r="321" spans="3:6">
      <c r="D321" t="s">
        <v>926</v>
      </c>
      <c r="E321" t="s">
        <v>453</v>
      </c>
      <c r="F321" t="s">
        <v>491</v>
      </c>
    </row>
    <row r="322" spans="3:6">
      <c r="C322" t="s">
        <v>817</v>
      </c>
      <c r="D322" t="s">
        <v>928</v>
      </c>
      <c r="E322" t="s">
        <v>453</v>
      </c>
      <c r="F322" t="s">
        <v>503</v>
      </c>
    </row>
    <row r="323" spans="3:6">
      <c r="C323" s="70" t="s">
        <v>932</v>
      </c>
      <c r="D323" s="70" t="s">
        <v>933</v>
      </c>
      <c r="E323" t="s">
        <v>453</v>
      </c>
      <c r="F323" t="s">
        <v>491</v>
      </c>
    </row>
    <row r="324" spans="3:6">
      <c r="C324" s="70" t="s">
        <v>934</v>
      </c>
      <c r="D324" s="70" t="s">
        <v>935</v>
      </c>
      <c r="E324" t="s">
        <v>453</v>
      </c>
      <c r="F324" t="s">
        <v>491</v>
      </c>
    </row>
    <row r="325" spans="3:6">
      <c r="C325" s="70" t="s">
        <v>930</v>
      </c>
      <c r="D325" t="s">
        <v>931</v>
      </c>
      <c r="E325" t="s">
        <v>453</v>
      </c>
      <c r="F325" t="s">
        <v>491</v>
      </c>
    </row>
    <row r="326" spans="3:6">
      <c r="C326" s="73" t="s">
        <v>939</v>
      </c>
      <c r="D326" t="s">
        <v>940</v>
      </c>
      <c r="E326" t="s">
        <v>453</v>
      </c>
      <c r="F326" t="s">
        <v>491</v>
      </c>
    </row>
    <row r="327" spans="3:6">
      <c r="C327" s="70" t="s">
        <v>941</v>
      </c>
      <c r="D327" t="s">
        <v>942</v>
      </c>
      <c r="E327" t="s">
        <v>457</v>
      </c>
      <c r="F327" t="s">
        <v>491</v>
      </c>
    </row>
    <row r="328" spans="3:6">
      <c r="C328" s="70" t="s">
        <v>948</v>
      </c>
      <c r="D328" t="s">
        <v>949</v>
      </c>
      <c r="E328" t="s">
        <v>1310</v>
      </c>
      <c r="F328" t="s">
        <v>503</v>
      </c>
    </row>
    <row r="329" spans="3:6">
      <c r="C329" s="70" t="s">
        <v>946</v>
      </c>
      <c r="D329" t="s">
        <v>947</v>
      </c>
      <c r="E329" t="s">
        <v>1310</v>
      </c>
      <c r="F329" t="s">
        <v>490</v>
      </c>
    </row>
    <row r="330" spans="3:6">
      <c r="C330" s="70" t="s">
        <v>944</v>
      </c>
      <c r="D330" t="s">
        <v>945</v>
      </c>
      <c r="E330" t="s">
        <v>1310</v>
      </c>
      <c r="F330" t="s">
        <v>490</v>
      </c>
    </row>
    <row r="331" spans="3:6">
      <c r="C331" s="7"/>
      <c r="D331" t="s">
        <v>1058</v>
      </c>
      <c r="E331" t="s">
        <v>1310</v>
      </c>
      <c r="F331" t="s">
        <v>490</v>
      </c>
    </row>
    <row r="332" spans="3:6">
      <c r="D332" t="s">
        <v>1058</v>
      </c>
      <c r="E332" t="s">
        <v>1310</v>
      </c>
    </row>
    <row r="333" spans="3:6">
      <c r="D333" t="s">
        <v>969</v>
      </c>
      <c r="E333" t="s">
        <v>950</v>
      </c>
    </row>
    <row r="334" spans="3:6">
      <c r="C334" s="70" t="s">
        <v>951</v>
      </c>
      <c r="D334" t="s">
        <v>952</v>
      </c>
      <c r="E334" t="s">
        <v>586</v>
      </c>
      <c r="F334" t="s">
        <v>101</v>
      </c>
    </row>
    <row r="335" spans="3:6">
      <c r="C335" s="70" t="s">
        <v>953</v>
      </c>
      <c r="D335" t="s">
        <v>954</v>
      </c>
      <c r="E335" t="s">
        <v>52</v>
      </c>
      <c r="F335" t="s">
        <v>101</v>
      </c>
    </row>
    <row r="336" spans="3:6">
      <c r="C336" s="70" t="s">
        <v>955</v>
      </c>
      <c r="D336" t="s">
        <v>956</v>
      </c>
      <c r="E336" t="s">
        <v>520</v>
      </c>
      <c r="F336" t="s">
        <v>101</v>
      </c>
    </row>
    <row r="337" spans="3:6">
      <c r="C337" s="70" t="s">
        <v>957</v>
      </c>
      <c r="D337" t="s">
        <v>958</v>
      </c>
      <c r="E337" t="s">
        <v>520</v>
      </c>
      <c r="F337" t="s">
        <v>503</v>
      </c>
    </row>
    <row r="338" spans="3:6">
      <c r="C338" t="s">
        <v>965</v>
      </c>
      <c r="D338" t="s">
        <v>529</v>
      </c>
      <c r="E338" t="s">
        <v>586</v>
      </c>
      <c r="F338" t="s">
        <v>503</v>
      </c>
    </row>
    <row r="339" spans="3:6">
      <c r="C339" t="s">
        <v>966</v>
      </c>
      <c r="D339" t="s">
        <v>964</v>
      </c>
      <c r="E339" t="s">
        <v>52</v>
      </c>
      <c r="F339" t="s">
        <v>503</v>
      </c>
    </row>
    <row r="340" spans="3:6">
      <c r="C340" s="70" t="s">
        <v>959</v>
      </c>
      <c r="D340" t="s">
        <v>960</v>
      </c>
      <c r="E340" t="s">
        <v>586</v>
      </c>
      <c r="F340" t="s">
        <v>1657</v>
      </c>
    </row>
    <row r="341" spans="3:6">
      <c r="C341" s="70" t="s">
        <v>961</v>
      </c>
      <c r="D341" t="s">
        <v>962</v>
      </c>
      <c r="E341" t="s">
        <v>52</v>
      </c>
      <c r="F341" t="s">
        <v>1657</v>
      </c>
    </row>
    <row r="342" spans="3:6">
      <c r="C342" t="s">
        <v>973</v>
      </c>
      <c r="D342" t="s">
        <v>974</v>
      </c>
      <c r="E342" t="s">
        <v>463</v>
      </c>
      <c r="F342" t="s">
        <v>491</v>
      </c>
    </row>
    <row r="343" spans="3:6">
      <c r="C343" t="s">
        <v>975</v>
      </c>
      <c r="D343" t="s">
        <v>976</v>
      </c>
      <c r="E343" t="s">
        <v>463</v>
      </c>
      <c r="F343" t="s">
        <v>491</v>
      </c>
    </row>
    <row r="344" spans="3:6">
      <c r="C344" t="s">
        <v>977</v>
      </c>
      <c r="D344" t="s">
        <v>978</v>
      </c>
      <c r="E344" t="s">
        <v>463</v>
      </c>
      <c r="F344" t="s">
        <v>491</v>
      </c>
    </row>
    <row r="345" spans="3:6">
      <c r="C345" t="s">
        <v>979</v>
      </c>
      <c r="D345" t="s">
        <v>980</v>
      </c>
      <c r="E345" t="s">
        <v>463</v>
      </c>
      <c r="F345" t="s">
        <v>491</v>
      </c>
    </row>
    <row r="346" spans="3:6">
      <c r="C346" t="s">
        <v>981</v>
      </c>
      <c r="D346" t="s">
        <v>982</v>
      </c>
      <c r="E346" t="s">
        <v>463</v>
      </c>
      <c r="F346" t="s">
        <v>491</v>
      </c>
    </row>
    <row r="347" spans="3:6">
      <c r="C347" t="s">
        <v>983</v>
      </c>
      <c r="D347" t="s">
        <v>984</v>
      </c>
      <c r="E347" t="s">
        <v>463</v>
      </c>
      <c r="F347" t="s">
        <v>491</v>
      </c>
    </row>
    <row r="348" spans="3:6">
      <c r="D348" s="100" t="s">
        <v>986</v>
      </c>
      <c r="E348" t="s">
        <v>463</v>
      </c>
    </row>
    <row r="349" spans="3:6">
      <c r="C349" t="s">
        <v>778</v>
      </c>
      <c r="D349" t="s">
        <v>990</v>
      </c>
      <c r="E349" t="s">
        <v>463</v>
      </c>
      <c r="F349" t="s">
        <v>503</v>
      </c>
    </row>
    <row r="350" spans="3:6">
      <c r="C350" t="s">
        <v>1011</v>
      </c>
      <c r="D350" t="s">
        <v>1014</v>
      </c>
      <c r="E350" t="s">
        <v>1298</v>
      </c>
      <c r="F350" t="s">
        <v>490</v>
      </c>
    </row>
    <row r="351" spans="3:6">
      <c r="C351" t="s">
        <v>1300</v>
      </c>
      <c r="D351" t="s">
        <v>1015</v>
      </c>
      <c r="E351" t="s">
        <v>1298</v>
      </c>
      <c r="F351" t="s">
        <v>503</v>
      </c>
    </row>
    <row r="352" spans="3:6">
      <c r="D352" s="101" t="s">
        <v>1251</v>
      </c>
      <c r="E352" t="s">
        <v>1298</v>
      </c>
      <c r="F352" t="s">
        <v>490</v>
      </c>
    </row>
    <row r="353" spans="3:6">
      <c r="C353" t="s">
        <v>1279</v>
      </c>
      <c r="D353" s="70" t="s">
        <v>1033</v>
      </c>
      <c r="E353" s="70" t="s">
        <v>445</v>
      </c>
      <c r="F353" t="s">
        <v>491</v>
      </c>
    </row>
    <row r="354" spans="3:6">
      <c r="C354" t="s">
        <v>1280</v>
      </c>
      <c r="D354" s="70" t="s">
        <v>1035</v>
      </c>
      <c r="E354" s="70" t="s">
        <v>448</v>
      </c>
      <c r="F354" t="s">
        <v>491</v>
      </c>
    </row>
    <row r="355" spans="3:6">
      <c r="C355" t="s">
        <v>1281</v>
      </c>
      <c r="D355" s="70" t="s">
        <v>1037</v>
      </c>
      <c r="E355" s="70" t="s">
        <v>455</v>
      </c>
      <c r="F355" t="s">
        <v>491</v>
      </c>
    </row>
    <row r="356" spans="3:6">
      <c r="C356" t="s">
        <v>1282</v>
      </c>
      <c r="D356" s="70" t="s">
        <v>1039</v>
      </c>
      <c r="E356" t="s">
        <v>463</v>
      </c>
      <c r="F356" t="s">
        <v>491</v>
      </c>
    </row>
    <row r="357" spans="3:6">
      <c r="C357" t="s">
        <v>1283</v>
      </c>
      <c r="D357" s="70" t="s">
        <v>1041</v>
      </c>
      <c r="E357" s="70" t="s">
        <v>477</v>
      </c>
      <c r="F357" t="s">
        <v>491</v>
      </c>
    </row>
    <row r="358" spans="3:6">
      <c r="D358" t="s">
        <v>1069</v>
      </c>
      <c r="E358" t="s">
        <v>464</v>
      </c>
    </row>
    <row r="359" spans="3:6">
      <c r="C359" t="s">
        <v>1284</v>
      </c>
      <c r="D359" t="s">
        <v>1108</v>
      </c>
      <c r="E359" s="7" t="s">
        <v>445</v>
      </c>
      <c r="F359" t="s">
        <v>491</v>
      </c>
    </row>
    <row r="360" spans="3:6">
      <c r="C360" t="s">
        <v>1285</v>
      </c>
      <c r="D360" t="s">
        <v>1109</v>
      </c>
      <c r="E360" t="s">
        <v>457</v>
      </c>
      <c r="F360" t="s">
        <v>491</v>
      </c>
    </row>
    <row r="361" spans="3:6">
      <c r="C361" t="s">
        <v>1286</v>
      </c>
      <c r="D361" t="s">
        <v>1110</v>
      </c>
      <c r="E361" s="7" t="s">
        <v>805</v>
      </c>
      <c r="F361" t="s">
        <v>491</v>
      </c>
    </row>
    <row r="362" spans="3:6">
      <c r="C362" t="s">
        <v>1287</v>
      </c>
      <c r="D362" t="s">
        <v>1111</v>
      </c>
      <c r="E362" t="s">
        <v>461</v>
      </c>
      <c r="F362" t="s">
        <v>491</v>
      </c>
    </row>
    <row r="363" spans="3:6">
      <c r="C363" t="s">
        <v>1288</v>
      </c>
      <c r="D363" t="s">
        <v>1112</v>
      </c>
      <c r="E363" s="7" t="s">
        <v>463</v>
      </c>
      <c r="F363" t="s">
        <v>491</v>
      </c>
    </row>
    <row r="364" spans="3:6">
      <c r="D364" t="s">
        <v>1252</v>
      </c>
      <c r="E364" t="s">
        <v>1308</v>
      </c>
      <c r="F364" t="s">
        <v>490</v>
      </c>
    </row>
    <row r="365" spans="3:6">
      <c r="C365" t="s">
        <v>1299</v>
      </c>
      <c r="D365" t="s">
        <v>1136</v>
      </c>
      <c r="E365" t="s">
        <v>1309</v>
      </c>
      <c r="F365" t="s">
        <v>490</v>
      </c>
    </row>
    <row r="366" spans="3:6">
      <c r="C366" t="s">
        <v>1026</v>
      </c>
      <c r="D366" t="s">
        <v>1027</v>
      </c>
      <c r="E366" t="s">
        <v>1026</v>
      </c>
      <c r="F366" t="s">
        <v>101</v>
      </c>
    </row>
    <row r="367" spans="3:6">
      <c r="C367" t="s">
        <v>1028</v>
      </c>
      <c r="D367" t="s">
        <v>1029</v>
      </c>
      <c r="E367" t="s">
        <v>1028</v>
      </c>
      <c r="F367" t="s">
        <v>101</v>
      </c>
    </row>
    <row r="368" spans="3:6">
      <c r="D368" t="s">
        <v>1138</v>
      </c>
      <c r="E368" t="s">
        <v>1137</v>
      </c>
      <c r="F368" t="s">
        <v>490</v>
      </c>
    </row>
    <row r="369" spans="3:6">
      <c r="D369" t="s">
        <v>1138</v>
      </c>
      <c r="E369" t="s">
        <v>1137</v>
      </c>
      <c r="F369" t="s">
        <v>490</v>
      </c>
    </row>
    <row r="370" spans="3:6">
      <c r="C370" t="s">
        <v>1030</v>
      </c>
      <c r="D370" t="s">
        <v>1031</v>
      </c>
      <c r="E370" t="s">
        <v>1298</v>
      </c>
      <c r="F370" t="s">
        <v>490</v>
      </c>
    </row>
    <row r="371" spans="3:6">
      <c r="C371" t="s">
        <v>1289</v>
      </c>
      <c r="D371" t="s">
        <v>1140</v>
      </c>
      <c r="E371" t="s">
        <v>443</v>
      </c>
      <c r="F371" t="s">
        <v>491</v>
      </c>
    </row>
    <row r="372" spans="3:6">
      <c r="C372" t="s">
        <v>1289</v>
      </c>
      <c r="D372" t="s">
        <v>1140</v>
      </c>
      <c r="E372" t="s">
        <v>443</v>
      </c>
      <c r="F372" t="s">
        <v>491</v>
      </c>
    </row>
    <row r="373" spans="3:6">
      <c r="C373" t="s">
        <v>1302</v>
      </c>
      <c r="D373" t="s">
        <v>1142</v>
      </c>
      <c r="E373" t="s">
        <v>450</v>
      </c>
      <c r="F373" t="s">
        <v>491</v>
      </c>
    </row>
    <row r="374" spans="3:6">
      <c r="C374" t="s">
        <v>1302</v>
      </c>
      <c r="D374" t="s">
        <v>1142</v>
      </c>
      <c r="E374" t="s">
        <v>450</v>
      </c>
      <c r="F374" t="s">
        <v>491</v>
      </c>
    </row>
    <row r="375" spans="3:6">
      <c r="C375" t="s">
        <v>1302</v>
      </c>
      <c r="D375" t="s">
        <v>1142</v>
      </c>
      <c r="E375" t="s">
        <v>450</v>
      </c>
      <c r="F375" t="s">
        <v>491</v>
      </c>
    </row>
    <row r="376" spans="3:6">
      <c r="C376" t="s">
        <v>1302</v>
      </c>
      <c r="D376" t="s">
        <v>1142</v>
      </c>
      <c r="E376" t="s">
        <v>450</v>
      </c>
      <c r="F376" t="s">
        <v>491</v>
      </c>
    </row>
    <row r="377" spans="3:6">
      <c r="C377" t="s">
        <v>1302</v>
      </c>
      <c r="D377" t="s">
        <v>1142</v>
      </c>
      <c r="E377" t="s">
        <v>450</v>
      </c>
      <c r="F377" t="s">
        <v>491</v>
      </c>
    </row>
    <row r="378" spans="3:6">
      <c r="C378" t="s">
        <v>1303</v>
      </c>
      <c r="D378" t="s">
        <v>1144</v>
      </c>
      <c r="E378" t="s">
        <v>457</v>
      </c>
      <c r="F378" t="s">
        <v>491</v>
      </c>
    </row>
    <row r="379" spans="3:6">
      <c r="C379" t="s">
        <v>1303</v>
      </c>
      <c r="D379" t="s">
        <v>1144</v>
      </c>
      <c r="E379" t="s">
        <v>457</v>
      </c>
      <c r="F379" t="s">
        <v>491</v>
      </c>
    </row>
    <row r="380" spans="3:6">
      <c r="C380" s="161" t="s">
        <v>1379</v>
      </c>
      <c r="D380" t="s">
        <v>1146</v>
      </c>
      <c r="E380" t="s">
        <v>473</v>
      </c>
      <c r="F380" t="s">
        <v>491</v>
      </c>
    </row>
    <row r="381" spans="3:6">
      <c r="C381" s="161" t="s">
        <v>1615</v>
      </c>
      <c r="D381" t="s">
        <v>317</v>
      </c>
      <c r="E381" t="s">
        <v>473</v>
      </c>
      <c r="F381" t="s">
        <v>491</v>
      </c>
    </row>
    <row r="382" spans="3:6">
      <c r="C382" s="161" t="s">
        <v>1616</v>
      </c>
      <c r="D382" t="s">
        <v>318</v>
      </c>
      <c r="E382" t="s">
        <v>473</v>
      </c>
      <c r="F382" t="s">
        <v>491</v>
      </c>
    </row>
    <row r="383" spans="3:6">
      <c r="C383" s="161" t="s">
        <v>1380</v>
      </c>
      <c r="D383" t="s">
        <v>1148</v>
      </c>
      <c r="E383" t="s">
        <v>473</v>
      </c>
      <c r="F383" t="s">
        <v>491</v>
      </c>
    </row>
    <row r="384" spans="3:6">
      <c r="C384" s="161" t="s">
        <v>1381</v>
      </c>
      <c r="D384" t="s">
        <v>1150</v>
      </c>
      <c r="E384" t="s">
        <v>473</v>
      </c>
      <c r="F384" t="s">
        <v>491</v>
      </c>
    </row>
    <row r="385" spans="3:6">
      <c r="C385" s="161" t="s">
        <v>1617</v>
      </c>
      <c r="D385" t="s">
        <v>319</v>
      </c>
      <c r="E385" t="s">
        <v>473</v>
      </c>
      <c r="F385" t="s">
        <v>491</v>
      </c>
    </row>
    <row r="386" spans="3:6">
      <c r="C386" s="161" t="s">
        <v>1618</v>
      </c>
      <c r="D386" t="s">
        <v>320</v>
      </c>
      <c r="E386" t="s">
        <v>473</v>
      </c>
      <c r="F386" t="s">
        <v>491</v>
      </c>
    </row>
    <row r="387" spans="3:6">
      <c r="C387" s="161" t="s">
        <v>1382</v>
      </c>
      <c r="D387" t="s">
        <v>1152</v>
      </c>
      <c r="E387" t="s">
        <v>473</v>
      </c>
      <c r="F387" t="s">
        <v>491</v>
      </c>
    </row>
    <row r="388" spans="3:6">
      <c r="C388" s="161" t="s">
        <v>1619</v>
      </c>
      <c r="D388" t="s">
        <v>321</v>
      </c>
      <c r="E388" t="s">
        <v>473</v>
      </c>
      <c r="F388" t="s">
        <v>491</v>
      </c>
    </row>
    <row r="389" spans="3:6">
      <c r="C389" s="161" t="s">
        <v>1383</v>
      </c>
      <c r="D389" t="s">
        <v>1154</v>
      </c>
      <c r="E389" t="s">
        <v>473</v>
      </c>
      <c r="F389" t="s">
        <v>491</v>
      </c>
    </row>
    <row r="390" spans="3:6">
      <c r="C390" t="s">
        <v>1159</v>
      </c>
      <c r="D390" t="s">
        <v>1160</v>
      </c>
      <c r="E390" t="s">
        <v>1309</v>
      </c>
      <c r="F390" t="s">
        <v>503</v>
      </c>
    </row>
    <row r="391" spans="3:6">
      <c r="D391" t="s">
        <v>1161</v>
      </c>
      <c r="E391" t="s">
        <v>1310</v>
      </c>
      <c r="F391" t="s">
        <v>490</v>
      </c>
    </row>
    <row r="392" spans="3:6">
      <c r="D392" t="s">
        <v>1163</v>
      </c>
      <c r="E392" t="s">
        <v>1162</v>
      </c>
      <c r="F392" t="s">
        <v>490</v>
      </c>
    </row>
    <row r="393" spans="3:6">
      <c r="D393" t="s">
        <v>1195</v>
      </c>
      <c r="E393" t="s">
        <v>1194</v>
      </c>
      <c r="F393" t="s">
        <v>491</v>
      </c>
    </row>
    <row r="394" spans="3:6">
      <c r="C394" t="s">
        <v>1304</v>
      </c>
      <c r="D394" t="s">
        <v>1196</v>
      </c>
      <c r="E394" t="s">
        <v>1194</v>
      </c>
      <c r="F394" t="s">
        <v>491</v>
      </c>
    </row>
    <row r="395" spans="3:6">
      <c r="C395" t="s">
        <v>1305</v>
      </c>
      <c r="D395" t="s">
        <v>1197</v>
      </c>
      <c r="E395" t="s">
        <v>1194</v>
      </c>
      <c r="F395" t="s">
        <v>491</v>
      </c>
    </row>
    <row r="396" spans="3:6">
      <c r="C396" t="s">
        <v>1306</v>
      </c>
      <c r="D396" t="s">
        <v>1198</v>
      </c>
      <c r="E396" t="s">
        <v>1194</v>
      </c>
      <c r="F396" t="s">
        <v>491</v>
      </c>
    </row>
    <row r="397" spans="3:6">
      <c r="C397" t="s">
        <v>1307</v>
      </c>
      <c r="D397" t="s">
        <v>1199</v>
      </c>
      <c r="E397" t="s">
        <v>1194</v>
      </c>
      <c r="F397" t="s">
        <v>491</v>
      </c>
    </row>
    <row r="398" spans="3:6">
      <c r="D398" t="s">
        <v>1200</v>
      </c>
      <c r="E398" t="s">
        <v>1311</v>
      </c>
      <c r="F398" t="s">
        <v>490</v>
      </c>
    </row>
    <row r="399" spans="3:6">
      <c r="D399" t="s">
        <v>1203</v>
      </c>
      <c r="E399" t="s">
        <v>1311</v>
      </c>
      <c r="F399" t="s">
        <v>503</v>
      </c>
    </row>
    <row r="400" spans="3:6">
      <c r="C400" t="s">
        <v>1297</v>
      </c>
      <c r="D400" t="s">
        <v>1207</v>
      </c>
      <c r="E400" t="s">
        <v>1194</v>
      </c>
      <c r="F400" t="s">
        <v>503</v>
      </c>
    </row>
    <row r="401" spans="3:6">
      <c r="C401" t="s">
        <v>1290</v>
      </c>
      <c r="D401" t="s">
        <v>1206</v>
      </c>
      <c r="E401" t="s">
        <v>1194</v>
      </c>
      <c r="F401" t="s">
        <v>491</v>
      </c>
    </row>
    <row r="402" spans="3:6">
      <c r="C402" t="s">
        <v>1291</v>
      </c>
      <c r="D402" t="s">
        <v>1221</v>
      </c>
      <c r="E402" t="s">
        <v>450</v>
      </c>
      <c r="F402" t="s">
        <v>491</v>
      </c>
    </row>
    <row r="403" spans="3:6">
      <c r="C403" t="s">
        <v>1291</v>
      </c>
      <c r="D403" t="s">
        <v>1221</v>
      </c>
      <c r="E403" t="s">
        <v>450</v>
      </c>
      <c r="F403" t="s">
        <v>491</v>
      </c>
    </row>
    <row r="404" spans="3:6">
      <c r="C404" t="s">
        <v>1291</v>
      </c>
      <c r="D404" t="s">
        <v>1221</v>
      </c>
      <c r="E404" t="s">
        <v>450</v>
      </c>
      <c r="F404" t="s">
        <v>491</v>
      </c>
    </row>
    <row r="405" spans="3:6">
      <c r="C405" t="s">
        <v>1291</v>
      </c>
      <c r="D405" t="s">
        <v>1221</v>
      </c>
      <c r="E405" t="s">
        <v>450</v>
      </c>
      <c r="F405" t="s">
        <v>491</v>
      </c>
    </row>
    <row r="406" spans="3:6">
      <c r="C406" t="s">
        <v>1291</v>
      </c>
      <c r="D406" t="s">
        <v>1221</v>
      </c>
      <c r="E406" t="s">
        <v>450</v>
      </c>
      <c r="F406" t="s">
        <v>491</v>
      </c>
    </row>
    <row r="407" spans="3:6">
      <c r="C407" t="s">
        <v>1292</v>
      </c>
      <c r="D407" t="s">
        <v>1222</v>
      </c>
      <c r="E407" t="s">
        <v>443</v>
      </c>
      <c r="F407" t="s">
        <v>491</v>
      </c>
    </row>
    <row r="408" spans="3:6">
      <c r="C408" t="s">
        <v>1293</v>
      </c>
      <c r="D408" t="s">
        <v>1225</v>
      </c>
      <c r="E408" t="s">
        <v>445</v>
      </c>
      <c r="F408" t="s">
        <v>491</v>
      </c>
    </row>
    <row r="409" spans="3:6">
      <c r="C409" t="s">
        <v>1294</v>
      </c>
      <c r="D409" t="s">
        <v>1227</v>
      </c>
      <c r="E409" t="s">
        <v>450</v>
      </c>
      <c r="F409" t="s">
        <v>491</v>
      </c>
    </row>
    <row r="410" spans="3:6">
      <c r="C410" t="s">
        <v>1295</v>
      </c>
      <c r="D410" s="164" t="s">
        <v>1229</v>
      </c>
      <c r="E410" t="s">
        <v>457</v>
      </c>
      <c r="F410" t="s">
        <v>491</v>
      </c>
    </row>
    <row r="411" spans="3:6">
      <c r="C411" t="s">
        <v>1296</v>
      </c>
      <c r="D411" t="s">
        <v>1232</v>
      </c>
      <c r="E411" t="s">
        <v>445</v>
      </c>
      <c r="F411" t="s">
        <v>491</v>
      </c>
    </row>
    <row r="412" spans="3:6">
      <c r="C412" t="s">
        <v>1427</v>
      </c>
      <c r="D412" t="s">
        <v>1234</v>
      </c>
      <c r="E412" t="s">
        <v>464</v>
      </c>
      <c r="F412" t="s">
        <v>491</v>
      </c>
    </row>
    <row r="413" spans="3:6">
      <c r="D413" t="s">
        <v>1230</v>
      </c>
      <c r="E413" t="s">
        <v>22</v>
      </c>
      <c r="F413" t="s">
        <v>490</v>
      </c>
    </row>
    <row r="414" spans="3:6">
      <c r="D414" t="s">
        <v>1247</v>
      </c>
      <c r="E414" t="s">
        <v>1247</v>
      </c>
      <c r="F414" t="s">
        <v>490</v>
      </c>
    </row>
    <row r="415" spans="3:6">
      <c r="D415" t="s">
        <v>1246</v>
      </c>
      <c r="E415" t="s">
        <v>1247</v>
      </c>
      <c r="F415" t="s">
        <v>490</v>
      </c>
    </row>
    <row r="416" spans="3:6">
      <c r="C416" t="s">
        <v>1278</v>
      </c>
      <c r="D416" t="s">
        <v>1203</v>
      </c>
      <c r="E416" t="s">
        <v>1311</v>
      </c>
      <c r="F416" t="s">
        <v>503</v>
      </c>
    </row>
    <row r="417" spans="3:6">
      <c r="D417" t="s">
        <v>1371</v>
      </c>
      <c r="E417" t="s">
        <v>473</v>
      </c>
    </row>
    <row r="418" spans="3:6">
      <c r="D418" t="s">
        <v>1373</v>
      </c>
      <c r="E418" t="s">
        <v>464</v>
      </c>
      <c r="F418" t="s">
        <v>490</v>
      </c>
    </row>
    <row r="419" spans="3:6">
      <c r="D419" t="s">
        <v>1384</v>
      </c>
      <c r="E419" t="s">
        <v>473</v>
      </c>
      <c r="F419" t="s">
        <v>490</v>
      </c>
    </row>
    <row r="420" spans="3:6">
      <c r="C420" t="s">
        <v>1301</v>
      </c>
      <c r="D420" t="s">
        <v>949</v>
      </c>
      <c r="E420" t="s">
        <v>1310</v>
      </c>
      <c r="F420" t="s">
        <v>503</v>
      </c>
    </row>
    <row r="421" spans="3:6">
      <c r="C421" t="s">
        <v>1335</v>
      </c>
      <c r="D421" s="70" t="s">
        <v>1334</v>
      </c>
      <c r="E421" s="70" t="s">
        <v>448</v>
      </c>
      <c r="F421" t="s">
        <v>491</v>
      </c>
    </row>
    <row r="422" spans="3:6">
      <c r="C422" t="s">
        <v>1348</v>
      </c>
      <c r="D422" s="165" t="s">
        <v>1346</v>
      </c>
      <c r="E422" s="70" t="s">
        <v>448</v>
      </c>
      <c r="F422" t="s">
        <v>491</v>
      </c>
    </row>
    <row r="423" spans="3:6">
      <c r="C423" t="s">
        <v>1349</v>
      </c>
      <c r="D423" s="165" t="s">
        <v>1347</v>
      </c>
      <c r="E423" t="s">
        <v>477</v>
      </c>
      <c r="F423" t="s">
        <v>491</v>
      </c>
    </row>
    <row r="424" spans="3:6">
      <c r="C424" t="s">
        <v>1351</v>
      </c>
      <c r="D424" s="165" t="s">
        <v>1350</v>
      </c>
      <c r="E424" t="s">
        <v>457</v>
      </c>
      <c r="F424" t="s">
        <v>491</v>
      </c>
    </row>
    <row r="425" spans="3:6">
      <c r="C425" t="s">
        <v>1354</v>
      </c>
      <c r="D425" s="165" t="s">
        <v>1353</v>
      </c>
      <c r="E425" t="s">
        <v>455</v>
      </c>
      <c r="F425" t="s">
        <v>491</v>
      </c>
    </row>
    <row r="426" spans="3:6">
      <c r="C426" t="s">
        <v>1356</v>
      </c>
      <c r="D426" s="165" t="s">
        <v>1355</v>
      </c>
      <c r="E426" t="s">
        <v>461</v>
      </c>
      <c r="F426" t="s">
        <v>491</v>
      </c>
    </row>
    <row r="427" spans="3:6">
      <c r="C427" t="s">
        <v>1358</v>
      </c>
      <c r="D427" s="165" t="s">
        <v>1357</v>
      </c>
      <c r="E427" t="s">
        <v>461</v>
      </c>
      <c r="F427" t="s">
        <v>491</v>
      </c>
    </row>
    <row r="428" spans="3:6">
      <c r="C428" t="s">
        <v>1365</v>
      </c>
      <c r="D428" s="165" t="s">
        <v>1364</v>
      </c>
      <c r="E428" t="s">
        <v>450</v>
      </c>
      <c r="F428" t="s">
        <v>491</v>
      </c>
    </row>
    <row r="429" spans="3:6">
      <c r="C429" t="s">
        <v>1366</v>
      </c>
      <c r="D429" s="165" t="s">
        <v>1363</v>
      </c>
      <c r="E429" t="s">
        <v>450</v>
      </c>
      <c r="F429" t="s">
        <v>491</v>
      </c>
    </row>
    <row r="430" spans="3:6">
      <c r="C430" t="s">
        <v>1367</v>
      </c>
      <c r="D430" t="s">
        <v>1368</v>
      </c>
      <c r="E430" t="s">
        <v>461</v>
      </c>
      <c r="F430" t="s">
        <v>491</v>
      </c>
    </row>
    <row r="431" spans="3:6">
      <c r="C431" t="s">
        <v>1440</v>
      </c>
      <c r="D431" t="s">
        <v>1439</v>
      </c>
      <c r="E431" t="s">
        <v>477</v>
      </c>
      <c r="F431" t="s">
        <v>491</v>
      </c>
    </row>
    <row r="432" spans="3:6">
      <c r="C432" t="s">
        <v>471</v>
      </c>
      <c r="D432" t="s">
        <v>812</v>
      </c>
      <c r="E432" t="s">
        <v>471</v>
      </c>
      <c r="F432" t="s">
        <v>490</v>
      </c>
    </row>
    <row r="433" spans="3:6">
      <c r="C433" t="s">
        <v>1446</v>
      </c>
      <c r="D433" t="s">
        <v>1445</v>
      </c>
      <c r="E433" t="s">
        <v>471</v>
      </c>
      <c r="F433" t="s">
        <v>491</v>
      </c>
    </row>
    <row r="434" spans="3:6">
      <c r="C434" t="s">
        <v>1460</v>
      </c>
      <c r="D434" t="s">
        <v>1447</v>
      </c>
      <c r="E434" t="s">
        <v>471</v>
      </c>
      <c r="F434" t="s">
        <v>491</v>
      </c>
    </row>
    <row r="435" spans="3:6">
      <c r="C435" t="s">
        <v>1461</v>
      </c>
      <c r="D435" t="s">
        <v>1448</v>
      </c>
      <c r="E435" t="s">
        <v>471</v>
      </c>
      <c r="F435" t="s">
        <v>491</v>
      </c>
    </row>
    <row r="436" spans="3:6">
      <c r="C436" t="s">
        <v>1462</v>
      </c>
      <c r="D436" t="s">
        <v>375</v>
      </c>
      <c r="E436" t="s">
        <v>471</v>
      </c>
      <c r="F436" t="s">
        <v>491</v>
      </c>
    </row>
    <row r="437" spans="3:6">
      <c r="C437" t="s">
        <v>1463</v>
      </c>
      <c r="D437" t="s">
        <v>367</v>
      </c>
      <c r="E437" t="s">
        <v>471</v>
      </c>
      <c r="F437" t="s">
        <v>491</v>
      </c>
    </row>
    <row r="438" spans="3:6">
      <c r="C438" t="s">
        <v>1464</v>
      </c>
      <c r="D438" t="s">
        <v>369</v>
      </c>
      <c r="E438" t="s">
        <v>471</v>
      </c>
      <c r="F438" t="s">
        <v>491</v>
      </c>
    </row>
    <row r="439" spans="3:6">
      <c r="C439" t="s">
        <v>1465</v>
      </c>
      <c r="D439" t="s">
        <v>373</v>
      </c>
      <c r="E439" t="s">
        <v>471</v>
      </c>
      <c r="F439" t="s">
        <v>491</v>
      </c>
    </row>
    <row r="440" spans="3:6">
      <c r="C440" t="s">
        <v>1466</v>
      </c>
      <c r="D440" t="s">
        <v>1449</v>
      </c>
      <c r="E440" t="s">
        <v>471</v>
      </c>
      <c r="F440" t="s">
        <v>491</v>
      </c>
    </row>
    <row r="441" spans="3:6">
      <c r="C441" t="s">
        <v>1467</v>
      </c>
      <c r="D441" t="s">
        <v>1450</v>
      </c>
      <c r="E441" t="s">
        <v>471</v>
      </c>
      <c r="F441" t="s">
        <v>491</v>
      </c>
    </row>
    <row r="442" spans="3:6">
      <c r="C442" t="s">
        <v>1468</v>
      </c>
      <c r="D442" t="s">
        <v>1451</v>
      </c>
      <c r="E442" t="s">
        <v>471</v>
      </c>
      <c r="F442" t="s">
        <v>491</v>
      </c>
    </row>
    <row r="443" spans="3:6">
      <c r="C443" t="s">
        <v>1469</v>
      </c>
      <c r="D443" t="s">
        <v>1452</v>
      </c>
      <c r="E443" t="s">
        <v>471</v>
      </c>
      <c r="F443" t="s">
        <v>491</v>
      </c>
    </row>
    <row r="444" spans="3:6">
      <c r="C444" t="s">
        <v>1470</v>
      </c>
      <c r="D444" t="s">
        <v>1453</v>
      </c>
      <c r="E444" t="s">
        <v>471</v>
      </c>
      <c r="F444" t="s">
        <v>491</v>
      </c>
    </row>
    <row r="445" spans="3:6">
      <c r="C445" t="s">
        <v>1471</v>
      </c>
      <c r="D445" t="s">
        <v>1454</v>
      </c>
      <c r="E445" t="s">
        <v>471</v>
      </c>
      <c r="F445" t="s">
        <v>491</v>
      </c>
    </row>
    <row r="446" spans="3:6">
      <c r="C446" t="s">
        <v>1472</v>
      </c>
      <c r="D446" t="s">
        <v>1455</v>
      </c>
      <c r="E446" t="s">
        <v>471</v>
      </c>
      <c r="F446" t="s">
        <v>491</v>
      </c>
    </row>
    <row r="447" spans="3:6">
      <c r="C447" t="s">
        <v>1473</v>
      </c>
      <c r="D447" t="s">
        <v>1456</v>
      </c>
      <c r="E447" t="s">
        <v>471</v>
      </c>
      <c r="F447" t="s">
        <v>491</v>
      </c>
    </row>
    <row r="448" spans="3:6">
      <c r="C448" t="s">
        <v>1474</v>
      </c>
      <c r="D448" t="s">
        <v>1457</v>
      </c>
      <c r="E448" t="s">
        <v>471</v>
      </c>
      <c r="F448" t="s">
        <v>491</v>
      </c>
    </row>
    <row r="449" spans="3:6">
      <c r="C449" t="s">
        <v>1475</v>
      </c>
      <c r="D449" t="s">
        <v>1458</v>
      </c>
      <c r="E449" t="s">
        <v>471</v>
      </c>
      <c r="F449" t="s">
        <v>491</v>
      </c>
    </row>
    <row r="450" spans="3:6">
      <c r="C450" t="s">
        <v>1476</v>
      </c>
      <c r="D450" t="s">
        <v>1459</v>
      </c>
      <c r="E450" t="s">
        <v>471</v>
      </c>
      <c r="F450" t="s">
        <v>491</v>
      </c>
    </row>
    <row r="451" spans="3:6">
      <c r="C451" t="s">
        <v>1480</v>
      </c>
      <c r="D451" t="s">
        <v>1479</v>
      </c>
      <c r="E451" t="s">
        <v>1194</v>
      </c>
      <c r="F451" t="s">
        <v>491</v>
      </c>
    </row>
    <row r="452" spans="3:6">
      <c r="C452" t="s">
        <v>1487</v>
      </c>
      <c r="D452" t="s">
        <v>1484</v>
      </c>
      <c r="E452" t="s">
        <v>1309</v>
      </c>
      <c r="F452" t="s">
        <v>1657</v>
      </c>
    </row>
    <row r="453" spans="3:6">
      <c r="C453" t="s">
        <v>1486</v>
      </c>
      <c r="D453" t="s">
        <v>1485</v>
      </c>
      <c r="E453" t="s">
        <v>1309</v>
      </c>
      <c r="F453" t="s">
        <v>490</v>
      </c>
    </row>
    <row r="454" spans="3:6">
      <c r="D454" t="s">
        <v>1491</v>
      </c>
      <c r="E454" t="s">
        <v>1309</v>
      </c>
    </row>
    <row r="455" spans="3:6">
      <c r="D455" t="s">
        <v>1492</v>
      </c>
      <c r="E455" t="s">
        <v>1311</v>
      </c>
    </row>
    <row r="456" spans="3:6">
      <c r="C456" s="160" t="s">
        <v>1533</v>
      </c>
      <c r="D456" t="s">
        <v>1504</v>
      </c>
      <c r="E456" t="s">
        <v>464</v>
      </c>
      <c r="F456" t="s">
        <v>491</v>
      </c>
    </row>
    <row r="457" spans="3:6">
      <c r="C457" s="160" t="s">
        <v>1534</v>
      </c>
      <c r="D457" t="s">
        <v>346</v>
      </c>
      <c r="E457" t="s">
        <v>464</v>
      </c>
      <c r="F457" t="s">
        <v>491</v>
      </c>
    </row>
    <row r="458" spans="3:6">
      <c r="C458" s="160" t="s">
        <v>1428</v>
      </c>
      <c r="D458" t="s">
        <v>1248</v>
      </c>
      <c r="E458" t="s">
        <v>464</v>
      </c>
      <c r="F458" t="s">
        <v>491</v>
      </c>
    </row>
    <row r="459" spans="3:6">
      <c r="C459" s="160" t="s">
        <v>1535</v>
      </c>
      <c r="D459" t="s">
        <v>347</v>
      </c>
      <c r="E459" t="s">
        <v>464</v>
      </c>
      <c r="F459" t="s">
        <v>491</v>
      </c>
    </row>
    <row r="460" spans="3:6">
      <c r="C460" s="160" t="s">
        <v>1536</v>
      </c>
      <c r="D460" t="s">
        <v>348</v>
      </c>
      <c r="E460" t="s">
        <v>464</v>
      </c>
      <c r="F460" t="s">
        <v>491</v>
      </c>
    </row>
    <row r="461" spans="3:6">
      <c r="C461" s="160" t="s">
        <v>1537</v>
      </c>
      <c r="D461" t="s">
        <v>349</v>
      </c>
      <c r="E461" t="s">
        <v>464</v>
      </c>
      <c r="F461" t="s">
        <v>491</v>
      </c>
    </row>
    <row r="462" spans="3:6">
      <c r="C462" s="160" t="s">
        <v>1538</v>
      </c>
      <c r="D462" t="s">
        <v>350</v>
      </c>
      <c r="E462" t="s">
        <v>464</v>
      </c>
      <c r="F462" t="s">
        <v>491</v>
      </c>
    </row>
    <row r="463" spans="3:6">
      <c r="C463" s="160" t="s">
        <v>1539</v>
      </c>
      <c r="D463" t="s">
        <v>351</v>
      </c>
      <c r="E463" t="s">
        <v>464</v>
      </c>
      <c r="F463" t="s">
        <v>491</v>
      </c>
    </row>
    <row r="464" spans="3:6">
      <c r="C464" s="160" t="s">
        <v>1540</v>
      </c>
      <c r="D464" t="s">
        <v>352</v>
      </c>
      <c r="E464" t="s">
        <v>464</v>
      </c>
      <c r="F464" t="s">
        <v>491</v>
      </c>
    </row>
    <row r="465" spans="3:6">
      <c r="C465" s="160" t="s">
        <v>1541</v>
      </c>
      <c r="D465" t="s">
        <v>353</v>
      </c>
      <c r="E465" t="s">
        <v>464</v>
      </c>
      <c r="F465" t="s">
        <v>491</v>
      </c>
    </row>
    <row r="466" spans="3:6">
      <c r="C466" s="160" t="s">
        <v>1542</v>
      </c>
      <c r="D466" t="s">
        <v>1510</v>
      </c>
      <c r="E466" t="s">
        <v>464</v>
      </c>
      <c r="F466" t="s">
        <v>491</v>
      </c>
    </row>
    <row r="467" spans="3:6">
      <c r="C467" s="160" t="s">
        <v>1543</v>
      </c>
      <c r="D467" t="s">
        <v>1511</v>
      </c>
      <c r="E467" t="s">
        <v>464</v>
      </c>
      <c r="F467" t="s">
        <v>491</v>
      </c>
    </row>
    <row r="468" spans="3:6">
      <c r="C468" s="160" t="s">
        <v>1544</v>
      </c>
      <c r="D468" t="s">
        <v>1513</v>
      </c>
      <c r="E468" t="s">
        <v>464</v>
      </c>
      <c r="F468" t="s">
        <v>491</v>
      </c>
    </row>
    <row r="469" spans="3:6">
      <c r="C469" s="160" t="s">
        <v>1545</v>
      </c>
      <c r="D469" t="s">
        <v>1515</v>
      </c>
      <c r="E469" t="s">
        <v>464</v>
      </c>
      <c r="F469" t="s">
        <v>491</v>
      </c>
    </row>
    <row r="470" spans="3:6">
      <c r="C470" s="160" t="s">
        <v>1546</v>
      </c>
      <c r="D470" t="s">
        <v>1516</v>
      </c>
      <c r="E470" t="s">
        <v>464</v>
      </c>
      <c r="F470" t="s">
        <v>491</v>
      </c>
    </row>
    <row r="471" spans="3:6">
      <c r="C471" s="160" t="s">
        <v>1547</v>
      </c>
      <c r="D471" t="s">
        <v>1517</v>
      </c>
      <c r="E471" t="s">
        <v>464</v>
      </c>
      <c r="F471" t="s">
        <v>491</v>
      </c>
    </row>
    <row r="472" spans="3:6">
      <c r="C472" s="160" t="s">
        <v>1548</v>
      </c>
      <c r="D472" t="s">
        <v>1518</v>
      </c>
      <c r="E472" t="s">
        <v>464</v>
      </c>
      <c r="F472" t="s">
        <v>491</v>
      </c>
    </row>
    <row r="473" spans="3:6">
      <c r="C473" s="160" t="s">
        <v>1549</v>
      </c>
      <c r="D473" t="s">
        <v>1520</v>
      </c>
      <c r="E473" t="s">
        <v>464</v>
      </c>
      <c r="F473" t="s">
        <v>491</v>
      </c>
    </row>
    <row r="474" spans="3:6">
      <c r="C474" s="160" t="s">
        <v>1550</v>
      </c>
      <c r="D474" t="s">
        <v>1521</v>
      </c>
      <c r="E474" t="s">
        <v>464</v>
      </c>
      <c r="F474" t="s">
        <v>491</v>
      </c>
    </row>
    <row r="475" spans="3:6">
      <c r="C475" s="160" t="s">
        <v>1586</v>
      </c>
      <c r="D475" t="s">
        <v>1523</v>
      </c>
      <c r="E475" t="s">
        <v>464</v>
      </c>
      <c r="F475" t="s">
        <v>491</v>
      </c>
    </row>
    <row r="476" spans="3:6">
      <c r="C476" s="160" t="s">
        <v>1587</v>
      </c>
      <c r="D476" t="s">
        <v>1525</v>
      </c>
      <c r="E476" t="s">
        <v>464</v>
      </c>
      <c r="F476" t="s">
        <v>491</v>
      </c>
    </row>
    <row r="477" spans="3:6">
      <c r="C477" s="160" t="s">
        <v>1588</v>
      </c>
      <c r="D477" t="s">
        <v>1527</v>
      </c>
      <c r="E477" t="s">
        <v>464</v>
      </c>
      <c r="F477" t="s">
        <v>491</v>
      </c>
    </row>
    <row r="478" spans="3:6">
      <c r="C478" s="160" t="s">
        <v>1589</v>
      </c>
      <c r="D478" t="s">
        <v>1528</v>
      </c>
      <c r="E478" t="s">
        <v>464</v>
      </c>
      <c r="F478" t="s">
        <v>491</v>
      </c>
    </row>
    <row r="479" spans="3:6">
      <c r="C479" s="160" t="s">
        <v>1590</v>
      </c>
      <c r="D479" t="s">
        <v>1530</v>
      </c>
      <c r="E479" t="s">
        <v>464</v>
      </c>
      <c r="F479" t="s">
        <v>491</v>
      </c>
    </row>
    <row r="480" spans="3:6">
      <c r="C480" s="160" t="s">
        <v>1591</v>
      </c>
      <c r="D480" t="s">
        <v>1532</v>
      </c>
      <c r="E480" t="s">
        <v>464</v>
      </c>
      <c r="F480" t="s">
        <v>491</v>
      </c>
    </row>
    <row r="481" spans="3:6">
      <c r="C481" t="s">
        <v>1578</v>
      </c>
      <c r="D481" t="s">
        <v>1582</v>
      </c>
      <c r="E481" t="s">
        <v>473</v>
      </c>
      <c r="F481" t="s">
        <v>491</v>
      </c>
    </row>
    <row r="482" spans="3:6">
      <c r="C482" t="s">
        <v>1579</v>
      </c>
      <c r="D482" t="s">
        <v>1583</v>
      </c>
      <c r="E482" t="s">
        <v>473</v>
      </c>
      <c r="F482" t="s">
        <v>491</v>
      </c>
    </row>
    <row r="483" spans="3:6">
      <c r="C483" t="s">
        <v>1580</v>
      </c>
      <c r="D483" t="s">
        <v>1584</v>
      </c>
      <c r="E483" t="s">
        <v>473</v>
      </c>
      <c r="F483" t="s">
        <v>491</v>
      </c>
    </row>
    <row r="484" spans="3:6">
      <c r="C484" t="s">
        <v>1581</v>
      </c>
      <c r="D484" t="s">
        <v>1585</v>
      </c>
      <c r="E484" t="s">
        <v>473</v>
      </c>
      <c r="F484" t="s">
        <v>491</v>
      </c>
    </row>
    <row r="485" spans="3:6">
      <c r="C485" t="s">
        <v>1553</v>
      </c>
      <c r="D485" t="s">
        <v>1493</v>
      </c>
      <c r="E485" t="s">
        <v>445</v>
      </c>
      <c r="F485" t="s">
        <v>491</v>
      </c>
    </row>
    <row r="486" spans="3:6">
      <c r="C486" s="160" t="s">
        <v>1592</v>
      </c>
      <c r="D486" t="s">
        <v>1593</v>
      </c>
      <c r="E486" t="s">
        <v>464</v>
      </c>
      <c r="F486" t="s">
        <v>491</v>
      </c>
    </row>
    <row r="487" spans="3:6">
      <c r="C487" s="160" t="s">
        <v>1570</v>
      </c>
      <c r="D487" t="s">
        <v>1571</v>
      </c>
      <c r="E487" t="s">
        <v>464</v>
      </c>
      <c r="F487" t="s">
        <v>491</v>
      </c>
    </row>
    <row r="488" spans="3:6">
      <c r="C488" s="160" t="s">
        <v>1653</v>
      </c>
      <c r="D488" t="s">
        <v>1572</v>
      </c>
      <c r="E488" t="s">
        <v>464</v>
      </c>
      <c r="F488" t="s">
        <v>491</v>
      </c>
    </row>
    <row r="489" spans="3:6">
      <c r="C489" s="160" t="s">
        <v>1605</v>
      </c>
      <c r="D489" t="s">
        <v>1606</v>
      </c>
      <c r="E489" t="s">
        <v>464</v>
      </c>
      <c r="F489" t="s">
        <v>491</v>
      </c>
    </row>
    <row r="490" spans="3:6">
      <c r="C490" s="160" t="s">
        <v>1603</v>
      </c>
      <c r="D490" t="s">
        <v>1604</v>
      </c>
      <c r="E490" t="s">
        <v>464</v>
      </c>
      <c r="F490" t="s">
        <v>491</v>
      </c>
    </row>
    <row r="491" spans="3:6">
      <c r="C491" s="160" t="s">
        <v>1596</v>
      </c>
      <c r="D491" t="s">
        <v>1573</v>
      </c>
      <c r="E491" t="s">
        <v>464</v>
      </c>
      <c r="F491" t="s">
        <v>491</v>
      </c>
    </row>
    <row r="492" spans="3:6">
      <c r="C492" s="160" t="s">
        <v>1597</v>
      </c>
      <c r="D492" t="s">
        <v>1574</v>
      </c>
      <c r="E492" t="s">
        <v>464</v>
      </c>
      <c r="F492" t="s">
        <v>491</v>
      </c>
    </row>
    <row r="493" spans="3:6">
      <c r="C493" s="160" t="s">
        <v>1598</v>
      </c>
      <c r="D493" t="s">
        <v>1575</v>
      </c>
      <c r="E493" t="s">
        <v>464</v>
      </c>
      <c r="F493" t="s">
        <v>491</v>
      </c>
    </row>
    <row r="494" spans="3:6">
      <c r="C494" s="160" t="s">
        <v>1599</v>
      </c>
      <c r="D494" t="s">
        <v>1576</v>
      </c>
      <c r="E494" t="s">
        <v>464</v>
      </c>
      <c r="F494" t="s">
        <v>491</v>
      </c>
    </row>
    <row r="495" spans="3:6">
      <c r="C495" s="160" t="s">
        <v>1600</v>
      </c>
      <c r="D495" t="s">
        <v>1594</v>
      </c>
      <c r="E495" t="s">
        <v>464</v>
      </c>
      <c r="F495" t="s">
        <v>491</v>
      </c>
    </row>
    <row r="496" spans="3:6">
      <c r="C496" s="160" t="s">
        <v>1601</v>
      </c>
      <c r="D496" t="s">
        <v>1577</v>
      </c>
      <c r="E496" t="s">
        <v>464</v>
      </c>
      <c r="F496" t="s">
        <v>491</v>
      </c>
    </row>
    <row r="497" spans="3:6">
      <c r="C497" s="160" t="s">
        <v>1602</v>
      </c>
      <c r="D497" t="s">
        <v>1595</v>
      </c>
      <c r="E497" t="s">
        <v>464</v>
      </c>
      <c r="F497" t="s">
        <v>491</v>
      </c>
    </row>
    <row r="498" spans="3:6">
      <c r="C498" s="161" t="s">
        <v>1552</v>
      </c>
      <c r="D498" t="s">
        <v>1495</v>
      </c>
      <c r="E498" t="s">
        <v>473</v>
      </c>
      <c r="F498" t="s">
        <v>491</v>
      </c>
    </row>
    <row r="499" spans="3:6">
      <c r="C499" s="161" t="s">
        <v>1551</v>
      </c>
      <c r="D499" t="s">
        <v>1496</v>
      </c>
      <c r="E499" t="s">
        <v>473</v>
      </c>
      <c r="F499" t="s">
        <v>491</v>
      </c>
    </row>
    <row r="500" spans="3:6">
      <c r="C500" t="s">
        <v>1275</v>
      </c>
      <c r="D500" t="s">
        <v>1200</v>
      </c>
      <c r="E500" t="s">
        <v>1311</v>
      </c>
      <c r="F500" t="s">
        <v>490</v>
      </c>
    </row>
    <row r="501" spans="3:6">
      <c r="D501" t="s">
        <v>1557</v>
      </c>
      <c r="F501" t="s">
        <v>1557</v>
      </c>
    </row>
    <row r="502" spans="3:6">
      <c r="D502" t="s">
        <v>1558</v>
      </c>
      <c r="F502" t="s">
        <v>1558</v>
      </c>
    </row>
    <row r="503" spans="3:6">
      <c r="D503" t="s">
        <v>1246</v>
      </c>
      <c r="F503" t="s">
        <v>1246</v>
      </c>
    </row>
    <row r="504" spans="3:6">
      <c r="D504" t="s">
        <v>1563</v>
      </c>
      <c r="F504" t="s">
        <v>1668</v>
      </c>
    </row>
    <row r="505" spans="3:6">
      <c r="D505" t="s">
        <v>1564</v>
      </c>
      <c r="F505" t="s">
        <v>1564</v>
      </c>
    </row>
    <row r="506" spans="3:6">
      <c r="D506" t="s">
        <v>1565</v>
      </c>
      <c r="F506" t="s">
        <v>1565</v>
      </c>
    </row>
    <row r="507" spans="3:6">
      <c r="D507" t="s">
        <v>1556</v>
      </c>
      <c r="F507" t="s">
        <v>1556</v>
      </c>
    </row>
    <row r="508" spans="3:6">
      <c r="C508" t="s">
        <v>1662</v>
      </c>
      <c r="D508" t="s">
        <v>1650</v>
      </c>
      <c r="E508" t="s">
        <v>1298</v>
      </c>
      <c r="F508" t="s">
        <v>1657</v>
      </c>
    </row>
    <row r="509" spans="3:6">
      <c r="C509" t="s">
        <v>1663</v>
      </c>
      <c r="D509" t="s">
        <v>1049</v>
      </c>
      <c r="E509" t="s">
        <v>1310</v>
      </c>
      <c r="F509" t="s">
        <v>1657</v>
      </c>
    </row>
    <row r="510" spans="3:6">
      <c r="C510" t="s">
        <v>1664</v>
      </c>
      <c r="D510" t="s">
        <v>1665</v>
      </c>
      <c r="E510" t="s">
        <v>1311</v>
      </c>
      <c r="F510" t="s">
        <v>1657</v>
      </c>
    </row>
    <row r="511" spans="3:6">
      <c r="C511" t="s">
        <v>1667</v>
      </c>
      <c r="D511" t="s">
        <v>1666</v>
      </c>
      <c r="E511" t="s">
        <v>1311</v>
      </c>
      <c r="F511" t="s">
        <v>490</v>
      </c>
    </row>
    <row r="512" spans="3:6">
      <c r="C512" t="s">
        <v>946</v>
      </c>
      <c r="D512" t="s">
        <v>947</v>
      </c>
      <c r="E512" t="s">
        <v>1310</v>
      </c>
      <c r="F512" t="s">
        <v>490</v>
      </c>
    </row>
    <row r="513" spans="3:6">
      <c r="D513" t="s">
        <v>1043</v>
      </c>
      <c r="F513" t="s">
        <v>1657</v>
      </c>
    </row>
    <row r="514" spans="3:6">
      <c r="D514" t="s">
        <v>1053</v>
      </c>
      <c r="F514" t="s">
        <v>1657</v>
      </c>
    </row>
    <row r="515" spans="3:6">
      <c r="C515" t="s">
        <v>1671</v>
      </c>
      <c r="D515" t="s">
        <v>1669</v>
      </c>
      <c r="E515" t="s">
        <v>450</v>
      </c>
      <c r="F515" t="s">
        <v>1657</v>
      </c>
    </row>
    <row r="516" spans="3:6">
      <c r="C516" t="s">
        <v>1670</v>
      </c>
      <c r="D516" t="s">
        <v>1047</v>
      </c>
      <c r="E516" t="s">
        <v>463</v>
      </c>
      <c r="F516" t="s">
        <v>1657</v>
      </c>
    </row>
  </sheetData>
  <autoFilter ref="C1:F516" xr:uid="{00000000-0009-0000-0000-000008000000}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5"/>
  <dimension ref="A1:K475"/>
  <sheetViews>
    <sheetView topLeftCell="A361" zoomScale="73" workbookViewId="0">
      <selection activeCell="F387" sqref="F387"/>
    </sheetView>
  </sheetViews>
  <sheetFormatPr baseColWidth="10" defaultRowHeight="14.5"/>
  <cols>
    <col min="1" max="1" width="14.08984375" bestFit="1" customWidth="1"/>
    <col min="2" max="2" width="74.54296875" customWidth="1"/>
    <col min="3" max="5" width="21.453125" bestFit="1" customWidth="1"/>
    <col min="8" max="8" width="70" bestFit="1" customWidth="1"/>
    <col min="9" max="9" width="21.54296875" bestFit="1" customWidth="1"/>
    <col min="10" max="10" width="11.90625" bestFit="1" customWidth="1"/>
    <col min="11" max="11" width="24.90625" bestFit="1" customWidth="1"/>
  </cols>
  <sheetData>
    <row r="1" spans="1:11">
      <c r="A1" s="31" t="s">
        <v>570</v>
      </c>
      <c r="B1" s="31" t="s">
        <v>556</v>
      </c>
      <c r="C1" s="31" t="s">
        <v>595</v>
      </c>
      <c r="D1" s="31" t="s">
        <v>596</v>
      </c>
      <c r="E1" s="31" t="s">
        <v>682</v>
      </c>
      <c r="F1" s="31" t="s">
        <v>1753</v>
      </c>
      <c r="H1" s="32" t="s">
        <v>598</v>
      </c>
      <c r="I1" s="32" t="s">
        <v>600</v>
      </c>
      <c r="J1" s="32" t="s">
        <v>640</v>
      </c>
      <c r="K1" s="32" t="s">
        <v>600</v>
      </c>
    </row>
    <row r="2" spans="1:11">
      <c r="A2">
        <v>90</v>
      </c>
      <c r="B2" t="s">
        <v>100</v>
      </c>
      <c r="C2" t="s">
        <v>101</v>
      </c>
      <c r="D2" t="s">
        <v>101</v>
      </c>
      <c r="E2" t="s">
        <v>101</v>
      </c>
      <c r="F2" t="s">
        <v>1754</v>
      </c>
      <c r="H2" t="s">
        <v>586</v>
      </c>
      <c r="I2" t="s">
        <v>639</v>
      </c>
      <c r="J2" t="s">
        <v>530</v>
      </c>
      <c r="K2" t="s">
        <v>0</v>
      </c>
    </row>
    <row r="3" spans="1:11">
      <c r="A3">
        <v>91</v>
      </c>
      <c r="B3" t="s">
        <v>823</v>
      </c>
      <c r="C3" t="s">
        <v>101</v>
      </c>
      <c r="D3" t="s">
        <v>101</v>
      </c>
      <c r="E3" t="s">
        <v>101</v>
      </c>
      <c r="F3" t="s">
        <v>1754</v>
      </c>
      <c r="H3" t="s">
        <v>52</v>
      </c>
      <c r="I3" t="s">
        <v>639</v>
      </c>
      <c r="J3" t="s">
        <v>530</v>
      </c>
      <c r="K3" t="s">
        <v>0</v>
      </c>
    </row>
    <row r="4" spans="1:11">
      <c r="A4">
        <v>92</v>
      </c>
      <c r="B4" t="s">
        <v>728</v>
      </c>
      <c r="C4" t="s">
        <v>101</v>
      </c>
      <c r="D4" t="s">
        <v>101</v>
      </c>
      <c r="E4" t="s">
        <v>101</v>
      </c>
      <c r="F4" t="s">
        <v>1754</v>
      </c>
      <c r="H4" t="s">
        <v>520</v>
      </c>
      <c r="I4" t="s">
        <v>639</v>
      </c>
      <c r="J4" t="s">
        <v>530</v>
      </c>
      <c r="K4" t="s">
        <v>0</v>
      </c>
    </row>
    <row r="5" spans="1:11">
      <c r="A5">
        <v>93</v>
      </c>
      <c r="B5" t="s">
        <v>710</v>
      </c>
      <c r="C5" t="s">
        <v>101</v>
      </c>
      <c r="D5" t="s">
        <v>101</v>
      </c>
      <c r="E5" t="s">
        <v>101</v>
      </c>
      <c r="F5" t="s">
        <v>1754</v>
      </c>
      <c r="H5" t="s">
        <v>58</v>
      </c>
      <c r="I5" t="s">
        <v>639</v>
      </c>
      <c r="J5" t="s">
        <v>553</v>
      </c>
      <c r="K5" t="s">
        <v>0</v>
      </c>
    </row>
    <row r="6" spans="1:11">
      <c r="A6">
        <v>94</v>
      </c>
      <c r="B6" t="s">
        <v>701</v>
      </c>
      <c r="C6" t="s">
        <v>101</v>
      </c>
      <c r="D6" t="s">
        <v>101</v>
      </c>
      <c r="E6" t="s">
        <v>101</v>
      </c>
      <c r="F6" t="s">
        <v>1754</v>
      </c>
      <c r="H6" t="s">
        <v>587</v>
      </c>
      <c r="I6" t="s">
        <v>639</v>
      </c>
      <c r="J6" t="s">
        <v>553</v>
      </c>
      <c r="K6" t="s">
        <v>0</v>
      </c>
    </row>
    <row r="7" spans="1:11">
      <c r="A7">
        <v>100</v>
      </c>
      <c r="B7" t="s">
        <v>96</v>
      </c>
      <c r="C7" t="s">
        <v>101</v>
      </c>
      <c r="D7" t="s">
        <v>101</v>
      </c>
      <c r="E7" t="s">
        <v>101</v>
      </c>
      <c r="F7" t="s">
        <v>1754</v>
      </c>
      <c r="H7" t="s">
        <v>79</v>
      </c>
      <c r="I7" t="s">
        <v>639</v>
      </c>
      <c r="J7" t="s">
        <v>639</v>
      </c>
      <c r="K7" t="s">
        <v>639</v>
      </c>
    </row>
    <row r="8" spans="1:11">
      <c r="A8">
        <v>101</v>
      </c>
      <c r="B8" t="s">
        <v>662</v>
      </c>
      <c r="C8" t="s">
        <v>557</v>
      </c>
      <c r="D8" t="s">
        <v>591</v>
      </c>
      <c r="F8" t="s">
        <v>1482</v>
      </c>
      <c r="H8" t="s">
        <v>443</v>
      </c>
      <c r="I8" t="s">
        <v>599</v>
      </c>
      <c r="J8" t="s">
        <v>553</v>
      </c>
      <c r="K8" t="s">
        <v>605</v>
      </c>
    </row>
    <row r="9" spans="1:11">
      <c r="A9">
        <v>102</v>
      </c>
      <c r="B9" t="s">
        <v>663</v>
      </c>
      <c r="C9" t="s">
        <v>558</v>
      </c>
      <c r="D9" t="s">
        <v>591</v>
      </c>
      <c r="F9" t="s">
        <v>1482</v>
      </c>
      <c r="H9" t="s">
        <v>445</v>
      </c>
      <c r="I9" t="s">
        <v>604</v>
      </c>
      <c r="J9" t="s">
        <v>530</v>
      </c>
      <c r="K9" t="s">
        <v>604</v>
      </c>
    </row>
    <row r="10" spans="1:11">
      <c r="A10">
        <v>103</v>
      </c>
      <c r="B10" t="s">
        <v>664</v>
      </c>
      <c r="C10" t="s">
        <v>559</v>
      </c>
      <c r="D10" t="s">
        <v>591</v>
      </c>
      <c r="F10" t="s">
        <v>1482</v>
      </c>
      <c r="H10" t="s">
        <v>450</v>
      </c>
      <c r="I10" t="s">
        <v>604</v>
      </c>
      <c r="J10" t="s">
        <v>530</v>
      </c>
      <c r="K10" t="s">
        <v>604</v>
      </c>
    </row>
    <row r="11" spans="1:11">
      <c r="A11">
        <v>104</v>
      </c>
      <c r="B11" t="s">
        <v>665</v>
      </c>
      <c r="C11" t="s">
        <v>555</v>
      </c>
      <c r="D11" t="s">
        <v>591</v>
      </c>
      <c r="F11" t="s">
        <v>1482</v>
      </c>
      <c r="H11" t="s">
        <v>455</v>
      </c>
      <c r="I11" t="s">
        <v>599</v>
      </c>
      <c r="J11" t="s">
        <v>530</v>
      </c>
      <c r="K11" t="s">
        <v>1021</v>
      </c>
    </row>
    <row r="12" spans="1:11">
      <c r="A12">
        <v>105</v>
      </c>
      <c r="B12" t="s">
        <v>666</v>
      </c>
      <c r="C12" t="s">
        <v>560</v>
      </c>
      <c r="D12" t="s">
        <v>591</v>
      </c>
      <c r="F12" t="s">
        <v>1482</v>
      </c>
      <c r="H12" t="s">
        <v>457</v>
      </c>
      <c r="I12" t="s">
        <v>599</v>
      </c>
      <c r="J12" t="s">
        <v>530</v>
      </c>
      <c r="K12" t="s">
        <v>1021</v>
      </c>
    </row>
    <row r="13" spans="1:11">
      <c r="A13">
        <v>106</v>
      </c>
      <c r="B13" t="s">
        <v>667</v>
      </c>
      <c r="C13" t="s">
        <v>561</v>
      </c>
      <c r="D13" t="s">
        <v>601</v>
      </c>
      <c r="F13" t="s">
        <v>601</v>
      </c>
      <c r="H13" t="s">
        <v>464</v>
      </c>
      <c r="I13" t="s">
        <v>605</v>
      </c>
      <c r="J13" t="s">
        <v>553</v>
      </c>
      <c r="K13" t="s">
        <v>605</v>
      </c>
    </row>
    <row r="14" spans="1:11">
      <c r="A14">
        <v>130</v>
      </c>
      <c r="B14" t="s">
        <v>49</v>
      </c>
      <c r="C14" t="s">
        <v>601</v>
      </c>
      <c r="D14" t="s">
        <v>601</v>
      </c>
      <c r="E14" t="s">
        <v>684</v>
      </c>
      <c r="F14" t="s">
        <v>601</v>
      </c>
      <c r="H14" t="s">
        <v>448</v>
      </c>
      <c r="I14" t="s">
        <v>604</v>
      </c>
      <c r="J14" t="s">
        <v>530</v>
      </c>
      <c r="K14" t="s">
        <v>604</v>
      </c>
    </row>
    <row r="15" spans="1:11">
      <c r="A15">
        <v>300</v>
      </c>
      <c r="B15" t="s">
        <v>99</v>
      </c>
      <c r="C15" t="s">
        <v>101</v>
      </c>
      <c r="D15" t="s">
        <v>101</v>
      </c>
      <c r="E15" t="s">
        <v>101</v>
      </c>
      <c r="F15" t="s">
        <v>1754</v>
      </c>
      <c r="H15" t="s">
        <v>453</v>
      </c>
      <c r="I15" t="s">
        <v>604</v>
      </c>
      <c r="J15" t="s">
        <v>530</v>
      </c>
      <c r="K15" t="s">
        <v>604</v>
      </c>
    </row>
    <row r="16" spans="1:11">
      <c r="A16">
        <v>901</v>
      </c>
      <c r="B16" t="s">
        <v>57</v>
      </c>
      <c r="C16" t="s">
        <v>101</v>
      </c>
      <c r="D16" t="s">
        <v>101</v>
      </c>
      <c r="E16" t="s">
        <v>101</v>
      </c>
      <c r="F16" t="s">
        <v>1754</v>
      </c>
      <c r="H16" t="s">
        <v>830</v>
      </c>
      <c r="I16" t="s">
        <v>599</v>
      </c>
      <c r="J16" t="s">
        <v>553</v>
      </c>
      <c r="K16" t="s">
        <v>1021</v>
      </c>
    </row>
    <row r="17" spans="1:11">
      <c r="A17">
        <v>902</v>
      </c>
      <c r="B17" t="s">
        <v>915</v>
      </c>
      <c r="C17" t="s">
        <v>601</v>
      </c>
      <c r="D17" t="s">
        <v>601</v>
      </c>
      <c r="F17" t="s">
        <v>601</v>
      </c>
      <c r="H17" t="s">
        <v>461</v>
      </c>
      <c r="I17" t="s">
        <v>599</v>
      </c>
      <c r="J17" t="s">
        <v>553</v>
      </c>
      <c r="K17" t="s">
        <v>1021</v>
      </c>
    </row>
    <row r="18" spans="1:11">
      <c r="A18">
        <v>1042</v>
      </c>
      <c r="B18" t="s">
        <v>1680</v>
      </c>
      <c r="C18" t="s">
        <v>555</v>
      </c>
      <c r="H18" t="s">
        <v>473</v>
      </c>
      <c r="I18" t="s">
        <v>605</v>
      </c>
      <c r="J18" t="s">
        <v>530</v>
      </c>
      <c r="K18" t="s">
        <v>605</v>
      </c>
    </row>
    <row r="19" spans="1:11">
      <c r="A19">
        <v>10101</v>
      </c>
      <c r="B19" t="s">
        <v>536</v>
      </c>
      <c r="C19" t="s">
        <v>557</v>
      </c>
      <c r="D19" t="s">
        <v>591</v>
      </c>
      <c r="F19" t="s">
        <v>1482</v>
      </c>
      <c r="H19" t="s">
        <v>471</v>
      </c>
      <c r="I19" t="s">
        <v>605</v>
      </c>
      <c r="J19" t="s">
        <v>553</v>
      </c>
      <c r="K19" t="s">
        <v>605</v>
      </c>
    </row>
    <row r="20" spans="1:11">
      <c r="A20">
        <v>10102</v>
      </c>
      <c r="B20" t="s">
        <v>24</v>
      </c>
      <c r="C20" t="s">
        <v>557</v>
      </c>
      <c r="D20" t="s">
        <v>562</v>
      </c>
      <c r="F20" t="s">
        <v>637</v>
      </c>
      <c r="H20" t="s">
        <v>477</v>
      </c>
      <c r="I20" t="s">
        <v>604</v>
      </c>
      <c r="J20" t="s">
        <v>530</v>
      </c>
      <c r="K20" t="s">
        <v>604</v>
      </c>
    </row>
    <row r="21" spans="1:11">
      <c r="A21">
        <v>10103</v>
      </c>
      <c r="B21" t="s">
        <v>60</v>
      </c>
      <c r="C21" t="s">
        <v>557</v>
      </c>
      <c r="D21" t="s">
        <v>602</v>
      </c>
      <c r="F21" t="s">
        <v>1755</v>
      </c>
      <c r="H21" t="s">
        <v>479</v>
      </c>
      <c r="I21" t="s">
        <v>599</v>
      </c>
      <c r="J21" t="s">
        <v>553</v>
      </c>
      <c r="K21" t="s">
        <v>605</v>
      </c>
    </row>
    <row r="22" spans="1:11">
      <c r="A22">
        <v>10104</v>
      </c>
      <c r="B22" t="s">
        <v>84</v>
      </c>
      <c r="C22" t="s">
        <v>557</v>
      </c>
      <c r="D22" t="s">
        <v>602</v>
      </c>
      <c r="H22" t="s">
        <v>463</v>
      </c>
      <c r="I22" t="s">
        <v>599</v>
      </c>
      <c r="J22" t="s">
        <v>553</v>
      </c>
      <c r="K22" t="s">
        <v>1021</v>
      </c>
    </row>
    <row r="23" spans="1:11">
      <c r="A23">
        <v>10106</v>
      </c>
      <c r="B23" t="s">
        <v>822</v>
      </c>
      <c r="C23" t="s">
        <v>769</v>
      </c>
      <c r="D23" t="s">
        <v>562</v>
      </c>
      <c r="F23" t="s">
        <v>637</v>
      </c>
      <c r="H23" t="s">
        <v>473</v>
      </c>
      <c r="I23" t="s">
        <v>605</v>
      </c>
      <c r="J23" t="s">
        <v>530</v>
      </c>
      <c r="K23" t="s">
        <v>605</v>
      </c>
    </row>
    <row r="24" spans="1:11">
      <c r="A24">
        <v>10201</v>
      </c>
      <c r="B24" t="s">
        <v>27</v>
      </c>
      <c r="C24" t="s">
        <v>558</v>
      </c>
      <c r="D24" t="s">
        <v>591</v>
      </c>
      <c r="F24" t="s">
        <v>1482</v>
      </c>
      <c r="H24" t="s">
        <v>22</v>
      </c>
      <c r="I24" t="s">
        <v>639</v>
      </c>
      <c r="J24" t="s">
        <v>639</v>
      </c>
      <c r="K24" t="s">
        <v>639</v>
      </c>
    </row>
    <row r="25" spans="1:11">
      <c r="A25">
        <v>10202</v>
      </c>
      <c r="B25" t="s">
        <v>28</v>
      </c>
      <c r="C25" t="s">
        <v>558</v>
      </c>
      <c r="D25" t="s">
        <v>562</v>
      </c>
      <c r="F25" t="s">
        <v>637</v>
      </c>
      <c r="H25" t="s">
        <v>654</v>
      </c>
      <c r="I25" t="s">
        <v>599</v>
      </c>
      <c r="J25" t="s">
        <v>639</v>
      </c>
      <c r="K25" t="s">
        <v>1021</v>
      </c>
    </row>
    <row r="26" spans="1:11">
      <c r="A26">
        <v>10203</v>
      </c>
      <c r="B26" t="s">
        <v>29</v>
      </c>
      <c r="C26" t="s">
        <v>558</v>
      </c>
      <c r="D26" t="s">
        <v>602</v>
      </c>
      <c r="H26" t="s">
        <v>101</v>
      </c>
      <c r="I26" t="s">
        <v>639</v>
      </c>
      <c r="J26" t="s">
        <v>639</v>
      </c>
      <c r="K26" t="s">
        <v>639</v>
      </c>
    </row>
    <row r="27" spans="1:11">
      <c r="A27">
        <v>10204</v>
      </c>
      <c r="B27" t="s">
        <v>53</v>
      </c>
      <c r="C27" t="s">
        <v>558</v>
      </c>
      <c r="D27" t="s">
        <v>564</v>
      </c>
      <c r="H27" t="s">
        <v>700</v>
      </c>
      <c r="I27" t="s">
        <v>723</v>
      </c>
      <c r="J27" t="s">
        <v>723</v>
      </c>
      <c r="K27" t="s">
        <v>723</v>
      </c>
    </row>
    <row r="28" spans="1:11">
      <c r="A28">
        <v>10205</v>
      </c>
      <c r="B28" t="s">
        <v>552</v>
      </c>
      <c r="C28" t="s">
        <v>558</v>
      </c>
      <c r="D28" t="s">
        <v>564</v>
      </c>
      <c r="H28" t="s">
        <v>720</v>
      </c>
      <c r="I28" t="s">
        <v>723</v>
      </c>
      <c r="J28" t="s">
        <v>723</v>
      </c>
      <c r="K28" t="s">
        <v>723</v>
      </c>
    </row>
    <row r="29" spans="1:11">
      <c r="A29">
        <v>10213</v>
      </c>
      <c r="B29" t="s">
        <v>1018</v>
      </c>
      <c r="C29" t="s">
        <v>558</v>
      </c>
      <c r="D29" t="s">
        <v>562</v>
      </c>
      <c r="F29" t="s">
        <v>637</v>
      </c>
      <c r="H29" t="s">
        <v>1385</v>
      </c>
      <c r="I29" t="s">
        <v>605</v>
      </c>
      <c r="J29" t="s">
        <v>553</v>
      </c>
      <c r="K29" t="s">
        <v>605</v>
      </c>
    </row>
    <row r="30" spans="1:11">
      <c r="A30">
        <v>10216</v>
      </c>
      <c r="B30" t="s">
        <v>1004</v>
      </c>
      <c r="C30" t="s">
        <v>558</v>
      </c>
      <c r="D30" t="s">
        <v>1010</v>
      </c>
      <c r="F30" t="s">
        <v>1755</v>
      </c>
      <c r="H30" t="s">
        <v>729</v>
      </c>
      <c r="I30" t="s">
        <v>730</v>
      </c>
      <c r="J30" t="s">
        <v>730</v>
      </c>
      <c r="K30" t="s">
        <v>730</v>
      </c>
    </row>
    <row r="31" spans="1:11">
      <c r="A31">
        <v>10268</v>
      </c>
      <c r="B31" t="s">
        <v>427</v>
      </c>
      <c r="C31" t="s">
        <v>558</v>
      </c>
      <c r="D31" t="s">
        <v>602</v>
      </c>
      <c r="F31" t="s">
        <v>1756</v>
      </c>
      <c r="H31" t="s">
        <v>764</v>
      </c>
      <c r="I31" t="s">
        <v>639</v>
      </c>
      <c r="J31" t="s">
        <v>639</v>
      </c>
      <c r="K31" t="s">
        <v>639</v>
      </c>
    </row>
    <row r="32" spans="1:11">
      <c r="A32">
        <v>10269</v>
      </c>
      <c r="B32" t="s">
        <v>668</v>
      </c>
      <c r="C32" t="s">
        <v>558</v>
      </c>
      <c r="D32" t="s">
        <v>602</v>
      </c>
      <c r="H32" t="s">
        <v>773</v>
      </c>
      <c r="I32" t="s">
        <v>639</v>
      </c>
      <c r="J32" t="s">
        <v>553</v>
      </c>
    </row>
    <row r="33" spans="1:11">
      <c r="A33">
        <v>10278</v>
      </c>
      <c r="B33" t="s">
        <v>708</v>
      </c>
      <c r="C33" t="s">
        <v>558</v>
      </c>
      <c r="D33" t="s">
        <v>602</v>
      </c>
      <c r="H33" t="s">
        <v>805</v>
      </c>
      <c r="I33" t="s">
        <v>599</v>
      </c>
      <c r="J33" t="s">
        <v>553</v>
      </c>
      <c r="K33" t="s">
        <v>1021</v>
      </c>
    </row>
    <row r="34" spans="1:11">
      <c r="A34">
        <v>10289</v>
      </c>
      <c r="B34" t="s">
        <v>736</v>
      </c>
      <c r="C34" t="s">
        <v>558</v>
      </c>
      <c r="D34" t="s">
        <v>602</v>
      </c>
      <c r="H34" t="s">
        <v>97</v>
      </c>
      <c r="I34" t="s">
        <v>639</v>
      </c>
      <c r="J34" t="s">
        <v>639</v>
      </c>
      <c r="K34" t="s">
        <v>639</v>
      </c>
    </row>
    <row r="35" spans="1:11">
      <c r="A35">
        <v>10301</v>
      </c>
      <c r="B35" t="s">
        <v>30</v>
      </c>
      <c r="C35" t="s">
        <v>559</v>
      </c>
      <c r="D35" t="s">
        <v>591</v>
      </c>
      <c r="F35" t="s">
        <v>1482</v>
      </c>
      <c r="H35" t="s">
        <v>831</v>
      </c>
      <c r="I35" t="s">
        <v>599</v>
      </c>
      <c r="J35" t="s">
        <v>530</v>
      </c>
      <c r="K35" t="s">
        <v>1021</v>
      </c>
    </row>
    <row r="36" spans="1:11">
      <c r="A36">
        <v>10302</v>
      </c>
      <c r="B36" t="s">
        <v>31</v>
      </c>
      <c r="C36" t="s">
        <v>559</v>
      </c>
      <c r="D36" t="s">
        <v>562</v>
      </c>
      <c r="F36" t="s">
        <v>637</v>
      </c>
      <c r="H36" t="s">
        <v>1386</v>
      </c>
      <c r="I36" t="s">
        <v>605</v>
      </c>
      <c r="J36" t="s">
        <v>553</v>
      </c>
      <c r="K36" t="s">
        <v>605</v>
      </c>
    </row>
    <row r="37" spans="1:11">
      <c r="A37">
        <v>10303</v>
      </c>
      <c r="B37" t="s">
        <v>32</v>
      </c>
      <c r="C37" t="s">
        <v>559</v>
      </c>
      <c r="D37" t="s">
        <v>602</v>
      </c>
      <c r="H37" t="s">
        <v>832</v>
      </c>
      <c r="I37" t="s">
        <v>605</v>
      </c>
      <c r="J37" t="s">
        <v>530</v>
      </c>
      <c r="K37" t="s">
        <v>605</v>
      </c>
    </row>
    <row r="38" spans="1:11">
      <c r="A38">
        <v>10304</v>
      </c>
      <c r="B38" t="s">
        <v>54</v>
      </c>
      <c r="C38" t="s">
        <v>559</v>
      </c>
      <c r="D38" t="s">
        <v>564</v>
      </c>
      <c r="H38" t="s">
        <v>809</v>
      </c>
      <c r="I38" t="s">
        <v>639</v>
      </c>
      <c r="J38" t="s">
        <v>530</v>
      </c>
      <c r="K38" t="s">
        <v>0</v>
      </c>
    </row>
    <row r="39" spans="1:11">
      <c r="A39">
        <v>10305</v>
      </c>
      <c r="B39" t="s">
        <v>537</v>
      </c>
      <c r="C39" t="s">
        <v>559</v>
      </c>
      <c r="D39" t="s">
        <v>564</v>
      </c>
      <c r="H39" t="s">
        <v>473</v>
      </c>
      <c r="I39" t="s">
        <v>605</v>
      </c>
      <c r="J39" t="s">
        <v>530</v>
      </c>
      <c r="K39" t="s">
        <v>605</v>
      </c>
    </row>
    <row r="40" spans="1:11">
      <c r="A40">
        <v>10306</v>
      </c>
      <c r="B40" t="s">
        <v>226</v>
      </c>
      <c r="C40" t="s">
        <v>559</v>
      </c>
      <c r="D40" t="s">
        <v>562</v>
      </c>
      <c r="F40" t="s">
        <v>637</v>
      </c>
      <c r="H40" t="s">
        <v>833</v>
      </c>
      <c r="I40" t="s">
        <v>605</v>
      </c>
      <c r="J40" t="s">
        <v>553</v>
      </c>
      <c r="K40" t="s">
        <v>605</v>
      </c>
    </row>
    <row r="41" spans="1:11">
      <c r="A41">
        <v>10307</v>
      </c>
      <c r="B41" t="s">
        <v>538</v>
      </c>
      <c r="C41" t="s">
        <v>559</v>
      </c>
      <c r="D41" t="s">
        <v>602</v>
      </c>
      <c r="H41" t="s">
        <v>52</v>
      </c>
      <c r="I41" t="s">
        <v>639</v>
      </c>
      <c r="J41" t="s">
        <v>530</v>
      </c>
      <c r="K41" t="s">
        <v>0</v>
      </c>
    </row>
    <row r="42" spans="1:11">
      <c r="A42">
        <v>10309</v>
      </c>
      <c r="B42" t="s">
        <v>539</v>
      </c>
      <c r="C42" t="s">
        <v>559</v>
      </c>
      <c r="D42" t="s">
        <v>564</v>
      </c>
      <c r="H42" t="s">
        <v>834</v>
      </c>
      <c r="I42" t="s">
        <v>604</v>
      </c>
      <c r="J42" t="s">
        <v>530</v>
      </c>
      <c r="K42" t="s">
        <v>604</v>
      </c>
    </row>
    <row r="43" spans="1:11">
      <c r="A43">
        <v>10311</v>
      </c>
      <c r="B43" t="s">
        <v>467</v>
      </c>
      <c r="C43" t="s">
        <v>559</v>
      </c>
      <c r="D43" t="s">
        <v>602</v>
      </c>
      <c r="H43" t="s">
        <v>835</v>
      </c>
      <c r="I43" t="s">
        <v>599</v>
      </c>
      <c r="J43" t="s">
        <v>530</v>
      </c>
      <c r="K43" t="s">
        <v>1021</v>
      </c>
    </row>
    <row r="44" spans="1:11">
      <c r="A44">
        <v>10312</v>
      </c>
      <c r="B44" t="s">
        <v>540</v>
      </c>
      <c r="C44" t="s">
        <v>559</v>
      </c>
      <c r="D44" t="s">
        <v>602</v>
      </c>
      <c r="H44" t="s">
        <v>58</v>
      </c>
      <c r="I44" t="s">
        <v>639</v>
      </c>
      <c r="J44" t="s">
        <v>553</v>
      </c>
      <c r="K44" t="s">
        <v>0</v>
      </c>
    </row>
    <row r="45" spans="1:11">
      <c r="A45">
        <v>10314</v>
      </c>
      <c r="B45" t="s">
        <v>917</v>
      </c>
      <c r="C45" t="s">
        <v>559</v>
      </c>
      <c r="D45" t="s">
        <v>602</v>
      </c>
      <c r="H45" t="s">
        <v>836</v>
      </c>
      <c r="I45" t="s">
        <v>605</v>
      </c>
      <c r="J45" t="s">
        <v>553</v>
      </c>
      <c r="K45" t="s">
        <v>605</v>
      </c>
    </row>
    <row r="46" spans="1:11">
      <c r="A46">
        <v>10316</v>
      </c>
      <c r="B46" t="s">
        <v>791</v>
      </c>
      <c r="C46" t="s">
        <v>559</v>
      </c>
      <c r="D46" t="s">
        <v>1010</v>
      </c>
      <c r="F46" t="s">
        <v>1755</v>
      </c>
      <c r="H46" t="s">
        <v>837</v>
      </c>
      <c r="I46" t="s">
        <v>604</v>
      </c>
      <c r="J46" t="s">
        <v>530</v>
      </c>
      <c r="K46" t="s">
        <v>604</v>
      </c>
    </row>
    <row r="47" spans="1:11">
      <c r="A47">
        <v>10317</v>
      </c>
      <c r="B47" t="s">
        <v>905</v>
      </c>
      <c r="C47" t="s">
        <v>559</v>
      </c>
      <c r="D47" t="s">
        <v>602</v>
      </c>
      <c r="H47" t="s">
        <v>838</v>
      </c>
      <c r="I47" t="s">
        <v>599</v>
      </c>
      <c r="J47" t="s">
        <v>553</v>
      </c>
      <c r="K47" t="s">
        <v>1021</v>
      </c>
    </row>
    <row r="48" spans="1:11">
      <c r="A48">
        <v>10318</v>
      </c>
      <c r="B48" t="s">
        <v>963</v>
      </c>
      <c r="C48" t="s">
        <v>559</v>
      </c>
      <c r="D48" t="s">
        <v>602</v>
      </c>
      <c r="H48" t="s">
        <v>807</v>
      </c>
      <c r="I48" t="s">
        <v>639</v>
      </c>
      <c r="J48" t="s">
        <v>553</v>
      </c>
      <c r="K48" t="s">
        <v>0</v>
      </c>
    </row>
    <row r="49" spans="1:11">
      <c r="A49">
        <v>10324</v>
      </c>
      <c r="B49" t="s">
        <v>911</v>
      </c>
      <c r="C49" t="s">
        <v>559</v>
      </c>
      <c r="D49" t="s">
        <v>602</v>
      </c>
      <c r="H49" t="s">
        <v>839</v>
      </c>
      <c r="I49" t="s">
        <v>604</v>
      </c>
      <c r="J49" t="s">
        <v>530</v>
      </c>
      <c r="K49" t="s">
        <v>604</v>
      </c>
    </row>
    <row r="50" spans="1:11">
      <c r="A50">
        <v>10348</v>
      </c>
      <c r="B50" t="s">
        <v>717</v>
      </c>
      <c r="C50" t="s">
        <v>559</v>
      </c>
      <c r="D50" t="s">
        <v>602</v>
      </c>
      <c r="F50" t="s">
        <v>1756</v>
      </c>
      <c r="H50" t="s">
        <v>840</v>
      </c>
      <c r="I50" t="s">
        <v>604</v>
      </c>
      <c r="J50" t="s">
        <v>530</v>
      </c>
      <c r="K50" t="s">
        <v>604</v>
      </c>
    </row>
    <row r="51" spans="1:11">
      <c r="A51">
        <v>10357</v>
      </c>
      <c r="B51" t="s">
        <v>920</v>
      </c>
      <c r="C51" t="s">
        <v>559</v>
      </c>
      <c r="D51" t="s">
        <v>602</v>
      </c>
      <c r="H51" t="s">
        <v>841</v>
      </c>
      <c r="I51" t="s">
        <v>604</v>
      </c>
      <c r="J51" t="s">
        <v>530</v>
      </c>
      <c r="K51" t="s">
        <v>604</v>
      </c>
    </row>
    <row r="52" spans="1:11">
      <c r="A52">
        <v>10358</v>
      </c>
      <c r="B52" t="s">
        <v>33</v>
      </c>
      <c r="C52" t="s">
        <v>559</v>
      </c>
      <c r="D52" t="s">
        <v>602</v>
      </c>
      <c r="F52" t="s">
        <v>1756</v>
      </c>
      <c r="H52" t="s">
        <v>842</v>
      </c>
      <c r="I52" t="s">
        <v>599</v>
      </c>
      <c r="J52" t="s">
        <v>553</v>
      </c>
      <c r="K52" t="s">
        <v>1021</v>
      </c>
    </row>
    <row r="53" spans="1:11">
      <c r="A53">
        <v>10367</v>
      </c>
      <c r="B53" t="s">
        <v>606</v>
      </c>
      <c r="C53" t="s">
        <v>559</v>
      </c>
      <c r="D53" t="s">
        <v>564</v>
      </c>
      <c r="H53" t="s">
        <v>808</v>
      </c>
      <c r="I53" t="s">
        <v>639</v>
      </c>
      <c r="J53" t="s">
        <v>530</v>
      </c>
      <c r="K53" t="s">
        <v>0</v>
      </c>
    </row>
    <row r="54" spans="1:11">
      <c r="A54">
        <v>10369</v>
      </c>
      <c r="B54" t="s">
        <v>61</v>
      </c>
      <c r="C54" t="s">
        <v>559</v>
      </c>
      <c r="D54" t="s">
        <v>602</v>
      </c>
      <c r="H54" t="s">
        <v>843</v>
      </c>
      <c r="I54" t="s">
        <v>599</v>
      </c>
      <c r="J54" t="s">
        <v>553</v>
      </c>
      <c r="K54" t="s">
        <v>1021</v>
      </c>
    </row>
    <row r="55" spans="1:11">
      <c r="A55">
        <v>10371</v>
      </c>
      <c r="B55" t="s">
        <v>908</v>
      </c>
      <c r="C55" t="s">
        <v>559</v>
      </c>
      <c r="D55" t="s">
        <v>602</v>
      </c>
      <c r="H55" t="s">
        <v>844</v>
      </c>
      <c r="I55" t="s">
        <v>605</v>
      </c>
      <c r="J55" t="s">
        <v>553</v>
      </c>
      <c r="K55" t="s">
        <v>605</v>
      </c>
    </row>
    <row r="56" spans="1:11">
      <c r="A56">
        <v>10372</v>
      </c>
      <c r="B56" t="s">
        <v>906</v>
      </c>
      <c r="C56" t="s">
        <v>559</v>
      </c>
      <c r="D56" t="s">
        <v>602</v>
      </c>
      <c r="H56" t="s">
        <v>464</v>
      </c>
      <c r="I56" t="s">
        <v>605</v>
      </c>
      <c r="J56" t="s">
        <v>530</v>
      </c>
      <c r="K56" t="s">
        <v>605</v>
      </c>
    </row>
    <row r="57" spans="1:11">
      <c r="A57">
        <v>10380</v>
      </c>
      <c r="B57" t="s">
        <v>565</v>
      </c>
      <c r="C57" t="s">
        <v>559</v>
      </c>
      <c r="D57" t="s">
        <v>602</v>
      </c>
      <c r="H57" t="s">
        <v>868</v>
      </c>
      <c r="I57" t="s">
        <v>599</v>
      </c>
      <c r="J57" t="s">
        <v>553</v>
      </c>
      <c r="K57" t="s">
        <v>1021</v>
      </c>
    </row>
    <row r="58" spans="1:11">
      <c r="A58">
        <v>10385</v>
      </c>
      <c r="B58" t="s">
        <v>716</v>
      </c>
      <c r="C58" t="s">
        <v>559</v>
      </c>
      <c r="D58" t="s">
        <v>564</v>
      </c>
      <c r="H58" t="s">
        <v>1372</v>
      </c>
      <c r="I58" t="s">
        <v>605</v>
      </c>
      <c r="J58" t="s">
        <v>553</v>
      </c>
      <c r="K58" t="s">
        <v>605</v>
      </c>
    </row>
    <row r="59" spans="1:11">
      <c r="A59">
        <v>10388</v>
      </c>
      <c r="B59" t="s">
        <v>541</v>
      </c>
      <c r="C59" t="s">
        <v>559</v>
      </c>
      <c r="D59" t="s">
        <v>564</v>
      </c>
      <c r="H59" t="s">
        <v>1372</v>
      </c>
      <c r="I59" t="s">
        <v>605</v>
      </c>
      <c r="J59" t="s">
        <v>553</v>
      </c>
      <c r="K59" t="s">
        <v>605</v>
      </c>
    </row>
    <row r="60" spans="1:11">
      <c r="A60">
        <v>10389</v>
      </c>
      <c r="B60" t="s">
        <v>71</v>
      </c>
      <c r="C60" t="s">
        <v>559</v>
      </c>
      <c r="D60" t="s">
        <v>564</v>
      </c>
      <c r="H60" t="s">
        <v>1057</v>
      </c>
      <c r="I60" t="s">
        <v>605</v>
      </c>
      <c r="J60" t="s">
        <v>530</v>
      </c>
      <c r="K60" t="s">
        <v>1019</v>
      </c>
    </row>
    <row r="61" spans="1:11">
      <c r="A61">
        <v>10401</v>
      </c>
      <c r="B61" t="s">
        <v>34</v>
      </c>
      <c r="C61" t="s">
        <v>555</v>
      </c>
      <c r="D61" t="s">
        <v>591</v>
      </c>
      <c r="F61" t="s">
        <v>1482</v>
      </c>
      <c r="H61" t="s">
        <v>944</v>
      </c>
      <c r="I61" t="s">
        <v>654</v>
      </c>
      <c r="J61" t="s">
        <v>530</v>
      </c>
      <c r="K61" t="s">
        <v>1019</v>
      </c>
    </row>
    <row r="62" spans="1:11">
      <c r="A62">
        <v>10402</v>
      </c>
      <c r="B62" t="s">
        <v>21</v>
      </c>
      <c r="C62" t="s">
        <v>555</v>
      </c>
      <c r="D62" t="s">
        <v>562</v>
      </c>
      <c r="F62" t="s">
        <v>637</v>
      </c>
      <c r="H62" t="s">
        <v>950</v>
      </c>
      <c r="I62" t="s">
        <v>604</v>
      </c>
      <c r="J62" t="s">
        <v>530</v>
      </c>
      <c r="K62" t="s">
        <v>604</v>
      </c>
    </row>
    <row r="63" spans="1:11">
      <c r="A63">
        <v>10403</v>
      </c>
      <c r="B63" t="s">
        <v>35</v>
      </c>
      <c r="C63" t="s">
        <v>555</v>
      </c>
      <c r="D63" t="s">
        <v>602</v>
      </c>
      <c r="H63" t="s">
        <v>1371</v>
      </c>
      <c r="I63" t="s">
        <v>605</v>
      </c>
      <c r="J63" t="s">
        <v>530</v>
      </c>
      <c r="K63" t="s">
        <v>605</v>
      </c>
    </row>
    <row r="64" spans="1:11">
      <c r="A64">
        <v>10404</v>
      </c>
      <c r="B64" t="s">
        <v>36</v>
      </c>
      <c r="C64" t="s">
        <v>555</v>
      </c>
      <c r="D64" t="s">
        <v>564</v>
      </c>
      <c r="H64" t="s">
        <v>464</v>
      </c>
      <c r="I64" t="s">
        <v>605</v>
      </c>
      <c r="J64" t="s">
        <v>553</v>
      </c>
      <c r="K64" t="s">
        <v>605</v>
      </c>
    </row>
    <row r="65" spans="1:11">
      <c r="A65">
        <v>10405</v>
      </c>
      <c r="B65" t="s">
        <v>542</v>
      </c>
      <c r="C65" t="s">
        <v>555</v>
      </c>
      <c r="D65" t="s">
        <v>564</v>
      </c>
      <c r="H65" t="s">
        <v>1057</v>
      </c>
      <c r="I65" t="s">
        <v>654</v>
      </c>
      <c r="J65" t="s">
        <v>553</v>
      </c>
      <c r="K65" t="s">
        <v>1019</v>
      </c>
    </row>
    <row r="66" spans="1:11">
      <c r="A66">
        <v>10406</v>
      </c>
      <c r="B66" t="s">
        <v>72</v>
      </c>
      <c r="C66" t="s">
        <v>555</v>
      </c>
      <c r="D66" t="s">
        <v>562</v>
      </c>
      <c r="F66" t="s">
        <v>637</v>
      </c>
      <c r="H66" t="s">
        <v>987</v>
      </c>
      <c r="I66" t="s">
        <v>599</v>
      </c>
      <c r="J66" t="s">
        <v>553</v>
      </c>
      <c r="K66" t="s">
        <v>1021</v>
      </c>
    </row>
    <row r="67" spans="1:11">
      <c r="A67">
        <v>10407</v>
      </c>
      <c r="B67" t="s">
        <v>37</v>
      </c>
      <c r="C67" t="s">
        <v>555</v>
      </c>
      <c r="D67" t="s">
        <v>602</v>
      </c>
      <c r="H67" t="s">
        <v>1251</v>
      </c>
      <c r="I67" t="s">
        <v>654</v>
      </c>
      <c r="J67" t="s">
        <v>530</v>
      </c>
      <c r="K67" t="s">
        <v>1019</v>
      </c>
    </row>
    <row r="68" spans="1:11">
      <c r="A68">
        <v>10409</v>
      </c>
      <c r="B68" t="s">
        <v>566</v>
      </c>
      <c r="C68" t="s">
        <v>555</v>
      </c>
      <c r="D68" t="s">
        <v>564</v>
      </c>
      <c r="H68" t="s">
        <v>1069</v>
      </c>
      <c r="I68" t="s">
        <v>605</v>
      </c>
      <c r="J68" t="s">
        <v>530</v>
      </c>
      <c r="K68" t="s">
        <v>605</v>
      </c>
    </row>
    <row r="69" spans="1:11">
      <c r="A69">
        <v>10410</v>
      </c>
      <c r="B69" t="s">
        <v>452</v>
      </c>
      <c r="C69" t="s">
        <v>555</v>
      </c>
      <c r="D69" t="s">
        <v>602</v>
      </c>
      <c r="H69" t="s">
        <v>1020</v>
      </c>
      <c r="I69" t="s">
        <v>605</v>
      </c>
      <c r="J69" t="s">
        <v>530</v>
      </c>
      <c r="K69" t="s">
        <v>605</v>
      </c>
    </row>
    <row r="70" spans="1:11">
      <c r="A70">
        <v>10411</v>
      </c>
      <c r="B70" t="s">
        <v>543</v>
      </c>
      <c r="C70" t="s">
        <v>555</v>
      </c>
      <c r="D70" t="s">
        <v>602</v>
      </c>
      <c r="H70" t="s">
        <v>1058</v>
      </c>
      <c r="I70" t="s">
        <v>639</v>
      </c>
      <c r="J70" t="s">
        <v>553</v>
      </c>
      <c r="K70" t="s">
        <v>1019</v>
      </c>
    </row>
    <row r="71" spans="1:11">
      <c r="A71">
        <v>10414</v>
      </c>
      <c r="B71" t="s">
        <v>914</v>
      </c>
      <c r="C71" t="s">
        <v>555</v>
      </c>
      <c r="D71" t="s">
        <v>602</v>
      </c>
      <c r="H71" t="s">
        <v>1011</v>
      </c>
      <c r="I71" t="s">
        <v>654</v>
      </c>
      <c r="J71" t="s">
        <v>530</v>
      </c>
      <c r="K71" t="s">
        <v>1019</v>
      </c>
    </row>
    <row r="72" spans="1:11">
      <c r="A72">
        <v>10415</v>
      </c>
      <c r="B72" t="s">
        <v>693</v>
      </c>
      <c r="C72" t="s">
        <v>555</v>
      </c>
      <c r="D72" t="s">
        <v>602</v>
      </c>
      <c r="H72" t="s">
        <v>1253</v>
      </c>
      <c r="I72" t="s">
        <v>1021</v>
      </c>
      <c r="J72" t="s">
        <v>639</v>
      </c>
      <c r="K72" t="s">
        <v>1019</v>
      </c>
    </row>
    <row r="73" spans="1:11">
      <c r="A73">
        <v>10416</v>
      </c>
      <c r="B73" t="s">
        <v>988</v>
      </c>
      <c r="C73" t="s">
        <v>555</v>
      </c>
      <c r="D73" t="s">
        <v>1010</v>
      </c>
      <c r="F73" t="s">
        <v>1755</v>
      </c>
      <c r="H73" t="s">
        <v>1026</v>
      </c>
      <c r="I73" t="s">
        <v>599</v>
      </c>
    </row>
    <row r="74" spans="1:11">
      <c r="A74">
        <v>10417</v>
      </c>
      <c r="B74" t="s">
        <v>1017</v>
      </c>
      <c r="C74" t="s">
        <v>555</v>
      </c>
      <c r="D74" t="s">
        <v>602</v>
      </c>
      <c r="F74" t="s">
        <v>1756</v>
      </c>
      <c r="H74" t="s">
        <v>1028</v>
      </c>
      <c r="I74" t="s">
        <v>605</v>
      </c>
      <c r="J74" t="s">
        <v>553</v>
      </c>
    </row>
    <row r="75" spans="1:11">
      <c r="A75">
        <v>10418</v>
      </c>
      <c r="B75" t="s">
        <v>967</v>
      </c>
      <c r="C75" t="s">
        <v>555</v>
      </c>
      <c r="D75" t="s">
        <v>602</v>
      </c>
      <c r="H75" t="s">
        <v>1137</v>
      </c>
    </row>
    <row r="76" spans="1:11">
      <c r="A76">
        <v>10419</v>
      </c>
      <c r="B76" t="s">
        <v>722</v>
      </c>
      <c r="C76" t="s">
        <v>555</v>
      </c>
      <c r="D76" t="s">
        <v>602</v>
      </c>
      <c r="F76" t="s">
        <v>1756</v>
      </c>
      <c r="H76" t="s">
        <v>1137</v>
      </c>
    </row>
    <row r="77" spans="1:11">
      <c r="A77">
        <v>10420</v>
      </c>
      <c r="B77" t="s">
        <v>768</v>
      </c>
      <c r="C77" t="s">
        <v>555</v>
      </c>
      <c r="D77" t="s">
        <v>602</v>
      </c>
      <c r="F77" t="s">
        <v>1756</v>
      </c>
      <c r="H77" t="s">
        <v>1030</v>
      </c>
      <c r="I77" t="s">
        <v>604</v>
      </c>
      <c r="J77" t="s">
        <v>530</v>
      </c>
      <c r="K77" t="s">
        <v>1019</v>
      </c>
    </row>
    <row r="78" spans="1:11">
      <c r="A78">
        <v>10421</v>
      </c>
      <c r="B78" t="s">
        <v>725</v>
      </c>
      <c r="C78" t="s">
        <v>555</v>
      </c>
      <c r="D78" t="s">
        <v>602</v>
      </c>
      <c r="H78" t="s">
        <v>1030</v>
      </c>
      <c r="I78" t="s">
        <v>604</v>
      </c>
      <c r="J78" t="s">
        <v>530</v>
      </c>
      <c r="K78" t="s">
        <v>1019</v>
      </c>
    </row>
    <row r="79" spans="1:11">
      <c r="A79">
        <v>10425</v>
      </c>
      <c r="B79" t="s">
        <v>918</v>
      </c>
      <c r="C79" t="s">
        <v>555</v>
      </c>
      <c r="D79" t="s">
        <v>602</v>
      </c>
      <c r="H79" t="s">
        <v>1030</v>
      </c>
      <c r="I79" t="s">
        <v>604</v>
      </c>
      <c r="J79" t="s">
        <v>530</v>
      </c>
      <c r="K79" t="s">
        <v>1019</v>
      </c>
    </row>
    <row r="80" spans="1:11">
      <c r="A80">
        <v>10441</v>
      </c>
      <c r="B80" t="s">
        <v>943</v>
      </c>
      <c r="C80" t="s">
        <v>555</v>
      </c>
      <c r="D80" t="s">
        <v>602</v>
      </c>
      <c r="H80" t="s">
        <v>1030</v>
      </c>
      <c r="I80" t="s">
        <v>604</v>
      </c>
      <c r="J80" t="s">
        <v>530</v>
      </c>
      <c r="K80" t="s">
        <v>1019</v>
      </c>
    </row>
    <row r="81" spans="1:11">
      <c r="A81">
        <v>10447</v>
      </c>
      <c r="B81" t="s">
        <v>910</v>
      </c>
      <c r="C81" t="s">
        <v>555</v>
      </c>
      <c r="D81" t="s">
        <v>602</v>
      </c>
      <c r="H81" t="s">
        <v>1139</v>
      </c>
      <c r="I81" t="s">
        <v>605</v>
      </c>
      <c r="J81" t="s">
        <v>553</v>
      </c>
      <c r="K81" t="s">
        <v>605</v>
      </c>
    </row>
    <row r="82" spans="1:11">
      <c r="A82">
        <v>10457</v>
      </c>
      <c r="B82" t="s">
        <v>38</v>
      </c>
      <c r="C82" t="s">
        <v>555</v>
      </c>
      <c r="D82" t="s">
        <v>602</v>
      </c>
      <c r="F82" t="s">
        <v>1756</v>
      </c>
      <c r="H82" t="s">
        <v>1139</v>
      </c>
      <c r="I82" t="s">
        <v>605</v>
      </c>
      <c r="J82" t="s">
        <v>553</v>
      </c>
      <c r="K82" t="s">
        <v>605</v>
      </c>
    </row>
    <row r="83" spans="1:11">
      <c r="A83" s="14">
        <v>10460</v>
      </c>
      <c r="B83" t="s">
        <v>989</v>
      </c>
      <c r="C83" t="s">
        <v>555</v>
      </c>
      <c r="D83" t="s">
        <v>602</v>
      </c>
      <c r="H83" t="s">
        <v>1141</v>
      </c>
      <c r="I83" t="s">
        <v>604</v>
      </c>
      <c r="J83" t="s">
        <v>530</v>
      </c>
      <c r="K83" t="s">
        <v>604</v>
      </c>
    </row>
    <row r="84" spans="1:11">
      <c r="A84">
        <v>10467</v>
      </c>
      <c r="B84" t="s">
        <v>913</v>
      </c>
      <c r="C84" t="s">
        <v>555</v>
      </c>
      <c r="D84" t="s">
        <v>602</v>
      </c>
      <c r="H84" t="s">
        <v>1141</v>
      </c>
      <c r="I84" t="s">
        <v>604</v>
      </c>
      <c r="J84" t="s">
        <v>530</v>
      </c>
      <c r="K84" t="s">
        <v>604</v>
      </c>
    </row>
    <row r="85" spans="1:11">
      <c r="A85">
        <v>10469</v>
      </c>
      <c r="B85" t="s">
        <v>39</v>
      </c>
      <c r="C85" t="s">
        <v>555</v>
      </c>
      <c r="D85" t="s">
        <v>602</v>
      </c>
      <c r="F85" t="s">
        <v>1755</v>
      </c>
      <c r="H85" t="s">
        <v>1141</v>
      </c>
      <c r="I85" t="s">
        <v>604</v>
      </c>
      <c r="J85" t="s">
        <v>530</v>
      </c>
      <c r="K85" t="s">
        <v>604</v>
      </c>
    </row>
    <row r="86" spans="1:11">
      <c r="A86">
        <v>10469</v>
      </c>
      <c r="B86" t="s">
        <v>652</v>
      </c>
      <c r="C86" t="s">
        <v>555</v>
      </c>
      <c r="D86" t="s">
        <v>602</v>
      </c>
      <c r="F86" t="s">
        <v>1755</v>
      </c>
      <c r="H86" t="s">
        <v>1141</v>
      </c>
      <c r="I86" t="s">
        <v>604</v>
      </c>
      <c r="J86" t="s">
        <v>530</v>
      </c>
      <c r="K86" t="s">
        <v>604</v>
      </c>
    </row>
    <row r="87" spans="1:11">
      <c r="A87">
        <v>10470</v>
      </c>
      <c r="B87" t="s">
        <v>739</v>
      </c>
      <c r="C87" t="s">
        <v>555</v>
      </c>
      <c r="D87" t="s">
        <v>602</v>
      </c>
      <c r="H87" t="s">
        <v>1141</v>
      </c>
      <c r="I87" t="s">
        <v>604</v>
      </c>
      <c r="J87" t="s">
        <v>530</v>
      </c>
      <c r="K87" t="s">
        <v>604</v>
      </c>
    </row>
    <row r="88" spans="1:11">
      <c r="A88">
        <v>10472</v>
      </c>
      <c r="B88" t="s">
        <v>40</v>
      </c>
      <c r="C88" t="s">
        <v>555</v>
      </c>
      <c r="D88" t="s">
        <v>602</v>
      </c>
      <c r="F88" t="s">
        <v>1755</v>
      </c>
      <c r="H88" t="s">
        <v>1143</v>
      </c>
      <c r="I88" t="s">
        <v>599</v>
      </c>
      <c r="J88" t="s">
        <v>530</v>
      </c>
      <c r="K88" t="s">
        <v>1021</v>
      </c>
    </row>
    <row r="89" spans="1:11">
      <c r="A89">
        <v>10473</v>
      </c>
      <c r="B89" t="s">
        <v>544</v>
      </c>
      <c r="C89" t="s">
        <v>555</v>
      </c>
      <c r="D89" t="s">
        <v>602</v>
      </c>
      <c r="H89" t="s">
        <v>1143</v>
      </c>
      <c r="I89" t="s">
        <v>599</v>
      </c>
      <c r="J89" t="s">
        <v>530</v>
      </c>
      <c r="K89" t="s">
        <v>1021</v>
      </c>
    </row>
    <row r="90" spans="1:11">
      <c r="A90">
        <v>10477</v>
      </c>
      <c r="B90" t="s">
        <v>993</v>
      </c>
      <c r="C90" t="s">
        <v>555</v>
      </c>
      <c r="D90" t="s">
        <v>562</v>
      </c>
      <c r="F90" t="s">
        <v>637</v>
      </c>
      <c r="H90" t="s">
        <v>1145</v>
      </c>
      <c r="I90" t="s">
        <v>605</v>
      </c>
      <c r="J90" t="s">
        <v>530</v>
      </c>
      <c r="K90" t="s">
        <v>605</v>
      </c>
    </row>
    <row r="91" spans="1:11">
      <c r="A91">
        <v>10478</v>
      </c>
      <c r="B91" t="s">
        <v>726</v>
      </c>
      <c r="C91" t="s">
        <v>555</v>
      </c>
      <c r="D91" t="s">
        <v>602</v>
      </c>
      <c r="H91" t="s">
        <v>1145</v>
      </c>
      <c r="I91" t="s">
        <v>605</v>
      </c>
      <c r="J91" t="s">
        <v>530</v>
      </c>
      <c r="K91" t="s">
        <v>605</v>
      </c>
    </row>
    <row r="92" spans="1:11">
      <c r="A92">
        <v>10480</v>
      </c>
      <c r="B92" t="s">
        <v>545</v>
      </c>
      <c r="C92" t="s">
        <v>555</v>
      </c>
      <c r="D92" t="s">
        <v>602</v>
      </c>
      <c r="H92" t="s">
        <v>1145</v>
      </c>
      <c r="I92" t="s">
        <v>605</v>
      </c>
      <c r="J92" t="s">
        <v>530</v>
      </c>
      <c r="K92" t="s">
        <v>605</v>
      </c>
    </row>
    <row r="93" spans="1:11">
      <c r="A93">
        <v>10485</v>
      </c>
      <c r="B93" t="s">
        <v>707</v>
      </c>
      <c r="C93" t="s">
        <v>555</v>
      </c>
      <c r="D93" t="s">
        <v>602</v>
      </c>
      <c r="H93" t="s">
        <v>1145</v>
      </c>
      <c r="I93" t="s">
        <v>605</v>
      </c>
      <c r="J93" t="s">
        <v>530</v>
      </c>
      <c r="K93" t="s">
        <v>605</v>
      </c>
    </row>
    <row r="94" spans="1:11">
      <c r="A94">
        <v>10488</v>
      </c>
      <c r="B94" t="s">
        <v>475</v>
      </c>
      <c r="C94" t="s">
        <v>555</v>
      </c>
      <c r="D94" t="s">
        <v>564</v>
      </c>
      <c r="H94" t="s">
        <v>1145</v>
      </c>
      <c r="I94" t="s">
        <v>605</v>
      </c>
      <c r="J94" t="s">
        <v>530</v>
      </c>
      <c r="K94" t="s">
        <v>605</v>
      </c>
    </row>
    <row r="95" spans="1:11">
      <c r="A95">
        <v>10488</v>
      </c>
      <c r="B95" t="s">
        <v>607</v>
      </c>
      <c r="C95" t="s">
        <v>555</v>
      </c>
      <c r="D95" t="s">
        <v>564</v>
      </c>
      <c r="H95" t="s">
        <v>1147</v>
      </c>
      <c r="I95" t="s">
        <v>605</v>
      </c>
      <c r="J95" t="s">
        <v>530</v>
      </c>
      <c r="K95" t="s">
        <v>605</v>
      </c>
    </row>
    <row r="96" spans="1:11">
      <c r="A96">
        <v>10489</v>
      </c>
      <c r="B96" t="s">
        <v>546</v>
      </c>
      <c r="C96" t="s">
        <v>555</v>
      </c>
      <c r="D96" t="s">
        <v>564</v>
      </c>
      <c r="H96" t="s">
        <v>1147</v>
      </c>
      <c r="I96" t="s">
        <v>605</v>
      </c>
      <c r="J96" t="s">
        <v>530</v>
      </c>
      <c r="K96" t="s">
        <v>605</v>
      </c>
    </row>
    <row r="97" spans="1:11">
      <c r="A97">
        <v>10501</v>
      </c>
      <c r="B97" t="s">
        <v>41</v>
      </c>
      <c r="C97" t="s">
        <v>560</v>
      </c>
      <c r="D97" t="s">
        <v>591</v>
      </c>
      <c r="F97" t="s">
        <v>1482</v>
      </c>
      <c r="H97" t="s">
        <v>1147</v>
      </c>
      <c r="I97" t="s">
        <v>605</v>
      </c>
      <c r="J97" t="s">
        <v>530</v>
      </c>
      <c r="K97" t="s">
        <v>605</v>
      </c>
    </row>
    <row r="98" spans="1:11">
      <c r="A98">
        <v>10511</v>
      </c>
      <c r="B98" t="s">
        <v>547</v>
      </c>
      <c r="C98" t="s">
        <v>560</v>
      </c>
      <c r="D98" t="s">
        <v>602</v>
      </c>
      <c r="H98" t="s">
        <v>1147</v>
      </c>
      <c r="I98" t="s">
        <v>605</v>
      </c>
      <c r="J98" t="s">
        <v>530</v>
      </c>
      <c r="K98" t="s">
        <v>605</v>
      </c>
    </row>
    <row r="99" spans="1:11">
      <c r="A99">
        <v>10512</v>
      </c>
      <c r="B99" t="s">
        <v>1012</v>
      </c>
      <c r="C99" t="s">
        <v>560</v>
      </c>
      <c r="D99" t="s">
        <v>602</v>
      </c>
      <c r="H99" t="s">
        <v>1147</v>
      </c>
      <c r="I99" t="s">
        <v>605</v>
      </c>
      <c r="J99" t="s">
        <v>530</v>
      </c>
      <c r="K99" t="s">
        <v>605</v>
      </c>
    </row>
    <row r="100" spans="1:11">
      <c r="A100">
        <v>10515</v>
      </c>
      <c r="B100" t="s">
        <v>1016</v>
      </c>
      <c r="C100" t="s">
        <v>560</v>
      </c>
      <c r="D100" t="s">
        <v>602</v>
      </c>
      <c r="H100" t="s">
        <v>1149</v>
      </c>
      <c r="I100" t="s">
        <v>605</v>
      </c>
      <c r="J100" t="s">
        <v>530</v>
      </c>
      <c r="K100" t="s">
        <v>605</v>
      </c>
    </row>
    <row r="101" spans="1:11">
      <c r="A101">
        <v>10517</v>
      </c>
      <c r="B101" t="s">
        <v>676</v>
      </c>
      <c r="C101" t="s">
        <v>560</v>
      </c>
      <c r="D101" t="s">
        <v>591</v>
      </c>
      <c r="F101" t="s">
        <v>1482</v>
      </c>
      <c r="H101" t="s">
        <v>1149</v>
      </c>
      <c r="I101" t="s">
        <v>605</v>
      </c>
      <c r="J101" t="s">
        <v>530</v>
      </c>
      <c r="K101" t="s">
        <v>605</v>
      </c>
    </row>
    <row r="102" spans="1:11">
      <c r="A102">
        <v>10558</v>
      </c>
      <c r="B102" t="s">
        <v>1013</v>
      </c>
      <c r="C102" t="s">
        <v>560</v>
      </c>
      <c r="D102" t="s">
        <v>602</v>
      </c>
      <c r="H102" t="s">
        <v>1149</v>
      </c>
      <c r="I102" t="s">
        <v>605</v>
      </c>
      <c r="J102" t="s">
        <v>530</v>
      </c>
      <c r="K102" t="s">
        <v>605</v>
      </c>
    </row>
    <row r="103" spans="1:11">
      <c r="A103">
        <v>10601</v>
      </c>
      <c r="B103" t="s">
        <v>732</v>
      </c>
      <c r="C103" t="s">
        <v>561</v>
      </c>
      <c r="D103" t="s">
        <v>591</v>
      </c>
      <c r="F103" t="s">
        <v>1482</v>
      </c>
      <c r="H103" t="s">
        <v>1149</v>
      </c>
      <c r="I103" t="s">
        <v>605</v>
      </c>
      <c r="J103" t="s">
        <v>530</v>
      </c>
      <c r="K103" t="s">
        <v>605</v>
      </c>
    </row>
    <row r="104" spans="1:11">
      <c r="A104">
        <v>11301</v>
      </c>
      <c r="B104" t="s">
        <v>550</v>
      </c>
      <c r="C104" t="s">
        <v>559</v>
      </c>
      <c r="D104" t="s">
        <v>602</v>
      </c>
      <c r="H104" t="s">
        <v>1149</v>
      </c>
      <c r="I104" t="s">
        <v>605</v>
      </c>
      <c r="J104" t="s">
        <v>530</v>
      </c>
      <c r="K104" t="s">
        <v>605</v>
      </c>
    </row>
    <row r="105" spans="1:11">
      <c r="A105">
        <v>11302</v>
      </c>
      <c r="B105" t="s">
        <v>740</v>
      </c>
      <c r="C105" t="s">
        <v>559</v>
      </c>
      <c r="D105" t="s">
        <v>602</v>
      </c>
      <c r="H105" t="s">
        <v>1151</v>
      </c>
      <c r="I105" t="s">
        <v>605</v>
      </c>
      <c r="J105" t="s">
        <v>530</v>
      </c>
      <c r="K105" t="s">
        <v>605</v>
      </c>
    </row>
    <row r="106" spans="1:11">
      <c r="A106">
        <v>11401</v>
      </c>
      <c r="B106" t="s">
        <v>583</v>
      </c>
      <c r="C106" t="s">
        <v>555</v>
      </c>
      <c r="D106" t="s">
        <v>602</v>
      </c>
      <c r="H106" t="s">
        <v>1151</v>
      </c>
      <c r="I106" t="s">
        <v>605</v>
      </c>
      <c r="J106" t="s">
        <v>530</v>
      </c>
      <c r="K106" t="s">
        <v>605</v>
      </c>
    </row>
    <row r="107" spans="1:11">
      <c r="A107">
        <v>12206</v>
      </c>
      <c r="B107" t="s">
        <v>1006</v>
      </c>
      <c r="C107" t="s">
        <v>558</v>
      </c>
      <c r="D107" t="s">
        <v>602</v>
      </c>
      <c r="H107" t="s">
        <v>1151</v>
      </c>
      <c r="I107" t="s">
        <v>605</v>
      </c>
      <c r="J107" t="s">
        <v>530</v>
      </c>
      <c r="K107" t="s">
        <v>605</v>
      </c>
    </row>
    <row r="108" spans="1:11">
      <c r="A108">
        <v>12207</v>
      </c>
      <c r="B108" t="s">
        <v>702</v>
      </c>
      <c r="C108" t="s">
        <v>558</v>
      </c>
      <c r="D108" t="s">
        <v>602</v>
      </c>
      <c r="H108" t="s">
        <v>1151</v>
      </c>
      <c r="I108" t="s">
        <v>605</v>
      </c>
      <c r="J108" t="s">
        <v>530</v>
      </c>
      <c r="K108" t="s">
        <v>605</v>
      </c>
    </row>
    <row r="109" spans="1:11">
      <c r="A109">
        <v>12236</v>
      </c>
      <c r="B109" t="s">
        <v>919</v>
      </c>
      <c r="C109" t="s">
        <v>558</v>
      </c>
      <c r="D109" t="s">
        <v>602</v>
      </c>
      <c r="H109" t="s">
        <v>1151</v>
      </c>
      <c r="I109" t="s">
        <v>605</v>
      </c>
      <c r="J109" t="s">
        <v>530</v>
      </c>
      <c r="K109" t="s">
        <v>605</v>
      </c>
    </row>
    <row r="110" spans="1:11">
      <c r="A110">
        <v>12247</v>
      </c>
      <c r="B110" t="s">
        <v>922</v>
      </c>
      <c r="C110" t="s">
        <v>558</v>
      </c>
      <c r="D110" t="s">
        <v>602</v>
      </c>
      <c r="H110" t="s">
        <v>1153</v>
      </c>
      <c r="I110" t="s">
        <v>605</v>
      </c>
      <c r="J110" t="s">
        <v>530</v>
      </c>
      <c r="K110" t="s">
        <v>605</v>
      </c>
    </row>
    <row r="111" spans="1:11">
      <c r="A111">
        <v>12268</v>
      </c>
      <c r="B111" t="s">
        <v>1022</v>
      </c>
      <c r="C111" t="s">
        <v>999</v>
      </c>
      <c r="D111" t="s">
        <v>602</v>
      </c>
      <c r="F111" t="s">
        <v>1755</v>
      </c>
      <c r="H111" t="s">
        <v>1153</v>
      </c>
      <c r="I111" t="s">
        <v>605</v>
      </c>
      <c r="J111" t="s">
        <v>530</v>
      </c>
      <c r="K111" t="s">
        <v>605</v>
      </c>
    </row>
    <row r="112" spans="1:11">
      <c r="A112">
        <v>12269</v>
      </c>
      <c r="B112" t="s">
        <v>991</v>
      </c>
      <c r="C112" t="s">
        <v>558</v>
      </c>
      <c r="D112" t="s">
        <v>602</v>
      </c>
      <c r="H112" t="s">
        <v>1153</v>
      </c>
      <c r="I112" t="s">
        <v>605</v>
      </c>
      <c r="J112" t="s">
        <v>530</v>
      </c>
      <c r="K112" t="s">
        <v>605</v>
      </c>
    </row>
    <row r="113" spans="1:11">
      <c r="A113">
        <v>12270</v>
      </c>
      <c r="B113" t="s">
        <v>62</v>
      </c>
      <c r="C113" t="s">
        <v>558</v>
      </c>
      <c r="D113" t="s">
        <v>602</v>
      </c>
      <c r="H113" t="s">
        <v>1153</v>
      </c>
      <c r="I113" t="s">
        <v>605</v>
      </c>
      <c r="J113" t="s">
        <v>530</v>
      </c>
      <c r="K113" t="s">
        <v>605</v>
      </c>
    </row>
    <row r="114" spans="1:11">
      <c r="A114">
        <v>12301</v>
      </c>
      <c r="B114" t="s">
        <v>578</v>
      </c>
      <c r="C114" t="s">
        <v>559</v>
      </c>
      <c r="D114" t="s">
        <v>602</v>
      </c>
      <c r="H114" t="s">
        <v>1153</v>
      </c>
      <c r="I114" t="s">
        <v>605</v>
      </c>
      <c r="J114" t="s">
        <v>530</v>
      </c>
      <c r="K114" t="s">
        <v>605</v>
      </c>
    </row>
    <row r="115" spans="1:11">
      <c r="A115">
        <v>12306</v>
      </c>
      <c r="B115" t="s">
        <v>579</v>
      </c>
      <c r="C115" t="s">
        <v>559</v>
      </c>
      <c r="D115" t="s">
        <v>602</v>
      </c>
      <c r="H115" t="s">
        <v>1387</v>
      </c>
      <c r="I115" t="s">
        <v>605</v>
      </c>
      <c r="J115" t="s">
        <v>530</v>
      </c>
      <c r="K115" t="s">
        <v>605</v>
      </c>
    </row>
    <row r="116" spans="1:11">
      <c r="A116">
        <v>12307</v>
      </c>
      <c r="B116" t="s">
        <v>970</v>
      </c>
      <c r="C116" t="s">
        <v>559</v>
      </c>
      <c r="D116" t="s">
        <v>602</v>
      </c>
      <c r="H116" t="s">
        <v>1387</v>
      </c>
      <c r="I116" t="s">
        <v>605</v>
      </c>
      <c r="J116" t="s">
        <v>530</v>
      </c>
      <c r="K116" t="s">
        <v>605</v>
      </c>
    </row>
    <row r="117" spans="1:11">
      <c r="A117">
        <v>12308</v>
      </c>
      <c r="B117" t="s">
        <v>916</v>
      </c>
      <c r="C117" t="s">
        <v>559</v>
      </c>
      <c r="D117" t="s">
        <v>602</v>
      </c>
      <c r="H117" t="s">
        <v>1387</v>
      </c>
      <c r="I117" t="s">
        <v>605</v>
      </c>
      <c r="J117" t="s">
        <v>530</v>
      </c>
      <c r="K117" t="s">
        <v>605</v>
      </c>
    </row>
    <row r="118" spans="1:11">
      <c r="A118">
        <v>13203</v>
      </c>
      <c r="B118" t="s">
        <v>551</v>
      </c>
      <c r="C118" t="s">
        <v>558</v>
      </c>
      <c r="D118" t="s">
        <v>602</v>
      </c>
      <c r="F118" t="s">
        <v>1756</v>
      </c>
      <c r="H118" t="s">
        <v>1159</v>
      </c>
      <c r="I118" t="s">
        <v>604</v>
      </c>
      <c r="J118" t="s">
        <v>530</v>
      </c>
      <c r="K118" t="s">
        <v>1019</v>
      </c>
    </row>
    <row r="119" spans="1:11">
      <c r="A119">
        <v>13301</v>
      </c>
      <c r="B119" t="s">
        <v>971</v>
      </c>
      <c r="C119" t="s">
        <v>559</v>
      </c>
      <c r="D119" t="s">
        <v>972</v>
      </c>
      <c r="H119" t="s">
        <v>1159</v>
      </c>
      <c r="I119" t="s">
        <v>604</v>
      </c>
      <c r="J119" t="s">
        <v>530</v>
      </c>
      <c r="K119" t="s">
        <v>1019</v>
      </c>
    </row>
    <row r="120" spans="1:11">
      <c r="A120">
        <v>13303</v>
      </c>
      <c r="B120" t="s">
        <v>75</v>
      </c>
      <c r="C120" t="s">
        <v>559</v>
      </c>
      <c r="D120" t="s">
        <v>602</v>
      </c>
      <c r="F120" t="s">
        <v>1756</v>
      </c>
      <c r="H120" t="s">
        <v>1162</v>
      </c>
      <c r="I120" t="s">
        <v>604</v>
      </c>
      <c r="J120" t="s">
        <v>530</v>
      </c>
    </row>
    <row r="121" spans="1:11">
      <c r="A121">
        <v>13311</v>
      </c>
      <c r="B121" t="s">
        <v>580</v>
      </c>
      <c r="C121" t="s">
        <v>559</v>
      </c>
      <c r="D121" t="s">
        <v>602</v>
      </c>
      <c r="H121" t="s">
        <v>1194</v>
      </c>
      <c r="I121" t="s">
        <v>599</v>
      </c>
      <c r="J121" t="s">
        <v>553</v>
      </c>
      <c r="K121" t="s">
        <v>1021</v>
      </c>
    </row>
    <row r="122" spans="1:11">
      <c r="A122">
        <v>13322</v>
      </c>
      <c r="B122" t="s">
        <v>1170</v>
      </c>
      <c r="C122" t="s">
        <v>559</v>
      </c>
      <c r="D122" t="s">
        <v>602</v>
      </c>
      <c r="F122" t="s">
        <v>1756</v>
      </c>
      <c r="H122" t="s">
        <v>1202</v>
      </c>
      <c r="I122" t="s">
        <v>599</v>
      </c>
      <c r="J122" t="s">
        <v>530</v>
      </c>
      <c r="K122" t="s">
        <v>1021</v>
      </c>
    </row>
    <row r="123" spans="1:11">
      <c r="A123">
        <v>13324</v>
      </c>
      <c r="B123" t="s">
        <v>1237</v>
      </c>
      <c r="C123" t="s">
        <v>559</v>
      </c>
      <c r="D123" t="s">
        <v>602</v>
      </c>
      <c r="F123" t="s">
        <v>1756</v>
      </c>
      <c r="H123" t="s">
        <v>1205</v>
      </c>
      <c r="I123" t="s">
        <v>599</v>
      </c>
      <c r="J123" t="s">
        <v>553</v>
      </c>
      <c r="K123" t="s">
        <v>1021</v>
      </c>
    </row>
    <row r="124" spans="1:11">
      <c r="A124">
        <v>13358</v>
      </c>
      <c r="B124" t="s">
        <v>1174</v>
      </c>
      <c r="C124" t="s">
        <v>559</v>
      </c>
      <c r="D124" t="s">
        <v>602</v>
      </c>
      <c r="F124" t="s">
        <v>1756</v>
      </c>
      <c r="H124" t="s">
        <v>1233</v>
      </c>
      <c r="I124" t="s">
        <v>605</v>
      </c>
      <c r="J124" t="s">
        <v>530</v>
      </c>
      <c r="K124" t="s">
        <v>605</v>
      </c>
    </row>
    <row r="125" spans="1:11">
      <c r="A125">
        <v>13359</v>
      </c>
      <c r="B125" t="s">
        <v>468</v>
      </c>
      <c r="C125" t="s">
        <v>559</v>
      </c>
      <c r="D125" t="s">
        <v>602</v>
      </c>
      <c r="F125" t="s">
        <v>1756</v>
      </c>
      <c r="H125" t="s">
        <v>1231</v>
      </c>
      <c r="I125" t="s">
        <v>604</v>
      </c>
      <c r="J125" t="s">
        <v>530</v>
      </c>
      <c r="K125" t="s">
        <v>604</v>
      </c>
    </row>
    <row r="126" spans="1:11">
      <c r="A126">
        <v>13368</v>
      </c>
      <c r="B126" t="s">
        <v>76</v>
      </c>
      <c r="C126" t="s">
        <v>559</v>
      </c>
      <c r="D126" t="s">
        <v>602</v>
      </c>
      <c r="H126" t="s">
        <v>1224</v>
      </c>
      <c r="I126" t="s">
        <v>604</v>
      </c>
      <c r="J126" t="s">
        <v>530</v>
      </c>
      <c r="K126" t="s">
        <v>604</v>
      </c>
    </row>
    <row r="127" spans="1:11">
      <c r="A127">
        <v>13369</v>
      </c>
      <c r="B127" t="s">
        <v>737</v>
      </c>
      <c r="C127" t="s">
        <v>559</v>
      </c>
      <c r="D127" t="s">
        <v>602</v>
      </c>
      <c r="H127" t="s">
        <v>1228</v>
      </c>
      <c r="I127" t="s">
        <v>599</v>
      </c>
      <c r="J127" t="s">
        <v>553</v>
      </c>
      <c r="K127" t="s">
        <v>1021</v>
      </c>
    </row>
    <row r="128" spans="1:11">
      <c r="A128">
        <v>13380</v>
      </c>
      <c r="B128" t="s">
        <v>534</v>
      </c>
      <c r="C128" t="s">
        <v>559</v>
      </c>
      <c r="D128" t="s">
        <v>602</v>
      </c>
      <c r="F128" t="s">
        <v>1756</v>
      </c>
      <c r="H128" t="s">
        <v>1226</v>
      </c>
      <c r="I128" t="s">
        <v>604</v>
      </c>
      <c r="J128" t="s">
        <v>530</v>
      </c>
      <c r="K128" t="s">
        <v>604</v>
      </c>
    </row>
    <row r="129" spans="1:11">
      <c r="A129">
        <v>13381</v>
      </c>
      <c r="B129" t="s">
        <v>907</v>
      </c>
      <c r="C129" t="s">
        <v>559</v>
      </c>
      <c r="D129" t="s">
        <v>602</v>
      </c>
      <c r="F129" t="s">
        <v>1756</v>
      </c>
      <c r="H129" t="s">
        <v>1011</v>
      </c>
      <c r="I129" t="s">
        <v>604</v>
      </c>
      <c r="J129" t="s">
        <v>530</v>
      </c>
      <c r="K129" t="s">
        <v>604</v>
      </c>
    </row>
    <row r="130" spans="1:11">
      <c r="A130">
        <v>13401</v>
      </c>
      <c r="B130" t="s">
        <v>77</v>
      </c>
      <c r="C130" t="s">
        <v>555</v>
      </c>
      <c r="D130" t="s">
        <v>602</v>
      </c>
      <c r="F130" t="s">
        <v>1756</v>
      </c>
      <c r="H130" t="s">
        <v>1247</v>
      </c>
      <c r="I130" t="s">
        <v>639</v>
      </c>
      <c r="J130" t="s">
        <v>553</v>
      </c>
      <c r="K130" t="s">
        <v>0</v>
      </c>
    </row>
    <row r="131" spans="1:11">
      <c r="A131">
        <v>13403</v>
      </c>
      <c r="B131" t="s">
        <v>428</v>
      </c>
      <c r="C131" t="s">
        <v>555</v>
      </c>
      <c r="D131" t="s">
        <v>602</v>
      </c>
      <c r="F131" t="s">
        <v>1756</v>
      </c>
      <c r="H131" t="s">
        <v>1488</v>
      </c>
      <c r="I131" t="s">
        <v>654</v>
      </c>
      <c r="J131" t="s">
        <v>553</v>
      </c>
      <c r="K131" t="s">
        <v>1019</v>
      </c>
    </row>
    <row r="132" spans="1:11">
      <c r="A132">
        <v>13412</v>
      </c>
      <c r="B132" t="s">
        <v>883</v>
      </c>
      <c r="C132" t="s">
        <v>555</v>
      </c>
      <c r="D132" t="s">
        <v>602</v>
      </c>
      <c r="H132" t="s">
        <v>1298</v>
      </c>
      <c r="I132" t="s">
        <v>654</v>
      </c>
      <c r="J132" t="s">
        <v>530</v>
      </c>
      <c r="K132" t="s">
        <v>1019</v>
      </c>
    </row>
    <row r="133" spans="1:11">
      <c r="A133">
        <v>13417</v>
      </c>
      <c r="B133" t="s">
        <v>1175</v>
      </c>
      <c r="C133" t="s">
        <v>555</v>
      </c>
      <c r="D133" t="s">
        <v>602</v>
      </c>
      <c r="F133" t="s">
        <v>1756</v>
      </c>
      <c r="H133" t="s">
        <v>1310</v>
      </c>
      <c r="I133" t="s">
        <v>654</v>
      </c>
      <c r="J133" t="s">
        <v>530</v>
      </c>
      <c r="K133" t="s">
        <v>1019</v>
      </c>
    </row>
    <row r="134" spans="1:11">
      <c r="A134">
        <v>13419</v>
      </c>
      <c r="B134" t="s">
        <v>1173</v>
      </c>
      <c r="C134" t="s">
        <v>555</v>
      </c>
      <c r="D134" t="s">
        <v>602</v>
      </c>
      <c r="F134" t="s">
        <v>1756</v>
      </c>
      <c r="H134" t="s">
        <v>1309</v>
      </c>
      <c r="I134" t="s">
        <v>604</v>
      </c>
      <c r="J134" t="s">
        <v>530</v>
      </c>
      <c r="K134" t="s">
        <v>1019</v>
      </c>
    </row>
    <row r="135" spans="1:11">
      <c r="A135">
        <v>13420</v>
      </c>
      <c r="B135" t="s">
        <v>1171</v>
      </c>
      <c r="C135" t="s">
        <v>555</v>
      </c>
      <c r="D135" t="s">
        <v>602</v>
      </c>
      <c r="F135" t="s">
        <v>1756</v>
      </c>
      <c r="H135" t="s">
        <v>1311</v>
      </c>
      <c r="I135" t="s">
        <v>599</v>
      </c>
      <c r="J135" t="s">
        <v>530</v>
      </c>
      <c r="K135" t="s">
        <v>1019</v>
      </c>
    </row>
    <row r="136" spans="1:11">
      <c r="A136">
        <v>13421</v>
      </c>
      <c r="B136" t="s">
        <v>1177</v>
      </c>
      <c r="C136" t="s">
        <v>555</v>
      </c>
      <c r="D136" t="s">
        <v>602</v>
      </c>
      <c r="F136" t="s">
        <v>1755</v>
      </c>
      <c r="H136" t="s">
        <v>473</v>
      </c>
      <c r="I136" t="s">
        <v>605</v>
      </c>
      <c r="J136" t="s">
        <v>553</v>
      </c>
      <c r="K136" t="s">
        <v>605</v>
      </c>
    </row>
    <row r="137" spans="1:11">
      <c r="A137">
        <v>13422</v>
      </c>
      <c r="B137" t="s">
        <v>1179</v>
      </c>
      <c r="C137" t="s">
        <v>555</v>
      </c>
      <c r="D137" t="s">
        <v>602</v>
      </c>
      <c r="F137" t="s">
        <v>1756</v>
      </c>
      <c r="H137" t="s">
        <v>1492</v>
      </c>
      <c r="I137" t="s">
        <v>599</v>
      </c>
      <c r="J137" t="s">
        <v>530</v>
      </c>
      <c r="K137" t="s">
        <v>1019</v>
      </c>
    </row>
    <row r="138" spans="1:11">
      <c r="A138">
        <v>13423</v>
      </c>
      <c r="B138" t="s">
        <v>1223</v>
      </c>
      <c r="C138" t="s">
        <v>555</v>
      </c>
      <c r="D138" t="s">
        <v>602</v>
      </c>
      <c r="F138" t="s">
        <v>1756</v>
      </c>
    </row>
    <row r="139" spans="1:11">
      <c r="A139">
        <v>13424</v>
      </c>
      <c r="B139" t="s">
        <v>1236</v>
      </c>
      <c r="C139" t="s">
        <v>555</v>
      </c>
      <c r="D139" t="s">
        <v>602</v>
      </c>
      <c r="F139" t="s">
        <v>1756</v>
      </c>
    </row>
    <row r="140" spans="1:11">
      <c r="A140" s="210">
        <v>13426</v>
      </c>
      <c r="B140" s="210" t="s">
        <v>1701</v>
      </c>
      <c r="C140" t="s">
        <v>559</v>
      </c>
      <c r="D140" t="s">
        <v>602</v>
      </c>
      <c r="F140" t="s">
        <v>1756</v>
      </c>
    </row>
    <row r="141" spans="1:11">
      <c r="A141">
        <v>13457</v>
      </c>
      <c r="B141" t="s">
        <v>1172</v>
      </c>
      <c r="C141" t="s">
        <v>555</v>
      </c>
      <c r="D141" t="s">
        <v>602</v>
      </c>
      <c r="F141" t="s">
        <v>1756</v>
      </c>
    </row>
    <row r="142" spans="1:11">
      <c r="A142">
        <v>13459</v>
      </c>
      <c r="B142" t="s">
        <v>718</v>
      </c>
      <c r="C142" t="s">
        <v>555</v>
      </c>
      <c r="D142" t="s">
        <v>602</v>
      </c>
      <c r="F142" t="s">
        <v>1756</v>
      </c>
    </row>
    <row r="143" spans="1:11">
      <c r="A143">
        <v>13460</v>
      </c>
      <c r="B143" t="s">
        <v>1239</v>
      </c>
      <c r="C143" t="s">
        <v>555</v>
      </c>
      <c r="D143" t="s">
        <v>602</v>
      </c>
      <c r="F143" t="s">
        <v>1755</v>
      </c>
    </row>
    <row r="144" spans="1:11">
      <c r="A144" s="210">
        <v>13461</v>
      </c>
      <c r="B144" s="210" t="s">
        <v>1693</v>
      </c>
      <c r="C144" t="s">
        <v>555</v>
      </c>
      <c r="D144" t="s">
        <v>602</v>
      </c>
      <c r="F144" t="s">
        <v>1755</v>
      </c>
    </row>
    <row r="145" spans="1:6">
      <c r="A145">
        <v>13469</v>
      </c>
      <c r="B145" t="s">
        <v>1178</v>
      </c>
      <c r="C145" t="s">
        <v>555</v>
      </c>
      <c r="D145" t="s">
        <v>602</v>
      </c>
      <c r="F145" t="s">
        <v>1755</v>
      </c>
    </row>
    <row r="146" spans="1:6">
      <c r="A146">
        <v>13480</v>
      </c>
      <c r="B146" t="s">
        <v>469</v>
      </c>
      <c r="C146" t="s">
        <v>555</v>
      </c>
      <c r="D146" t="s">
        <v>602</v>
      </c>
      <c r="F146" t="s">
        <v>1756</v>
      </c>
    </row>
    <row r="147" spans="1:6">
      <c r="A147">
        <v>13481</v>
      </c>
      <c r="B147" t="s">
        <v>766</v>
      </c>
      <c r="C147" t="s">
        <v>555</v>
      </c>
      <c r="D147" t="s">
        <v>602</v>
      </c>
      <c r="F147" t="s">
        <v>1756</v>
      </c>
    </row>
    <row r="148" spans="1:6">
      <c r="A148">
        <v>13503</v>
      </c>
      <c r="B148" t="s">
        <v>470</v>
      </c>
      <c r="C148" t="s">
        <v>560</v>
      </c>
      <c r="D148" t="s">
        <v>602</v>
      </c>
      <c r="F148" t="s">
        <v>1756</v>
      </c>
    </row>
    <row r="149" spans="1:6">
      <c r="A149">
        <v>13512</v>
      </c>
      <c r="B149" t="s">
        <v>1176</v>
      </c>
      <c r="C149" t="s">
        <v>560</v>
      </c>
      <c r="D149" t="s">
        <v>602</v>
      </c>
    </row>
    <row r="150" spans="1:6">
      <c r="A150">
        <v>13520</v>
      </c>
      <c r="B150" t="s">
        <v>1481</v>
      </c>
      <c r="C150" t="s">
        <v>560</v>
      </c>
      <c r="D150" t="s">
        <v>602</v>
      </c>
      <c r="F150" t="s">
        <v>1756</v>
      </c>
    </row>
    <row r="151" spans="1:6">
      <c r="A151">
        <v>13524</v>
      </c>
      <c r="B151" t="s">
        <v>1169</v>
      </c>
      <c r="C151" t="s">
        <v>560</v>
      </c>
      <c r="D151" t="s">
        <v>602</v>
      </c>
      <c r="F151" t="s">
        <v>1756</v>
      </c>
    </row>
    <row r="152" spans="1:6">
      <c r="A152">
        <v>13525</v>
      </c>
      <c r="B152" t="s">
        <v>1435</v>
      </c>
      <c r="C152" t="s">
        <v>560</v>
      </c>
      <c r="D152" t="s">
        <v>602</v>
      </c>
      <c r="F152" t="s">
        <v>1756</v>
      </c>
    </row>
    <row r="153" spans="1:6">
      <c r="A153">
        <v>13558</v>
      </c>
      <c r="B153" t="s">
        <v>968</v>
      </c>
      <c r="C153" t="s">
        <v>560</v>
      </c>
      <c r="D153" t="s">
        <v>602</v>
      </c>
      <c r="F153" t="s">
        <v>1756</v>
      </c>
    </row>
    <row r="154" spans="1:6">
      <c r="A154">
        <v>13559</v>
      </c>
      <c r="B154" t="s">
        <v>429</v>
      </c>
      <c r="C154" t="s">
        <v>560</v>
      </c>
      <c r="D154" t="s">
        <v>602</v>
      </c>
      <c r="F154" t="s">
        <v>1756</v>
      </c>
    </row>
    <row r="155" spans="1:6">
      <c r="A155">
        <v>13560</v>
      </c>
      <c r="B155" t="s">
        <v>1238</v>
      </c>
      <c r="C155" t="s">
        <v>560</v>
      </c>
      <c r="D155" t="s">
        <v>602</v>
      </c>
      <c r="F155" t="s">
        <v>1755</v>
      </c>
    </row>
    <row r="156" spans="1:6">
      <c r="A156">
        <v>13561</v>
      </c>
      <c r="B156" t="s">
        <v>1692</v>
      </c>
      <c r="C156" t="s">
        <v>560</v>
      </c>
      <c r="D156" t="s">
        <v>602</v>
      </c>
      <c r="F156" t="s">
        <v>1755</v>
      </c>
    </row>
    <row r="157" spans="1:6">
      <c r="A157">
        <v>13580</v>
      </c>
      <c r="B157" t="s">
        <v>535</v>
      </c>
      <c r="C157" t="s">
        <v>560</v>
      </c>
      <c r="D157" t="s">
        <v>602</v>
      </c>
      <c r="F157" t="s">
        <v>1756</v>
      </c>
    </row>
    <row r="158" spans="1:6">
      <c r="A158">
        <v>13581</v>
      </c>
      <c r="B158" t="s">
        <v>767</v>
      </c>
      <c r="C158" t="s">
        <v>560</v>
      </c>
      <c r="D158" t="s">
        <v>602</v>
      </c>
      <c r="F158" t="s">
        <v>1756</v>
      </c>
    </row>
    <row r="159" spans="1:6">
      <c r="A159">
        <v>14311</v>
      </c>
      <c r="B159" t="s">
        <v>45</v>
      </c>
      <c r="C159" t="s">
        <v>559</v>
      </c>
      <c r="D159" t="s">
        <v>602</v>
      </c>
    </row>
    <row r="160" spans="1:6">
      <c r="A160">
        <v>14348</v>
      </c>
      <c r="B160" t="s">
        <v>46</v>
      </c>
      <c r="C160" t="s">
        <v>559</v>
      </c>
      <c r="D160" t="s">
        <v>602</v>
      </c>
      <c r="F160" t="s">
        <v>1756</v>
      </c>
    </row>
    <row r="161" spans="1:6">
      <c r="A161">
        <v>14348</v>
      </c>
      <c r="B161" t="s">
        <v>574</v>
      </c>
      <c r="C161" t="s">
        <v>559</v>
      </c>
      <c r="D161" t="s">
        <v>602</v>
      </c>
      <c r="F161" t="s">
        <v>1756</v>
      </c>
    </row>
    <row r="162" spans="1:6">
      <c r="A162">
        <v>14459</v>
      </c>
      <c r="B162" t="s">
        <v>68</v>
      </c>
      <c r="C162" t="s">
        <v>555</v>
      </c>
      <c r="D162" t="s">
        <v>602</v>
      </c>
    </row>
    <row r="163" spans="1:6">
      <c r="A163">
        <v>16582</v>
      </c>
      <c r="B163" t="s">
        <v>1134</v>
      </c>
      <c r="C163" t="s">
        <v>560</v>
      </c>
      <c r="D163" t="s">
        <v>602</v>
      </c>
    </row>
    <row r="164" spans="1:6">
      <c r="A164" s="211">
        <v>16582</v>
      </c>
      <c r="B164" s="212" t="s">
        <v>1135</v>
      </c>
      <c r="C164" t="s">
        <v>560</v>
      </c>
      <c r="D164" t="s">
        <v>602</v>
      </c>
    </row>
    <row r="165" spans="1:6">
      <c r="A165">
        <v>16583</v>
      </c>
      <c r="B165" t="s">
        <v>1190</v>
      </c>
      <c r="C165" t="s">
        <v>560</v>
      </c>
      <c r="D165" t="s">
        <v>602</v>
      </c>
    </row>
    <row r="166" spans="1:6">
      <c r="A166">
        <v>16584</v>
      </c>
      <c r="B166" t="s">
        <v>1204</v>
      </c>
      <c r="C166" t="s">
        <v>560</v>
      </c>
      <c r="D166" t="s">
        <v>602</v>
      </c>
    </row>
    <row r="167" spans="1:6">
      <c r="A167">
        <v>16586</v>
      </c>
      <c r="B167" t="s">
        <v>1679</v>
      </c>
      <c r="C167" t="s">
        <v>560</v>
      </c>
      <c r="D167" t="s">
        <v>602</v>
      </c>
    </row>
    <row r="168" spans="1:6">
      <c r="A168">
        <v>20301</v>
      </c>
      <c r="B168" t="s">
        <v>695</v>
      </c>
      <c r="C168" t="s">
        <v>697</v>
      </c>
      <c r="D168" t="s">
        <v>698</v>
      </c>
    </row>
    <row r="169" spans="1:6">
      <c r="A169">
        <v>20401</v>
      </c>
      <c r="B169" t="s">
        <v>696</v>
      </c>
      <c r="C169" t="s">
        <v>697</v>
      </c>
      <c r="D169" t="s">
        <v>698</v>
      </c>
    </row>
    <row r="170" spans="1:6">
      <c r="A170">
        <v>30357</v>
      </c>
      <c r="B170" t="s">
        <v>923</v>
      </c>
      <c r="C170" t="s">
        <v>559</v>
      </c>
      <c r="D170" t="s">
        <v>602</v>
      </c>
    </row>
    <row r="171" spans="1:6">
      <c r="A171">
        <v>30380</v>
      </c>
      <c r="B171" t="s">
        <v>694</v>
      </c>
      <c r="C171" t="s">
        <v>559</v>
      </c>
      <c r="D171" t="s">
        <v>602</v>
      </c>
    </row>
    <row r="172" spans="1:6">
      <c r="A172">
        <v>32306</v>
      </c>
      <c r="B172" t="s">
        <v>661</v>
      </c>
      <c r="C172" t="s">
        <v>559</v>
      </c>
      <c r="D172" t="s">
        <v>602</v>
      </c>
    </row>
    <row r="173" spans="1:6">
      <c r="A173">
        <v>32357</v>
      </c>
      <c r="B173" t="s">
        <v>923</v>
      </c>
      <c r="C173" t="s">
        <v>559</v>
      </c>
      <c r="D173" t="s">
        <v>602</v>
      </c>
    </row>
    <row r="174" spans="1:6">
      <c r="A174">
        <v>32359</v>
      </c>
      <c r="B174" t="s">
        <v>660</v>
      </c>
      <c r="C174" t="s">
        <v>559</v>
      </c>
      <c r="D174" t="s">
        <v>602</v>
      </c>
    </row>
    <row r="175" spans="1:6">
      <c r="A175">
        <v>71901</v>
      </c>
      <c r="B175" t="s">
        <v>47</v>
      </c>
      <c r="C175" t="s">
        <v>601</v>
      </c>
      <c r="D175" t="s">
        <v>601</v>
      </c>
      <c r="E175" t="s">
        <v>683</v>
      </c>
      <c r="F175" t="s">
        <v>601</v>
      </c>
    </row>
    <row r="176" spans="1:6">
      <c r="A176">
        <v>72001</v>
      </c>
      <c r="B176" t="s">
        <v>23</v>
      </c>
      <c r="C176" t="s">
        <v>601</v>
      </c>
      <c r="D176" t="s">
        <v>601</v>
      </c>
      <c r="E176" t="s">
        <v>681</v>
      </c>
      <c r="F176" t="s">
        <v>601</v>
      </c>
    </row>
    <row r="177" spans="1:6">
      <c r="A177">
        <v>72002</v>
      </c>
      <c r="B177" t="s">
        <v>48</v>
      </c>
      <c r="C177" t="s">
        <v>601</v>
      </c>
      <c r="D177" t="s">
        <v>601</v>
      </c>
      <c r="E177" t="s">
        <v>681</v>
      </c>
      <c r="F177" t="s">
        <v>601</v>
      </c>
    </row>
    <row r="178" spans="1:6">
      <c r="A178">
        <v>72003</v>
      </c>
      <c r="B178" t="s">
        <v>760</v>
      </c>
      <c r="C178" t="s">
        <v>601</v>
      </c>
      <c r="D178" t="s">
        <v>601</v>
      </c>
      <c r="E178" t="s">
        <v>681</v>
      </c>
      <c r="F178" t="s">
        <v>601</v>
      </c>
    </row>
    <row r="179" spans="1:6">
      <c r="A179">
        <v>72003</v>
      </c>
      <c r="B179" t="s">
        <v>760</v>
      </c>
      <c r="C179" t="s">
        <v>601</v>
      </c>
      <c r="D179" t="s">
        <v>601</v>
      </c>
      <c r="E179" t="s">
        <v>681</v>
      </c>
      <c r="F179" t="s">
        <v>601</v>
      </c>
    </row>
    <row r="180" spans="1:6">
      <c r="A180">
        <v>72005</v>
      </c>
      <c r="B180" t="s">
        <v>1333</v>
      </c>
      <c r="C180" t="s">
        <v>601</v>
      </c>
      <c r="D180" t="s">
        <v>601</v>
      </c>
      <c r="F180" t="s">
        <v>601</v>
      </c>
    </row>
    <row r="181" spans="1:6">
      <c r="A181">
        <v>72006</v>
      </c>
      <c r="B181" t="s">
        <v>761</v>
      </c>
      <c r="C181" t="s">
        <v>601</v>
      </c>
      <c r="D181" t="s">
        <v>601</v>
      </c>
      <c r="E181" t="s">
        <v>681</v>
      </c>
      <c r="F181" t="s">
        <v>601</v>
      </c>
    </row>
    <row r="182" spans="1:6">
      <c r="A182">
        <v>72012</v>
      </c>
      <c r="B182" t="s">
        <v>55</v>
      </c>
      <c r="C182" t="s">
        <v>601</v>
      </c>
      <c r="D182" t="s">
        <v>601</v>
      </c>
      <c r="E182" t="s">
        <v>681</v>
      </c>
      <c r="F182" t="s">
        <v>601</v>
      </c>
    </row>
    <row r="183" spans="1:6">
      <c r="A183">
        <v>72101</v>
      </c>
      <c r="B183" t="s">
        <v>582</v>
      </c>
      <c r="C183" t="s">
        <v>601</v>
      </c>
      <c r="D183" t="s">
        <v>601</v>
      </c>
      <c r="E183" t="s">
        <v>681</v>
      </c>
      <c r="F183" t="s">
        <v>601</v>
      </c>
    </row>
    <row r="184" spans="1:6">
      <c r="A184">
        <v>72501</v>
      </c>
      <c r="B184" t="s">
        <v>78</v>
      </c>
      <c r="C184" t="s">
        <v>601</v>
      </c>
      <c r="D184" t="s">
        <v>601</v>
      </c>
      <c r="E184" t="s">
        <v>78</v>
      </c>
      <c r="F184" t="s">
        <v>601</v>
      </c>
    </row>
    <row r="185" spans="1:6">
      <c r="A185">
        <v>73001</v>
      </c>
      <c r="B185" t="s">
        <v>49</v>
      </c>
      <c r="C185" t="s">
        <v>601</v>
      </c>
      <c r="D185" t="s">
        <v>601</v>
      </c>
      <c r="E185" t="s">
        <v>684</v>
      </c>
      <c r="F185" t="s">
        <v>601</v>
      </c>
    </row>
    <row r="186" spans="1:6">
      <c r="A186">
        <v>73003</v>
      </c>
      <c r="B186" t="s">
        <v>1344</v>
      </c>
      <c r="C186" t="s">
        <v>601</v>
      </c>
      <c r="D186" t="s">
        <v>601</v>
      </c>
      <c r="E186" t="s">
        <v>684</v>
      </c>
      <c r="F186" t="s">
        <v>601</v>
      </c>
    </row>
    <row r="187" spans="1:6">
      <c r="A187">
        <v>73004</v>
      </c>
      <c r="B187" t="s">
        <v>765</v>
      </c>
      <c r="C187" t="s">
        <v>601</v>
      </c>
      <c r="D187" t="s">
        <v>601</v>
      </c>
      <c r="E187" t="s">
        <v>684</v>
      </c>
      <c r="F187" t="s">
        <v>601</v>
      </c>
    </row>
    <row r="188" spans="1:6">
      <c r="A188">
        <v>73005</v>
      </c>
      <c r="B188" t="s">
        <v>902</v>
      </c>
      <c r="C188" t="s">
        <v>601</v>
      </c>
      <c r="D188" t="s">
        <v>601</v>
      </c>
      <c r="E188" t="s">
        <v>684</v>
      </c>
      <c r="F188" t="s">
        <v>601</v>
      </c>
    </row>
    <row r="189" spans="1:6">
      <c r="A189">
        <v>73009</v>
      </c>
      <c r="B189" t="s">
        <v>1342</v>
      </c>
      <c r="C189" t="s">
        <v>601</v>
      </c>
      <c r="D189" t="s">
        <v>601</v>
      </c>
      <c r="E189" t="s">
        <v>684</v>
      </c>
      <c r="F189" t="s">
        <v>601</v>
      </c>
    </row>
    <row r="190" spans="1:6">
      <c r="A190">
        <v>73012</v>
      </c>
      <c r="B190" t="s">
        <v>56</v>
      </c>
      <c r="C190" t="s">
        <v>601</v>
      </c>
      <c r="D190" t="s">
        <v>601</v>
      </c>
      <c r="E190" t="s">
        <v>684</v>
      </c>
      <c r="F190" t="s">
        <v>601</v>
      </c>
    </row>
    <row r="191" spans="1:6">
      <c r="A191">
        <v>73501</v>
      </c>
      <c r="B191" t="s">
        <v>425</v>
      </c>
      <c r="C191" t="s">
        <v>601</v>
      </c>
      <c r="D191" t="s">
        <v>601</v>
      </c>
      <c r="E191" t="s">
        <v>425</v>
      </c>
      <c r="F191" t="s">
        <v>601</v>
      </c>
    </row>
    <row r="192" spans="1:6">
      <c r="A192">
        <v>74001</v>
      </c>
      <c r="B192" t="s">
        <v>641</v>
      </c>
      <c r="C192" t="s">
        <v>601</v>
      </c>
      <c r="D192" t="s">
        <v>601</v>
      </c>
      <c r="E192" t="s">
        <v>685</v>
      </c>
      <c r="F192" t="s">
        <v>601</v>
      </c>
    </row>
    <row r="193" spans="1:6">
      <c r="A193" s="211">
        <v>75101</v>
      </c>
      <c r="B193" s="212" t="s">
        <v>1062</v>
      </c>
      <c r="C193" t="s">
        <v>557</v>
      </c>
      <c r="D193" t="s">
        <v>591</v>
      </c>
      <c r="F193" t="s">
        <v>1482</v>
      </c>
    </row>
    <row r="194" spans="1:6">
      <c r="A194">
        <v>75201</v>
      </c>
      <c r="B194" t="s">
        <v>724</v>
      </c>
      <c r="C194" t="s">
        <v>558</v>
      </c>
      <c r="D194" t="s">
        <v>591</v>
      </c>
      <c r="F194" t="s">
        <v>1482</v>
      </c>
    </row>
    <row r="195" spans="1:6">
      <c r="A195">
        <v>75301</v>
      </c>
      <c r="B195" t="s">
        <v>704</v>
      </c>
      <c r="C195" t="s">
        <v>559</v>
      </c>
      <c r="D195" t="s">
        <v>591</v>
      </c>
      <c r="F195" t="s">
        <v>1482</v>
      </c>
    </row>
    <row r="196" spans="1:6">
      <c r="A196">
        <v>75401</v>
      </c>
      <c r="B196" t="s">
        <v>705</v>
      </c>
      <c r="C196" t="s">
        <v>555</v>
      </c>
      <c r="D196" t="s">
        <v>591</v>
      </c>
      <c r="F196" t="s">
        <v>1482</v>
      </c>
    </row>
    <row r="197" spans="1:6">
      <c r="A197">
        <v>75501</v>
      </c>
      <c r="B197" t="s">
        <v>706</v>
      </c>
      <c r="C197" t="s">
        <v>560</v>
      </c>
      <c r="D197" t="s">
        <v>591</v>
      </c>
      <c r="F197" t="s">
        <v>1482</v>
      </c>
    </row>
    <row r="198" spans="1:6">
      <c r="A198">
        <v>76001</v>
      </c>
      <c r="B198" t="s">
        <v>99</v>
      </c>
      <c r="C198" t="s">
        <v>101</v>
      </c>
      <c r="D198" t="s">
        <v>101</v>
      </c>
      <c r="E198" t="s">
        <v>101</v>
      </c>
      <c r="F198" t="s">
        <v>1754</v>
      </c>
    </row>
    <row r="199" spans="1:6">
      <c r="A199">
        <v>76101</v>
      </c>
      <c r="B199" t="s">
        <v>644</v>
      </c>
      <c r="C199" t="s">
        <v>557</v>
      </c>
      <c r="D199" t="s">
        <v>591</v>
      </c>
      <c r="F199" t="s">
        <v>1482</v>
      </c>
    </row>
    <row r="200" spans="1:6">
      <c r="A200">
        <v>76201</v>
      </c>
      <c r="B200" t="s">
        <v>1122</v>
      </c>
      <c r="C200" t="s">
        <v>601</v>
      </c>
      <c r="D200" t="s">
        <v>601</v>
      </c>
      <c r="F200" t="s">
        <v>601</v>
      </c>
    </row>
    <row r="201" spans="1:6">
      <c r="A201">
        <v>76401</v>
      </c>
      <c r="B201" t="s">
        <v>533</v>
      </c>
      <c r="C201" t="s">
        <v>601</v>
      </c>
      <c r="D201" t="s">
        <v>601</v>
      </c>
      <c r="E201" t="s">
        <v>679</v>
      </c>
      <c r="F201" t="s">
        <v>601</v>
      </c>
    </row>
    <row r="202" spans="1:6">
      <c r="A202">
        <v>76402</v>
      </c>
      <c r="B202" s="210" t="s">
        <v>1727</v>
      </c>
      <c r="C202" t="s">
        <v>601</v>
      </c>
      <c r="D202" t="s">
        <v>601</v>
      </c>
      <c r="E202" t="s">
        <v>679</v>
      </c>
      <c r="F202" t="s">
        <v>601</v>
      </c>
    </row>
    <row r="203" spans="1:6">
      <c r="A203">
        <v>76403</v>
      </c>
      <c r="B203" t="s">
        <v>1065</v>
      </c>
      <c r="C203" t="s">
        <v>601</v>
      </c>
      <c r="D203" t="s">
        <v>601</v>
      </c>
      <c r="F203" t="s">
        <v>601</v>
      </c>
    </row>
    <row r="204" spans="1:6">
      <c r="A204">
        <v>76501</v>
      </c>
      <c r="B204" t="s">
        <v>589</v>
      </c>
      <c r="C204" t="s">
        <v>601</v>
      </c>
      <c r="D204" t="s">
        <v>601</v>
      </c>
      <c r="E204" t="s">
        <v>679</v>
      </c>
      <c r="F204" t="s">
        <v>601</v>
      </c>
    </row>
    <row r="205" spans="1:6">
      <c r="A205">
        <v>76601</v>
      </c>
      <c r="B205" t="s">
        <v>590</v>
      </c>
      <c r="C205" t="s">
        <v>601</v>
      </c>
      <c r="D205" t="s">
        <v>601</v>
      </c>
      <c r="E205" t="s">
        <v>679</v>
      </c>
      <c r="F205" t="s">
        <v>601</v>
      </c>
    </row>
    <row r="206" spans="1:6">
      <c r="A206">
        <v>76701</v>
      </c>
      <c r="B206" s="28" t="s">
        <v>588</v>
      </c>
      <c r="C206" t="s">
        <v>601</v>
      </c>
      <c r="D206" t="s">
        <v>601</v>
      </c>
      <c r="E206" t="s">
        <v>679</v>
      </c>
      <c r="F206" t="s">
        <v>601</v>
      </c>
    </row>
    <row r="207" spans="1:6">
      <c r="A207">
        <v>77101</v>
      </c>
      <c r="B207" t="s">
        <v>567</v>
      </c>
      <c r="C207" t="s">
        <v>601</v>
      </c>
      <c r="D207" t="s">
        <v>601</v>
      </c>
      <c r="E207" t="s">
        <v>681</v>
      </c>
      <c r="F207" t="s">
        <v>601</v>
      </c>
    </row>
    <row r="208" spans="1:6">
      <c r="A208">
        <v>77301</v>
      </c>
      <c r="B208" t="s">
        <v>648</v>
      </c>
      <c r="C208" t="s">
        <v>601</v>
      </c>
      <c r="D208" t="s">
        <v>601</v>
      </c>
      <c r="E208" t="s">
        <v>681</v>
      </c>
      <c r="F208" t="s">
        <v>601</v>
      </c>
    </row>
    <row r="209" spans="1:6">
      <c r="A209" s="213">
        <v>78001</v>
      </c>
      <c r="B209" s="28" t="s">
        <v>571</v>
      </c>
      <c r="C209" t="s">
        <v>601</v>
      </c>
      <c r="D209" t="s">
        <v>601</v>
      </c>
      <c r="E209" t="s">
        <v>684</v>
      </c>
      <c r="F209" t="s">
        <v>601</v>
      </c>
    </row>
    <row r="210" spans="1:6">
      <c r="A210">
        <v>79101</v>
      </c>
      <c r="B210" s="28" t="s">
        <v>57</v>
      </c>
      <c r="C210" t="s">
        <v>601</v>
      </c>
      <c r="D210" t="s">
        <v>601</v>
      </c>
      <c r="E210" t="s">
        <v>680</v>
      </c>
      <c r="F210" t="s">
        <v>601</v>
      </c>
    </row>
    <row r="211" spans="1:6">
      <c r="A211">
        <v>79102</v>
      </c>
      <c r="B211" t="s">
        <v>1156</v>
      </c>
      <c r="C211" t="s">
        <v>601</v>
      </c>
      <c r="D211" t="s">
        <v>601</v>
      </c>
      <c r="F211" t="s">
        <v>601</v>
      </c>
    </row>
    <row r="212" spans="1:6">
      <c r="A212">
        <v>79103</v>
      </c>
      <c r="C212" t="s">
        <v>601</v>
      </c>
      <c r="D212" t="s">
        <v>601</v>
      </c>
      <c r="F212" t="s">
        <v>601</v>
      </c>
    </row>
    <row r="213" spans="1:6">
      <c r="A213">
        <v>79110</v>
      </c>
      <c r="B213" s="28" t="s">
        <v>719</v>
      </c>
      <c r="C213" t="s">
        <v>601</v>
      </c>
      <c r="D213" t="s">
        <v>601</v>
      </c>
      <c r="E213" t="s">
        <v>680</v>
      </c>
      <c r="F213" t="s">
        <v>601</v>
      </c>
    </row>
    <row r="214" spans="1:6">
      <c r="A214" s="213">
        <v>79111</v>
      </c>
      <c r="B214" s="28" t="s">
        <v>741</v>
      </c>
      <c r="C214" t="s">
        <v>601</v>
      </c>
      <c r="D214" t="s">
        <v>601</v>
      </c>
      <c r="E214" t="s">
        <v>680</v>
      </c>
      <c r="F214" t="s">
        <v>601</v>
      </c>
    </row>
    <row r="215" spans="1:6">
      <c r="A215">
        <v>79201</v>
      </c>
      <c r="B215" t="s">
        <v>50</v>
      </c>
      <c r="C215" t="s">
        <v>601</v>
      </c>
      <c r="D215" t="s">
        <v>601</v>
      </c>
      <c r="E215" t="s">
        <v>685</v>
      </c>
      <c r="F215" t="s">
        <v>601</v>
      </c>
    </row>
    <row r="216" spans="1:6">
      <c r="A216" s="213">
        <v>79203</v>
      </c>
      <c r="B216" s="28" t="s">
        <v>1718</v>
      </c>
      <c r="C216" t="s">
        <v>601</v>
      </c>
      <c r="D216" t="s">
        <v>601</v>
      </c>
      <c r="E216" t="s">
        <v>685</v>
      </c>
      <c r="F216" t="s">
        <v>601</v>
      </c>
    </row>
    <row r="217" spans="1:6">
      <c r="A217">
        <v>79208</v>
      </c>
      <c r="B217" t="s">
        <v>709</v>
      </c>
      <c r="C217" t="s">
        <v>601</v>
      </c>
      <c r="D217" t="s">
        <v>601</v>
      </c>
      <c r="E217" t="s">
        <v>685</v>
      </c>
      <c r="F217" t="s">
        <v>601</v>
      </c>
    </row>
    <row r="218" spans="1:6">
      <c r="A218">
        <v>110202</v>
      </c>
      <c r="B218" t="s">
        <v>1000</v>
      </c>
      <c r="C218" t="s">
        <v>999</v>
      </c>
      <c r="D218" t="s">
        <v>562</v>
      </c>
      <c r="F218" t="s">
        <v>637</v>
      </c>
    </row>
    <row r="219" spans="1:6">
      <c r="A219" s="213">
        <v>110203</v>
      </c>
      <c r="B219" s="28" t="s">
        <v>1709</v>
      </c>
      <c r="C219" t="s">
        <v>999</v>
      </c>
      <c r="D219" t="s">
        <v>602</v>
      </c>
      <c r="F219" t="s">
        <v>1755</v>
      </c>
    </row>
    <row r="220" spans="1:6">
      <c r="A220">
        <v>110216</v>
      </c>
      <c r="B220" t="s">
        <v>1071</v>
      </c>
      <c r="C220" t="s">
        <v>999</v>
      </c>
      <c r="D220" t="s">
        <v>1010</v>
      </c>
      <c r="F220" t="s">
        <v>1755</v>
      </c>
    </row>
    <row r="221" spans="1:6">
      <c r="A221">
        <v>110278</v>
      </c>
      <c r="B221" t="s">
        <v>1773</v>
      </c>
      <c r="C221" t="s">
        <v>999</v>
      </c>
      <c r="D221" t="s">
        <v>602</v>
      </c>
    </row>
    <row r="222" spans="1:6">
      <c r="A222">
        <v>110302</v>
      </c>
      <c r="B222" t="s">
        <v>994</v>
      </c>
      <c r="C222" t="s">
        <v>997</v>
      </c>
      <c r="D222" t="s">
        <v>562</v>
      </c>
      <c r="F222" t="s">
        <v>637</v>
      </c>
    </row>
    <row r="223" spans="1:6">
      <c r="A223">
        <v>110303</v>
      </c>
      <c r="B223" t="s">
        <v>1097</v>
      </c>
      <c r="C223" t="s">
        <v>997</v>
      </c>
      <c r="D223" t="s">
        <v>602</v>
      </c>
      <c r="F223" t="s">
        <v>1755</v>
      </c>
    </row>
    <row r="224" spans="1:6">
      <c r="A224">
        <v>110316</v>
      </c>
      <c r="B224" t="s">
        <v>1094</v>
      </c>
      <c r="C224" t="s">
        <v>997</v>
      </c>
      <c r="D224" t="s">
        <v>1010</v>
      </c>
      <c r="F224" t="s">
        <v>1755</v>
      </c>
    </row>
    <row r="225" spans="1:6">
      <c r="A225">
        <v>110322</v>
      </c>
      <c r="B225" t="s">
        <v>1326</v>
      </c>
      <c r="C225" t="s">
        <v>997</v>
      </c>
      <c r="D225" t="s">
        <v>602</v>
      </c>
      <c r="F225" t="s">
        <v>637</v>
      </c>
    </row>
    <row r="226" spans="1:6">
      <c r="A226">
        <v>110369</v>
      </c>
      <c r="B226" t="s">
        <v>1105</v>
      </c>
      <c r="C226" t="s">
        <v>997</v>
      </c>
      <c r="D226" t="s">
        <v>602</v>
      </c>
    </row>
    <row r="227" spans="1:6">
      <c r="A227">
        <v>110380</v>
      </c>
      <c r="B227" t="s">
        <v>1095</v>
      </c>
      <c r="C227" t="s">
        <v>997</v>
      </c>
      <c r="D227" t="s">
        <v>602</v>
      </c>
      <c r="F227" t="s">
        <v>1755</v>
      </c>
    </row>
    <row r="228" spans="1:6">
      <c r="A228">
        <v>110384</v>
      </c>
      <c r="B228" t="s">
        <v>1250</v>
      </c>
      <c r="C228" t="s">
        <v>997</v>
      </c>
      <c r="D228" t="s">
        <v>602</v>
      </c>
      <c r="F228" t="s">
        <v>1755</v>
      </c>
    </row>
    <row r="229" spans="1:6">
      <c r="A229">
        <v>110402</v>
      </c>
      <c r="B229" t="s">
        <v>995</v>
      </c>
      <c r="C229" t="s">
        <v>998</v>
      </c>
      <c r="D229" t="s">
        <v>562</v>
      </c>
      <c r="F229" t="s">
        <v>637</v>
      </c>
    </row>
    <row r="230" spans="1:6">
      <c r="A230">
        <v>110403</v>
      </c>
      <c r="B230" t="s">
        <v>1082</v>
      </c>
      <c r="C230" t="s">
        <v>998</v>
      </c>
      <c r="D230" t="s">
        <v>602</v>
      </c>
    </row>
    <row r="231" spans="1:6">
      <c r="A231">
        <v>110407</v>
      </c>
      <c r="B231" t="s">
        <v>1084</v>
      </c>
      <c r="C231" t="s">
        <v>998</v>
      </c>
      <c r="D231" t="s">
        <v>602</v>
      </c>
    </row>
    <row r="232" spans="1:6">
      <c r="A232">
        <v>110410</v>
      </c>
      <c r="B232" t="s">
        <v>1080</v>
      </c>
      <c r="C232" t="s">
        <v>998</v>
      </c>
      <c r="D232" t="s">
        <v>602</v>
      </c>
    </row>
    <row r="233" spans="1:6">
      <c r="A233">
        <v>110416</v>
      </c>
      <c r="B233" t="s">
        <v>1074</v>
      </c>
      <c r="C233" t="s">
        <v>998</v>
      </c>
      <c r="D233" t="s">
        <v>1010</v>
      </c>
      <c r="F233" t="s">
        <v>1755</v>
      </c>
    </row>
    <row r="234" spans="1:6">
      <c r="A234">
        <v>110422</v>
      </c>
      <c r="B234" t="s">
        <v>1191</v>
      </c>
      <c r="C234" t="s">
        <v>998</v>
      </c>
      <c r="D234" t="s">
        <v>602</v>
      </c>
    </row>
    <row r="235" spans="1:6">
      <c r="A235">
        <v>110469</v>
      </c>
      <c r="B235" t="s">
        <v>1089</v>
      </c>
      <c r="C235" t="s">
        <v>998</v>
      </c>
      <c r="D235" t="s">
        <v>602</v>
      </c>
      <c r="F235" t="s">
        <v>1755</v>
      </c>
    </row>
    <row r="236" spans="1:6">
      <c r="A236">
        <v>110470</v>
      </c>
      <c r="B236" t="s">
        <v>1088</v>
      </c>
      <c r="C236" t="s">
        <v>998</v>
      </c>
      <c r="D236" t="s">
        <v>602</v>
      </c>
    </row>
    <row r="237" spans="1:6">
      <c r="A237">
        <v>110472</v>
      </c>
      <c r="B237" t="s">
        <v>1078</v>
      </c>
      <c r="C237" t="s">
        <v>998</v>
      </c>
      <c r="D237" t="s">
        <v>602</v>
      </c>
      <c r="F237" t="s">
        <v>1755</v>
      </c>
    </row>
    <row r="238" spans="1:6">
      <c r="A238">
        <v>110473</v>
      </c>
      <c r="B238" t="s">
        <v>1076</v>
      </c>
      <c r="C238" t="s">
        <v>998</v>
      </c>
      <c r="D238" t="s">
        <v>602</v>
      </c>
    </row>
    <row r="239" spans="1:6">
      <c r="A239">
        <v>110480</v>
      </c>
      <c r="B239" t="s">
        <v>1077</v>
      </c>
      <c r="C239" t="s">
        <v>998</v>
      </c>
      <c r="D239" t="s">
        <v>602</v>
      </c>
      <c r="F239" t="s">
        <v>1755</v>
      </c>
    </row>
    <row r="240" spans="1:6">
      <c r="A240" s="213">
        <v>110484</v>
      </c>
      <c r="B240" s="28" t="s">
        <v>1244</v>
      </c>
      <c r="C240" t="s">
        <v>998</v>
      </c>
      <c r="D240" t="s">
        <v>1010</v>
      </c>
      <c r="F240" t="s">
        <v>1755</v>
      </c>
    </row>
    <row r="241" spans="1:6">
      <c r="A241" s="213">
        <v>110490</v>
      </c>
      <c r="B241" s="28" t="s">
        <v>1090</v>
      </c>
      <c r="C241" t="s">
        <v>998</v>
      </c>
      <c r="D241" t="s">
        <v>602</v>
      </c>
    </row>
    <row r="242" spans="1:6">
      <c r="A242" s="213">
        <v>110584</v>
      </c>
      <c r="B242" s="28" t="s">
        <v>1245</v>
      </c>
      <c r="C242" t="s">
        <v>560</v>
      </c>
      <c r="D242" t="s">
        <v>602</v>
      </c>
    </row>
    <row r="243" spans="1:6">
      <c r="A243" s="213">
        <v>111301</v>
      </c>
      <c r="B243" s="28" t="s">
        <v>1099</v>
      </c>
      <c r="C243" t="s">
        <v>997</v>
      </c>
      <c r="D243" t="s">
        <v>562</v>
      </c>
      <c r="F243" t="s">
        <v>637</v>
      </c>
    </row>
    <row r="244" spans="1:6">
      <c r="A244">
        <v>112207</v>
      </c>
      <c r="B244" t="s">
        <v>1073</v>
      </c>
      <c r="C244" t="s">
        <v>999</v>
      </c>
      <c r="D244" t="s">
        <v>602</v>
      </c>
      <c r="F244" t="s">
        <v>1755</v>
      </c>
    </row>
    <row r="245" spans="1:6">
      <c r="A245">
        <v>112227</v>
      </c>
      <c r="B245" t="s">
        <v>1240</v>
      </c>
      <c r="C245" t="s">
        <v>999</v>
      </c>
      <c r="D245" t="s">
        <v>602</v>
      </c>
    </row>
    <row r="246" spans="1:6">
      <c r="A246">
        <v>112268</v>
      </c>
      <c r="B246" s="28" t="s">
        <v>1022</v>
      </c>
      <c r="C246" t="s">
        <v>999</v>
      </c>
      <c r="D246" t="s">
        <v>602</v>
      </c>
      <c r="F246" t="s">
        <v>1755</v>
      </c>
    </row>
    <row r="247" spans="1:6">
      <c r="A247">
        <v>112268</v>
      </c>
      <c r="B247" t="s">
        <v>1066</v>
      </c>
      <c r="C247" t="s">
        <v>999</v>
      </c>
      <c r="D247" t="s">
        <v>602</v>
      </c>
      <c r="F247" t="s">
        <v>1755</v>
      </c>
    </row>
    <row r="248" spans="1:6">
      <c r="A248">
        <v>112271</v>
      </c>
      <c r="B248" s="28" t="s">
        <v>1235</v>
      </c>
      <c r="C248" t="s">
        <v>999</v>
      </c>
      <c r="D248" t="s">
        <v>602</v>
      </c>
      <c r="F248" t="s">
        <v>637</v>
      </c>
    </row>
    <row r="249" spans="1:6">
      <c r="A249">
        <v>112301</v>
      </c>
      <c r="B249" s="28" t="s">
        <v>1098</v>
      </c>
      <c r="C249" t="s">
        <v>997</v>
      </c>
      <c r="D249" t="s">
        <v>602</v>
      </c>
      <c r="F249" t="s">
        <v>1755</v>
      </c>
    </row>
    <row r="250" spans="1:6">
      <c r="A250">
        <v>112306</v>
      </c>
      <c r="B250" s="28" t="s">
        <v>1101</v>
      </c>
      <c r="C250" t="s">
        <v>997</v>
      </c>
      <c r="D250" t="s">
        <v>602</v>
      </c>
      <c r="F250" t="s">
        <v>1755</v>
      </c>
    </row>
    <row r="251" spans="1:6">
      <c r="A251">
        <v>112357</v>
      </c>
      <c r="B251" s="28" t="s">
        <v>1068</v>
      </c>
      <c r="C251" t="s">
        <v>997</v>
      </c>
      <c r="D251" t="s">
        <v>602</v>
      </c>
      <c r="F251" t="s">
        <v>1755</v>
      </c>
    </row>
    <row r="252" spans="1:6">
      <c r="A252">
        <v>112357</v>
      </c>
      <c r="B252" t="s">
        <v>1068</v>
      </c>
      <c r="C252" t="s">
        <v>997</v>
      </c>
      <c r="D252" t="s">
        <v>602</v>
      </c>
      <c r="F252" t="s">
        <v>1755</v>
      </c>
    </row>
    <row r="253" spans="1:6">
      <c r="A253">
        <v>112359</v>
      </c>
      <c r="B253" t="s">
        <v>1100</v>
      </c>
      <c r="C253" t="s">
        <v>997</v>
      </c>
      <c r="D253" t="s">
        <v>602</v>
      </c>
      <c r="F253" t="s">
        <v>1755</v>
      </c>
    </row>
    <row r="254" spans="1:6">
      <c r="A254">
        <v>112365</v>
      </c>
      <c r="B254" s="28" t="s">
        <v>1120</v>
      </c>
      <c r="C254" t="s">
        <v>997</v>
      </c>
      <c r="D254" t="s">
        <v>602</v>
      </c>
      <c r="F254" t="s">
        <v>1755</v>
      </c>
    </row>
    <row r="255" spans="1:6">
      <c r="A255">
        <v>112371</v>
      </c>
      <c r="B255" s="28" t="s">
        <v>1235</v>
      </c>
      <c r="C255" t="s">
        <v>999</v>
      </c>
      <c r="D255" t="s">
        <v>602</v>
      </c>
    </row>
    <row r="256" spans="1:6">
      <c r="A256">
        <v>112379</v>
      </c>
      <c r="B256" t="s">
        <v>1067</v>
      </c>
      <c r="C256" t="s">
        <v>997</v>
      </c>
      <c r="D256" t="s">
        <v>602</v>
      </c>
      <c r="F256" t="s">
        <v>1755</v>
      </c>
    </row>
    <row r="257" spans="1:7">
      <c r="A257">
        <v>112379</v>
      </c>
      <c r="B257" t="s">
        <v>1067</v>
      </c>
      <c r="C257" t="s">
        <v>997</v>
      </c>
      <c r="D257" t="s">
        <v>602</v>
      </c>
      <c r="F257" t="s">
        <v>1755</v>
      </c>
    </row>
    <row r="258" spans="1:7">
      <c r="A258">
        <v>112401</v>
      </c>
      <c r="B258" t="s">
        <v>1087</v>
      </c>
      <c r="C258" t="s">
        <v>998</v>
      </c>
      <c r="D258" t="s">
        <v>602</v>
      </c>
    </row>
    <row r="259" spans="1:7">
      <c r="A259">
        <v>112406</v>
      </c>
      <c r="B259" s="28"/>
      <c r="C259" t="s">
        <v>998</v>
      </c>
      <c r="D259" t="s">
        <v>602</v>
      </c>
    </row>
    <row r="260" spans="1:7">
      <c r="A260">
        <v>112407</v>
      </c>
      <c r="B260" t="s">
        <v>1091</v>
      </c>
      <c r="C260" t="s">
        <v>998</v>
      </c>
      <c r="D260" t="s">
        <v>602</v>
      </c>
    </row>
    <row r="261" spans="1:7">
      <c r="A261">
        <v>112427</v>
      </c>
      <c r="B261" t="s">
        <v>1242</v>
      </c>
      <c r="C261" t="s">
        <v>998</v>
      </c>
      <c r="D261" t="s">
        <v>602</v>
      </c>
    </row>
    <row r="262" spans="1:7">
      <c r="A262">
        <v>112454</v>
      </c>
      <c r="B262" t="s">
        <v>1025</v>
      </c>
      <c r="C262" t="s">
        <v>998</v>
      </c>
      <c r="D262" t="s">
        <v>602</v>
      </c>
    </row>
    <row r="263" spans="1:7">
      <c r="A263">
        <v>112457</v>
      </c>
      <c r="B263" t="s">
        <v>1093</v>
      </c>
      <c r="C263" t="s">
        <v>998</v>
      </c>
      <c r="D263" t="s">
        <v>602</v>
      </c>
    </row>
    <row r="264" spans="1:7">
      <c r="A264">
        <v>112459</v>
      </c>
      <c r="B264" t="s">
        <v>1092</v>
      </c>
      <c r="C264" t="s">
        <v>998</v>
      </c>
      <c r="D264" t="s">
        <v>602</v>
      </c>
    </row>
    <row r="265" spans="1:7">
      <c r="A265">
        <v>112479</v>
      </c>
      <c r="B265" t="s">
        <v>1086</v>
      </c>
      <c r="C265" t="s">
        <v>998</v>
      </c>
      <c r="D265" t="s">
        <v>602</v>
      </c>
    </row>
    <row r="266" spans="1:7">
      <c r="A266">
        <v>112482</v>
      </c>
      <c r="B266" s="28" t="s">
        <v>1085</v>
      </c>
      <c r="C266" t="s">
        <v>998</v>
      </c>
      <c r="D266" t="s">
        <v>602</v>
      </c>
    </row>
    <row r="267" spans="1:7">
      <c r="A267">
        <v>113268</v>
      </c>
      <c r="B267" t="s">
        <v>1127</v>
      </c>
      <c r="C267" t="s">
        <v>999</v>
      </c>
      <c r="D267" t="s">
        <v>602</v>
      </c>
      <c r="G267" s="5"/>
    </row>
    <row r="268" spans="1:7">
      <c r="A268">
        <v>113357</v>
      </c>
      <c r="B268" s="28" t="s">
        <v>1126</v>
      </c>
      <c r="C268" t="s">
        <v>997</v>
      </c>
      <c r="D268" t="s">
        <v>602</v>
      </c>
      <c r="F268" t="s">
        <v>1755</v>
      </c>
    </row>
    <row r="269" spans="1:7">
      <c r="A269">
        <v>113379</v>
      </c>
      <c r="B269" t="s">
        <v>1125</v>
      </c>
      <c r="C269" t="s">
        <v>997</v>
      </c>
      <c r="D269" t="s">
        <v>602</v>
      </c>
      <c r="F269" t="s">
        <v>1755</v>
      </c>
    </row>
    <row r="270" spans="1:7">
      <c r="A270">
        <v>113457</v>
      </c>
      <c r="B270" t="s">
        <v>1130</v>
      </c>
      <c r="C270" t="s">
        <v>998</v>
      </c>
      <c r="D270" t="s">
        <v>602</v>
      </c>
    </row>
    <row r="271" spans="1:7">
      <c r="A271">
        <v>113479</v>
      </c>
      <c r="B271" t="s">
        <v>1129</v>
      </c>
      <c r="C271" t="s">
        <v>998</v>
      </c>
      <c r="D271" t="s">
        <v>602</v>
      </c>
    </row>
    <row r="272" spans="1:7">
      <c r="A272">
        <v>114268</v>
      </c>
      <c r="B272" t="s">
        <v>1180</v>
      </c>
      <c r="C272" t="s">
        <v>999</v>
      </c>
      <c r="D272" t="s">
        <v>602</v>
      </c>
      <c r="F272" t="s">
        <v>1755</v>
      </c>
    </row>
    <row r="273" spans="1:6">
      <c r="A273" s="213">
        <v>114357</v>
      </c>
      <c r="B273" s="28" t="s">
        <v>1181</v>
      </c>
      <c r="C273" t="s">
        <v>997</v>
      </c>
      <c r="D273" t="s">
        <v>602</v>
      </c>
      <c r="F273" t="s">
        <v>1755</v>
      </c>
    </row>
    <row r="274" spans="1:6">
      <c r="A274" s="213">
        <v>114379</v>
      </c>
      <c r="B274" s="28" t="s">
        <v>1182</v>
      </c>
      <c r="C274" t="s">
        <v>997</v>
      </c>
      <c r="D274" t="s">
        <v>602</v>
      </c>
      <c r="F274" t="s">
        <v>1755</v>
      </c>
    </row>
    <row r="275" spans="1:6">
      <c r="A275" s="213">
        <v>114380</v>
      </c>
      <c r="B275" s="28" t="s">
        <v>1436</v>
      </c>
      <c r="C275" t="s">
        <v>997</v>
      </c>
      <c r="D275" t="s">
        <v>602</v>
      </c>
      <c r="F275" t="s">
        <v>1755</v>
      </c>
    </row>
    <row r="276" spans="1:6">
      <c r="A276">
        <v>114457</v>
      </c>
      <c r="B276" t="s">
        <v>1183</v>
      </c>
      <c r="C276" t="s">
        <v>998</v>
      </c>
      <c r="D276" t="s">
        <v>602</v>
      </c>
    </row>
    <row r="277" spans="1:6">
      <c r="A277" s="213">
        <v>114468</v>
      </c>
      <c r="B277" t="s">
        <v>1369</v>
      </c>
      <c r="C277" t="s">
        <v>998</v>
      </c>
      <c r="D277" t="s">
        <v>602</v>
      </c>
    </row>
    <row r="278" spans="1:6">
      <c r="A278">
        <v>114479</v>
      </c>
      <c r="B278" t="s">
        <v>1184</v>
      </c>
      <c r="C278" t="s">
        <v>998</v>
      </c>
      <c r="D278" t="s">
        <v>602</v>
      </c>
    </row>
    <row r="279" spans="1:6">
      <c r="A279">
        <v>132357</v>
      </c>
      <c r="B279" t="s">
        <v>1102</v>
      </c>
      <c r="C279" t="s">
        <v>997</v>
      </c>
      <c r="D279" t="s">
        <v>602</v>
      </c>
      <c r="F279" t="s">
        <v>1755</v>
      </c>
    </row>
    <row r="280" spans="1:6">
      <c r="A280" s="14">
        <v>150301</v>
      </c>
      <c r="B280" t="s">
        <v>1002</v>
      </c>
      <c r="C280" t="s">
        <v>559</v>
      </c>
      <c r="D280" t="s">
        <v>591</v>
      </c>
      <c r="F280" t="s">
        <v>1482</v>
      </c>
    </row>
    <row r="281" spans="1:6">
      <c r="A281">
        <v>150401</v>
      </c>
      <c r="B281" t="s">
        <v>992</v>
      </c>
      <c r="C281" t="s">
        <v>555</v>
      </c>
      <c r="D281" t="s">
        <v>591</v>
      </c>
      <c r="F281" t="s">
        <v>1482</v>
      </c>
    </row>
    <row r="282" spans="1:6">
      <c r="A282">
        <v>150501</v>
      </c>
      <c r="B282" t="s">
        <v>1005</v>
      </c>
      <c r="C282" t="s">
        <v>560</v>
      </c>
      <c r="D282" t="s">
        <v>591</v>
      </c>
      <c r="F282" t="s">
        <v>1482</v>
      </c>
    </row>
    <row r="283" spans="1:6">
      <c r="A283">
        <v>152207</v>
      </c>
      <c r="B283" t="s">
        <v>1360</v>
      </c>
      <c r="C283" t="s">
        <v>999</v>
      </c>
      <c r="D283" t="s">
        <v>602</v>
      </c>
    </row>
    <row r="284" spans="1:6">
      <c r="A284">
        <v>152268</v>
      </c>
      <c r="B284" t="s">
        <v>1164</v>
      </c>
      <c r="C284" t="s">
        <v>999</v>
      </c>
      <c r="D284" t="s">
        <v>602</v>
      </c>
      <c r="F284" t="s">
        <v>1755</v>
      </c>
    </row>
    <row r="285" spans="1:6">
      <c r="A285">
        <v>152281</v>
      </c>
      <c r="B285" t="s">
        <v>1337</v>
      </c>
      <c r="C285" t="s">
        <v>999</v>
      </c>
      <c r="D285" t="s">
        <v>602</v>
      </c>
      <c r="F285" t="s">
        <v>1755</v>
      </c>
    </row>
    <row r="286" spans="1:6">
      <c r="A286">
        <v>152283</v>
      </c>
      <c r="B286" t="s">
        <v>1167</v>
      </c>
      <c r="C286" t="s">
        <v>999</v>
      </c>
      <c r="D286" t="s">
        <v>602</v>
      </c>
    </row>
    <row r="287" spans="1:6">
      <c r="A287">
        <v>152284</v>
      </c>
      <c r="B287" t="s">
        <v>1345</v>
      </c>
      <c r="C287" t="s">
        <v>999</v>
      </c>
      <c r="D287" t="s">
        <v>602</v>
      </c>
    </row>
    <row r="288" spans="1:6">
      <c r="A288">
        <v>152286</v>
      </c>
      <c r="B288" t="s">
        <v>1189</v>
      </c>
      <c r="C288" t="s">
        <v>999</v>
      </c>
      <c r="D288" t="s">
        <v>602</v>
      </c>
    </row>
    <row r="289" spans="1:6">
      <c r="A289">
        <v>152287</v>
      </c>
      <c r="B289" t="s">
        <v>1338</v>
      </c>
      <c r="C289" t="s">
        <v>999</v>
      </c>
      <c r="D289" t="s">
        <v>602</v>
      </c>
    </row>
    <row r="290" spans="1:6">
      <c r="A290">
        <v>152301</v>
      </c>
      <c r="B290" t="s">
        <v>1361</v>
      </c>
      <c r="C290" t="s">
        <v>997</v>
      </c>
      <c r="D290" t="s">
        <v>602</v>
      </c>
      <c r="F290" t="s">
        <v>1755</v>
      </c>
    </row>
    <row r="291" spans="1:6">
      <c r="A291">
        <v>152305</v>
      </c>
      <c r="B291" s="10" t="s">
        <v>1442</v>
      </c>
      <c r="C291" t="s">
        <v>997</v>
      </c>
      <c r="D291" t="s">
        <v>602</v>
      </c>
      <c r="F291" t="s">
        <v>637</v>
      </c>
    </row>
    <row r="292" spans="1:6">
      <c r="A292">
        <v>152306</v>
      </c>
      <c r="B292" t="s">
        <v>1362</v>
      </c>
      <c r="C292" t="s">
        <v>997</v>
      </c>
      <c r="D292" t="s">
        <v>602</v>
      </c>
      <c r="F292" t="s">
        <v>1755</v>
      </c>
    </row>
    <row r="293" spans="1:6">
      <c r="A293">
        <v>152365</v>
      </c>
      <c r="B293" t="s">
        <v>1166</v>
      </c>
      <c r="C293" t="s">
        <v>997</v>
      </c>
      <c r="D293" t="s">
        <v>602</v>
      </c>
      <c r="F293" t="s">
        <v>1755</v>
      </c>
    </row>
    <row r="294" spans="1:6">
      <c r="A294">
        <v>152371</v>
      </c>
      <c r="B294" t="s">
        <v>1214</v>
      </c>
      <c r="C294" t="s">
        <v>997</v>
      </c>
      <c r="D294" t="s">
        <v>602</v>
      </c>
      <c r="F294" t="s">
        <v>1755</v>
      </c>
    </row>
    <row r="295" spans="1:6">
      <c r="A295">
        <v>152379</v>
      </c>
      <c r="B295" t="s">
        <v>1165</v>
      </c>
      <c r="C295" t="s">
        <v>997</v>
      </c>
      <c r="D295" t="s">
        <v>602</v>
      </c>
      <c r="F295" t="s">
        <v>1755</v>
      </c>
    </row>
    <row r="296" spans="1:6">
      <c r="A296">
        <v>152380</v>
      </c>
      <c r="B296" t="s">
        <v>1241</v>
      </c>
      <c r="C296" t="s">
        <v>997</v>
      </c>
      <c r="D296" t="s">
        <v>602</v>
      </c>
      <c r="F296" t="s">
        <v>637</v>
      </c>
    </row>
    <row r="297" spans="1:6">
      <c r="A297">
        <v>152381</v>
      </c>
      <c r="B297" t="s">
        <v>1219</v>
      </c>
      <c r="C297" t="s">
        <v>997</v>
      </c>
      <c r="D297" t="s">
        <v>602</v>
      </c>
      <c r="F297" t="s">
        <v>1755</v>
      </c>
    </row>
    <row r="298" spans="1:6">
      <c r="A298">
        <v>152382</v>
      </c>
      <c r="B298" t="s">
        <v>1113</v>
      </c>
      <c r="C298" t="s">
        <v>997</v>
      </c>
      <c r="D298" t="s">
        <v>602</v>
      </c>
      <c r="F298" t="s">
        <v>1755</v>
      </c>
    </row>
    <row r="299" spans="1:6">
      <c r="A299">
        <v>152383</v>
      </c>
      <c r="B299" t="s">
        <v>1114</v>
      </c>
      <c r="C299" t="s">
        <v>997</v>
      </c>
      <c r="D299" t="s">
        <v>602</v>
      </c>
      <c r="F299" t="s">
        <v>1755</v>
      </c>
    </row>
    <row r="300" spans="1:6">
      <c r="A300">
        <v>152384</v>
      </c>
      <c r="B300" t="s">
        <v>1107</v>
      </c>
      <c r="C300" t="s">
        <v>997</v>
      </c>
      <c r="D300" t="s">
        <v>602</v>
      </c>
      <c r="F300" t="s">
        <v>637</v>
      </c>
    </row>
    <row r="301" spans="1:6">
      <c r="A301">
        <v>152385</v>
      </c>
      <c r="B301" t="s">
        <v>1168</v>
      </c>
      <c r="C301" t="s">
        <v>997</v>
      </c>
      <c r="D301" t="s">
        <v>602</v>
      </c>
      <c r="F301" t="s">
        <v>1755</v>
      </c>
    </row>
    <row r="302" spans="1:6">
      <c r="A302">
        <v>152386</v>
      </c>
      <c r="B302" t="s">
        <v>1187</v>
      </c>
      <c r="C302" t="s">
        <v>997</v>
      </c>
      <c r="D302" t="s">
        <v>602</v>
      </c>
      <c r="F302" t="s">
        <v>1755</v>
      </c>
    </row>
    <row r="303" spans="1:6">
      <c r="A303">
        <v>152387</v>
      </c>
      <c r="B303" t="s">
        <v>1220</v>
      </c>
      <c r="C303" t="s">
        <v>997</v>
      </c>
      <c r="D303" t="s">
        <v>602</v>
      </c>
      <c r="F303" t="s">
        <v>1755</v>
      </c>
    </row>
    <row r="304" spans="1:6">
      <c r="A304">
        <v>152389</v>
      </c>
      <c r="B304" t="s">
        <v>1116</v>
      </c>
      <c r="C304" t="s">
        <v>997</v>
      </c>
      <c r="D304" t="s">
        <v>602</v>
      </c>
    </row>
    <row r="305" spans="1:6">
      <c r="A305">
        <v>153503</v>
      </c>
      <c r="B305" t="s">
        <v>1056</v>
      </c>
      <c r="C305" t="s">
        <v>560</v>
      </c>
      <c r="D305" t="s">
        <v>602</v>
      </c>
      <c r="F305" t="s">
        <v>1756</v>
      </c>
    </row>
    <row r="306" spans="1:6">
      <c r="A306">
        <v>154268</v>
      </c>
      <c r="B306" t="s">
        <v>1157</v>
      </c>
      <c r="C306" t="s">
        <v>999</v>
      </c>
      <c r="D306" t="s">
        <v>602</v>
      </c>
      <c r="F306" t="s">
        <v>1755</v>
      </c>
    </row>
    <row r="307" spans="1:6">
      <c r="A307">
        <v>154268</v>
      </c>
      <c r="B307" t="s">
        <v>1157</v>
      </c>
      <c r="C307" t="s">
        <v>999</v>
      </c>
      <c r="D307" t="s">
        <v>602</v>
      </c>
      <c r="F307" t="s">
        <v>1755</v>
      </c>
    </row>
    <row r="308" spans="1:6">
      <c r="A308">
        <v>154281</v>
      </c>
      <c r="B308" t="s">
        <v>1339</v>
      </c>
      <c r="C308" t="s">
        <v>999</v>
      </c>
      <c r="D308" t="s">
        <v>602</v>
      </c>
      <c r="F308" t="s">
        <v>1755</v>
      </c>
    </row>
    <row r="309" spans="1:6">
      <c r="A309">
        <v>154287</v>
      </c>
      <c r="B309" t="s">
        <v>1340</v>
      </c>
      <c r="C309" t="s">
        <v>999</v>
      </c>
      <c r="D309" t="s">
        <v>602</v>
      </c>
    </row>
    <row r="310" spans="1:6">
      <c r="A310">
        <v>154379</v>
      </c>
      <c r="B310" t="s">
        <v>1158</v>
      </c>
      <c r="C310" t="s">
        <v>997</v>
      </c>
      <c r="D310" t="s">
        <v>602</v>
      </c>
      <c r="F310" t="s">
        <v>1755</v>
      </c>
    </row>
    <row r="311" spans="1:6">
      <c r="A311">
        <v>154379</v>
      </c>
      <c r="B311" t="s">
        <v>1158</v>
      </c>
      <c r="C311" t="s">
        <v>997</v>
      </c>
      <c r="D311" t="s">
        <v>602</v>
      </c>
      <c r="F311" t="s">
        <v>1755</v>
      </c>
    </row>
    <row r="312" spans="1:6">
      <c r="A312">
        <v>154381</v>
      </c>
      <c r="B312" t="s">
        <v>1216</v>
      </c>
      <c r="C312" t="s">
        <v>997</v>
      </c>
      <c r="D312" t="s">
        <v>602</v>
      </c>
      <c r="F312" t="s">
        <v>1755</v>
      </c>
    </row>
    <row r="313" spans="1:6">
      <c r="A313">
        <v>154382</v>
      </c>
      <c r="B313" t="s">
        <v>1185</v>
      </c>
      <c r="C313" t="s">
        <v>997</v>
      </c>
      <c r="D313" t="s">
        <v>602</v>
      </c>
      <c r="F313" t="s">
        <v>1755</v>
      </c>
    </row>
    <row r="314" spans="1:6">
      <c r="A314">
        <v>154383</v>
      </c>
      <c r="B314" t="s">
        <v>1186</v>
      </c>
      <c r="C314" t="s">
        <v>997</v>
      </c>
      <c r="D314" t="s">
        <v>602</v>
      </c>
      <c r="F314" t="s">
        <v>1755</v>
      </c>
    </row>
    <row r="315" spans="1:6">
      <c r="A315">
        <v>154384</v>
      </c>
      <c r="B315" t="s">
        <v>1336</v>
      </c>
      <c r="C315" t="s">
        <v>997</v>
      </c>
      <c r="D315" t="s">
        <v>602</v>
      </c>
      <c r="F315" t="s">
        <v>637</v>
      </c>
    </row>
    <row r="316" spans="1:6">
      <c r="A316">
        <v>271901</v>
      </c>
      <c r="B316" t="s">
        <v>1332</v>
      </c>
      <c r="C316" t="s">
        <v>601</v>
      </c>
      <c r="D316" t="s">
        <v>601</v>
      </c>
      <c r="E316" t="s">
        <v>683</v>
      </c>
      <c r="F316" t="s">
        <v>601</v>
      </c>
    </row>
    <row r="317" spans="1:6">
      <c r="A317">
        <v>272001</v>
      </c>
      <c r="B317" t="s">
        <v>1359</v>
      </c>
      <c r="C317" t="s">
        <v>601</v>
      </c>
      <c r="D317" t="s">
        <v>601</v>
      </c>
      <c r="E317" t="s">
        <v>681</v>
      </c>
      <c r="F317" t="s">
        <v>601</v>
      </c>
    </row>
    <row r="318" spans="1:6">
      <c r="A318">
        <v>272002</v>
      </c>
      <c r="B318" t="s">
        <v>1329</v>
      </c>
      <c r="C318" t="s">
        <v>601</v>
      </c>
      <c r="D318" t="s">
        <v>601</v>
      </c>
      <c r="E318" t="s">
        <v>681</v>
      </c>
      <c r="F318" t="s">
        <v>601</v>
      </c>
    </row>
    <row r="319" spans="1:6">
      <c r="A319">
        <v>272003</v>
      </c>
      <c r="B319" t="s">
        <v>1330</v>
      </c>
      <c r="C319" t="s">
        <v>601</v>
      </c>
      <c r="D319" t="s">
        <v>601</v>
      </c>
      <c r="E319" t="s">
        <v>681</v>
      </c>
      <c r="F319" t="s">
        <v>601</v>
      </c>
    </row>
    <row r="320" spans="1:6">
      <c r="A320">
        <v>273001</v>
      </c>
      <c r="B320" t="s">
        <v>1328</v>
      </c>
      <c r="C320" t="s">
        <v>601</v>
      </c>
      <c r="D320" t="s">
        <v>601</v>
      </c>
      <c r="E320" t="s">
        <v>684</v>
      </c>
      <c r="F320" t="s">
        <v>601</v>
      </c>
    </row>
    <row r="321" spans="1:6">
      <c r="A321">
        <v>273003</v>
      </c>
      <c r="B321" t="s">
        <v>1341</v>
      </c>
      <c r="C321" t="s">
        <v>601</v>
      </c>
      <c r="D321" t="s">
        <v>601</v>
      </c>
      <c r="E321" t="s">
        <v>684</v>
      </c>
      <c r="F321" t="s">
        <v>601</v>
      </c>
    </row>
    <row r="322" spans="1:6">
      <c r="A322">
        <v>273003</v>
      </c>
      <c r="B322" t="s">
        <v>1343</v>
      </c>
      <c r="C322" t="s">
        <v>601</v>
      </c>
      <c r="D322" t="s">
        <v>601</v>
      </c>
      <c r="E322" t="s">
        <v>684</v>
      </c>
      <c r="F322" t="s">
        <v>601</v>
      </c>
    </row>
    <row r="323" spans="1:6">
      <c r="A323">
        <v>274001</v>
      </c>
      <c r="B323" t="s">
        <v>1331</v>
      </c>
      <c r="C323" t="s">
        <v>601</v>
      </c>
      <c r="D323" t="s">
        <v>601</v>
      </c>
      <c r="E323" t="s">
        <v>685</v>
      </c>
      <c r="F323" t="s">
        <v>601</v>
      </c>
    </row>
    <row r="324" spans="1:6">
      <c r="A324">
        <v>312307</v>
      </c>
      <c r="B324" t="s">
        <v>1217</v>
      </c>
      <c r="C324" t="s">
        <v>559</v>
      </c>
      <c r="D324" t="s">
        <v>602</v>
      </c>
    </row>
    <row r="325" spans="1:6">
      <c r="A325">
        <v>312365</v>
      </c>
      <c r="B325" t="s">
        <v>1133</v>
      </c>
      <c r="C325" t="s">
        <v>559</v>
      </c>
      <c r="D325" t="s">
        <v>602</v>
      </c>
    </row>
    <row r="326" spans="1:6">
      <c r="A326">
        <v>2010102</v>
      </c>
      <c r="B326" t="s">
        <v>996</v>
      </c>
      <c r="C326" t="s">
        <v>557</v>
      </c>
      <c r="D326" t="s">
        <v>562</v>
      </c>
      <c r="F326" t="s">
        <v>637</v>
      </c>
    </row>
    <row r="327" spans="1:6">
      <c r="A327">
        <v>2010108</v>
      </c>
      <c r="B327" t="s">
        <v>1117</v>
      </c>
      <c r="C327" t="s">
        <v>557</v>
      </c>
      <c r="D327" t="s">
        <v>562</v>
      </c>
      <c r="F327" t="s">
        <v>637</v>
      </c>
    </row>
    <row r="328" spans="1:6">
      <c r="A328">
        <v>2010301</v>
      </c>
      <c r="B328" t="s">
        <v>1002</v>
      </c>
      <c r="C328" t="s">
        <v>559</v>
      </c>
      <c r="D328" t="s">
        <v>591</v>
      </c>
      <c r="F328" t="s">
        <v>1756</v>
      </c>
    </row>
    <row r="329" spans="1:6">
      <c r="A329">
        <v>2010401</v>
      </c>
      <c r="B329" t="s">
        <v>992</v>
      </c>
      <c r="C329" t="s">
        <v>555</v>
      </c>
      <c r="D329" t="s">
        <v>591</v>
      </c>
      <c r="F329" t="s">
        <v>1756</v>
      </c>
    </row>
    <row r="330" spans="1:6">
      <c r="A330">
        <v>2010501</v>
      </c>
      <c r="B330" t="s">
        <v>1005</v>
      </c>
      <c r="C330" t="s">
        <v>560</v>
      </c>
      <c r="D330" t="s">
        <v>591</v>
      </c>
      <c r="F330" t="s">
        <v>1796</v>
      </c>
    </row>
    <row r="331" spans="1:6">
      <c r="A331">
        <v>2010502</v>
      </c>
      <c r="B331" t="s">
        <v>1001</v>
      </c>
      <c r="C331" t="s">
        <v>560</v>
      </c>
      <c r="D331" t="s">
        <v>562</v>
      </c>
      <c r="F331" t="s">
        <v>637</v>
      </c>
    </row>
    <row r="332" spans="1:6">
      <c r="A332">
        <v>2010516</v>
      </c>
      <c r="B332" t="s">
        <v>1003</v>
      </c>
      <c r="C332" t="s">
        <v>560</v>
      </c>
      <c r="D332" t="s">
        <v>1010</v>
      </c>
      <c r="F332" t="s">
        <v>1755</v>
      </c>
    </row>
    <row r="333" spans="1:6">
      <c r="A333">
        <v>2013322</v>
      </c>
      <c r="B333" t="s">
        <v>1215</v>
      </c>
      <c r="C333" t="s">
        <v>559</v>
      </c>
      <c r="D333" t="s">
        <v>602</v>
      </c>
      <c r="F333" t="s">
        <v>1756</v>
      </c>
    </row>
    <row r="334" spans="1:6">
      <c r="A334">
        <v>2013401</v>
      </c>
      <c r="B334" t="s">
        <v>1188</v>
      </c>
      <c r="C334" t="s">
        <v>555</v>
      </c>
      <c r="D334" t="s">
        <v>972</v>
      </c>
      <c r="F334" t="s">
        <v>1756</v>
      </c>
    </row>
    <row r="335" spans="1:6">
      <c r="A335">
        <v>2013403</v>
      </c>
      <c r="B335" t="s">
        <v>1192</v>
      </c>
      <c r="C335" t="s">
        <v>555</v>
      </c>
      <c r="D335" t="s">
        <v>602</v>
      </c>
      <c r="F335" t="s">
        <v>1756</v>
      </c>
    </row>
    <row r="336" spans="1:6">
      <c r="A336">
        <v>2013419</v>
      </c>
      <c r="B336" t="s">
        <v>1218</v>
      </c>
      <c r="C336" t="s">
        <v>555</v>
      </c>
      <c r="D336" t="s">
        <v>602</v>
      </c>
      <c r="F336" t="s">
        <v>1756</v>
      </c>
    </row>
    <row r="337" spans="1:6">
      <c r="A337">
        <v>2013461</v>
      </c>
      <c r="B337" t="s">
        <v>1694</v>
      </c>
      <c r="C337" t="s">
        <v>555</v>
      </c>
      <c r="D337" t="s">
        <v>602</v>
      </c>
      <c r="F337" t="s">
        <v>1755</v>
      </c>
    </row>
    <row r="338" spans="1:6">
      <c r="A338">
        <v>2013503</v>
      </c>
      <c r="B338" t="s">
        <v>1193</v>
      </c>
      <c r="C338" t="s">
        <v>560</v>
      </c>
      <c r="D338" t="s">
        <v>602</v>
      </c>
      <c r="F338" t="s">
        <v>1756</v>
      </c>
    </row>
    <row r="339" spans="1:6">
      <c r="A339">
        <v>2013561</v>
      </c>
      <c r="B339" t="s">
        <v>1695</v>
      </c>
      <c r="C339" t="s">
        <v>560</v>
      </c>
      <c r="D339" t="s">
        <v>602</v>
      </c>
      <c r="F339" t="s">
        <v>1755</v>
      </c>
    </row>
    <row r="340" spans="1:6">
      <c r="A340">
        <v>2110202</v>
      </c>
      <c r="B340" t="s">
        <v>1008</v>
      </c>
      <c r="C340" t="s">
        <v>999</v>
      </c>
      <c r="D340" t="s">
        <v>562</v>
      </c>
      <c r="F340" t="s">
        <v>637</v>
      </c>
    </row>
    <row r="341" spans="1:6">
      <c r="A341">
        <v>2110203</v>
      </c>
      <c r="B341" t="s">
        <v>1709</v>
      </c>
      <c r="C341" t="s">
        <v>999</v>
      </c>
      <c r="D341" t="s">
        <v>602</v>
      </c>
      <c r="F341" t="s">
        <v>637</v>
      </c>
    </row>
    <row r="342" spans="1:6">
      <c r="A342">
        <v>2110204</v>
      </c>
      <c r="B342" t="s">
        <v>1433</v>
      </c>
      <c r="C342" t="s">
        <v>999</v>
      </c>
      <c r="D342" t="s">
        <v>1010</v>
      </c>
      <c r="F342" t="s">
        <v>1755</v>
      </c>
    </row>
    <row r="343" spans="1:6">
      <c r="A343">
        <v>2110205</v>
      </c>
      <c r="B343" t="s">
        <v>1444</v>
      </c>
      <c r="C343" t="s">
        <v>999</v>
      </c>
      <c r="D343" t="s">
        <v>562</v>
      </c>
      <c r="F343" t="s">
        <v>637</v>
      </c>
    </row>
    <row r="344" spans="1:6">
      <c r="A344">
        <v>2110216</v>
      </c>
      <c r="B344" t="s">
        <v>1070</v>
      </c>
      <c r="C344" t="s">
        <v>999</v>
      </c>
      <c r="D344" t="s">
        <v>1010</v>
      </c>
      <c r="F344" t="s">
        <v>1755</v>
      </c>
    </row>
    <row r="345" spans="1:6">
      <c r="A345">
        <v>2110217</v>
      </c>
      <c r="B345" t="s">
        <v>1249</v>
      </c>
      <c r="C345" t="s">
        <v>999</v>
      </c>
      <c r="D345" t="s">
        <v>602</v>
      </c>
      <c r="F345" t="s">
        <v>637</v>
      </c>
    </row>
    <row r="346" spans="1:6">
      <c r="A346">
        <v>2110302</v>
      </c>
      <c r="B346" t="s">
        <v>1007</v>
      </c>
      <c r="C346" t="s">
        <v>997</v>
      </c>
      <c r="D346" t="s">
        <v>562</v>
      </c>
      <c r="F346" t="s">
        <v>637</v>
      </c>
    </row>
    <row r="347" spans="1:6">
      <c r="A347">
        <v>2110303</v>
      </c>
      <c r="B347" t="s">
        <v>1096</v>
      </c>
      <c r="C347" t="s">
        <v>997</v>
      </c>
      <c r="D347" t="s">
        <v>602</v>
      </c>
      <c r="F347" t="s">
        <v>1755</v>
      </c>
    </row>
    <row r="348" spans="1:6">
      <c r="A348">
        <v>2110304</v>
      </c>
      <c r="B348" t="s">
        <v>1432</v>
      </c>
      <c r="C348" t="s">
        <v>997</v>
      </c>
      <c r="D348" t="s">
        <v>1010</v>
      </c>
      <c r="F348" t="s">
        <v>1755</v>
      </c>
    </row>
    <row r="349" spans="1:6">
      <c r="A349">
        <v>2110305</v>
      </c>
      <c r="B349" t="s">
        <v>1441</v>
      </c>
      <c r="C349" t="s">
        <v>997</v>
      </c>
      <c r="D349" t="s">
        <v>562</v>
      </c>
      <c r="F349" t="s">
        <v>637</v>
      </c>
    </row>
    <row r="350" spans="1:6">
      <c r="A350">
        <v>2110316</v>
      </c>
      <c r="B350" t="s">
        <v>1103</v>
      </c>
      <c r="C350" t="s">
        <v>997</v>
      </c>
      <c r="D350" t="s">
        <v>1010</v>
      </c>
      <c r="F350" t="s">
        <v>1755</v>
      </c>
    </row>
    <row r="351" spans="1:6">
      <c r="A351">
        <v>2110317</v>
      </c>
      <c r="B351" t="s">
        <v>1243</v>
      </c>
      <c r="C351" t="s">
        <v>997</v>
      </c>
      <c r="D351" t="s">
        <v>602</v>
      </c>
      <c r="F351" t="s">
        <v>637</v>
      </c>
    </row>
    <row r="352" spans="1:6">
      <c r="A352">
        <v>2110327</v>
      </c>
      <c r="B352" t="s">
        <v>1212</v>
      </c>
      <c r="C352" t="s">
        <v>997</v>
      </c>
      <c r="D352" t="s">
        <v>562</v>
      </c>
      <c r="F352" t="s">
        <v>637</v>
      </c>
    </row>
    <row r="353" spans="1:6">
      <c r="A353">
        <v>2110402</v>
      </c>
      <c r="B353" t="s">
        <v>1009</v>
      </c>
      <c r="C353" t="s">
        <v>998</v>
      </c>
      <c r="D353" t="s">
        <v>562</v>
      </c>
      <c r="F353" t="s">
        <v>637</v>
      </c>
    </row>
    <row r="354" spans="1:6">
      <c r="A354">
        <v>2110403</v>
      </c>
      <c r="B354" t="s">
        <v>1081</v>
      </c>
      <c r="C354" t="s">
        <v>998</v>
      </c>
      <c r="D354" t="s">
        <v>602</v>
      </c>
      <c r="F354" t="s">
        <v>637</v>
      </c>
    </row>
    <row r="355" spans="1:6">
      <c r="A355">
        <v>2110404</v>
      </c>
      <c r="B355" t="s">
        <v>1431</v>
      </c>
      <c r="C355" t="s">
        <v>998</v>
      </c>
      <c r="D355" t="s">
        <v>1010</v>
      </c>
      <c r="F355" t="s">
        <v>1755</v>
      </c>
    </row>
    <row r="356" spans="1:6">
      <c r="A356">
        <v>2110405</v>
      </c>
      <c r="B356" t="s">
        <v>1443</v>
      </c>
      <c r="C356" t="s">
        <v>998</v>
      </c>
      <c r="D356" t="s">
        <v>562</v>
      </c>
      <c r="F356" t="s">
        <v>637</v>
      </c>
    </row>
    <row r="357" spans="1:6">
      <c r="A357">
        <v>2110407</v>
      </c>
      <c r="B357" t="s">
        <v>1083</v>
      </c>
      <c r="C357" t="s">
        <v>998</v>
      </c>
      <c r="D357" t="s">
        <v>602</v>
      </c>
      <c r="F357" t="s">
        <v>1755</v>
      </c>
    </row>
    <row r="358" spans="1:6">
      <c r="A358">
        <v>2110410</v>
      </c>
      <c r="B358" t="s">
        <v>1079</v>
      </c>
      <c r="C358" t="s">
        <v>998</v>
      </c>
      <c r="D358" t="s">
        <v>602</v>
      </c>
      <c r="F358" t="s">
        <v>1755</v>
      </c>
    </row>
    <row r="359" spans="1:6">
      <c r="A359">
        <v>2110416</v>
      </c>
      <c r="B359" t="s">
        <v>1075</v>
      </c>
      <c r="C359" t="s">
        <v>998</v>
      </c>
      <c r="D359" t="s">
        <v>1010</v>
      </c>
      <c r="F359" t="s">
        <v>1755</v>
      </c>
    </row>
    <row r="360" spans="1:6">
      <c r="A360">
        <v>2110427</v>
      </c>
      <c r="B360" t="s">
        <v>1213</v>
      </c>
      <c r="C360" t="s">
        <v>998</v>
      </c>
      <c r="D360" t="s">
        <v>562</v>
      </c>
      <c r="F360" t="s">
        <v>637</v>
      </c>
    </row>
    <row r="361" spans="1:6">
      <c r="A361">
        <v>2112207</v>
      </c>
      <c r="B361" t="s">
        <v>1104</v>
      </c>
      <c r="C361" t="s">
        <v>999</v>
      </c>
      <c r="D361" t="s">
        <v>602</v>
      </c>
      <c r="E361" t="s">
        <v>637</v>
      </c>
      <c r="F361" t="s">
        <v>637</v>
      </c>
    </row>
    <row r="362" spans="1:6">
      <c r="A362">
        <v>2112301</v>
      </c>
      <c r="B362" t="s">
        <v>1118</v>
      </c>
      <c r="C362" t="s">
        <v>997</v>
      </c>
      <c r="D362" t="s">
        <v>602</v>
      </c>
      <c r="F362" t="s">
        <v>1755</v>
      </c>
    </row>
    <row r="363" spans="1:6">
      <c r="A363">
        <v>2112306</v>
      </c>
      <c r="B363" t="s">
        <v>1119</v>
      </c>
      <c r="C363" t="s">
        <v>997</v>
      </c>
      <c r="D363" t="s">
        <v>602</v>
      </c>
      <c r="F363" t="s">
        <v>1755</v>
      </c>
    </row>
    <row r="364" spans="1:6">
      <c r="A364">
        <v>2112365</v>
      </c>
      <c r="B364" t="s">
        <v>1123</v>
      </c>
      <c r="C364" t="s">
        <v>997</v>
      </c>
      <c r="D364" t="s">
        <v>602</v>
      </c>
      <c r="F364" t="s">
        <v>1755</v>
      </c>
    </row>
    <row r="365" spans="1:6">
      <c r="A365" s="213">
        <v>2112411</v>
      </c>
      <c r="B365" s="28" t="s">
        <v>1063</v>
      </c>
      <c r="C365" t="s">
        <v>998</v>
      </c>
      <c r="D365" t="s">
        <v>602</v>
      </c>
      <c r="F365" t="s">
        <v>637</v>
      </c>
    </row>
    <row r="366" spans="1:6">
      <c r="A366">
        <v>2114268</v>
      </c>
      <c r="B366" t="s">
        <v>1697</v>
      </c>
      <c r="C366" t="s">
        <v>999</v>
      </c>
      <c r="D366" t="s">
        <v>602</v>
      </c>
      <c r="F366" t="s">
        <v>1755</v>
      </c>
    </row>
    <row r="367" spans="1:6">
      <c r="A367">
        <v>2114357</v>
      </c>
      <c r="B367" t="s">
        <v>1698</v>
      </c>
      <c r="C367" t="s">
        <v>997</v>
      </c>
      <c r="D367" t="s">
        <v>602</v>
      </c>
      <c r="F367" t="s">
        <v>1755</v>
      </c>
    </row>
    <row r="368" spans="1:6">
      <c r="A368">
        <v>2114379</v>
      </c>
      <c r="B368" t="s">
        <v>1699</v>
      </c>
      <c r="C368" t="s">
        <v>997</v>
      </c>
      <c r="D368" t="s">
        <v>602</v>
      </c>
      <c r="F368" t="s">
        <v>1755</v>
      </c>
    </row>
    <row r="369" spans="1:6">
      <c r="A369">
        <v>2150302</v>
      </c>
      <c r="B369" t="s">
        <v>1210</v>
      </c>
      <c r="C369" t="s">
        <v>997</v>
      </c>
      <c r="D369" t="s">
        <v>602</v>
      </c>
      <c r="F369" t="s">
        <v>1755</v>
      </c>
    </row>
    <row r="370" spans="1:6">
      <c r="A370">
        <v>2150383</v>
      </c>
      <c r="B370" t="s">
        <v>1211</v>
      </c>
      <c r="C370" t="s">
        <v>997</v>
      </c>
      <c r="D370" t="s">
        <v>602</v>
      </c>
      <c r="F370" t="s">
        <v>1755</v>
      </c>
    </row>
    <row r="371" spans="1:6">
      <c r="A371">
        <v>2150402</v>
      </c>
      <c r="B371" t="s">
        <v>1208</v>
      </c>
      <c r="C371" t="s">
        <v>998</v>
      </c>
      <c r="D371" t="s">
        <v>602</v>
      </c>
      <c r="F371" t="s">
        <v>1755</v>
      </c>
    </row>
    <row r="372" spans="1:6">
      <c r="A372">
        <v>2150483</v>
      </c>
      <c r="B372" t="s">
        <v>1209</v>
      </c>
      <c r="C372" t="s">
        <v>998</v>
      </c>
      <c r="D372" t="s">
        <v>602</v>
      </c>
      <c r="F372" t="s">
        <v>1755</v>
      </c>
    </row>
    <row r="373" spans="1:6">
      <c r="A373">
        <v>2152388</v>
      </c>
      <c r="B373" t="s">
        <v>1106</v>
      </c>
      <c r="C373" t="s">
        <v>997</v>
      </c>
      <c r="D373" t="s">
        <v>602</v>
      </c>
      <c r="F373" t="s">
        <v>637</v>
      </c>
    </row>
    <row r="374" spans="1:6">
      <c r="A374">
        <v>2154281</v>
      </c>
      <c r="B374" t="s">
        <v>1720</v>
      </c>
      <c r="C374" t="s">
        <v>999</v>
      </c>
      <c r="D374" t="s">
        <v>602</v>
      </c>
      <c r="F374" t="s">
        <v>1755</v>
      </c>
    </row>
    <row r="375" spans="1:6">
      <c r="A375">
        <v>2154381</v>
      </c>
      <c r="B375" t="s">
        <v>1721</v>
      </c>
      <c r="C375" t="s">
        <v>997</v>
      </c>
      <c r="D375" t="s">
        <v>602</v>
      </c>
      <c r="F375" t="s">
        <v>1755</v>
      </c>
    </row>
    <row r="376" spans="1:6">
      <c r="A376">
        <v>2154382</v>
      </c>
      <c r="B376" t="s">
        <v>1719</v>
      </c>
      <c r="C376" t="s">
        <v>997</v>
      </c>
      <c r="D376" t="s">
        <v>602</v>
      </c>
      <c r="F376" t="s">
        <v>1755</v>
      </c>
    </row>
    <row r="377" spans="1:6">
      <c r="A377">
        <v>114365</v>
      </c>
      <c r="B377" t="s">
        <v>1731</v>
      </c>
      <c r="C377" t="s">
        <v>997</v>
      </c>
      <c r="D377" t="s">
        <v>602</v>
      </c>
      <c r="F377" t="s">
        <v>1755</v>
      </c>
    </row>
    <row r="378" spans="1:6">
      <c r="A378">
        <v>2114158</v>
      </c>
      <c r="B378" t="s">
        <v>1768</v>
      </c>
      <c r="C378" t="s">
        <v>557</v>
      </c>
      <c r="D378" t="s">
        <v>602</v>
      </c>
      <c r="F378" t="s">
        <v>1755</v>
      </c>
    </row>
    <row r="379" spans="1:6">
      <c r="A379">
        <v>2410401</v>
      </c>
      <c r="B379" t="s">
        <v>1771</v>
      </c>
      <c r="C379" t="s">
        <v>555</v>
      </c>
      <c r="D379" t="s">
        <v>591</v>
      </c>
      <c r="F379" t="s">
        <v>1756</v>
      </c>
    </row>
    <row r="380" spans="1:6">
      <c r="A380">
        <v>2112379</v>
      </c>
      <c r="B380" t="s">
        <v>1772</v>
      </c>
      <c r="C380" t="s">
        <v>997</v>
      </c>
      <c r="D380" t="s">
        <v>602</v>
      </c>
      <c r="F380" t="s">
        <v>1755</v>
      </c>
    </row>
    <row r="381" spans="1:6">
      <c r="A381">
        <v>410401</v>
      </c>
      <c r="B381" t="s">
        <v>1771</v>
      </c>
      <c r="C381" t="s">
        <v>555</v>
      </c>
      <c r="D381" t="s">
        <v>591</v>
      </c>
      <c r="F381" t="s">
        <v>1756</v>
      </c>
    </row>
    <row r="382" spans="1:6">
      <c r="A382">
        <v>72007</v>
      </c>
      <c r="B382" t="s">
        <v>1780</v>
      </c>
      <c r="C382" t="s">
        <v>601</v>
      </c>
      <c r="D382" t="s">
        <v>601</v>
      </c>
      <c r="F382" t="s">
        <v>601</v>
      </c>
    </row>
    <row r="383" spans="1:6">
      <c r="A383">
        <v>272008</v>
      </c>
      <c r="B383" t="s">
        <v>1787</v>
      </c>
      <c r="C383" t="s">
        <v>601</v>
      </c>
      <c r="D383" t="s">
        <v>601</v>
      </c>
      <c r="F383" t="s">
        <v>601</v>
      </c>
    </row>
    <row r="384" spans="1:6">
      <c r="A384">
        <v>72008</v>
      </c>
      <c r="B384" t="s">
        <v>1788</v>
      </c>
      <c r="C384" t="s">
        <v>601</v>
      </c>
      <c r="D384" t="s">
        <v>601</v>
      </c>
      <c r="F384" t="s">
        <v>601</v>
      </c>
    </row>
    <row r="385" spans="1:6">
      <c r="A385">
        <v>2013421</v>
      </c>
      <c r="B385" t="s">
        <v>1808</v>
      </c>
      <c r="C385" t="s">
        <v>555</v>
      </c>
      <c r="D385" t="s">
        <v>602</v>
      </c>
      <c r="F385" t="s">
        <v>637</v>
      </c>
    </row>
    <row r="386" spans="1:6">
      <c r="A386">
        <v>13427</v>
      </c>
      <c r="B386" t="s">
        <v>1828</v>
      </c>
      <c r="C386" t="s">
        <v>555</v>
      </c>
      <c r="D386" t="s">
        <v>602</v>
      </c>
      <c r="F386" t="s">
        <v>1756</v>
      </c>
    </row>
    <row r="454" spans="1:2">
      <c r="B454" s="10"/>
    </row>
    <row r="463" spans="1:2">
      <c r="A463" s="171"/>
      <c r="B463" s="141"/>
    </row>
    <row r="468" spans="1:2">
      <c r="A468" s="171"/>
      <c r="B468" s="141"/>
    </row>
    <row r="475" spans="1:2">
      <c r="B475" s="141"/>
    </row>
  </sheetData>
  <autoFilter ref="A1:F384" xr:uid="{00000000-0009-0000-0000-000009000000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6" filterMode="1"/>
  <dimension ref="A1:A4962"/>
  <sheetViews>
    <sheetView workbookViewId="0"/>
  </sheetViews>
  <sheetFormatPr baseColWidth="10" defaultRowHeight="14.5"/>
  <sheetData>
    <row r="1" spans="1:1" ht="15" thickBot="1">
      <c r="A1" s="148" t="s">
        <v>17</v>
      </c>
    </row>
    <row r="2" spans="1:1" ht="15" hidden="1" thickBot="1">
      <c r="A2" s="156"/>
    </row>
    <row r="3" spans="1:1" ht="15" hidden="1" thickBot="1">
      <c r="A3" s="153"/>
    </row>
    <row r="4" spans="1:1" ht="15" hidden="1" thickBot="1">
      <c r="A4" s="149"/>
    </row>
    <row r="5" spans="1:1" ht="15" hidden="1" thickBot="1">
      <c r="A5" s="150"/>
    </row>
    <row r="6" spans="1:1" ht="15" hidden="1" thickBot="1">
      <c r="A6" s="154"/>
    </row>
    <row r="7" spans="1:1" ht="15" hidden="1" thickBot="1">
      <c r="A7" s="151"/>
    </row>
    <row r="8" spans="1:1" ht="15" hidden="1" thickBot="1">
      <c r="A8" s="152"/>
    </row>
    <row r="9" spans="1:1" ht="15" hidden="1" thickBot="1">
      <c r="A9" s="151"/>
    </row>
    <row r="10" spans="1:1" ht="15" hidden="1" thickBot="1">
      <c r="A10" s="152"/>
    </row>
    <row r="11" spans="1:1" ht="15" hidden="1" thickBot="1">
      <c r="A11" s="151"/>
    </row>
    <row r="12" spans="1:1" ht="15" hidden="1" thickBot="1">
      <c r="A12" s="154"/>
    </row>
    <row r="13" spans="1:1" ht="15" hidden="1" thickBot="1">
      <c r="A13" s="155"/>
    </row>
    <row r="14" spans="1:1" ht="15" hidden="1" thickBot="1">
      <c r="A14" s="154"/>
    </row>
    <row r="15" spans="1:1" ht="15" hidden="1" thickBot="1">
      <c r="A15" s="151"/>
    </row>
    <row r="16" spans="1:1" ht="15" hidden="1" thickBot="1">
      <c r="A16" s="154"/>
    </row>
    <row r="17" spans="1:1" ht="15" hidden="1" thickBot="1">
      <c r="A17" s="155"/>
    </row>
    <row r="18" spans="1:1" ht="15" hidden="1" thickBot="1">
      <c r="A18" s="154"/>
    </row>
    <row r="19" spans="1:1" ht="15" hidden="1" thickBot="1">
      <c r="A19" s="155"/>
    </row>
    <row r="20" spans="1:1" ht="15" hidden="1" thickBot="1">
      <c r="A20" s="152"/>
    </row>
    <row r="21" spans="1:1" ht="15" hidden="1" thickBot="1">
      <c r="A21" s="151"/>
    </row>
    <row r="22" spans="1:1" ht="15" hidden="1" thickBot="1">
      <c r="A22" s="152"/>
    </row>
    <row r="23" spans="1:1" ht="15" hidden="1" thickBot="1">
      <c r="A23" s="155"/>
    </row>
    <row r="24" spans="1:1" ht="15" thickBot="1">
      <c r="A24" s="154" t="s">
        <v>1554</v>
      </c>
    </row>
    <row r="25" spans="1:1" ht="15" thickBot="1">
      <c r="A25" s="155" t="s">
        <v>1555</v>
      </c>
    </row>
    <row r="26" spans="1:1" ht="15" thickBot="1">
      <c r="A26" s="154" t="s">
        <v>1556</v>
      </c>
    </row>
    <row r="27" spans="1:1" ht="15" hidden="1" thickBot="1">
      <c r="A27" s="158"/>
    </row>
    <row r="28" spans="1:1" ht="15" hidden="1" thickBot="1">
      <c r="A28" s="159"/>
    </row>
    <row r="29" spans="1:1" ht="15" hidden="1" thickBot="1">
      <c r="A29" s="155"/>
    </row>
    <row r="30" spans="1:1" ht="15" hidden="1" thickBot="1">
      <c r="A30" s="154"/>
    </row>
    <row r="31" spans="1:1" ht="15" hidden="1" thickBot="1">
      <c r="A31" s="151"/>
    </row>
    <row r="32" spans="1:1" ht="15" hidden="1" thickBot="1">
      <c r="A32" s="154"/>
    </row>
    <row r="33" spans="1:1" ht="15" thickBot="1">
      <c r="A33" s="155" t="s">
        <v>1559</v>
      </c>
    </row>
    <row r="34" spans="1:1" ht="15" thickBot="1">
      <c r="A34" s="154" t="s">
        <v>1560</v>
      </c>
    </row>
    <row r="35" spans="1:1" ht="15" thickBot="1">
      <c r="A35" s="155" t="s">
        <v>1561</v>
      </c>
    </row>
    <row r="36" spans="1:1" ht="15" thickBot="1">
      <c r="A36" s="152" t="s">
        <v>1562</v>
      </c>
    </row>
    <row r="37" spans="1:1" ht="15" hidden="1" thickBot="1">
      <c r="A37" s="158"/>
    </row>
    <row r="38" spans="1:1" ht="15" hidden="1" thickBot="1">
      <c r="A38" s="159"/>
    </row>
    <row r="39" spans="1:1" ht="15" hidden="1" thickBot="1">
      <c r="A39" s="158"/>
    </row>
    <row r="40" spans="1:1" ht="15" hidden="1" thickBot="1">
      <c r="A40" s="159"/>
    </row>
    <row r="41" spans="1:1" ht="15" hidden="1" thickBot="1">
      <c r="A41" s="155"/>
    </row>
    <row r="42" spans="1:1" ht="15" hidden="1" thickBot="1">
      <c r="A42" s="152"/>
    </row>
    <row r="43" spans="1:1" ht="15" hidden="1" thickBot="1">
      <c r="A43" s="155"/>
    </row>
    <row r="44" spans="1:1" ht="15" hidden="1" thickBot="1">
      <c r="A44" s="159"/>
    </row>
    <row r="45" spans="1:1" ht="15" thickBot="1">
      <c r="A45" s="155" t="s">
        <v>1566</v>
      </c>
    </row>
    <row r="46" spans="1:1" ht="15" thickBot="1">
      <c r="A46" s="152" t="s">
        <v>1567</v>
      </c>
    </row>
    <row r="47" spans="1:1" ht="15" thickBot="1">
      <c r="A47" s="155" t="s">
        <v>1568</v>
      </c>
    </row>
    <row r="48" spans="1:1" ht="15" thickBot="1">
      <c r="A48" s="152" t="s">
        <v>1569</v>
      </c>
    </row>
    <row r="49" spans="1:1" ht="15" hidden="1" thickBot="1">
      <c r="A49" s="158"/>
    </row>
    <row r="50" spans="1:1" ht="15" hidden="1" thickBot="1">
      <c r="A50" s="157"/>
    </row>
    <row r="51" spans="1:1" hidden="1"/>
    <row r="52" spans="1:1" hidden="1"/>
    <row r="53" spans="1:1" hidden="1"/>
    <row r="54" spans="1:1" hidden="1"/>
    <row r="55" spans="1:1" hidden="1"/>
    <row r="56" spans="1:1" hidden="1"/>
    <row r="57" spans="1:1" hidden="1"/>
    <row r="58" spans="1:1" hidden="1"/>
    <row r="59" spans="1:1" hidden="1"/>
    <row r="60" spans="1:1" hidden="1"/>
    <row r="61" spans="1:1" hidden="1"/>
    <row r="62" spans="1:1" hidden="1"/>
    <row r="63" spans="1:1" hidden="1"/>
    <row r="64" spans="1:1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  <row r="1001" hidden="1"/>
    <row r="1002" hidden="1"/>
    <row r="1003" hidden="1"/>
    <row r="1004" hidden="1"/>
    <row r="1005" hidden="1"/>
    <row r="1006" hidden="1"/>
    <row r="1007" hidden="1"/>
    <row r="1008" hidden="1"/>
    <row r="1009" hidden="1"/>
    <row r="1010" hidden="1"/>
    <row r="1011" hidden="1"/>
    <row r="1012" hidden="1"/>
    <row r="1013" hidden="1"/>
    <row r="1014" hidden="1"/>
    <row r="1015" hidden="1"/>
    <row r="1016" hidden="1"/>
    <row r="1017" hidden="1"/>
    <row r="1018" hidden="1"/>
    <row r="1019" hidden="1"/>
    <row r="1020" hidden="1"/>
    <row r="1021" hidden="1"/>
    <row r="1022" hidden="1"/>
    <row r="1023" hidden="1"/>
    <row r="1024" hidden="1"/>
    <row r="1025" hidden="1"/>
    <row r="1026" hidden="1"/>
    <row r="1027" hidden="1"/>
    <row r="1028" hidden="1"/>
    <row r="1029" hidden="1"/>
    <row r="1030" hidden="1"/>
    <row r="1031" hidden="1"/>
    <row r="1032" hidden="1"/>
    <row r="1033" hidden="1"/>
    <row r="1034" hidden="1"/>
    <row r="1035" hidden="1"/>
    <row r="1036" hidden="1"/>
    <row r="1037" hidden="1"/>
    <row r="1038" hidden="1"/>
    <row r="1039" hidden="1"/>
    <row r="1040" hidden="1"/>
    <row r="1041" hidden="1"/>
    <row r="1042" hidden="1"/>
    <row r="1043" hidden="1"/>
    <row r="1044" hidden="1"/>
    <row r="1045" hidden="1"/>
    <row r="1046" hidden="1"/>
    <row r="1047" hidden="1"/>
    <row r="1048" hidden="1"/>
    <row r="1049" hidden="1"/>
    <row r="1050" hidden="1"/>
    <row r="1051" hidden="1"/>
    <row r="1052" hidden="1"/>
    <row r="1053" hidden="1"/>
    <row r="1054" hidden="1"/>
    <row r="1055" hidden="1"/>
    <row r="1056" hidden="1"/>
    <row r="1057" hidden="1"/>
    <row r="1058" hidden="1"/>
    <row r="1059" hidden="1"/>
    <row r="1060" hidden="1"/>
    <row r="1061" hidden="1"/>
    <row r="1062" hidden="1"/>
    <row r="1063" hidden="1"/>
    <row r="1064" hidden="1"/>
    <row r="1065" hidden="1"/>
    <row r="1066" hidden="1"/>
    <row r="1067" hidden="1"/>
    <row r="1068" hidden="1"/>
    <row r="1069" hidden="1"/>
    <row r="1070" hidden="1"/>
    <row r="1071" hidden="1"/>
    <row r="1072" hidden="1"/>
    <row r="1073" hidden="1"/>
    <row r="1074" hidden="1"/>
    <row r="1075" hidden="1"/>
    <row r="1076" hidden="1"/>
    <row r="1077" hidden="1"/>
    <row r="1078" hidden="1"/>
    <row r="1079" hidden="1"/>
    <row r="1080" hidden="1"/>
    <row r="1081" hidden="1"/>
    <row r="1082" hidden="1"/>
    <row r="1083" hidden="1"/>
    <row r="1084" hidden="1"/>
    <row r="1085" hidden="1"/>
    <row r="1086" hidden="1"/>
    <row r="1087" hidden="1"/>
    <row r="1088" hidden="1"/>
    <row r="1089" hidden="1"/>
    <row r="1090" hidden="1"/>
    <row r="1091" hidden="1"/>
    <row r="1092" hidden="1"/>
    <row r="1093" hidden="1"/>
    <row r="1094" hidden="1"/>
    <row r="1095" hidden="1"/>
    <row r="1096" hidden="1"/>
    <row r="1097" hidden="1"/>
    <row r="1098" hidden="1"/>
    <row r="1099" hidden="1"/>
    <row r="1100" hidden="1"/>
    <row r="1101" hidden="1"/>
    <row r="1102" hidden="1"/>
    <row r="1103" hidden="1"/>
    <row r="1104" hidden="1"/>
    <row r="1105" hidden="1"/>
    <row r="1106" hidden="1"/>
    <row r="1107" hidden="1"/>
    <row r="1108" hidden="1"/>
    <row r="1109" hidden="1"/>
    <row r="1110" hidden="1"/>
    <row r="1111" hidden="1"/>
    <row r="1112" hidden="1"/>
    <row r="1113" hidden="1"/>
    <row r="1114" hidden="1"/>
    <row r="1115" hidden="1"/>
    <row r="1116" hidden="1"/>
    <row r="1117" hidden="1"/>
    <row r="1118" hidden="1"/>
    <row r="1119" hidden="1"/>
    <row r="1120" hidden="1"/>
    <row r="1121" hidden="1"/>
    <row r="1122" hidden="1"/>
    <row r="1123" hidden="1"/>
    <row r="1124" hidden="1"/>
    <row r="1125" hidden="1"/>
    <row r="1126" hidden="1"/>
    <row r="1127" hidden="1"/>
    <row r="1128" hidden="1"/>
    <row r="1129" hidden="1"/>
    <row r="1130" hidden="1"/>
    <row r="1131" hidden="1"/>
    <row r="1132" hidden="1"/>
    <row r="1133" hidden="1"/>
    <row r="1134" hidden="1"/>
    <row r="1135" hidden="1"/>
    <row r="1136" hidden="1"/>
    <row r="1137" hidden="1"/>
    <row r="1138" hidden="1"/>
    <row r="1139" hidden="1"/>
    <row r="1140" hidden="1"/>
    <row r="1141" hidden="1"/>
    <row r="1142" hidden="1"/>
    <row r="1143" hidden="1"/>
    <row r="1144" hidden="1"/>
    <row r="1145" hidden="1"/>
    <row r="1146" hidden="1"/>
    <row r="1147" hidden="1"/>
    <row r="1148" hidden="1"/>
    <row r="1149" hidden="1"/>
    <row r="1150" hidden="1"/>
    <row r="1151" hidden="1"/>
    <row r="1152" hidden="1"/>
    <row r="1153" hidden="1"/>
    <row r="1154" hidden="1"/>
    <row r="1155" hidden="1"/>
    <row r="1156" hidden="1"/>
    <row r="1157" hidden="1"/>
    <row r="1158" hidden="1"/>
    <row r="1159" hidden="1"/>
    <row r="1160" hidden="1"/>
    <row r="1161" hidden="1"/>
    <row r="1162" hidden="1"/>
    <row r="1163" hidden="1"/>
    <row r="1164" hidden="1"/>
    <row r="1165" hidden="1"/>
    <row r="1166" hidden="1"/>
    <row r="1167" hidden="1"/>
    <row r="1168" hidden="1"/>
    <row r="1169" hidden="1"/>
    <row r="1170" hidden="1"/>
    <row r="1171" hidden="1"/>
    <row r="1172" hidden="1"/>
    <row r="1173" hidden="1"/>
    <row r="1174" hidden="1"/>
    <row r="1175" hidden="1"/>
    <row r="1176" hidden="1"/>
    <row r="1177" hidden="1"/>
    <row r="1178" hidden="1"/>
    <row r="1179" hidden="1"/>
    <row r="1180" hidden="1"/>
    <row r="1181" hidden="1"/>
    <row r="1182" hidden="1"/>
    <row r="1183" hidden="1"/>
    <row r="1184" hidden="1"/>
    <row r="1185" hidden="1"/>
    <row r="1186" hidden="1"/>
    <row r="1187" hidden="1"/>
    <row r="1188" hidden="1"/>
    <row r="1189" hidden="1"/>
    <row r="1190" hidden="1"/>
    <row r="1191" hidden="1"/>
    <row r="1192" hidden="1"/>
    <row r="1193" hidden="1"/>
    <row r="1194" hidden="1"/>
    <row r="1195" hidden="1"/>
    <row r="1196" hidden="1"/>
    <row r="1197" hidden="1"/>
    <row r="1198" hidden="1"/>
    <row r="1199" hidden="1"/>
    <row r="1200" hidden="1"/>
    <row r="1201" hidden="1"/>
    <row r="1202" hidden="1"/>
    <row r="1203" hidden="1"/>
    <row r="1204" hidden="1"/>
    <row r="1205" hidden="1"/>
    <row r="1206" hidden="1"/>
    <row r="1207" hidden="1"/>
    <row r="1208" hidden="1"/>
    <row r="1209" hidden="1"/>
    <row r="1210" hidden="1"/>
    <row r="1211" hidden="1"/>
    <row r="1212" hidden="1"/>
    <row r="1213" hidden="1"/>
    <row r="1214" hidden="1"/>
    <row r="1215" hidden="1"/>
    <row r="1216" hidden="1"/>
    <row r="1217" hidden="1"/>
    <row r="1218" hidden="1"/>
    <row r="1219" hidden="1"/>
    <row r="1220" hidden="1"/>
    <row r="1221" hidden="1"/>
    <row r="1222" hidden="1"/>
    <row r="1223" hidden="1"/>
    <row r="1224" hidden="1"/>
    <row r="1225" hidden="1"/>
    <row r="1226" hidden="1"/>
    <row r="1227" hidden="1"/>
    <row r="1228" hidden="1"/>
    <row r="1229" hidden="1"/>
    <row r="1230" hidden="1"/>
    <row r="1231" hidden="1"/>
    <row r="1232" hidden="1"/>
    <row r="1233" hidden="1"/>
    <row r="1234" hidden="1"/>
    <row r="1235" hidden="1"/>
    <row r="1236" hidden="1"/>
    <row r="1237" hidden="1"/>
    <row r="1238" hidden="1"/>
    <row r="1239" hidden="1"/>
    <row r="1240" hidden="1"/>
    <row r="1241" hidden="1"/>
    <row r="1242" hidden="1"/>
    <row r="1243" hidden="1"/>
    <row r="1244" hidden="1"/>
    <row r="1245" hidden="1"/>
    <row r="1246" hidden="1"/>
    <row r="1247" hidden="1"/>
    <row r="1248" hidden="1"/>
    <row r="1249" hidden="1"/>
    <row r="1250" hidden="1"/>
    <row r="1251" hidden="1"/>
    <row r="1252" hidden="1"/>
    <row r="1253" hidden="1"/>
    <row r="1254" hidden="1"/>
    <row r="1255" hidden="1"/>
    <row r="1256" hidden="1"/>
    <row r="1257" hidden="1"/>
    <row r="1258" hidden="1"/>
    <row r="1259" hidden="1"/>
    <row r="1260" hidden="1"/>
    <row r="1261" hidden="1"/>
    <row r="1262" hidden="1"/>
    <row r="1263" hidden="1"/>
    <row r="1264" hidden="1"/>
    <row r="1265" hidden="1"/>
    <row r="1266" hidden="1"/>
    <row r="1267" hidden="1"/>
    <row r="1268" hidden="1"/>
    <row r="1269" hidden="1"/>
    <row r="1270" hidden="1"/>
    <row r="1271" hidden="1"/>
    <row r="1272" hidden="1"/>
    <row r="1273" hidden="1"/>
    <row r="1274" hidden="1"/>
    <row r="1275" hidden="1"/>
    <row r="1276" hidden="1"/>
    <row r="1277" hidden="1"/>
    <row r="1278" hidden="1"/>
    <row r="1279" hidden="1"/>
    <row r="1280" hidden="1"/>
    <row r="1281" hidden="1"/>
    <row r="1282" hidden="1"/>
    <row r="1283" hidden="1"/>
    <row r="1284" hidden="1"/>
    <row r="1285" hidden="1"/>
    <row r="1286" hidden="1"/>
    <row r="1287" hidden="1"/>
    <row r="1288" hidden="1"/>
    <row r="1289" hidden="1"/>
    <row r="1290" hidden="1"/>
    <row r="1291" hidden="1"/>
    <row r="1292" hidden="1"/>
    <row r="1293" hidden="1"/>
    <row r="1294" hidden="1"/>
    <row r="1295" hidden="1"/>
    <row r="1296" hidden="1"/>
    <row r="1297" hidden="1"/>
    <row r="1298" hidden="1"/>
    <row r="1299" hidden="1"/>
    <row r="1300" hidden="1"/>
    <row r="1301" hidden="1"/>
    <row r="1302" hidden="1"/>
    <row r="1303" hidden="1"/>
    <row r="1304" hidden="1"/>
    <row r="1305" hidden="1"/>
    <row r="1306" hidden="1"/>
    <row r="1307" hidden="1"/>
    <row r="1308" hidden="1"/>
    <row r="1309" hidden="1"/>
    <row r="1310" hidden="1"/>
    <row r="1311" hidden="1"/>
    <row r="1312" hidden="1"/>
    <row r="1313" hidden="1"/>
    <row r="1314" hidden="1"/>
    <row r="1315" hidden="1"/>
    <row r="1316" hidden="1"/>
    <row r="1317" hidden="1"/>
    <row r="1318" hidden="1"/>
    <row r="1319" hidden="1"/>
    <row r="1320" hidden="1"/>
    <row r="1321" hidden="1"/>
    <row r="1322" hidden="1"/>
    <row r="1323" hidden="1"/>
    <row r="1324" hidden="1"/>
    <row r="1325" hidden="1"/>
    <row r="1326" hidden="1"/>
    <row r="1327" hidden="1"/>
    <row r="1328" hidden="1"/>
    <row r="1329" hidden="1"/>
    <row r="1330" hidden="1"/>
    <row r="1331" hidden="1"/>
    <row r="1332" hidden="1"/>
    <row r="1333" hidden="1"/>
    <row r="1334" hidden="1"/>
    <row r="1335" hidden="1"/>
    <row r="1336" hidden="1"/>
    <row r="1337" hidden="1"/>
    <row r="1338" hidden="1"/>
    <row r="1339" hidden="1"/>
    <row r="1340" hidden="1"/>
    <row r="1341" hidden="1"/>
    <row r="1342" hidden="1"/>
    <row r="1343" hidden="1"/>
    <row r="1344" hidden="1"/>
    <row r="1345" hidden="1"/>
    <row r="1346" hidden="1"/>
    <row r="1347" hidden="1"/>
    <row r="1348" hidden="1"/>
    <row r="1349" hidden="1"/>
    <row r="1350" hidden="1"/>
    <row r="1351" hidden="1"/>
    <row r="1352" hidden="1"/>
    <row r="1353" hidden="1"/>
    <row r="1354" hidden="1"/>
    <row r="1355" hidden="1"/>
    <row r="1356" hidden="1"/>
    <row r="1357" hidden="1"/>
    <row r="1358" hidden="1"/>
    <row r="1359" hidden="1"/>
    <row r="1360" hidden="1"/>
    <row r="1361" hidden="1"/>
    <row r="1362" hidden="1"/>
    <row r="1363" hidden="1"/>
    <row r="1364" hidden="1"/>
    <row r="1365" hidden="1"/>
    <row r="1366" hidden="1"/>
    <row r="1367" hidden="1"/>
    <row r="1368" hidden="1"/>
    <row r="1369" hidden="1"/>
    <row r="1370" hidden="1"/>
    <row r="1371" hidden="1"/>
    <row r="1372" hidden="1"/>
    <row r="1373" hidden="1"/>
    <row r="1374" hidden="1"/>
    <row r="1375" hidden="1"/>
    <row r="1376" hidden="1"/>
    <row r="1377" hidden="1"/>
    <row r="1378" hidden="1"/>
    <row r="1379" hidden="1"/>
    <row r="1380" hidden="1"/>
    <row r="1381" hidden="1"/>
    <row r="1382" hidden="1"/>
    <row r="1383" hidden="1"/>
    <row r="1384" hidden="1"/>
    <row r="1385" hidden="1"/>
    <row r="1386" hidden="1"/>
    <row r="1387" hidden="1"/>
    <row r="1388" hidden="1"/>
    <row r="1389" hidden="1"/>
    <row r="1390" hidden="1"/>
    <row r="1391" hidden="1"/>
    <row r="1392" hidden="1"/>
    <row r="1393" hidden="1"/>
    <row r="1394" hidden="1"/>
    <row r="1395" hidden="1"/>
    <row r="1396" hidden="1"/>
    <row r="1397" hidden="1"/>
    <row r="1398" hidden="1"/>
    <row r="1399" hidden="1"/>
    <row r="1400" hidden="1"/>
    <row r="1401" hidden="1"/>
    <row r="1402" hidden="1"/>
    <row r="1403" hidden="1"/>
    <row r="1404" hidden="1"/>
    <row r="1405" hidden="1"/>
    <row r="1406" hidden="1"/>
    <row r="1407" hidden="1"/>
    <row r="1408" hidden="1"/>
    <row r="1409" hidden="1"/>
    <row r="1410" hidden="1"/>
    <row r="1411" hidden="1"/>
    <row r="1412" hidden="1"/>
    <row r="1413" hidden="1"/>
    <row r="1414" hidden="1"/>
    <row r="1415" hidden="1"/>
    <row r="1416" hidden="1"/>
    <row r="1417" hidden="1"/>
    <row r="1418" hidden="1"/>
    <row r="1419" hidden="1"/>
    <row r="1420" hidden="1"/>
    <row r="1421" hidden="1"/>
    <row r="1422" hidden="1"/>
    <row r="1423" hidden="1"/>
    <row r="1424" hidden="1"/>
    <row r="1425" hidden="1"/>
    <row r="1426" hidden="1"/>
    <row r="1427" hidden="1"/>
    <row r="1428" hidden="1"/>
    <row r="1429" hidden="1"/>
    <row r="1430" hidden="1"/>
    <row r="1431" hidden="1"/>
    <row r="1432" hidden="1"/>
    <row r="1433" hidden="1"/>
    <row r="1434" hidden="1"/>
    <row r="1435" hidden="1"/>
    <row r="1436" hidden="1"/>
    <row r="1437" hidden="1"/>
    <row r="1438" hidden="1"/>
    <row r="1439" hidden="1"/>
    <row r="1440" hidden="1"/>
    <row r="1441" hidden="1"/>
    <row r="1442" hidden="1"/>
    <row r="1443" hidden="1"/>
    <row r="1444" hidden="1"/>
    <row r="1445" hidden="1"/>
    <row r="1446" hidden="1"/>
    <row r="1447" hidden="1"/>
    <row r="1448" hidden="1"/>
    <row r="1449" hidden="1"/>
    <row r="1450" hidden="1"/>
    <row r="1451" hidden="1"/>
    <row r="1452" hidden="1"/>
    <row r="1453" hidden="1"/>
    <row r="1454" hidden="1"/>
    <row r="1455" hidden="1"/>
    <row r="1456" hidden="1"/>
    <row r="1457" hidden="1"/>
    <row r="1458" hidden="1"/>
    <row r="1459" hidden="1"/>
    <row r="1460" hidden="1"/>
    <row r="1461" hidden="1"/>
    <row r="1462" hidden="1"/>
    <row r="1463" hidden="1"/>
    <row r="1464" hidden="1"/>
    <row r="1465" hidden="1"/>
    <row r="1466" hidden="1"/>
    <row r="1467" hidden="1"/>
    <row r="1468" hidden="1"/>
    <row r="1469" hidden="1"/>
    <row r="1470" hidden="1"/>
    <row r="1471" hidden="1"/>
    <row r="1472" hidden="1"/>
    <row r="1473" hidden="1"/>
    <row r="1474" hidden="1"/>
    <row r="1475" hidden="1"/>
    <row r="1476" hidden="1"/>
    <row r="1477" hidden="1"/>
    <row r="1478" hidden="1"/>
    <row r="1479" hidden="1"/>
    <row r="1480" hidden="1"/>
    <row r="1481" hidden="1"/>
    <row r="1482" hidden="1"/>
    <row r="1483" hidden="1"/>
    <row r="1484" hidden="1"/>
    <row r="1485" hidden="1"/>
    <row r="1486" hidden="1"/>
    <row r="1487" hidden="1"/>
    <row r="1488" hidden="1"/>
    <row r="1489" hidden="1"/>
    <row r="1490" hidden="1"/>
    <row r="1491" hidden="1"/>
    <row r="1492" hidden="1"/>
    <row r="1493" hidden="1"/>
    <row r="1494" hidden="1"/>
    <row r="1495" hidden="1"/>
    <row r="1496" hidden="1"/>
    <row r="1497" hidden="1"/>
    <row r="1498" hidden="1"/>
    <row r="1499" hidden="1"/>
    <row r="1500" hidden="1"/>
    <row r="1501" hidden="1"/>
    <row r="1502" hidden="1"/>
    <row r="1503" hidden="1"/>
    <row r="1504" hidden="1"/>
    <row r="1505" hidden="1"/>
    <row r="1506" hidden="1"/>
    <row r="1507" hidden="1"/>
    <row r="1508" hidden="1"/>
    <row r="1509" hidden="1"/>
    <row r="1510" hidden="1"/>
    <row r="1511" hidden="1"/>
    <row r="1512" hidden="1"/>
    <row r="1513" hidden="1"/>
    <row r="1514" hidden="1"/>
    <row r="1515" hidden="1"/>
    <row r="1516" hidden="1"/>
    <row r="1517" hidden="1"/>
    <row r="1518" hidden="1"/>
    <row r="1519" hidden="1"/>
    <row r="1520" hidden="1"/>
    <row r="1521" hidden="1"/>
    <row r="1522" hidden="1"/>
    <row r="1523" hidden="1"/>
    <row r="1524" hidden="1"/>
    <row r="1525" hidden="1"/>
    <row r="1526" hidden="1"/>
    <row r="1527" hidden="1"/>
    <row r="1528" hidden="1"/>
    <row r="1529" hidden="1"/>
    <row r="1530" hidden="1"/>
    <row r="1531" hidden="1"/>
    <row r="1532" hidden="1"/>
    <row r="1533" hidden="1"/>
    <row r="1534" hidden="1"/>
    <row r="1535" hidden="1"/>
    <row r="1536" hidden="1"/>
    <row r="1537" hidden="1"/>
    <row r="1538" hidden="1"/>
    <row r="1539" hidden="1"/>
    <row r="1540" hidden="1"/>
    <row r="1541" hidden="1"/>
    <row r="1542" hidden="1"/>
    <row r="1543" hidden="1"/>
    <row r="1544" hidden="1"/>
    <row r="1545" hidden="1"/>
    <row r="1546" hidden="1"/>
    <row r="1547" hidden="1"/>
    <row r="1548" hidden="1"/>
    <row r="1549" hidden="1"/>
    <row r="1550" hidden="1"/>
    <row r="1551" hidden="1"/>
    <row r="1552" hidden="1"/>
    <row r="1553" hidden="1"/>
    <row r="1554" hidden="1"/>
    <row r="1555" hidden="1"/>
    <row r="1556" hidden="1"/>
    <row r="1557" hidden="1"/>
    <row r="1558" hidden="1"/>
    <row r="1559" hidden="1"/>
    <row r="1560" hidden="1"/>
    <row r="1561" hidden="1"/>
    <row r="1562" hidden="1"/>
    <row r="1563" hidden="1"/>
    <row r="1564" hidden="1"/>
    <row r="1565" hidden="1"/>
    <row r="1566" hidden="1"/>
    <row r="1567" hidden="1"/>
    <row r="1568" hidden="1"/>
    <row r="1569" hidden="1"/>
    <row r="1570" hidden="1"/>
    <row r="1571" hidden="1"/>
    <row r="1572" hidden="1"/>
    <row r="1573" hidden="1"/>
    <row r="1574" hidden="1"/>
    <row r="1575" hidden="1"/>
    <row r="1576" hidden="1"/>
    <row r="1577" hidden="1"/>
    <row r="1578" hidden="1"/>
    <row r="1579" hidden="1"/>
    <row r="1580" hidden="1"/>
    <row r="1581" hidden="1"/>
    <row r="1582" hidden="1"/>
    <row r="1583" hidden="1"/>
    <row r="1584" hidden="1"/>
    <row r="1585" hidden="1"/>
    <row r="1586" hidden="1"/>
    <row r="1587" hidden="1"/>
    <row r="1588" hidden="1"/>
    <row r="1589" hidden="1"/>
    <row r="1590" hidden="1"/>
    <row r="1591" hidden="1"/>
    <row r="1592" hidden="1"/>
    <row r="1593" hidden="1"/>
    <row r="1594" hidden="1"/>
    <row r="1595" hidden="1"/>
    <row r="1596" hidden="1"/>
    <row r="1597" hidden="1"/>
    <row r="1598" hidden="1"/>
    <row r="1599" hidden="1"/>
    <row r="1600" hidden="1"/>
    <row r="1601" hidden="1"/>
    <row r="1602" hidden="1"/>
    <row r="1603" hidden="1"/>
    <row r="1604" hidden="1"/>
    <row r="1605" hidden="1"/>
    <row r="1606" hidden="1"/>
    <row r="1607" hidden="1"/>
    <row r="1608" hidden="1"/>
    <row r="1609" hidden="1"/>
    <row r="1610" hidden="1"/>
    <row r="1611" hidden="1"/>
    <row r="1612" hidden="1"/>
    <row r="1613" hidden="1"/>
    <row r="1614" hidden="1"/>
    <row r="1615" hidden="1"/>
    <row r="1616" hidden="1"/>
    <row r="1617" hidden="1"/>
    <row r="1618" hidden="1"/>
    <row r="1619" hidden="1"/>
    <row r="1620" hidden="1"/>
    <row r="1621" hidden="1"/>
    <row r="1622" hidden="1"/>
    <row r="1623" hidden="1"/>
    <row r="1624" hidden="1"/>
    <row r="1625" hidden="1"/>
    <row r="1626" hidden="1"/>
    <row r="1627" hidden="1"/>
    <row r="1628" hidden="1"/>
    <row r="1629" hidden="1"/>
    <row r="1630" hidden="1"/>
    <row r="1631" hidden="1"/>
    <row r="1632" hidden="1"/>
    <row r="1633" hidden="1"/>
    <row r="1634" hidden="1"/>
    <row r="1635" hidden="1"/>
    <row r="1636" hidden="1"/>
    <row r="1637" hidden="1"/>
    <row r="1638" hidden="1"/>
    <row r="1639" hidden="1"/>
    <row r="1640" hidden="1"/>
    <row r="1641" hidden="1"/>
    <row r="1642" hidden="1"/>
    <row r="1643" hidden="1"/>
    <row r="1644" hidden="1"/>
    <row r="1645" hidden="1"/>
    <row r="1646" hidden="1"/>
    <row r="1647" hidden="1"/>
    <row r="1648" hidden="1"/>
    <row r="1649" hidden="1"/>
    <row r="1650" hidden="1"/>
    <row r="1651" hidden="1"/>
    <row r="1652" hidden="1"/>
    <row r="1653" hidden="1"/>
    <row r="1654" hidden="1"/>
    <row r="1655" hidden="1"/>
    <row r="1656" hidden="1"/>
    <row r="1657" hidden="1"/>
    <row r="1658" hidden="1"/>
    <row r="1659" hidden="1"/>
    <row r="1660" hidden="1"/>
    <row r="1661" hidden="1"/>
    <row r="1662" hidden="1"/>
    <row r="1663" hidden="1"/>
    <row r="1664" hidden="1"/>
    <row r="1665" hidden="1"/>
    <row r="1666" hidden="1"/>
    <row r="1667" hidden="1"/>
    <row r="1668" hidden="1"/>
    <row r="1669" hidden="1"/>
    <row r="1670" hidden="1"/>
    <row r="1671" hidden="1"/>
    <row r="1672" hidden="1"/>
    <row r="1673" hidden="1"/>
    <row r="1674" hidden="1"/>
    <row r="1675" hidden="1"/>
    <row r="1676" hidden="1"/>
    <row r="1677" hidden="1"/>
    <row r="1678" hidden="1"/>
    <row r="1679" hidden="1"/>
    <row r="1680" hidden="1"/>
    <row r="1681" hidden="1"/>
    <row r="1682" hidden="1"/>
    <row r="1683" hidden="1"/>
    <row r="1684" hidden="1"/>
    <row r="1685" hidden="1"/>
    <row r="1686" hidden="1"/>
    <row r="1687" hidden="1"/>
    <row r="1688" hidden="1"/>
    <row r="1689" hidden="1"/>
    <row r="1690" hidden="1"/>
    <row r="1691" hidden="1"/>
    <row r="1692" hidden="1"/>
    <row r="1693" hidden="1"/>
    <row r="1694" hidden="1"/>
    <row r="1695" hidden="1"/>
    <row r="1696" hidden="1"/>
    <row r="1697" hidden="1"/>
    <row r="1698" hidden="1"/>
    <row r="1699" hidden="1"/>
    <row r="1700" hidden="1"/>
    <row r="1701" hidden="1"/>
    <row r="1702" hidden="1"/>
    <row r="1703" hidden="1"/>
    <row r="1704" hidden="1"/>
    <row r="1705" hidden="1"/>
    <row r="1706" hidden="1"/>
    <row r="1707" hidden="1"/>
    <row r="1708" hidden="1"/>
    <row r="1709" hidden="1"/>
    <row r="1710" hidden="1"/>
    <row r="1711" hidden="1"/>
    <row r="1712" hidden="1"/>
    <row r="1713" hidden="1"/>
    <row r="1714" hidden="1"/>
    <row r="1715" hidden="1"/>
    <row r="1716" hidden="1"/>
    <row r="1717" hidden="1"/>
    <row r="1718" hidden="1"/>
    <row r="1719" hidden="1"/>
    <row r="1720" hidden="1"/>
    <row r="1721" hidden="1"/>
    <row r="1722" hidden="1"/>
    <row r="1723" hidden="1"/>
    <row r="1724" hidden="1"/>
    <row r="1725" hidden="1"/>
    <row r="1726" hidden="1"/>
    <row r="1727" hidden="1"/>
    <row r="1728" hidden="1"/>
    <row r="1729" hidden="1"/>
    <row r="1730" hidden="1"/>
    <row r="1731" hidden="1"/>
    <row r="1732" hidden="1"/>
    <row r="1733" hidden="1"/>
    <row r="1734" hidden="1"/>
    <row r="1735" hidden="1"/>
    <row r="1736" hidden="1"/>
    <row r="1737" hidden="1"/>
    <row r="1738" hidden="1"/>
    <row r="1739" hidden="1"/>
    <row r="1740" hidden="1"/>
    <row r="1741" hidden="1"/>
    <row r="1742" hidden="1"/>
    <row r="1743" hidden="1"/>
    <row r="1744" hidden="1"/>
    <row r="1745" hidden="1"/>
    <row r="1746" hidden="1"/>
    <row r="1747" hidden="1"/>
    <row r="1748" hidden="1"/>
    <row r="1749" hidden="1"/>
    <row r="1750" hidden="1"/>
    <row r="1751" hidden="1"/>
    <row r="1752" hidden="1"/>
    <row r="1753" hidden="1"/>
    <row r="1754" hidden="1"/>
    <row r="1755" hidden="1"/>
    <row r="1756" hidden="1"/>
    <row r="1757" hidden="1"/>
    <row r="1758" hidden="1"/>
    <row r="1759" hidden="1"/>
    <row r="1760" hidden="1"/>
    <row r="1761" hidden="1"/>
    <row r="1762" hidden="1"/>
    <row r="1763" hidden="1"/>
    <row r="1764" hidden="1"/>
    <row r="1765" hidden="1"/>
    <row r="1766" hidden="1"/>
    <row r="1767" hidden="1"/>
    <row r="1768" hidden="1"/>
    <row r="1769" hidden="1"/>
    <row r="1770" hidden="1"/>
    <row r="1771" hidden="1"/>
    <row r="1772" hidden="1"/>
    <row r="1773" hidden="1"/>
    <row r="1774" hidden="1"/>
    <row r="1775" hidden="1"/>
    <row r="1776" hidden="1"/>
    <row r="1777" hidden="1"/>
    <row r="1778" hidden="1"/>
    <row r="1779" hidden="1"/>
    <row r="1780" hidden="1"/>
    <row r="1781" hidden="1"/>
    <row r="1782" hidden="1"/>
    <row r="1783" hidden="1"/>
    <row r="1784" hidden="1"/>
    <row r="1785" hidden="1"/>
    <row r="1786" hidden="1"/>
    <row r="1787" hidden="1"/>
    <row r="1788" hidden="1"/>
    <row r="1789" hidden="1"/>
    <row r="1790" hidden="1"/>
    <row r="1791" hidden="1"/>
    <row r="1792" hidden="1"/>
    <row r="1793" hidden="1"/>
    <row r="1794" hidden="1"/>
    <row r="1795" hidden="1"/>
    <row r="1796" hidden="1"/>
    <row r="1797" hidden="1"/>
    <row r="1798" hidden="1"/>
    <row r="1799" hidden="1"/>
    <row r="1800" hidden="1"/>
    <row r="1801" hidden="1"/>
    <row r="1802" hidden="1"/>
    <row r="1803" hidden="1"/>
    <row r="1804" hidden="1"/>
    <row r="1805" hidden="1"/>
    <row r="1806" hidden="1"/>
    <row r="1807" hidden="1"/>
    <row r="1808" hidden="1"/>
    <row r="1809" hidden="1"/>
    <row r="1810" hidden="1"/>
    <row r="1811" hidden="1"/>
    <row r="1812" hidden="1"/>
    <row r="1813" hidden="1"/>
    <row r="1814" hidden="1"/>
    <row r="1815" hidden="1"/>
    <row r="1816" hidden="1"/>
    <row r="1817" hidden="1"/>
    <row r="1818" hidden="1"/>
    <row r="1819" hidden="1"/>
    <row r="1820" hidden="1"/>
    <row r="1821" hidden="1"/>
    <row r="1822" hidden="1"/>
    <row r="1823" hidden="1"/>
    <row r="1824" hidden="1"/>
    <row r="1825" hidden="1"/>
    <row r="1826" hidden="1"/>
    <row r="1827" hidden="1"/>
    <row r="1828" hidden="1"/>
    <row r="1829" hidden="1"/>
    <row r="1830" hidden="1"/>
    <row r="1831" hidden="1"/>
    <row r="1832" hidden="1"/>
    <row r="1833" hidden="1"/>
    <row r="1834" hidden="1"/>
    <row r="1835" hidden="1"/>
    <row r="1836" hidden="1"/>
    <row r="1837" hidden="1"/>
    <row r="1838" hidden="1"/>
    <row r="1839" hidden="1"/>
    <row r="1840" hidden="1"/>
    <row r="1841" hidden="1"/>
    <row r="1842" hidden="1"/>
    <row r="1843" hidden="1"/>
    <row r="1844" hidden="1"/>
    <row r="1845" hidden="1"/>
    <row r="1846" hidden="1"/>
    <row r="1847" hidden="1"/>
    <row r="1848" hidden="1"/>
    <row r="1849" hidden="1"/>
    <row r="1850" hidden="1"/>
    <row r="1851" hidden="1"/>
    <row r="1852" hidden="1"/>
    <row r="1853" hidden="1"/>
    <row r="1854" hidden="1"/>
    <row r="1855" hidden="1"/>
    <row r="1856" hidden="1"/>
    <row r="1857" hidden="1"/>
    <row r="1858" hidden="1"/>
    <row r="1859" hidden="1"/>
    <row r="1860" hidden="1"/>
    <row r="1861" hidden="1"/>
    <row r="1862" hidden="1"/>
    <row r="1863" hidden="1"/>
    <row r="1864" hidden="1"/>
    <row r="1865" hidden="1"/>
    <row r="1866" hidden="1"/>
    <row r="1867" hidden="1"/>
    <row r="1868" hidden="1"/>
    <row r="1869" hidden="1"/>
    <row r="1870" hidden="1"/>
    <row r="1871" hidden="1"/>
    <row r="1872" hidden="1"/>
    <row r="1873" hidden="1"/>
    <row r="1874" hidden="1"/>
    <row r="1875" hidden="1"/>
    <row r="1876" hidden="1"/>
    <row r="1877" hidden="1"/>
    <row r="1878" hidden="1"/>
    <row r="1879" hidden="1"/>
    <row r="1880" hidden="1"/>
    <row r="1881" hidden="1"/>
    <row r="1882" hidden="1"/>
    <row r="1883" hidden="1"/>
    <row r="1884" hidden="1"/>
    <row r="1885" hidden="1"/>
    <row r="1886" hidden="1"/>
    <row r="1887" hidden="1"/>
    <row r="1888" hidden="1"/>
    <row r="1889" hidden="1"/>
    <row r="1890" hidden="1"/>
    <row r="1891" hidden="1"/>
    <row r="1892" hidden="1"/>
    <row r="1893" hidden="1"/>
    <row r="1894" hidden="1"/>
    <row r="1895" hidden="1"/>
    <row r="1896" hidden="1"/>
    <row r="1897" hidden="1"/>
    <row r="1898" hidden="1"/>
    <row r="1899" hidden="1"/>
    <row r="1900" hidden="1"/>
    <row r="1901" hidden="1"/>
    <row r="1902" hidden="1"/>
    <row r="1903" hidden="1"/>
    <row r="1904" hidden="1"/>
    <row r="1905" hidden="1"/>
    <row r="1906" hidden="1"/>
    <row r="1907" hidden="1"/>
    <row r="1908" hidden="1"/>
    <row r="1909" hidden="1"/>
    <row r="1910" hidden="1"/>
    <row r="1911" hidden="1"/>
    <row r="1912" hidden="1"/>
    <row r="1913" hidden="1"/>
    <row r="1914" hidden="1"/>
    <row r="1915" hidden="1"/>
    <row r="1916" hidden="1"/>
    <row r="1917" hidden="1"/>
    <row r="1918" hidden="1"/>
    <row r="1919" hidden="1"/>
    <row r="1920" hidden="1"/>
    <row r="1921" hidden="1"/>
    <row r="1922" hidden="1"/>
    <row r="1923" hidden="1"/>
    <row r="1924" hidden="1"/>
    <row r="1925" hidden="1"/>
    <row r="1926" hidden="1"/>
    <row r="1927" hidden="1"/>
    <row r="1928" hidden="1"/>
    <row r="1929" hidden="1"/>
    <row r="1930" hidden="1"/>
    <row r="1931" hidden="1"/>
    <row r="1932" hidden="1"/>
    <row r="1933" hidden="1"/>
    <row r="1934" hidden="1"/>
    <row r="1935" hidden="1"/>
    <row r="1936" hidden="1"/>
    <row r="1937" hidden="1"/>
    <row r="1938" hidden="1"/>
    <row r="1939" hidden="1"/>
    <row r="1940" hidden="1"/>
    <row r="1941" hidden="1"/>
    <row r="1942" hidden="1"/>
    <row r="1943" hidden="1"/>
    <row r="1944" hidden="1"/>
    <row r="1945" hidden="1"/>
    <row r="1946" hidden="1"/>
    <row r="1947" hidden="1"/>
    <row r="1948" hidden="1"/>
    <row r="1949" hidden="1"/>
    <row r="1950" hidden="1"/>
    <row r="1951" hidden="1"/>
    <row r="1952" hidden="1"/>
    <row r="1953" hidden="1"/>
    <row r="1954" hidden="1"/>
    <row r="1955" hidden="1"/>
    <row r="1956" hidden="1"/>
    <row r="1957" hidden="1"/>
    <row r="1958" hidden="1"/>
    <row r="1959" hidden="1"/>
    <row r="1960" hidden="1"/>
    <row r="1961" hidden="1"/>
    <row r="1962" hidden="1"/>
    <row r="1963" hidden="1"/>
    <row r="1964" hidden="1"/>
    <row r="1965" hidden="1"/>
    <row r="1966" hidden="1"/>
    <row r="1967" hidden="1"/>
    <row r="1968" hidden="1"/>
    <row r="1969" hidden="1"/>
    <row r="1970" hidden="1"/>
    <row r="1971" hidden="1"/>
    <row r="1972" hidden="1"/>
    <row r="1973" hidden="1"/>
    <row r="1974" hidden="1"/>
    <row r="1975" hidden="1"/>
    <row r="1976" hidden="1"/>
    <row r="1977" hidden="1"/>
    <row r="1978" hidden="1"/>
    <row r="1979" hidden="1"/>
    <row r="1980" hidden="1"/>
    <row r="1981" hidden="1"/>
    <row r="1982" hidden="1"/>
    <row r="1983" hidden="1"/>
    <row r="1984" hidden="1"/>
    <row r="1985" hidden="1"/>
    <row r="1986" hidden="1"/>
    <row r="1987" hidden="1"/>
    <row r="1988" hidden="1"/>
    <row r="1989" hidden="1"/>
    <row r="1990" hidden="1"/>
    <row r="1991" hidden="1"/>
    <row r="1992" hidden="1"/>
    <row r="1993" hidden="1"/>
    <row r="1994" hidden="1"/>
    <row r="1995" hidden="1"/>
    <row r="1996" hidden="1"/>
    <row r="1997" hidden="1"/>
    <row r="1998" hidden="1"/>
    <row r="1999" hidden="1"/>
    <row r="2000" hidden="1"/>
    <row r="2001" hidden="1"/>
    <row r="2002" hidden="1"/>
    <row r="2003" hidden="1"/>
    <row r="2004" hidden="1"/>
    <row r="2005" hidden="1"/>
    <row r="2006" hidden="1"/>
    <row r="2007" hidden="1"/>
    <row r="2008" hidden="1"/>
    <row r="2009" hidden="1"/>
    <row r="2010" hidden="1"/>
    <row r="2011" hidden="1"/>
    <row r="2012" hidden="1"/>
    <row r="2013" hidden="1"/>
    <row r="2014" hidden="1"/>
    <row r="2015" hidden="1"/>
    <row r="2016" hidden="1"/>
    <row r="2017" hidden="1"/>
    <row r="2018" hidden="1"/>
    <row r="2019" hidden="1"/>
    <row r="2020" hidden="1"/>
    <row r="2021" hidden="1"/>
    <row r="2022" hidden="1"/>
    <row r="2023" hidden="1"/>
    <row r="2024" hidden="1"/>
    <row r="2025" hidden="1"/>
    <row r="2026" hidden="1"/>
    <row r="2027" hidden="1"/>
    <row r="2028" hidden="1"/>
    <row r="2029" hidden="1"/>
    <row r="2030" hidden="1"/>
    <row r="2031" hidden="1"/>
    <row r="2032" hidden="1"/>
    <row r="2033" hidden="1"/>
    <row r="2034" hidden="1"/>
    <row r="2035" hidden="1"/>
    <row r="2036" hidden="1"/>
    <row r="2037" hidden="1"/>
    <row r="2038" hidden="1"/>
    <row r="2039" hidden="1"/>
    <row r="2040" hidden="1"/>
    <row r="2041" hidden="1"/>
    <row r="2042" hidden="1"/>
    <row r="2043" hidden="1"/>
    <row r="2044" hidden="1"/>
    <row r="2045" hidden="1"/>
    <row r="2046" hidden="1"/>
    <row r="2047" hidden="1"/>
    <row r="2048" hidden="1"/>
    <row r="2049" hidden="1"/>
    <row r="2050" hidden="1"/>
    <row r="2051" hidden="1"/>
    <row r="2052" hidden="1"/>
    <row r="2053" hidden="1"/>
    <row r="2054" hidden="1"/>
    <row r="2055" hidden="1"/>
    <row r="2056" hidden="1"/>
    <row r="2057" hidden="1"/>
    <row r="2058" hidden="1"/>
    <row r="2059" hidden="1"/>
    <row r="2060" hidden="1"/>
    <row r="2061" hidden="1"/>
    <row r="2062" hidden="1"/>
    <row r="2063" hidden="1"/>
    <row r="2064" hidden="1"/>
    <row r="2065" hidden="1"/>
    <row r="2066" hidden="1"/>
    <row r="2067" hidden="1"/>
    <row r="2068" hidden="1"/>
    <row r="2069" hidden="1"/>
    <row r="2070" hidden="1"/>
    <row r="2071" hidden="1"/>
    <row r="2072" hidden="1"/>
    <row r="2073" hidden="1"/>
    <row r="2074" hidden="1"/>
    <row r="2075" hidden="1"/>
    <row r="2076" hidden="1"/>
    <row r="2077" hidden="1"/>
    <row r="2078" hidden="1"/>
    <row r="2079" hidden="1"/>
    <row r="2080" hidden="1"/>
    <row r="2081" hidden="1"/>
    <row r="2082" hidden="1"/>
    <row r="2083" hidden="1"/>
    <row r="2084" hidden="1"/>
    <row r="2085" hidden="1"/>
    <row r="2086" hidden="1"/>
    <row r="2087" hidden="1"/>
    <row r="2088" hidden="1"/>
    <row r="2089" hidden="1"/>
    <row r="2090" hidden="1"/>
    <row r="2091" hidden="1"/>
    <row r="2092" hidden="1"/>
    <row r="2093" hidden="1"/>
    <row r="2094" hidden="1"/>
    <row r="2095" hidden="1"/>
    <row r="2096" hidden="1"/>
    <row r="2097" hidden="1"/>
    <row r="2098" hidden="1"/>
    <row r="2099" hidden="1"/>
    <row r="2100" hidden="1"/>
    <row r="2101" hidden="1"/>
    <row r="2102" hidden="1"/>
    <row r="2103" hidden="1"/>
    <row r="2104" hidden="1"/>
    <row r="2105" hidden="1"/>
    <row r="2106" hidden="1"/>
    <row r="2107" hidden="1"/>
    <row r="2108" hidden="1"/>
    <row r="2109" hidden="1"/>
    <row r="2110" hidden="1"/>
    <row r="2111" hidden="1"/>
    <row r="2112" hidden="1"/>
    <row r="2113" hidden="1"/>
    <row r="2114" hidden="1"/>
    <row r="2115" hidden="1"/>
    <row r="2116" hidden="1"/>
    <row r="2117" hidden="1"/>
    <row r="2118" hidden="1"/>
    <row r="2119" hidden="1"/>
    <row r="2120" hidden="1"/>
    <row r="2121" hidden="1"/>
    <row r="2122" hidden="1"/>
    <row r="2123" hidden="1"/>
    <row r="2124" hidden="1"/>
    <row r="2125" hidden="1"/>
    <row r="2126" hidden="1"/>
    <row r="2127" hidden="1"/>
    <row r="2128" hidden="1"/>
    <row r="2129" hidden="1"/>
    <row r="2130" hidden="1"/>
    <row r="2131" hidden="1"/>
    <row r="2132" hidden="1"/>
    <row r="2133" hidden="1"/>
    <row r="2134" hidden="1"/>
    <row r="2135" hidden="1"/>
    <row r="2136" hidden="1"/>
    <row r="2137" hidden="1"/>
    <row r="2138" hidden="1"/>
    <row r="2139" hidden="1"/>
    <row r="2140" hidden="1"/>
    <row r="2141" hidden="1"/>
    <row r="2142" hidden="1"/>
    <row r="2143" hidden="1"/>
    <row r="2144" hidden="1"/>
    <row r="2145" hidden="1"/>
    <row r="2146" hidden="1"/>
    <row r="2147" hidden="1"/>
    <row r="2148" hidden="1"/>
    <row r="2149" hidden="1"/>
    <row r="2150" hidden="1"/>
    <row r="2151" hidden="1"/>
    <row r="2152" hidden="1"/>
    <row r="2153" hidden="1"/>
    <row r="2154" hidden="1"/>
    <row r="2155" hidden="1"/>
    <row r="2156" hidden="1"/>
    <row r="2157" hidden="1"/>
    <row r="2158" hidden="1"/>
    <row r="2159" hidden="1"/>
    <row r="2160" hidden="1"/>
    <row r="2161" hidden="1"/>
    <row r="2162" hidden="1"/>
    <row r="2163" hidden="1"/>
    <row r="2164" hidden="1"/>
    <row r="2165" hidden="1"/>
    <row r="2166" hidden="1"/>
    <row r="2167" hidden="1"/>
    <row r="2168" hidden="1"/>
    <row r="2169" hidden="1"/>
    <row r="2170" hidden="1"/>
    <row r="2171" hidden="1"/>
    <row r="2172" hidden="1"/>
    <row r="2173" hidden="1"/>
    <row r="2174" hidden="1"/>
    <row r="2175" hidden="1"/>
    <row r="2176" hidden="1"/>
    <row r="2177" hidden="1"/>
    <row r="2178" hidden="1"/>
    <row r="2179" hidden="1"/>
    <row r="2180" hidden="1"/>
    <row r="2181" hidden="1"/>
    <row r="2182" hidden="1"/>
    <row r="2183" hidden="1"/>
    <row r="2184" hidden="1"/>
    <row r="2185" hidden="1"/>
    <row r="2186" hidden="1"/>
    <row r="2187" hidden="1"/>
    <row r="2188" hidden="1"/>
    <row r="2189" hidden="1"/>
    <row r="2190" hidden="1"/>
    <row r="2191" hidden="1"/>
    <row r="2192" hidden="1"/>
    <row r="2193" hidden="1"/>
    <row r="2194" hidden="1"/>
    <row r="2195" hidden="1"/>
    <row r="2196" hidden="1"/>
    <row r="2197" hidden="1"/>
    <row r="2198" hidden="1"/>
    <row r="2199" hidden="1"/>
    <row r="2200" hidden="1"/>
    <row r="2201" hidden="1"/>
    <row r="2202" hidden="1"/>
    <row r="2203" hidden="1"/>
    <row r="2204" hidden="1"/>
    <row r="2205" hidden="1"/>
    <row r="2206" hidden="1"/>
    <row r="2207" hidden="1"/>
    <row r="2208" hidden="1"/>
    <row r="2209" hidden="1"/>
    <row r="2210" hidden="1"/>
    <row r="2211" hidden="1"/>
    <row r="2212" hidden="1"/>
    <row r="2213" hidden="1"/>
    <row r="2214" hidden="1"/>
    <row r="2215" hidden="1"/>
    <row r="2216" hidden="1"/>
    <row r="2217" hidden="1"/>
    <row r="2218" hidden="1"/>
    <row r="2219" hidden="1"/>
    <row r="2220" hidden="1"/>
    <row r="2221" hidden="1"/>
    <row r="2222" hidden="1"/>
    <row r="2223" hidden="1"/>
    <row r="2224" hidden="1"/>
    <row r="2225" hidden="1"/>
    <row r="2226" hidden="1"/>
    <row r="2227" hidden="1"/>
    <row r="2228" hidden="1"/>
    <row r="2229" hidden="1"/>
    <row r="2230" hidden="1"/>
    <row r="2231" hidden="1"/>
    <row r="2232" hidden="1"/>
    <row r="2233" hidden="1"/>
    <row r="2234" hidden="1"/>
    <row r="2235" hidden="1"/>
    <row r="2236" hidden="1"/>
    <row r="2237" hidden="1"/>
    <row r="2238" hidden="1"/>
    <row r="2239" hidden="1"/>
    <row r="2240" hidden="1"/>
    <row r="2241" hidden="1"/>
    <row r="2242" hidden="1"/>
    <row r="2243" hidden="1"/>
    <row r="2244" hidden="1"/>
    <row r="2245" hidden="1"/>
    <row r="2246" hidden="1"/>
    <row r="2247" hidden="1"/>
    <row r="2248" hidden="1"/>
    <row r="2249" hidden="1"/>
    <row r="2250" hidden="1"/>
    <row r="2251" hidden="1"/>
    <row r="2252" hidden="1"/>
    <row r="2253" hidden="1"/>
    <row r="2254" hidden="1"/>
    <row r="2255" hidden="1"/>
    <row r="2256" hidden="1"/>
    <row r="2257" hidden="1"/>
    <row r="2258" hidden="1"/>
    <row r="2259" hidden="1"/>
    <row r="2260" hidden="1"/>
    <row r="2261" hidden="1"/>
    <row r="2262" hidden="1"/>
    <row r="2263" hidden="1"/>
    <row r="2264" hidden="1"/>
    <row r="2265" hidden="1"/>
    <row r="2266" hidden="1"/>
    <row r="2267" hidden="1"/>
    <row r="2268" hidden="1"/>
    <row r="2269" hidden="1"/>
    <row r="2270" hidden="1"/>
    <row r="2271" hidden="1"/>
    <row r="2272" hidden="1"/>
    <row r="2273" hidden="1"/>
    <row r="2274" hidden="1"/>
    <row r="2275" hidden="1"/>
    <row r="2276" hidden="1"/>
    <row r="2277" hidden="1"/>
    <row r="2278" hidden="1"/>
    <row r="2279" hidden="1"/>
    <row r="2280" hidden="1"/>
    <row r="2281" hidden="1"/>
    <row r="2282" hidden="1"/>
    <row r="2283" hidden="1"/>
    <row r="2284" hidden="1"/>
    <row r="2285" hidden="1"/>
    <row r="2286" hidden="1"/>
    <row r="2287" hidden="1"/>
    <row r="2288" hidden="1"/>
    <row r="2289" hidden="1"/>
    <row r="2290" hidden="1"/>
    <row r="2291" hidden="1"/>
    <row r="2292" hidden="1"/>
    <row r="2293" hidden="1"/>
    <row r="2294" hidden="1"/>
    <row r="2295" hidden="1"/>
    <row r="2296" hidden="1"/>
    <row r="2297" hidden="1"/>
    <row r="2298" hidden="1"/>
    <row r="2299" hidden="1"/>
    <row r="2300" hidden="1"/>
    <row r="2301" hidden="1"/>
    <row r="2302" hidden="1"/>
    <row r="2303" hidden="1"/>
    <row r="2304" hidden="1"/>
    <row r="2305" hidden="1"/>
    <row r="2306" hidden="1"/>
    <row r="2307" hidden="1"/>
    <row r="2308" hidden="1"/>
    <row r="2309" hidden="1"/>
    <row r="2310" hidden="1"/>
    <row r="2311" hidden="1"/>
    <row r="2312" hidden="1"/>
    <row r="2313" hidden="1"/>
    <row r="2314" hidden="1"/>
    <row r="2315" hidden="1"/>
    <row r="2316" hidden="1"/>
    <row r="2317" hidden="1"/>
    <row r="2318" hidden="1"/>
    <row r="2319" hidden="1"/>
    <row r="2320" hidden="1"/>
    <row r="2321" hidden="1"/>
    <row r="2322" hidden="1"/>
    <row r="2323" hidden="1"/>
    <row r="2324" hidden="1"/>
    <row r="2325" hidden="1"/>
    <row r="2326" hidden="1"/>
    <row r="2327" hidden="1"/>
    <row r="2328" hidden="1"/>
    <row r="2329" hidden="1"/>
    <row r="2330" hidden="1"/>
    <row r="2331" hidden="1"/>
    <row r="2332" hidden="1"/>
    <row r="2333" hidden="1"/>
    <row r="2334" hidden="1"/>
    <row r="2335" hidden="1"/>
    <row r="2336" hidden="1"/>
    <row r="2337" hidden="1"/>
    <row r="2338" hidden="1"/>
    <row r="2339" hidden="1"/>
    <row r="2340" hidden="1"/>
    <row r="2341" hidden="1"/>
    <row r="2342" hidden="1"/>
    <row r="2343" hidden="1"/>
    <row r="2344" hidden="1"/>
    <row r="2345" hidden="1"/>
    <row r="2346" hidden="1"/>
    <row r="2347" hidden="1"/>
    <row r="2348" hidden="1"/>
    <row r="2349" hidden="1"/>
    <row r="2350" hidden="1"/>
    <row r="2351" hidden="1"/>
    <row r="2352" hidden="1"/>
    <row r="2353" hidden="1"/>
    <row r="2354" hidden="1"/>
    <row r="2355" hidden="1"/>
    <row r="2356" hidden="1"/>
    <row r="2357" hidden="1"/>
    <row r="2358" hidden="1"/>
    <row r="2359" hidden="1"/>
    <row r="2360" hidden="1"/>
    <row r="2361" hidden="1"/>
    <row r="2362" hidden="1"/>
    <row r="2363" hidden="1"/>
    <row r="2364" hidden="1"/>
    <row r="2365" hidden="1"/>
    <row r="2366" hidden="1"/>
    <row r="2367" hidden="1"/>
    <row r="2368" hidden="1"/>
    <row r="2369" hidden="1"/>
    <row r="2370" hidden="1"/>
    <row r="2371" hidden="1"/>
    <row r="2372" hidden="1"/>
    <row r="2373" hidden="1"/>
    <row r="2374" hidden="1"/>
    <row r="2375" hidden="1"/>
    <row r="2376" hidden="1"/>
    <row r="2377" hidden="1"/>
    <row r="2378" hidden="1"/>
    <row r="2379" hidden="1"/>
    <row r="2380" hidden="1"/>
    <row r="2381" hidden="1"/>
    <row r="2382" hidden="1"/>
    <row r="2383" hidden="1"/>
    <row r="2384" hidden="1"/>
    <row r="2385" hidden="1"/>
    <row r="2386" hidden="1"/>
    <row r="2387" hidden="1"/>
    <row r="2388" hidden="1"/>
    <row r="2389" hidden="1"/>
    <row r="2390" hidden="1"/>
    <row r="2391" hidden="1"/>
    <row r="2392" hidden="1"/>
    <row r="2393" hidden="1"/>
    <row r="2394" hidden="1"/>
    <row r="2395" hidden="1"/>
    <row r="2396" hidden="1"/>
    <row r="2397" hidden="1"/>
    <row r="2398" hidden="1"/>
    <row r="2399" hidden="1"/>
    <row r="2400" hidden="1"/>
    <row r="2401" hidden="1"/>
    <row r="2402" hidden="1"/>
    <row r="2403" hidden="1"/>
    <row r="2404" hidden="1"/>
    <row r="2405" hidden="1"/>
    <row r="2406" hidden="1"/>
    <row r="2407" hidden="1"/>
    <row r="2408" hidden="1"/>
    <row r="2409" hidden="1"/>
    <row r="2410" hidden="1"/>
    <row r="2411" hidden="1"/>
    <row r="2412" hidden="1"/>
    <row r="2413" hidden="1"/>
    <row r="2414" hidden="1"/>
    <row r="2415" hidden="1"/>
    <row r="2416" hidden="1"/>
    <row r="2417" hidden="1"/>
    <row r="2418" hidden="1"/>
    <row r="2419" hidden="1"/>
    <row r="2420" hidden="1"/>
    <row r="2421" hidden="1"/>
    <row r="2422" hidden="1"/>
    <row r="2423" hidden="1"/>
    <row r="2424" hidden="1"/>
    <row r="2425" hidden="1"/>
    <row r="2426" hidden="1"/>
    <row r="2427" hidden="1"/>
    <row r="2428" hidden="1"/>
    <row r="2429" hidden="1"/>
    <row r="2430" hidden="1"/>
    <row r="2431" hidden="1"/>
    <row r="2432" hidden="1"/>
    <row r="2433" hidden="1"/>
    <row r="2434" hidden="1"/>
    <row r="2435" hidden="1"/>
    <row r="2436" hidden="1"/>
    <row r="2437" hidden="1"/>
    <row r="2438" hidden="1"/>
    <row r="2439" hidden="1"/>
    <row r="2440" hidden="1"/>
    <row r="2441" hidden="1"/>
    <row r="2442" hidden="1"/>
    <row r="2443" hidden="1"/>
    <row r="2444" hidden="1"/>
    <row r="2445" hidden="1"/>
    <row r="2446" hidden="1"/>
    <row r="2447" hidden="1"/>
    <row r="2448" hidden="1"/>
    <row r="2449" hidden="1"/>
    <row r="2450" hidden="1"/>
    <row r="2451" hidden="1"/>
    <row r="2452" hidden="1"/>
    <row r="2453" hidden="1"/>
    <row r="2454" hidden="1"/>
    <row r="2455" hidden="1"/>
    <row r="2456" hidden="1"/>
    <row r="2457" hidden="1"/>
    <row r="2458" hidden="1"/>
    <row r="2459" hidden="1"/>
    <row r="2460" hidden="1"/>
    <row r="2461" hidden="1"/>
    <row r="2462" hidden="1"/>
    <row r="2463" hidden="1"/>
    <row r="2464" hidden="1"/>
    <row r="2465" hidden="1"/>
    <row r="2466" hidden="1"/>
    <row r="2467" hidden="1"/>
    <row r="2468" hidden="1"/>
    <row r="2469" hidden="1"/>
    <row r="2470" hidden="1"/>
    <row r="2471" hidden="1"/>
    <row r="2472" hidden="1"/>
    <row r="2473" hidden="1"/>
    <row r="2474" hidden="1"/>
    <row r="2475" hidden="1"/>
    <row r="2476" hidden="1"/>
    <row r="2477" hidden="1"/>
    <row r="2478" hidden="1"/>
    <row r="2479" hidden="1"/>
    <row r="2480" hidden="1"/>
    <row r="2481" hidden="1"/>
    <row r="2482" hidden="1"/>
    <row r="2483" hidden="1"/>
    <row r="2484" hidden="1"/>
    <row r="2485" hidden="1"/>
    <row r="2486" hidden="1"/>
    <row r="2487" hidden="1"/>
    <row r="2488" hidden="1"/>
    <row r="2489" hidden="1"/>
    <row r="2490" hidden="1"/>
    <row r="2491" hidden="1"/>
    <row r="2492" hidden="1"/>
    <row r="2493" hidden="1"/>
    <row r="2494" hidden="1"/>
    <row r="2495" hidden="1"/>
    <row r="2496" hidden="1"/>
    <row r="2497" hidden="1"/>
    <row r="2498" hidden="1"/>
    <row r="2499" hidden="1"/>
    <row r="2500" hidden="1"/>
    <row r="2501" hidden="1"/>
    <row r="2502" hidden="1"/>
    <row r="2503" hidden="1"/>
    <row r="2504" hidden="1"/>
    <row r="2505" hidden="1"/>
    <row r="2506" hidden="1"/>
    <row r="2507" hidden="1"/>
    <row r="2508" hidden="1"/>
    <row r="2509" hidden="1"/>
    <row r="2510" hidden="1"/>
    <row r="2511" hidden="1"/>
    <row r="2512" hidden="1"/>
    <row r="2513" hidden="1"/>
    <row r="2514" hidden="1"/>
    <row r="2515" hidden="1"/>
    <row r="2516" hidden="1"/>
    <row r="2517" hidden="1"/>
    <row r="2518" hidden="1"/>
    <row r="2519" hidden="1"/>
    <row r="2520" hidden="1"/>
    <row r="2521" hidden="1"/>
    <row r="2522" hidden="1"/>
    <row r="2523" hidden="1"/>
    <row r="2524" hidden="1"/>
    <row r="2525" hidden="1"/>
    <row r="2526" hidden="1"/>
    <row r="2527" hidden="1"/>
    <row r="2528" hidden="1"/>
    <row r="2529" hidden="1"/>
    <row r="2530" hidden="1"/>
    <row r="2531" hidden="1"/>
    <row r="2532" hidden="1"/>
    <row r="2533" hidden="1"/>
    <row r="2534" hidden="1"/>
    <row r="2535" hidden="1"/>
    <row r="2536" hidden="1"/>
    <row r="2537" hidden="1"/>
    <row r="2538" hidden="1"/>
    <row r="2539" hidden="1"/>
    <row r="2540" hidden="1"/>
    <row r="2541" hidden="1"/>
    <row r="2542" hidden="1"/>
    <row r="2543" hidden="1"/>
    <row r="2544" hidden="1"/>
    <row r="2545" hidden="1"/>
    <row r="2546" hidden="1"/>
    <row r="2547" hidden="1"/>
    <row r="2548" hidden="1"/>
    <row r="2549" hidden="1"/>
    <row r="2550" hidden="1"/>
    <row r="2551" hidden="1"/>
    <row r="2552" hidden="1"/>
    <row r="2553" hidden="1"/>
    <row r="2554" hidden="1"/>
    <row r="2555" hidden="1"/>
    <row r="2556" hidden="1"/>
    <row r="2557" hidden="1"/>
    <row r="2558" hidden="1"/>
    <row r="2559" hidden="1"/>
    <row r="2560" hidden="1"/>
    <row r="2561" hidden="1"/>
    <row r="2562" hidden="1"/>
    <row r="2563" hidden="1"/>
    <row r="2564" hidden="1"/>
    <row r="2565" hidden="1"/>
    <row r="2566" hidden="1"/>
    <row r="2567" hidden="1"/>
    <row r="2568" hidden="1"/>
    <row r="2569" hidden="1"/>
    <row r="2570" hidden="1"/>
    <row r="2571" hidden="1"/>
    <row r="2572" hidden="1"/>
    <row r="2573" hidden="1"/>
    <row r="2574" hidden="1"/>
    <row r="2575" hidden="1"/>
    <row r="2576" hidden="1"/>
    <row r="2577" hidden="1"/>
    <row r="2578" hidden="1"/>
    <row r="2579" hidden="1"/>
    <row r="2580" hidden="1"/>
    <row r="2581" hidden="1"/>
    <row r="2582" hidden="1"/>
    <row r="2583" hidden="1"/>
    <row r="2584" hidden="1"/>
    <row r="2585" hidden="1"/>
    <row r="2586" hidden="1"/>
    <row r="2587" hidden="1"/>
    <row r="2588" hidden="1"/>
    <row r="2589" hidden="1"/>
    <row r="2590" hidden="1"/>
    <row r="2591" hidden="1"/>
    <row r="2592" hidden="1"/>
    <row r="2593" hidden="1"/>
    <row r="2594" hidden="1"/>
    <row r="2595" hidden="1"/>
    <row r="2596" hidden="1"/>
    <row r="2597" hidden="1"/>
    <row r="2598" hidden="1"/>
    <row r="2599" hidden="1"/>
    <row r="2600" hidden="1"/>
    <row r="2601" hidden="1"/>
    <row r="2602" hidden="1"/>
    <row r="2603" hidden="1"/>
    <row r="2604" hidden="1"/>
    <row r="2605" hidden="1"/>
    <row r="2606" hidden="1"/>
    <row r="2607" hidden="1"/>
    <row r="2608" hidden="1"/>
    <row r="2609" hidden="1"/>
    <row r="2610" hidden="1"/>
    <row r="2611" hidden="1"/>
    <row r="2612" hidden="1"/>
    <row r="2613" hidden="1"/>
    <row r="2614" hidden="1"/>
    <row r="2615" hidden="1"/>
    <row r="2616" hidden="1"/>
    <row r="2617" hidden="1"/>
    <row r="2618" hidden="1"/>
    <row r="2619" hidden="1"/>
    <row r="2620" hidden="1"/>
    <row r="2621" hidden="1"/>
    <row r="2622" hidden="1"/>
    <row r="2623" hidden="1"/>
    <row r="2624" hidden="1"/>
    <row r="2625" hidden="1"/>
    <row r="2626" hidden="1"/>
    <row r="2627" hidden="1"/>
    <row r="2628" hidden="1"/>
    <row r="2629" hidden="1"/>
    <row r="2630" hidden="1"/>
    <row r="2631" hidden="1"/>
    <row r="2632" hidden="1"/>
    <row r="2633" hidden="1"/>
    <row r="2634" hidden="1"/>
    <row r="2635" hidden="1"/>
    <row r="2636" hidden="1"/>
    <row r="2637" hidden="1"/>
    <row r="2638" hidden="1"/>
    <row r="2639" hidden="1"/>
    <row r="2640" hidden="1"/>
    <row r="2641" hidden="1"/>
    <row r="2642" hidden="1"/>
    <row r="2643" hidden="1"/>
    <row r="2644" hidden="1"/>
    <row r="2645" hidden="1"/>
    <row r="2646" hidden="1"/>
    <row r="2647" hidden="1"/>
    <row r="2648" hidden="1"/>
    <row r="2649" hidden="1"/>
    <row r="2650" hidden="1"/>
    <row r="2651" hidden="1"/>
    <row r="2652" hidden="1"/>
    <row r="2653" hidden="1"/>
    <row r="2654" hidden="1"/>
    <row r="2655" hidden="1"/>
    <row r="2656" hidden="1"/>
    <row r="2657" hidden="1"/>
    <row r="2658" hidden="1"/>
    <row r="2659" hidden="1"/>
    <row r="2660" hidden="1"/>
    <row r="2661" hidden="1"/>
    <row r="2662" hidden="1"/>
    <row r="2663" hidden="1"/>
    <row r="2664" hidden="1"/>
    <row r="2665" hidden="1"/>
    <row r="2666" hidden="1"/>
    <row r="2667" hidden="1"/>
    <row r="2668" hidden="1"/>
    <row r="2669" hidden="1"/>
    <row r="2670" hidden="1"/>
    <row r="2671" hidden="1"/>
    <row r="2672" hidden="1"/>
    <row r="2673" hidden="1"/>
    <row r="2674" hidden="1"/>
    <row r="2675" hidden="1"/>
    <row r="2676" hidden="1"/>
    <row r="2677" hidden="1"/>
    <row r="2678" hidden="1"/>
    <row r="2679" hidden="1"/>
    <row r="2680" hidden="1"/>
    <row r="2681" hidden="1"/>
    <row r="2682" hidden="1"/>
    <row r="2683" hidden="1"/>
    <row r="2684" hidden="1"/>
    <row r="2685" hidden="1"/>
    <row r="2686" hidden="1"/>
    <row r="2687" hidden="1"/>
    <row r="2688" hidden="1"/>
    <row r="2689" hidden="1"/>
    <row r="2690" hidden="1"/>
    <row r="2691" hidden="1"/>
    <row r="2692" hidden="1"/>
    <row r="2693" hidden="1"/>
    <row r="2694" hidden="1"/>
    <row r="2695" hidden="1"/>
    <row r="2696" hidden="1"/>
    <row r="2697" hidden="1"/>
    <row r="2698" hidden="1"/>
    <row r="2699" hidden="1"/>
    <row r="2700" hidden="1"/>
    <row r="2701" hidden="1"/>
    <row r="2702" hidden="1"/>
    <row r="2703" hidden="1"/>
    <row r="2704" hidden="1"/>
    <row r="2705" hidden="1"/>
    <row r="2706" hidden="1"/>
    <row r="2707" hidden="1"/>
    <row r="2708" hidden="1"/>
    <row r="2709" hidden="1"/>
    <row r="2710" hidden="1"/>
    <row r="2711" hidden="1"/>
    <row r="2712" hidden="1"/>
    <row r="2713" hidden="1"/>
    <row r="2714" hidden="1"/>
    <row r="2715" hidden="1"/>
    <row r="2716" hidden="1"/>
    <row r="2717" hidden="1"/>
    <row r="2718" hidden="1"/>
    <row r="2719" hidden="1"/>
    <row r="2720" hidden="1"/>
    <row r="2721" hidden="1"/>
    <row r="2722" hidden="1"/>
    <row r="2723" hidden="1"/>
    <row r="2724" hidden="1"/>
    <row r="2725" hidden="1"/>
    <row r="2726" hidden="1"/>
    <row r="2727" hidden="1"/>
    <row r="2728" hidden="1"/>
    <row r="2729" hidden="1"/>
    <row r="2730" hidden="1"/>
    <row r="2731" hidden="1"/>
    <row r="2732" hidden="1"/>
    <row r="2733" hidden="1"/>
    <row r="2734" hidden="1"/>
    <row r="2735" hidden="1"/>
    <row r="2736" hidden="1"/>
    <row r="2737" hidden="1"/>
    <row r="2738" hidden="1"/>
    <row r="2739" hidden="1"/>
    <row r="2740" hidden="1"/>
    <row r="2741" hidden="1"/>
    <row r="2742" hidden="1"/>
    <row r="2743" hidden="1"/>
    <row r="2744" hidden="1"/>
    <row r="2745" hidden="1"/>
    <row r="2746" hidden="1"/>
    <row r="2747" hidden="1"/>
    <row r="2748" hidden="1"/>
    <row r="2749" hidden="1"/>
    <row r="2750" hidden="1"/>
    <row r="2751" hidden="1"/>
    <row r="2752" hidden="1"/>
    <row r="2753" hidden="1"/>
    <row r="2754" hidden="1"/>
    <row r="2755" hidden="1"/>
    <row r="2756" hidden="1"/>
    <row r="2757" hidden="1"/>
    <row r="2758" hidden="1"/>
    <row r="2759" hidden="1"/>
    <row r="2760" hidden="1"/>
    <row r="2761" hidden="1"/>
    <row r="2762" hidden="1"/>
    <row r="2763" hidden="1"/>
    <row r="2764" hidden="1"/>
    <row r="2765" hidden="1"/>
    <row r="2766" hidden="1"/>
    <row r="2767" hidden="1"/>
    <row r="2768" hidden="1"/>
    <row r="2769" hidden="1"/>
    <row r="2770" hidden="1"/>
    <row r="2771" hidden="1"/>
    <row r="2772" hidden="1"/>
    <row r="2773" hidden="1"/>
    <row r="2774" hidden="1"/>
    <row r="2775" hidden="1"/>
    <row r="2776" hidden="1"/>
    <row r="2777" hidden="1"/>
    <row r="2778" hidden="1"/>
    <row r="2779" hidden="1"/>
    <row r="2780" hidden="1"/>
    <row r="2781" hidden="1"/>
    <row r="2782" hidden="1"/>
    <row r="2783" hidden="1"/>
    <row r="2784" hidden="1"/>
    <row r="2785" hidden="1"/>
    <row r="2786" hidden="1"/>
    <row r="2787" hidden="1"/>
    <row r="2788" hidden="1"/>
    <row r="2789" hidden="1"/>
    <row r="2790" hidden="1"/>
    <row r="2791" hidden="1"/>
    <row r="2792" hidden="1"/>
    <row r="2793" hidden="1"/>
    <row r="2794" hidden="1"/>
    <row r="2795" hidden="1"/>
    <row r="2796" hidden="1"/>
    <row r="2797" hidden="1"/>
    <row r="2798" hidden="1"/>
    <row r="2799" hidden="1"/>
    <row r="2800" hidden="1"/>
    <row r="2801" hidden="1"/>
    <row r="2802" hidden="1"/>
    <row r="2803" hidden="1"/>
    <row r="2804" hidden="1"/>
    <row r="2805" hidden="1"/>
    <row r="2806" hidden="1"/>
    <row r="2807" hidden="1"/>
    <row r="2808" hidden="1"/>
    <row r="2809" hidden="1"/>
    <row r="2810" hidden="1"/>
    <row r="2811" hidden="1"/>
    <row r="2812" hidden="1"/>
    <row r="2813" hidden="1"/>
    <row r="2814" hidden="1"/>
    <row r="2815" hidden="1"/>
    <row r="2816" hidden="1"/>
    <row r="2817" hidden="1"/>
    <row r="2818" hidden="1"/>
    <row r="2819" hidden="1"/>
    <row r="2820" hidden="1"/>
    <row r="2821" hidden="1"/>
    <row r="2822" hidden="1"/>
    <row r="2823" hidden="1"/>
    <row r="2824" hidden="1"/>
    <row r="2825" hidden="1"/>
    <row r="2826" hidden="1"/>
    <row r="2827" hidden="1"/>
    <row r="2828" hidden="1"/>
    <row r="2829" hidden="1"/>
    <row r="2830" hidden="1"/>
    <row r="2831" hidden="1"/>
    <row r="2832" hidden="1"/>
    <row r="2833" hidden="1"/>
    <row r="2834" hidden="1"/>
    <row r="2835" hidden="1"/>
    <row r="2836" hidden="1"/>
    <row r="2837" hidden="1"/>
    <row r="2838" hidden="1"/>
    <row r="2839" hidden="1"/>
    <row r="2840" hidden="1"/>
    <row r="2841" hidden="1"/>
    <row r="2842" hidden="1"/>
    <row r="2843" hidden="1"/>
    <row r="2844" hidden="1"/>
    <row r="2845" hidden="1"/>
    <row r="2846" hidden="1"/>
    <row r="2847" hidden="1"/>
    <row r="2848" hidden="1"/>
    <row r="2849" hidden="1"/>
    <row r="2850" hidden="1"/>
    <row r="2851" hidden="1"/>
    <row r="2852" hidden="1"/>
    <row r="2853" hidden="1"/>
    <row r="2854" hidden="1"/>
    <row r="2855" hidden="1"/>
    <row r="2856" hidden="1"/>
    <row r="2857" hidden="1"/>
    <row r="2858" hidden="1"/>
    <row r="2859" hidden="1"/>
    <row r="2860" hidden="1"/>
    <row r="2861" hidden="1"/>
    <row r="2862" hidden="1"/>
    <row r="2863" hidden="1"/>
    <row r="2864" hidden="1"/>
    <row r="2865" hidden="1"/>
    <row r="2866" hidden="1"/>
    <row r="2867" hidden="1"/>
    <row r="2868" hidden="1"/>
    <row r="2869" hidden="1"/>
    <row r="2870" hidden="1"/>
    <row r="2871" hidden="1"/>
    <row r="2872" hidden="1"/>
    <row r="2873" hidden="1"/>
    <row r="2874" hidden="1"/>
    <row r="2875" hidden="1"/>
    <row r="2876" hidden="1"/>
    <row r="2877" hidden="1"/>
    <row r="2878" hidden="1"/>
    <row r="2879" hidden="1"/>
    <row r="2880" hidden="1"/>
    <row r="2881" hidden="1"/>
    <row r="2882" hidden="1"/>
    <row r="2883" hidden="1"/>
    <row r="2884" hidden="1"/>
    <row r="2885" hidden="1"/>
    <row r="2886" hidden="1"/>
    <row r="2887" hidden="1"/>
    <row r="2888" hidden="1"/>
    <row r="2889" hidden="1"/>
    <row r="2890" hidden="1"/>
    <row r="2891" hidden="1"/>
    <row r="2892" hidden="1"/>
    <row r="2893" hidden="1"/>
    <row r="2894" hidden="1"/>
    <row r="2895" hidden="1"/>
    <row r="2896" hidden="1"/>
    <row r="2897" hidden="1"/>
    <row r="2898" hidden="1"/>
    <row r="2899" hidden="1"/>
    <row r="2900" hidden="1"/>
    <row r="2901" hidden="1"/>
    <row r="2902" hidden="1"/>
    <row r="2903" hidden="1"/>
    <row r="2904" hidden="1"/>
    <row r="2905" hidden="1"/>
    <row r="2906" hidden="1"/>
    <row r="2907" hidden="1"/>
    <row r="2908" hidden="1"/>
    <row r="2909" hidden="1"/>
    <row r="2910" hidden="1"/>
    <row r="2911" hidden="1"/>
    <row r="2912" hidden="1"/>
    <row r="2913" hidden="1"/>
    <row r="2914" hidden="1"/>
    <row r="2915" hidden="1"/>
    <row r="2916" hidden="1"/>
    <row r="2917" hidden="1"/>
    <row r="2918" hidden="1"/>
    <row r="2919" hidden="1"/>
    <row r="2920" hidden="1"/>
    <row r="2921" hidden="1"/>
    <row r="2922" hidden="1"/>
    <row r="2923" hidden="1"/>
    <row r="2924" hidden="1"/>
    <row r="2925" hidden="1"/>
    <row r="2926" hidden="1"/>
    <row r="2927" hidden="1"/>
    <row r="2928" hidden="1"/>
    <row r="2929" hidden="1"/>
    <row r="2930" hidden="1"/>
    <row r="2931" hidden="1"/>
    <row r="2932" hidden="1"/>
    <row r="2933" hidden="1"/>
    <row r="2934" hidden="1"/>
    <row r="2935" hidden="1"/>
    <row r="2936" hidden="1"/>
    <row r="2937" hidden="1"/>
    <row r="2938" hidden="1"/>
    <row r="2939" hidden="1"/>
    <row r="2940" hidden="1"/>
    <row r="2941" hidden="1"/>
    <row r="2942" hidden="1"/>
    <row r="2943" hidden="1"/>
    <row r="2944" hidden="1"/>
    <row r="2945" hidden="1"/>
    <row r="2946" hidden="1"/>
    <row r="2947" hidden="1"/>
    <row r="2948" hidden="1"/>
    <row r="2949" hidden="1"/>
    <row r="2950" hidden="1"/>
    <row r="2951" hidden="1"/>
    <row r="2952" hidden="1"/>
    <row r="2953" hidden="1"/>
    <row r="2954" hidden="1"/>
    <row r="2955" hidden="1"/>
    <row r="2956" hidden="1"/>
    <row r="2957" hidden="1"/>
    <row r="2958" hidden="1"/>
    <row r="2959" hidden="1"/>
    <row r="2960" hidden="1"/>
    <row r="2961" hidden="1"/>
    <row r="2962" hidden="1"/>
    <row r="2963" hidden="1"/>
    <row r="2964" hidden="1"/>
    <row r="2965" hidden="1"/>
    <row r="2966" hidden="1"/>
    <row r="2967" hidden="1"/>
    <row r="2968" hidden="1"/>
    <row r="2969" hidden="1"/>
    <row r="2970" hidden="1"/>
    <row r="2971" hidden="1"/>
    <row r="2972" hidden="1"/>
    <row r="2973" hidden="1"/>
    <row r="2974" hidden="1"/>
    <row r="2975" hidden="1"/>
    <row r="2976" hidden="1"/>
    <row r="2977" hidden="1"/>
    <row r="2978" hidden="1"/>
    <row r="2979" hidden="1"/>
    <row r="2980" hidden="1"/>
    <row r="2981" hidden="1"/>
    <row r="2982" hidden="1"/>
    <row r="2983" hidden="1"/>
    <row r="2984" hidden="1"/>
    <row r="2985" hidden="1"/>
    <row r="2986" hidden="1"/>
    <row r="2987" hidden="1"/>
    <row r="2988" hidden="1"/>
    <row r="2989" hidden="1"/>
    <row r="2990" hidden="1"/>
    <row r="2991" hidden="1"/>
    <row r="2992" hidden="1"/>
    <row r="2993" hidden="1"/>
    <row r="2994" hidden="1"/>
    <row r="2995" hidden="1"/>
    <row r="2996" hidden="1"/>
    <row r="2997" hidden="1"/>
    <row r="2998" hidden="1"/>
    <row r="2999" hidden="1"/>
    <row r="3000" hidden="1"/>
    <row r="3001" hidden="1"/>
    <row r="3002" hidden="1"/>
    <row r="3003" hidden="1"/>
    <row r="3004" hidden="1"/>
    <row r="3005" hidden="1"/>
    <row r="3006" hidden="1"/>
    <row r="3007" hidden="1"/>
    <row r="3008" hidden="1"/>
    <row r="3009" hidden="1"/>
    <row r="3010" hidden="1"/>
    <row r="3011" hidden="1"/>
    <row r="3012" hidden="1"/>
    <row r="3013" hidden="1"/>
    <row r="3014" hidden="1"/>
    <row r="3015" hidden="1"/>
    <row r="3016" hidden="1"/>
    <row r="3017" hidden="1"/>
    <row r="3018" hidden="1"/>
    <row r="3019" hidden="1"/>
    <row r="3020" hidden="1"/>
    <row r="3021" hidden="1"/>
    <row r="3022" hidden="1"/>
    <row r="3023" hidden="1"/>
    <row r="3024" hidden="1"/>
    <row r="3025" hidden="1"/>
    <row r="3026" hidden="1"/>
    <row r="3027" hidden="1"/>
    <row r="3028" hidden="1"/>
    <row r="3029" hidden="1"/>
    <row r="3030" hidden="1"/>
    <row r="3031" hidden="1"/>
    <row r="3032" hidden="1"/>
    <row r="3033" hidden="1"/>
    <row r="3034" hidden="1"/>
    <row r="3035" hidden="1"/>
    <row r="3036" hidden="1"/>
    <row r="3037" hidden="1"/>
    <row r="3038" hidden="1"/>
    <row r="3039" hidden="1"/>
    <row r="3040" hidden="1"/>
    <row r="3041" hidden="1"/>
    <row r="3042" hidden="1"/>
    <row r="3043" hidden="1"/>
    <row r="3044" hidden="1"/>
    <row r="3045" hidden="1"/>
    <row r="3046" hidden="1"/>
    <row r="3047" hidden="1"/>
    <row r="3048" hidden="1"/>
    <row r="3049" hidden="1"/>
    <row r="3050" hidden="1"/>
    <row r="3051" hidden="1"/>
    <row r="3052" hidden="1"/>
    <row r="3053" hidden="1"/>
    <row r="3054" hidden="1"/>
    <row r="3055" hidden="1"/>
    <row r="3056" hidden="1"/>
    <row r="3057" hidden="1"/>
    <row r="3058" hidden="1"/>
    <row r="3059" hidden="1"/>
    <row r="3060" hidden="1"/>
    <row r="3061" hidden="1"/>
    <row r="3062" hidden="1"/>
    <row r="3063" hidden="1"/>
    <row r="3064" hidden="1"/>
    <row r="3065" hidden="1"/>
    <row r="3066" hidden="1"/>
    <row r="3067" hidden="1"/>
    <row r="3068" hidden="1"/>
    <row r="3069" hidden="1"/>
    <row r="3070" hidden="1"/>
    <row r="3071" hidden="1"/>
    <row r="3072" hidden="1"/>
    <row r="3073" hidden="1"/>
    <row r="3074" hidden="1"/>
    <row r="3075" hidden="1"/>
    <row r="3076" hidden="1"/>
    <row r="3077" hidden="1"/>
    <row r="3078" hidden="1"/>
    <row r="3079" hidden="1"/>
    <row r="3080" hidden="1"/>
    <row r="3081" hidden="1"/>
    <row r="3082" hidden="1"/>
    <row r="3083" hidden="1"/>
    <row r="3084" hidden="1"/>
    <row r="3085" hidden="1"/>
    <row r="3086" hidden="1"/>
    <row r="3087" hidden="1"/>
    <row r="3088" hidden="1"/>
    <row r="3089" hidden="1"/>
    <row r="3090" hidden="1"/>
    <row r="3091" hidden="1"/>
    <row r="3092" hidden="1"/>
    <row r="3093" hidden="1"/>
    <row r="3094" hidden="1"/>
    <row r="3095" hidden="1"/>
    <row r="3096" hidden="1"/>
    <row r="3097" hidden="1"/>
    <row r="3098" hidden="1"/>
    <row r="3099" hidden="1"/>
    <row r="3100" hidden="1"/>
    <row r="3101" hidden="1"/>
    <row r="3102" hidden="1"/>
    <row r="3103" hidden="1"/>
    <row r="3104" hidden="1"/>
    <row r="3105" hidden="1"/>
    <row r="3106" hidden="1"/>
    <row r="3107" hidden="1"/>
    <row r="3108" hidden="1"/>
    <row r="3109" hidden="1"/>
    <row r="3110" hidden="1"/>
    <row r="3111" hidden="1"/>
    <row r="3112" hidden="1"/>
    <row r="3113" hidden="1"/>
    <row r="3114" hidden="1"/>
    <row r="3115" hidden="1"/>
    <row r="3116" hidden="1"/>
    <row r="3117" hidden="1"/>
    <row r="3118" hidden="1"/>
    <row r="3119" hidden="1"/>
    <row r="3120" hidden="1"/>
    <row r="3121" hidden="1"/>
    <row r="3122" hidden="1"/>
    <row r="3123" hidden="1"/>
    <row r="3124" hidden="1"/>
    <row r="3125" hidden="1"/>
    <row r="3126" hidden="1"/>
    <row r="3127" hidden="1"/>
    <row r="3128" hidden="1"/>
    <row r="3129" hidden="1"/>
    <row r="3130" hidden="1"/>
    <row r="3131" hidden="1"/>
    <row r="3132" hidden="1"/>
    <row r="3133" hidden="1"/>
    <row r="3134" hidden="1"/>
    <row r="3135" hidden="1"/>
    <row r="3136" hidden="1"/>
    <row r="3137" hidden="1"/>
    <row r="3138" hidden="1"/>
    <row r="3139" hidden="1"/>
    <row r="3140" hidden="1"/>
    <row r="3141" hidden="1"/>
    <row r="3142" hidden="1"/>
    <row r="3143" hidden="1"/>
    <row r="3144" hidden="1"/>
    <row r="3145" hidden="1"/>
    <row r="3146" hidden="1"/>
    <row r="3147" hidden="1"/>
    <row r="3148" hidden="1"/>
    <row r="3149" hidden="1"/>
    <row r="3150" hidden="1"/>
    <row r="3151" hidden="1"/>
    <row r="3152" hidden="1"/>
    <row r="3153" hidden="1"/>
    <row r="3154" hidden="1"/>
    <row r="3155" hidden="1"/>
    <row r="3156" hidden="1"/>
    <row r="3157" hidden="1"/>
    <row r="3158" hidden="1"/>
    <row r="3159" hidden="1"/>
    <row r="3160" hidden="1"/>
    <row r="3161" hidden="1"/>
    <row r="3162" hidden="1"/>
    <row r="3163" hidden="1"/>
    <row r="3164" hidden="1"/>
    <row r="3165" hidden="1"/>
    <row r="3166" hidden="1"/>
    <row r="3167" hidden="1"/>
    <row r="3168" hidden="1"/>
    <row r="3169" hidden="1"/>
    <row r="3170" hidden="1"/>
    <row r="3171" hidden="1"/>
    <row r="3172" hidden="1"/>
    <row r="3173" hidden="1"/>
    <row r="3174" hidden="1"/>
    <row r="3175" hidden="1"/>
    <row r="3176" hidden="1"/>
    <row r="3177" hidden="1"/>
    <row r="3178" hidden="1"/>
    <row r="3179" hidden="1"/>
    <row r="3180" hidden="1"/>
    <row r="3181" hidden="1"/>
    <row r="3182" hidden="1"/>
    <row r="3183" hidden="1"/>
    <row r="3184" hidden="1"/>
    <row r="3185" hidden="1"/>
    <row r="3186" hidden="1"/>
    <row r="3187" hidden="1"/>
    <row r="3188" hidden="1"/>
    <row r="3189" hidden="1"/>
    <row r="3190" hidden="1"/>
    <row r="3191" hidden="1"/>
    <row r="3192" hidden="1"/>
    <row r="3193" hidden="1"/>
    <row r="3194" hidden="1"/>
    <row r="3195" hidden="1"/>
    <row r="3196" hidden="1"/>
    <row r="3197" hidden="1"/>
    <row r="3198" hidden="1"/>
    <row r="3199" hidden="1"/>
    <row r="3200" hidden="1"/>
    <row r="3201" hidden="1"/>
    <row r="3202" hidden="1"/>
    <row r="3203" hidden="1"/>
    <row r="3204" hidden="1"/>
    <row r="3205" hidden="1"/>
    <row r="3206" hidden="1"/>
    <row r="3207" hidden="1"/>
    <row r="3208" hidden="1"/>
    <row r="3209" hidden="1"/>
    <row r="3210" hidden="1"/>
    <row r="3211" hidden="1"/>
    <row r="3212" hidden="1"/>
    <row r="3213" hidden="1"/>
    <row r="3214" hidden="1"/>
    <row r="3215" hidden="1"/>
    <row r="3216" hidden="1"/>
    <row r="3217" hidden="1"/>
    <row r="3218" hidden="1"/>
    <row r="3219" hidden="1"/>
    <row r="3220" hidden="1"/>
    <row r="3221" hidden="1"/>
    <row r="3222" hidden="1"/>
    <row r="3223" hidden="1"/>
    <row r="3224" hidden="1"/>
    <row r="3225" hidden="1"/>
    <row r="3226" hidden="1"/>
    <row r="3227" hidden="1"/>
    <row r="3228" hidden="1"/>
    <row r="3229" hidden="1"/>
    <row r="3230" hidden="1"/>
    <row r="3231" hidden="1"/>
    <row r="3232" hidden="1"/>
    <row r="3233" hidden="1"/>
    <row r="3234" hidden="1"/>
    <row r="3235" hidden="1"/>
    <row r="3236" hidden="1"/>
    <row r="3237" hidden="1"/>
    <row r="3238" hidden="1"/>
    <row r="3239" hidden="1"/>
    <row r="3240" hidden="1"/>
    <row r="3241" hidden="1"/>
    <row r="3242" hidden="1"/>
    <row r="3243" hidden="1"/>
    <row r="3244" hidden="1"/>
    <row r="3245" hidden="1"/>
    <row r="3246" hidden="1"/>
    <row r="3247" hidden="1"/>
    <row r="3248" hidden="1"/>
    <row r="3249" hidden="1"/>
    <row r="3250" hidden="1"/>
    <row r="3251" hidden="1"/>
    <row r="3252" hidden="1"/>
    <row r="3253" hidden="1"/>
    <row r="3254" hidden="1"/>
    <row r="3255" hidden="1"/>
    <row r="3256" hidden="1"/>
    <row r="3257" hidden="1"/>
    <row r="3258" hidden="1"/>
    <row r="3259" hidden="1"/>
    <row r="3260" hidden="1"/>
    <row r="3261" hidden="1"/>
    <row r="3262" hidden="1"/>
    <row r="3263" hidden="1"/>
    <row r="3264" hidden="1"/>
    <row r="3265" hidden="1"/>
    <row r="3266" hidden="1"/>
    <row r="3267" hidden="1"/>
    <row r="3268" hidden="1"/>
    <row r="3269" hidden="1"/>
    <row r="3270" hidden="1"/>
    <row r="3271" hidden="1"/>
    <row r="3272" hidden="1"/>
    <row r="3273" hidden="1"/>
    <row r="3274" hidden="1"/>
    <row r="3275" hidden="1"/>
    <row r="3276" hidden="1"/>
    <row r="3277" hidden="1"/>
    <row r="3278" hidden="1"/>
    <row r="3279" hidden="1"/>
    <row r="3280" hidden="1"/>
    <row r="3281" hidden="1"/>
    <row r="3282" hidden="1"/>
    <row r="3283" hidden="1"/>
    <row r="3284" hidden="1"/>
    <row r="3285" hidden="1"/>
    <row r="3286" hidden="1"/>
    <row r="3287" hidden="1"/>
    <row r="3288" hidden="1"/>
    <row r="3289" hidden="1"/>
    <row r="3290" hidden="1"/>
    <row r="3291" hidden="1"/>
    <row r="3292" hidden="1"/>
    <row r="3293" hidden="1"/>
    <row r="3294" hidden="1"/>
    <row r="3295" hidden="1"/>
    <row r="3296" hidden="1"/>
    <row r="3297" hidden="1"/>
    <row r="3298" hidden="1"/>
    <row r="3299" hidden="1"/>
    <row r="3300" hidden="1"/>
    <row r="3301" hidden="1"/>
    <row r="3302" hidden="1"/>
    <row r="3303" hidden="1"/>
    <row r="3304" hidden="1"/>
    <row r="3305" hidden="1"/>
    <row r="3306" hidden="1"/>
    <row r="3307" hidden="1"/>
    <row r="3308" hidden="1"/>
    <row r="3309" hidden="1"/>
    <row r="3310" hidden="1"/>
    <row r="3311" hidden="1"/>
    <row r="3312" hidden="1"/>
    <row r="3313" hidden="1"/>
    <row r="3314" hidden="1"/>
    <row r="3315" hidden="1"/>
    <row r="3316" hidden="1"/>
    <row r="3317" hidden="1"/>
    <row r="3318" hidden="1"/>
    <row r="3319" hidden="1"/>
    <row r="3320" hidden="1"/>
    <row r="3321" hidden="1"/>
    <row r="3322" hidden="1"/>
    <row r="3323" hidden="1"/>
    <row r="3324" hidden="1"/>
    <row r="3325" hidden="1"/>
    <row r="3326" hidden="1"/>
    <row r="3327" hidden="1"/>
    <row r="3328" hidden="1"/>
    <row r="3329" hidden="1"/>
    <row r="3330" hidden="1"/>
    <row r="3331" hidden="1"/>
    <row r="3332" hidden="1"/>
    <row r="3333" hidden="1"/>
    <row r="3334" hidden="1"/>
    <row r="3335" hidden="1"/>
    <row r="3336" hidden="1"/>
    <row r="3337" hidden="1"/>
    <row r="3338" hidden="1"/>
    <row r="3339" hidden="1"/>
    <row r="3340" hidden="1"/>
    <row r="3341" hidden="1"/>
    <row r="3342" hidden="1"/>
    <row r="3343" hidden="1"/>
    <row r="3344" hidden="1"/>
    <row r="3345" hidden="1"/>
    <row r="3346" hidden="1"/>
    <row r="3347" hidden="1"/>
    <row r="3348" hidden="1"/>
    <row r="3349" hidden="1"/>
    <row r="3350" hidden="1"/>
    <row r="3351" hidden="1"/>
    <row r="3352" hidden="1"/>
    <row r="3353" hidden="1"/>
    <row r="3354" hidden="1"/>
    <row r="3355" hidden="1"/>
    <row r="3356" hidden="1"/>
    <row r="3357" hidden="1"/>
    <row r="3358" hidden="1"/>
    <row r="3359" hidden="1"/>
    <row r="3360" hidden="1"/>
    <row r="3361" hidden="1"/>
    <row r="3362" hidden="1"/>
    <row r="3363" hidden="1"/>
    <row r="3364" hidden="1"/>
    <row r="3365" hidden="1"/>
    <row r="3366" hidden="1"/>
    <row r="3367" hidden="1"/>
    <row r="3368" hidden="1"/>
    <row r="3369" hidden="1"/>
    <row r="3370" hidden="1"/>
    <row r="3371" hidden="1"/>
    <row r="3372" hidden="1"/>
    <row r="3373" hidden="1"/>
    <row r="3374" hidden="1"/>
    <row r="3375" hidden="1"/>
    <row r="3376" hidden="1"/>
    <row r="3377" hidden="1"/>
    <row r="3378" hidden="1"/>
    <row r="3379" hidden="1"/>
    <row r="3380" hidden="1"/>
    <row r="3381" hidden="1"/>
    <row r="3382" hidden="1"/>
    <row r="3383" hidden="1"/>
    <row r="3384" hidden="1"/>
    <row r="3385" hidden="1"/>
    <row r="3386" hidden="1"/>
    <row r="3387" hidden="1"/>
    <row r="3388" hidden="1"/>
    <row r="3389" hidden="1"/>
    <row r="3390" hidden="1"/>
    <row r="3391" hidden="1"/>
    <row r="3392" hidden="1"/>
    <row r="3393" hidden="1"/>
    <row r="3394" hidden="1"/>
    <row r="3395" hidden="1"/>
    <row r="3396" hidden="1"/>
    <row r="3397" hidden="1"/>
    <row r="3398" hidden="1"/>
    <row r="3399" hidden="1"/>
    <row r="3400" hidden="1"/>
    <row r="3401" hidden="1"/>
    <row r="3402" hidden="1"/>
    <row r="3403" hidden="1"/>
    <row r="3404" hidden="1"/>
    <row r="3405" hidden="1"/>
    <row r="3406" hidden="1"/>
    <row r="3407" hidden="1"/>
    <row r="3408" hidden="1"/>
    <row r="3409" hidden="1"/>
    <row r="3410" hidden="1"/>
    <row r="3411" hidden="1"/>
    <row r="3412" hidden="1"/>
    <row r="3413" hidden="1"/>
    <row r="3414" hidden="1"/>
    <row r="3415" hidden="1"/>
    <row r="3416" hidden="1"/>
    <row r="3417" hidden="1"/>
    <row r="3418" hidden="1"/>
    <row r="3419" hidden="1"/>
    <row r="3420" hidden="1"/>
    <row r="3421" hidden="1"/>
    <row r="3422" hidden="1"/>
    <row r="3423" hidden="1"/>
    <row r="3424" hidden="1"/>
    <row r="3425" hidden="1"/>
    <row r="3426" hidden="1"/>
    <row r="3427" hidden="1"/>
    <row r="3428" hidden="1"/>
    <row r="3429" hidden="1"/>
    <row r="3430" hidden="1"/>
    <row r="3431" hidden="1"/>
    <row r="3432" hidden="1"/>
    <row r="3433" hidden="1"/>
    <row r="3434" hidden="1"/>
    <row r="3435" hidden="1"/>
    <row r="3436" hidden="1"/>
    <row r="3437" hidden="1"/>
    <row r="3438" hidden="1"/>
    <row r="3439" hidden="1"/>
    <row r="3440" hidden="1"/>
    <row r="3441" hidden="1"/>
    <row r="3442" hidden="1"/>
    <row r="3443" hidden="1"/>
    <row r="3444" hidden="1"/>
    <row r="3445" hidden="1"/>
    <row r="3446" hidden="1"/>
    <row r="3447" hidden="1"/>
    <row r="3448" hidden="1"/>
    <row r="3449" hidden="1"/>
    <row r="3450" hidden="1"/>
    <row r="3451" hidden="1"/>
    <row r="3452" hidden="1"/>
    <row r="3453" hidden="1"/>
    <row r="3454" hidden="1"/>
    <row r="3455" hidden="1"/>
    <row r="3456" hidden="1"/>
    <row r="3457" hidden="1"/>
    <row r="3458" hidden="1"/>
    <row r="3459" hidden="1"/>
    <row r="3460" hidden="1"/>
    <row r="3461" hidden="1"/>
    <row r="3462" hidden="1"/>
    <row r="3463" hidden="1"/>
    <row r="3464" hidden="1"/>
    <row r="3465" hidden="1"/>
    <row r="3466" hidden="1"/>
    <row r="3467" hidden="1"/>
    <row r="3468" hidden="1"/>
    <row r="3469" hidden="1"/>
    <row r="3470" hidden="1"/>
    <row r="3471" hidden="1"/>
    <row r="3472" hidden="1"/>
    <row r="3473" hidden="1"/>
    <row r="3474" hidden="1"/>
    <row r="3475" hidden="1"/>
    <row r="3476" hidden="1"/>
    <row r="3477" hidden="1"/>
    <row r="3478" hidden="1"/>
    <row r="3479" hidden="1"/>
    <row r="3480" hidden="1"/>
    <row r="3481" hidden="1"/>
    <row r="3482" hidden="1"/>
    <row r="3483" hidden="1"/>
    <row r="3484" hidden="1"/>
    <row r="3485" hidden="1"/>
    <row r="3486" hidden="1"/>
    <row r="3487" hidden="1"/>
    <row r="3488" hidden="1"/>
    <row r="3489" hidden="1"/>
    <row r="3490" hidden="1"/>
    <row r="3491" hidden="1"/>
    <row r="3492" hidden="1"/>
    <row r="3493" hidden="1"/>
    <row r="3494" hidden="1"/>
    <row r="3495" hidden="1"/>
    <row r="3496" hidden="1"/>
    <row r="3497" hidden="1"/>
    <row r="3498" hidden="1"/>
    <row r="3499" hidden="1"/>
    <row r="3500" hidden="1"/>
    <row r="3501" hidden="1"/>
    <row r="3502" hidden="1"/>
    <row r="3503" hidden="1"/>
    <row r="3504" hidden="1"/>
    <row r="3505" hidden="1"/>
    <row r="3506" hidden="1"/>
    <row r="3507" hidden="1"/>
    <row r="3508" hidden="1"/>
    <row r="3509" hidden="1"/>
    <row r="3510" hidden="1"/>
    <row r="3511" hidden="1"/>
    <row r="3512" hidden="1"/>
    <row r="3513" hidden="1"/>
    <row r="3514" hidden="1"/>
    <row r="3515" hidden="1"/>
    <row r="3516" hidden="1"/>
    <row r="3517" hidden="1"/>
    <row r="3518" hidden="1"/>
    <row r="3519" hidden="1"/>
    <row r="3520" hidden="1"/>
    <row r="3521" hidden="1"/>
    <row r="3522" hidden="1"/>
    <row r="3523" hidden="1"/>
    <row r="3524" hidden="1"/>
    <row r="3525" hidden="1"/>
    <row r="3526" hidden="1"/>
    <row r="3527" hidden="1"/>
    <row r="3528" hidden="1"/>
    <row r="3529" hidden="1"/>
    <row r="3530" hidden="1"/>
    <row r="3531" hidden="1"/>
    <row r="3532" hidden="1"/>
    <row r="3533" hidden="1"/>
    <row r="3534" hidden="1"/>
    <row r="3535" hidden="1"/>
    <row r="3536" hidden="1"/>
    <row r="3537" hidden="1"/>
    <row r="3538" hidden="1"/>
    <row r="3539" hidden="1"/>
    <row r="3540" hidden="1"/>
    <row r="3541" hidden="1"/>
    <row r="3542" hidden="1"/>
    <row r="3543" hidden="1"/>
    <row r="3544" hidden="1"/>
    <row r="3545" hidden="1"/>
    <row r="3546" hidden="1"/>
    <row r="3547" hidden="1"/>
    <row r="3548" hidden="1"/>
    <row r="3549" hidden="1"/>
    <row r="3550" hidden="1"/>
    <row r="3551" hidden="1"/>
    <row r="3552" hidden="1"/>
    <row r="3553" hidden="1"/>
    <row r="3554" hidden="1"/>
    <row r="3555" hidden="1"/>
    <row r="3556" hidden="1"/>
    <row r="3557" hidden="1"/>
    <row r="3558" hidden="1"/>
    <row r="3559" hidden="1"/>
    <row r="3560" hidden="1"/>
    <row r="3561" hidden="1"/>
    <row r="3562" hidden="1"/>
    <row r="3563" hidden="1"/>
    <row r="3564" hidden="1"/>
    <row r="3565" hidden="1"/>
    <row r="3566" hidden="1"/>
    <row r="3567" hidden="1"/>
    <row r="3568" hidden="1"/>
    <row r="3569" hidden="1"/>
    <row r="3570" hidden="1"/>
    <row r="3571" hidden="1"/>
    <row r="3572" hidden="1"/>
    <row r="3573" hidden="1"/>
    <row r="3574" hidden="1"/>
    <row r="3575" hidden="1"/>
    <row r="3576" hidden="1"/>
    <row r="3577" hidden="1"/>
    <row r="3578" hidden="1"/>
    <row r="3579" hidden="1"/>
    <row r="3580" hidden="1"/>
    <row r="3581" hidden="1"/>
    <row r="3582" hidden="1"/>
    <row r="3583" hidden="1"/>
    <row r="3584" hidden="1"/>
    <row r="3585" hidden="1"/>
    <row r="3586" hidden="1"/>
    <row r="3587" hidden="1"/>
    <row r="3588" hidden="1"/>
    <row r="3589" hidden="1"/>
    <row r="3590" hidden="1"/>
    <row r="3591" hidden="1"/>
    <row r="3592" hidden="1"/>
    <row r="3593" hidden="1"/>
    <row r="3594" hidden="1"/>
    <row r="3595" hidden="1"/>
    <row r="3596" hidden="1"/>
    <row r="3597" hidden="1"/>
    <row r="3598" hidden="1"/>
    <row r="3599" hidden="1"/>
    <row r="3600" hidden="1"/>
    <row r="3601" hidden="1"/>
    <row r="3602" hidden="1"/>
    <row r="3603" hidden="1"/>
    <row r="3604" hidden="1"/>
    <row r="3605" hidden="1"/>
    <row r="3606" hidden="1"/>
    <row r="3607" hidden="1"/>
    <row r="3608" hidden="1"/>
    <row r="3609" hidden="1"/>
    <row r="3610" hidden="1"/>
    <row r="3611" hidden="1"/>
    <row r="3612" hidden="1"/>
    <row r="3613" hidden="1"/>
    <row r="3614" hidden="1"/>
    <row r="3615" hidden="1"/>
    <row r="3616" hidden="1"/>
    <row r="3617" hidden="1"/>
    <row r="3618" hidden="1"/>
    <row r="3619" hidden="1"/>
    <row r="3620" hidden="1"/>
    <row r="3621" hidden="1"/>
    <row r="3622" hidden="1"/>
    <row r="3623" hidden="1"/>
    <row r="3624" hidden="1"/>
    <row r="3625" hidden="1"/>
    <row r="3626" hidden="1"/>
    <row r="3627" hidden="1"/>
    <row r="3628" hidden="1"/>
    <row r="3629" hidden="1"/>
    <row r="3630" hidden="1"/>
    <row r="3631" hidden="1"/>
    <row r="3632" hidden="1"/>
    <row r="3633" hidden="1"/>
    <row r="3634" hidden="1"/>
    <row r="3635" hidden="1"/>
    <row r="3636" hidden="1"/>
    <row r="3637" hidden="1"/>
    <row r="3638" hidden="1"/>
    <row r="3639" hidden="1"/>
    <row r="3640" hidden="1"/>
    <row r="3641" hidden="1"/>
    <row r="3642" hidden="1"/>
    <row r="3643" hidden="1"/>
    <row r="3644" hidden="1"/>
    <row r="3645" hidden="1"/>
    <row r="3646" hidden="1"/>
    <row r="3647" hidden="1"/>
    <row r="3648" hidden="1"/>
    <row r="3649" hidden="1"/>
    <row r="3650" hidden="1"/>
    <row r="3651" hidden="1"/>
    <row r="3652" hidden="1"/>
    <row r="3653" hidden="1"/>
    <row r="3654" hidden="1"/>
    <row r="3655" hidden="1"/>
    <row r="3656" hidden="1"/>
    <row r="3657" hidden="1"/>
    <row r="3658" hidden="1"/>
    <row r="3659" hidden="1"/>
    <row r="3660" hidden="1"/>
    <row r="3661" hidden="1"/>
    <row r="3662" hidden="1"/>
    <row r="3663" hidden="1"/>
    <row r="3664" hidden="1"/>
    <row r="3665" hidden="1"/>
    <row r="3666" hidden="1"/>
    <row r="3667" hidden="1"/>
    <row r="3668" hidden="1"/>
    <row r="3669" hidden="1"/>
    <row r="3670" hidden="1"/>
    <row r="3671" hidden="1"/>
    <row r="3672" hidden="1"/>
    <row r="3673" hidden="1"/>
    <row r="3674" hidden="1"/>
    <row r="3675" hidden="1"/>
    <row r="3676" hidden="1"/>
    <row r="3677" hidden="1"/>
    <row r="3678" hidden="1"/>
    <row r="3679" hidden="1"/>
    <row r="3680" hidden="1"/>
    <row r="3681" hidden="1"/>
    <row r="3682" hidden="1"/>
    <row r="3683" hidden="1"/>
    <row r="3684" hidden="1"/>
    <row r="3685" hidden="1"/>
    <row r="3686" hidden="1"/>
    <row r="3687" hidden="1"/>
    <row r="3688" hidden="1"/>
    <row r="3689" hidden="1"/>
    <row r="3690" hidden="1"/>
    <row r="3691" hidden="1"/>
    <row r="3692" hidden="1"/>
    <row r="3693" hidden="1"/>
    <row r="3694" hidden="1"/>
    <row r="3695" hidden="1"/>
    <row r="3696" hidden="1"/>
    <row r="3697" hidden="1"/>
    <row r="3698" hidden="1"/>
    <row r="3699" hidden="1"/>
    <row r="3700" hidden="1"/>
    <row r="3701" hidden="1"/>
    <row r="3702" hidden="1"/>
    <row r="3703" hidden="1"/>
    <row r="3704" hidden="1"/>
    <row r="3705" hidden="1"/>
    <row r="3706" hidden="1"/>
    <row r="3707" hidden="1"/>
    <row r="3708" hidden="1"/>
    <row r="3709" hidden="1"/>
    <row r="3710" hidden="1"/>
    <row r="3711" hidden="1"/>
    <row r="3712" hidden="1"/>
    <row r="3713" hidden="1"/>
    <row r="3714" hidden="1"/>
    <row r="3715" hidden="1"/>
    <row r="3716" hidden="1"/>
    <row r="3717" hidden="1"/>
    <row r="3718" hidden="1"/>
    <row r="3719" hidden="1"/>
    <row r="3720" hidden="1"/>
    <row r="3721" hidden="1"/>
    <row r="3722" hidden="1"/>
    <row r="3723" hidden="1"/>
    <row r="3724" hidden="1"/>
    <row r="3725" hidden="1"/>
    <row r="3726" hidden="1"/>
    <row r="3727" hidden="1"/>
    <row r="3728" hidden="1"/>
    <row r="3729" hidden="1"/>
    <row r="3730" hidden="1"/>
    <row r="3731" hidden="1"/>
    <row r="3732" hidden="1"/>
    <row r="3733" hidden="1"/>
    <row r="3734" hidden="1"/>
    <row r="3735" hidden="1"/>
    <row r="3736" hidden="1"/>
    <row r="3737" hidden="1"/>
    <row r="3738" hidden="1"/>
    <row r="3739" hidden="1"/>
    <row r="3740" hidden="1"/>
    <row r="3741" hidden="1"/>
    <row r="3742" hidden="1"/>
    <row r="3743" hidden="1"/>
    <row r="3744" hidden="1"/>
    <row r="3745" hidden="1"/>
    <row r="3746" hidden="1"/>
    <row r="3747" hidden="1"/>
    <row r="3748" hidden="1"/>
    <row r="3749" hidden="1"/>
    <row r="3750" hidden="1"/>
    <row r="3751" hidden="1"/>
    <row r="3752" hidden="1"/>
    <row r="3753" hidden="1"/>
    <row r="3754" hidden="1"/>
    <row r="3755" hidden="1"/>
    <row r="3756" hidden="1"/>
    <row r="3757" hidden="1"/>
    <row r="3758" hidden="1"/>
    <row r="3759" hidden="1"/>
    <row r="3760" hidden="1"/>
    <row r="3761" hidden="1"/>
    <row r="3762" hidden="1"/>
    <row r="3763" hidden="1"/>
    <row r="3764" hidden="1"/>
    <row r="3765" hidden="1"/>
    <row r="3766" hidden="1"/>
    <row r="3767" hidden="1"/>
    <row r="3768" hidden="1"/>
    <row r="3769" hidden="1"/>
    <row r="3770" hidden="1"/>
    <row r="3771" hidden="1"/>
    <row r="3772" hidden="1"/>
    <row r="3773" hidden="1"/>
    <row r="3774" hidden="1"/>
    <row r="3775" hidden="1"/>
    <row r="3776" hidden="1"/>
    <row r="3777" hidden="1"/>
    <row r="3778" hidden="1"/>
    <row r="3779" hidden="1"/>
    <row r="3780" hidden="1"/>
    <row r="3781" hidden="1"/>
    <row r="3782" hidden="1"/>
    <row r="3783" hidden="1"/>
    <row r="3784" hidden="1"/>
    <row r="3785" hidden="1"/>
    <row r="3786" hidden="1"/>
    <row r="3787" hidden="1"/>
    <row r="3788" hidden="1"/>
    <row r="3789" hidden="1"/>
    <row r="3790" hidden="1"/>
    <row r="3791" hidden="1"/>
    <row r="3792" hidden="1"/>
    <row r="3793" hidden="1"/>
    <row r="3794" hidden="1"/>
    <row r="3795" hidden="1"/>
    <row r="3796" hidden="1"/>
    <row r="3797" hidden="1"/>
    <row r="3798" hidden="1"/>
    <row r="3799" hidden="1"/>
    <row r="3800" hidden="1"/>
    <row r="3801" hidden="1"/>
    <row r="3802" hidden="1"/>
    <row r="3803" hidden="1"/>
    <row r="3804" hidden="1"/>
    <row r="3805" hidden="1"/>
    <row r="3806" hidden="1"/>
    <row r="3807" hidden="1"/>
    <row r="3808" hidden="1"/>
    <row r="3809" hidden="1"/>
    <row r="3810" hidden="1"/>
    <row r="3811" hidden="1"/>
    <row r="3812" hidden="1"/>
    <row r="3813" hidden="1"/>
    <row r="3814" hidden="1"/>
    <row r="3815" hidden="1"/>
    <row r="3816" hidden="1"/>
    <row r="3817" hidden="1"/>
    <row r="3818" hidden="1"/>
    <row r="3819" hidden="1"/>
    <row r="3820" hidden="1"/>
    <row r="3821" hidden="1"/>
    <row r="3822" hidden="1"/>
    <row r="3823" hidden="1"/>
    <row r="3824" hidden="1"/>
    <row r="3825" hidden="1"/>
    <row r="3826" hidden="1"/>
    <row r="3827" hidden="1"/>
    <row r="3828" hidden="1"/>
    <row r="3829" hidden="1"/>
    <row r="3830" hidden="1"/>
    <row r="3831" hidden="1"/>
    <row r="3832" hidden="1"/>
    <row r="3833" hidden="1"/>
    <row r="3834" hidden="1"/>
    <row r="3835" hidden="1"/>
    <row r="3836" hidden="1"/>
    <row r="3837" hidden="1"/>
    <row r="3838" hidden="1"/>
    <row r="3839" hidden="1"/>
    <row r="3840" hidden="1"/>
    <row r="3841" hidden="1"/>
    <row r="3842" hidden="1"/>
    <row r="3843" hidden="1"/>
    <row r="3844" hidden="1"/>
    <row r="3845" hidden="1"/>
    <row r="3846" hidden="1"/>
    <row r="3847" hidden="1"/>
    <row r="3848" hidden="1"/>
    <row r="3849" hidden="1"/>
    <row r="3850" hidden="1"/>
    <row r="3851" hidden="1"/>
    <row r="3852" hidden="1"/>
    <row r="3853" hidden="1"/>
    <row r="3854" hidden="1"/>
    <row r="3855" hidden="1"/>
    <row r="3856" hidden="1"/>
    <row r="3857" hidden="1"/>
    <row r="3858" hidden="1"/>
    <row r="3859" hidden="1"/>
    <row r="3860" hidden="1"/>
    <row r="3861" hidden="1"/>
    <row r="3862" hidden="1"/>
    <row r="3863" hidden="1"/>
    <row r="3864" hidden="1"/>
    <row r="3865" hidden="1"/>
    <row r="3866" hidden="1"/>
    <row r="3867" hidden="1"/>
    <row r="3868" hidden="1"/>
    <row r="3869" hidden="1"/>
    <row r="3870" hidden="1"/>
    <row r="3871" hidden="1"/>
    <row r="3872" hidden="1"/>
    <row r="3873" hidden="1"/>
    <row r="3874" hidden="1"/>
    <row r="3875" hidden="1"/>
    <row r="3876" hidden="1"/>
    <row r="3877" hidden="1"/>
    <row r="3878" hidden="1"/>
    <row r="3879" hidden="1"/>
    <row r="3880" hidden="1"/>
    <row r="3881" hidden="1"/>
    <row r="3882" hidden="1"/>
    <row r="3883" hidden="1"/>
    <row r="3884" hidden="1"/>
    <row r="3885" hidden="1"/>
    <row r="3886" hidden="1"/>
    <row r="3887" hidden="1"/>
    <row r="3888" hidden="1"/>
    <row r="3889" hidden="1"/>
    <row r="3890" hidden="1"/>
    <row r="3891" hidden="1"/>
    <row r="3892" hidden="1"/>
    <row r="3893" hidden="1"/>
    <row r="3894" hidden="1"/>
    <row r="3895" hidden="1"/>
    <row r="3896" hidden="1"/>
    <row r="3897" hidden="1"/>
    <row r="3898" hidden="1"/>
    <row r="3899" hidden="1"/>
    <row r="3900" hidden="1"/>
    <row r="3901" hidden="1"/>
    <row r="3902" hidden="1"/>
    <row r="3903" hidden="1"/>
    <row r="3904" hidden="1"/>
    <row r="3905" hidden="1"/>
    <row r="3906" hidden="1"/>
    <row r="3907" hidden="1"/>
    <row r="3908" hidden="1"/>
    <row r="3909" hidden="1"/>
    <row r="3910" hidden="1"/>
    <row r="3911" hidden="1"/>
    <row r="3912" hidden="1"/>
    <row r="3913" hidden="1"/>
    <row r="3914" hidden="1"/>
    <row r="3915" hidden="1"/>
    <row r="3916" hidden="1"/>
    <row r="3917" hidden="1"/>
    <row r="3918" hidden="1"/>
    <row r="3919" hidden="1"/>
    <row r="3920" hidden="1"/>
    <row r="3921" hidden="1"/>
    <row r="3922" hidden="1"/>
    <row r="3923" hidden="1"/>
    <row r="3924" hidden="1"/>
    <row r="3925" hidden="1"/>
    <row r="3926" hidden="1"/>
    <row r="3927" hidden="1"/>
    <row r="3928" hidden="1"/>
    <row r="3929" hidden="1"/>
    <row r="3930" hidden="1"/>
    <row r="3931" hidden="1"/>
    <row r="3932" hidden="1"/>
    <row r="3933" hidden="1"/>
    <row r="3934" hidden="1"/>
    <row r="3935" hidden="1"/>
    <row r="3936" hidden="1"/>
    <row r="3937" hidden="1"/>
    <row r="3938" hidden="1"/>
    <row r="3939" hidden="1"/>
    <row r="3940" hidden="1"/>
    <row r="3941" hidden="1"/>
    <row r="3942" hidden="1"/>
    <row r="3943" hidden="1"/>
    <row r="3944" hidden="1"/>
    <row r="3945" hidden="1"/>
    <row r="3946" hidden="1"/>
    <row r="3947" hidden="1"/>
    <row r="3948" hidden="1"/>
    <row r="3949" hidden="1"/>
    <row r="3950" hidden="1"/>
    <row r="3951" hidden="1"/>
    <row r="3952" hidden="1"/>
    <row r="3953" hidden="1"/>
    <row r="3954" hidden="1"/>
    <row r="3955" hidden="1"/>
    <row r="3956" hidden="1"/>
    <row r="3957" hidden="1"/>
    <row r="3958" hidden="1"/>
    <row r="3959" hidden="1"/>
    <row r="3960" hidden="1"/>
    <row r="3961" hidden="1"/>
    <row r="3962" hidden="1"/>
    <row r="3963" hidden="1"/>
    <row r="3964" hidden="1"/>
    <row r="3965" hidden="1"/>
    <row r="3966" hidden="1"/>
    <row r="3967" hidden="1"/>
    <row r="3968" hidden="1"/>
    <row r="3969" hidden="1"/>
    <row r="3970" hidden="1"/>
    <row r="3971" hidden="1"/>
    <row r="3972" hidden="1"/>
    <row r="3973" hidden="1"/>
    <row r="3974" hidden="1"/>
    <row r="3975" hidden="1"/>
    <row r="3976" hidden="1"/>
    <row r="3977" hidden="1"/>
    <row r="3978" hidden="1"/>
    <row r="3979" hidden="1"/>
    <row r="3980" hidden="1"/>
    <row r="3981" hidden="1"/>
    <row r="3982" hidden="1"/>
    <row r="3983" hidden="1"/>
    <row r="3984" hidden="1"/>
    <row r="3985" hidden="1"/>
    <row r="3986" hidden="1"/>
    <row r="3987" hidden="1"/>
    <row r="3988" hidden="1"/>
    <row r="3989" hidden="1"/>
    <row r="3990" hidden="1"/>
    <row r="3991" hidden="1"/>
    <row r="3992" hidden="1"/>
    <row r="3993" hidden="1"/>
    <row r="3994" hidden="1"/>
    <row r="3995" hidden="1"/>
    <row r="3996" hidden="1"/>
    <row r="3997" hidden="1"/>
    <row r="3998" hidden="1"/>
    <row r="3999" hidden="1"/>
    <row r="4000" hidden="1"/>
    <row r="4001" hidden="1"/>
    <row r="4002" hidden="1"/>
    <row r="4003" hidden="1"/>
    <row r="4004" hidden="1"/>
    <row r="4005" hidden="1"/>
    <row r="4006" hidden="1"/>
    <row r="4007" hidden="1"/>
    <row r="4008" hidden="1"/>
    <row r="4009" hidden="1"/>
    <row r="4010" hidden="1"/>
    <row r="4011" hidden="1"/>
    <row r="4012" hidden="1"/>
    <row r="4013" hidden="1"/>
    <row r="4014" hidden="1"/>
    <row r="4015" hidden="1"/>
    <row r="4016" hidden="1"/>
    <row r="4017" hidden="1"/>
    <row r="4018" hidden="1"/>
    <row r="4019" hidden="1"/>
    <row r="4020" hidden="1"/>
    <row r="4021" hidden="1"/>
    <row r="4022" hidden="1"/>
    <row r="4023" hidden="1"/>
    <row r="4024" hidden="1"/>
    <row r="4025" hidden="1"/>
    <row r="4026" hidden="1"/>
    <row r="4027" hidden="1"/>
    <row r="4028" hidden="1"/>
    <row r="4029" hidden="1"/>
    <row r="4030" hidden="1"/>
    <row r="4031" hidden="1"/>
    <row r="4032" hidden="1"/>
    <row r="4033" hidden="1"/>
    <row r="4034" hidden="1"/>
    <row r="4035" hidden="1"/>
    <row r="4036" hidden="1"/>
    <row r="4037" hidden="1"/>
    <row r="4038" hidden="1"/>
    <row r="4039" hidden="1"/>
    <row r="4040" hidden="1"/>
    <row r="4041" hidden="1"/>
    <row r="4042" hidden="1"/>
    <row r="4043" hidden="1"/>
    <row r="4044" hidden="1"/>
    <row r="4045" hidden="1"/>
    <row r="4046" hidden="1"/>
    <row r="4047" hidden="1"/>
    <row r="4048" hidden="1"/>
    <row r="4049" hidden="1"/>
    <row r="4050" hidden="1"/>
    <row r="4051" hidden="1"/>
    <row r="4052" hidden="1"/>
    <row r="4053" hidden="1"/>
    <row r="4054" hidden="1"/>
    <row r="4055" hidden="1"/>
    <row r="4056" hidden="1"/>
    <row r="4057" hidden="1"/>
    <row r="4058" hidden="1"/>
    <row r="4059" hidden="1"/>
    <row r="4060" hidden="1"/>
    <row r="4061" hidden="1"/>
    <row r="4062" hidden="1"/>
    <row r="4063" hidden="1"/>
    <row r="4064" hidden="1"/>
    <row r="4065" hidden="1"/>
    <row r="4066" hidden="1"/>
    <row r="4067" hidden="1"/>
    <row r="4068" hidden="1"/>
    <row r="4069" hidden="1"/>
    <row r="4070" hidden="1"/>
    <row r="4071" hidden="1"/>
    <row r="4072" hidden="1"/>
    <row r="4073" hidden="1"/>
    <row r="4074" hidden="1"/>
    <row r="4075" hidden="1"/>
    <row r="4076" hidden="1"/>
    <row r="4077" hidden="1"/>
    <row r="4078" hidden="1"/>
    <row r="4079" hidden="1"/>
    <row r="4080" hidden="1"/>
    <row r="4081" hidden="1"/>
    <row r="4082" hidden="1"/>
    <row r="4083" hidden="1"/>
    <row r="4084" hidden="1"/>
    <row r="4085" hidden="1"/>
    <row r="4086" hidden="1"/>
    <row r="4087" hidden="1"/>
    <row r="4088" hidden="1"/>
    <row r="4089" hidden="1"/>
    <row r="4090" hidden="1"/>
    <row r="4091" hidden="1"/>
    <row r="4092" hidden="1"/>
    <row r="4093" hidden="1"/>
    <row r="4094" hidden="1"/>
    <row r="4095" hidden="1"/>
    <row r="4096" hidden="1"/>
    <row r="4097" hidden="1"/>
    <row r="4098" hidden="1"/>
    <row r="4099" hidden="1"/>
    <row r="4100" hidden="1"/>
    <row r="4101" hidden="1"/>
    <row r="4102" hidden="1"/>
    <row r="4103" hidden="1"/>
    <row r="4104" hidden="1"/>
    <row r="4105" hidden="1"/>
    <row r="4106" hidden="1"/>
    <row r="4107" hidden="1"/>
    <row r="4108" hidden="1"/>
    <row r="4109" hidden="1"/>
    <row r="4110" hidden="1"/>
    <row r="4111" hidden="1"/>
    <row r="4112" hidden="1"/>
    <row r="4113" hidden="1"/>
    <row r="4114" hidden="1"/>
    <row r="4115" hidden="1"/>
    <row r="4116" hidden="1"/>
    <row r="4117" hidden="1"/>
    <row r="4118" hidden="1"/>
    <row r="4119" hidden="1"/>
    <row r="4120" hidden="1"/>
    <row r="4121" hidden="1"/>
    <row r="4122" hidden="1"/>
    <row r="4123" hidden="1"/>
    <row r="4124" hidden="1"/>
    <row r="4125" hidden="1"/>
    <row r="4126" hidden="1"/>
    <row r="4127" hidden="1"/>
    <row r="4128" hidden="1"/>
    <row r="4129" hidden="1"/>
    <row r="4130" hidden="1"/>
    <row r="4131" hidden="1"/>
    <row r="4132" hidden="1"/>
    <row r="4133" hidden="1"/>
    <row r="4134" hidden="1"/>
    <row r="4135" hidden="1"/>
    <row r="4136" hidden="1"/>
    <row r="4137" hidden="1"/>
    <row r="4138" hidden="1"/>
    <row r="4139" hidden="1"/>
    <row r="4140" hidden="1"/>
    <row r="4141" hidden="1"/>
    <row r="4142" hidden="1"/>
    <row r="4143" hidden="1"/>
    <row r="4144" hidden="1"/>
    <row r="4145" hidden="1"/>
    <row r="4146" hidden="1"/>
    <row r="4147" hidden="1"/>
    <row r="4148" hidden="1"/>
    <row r="4149" hidden="1"/>
    <row r="4150" hidden="1"/>
    <row r="4151" hidden="1"/>
    <row r="4152" hidden="1"/>
    <row r="4153" hidden="1"/>
    <row r="4154" hidden="1"/>
    <row r="4155" hidden="1"/>
    <row r="4156" hidden="1"/>
    <row r="4157" hidden="1"/>
    <row r="4158" hidden="1"/>
    <row r="4159" hidden="1"/>
    <row r="4160" hidden="1"/>
    <row r="4161" hidden="1"/>
    <row r="4162" hidden="1"/>
    <row r="4163" hidden="1"/>
    <row r="4164" hidden="1"/>
    <row r="4165" hidden="1"/>
    <row r="4166" hidden="1"/>
    <row r="4167" hidden="1"/>
    <row r="4168" hidden="1"/>
    <row r="4169" hidden="1"/>
    <row r="4170" hidden="1"/>
    <row r="4171" hidden="1"/>
    <row r="4172" hidden="1"/>
    <row r="4173" hidden="1"/>
    <row r="4174" hidden="1"/>
    <row r="4175" hidden="1"/>
    <row r="4176" hidden="1"/>
    <row r="4177" hidden="1"/>
    <row r="4178" hidden="1"/>
    <row r="4179" hidden="1"/>
    <row r="4180" hidden="1"/>
    <row r="4181" hidden="1"/>
    <row r="4182" hidden="1"/>
    <row r="4183" hidden="1"/>
    <row r="4184" hidden="1"/>
    <row r="4185" hidden="1"/>
    <row r="4186" hidden="1"/>
    <row r="4187" hidden="1"/>
    <row r="4188" hidden="1"/>
    <row r="4189" hidden="1"/>
    <row r="4190" hidden="1"/>
    <row r="4191" hidden="1"/>
    <row r="4192" hidden="1"/>
    <row r="4193" hidden="1"/>
    <row r="4194" hidden="1"/>
    <row r="4195" hidden="1"/>
    <row r="4196" hidden="1"/>
    <row r="4197" hidden="1"/>
    <row r="4198" hidden="1"/>
    <row r="4199" hidden="1"/>
    <row r="4200" hidden="1"/>
    <row r="4201" hidden="1"/>
    <row r="4202" hidden="1"/>
    <row r="4203" hidden="1"/>
    <row r="4204" hidden="1"/>
    <row r="4205" hidden="1"/>
    <row r="4206" hidden="1"/>
    <row r="4207" hidden="1"/>
    <row r="4208" hidden="1"/>
    <row r="4209" hidden="1"/>
    <row r="4210" hidden="1"/>
    <row r="4211" hidden="1"/>
    <row r="4212" hidden="1"/>
    <row r="4213" hidden="1"/>
    <row r="4214" hidden="1"/>
    <row r="4215" hidden="1"/>
    <row r="4216" hidden="1"/>
    <row r="4217" hidden="1"/>
    <row r="4218" hidden="1"/>
    <row r="4219" hidden="1"/>
    <row r="4220" hidden="1"/>
    <row r="4221" hidden="1"/>
    <row r="4222" hidden="1"/>
    <row r="4223" hidden="1"/>
    <row r="4224" hidden="1"/>
    <row r="4225" hidden="1"/>
    <row r="4226" hidden="1"/>
    <row r="4227" hidden="1"/>
    <row r="4228" hidden="1"/>
    <row r="4229" hidden="1"/>
    <row r="4230" hidden="1"/>
    <row r="4231" hidden="1"/>
    <row r="4232" hidden="1"/>
    <row r="4233" hidden="1"/>
    <row r="4234" hidden="1"/>
    <row r="4235" hidden="1"/>
    <row r="4236" hidden="1"/>
    <row r="4237" hidden="1"/>
    <row r="4238" hidden="1"/>
    <row r="4239" hidden="1"/>
    <row r="4240" hidden="1"/>
    <row r="4241" hidden="1"/>
    <row r="4242" hidden="1"/>
    <row r="4243" hidden="1"/>
    <row r="4244" hidden="1"/>
    <row r="4245" hidden="1"/>
    <row r="4246" hidden="1"/>
    <row r="4247" hidden="1"/>
    <row r="4248" hidden="1"/>
    <row r="4249" hidden="1"/>
    <row r="4250" hidden="1"/>
    <row r="4251" hidden="1"/>
    <row r="4252" hidden="1"/>
    <row r="4253" hidden="1"/>
    <row r="4254" hidden="1"/>
    <row r="4255" hidden="1"/>
    <row r="4256" hidden="1"/>
    <row r="4257" hidden="1"/>
    <row r="4258" hidden="1"/>
    <row r="4259" hidden="1"/>
    <row r="4260" hidden="1"/>
    <row r="4261" hidden="1"/>
    <row r="4262" hidden="1"/>
    <row r="4263" hidden="1"/>
    <row r="4264" hidden="1"/>
    <row r="4265" hidden="1"/>
    <row r="4266" hidden="1"/>
    <row r="4267" hidden="1"/>
    <row r="4268" hidden="1"/>
    <row r="4269" hidden="1"/>
    <row r="4270" hidden="1"/>
    <row r="4271" hidden="1"/>
    <row r="4272" hidden="1"/>
    <row r="4273" hidden="1"/>
    <row r="4274" hidden="1"/>
    <row r="4275" hidden="1"/>
    <row r="4276" hidden="1"/>
    <row r="4277" hidden="1"/>
    <row r="4278" hidden="1"/>
    <row r="4279" hidden="1"/>
    <row r="4280" hidden="1"/>
    <row r="4281" hidden="1"/>
    <row r="4282" hidden="1"/>
    <row r="4283" hidden="1"/>
    <row r="4284" hidden="1"/>
    <row r="4285" hidden="1"/>
    <row r="4286" hidden="1"/>
    <row r="4287" hidden="1"/>
    <row r="4288" hidden="1"/>
    <row r="4289" hidden="1"/>
    <row r="4290" hidden="1"/>
    <row r="4291" hidden="1"/>
    <row r="4292" hidden="1"/>
    <row r="4293" hidden="1"/>
    <row r="4294" hidden="1"/>
    <row r="4295" hidden="1"/>
    <row r="4296" hidden="1"/>
    <row r="4297" hidden="1"/>
    <row r="4298" hidden="1"/>
    <row r="4299" hidden="1"/>
    <row r="4300" hidden="1"/>
    <row r="4301" hidden="1"/>
    <row r="4302" hidden="1"/>
    <row r="4303" hidden="1"/>
    <row r="4304" hidden="1"/>
    <row r="4305" hidden="1"/>
    <row r="4306" hidden="1"/>
    <row r="4307" hidden="1"/>
    <row r="4308" hidden="1"/>
    <row r="4309" hidden="1"/>
    <row r="4310" hidden="1"/>
    <row r="4311" hidden="1"/>
    <row r="4312" hidden="1"/>
    <row r="4313" hidden="1"/>
    <row r="4314" hidden="1"/>
    <row r="4315" hidden="1"/>
    <row r="4316" hidden="1"/>
    <row r="4317" hidden="1"/>
    <row r="4318" hidden="1"/>
    <row r="4319" hidden="1"/>
    <row r="4320" hidden="1"/>
    <row r="4321" hidden="1"/>
    <row r="4322" hidden="1"/>
    <row r="4323" hidden="1"/>
    <row r="4324" hidden="1"/>
    <row r="4325" hidden="1"/>
    <row r="4326" hidden="1"/>
    <row r="4327" hidden="1"/>
    <row r="4328" hidden="1"/>
    <row r="4329" hidden="1"/>
    <row r="4330" hidden="1"/>
    <row r="4331" hidden="1"/>
    <row r="4332" hidden="1"/>
    <row r="4333" hidden="1"/>
    <row r="4334" hidden="1"/>
    <row r="4335" hidden="1"/>
    <row r="4336" hidden="1"/>
    <row r="4337" hidden="1"/>
    <row r="4338" hidden="1"/>
    <row r="4339" hidden="1"/>
    <row r="4340" hidden="1"/>
    <row r="4341" hidden="1"/>
    <row r="4342" hidden="1"/>
    <row r="4343" hidden="1"/>
    <row r="4344" hidden="1"/>
    <row r="4345" hidden="1"/>
    <row r="4346" hidden="1"/>
    <row r="4347" hidden="1"/>
    <row r="4348" hidden="1"/>
    <row r="4349" hidden="1"/>
    <row r="4350" hidden="1"/>
    <row r="4351" hidden="1"/>
    <row r="4352" hidden="1"/>
    <row r="4353" hidden="1"/>
    <row r="4354" hidden="1"/>
    <row r="4355" hidden="1"/>
    <row r="4356" hidden="1"/>
    <row r="4357" hidden="1"/>
    <row r="4358" hidden="1"/>
    <row r="4359" hidden="1"/>
    <row r="4360" hidden="1"/>
    <row r="4361" hidden="1"/>
    <row r="4362" hidden="1"/>
    <row r="4363" hidden="1"/>
    <row r="4364" hidden="1"/>
    <row r="4365" hidden="1"/>
    <row r="4366" hidden="1"/>
    <row r="4367" hidden="1"/>
    <row r="4368" hidden="1"/>
    <row r="4369" hidden="1"/>
    <row r="4370" hidden="1"/>
    <row r="4371" hidden="1"/>
    <row r="4372" hidden="1"/>
    <row r="4373" hidden="1"/>
    <row r="4374" hidden="1"/>
    <row r="4375" hidden="1"/>
    <row r="4376" hidden="1"/>
    <row r="4377" hidden="1"/>
    <row r="4378" hidden="1"/>
    <row r="4379" hidden="1"/>
    <row r="4380" hidden="1"/>
    <row r="4381" hidden="1"/>
    <row r="4382" hidden="1"/>
    <row r="4383" hidden="1"/>
    <row r="4384" hidden="1"/>
    <row r="4385" hidden="1"/>
    <row r="4386" hidden="1"/>
    <row r="4387" hidden="1"/>
    <row r="4388" hidden="1"/>
    <row r="4389" hidden="1"/>
    <row r="4390" hidden="1"/>
    <row r="4391" hidden="1"/>
    <row r="4392" hidden="1"/>
    <row r="4393" hidden="1"/>
    <row r="4394" hidden="1"/>
    <row r="4395" hidden="1"/>
    <row r="4396" hidden="1"/>
    <row r="4397" hidden="1"/>
    <row r="4398" hidden="1"/>
    <row r="4399" hidden="1"/>
    <row r="4400" hidden="1"/>
    <row r="4401" hidden="1"/>
    <row r="4402" hidden="1"/>
    <row r="4403" hidden="1"/>
    <row r="4404" hidden="1"/>
    <row r="4405" hidden="1"/>
    <row r="4406" hidden="1"/>
    <row r="4407" hidden="1"/>
    <row r="4408" hidden="1"/>
    <row r="4409" hidden="1"/>
    <row r="4410" hidden="1"/>
    <row r="4411" hidden="1"/>
    <row r="4412" hidden="1"/>
    <row r="4413" hidden="1"/>
    <row r="4414" hidden="1"/>
    <row r="4415" hidden="1"/>
    <row r="4416" hidden="1"/>
    <row r="4417" hidden="1"/>
    <row r="4418" hidden="1"/>
    <row r="4419" hidden="1"/>
    <row r="4420" hidden="1"/>
    <row r="4421" hidden="1"/>
    <row r="4422" hidden="1"/>
    <row r="4423" hidden="1"/>
    <row r="4424" hidden="1"/>
    <row r="4425" hidden="1"/>
    <row r="4426" hidden="1"/>
    <row r="4427" hidden="1"/>
    <row r="4428" hidden="1"/>
    <row r="4429" hidden="1"/>
    <row r="4430" hidden="1"/>
    <row r="4431" hidden="1"/>
    <row r="4432" hidden="1"/>
    <row r="4433" hidden="1"/>
    <row r="4434" hidden="1"/>
    <row r="4435" hidden="1"/>
    <row r="4436" hidden="1"/>
    <row r="4437" hidden="1"/>
    <row r="4438" hidden="1"/>
    <row r="4439" hidden="1"/>
    <row r="4440" hidden="1"/>
    <row r="4441" hidden="1"/>
    <row r="4442" hidden="1"/>
    <row r="4443" hidden="1"/>
    <row r="4444" hidden="1"/>
    <row r="4445" hidden="1"/>
    <row r="4446" hidden="1"/>
    <row r="4447" hidden="1"/>
    <row r="4448" hidden="1"/>
    <row r="4449" hidden="1"/>
    <row r="4450" hidden="1"/>
    <row r="4451" hidden="1"/>
    <row r="4452" hidden="1"/>
    <row r="4453" hidden="1"/>
    <row r="4454" hidden="1"/>
    <row r="4455" hidden="1"/>
    <row r="4456" hidden="1"/>
    <row r="4457" hidden="1"/>
    <row r="4458" hidden="1"/>
    <row r="4459" hidden="1"/>
    <row r="4460" hidden="1"/>
    <row r="4461" hidden="1"/>
    <row r="4462" hidden="1"/>
    <row r="4463" hidden="1"/>
    <row r="4464" hidden="1"/>
    <row r="4465" hidden="1"/>
    <row r="4466" hidden="1"/>
    <row r="4467" hidden="1"/>
    <row r="4468" hidden="1"/>
    <row r="4469" hidden="1"/>
    <row r="4470" hidden="1"/>
    <row r="4471" hidden="1"/>
    <row r="4472" hidden="1"/>
    <row r="4473" hidden="1"/>
    <row r="4474" hidden="1"/>
    <row r="4475" hidden="1"/>
    <row r="4476" hidden="1"/>
    <row r="4477" hidden="1"/>
    <row r="4478" hidden="1"/>
    <row r="4479" hidden="1"/>
    <row r="4480" hidden="1"/>
    <row r="4481" hidden="1"/>
    <row r="4482" hidden="1"/>
    <row r="4483" hidden="1"/>
    <row r="4484" hidden="1"/>
    <row r="4485" hidden="1"/>
    <row r="4486" hidden="1"/>
    <row r="4487" hidden="1"/>
    <row r="4488" hidden="1"/>
    <row r="4489" hidden="1"/>
    <row r="4490" hidden="1"/>
    <row r="4491" hidden="1"/>
    <row r="4492" hidden="1"/>
    <row r="4493" hidden="1"/>
    <row r="4494" hidden="1"/>
    <row r="4495" hidden="1"/>
    <row r="4496" hidden="1"/>
    <row r="4497" hidden="1"/>
    <row r="4498" hidden="1"/>
    <row r="4499" hidden="1"/>
    <row r="4500" hidden="1"/>
    <row r="4501" hidden="1"/>
    <row r="4502" hidden="1"/>
    <row r="4503" hidden="1"/>
    <row r="4504" hidden="1"/>
    <row r="4505" hidden="1"/>
    <row r="4506" hidden="1"/>
    <row r="4507" hidden="1"/>
    <row r="4508" hidden="1"/>
    <row r="4509" hidden="1"/>
    <row r="4510" hidden="1"/>
    <row r="4511" hidden="1"/>
    <row r="4512" hidden="1"/>
    <row r="4513" hidden="1"/>
    <row r="4514" hidden="1"/>
    <row r="4515" hidden="1"/>
    <row r="4516" hidden="1"/>
    <row r="4517" hidden="1"/>
    <row r="4518" hidden="1"/>
    <row r="4519" hidden="1"/>
    <row r="4520" hidden="1"/>
    <row r="4521" hidden="1"/>
    <row r="4522" hidden="1"/>
    <row r="4523" hidden="1"/>
    <row r="4524" hidden="1"/>
    <row r="4525" hidden="1"/>
    <row r="4526" hidden="1"/>
    <row r="4527" hidden="1"/>
    <row r="4528" hidden="1"/>
    <row r="4529" hidden="1"/>
    <row r="4530" hidden="1"/>
    <row r="4531" hidden="1"/>
    <row r="4532" hidden="1"/>
    <row r="4533" hidden="1"/>
    <row r="4534" hidden="1"/>
    <row r="4535" hidden="1"/>
    <row r="4536" hidden="1"/>
    <row r="4537" hidden="1"/>
    <row r="4538" hidden="1"/>
    <row r="4539" hidden="1"/>
    <row r="4540" hidden="1"/>
    <row r="4541" hidden="1"/>
    <row r="4542" hidden="1"/>
    <row r="4543" hidden="1"/>
    <row r="4544" hidden="1"/>
    <row r="4545" hidden="1"/>
    <row r="4546" hidden="1"/>
    <row r="4547" hidden="1"/>
    <row r="4548" hidden="1"/>
    <row r="4549" hidden="1"/>
    <row r="4550" hidden="1"/>
    <row r="4551" hidden="1"/>
    <row r="4552" hidden="1"/>
    <row r="4553" hidden="1"/>
    <row r="4554" hidden="1"/>
    <row r="4555" hidden="1"/>
    <row r="4556" hidden="1"/>
    <row r="4557" hidden="1"/>
    <row r="4558" hidden="1"/>
    <row r="4559" hidden="1"/>
    <row r="4560" hidden="1"/>
    <row r="4561" hidden="1"/>
    <row r="4562" hidden="1"/>
    <row r="4563" hidden="1"/>
    <row r="4564" hidden="1"/>
    <row r="4565" hidden="1"/>
    <row r="4566" hidden="1"/>
    <row r="4567" hidden="1"/>
    <row r="4568" hidden="1"/>
    <row r="4569" hidden="1"/>
    <row r="4570" hidden="1"/>
    <row r="4571" hidden="1"/>
    <row r="4572" hidden="1"/>
    <row r="4573" hidden="1"/>
    <row r="4574" hidden="1"/>
    <row r="4575" hidden="1"/>
    <row r="4576" hidden="1"/>
    <row r="4577" hidden="1"/>
    <row r="4578" hidden="1"/>
    <row r="4579" hidden="1"/>
    <row r="4580" hidden="1"/>
    <row r="4581" hidden="1"/>
    <row r="4582" hidden="1"/>
    <row r="4583" hidden="1"/>
    <row r="4584" hidden="1"/>
    <row r="4585" hidden="1"/>
    <row r="4586" hidden="1"/>
    <row r="4587" hidden="1"/>
    <row r="4588" hidden="1"/>
    <row r="4589" hidden="1"/>
    <row r="4590" hidden="1"/>
    <row r="4591" hidden="1"/>
    <row r="4592" hidden="1"/>
    <row r="4593" hidden="1"/>
    <row r="4594" hidden="1"/>
    <row r="4595" hidden="1"/>
    <row r="4596" hidden="1"/>
    <row r="4597" hidden="1"/>
    <row r="4598" hidden="1"/>
    <row r="4599" hidden="1"/>
    <row r="4600" hidden="1"/>
    <row r="4601" hidden="1"/>
    <row r="4602" hidden="1"/>
    <row r="4603" hidden="1"/>
    <row r="4604" hidden="1"/>
    <row r="4605" hidden="1"/>
    <row r="4606" hidden="1"/>
    <row r="4607" hidden="1"/>
    <row r="4608" hidden="1"/>
    <row r="4609" hidden="1"/>
    <row r="4610" hidden="1"/>
    <row r="4611" hidden="1"/>
    <row r="4612" hidden="1"/>
    <row r="4613" hidden="1"/>
    <row r="4614" hidden="1"/>
    <row r="4615" hidden="1"/>
    <row r="4616" hidden="1"/>
    <row r="4617" hidden="1"/>
    <row r="4618" hidden="1"/>
    <row r="4619" hidden="1"/>
    <row r="4620" hidden="1"/>
    <row r="4621" hidden="1"/>
    <row r="4622" hidden="1"/>
    <row r="4623" hidden="1"/>
    <row r="4624" hidden="1"/>
    <row r="4625" hidden="1"/>
    <row r="4626" hidden="1"/>
    <row r="4627" hidden="1"/>
    <row r="4628" hidden="1"/>
    <row r="4629" hidden="1"/>
    <row r="4630" hidden="1"/>
    <row r="4631" hidden="1"/>
    <row r="4632" hidden="1"/>
    <row r="4633" hidden="1"/>
    <row r="4634" hidden="1"/>
    <row r="4635" hidden="1"/>
    <row r="4636" hidden="1"/>
    <row r="4637" hidden="1"/>
    <row r="4638" hidden="1"/>
    <row r="4639" hidden="1"/>
    <row r="4640" hidden="1"/>
    <row r="4641" hidden="1"/>
    <row r="4642" hidden="1"/>
    <row r="4643" hidden="1"/>
    <row r="4644" hidden="1"/>
    <row r="4645" hidden="1"/>
    <row r="4646" hidden="1"/>
    <row r="4647" hidden="1"/>
    <row r="4648" hidden="1"/>
    <row r="4649" hidden="1"/>
    <row r="4650" hidden="1"/>
    <row r="4651" hidden="1"/>
    <row r="4652" hidden="1"/>
    <row r="4653" hidden="1"/>
    <row r="4654" hidden="1"/>
    <row r="4655" hidden="1"/>
    <row r="4656" hidden="1"/>
    <row r="4657" hidden="1"/>
    <row r="4658" hidden="1"/>
    <row r="4659" hidden="1"/>
    <row r="4660" hidden="1"/>
    <row r="4661" hidden="1"/>
    <row r="4662" hidden="1"/>
    <row r="4663" hidden="1"/>
    <row r="4664" hidden="1"/>
    <row r="4665" hidden="1"/>
    <row r="4666" hidden="1"/>
    <row r="4667" hidden="1"/>
    <row r="4668" hidden="1"/>
    <row r="4669" hidden="1"/>
    <row r="4670" hidden="1"/>
    <row r="4671" hidden="1"/>
    <row r="4672" hidden="1"/>
    <row r="4673" hidden="1"/>
    <row r="4674" hidden="1"/>
    <row r="4675" hidden="1"/>
    <row r="4676" hidden="1"/>
    <row r="4677" hidden="1"/>
    <row r="4678" hidden="1"/>
    <row r="4679" hidden="1"/>
    <row r="4680" hidden="1"/>
    <row r="4681" hidden="1"/>
    <row r="4682" hidden="1"/>
    <row r="4683" hidden="1"/>
    <row r="4684" hidden="1"/>
    <row r="4685" hidden="1"/>
    <row r="4686" hidden="1"/>
    <row r="4687" hidden="1"/>
    <row r="4688" hidden="1"/>
    <row r="4689" hidden="1"/>
    <row r="4690" hidden="1"/>
    <row r="4691" hidden="1"/>
    <row r="4692" hidden="1"/>
    <row r="4693" hidden="1"/>
    <row r="4694" hidden="1"/>
    <row r="4695" hidden="1"/>
    <row r="4696" hidden="1"/>
    <row r="4697" hidden="1"/>
    <row r="4698" hidden="1"/>
    <row r="4699" hidden="1"/>
    <row r="4700" hidden="1"/>
    <row r="4701" hidden="1"/>
    <row r="4702" hidden="1"/>
    <row r="4703" hidden="1"/>
    <row r="4704" hidden="1"/>
    <row r="4705" hidden="1"/>
    <row r="4706" hidden="1"/>
    <row r="4707" hidden="1"/>
    <row r="4708" hidden="1"/>
    <row r="4709" hidden="1"/>
    <row r="4710" hidden="1"/>
    <row r="4711" hidden="1"/>
    <row r="4712" hidden="1"/>
    <row r="4713" hidden="1"/>
    <row r="4714" hidden="1"/>
    <row r="4715" hidden="1"/>
    <row r="4716" hidden="1"/>
    <row r="4717" hidden="1"/>
    <row r="4718" hidden="1"/>
    <row r="4719" hidden="1"/>
    <row r="4720" hidden="1"/>
    <row r="4721" hidden="1"/>
    <row r="4722" hidden="1"/>
    <row r="4723" hidden="1"/>
    <row r="4724" hidden="1"/>
    <row r="4725" hidden="1"/>
    <row r="4726" hidden="1"/>
    <row r="4727" hidden="1"/>
    <row r="4728" hidden="1"/>
    <row r="4729" hidden="1"/>
    <row r="4730" hidden="1"/>
    <row r="4731" hidden="1"/>
    <row r="4732" hidden="1"/>
    <row r="4733" hidden="1"/>
    <row r="4734" hidden="1"/>
    <row r="4735" hidden="1"/>
    <row r="4736" hidden="1"/>
    <row r="4737" hidden="1"/>
    <row r="4738" hidden="1"/>
    <row r="4739" hidden="1"/>
    <row r="4740" hidden="1"/>
    <row r="4741" hidden="1"/>
    <row r="4742" hidden="1"/>
    <row r="4743" hidden="1"/>
    <row r="4744" hidden="1"/>
    <row r="4745" hidden="1"/>
    <row r="4746" hidden="1"/>
    <row r="4747" hidden="1"/>
    <row r="4748" hidden="1"/>
    <row r="4749" hidden="1"/>
    <row r="4750" hidden="1"/>
    <row r="4751" hidden="1"/>
    <row r="4752" hidden="1"/>
    <row r="4753" hidden="1"/>
    <row r="4754" hidden="1"/>
    <row r="4755" hidden="1"/>
    <row r="4756" hidden="1"/>
    <row r="4757" hidden="1"/>
    <row r="4758" hidden="1"/>
    <row r="4759" hidden="1"/>
    <row r="4760" hidden="1"/>
    <row r="4761" hidden="1"/>
    <row r="4762" hidden="1"/>
    <row r="4763" hidden="1"/>
    <row r="4764" hidden="1"/>
    <row r="4765" hidden="1"/>
    <row r="4766" hidden="1"/>
    <row r="4767" hidden="1"/>
    <row r="4768" hidden="1"/>
    <row r="4769" hidden="1"/>
    <row r="4770" hidden="1"/>
    <row r="4771" hidden="1"/>
    <row r="4772" hidden="1"/>
    <row r="4773" hidden="1"/>
    <row r="4774" hidden="1"/>
    <row r="4775" hidden="1"/>
    <row r="4776" hidden="1"/>
    <row r="4777" hidden="1"/>
    <row r="4778" hidden="1"/>
    <row r="4779" hidden="1"/>
    <row r="4780" hidden="1"/>
    <row r="4781" hidden="1"/>
    <row r="4782" hidden="1"/>
    <row r="4783" hidden="1"/>
    <row r="4784" hidden="1"/>
    <row r="4785" hidden="1"/>
    <row r="4786" hidden="1"/>
    <row r="4787" hidden="1"/>
    <row r="4788" hidden="1"/>
    <row r="4789" hidden="1"/>
    <row r="4790" hidden="1"/>
    <row r="4791" hidden="1"/>
    <row r="4792" hidden="1"/>
    <row r="4793" hidden="1"/>
    <row r="4794" hidden="1"/>
    <row r="4795" hidden="1"/>
    <row r="4796" hidden="1"/>
    <row r="4797" hidden="1"/>
    <row r="4798" hidden="1"/>
    <row r="4799" hidden="1"/>
    <row r="4800" hidden="1"/>
    <row r="4801" hidden="1"/>
    <row r="4802" hidden="1"/>
    <row r="4803" hidden="1"/>
    <row r="4804" hidden="1"/>
    <row r="4805" hidden="1"/>
    <row r="4806" hidden="1"/>
    <row r="4807" hidden="1"/>
    <row r="4808" hidden="1"/>
    <row r="4809" hidden="1"/>
    <row r="4810" hidden="1"/>
    <row r="4811" hidden="1"/>
    <row r="4812" hidden="1"/>
    <row r="4813" hidden="1"/>
    <row r="4814" hidden="1"/>
    <row r="4815" hidden="1"/>
    <row r="4816" hidden="1"/>
    <row r="4817" hidden="1"/>
    <row r="4818" hidden="1"/>
    <row r="4819" hidden="1"/>
    <row r="4820" hidden="1"/>
    <row r="4821" hidden="1"/>
    <row r="4822" hidden="1"/>
    <row r="4823" hidden="1"/>
    <row r="4824" hidden="1"/>
    <row r="4825" hidden="1"/>
    <row r="4826" hidden="1"/>
    <row r="4827" hidden="1"/>
    <row r="4828" hidden="1"/>
    <row r="4829" hidden="1"/>
    <row r="4830" hidden="1"/>
    <row r="4831" hidden="1"/>
    <row r="4832" hidden="1"/>
    <row r="4833" hidden="1"/>
    <row r="4834" hidden="1"/>
    <row r="4835" hidden="1"/>
    <row r="4836" hidden="1"/>
    <row r="4837" hidden="1"/>
    <row r="4838" hidden="1"/>
    <row r="4839" hidden="1"/>
    <row r="4840" hidden="1"/>
    <row r="4841" hidden="1"/>
    <row r="4842" hidden="1"/>
    <row r="4843" hidden="1"/>
    <row r="4844" hidden="1"/>
    <row r="4845" hidden="1"/>
    <row r="4846" hidden="1"/>
    <row r="4847" hidden="1"/>
    <row r="4848" hidden="1"/>
    <row r="4849" hidden="1"/>
    <row r="4850" hidden="1"/>
    <row r="4851" hidden="1"/>
    <row r="4852" hidden="1"/>
    <row r="4853" hidden="1"/>
    <row r="4854" hidden="1"/>
    <row r="4855" hidden="1"/>
    <row r="4856" hidden="1"/>
    <row r="4857" hidden="1"/>
    <row r="4858" hidden="1"/>
    <row r="4859" hidden="1"/>
    <row r="4860" hidden="1"/>
    <row r="4861" hidden="1"/>
    <row r="4862" hidden="1"/>
    <row r="4863" hidden="1"/>
    <row r="4864" hidden="1"/>
    <row r="4865" hidden="1"/>
    <row r="4866" hidden="1"/>
    <row r="4867" hidden="1"/>
    <row r="4868" hidden="1"/>
    <row r="4869" hidden="1"/>
    <row r="4870" hidden="1"/>
    <row r="4871" hidden="1"/>
    <row r="4872" hidden="1"/>
    <row r="4873" hidden="1"/>
    <row r="4874" hidden="1"/>
    <row r="4875" hidden="1"/>
    <row r="4876" hidden="1"/>
    <row r="4877" hidden="1"/>
    <row r="4878" hidden="1"/>
    <row r="4879" hidden="1"/>
    <row r="4880" hidden="1"/>
    <row r="4881" hidden="1"/>
    <row r="4882" hidden="1"/>
    <row r="4883" hidden="1"/>
    <row r="4884" hidden="1"/>
    <row r="4885" hidden="1"/>
    <row r="4886" hidden="1"/>
    <row r="4887" hidden="1"/>
    <row r="4888" hidden="1"/>
    <row r="4889" hidden="1"/>
    <row r="4890" hidden="1"/>
    <row r="4891" hidden="1"/>
    <row r="4892" hidden="1"/>
    <row r="4893" hidden="1"/>
    <row r="4894" hidden="1"/>
    <row r="4895" hidden="1"/>
    <row r="4896" hidden="1"/>
    <row r="4897" hidden="1"/>
    <row r="4898" hidden="1"/>
    <row r="4899" hidden="1"/>
    <row r="4900" hidden="1"/>
    <row r="4901" hidden="1"/>
    <row r="4902" hidden="1"/>
    <row r="4903" hidden="1"/>
    <row r="4904" hidden="1"/>
    <row r="4905" hidden="1"/>
    <row r="4906" hidden="1"/>
    <row r="4907" hidden="1"/>
    <row r="4908" hidden="1"/>
    <row r="4909" hidden="1"/>
    <row r="4910" hidden="1"/>
    <row r="4911" hidden="1"/>
    <row r="4912" hidden="1"/>
    <row r="4913" hidden="1"/>
    <row r="4914" hidden="1"/>
    <row r="4915" hidden="1"/>
    <row r="4916" hidden="1"/>
    <row r="4917" hidden="1"/>
    <row r="4918" hidden="1"/>
    <row r="4919" hidden="1"/>
    <row r="4920" hidden="1"/>
    <row r="4921" hidden="1"/>
    <row r="4922" hidden="1"/>
    <row r="4923" hidden="1"/>
    <row r="4924" hidden="1"/>
    <row r="4925" hidden="1"/>
    <row r="4926" hidden="1"/>
    <row r="4927" hidden="1"/>
    <row r="4928" hidden="1"/>
    <row r="4929" hidden="1"/>
    <row r="4930" hidden="1"/>
    <row r="4931" hidden="1"/>
    <row r="4932" hidden="1"/>
    <row r="4933" hidden="1"/>
    <row r="4934" hidden="1"/>
    <row r="4935" hidden="1"/>
    <row r="4936" hidden="1"/>
    <row r="4937" hidden="1"/>
    <row r="4938" hidden="1"/>
    <row r="4939" hidden="1"/>
    <row r="4940" hidden="1"/>
    <row r="4941" hidden="1"/>
    <row r="4942" hidden="1"/>
    <row r="4943" hidden="1"/>
    <row r="4944" hidden="1"/>
    <row r="4945" hidden="1"/>
    <row r="4946" hidden="1"/>
    <row r="4947" hidden="1"/>
    <row r="4948" hidden="1"/>
    <row r="4949" hidden="1"/>
    <row r="4950" hidden="1"/>
    <row r="4951" hidden="1"/>
    <row r="4952" hidden="1"/>
    <row r="4953" hidden="1"/>
    <row r="4954" hidden="1"/>
    <row r="4955" hidden="1"/>
    <row r="4956" hidden="1"/>
    <row r="4957" hidden="1"/>
    <row r="4958" hidden="1"/>
    <row r="4959" hidden="1"/>
    <row r="4960" hidden="1"/>
    <row r="4961" hidden="1"/>
    <row r="4962" hidden="1"/>
  </sheetData>
  <autoFilter ref="A1:A4962" xr:uid="{00000000-0009-0000-0000-00000A000000}">
    <filterColumn colId="0">
      <customFilters>
        <customFilter operator="notEqual" val=" "/>
      </customFilters>
    </filterColumn>
    <sortState xmlns:xlrd2="http://schemas.microsoft.com/office/spreadsheetml/2017/richdata2" ref="A2:A4962">
      <sortCondition ref="A1:A4962"/>
    </sortState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2"/>
  <dimension ref="A1:AB1167"/>
  <sheetViews>
    <sheetView zoomScale="70" zoomScaleNormal="70" workbookViewId="0">
      <selection activeCell="O11" sqref="O11"/>
    </sheetView>
  </sheetViews>
  <sheetFormatPr baseColWidth="10" defaultRowHeight="14.5" outlineLevelCol="1"/>
  <cols>
    <col min="1" max="1" width="11.453125" style="127"/>
    <col min="2" max="2" width="35.6328125" style="127" customWidth="1"/>
    <col min="3" max="3" width="12" style="127" customWidth="1"/>
    <col min="4" max="4" width="13.54296875" style="127" customWidth="1"/>
    <col min="5" max="5" width="11.453125" style="128" customWidth="1"/>
    <col min="6" max="6" width="15.54296875" style="127" hidden="1" customWidth="1" outlineLevel="1"/>
    <col min="7" max="7" width="12.54296875" style="127" hidden="1" customWidth="1" outlineLevel="1"/>
    <col min="8" max="8" width="11.453125" style="128" hidden="1" customWidth="1" outlineLevel="1"/>
    <col min="9" max="9" width="16.90625" style="128" hidden="1" customWidth="1" outlineLevel="1"/>
    <col min="10" max="10" width="14.453125" style="127" hidden="1" customWidth="1" outlineLevel="1"/>
    <col min="11" max="11" width="23.453125" style="127" hidden="1" customWidth="1" outlineLevel="1"/>
    <col min="12" max="12" width="17.54296875" style="129" hidden="1" customWidth="1" outlineLevel="1"/>
    <col min="13" max="13" width="22.08984375" style="130" hidden="1" customWidth="1" outlineLevel="1"/>
    <col min="14" max="14" width="8.984375E-2" style="127" hidden="1" customWidth="1" outlineLevel="1"/>
    <col min="15" max="15" width="33.90625" style="127" customWidth="1" collapsed="1"/>
    <col min="16" max="16" width="13.90625" style="127" customWidth="1"/>
    <col min="17" max="17" width="12.453125" style="127" customWidth="1"/>
    <col min="18" max="18" width="6.1796875" style="127" customWidth="1"/>
    <col min="19" max="19" width="6.1796875" style="128" customWidth="1"/>
    <col min="20" max="20" width="29.90625" style="3" customWidth="1"/>
    <col min="21" max="21" width="23.36328125" style="3" customWidth="1"/>
    <col min="22" max="22" width="21.453125" customWidth="1"/>
    <col min="23" max="23" width="24.08984375" bestFit="1" customWidth="1"/>
    <col min="24" max="24" width="17.90625" bestFit="1" customWidth="1"/>
    <col min="25" max="25" width="13.08984375" customWidth="1"/>
    <col min="26" max="26" width="11.08984375" customWidth="1"/>
    <col min="27" max="27" width="23.453125" bestFit="1" customWidth="1"/>
  </cols>
  <sheetData>
    <row r="1" spans="1:28">
      <c r="A1" s="217" t="s">
        <v>1</v>
      </c>
      <c r="B1" s="1" t="s">
        <v>2</v>
      </c>
      <c r="C1" s="2" t="s">
        <v>3</v>
      </c>
      <c r="D1" s="218" t="s">
        <v>4</v>
      </c>
      <c r="E1" s="1" t="s">
        <v>5</v>
      </c>
      <c r="F1" s="2" t="s">
        <v>6</v>
      </c>
      <c r="G1" s="1" t="s">
        <v>7</v>
      </c>
      <c r="H1" s="1" t="s">
        <v>8</v>
      </c>
      <c r="I1" s="1" t="s">
        <v>9</v>
      </c>
      <c r="J1" s="2" t="s">
        <v>10</v>
      </c>
      <c r="K1" s="1" t="s">
        <v>11</v>
      </c>
      <c r="L1" s="219" t="s">
        <v>12</v>
      </c>
      <c r="M1" s="220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2" t="s">
        <v>18</v>
      </c>
      <c r="S1" s="2" t="s">
        <v>592</v>
      </c>
      <c r="T1" s="2" t="s">
        <v>1775</v>
      </c>
      <c r="U1" s="1" t="s">
        <v>20</v>
      </c>
      <c r="V1" s="2" t="s">
        <v>554</v>
      </c>
      <c r="W1" s="1" t="s">
        <v>563</v>
      </c>
      <c r="X1" s="2" t="s">
        <v>600</v>
      </c>
      <c r="Y1" s="1" t="s">
        <v>640</v>
      </c>
      <c r="Z1" s="2" t="s">
        <v>1482</v>
      </c>
      <c r="AA1" s="1" t="s">
        <v>692</v>
      </c>
      <c r="AB1" s="2" t="s">
        <v>1753</v>
      </c>
    </row>
    <row r="2" spans="1:28">
      <c r="A2">
        <v>10601</v>
      </c>
      <c r="B2" t="s">
        <v>44</v>
      </c>
      <c r="C2" t="s">
        <v>1259</v>
      </c>
      <c r="D2">
        <v>9212</v>
      </c>
      <c r="E2">
        <v>0</v>
      </c>
      <c r="F2" t="s">
        <v>1260</v>
      </c>
      <c r="G2" t="s">
        <v>1261</v>
      </c>
      <c r="H2">
        <v>0</v>
      </c>
      <c r="I2">
        <v>400</v>
      </c>
      <c r="J2" t="s">
        <v>1262</v>
      </c>
      <c r="K2" t="s">
        <v>1263</v>
      </c>
      <c r="L2">
        <v>130.24</v>
      </c>
      <c r="M2" s="234">
        <v>46307</v>
      </c>
      <c r="N2">
        <v>10601</v>
      </c>
      <c r="O2" t="s">
        <v>25</v>
      </c>
      <c r="P2">
        <v>10601</v>
      </c>
      <c r="Q2" t="s">
        <v>26</v>
      </c>
      <c r="R2">
        <v>0</v>
      </c>
      <c r="S2"/>
      <c r="T2" s="3" t="str">
        <f>+VLOOKUP(Tabla1[[#This Row],[id_bodega]],'CONVERSION DATOS'!B:D,2,0)</f>
        <v>ALKA1</v>
      </c>
      <c r="U2" s="3" t="str">
        <f>+VLOOKUP(Q2,'CONVERSION DATOS'!B:D,3,0)</f>
        <v>PLANTA CLASIFICACION</v>
      </c>
      <c r="V2" t="str">
        <f>+VLOOKUP($A$1:$A$20894,'DT HUEVO'!$A:$E,3,0)</f>
        <v>C</v>
      </c>
      <c r="W2" t="str">
        <f>+VLOOKUP($A$1:$A$20734,'DT HUEVO'!$A:$E,4,0)</f>
        <v>GRIS SUELTO</v>
      </c>
      <c r="X2" t="str">
        <f>+VLOOKUP(T$1:T$20894,'DT HUEVO'!$H:$K,2,0)</f>
        <v>-</v>
      </c>
      <c r="Y2" t="str">
        <f>+VLOOKUP(T$1:T$20894,'DT HUEVO'!$H:$K,3,0)</f>
        <v>CALOTO</v>
      </c>
      <c r="Z2">
        <f>+VLOOKUP(A$1:A$20894,'DT HUEVO'!$A:$E,5,0)</f>
        <v>0</v>
      </c>
      <c r="AA2" t="str">
        <f>IF(Tabla1[[#This Row],[GRUPO]]="PLANTA CLASIFICACION","BODEGA",IF(Tabla1[[#This Row],[GRUPO]]="BODEGA","BODEGA",Tabla1[[#This Row],[GRUPO]]))</f>
        <v>BODEGA</v>
      </c>
      <c r="AB2" t="str">
        <f>VLOOKUP(Tabla1[[#This Row],[articulo]],'DT HUEVO'!$A:$F,6,0)</f>
        <v>MAY</v>
      </c>
    </row>
    <row r="3" spans="1:28">
      <c r="A3">
        <v>72002</v>
      </c>
      <c r="B3" t="s">
        <v>1715</v>
      </c>
      <c r="C3" t="s">
        <v>1259</v>
      </c>
      <c r="D3">
        <v>3210</v>
      </c>
      <c r="E3">
        <v>0</v>
      </c>
      <c r="F3" t="s">
        <v>1260</v>
      </c>
      <c r="G3" t="s">
        <v>1261</v>
      </c>
      <c r="H3">
        <v>0</v>
      </c>
      <c r="I3">
        <v>254</v>
      </c>
      <c r="J3" t="s">
        <v>1262</v>
      </c>
      <c r="K3" t="s">
        <v>1263</v>
      </c>
      <c r="L3">
        <v>188.68</v>
      </c>
      <c r="M3" s="234">
        <v>46307</v>
      </c>
      <c r="N3">
        <v>72002</v>
      </c>
      <c r="O3" t="s">
        <v>25</v>
      </c>
      <c r="P3">
        <v>72002</v>
      </c>
      <c r="Q3" t="s">
        <v>26</v>
      </c>
      <c r="R3">
        <v>0</v>
      </c>
      <c r="S3"/>
      <c r="T3" s="3" t="str">
        <f>+VLOOKUP(Tabla1[[#This Row],[id_bodega]],'CONVERSION DATOS'!B:D,2,0)</f>
        <v>ALKA1</v>
      </c>
      <c r="U3" s="3" t="str">
        <f>+VLOOKUP(Q3,'CONVERSION DATOS'!B:D,3,0)</f>
        <v>PLANTA CLASIFICACION</v>
      </c>
      <c r="V3" t="str">
        <f>+VLOOKUP($A$1:$A$21035,'DT HUEVO'!$A:$E,3,0)</f>
        <v>SEGUNDA</v>
      </c>
      <c r="W3" t="str">
        <f>+VLOOKUP($A$1:$A$20875,'DT HUEVO'!$A:$E,4,0)</f>
        <v>SEGUNDA</v>
      </c>
      <c r="X3" t="str">
        <f>+VLOOKUP(T$1:T$21035,'DT HUEVO'!$H:$K,2,0)</f>
        <v>-</v>
      </c>
      <c r="Y3" t="str">
        <f>+VLOOKUP(T$1:T$21035,'DT HUEVO'!$H:$K,3,0)</f>
        <v>CALOTO</v>
      </c>
      <c r="Z3" t="str">
        <f>+VLOOKUP(A$1:A$21035,'DT HUEVO'!$A:$E,5,0)</f>
        <v>SUCIO</v>
      </c>
      <c r="AA3" t="str">
        <f>IF(Tabla1[[#This Row],[GRUPO]]="PLANTA CLASIFICACION","BODEGA",IF(Tabla1[[#This Row],[GRUPO]]="BODEGA","BODEGA",Tabla1[[#This Row],[GRUPO]]))</f>
        <v>BODEGA</v>
      </c>
      <c r="AB3" t="str">
        <f>VLOOKUP(Tabla1[[#This Row],[articulo]],'DT HUEVO'!$A:$F,6,0)</f>
        <v>SEGUNDA</v>
      </c>
    </row>
    <row r="4" spans="1:28">
      <c r="A4">
        <v>73001</v>
      </c>
      <c r="B4" t="s">
        <v>1269</v>
      </c>
      <c r="C4" t="s">
        <v>1259</v>
      </c>
      <c r="D4">
        <v>62423</v>
      </c>
      <c r="E4">
        <v>0</v>
      </c>
      <c r="F4" t="s">
        <v>1260</v>
      </c>
      <c r="G4" t="s">
        <v>1261</v>
      </c>
      <c r="H4">
        <v>0</v>
      </c>
      <c r="I4">
        <v>145</v>
      </c>
      <c r="J4" t="s">
        <v>1262</v>
      </c>
      <c r="K4" t="s">
        <v>1263</v>
      </c>
      <c r="L4">
        <v>164.38</v>
      </c>
      <c r="M4" s="234">
        <v>46307</v>
      </c>
      <c r="N4">
        <v>0</v>
      </c>
      <c r="O4" t="s">
        <v>25</v>
      </c>
      <c r="P4">
        <v>73001</v>
      </c>
      <c r="Q4" t="s">
        <v>26</v>
      </c>
      <c r="R4">
        <v>0</v>
      </c>
      <c r="S4"/>
      <c r="T4" s="3" t="str">
        <f>+VLOOKUP(Tabla1[[#This Row],[id_bodega]],'CONVERSION DATOS'!B:D,2,0)</f>
        <v>ALKA1</v>
      </c>
      <c r="U4" s="3" t="str">
        <f>+VLOOKUP(Q4,'CONVERSION DATOS'!B:D,3,0)</f>
        <v>PLANTA CLASIFICACION</v>
      </c>
      <c r="V4" t="str">
        <f>+VLOOKUP($A$1:$A$21035,'DT HUEVO'!$A:$E,3,0)</f>
        <v>SEGUNDA</v>
      </c>
      <c r="W4" t="str">
        <f>+VLOOKUP($A$1:$A$20875,'DT HUEVO'!$A:$E,4,0)</f>
        <v>SEGUNDA</v>
      </c>
      <c r="X4" t="str">
        <f>+VLOOKUP(T$1:T$21035,'DT HUEVO'!$H:$K,2,0)</f>
        <v>-</v>
      </c>
      <c r="Y4" t="str">
        <f>+VLOOKUP(T$1:T$21035,'DT HUEVO'!$H:$K,3,0)</f>
        <v>CALOTO</v>
      </c>
      <c r="Z4" t="str">
        <f>+VLOOKUP(A$1:A$21035,'DT HUEVO'!$A:$E,5,0)</f>
        <v>PICADO</v>
      </c>
      <c r="AA4" t="str">
        <f>IF(Tabla1[[#This Row],[GRUPO]]="PLANTA CLASIFICACION","BODEGA",IF(Tabla1[[#This Row],[GRUPO]]="BODEGA","BODEGA",Tabla1[[#This Row],[GRUPO]]))</f>
        <v>BODEGA</v>
      </c>
      <c r="AB4" t="str">
        <f>VLOOKUP(Tabla1[[#This Row],[articulo]],'DT HUEVO'!$A:$F,6,0)</f>
        <v>SEGUNDA</v>
      </c>
    </row>
    <row r="5" spans="1:28">
      <c r="A5">
        <v>75201</v>
      </c>
      <c r="B5" t="s">
        <v>724</v>
      </c>
      <c r="C5" t="s">
        <v>1259</v>
      </c>
      <c r="D5">
        <v>23645</v>
      </c>
      <c r="E5">
        <v>0</v>
      </c>
      <c r="F5" t="s">
        <v>1260</v>
      </c>
      <c r="G5" t="s">
        <v>1261</v>
      </c>
      <c r="H5">
        <v>0</v>
      </c>
      <c r="I5">
        <v>310</v>
      </c>
      <c r="J5" t="s">
        <v>1262</v>
      </c>
      <c r="K5" t="s">
        <v>1263</v>
      </c>
      <c r="L5">
        <v>261.72000000000003</v>
      </c>
      <c r="M5" s="234">
        <v>46307</v>
      </c>
      <c r="N5">
        <v>75201</v>
      </c>
      <c r="O5" t="s">
        <v>25</v>
      </c>
      <c r="P5">
        <v>75201</v>
      </c>
      <c r="Q5" t="s">
        <v>26</v>
      </c>
      <c r="R5">
        <v>0</v>
      </c>
      <c r="S5"/>
      <c r="T5" s="3" t="str">
        <f>+VLOOKUP(Tabla1[[#This Row],[id_bodega]],'CONVERSION DATOS'!B:D,2,0)</f>
        <v>ALKA1</v>
      </c>
      <c r="U5" s="3" t="str">
        <f>+VLOOKUP(Q5,'CONVERSION DATOS'!B:D,3,0)</f>
        <v>PLANTA CLASIFICACION</v>
      </c>
      <c r="V5" t="str">
        <f>+VLOOKUP($A$1:$A$21035,'DT HUEVO'!$A:$E,3,0)</f>
        <v>AAA</v>
      </c>
      <c r="W5" t="str">
        <f>+VLOOKUP($A$1:$A$20875,'DT HUEVO'!$A:$E,4,0)</f>
        <v>GRIS SUELTO</v>
      </c>
      <c r="X5" t="str">
        <f>+VLOOKUP(T$1:T$21035,'DT HUEVO'!$H:$K,2,0)</f>
        <v>-</v>
      </c>
      <c r="Y5" t="str">
        <f>+VLOOKUP(T$1:T$21035,'DT HUEVO'!$H:$K,3,0)</f>
        <v>CALOTO</v>
      </c>
      <c r="Z5">
        <f>+VLOOKUP(A$1:A$21035,'DT HUEVO'!$A:$E,5,0)</f>
        <v>0</v>
      </c>
      <c r="AA5" t="str">
        <f>IF(Tabla1[[#This Row],[GRUPO]]="PLANTA CLASIFICACION","BODEGA",IF(Tabla1[[#This Row],[GRUPO]]="BODEGA","BODEGA",Tabla1[[#This Row],[GRUPO]]))</f>
        <v>BODEGA</v>
      </c>
      <c r="AB5" t="str">
        <f>VLOOKUP(Tabla1[[#This Row],[articulo]],'DT HUEVO'!$A:$F,6,0)</f>
        <v>MAY</v>
      </c>
    </row>
    <row r="6" spans="1:28">
      <c r="A6">
        <v>75301</v>
      </c>
      <c r="B6" t="s">
        <v>704</v>
      </c>
      <c r="C6" t="s">
        <v>1259</v>
      </c>
      <c r="D6">
        <v>15450</v>
      </c>
      <c r="E6">
        <v>0</v>
      </c>
      <c r="F6" t="s">
        <v>1260</v>
      </c>
      <c r="G6" t="s">
        <v>1261</v>
      </c>
      <c r="H6">
        <v>0</v>
      </c>
      <c r="I6">
        <v>250</v>
      </c>
      <c r="J6" t="s">
        <v>1262</v>
      </c>
      <c r="K6" t="s">
        <v>1263</v>
      </c>
      <c r="L6">
        <v>224.76</v>
      </c>
      <c r="M6" s="234">
        <v>46307</v>
      </c>
      <c r="N6">
        <v>75301</v>
      </c>
      <c r="O6" t="s">
        <v>25</v>
      </c>
      <c r="P6">
        <v>75301</v>
      </c>
      <c r="Q6" t="s">
        <v>26</v>
      </c>
      <c r="R6">
        <v>0</v>
      </c>
      <c r="S6"/>
      <c r="T6" s="3" t="str">
        <f>+VLOOKUP(Tabla1[[#This Row],[id_bodega]],'CONVERSION DATOS'!B:D,2,0)</f>
        <v>ALKA1</v>
      </c>
      <c r="U6" s="3" t="str">
        <f>+VLOOKUP(Q6,'CONVERSION DATOS'!B:D,3,0)</f>
        <v>PLANTA CLASIFICACION</v>
      </c>
      <c r="V6" t="str">
        <f>+VLOOKUP($A$1:$A$21097,'DT HUEVO'!$A:$E,3,0)</f>
        <v>AA</v>
      </c>
      <c r="W6" t="str">
        <f>+VLOOKUP($A$1:$A$20937,'DT HUEVO'!$A:$E,4,0)</f>
        <v>GRIS SUELTO</v>
      </c>
      <c r="X6" t="str">
        <f>+VLOOKUP(T$1:T$21097,'DT HUEVO'!$H:$K,2,0)</f>
        <v>-</v>
      </c>
      <c r="Y6" t="str">
        <f>+VLOOKUP(T$1:T$21097,'DT HUEVO'!$H:$K,3,0)</f>
        <v>CALOTO</v>
      </c>
      <c r="Z6">
        <f>+VLOOKUP(A$1:A$21097,'DT HUEVO'!$A:$E,5,0)</f>
        <v>0</v>
      </c>
      <c r="AA6" t="str">
        <f>IF(Tabla1[[#This Row],[GRUPO]]="PLANTA CLASIFICACION","BODEGA",IF(Tabla1[[#This Row],[GRUPO]]="BODEGA","BODEGA",Tabla1[[#This Row],[GRUPO]]))</f>
        <v>BODEGA</v>
      </c>
      <c r="AB6" t="str">
        <f>VLOOKUP(Tabla1[[#This Row],[articulo]],'DT HUEVO'!$A:$F,6,0)</f>
        <v>MAY</v>
      </c>
    </row>
    <row r="7" spans="1:28">
      <c r="A7">
        <v>75401</v>
      </c>
      <c r="B7" t="s">
        <v>705</v>
      </c>
      <c r="C7" t="s">
        <v>1259</v>
      </c>
      <c r="D7">
        <v>9723</v>
      </c>
      <c r="E7">
        <v>0</v>
      </c>
      <c r="F7" t="s">
        <v>1260</v>
      </c>
      <c r="G7" t="s">
        <v>1261</v>
      </c>
      <c r="H7">
        <v>0</v>
      </c>
      <c r="I7">
        <v>220</v>
      </c>
      <c r="J7" t="s">
        <v>1262</v>
      </c>
      <c r="K7" t="s">
        <v>1263</v>
      </c>
      <c r="L7">
        <v>268.83999999999997</v>
      </c>
      <c r="M7" s="234">
        <v>46307</v>
      </c>
      <c r="N7">
        <v>75401</v>
      </c>
      <c r="O7" t="s">
        <v>25</v>
      </c>
      <c r="P7">
        <v>75401</v>
      </c>
      <c r="Q7" t="s">
        <v>26</v>
      </c>
      <c r="R7">
        <v>0</v>
      </c>
      <c r="S7"/>
      <c r="T7" s="3" t="str">
        <f>+VLOOKUP(Tabla1[[#This Row],[id_bodega]],'CONVERSION DATOS'!B:D,2,0)</f>
        <v>ALKA1</v>
      </c>
      <c r="U7" s="3" t="str">
        <f>+VLOOKUP(Q7,'CONVERSION DATOS'!B:D,3,0)</f>
        <v>PLANTA CLASIFICACION</v>
      </c>
      <c r="V7" t="str">
        <f>+VLOOKUP($A$1:$A$21097,'DT HUEVO'!$A:$E,3,0)</f>
        <v>A</v>
      </c>
      <c r="W7" t="str">
        <f>+VLOOKUP($A$1:$A$20937,'DT HUEVO'!$A:$E,4,0)</f>
        <v>GRIS SUELTO</v>
      </c>
      <c r="X7" t="str">
        <f>+VLOOKUP(T$1:T$21097,'DT HUEVO'!$H:$K,2,0)</f>
        <v>-</v>
      </c>
      <c r="Y7" t="str">
        <f>+VLOOKUP(T$1:T$21097,'DT HUEVO'!$H:$K,3,0)</f>
        <v>CALOTO</v>
      </c>
      <c r="Z7">
        <f>+VLOOKUP(A$1:A$21097,'DT HUEVO'!$A:$E,5,0)</f>
        <v>0</v>
      </c>
      <c r="AA7" t="str">
        <f>IF(Tabla1[[#This Row],[GRUPO]]="PLANTA CLASIFICACION","BODEGA",IF(Tabla1[[#This Row],[GRUPO]]="BODEGA","BODEGA",Tabla1[[#This Row],[GRUPO]]))</f>
        <v>BODEGA</v>
      </c>
      <c r="AB7" t="str">
        <f>VLOOKUP(Tabla1[[#This Row],[articulo]],'DT HUEVO'!$A:$F,6,0)</f>
        <v>MAY</v>
      </c>
    </row>
    <row r="8" spans="1:28">
      <c r="A8">
        <v>75501</v>
      </c>
      <c r="B8" t="s">
        <v>706</v>
      </c>
      <c r="C8" t="s">
        <v>1259</v>
      </c>
      <c r="D8">
        <v>492</v>
      </c>
      <c r="E8">
        <v>0</v>
      </c>
      <c r="F8" t="s">
        <v>1260</v>
      </c>
      <c r="G8" t="s">
        <v>1261</v>
      </c>
      <c r="H8">
        <v>0</v>
      </c>
      <c r="I8">
        <v>210</v>
      </c>
      <c r="J8" t="s">
        <v>1262</v>
      </c>
      <c r="K8" t="s">
        <v>1263</v>
      </c>
      <c r="L8">
        <v>225.96</v>
      </c>
      <c r="M8" s="234">
        <v>46307</v>
      </c>
      <c r="N8">
        <v>75501</v>
      </c>
      <c r="O8" t="s">
        <v>25</v>
      </c>
      <c r="P8">
        <v>75501</v>
      </c>
      <c r="Q8" t="s">
        <v>26</v>
      </c>
      <c r="R8">
        <v>0</v>
      </c>
      <c r="S8"/>
      <c r="T8" s="3" t="str">
        <f>+VLOOKUP(Tabla1[[#This Row],[id_bodega]],'CONVERSION DATOS'!B:D,2,0)</f>
        <v>ALKA1</v>
      </c>
      <c r="U8" s="3" t="str">
        <f>+VLOOKUP(Q8,'CONVERSION DATOS'!B:D,3,0)</f>
        <v>PLANTA CLASIFICACION</v>
      </c>
      <c r="V8" t="str">
        <f>+VLOOKUP($A$1:$A$21097,'DT HUEVO'!$A:$E,3,0)</f>
        <v>B</v>
      </c>
      <c r="W8" t="str">
        <f>+VLOOKUP($A$1:$A$20937,'DT HUEVO'!$A:$E,4,0)</f>
        <v>GRIS SUELTO</v>
      </c>
      <c r="X8" t="str">
        <f>+VLOOKUP(T$1:T$21097,'DT HUEVO'!$H:$K,2,0)</f>
        <v>-</v>
      </c>
      <c r="Y8" t="str">
        <f>+VLOOKUP(T$1:T$21097,'DT HUEVO'!$H:$K,3,0)</f>
        <v>CALOTO</v>
      </c>
      <c r="Z8">
        <f>+VLOOKUP(A$1:A$21097,'DT HUEVO'!$A:$E,5,0)</f>
        <v>0</v>
      </c>
      <c r="AA8" t="str">
        <f>IF(Tabla1[[#This Row],[GRUPO]]="PLANTA CLASIFICACION","BODEGA",IF(Tabla1[[#This Row],[GRUPO]]="BODEGA","BODEGA",Tabla1[[#This Row],[GRUPO]]))</f>
        <v>BODEGA</v>
      </c>
      <c r="AB8" t="str">
        <f>VLOOKUP(Tabla1[[#This Row],[articulo]],'DT HUEVO'!$A:$F,6,0)</f>
        <v>MAY</v>
      </c>
    </row>
    <row r="9" spans="1:28">
      <c r="A9">
        <v>79110</v>
      </c>
      <c r="B9" t="s">
        <v>719</v>
      </c>
      <c r="C9" t="s">
        <v>1259</v>
      </c>
      <c r="D9">
        <v>31800</v>
      </c>
      <c r="E9">
        <v>0</v>
      </c>
      <c r="F9" t="s">
        <v>1260</v>
      </c>
      <c r="G9" t="s">
        <v>1261</v>
      </c>
      <c r="H9">
        <v>0</v>
      </c>
      <c r="I9">
        <v>235</v>
      </c>
      <c r="J9" t="s">
        <v>1262</v>
      </c>
      <c r="K9" t="s">
        <v>1263</v>
      </c>
      <c r="L9">
        <v>85.68</v>
      </c>
      <c r="M9" s="234">
        <v>46307</v>
      </c>
      <c r="N9">
        <v>79110</v>
      </c>
      <c r="O9" t="s">
        <v>25</v>
      </c>
      <c r="P9">
        <v>79110</v>
      </c>
      <c r="Q9" t="s">
        <v>26</v>
      </c>
      <c r="R9">
        <v>0</v>
      </c>
      <c r="S9"/>
      <c r="T9" s="3" t="str">
        <f>+VLOOKUP(Tabla1[[#This Row],[id_bodega]],'CONVERSION DATOS'!B:D,2,0)</f>
        <v>ALKA1</v>
      </c>
      <c r="U9" s="3" t="str">
        <f>+VLOOKUP(Q9,'CONVERSION DATOS'!B:D,3,0)</f>
        <v>PLANTA CLASIFICACION</v>
      </c>
      <c r="V9" t="str">
        <f>+VLOOKUP($A$1:$A$21120,'DT HUEVO'!$A:$E,3,0)</f>
        <v>SEGUNDA</v>
      </c>
      <c r="W9" t="str">
        <f>+VLOOKUP($A$1:$A$20960,'DT HUEVO'!$A:$E,4,0)</f>
        <v>SEGUNDA</v>
      </c>
      <c r="X9" t="str">
        <f>+VLOOKUP(T$1:T$21120,'DT HUEVO'!$H:$K,2,0)</f>
        <v>-</v>
      </c>
      <c r="Y9" t="str">
        <f>+VLOOKUP(T$1:T$21120,'DT HUEVO'!$H:$K,3,0)</f>
        <v>CALOTO</v>
      </c>
      <c r="Z9" t="str">
        <f>+VLOOKUP(A$1:A$21120,'DT HUEVO'!$A:$E,5,0)</f>
        <v>ROTO</v>
      </c>
      <c r="AA9" t="str">
        <f>IF(Tabla1[[#This Row],[GRUPO]]="PLANTA CLASIFICACION","BODEGA",IF(Tabla1[[#This Row],[GRUPO]]="BODEGA","BODEGA",Tabla1[[#This Row],[GRUPO]]))</f>
        <v>BODEGA</v>
      </c>
      <c r="AB9" t="str">
        <f>VLOOKUP(Tabla1[[#This Row],[articulo]],'DT HUEVO'!$A:$F,6,0)</f>
        <v>SEGUNDA</v>
      </c>
    </row>
    <row r="10" spans="1:28">
      <c r="A10">
        <v>112268</v>
      </c>
      <c r="B10" t="s">
        <v>1066</v>
      </c>
      <c r="C10" t="s">
        <v>1259</v>
      </c>
      <c r="D10">
        <v>39000</v>
      </c>
      <c r="E10"/>
      <c r="F10" t="s">
        <v>1260</v>
      </c>
      <c r="G10" t="s">
        <v>1261</v>
      </c>
      <c r="H10"/>
      <c r="I10"/>
      <c r="J10" t="s">
        <v>1262</v>
      </c>
      <c r="K10" t="s">
        <v>1263</v>
      </c>
      <c r="L10">
        <v>684.07</v>
      </c>
      <c r="M10" s="234">
        <v>46307</v>
      </c>
      <c r="N10"/>
      <c r="O10" t="s">
        <v>25</v>
      </c>
      <c r="P10">
        <v>112268</v>
      </c>
      <c r="Q10" t="s">
        <v>26</v>
      </c>
      <c r="R10">
        <v>0</v>
      </c>
      <c r="S10"/>
      <c r="T10" s="3" t="str">
        <f>+VLOOKUP(Tabla1[[#This Row],[id_bodega]],'CONVERSION DATOS'!B:D,2,0)</f>
        <v>ALKA1</v>
      </c>
      <c r="U10" s="3" t="str">
        <f>+VLOOKUP(Q10,'CONVERSION DATOS'!B:D,3,0)</f>
        <v>PLANTA CLASIFICACION</v>
      </c>
      <c r="V10" t="str">
        <f>+VLOOKUP($A$1:$A$21120,'DT HUEVO'!$A:$E,3,0)</f>
        <v>XL</v>
      </c>
      <c r="W10" t="str">
        <f>+VLOOKUP($A$1:$A$20960,'DT HUEVO'!$A:$E,4,0)</f>
        <v>EMPACADOS</v>
      </c>
      <c r="X10" t="str">
        <f>+VLOOKUP(T$1:T$21120,'DT HUEVO'!$H:$K,2,0)</f>
        <v>-</v>
      </c>
      <c r="Y10" t="str">
        <f>+VLOOKUP(T$1:T$21120,'DT HUEVO'!$H:$K,3,0)</f>
        <v>CALOTO</v>
      </c>
      <c r="Z10">
        <f>+VLOOKUP(A$1:A$21120,'DT HUEVO'!$A:$E,5,0)</f>
        <v>0</v>
      </c>
      <c r="AA10" t="str">
        <f>IF(Tabla1[[#This Row],[GRUPO]]="PLANTA CLASIFICACION","BODEGA",IF(Tabla1[[#This Row],[GRUPO]]="BODEGA","BODEGA",Tabla1[[#This Row],[GRUPO]]))</f>
        <v>BODEGA</v>
      </c>
      <c r="AB10" t="str">
        <f>VLOOKUP(Tabla1[[#This Row],[articulo]],'DT HUEVO'!$A:$F,6,0)</f>
        <v>AU/FS/GS</v>
      </c>
    </row>
    <row r="11" spans="1:28">
      <c r="A11">
        <v>2010102</v>
      </c>
      <c r="B11" t="s">
        <v>1266</v>
      </c>
      <c r="C11" t="s">
        <v>1259</v>
      </c>
      <c r="D11">
        <v>5259</v>
      </c>
      <c r="E11"/>
      <c r="F11" t="s">
        <v>1260</v>
      </c>
      <c r="G11" t="s">
        <v>1261</v>
      </c>
      <c r="H11"/>
      <c r="I11"/>
      <c r="J11" t="s">
        <v>1262</v>
      </c>
      <c r="K11" t="s">
        <v>1263</v>
      </c>
      <c r="L11">
        <v>629.67999999999995</v>
      </c>
      <c r="M11" s="234">
        <v>46307</v>
      </c>
      <c r="N11"/>
      <c r="O11" t="s">
        <v>25</v>
      </c>
      <c r="P11">
        <v>2010102</v>
      </c>
      <c r="Q11" t="s">
        <v>26</v>
      </c>
      <c r="R11">
        <v>0</v>
      </c>
      <c r="S11"/>
      <c r="T11" s="3" t="str">
        <f>+VLOOKUP(Tabla1[[#This Row],[id_bodega]],'CONVERSION DATOS'!B:D,2,0)</f>
        <v>ALKA1</v>
      </c>
      <c r="U11" s="3" t="str">
        <f>+VLOOKUP(Q11,'CONVERSION DATOS'!B:D,3,0)</f>
        <v>PLANTA CLASIFICACION</v>
      </c>
      <c r="V11" t="str">
        <f>+VLOOKUP($A$1:$A$21120,'DT HUEVO'!$A:$E,3,0)</f>
        <v>YUMBO</v>
      </c>
      <c r="W11" t="str">
        <f>+VLOOKUP($A$1:$A$20960,'DT HUEVO'!$A:$E,4,0)</f>
        <v>VERDE</v>
      </c>
      <c r="X11" t="str">
        <f>+VLOOKUP(T$1:T$21120,'DT HUEVO'!$H:$K,2,0)</f>
        <v>-</v>
      </c>
      <c r="Y11" t="str">
        <f>+VLOOKUP(T$1:T$21120,'DT HUEVO'!$H:$K,3,0)</f>
        <v>CALOTO</v>
      </c>
      <c r="Z11">
        <f>+VLOOKUP(A$1:A$21120,'DT HUEVO'!$A:$E,5,0)</f>
        <v>0</v>
      </c>
      <c r="AA11" t="str">
        <f>IF(Tabla1[[#This Row],[GRUPO]]="PLANTA CLASIFICACION","BODEGA",IF(Tabla1[[#This Row],[GRUPO]]="BODEGA","BODEGA",Tabla1[[#This Row],[GRUPO]]))</f>
        <v>BODEGA</v>
      </c>
      <c r="AB11" t="str">
        <f>VLOOKUP(Tabla1[[#This Row],[articulo]],'DT HUEVO'!$A:$F,6,0)</f>
        <v>TAT</v>
      </c>
    </row>
    <row r="12" spans="1:28">
      <c r="A12">
        <v>2010301</v>
      </c>
      <c r="B12" t="s">
        <v>1270</v>
      </c>
      <c r="C12" t="s">
        <v>1259</v>
      </c>
      <c r="D12">
        <v>224793</v>
      </c>
      <c r="E12"/>
      <c r="F12" t="s">
        <v>1260</v>
      </c>
      <c r="G12" t="s">
        <v>1261</v>
      </c>
      <c r="H12"/>
      <c r="I12"/>
      <c r="J12" t="s">
        <v>1262</v>
      </c>
      <c r="K12" t="s">
        <v>1263</v>
      </c>
      <c r="L12">
        <v>376.82999957574361</v>
      </c>
      <c r="M12" s="234">
        <v>46307</v>
      </c>
      <c r="N12"/>
      <c r="O12" t="s">
        <v>25</v>
      </c>
      <c r="P12">
        <v>2010301</v>
      </c>
      <c r="Q12" t="s">
        <v>26</v>
      </c>
      <c r="R12">
        <v>0</v>
      </c>
      <c r="S12"/>
      <c r="T12" s="3" t="str">
        <f>+VLOOKUP(Tabla1[[#This Row],[id_bodega]],'CONVERSION DATOS'!B:D,2,0)</f>
        <v>ALKA1</v>
      </c>
      <c r="U12" s="3" t="str">
        <f>+VLOOKUP(Q12,'CONVERSION DATOS'!B:D,3,0)</f>
        <v>PLANTA CLASIFICACION</v>
      </c>
      <c r="V12" t="str">
        <f>+VLOOKUP($A$1:$A$21120,'DT HUEVO'!$A:$E,3,0)</f>
        <v>AA</v>
      </c>
      <c r="W12" t="str">
        <f>+VLOOKUP($A$1:$A$20960,'DT HUEVO'!$A:$E,4,0)</f>
        <v>GRIS SUELTO</v>
      </c>
      <c r="X12" t="str">
        <f>+VLOOKUP(T$1:T$21120,'DT HUEVO'!$H:$K,2,0)</f>
        <v>-</v>
      </c>
      <c r="Y12" t="str">
        <f>+VLOOKUP(T$1:T$21120,'DT HUEVO'!$H:$K,3,0)</f>
        <v>CALOTO</v>
      </c>
      <c r="Z12">
        <f>+VLOOKUP(A$1:A$21120,'DT HUEVO'!$A:$E,5,0)</f>
        <v>0</v>
      </c>
      <c r="AA12" t="str">
        <f>IF(Tabla1[[#This Row],[GRUPO]]="PLANTA CLASIFICACION","BODEGA",IF(Tabla1[[#This Row],[GRUPO]]="BODEGA","BODEGA",Tabla1[[#This Row],[GRUPO]]))</f>
        <v>BODEGA</v>
      </c>
      <c r="AB12" t="str">
        <f>VLOOKUP(Tabla1[[#This Row],[articulo]],'DT HUEVO'!$A:$F,6,0)</f>
        <v>HD</v>
      </c>
    </row>
    <row r="13" spans="1:28">
      <c r="A13">
        <v>2010501</v>
      </c>
      <c r="B13" t="s">
        <v>1271</v>
      </c>
      <c r="C13" t="s">
        <v>1259</v>
      </c>
      <c r="D13">
        <v>1989</v>
      </c>
      <c r="E13"/>
      <c r="F13" t="s">
        <v>1260</v>
      </c>
      <c r="G13" t="s">
        <v>1261</v>
      </c>
      <c r="H13"/>
      <c r="I13"/>
      <c r="J13" t="s">
        <v>1262</v>
      </c>
      <c r="K13" t="s">
        <v>1263</v>
      </c>
      <c r="L13">
        <v>319.64999999999998</v>
      </c>
      <c r="M13" s="234">
        <v>46307</v>
      </c>
      <c r="N13"/>
      <c r="O13" t="s">
        <v>25</v>
      </c>
      <c r="P13">
        <v>2010501</v>
      </c>
      <c r="Q13" t="s">
        <v>26</v>
      </c>
      <c r="R13">
        <v>0</v>
      </c>
      <c r="S13"/>
      <c r="T13" s="3" t="str">
        <f>+VLOOKUP(Tabla1[[#This Row],[id_bodega]],'CONVERSION DATOS'!B:D,2,0)</f>
        <v>ALKA1</v>
      </c>
      <c r="U13" s="3" t="str">
        <f>+VLOOKUP(Q13,'CONVERSION DATOS'!B:D,3,0)</f>
        <v>PLANTA CLASIFICACION</v>
      </c>
      <c r="V13" t="str">
        <f>+VLOOKUP($A$1:$A$21120,'DT HUEVO'!$A:$E,3,0)</f>
        <v>B</v>
      </c>
      <c r="W13" t="str">
        <f>+VLOOKUP($A$1:$A$20960,'DT HUEVO'!$A:$E,4,0)</f>
        <v>GRIS SUELTO</v>
      </c>
      <c r="X13" t="str">
        <f>+VLOOKUP(T$1:T$21120,'DT HUEVO'!$H:$K,2,0)</f>
        <v>-</v>
      </c>
      <c r="Y13" t="str">
        <f>+VLOOKUP(T$1:T$21120,'DT HUEVO'!$H:$K,3,0)</f>
        <v>CALOTO</v>
      </c>
      <c r="Z13">
        <f>+VLOOKUP(A$1:A$21120,'DT HUEVO'!$A:$E,5,0)</f>
        <v>0</v>
      </c>
      <c r="AA13" t="str">
        <f>IF(Tabla1[[#This Row],[GRUPO]]="PLANTA CLASIFICACION","BODEGA",IF(Tabla1[[#This Row],[GRUPO]]="BODEGA","BODEGA",Tabla1[[#This Row],[GRUPO]]))</f>
        <v>BODEGA</v>
      </c>
      <c r="AB13" t="str">
        <f>VLOOKUP(Tabla1[[#This Row],[articulo]],'DT HUEVO'!$A:$F,6,0)</f>
        <v>hd</v>
      </c>
    </row>
    <row r="14" spans="1:28">
      <c r="A14">
        <v>2110202</v>
      </c>
      <c r="B14" t="s">
        <v>1008</v>
      </c>
      <c r="C14" t="s">
        <v>1259</v>
      </c>
      <c r="D14">
        <v>100036</v>
      </c>
      <c r="E14"/>
      <c r="F14" t="s">
        <v>1260</v>
      </c>
      <c r="G14" t="s">
        <v>1261</v>
      </c>
      <c r="H14"/>
      <c r="I14"/>
      <c r="J14" t="s">
        <v>1262</v>
      </c>
      <c r="K14" t="s">
        <v>1263</v>
      </c>
      <c r="L14">
        <v>394.26</v>
      </c>
      <c r="M14" s="234">
        <v>46307</v>
      </c>
      <c r="N14"/>
      <c r="O14" t="s">
        <v>25</v>
      </c>
      <c r="P14">
        <v>2110202</v>
      </c>
      <c r="Q14" t="s">
        <v>26</v>
      </c>
      <c r="R14">
        <v>0</v>
      </c>
      <c r="S14"/>
      <c r="T14" s="3" t="str">
        <f>+VLOOKUP(Tabla1[[#This Row],[id_bodega]],'CONVERSION DATOS'!B:D,2,0)</f>
        <v>ALKA1</v>
      </c>
      <c r="U14" s="3" t="str">
        <f>+VLOOKUP(Q14,'CONVERSION DATOS'!B:D,3,0)</f>
        <v>PLANTA CLASIFICACION</v>
      </c>
      <c r="V14" t="str">
        <f>+VLOOKUP($A$1:$A$21177,'DT HUEVO'!$A:$E,3,0)</f>
        <v>XL</v>
      </c>
      <c r="W14" t="str">
        <f>+VLOOKUP($A$1:$A$21017,'DT HUEVO'!$A:$E,4,0)</f>
        <v>VERDE</v>
      </c>
      <c r="X14" t="str">
        <f>+VLOOKUP(T$1:T$21177,'DT HUEVO'!$H:$K,2,0)</f>
        <v>-</v>
      </c>
      <c r="Y14" t="str">
        <f>+VLOOKUP(T$1:T$21177,'DT HUEVO'!$H:$K,3,0)</f>
        <v>CALOTO</v>
      </c>
      <c r="Z14">
        <f>+VLOOKUP(A$1:A$21177,'DT HUEVO'!$A:$E,5,0)</f>
        <v>0</v>
      </c>
      <c r="AA14" t="str">
        <f>IF(Tabla1[[#This Row],[GRUPO]]="PLANTA CLASIFICACION","BODEGA",IF(Tabla1[[#This Row],[GRUPO]]="BODEGA","BODEGA",Tabla1[[#This Row],[GRUPO]]))</f>
        <v>BODEGA</v>
      </c>
      <c r="AB14" t="str">
        <f>VLOOKUP(Tabla1[[#This Row],[articulo]],'DT HUEVO'!$A:$F,6,0)</f>
        <v>TAT</v>
      </c>
    </row>
    <row r="15" spans="1:28">
      <c r="A15">
        <v>2110302</v>
      </c>
      <c r="B15" t="s">
        <v>1007</v>
      </c>
      <c r="C15" t="s">
        <v>1259</v>
      </c>
      <c r="D15">
        <v>23256</v>
      </c>
      <c r="E15"/>
      <c r="F15" t="s">
        <v>1260</v>
      </c>
      <c r="G15" t="s">
        <v>1261</v>
      </c>
      <c r="H15"/>
      <c r="I15"/>
      <c r="J15" t="s">
        <v>1262</v>
      </c>
      <c r="K15" t="s">
        <v>1263</v>
      </c>
      <c r="L15">
        <v>363.24</v>
      </c>
      <c r="M15" s="234">
        <v>46307</v>
      </c>
      <c r="N15"/>
      <c r="O15" t="s">
        <v>25</v>
      </c>
      <c r="P15">
        <v>2110302</v>
      </c>
      <c r="Q15" t="s">
        <v>26</v>
      </c>
      <c r="R15">
        <v>0</v>
      </c>
      <c r="S15"/>
      <c r="T15" s="3" t="str">
        <f>+VLOOKUP(Tabla1[[#This Row],[id_bodega]],'CONVERSION DATOS'!B:D,2,0)</f>
        <v>ALKA1</v>
      </c>
      <c r="U15" s="3" t="str">
        <f>+VLOOKUP(Q15,'CONVERSION DATOS'!B:D,3,0)</f>
        <v>PLANTA CLASIFICACION</v>
      </c>
      <c r="V15" t="str">
        <f>+VLOOKUP($A$1:$A$21177,'DT HUEVO'!$A:$E,3,0)</f>
        <v>L</v>
      </c>
      <c r="W15" t="str">
        <f>+VLOOKUP($A$1:$A$21017,'DT HUEVO'!$A:$E,4,0)</f>
        <v>VERDE</v>
      </c>
      <c r="X15" t="str">
        <f>+VLOOKUP(T$1:T$21177,'DT HUEVO'!$H:$K,2,0)</f>
        <v>-</v>
      </c>
      <c r="Y15" t="str">
        <f>+VLOOKUP(T$1:T$21177,'DT HUEVO'!$H:$K,3,0)</f>
        <v>CALOTO</v>
      </c>
      <c r="Z15">
        <f>+VLOOKUP(A$1:A$21177,'DT HUEVO'!$A:$E,5,0)</f>
        <v>0</v>
      </c>
      <c r="AA15" t="str">
        <f>IF(Tabla1[[#This Row],[GRUPO]]="PLANTA CLASIFICACION","BODEGA",IF(Tabla1[[#This Row],[GRUPO]]="BODEGA","BODEGA",Tabla1[[#This Row],[GRUPO]]))</f>
        <v>BODEGA</v>
      </c>
      <c r="AB15" t="str">
        <f>VLOOKUP(Tabla1[[#This Row],[articulo]],'DT HUEVO'!$A:$F,6,0)</f>
        <v>TAT</v>
      </c>
    </row>
    <row r="16" spans="1:28">
      <c r="A16">
        <v>2110402</v>
      </c>
      <c r="B16" t="s">
        <v>1009</v>
      </c>
      <c r="C16" t="s">
        <v>1259</v>
      </c>
      <c r="D16">
        <v>120</v>
      </c>
      <c r="E16"/>
      <c r="F16" t="s">
        <v>1260</v>
      </c>
      <c r="G16" t="s">
        <v>1261</v>
      </c>
      <c r="H16"/>
      <c r="I16"/>
      <c r="J16" t="s">
        <v>1262</v>
      </c>
      <c r="K16" t="s">
        <v>1263</v>
      </c>
      <c r="L16">
        <v>349.55</v>
      </c>
      <c r="M16" s="234">
        <v>46304</v>
      </c>
      <c r="N16"/>
      <c r="O16" t="s">
        <v>25</v>
      </c>
      <c r="P16">
        <v>2110402</v>
      </c>
      <c r="Q16" t="s">
        <v>26</v>
      </c>
      <c r="R16">
        <v>0</v>
      </c>
      <c r="S16"/>
      <c r="T16" s="3" t="str">
        <f>+VLOOKUP(Tabla1[[#This Row],[id_bodega]],'CONVERSION DATOS'!B:D,2,0)</f>
        <v>ALKA1</v>
      </c>
      <c r="U16" s="3" t="str">
        <f>+VLOOKUP(Q16,'CONVERSION DATOS'!B:D,3,0)</f>
        <v>PLANTA CLASIFICACION</v>
      </c>
      <c r="V16" t="str">
        <f>+VLOOKUP($A$1:$A$21206,'DT HUEVO'!$A:$E,3,0)</f>
        <v>M</v>
      </c>
      <c r="W16" t="str">
        <f>+VLOOKUP($A$1:$A$21046,'DT HUEVO'!$A:$E,4,0)</f>
        <v>VERDE</v>
      </c>
      <c r="X16" t="str">
        <f>+VLOOKUP(T$1:T$21206,'DT HUEVO'!$H:$K,2,0)</f>
        <v>-</v>
      </c>
      <c r="Y16" t="str">
        <f>+VLOOKUP(T$1:T$21206,'DT HUEVO'!$H:$K,3,0)</f>
        <v>CALOTO</v>
      </c>
      <c r="Z16">
        <f>+VLOOKUP(A$1:A$21206,'DT HUEVO'!$A:$E,5,0)</f>
        <v>0</v>
      </c>
      <c r="AA16" t="str">
        <f>IF(Tabla1[[#This Row],[GRUPO]]="PLANTA CLASIFICACION","BODEGA",IF(Tabla1[[#This Row],[GRUPO]]="BODEGA","BODEGA",Tabla1[[#This Row],[GRUPO]]))</f>
        <v>BODEGA</v>
      </c>
      <c r="AB16" t="str">
        <f>VLOOKUP(Tabla1[[#This Row],[articulo]],'DT HUEVO'!$A:$F,6,0)</f>
        <v>TAT</v>
      </c>
    </row>
    <row r="17" spans="1:28">
      <c r="A17">
        <v>2410401</v>
      </c>
      <c r="B17" t="s">
        <v>1771</v>
      </c>
      <c r="C17" t="s">
        <v>1259</v>
      </c>
      <c r="D17">
        <v>302316</v>
      </c>
      <c r="E17"/>
      <c r="F17" t="s">
        <v>1260</v>
      </c>
      <c r="G17" t="s">
        <v>1261</v>
      </c>
      <c r="H17"/>
      <c r="I17"/>
      <c r="J17" t="s">
        <v>1262</v>
      </c>
      <c r="K17" t="s">
        <v>1263</v>
      </c>
      <c r="L17">
        <v>406.82999682222589</v>
      </c>
      <c r="M17" s="234">
        <v>46307</v>
      </c>
      <c r="N17">
        <v>0</v>
      </c>
      <c r="O17" t="s">
        <v>25</v>
      </c>
      <c r="P17">
        <v>2410401</v>
      </c>
      <c r="Q17" t="s">
        <v>26</v>
      </c>
      <c r="R17">
        <v>0</v>
      </c>
      <c r="S17"/>
      <c r="T17" s="3" t="str">
        <f>+VLOOKUP(Tabla1[[#This Row],[id_bodega]],'CONVERSION DATOS'!B:D,2,0)</f>
        <v>ALKA1</v>
      </c>
      <c r="U17" s="3" t="str">
        <f>+VLOOKUP(Q17,'CONVERSION DATOS'!B:D,3,0)</f>
        <v>PLANTA CLASIFICACION</v>
      </c>
      <c r="V17" t="str">
        <f>+VLOOKUP($A$1:$A$21235,'DT HUEVO'!$A:$E,3,0)</f>
        <v>A</v>
      </c>
      <c r="W17" t="str">
        <f>+VLOOKUP($A$1:$A$21075,'DT HUEVO'!$A:$E,4,0)</f>
        <v>GRIS SUELTO</v>
      </c>
      <c r="X17" t="str">
        <f>+VLOOKUP(T$1:T$21235,'DT HUEVO'!$H:$K,2,0)</f>
        <v>-</v>
      </c>
      <c r="Y17" t="str">
        <f>+VLOOKUP(T$1:T$21235,'DT HUEVO'!$H:$K,3,0)</f>
        <v>CALOTO</v>
      </c>
      <c r="Z17">
        <f>+VLOOKUP(A$1:A$21235,'DT HUEVO'!$A:$E,5,0)</f>
        <v>0</v>
      </c>
      <c r="AA17" t="str">
        <f>IF(Tabla1[[#This Row],[GRUPO]]="PLANTA CLASIFICACION","BODEGA",IF(Tabla1[[#This Row],[GRUPO]]="BODEGA","BODEGA",Tabla1[[#This Row],[GRUPO]]))</f>
        <v>BODEGA</v>
      </c>
      <c r="AB17" t="str">
        <f>VLOOKUP(Tabla1[[#This Row],[articulo]],'DT HUEVO'!$A:$F,6,0)</f>
        <v>HD</v>
      </c>
    </row>
    <row r="18" spans="1:28">
      <c r="A18">
        <v>10601</v>
      </c>
      <c r="B18" t="s">
        <v>44</v>
      </c>
      <c r="C18" t="s">
        <v>1259</v>
      </c>
      <c r="D18">
        <v>9810</v>
      </c>
      <c r="E18">
        <v>0</v>
      </c>
      <c r="F18" t="s">
        <v>1260</v>
      </c>
      <c r="G18" t="s">
        <v>1261</v>
      </c>
      <c r="H18">
        <v>0</v>
      </c>
      <c r="I18">
        <v>400</v>
      </c>
      <c r="J18" t="s">
        <v>1262</v>
      </c>
      <c r="K18" t="s">
        <v>1263</v>
      </c>
      <c r="L18">
        <v>130.24</v>
      </c>
      <c r="M18" s="234">
        <v>46307</v>
      </c>
      <c r="N18">
        <v>10601</v>
      </c>
      <c r="O18" t="s">
        <v>51</v>
      </c>
      <c r="P18">
        <v>10601</v>
      </c>
      <c r="Q18" t="s">
        <v>52</v>
      </c>
      <c r="R18">
        <v>0</v>
      </c>
      <c r="S18"/>
      <c r="T18" s="3" t="str">
        <f>+VLOOKUP(Tabla1[[#This Row],[id_bodega]],'CONVERSION DATOS'!B:D,2,0)</f>
        <v>ALKA2</v>
      </c>
      <c r="U18" s="3" t="str">
        <f>+VLOOKUP(Q18,'CONVERSION DATOS'!B:D,3,0)</f>
        <v>PLANTA CLASIFICACION</v>
      </c>
      <c r="V18" t="str">
        <f>+VLOOKUP($A$1:$A$21329,'DT HUEVO'!$A:$E,3,0)</f>
        <v>C</v>
      </c>
      <c r="W18" t="str">
        <f>+VLOOKUP($A$1:$A$21169,'DT HUEVO'!$A:$E,4,0)</f>
        <v>GRIS SUELTO</v>
      </c>
      <c r="X18" t="str">
        <f>+VLOOKUP(T$1:T$21329,'DT HUEVO'!$H:$K,2,0)</f>
        <v>-</v>
      </c>
      <c r="Y18" t="str">
        <f>+VLOOKUP(T$1:T$21329,'DT HUEVO'!$H:$K,3,0)</f>
        <v>CALOTO</v>
      </c>
      <c r="Z18">
        <f>+VLOOKUP(A$1:A$21329,'DT HUEVO'!$A:$E,5,0)</f>
        <v>0</v>
      </c>
      <c r="AA18" t="str">
        <f>IF(Tabla1[[#This Row],[GRUPO]]="PLANTA CLASIFICACION","BODEGA",IF(Tabla1[[#This Row],[GRUPO]]="BODEGA","BODEGA",Tabla1[[#This Row],[GRUPO]]))</f>
        <v>BODEGA</v>
      </c>
      <c r="AB18" t="str">
        <f>VLOOKUP(Tabla1[[#This Row],[articulo]],'DT HUEVO'!$A:$F,6,0)</f>
        <v>MAY</v>
      </c>
    </row>
    <row r="19" spans="1:28">
      <c r="A19">
        <v>13322</v>
      </c>
      <c r="B19" t="s">
        <v>1170</v>
      </c>
      <c r="C19" t="s">
        <v>1259</v>
      </c>
      <c r="D19">
        <v>2160</v>
      </c>
      <c r="E19"/>
      <c r="F19" t="s">
        <v>1260</v>
      </c>
      <c r="G19" t="s">
        <v>1261</v>
      </c>
      <c r="H19"/>
      <c r="I19"/>
      <c r="J19" t="s">
        <v>1262</v>
      </c>
      <c r="K19" t="s">
        <v>1263</v>
      </c>
      <c r="L19">
        <v>478.25</v>
      </c>
      <c r="M19" s="234">
        <v>46308</v>
      </c>
      <c r="N19"/>
      <c r="O19" t="s">
        <v>51</v>
      </c>
      <c r="P19">
        <v>13322</v>
      </c>
      <c r="Q19" t="s">
        <v>52</v>
      </c>
      <c r="R19">
        <v>0</v>
      </c>
      <c r="S19"/>
      <c r="T19" s="3" t="str">
        <f>+VLOOKUP(Tabla1[[#This Row],[id_bodega]],'CONVERSION DATOS'!B:D,2,0)</f>
        <v>ALKA2</v>
      </c>
      <c r="U19" s="3" t="str">
        <f>+VLOOKUP(Q19,'CONVERSION DATOS'!B:D,3,0)</f>
        <v>PLANTA CLASIFICACION</v>
      </c>
      <c r="V19" t="str">
        <f>+VLOOKUP($A$1:$A$21362,'DT HUEVO'!$A:$E,3,0)</f>
        <v>AA</v>
      </c>
      <c r="W19" t="str">
        <f>+VLOOKUP($A$1:$A$21202,'DT HUEVO'!$A:$E,4,0)</f>
        <v>EMPACADOS</v>
      </c>
      <c r="X19" t="str">
        <f>+VLOOKUP(T$1:T$21362,'DT HUEVO'!$H:$K,2,0)</f>
        <v>-</v>
      </c>
      <c r="Y19" t="str">
        <f>+VLOOKUP(T$1:T$21362,'DT HUEVO'!$H:$K,3,0)</f>
        <v>CALOTO</v>
      </c>
      <c r="Z19">
        <f>+VLOOKUP(A$1:A$21362,'DT HUEVO'!$A:$E,5,0)</f>
        <v>0</v>
      </c>
      <c r="AA19" t="str">
        <f>IF(Tabla1[[#This Row],[GRUPO]]="PLANTA CLASIFICACION","BODEGA",IF(Tabla1[[#This Row],[GRUPO]]="BODEGA","BODEGA",Tabla1[[#This Row],[GRUPO]]))</f>
        <v>BODEGA</v>
      </c>
      <c r="AB19" t="str">
        <f>VLOOKUP(Tabla1[[#This Row],[articulo]],'DT HUEVO'!$A:$F,6,0)</f>
        <v>HD</v>
      </c>
    </row>
    <row r="20" spans="1:28">
      <c r="A20">
        <v>13419</v>
      </c>
      <c r="B20" t="s">
        <v>1173</v>
      </c>
      <c r="C20" t="s">
        <v>1259</v>
      </c>
      <c r="D20">
        <v>2160</v>
      </c>
      <c r="E20"/>
      <c r="F20" t="s">
        <v>1260</v>
      </c>
      <c r="G20" t="s">
        <v>1261</v>
      </c>
      <c r="H20"/>
      <c r="I20"/>
      <c r="J20" t="s">
        <v>1262</v>
      </c>
      <c r="K20" t="s">
        <v>1263</v>
      </c>
      <c r="L20">
        <v>392.29</v>
      </c>
      <c r="M20" s="234">
        <v>46308</v>
      </c>
      <c r="N20"/>
      <c r="O20" t="s">
        <v>51</v>
      </c>
      <c r="P20">
        <v>13419</v>
      </c>
      <c r="Q20" t="s">
        <v>52</v>
      </c>
      <c r="R20">
        <v>0</v>
      </c>
      <c r="S20"/>
      <c r="T20" s="3" t="str">
        <f>+VLOOKUP(Tabla1[[#This Row],[id_bodega]],'CONVERSION DATOS'!B:D,2,0)</f>
        <v>ALKA2</v>
      </c>
      <c r="U20" s="3" t="str">
        <f>+VLOOKUP(Q20,'CONVERSION DATOS'!B:D,3,0)</f>
        <v>PLANTA CLASIFICACION</v>
      </c>
      <c r="V20" t="str">
        <f>+VLOOKUP($A$1:$A$21362,'DT HUEVO'!$A:$E,3,0)</f>
        <v>A</v>
      </c>
      <c r="W20" t="str">
        <f>+VLOOKUP($A$1:$A$21202,'DT HUEVO'!$A:$E,4,0)</f>
        <v>EMPACADOS</v>
      </c>
      <c r="X20" t="str">
        <f>+VLOOKUP(T$1:T$21362,'DT HUEVO'!$H:$K,2,0)</f>
        <v>-</v>
      </c>
      <c r="Y20" t="str">
        <f>+VLOOKUP(T$1:T$21362,'DT HUEVO'!$H:$K,3,0)</f>
        <v>CALOTO</v>
      </c>
      <c r="Z20">
        <f>+VLOOKUP(A$1:A$21362,'DT HUEVO'!$A:$E,5,0)</f>
        <v>0</v>
      </c>
      <c r="AA20" t="str">
        <f>IF(Tabla1[[#This Row],[GRUPO]]="PLANTA CLASIFICACION","BODEGA",IF(Tabla1[[#This Row],[GRUPO]]="BODEGA","BODEGA",Tabla1[[#This Row],[GRUPO]]))</f>
        <v>BODEGA</v>
      </c>
      <c r="AB20" t="str">
        <f>VLOOKUP(Tabla1[[#This Row],[articulo]],'DT HUEVO'!$A:$F,6,0)</f>
        <v>HD</v>
      </c>
    </row>
    <row r="21" spans="1:28">
      <c r="A21">
        <v>72001</v>
      </c>
      <c r="B21" t="s">
        <v>1678</v>
      </c>
      <c r="C21" t="s">
        <v>1259</v>
      </c>
      <c r="D21">
        <v>9144</v>
      </c>
      <c r="E21">
        <v>0</v>
      </c>
      <c r="F21" t="s">
        <v>1260</v>
      </c>
      <c r="G21" t="s">
        <v>1261</v>
      </c>
      <c r="H21">
        <v>0</v>
      </c>
      <c r="I21">
        <v>220</v>
      </c>
      <c r="J21" t="s">
        <v>1262</v>
      </c>
      <c r="K21" t="s">
        <v>1263</v>
      </c>
      <c r="L21">
        <v>162.88</v>
      </c>
      <c r="M21" s="234">
        <v>46307</v>
      </c>
      <c r="N21">
        <v>72001</v>
      </c>
      <c r="O21" t="s">
        <v>51</v>
      </c>
      <c r="P21">
        <v>72001</v>
      </c>
      <c r="Q21" t="s">
        <v>52</v>
      </c>
      <c r="R21">
        <v>0</v>
      </c>
      <c r="S21"/>
      <c r="T21" s="3" t="str">
        <f>+VLOOKUP(Tabla1[[#This Row],[id_bodega]],'CONVERSION DATOS'!B:D,2,0)</f>
        <v>ALKA2</v>
      </c>
      <c r="U21" s="3" t="str">
        <f>+VLOOKUP(Q21,'CONVERSION DATOS'!B:D,3,0)</f>
        <v>PLANTA CLASIFICACION</v>
      </c>
      <c r="V21" t="str">
        <f>+VLOOKUP($A$1:$A$21362,'DT HUEVO'!$A:$E,3,0)</f>
        <v>SEGUNDA</v>
      </c>
      <c r="W21" t="str">
        <f>+VLOOKUP($A$1:$A$21202,'DT HUEVO'!$A:$E,4,0)</f>
        <v>SEGUNDA</v>
      </c>
      <c r="X21" t="str">
        <f>+VLOOKUP(T$1:T$21362,'DT HUEVO'!$H:$K,2,0)</f>
        <v>-</v>
      </c>
      <c r="Y21" t="str">
        <f>+VLOOKUP(T$1:T$21362,'DT HUEVO'!$H:$K,3,0)</f>
        <v>CALOTO</v>
      </c>
      <c r="Z21" t="str">
        <f>+VLOOKUP(A$1:A$21362,'DT HUEVO'!$A:$E,5,0)</f>
        <v>SUCIO</v>
      </c>
      <c r="AA21" t="str">
        <f>IF(Tabla1[[#This Row],[GRUPO]]="PLANTA CLASIFICACION","BODEGA",IF(Tabla1[[#This Row],[GRUPO]]="BODEGA","BODEGA",Tabla1[[#This Row],[GRUPO]]))</f>
        <v>BODEGA</v>
      </c>
      <c r="AB21" t="str">
        <f>VLOOKUP(Tabla1[[#This Row],[articulo]],'DT HUEVO'!$A:$F,6,0)</f>
        <v>SEGUNDA</v>
      </c>
    </row>
    <row r="22" spans="1:28">
      <c r="A22">
        <v>72003</v>
      </c>
      <c r="B22" t="s">
        <v>1705</v>
      </c>
      <c r="C22" t="s">
        <v>1259</v>
      </c>
      <c r="D22">
        <v>3240</v>
      </c>
      <c r="E22"/>
      <c r="F22" t="s">
        <v>1260</v>
      </c>
      <c r="G22" t="s">
        <v>1261</v>
      </c>
      <c r="H22"/>
      <c r="I22"/>
      <c r="J22" t="s">
        <v>1262</v>
      </c>
      <c r="K22" t="s">
        <v>1263</v>
      </c>
      <c r="L22">
        <v>85.68</v>
      </c>
      <c r="M22" s="234">
        <v>46306</v>
      </c>
      <c r="N22">
        <v>72003</v>
      </c>
      <c r="O22" t="s">
        <v>51</v>
      </c>
      <c r="P22">
        <v>72003</v>
      </c>
      <c r="Q22" t="s">
        <v>52</v>
      </c>
      <c r="R22">
        <v>0</v>
      </c>
      <c r="S22"/>
      <c r="T22" s="3" t="str">
        <f>+VLOOKUP(Tabla1[[#This Row],[id_bodega]],'CONVERSION DATOS'!B:D,2,0)</f>
        <v>ALKA2</v>
      </c>
      <c r="U22" s="3" t="str">
        <f>+VLOOKUP(Q22,'CONVERSION DATOS'!B:D,3,0)</f>
        <v>PLANTA CLASIFICACION</v>
      </c>
      <c r="V22" t="str">
        <f>+VLOOKUP($A$1:$A$21362,'DT HUEVO'!$A:$E,3,0)</f>
        <v>SEGUNDA</v>
      </c>
      <c r="W22" t="str">
        <f>+VLOOKUP($A$1:$A$21202,'DT HUEVO'!$A:$E,4,0)</f>
        <v>SEGUNDA</v>
      </c>
      <c r="X22" t="str">
        <f>+VLOOKUP(T$1:T$21362,'DT HUEVO'!$H:$K,2,0)</f>
        <v>-</v>
      </c>
      <c r="Y22" t="str">
        <f>+VLOOKUP(T$1:T$21362,'DT HUEVO'!$H:$K,3,0)</f>
        <v>CALOTO</v>
      </c>
      <c r="Z22" t="str">
        <f>+VLOOKUP(A$1:A$21362,'DT HUEVO'!$A:$E,5,0)</f>
        <v>SUCIO</v>
      </c>
      <c r="AA22" t="str">
        <f>IF(Tabla1[[#This Row],[GRUPO]]="PLANTA CLASIFICACION","BODEGA",IF(Tabla1[[#This Row],[GRUPO]]="BODEGA","BODEGA",Tabla1[[#This Row],[GRUPO]]))</f>
        <v>BODEGA</v>
      </c>
      <c r="AB22" t="str">
        <f>VLOOKUP(Tabla1[[#This Row],[articulo]],'DT HUEVO'!$A:$F,6,0)</f>
        <v>SEGUNDA</v>
      </c>
    </row>
    <row r="23" spans="1:28">
      <c r="A23">
        <v>73001</v>
      </c>
      <c r="B23" t="s">
        <v>1269</v>
      </c>
      <c r="C23" t="s">
        <v>1259</v>
      </c>
      <c r="D23">
        <v>39569</v>
      </c>
      <c r="E23">
        <v>0</v>
      </c>
      <c r="F23" t="s">
        <v>1260</v>
      </c>
      <c r="G23" t="s">
        <v>1261</v>
      </c>
      <c r="H23">
        <v>0</v>
      </c>
      <c r="I23">
        <v>150</v>
      </c>
      <c r="J23" t="s">
        <v>1262</v>
      </c>
      <c r="K23" t="s">
        <v>1263</v>
      </c>
      <c r="L23">
        <v>164.38</v>
      </c>
      <c r="M23" s="234">
        <v>46307</v>
      </c>
      <c r="N23">
        <v>0</v>
      </c>
      <c r="O23" t="s">
        <v>51</v>
      </c>
      <c r="P23">
        <v>73001</v>
      </c>
      <c r="Q23" t="s">
        <v>52</v>
      </c>
      <c r="R23">
        <v>0</v>
      </c>
      <c r="S23"/>
      <c r="T23" s="3" t="str">
        <f>+VLOOKUP(Tabla1[[#This Row],[id_bodega]],'CONVERSION DATOS'!B:D,2,0)</f>
        <v>ALKA2</v>
      </c>
      <c r="U23" s="3" t="str">
        <f>+VLOOKUP(Q23,'CONVERSION DATOS'!B:D,3,0)</f>
        <v>PLANTA CLASIFICACION</v>
      </c>
      <c r="V23" t="str">
        <f>+VLOOKUP($A$1:$A$21362,'DT HUEVO'!$A:$E,3,0)</f>
        <v>SEGUNDA</v>
      </c>
      <c r="W23" t="str">
        <f>+VLOOKUP($A$1:$A$21202,'DT HUEVO'!$A:$E,4,0)</f>
        <v>SEGUNDA</v>
      </c>
      <c r="X23" t="str">
        <f>+VLOOKUP(T$1:T$21362,'DT HUEVO'!$H:$K,2,0)</f>
        <v>-</v>
      </c>
      <c r="Y23" t="str">
        <f>+VLOOKUP(T$1:T$21362,'DT HUEVO'!$H:$K,3,0)</f>
        <v>CALOTO</v>
      </c>
      <c r="Z23" t="str">
        <f>+VLOOKUP(A$1:A$21362,'DT HUEVO'!$A:$E,5,0)</f>
        <v>PICADO</v>
      </c>
      <c r="AA23" t="str">
        <f>IF(Tabla1[[#This Row],[GRUPO]]="PLANTA CLASIFICACION","BODEGA",IF(Tabla1[[#This Row],[GRUPO]]="BODEGA","BODEGA",Tabla1[[#This Row],[GRUPO]]))</f>
        <v>BODEGA</v>
      </c>
      <c r="AB23" t="str">
        <f>VLOOKUP(Tabla1[[#This Row],[articulo]],'DT HUEVO'!$A:$F,6,0)</f>
        <v>SEGUNDA</v>
      </c>
    </row>
    <row r="24" spans="1:28">
      <c r="A24">
        <v>112268</v>
      </c>
      <c r="B24" t="s">
        <v>1066</v>
      </c>
      <c r="C24" t="s">
        <v>1259</v>
      </c>
      <c r="D24">
        <v>45000</v>
      </c>
      <c r="E24"/>
      <c r="F24" t="s">
        <v>1260</v>
      </c>
      <c r="G24" t="s">
        <v>1261</v>
      </c>
      <c r="H24"/>
      <c r="I24"/>
      <c r="J24" t="s">
        <v>1262</v>
      </c>
      <c r="K24" t="s">
        <v>1263</v>
      </c>
      <c r="L24">
        <v>684.07</v>
      </c>
      <c r="M24" s="234">
        <v>46307</v>
      </c>
      <c r="N24"/>
      <c r="O24" t="s">
        <v>51</v>
      </c>
      <c r="P24">
        <v>112268</v>
      </c>
      <c r="Q24" t="s">
        <v>52</v>
      </c>
      <c r="R24">
        <v>0</v>
      </c>
      <c r="S24"/>
      <c r="T24" s="3" t="str">
        <f>+VLOOKUP(Tabla1[[#This Row],[id_bodega]],'CONVERSION DATOS'!B:D,2,0)</f>
        <v>ALKA2</v>
      </c>
      <c r="U24" s="3" t="str">
        <f>+VLOOKUP(Q24,'CONVERSION DATOS'!B:D,3,0)</f>
        <v>PLANTA CLASIFICACION</v>
      </c>
      <c r="V24" t="str">
        <f>+VLOOKUP($A$1:$A$21394,'DT HUEVO'!$A:$E,3,0)</f>
        <v>XL</v>
      </c>
      <c r="W24" t="str">
        <f>+VLOOKUP($A$1:$A$21234,'DT HUEVO'!$A:$E,4,0)</f>
        <v>EMPACADOS</v>
      </c>
      <c r="X24" t="str">
        <f>+VLOOKUP(T$1:T$21394,'DT HUEVO'!$H:$K,2,0)</f>
        <v>-</v>
      </c>
      <c r="Y24" t="str">
        <f>+VLOOKUP(T$1:T$21394,'DT HUEVO'!$H:$K,3,0)</f>
        <v>CALOTO</v>
      </c>
      <c r="Z24">
        <f>+VLOOKUP(A$1:A$21394,'DT HUEVO'!$A:$E,5,0)</f>
        <v>0</v>
      </c>
      <c r="AA24" t="str">
        <f>IF(Tabla1[[#This Row],[GRUPO]]="PLANTA CLASIFICACION","BODEGA",IF(Tabla1[[#This Row],[GRUPO]]="BODEGA","BODEGA",Tabla1[[#This Row],[GRUPO]]))</f>
        <v>BODEGA</v>
      </c>
      <c r="AB24" t="str">
        <f>VLOOKUP(Tabla1[[#This Row],[articulo]],'DT HUEVO'!$A:$F,6,0)</f>
        <v>AU/FS/GS</v>
      </c>
    </row>
    <row r="25" spans="1:28">
      <c r="A25">
        <v>2010102</v>
      </c>
      <c r="B25" t="s">
        <v>1266</v>
      </c>
      <c r="C25" t="s">
        <v>1259</v>
      </c>
      <c r="D25">
        <v>6156</v>
      </c>
      <c r="E25"/>
      <c r="F25" t="s">
        <v>1260</v>
      </c>
      <c r="G25" t="s">
        <v>1261</v>
      </c>
      <c r="H25"/>
      <c r="I25"/>
      <c r="J25" t="s">
        <v>1262</v>
      </c>
      <c r="K25" t="s">
        <v>1263</v>
      </c>
      <c r="L25">
        <v>629.67999999999995</v>
      </c>
      <c r="M25" s="234">
        <v>46307</v>
      </c>
      <c r="N25"/>
      <c r="O25" t="s">
        <v>51</v>
      </c>
      <c r="P25">
        <v>2010102</v>
      </c>
      <c r="Q25" t="s">
        <v>52</v>
      </c>
      <c r="R25">
        <v>0</v>
      </c>
      <c r="S25"/>
      <c r="T25" s="3" t="str">
        <f>+VLOOKUP(Tabla1[[#This Row],[id_bodega]],'CONVERSION DATOS'!B:D,2,0)</f>
        <v>ALKA2</v>
      </c>
      <c r="U25" s="3" t="str">
        <f>+VLOOKUP(Q25,'CONVERSION DATOS'!B:D,3,0)</f>
        <v>PLANTA CLASIFICACION</v>
      </c>
      <c r="V25" t="str">
        <f>+VLOOKUP($A$1:$A$21425,'DT HUEVO'!$A:$E,3,0)</f>
        <v>YUMBO</v>
      </c>
      <c r="W25" t="str">
        <f>+VLOOKUP($A$1:$A$21265,'DT HUEVO'!$A:$E,4,0)</f>
        <v>VERDE</v>
      </c>
      <c r="X25" t="str">
        <f>+VLOOKUP(T$1:T$21425,'DT HUEVO'!$H:$K,2,0)</f>
        <v>-</v>
      </c>
      <c r="Y25" t="str">
        <f>+VLOOKUP(T$1:T$21425,'DT HUEVO'!$H:$K,3,0)</f>
        <v>CALOTO</v>
      </c>
      <c r="Z25">
        <f>+VLOOKUP(A$1:A$21425,'DT HUEVO'!$A:$E,5,0)</f>
        <v>0</v>
      </c>
      <c r="AA25" t="str">
        <f>IF(Tabla1[[#This Row],[GRUPO]]="PLANTA CLASIFICACION","BODEGA",IF(Tabla1[[#This Row],[GRUPO]]="BODEGA","BODEGA",Tabla1[[#This Row],[GRUPO]]))</f>
        <v>BODEGA</v>
      </c>
      <c r="AB25" t="str">
        <f>VLOOKUP(Tabla1[[#This Row],[articulo]],'DT HUEVO'!$A:$F,6,0)</f>
        <v>TAT</v>
      </c>
    </row>
    <row r="26" spans="1:28">
      <c r="A26">
        <v>2010301</v>
      </c>
      <c r="B26" t="s">
        <v>1270</v>
      </c>
      <c r="C26" t="s">
        <v>1259</v>
      </c>
      <c r="D26">
        <v>263538</v>
      </c>
      <c r="E26"/>
      <c r="F26" t="s">
        <v>1260</v>
      </c>
      <c r="G26" t="s">
        <v>1261</v>
      </c>
      <c r="H26"/>
      <c r="I26"/>
      <c r="J26" t="s">
        <v>1262</v>
      </c>
      <c r="K26" t="s">
        <v>1263</v>
      </c>
      <c r="L26">
        <v>376.83</v>
      </c>
      <c r="M26" s="234">
        <v>46307</v>
      </c>
      <c r="N26"/>
      <c r="O26" t="s">
        <v>51</v>
      </c>
      <c r="P26">
        <v>2010301</v>
      </c>
      <c r="Q26" t="s">
        <v>52</v>
      </c>
      <c r="R26">
        <v>0</v>
      </c>
      <c r="S26"/>
      <c r="T26" s="3" t="str">
        <f>+VLOOKUP(Tabla1[[#This Row],[id_bodega]],'CONVERSION DATOS'!B:D,2,0)</f>
        <v>ALKA2</v>
      </c>
      <c r="U26" s="3" t="str">
        <f>+VLOOKUP(Q26,'CONVERSION DATOS'!B:D,3,0)</f>
        <v>PLANTA CLASIFICACION</v>
      </c>
      <c r="V26" t="str">
        <f>+VLOOKUP($A$1:$A$21425,'DT HUEVO'!$A:$E,3,0)</f>
        <v>AA</v>
      </c>
      <c r="W26" t="str">
        <f>+VLOOKUP($A$1:$A$21265,'DT HUEVO'!$A:$E,4,0)</f>
        <v>GRIS SUELTO</v>
      </c>
      <c r="X26" t="str">
        <f>+VLOOKUP(T$1:T$21425,'DT HUEVO'!$H:$K,2,0)</f>
        <v>-</v>
      </c>
      <c r="Y26" t="str">
        <f>+VLOOKUP(T$1:T$21425,'DT HUEVO'!$H:$K,3,0)</f>
        <v>CALOTO</v>
      </c>
      <c r="Z26">
        <f>+VLOOKUP(A$1:A$21425,'DT HUEVO'!$A:$E,5,0)</f>
        <v>0</v>
      </c>
      <c r="AA26" t="str">
        <f>IF(Tabla1[[#This Row],[GRUPO]]="PLANTA CLASIFICACION","BODEGA",IF(Tabla1[[#This Row],[GRUPO]]="BODEGA","BODEGA",Tabla1[[#This Row],[GRUPO]]))</f>
        <v>BODEGA</v>
      </c>
      <c r="AB26" t="str">
        <f>VLOOKUP(Tabla1[[#This Row],[articulo]],'DT HUEVO'!$A:$F,6,0)</f>
        <v>HD</v>
      </c>
    </row>
    <row r="27" spans="1:28">
      <c r="A27">
        <v>2010501</v>
      </c>
      <c r="B27" t="s">
        <v>1271</v>
      </c>
      <c r="C27" t="s">
        <v>1259</v>
      </c>
      <c r="D27">
        <v>362</v>
      </c>
      <c r="E27"/>
      <c r="F27" t="s">
        <v>1260</v>
      </c>
      <c r="G27" t="s">
        <v>1261</v>
      </c>
      <c r="H27"/>
      <c r="I27"/>
      <c r="J27" t="s">
        <v>1262</v>
      </c>
      <c r="K27" t="s">
        <v>1263</v>
      </c>
      <c r="L27">
        <v>319.64999999999998</v>
      </c>
      <c r="M27" s="234">
        <v>46307</v>
      </c>
      <c r="N27"/>
      <c r="O27" t="s">
        <v>51</v>
      </c>
      <c r="P27">
        <v>2010501</v>
      </c>
      <c r="Q27" t="s">
        <v>52</v>
      </c>
      <c r="R27">
        <v>0</v>
      </c>
      <c r="S27"/>
      <c r="T27" s="3" t="str">
        <f>+VLOOKUP(Tabla1[[#This Row],[id_bodega]],'CONVERSION DATOS'!B:D,2,0)</f>
        <v>ALKA2</v>
      </c>
      <c r="U27" s="3" t="str">
        <f>+VLOOKUP(Q27,'CONVERSION DATOS'!B:D,3,0)</f>
        <v>PLANTA CLASIFICACION</v>
      </c>
      <c r="V27" t="str">
        <f>+VLOOKUP($A$1:$A$21425,'DT HUEVO'!$A:$E,3,0)</f>
        <v>B</v>
      </c>
      <c r="W27" t="str">
        <f>+VLOOKUP($A$1:$A$21265,'DT HUEVO'!$A:$E,4,0)</f>
        <v>GRIS SUELTO</v>
      </c>
      <c r="X27" t="str">
        <f>+VLOOKUP(T$1:T$21425,'DT HUEVO'!$H:$K,2,0)</f>
        <v>-</v>
      </c>
      <c r="Y27" t="str">
        <f>+VLOOKUP(T$1:T$21425,'DT HUEVO'!$H:$K,3,0)</f>
        <v>CALOTO</v>
      </c>
      <c r="Z27">
        <f>+VLOOKUP(A$1:A$21425,'DT HUEVO'!$A:$E,5,0)</f>
        <v>0</v>
      </c>
      <c r="AA27" t="str">
        <f>IF(Tabla1[[#This Row],[GRUPO]]="PLANTA CLASIFICACION","BODEGA",IF(Tabla1[[#This Row],[GRUPO]]="BODEGA","BODEGA",Tabla1[[#This Row],[GRUPO]]))</f>
        <v>BODEGA</v>
      </c>
      <c r="AB27" t="str">
        <f>VLOOKUP(Tabla1[[#This Row],[articulo]],'DT HUEVO'!$A:$F,6,0)</f>
        <v>hd</v>
      </c>
    </row>
    <row r="28" spans="1:28">
      <c r="A28">
        <v>2110202</v>
      </c>
      <c r="B28" t="s">
        <v>1008</v>
      </c>
      <c r="C28" t="s">
        <v>1259</v>
      </c>
      <c r="D28">
        <v>177934</v>
      </c>
      <c r="E28"/>
      <c r="F28" t="s">
        <v>1260</v>
      </c>
      <c r="G28" t="s">
        <v>1261</v>
      </c>
      <c r="H28"/>
      <c r="I28"/>
      <c r="J28" t="s">
        <v>1262</v>
      </c>
      <c r="K28" t="s">
        <v>1263</v>
      </c>
      <c r="L28">
        <v>394.26</v>
      </c>
      <c r="M28" s="234">
        <v>46307</v>
      </c>
      <c r="N28"/>
      <c r="O28" t="s">
        <v>51</v>
      </c>
      <c r="P28">
        <v>2110202</v>
      </c>
      <c r="Q28" t="s">
        <v>52</v>
      </c>
      <c r="R28">
        <v>0</v>
      </c>
      <c r="S28"/>
      <c r="T28" s="3" t="str">
        <f>+VLOOKUP(Tabla1[[#This Row],[id_bodega]],'CONVERSION DATOS'!B:D,2,0)</f>
        <v>ALKA2</v>
      </c>
      <c r="U28" s="3" t="str">
        <f>+VLOOKUP(Q28,'CONVERSION DATOS'!B:D,3,0)</f>
        <v>PLANTA CLASIFICACION</v>
      </c>
      <c r="V28" t="str">
        <f>+VLOOKUP($A$1:$A$21439,'DT HUEVO'!$A:$E,3,0)</f>
        <v>XL</v>
      </c>
      <c r="W28" t="str">
        <f>+VLOOKUP($A$1:$A$21279,'DT HUEVO'!$A:$E,4,0)</f>
        <v>VERDE</v>
      </c>
      <c r="X28" t="str">
        <f>+VLOOKUP(T$1:T$21439,'DT HUEVO'!$H:$K,2,0)</f>
        <v>-</v>
      </c>
      <c r="Y28" t="str">
        <f>+VLOOKUP(T$1:T$21439,'DT HUEVO'!$H:$K,3,0)</f>
        <v>CALOTO</v>
      </c>
      <c r="Z28">
        <f>+VLOOKUP(A$1:A$21439,'DT HUEVO'!$A:$E,5,0)</f>
        <v>0</v>
      </c>
      <c r="AA28" t="str">
        <f>IF(Tabla1[[#This Row],[GRUPO]]="PLANTA CLASIFICACION","BODEGA",IF(Tabla1[[#This Row],[GRUPO]]="BODEGA","BODEGA",Tabla1[[#This Row],[GRUPO]]))</f>
        <v>BODEGA</v>
      </c>
      <c r="AB28" t="str">
        <f>VLOOKUP(Tabla1[[#This Row],[articulo]],'DT HUEVO'!$A:$F,6,0)</f>
        <v>TAT</v>
      </c>
    </row>
    <row r="29" spans="1:28">
      <c r="A29" s="223">
        <v>2110302</v>
      </c>
      <c r="B29" s="223" t="s">
        <v>1007</v>
      </c>
      <c r="C29" s="223" t="s">
        <v>1259</v>
      </c>
      <c r="D29" s="223">
        <v>5976</v>
      </c>
      <c r="E29" s="7"/>
      <c r="F29" s="223" t="s">
        <v>1260</v>
      </c>
      <c r="G29" s="223" t="s">
        <v>1261</v>
      </c>
      <c r="H29" s="7"/>
      <c r="I29" s="7"/>
      <c r="J29" s="223" t="s">
        <v>1262</v>
      </c>
      <c r="K29" s="223" t="s">
        <v>1263</v>
      </c>
      <c r="L29" s="245">
        <v>363.24</v>
      </c>
      <c r="M29" s="246">
        <v>46307</v>
      </c>
      <c r="N29" s="223"/>
      <c r="O29" s="223" t="s">
        <v>51</v>
      </c>
      <c r="P29" s="223">
        <v>2110302</v>
      </c>
      <c r="Q29" s="223" t="s">
        <v>52</v>
      </c>
      <c r="R29" s="223">
        <v>0</v>
      </c>
      <c r="S29" s="7"/>
      <c r="T29" s="3" t="str">
        <f>+VLOOKUP(Tabla1[[#This Row],[id_bodega]],'CONVERSION DATOS'!B:D,2,0)</f>
        <v>ALKA2</v>
      </c>
      <c r="U29" s="3" t="str">
        <f>+VLOOKUP(Q29,'CONVERSION DATOS'!B:D,3,0)</f>
        <v>PLANTA CLASIFICACION</v>
      </c>
      <c r="V29" t="str">
        <f>+VLOOKUP($A$1:$A$21470,'DT HUEVO'!$A:$E,3,0)</f>
        <v>L</v>
      </c>
      <c r="W29" t="str">
        <f>+VLOOKUP($A$1:$A$21310,'DT HUEVO'!$A:$E,4,0)</f>
        <v>VERDE</v>
      </c>
      <c r="X29" t="str">
        <f>+VLOOKUP(T$1:T$21470,'DT HUEVO'!$H:$K,2,0)</f>
        <v>-</v>
      </c>
      <c r="Y29" t="str">
        <f>+VLOOKUP(T$1:T$21470,'DT HUEVO'!$H:$K,3,0)</f>
        <v>CALOTO</v>
      </c>
      <c r="Z29">
        <f>+VLOOKUP(A$1:A$21470,'DT HUEVO'!$A:$E,5,0)</f>
        <v>0</v>
      </c>
      <c r="AA29" t="str">
        <f>IF(Tabla1[[#This Row],[GRUPO]]="PLANTA CLASIFICACION","BODEGA",IF(Tabla1[[#This Row],[GRUPO]]="BODEGA","BODEGA",Tabla1[[#This Row],[GRUPO]]))</f>
        <v>BODEGA</v>
      </c>
      <c r="AB29" t="str">
        <f>VLOOKUP(Tabla1[[#This Row],[articulo]],'DT HUEVO'!$A:$F,6,0)</f>
        <v>TAT</v>
      </c>
    </row>
    <row r="30" spans="1:28">
      <c r="A30" s="223">
        <v>2110402</v>
      </c>
      <c r="B30" s="223" t="s">
        <v>1009</v>
      </c>
      <c r="C30" s="223" t="s">
        <v>1259</v>
      </c>
      <c r="D30" s="223">
        <v>3256</v>
      </c>
      <c r="E30" s="7"/>
      <c r="F30" s="223" t="s">
        <v>1260</v>
      </c>
      <c r="G30" s="223" t="s">
        <v>1261</v>
      </c>
      <c r="H30" s="7"/>
      <c r="I30" s="7"/>
      <c r="J30" s="223" t="s">
        <v>1262</v>
      </c>
      <c r="K30" s="223" t="s">
        <v>1263</v>
      </c>
      <c r="L30" s="245">
        <v>349.55</v>
      </c>
      <c r="M30" s="246">
        <v>46305</v>
      </c>
      <c r="N30" s="223"/>
      <c r="O30" s="223" t="s">
        <v>51</v>
      </c>
      <c r="P30" s="223">
        <v>2110402</v>
      </c>
      <c r="Q30" s="223" t="s">
        <v>52</v>
      </c>
      <c r="R30" s="223">
        <v>0</v>
      </c>
      <c r="S30" s="7"/>
      <c r="T30" s="3" t="str">
        <f>+VLOOKUP(Tabla1[[#This Row],[id_bodega]],'CONVERSION DATOS'!B:D,2,0)</f>
        <v>ALKA2</v>
      </c>
      <c r="U30" s="3" t="str">
        <f>+VLOOKUP(Q30,'CONVERSION DATOS'!B:D,3,0)</f>
        <v>PLANTA CLASIFICACION</v>
      </c>
      <c r="V30" t="str">
        <f>+VLOOKUP($A$1:$A$21470,'DT HUEVO'!$A:$E,3,0)</f>
        <v>M</v>
      </c>
      <c r="W30" t="str">
        <f>+VLOOKUP($A$1:$A$21310,'DT HUEVO'!$A:$E,4,0)</f>
        <v>VERDE</v>
      </c>
      <c r="X30" t="str">
        <f>+VLOOKUP(T$1:T$21470,'DT HUEVO'!$H:$K,2,0)</f>
        <v>-</v>
      </c>
      <c r="Y30" t="str">
        <f>+VLOOKUP(T$1:T$21470,'DT HUEVO'!$H:$K,3,0)</f>
        <v>CALOTO</v>
      </c>
      <c r="Z30">
        <f>+VLOOKUP(A$1:A$21470,'DT HUEVO'!$A:$E,5,0)</f>
        <v>0</v>
      </c>
      <c r="AA30" t="str">
        <f>IF(Tabla1[[#This Row],[GRUPO]]="PLANTA CLASIFICACION","BODEGA",IF(Tabla1[[#This Row],[GRUPO]]="BODEGA","BODEGA",Tabla1[[#This Row],[GRUPO]]))</f>
        <v>BODEGA</v>
      </c>
      <c r="AB30" t="str">
        <f>VLOOKUP(Tabla1[[#This Row],[articulo]],'DT HUEVO'!$A:$F,6,0)</f>
        <v>TAT</v>
      </c>
    </row>
    <row r="31" spans="1:28">
      <c r="A31" s="223">
        <v>2410401</v>
      </c>
      <c r="B31" s="223" t="s">
        <v>1771</v>
      </c>
      <c r="C31" s="223" t="s">
        <v>1259</v>
      </c>
      <c r="D31" s="223">
        <v>180757</v>
      </c>
      <c r="E31" s="7"/>
      <c r="F31" s="223" t="s">
        <v>1260</v>
      </c>
      <c r="G31" s="223" t="s">
        <v>1261</v>
      </c>
      <c r="H31" s="7"/>
      <c r="I31" s="7"/>
      <c r="J31" s="223" t="s">
        <v>1262</v>
      </c>
      <c r="K31" s="223" t="s">
        <v>1263</v>
      </c>
      <c r="L31" s="245">
        <v>406.82999999971071</v>
      </c>
      <c r="M31" s="246">
        <v>46307</v>
      </c>
      <c r="N31" s="223">
        <v>0</v>
      </c>
      <c r="O31" s="223" t="s">
        <v>51</v>
      </c>
      <c r="P31" s="223">
        <v>2410401</v>
      </c>
      <c r="Q31" s="223" t="s">
        <v>52</v>
      </c>
      <c r="R31" s="223">
        <v>0</v>
      </c>
      <c r="S31" s="7"/>
      <c r="T31" s="3" t="str">
        <f>+VLOOKUP(Tabla1[[#This Row],[id_bodega]],'CONVERSION DATOS'!B:D,2,0)</f>
        <v>ALKA2</v>
      </c>
      <c r="U31" s="3" t="str">
        <f>+VLOOKUP(Q31,'CONVERSION DATOS'!B:D,3,0)</f>
        <v>PLANTA CLASIFICACION</v>
      </c>
      <c r="V31" t="str">
        <f>+VLOOKUP($A$1:$A$21470,'DT HUEVO'!$A:$E,3,0)</f>
        <v>A</v>
      </c>
      <c r="W31" t="str">
        <f>+VLOOKUP($A$1:$A$21310,'DT HUEVO'!$A:$E,4,0)</f>
        <v>GRIS SUELTO</v>
      </c>
      <c r="X31" t="str">
        <f>+VLOOKUP(T$1:T$21470,'DT HUEVO'!$H:$K,2,0)</f>
        <v>-</v>
      </c>
      <c r="Y31" t="str">
        <f>+VLOOKUP(T$1:T$21470,'DT HUEVO'!$H:$K,3,0)</f>
        <v>CALOTO</v>
      </c>
      <c r="Z31">
        <f>+VLOOKUP(A$1:A$21470,'DT HUEVO'!$A:$E,5,0)</f>
        <v>0</v>
      </c>
      <c r="AA31" t="str">
        <f>IF(Tabla1[[#This Row],[GRUPO]]="PLANTA CLASIFICACION","BODEGA",IF(Tabla1[[#This Row],[GRUPO]]="BODEGA","BODEGA",Tabla1[[#This Row],[GRUPO]]))</f>
        <v>BODEGA</v>
      </c>
      <c r="AB31" t="str">
        <f>VLOOKUP(Tabla1[[#This Row],[articulo]],'DT HUEVO'!$A:$F,6,0)</f>
        <v>HD</v>
      </c>
    </row>
    <row r="32" spans="1:28">
      <c r="A32" s="223">
        <v>10501</v>
      </c>
      <c r="B32" s="223" t="s">
        <v>41</v>
      </c>
      <c r="C32" s="223" t="s">
        <v>1259</v>
      </c>
      <c r="D32" s="223">
        <v>38288</v>
      </c>
      <c r="E32" s="7">
        <v>0</v>
      </c>
      <c r="F32" s="223" t="s">
        <v>1260</v>
      </c>
      <c r="G32" s="223" t="s">
        <v>1261</v>
      </c>
      <c r="H32" s="7">
        <v>0</v>
      </c>
      <c r="I32" s="7">
        <v>400</v>
      </c>
      <c r="J32" s="223" t="s">
        <v>1262</v>
      </c>
      <c r="K32" s="223" t="s">
        <v>1263</v>
      </c>
      <c r="L32" s="245">
        <v>225.96</v>
      </c>
      <c r="M32" s="246">
        <v>46305</v>
      </c>
      <c r="N32" s="223">
        <v>10501</v>
      </c>
      <c r="O32" s="223" t="s">
        <v>58</v>
      </c>
      <c r="P32" s="223">
        <v>10501</v>
      </c>
      <c r="Q32" s="223" t="s">
        <v>59</v>
      </c>
      <c r="R32" s="223">
        <v>0</v>
      </c>
      <c r="S32" s="7"/>
      <c r="T32" s="3" t="str">
        <f>+VLOOKUP(Tabla1[[#This Row],[id_bodega]],'CONVERSION DATOS'!B:D,2,0)</f>
        <v>BELLAVISTA</v>
      </c>
      <c r="U32" s="3" t="str">
        <f>+VLOOKUP(Q32,'CONVERSION DATOS'!B:D,3,0)</f>
        <v>PLANTA CLASIFICACION</v>
      </c>
      <c r="V32" t="str">
        <f>+VLOOKUP($A$1:$A$21470,'DT HUEVO'!$A:$E,3,0)</f>
        <v>B</v>
      </c>
      <c r="W32" t="str">
        <f>+VLOOKUP($A$1:$A$21310,'DT HUEVO'!$A:$E,4,0)</f>
        <v>GRIS SUELTO</v>
      </c>
      <c r="X32" t="str">
        <f>+VLOOKUP(T$1:T$21470,'DT HUEVO'!$H:$K,2,0)</f>
        <v>-</v>
      </c>
      <c r="Y32" t="str">
        <f>+VLOOKUP(T$1:T$21470,'DT HUEVO'!$H:$K,3,0)</f>
        <v>SANTANDER</v>
      </c>
      <c r="Z32">
        <f>+VLOOKUP(A$1:A$21470,'DT HUEVO'!$A:$E,5,0)</f>
        <v>0</v>
      </c>
      <c r="AA32" t="str">
        <f>IF(Tabla1[[#This Row],[GRUPO]]="PLANTA CLASIFICACION","BODEGA",IF(Tabla1[[#This Row],[GRUPO]]="BODEGA","BODEGA",Tabla1[[#This Row],[GRUPO]]))</f>
        <v>BODEGA</v>
      </c>
      <c r="AB32" t="str">
        <f>VLOOKUP(Tabla1[[#This Row],[articulo]],'DT HUEVO'!$A:$F,6,0)</f>
        <v>MAY</v>
      </c>
    </row>
    <row r="33" spans="1:28">
      <c r="A33" s="223">
        <v>10601</v>
      </c>
      <c r="B33" s="223" t="s">
        <v>44</v>
      </c>
      <c r="C33" s="223" t="s">
        <v>1259</v>
      </c>
      <c r="D33" s="223">
        <v>124942</v>
      </c>
      <c r="E33" s="7">
        <v>0</v>
      </c>
      <c r="F33" s="223" t="s">
        <v>1260</v>
      </c>
      <c r="G33" s="223" t="s">
        <v>1261</v>
      </c>
      <c r="H33" s="7">
        <v>0</v>
      </c>
      <c r="I33" s="7">
        <v>400</v>
      </c>
      <c r="J33" s="223" t="s">
        <v>1262</v>
      </c>
      <c r="K33" s="223" t="s">
        <v>1263</v>
      </c>
      <c r="L33" s="245">
        <v>130.24</v>
      </c>
      <c r="M33" s="246">
        <v>46307</v>
      </c>
      <c r="N33" s="223">
        <v>10601</v>
      </c>
      <c r="O33" s="223" t="s">
        <v>58</v>
      </c>
      <c r="P33" s="223">
        <v>10601</v>
      </c>
      <c r="Q33" s="223" t="s">
        <v>59</v>
      </c>
      <c r="R33" s="223">
        <v>0</v>
      </c>
      <c r="S33" s="7"/>
      <c r="T33" s="3" t="str">
        <f>+VLOOKUP(Tabla1[[#This Row],[id_bodega]],'CONVERSION DATOS'!B:D,2,0)</f>
        <v>BELLAVISTA</v>
      </c>
      <c r="U33" s="3" t="str">
        <f>+VLOOKUP(Q33,'CONVERSION DATOS'!B:D,3,0)</f>
        <v>PLANTA CLASIFICACION</v>
      </c>
      <c r="V33" t="str">
        <f>+VLOOKUP($A$1:$A$21470,'DT HUEVO'!$A:$E,3,0)</f>
        <v>C</v>
      </c>
      <c r="W33" t="str">
        <f>+VLOOKUP($A$1:$A$21310,'DT HUEVO'!$A:$E,4,0)</f>
        <v>GRIS SUELTO</v>
      </c>
      <c r="X33" t="str">
        <f>+VLOOKUP(T$1:T$21470,'DT HUEVO'!$H:$K,2,0)</f>
        <v>-</v>
      </c>
      <c r="Y33" t="str">
        <f>+VLOOKUP(T$1:T$21470,'DT HUEVO'!$H:$K,3,0)</f>
        <v>SANTANDER</v>
      </c>
      <c r="Z33">
        <f>+VLOOKUP(A$1:A$21470,'DT HUEVO'!$A:$E,5,0)</f>
        <v>0</v>
      </c>
      <c r="AA33" t="str">
        <f>IF(Tabla1[[#This Row],[GRUPO]]="PLANTA CLASIFICACION","BODEGA",IF(Tabla1[[#This Row],[GRUPO]]="BODEGA","BODEGA",Tabla1[[#This Row],[GRUPO]]))</f>
        <v>BODEGA</v>
      </c>
      <c r="AB33" t="str">
        <f>VLOOKUP(Tabla1[[#This Row],[articulo]],'DT HUEVO'!$A:$F,6,0)</f>
        <v>MAY</v>
      </c>
    </row>
    <row r="34" spans="1:28">
      <c r="A34" s="223">
        <v>72001</v>
      </c>
      <c r="B34" s="223" t="s">
        <v>1678</v>
      </c>
      <c r="C34" s="223" t="s">
        <v>1259</v>
      </c>
      <c r="D34" s="223">
        <v>1714</v>
      </c>
      <c r="E34" s="7">
        <v>0</v>
      </c>
      <c r="F34" s="223" t="s">
        <v>1260</v>
      </c>
      <c r="G34" s="223" t="s">
        <v>1261</v>
      </c>
      <c r="H34" s="7">
        <v>0</v>
      </c>
      <c r="I34" s="7">
        <v>400</v>
      </c>
      <c r="J34" s="223" t="s">
        <v>1262</v>
      </c>
      <c r="K34" s="223" t="s">
        <v>1263</v>
      </c>
      <c r="L34" s="245">
        <v>162.88</v>
      </c>
      <c r="M34" s="246">
        <v>46307</v>
      </c>
      <c r="N34" s="223">
        <v>72001</v>
      </c>
      <c r="O34" s="223" t="s">
        <v>58</v>
      </c>
      <c r="P34" s="223">
        <v>72001</v>
      </c>
      <c r="Q34" s="223" t="s">
        <v>59</v>
      </c>
      <c r="R34" s="223">
        <v>0</v>
      </c>
      <c r="S34" s="7"/>
      <c r="T34" s="3" t="str">
        <f>+VLOOKUP(Tabla1[[#This Row],[id_bodega]],'CONVERSION DATOS'!B:D,2,0)</f>
        <v>BELLAVISTA</v>
      </c>
      <c r="U34" s="3" t="str">
        <f>+VLOOKUP(Q34,'CONVERSION DATOS'!B:D,3,0)</f>
        <v>PLANTA CLASIFICACION</v>
      </c>
      <c r="V34" t="str">
        <f>+VLOOKUP($A$1:$A$21541,'DT HUEVO'!$A:$E,3,0)</f>
        <v>SEGUNDA</v>
      </c>
      <c r="W34" t="str">
        <f>+VLOOKUP($A$1:$A$21381,'DT HUEVO'!$A:$E,4,0)</f>
        <v>SEGUNDA</v>
      </c>
      <c r="X34" t="str">
        <f>+VLOOKUP(T$1:T$21541,'DT HUEVO'!$H:$K,2,0)</f>
        <v>-</v>
      </c>
      <c r="Y34" t="str">
        <f>+VLOOKUP(T$1:T$21541,'DT HUEVO'!$H:$K,3,0)</f>
        <v>SANTANDER</v>
      </c>
      <c r="Z34" t="str">
        <f>+VLOOKUP(A$1:A$21541,'DT HUEVO'!$A:$E,5,0)</f>
        <v>SUCIO</v>
      </c>
      <c r="AA34" t="str">
        <f>IF(Tabla1[[#This Row],[GRUPO]]="PLANTA CLASIFICACION","BODEGA",IF(Tabla1[[#This Row],[GRUPO]]="BODEGA","BODEGA",Tabla1[[#This Row],[GRUPO]]))</f>
        <v>BODEGA</v>
      </c>
      <c r="AB34" t="str">
        <f>VLOOKUP(Tabla1[[#This Row],[articulo]],'DT HUEVO'!$A:$F,6,0)</f>
        <v>SEGUNDA</v>
      </c>
    </row>
    <row r="35" spans="1:28">
      <c r="A35" s="223">
        <v>72003</v>
      </c>
      <c r="B35" s="223" t="s">
        <v>1705</v>
      </c>
      <c r="C35" s="223" t="s">
        <v>1259</v>
      </c>
      <c r="D35" s="223">
        <v>238</v>
      </c>
      <c r="E35" s="7"/>
      <c r="F35" s="223" t="s">
        <v>1260</v>
      </c>
      <c r="G35" s="223" t="s">
        <v>1261</v>
      </c>
      <c r="H35" s="7"/>
      <c r="I35" s="7"/>
      <c r="J35" s="223" t="s">
        <v>1262</v>
      </c>
      <c r="K35" s="223" t="s">
        <v>1263</v>
      </c>
      <c r="L35" s="245">
        <v>85.68</v>
      </c>
      <c r="M35" s="246">
        <v>46307</v>
      </c>
      <c r="N35" s="223">
        <v>72003</v>
      </c>
      <c r="O35" s="223" t="s">
        <v>58</v>
      </c>
      <c r="P35" s="223">
        <v>72003</v>
      </c>
      <c r="Q35" s="223" t="s">
        <v>59</v>
      </c>
      <c r="R35" s="223">
        <v>0</v>
      </c>
      <c r="S35" s="7"/>
      <c r="T35" s="3" t="str">
        <f>+VLOOKUP(Tabla1[[#This Row],[id_bodega]],'CONVERSION DATOS'!B:D,2,0)</f>
        <v>BELLAVISTA</v>
      </c>
      <c r="U35" s="3" t="str">
        <f>+VLOOKUP(Q35,'CONVERSION DATOS'!B:D,3,0)</f>
        <v>PLANTA CLASIFICACION</v>
      </c>
      <c r="V35" t="str">
        <f>+VLOOKUP($A$1:$A$21582,'DT HUEVO'!$A:$E,3,0)</f>
        <v>SEGUNDA</v>
      </c>
      <c r="W35" t="str">
        <f>+VLOOKUP($A$1:$A$21422,'DT HUEVO'!$A:$E,4,0)</f>
        <v>SEGUNDA</v>
      </c>
      <c r="X35" t="str">
        <f>+VLOOKUP(T$1:T$21582,'DT HUEVO'!$H:$K,2,0)</f>
        <v>-</v>
      </c>
      <c r="Y35" t="str">
        <f>+VLOOKUP(T$1:T$21582,'DT HUEVO'!$H:$K,3,0)</f>
        <v>SANTANDER</v>
      </c>
      <c r="Z35" t="str">
        <f>+VLOOKUP(A$1:A$21582,'DT HUEVO'!$A:$E,5,0)</f>
        <v>SUCIO</v>
      </c>
      <c r="AA35" t="str">
        <f>IF(Tabla1[[#This Row],[GRUPO]]="PLANTA CLASIFICACION","BODEGA",IF(Tabla1[[#This Row],[GRUPO]]="BODEGA","BODEGA",Tabla1[[#This Row],[GRUPO]]))</f>
        <v>BODEGA</v>
      </c>
      <c r="AB35" t="str">
        <f>VLOOKUP(Tabla1[[#This Row],[articulo]],'DT HUEVO'!$A:$F,6,0)</f>
        <v>SEGUNDA</v>
      </c>
    </row>
    <row r="36" spans="1:28">
      <c r="A36" s="223">
        <v>76601</v>
      </c>
      <c r="B36" s="223" t="s">
        <v>590</v>
      </c>
      <c r="C36" s="223" t="s">
        <v>1259</v>
      </c>
      <c r="D36" s="223">
        <v>619</v>
      </c>
      <c r="E36" s="7">
        <v>0</v>
      </c>
      <c r="F36" s="223" t="s">
        <v>1260</v>
      </c>
      <c r="G36" s="223" t="s">
        <v>1261</v>
      </c>
      <c r="H36" s="7">
        <v>0</v>
      </c>
      <c r="I36" s="7">
        <v>400</v>
      </c>
      <c r="J36" s="223" t="s">
        <v>1262</v>
      </c>
      <c r="K36" s="223" t="s">
        <v>1263</v>
      </c>
      <c r="L36" s="245">
        <v>144.5</v>
      </c>
      <c r="M36" s="246">
        <v>46307</v>
      </c>
      <c r="N36" s="223">
        <v>76601</v>
      </c>
      <c r="O36" s="223" t="s">
        <v>58</v>
      </c>
      <c r="P36" s="223">
        <v>76601</v>
      </c>
      <c r="Q36" s="223" t="s">
        <v>59</v>
      </c>
      <c r="R36" s="223">
        <v>0</v>
      </c>
      <c r="S36" s="7"/>
      <c r="T36" s="3" t="str">
        <f>+VLOOKUP(Tabla1[[#This Row],[id_bodega]],'CONVERSION DATOS'!B:D,2,0)</f>
        <v>BELLAVISTA</v>
      </c>
      <c r="U36" s="3" t="str">
        <f>+VLOOKUP(Q36,'CONVERSION DATOS'!B:D,3,0)</f>
        <v>PLANTA CLASIFICACION</v>
      </c>
      <c r="V36" t="str">
        <f>+VLOOKUP($A$1:$A$21623,'DT HUEVO'!$A:$E,3,0)</f>
        <v>SEGUNDA</v>
      </c>
      <c r="W36" t="str">
        <f>+VLOOKUP($A$1:$A$21463,'DT HUEVO'!$A:$E,4,0)</f>
        <v>SEGUNDA</v>
      </c>
      <c r="X36" t="str">
        <f>+VLOOKUP(T$1:T$21623,'DT HUEVO'!$H:$K,2,0)</f>
        <v>-</v>
      </c>
      <c r="Y36" t="str">
        <f>+VLOOKUP(T$1:T$21623,'DT HUEVO'!$H:$K,3,0)</f>
        <v>SANTANDER</v>
      </c>
      <c r="Z36" t="str">
        <f>+VLOOKUP(A$1:A$21623,'DT HUEVO'!$A:$E,5,0)</f>
        <v>REVOLTURA</v>
      </c>
      <c r="AA36" t="str">
        <f>IF(Tabla1[[#This Row],[GRUPO]]="PLANTA CLASIFICACION","BODEGA",IF(Tabla1[[#This Row],[GRUPO]]="BODEGA","BODEGA",Tabla1[[#This Row],[GRUPO]]))</f>
        <v>BODEGA</v>
      </c>
      <c r="AB36" t="str">
        <f>VLOOKUP(Tabla1[[#This Row],[articulo]],'DT HUEVO'!$A:$F,6,0)</f>
        <v>SEGUNDA</v>
      </c>
    </row>
    <row r="37" spans="1:28">
      <c r="A37" s="223">
        <v>79101</v>
      </c>
      <c r="B37" s="223" t="s">
        <v>57</v>
      </c>
      <c r="C37" s="223" t="s">
        <v>1259</v>
      </c>
      <c r="D37" s="223">
        <v>8408</v>
      </c>
      <c r="E37" s="7">
        <v>0</v>
      </c>
      <c r="F37" s="223" t="s">
        <v>1260</v>
      </c>
      <c r="G37" s="223" t="s">
        <v>1261</v>
      </c>
      <c r="H37" s="7">
        <v>0</v>
      </c>
      <c r="I37" s="7">
        <v>400</v>
      </c>
      <c r="J37" s="223" t="s">
        <v>1262</v>
      </c>
      <c r="K37" s="223" t="s">
        <v>1263</v>
      </c>
      <c r="L37" s="245">
        <v>95.13</v>
      </c>
      <c r="M37" s="246">
        <v>46307</v>
      </c>
      <c r="N37" s="223">
        <v>79101</v>
      </c>
      <c r="O37" s="223" t="s">
        <v>58</v>
      </c>
      <c r="P37" s="223">
        <v>79101</v>
      </c>
      <c r="Q37" s="223" t="s">
        <v>59</v>
      </c>
      <c r="R37" s="223">
        <v>0</v>
      </c>
      <c r="S37" s="7"/>
      <c r="T37" s="3" t="str">
        <f>+VLOOKUP(Tabla1[[#This Row],[id_bodega]],'CONVERSION DATOS'!B:D,2,0)</f>
        <v>BELLAVISTA</v>
      </c>
      <c r="U37" s="3" t="str">
        <f>+VLOOKUP(Q37,'CONVERSION DATOS'!B:D,3,0)</f>
        <v>PLANTA CLASIFICACION</v>
      </c>
      <c r="V37" t="str">
        <f>+VLOOKUP($A$1:$A$21664,'DT HUEVO'!$A:$E,3,0)</f>
        <v>SEGUNDA</v>
      </c>
      <c r="W37" t="str">
        <f>+VLOOKUP($A$1:$A$21504,'DT HUEVO'!$A:$E,4,0)</f>
        <v>SEGUNDA</v>
      </c>
      <c r="X37" t="str">
        <f>+VLOOKUP(T$1:T$21664,'DT HUEVO'!$H:$K,2,0)</f>
        <v>-</v>
      </c>
      <c r="Y37" t="str">
        <f>+VLOOKUP(T$1:T$21664,'DT HUEVO'!$H:$K,3,0)</f>
        <v>SANTANDER</v>
      </c>
      <c r="Z37" t="str">
        <f>+VLOOKUP(A$1:A$21664,'DT HUEVO'!$A:$E,5,0)</f>
        <v>ROTO</v>
      </c>
      <c r="AA37" t="str">
        <f>IF(Tabla1[[#This Row],[GRUPO]]="PLANTA CLASIFICACION","BODEGA",IF(Tabla1[[#This Row],[GRUPO]]="BODEGA","BODEGA",Tabla1[[#This Row],[GRUPO]]))</f>
        <v>BODEGA</v>
      </c>
      <c r="AB37" t="str">
        <f>VLOOKUP(Tabla1[[#This Row],[articulo]],'DT HUEVO'!$A:$F,6,0)</f>
        <v>SEGUNDA</v>
      </c>
    </row>
    <row r="38" spans="1:28">
      <c r="A38" s="223">
        <v>79111</v>
      </c>
      <c r="B38" s="223" t="s">
        <v>1696</v>
      </c>
      <c r="C38" s="223" t="s">
        <v>1259</v>
      </c>
      <c r="D38" s="223">
        <v>23895</v>
      </c>
      <c r="E38" s="7"/>
      <c r="F38" s="223" t="s">
        <v>1260</v>
      </c>
      <c r="G38" s="223" t="s">
        <v>1261</v>
      </c>
      <c r="H38" s="7"/>
      <c r="I38" s="7"/>
      <c r="J38" s="223" t="s">
        <v>1262</v>
      </c>
      <c r="K38" s="223" t="s">
        <v>1263</v>
      </c>
      <c r="L38" s="245">
        <v>115.68</v>
      </c>
      <c r="M38" s="246">
        <v>46307</v>
      </c>
      <c r="N38" s="223">
        <v>79111</v>
      </c>
      <c r="O38" s="223" t="s">
        <v>58</v>
      </c>
      <c r="P38" s="223">
        <v>79111</v>
      </c>
      <c r="Q38" s="223" t="s">
        <v>59</v>
      </c>
      <c r="R38" s="223">
        <v>0</v>
      </c>
      <c r="S38" s="7"/>
      <c r="T38" s="3" t="str">
        <f>+VLOOKUP(Tabla1[[#This Row],[id_bodega]],'CONVERSION DATOS'!B:D,2,0)</f>
        <v>BELLAVISTA</v>
      </c>
      <c r="U38" s="3" t="str">
        <f>+VLOOKUP(Q38,'CONVERSION DATOS'!B:D,3,0)</f>
        <v>PLANTA CLASIFICACION</v>
      </c>
      <c r="V38" t="str">
        <f>+VLOOKUP($A$1:$A$21664,'DT HUEVO'!$A:$E,3,0)</f>
        <v>SEGUNDA</v>
      </c>
      <c r="W38" t="str">
        <f>+VLOOKUP($A$1:$A$21504,'DT HUEVO'!$A:$E,4,0)</f>
        <v>SEGUNDA</v>
      </c>
      <c r="X38" t="str">
        <f>+VLOOKUP(T$1:T$21664,'DT HUEVO'!$H:$K,2,0)</f>
        <v>-</v>
      </c>
      <c r="Y38" t="str">
        <f>+VLOOKUP(T$1:T$21664,'DT HUEVO'!$H:$K,3,0)</f>
        <v>SANTANDER</v>
      </c>
      <c r="Z38" t="str">
        <f>+VLOOKUP(A$1:A$21664,'DT HUEVO'!$A:$E,5,0)</f>
        <v>ROTO</v>
      </c>
      <c r="AA38" t="str">
        <f>IF(Tabla1[[#This Row],[GRUPO]]="PLANTA CLASIFICACION","BODEGA",IF(Tabla1[[#This Row],[GRUPO]]="BODEGA","BODEGA",Tabla1[[#This Row],[GRUPO]]))</f>
        <v>BODEGA</v>
      </c>
      <c r="AB38" t="str">
        <f>VLOOKUP(Tabla1[[#This Row],[articulo]],'DT HUEVO'!$A:$F,6,0)</f>
        <v>SEGUNDA</v>
      </c>
    </row>
    <row r="39" spans="1:28">
      <c r="A39" s="223">
        <v>271901</v>
      </c>
      <c r="B39" s="223" t="s">
        <v>1332</v>
      </c>
      <c r="C39" s="223" t="s">
        <v>1259</v>
      </c>
      <c r="D39" s="223">
        <v>345</v>
      </c>
      <c r="E39" s="7"/>
      <c r="F39" s="223" t="s">
        <v>1260</v>
      </c>
      <c r="G39" s="223" t="s">
        <v>1261</v>
      </c>
      <c r="H39" s="7"/>
      <c r="I39" s="7"/>
      <c r="J39" s="223" t="s">
        <v>1262</v>
      </c>
      <c r="K39" s="223" t="s">
        <v>1263</v>
      </c>
      <c r="L39" s="245">
        <v>175.89</v>
      </c>
      <c r="M39" s="246">
        <v>46307</v>
      </c>
      <c r="N39" s="223">
        <v>0</v>
      </c>
      <c r="O39" s="223" t="s">
        <v>58</v>
      </c>
      <c r="P39" s="223">
        <v>271901</v>
      </c>
      <c r="Q39" s="223" t="s">
        <v>59</v>
      </c>
      <c r="R39" s="223">
        <v>0</v>
      </c>
      <c r="S39" s="7"/>
      <c r="T39" s="3" t="str">
        <f>+VLOOKUP(Tabla1[[#This Row],[id_bodega]],'CONVERSION DATOS'!B:D,2,0)</f>
        <v>BELLAVISTA</v>
      </c>
      <c r="U39" s="3" t="str">
        <f>+VLOOKUP(Q39,'CONVERSION DATOS'!B:D,3,0)</f>
        <v>PLANTA CLASIFICACION</v>
      </c>
      <c r="V39" t="str">
        <f>+VLOOKUP($A$1:$A$21701,'DT HUEVO'!$A:$E,3,0)</f>
        <v>SEGUNDA</v>
      </c>
      <c r="W39" t="str">
        <f>+VLOOKUP($A$1:$A$21541,'DT HUEVO'!$A:$E,4,0)</f>
        <v>SEGUNDA</v>
      </c>
      <c r="X39" t="str">
        <f>+VLOOKUP(T$1:T$21701,'DT HUEVO'!$H:$K,2,0)</f>
        <v>-</v>
      </c>
      <c r="Y39" t="str">
        <f>+VLOOKUP(T$1:T$21701,'DT HUEVO'!$H:$K,3,0)</f>
        <v>SANTANDER</v>
      </c>
      <c r="Z39" t="str">
        <f>+VLOOKUP(A$1:A$21701,'DT HUEVO'!$A:$E,5,0)</f>
        <v>MAL MARCADO</v>
      </c>
      <c r="AA39" t="str">
        <f>IF(Tabla1[[#This Row],[GRUPO]]="PLANTA CLASIFICACION","BODEGA",IF(Tabla1[[#This Row],[GRUPO]]="BODEGA","BODEGA",Tabla1[[#This Row],[GRUPO]]))</f>
        <v>BODEGA</v>
      </c>
      <c r="AB39" t="str">
        <f>VLOOKUP(Tabla1[[#This Row],[articulo]],'DT HUEVO'!$A:$F,6,0)</f>
        <v>SEGUNDA</v>
      </c>
    </row>
    <row r="40" spans="1:28">
      <c r="A40" s="223">
        <v>273001</v>
      </c>
      <c r="B40" s="223" t="s">
        <v>1328</v>
      </c>
      <c r="C40" s="223" t="s">
        <v>1259</v>
      </c>
      <c r="D40" s="223">
        <v>29069</v>
      </c>
      <c r="E40" s="7"/>
      <c r="F40" s="223" t="s">
        <v>1260</v>
      </c>
      <c r="G40" s="223" t="s">
        <v>1261</v>
      </c>
      <c r="H40" s="7"/>
      <c r="I40" s="7"/>
      <c r="J40" s="223" t="s">
        <v>1262</v>
      </c>
      <c r="K40" s="223" t="s">
        <v>1263</v>
      </c>
      <c r="L40" s="245">
        <v>176.68</v>
      </c>
      <c r="M40" s="246">
        <v>46307</v>
      </c>
      <c r="N40" s="223">
        <v>0</v>
      </c>
      <c r="O40" s="223" t="s">
        <v>58</v>
      </c>
      <c r="P40" s="223">
        <v>273001</v>
      </c>
      <c r="Q40" s="223" t="s">
        <v>59</v>
      </c>
      <c r="R40" s="223">
        <v>0</v>
      </c>
      <c r="S40" s="7"/>
      <c r="T40" s="3" t="str">
        <f>+VLOOKUP(Tabla1[[#This Row],[id_bodega]],'CONVERSION DATOS'!B:D,2,0)</f>
        <v>BELLAVISTA</v>
      </c>
      <c r="U40" s="3" t="str">
        <f>+VLOOKUP(Q40,'CONVERSION DATOS'!B:D,3,0)</f>
        <v>PLANTA CLASIFICACION</v>
      </c>
      <c r="V40" t="str">
        <f>+VLOOKUP($A$1:$A$21701,'DT HUEVO'!$A:$E,3,0)</f>
        <v>SEGUNDA</v>
      </c>
      <c r="W40" t="str">
        <f>+VLOOKUP($A$1:$A$21541,'DT HUEVO'!$A:$E,4,0)</f>
        <v>SEGUNDA</v>
      </c>
      <c r="X40" t="str">
        <f>+VLOOKUP(T$1:T$21701,'DT HUEVO'!$H:$K,2,0)</f>
        <v>-</v>
      </c>
      <c r="Y40" t="str">
        <f>+VLOOKUP(T$1:T$21701,'DT HUEVO'!$H:$K,3,0)</f>
        <v>SANTANDER</v>
      </c>
      <c r="Z40" t="str">
        <f>+VLOOKUP(A$1:A$21701,'DT HUEVO'!$A:$E,5,0)</f>
        <v>PICADO</v>
      </c>
      <c r="AA40" t="str">
        <f>IF(Tabla1[[#This Row],[GRUPO]]="PLANTA CLASIFICACION","BODEGA",IF(Tabla1[[#This Row],[GRUPO]]="BODEGA","BODEGA",Tabla1[[#This Row],[GRUPO]]))</f>
        <v>BODEGA</v>
      </c>
      <c r="AB40" t="str">
        <f>VLOOKUP(Tabla1[[#This Row],[articulo]],'DT HUEVO'!$A:$F,6,0)</f>
        <v>SEGUNDA</v>
      </c>
    </row>
    <row r="41" spans="1:28">
      <c r="A41" s="223">
        <v>273003</v>
      </c>
      <c r="B41" s="223" t="s">
        <v>1343</v>
      </c>
      <c r="C41" s="223" t="s">
        <v>1259</v>
      </c>
      <c r="D41" s="223">
        <v>2300</v>
      </c>
      <c r="E41" s="7"/>
      <c r="F41" s="223" t="s">
        <v>1260</v>
      </c>
      <c r="G41" s="223" t="s">
        <v>1261</v>
      </c>
      <c r="H41" s="7"/>
      <c r="I41" s="7"/>
      <c r="J41" s="223" t="s">
        <v>1262</v>
      </c>
      <c r="K41" s="223" t="s">
        <v>1263</v>
      </c>
      <c r="L41" s="245">
        <v>175.18</v>
      </c>
      <c r="M41" s="246">
        <v>46307</v>
      </c>
      <c r="N41" s="223"/>
      <c r="O41" s="223" t="s">
        <v>58</v>
      </c>
      <c r="P41" s="223">
        <v>273003</v>
      </c>
      <c r="Q41" s="223" t="s">
        <v>59</v>
      </c>
      <c r="R41" s="223">
        <v>0</v>
      </c>
      <c r="S41" s="7"/>
      <c r="T41" s="3" t="str">
        <f>+VLOOKUP(Tabla1[[#This Row],[id_bodega]],'CONVERSION DATOS'!B:D,2,0)</f>
        <v>BELLAVISTA</v>
      </c>
      <c r="U41" s="3" t="str">
        <f>+VLOOKUP(Q41,'CONVERSION DATOS'!B:D,3,0)</f>
        <v>PLANTA CLASIFICACION</v>
      </c>
      <c r="V41" t="str">
        <f>+VLOOKUP($A$1:$A$21701,'DT HUEVO'!$A:$E,3,0)</f>
        <v>SEGUNDA</v>
      </c>
      <c r="W41" t="str">
        <f>+VLOOKUP($A$1:$A$21541,'DT HUEVO'!$A:$E,4,0)</f>
        <v>SEGUNDA</v>
      </c>
      <c r="X41" t="str">
        <f>+VLOOKUP(T$1:T$21701,'DT HUEVO'!$H:$K,2,0)</f>
        <v>-</v>
      </c>
      <c r="Y41" t="str">
        <f>+VLOOKUP(T$1:T$21701,'DT HUEVO'!$H:$K,3,0)</f>
        <v>SANTANDER</v>
      </c>
      <c r="Z41" t="str">
        <f>+VLOOKUP(A$1:A$21701,'DT HUEVO'!$A:$E,5,0)</f>
        <v>PICADO</v>
      </c>
      <c r="AA41" t="str">
        <f>IF(Tabla1[[#This Row],[GRUPO]]="PLANTA CLASIFICACION","BODEGA",IF(Tabla1[[#This Row],[GRUPO]]="BODEGA","BODEGA",Tabla1[[#This Row],[GRUPO]]))</f>
        <v>BODEGA</v>
      </c>
      <c r="AB41" t="str">
        <f>VLOOKUP(Tabla1[[#This Row],[articulo]],'DT HUEVO'!$A:$F,6,0)</f>
        <v>SEGUNDA</v>
      </c>
    </row>
    <row r="42" spans="1:28">
      <c r="A42" s="223">
        <v>2010102</v>
      </c>
      <c r="B42" s="223" t="s">
        <v>1266</v>
      </c>
      <c r="C42" s="223" t="s">
        <v>1259</v>
      </c>
      <c r="D42" s="223">
        <v>5651</v>
      </c>
      <c r="E42" s="7"/>
      <c r="F42" s="223" t="s">
        <v>1260</v>
      </c>
      <c r="G42" s="223" t="s">
        <v>1261</v>
      </c>
      <c r="H42" s="7"/>
      <c r="I42" s="7"/>
      <c r="J42" s="223" t="s">
        <v>1262</v>
      </c>
      <c r="K42" s="223" t="s">
        <v>1263</v>
      </c>
      <c r="L42" s="245">
        <v>629.67999999999995</v>
      </c>
      <c r="M42" s="246">
        <v>46307</v>
      </c>
      <c r="N42" s="223"/>
      <c r="O42" s="223" t="s">
        <v>58</v>
      </c>
      <c r="P42" s="223">
        <v>2010102</v>
      </c>
      <c r="Q42" s="223" t="s">
        <v>59</v>
      </c>
      <c r="R42" s="223">
        <v>0</v>
      </c>
      <c r="S42" s="7"/>
      <c r="T42" s="3" t="str">
        <f>+VLOOKUP(Tabla1[[#This Row],[id_bodega]],'CONVERSION DATOS'!B:D,2,0)</f>
        <v>BELLAVISTA</v>
      </c>
      <c r="U42" s="3" t="str">
        <f>+VLOOKUP(Q42,'CONVERSION DATOS'!B:D,3,0)</f>
        <v>PLANTA CLASIFICACION</v>
      </c>
      <c r="V42" t="str">
        <f>+VLOOKUP($A$1:$A$21701,'DT HUEVO'!$A:$E,3,0)</f>
        <v>YUMBO</v>
      </c>
      <c r="W42" t="str">
        <f>+VLOOKUP($A$1:$A$21541,'DT HUEVO'!$A:$E,4,0)</f>
        <v>VERDE</v>
      </c>
      <c r="X42" t="str">
        <f>+VLOOKUP(T$1:T$21701,'DT HUEVO'!$H:$K,2,0)</f>
        <v>-</v>
      </c>
      <c r="Y42" t="str">
        <f>+VLOOKUP(T$1:T$21701,'DT HUEVO'!$H:$K,3,0)</f>
        <v>SANTANDER</v>
      </c>
      <c r="Z42">
        <f>+VLOOKUP(A$1:A$21701,'DT HUEVO'!$A:$E,5,0)</f>
        <v>0</v>
      </c>
      <c r="AA42" t="str">
        <f>IF(Tabla1[[#This Row],[GRUPO]]="PLANTA CLASIFICACION","BODEGA",IF(Tabla1[[#This Row],[GRUPO]]="BODEGA","BODEGA",Tabla1[[#This Row],[GRUPO]]))</f>
        <v>BODEGA</v>
      </c>
      <c r="AB42" t="str">
        <f>VLOOKUP(Tabla1[[#This Row],[articulo]],'DT HUEVO'!$A:$F,6,0)</f>
        <v>TAT</v>
      </c>
    </row>
    <row r="43" spans="1:28">
      <c r="A43" s="223">
        <v>2010501</v>
      </c>
      <c r="B43" s="223" t="s">
        <v>1271</v>
      </c>
      <c r="C43" s="223" t="s">
        <v>1259</v>
      </c>
      <c r="D43" s="223">
        <v>72984</v>
      </c>
      <c r="E43" s="7"/>
      <c r="F43" s="223" t="s">
        <v>1260</v>
      </c>
      <c r="G43" s="223" t="s">
        <v>1261</v>
      </c>
      <c r="H43" s="7"/>
      <c r="I43" s="7"/>
      <c r="J43" s="223" t="s">
        <v>1262</v>
      </c>
      <c r="K43" s="223" t="s">
        <v>1263</v>
      </c>
      <c r="L43" s="245">
        <v>319.64999999999998</v>
      </c>
      <c r="M43" s="246">
        <v>46307</v>
      </c>
      <c r="N43" s="223"/>
      <c r="O43" s="223" t="s">
        <v>58</v>
      </c>
      <c r="P43" s="223">
        <v>2010501</v>
      </c>
      <c r="Q43" s="223" t="s">
        <v>59</v>
      </c>
      <c r="R43" s="223">
        <v>0</v>
      </c>
      <c r="S43" s="7"/>
      <c r="T43" s="3" t="str">
        <f>+VLOOKUP(Tabla1[[#This Row],[id_bodega]],'CONVERSION DATOS'!B:D,2,0)</f>
        <v>BELLAVISTA</v>
      </c>
      <c r="U43" s="3" t="str">
        <f>+VLOOKUP(Q43,'CONVERSION DATOS'!B:D,3,0)</f>
        <v>PLANTA CLASIFICACION</v>
      </c>
      <c r="V43" t="str">
        <f>+VLOOKUP($A$1:$A$21701,'DT HUEVO'!$A:$E,3,0)</f>
        <v>B</v>
      </c>
      <c r="W43" t="str">
        <f>+VLOOKUP($A$1:$A$21541,'DT HUEVO'!$A:$E,4,0)</f>
        <v>GRIS SUELTO</v>
      </c>
      <c r="X43" t="str">
        <f>+VLOOKUP(T$1:T$21701,'DT HUEVO'!$H:$K,2,0)</f>
        <v>-</v>
      </c>
      <c r="Y43" t="str">
        <f>+VLOOKUP(T$1:T$21701,'DT HUEVO'!$H:$K,3,0)</f>
        <v>SANTANDER</v>
      </c>
      <c r="Z43">
        <f>+VLOOKUP(A$1:A$21701,'DT HUEVO'!$A:$E,5,0)</f>
        <v>0</v>
      </c>
      <c r="AA43" t="str">
        <f>IF(Tabla1[[#This Row],[GRUPO]]="PLANTA CLASIFICACION","BODEGA",IF(Tabla1[[#This Row],[GRUPO]]="BODEGA","BODEGA",Tabla1[[#This Row],[GRUPO]]))</f>
        <v>BODEGA</v>
      </c>
      <c r="AB43" t="str">
        <f>VLOOKUP(Tabla1[[#This Row],[articulo]],'DT HUEVO'!$A:$F,6,0)</f>
        <v>hd</v>
      </c>
    </row>
    <row r="44" spans="1:28">
      <c r="A44" s="223">
        <v>2110202</v>
      </c>
      <c r="B44" s="223" t="s">
        <v>1008</v>
      </c>
      <c r="C44" s="223" t="s">
        <v>1259</v>
      </c>
      <c r="D44" s="223">
        <v>2951</v>
      </c>
      <c r="E44" s="7"/>
      <c r="F44" s="223" t="s">
        <v>1260</v>
      </c>
      <c r="G44" s="223" t="s">
        <v>1261</v>
      </c>
      <c r="H44" s="7"/>
      <c r="I44" s="7"/>
      <c r="J44" s="223" t="s">
        <v>1262</v>
      </c>
      <c r="K44" s="223" t="s">
        <v>1263</v>
      </c>
      <c r="L44" s="245">
        <v>394.25999928101697</v>
      </c>
      <c r="M44" s="246">
        <v>46307</v>
      </c>
      <c r="N44" s="223"/>
      <c r="O44" s="223" t="s">
        <v>58</v>
      </c>
      <c r="P44" s="223">
        <v>2110202</v>
      </c>
      <c r="Q44" s="223" t="s">
        <v>59</v>
      </c>
      <c r="R44" s="223">
        <v>0</v>
      </c>
      <c r="S44" s="7"/>
      <c r="T44" s="3" t="str">
        <f>+VLOOKUP(Tabla1[[#This Row],[id_bodega]],'CONVERSION DATOS'!B:D,2,0)</f>
        <v>BELLAVISTA</v>
      </c>
      <c r="U44" s="3" t="str">
        <f>+VLOOKUP(Q44,'CONVERSION DATOS'!B:D,3,0)</f>
        <v>PLANTA CLASIFICACION</v>
      </c>
      <c r="V44" t="str">
        <f>+VLOOKUP($A$1:$A$21701,'DT HUEVO'!$A:$E,3,0)</f>
        <v>XL</v>
      </c>
      <c r="W44" t="str">
        <f>+VLOOKUP($A$1:$A$21541,'DT HUEVO'!$A:$E,4,0)</f>
        <v>VERDE</v>
      </c>
      <c r="X44" t="str">
        <f>+VLOOKUP(T$1:T$21701,'DT HUEVO'!$H:$K,2,0)</f>
        <v>-</v>
      </c>
      <c r="Y44" t="str">
        <f>+VLOOKUP(T$1:T$21701,'DT HUEVO'!$H:$K,3,0)</f>
        <v>SANTANDER</v>
      </c>
      <c r="Z44">
        <f>+VLOOKUP(A$1:A$21701,'DT HUEVO'!$A:$E,5,0)</f>
        <v>0</v>
      </c>
      <c r="AA44" t="str">
        <f>IF(Tabla1[[#This Row],[GRUPO]]="PLANTA CLASIFICACION","BODEGA",IF(Tabla1[[#This Row],[GRUPO]]="BODEGA","BODEGA",Tabla1[[#This Row],[GRUPO]]))</f>
        <v>BODEGA</v>
      </c>
      <c r="AB44" t="str">
        <f>VLOOKUP(Tabla1[[#This Row],[articulo]],'DT HUEVO'!$A:$F,6,0)</f>
        <v>TAT</v>
      </c>
    </row>
    <row r="45" spans="1:28">
      <c r="A45" s="223">
        <v>2110302</v>
      </c>
      <c r="B45" s="223" t="s">
        <v>1007</v>
      </c>
      <c r="C45" s="223" t="s">
        <v>1259</v>
      </c>
      <c r="D45" s="223">
        <v>66302</v>
      </c>
      <c r="E45" s="7"/>
      <c r="F45" s="223" t="s">
        <v>1260</v>
      </c>
      <c r="G45" s="223" t="s">
        <v>1261</v>
      </c>
      <c r="H45" s="7"/>
      <c r="I45" s="7"/>
      <c r="J45" s="223" t="s">
        <v>1262</v>
      </c>
      <c r="K45" s="223" t="s">
        <v>1263</v>
      </c>
      <c r="L45" s="245">
        <v>363.24</v>
      </c>
      <c r="M45" s="246">
        <v>46307</v>
      </c>
      <c r="N45" s="223"/>
      <c r="O45" s="223" t="s">
        <v>58</v>
      </c>
      <c r="P45" s="223">
        <v>2110302</v>
      </c>
      <c r="Q45" s="223" t="s">
        <v>59</v>
      </c>
      <c r="R45" s="223">
        <v>0</v>
      </c>
      <c r="S45" s="7"/>
      <c r="T45" s="3" t="str">
        <f>+VLOOKUP(Tabla1[[#This Row],[id_bodega]],'CONVERSION DATOS'!B:D,2,0)</f>
        <v>BELLAVISTA</v>
      </c>
      <c r="U45" s="3" t="str">
        <f>+VLOOKUP(Q45,'CONVERSION DATOS'!B:D,3,0)</f>
        <v>PLANTA CLASIFICACION</v>
      </c>
      <c r="V45" t="str">
        <f>+VLOOKUP($A$1:$A$21701,'DT HUEVO'!$A:$E,3,0)</f>
        <v>L</v>
      </c>
      <c r="W45" t="str">
        <f>+VLOOKUP($A$1:$A$21541,'DT HUEVO'!$A:$E,4,0)</f>
        <v>VERDE</v>
      </c>
      <c r="X45" t="str">
        <f>+VLOOKUP(T$1:T$21701,'DT HUEVO'!$H:$K,2,0)</f>
        <v>-</v>
      </c>
      <c r="Y45" t="str">
        <f>+VLOOKUP(T$1:T$21701,'DT HUEVO'!$H:$K,3,0)</f>
        <v>SANTANDER</v>
      </c>
      <c r="Z45">
        <f>+VLOOKUP(A$1:A$21701,'DT HUEVO'!$A:$E,5,0)</f>
        <v>0</v>
      </c>
      <c r="AA45" t="str">
        <f>IF(Tabla1[[#This Row],[GRUPO]]="PLANTA CLASIFICACION","BODEGA",IF(Tabla1[[#This Row],[GRUPO]]="BODEGA","BODEGA",Tabla1[[#This Row],[GRUPO]]))</f>
        <v>BODEGA</v>
      </c>
      <c r="AB45" t="str">
        <f>VLOOKUP(Tabla1[[#This Row],[articulo]],'DT HUEVO'!$A:$F,6,0)</f>
        <v>TAT</v>
      </c>
    </row>
    <row r="46" spans="1:28">
      <c r="A46" s="223">
        <v>2110402</v>
      </c>
      <c r="B46" s="223" t="s">
        <v>1009</v>
      </c>
      <c r="C46" s="223" t="s">
        <v>1259</v>
      </c>
      <c r="D46" s="223">
        <v>21279</v>
      </c>
      <c r="E46" s="7"/>
      <c r="F46" s="223" t="s">
        <v>1260</v>
      </c>
      <c r="G46" s="223" t="s">
        <v>1261</v>
      </c>
      <c r="H46" s="7"/>
      <c r="I46" s="7"/>
      <c r="J46" s="223" t="s">
        <v>1262</v>
      </c>
      <c r="K46" s="223" t="s">
        <v>1263</v>
      </c>
      <c r="L46" s="245">
        <v>349.55</v>
      </c>
      <c r="M46" s="246">
        <v>46307</v>
      </c>
      <c r="N46" s="223"/>
      <c r="O46" s="223" t="s">
        <v>58</v>
      </c>
      <c r="P46" s="223">
        <v>2110402</v>
      </c>
      <c r="Q46" s="223" t="s">
        <v>59</v>
      </c>
      <c r="R46" s="223">
        <v>0</v>
      </c>
      <c r="S46" s="7"/>
      <c r="T46" s="3" t="str">
        <f>+VLOOKUP(Tabla1[[#This Row],[id_bodega]],'CONVERSION DATOS'!B:D,2,0)</f>
        <v>BELLAVISTA</v>
      </c>
      <c r="U46" s="3" t="str">
        <f>+VLOOKUP(Q46,'CONVERSION DATOS'!B:D,3,0)</f>
        <v>PLANTA CLASIFICACION</v>
      </c>
      <c r="V46" t="str">
        <f>+VLOOKUP($A$1:$A$21701,'DT HUEVO'!$A:$E,3,0)</f>
        <v>M</v>
      </c>
      <c r="W46" t="str">
        <f>+VLOOKUP($A$1:$A$21541,'DT HUEVO'!$A:$E,4,0)</f>
        <v>VERDE</v>
      </c>
      <c r="X46" t="str">
        <f>+VLOOKUP(T$1:T$21701,'DT HUEVO'!$H:$K,2,0)</f>
        <v>-</v>
      </c>
      <c r="Y46" t="str">
        <f>+VLOOKUP(T$1:T$21701,'DT HUEVO'!$H:$K,3,0)</f>
        <v>SANTANDER</v>
      </c>
      <c r="Z46">
        <f>+VLOOKUP(A$1:A$21701,'DT HUEVO'!$A:$E,5,0)</f>
        <v>0</v>
      </c>
      <c r="AA46" t="str">
        <f>IF(Tabla1[[#This Row],[GRUPO]]="PLANTA CLASIFICACION","BODEGA",IF(Tabla1[[#This Row],[GRUPO]]="BODEGA","BODEGA",Tabla1[[#This Row],[GRUPO]]))</f>
        <v>BODEGA</v>
      </c>
      <c r="AB46" t="str">
        <f>VLOOKUP(Tabla1[[#This Row],[articulo]],'DT HUEVO'!$A:$F,6,0)</f>
        <v>TAT</v>
      </c>
    </row>
    <row r="47" spans="1:28">
      <c r="A47" s="223">
        <v>2410401</v>
      </c>
      <c r="B47" s="223" t="s">
        <v>1771</v>
      </c>
      <c r="C47" s="223" t="s">
        <v>1259</v>
      </c>
      <c r="D47" s="223">
        <v>31991</v>
      </c>
      <c r="E47" s="7"/>
      <c r="F47" s="223" t="s">
        <v>1260</v>
      </c>
      <c r="G47" s="223" t="s">
        <v>1261</v>
      </c>
      <c r="H47" s="7"/>
      <c r="I47" s="7"/>
      <c r="J47" s="223" t="s">
        <v>1262</v>
      </c>
      <c r="K47" s="223" t="s">
        <v>1263</v>
      </c>
      <c r="L47" s="245">
        <v>406.83</v>
      </c>
      <c r="M47" s="246">
        <v>46307</v>
      </c>
      <c r="N47" s="223">
        <v>0</v>
      </c>
      <c r="O47" s="223" t="s">
        <v>58</v>
      </c>
      <c r="P47" s="223">
        <v>2410401</v>
      </c>
      <c r="Q47" s="223" t="s">
        <v>59</v>
      </c>
      <c r="R47" s="223">
        <v>0</v>
      </c>
      <c r="S47" s="7"/>
      <c r="T47" s="3" t="str">
        <f>+VLOOKUP(Tabla1[[#This Row],[id_bodega]],'CONVERSION DATOS'!B:D,2,0)</f>
        <v>BELLAVISTA</v>
      </c>
      <c r="U47" s="3" t="str">
        <f>+VLOOKUP(Q47,'CONVERSION DATOS'!B:D,3,0)</f>
        <v>PLANTA CLASIFICACION</v>
      </c>
      <c r="V47" t="str">
        <f>+VLOOKUP($A$1:$A$21701,'DT HUEVO'!$A:$E,3,0)</f>
        <v>A</v>
      </c>
      <c r="W47" t="str">
        <f>+VLOOKUP($A$1:$A$21541,'DT HUEVO'!$A:$E,4,0)</f>
        <v>GRIS SUELTO</v>
      </c>
      <c r="X47" t="str">
        <f>+VLOOKUP(T$1:T$21701,'DT HUEVO'!$H:$K,2,0)</f>
        <v>-</v>
      </c>
      <c r="Y47" t="str">
        <f>+VLOOKUP(T$1:T$21701,'DT HUEVO'!$H:$K,3,0)</f>
        <v>SANTANDER</v>
      </c>
      <c r="Z47">
        <f>+VLOOKUP(A$1:A$21701,'DT HUEVO'!$A:$E,5,0)</f>
        <v>0</v>
      </c>
      <c r="AA47" t="str">
        <f>IF(Tabla1[[#This Row],[GRUPO]]="PLANTA CLASIFICACION","BODEGA",IF(Tabla1[[#This Row],[GRUPO]]="BODEGA","BODEGA",Tabla1[[#This Row],[GRUPO]]))</f>
        <v>BODEGA</v>
      </c>
      <c r="AB47" t="str">
        <f>VLOOKUP(Tabla1[[#This Row],[articulo]],'DT HUEVO'!$A:$F,6,0)</f>
        <v>HD</v>
      </c>
    </row>
    <row r="48" spans="1:28">
      <c r="A48" s="223">
        <v>13324</v>
      </c>
      <c r="B48" s="223" t="s">
        <v>1237</v>
      </c>
      <c r="C48" s="223" t="s">
        <v>1259</v>
      </c>
      <c r="D48" s="223">
        <v>2160</v>
      </c>
      <c r="E48" s="7"/>
      <c r="F48" s="223" t="s">
        <v>1260</v>
      </c>
      <c r="G48" s="223" t="s">
        <v>1261</v>
      </c>
      <c r="H48" s="7"/>
      <c r="I48" s="7"/>
      <c r="J48" s="223" t="s">
        <v>1262</v>
      </c>
      <c r="K48" s="223" t="s">
        <v>1263</v>
      </c>
      <c r="L48" s="245">
        <v>470.72</v>
      </c>
      <c r="M48" s="246">
        <v>46308</v>
      </c>
      <c r="N48" s="223">
        <v>0</v>
      </c>
      <c r="O48" s="223" t="s">
        <v>1272</v>
      </c>
      <c r="P48" s="223">
        <v>13324</v>
      </c>
      <c r="Q48" s="223" t="s">
        <v>945</v>
      </c>
      <c r="R48" s="223">
        <v>0</v>
      </c>
      <c r="S48" s="7"/>
      <c r="T48" s="3" t="str">
        <f>+VLOOKUP(Tabla1[[#This Row],[id_bodega]],'CONVERSION DATOS'!B:D,2,0)</f>
        <v>TAT CE BOGOTA</v>
      </c>
      <c r="U48" s="3" t="str">
        <f>+VLOOKUP(Q48,'CONVERSION DATOS'!B:D,3,0)</f>
        <v>BODEGA</v>
      </c>
      <c r="V48" t="str">
        <f>+VLOOKUP($A$1:$A$21701,'DT HUEVO'!$A:$E,3,0)</f>
        <v>AA</v>
      </c>
      <c r="W48" t="str">
        <f>+VLOOKUP($A$1:$A$21541,'DT HUEVO'!$A:$E,4,0)</f>
        <v>EMPACADOS</v>
      </c>
      <c r="X48" t="str">
        <f>+VLOOKUP(T$1:T$21701,'DT HUEVO'!$H:$K,2,0)</f>
        <v>CENTRO DE EMPAQUES</v>
      </c>
      <c r="Y48" t="str">
        <f>+VLOOKUP(T$1:T$21701,'DT HUEVO'!$H:$K,3,0)</f>
        <v>CALOTO</v>
      </c>
      <c r="Z48">
        <f>+VLOOKUP(A$1:A$21701,'DT HUEVO'!$A:$E,5,0)</f>
        <v>0</v>
      </c>
      <c r="AA48" t="str">
        <f>IF(Tabla1[[#This Row],[GRUPO]]="PLANTA CLASIFICACION","BODEGA",IF(Tabla1[[#This Row],[GRUPO]]="BODEGA","BODEGA",Tabla1[[#This Row],[GRUPO]]))</f>
        <v>BODEGA</v>
      </c>
      <c r="AB48" t="str">
        <f>VLOOKUP(Tabla1[[#This Row],[articulo]],'DT HUEVO'!$A:$F,6,0)</f>
        <v>HD</v>
      </c>
    </row>
    <row r="49" spans="1:28">
      <c r="A49" s="223">
        <v>13358</v>
      </c>
      <c r="B49" s="223" t="s">
        <v>33</v>
      </c>
      <c r="C49" s="223" t="s">
        <v>1259</v>
      </c>
      <c r="D49" s="223">
        <v>197856</v>
      </c>
      <c r="E49" s="7"/>
      <c r="F49" s="223" t="s">
        <v>1260</v>
      </c>
      <c r="G49" s="223" t="s">
        <v>1261</v>
      </c>
      <c r="H49" s="7"/>
      <c r="I49" s="7"/>
      <c r="J49" s="223" t="s">
        <v>1262</v>
      </c>
      <c r="K49" s="223" t="s">
        <v>1263</v>
      </c>
      <c r="L49" s="245">
        <v>493.6</v>
      </c>
      <c r="M49" s="246">
        <v>46307</v>
      </c>
      <c r="N49" s="223"/>
      <c r="O49" s="223" t="s">
        <v>1272</v>
      </c>
      <c r="P49" s="223">
        <v>13358</v>
      </c>
      <c r="Q49" s="223" t="s">
        <v>945</v>
      </c>
      <c r="R49" s="223">
        <v>0</v>
      </c>
      <c r="S49" s="7"/>
      <c r="T49" s="3" t="str">
        <f>+VLOOKUP(Tabla1[[#This Row],[id_bodega]],'CONVERSION DATOS'!B:D,2,0)</f>
        <v>TAT CE BOGOTA</v>
      </c>
      <c r="U49" s="3" t="str">
        <f>+VLOOKUP(Q49,'CONVERSION DATOS'!B:D,3,0)</f>
        <v>BODEGA</v>
      </c>
      <c r="V49" t="str">
        <f>+VLOOKUP($A$1:$A$21701,'DT HUEVO'!$A:$E,3,0)</f>
        <v>AA</v>
      </c>
      <c r="W49" t="str">
        <f>+VLOOKUP($A$1:$A$21541,'DT HUEVO'!$A:$E,4,0)</f>
        <v>EMPACADOS</v>
      </c>
      <c r="X49" t="str">
        <f>+VLOOKUP(T$1:T$21701,'DT HUEVO'!$H:$K,2,0)</f>
        <v>CENTRO DE EMPAQUES</v>
      </c>
      <c r="Y49" t="str">
        <f>+VLOOKUP(T$1:T$21701,'DT HUEVO'!$H:$K,3,0)</f>
        <v>CALOTO</v>
      </c>
      <c r="Z49">
        <f>+VLOOKUP(A$1:A$21701,'DT HUEVO'!$A:$E,5,0)</f>
        <v>0</v>
      </c>
      <c r="AA49" t="str">
        <f>IF(Tabla1[[#This Row],[GRUPO]]="PLANTA CLASIFICACION","BODEGA",IF(Tabla1[[#This Row],[GRUPO]]="BODEGA","BODEGA",Tabla1[[#This Row],[GRUPO]]))</f>
        <v>BODEGA</v>
      </c>
      <c r="AB49" t="str">
        <f>VLOOKUP(Tabla1[[#This Row],[articulo]],'DT HUEVO'!$A:$F,6,0)</f>
        <v>HD</v>
      </c>
    </row>
    <row r="50" spans="1:28">
      <c r="A50" s="223">
        <v>79101</v>
      </c>
      <c r="B50" s="223" t="s">
        <v>57</v>
      </c>
      <c r="C50" s="223" t="s">
        <v>1259</v>
      </c>
      <c r="D50" s="223">
        <v>7564</v>
      </c>
      <c r="E50" s="7">
        <v>0</v>
      </c>
      <c r="F50" s="223" t="s">
        <v>1260</v>
      </c>
      <c r="G50" s="223" t="s">
        <v>1261</v>
      </c>
      <c r="H50" s="7">
        <v>0</v>
      </c>
      <c r="I50" s="7">
        <v>260</v>
      </c>
      <c r="J50" s="223" t="s">
        <v>1262</v>
      </c>
      <c r="K50" s="223" t="s">
        <v>1263</v>
      </c>
      <c r="L50" s="245">
        <v>96.133248736166323</v>
      </c>
      <c r="M50" s="246">
        <v>46305</v>
      </c>
      <c r="N50" s="223">
        <v>79101</v>
      </c>
      <c r="O50" s="223" t="s">
        <v>1272</v>
      </c>
      <c r="P50" s="223">
        <v>79101</v>
      </c>
      <c r="Q50" s="223" t="s">
        <v>945</v>
      </c>
      <c r="R50" s="223">
        <v>0</v>
      </c>
      <c r="S50" s="7"/>
      <c r="T50" s="3" t="str">
        <f>+VLOOKUP(Tabla1[[#This Row],[id_bodega]],'CONVERSION DATOS'!B:D,2,0)</f>
        <v>TAT CE BOGOTA</v>
      </c>
      <c r="U50" s="3" t="str">
        <f>+VLOOKUP(Q50,'CONVERSION DATOS'!B:D,3,0)</f>
        <v>BODEGA</v>
      </c>
      <c r="V50" t="str">
        <f>+VLOOKUP($A$1:$A$21701,'DT HUEVO'!$A:$E,3,0)</f>
        <v>SEGUNDA</v>
      </c>
      <c r="W50" t="str">
        <f>+VLOOKUP($A$1:$A$21541,'DT HUEVO'!$A:$E,4,0)</f>
        <v>SEGUNDA</v>
      </c>
      <c r="X50" t="str">
        <f>+VLOOKUP(T$1:T$21701,'DT HUEVO'!$H:$K,2,0)</f>
        <v>CENTRO DE EMPAQUES</v>
      </c>
      <c r="Y50" t="str">
        <f>+VLOOKUP(T$1:T$21701,'DT HUEVO'!$H:$K,3,0)</f>
        <v>CALOTO</v>
      </c>
      <c r="Z50" t="str">
        <f>+VLOOKUP(A$1:A$21701,'DT HUEVO'!$A:$E,5,0)</f>
        <v>ROTO</v>
      </c>
      <c r="AA50" t="str">
        <f>IF(Tabla1[[#This Row],[GRUPO]]="PLANTA CLASIFICACION","BODEGA",IF(Tabla1[[#This Row],[GRUPO]]="BODEGA","BODEGA",Tabla1[[#This Row],[GRUPO]]))</f>
        <v>BODEGA</v>
      </c>
      <c r="AB50" t="str">
        <f>VLOOKUP(Tabla1[[#This Row],[articulo]],'DT HUEVO'!$A:$F,6,0)</f>
        <v>SEGUNDA</v>
      </c>
    </row>
    <row r="51" spans="1:28">
      <c r="A51" s="223">
        <v>2010301</v>
      </c>
      <c r="B51" s="223" t="s">
        <v>1270</v>
      </c>
      <c r="C51" s="223" t="s">
        <v>1259</v>
      </c>
      <c r="D51" s="223">
        <v>353760</v>
      </c>
      <c r="E51" s="7"/>
      <c r="F51" s="223" t="s">
        <v>1260</v>
      </c>
      <c r="G51" s="223" t="s">
        <v>1261</v>
      </c>
      <c r="H51" s="7"/>
      <c r="I51" s="7"/>
      <c r="J51" s="223" t="s">
        <v>1262</v>
      </c>
      <c r="K51" s="223" t="s">
        <v>1263</v>
      </c>
      <c r="L51" s="245">
        <v>376.62799011802917</v>
      </c>
      <c r="M51" s="246">
        <v>46307</v>
      </c>
      <c r="N51" s="223"/>
      <c r="O51" s="223" t="s">
        <v>1272</v>
      </c>
      <c r="P51" s="223">
        <v>2010301</v>
      </c>
      <c r="Q51" s="223" t="s">
        <v>945</v>
      </c>
      <c r="R51" s="223">
        <v>0</v>
      </c>
      <c r="S51" s="7"/>
      <c r="T51" s="3" t="str">
        <f>+VLOOKUP(Tabla1[[#This Row],[id_bodega]],'CONVERSION DATOS'!B:D,2,0)</f>
        <v>TAT CE BOGOTA</v>
      </c>
      <c r="U51" s="3" t="str">
        <f>+VLOOKUP(Q51,'CONVERSION DATOS'!B:D,3,0)</f>
        <v>BODEGA</v>
      </c>
      <c r="V51" t="str">
        <f>+VLOOKUP($A$1:$A$21742,'DT HUEVO'!$A:$E,3,0)</f>
        <v>AA</v>
      </c>
      <c r="W51" t="str">
        <f>+VLOOKUP($A$1:$A$21582,'DT HUEVO'!$A:$E,4,0)</f>
        <v>GRIS SUELTO</v>
      </c>
      <c r="X51" t="str">
        <f>+VLOOKUP(T$1:T$21742,'DT HUEVO'!$H:$K,2,0)</f>
        <v>CENTRO DE EMPAQUES</v>
      </c>
      <c r="Y51" t="str">
        <f>+VLOOKUP(T$1:T$21742,'DT HUEVO'!$H:$K,3,0)</f>
        <v>CALOTO</v>
      </c>
      <c r="Z51">
        <f>+VLOOKUP(A$1:A$21742,'DT HUEVO'!$A:$E,5,0)</f>
        <v>0</v>
      </c>
      <c r="AA51" t="str">
        <f>IF(Tabla1[[#This Row],[GRUPO]]="PLANTA CLASIFICACION","BODEGA",IF(Tabla1[[#This Row],[GRUPO]]="BODEGA","BODEGA",Tabla1[[#This Row],[GRUPO]]))</f>
        <v>BODEGA</v>
      </c>
      <c r="AB51" t="str">
        <f>VLOOKUP(Tabla1[[#This Row],[articulo]],'DT HUEVO'!$A:$F,6,0)</f>
        <v>HD</v>
      </c>
    </row>
    <row r="52" spans="1:28">
      <c r="A52" s="223">
        <v>2410401</v>
      </c>
      <c r="B52" s="223" t="s">
        <v>1771</v>
      </c>
      <c r="C52" s="223" t="s">
        <v>1259</v>
      </c>
      <c r="D52" s="223">
        <v>77814</v>
      </c>
      <c r="E52" s="7"/>
      <c r="F52" s="223" t="s">
        <v>1260</v>
      </c>
      <c r="G52" s="223" t="s">
        <v>1261</v>
      </c>
      <c r="H52" s="7"/>
      <c r="I52" s="7"/>
      <c r="J52" s="223" t="s">
        <v>1262</v>
      </c>
      <c r="K52" s="223" t="s">
        <v>1263</v>
      </c>
      <c r="L52" s="245">
        <v>406.8266883762679</v>
      </c>
      <c r="M52" s="246">
        <v>46307</v>
      </c>
      <c r="N52" s="223">
        <v>0</v>
      </c>
      <c r="O52" s="223" t="s">
        <v>1272</v>
      </c>
      <c r="P52" s="223">
        <v>2410401</v>
      </c>
      <c r="Q52" s="223" t="s">
        <v>945</v>
      </c>
      <c r="R52" s="223">
        <v>0</v>
      </c>
      <c r="S52" s="7"/>
      <c r="T52" s="3" t="str">
        <f>+VLOOKUP(Tabla1[[#This Row],[id_bodega]],'CONVERSION DATOS'!B:D,2,0)</f>
        <v>TAT CE BOGOTA</v>
      </c>
      <c r="U52" s="3" t="str">
        <f>+VLOOKUP(Q52,'CONVERSION DATOS'!B:D,3,0)</f>
        <v>BODEGA</v>
      </c>
      <c r="V52" t="str">
        <f>+VLOOKUP($A$1:$A$21742,'DT HUEVO'!$A:$E,3,0)</f>
        <v>A</v>
      </c>
      <c r="W52" t="str">
        <f>+VLOOKUP($A$1:$A$21582,'DT HUEVO'!$A:$E,4,0)</f>
        <v>GRIS SUELTO</v>
      </c>
      <c r="X52" t="str">
        <f>+VLOOKUP(T$1:T$21742,'DT HUEVO'!$H:$K,2,0)</f>
        <v>CENTRO DE EMPAQUES</v>
      </c>
      <c r="Y52" t="str">
        <f>+VLOOKUP(T$1:T$21742,'DT HUEVO'!$H:$K,3,0)</f>
        <v>CALOTO</v>
      </c>
      <c r="Z52">
        <f>+VLOOKUP(A$1:A$21742,'DT HUEVO'!$A:$E,5,0)</f>
        <v>0</v>
      </c>
      <c r="AA52" t="str">
        <f>IF(Tabla1[[#This Row],[GRUPO]]="PLANTA CLASIFICACION","BODEGA",IF(Tabla1[[#This Row],[GRUPO]]="BODEGA","BODEGA",Tabla1[[#This Row],[GRUPO]]))</f>
        <v>BODEGA</v>
      </c>
      <c r="AB52" t="str">
        <f>VLOOKUP(Tabla1[[#This Row],[articulo]],'DT HUEVO'!$A:$F,6,0)</f>
        <v>HD</v>
      </c>
    </row>
    <row r="53" spans="1:28">
      <c r="A53" s="223">
        <v>10601</v>
      </c>
      <c r="B53" s="223" t="s">
        <v>44</v>
      </c>
      <c r="C53" s="223" t="s">
        <v>1259</v>
      </c>
      <c r="D53" s="223">
        <v>14814</v>
      </c>
      <c r="E53" s="7">
        <v>0</v>
      </c>
      <c r="F53" s="223" t="s">
        <v>1260</v>
      </c>
      <c r="G53" s="223" t="s">
        <v>1261</v>
      </c>
      <c r="H53" s="7">
        <v>0</v>
      </c>
      <c r="I53" s="7">
        <v>400</v>
      </c>
      <c r="J53" s="223" t="s">
        <v>1262</v>
      </c>
      <c r="K53" s="223" t="s">
        <v>1263</v>
      </c>
      <c r="L53" s="245">
        <v>130.24</v>
      </c>
      <c r="M53" s="246">
        <v>46307</v>
      </c>
      <c r="N53" s="223">
        <v>10601</v>
      </c>
      <c r="O53" s="223" t="s">
        <v>711</v>
      </c>
      <c r="P53" s="223">
        <v>10601</v>
      </c>
      <c r="Q53" s="223" t="s">
        <v>70</v>
      </c>
      <c r="R53" s="223">
        <v>0</v>
      </c>
      <c r="S53" s="7"/>
      <c r="T53" s="3" t="str">
        <f>+VLOOKUP(Tabla1[[#This Row],[id_bodega]],'CONVERSION DATOS'!B:D,2,0)</f>
        <v>TAT CE BARRANQUILLA</v>
      </c>
      <c r="U53" s="3" t="str">
        <f>+VLOOKUP(Q53,'CONVERSION DATOS'!B:D,3,0)</f>
        <v>BODEGA</v>
      </c>
      <c r="V53" t="str">
        <f>+VLOOKUP($A$1:$A$21742,'DT HUEVO'!$A:$E,3,0)</f>
        <v>C</v>
      </c>
      <c r="W53" t="str">
        <f>+VLOOKUP($A$1:$A$21582,'DT HUEVO'!$A:$E,4,0)</f>
        <v>GRIS SUELTO</v>
      </c>
      <c r="X53" t="str">
        <f>+VLOOKUP(T$1:T$21742,'DT HUEVO'!$H:$K,2,0)</f>
        <v>CENTRO DE EMPAQUES</v>
      </c>
      <c r="Y53" t="str">
        <f>+VLOOKUP(T$1:T$21742,'DT HUEVO'!$H:$K,3,0)</f>
        <v>SANTANDER</v>
      </c>
      <c r="Z53">
        <f>+VLOOKUP(A$1:A$21742,'DT HUEVO'!$A:$E,5,0)</f>
        <v>0</v>
      </c>
      <c r="AA53" t="str">
        <f>IF(Tabla1[[#This Row],[GRUPO]]="PLANTA CLASIFICACION","BODEGA",IF(Tabla1[[#This Row],[GRUPO]]="BODEGA","BODEGA",Tabla1[[#This Row],[GRUPO]]))</f>
        <v>BODEGA</v>
      </c>
      <c r="AB53" t="str">
        <f>VLOOKUP(Tabla1[[#This Row],[articulo]],'DT HUEVO'!$A:$F,6,0)</f>
        <v>MAY</v>
      </c>
    </row>
    <row r="54" spans="1:28">
      <c r="A54" s="223">
        <v>13324</v>
      </c>
      <c r="B54" s="223" t="s">
        <v>1237</v>
      </c>
      <c r="C54" s="223" t="s">
        <v>1259</v>
      </c>
      <c r="D54" s="223">
        <v>2610</v>
      </c>
      <c r="E54" s="7"/>
      <c r="F54" s="223" t="s">
        <v>1260</v>
      </c>
      <c r="G54" s="223" t="s">
        <v>1261</v>
      </c>
      <c r="H54" s="7"/>
      <c r="I54" s="7"/>
      <c r="J54" s="223" t="s">
        <v>1262</v>
      </c>
      <c r="K54" s="223" t="s">
        <v>1263</v>
      </c>
      <c r="L54" s="245">
        <v>470.72</v>
      </c>
      <c r="M54" s="246">
        <v>46308</v>
      </c>
      <c r="N54" s="223">
        <v>0</v>
      </c>
      <c r="O54" s="223" t="s">
        <v>711</v>
      </c>
      <c r="P54" s="223">
        <v>13324</v>
      </c>
      <c r="Q54" s="223" t="s">
        <v>70</v>
      </c>
      <c r="R54" s="223">
        <v>0</v>
      </c>
      <c r="S54" s="7"/>
      <c r="T54" s="3" t="str">
        <f>+VLOOKUP(Tabla1[[#This Row],[id_bodega]],'CONVERSION DATOS'!B:D,2,0)</f>
        <v>TAT CE BARRANQUILLA</v>
      </c>
      <c r="U54" s="3" t="str">
        <f>+VLOOKUP(Q54,'CONVERSION DATOS'!B:D,3,0)</f>
        <v>BODEGA</v>
      </c>
      <c r="V54" t="str">
        <f>+VLOOKUP($A$1:$A$21742,'DT HUEVO'!$A:$E,3,0)</f>
        <v>AA</v>
      </c>
      <c r="W54" t="str">
        <f>+VLOOKUP($A$1:$A$21582,'DT HUEVO'!$A:$E,4,0)</f>
        <v>EMPACADOS</v>
      </c>
      <c r="X54" t="str">
        <f>+VLOOKUP(T$1:T$21742,'DT HUEVO'!$H:$K,2,0)</f>
        <v>CENTRO DE EMPAQUES</v>
      </c>
      <c r="Y54" t="str">
        <f>+VLOOKUP(T$1:T$21742,'DT HUEVO'!$H:$K,3,0)</f>
        <v>SANTANDER</v>
      </c>
      <c r="Z54">
        <f>+VLOOKUP(A$1:A$21742,'DT HUEVO'!$A:$E,5,0)</f>
        <v>0</v>
      </c>
      <c r="AA54" t="str">
        <f>IF(Tabla1[[#This Row],[GRUPO]]="PLANTA CLASIFICACION","BODEGA",IF(Tabla1[[#This Row],[GRUPO]]="BODEGA","BODEGA",Tabla1[[#This Row],[GRUPO]]))</f>
        <v>BODEGA</v>
      </c>
      <c r="AB54" t="str">
        <f>VLOOKUP(Tabla1[[#This Row],[articulo]],'DT HUEVO'!$A:$F,6,0)</f>
        <v>HD</v>
      </c>
    </row>
    <row r="55" spans="1:28">
      <c r="A55" s="223">
        <v>13358</v>
      </c>
      <c r="B55" s="223" t="s">
        <v>33</v>
      </c>
      <c r="C55" s="223" t="s">
        <v>1259</v>
      </c>
      <c r="D55" s="223">
        <v>72000</v>
      </c>
      <c r="E55" s="7"/>
      <c r="F55" s="223" t="s">
        <v>1260</v>
      </c>
      <c r="G55" s="223" t="s">
        <v>1261</v>
      </c>
      <c r="H55" s="7"/>
      <c r="I55" s="7"/>
      <c r="J55" s="223" t="s">
        <v>1262</v>
      </c>
      <c r="K55" s="223" t="s">
        <v>1263</v>
      </c>
      <c r="L55" s="245">
        <v>493.6</v>
      </c>
      <c r="M55" s="246">
        <v>46308</v>
      </c>
      <c r="N55" s="223"/>
      <c r="O55" s="223" t="s">
        <v>711</v>
      </c>
      <c r="P55" s="223">
        <v>13358</v>
      </c>
      <c r="Q55" s="223" t="s">
        <v>70</v>
      </c>
      <c r="R55" s="223">
        <v>0</v>
      </c>
      <c r="S55" s="7"/>
      <c r="T55" s="3" t="str">
        <f>+VLOOKUP(Tabla1[[#This Row],[id_bodega]],'CONVERSION DATOS'!B:D,2,0)</f>
        <v>TAT CE BARRANQUILLA</v>
      </c>
      <c r="U55" s="3" t="str">
        <f>+VLOOKUP(Q55,'CONVERSION DATOS'!B:D,3,0)</f>
        <v>BODEGA</v>
      </c>
      <c r="V55" t="str">
        <f>+VLOOKUP($A$1:$A$21742,'DT HUEVO'!$A:$E,3,0)</f>
        <v>AA</v>
      </c>
      <c r="W55" t="str">
        <f>+VLOOKUP($A$1:$A$21582,'DT HUEVO'!$A:$E,4,0)</f>
        <v>EMPACADOS</v>
      </c>
      <c r="X55" t="str">
        <f>+VLOOKUP(T$1:T$21742,'DT HUEVO'!$H:$K,2,0)</f>
        <v>CENTRO DE EMPAQUES</v>
      </c>
      <c r="Y55" t="str">
        <f>+VLOOKUP(T$1:T$21742,'DT HUEVO'!$H:$K,3,0)</f>
        <v>SANTANDER</v>
      </c>
      <c r="Z55">
        <f>+VLOOKUP(A$1:A$21742,'DT HUEVO'!$A:$E,5,0)</f>
        <v>0</v>
      </c>
      <c r="AA55" t="str">
        <f>IF(Tabla1[[#This Row],[GRUPO]]="PLANTA CLASIFICACION","BODEGA",IF(Tabla1[[#This Row],[GRUPO]]="BODEGA","BODEGA",Tabla1[[#This Row],[GRUPO]]))</f>
        <v>BODEGA</v>
      </c>
      <c r="AB55" t="str">
        <f>VLOOKUP(Tabla1[[#This Row],[articulo]],'DT HUEVO'!$A:$F,6,0)</f>
        <v>HD</v>
      </c>
    </row>
    <row r="56" spans="1:28">
      <c r="A56" s="223">
        <v>13423</v>
      </c>
      <c r="B56" s="223" t="s">
        <v>1765</v>
      </c>
      <c r="C56" s="223" t="s">
        <v>1259</v>
      </c>
      <c r="D56" s="223">
        <v>82590</v>
      </c>
      <c r="E56" s="7"/>
      <c r="F56" s="223" t="s">
        <v>1260</v>
      </c>
      <c r="G56" s="223" t="s">
        <v>1261</v>
      </c>
      <c r="H56" s="7"/>
      <c r="I56" s="7"/>
      <c r="J56" s="223" t="s">
        <v>1262</v>
      </c>
      <c r="K56" s="223" t="s">
        <v>1263</v>
      </c>
      <c r="L56" s="245">
        <v>406.83</v>
      </c>
      <c r="M56" s="246">
        <v>46308</v>
      </c>
      <c r="N56" s="223">
        <v>0</v>
      </c>
      <c r="O56" s="223" t="s">
        <v>711</v>
      </c>
      <c r="P56" s="223">
        <v>13423</v>
      </c>
      <c r="Q56" s="223" t="s">
        <v>70</v>
      </c>
      <c r="R56" s="223">
        <v>0</v>
      </c>
      <c r="S56" s="7"/>
      <c r="T56" s="3" t="str">
        <f>+VLOOKUP(Tabla1[[#This Row],[id_bodega]],'CONVERSION DATOS'!B:D,2,0)</f>
        <v>TAT CE BARRANQUILLA</v>
      </c>
      <c r="U56" s="3" t="str">
        <f>+VLOOKUP(Q56,'CONVERSION DATOS'!B:D,3,0)</f>
        <v>BODEGA</v>
      </c>
      <c r="V56" t="str">
        <f>+VLOOKUP($A$1:$A$21742,'DT HUEVO'!$A:$E,3,0)</f>
        <v>A</v>
      </c>
      <c r="W56" t="str">
        <f>+VLOOKUP($A$1:$A$21582,'DT HUEVO'!$A:$E,4,0)</f>
        <v>EMPACADOS</v>
      </c>
      <c r="X56" t="str">
        <f>+VLOOKUP(T$1:T$21742,'DT HUEVO'!$H:$K,2,0)</f>
        <v>CENTRO DE EMPAQUES</v>
      </c>
      <c r="Y56" t="str">
        <f>+VLOOKUP(T$1:T$21742,'DT HUEVO'!$H:$K,3,0)</f>
        <v>SANTANDER</v>
      </c>
      <c r="Z56">
        <f>+VLOOKUP(A$1:A$21742,'DT HUEVO'!$A:$E,5,0)</f>
        <v>0</v>
      </c>
      <c r="AA56" t="str">
        <f>IF(Tabla1[[#This Row],[GRUPO]]="PLANTA CLASIFICACION","BODEGA",IF(Tabla1[[#This Row],[GRUPO]]="BODEGA","BODEGA",Tabla1[[#This Row],[GRUPO]]))</f>
        <v>BODEGA</v>
      </c>
      <c r="AB56" t="str">
        <f>VLOOKUP(Tabla1[[#This Row],[articulo]],'DT HUEVO'!$A:$F,6,0)</f>
        <v>HD</v>
      </c>
    </row>
    <row r="57" spans="1:28">
      <c r="A57" s="223">
        <v>13424</v>
      </c>
      <c r="B57" s="223" t="s">
        <v>1236</v>
      </c>
      <c r="C57" s="223" t="s">
        <v>1259</v>
      </c>
      <c r="D57" s="223">
        <v>189360</v>
      </c>
      <c r="E57" s="7"/>
      <c r="F57" s="223" t="s">
        <v>1260</v>
      </c>
      <c r="G57" s="223" t="s">
        <v>1261</v>
      </c>
      <c r="H57" s="7"/>
      <c r="I57" s="7"/>
      <c r="J57" s="223" t="s">
        <v>1262</v>
      </c>
      <c r="K57" s="223" t="s">
        <v>1263</v>
      </c>
      <c r="L57" s="245">
        <v>373.46</v>
      </c>
      <c r="M57" s="246">
        <v>46308</v>
      </c>
      <c r="N57" s="223">
        <v>0</v>
      </c>
      <c r="O57" s="223" t="s">
        <v>711</v>
      </c>
      <c r="P57" s="223">
        <v>13424</v>
      </c>
      <c r="Q57" s="223" t="s">
        <v>70</v>
      </c>
      <c r="R57" s="223">
        <v>0</v>
      </c>
      <c r="S57" s="7"/>
      <c r="T57" s="3" t="str">
        <f>+VLOOKUP(Tabla1[[#This Row],[id_bodega]],'CONVERSION DATOS'!B:D,2,0)</f>
        <v>TAT CE BARRANQUILLA</v>
      </c>
      <c r="U57" s="3" t="str">
        <f>+VLOOKUP(Q57,'CONVERSION DATOS'!B:D,3,0)</f>
        <v>BODEGA</v>
      </c>
      <c r="V57" t="str">
        <f>+VLOOKUP($A$1:$A$21742,'DT HUEVO'!$A:$E,3,0)</f>
        <v>A</v>
      </c>
      <c r="W57" t="str">
        <f>+VLOOKUP($A$1:$A$21582,'DT HUEVO'!$A:$E,4,0)</f>
        <v>EMPACADOS</v>
      </c>
      <c r="X57" t="str">
        <f>+VLOOKUP(T$1:T$21742,'DT HUEVO'!$H:$K,2,0)</f>
        <v>CENTRO DE EMPAQUES</v>
      </c>
      <c r="Y57" t="str">
        <f>+VLOOKUP(T$1:T$21742,'DT HUEVO'!$H:$K,3,0)</f>
        <v>SANTANDER</v>
      </c>
      <c r="Z57">
        <f>+VLOOKUP(A$1:A$21742,'DT HUEVO'!$A:$E,5,0)</f>
        <v>0</v>
      </c>
      <c r="AA57" t="str">
        <f>IF(Tabla1[[#This Row],[GRUPO]]="PLANTA CLASIFICACION","BODEGA",IF(Tabla1[[#This Row],[GRUPO]]="BODEGA","BODEGA",Tabla1[[#This Row],[GRUPO]]))</f>
        <v>BODEGA</v>
      </c>
      <c r="AB57" t="str">
        <f>VLOOKUP(Tabla1[[#This Row],[articulo]],'DT HUEVO'!$A:$F,6,0)</f>
        <v>HD</v>
      </c>
    </row>
    <row r="58" spans="1:28">
      <c r="A58" s="223">
        <v>13525</v>
      </c>
      <c r="B58" s="223" t="s">
        <v>1435</v>
      </c>
      <c r="C58" s="223" t="s">
        <v>1259</v>
      </c>
      <c r="D58" s="223">
        <v>7500</v>
      </c>
      <c r="E58" s="7"/>
      <c r="F58" s="223" t="s">
        <v>1260</v>
      </c>
      <c r="G58" s="223" t="s">
        <v>1261</v>
      </c>
      <c r="H58" s="7"/>
      <c r="I58" s="7"/>
      <c r="J58" s="223" t="s">
        <v>1262</v>
      </c>
      <c r="K58" s="223" t="s">
        <v>1263</v>
      </c>
      <c r="L58" s="245">
        <v>389.01</v>
      </c>
      <c r="M58" s="246">
        <v>46308</v>
      </c>
      <c r="N58" s="223">
        <v>0</v>
      </c>
      <c r="O58" s="223" t="s">
        <v>711</v>
      </c>
      <c r="P58" s="223">
        <v>13525</v>
      </c>
      <c r="Q58" s="223" t="s">
        <v>70</v>
      </c>
      <c r="R58" s="223">
        <v>0</v>
      </c>
      <c r="S58" s="7"/>
      <c r="T58" s="3" t="str">
        <f>+VLOOKUP(Tabla1[[#This Row],[id_bodega]],'CONVERSION DATOS'!B:D,2,0)</f>
        <v>TAT CE BARRANQUILLA</v>
      </c>
      <c r="U58" s="3" t="str">
        <f>+VLOOKUP(Q58,'CONVERSION DATOS'!B:D,3,0)</f>
        <v>BODEGA</v>
      </c>
      <c r="V58" t="str">
        <f>+VLOOKUP($A$1:$A$21742,'DT HUEVO'!$A:$E,3,0)</f>
        <v>B</v>
      </c>
      <c r="W58" t="str">
        <f>+VLOOKUP($A$1:$A$21582,'DT HUEVO'!$A:$E,4,0)</f>
        <v>EMPACADOS</v>
      </c>
      <c r="X58" t="str">
        <f>+VLOOKUP(T$1:T$21742,'DT HUEVO'!$H:$K,2,0)</f>
        <v>CENTRO DE EMPAQUES</v>
      </c>
      <c r="Y58" t="str">
        <f>+VLOOKUP(T$1:T$21742,'DT HUEVO'!$H:$K,3,0)</f>
        <v>SANTANDER</v>
      </c>
      <c r="Z58">
        <f>+VLOOKUP(A$1:A$21742,'DT HUEVO'!$A:$E,5,0)</f>
        <v>0</v>
      </c>
      <c r="AA58" t="str">
        <f>IF(Tabla1[[#This Row],[GRUPO]]="PLANTA CLASIFICACION","BODEGA",IF(Tabla1[[#This Row],[GRUPO]]="BODEGA","BODEGA",Tabla1[[#This Row],[GRUPO]]))</f>
        <v>BODEGA</v>
      </c>
      <c r="AB58" t="str">
        <f>VLOOKUP(Tabla1[[#This Row],[articulo]],'DT HUEVO'!$A:$F,6,0)</f>
        <v>HD</v>
      </c>
    </row>
    <row r="59" spans="1:28">
      <c r="A59" s="223">
        <v>72001</v>
      </c>
      <c r="B59" s="223" t="s">
        <v>1678</v>
      </c>
      <c r="C59" s="223" t="s">
        <v>1259</v>
      </c>
      <c r="D59" s="223">
        <v>927</v>
      </c>
      <c r="E59" s="7">
        <v>0</v>
      </c>
      <c r="F59" s="223" t="s">
        <v>1260</v>
      </c>
      <c r="G59" s="223" t="s">
        <v>1261</v>
      </c>
      <c r="H59" s="7">
        <v>0</v>
      </c>
      <c r="I59" s="7">
        <v>400</v>
      </c>
      <c r="J59" s="223" t="s">
        <v>1262</v>
      </c>
      <c r="K59" s="223" t="s">
        <v>1263</v>
      </c>
      <c r="L59" s="245">
        <v>162.88</v>
      </c>
      <c r="M59" s="246">
        <v>46308</v>
      </c>
      <c r="N59" s="223">
        <v>72001</v>
      </c>
      <c r="O59" s="223" t="s">
        <v>711</v>
      </c>
      <c r="P59" s="223">
        <v>72001</v>
      </c>
      <c r="Q59" s="223" t="s">
        <v>70</v>
      </c>
      <c r="R59" s="223">
        <v>0</v>
      </c>
      <c r="S59" s="7"/>
      <c r="T59" s="3" t="str">
        <f>+VLOOKUP(Tabla1[[#This Row],[id_bodega]],'CONVERSION DATOS'!B:D,2,0)</f>
        <v>TAT CE BARRANQUILLA</v>
      </c>
      <c r="U59" s="3" t="str">
        <f>+VLOOKUP(Q59,'CONVERSION DATOS'!B:D,3,0)</f>
        <v>BODEGA</v>
      </c>
      <c r="V59" t="str">
        <f>+VLOOKUP($A$1:$A$21742,'DT HUEVO'!$A:$E,3,0)</f>
        <v>SEGUNDA</v>
      </c>
      <c r="W59" t="str">
        <f>+VLOOKUP($A$1:$A$21582,'DT HUEVO'!$A:$E,4,0)</f>
        <v>SEGUNDA</v>
      </c>
      <c r="X59" t="str">
        <f>+VLOOKUP(T$1:T$21742,'DT HUEVO'!$H:$K,2,0)</f>
        <v>CENTRO DE EMPAQUES</v>
      </c>
      <c r="Y59" t="str">
        <f>+VLOOKUP(T$1:T$21742,'DT HUEVO'!$H:$K,3,0)</f>
        <v>SANTANDER</v>
      </c>
      <c r="Z59" t="str">
        <f>+VLOOKUP(A$1:A$21742,'DT HUEVO'!$A:$E,5,0)</f>
        <v>SUCIO</v>
      </c>
      <c r="AA59" t="str">
        <f>IF(Tabla1[[#This Row],[GRUPO]]="PLANTA CLASIFICACION","BODEGA",IF(Tabla1[[#This Row],[GRUPO]]="BODEGA","BODEGA",Tabla1[[#This Row],[GRUPO]]))</f>
        <v>BODEGA</v>
      </c>
      <c r="AB59" t="str">
        <f>VLOOKUP(Tabla1[[#This Row],[articulo]],'DT HUEVO'!$A:$F,6,0)</f>
        <v>SEGUNDA</v>
      </c>
    </row>
    <row r="60" spans="1:28">
      <c r="A60" s="223">
        <v>112268</v>
      </c>
      <c r="B60" s="223" t="s">
        <v>1066</v>
      </c>
      <c r="C60" s="223" t="s">
        <v>1259</v>
      </c>
      <c r="D60" s="223">
        <v>900</v>
      </c>
      <c r="E60" s="7"/>
      <c r="F60" s="223" t="s">
        <v>1260</v>
      </c>
      <c r="G60" s="223" t="s">
        <v>1261</v>
      </c>
      <c r="H60" s="7"/>
      <c r="I60" s="7"/>
      <c r="J60" s="223" t="s">
        <v>1262</v>
      </c>
      <c r="K60" s="223" t="s">
        <v>1263</v>
      </c>
      <c r="L60" s="245">
        <v>684.07</v>
      </c>
      <c r="M60" s="246">
        <v>46304</v>
      </c>
      <c r="N60" s="223"/>
      <c r="O60" s="223" t="s">
        <v>711</v>
      </c>
      <c r="P60" s="223">
        <v>112268</v>
      </c>
      <c r="Q60" s="223" t="s">
        <v>70</v>
      </c>
      <c r="R60" s="223">
        <v>0</v>
      </c>
      <c r="S60" s="7"/>
      <c r="T60" s="3" t="str">
        <f>+VLOOKUP(Tabla1[[#This Row],[id_bodega]],'CONVERSION DATOS'!B:D,2,0)</f>
        <v>TAT CE BARRANQUILLA</v>
      </c>
      <c r="U60" s="3" t="str">
        <f>+VLOOKUP(Q60,'CONVERSION DATOS'!B:D,3,0)</f>
        <v>BODEGA</v>
      </c>
      <c r="V60" t="str">
        <f>+VLOOKUP($A$1:$A$21742,'DT HUEVO'!$A:$E,3,0)</f>
        <v>XL</v>
      </c>
      <c r="W60" t="str">
        <f>+VLOOKUP($A$1:$A$21582,'DT HUEVO'!$A:$E,4,0)</f>
        <v>EMPACADOS</v>
      </c>
      <c r="X60" t="str">
        <f>+VLOOKUP(T$1:T$21742,'DT HUEVO'!$H:$K,2,0)</f>
        <v>CENTRO DE EMPAQUES</v>
      </c>
      <c r="Y60" t="str">
        <f>+VLOOKUP(T$1:T$21742,'DT HUEVO'!$H:$K,3,0)</f>
        <v>SANTANDER</v>
      </c>
      <c r="Z60">
        <f>+VLOOKUP(A$1:A$21742,'DT HUEVO'!$A:$E,5,0)</f>
        <v>0</v>
      </c>
      <c r="AA60" t="str">
        <f>IF(Tabla1[[#This Row],[GRUPO]]="PLANTA CLASIFICACION","BODEGA",IF(Tabla1[[#This Row],[GRUPO]]="BODEGA","BODEGA",Tabla1[[#This Row],[GRUPO]]))</f>
        <v>BODEGA</v>
      </c>
      <c r="AB60" t="str">
        <f>VLOOKUP(Tabla1[[#This Row],[articulo]],'DT HUEVO'!$A:$F,6,0)</f>
        <v>AU/FS/GS</v>
      </c>
    </row>
    <row r="61" spans="1:28">
      <c r="A61" s="223">
        <v>112357</v>
      </c>
      <c r="B61" s="223" t="s">
        <v>1068</v>
      </c>
      <c r="C61" s="223" t="s">
        <v>1259</v>
      </c>
      <c r="D61" s="223">
        <v>240</v>
      </c>
      <c r="E61" s="7"/>
      <c r="F61" s="223" t="s">
        <v>1260</v>
      </c>
      <c r="G61" s="223" t="s">
        <v>1261</v>
      </c>
      <c r="H61" s="7"/>
      <c r="I61" s="7"/>
      <c r="J61" s="223" t="s">
        <v>1262</v>
      </c>
      <c r="K61" s="223" t="s">
        <v>1263</v>
      </c>
      <c r="L61" s="245">
        <v>638.04999999999995</v>
      </c>
      <c r="M61" s="246">
        <v>46304</v>
      </c>
      <c r="N61" s="223"/>
      <c r="O61" s="223" t="s">
        <v>711</v>
      </c>
      <c r="P61" s="223">
        <v>112357</v>
      </c>
      <c r="Q61" s="223" t="s">
        <v>70</v>
      </c>
      <c r="R61" s="223">
        <v>0</v>
      </c>
      <c r="S61" s="7"/>
      <c r="T61" s="3" t="str">
        <f>+VLOOKUP(Tabla1[[#This Row],[id_bodega]],'CONVERSION DATOS'!B:D,2,0)</f>
        <v>TAT CE BARRANQUILLA</v>
      </c>
      <c r="U61" s="3" t="str">
        <f>+VLOOKUP(Q61,'CONVERSION DATOS'!B:D,3,0)</f>
        <v>BODEGA</v>
      </c>
      <c r="V61" t="str">
        <f>+VLOOKUP($A$1:$A$21742,'DT HUEVO'!$A:$E,3,0)</f>
        <v>L</v>
      </c>
      <c r="W61" t="str">
        <f>+VLOOKUP($A$1:$A$21582,'DT HUEVO'!$A:$E,4,0)</f>
        <v>EMPACADOS</v>
      </c>
      <c r="X61" t="str">
        <f>+VLOOKUP(T$1:T$21742,'DT HUEVO'!$H:$K,2,0)</f>
        <v>CENTRO DE EMPAQUES</v>
      </c>
      <c r="Y61" t="str">
        <f>+VLOOKUP(T$1:T$21742,'DT HUEVO'!$H:$K,3,0)</f>
        <v>SANTANDER</v>
      </c>
      <c r="Z61">
        <f>+VLOOKUP(A$1:A$21742,'DT HUEVO'!$A:$E,5,0)</f>
        <v>0</v>
      </c>
      <c r="AA61" t="str">
        <f>IF(Tabla1[[#This Row],[GRUPO]]="PLANTA CLASIFICACION","BODEGA",IF(Tabla1[[#This Row],[GRUPO]]="BODEGA","BODEGA",Tabla1[[#This Row],[GRUPO]]))</f>
        <v>BODEGA</v>
      </c>
      <c r="AB61" t="str">
        <f>VLOOKUP(Tabla1[[#This Row],[articulo]],'DT HUEVO'!$A:$F,6,0)</f>
        <v>AU/FS/GS</v>
      </c>
    </row>
    <row r="62" spans="1:28">
      <c r="A62" s="223">
        <v>112379</v>
      </c>
      <c r="B62" s="223" t="s">
        <v>1067</v>
      </c>
      <c r="C62" s="223" t="s">
        <v>1259</v>
      </c>
      <c r="D62" s="223">
        <v>300</v>
      </c>
      <c r="E62" s="7"/>
      <c r="F62" s="223" t="s">
        <v>1260</v>
      </c>
      <c r="G62" s="223" t="s">
        <v>1261</v>
      </c>
      <c r="H62" s="7"/>
      <c r="I62" s="7"/>
      <c r="J62" s="223" t="s">
        <v>1262</v>
      </c>
      <c r="K62" s="223" t="s">
        <v>1263</v>
      </c>
      <c r="L62" s="245">
        <v>538.38</v>
      </c>
      <c r="M62" s="246">
        <v>46304</v>
      </c>
      <c r="N62" s="223"/>
      <c r="O62" s="223" t="s">
        <v>711</v>
      </c>
      <c r="P62" s="223">
        <v>112379</v>
      </c>
      <c r="Q62" s="223" t="s">
        <v>70</v>
      </c>
      <c r="R62" s="223">
        <v>0</v>
      </c>
      <c r="S62" s="7"/>
      <c r="T62" s="3" t="str">
        <f>+VLOOKUP(Tabla1[[#This Row],[id_bodega]],'CONVERSION DATOS'!B:D,2,0)</f>
        <v>TAT CE BARRANQUILLA</v>
      </c>
      <c r="U62" s="3" t="str">
        <f>+VLOOKUP(Q62,'CONVERSION DATOS'!B:D,3,0)</f>
        <v>BODEGA</v>
      </c>
      <c r="V62" t="str">
        <f>+VLOOKUP($A$1:$A$21747,'DT HUEVO'!$A:$E,3,0)</f>
        <v>L</v>
      </c>
      <c r="W62" t="str">
        <f>+VLOOKUP($A$1:$A$21587,'DT HUEVO'!$A:$E,4,0)</f>
        <v>EMPACADOS</v>
      </c>
      <c r="X62" t="str">
        <f>+VLOOKUP(T$1:T$21747,'DT HUEVO'!$H:$K,2,0)</f>
        <v>CENTRO DE EMPAQUES</v>
      </c>
      <c r="Y62" t="str">
        <f>+VLOOKUP(T$1:T$21747,'DT HUEVO'!$H:$K,3,0)</f>
        <v>SANTANDER</v>
      </c>
      <c r="Z62">
        <f>+VLOOKUP(A$1:A$21747,'DT HUEVO'!$A:$E,5,0)</f>
        <v>0</v>
      </c>
      <c r="AA62" t="str">
        <f>IF(Tabla1[[#This Row],[GRUPO]]="PLANTA CLASIFICACION","BODEGA",IF(Tabla1[[#This Row],[GRUPO]]="BODEGA","BODEGA",Tabla1[[#This Row],[GRUPO]]))</f>
        <v>BODEGA</v>
      </c>
      <c r="AB62" t="str">
        <f>VLOOKUP(Tabla1[[#This Row],[articulo]],'DT HUEVO'!$A:$F,6,0)</f>
        <v>AU/FS/GS</v>
      </c>
    </row>
    <row r="63" spans="1:28">
      <c r="A63" s="223">
        <v>114268</v>
      </c>
      <c r="B63" s="223" t="s">
        <v>1180</v>
      </c>
      <c r="C63" s="223" t="s">
        <v>1259</v>
      </c>
      <c r="D63" s="223">
        <v>900</v>
      </c>
      <c r="E63" s="7"/>
      <c r="F63" s="223" t="s">
        <v>1260</v>
      </c>
      <c r="G63" s="223" t="s">
        <v>1261</v>
      </c>
      <c r="H63" s="7"/>
      <c r="I63" s="7"/>
      <c r="J63" s="223" t="s">
        <v>1262</v>
      </c>
      <c r="K63" s="223" t="s">
        <v>1263</v>
      </c>
      <c r="L63" s="245">
        <v>717.66</v>
      </c>
      <c r="M63" s="246">
        <v>46304</v>
      </c>
      <c r="N63" s="223"/>
      <c r="O63" s="223" t="s">
        <v>711</v>
      </c>
      <c r="P63" s="223">
        <v>114268</v>
      </c>
      <c r="Q63" s="223" t="s">
        <v>70</v>
      </c>
      <c r="R63" s="223">
        <v>0</v>
      </c>
      <c r="S63" s="7"/>
      <c r="T63" s="3" t="str">
        <f>+VLOOKUP(Tabla1[[#This Row],[id_bodega]],'CONVERSION DATOS'!B:D,2,0)</f>
        <v>TAT CE BARRANQUILLA</v>
      </c>
      <c r="U63" s="3" t="str">
        <f>+VLOOKUP(Q63,'CONVERSION DATOS'!B:D,3,0)</f>
        <v>BODEGA</v>
      </c>
      <c r="V63" t="str">
        <f>+VLOOKUP($A$1:$A$21747,'DT HUEVO'!$A:$E,3,0)</f>
        <v>XL</v>
      </c>
      <c r="W63" t="str">
        <f>+VLOOKUP($A$1:$A$21587,'DT HUEVO'!$A:$E,4,0)</f>
        <v>EMPACADOS</v>
      </c>
      <c r="X63" t="str">
        <f>+VLOOKUP(T$1:T$21747,'DT HUEVO'!$H:$K,2,0)</f>
        <v>CENTRO DE EMPAQUES</v>
      </c>
      <c r="Y63" t="str">
        <f>+VLOOKUP(T$1:T$21747,'DT HUEVO'!$H:$K,3,0)</f>
        <v>SANTANDER</v>
      </c>
      <c r="Z63">
        <f>+VLOOKUP(A$1:A$21747,'DT HUEVO'!$A:$E,5,0)</f>
        <v>0</v>
      </c>
      <c r="AA63" t="str">
        <f>IF(Tabla1[[#This Row],[GRUPO]]="PLANTA CLASIFICACION","BODEGA",IF(Tabla1[[#This Row],[GRUPO]]="BODEGA","BODEGA",Tabla1[[#This Row],[GRUPO]]))</f>
        <v>BODEGA</v>
      </c>
      <c r="AB63" t="str">
        <f>VLOOKUP(Tabla1[[#This Row],[articulo]],'DT HUEVO'!$A:$F,6,0)</f>
        <v>AU/FS/GS</v>
      </c>
    </row>
    <row r="64" spans="1:28">
      <c r="A64" s="223">
        <v>114357</v>
      </c>
      <c r="B64" s="223" t="s">
        <v>1181</v>
      </c>
      <c r="C64" s="223" t="s">
        <v>1259</v>
      </c>
      <c r="D64" s="223">
        <v>3240</v>
      </c>
      <c r="E64" s="7"/>
      <c r="F64" s="223" t="s">
        <v>1260</v>
      </c>
      <c r="G64" s="223" t="s">
        <v>1261</v>
      </c>
      <c r="H64" s="7"/>
      <c r="I64" s="7"/>
      <c r="J64" s="223" t="s">
        <v>1262</v>
      </c>
      <c r="K64" s="223" t="s">
        <v>1263</v>
      </c>
      <c r="L64" s="245">
        <v>639.67999999999995</v>
      </c>
      <c r="M64" s="246">
        <v>46304</v>
      </c>
      <c r="N64" s="223"/>
      <c r="O64" s="223" t="s">
        <v>711</v>
      </c>
      <c r="P64" s="223">
        <v>114357</v>
      </c>
      <c r="Q64" s="223" t="s">
        <v>70</v>
      </c>
      <c r="R64" s="223">
        <v>0</v>
      </c>
      <c r="S64" s="7"/>
      <c r="T64" s="3" t="str">
        <f>+VLOOKUP(Tabla1[[#This Row],[id_bodega]],'CONVERSION DATOS'!B:D,2,0)</f>
        <v>TAT CE BARRANQUILLA</v>
      </c>
      <c r="U64" s="3" t="str">
        <f>+VLOOKUP(Q64,'CONVERSION DATOS'!B:D,3,0)</f>
        <v>BODEGA</v>
      </c>
      <c r="V64" t="str">
        <f>+VLOOKUP($A$1:$A$21747,'DT HUEVO'!$A:$E,3,0)</f>
        <v>L</v>
      </c>
      <c r="W64" t="str">
        <f>+VLOOKUP($A$1:$A$21587,'DT HUEVO'!$A:$E,4,0)</f>
        <v>EMPACADOS</v>
      </c>
      <c r="X64" t="str">
        <f>+VLOOKUP(T$1:T$21747,'DT HUEVO'!$H:$K,2,0)</f>
        <v>CENTRO DE EMPAQUES</v>
      </c>
      <c r="Y64" t="str">
        <f>+VLOOKUP(T$1:T$21747,'DT HUEVO'!$H:$K,3,0)</f>
        <v>SANTANDER</v>
      </c>
      <c r="Z64">
        <f>+VLOOKUP(A$1:A$21747,'DT HUEVO'!$A:$E,5,0)</f>
        <v>0</v>
      </c>
      <c r="AA64" t="str">
        <f>IF(Tabla1[[#This Row],[GRUPO]]="PLANTA CLASIFICACION","BODEGA",IF(Tabla1[[#This Row],[GRUPO]]="BODEGA","BODEGA",Tabla1[[#This Row],[GRUPO]]))</f>
        <v>BODEGA</v>
      </c>
      <c r="AB64" t="str">
        <f>VLOOKUP(Tabla1[[#This Row],[articulo]],'DT HUEVO'!$A:$F,6,0)</f>
        <v>AU/FS/GS</v>
      </c>
    </row>
    <row r="65" spans="1:28">
      <c r="A65" s="223">
        <v>114379</v>
      </c>
      <c r="B65" s="223" t="s">
        <v>1182</v>
      </c>
      <c r="C65" s="223" t="s">
        <v>1259</v>
      </c>
      <c r="D65" s="223">
        <v>600</v>
      </c>
      <c r="E65" s="7"/>
      <c r="F65" s="223" t="s">
        <v>1260</v>
      </c>
      <c r="G65" s="223" t="s">
        <v>1261</v>
      </c>
      <c r="H65" s="7"/>
      <c r="I65" s="7"/>
      <c r="J65" s="223" t="s">
        <v>1262</v>
      </c>
      <c r="K65" s="223" t="s">
        <v>1263</v>
      </c>
      <c r="L65" s="245">
        <v>570.95000000000005</v>
      </c>
      <c r="M65" s="246">
        <v>46304</v>
      </c>
      <c r="N65" s="223"/>
      <c r="O65" s="223" t="s">
        <v>711</v>
      </c>
      <c r="P65" s="223">
        <v>114379</v>
      </c>
      <c r="Q65" s="223" t="s">
        <v>70</v>
      </c>
      <c r="R65" s="223">
        <v>0</v>
      </c>
      <c r="S65" s="7"/>
      <c r="T65" s="3" t="str">
        <f>+VLOOKUP(Tabla1[[#This Row],[id_bodega]],'CONVERSION DATOS'!B:D,2,0)</f>
        <v>TAT CE BARRANQUILLA</v>
      </c>
      <c r="U65" s="3" t="str">
        <f>+VLOOKUP(Q65,'CONVERSION DATOS'!B:D,3,0)</f>
        <v>BODEGA</v>
      </c>
      <c r="V65" t="str">
        <f>+VLOOKUP($A$1:$A$21747,'DT HUEVO'!$A:$E,3,0)</f>
        <v>L</v>
      </c>
      <c r="W65" t="str">
        <f>+VLOOKUP($A$1:$A$21587,'DT HUEVO'!$A:$E,4,0)</f>
        <v>EMPACADOS</v>
      </c>
      <c r="X65" t="str">
        <f>+VLOOKUP(T$1:T$21747,'DT HUEVO'!$H:$K,2,0)</f>
        <v>CENTRO DE EMPAQUES</v>
      </c>
      <c r="Y65" t="str">
        <f>+VLOOKUP(T$1:T$21747,'DT HUEVO'!$H:$K,3,0)</f>
        <v>SANTANDER</v>
      </c>
      <c r="Z65">
        <f>+VLOOKUP(A$1:A$21747,'DT HUEVO'!$A:$E,5,0)</f>
        <v>0</v>
      </c>
      <c r="AA65" t="str">
        <f>IF(Tabla1[[#This Row],[GRUPO]]="PLANTA CLASIFICACION","BODEGA",IF(Tabla1[[#This Row],[GRUPO]]="BODEGA","BODEGA",Tabla1[[#This Row],[GRUPO]]))</f>
        <v>BODEGA</v>
      </c>
      <c r="AB65" t="str">
        <f>VLOOKUP(Tabla1[[#This Row],[articulo]],'DT HUEVO'!$A:$F,6,0)</f>
        <v>AU/FS/GS</v>
      </c>
    </row>
    <row r="66" spans="1:28">
      <c r="A66" s="223">
        <v>2010108</v>
      </c>
      <c r="B66" s="223" t="s">
        <v>1117</v>
      </c>
      <c r="C66" s="223" t="s">
        <v>1259</v>
      </c>
      <c r="D66" s="223">
        <v>13</v>
      </c>
      <c r="E66" s="7"/>
      <c r="F66" s="223" t="s">
        <v>1260</v>
      </c>
      <c r="G66" s="223" t="s">
        <v>1261</v>
      </c>
      <c r="H66" s="7"/>
      <c r="I66" s="7"/>
      <c r="J66" s="223" t="s">
        <v>1262</v>
      </c>
      <c r="K66" s="223" t="s">
        <v>1263</v>
      </c>
      <c r="L66" s="245">
        <v>629.67999999999995</v>
      </c>
      <c r="M66" s="246">
        <v>46307</v>
      </c>
      <c r="N66" s="223">
        <v>10108</v>
      </c>
      <c r="O66" s="223" t="s">
        <v>711</v>
      </c>
      <c r="P66" s="223">
        <v>2010108</v>
      </c>
      <c r="Q66" s="223" t="s">
        <v>70</v>
      </c>
      <c r="R66" s="223">
        <v>0</v>
      </c>
      <c r="S66" s="7"/>
      <c r="T66" s="3" t="str">
        <f>+VLOOKUP(Tabla1[[#This Row],[id_bodega]],'CONVERSION DATOS'!B:D,2,0)</f>
        <v>TAT CE BARRANQUILLA</v>
      </c>
      <c r="U66" s="3" t="str">
        <f>+VLOOKUP(Q66,'CONVERSION DATOS'!B:D,3,0)</f>
        <v>BODEGA</v>
      </c>
      <c r="V66" t="str">
        <f>+VLOOKUP($A$1:$A$21747,'DT HUEVO'!$A:$E,3,0)</f>
        <v>YUMBO</v>
      </c>
      <c r="W66" t="str">
        <f>+VLOOKUP($A$1:$A$21587,'DT HUEVO'!$A:$E,4,0)</f>
        <v>VERDE</v>
      </c>
      <c r="X66" t="str">
        <f>+VLOOKUP(T$1:T$21747,'DT HUEVO'!$H:$K,2,0)</f>
        <v>CENTRO DE EMPAQUES</v>
      </c>
      <c r="Y66" t="str">
        <f>+VLOOKUP(T$1:T$21747,'DT HUEVO'!$H:$K,3,0)</f>
        <v>SANTANDER</v>
      </c>
      <c r="Z66">
        <f>+VLOOKUP(A$1:A$21747,'DT HUEVO'!$A:$E,5,0)</f>
        <v>0</v>
      </c>
      <c r="AA66" t="str">
        <f>IF(Tabla1[[#This Row],[GRUPO]]="PLANTA CLASIFICACION","BODEGA",IF(Tabla1[[#This Row],[GRUPO]]="BODEGA","BODEGA",Tabla1[[#This Row],[GRUPO]]))</f>
        <v>BODEGA</v>
      </c>
      <c r="AB66" t="str">
        <f>VLOOKUP(Tabla1[[#This Row],[articulo]],'DT HUEVO'!$A:$F,6,0)</f>
        <v>TAT</v>
      </c>
    </row>
    <row r="67" spans="1:28">
      <c r="A67" s="223">
        <v>2010301</v>
      </c>
      <c r="B67" s="223" t="s">
        <v>1270</v>
      </c>
      <c r="C67" s="223" t="s">
        <v>1259</v>
      </c>
      <c r="D67" s="223">
        <v>203100</v>
      </c>
      <c r="E67" s="7"/>
      <c r="F67" s="223" t="s">
        <v>1260</v>
      </c>
      <c r="G67" s="223" t="s">
        <v>1261</v>
      </c>
      <c r="H67" s="7"/>
      <c r="I67" s="7"/>
      <c r="J67" s="223" t="s">
        <v>1262</v>
      </c>
      <c r="K67" s="223" t="s">
        <v>1263</v>
      </c>
      <c r="L67" s="245">
        <v>376.81286968351998</v>
      </c>
      <c r="M67" s="246">
        <v>46308</v>
      </c>
      <c r="N67" s="223"/>
      <c r="O67" s="223" t="s">
        <v>711</v>
      </c>
      <c r="P67" s="223">
        <v>2010301</v>
      </c>
      <c r="Q67" s="223" t="s">
        <v>70</v>
      </c>
      <c r="R67" s="223">
        <v>0</v>
      </c>
      <c r="S67" s="7"/>
      <c r="T67" s="3" t="str">
        <f>+VLOOKUP(Tabla1[[#This Row],[id_bodega]],'CONVERSION DATOS'!B:D,2,0)</f>
        <v>TAT CE BARRANQUILLA</v>
      </c>
      <c r="U67" s="3" t="str">
        <f>+VLOOKUP(Q67,'CONVERSION DATOS'!B:D,3,0)</f>
        <v>BODEGA</v>
      </c>
      <c r="V67" t="str">
        <f>+VLOOKUP($A$1:$A$21747,'DT HUEVO'!$A:$E,3,0)</f>
        <v>AA</v>
      </c>
      <c r="W67" t="str">
        <f>+VLOOKUP($A$1:$A$21587,'DT HUEVO'!$A:$E,4,0)</f>
        <v>GRIS SUELTO</v>
      </c>
      <c r="X67" t="str">
        <f>+VLOOKUP(T$1:T$21747,'DT HUEVO'!$H:$K,2,0)</f>
        <v>CENTRO DE EMPAQUES</v>
      </c>
      <c r="Y67" t="str">
        <f>+VLOOKUP(T$1:T$21747,'DT HUEVO'!$H:$K,3,0)</f>
        <v>SANTANDER</v>
      </c>
      <c r="Z67">
        <f>+VLOOKUP(A$1:A$21747,'DT HUEVO'!$A:$E,5,0)</f>
        <v>0</v>
      </c>
      <c r="AA67" t="str">
        <f>IF(Tabla1[[#This Row],[GRUPO]]="PLANTA CLASIFICACION","BODEGA",IF(Tabla1[[#This Row],[GRUPO]]="BODEGA","BODEGA",Tabla1[[#This Row],[GRUPO]]))</f>
        <v>BODEGA</v>
      </c>
      <c r="AB67" t="str">
        <f>VLOOKUP(Tabla1[[#This Row],[articulo]],'DT HUEVO'!$A:$F,6,0)</f>
        <v>HD</v>
      </c>
    </row>
    <row r="68" spans="1:28">
      <c r="A68" s="223">
        <v>2010501</v>
      </c>
      <c r="B68" s="223" t="s">
        <v>1271</v>
      </c>
      <c r="C68" s="223" t="s">
        <v>1259</v>
      </c>
      <c r="D68" s="223">
        <v>765147</v>
      </c>
      <c r="E68" s="7"/>
      <c r="F68" s="223" t="s">
        <v>1260</v>
      </c>
      <c r="G68" s="223" t="s">
        <v>1261</v>
      </c>
      <c r="H68" s="7"/>
      <c r="I68" s="7"/>
      <c r="J68" s="223" t="s">
        <v>1262</v>
      </c>
      <c r="K68" s="223" t="s">
        <v>1263</v>
      </c>
      <c r="L68" s="245">
        <v>319.64999988586578</v>
      </c>
      <c r="M68" s="246">
        <v>46308</v>
      </c>
      <c r="N68" s="223"/>
      <c r="O68" s="223" t="s">
        <v>711</v>
      </c>
      <c r="P68" s="223">
        <v>2010501</v>
      </c>
      <c r="Q68" s="223" t="s">
        <v>70</v>
      </c>
      <c r="R68" s="223">
        <v>0</v>
      </c>
      <c r="S68" s="7"/>
      <c r="T68" s="3" t="str">
        <f>+VLOOKUP(Tabla1[[#This Row],[id_bodega]],'CONVERSION DATOS'!B:D,2,0)</f>
        <v>TAT CE BARRANQUILLA</v>
      </c>
      <c r="U68" s="3" t="str">
        <f>+VLOOKUP(Q68,'CONVERSION DATOS'!B:D,3,0)</f>
        <v>BODEGA</v>
      </c>
      <c r="V68" t="str">
        <f>+VLOOKUP($A$1:$A$21766,'DT HUEVO'!$A:$E,3,0)</f>
        <v>B</v>
      </c>
      <c r="W68" t="str">
        <f>+VLOOKUP($A$1:$A$21606,'DT HUEVO'!$A:$E,4,0)</f>
        <v>GRIS SUELTO</v>
      </c>
      <c r="X68" t="str">
        <f>+VLOOKUP(T$1:T$21766,'DT HUEVO'!$H:$K,2,0)</f>
        <v>CENTRO DE EMPAQUES</v>
      </c>
      <c r="Y68" t="str">
        <f>+VLOOKUP(T$1:T$21766,'DT HUEVO'!$H:$K,3,0)</f>
        <v>SANTANDER</v>
      </c>
      <c r="Z68">
        <f>+VLOOKUP(A$1:A$21766,'DT HUEVO'!$A:$E,5,0)</f>
        <v>0</v>
      </c>
      <c r="AA68" t="str">
        <f>IF(Tabla1[[#This Row],[GRUPO]]="PLANTA CLASIFICACION","BODEGA",IF(Tabla1[[#This Row],[GRUPO]]="BODEGA","BODEGA",Tabla1[[#This Row],[GRUPO]]))</f>
        <v>BODEGA</v>
      </c>
      <c r="AB68" t="str">
        <f>VLOOKUP(Tabla1[[#This Row],[articulo]],'DT HUEVO'!$A:$F,6,0)</f>
        <v>hd</v>
      </c>
    </row>
    <row r="69" spans="1:28">
      <c r="A69" s="223">
        <v>2410401</v>
      </c>
      <c r="B69" s="223" t="s">
        <v>1771</v>
      </c>
      <c r="C69" s="223" t="s">
        <v>1259</v>
      </c>
      <c r="D69" s="223">
        <v>197916</v>
      </c>
      <c r="E69" s="7"/>
      <c r="F69" s="223" t="s">
        <v>1260</v>
      </c>
      <c r="G69" s="223" t="s">
        <v>1261</v>
      </c>
      <c r="H69" s="7"/>
      <c r="I69" s="7"/>
      <c r="J69" s="223" t="s">
        <v>1262</v>
      </c>
      <c r="K69" s="223" t="s">
        <v>1263</v>
      </c>
      <c r="L69" s="245">
        <v>406.83</v>
      </c>
      <c r="M69" s="246">
        <v>46308</v>
      </c>
      <c r="N69" s="223">
        <v>0</v>
      </c>
      <c r="O69" s="223" t="s">
        <v>711</v>
      </c>
      <c r="P69" s="223">
        <v>2410401</v>
      </c>
      <c r="Q69" s="223" t="s">
        <v>70</v>
      </c>
      <c r="R69" s="223">
        <v>0</v>
      </c>
      <c r="S69" s="7"/>
      <c r="T69" s="3" t="str">
        <f>+VLOOKUP(Tabla1[[#This Row],[id_bodega]],'CONVERSION DATOS'!B:D,2,0)</f>
        <v>TAT CE BARRANQUILLA</v>
      </c>
      <c r="U69" s="3" t="str">
        <f>+VLOOKUP(Q69,'CONVERSION DATOS'!B:D,3,0)</f>
        <v>BODEGA</v>
      </c>
      <c r="V69" t="str">
        <f>+VLOOKUP($A$1:$A$21766,'DT HUEVO'!$A:$E,3,0)</f>
        <v>A</v>
      </c>
      <c r="W69" t="str">
        <f>+VLOOKUP($A$1:$A$21606,'DT HUEVO'!$A:$E,4,0)</f>
        <v>GRIS SUELTO</v>
      </c>
      <c r="X69" t="str">
        <f>+VLOOKUP(T$1:T$21766,'DT HUEVO'!$H:$K,2,0)</f>
        <v>CENTRO DE EMPAQUES</v>
      </c>
      <c r="Y69" t="str">
        <f>+VLOOKUP(T$1:T$21766,'DT HUEVO'!$H:$K,3,0)</f>
        <v>SANTANDER</v>
      </c>
      <c r="Z69">
        <f>+VLOOKUP(A$1:A$21766,'DT HUEVO'!$A:$E,5,0)</f>
        <v>0</v>
      </c>
      <c r="AA69" t="str">
        <f>IF(Tabla1[[#This Row],[GRUPO]]="PLANTA CLASIFICACION","BODEGA",IF(Tabla1[[#This Row],[GRUPO]]="BODEGA","BODEGA",Tabla1[[#This Row],[GRUPO]]))</f>
        <v>BODEGA</v>
      </c>
      <c r="AB69" t="str">
        <f>VLOOKUP(Tabla1[[#This Row],[articulo]],'DT HUEVO'!$A:$F,6,0)</f>
        <v>HD</v>
      </c>
    </row>
    <row r="70" spans="1:28">
      <c r="A70" s="223">
        <v>10401</v>
      </c>
      <c r="B70" s="223" t="s">
        <v>34</v>
      </c>
      <c r="C70" s="223" t="s">
        <v>1259</v>
      </c>
      <c r="D70" s="223">
        <v>1041</v>
      </c>
      <c r="E70" s="7"/>
      <c r="F70" s="223" t="s">
        <v>1260</v>
      </c>
      <c r="G70" s="223" t="s">
        <v>1261</v>
      </c>
      <c r="H70" s="7"/>
      <c r="I70" s="7"/>
      <c r="J70" s="223" t="s">
        <v>1262</v>
      </c>
      <c r="K70" s="223" t="s">
        <v>1263</v>
      </c>
      <c r="L70" s="245">
        <v>259.73</v>
      </c>
      <c r="M70" s="246">
        <v>46307</v>
      </c>
      <c r="N70" s="223">
        <v>10401</v>
      </c>
      <c r="O70" s="223" t="s">
        <v>1681</v>
      </c>
      <c r="P70" s="223">
        <v>10401</v>
      </c>
      <c r="Q70" s="223" t="s">
        <v>1136</v>
      </c>
      <c r="R70" s="223">
        <v>0</v>
      </c>
      <c r="S70" s="7"/>
      <c r="T70" s="3" t="str">
        <f>+VLOOKUP(Tabla1[[#This Row],[id_bodega]],'CONVERSION DATOS'!B:D,2,0)</f>
        <v>TAT CE CALI</v>
      </c>
      <c r="U70" s="3" t="str">
        <f>+VLOOKUP(Q70,'CONVERSION DATOS'!B:D,3,0)</f>
        <v>BODEGA</v>
      </c>
      <c r="V70" t="str">
        <f>+VLOOKUP($A$1:$A$21766,'DT HUEVO'!$A:$E,3,0)</f>
        <v>A</v>
      </c>
      <c r="W70" t="str">
        <f>+VLOOKUP($A$1:$A$21606,'DT HUEVO'!$A:$E,4,0)</f>
        <v>GRIS SUELTO</v>
      </c>
      <c r="X70" t="str">
        <f>+VLOOKUP(T$1:T$21766,'DT HUEVO'!$H:$K,2,0)</f>
        <v>OCCIDENTE</v>
      </c>
      <c r="Y70" t="str">
        <f>+VLOOKUP(T$1:T$21766,'DT HUEVO'!$H:$K,3,0)</f>
        <v>CALOTO</v>
      </c>
      <c r="Z70">
        <f>+VLOOKUP(A$1:A$21766,'DT HUEVO'!$A:$E,5,0)</f>
        <v>0</v>
      </c>
      <c r="AA70" t="str">
        <f>IF(Tabla1[[#This Row],[GRUPO]]="PLANTA CLASIFICACION","BODEGA",IF(Tabla1[[#This Row],[GRUPO]]="BODEGA","BODEGA",Tabla1[[#This Row],[GRUPO]]))</f>
        <v>BODEGA</v>
      </c>
      <c r="AB70" t="str">
        <f>VLOOKUP(Tabla1[[#This Row],[articulo]],'DT HUEVO'!$A:$F,6,0)</f>
        <v>MAY</v>
      </c>
    </row>
    <row r="71" spans="1:28">
      <c r="A71" s="223">
        <v>13324</v>
      </c>
      <c r="B71" s="223" t="s">
        <v>1237</v>
      </c>
      <c r="C71" s="223" t="s">
        <v>1259</v>
      </c>
      <c r="D71" s="223">
        <v>1800</v>
      </c>
      <c r="E71" s="7"/>
      <c r="F71" s="223" t="s">
        <v>1260</v>
      </c>
      <c r="G71" s="223" t="s">
        <v>1261</v>
      </c>
      <c r="H71" s="7"/>
      <c r="I71" s="7"/>
      <c r="J71" s="223" t="s">
        <v>1262</v>
      </c>
      <c r="K71" s="223" t="s">
        <v>1263</v>
      </c>
      <c r="L71" s="245">
        <v>470.72</v>
      </c>
      <c r="M71" s="246">
        <v>46307</v>
      </c>
      <c r="N71" s="223">
        <v>0</v>
      </c>
      <c r="O71" s="223" t="s">
        <v>1681</v>
      </c>
      <c r="P71" s="223">
        <v>13324</v>
      </c>
      <c r="Q71" s="223" t="s">
        <v>1136</v>
      </c>
      <c r="R71" s="223">
        <v>0</v>
      </c>
      <c r="S71" s="7"/>
      <c r="T71" s="3" t="str">
        <f>+VLOOKUP(Tabla1[[#This Row],[id_bodega]],'CONVERSION DATOS'!B:D,2,0)</f>
        <v>TAT CE CALI</v>
      </c>
      <c r="U71" s="3" t="str">
        <f>+VLOOKUP(Q71,'CONVERSION DATOS'!B:D,3,0)</f>
        <v>BODEGA</v>
      </c>
      <c r="V71" t="str">
        <f>+VLOOKUP($A$1:$A$21766,'DT HUEVO'!$A:$E,3,0)</f>
        <v>AA</v>
      </c>
      <c r="W71" t="str">
        <f>+VLOOKUP($A$1:$A$21606,'DT HUEVO'!$A:$E,4,0)</f>
        <v>EMPACADOS</v>
      </c>
      <c r="X71" t="str">
        <f>+VLOOKUP(T$1:T$21766,'DT HUEVO'!$H:$K,2,0)</f>
        <v>OCCIDENTE</v>
      </c>
      <c r="Y71" t="str">
        <f>+VLOOKUP(T$1:T$21766,'DT HUEVO'!$H:$K,3,0)</f>
        <v>CALOTO</v>
      </c>
      <c r="Z71">
        <f>+VLOOKUP(A$1:A$21766,'DT HUEVO'!$A:$E,5,0)</f>
        <v>0</v>
      </c>
      <c r="AA71" t="str">
        <f>IF(Tabla1[[#This Row],[GRUPO]]="PLANTA CLASIFICACION","BODEGA",IF(Tabla1[[#This Row],[GRUPO]]="BODEGA","BODEGA",Tabla1[[#This Row],[GRUPO]]))</f>
        <v>BODEGA</v>
      </c>
      <c r="AB71" t="str">
        <f>VLOOKUP(Tabla1[[#This Row],[articulo]],'DT HUEVO'!$A:$F,6,0)</f>
        <v>HD</v>
      </c>
    </row>
    <row r="72" spans="1:28">
      <c r="A72" s="223">
        <v>13420</v>
      </c>
      <c r="B72" s="223" t="s">
        <v>1710</v>
      </c>
      <c r="C72" s="223" t="s">
        <v>1259</v>
      </c>
      <c r="D72" s="223">
        <v>3600</v>
      </c>
      <c r="E72" s="7"/>
      <c r="F72" s="223" t="s">
        <v>1260</v>
      </c>
      <c r="G72" s="223" t="s">
        <v>1261</v>
      </c>
      <c r="H72" s="7"/>
      <c r="I72" s="7"/>
      <c r="J72" s="223" t="s">
        <v>1262</v>
      </c>
      <c r="K72" s="223" t="s">
        <v>1263</v>
      </c>
      <c r="L72" s="245">
        <v>404.41</v>
      </c>
      <c r="M72" s="246">
        <v>46307</v>
      </c>
      <c r="N72" s="223"/>
      <c r="O72" s="223" t="s">
        <v>1681</v>
      </c>
      <c r="P72" s="223">
        <v>13420</v>
      </c>
      <c r="Q72" s="223" t="s">
        <v>1136</v>
      </c>
      <c r="R72" s="223">
        <v>0</v>
      </c>
      <c r="S72" s="7"/>
      <c r="T72" s="3" t="str">
        <f>+VLOOKUP(Tabla1[[#This Row],[id_bodega]],'CONVERSION DATOS'!B:D,2,0)</f>
        <v>TAT CE CALI</v>
      </c>
      <c r="U72" s="3" t="str">
        <f>+VLOOKUP(Q72,'CONVERSION DATOS'!B:D,3,0)</f>
        <v>BODEGA</v>
      </c>
      <c r="V72" t="str">
        <f>+VLOOKUP($A$1:$A$21766,'DT HUEVO'!$A:$E,3,0)</f>
        <v>A</v>
      </c>
      <c r="W72" t="str">
        <f>+VLOOKUP($A$1:$A$21606,'DT HUEVO'!$A:$E,4,0)</f>
        <v>EMPACADOS</v>
      </c>
      <c r="X72" t="str">
        <f>+VLOOKUP(T$1:T$21766,'DT HUEVO'!$H:$K,2,0)</f>
        <v>OCCIDENTE</v>
      </c>
      <c r="Y72" t="str">
        <f>+VLOOKUP(T$1:T$21766,'DT HUEVO'!$H:$K,3,0)</f>
        <v>CALOTO</v>
      </c>
      <c r="Z72">
        <f>+VLOOKUP(A$1:A$21766,'DT HUEVO'!$A:$E,5,0)</f>
        <v>0</v>
      </c>
      <c r="AA72" t="str">
        <f>IF(Tabla1[[#This Row],[GRUPO]]="PLANTA CLASIFICACION","BODEGA",IF(Tabla1[[#This Row],[GRUPO]]="BODEGA","BODEGA",Tabla1[[#This Row],[GRUPO]]))</f>
        <v>BODEGA</v>
      </c>
      <c r="AB72" t="str">
        <f>VLOOKUP(Tabla1[[#This Row],[articulo]],'DT HUEVO'!$A:$F,6,0)</f>
        <v>HD</v>
      </c>
    </row>
    <row r="73" spans="1:28">
      <c r="A73" s="223">
        <v>100</v>
      </c>
      <c r="B73" s="223" t="s">
        <v>96</v>
      </c>
      <c r="C73" s="223" t="s">
        <v>1259</v>
      </c>
      <c r="D73" s="223">
        <v>132400</v>
      </c>
      <c r="E73" s="7"/>
      <c r="F73" s="223" t="s">
        <v>1260</v>
      </c>
      <c r="G73" s="223" t="s">
        <v>1261</v>
      </c>
      <c r="H73" s="7"/>
      <c r="I73" s="7"/>
      <c r="J73" s="223" t="s">
        <v>1262</v>
      </c>
      <c r="K73" s="223" t="s">
        <v>1263</v>
      </c>
      <c r="L73" s="245">
        <v>376.83</v>
      </c>
      <c r="M73" s="246">
        <v>46307</v>
      </c>
      <c r="N73" s="223">
        <v>100</v>
      </c>
      <c r="O73" s="223" t="s">
        <v>1026</v>
      </c>
      <c r="P73" s="223">
        <v>100</v>
      </c>
      <c r="Q73" s="223" t="s">
        <v>1027</v>
      </c>
      <c r="R73" s="223">
        <v>0</v>
      </c>
      <c r="S73" s="7"/>
      <c r="T73" s="3" t="str">
        <f>+VLOOKUP(Tabla1[[#This Row],[id_bodega]],'CONVERSION DATOS'!B:D,2,0)</f>
        <v>PLANTA CLASIFICADORA INTEGRADO JP</v>
      </c>
      <c r="U73" s="3" t="str">
        <f>+VLOOKUP(Q73,'CONVERSION DATOS'!B:D,3,0)</f>
        <v>HUEVO SIN CLASIFICAR</v>
      </c>
      <c r="V73" t="str">
        <f>+VLOOKUP($A$1:$A$21766,'DT HUEVO'!$A:$E,3,0)</f>
        <v>HUEVO SIN CLASIFICAR</v>
      </c>
      <c r="W73" t="str">
        <f>+VLOOKUP($A$1:$A$21606,'DT HUEVO'!$A:$E,4,0)</f>
        <v>HUEVO SIN CLASIFICAR</v>
      </c>
      <c r="X73" t="str">
        <f>+VLOOKUP(T$1:T$21766,'DT HUEVO'!$H:$K,2,0)</f>
        <v>COSTA</v>
      </c>
      <c r="Y73">
        <f>+VLOOKUP(T$1:T$21766,'DT HUEVO'!$H:$K,3,0)</f>
        <v>0</v>
      </c>
      <c r="Z73" t="str">
        <f>+VLOOKUP(A$1:A$21766,'DT HUEVO'!$A:$E,5,0)</f>
        <v>HUEVO SIN CLASIFICAR</v>
      </c>
      <c r="AA73" t="str">
        <f>IF(Tabla1[[#This Row],[GRUPO]]="PLANTA CLASIFICACION","BODEGA",IF(Tabla1[[#This Row],[GRUPO]]="BODEGA","BODEGA",Tabla1[[#This Row],[GRUPO]]))</f>
        <v>HUEVO SIN CLASIFICAR</v>
      </c>
      <c r="AB73" t="str">
        <f>VLOOKUP(Tabla1[[#This Row],[articulo]],'DT HUEVO'!$A:$F,6,0)</f>
        <v>SIN CL</v>
      </c>
    </row>
    <row r="74" spans="1:28">
      <c r="A74" s="223">
        <v>100</v>
      </c>
      <c r="B74" s="223" t="s">
        <v>96</v>
      </c>
      <c r="C74" s="223" t="s">
        <v>1259</v>
      </c>
      <c r="D74" s="223">
        <v>639331</v>
      </c>
      <c r="E74" s="7"/>
      <c r="F74" s="223" t="s">
        <v>1260</v>
      </c>
      <c r="G74" s="223" t="s">
        <v>1261</v>
      </c>
      <c r="H74" s="7"/>
      <c r="I74" s="7"/>
      <c r="J74" s="223" t="s">
        <v>1262</v>
      </c>
      <c r="K74" s="223" t="s">
        <v>1263</v>
      </c>
      <c r="L74" s="245">
        <v>376.83</v>
      </c>
      <c r="M74" s="246">
        <v>46306</v>
      </c>
      <c r="N74" s="223">
        <v>100</v>
      </c>
      <c r="O74" s="223" t="s">
        <v>526</v>
      </c>
      <c r="P74" s="223">
        <v>100</v>
      </c>
      <c r="Q74" s="223" t="s">
        <v>527</v>
      </c>
      <c r="R74" s="223">
        <v>0</v>
      </c>
      <c r="S74" s="7"/>
      <c r="T74" s="3" t="str">
        <f>+VLOOKUP(Tabla1[[#This Row],[id_bodega]],'CONVERSION DATOS'!B:D,2,0)</f>
        <v>LANZA</v>
      </c>
      <c r="U74" s="3" t="str">
        <f>+VLOOKUP(Q74,'CONVERSION DATOS'!B:D,3,0)</f>
        <v>HUEVO SIN CLASIFICAR</v>
      </c>
      <c r="V74" t="str">
        <f>+VLOOKUP($A$1:$A$21766,'DT HUEVO'!$A:$E,3,0)</f>
        <v>HUEVO SIN CLASIFICAR</v>
      </c>
      <c r="W74" t="str">
        <f>+VLOOKUP($A$1:$A$21606,'DT HUEVO'!$A:$E,4,0)</f>
        <v>HUEVO SIN CLASIFICAR</v>
      </c>
      <c r="X74" t="str">
        <f>+VLOOKUP(T$1:T$21766,'DT HUEVO'!$H:$K,2,0)</f>
        <v>-</v>
      </c>
      <c r="Y74" t="str">
        <f>+VLOOKUP(T$1:T$21766,'DT HUEVO'!$H:$K,3,0)</f>
        <v>SANTANDER</v>
      </c>
      <c r="Z74" t="str">
        <f>+VLOOKUP(A$1:A$21766,'DT HUEVO'!$A:$E,5,0)</f>
        <v>HUEVO SIN CLASIFICAR</v>
      </c>
      <c r="AA74" t="str">
        <f>IF(Tabla1[[#This Row],[GRUPO]]="PLANTA CLASIFICACION","BODEGA",IF(Tabla1[[#This Row],[GRUPO]]="BODEGA","BODEGA",Tabla1[[#This Row],[GRUPO]]))</f>
        <v>HUEVO SIN CLASIFICAR</v>
      </c>
      <c r="AB74" t="str">
        <f>VLOOKUP(Tabla1[[#This Row],[articulo]],'DT HUEVO'!$A:$F,6,0)</f>
        <v>SIN CL</v>
      </c>
    </row>
    <row r="75" spans="1:28">
      <c r="A75" s="223">
        <v>2013322</v>
      </c>
      <c r="B75" s="223" t="s">
        <v>1215</v>
      </c>
      <c r="C75" s="223" t="s">
        <v>1259</v>
      </c>
      <c r="D75" s="223">
        <v>12960</v>
      </c>
      <c r="E75" s="7"/>
      <c r="F75" s="223" t="s">
        <v>1260</v>
      </c>
      <c r="G75" s="223" t="s">
        <v>1261</v>
      </c>
      <c r="H75" s="7"/>
      <c r="I75" s="7"/>
      <c r="J75" s="223" t="s">
        <v>1262</v>
      </c>
      <c r="K75" s="223" t="s">
        <v>1263</v>
      </c>
      <c r="L75" s="245">
        <v>478.25</v>
      </c>
      <c r="M75" s="246">
        <v>46307</v>
      </c>
      <c r="N75" s="223">
        <v>0</v>
      </c>
      <c r="O75" s="223" t="s">
        <v>1792</v>
      </c>
      <c r="P75" s="223">
        <v>2013322</v>
      </c>
      <c r="Q75" s="223" t="s">
        <v>1726</v>
      </c>
      <c r="R75" s="223">
        <v>0</v>
      </c>
      <c r="S75" s="7"/>
      <c r="T75" s="3" t="str">
        <f>+VLOOKUP(Tabla1[[#This Row],[id_bodega]],'CONVERSION DATOS'!B:D,2,0)</f>
        <v>TAT CUCUTA</v>
      </c>
      <c r="U75" s="3" t="str">
        <f>+VLOOKUP(Q75,'CONVERSION DATOS'!B:D,3,0)</f>
        <v>BODEGA</v>
      </c>
      <c r="V75" t="str">
        <f>+VLOOKUP($A$1:$A$21802,'DT HUEVO'!$A:$E,3,0)</f>
        <v>AA</v>
      </c>
      <c r="W75" t="str">
        <f>+VLOOKUP($A$1:$A$21642,'DT HUEVO'!$A:$E,4,0)</f>
        <v>EMPACADOS</v>
      </c>
      <c r="X75" t="str">
        <f>+VLOOKUP(T$1:T$21802,'DT HUEVO'!$H:$K,2,0)</f>
        <v>COSTA</v>
      </c>
      <c r="Y75" t="str">
        <f>+VLOOKUP(T$1:T$21802,'DT HUEVO'!$H:$K,3,0)</f>
        <v>SANTANDER</v>
      </c>
      <c r="Z75">
        <f>+VLOOKUP(A$1:A$21802,'DT HUEVO'!$A:$E,5,0)</f>
        <v>0</v>
      </c>
      <c r="AA75" t="str">
        <f>IF(Tabla1[[#This Row],[GRUPO]]="PLANTA CLASIFICACION","BODEGA",IF(Tabla1[[#This Row],[GRUPO]]="BODEGA","BODEGA",Tabla1[[#This Row],[GRUPO]]))</f>
        <v>BODEGA</v>
      </c>
      <c r="AB75" t="str">
        <f>VLOOKUP(Tabla1[[#This Row],[articulo]],'DT HUEVO'!$A:$F,6,0)</f>
        <v>HD</v>
      </c>
    </row>
    <row r="76" spans="1:28">
      <c r="A76" s="223">
        <v>2013419</v>
      </c>
      <c r="B76" s="223" t="s">
        <v>1218</v>
      </c>
      <c r="C76" s="223" t="s">
        <v>1259</v>
      </c>
      <c r="D76" s="223">
        <v>101520</v>
      </c>
      <c r="E76" s="7"/>
      <c r="F76" s="223" t="s">
        <v>1260</v>
      </c>
      <c r="G76" s="223" t="s">
        <v>1261</v>
      </c>
      <c r="H76" s="7"/>
      <c r="I76" s="7"/>
      <c r="J76" s="223" t="s">
        <v>1262</v>
      </c>
      <c r="K76" s="223" t="s">
        <v>1263</v>
      </c>
      <c r="L76" s="245">
        <v>406.83</v>
      </c>
      <c r="M76" s="246">
        <v>46307</v>
      </c>
      <c r="N76" s="223">
        <v>0</v>
      </c>
      <c r="O76" s="223" t="s">
        <v>1792</v>
      </c>
      <c r="P76" s="223">
        <v>2013419</v>
      </c>
      <c r="Q76" s="223" t="s">
        <v>1726</v>
      </c>
      <c r="R76" s="223">
        <v>0</v>
      </c>
      <c r="S76" s="7"/>
      <c r="T76" s="3" t="str">
        <f>+VLOOKUP(Tabla1[[#This Row],[id_bodega]],'CONVERSION DATOS'!B:D,2,0)</f>
        <v>TAT CUCUTA</v>
      </c>
      <c r="U76" s="3" t="str">
        <f>+VLOOKUP(Q76,'CONVERSION DATOS'!B:D,3,0)</f>
        <v>BODEGA</v>
      </c>
      <c r="V76" t="str">
        <f>+VLOOKUP($A$1:$A$21802,'DT HUEVO'!$A:$E,3,0)</f>
        <v>A</v>
      </c>
      <c r="W76" t="str">
        <f>+VLOOKUP($A$1:$A$21642,'DT HUEVO'!$A:$E,4,0)</f>
        <v>EMPACADOS</v>
      </c>
      <c r="X76" t="str">
        <f>+VLOOKUP(T$1:T$21802,'DT HUEVO'!$H:$K,2,0)</f>
        <v>COSTA</v>
      </c>
      <c r="Y76" t="str">
        <f>+VLOOKUP(T$1:T$21802,'DT HUEVO'!$H:$K,3,0)</f>
        <v>SANTANDER</v>
      </c>
      <c r="Z76">
        <f>+VLOOKUP(A$1:A$21802,'DT HUEVO'!$A:$E,5,0)</f>
        <v>0</v>
      </c>
      <c r="AA76" t="str">
        <f>IF(Tabla1[[#This Row],[GRUPO]]="PLANTA CLASIFICACION","BODEGA",IF(Tabla1[[#This Row],[GRUPO]]="BODEGA","BODEGA",Tabla1[[#This Row],[GRUPO]]))</f>
        <v>BODEGA</v>
      </c>
      <c r="AB76" t="str">
        <f>VLOOKUP(Tabla1[[#This Row],[articulo]],'DT HUEVO'!$A:$F,6,0)</f>
        <v>HD</v>
      </c>
    </row>
    <row r="77" spans="1:28">
      <c r="A77" s="223">
        <v>272008</v>
      </c>
      <c r="B77" s="223" t="s">
        <v>1787</v>
      </c>
      <c r="C77" s="223" t="s">
        <v>1259</v>
      </c>
      <c r="D77" s="223">
        <v>5684</v>
      </c>
      <c r="E77" s="7"/>
      <c r="F77" s="223" t="s">
        <v>1260</v>
      </c>
      <c r="G77" s="223" t="s">
        <v>1261</v>
      </c>
      <c r="H77" s="7"/>
      <c r="I77" s="7"/>
      <c r="J77" s="223" t="s">
        <v>1262</v>
      </c>
      <c r="K77" s="223" t="s">
        <v>1263</v>
      </c>
      <c r="L77" s="245">
        <v>188.68</v>
      </c>
      <c r="M77" s="246">
        <v>46308</v>
      </c>
      <c r="N77" s="223"/>
      <c r="O77" s="223" t="s">
        <v>829</v>
      </c>
      <c r="P77" s="223">
        <v>272008</v>
      </c>
      <c r="Q77" s="223" t="s">
        <v>785</v>
      </c>
      <c r="R77" s="223">
        <v>0</v>
      </c>
      <c r="S77" s="7"/>
      <c r="T77" s="3" t="str">
        <f>+VLOOKUP(Tabla1[[#This Row],[id_bodega]],'CONVERSION DATOS'!B:D,2,0)</f>
        <v>LANZA</v>
      </c>
      <c r="U77" s="3" t="str">
        <f>+VLOOKUP(Q77,'CONVERSION DATOS'!B:D,3,0)</f>
        <v>PLANTA CLASIFICACION</v>
      </c>
      <c r="V77" t="str">
        <f>+VLOOKUP($A$1:$A$21802,'DT HUEVO'!$A:$E,3,0)</f>
        <v>SEGUNDA</v>
      </c>
      <c r="W77" t="str">
        <f>+VLOOKUP($A$1:$A$21642,'DT HUEVO'!$A:$E,4,0)</f>
        <v>SEGUNDA</v>
      </c>
      <c r="X77" t="str">
        <f>+VLOOKUP(T$1:T$21802,'DT HUEVO'!$H:$K,2,0)</f>
        <v>-</v>
      </c>
      <c r="Y77" t="str">
        <f>+VLOOKUP(T$1:T$21802,'DT HUEVO'!$H:$K,3,0)</f>
        <v>SANTANDER</v>
      </c>
      <c r="Z77">
        <f>+VLOOKUP(A$1:A$21802,'DT HUEVO'!$A:$E,5,0)</f>
        <v>0</v>
      </c>
      <c r="AA77" t="str">
        <f>IF(Tabla1[[#This Row],[GRUPO]]="PLANTA CLASIFICACION","BODEGA",IF(Tabla1[[#This Row],[GRUPO]]="BODEGA","BODEGA",Tabla1[[#This Row],[GRUPO]]))</f>
        <v>BODEGA</v>
      </c>
      <c r="AB77" t="str">
        <f>VLOOKUP(Tabla1[[#This Row],[articulo]],'DT HUEVO'!$A:$F,6,0)</f>
        <v>SEGUNDA</v>
      </c>
    </row>
    <row r="78" spans="1:28">
      <c r="A78" s="223">
        <v>110316</v>
      </c>
      <c r="B78" s="223" t="s">
        <v>1094</v>
      </c>
      <c r="C78" s="223" t="s">
        <v>1259</v>
      </c>
      <c r="D78" s="223">
        <v>3600</v>
      </c>
      <c r="E78" s="7">
        <v>0</v>
      </c>
      <c r="F78" s="223" t="s">
        <v>1260</v>
      </c>
      <c r="G78" s="223" t="s">
        <v>1261</v>
      </c>
      <c r="H78" s="7">
        <v>0</v>
      </c>
      <c r="I78" s="7">
        <v>535</v>
      </c>
      <c r="J78" s="223" t="s">
        <v>1262</v>
      </c>
      <c r="K78" s="223" t="s">
        <v>1263</v>
      </c>
      <c r="L78" s="245">
        <v>474.15</v>
      </c>
      <c r="M78" s="246">
        <v>46307</v>
      </c>
      <c r="N78" s="223"/>
      <c r="O78" s="223" t="s">
        <v>85</v>
      </c>
      <c r="P78" s="223">
        <v>110316</v>
      </c>
      <c r="Q78" s="223" t="s">
        <v>86</v>
      </c>
      <c r="R78" s="223">
        <v>0</v>
      </c>
      <c r="S78" s="7"/>
      <c r="T78" s="3" t="str">
        <f>+VLOOKUP(Tabla1[[#This Row],[id_bodega]],'CONVERSION DATOS'!B:D,2,0)</f>
        <v>TAT BUCARAMANGA</v>
      </c>
      <c r="U78" s="3" t="str">
        <f>+VLOOKUP(Q78,'CONVERSION DATOS'!B:D,3,0)</f>
        <v>VEHICULOS</v>
      </c>
      <c r="V78" t="str">
        <f>+VLOOKUP($A$1:$A$21802,'DT HUEVO'!$A:$E,3,0)</f>
        <v>L</v>
      </c>
      <c r="W78" t="str">
        <f>+VLOOKUP($A$1:$A$21642,'DT HUEVO'!$A:$E,4,0)</f>
        <v>ETIQUETA</v>
      </c>
      <c r="X78" t="str">
        <f>+VLOOKUP(T$1:T$21802,'DT HUEVO'!$H:$K,2,0)</f>
        <v>COSTA</v>
      </c>
      <c r="Y78" t="str">
        <f>+VLOOKUP(T$1:T$21802,'DT HUEVO'!$H:$K,3,0)</f>
        <v>SANTANDER</v>
      </c>
      <c r="Z78">
        <f>+VLOOKUP(A$1:A$21802,'DT HUEVO'!$A:$E,5,0)</f>
        <v>0</v>
      </c>
      <c r="AA78" t="str">
        <f>IF(Tabla1[[#This Row],[GRUPO]]="PLANTA CLASIFICACION","BODEGA",IF(Tabla1[[#This Row],[GRUPO]]="BODEGA","BODEGA",Tabla1[[#This Row],[GRUPO]]))</f>
        <v>VEHICULOS</v>
      </c>
      <c r="AB78" t="str">
        <f>VLOOKUP(Tabla1[[#This Row],[articulo]],'DT HUEVO'!$A:$F,6,0)</f>
        <v>AU/FS/GS</v>
      </c>
    </row>
    <row r="79" spans="1:28">
      <c r="A79" s="223">
        <v>110316</v>
      </c>
      <c r="B79" s="223" t="s">
        <v>1094</v>
      </c>
      <c r="C79" s="223" t="s">
        <v>1259</v>
      </c>
      <c r="D79" s="223">
        <v>1400</v>
      </c>
      <c r="E79" s="7">
        <v>0</v>
      </c>
      <c r="F79" s="223" t="s">
        <v>1260</v>
      </c>
      <c r="G79" s="223" t="s">
        <v>1261</v>
      </c>
      <c r="H79" s="7">
        <v>0</v>
      </c>
      <c r="I79" s="7">
        <v>555</v>
      </c>
      <c r="J79" s="223" t="s">
        <v>1262</v>
      </c>
      <c r="K79" s="223" t="s">
        <v>1263</v>
      </c>
      <c r="L79" s="245">
        <v>474.15</v>
      </c>
      <c r="M79" s="246">
        <v>46308</v>
      </c>
      <c r="N79" s="223"/>
      <c r="O79" s="223" t="s">
        <v>930</v>
      </c>
      <c r="P79" s="223">
        <v>110316</v>
      </c>
      <c r="Q79" s="223" t="s">
        <v>931</v>
      </c>
      <c r="R79" s="223">
        <v>0</v>
      </c>
      <c r="S79" s="7"/>
      <c r="T79" s="3" t="str">
        <f>+VLOOKUP(Tabla1[[#This Row],[id_bodega]],'CONVERSION DATOS'!B:D,2,0)</f>
        <v>TAT PEREIRA</v>
      </c>
      <c r="U79" s="3" t="str">
        <f>+VLOOKUP(Q79,'CONVERSION DATOS'!B:D,3,0)</f>
        <v>VEHICULOS</v>
      </c>
      <c r="V79" t="str">
        <f>+VLOOKUP($A$1:$A$21802,'DT HUEVO'!$A:$E,3,0)</f>
        <v>L</v>
      </c>
      <c r="W79" t="str">
        <f>+VLOOKUP($A$1:$A$21642,'DT HUEVO'!$A:$E,4,0)</f>
        <v>ETIQUETA</v>
      </c>
      <c r="X79" t="str">
        <f>+VLOOKUP(T$1:T$21802,'DT HUEVO'!$H:$K,2,0)</f>
        <v>OCCIDENTE</v>
      </c>
      <c r="Y79" t="str">
        <f>+VLOOKUP(T$1:T$21802,'DT HUEVO'!$H:$K,3,0)</f>
        <v>CALOTO</v>
      </c>
      <c r="Z79">
        <f>+VLOOKUP(A$1:A$21802,'DT HUEVO'!$A:$E,5,0)</f>
        <v>0</v>
      </c>
      <c r="AA79" t="str">
        <f>IF(Tabla1[[#This Row],[GRUPO]]="PLANTA CLASIFICACION","BODEGA",IF(Tabla1[[#This Row],[GRUPO]]="BODEGA","BODEGA",Tabla1[[#This Row],[GRUPO]]))</f>
        <v>VEHICULOS</v>
      </c>
      <c r="AB79" t="str">
        <f>VLOOKUP(Tabla1[[#This Row],[articulo]],'DT HUEVO'!$A:$F,6,0)</f>
        <v>AU/FS/GS</v>
      </c>
    </row>
    <row r="80" spans="1:28">
      <c r="A80" s="223">
        <v>110416</v>
      </c>
      <c r="B80" s="223" t="s">
        <v>1265</v>
      </c>
      <c r="C80" s="223" t="s">
        <v>1259</v>
      </c>
      <c r="D80" s="223">
        <v>90</v>
      </c>
      <c r="E80" s="7">
        <v>0</v>
      </c>
      <c r="F80" s="223" t="s">
        <v>1260</v>
      </c>
      <c r="G80" s="223" t="s">
        <v>1261</v>
      </c>
      <c r="H80" s="7">
        <v>0</v>
      </c>
      <c r="I80" s="7">
        <v>460</v>
      </c>
      <c r="J80" s="223" t="s">
        <v>1262</v>
      </c>
      <c r="K80" s="223" t="s">
        <v>1263</v>
      </c>
      <c r="L80" s="245">
        <v>450.22</v>
      </c>
      <c r="M80" s="246">
        <v>46308</v>
      </c>
      <c r="N80" s="223"/>
      <c r="O80" s="223" t="s">
        <v>91</v>
      </c>
      <c r="P80" s="223">
        <v>110416</v>
      </c>
      <c r="Q80" s="223" t="s">
        <v>92</v>
      </c>
      <c r="R80" s="223">
        <v>0</v>
      </c>
      <c r="S80" s="7"/>
      <c r="T80" s="3" t="str">
        <f>+VLOOKUP(Tabla1[[#This Row],[id_bodega]],'CONVERSION DATOS'!B:D,2,0)</f>
        <v>TAT BARRANQUILLA</v>
      </c>
      <c r="U80" s="3" t="str">
        <f>+VLOOKUP(Q80,'CONVERSION DATOS'!B:D,3,0)</f>
        <v>VEHICULOS</v>
      </c>
      <c r="V80" t="str">
        <f>+VLOOKUP($A$1:$A$21802,'DT HUEVO'!$A:$E,3,0)</f>
        <v>M</v>
      </c>
      <c r="W80" t="str">
        <f>+VLOOKUP($A$1:$A$21642,'DT HUEVO'!$A:$E,4,0)</f>
        <v>ETIQUETA</v>
      </c>
      <c r="X80" t="str">
        <f>+VLOOKUP(T$1:T$21802,'DT HUEVO'!$H:$K,2,0)</f>
        <v>COSTA</v>
      </c>
      <c r="Y80" t="str">
        <f>+VLOOKUP(T$1:T$21802,'DT HUEVO'!$H:$K,3,0)</f>
        <v>CALOTO</v>
      </c>
      <c r="Z80">
        <f>+VLOOKUP(A$1:A$21802,'DT HUEVO'!$A:$E,5,0)</f>
        <v>0</v>
      </c>
      <c r="AA80" t="str">
        <f>IF(Tabla1[[#This Row],[GRUPO]]="PLANTA CLASIFICACION","BODEGA",IF(Tabla1[[#This Row],[GRUPO]]="BODEGA","BODEGA",Tabla1[[#This Row],[GRUPO]]))</f>
        <v>VEHICULOS</v>
      </c>
      <c r="AB80" t="str">
        <f>VLOOKUP(Tabla1[[#This Row],[articulo]],'DT HUEVO'!$A:$F,6,0)</f>
        <v>AU/FS/GS</v>
      </c>
    </row>
    <row r="81" spans="1:28">
      <c r="A81" s="223">
        <v>110316</v>
      </c>
      <c r="B81" s="223" t="s">
        <v>1094</v>
      </c>
      <c r="C81" s="223" t="s">
        <v>1259</v>
      </c>
      <c r="D81" s="223">
        <v>1200</v>
      </c>
      <c r="E81" s="7">
        <v>0</v>
      </c>
      <c r="F81" s="223" t="s">
        <v>1260</v>
      </c>
      <c r="G81" s="223" t="s">
        <v>1261</v>
      </c>
      <c r="H81" s="7">
        <v>0</v>
      </c>
      <c r="I81" s="7">
        <v>500</v>
      </c>
      <c r="J81" s="223" t="s">
        <v>1262</v>
      </c>
      <c r="K81" s="223" t="s">
        <v>1263</v>
      </c>
      <c r="L81" s="245">
        <v>474.14999558793852</v>
      </c>
      <c r="M81" s="246">
        <v>46308</v>
      </c>
      <c r="N81" s="223"/>
      <c r="O81" s="223" t="s">
        <v>93</v>
      </c>
      <c r="P81" s="223">
        <v>110316</v>
      </c>
      <c r="Q81" s="223" t="s">
        <v>94</v>
      </c>
      <c r="R81" s="223">
        <v>0</v>
      </c>
      <c r="S81" s="7"/>
      <c r="T81" s="3" t="str">
        <f>+VLOOKUP(Tabla1[[#This Row],[id_bodega]],'CONVERSION DATOS'!B:D,2,0)</f>
        <v>TAT CARTAGENA</v>
      </c>
      <c r="U81" s="3" t="str">
        <f>+VLOOKUP(Q81,'CONVERSION DATOS'!B:D,3,0)</f>
        <v>VEHICULOS</v>
      </c>
      <c r="V81" t="str">
        <f>+VLOOKUP($A$1:$A$21802,'DT HUEVO'!$A:$E,3,0)</f>
        <v>L</v>
      </c>
      <c r="W81" t="str">
        <f>+VLOOKUP($A$1:$A$21642,'DT HUEVO'!$A:$E,4,0)</f>
        <v>ETIQUETA</v>
      </c>
      <c r="X81" t="str">
        <f>+VLOOKUP(T$1:T$21802,'DT HUEVO'!$H:$K,2,0)</f>
        <v>COSTA</v>
      </c>
      <c r="Y81" t="str">
        <f>+VLOOKUP(T$1:T$21802,'DT HUEVO'!$H:$K,3,0)</f>
        <v>CALOTO</v>
      </c>
      <c r="Z81">
        <f>+VLOOKUP(A$1:A$21802,'DT HUEVO'!$A:$E,5,0)</f>
        <v>0</v>
      </c>
      <c r="AA81" t="str">
        <f>IF(Tabla1[[#This Row],[GRUPO]]="PLANTA CLASIFICACION","BODEGA",IF(Tabla1[[#This Row],[GRUPO]]="BODEGA","BODEGA",Tabla1[[#This Row],[GRUPO]]))</f>
        <v>VEHICULOS</v>
      </c>
      <c r="AB81" t="str">
        <f>VLOOKUP(Tabla1[[#This Row],[articulo]],'DT HUEVO'!$A:$F,6,0)</f>
        <v>AU/FS/GS</v>
      </c>
    </row>
    <row r="82" spans="1:28">
      <c r="A82" s="223">
        <v>110416</v>
      </c>
      <c r="B82" s="223" t="s">
        <v>1265</v>
      </c>
      <c r="C82" s="223" t="s">
        <v>1259</v>
      </c>
      <c r="D82" s="223">
        <v>15000</v>
      </c>
      <c r="E82" s="7">
        <v>0</v>
      </c>
      <c r="F82" s="223" t="s">
        <v>1260</v>
      </c>
      <c r="G82" s="223" t="s">
        <v>1261</v>
      </c>
      <c r="H82" s="7">
        <v>0</v>
      </c>
      <c r="I82" s="7">
        <v>460</v>
      </c>
      <c r="J82" s="223" t="s">
        <v>1262</v>
      </c>
      <c r="K82" s="223" t="s">
        <v>1263</v>
      </c>
      <c r="L82" s="245">
        <v>450.22</v>
      </c>
      <c r="M82" s="246">
        <v>46308</v>
      </c>
      <c r="N82" s="223"/>
      <c r="O82" s="223" t="s">
        <v>93</v>
      </c>
      <c r="P82" s="223">
        <v>110416</v>
      </c>
      <c r="Q82" s="223" t="s">
        <v>94</v>
      </c>
      <c r="R82" s="223">
        <v>0</v>
      </c>
      <c r="S82" s="7"/>
      <c r="T82" s="3" t="str">
        <f>+VLOOKUP(Tabla1[[#This Row],[id_bodega]],'CONVERSION DATOS'!B:D,2,0)</f>
        <v>TAT CARTAGENA</v>
      </c>
      <c r="U82" s="3" t="str">
        <f>+VLOOKUP(Q82,'CONVERSION DATOS'!B:D,3,0)</f>
        <v>VEHICULOS</v>
      </c>
      <c r="V82" t="str">
        <f>+VLOOKUP($A$1:$A$21802,'DT HUEVO'!$A:$E,3,0)</f>
        <v>M</v>
      </c>
      <c r="W82" t="str">
        <f>+VLOOKUP($A$1:$A$21642,'DT HUEVO'!$A:$E,4,0)</f>
        <v>ETIQUETA</v>
      </c>
      <c r="X82" t="str">
        <f>+VLOOKUP(T$1:T$21802,'DT HUEVO'!$H:$K,2,0)</f>
        <v>COSTA</v>
      </c>
      <c r="Y82" t="str">
        <f>+VLOOKUP(T$1:T$21802,'DT HUEVO'!$H:$K,3,0)</f>
        <v>CALOTO</v>
      </c>
      <c r="Z82">
        <f>+VLOOKUP(A$1:A$21802,'DT HUEVO'!$A:$E,5,0)</f>
        <v>0</v>
      </c>
      <c r="AA82" t="str">
        <f>IF(Tabla1[[#This Row],[GRUPO]]="PLANTA CLASIFICACION","BODEGA",IF(Tabla1[[#This Row],[GRUPO]]="BODEGA","BODEGA",Tabla1[[#This Row],[GRUPO]]))</f>
        <v>VEHICULOS</v>
      </c>
      <c r="AB82" t="str">
        <f>VLOOKUP(Tabla1[[#This Row],[articulo]],'DT HUEVO'!$A:$F,6,0)</f>
        <v>AU/FS/GS</v>
      </c>
    </row>
    <row r="83" spans="1:28">
      <c r="A83" s="223">
        <v>2110202</v>
      </c>
      <c r="B83" s="223" t="s">
        <v>1008</v>
      </c>
      <c r="C83" s="223" t="s">
        <v>1259</v>
      </c>
      <c r="D83" s="223">
        <v>540</v>
      </c>
      <c r="E83" s="7">
        <v>0</v>
      </c>
      <c r="F83" s="223" t="s">
        <v>1260</v>
      </c>
      <c r="G83" s="223" t="s">
        <v>1261</v>
      </c>
      <c r="H83" s="7">
        <v>0</v>
      </c>
      <c r="I83" s="7">
        <v>475</v>
      </c>
      <c r="J83" s="223" t="s">
        <v>1262</v>
      </c>
      <c r="K83" s="223" t="s">
        <v>1263</v>
      </c>
      <c r="L83" s="245">
        <v>394.25972222222219</v>
      </c>
      <c r="M83" s="246">
        <v>46307</v>
      </c>
      <c r="N83" s="223"/>
      <c r="O83" s="223" t="s">
        <v>1779</v>
      </c>
      <c r="P83" s="223">
        <v>2110202</v>
      </c>
      <c r="Q83" s="223" t="s">
        <v>95</v>
      </c>
      <c r="R83" s="223">
        <v>0</v>
      </c>
      <c r="S83" s="7"/>
      <c r="T83" s="3" t="str">
        <f>+VLOOKUP(Tabla1[[#This Row],[id_bodega]],'CONVERSION DATOS'!B:D,2,0)</f>
        <v>TAT BOGOTA SIBERIA</v>
      </c>
      <c r="U83" s="3" t="str">
        <f>+VLOOKUP(Q83,'CONVERSION DATOS'!B:D,3,0)</f>
        <v>VEHICULOS</v>
      </c>
      <c r="V83" t="str">
        <f>+VLOOKUP($A$1:$A$21802,'DT HUEVO'!$A:$E,3,0)</f>
        <v>XL</v>
      </c>
      <c r="W83" t="str">
        <f>+VLOOKUP($A$1:$A$21642,'DT HUEVO'!$A:$E,4,0)</f>
        <v>VERDE</v>
      </c>
      <c r="X83" t="str">
        <f>+VLOOKUP(T$1:T$21802,'DT HUEVO'!$H:$K,2,0)</f>
        <v>CENTRO ORIENTE</v>
      </c>
      <c r="Y83" t="str">
        <f>+VLOOKUP(T$1:T$21802,'DT HUEVO'!$H:$K,3,0)</f>
        <v>CALOTO</v>
      </c>
      <c r="Z83">
        <f>+VLOOKUP(A$1:A$21802,'DT HUEVO'!$A:$E,5,0)</f>
        <v>0</v>
      </c>
      <c r="AA83" t="str">
        <f>IF(Tabla1[[#This Row],[GRUPO]]="PLANTA CLASIFICACION","BODEGA",IF(Tabla1[[#This Row],[GRUPO]]="BODEGA","BODEGA",Tabla1[[#This Row],[GRUPO]]))</f>
        <v>VEHICULOS</v>
      </c>
      <c r="AB83" t="str">
        <f>VLOOKUP(Tabla1[[#This Row],[articulo]],'DT HUEVO'!$A:$F,6,0)</f>
        <v>TAT</v>
      </c>
    </row>
    <row r="84" spans="1:28">
      <c r="A84" s="223">
        <v>2110302</v>
      </c>
      <c r="B84" s="223" t="s">
        <v>1007</v>
      </c>
      <c r="C84" s="223" t="s">
        <v>1259</v>
      </c>
      <c r="D84" s="223">
        <v>1920</v>
      </c>
      <c r="E84" s="7">
        <v>0</v>
      </c>
      <c r="F84" s="223" t="s">
        <v>1260</v>
      </c>
      <c r="G84" s="223" t="s">
        <v>1261</v>
      </c>
      <c r="H84" s="7">
        <v>0</v>
      </c>
      <c r="I84" s="7">
        <v>430</v>
      </c>
      <c r="J84" s="223" t="s">
        <v>1262</v>
      </c>
      <c r="K84" s="223" t="s">
        <v>1263</v>
      </c>
      <c r="L84" s="245">
        <v>363.24006250000002</v>
      </c>
      <c r="M84" s="246">
        <v>46307</v>
      </c>
      <c r="N84" s="223"/>
      <c r="O84" s="223" t="s">
        <v>1779</v>
      </c>
      <c r="P84" s="223">
        <v>2110302</v>
      </c>
      <c r="Q84" s="223" t="s">
        <v>95</v>
      </c>
      <c r="R84" s="223">
        <v>0</v>
      </c>
      <c r="S84" s="7"/>
      <c r="T84" s="3" t="str">
        <f>+VLOOKUP(Tabla1[[#This Row],[id_bodega]],'CONVERSION DATOS'!B:D,2,0)</f>
        <v>TAT BOGOTA SIBERIA</v>
      </c>
      <c r="U84" s="3" t="str">
        <f>+VLOOKUP(Q84,'CONVERSION DATOS'!B:D,3,0)</f>
        <v>VEHICULOS</v>
      </c>
      <c r="V84" t="str">
        <f>+VLOOKUP($A$1:$A$21802,'DT HUEVO'!$A:$E,3,0)</f>
        <v>L</v>
      </c>
      <c r="W84" t="str">
        <f>+VLOOKUP($A$1:$A$21642,'DT HUEVO'!$A:$E,4,0)</f>
        <v>VERDE</v>
      </c>
      <c r="X84" t="str">
        <f>+VLOOKUP(T$1:T$21802,'DT HUEVO'!$H:$K,2,0)</f>
        <v>CENTRO ORIENTE</v>
      </c>
      <c r="Y84" t="str">
        <f>+VLOOKUP(T$1:T$21802,'DT HUEVO'!$H:$K,3,0)</f>
        <v>CALOTO</v>
      </c>
      <c r="Z84">
        <f>+VLOOKUP(A$1:A$21802,'DT HUEVO'!$A:$E,5,0)</f>
        <v>0</v>
      </c>
      <c r="AA84" t="str">
        <f>IF(Tabla1[[#This Row],[GRUPO]]="PLANTA CLASIFICACION","BODEGA",IF(Tabla1[[#This Row],[GRUPO]]="BODEGA","BODEGA",Tabla1[[#This Row],[GRUPO]]))</f>
        <v>VEHICULOS</v>
      </c>
      <c r="AB84" t="str">
        <f>VLOOKUP(Tabla1[[#This Row],[articulo]],'DT HUEVO'!$A:$F,6,0)</f>
        <v>TAT</v>
      </c>
    </row>
    <row r="85" spans="1:28">
      <c r="A85" s="223">
        <v>2110402</v>
      </c>
      <c r="B85" s="223" t="s">
        <v>1009</v>
      </c>
      <c r="C85" s="223" t="s">
        <v>1259</v>
      </c>
      <c r="D85" s="223">
        <v>1680</v>
      </c>
      <c r="E85" s="7">
        <v>0</v>
      </c>
      <c r="F85" s="223" t="s">
        <v>1260</v>
      </c>
      <c r="G85" s="223" t="s">
        <v>1261</v>
      </c>
      <c r="H85" s="7">
        <v>0</v>
      </c>
      <c r="I85" s="7">
        <v>425</v>
      </c>
      <c r="J85" s="223" t="s">
        <v>1262</v>
      </c>
      <c r="K85" s="223" t="s">
        <v>1263</v>
      </c>
      <c r="L85" s="245">
        <v>349.55</v>
      </c>
      <c r="M85" s="246">
        <v>46307</v>
      </c>
      <c r="N85" s="223"/>
      <c r="O85" s="223" t="s">
        <v>1779</v>
      </c>
      <c r="P85" s="223">
        <v>2110402</v>
      </c>
      <c r="Q85" s="223" t="s">
        <v>95</v>
      </c>
      <c r="R85" s="223">
        <v>0</v>
      </c>
      <c r="S85" s="7"/>
      <c r="T85" s="3" t="str">
        <f>+VLOOKUP(Tabla1[[#This Row],[id_bodega]],'CONVERSION DATOS'!B:D,2,0)</f>
        <v>TAT BOGOTA SIBERIA</v>
      </c>
      <c r="U85" s="3" t="str">
        <f>+VLOOKUP(Q85,'CONVERSION DATOS'!B:D,3,0)</f>
        <v>VEHICULOS</v>
      </c>
      <c r="V85" t="str">
        <f>+VLOOKUP($A$1:$A$21802,'DT HUEVO'!$A:$E,3,0)</f>
        <v>M</v>
      </c>
      <c r="W85" t="str">
        <f>+VLOOKUP($A$1:$A$21642,'DT HUEVO'!$A:$E,4,0)</f>
        <v>VERDE</v>
      </c>
      <c r="X85" t="str">
        <f>+VLOOKUP(T$1:T$21802,'DT HUEVO'!$H:$K,2,0)</f>
        <v>CENTRO ORIENTE</v>
      </c>
      <c r="Y85" t="str">
        <f>+VLOOKUP(T$1:T$21802,'DT HUEVO'!$H:$K,3,0)</f>
        <v>CALOTO</v>
      </c>
      <c r="Z85">
        <f>+VLOOKUP(A$1:A$21802,'DT HUEVO'!$A:$E,5,0)</f>
        <v>0</v>
      </c>
      <c r="AA85" t="str">
        <f>IF(Tabla1[[#This Row],[GRUPO]]="PLANTA CLASIFICACION","BODEGA",IF(Tabla1[[#This Row],[GRUPO]]="BODEGA","BODEGA",Tabla1[[#This Row],[GRUPO]]))</f>
        <v>VEHICULOS</v>
      </c>
      <c r="AB85" t="str">
        <f>VLOOKUP(Tabla1[[#This Row],[articulo]],'DT HUEVO'!$A:$F,6,0)</f>
        <v>TAT</v>
      </c>
    </row>
    <row r="86" spans="1:28">
      <c r="A86" s="223">
        <v>76402</v>
      </c>
      <c r="B86" s="223" t="s">
        <v>1727</v>
      </c>
      <c r="C86" s="223" t="s">
        <v>1259</v>
      </c>
      <c r="D86" s="223">
        <v>600</v>
      </c>
      <c r="E86" s="7">
        <v>0</v>
      </c>
      <c r="F86" s="223" t="s">
        <v>1260</v>
      </c>
      <c r="G86" s="223" t="s">
        <v>1261</v>
      </c>
      <c r="H86" s="7">
        <v>0</v>
      </c>
      <c r="I86" s="7">
        <v>400</v>
      </c>
      <c r="J86" s="223" t="s">
        <v>1262</v>
      </c>
      <c r="K86" s="223" t="s">
        <v>1263</v>
      </c>
      <c r="L86" s="245">
        <v>166</v>
      </c>
      <c r="M86" s="246">
        <v>46305</v>
      </c>
      <c r="N86" s="223">
        <v>76402</v>
      </c>
      <c r="O86" s="223" t="s">
        <v>858</v>
      </c>
      <c r="P86" s="223">
        <v>76402</v>
      </c>
      <c r="Q86" s="223" t="s">
        <v>859</v>
      </c>
      <c r="R86" s="223">
        <v>0</v>
      </c>
      <c r="S86" s="7"/>
      <c r="T86" s="3">
        <f>+VLOOKUP(Tabla1[[#This Row],[id_bodega]],'CONVERSION DATOS'!B:D,2,0)</f>
        <v>0</v>
      </c>
      <c r="U86" s="3" t="str">
        <f>+VLOOKUP(Q86,'CONVERSION DATOS'!B:D,3,0)</f>
        <v>BODEGA</v>
      </c>
      <c r="V86" t="str">
        <f>+VLOOKUP($A$1:$A$21802,'DT HUEVO'!$A:$E,3,0)</f>
        <v>SEGUNDA</v>
      </c>
      <c r="W86" t="str">
        <f>+VLOOKUP($A$1:$A$21642,'DT HUEVO'!$A:$E,4,0)</f>
        <v>SEGUNDA</v>
      </c>
      <c r="X86" t="e">
        <f>+VLOOKUP(T$1:T$21802,'DT HUEVO'!$H:$K,2,0)</f>
        <v>#N/A</v>
      </c>
      <c r="Y86" t="e">
        <f>+VLOOKUP(T$1:T$21802,'DT HUEVO'!$H:$K,3,0)</f>
        <v>#N/A</v>
      </c>
      <c r="Z86" t="str">
        <f>+VLOOKUP(A$1:A$21802,'DT HUEVO'!$A:$E,5,0)</f>
        <v>REVOLTURA</v>
      </c>
      <c r="AA86" t="str">
        <f>IF(Tabla1[[#This Row],[GRUPO]]="PLANTA CLASIFICACION","BODEGA",IF(Tabla1[[#This Row],[GRUPO]]="BODEGA","BODEGA",Tabla1[[#This Row],[GRUPO]]))</f>
        <v>BODEGA</v>
      </c>
      <c r="AB86" t="str">
        <f>VLOOKUP(Tabla1[[#This Row],[articulo]],'DT HUEVO'!$A:$F,6,0)</f>
        <v>SEGUNDA</v>
      </c>
    </row>
    <row r="87" spans="1:28">
      <c r="A87" s="223">
        <v>100</v>
      </c>
      <c r="B87" s="223" t="s">
        <v>96</v>
      </c>
      <c r="C87" s="223" t="s">
        <v>1259</v>
      </c>
      <c r="D87" s="223">
        <v>645986</v>
      </c>
      <c r="E87" s="7"/>
      <c r="F87" s="223" t="s">
        <v>1260</v>
      </c>
      <c r="G87" s="223" t="s">
        <v>1261</v>
      </c>
      <c r="H87" s="7"/>
      <c r="I87" s="7"/>
      <c r="J87" s="223" t="s">
        <v>1262</v>
      </c>
      <c r="K87" s="223" t="s">
        <v>1263</v>
      </c>
      <c r="L87" s="245">
        <v>376.83</v>
      </c>
      <c r="M87" s="246">
        <v>46295</v>
      </c>
      <c r="N87" s="223">
        <v>100</v>
      </c>
      <c r="O87" s="223" t="s">
        <v>97</v>
      </c>
      <c r="P87" s="223">
        <v>100</v>
      </c>
      <c r="Q87" s="223" t="s">
        <v>98</v>
      </c>
      <c r="R87" s="223">
        <v>0</v>
      </c>
      <c r="S87" s="7"/>
      <c r="T87" s="3" t="str">
        <f>+VLOOKUP(Tabla1[[#This Row],[id_bodega]],'CONVERSION DATOS'!B:D,2,0)</f>
        <v>GRANJAS DE PISO</v>
      </c>
      <c r="U87" s="3" t="str">
        <f>+VLOOKUP(Q87,'CONVERSION DATOS'!B:D,3,0)</f>
        <v>HUEVO SIN CLASIFICAR</v>
      </c>
      <c r="V87" t="str">
        <f>+VLOOKUP($A$1:$A$21802,'DT HUEVO'!$A:$E,3,0)</f>
        <v>HUEVO SIN CLASIFICAR</v>
      </c>
      <c r="W87" t="str">
        <f>+VLOOKUP($A$1:$A$21642,'DT HUEVO'!$A:$E,4,0)</f>
        <v>HUEVO SIN CLASIFICAR</v>
      </c>
      <c r="X87" t="str">
        <f>+VLOOKUP(T$1:T$21802,'DT HUEVO'!$H:$K,2,0)</f>
        <v>-</v>
      </c>
      <c r="Y87" t="str">
        <f>+VLOOKUP(T$1:T$21802,'DT HUEVO'!$H:$K,3,0)</f>
        <v>-</v>
      </c>
      <c r="Z87" t="str">
        <f>+VLOOKUP(A$1:A$21802,'DT HUEVO'!$A:$E,5,0)</f>
        <v>HUEVO SIN CLASIFICAR</v>
      </c>
      <c r="AA87" t="str">
        <f>IF(Tabla1[[#This Row],[GRUPO]]="PLANTA CLASIFICACION","BODEGA",IF(Tabla1[[#This Row],[GRUPO]]="BODEGA","BODEGA",Tabla1[[#This Row],[GRUPO]]))</f>
        <v>HUEVO SIN CLASIFICAR</v>
      </c>
      <c r="AB87" t="str">
        <f>VLOOKUP(Tabla1[[#This Row],[articulo]],'DT HUEVO'!$A:$F,6,0)</f>
        <v>SIN CL</v>
      </c>
    </row>
    <row r="88" spans="1:28">
      <c r="A88" s="223">
        <v>90</v>
      </c>
      <c r="B88" s="223" t="s">
        <v>100</v>
      </c>
      <c r="C88" s="223" t="s">
        <v>1259</v>
      </c>
      <c r="D88" s="223">
        <v>1328840</v>
      </c>
      <c r="E88" s="7"/>
      <c r="F88" s="223" t="s">
        <v>1260</v>
      </c>
      <c r="G88" s="223" t="s">
        <v>1261</v>
      </c>
      <c r="H88" s="7"/>
      <c r="I88" s="7"/>
      <c r="J88" s="223" t="s">
        <v>1262</v>
      </c>
      <c r="K88" s="223" t="s">
        <v>1263</v>
      </c>
      <c r="L88" s="245">
        <v>1</v>
      </c>
      <c r="M88" s="246">
        <v>46308</v>
      </c>
      <c r="N88" s="223"/>
      <c r="O88" s="223" t="s">
        <v>101</v>
      </c>
      <c r="P88" s="223">
        <v>90</v>
      </c>
      <c r="Q88" s="223" t="s">
        <v>102</v>
      </c>
      <c r="R88" s="223">
        <v>0</v>
      </c>
      <c r="S88" s="7"/>
      <c r="T88" s="3" t="str">
        <f>+VLOOKUP(Tabla1[[#This Row],[id_bodega]],'CONVERSION DATOS'!B:D,2,0)</f>
        <v>HUEVO SIN CLASIFICAR</v>
      </c>
      <c r="U88" s="3" t="str">
        <f>+VLOOKUP(Q88,'CONVERSION DATOS'!B:D,3,0)</f>
        <v>HUEVO SIN CLASIFICAR</v>
      </c>
      <c r="V88" t="str">
        <f>+VLOOKUP($A$1:$A$21802,'DT HUEVO'!$A:$E,3,0)</f>
        <v>HUEVO SIN CLASIFICAR</v>
      </c>
      <c r="W88" t="str">
        <f>+VLOOKUP($A$1:$A$21642,'DT HUEVO'!$A:$E,4,0)</f>
        <v>HUEVO SIN CLASIFICAR</v>
      </c>
      <c r="X88" t="str">
        <f>+VLOOKUP(T$1:T$21802,'DT HUEVO'!$H:$K,2,0)</f>
        <v>-</v>
      </c>
      <c r="Y88" t="str">
        <f>+VLOOKUP(T$1:T$21802,'DT HUEVO'!$H:$K,3,0)</f>
        <v>-</v>
      </c>
      <c r="Z88" t="str">
        <f>+VLOOKUP(A$1:A$21802,'DT HUEVO'!$A:$E,5,0)</f>
        <v>HUEVO SIN CLASIFICAR</v>
      </c>
      <c r="AA88" t="str">
        <f>IF(Tabla1[[#This Row],[GRUPO]]="PLANTA CLASIFICACION","BODEGA",IF(Tabla1[[#This Row],[GRUPO]]="BODEGA","BODEGA",Tabla1[[#This Row],[GRUPO]]))</f>
        <v>HUEVO SIN CLASIFICAR</v>
      </c>
      <c r="AB88" t="str">
        <f>VLOOKUP(Tabla1[[#This Row],[articulo]],'DT HUEVO'!$A:$F,6,0)</f>
        <v>SIN CL</v>
      </c>
    </row>
    <row r="89" spans="1:28">
      <c r="A89" s="223">
        <v>2110327</v>
      </c>
      <c r="B89" s="223" t="s">
        <v>1267</v>
      </c>
      <c r="C89" s="223" t="s">
        <v>1259</v>
      </c>
      <c r="D89" s="223">
        <v>1</v>
      </c>
      <c r="E89" s="7">
        <v>0</v>
      </c>
      <c r="F89" s="223" t="s">
        <v>1260</v>
      </c>
      <c r="G89" s="223" t="s">
        <v>1261</v>
      </c>
      <c r="H89" s="7">
        <v>0</v>
      </c>
      <c r="I89" s="7">
        <v>480</v>
      </c>
      <c r="J89" s="223" t="s">
        <v>1262</v>
      </c>
      <c r="K89" s="223" t="s">
        <v>1263</v>
      </c>
      <c r="L89" s="245">
        <v>359.32</v>
      </c>
      <c r="M89" s="246">
        <v>46305</v>
      </c>
      <c r="N89" s="223">
        <v>0</v>
      </c>
      <c r="O89" s="223" t="s">
        <v>103</v>
      </c>
      <c r="P89" s="223">
        <v>2110327</v>
      </c>
      <c r="Q89" s="223" t="s">
        <v>104</v>
      </c>
      <c r="R89" s="223">
        <v>0</v>
      </c>
      <c r="S89" s="7"/>
      <c r="T89" s="3" t="str">
        <f>+VLOOKUP(Tabla1[[#This Row],[id_bodega]],'CONVERSION DATOS'!B:D,2,0)</f>
        <v>TAT BUCARAMANGA</v>
      </c>
      <c r="U89" s="3" t="str">
        <f>+VLOOKUP(Q89,'CONVERSION DATOS'!B:D,3,0)</f>
        <v>VEHICULOS</v>
      </c>
      <c r="V89" t="str">
        <f>+VLOOKUP($A$1:$A$21802,'DT HUEVO'!$A:$E,3,0)</f>
        <v>L</v>
      </c>
      <c r="W89" t="str">
        <f>+VLOOKUP($A$1:$A$21642,'DT HUEVO'!$A:$E,4,0)</f>
        <v>VERDE</v>
      </c>
      <c r="X89" t="str">
        <f>+VLOOKUP(T$1:T$21802,'DT HUEVO'!$H:$K,2,0)</f>
        <v>COSTA</v>
      </c>
      <c r="Y89" t="str">
        <f>+VLOOKUP(T$1:T$21802,'DT HUEVO'!$H:$K,3,0)</f>
        <v>SANTANDER</v>
      </c>
      <c r="Z89">
        <f>+VLOOKUP(A$1:A$21802,'DT HUEVO'!$A:$E,5,0)</f>
        <v>0</v>
      </c>
      <c r="AA89" t="str">
        <f>IF(Tabla1[[#This Row],[GRUPO]]="PLANTA CLASIFICACION","BODEGA",IF(Tabla1[[#This Row],[GRUPO]]="BODEGA","BODEGA",Tabla1[[#This Row],[GRUPO]]))</f>
        <v>VEHICULOS</v>
      </c>
      <c r="AB89" t="str">
        <f>VLOOKUP(Tabla1[[#This Row],[articulo]],'DT HUEVO'!$A:$F,6,0)</f>
        <v>TAT</v>
      </c>
    </row>
    <row r="90" spans="1:28">
      <c r="A90" s="223">
        <v>2110427</v>
      </c>
      <c r="B90" s="223" t="s">
        <v>1268</v>
      </c>
      <c r="C90" s="223" t="s">
        <v>1259</v>
      </c>
      <c r="D90" s="223">
        <v>1376</v>
      </c>
      <c r="E90" s="7">
        <v>0</v>
      </c>
      <c r="F90" s="223" t="s">
        <v>1260</v>
      </c>
      <c r="G90" s="223" t="s">
        <v>1261</v>
      </c>
      <c r="H90" s="7">
        <v>0</v>
      </c>
      <c r="I90" s="7">
        <v>450</v>
      </c>
      <c r="J90" s="223" t="s">
        <v>1262</v>
      </c>
      <c r="K90" s="223" t="s">
        <v>1263</v>
      </c>
      <c r="L90" s="245">
        <v>328.87</v>
      </c>
      <c r="M90" s="246">
        <v>46308</v>
      </c>
      <c r="N90" s="223">
        <v>0</v>
      </c>
      <c r="O90" s="223" t="s">
        <v>103</v>
      </c>
      <c r="P90" s="223">
        <v>2110427</v>
      </c>
      <c r="Q90" s="223" t="s">
        <v>104</v>
      </c>
      <c r="R90" s="223">
        <v>0</v>
      </c>
      <c r="S90" s="7"/>
      <c r="T90" s="3" t="str">
        <f>+VLOOKUP(Tabla1[[#This Row],[id_bodega]],'CONVERSION DATOS'!B:D,2,0)</f>
        <v>TAT BUCARAMANGA</v>
      </c>
      <c r="U90" s="3" t="str">
        <f>+VLOOKUP(Q90,'CONVERSION DATOS'!B:D,3,0)</f>
        <v>VEHICULOS</v>
      </c>
      <c r="V90" t="str">
        <f>+VLOOKUP($A$1:$A$21802,'DT HUEVO'!$A:$E,3,0)</f>
        <v>M</v>
      </c>
      <c r="W90" t="str">
        <f>+VLOOKUP($A$1:$A$21642,'DT HUEVO'!$A:$E,4,0)</f>
        <v>VERDE</v>
      </c>
      <c r="X90" t="str">
        <f>+VLOOKUP(T$1:T$21802,'DT HUEVO'!$H:$K,2,0)</f>
        <v>COSTA</v>
      </c>
      <c r="Y90" t="str">
        <f>+VLOOKUP(T$1:T$21802,'DT HUEVO'!$H:$K,3,0)</f>
        <v>SANTANDER</v>
      </c>
      <c r="Z90">
        <f>+VLOOKUP(A$1:A$21802,'DT HUEVO'!$A:$E,5,0)</f>
        <v>0</v>
      </c>
      <c r="AA90" t="str">
        <f>IF(Tabla1[[#This Row],[GRUPO]]="PLANTA CLASIFICACION","BODEGA",IF(Tabla1[[#This Row],[GRUPO]]="BODEGA","BODEGA",Tabla1[[#This Row],[GRUPO]]))</f>
        <v>VEHICULOS</v>
      </c>
      <c r="AB90" t="str">
        <f>VLOOKUP(Tabla1[[#This Row],[articulo]],'DT HUEVO'!$A:$F,6,0)</f>
        <v>TAT</v>
      </c>
    </row>
    <row r="91" spans="1:28">
      <c r="A91" s="223">
        <v>2110327</v>
      </c>
      <c r="B91" s="223" t="s">
        <v>1267</v>
      </c>
      <c r="C91" s="223" t="s">
        <v>1259</v>
      </c>
      <c r="D91" s="223">
        <v>837</v>
      </c>
      <c r="E91" s="7">
        <v>0</v>
      </c>
      <c r="F91" s="223" t="s">
        <v>1260</v>
      </c>
      <c r="G91" s="223" t="s">
        <v>1261</v>
      </c>
      <c r="H91" s="7">
        <v>0</v>
      </c>
      <c r="I91" s="7">
        <v>480</v>
      </c>
      <c r="J91" s="223" t="s">
        <v>1262</v>
      </c>
      <c r="K91" s="223" t="s">
        <v>1263</v>
      </c>
      <c r="L91" s="245">
        <v>359.32</v>
      </c>
      <c r="M91" s="246">
        <v>46305</v>
      </c>
      <c r="N91" s="223">
        <v>0</v>
      </c>
      <c r="O91" s="223" t="s">
        <v>105</v>
      </c>
      <c r="P91" s="223">
        <v>2110327</v>
      </c>
      <c r="Q91" s="223" t="s">
        <v>106</v>
      </c>
      <c r="R91" s="223">
        <v>0</v>
      </c>
      <c r="S91" s="7"/>
      <c r="T91" s="3" t="str">
        <f>+VLOOKUP(Tabla1[[#This Row],[id_bodega]],'CONVERSION DATOS'!B:D,2,0)</f>
        <v>TAT BUCARAMANGA</v>
      </c>
      <c r="U91" s="3" t="str">
        <f>+VLOOKUP(Q91,'CONVERSION DATOS'!B:D,3,0)</f>
        <v>VEHICULOS</v>
      </c>
      <c r="V91" t="str">
        <f>+VLOOKUP($A$1:$A$21802,'DT HUEVO'!$A:$E,3,0)</f>
        <v>L</v>
      </c>
      <c r="W91" t="str">
        <f>+VLOOKUP($A$1:$A$21642,'DT HUEVO'!$A:$E,4,0)</f>
        <v>VERDE</v>
      </c>
      <c r="X91" t="str">
        <f>+VLOOKUP(T$1:T$21802,'DT HUEVO'!$H:$K,2,0)</f>
        <v>COSTA</v>
      </c>
      <c r="Y91" t="str">
        <f>+VLOOKUP(T$1:T$21802,'DT HUEVO'!$H:$K,3,0)</f>
        <v>SANTANDER</v>
      </c>
      <c r="Z91">
        <f>+VLOOKUP(A$1:A$21802,'DT HUEVO'!$A:$E,5,0)</f>
        <v>0</v>
      </c>
      <c r="AA91" t="str">
        <f>IF(Tabla1[[#This Row],[GRUPO]]="PLANTA CLASIFICACION","BODEGA",IF(Tabla1[[#This Row],[GRUPO]]="BODEGA","BODEGA",Tabla1[[#This Row],[GRUPO]]))</f>
        <v>VEHICULOS</v>
      </c>
      <c r="AB91" t="str">
        <f>VLOOKUP(Tabla1[[#This Row],[articulo]],'DT HUEVO'!$A:$F,6,0)</f>
        <v>TAT</v>
      </c>
    </row>
    <row r="92" spans="1:28">
      <c r="A92" s="223">
        <v>2152388</v>
      </c>
      <c r="B92" s="223" t="s">
        <v>1106</v>
      </c>
      <c r="C92" s="223" t="s">
        <v>1259</v>
      </c>
      <c r="D92" s="223">
        <v>60</v>
      </c>
      <c r="E92" s="7">
        <v>0</v>
      </c>
      <c r="F92" s="223" t="s">
        <v>1260</v>
      </c>
      <c r="G92" s="223" t="s">
        <v>1261</v>
      </c>
      <c r="H92" s="7">
        <v>0</v>
      </c>
      <c r="I92" s="7">
        <v>530</v>
      </c>
      <c r="J92" s="223" t="s">
        <v>1262</v>
      </c>
      <c r="K92" s="223" t="s">
        <v>1263</v>
      </c>
      <c r="L92" s="245">
        <v>538.38</v>
      </c>
      <c r="M92" s="246">
        <v>46305</v>
      </c>
      <c r="N92" s="223"/>
      <c r="O92" s="223" t="s">
        <v>105</v>
      </c>
      <c r="P92" s="223">
        <v>2152388</v>
      </c>
      <c r="Q92" s="223" t="s">
        <v>106</v>
      </c>
      <c r="R92" s="223">
        <v>0</v>
      </c>
      <c r="S92" s="7"/>
      <c r="T92" s="3" t="str">
        <f>+VLOOKUP(Tabla1[[#This Row],[id_bodega]],'CONVERSION DATOS'!B:D,2,0)</f>
        <v>TAT BUCARAMANGA</v>
      </c>
      <c r="U92" s="3" t="str">
        <f>+VLOOKUP(Q92,'CONVERSION DATOS'!B:D,3,0)</f>
        <v>VEHICULOS</v>
      </c>
      <c r="V92" t="str">
        <f>+VLOOKUP($A$1:$A$21802,'DT HUEVO'!$A:$E,3,0)</f>
        <v>L</v>
      </c>
      <c r="W92" t="str">
        <f>+VLOOKUP($A$1:$A$21642,'DT HUEVO'!$A:$E,4,0)</f>
        <v>EMPACADOS</v>
      </c>
      <c r="X92" t="str">
        <f>+VLOOKUP(T$1:T$21802,'DT HUEVO'!$H:$K,2,0)</f>
        <v>COSTA</v>
      </c>
      <c r="Y92" t="str">
        <f>+VLOOKUP(T$1:T$21802,'DT HUEVO'!$H:$K,3,0)</f>
        <v>SANTANDER</v>
      </c>
      <c r="Z92">
        <f>+VLOOKUP(A$1:A$21802,'DT HUEVO'!$A:$E,5,0)</f>
        <v>0</v>
      </c>
      <c r="AA92" t="str">
        <f>IF(Tabla1[[#This Row],[GRUPO]]="PLANTA CLASIFICACION","BODEGA",IF(Tabla1[[#This Row],[GRUPO]]="BODEGA","BODEGA",Tabla1[[#This Row],[GRUPO]]))</f>
        <v>VEHICULOS</v>
      </c>
      <c r="AB92" t="str">
        <f>VLOOKUP(Tabla1[[#This Row],[articulo]],'DT HUEVO'!$A:$F,6,0)</f>
        <v>TAT</v>
      </c>
    </row>
    <row r="93" spans="1:28">
      <c r="A93" s="223">
        <v>2110327</v>
      </c>
      <c r="B93" s="223" t="s">
        <v>1267</v>
      </c>
      <c r="C93" s="223" t="s">
        <v>1259</v>
      </c>
      <c r="D93" s="223">
        <v>1665</v>
      </c>
      <c r="E93" s="7">
        <v>0</v>
      </c>
      <c r="F93" s="223" t="s">
        <v>1260</v>
      </c>
      <c r="G93" s="223" t="s">
        <v>1261</v>
      </c>
      <c r="H93" s="7">
        <v>0</v>
      </c>
      <c r="I93" s="7">
        <v>480</v>
      </c>
      <c r="J93" s="223" t="s">
        <v>1262</v>
      </c>
      <c r="K93" s="223" t="s">
        <v>1263</v>
      </c>
      <c r="L93" s="245">
        <v>359.32</v>
      </c>
      <c r="M93" s="246">
        <v>46305</v>
      </c>
      <c r="N93" s="223">
        <v>0</v>
      </c>
      <c r="O93" s="223" t="s">
        <v>107</v>
      </c>
      <c r="P93" s="223">
        <v>2110327</v>
      </c>
      <c r="Q93" s="223" t="s">
        <v>108</v>
      </c>
      <c r="R93" s="223">
        <v>0</v>
      </c>
      <c r="S93" s="7"/>
      <c r="T93" s="3" t="str">
        <f>+VLOOKUP(Tabla1[[#This Row],[id_bodega]],'CONVERSION DATOS'!B:D,2,0)</f>
        <v>TAT BUCARAMANGA</v>
      </c>
      <c r="U93" s="3" t="str">
        <f>+VLOOKUP(Q93,'CONVERSION DATOS'!B:D,3,0)</f>
        <v>VEHICULOS</v>
      </c>
      <c r="V93" t="str">
        <f>+VLOOKUP($A$1:$A$21802,'DT HUEVO'!$A:$E,3,0)</f>
        <v>L</v>
      </c>
      <c r="W93" t="str">
        <f>+VLOOKUP($A$1:$A$21642,'DT HUEVO'!$A:$E,4,0)</f>
        <v>VERDE</v>
      </c>
      <c r="X93" t="str">
        <f>+VLOOKUP(T$1:T$21802,'DT HUEVO'!$H:$K,2,0)</f>
        <v>COSTA</v>
      </c>
      <c r="Y93" t="str">
        <f>+VLOOKUP(T$1:T$21802,'DT HUEVO'!$H:$K,3,0)</f>
        <v>SANTANDER</v>
      </c>
      <c r="Z93">
        <f>+VLOOKUP(A$1:A$21802,'DT HUEVO'!$A:$E,5,0)</f>
        <v>0</v>
      </c>
      <c r="AA93" t="str">
        <f>IF(Tabla1[[#This Row],[GRUPO]]="PLANTA CLASIFICACION","BODEGA",IF(Tabla1[[#This Row],[GRUPO]]="BODEGA","BODEGA",Tabla1[[#This Row],[GRUPO]]))</f>
        <v>VEHICULOS</v>
      </c>
      <c r="AB93" t="str">
        <f>VLOOKUP(Tabla1[[#This Row],[articulo]],'DT HUEVO'!$A:$F,6,0)</f>
        <v>TAT</v>
      </c>
    </row>
    <row r="94" spans="1:28">
      <c r="A94" s="223">
        <v>2110427</v>
      </c>
      <c r="B94" s="223" t="s">
        <v>1268</v>
      </c>
      <c r="C94" s="223" t="s">
        <v>1259</v>
      </c>
      <c r="D94" s="223">
        <v>855</v>
      </c>
      <c r="E94" s="7">
        <v>0</v>
      </c>
      <c r="F94" s="223" t="s">
        <v>1260</v>
      </c>
      <c r="G94" s="223" t="s">
        <v>1261</v>
      </c>
      <c r="H94" s="7">
        <v>0</v>
      </c>
      <c r="I94" s="7">
        <v>450</v>
      </c>
      <c r="J94" s="223" t="s">
        <v>1262</v>
      </c>
      <c r="K94" s="223" t="s">
        <v>1263</v>
      </c>
      <c r="L94" s="245">
        <v>328.87</v>
      </c>
      <c r="M94" s="246">
        <v>46305</v>
      </c>
      <c r="N94" s="223">
        <v>0</v>
      </c>
      <c r="O94" s="223" t="s">
        <v>107</v>
      </c>
      <c r="P94" s="223">
        <v>2110427</v>
      </c>
      <c r="Q94" s="223" t="s">
        <v>108</v>
      </c>
      <c r="R94" s="223">
        <v>0</v>
      </c>
      <c r="S94" s="7"/>
      <c r="T94" s="3" t="str">
        <f>+VLOOKUP(Tabla1[[#This Row],[id_bodega]],'CONVERSION DATOS'!B:D,2,0)</f>
        <v>TAT BUCARAMANGA</v>
      </c>
      <c r="U94" s="3" t="str">
        <f>+VLOOKUP(Q94,'CONVERSION DATOS'!B:D,3,0)</f>
        <v>VEHICULOS</v>
      </c>
      <c r="V94" t="str">
        <f>+VLOOKUP($A$1:$A$21802,'DT HUEVO'!$A:$E,3,0)</f>
        <v>M</v>
      </c>
      <c r="W94" t="str">
        <f>+VLOOKUP($A$1:$A$21642,'DT HUEVO'!$A:$E,4,0)</f>
        <v>VERDE</v>
      </c>
      <c r="X94" t="str">
        <f>+VLOOKUP(T$1:T$21802,'DT HUEVO'!$H:$K,2,0)</f>
        <v>COSTA</v>
      </c>
      <c r="Y94" t="str">
        <f>+VLOOKUP(T$1:T$21802,'DT HUEVO'!$H:$K,3,0)</f>
        <v>SANTANDER</v>
      </c>
      <c r="Z94">
        <f>+VLOOKUP(A$1:A$21802,'DT HUEVO'!$A:$E,5,0)</f>
        <v>0</v>
      </c>
      <c r="AA94" t="str">
        <f>IF(Tabla1[[#This Row],[GRUPO]]="PLANTA CLASIFICACION","BODEGA",IF(Tabla1[[#This Row],[GRUPO]]="BODEGA","BODEGA",Tabla1[[#This Row],[GRUPO]]))</f>
        <v>VEHICULOS</v>
      </c>
      <c r="AB94" t="str">
        <f>VLOOKUP(Tabla1[[#This Row],[articulo]],'DT HUEVO'!$A:$F,6,0)</f>
        <v>TAT</v>
      </c>
    </row>
    <row r="95" spans="1:28">
      <c r="A95" s="223">
        <v>2112207</v>
      </c>
      <c r="B95" s="223" t="s">
        <v>1104</v>
      </c>
      <c r="C95" s="223" t="s">
        <v>1259</v>
      </c>
      <c r="D95" s="223">
        <v>150</v>
      </c>
      <c r="E95" s="7">
        <v>0</v>
      </c>
      <c r="F95" s="223" t="s">
        <v>1260</v>
      </c>
      <c r="G95" s="223" t="s">
        <v>1261</v>
      </c>
      <c r="H95" s="7">
        <v>0</v>
      </c>
      <c r="I95" s="7">
        <v>640</v>
      </c>
      <c r="J95" s="223" t="s">
        <v>1262</v>
      </c>
      <c r="K95" s="223" t="s">
        <v>1263</v>
      </c>
      <c r="L95" s="245">
        <v>599.67999999999995</v>
      </c>
      <c r="M95" s="246">
        <v>46305</v>
      </c>
      <c r="N95" s="223"/>
      <c r="O95" s="223" t="s">
        <v>107</v>
      </c>
      <c r="P95" s="223">
        <v>2112207</v>
      </c>
      <c r="Q95" s="223" t="s">
        <v>108</v>
      </c>
      <c r="R95" s="223">
        <v>0</v>
      </c>
      <c r="S95" s="7"/>
      <c r="T95" s="3" t="str">
        <f>+VLOOKUP(Tabla1[[#This Row],[id_bodega]],'CONVERSION DATOS'!B:D,2,0)</f>
        <v>TAT BUCARAMANGA</v>
      </c>
      <c r="U95" s="3" t="str">
        <f>+VLOOKUP(Q95,'CONVERSION DATOS'!B:D,3,0)</f>
        <v>VEHICULOS</v>
      </c>
      <c r="V95" t="str">
        <f>+VLOOKUP($A$1:$A$21824,'DT HUEVO'!$A:$E,3,0)</f>
        <v>XL</v>
      </c>
      <c r="W95" t="str">
        <f>+VLOOKUP($A$1:$A$21664,'DT HUEVO'!$A:$E,4,0)</f>
        <v>EMPACADOS</v>
      </c>
      <c r="X95" t="str">
        <f>+VLOOKUP(T$1:T$21824,'DT HUEVO'!$H:$K,2,0)</f>
        <v>COSTA</v>
      </c>
      <c r="Y95" t="str">
        <f>+VLOOKUP(T$1:T$21824,'DT HUEVO'!$H:$K,3,0)</f>
        <v>SANTANDER</v>
      </c>
      <c r="Z95" t="str">
        <f>+VLOOKUP(A$1:A$21824,'DT HUEVO'!$A:$E,5,0)</f>
        <v>TAT</v>
      </c>
      <c r="AA95" t="str">
        <f>IF(Tabla1[[#This Row],[GRUPO]]="PLANTA CLASIFICACION","BODEGA",IF(Tabla1[[#This Row],[GRUPO]]="BODEGA","BODEGA",Tabla1[[#This Row],[GRUPO]]))</f>
        <v>VEHICULOS</v>
      </c>
      <c r="AB95" t="str">
        <f>VLOOKUP(Tabla1[[#This Row],[articulo]],'DT HUEVO'!$A:$F,6,0)</f>
        <v>TAT</v>
      </c>
    </row>
    <row r="96" spans="1:28">
      <c r="A96" s="223">
        <v>2152388</v>
      </c>
      <c r="B96" s="223" t="s">
        <v>1106</v>
      </c>
      <c r="C96" s="223" t="s">
        <v>1259</v>
      </c>
      <c r="D96" s="223">
        <v>120</v>
      </c>
      <c r="E96" s="7">
        <v>0</v>
      </c>
      <c r="F96" s="223" t="s">
        <v>1260</v>
      </c>
      <c r="G96" s="223" t="s">
        <v>1261</v>
      </c>
      <c r="H96" s="7">
        <v>0</v>
      </c>
      <c r="I96" s="7">
        <v>530</v>
      </c>
      <c r="J96" s="223" t="s">
        <v>1262</v>
      </c>
      <c r="K96" s="223" t="s">
        <v>1263</v>
      </c>
      <c r="L96" s="245">
        <v>538.38</v>
      </c>
      <c r="M96" s="246">
        <v>46305</v>
      </c>
      <c r="N96" s="223"/>
      <c r="O96" s="223" t="s">
        <v>107</v>
      </c>
      <c r="P96" s="223">
        <v>2152388</v>
      </c>
      <c r="Q96" s="223" t="s">
        <v>108</v>
      </c>
      <c r="R96" s="223">
        <v>0</v>
      </c>
      <c r="S96" s="7"/>
      <c r="T96" s="3" t="str">
        <f>+VLOOKUP(Tabla1[[#This Row],[id_bodega]],'CONVERSION DATOS'!B:D,2,0)</f>
        <v>TAT BUCARAMANGA</v>
      </c>
      <c r="U96" s="3" t="str">
        <f>+VLOOKUP(Q96,'CONVERSION DATOS'!B:D,3,0)</f>
        <v>VEHICULOS</v>
      </c>
      <c r="V96" t="str">
        <f>+VLOOKUP($A$1:$A$21824,'DT HUEVO'!$A:$E,3,0)</f>
        <v>L</v>
      </c>
      <c r="W96" t="str">
        <f>+VLOOKUP($A$1:$A$21664,'DT HUEVO'!$A:$E,4,0)</f>
        <v>EMPACADOS</v>
      </c>
      <c r="X96" t="str">
        <f>+VLOOKUP(T$1:T$21824,'DT HUEVO'!$H:$K,2,0)</f>
        <v>COSTA</v>
      </c>
      <c r="Y96" t="str">
        <f>+VLOOKUP(T$1:T$21824,'DT HUEVO'!$H:$K,3,0)</f>
        <v>SANTANDER</v>
      </c>
      <c r="Z96">
        <f>+VLOOKUP(A$1:A$21824,'DT HUEVO'!$A:$E,5,0)</f>
        <v>0</v>
      </c>
      <c r="AA96" t="str">
        <f>IF(Tabla1[[#This Row],[GRUPO]]="PLANTA CLASIFICACION","BODEGA",IF(Tabla1[[#This Row],[GRUPO]]="BODEGA","BODEGA",Tabla1[[#This Row],[GRUPO]]))</f>
        <v>VEHICULOS</v>
      </c>
      <c r="AB96" t="str">
        <f>VLOOKUP(Tabla1[[#This Row],[articulo]],'DT HUEVO'!$A:$F,6,0)</f>
        <v>TAT</v>
      </c>
    </row>
    <row r="97" spans="1:28">
      <c r="A97" s="223">
        <v>2110327</v>
      </c>
      <c r="B97" s="223" t="s">
        <v>1267</v>
      </c>
      <c r="C97" s="223" t="s">
        <v>1259</v>
      </c>
      <c r="D97" s="223">
        <v>16</v>
      </c>
      <c r="E97" s="7">
        <v>0</v>
      </c>
      <c r="F97" s="223" t="s">
        <v>1260</v>
      </c>
      <c r="G97" s="223" t="s">
        <v>1261</v>
      </c>
      <c r="H97" s="7">
        <v>0</v>
      </c>
      <c r="I97" s="7">
        <v>480</v>
      </c>
      <c r="J97" s="223" t="s">
        <v>1262</v>
      </c>
      <c r="K97" s="223" t="s">
        <v>1263</v>
      </c>
      <c r="L97" s="245">
        <v>359.32</v>
      </c>
      <c r="M97" s="246">
        <v>46305</v>
      </c>
      <c r="N97" s="223">
        <v>0</v>
      </c>
      <c r="O97" s="223" t="s">
        <v>109</v>
      </c>
      <c r="P97" s="223">
        <v>2110327</v>
      </c>
      <c r="Q97" s="223" t="s">
        <v>110</v>
      </c>
      <c r="R97" s="223">
        <v>0</v>
      </c>
      <c r="S97" s="7"/>
      <c r="T97" s="3" t="str">
        <f>+VLOOKUP(Tabla1[[#This Row],[id_bodega]],'CONVERSION DATOS'!B:D,2,0)</f>
        <v>TAT BUCARAMANGA</v>
      </c>
      <c r="U97" s="3" t="str">
        <f>+VLOOKUP(Q97,'CONVERSION DATOS'!B:D,3,0)</f>
        <v>VEHICULOS</v>
      </c>
      <c r="V97" t="str">
        <f>+VLOOKUP($A$1:$A$21824,'DT HUEVO'!$A:$E,3,0)</f>
        <v>L</v>
      </c>
      <c r="W97" t="str">
        <f>+VLOOKUP($A$1:$A$21664,'DT HUEVO'!$A:$E,4,0)</f>
        <v>VERDE</v>
      </c>
      <c r="X97" t="str">
        <f>+VLOOKUP(T$1:T$21824,'DT HUEVO'!$H:$K,2,0)</f>
        <v>COSTA</v>
      </c>
      <c r="Y97" t="str">
        <f>+VLOOKUP(T$1:T$21824,'DT HUEVO'!$H:$K,3,0)</f>
        <v>SANTANDER</v>
      </c>
      <c r="Z97">
        <f>+VLOOKUP(A$1:A$21824,'DT HUEVO'!$A:$E,5,0)</f>
        <v>0</v>
      </c>
      <c r="AA97" t="str">
        <f>IF(Tabla1[[#This Row],[GRUPO]]="PLANTA CLASIFICACION","BODEGA",IF(Tabla1[[#This Row],[GRUPO]]="BODEGA","BODEGA",Tabla1[[#This Row],[GRUPO]]))</f>
        <v>VEHICULOS</v>
      </c>
      <c r="AB97" t="str">
        <f>VLOOKUP(Tabla1[[#This Row],[articulo]],'DT HUEVO'!$A:$F,6,0)</f>
        <v>TAT</v>
      </c>
    </row>
    <row r="98" spans="1:28">
      <c r="A98" s="223">
        <v>2110327</v>
      </c>
      <c r="B98" s="223" t="s">
        <v>1267</v>
      </c>
      <c r="C98" s="223" t="s">
        <v>1259</v>
      </c>
      <c r="D98" s="223">
        <v>2973</v>
      </c>
      <c r="E98" s="7">
        <v>0</v>
      </c>
      <c r="F98" s="223" t="s">
        <v>1260</v>
      </c>
      <c r="G98" s="223" t="s">
        <v>1261</v>
      </c>
      <c r="H98" s="7">
        <v>0</v>
      </c>
      <c r="I98" s="7">
        <v>480</v>
      </c>
      <c r="J98" s="223" t="s">
        <v>1262</v>
      </c>
      <c r="K98" s="223" t="s">
        <v>1263</v>
      </c>
      <c r="L98" s="245">
        <v>359.32</v>
      </c>
      <c r="M98" s="246">
        <v>46305</v>
      </c>
      <c r="N98" s="223">
        <v>0</v>
      </c>
      <c r="O98" s="223" t="s">
        <v>115</v>
      </c>
      <c r="P98" s="223">
        <v>2110327</v>
      </c>
      <c r="Q98" s="223" t="s">
        <v>116</v>
      </c>
      <c r="R98" s="223">
        <v>0</v>
      </c>
      <c r="S98" s="7"/>
      <c r="T98" s="3" t="str">
        <f>+VLOOKUP(Tabla1[[#This Row],[id_bodega]],'CONVERSION DATOS'!B:D,2,0)</f>
        <v>TAT BUCARAMANGA</v>
      </c>
      <c r="U98" s="3" t="str">
        <f>+VLOOKUP(Q98,'CONVERSION DATOS'!B:D,3,0)</f>
        <v>VEHICULOS</v>
      </c>
      <c r="V98" t="str">
        <f>+VLOOKUP($A$1:$A$21824,'DT HUEVO'!$A:$E,3,0)</f>
        <v>L</v>
      </c>
      <c r="W98" t="str">
        <f>+VLOOKUP($A$1:$A$21664,'DT HUEVO'!$A:$E,4,0)</f>
        <v>VERDE</v>
      </c>
      <c r="X98" t="str">
        <f>+VLOOKUP(T$1:T$21824,'DT HUEVO'!$H:$K,2,0)</f>
        <v>COSTA</v>
      </c>
      <c r="Y98" t="str">
        <f>+VLOOKUP(T$1:T$21824,'DT HUEVO'!$H:$K,3,0)</f>
        <v>SANTANDER</v>
      </c>
      <c r="Z98">
        <f>+VLOOKUP(A$1:A$21824,'DT HUEVO'!$A:$E,5,0)</f>
        <v>0</v>
      </c>
      <c r="AA98" t="str">
        <f>IF(Tabla1[[#This Row],[GRUPO]]="PLANTA CLASIFICACION","BODEGA",IF(Tabla1[[#This Row],[GRUPO]]="BODEGA","BODEGA",Tabla1[[#This Row],[GRUPO]]))</f>
        <v>VEHICULOS</v>
      </c>
      <c r="AB98" t="str">
        <f>VLOOKUP(Tabla1[[#This Row],[articulo]],'DT HUEVO'!$A:$F,6,0)</f>
        <v>TAT</v>
      </c>
    </row>
    <row r="99" spans="1:28">
      <c r="A99" s="223">
        <v>2110427</v>
      </c>
      <c r="B99" s="223" t="s">
        <v>1268</v>
      </c>
      <c r="C99" s="223" t="s">
        <v>1259</v>
      </c>
      <c r="D99" s="223">
        <v>466</v>
      </c>
      <c r="E99" s="7">
        <v>0</v>
      </c>
      <c r="F99" s="223" t="s">
        <v>1260</v>
      </c>
      <c r="G99" s="223" t="s">
        <v>1261</v>
      </c>
      <c r="H99" s="7">
        <v>0</v>
      </c>
      <c r="I99" s="7">
        <v>450</v>
      </c>
      <c r="J99" s="223" t="s">
        <v>1262</v>
      </c>
      <c r="K99" s="223" t="s">
        <v>1263</v>
      </c>
      <c r="L99" s="245">
        <v>328.87</v>
      </c>
      <c r="M99" s="246">
        <v>46305</v>
      </c>
      <c r="N99" s="223">
        <v>0</v>
      </c>
      <c r="O99" s="223" t="s">
        <v>115</v>
      </c>
      <c r="P99" s="223">
        <v>2110427</v>
      </c>
      <c r="Q99" s="223" t="s">
        <v>116</v>
      </c>
      <c r="R99" s="223">
        <v>0</v>
      </c>
      <c r="S99" s="7"/>
      <c r="T99" s="3" t="str">
        <f>+VLOOKUP(Tabla1[[#This Row],[id_bodega]],'CONVERSION DATOS'!B:D,2,0)</f>
        <v>TAT BUCARAMANGA</v>
      </c>
      <c r="U99" s="3" t="str">
        <f>+VLOOKUP(Q99,'CONVERSION DATOS'!B:D,3,0)</f>
        <v>VEHICULOS</v>
      </c>
      <c r="V99" t="str">
        <f>+VLOOKUP($A$1:$A$21824,'DT HUEVO'!$A:$E,3,0)</f>
        <v>M</v>
      </c>
      <c r="W99" t="str">
        <f>+VLOOKUP($A$1:$A$21664,'DT HUEVO'!$A:$E,4,0)</f>
        <v>VERDE</v>
      </c>
      <c r="X99" t="str">
        <f>+VLOOKUP(T$1:T$21824,'DT HUEVO'!$H:$K,2,0)</f>
        <v>COSTA</v>
      </c>
      <c r="Y99" t="str">
        <f>+VLOOKUP(T$1:T$21824,'DT HUEVO'!$H:$K,3,0)</f>
        <v>SANTANDER</v>
      </c>
      <c r="Z99">
        <f>+VLOOKUP(A$1:A$21824,'DT HUEVO'!$A:$E,5,0)</f>
        <v>0</v>
      </c>
      <c r="AA99" t="str">
        <f>IF(Tabla1[[#This Row],[GRUPO]]="PLANTA CLASIFICACION","BODEGA",IF(Tabla1[[#This Row],[GRUPO]]="BODEGA","BODEGA",Tabla1[[#This Row],[GRUPO]]))</f>
        <v>VEHICULOS</v>
      </c>
      <c r="AB99" t="str">
        <f>VLOOKUP(Tabla1[[#This Row],[articulo]],'DT HUEVO'!$A:$F,6,0)</f>
        <v>TAT</v>
      </c>
    </row>
    <row r="100" spans="1:28">
      <c r="A100" s="223">
        <v>2152388</v>
      </c>
      <c r="B100" s="223" t="s">
        <v>1106</v>
      </c>
      <c r="C100" s="223" t="s">
        <v>1259</v>
      </c>
      <c r="D100" s="223">
        <v>345</v>
      </c>
      <c r="E100" s="7">
        <v>0</v>
      </c>
      <c r="F100" s="223" t="s">
        <v>1260</v>
      </c>
      <c r="G100" s="223" t="s">
        <v>1261</v>
      </c>
      <c r="H100" s="7">
        <v>0</v>
      </c>
      <c r="I100" s="7">
        <v>530</v>
      </c>
      <c r="J100" s="223" t="s">
        <v>1262</v>
      </c>
      <c r="K100" s="223" t="s">
        <v>1263</v>
      </c>
      <c r="L100" s="245">
        <v>538.38</v>
      </c>
      <c r="M100" s="246">
        <v>46305</v>
      </c>
      <c r="N100" s="223"/>
      <c r="O100" s="223" t="s">
        <v>115</v>
      </c>
      <c r="P100" s="223">
        <v>2152388</v>
      </c>
      <c r="Q100" s="223" t="s">
        <v>116</v>
      </c>
      <c r="R100" s="223">
        <v>0</v>
      </c>
      <c r="S100" s="7"/>
      <c r="T100" s="3" t="str">
        <f>+VLOOKUP(Tabla1[[#This Row],[id_bodega]],'CONVERSION DATOS'!B:D,2,0)</f>
        <v>TAT BUCARAMANGA</v>
      </c>
      <c r="U100" s="3" t="str">
        <f>+VLOOKUP(Q100,'CONVERSION DATOS'!B:D,3,0)</f>
        <v>VEHICULOS</v>
      </c>
      <c r="V100" t="str">
        <f>+VLOOKUP($A$1:$A$21824,'DT HUEVO'!$A:$E,3,0)</f>
        <v>L</v>
      </c>
      <c r="W100" t="str">
        <f>+VLOOKUP($A$1:$A$21664,'DT HUEVO'!$A:$E,4,0)</f>
        <v>EMPACADOS</v>
      </c>
      <c r="X100" t="str">
        <f>+VLOOKUP(T$1:T$21824,'DT HUEVO'!$H:$K,2,0)</f>
        <v>COSTA</v>
      </c>
      <c r="Y100" t="str">
        <f>+VLOOKUP(T$1:T$21824,'DT HUEVO'!$H:$K,3,0)</f>
        <v>SANTANDER</v>
      </c>
      <c r="Z100">
        <f>+VLOOKUP(A$1:A$21824,'DT HUEVO'!$A:$E,5,0)</f>
        <v>0</v>
      </c>
      <c r="AA100" t="str">
        <f>IF(Tabla1[[#This Row],[GRUPO]]="PLANTA CLASIFICACION","BODEGA",IF(Tabla1[[#This Row],[GRUPO]]="BODEGA","BODEGA",Tabla1[[#This Row],[GRUPO]]))</f>
        <v>VEHICULOS</v>
      </c>
      <c r="AB100" t="str">
        <f>VLOOKUP(Tabla1[[#This Row],[articulo]],'DT HUEVO'!$A:$F,6,0)</f>
        <v>TAT</v>
      </c>
    </row>
    <row r="101" spans="1:28">
      <c r="A101" s="223">
        <v>2110327</v>
      </c>
      <c r="B101" s="223" t="s">
        <v>1267</v>
      </c>
      <c r="C101" s="223" t="s">
        <v>1259</v>
      </c>
      <c r="D101" s="223">
        <v>1722</v>
      </c>
      <c r="E101" s="7">
        <v>0</v>
      </c>
      <c r="F101" s="223" t="s">
        <v>1260</v>
      </c>
      <c r="G101" s="223" t="s">
        <v>1261</v>
      </c>
      <c r="H101" s="7">
        <v>0</v>
      </c>
      <c r="I101" s="7">
        <v>480</v>
      </c>
      <c r="J101" s="223" t="s">
        <v>1262</v>
      </c>
      <c r="K101" s="223" t="s">
        <v>1263</v>
      </c>
      <c r="L101" s="245">
        <v>359.32</v>
      </c>
      <c r="M101" s="246">
        <v>46305</v>
      </c>
      <c r="N101" s="223">
        <v>0</v>
      </c>
      <c r="O101" s="223" t="s">
        <v>119</v>
      </c>
      <c r="P101" s="223">
        <v>2110327</v>
      </c>
      <c r="Q101" s="223" t="s">
        <v>120</v>
      </c>
      <c r="R101" s="223">
        <v>0</v>
      </c>
      <c r="S101" s="7"/>
      <c r="T101" s="3" t="str">
        <f>+VLOOKUP(Tabla1[[#This Row],[id_bodega]],'CONVERSION DATOS'!B:D,2,0)</f>
        <v>TAT BUCARAMANGA</v>
      </c>
      <c r="U101" s="3" t="str">
        <f>+VLOOKUP(Q101,'CONVERSION DATOS'!B:D,3,0)</f>
        <v>VEHICULOS</v>
      </c>
      <c r="V101" t="str">
        <f>+VLOOKUP($A$1:$A$21824,'DT HUEVO'!$A:$E,3,0)</f>
        <v>L</v>
      </c>
      <c r="W101" t="str">
        <f>+VLOOKUP($A$1:$A$21664,'DT HUEVO'!$A:$E,4,0)</f>
        <v>VERDE</v>
      </c>
      <c r="X101" t="str">
        <f>+VLOOKUP(T$1:T$21824,'DT HUEVO'!$H:$K,2,0)</f>
        <v>COSTA</v>
      </c>
      <c r="Y101" t="str">
        <f>+VLOOKUP(T$1:T$21824,'DT HUEVO'!$H:$K,3,0)</f>
        <v>SANTANDER</v>
      </c>
      <c r="Z101">
        <f>+VLOOKUP(A$1:A$21824,'DT HUEVO'!$A:$E,5,0)</f>
        <v>0</v>
      </c>
      <c r="AA101" t="str">
        <f>IF(Tabla1[[#This Row],[GRUPO]]="PLANTA CLASIFICACION","BODEGA",IF(Tabla1[[#This Row],[GRUPO]]="BODEGA","BODEGA",Tabla1[[#This Row],[GRUPO]]))</f>
        <v>VEHICULOS</v>
      </c>
      <c r="AB101" t="str">
        <f>VLOOKUP(Tabla1[[#This Row],[articulo]],'DT HUEVO'!$A:$F,6,0)</f>
        <v>TAT</v>
      </c>
    </row>
    <row r="102" spans="1:28">
      <c r="A102" s="223">
        <v>2110427</v>
      </c>
      <c r="B102" s="223" t="s">
        <v>1268</v>
      </c>
      <c r="C102" s="223" t="s">
        <v>1259</v>
      </c>
      <c r="D102" s="223">
        <v>822</v>
      </c>
      <c r="E102" s="7">
        <v>0</v>
      </c>
      <c r="F102" s="223" t="s">
        <v>1260</v>
      </c>
      <c r="G102" s="223" t="s">
        <v>1261</v>
      </c>
      <c r="H102" s="7">
        <v>0</v>
      </c>
      <c r="I102" s="7">
        <v>450</v>
      </c>
      <c r="J102" s="223" t="s">
        <v>1262</v>
      </c>
      <c r="K102" s="223" t="s">
        <v>1263</v>
      </c>
      <c r="L102" s="245">
        <v>328.87</v>
      </c>
      <c r="M102" s="246">
        <v>46305</v>
      </c>
      <c r="N102" s="223">
        <v>0</v>
      </c>
      <c r="O102" s="223" t="s">
        <v>119</v>
      </c>
      <c r="P102" s="223">
        <v>2110427</v>
      </c>
      <c r="Q102" s="223" t="s">
        <v>120</v>
      </c>
      <c r="R102" s="223">
        <v>0</v>
      </c>
      <c r="S102" s="7"/>
      <c r="T102" s="3" t="str">
        <f>+VLOOKUP(Tabla1[[#This Row],[id_bodega]],'CONVERSION DATOS'!B:D,2,0)</f>
        <v>TAT BUCARAMANGA</v>
      </c>
      <c r="U102" s="3" t="str">
        <f>+VLOOKUP(Q102,'CONVERSION DATOS'!B:D,3,0)</f>
        <v>VEHICULOS</v>
      </c>
      <c r="V102" t="str">
        <f>+VLOOKUP($A$1:$A$21824,'DT HUEVO'!$A:$E,3,0)</f>
        <v>M</v>
      </c>
      <c r="W102" t="str">
        <f>+VLOOKUP($A$1:$A$21664,'DT HUEVO'!$A:$E,4,0)</f>
        <v>VERDE</v>
      </c>
      <c r="X102" t="str">
        <f>+VLOOKUP(T$1:T$21824,'DT HUEVO'!$H:$K,2,0)</f>
        <v>COSTA</v>
      </c>
      <c r="Y102" t="str">
        <f>+VLOOKUP(T$1:T$21824,'DT HUEVO'!$H:$K,3,0)</f>
        <v>SANTANDER</v>
      </c>
      <c r="Z102">
        <f>+VLOOKUP(A$1:A$21824,'DT HUEVO'!$A:$E,5,0)</f>
        <v>0</v>
      </c>
      <c r="AA102" t="str">
        <f>IF(Tabla1[[#This Row],[GRUPO]]="PLANTA CLASIFICACION","BODEGA",IF(Tabla1[[#This Row],[GRUPO]]="BODEGA","BODEGA",Tabla1[[#This Row],[GRUPO]]))</f>
        <v>VEHICULOS</v>
      </c>
      <c r="AB102" t="str">
        <f>VLOOKUP(Tabla1[[#This Row],[articulo]],'DT HUEVO'!$A:$F,6,0)</f>
        <v>TAT</v>
      </c>
    </row>
    <row r="103" spans="1:28">
      <c r="A103" s="223">
        <v>2110327</v>
      </c>
      <c r="B103" s="223" t="s">
        <v>1267</v>
      </c>
      <c r="C103" s="223" t="s">
        <v>1259</v>
      </c>
      <c r="D103" s="223">
        <v>5241</v>
      </c>
      <c r="E103" s="7">
        <v>0</v>
      </c>
      <c r="F103" s="223" t="s">
        <v>1260</v>
      </c>
      <c r="G103" s="223" t="s">
        <v>1261</v>
      </c>
      <c r="H103" s="7">
        <v>0</v>
      </c>
      <c r="I103" s="7">
        <v>480</v>
      </c>
      <c r="J103" s="223" t="s">
        <v>1262</v>
      </c>
      <c r="K103" s="223" t="s">
        <v>1263</v>
      </c>
      <c r="L103" s="245">
        <v>359.32</v>
      </c>
      <c r="M103" s="246">
        <v>46305</v>
      </c>
      <c r="N103" s="223">
        <v>0</v>
      </c>
      <c r="O103" s="223" t="s">
        <v>121</v>
      </c>
      <c r="P103" s="223">
        <v>2110327</v>
      </c>
      <c r="Q103" s="223" t="s">
        <v>122</v>
      </c>
      <c r="R103" s="223">
        <v>0</v>
      </c>
      <c r="S103" s="7"/>
      <c r="T103" s="3" t="str">
        <f>+VLOOKUP(Tabla1[[#This Row],[id_bodega]],'CONVERSION DATOS'!B:D,2,0)</f>
        <v>TAT BUCARAMANGA</v>
      </c>
      <c r="U103" s="3" t="str">
        <f>+VLOOKUP(Q103,'CONVERSION DATOS'!B:D,3,0)</f>
        <v>VEHICULOS</v>
      </c>
      <c r="V103" t="str">
        <f>+VLOOKUP($A$1:$A$21824,'DT HUEVO'!$A:$E,3,0)</f>
        <v>L</v>
      </c>
      <c r="W103" t="str">
        <f>+VLOOKUP($A$1:$A$21664,'DT HUEVO'!$A:$E,4,0)</f>
        <v>VERDE</v>
      </c>
      <c r="X103" t="str">
        <f>+VLOOKUP(T$1:T$21824,'DT HUEVO'!$H:$K,2,0)</f>
        <v>COSTA</v>
      </c>
      <c r="Y103" t="str">
        <f>+VLOOKUP(T$1:T$21824,'DT HUEVO'!$H:$K,3,0)</f>
        <v>SANTANDER</v>
      </c>
      <c r="Z103">
        <f>+VLOOKUP(A$1:A$21824,'DT HUEVO'!$A:$E,5,0)</f>
        <v>0</v>
      </c>
      <c r="AA103" t="str">
        <f>IF(Tabla1[[#This Row],[GRUPO]]="PLANTA CLASIFICACION","BODEGA",IF(Tabla1[[#This Row],[GRUPO]]="BODEGA","BODEGA",Tabla1[[#This Row],[GRUPO]]))</f>
        <v>VEHICULOS</v>
      </c>
      <c r="AB103" t="str">
        <f>VLOOKUP(Tabla1[[#This Row],[articulo]],'DT HUEVO'!$A:$F,6,0)</f>
        <v>TAT</v>
      </c>
    </row>
    <row r="104" spans="1:28">
      <c r="A104" s="223">
        <v>2110427</v>
      </c>
      <c r="B104" s="223" t="s">
        <v>1268</v>
      </c>
      <c r="C104" s="223" t="s">
        <v>1259</v>
      </c>
      <c r="D104" s="223">
        <v>2412</v>
      </c>
      <c r="E104" s="7">
        <v>0</v>
      </c>
      <c r="F104" s="223" t="s">
        <v>1260</v>
      </c>
      <c r="G104" s="223" t="s">
        <v>1261</v>
      </c>
      <c r="H104" s="7">
        <v>0</v>
      </c>
      <c r="I104" s="7">
        <v>450</v>
      </c>
      <c r="J104" s="223" t="s">
        <v>1262</v>
      </c>
      <c r="K104" s="223" t="s">
        <v>1263</v>
      </c>
      <c r="L104" s="245">
        <v>328.87</v>
      </c>
      <c r="M104" s="246">
        <v>46305</v>
      </c>
      <c r="N104" s="223">
        <v>0</v>
      </c>
      <c r="O104" s="223" t="s">
        <v>121</v>
      </c>
      <c r="P104" s="223">
        <v>2110427</v>
      </c>
      <c r="Q104" s="223" t="s">
        <v>122</v>
      </c>
      <c r="R104" s="223">
        <v>0</v>
      </c>
      <c r="S104" s="7"/>
      <c r="T104" s="3" t="str">
        <f>+VLOOKUP(Tabla1[[#This Row],[id_bodega]],'CONVERSION DATOS'!B:D,2,0)</f>
        <v>TAT BUCARAMANGA</v>
      </c>
      <c r="U104" s="3" t="str">
        <f>+VLOOKUP(Q104,'CONVERSION DATOS'!B:D,3,0)</f>
        <v>VEHICULOS</v>
      </c>
      <c r="V104" t="str">
        <f>+VLOOKUP($A$1:$A$21824,'DT HUEVO'!$A:$E,3,0)</f>
        <v>M</v>
      </c>
      <c r="W104" t="str">
        <f>+VLOOKUP($A$1:$A$21664,'DT HUEVO'!$A:$E,4,0)</f>
        <v>VERDE</v>
      </c>
      <c r="X104" t="str">
        <f>+VLOOKUP(T$1:T$21824,'DT HUEVO'!$H:$K,2,0)</f>
        <v>COSTA</v>
      </c>
      <c r="Y104" t="str">
        <f>+VLOOKUP(T$1:T$21824,'DT HUEVO'!$H:$K,3,0)</f>
        <v>SANTANDER</v>
      </c>
      <c r="Z104">
        <f>+VLOOKUP(A$1:A$21824,'DT HUEVO'!$A:$E,5,0)</f>
        <v>0</v>
      </c>
      <c r="AA104" t="str">
        <f>IF(Tabla1[[#This Row],[GRUPO]]="PLANTA CLASIFICACION","BODEGA",IF(Tabla1[[#This Row],[GRUPO]]="BODEGA","BODEGA",Tabla1[[#This Row],[GRUPO]]))</f>
        <v>VEHICULOS</v>
      </c>
      <c r="AB104" t="str">
        <f>VLOOKUP(Tabla1[[#This Row],[articulo]],'DT HUEVO'!$A:$F,6,0)</f>
        <v>TAT</v>
      </c>
    </row>
    <row r="105" spans="1:28">
      <c r="A105" s="223">
        <v>2152388</v>
      </c>
      <c r="B105" s="223" t="s">
        <v>1106</v>
      </c>
      <c r="C105" s="223" t="s">
        <v>1259</v>
      </c>
      <c r="D105" s="223">
        <v>60</v>
      </c>
      <c r="E105" s="7">
        <v>0</v>
      </c>
      <c r="F105" s="223" t="s">
        <v>1260</v>
      </c>
      <c r="G105" s="223" t="s">
        <v>1261</v>
      </c>
      <c r="H105" s="7">
        <v>0</v>
      </c>
      <c r="I105" s="7">
        <v>530</v>
      </c>
      <c r="J105" s="223" t="s">
        <v>1262</v>
      </c>
      <c r="K105" s="223" t="s">
        <v>1263</v>
      </c>
      <c r="L105" s="245">
        <v>538.38</v>
      </c>
      <c r="M105" s="246">
        <v>46305</v>
      </c>
      <c r="N105" s="223"/>
      <c r="O105" s="223" t="s">
        <v>121</v>
      </c>
      <c r="P105" s="223">
        <v>2152388</v>
      </c>
      <c r="Q105" s="223" t="s">
        <v>122</v>
      </c>
      <c r="R105" s="223">
        <v>0</v>
      </c>
      <c r="S105" s="7"/>
      <c r="T105" s="3" t="str">
        <f>+VLOOKUP(Tabla1[[#This Row],[id_bodega]],'CONVERSION DATOS'!B:D,2,0)</f>
        <v>TAT BUCARAMANGA</v>
      </c>
      <c r="U105" s="3" t="str">
        <f>+VLOOKUP(Q105,'CONVERSION DATOS'!B:D,3,0)</f>
        <v>VEHICULOS</v>
      </c>
      <c r="V105" t="str">
        <f>+VLOOKUP($A$1:$A$21824,'DT HUEVO'!$A:$E,3,0)</f>
        <v>L</v>
      </c>
      <c r="W105" t="str">
        <f>+VLOOKUP($A$1:$A$21664,'DT HUEVO'!$A:$E,4,0)</f>
        <v>EMPACADOS</v>
      </c>
      <c r="X105" t="str">
        <f>+VLOOKUP(T$1:T$21824,'DT HUEVO'!$H:$K,2,0)</f>
        <v>COSTA</v>
      </c>
      <c r="Y105" t="str">
        <f>+VLOOKUP(T$1:T$21824,'DT HUEVO'!$H:$K,3,0)</f>
        <v>SANTANDER</v>
      </c>
      <c r="Z105">
        <f>+VLOOKUP(A$1:A$21824,'DT HUEVO'!$A:$E,5,0)</f>
        <v>0</v>
      </c>
      <c r="AA105" t="str">
        <f>IF(Tabla1[[#This Row],[GRUPO]]="PLANTA CLASIFICACION","BODEGA",IF(Tabla1[[#This Row],[GRUPO]]="BODEGA","BODEGA",Tabla1[[#This Row],[GRUPO]]))</f>
        <v>VEHICULOS</v>
      </c>
      <c r="AB105" t="str">
        <f>VLOOKUP(Tabla1[[#This Row],[articulo]],'DT HUEVO'!$A:$F,6,0)</f>
        <v>TAT</v>
      </c>
    </row>
    <row r="106" spans="1:28">
      <c r="A106" s="223">
        <v>2110327</v>
      </c>
      <c r="B106" s="223" t="s">
        <v>1267</v>
      </c>
      <c r="C106" s="223" t="s">
        <v>1259</v>
      </c>
      <c r="D106" s="223">
        <v>2220</v>
      </c>
      <c r="E106" s="7">
        <v>0</v>
      </c>
      <c r="F106" s="223" t="s">
        <v>1260</v>
      </c>
      <c r="G106" s="223" t="s">
        <v>1261</v>
      </c>
      <c r="H106" s="7">
        <v>0</v>
      </c>
      <c r="I106" s="7">
        <v>480</v>
      </c>
      <c r="J106" s="223" t="s">
        <v>1262</v>
      </c>
      <c r="K106" s="223" t="s">
        <v>1263</v>
      </c>
      <c r="L106" s="245">
        <v>359.32</v>
      </c>
      <c r="M106" s="246">
        <v>46305</v>
      </c>
      <c r="N106" s="223">
        <v>0</v>
      </c>
      <c r="O106" s="223" t="s">
        <v>123</v>
      </c>
      <c r="P106" s="223">
        <v>2110327</v>
      </c>
      <c r="Q106" s="223" t="s">
        <v>124</v>
      </c>
      <c r="R106" s="223">
        <v>0</v>
      </c>
      <c r="S106" s="7"/>
      <c r="T106" s="3" t="str">
        <f>+VLOOKUP(Tabla1[[#This Row],[id_bodega]],'CONVERSION DATOS'!B:D,2,0)</f>
        <v>TAT BUCARAMANGA</v>
      </c>
      <c r="U106" s="3" t="str">
        <f>+VLOOKUP(Q106,'CONVERSION DATOS'!B:D,3,0)</f>
        <v>VEHICULOS</v>
      </c>
      <c r="V106" t="str">
        <f>+VLOOKUP($A$1:$A$21824,'DT HUEVO'!$A:$E,3,0)</f>
        <v>L</v>
      </c>
      <c r="W106" t="str">
        <f>+VLOOKUP($A$1:$A$21664,'DT HUEVO'!$A:$E,4,0)</f>
        <v>VERDE</v>
      </c>
      <c r="X106" t="str">
        <f>+VLOOKUP(T$1:T$21824,'DT HUEVO'!$H:$K,2,0)</f>
        <v>COSTA</v>
      </c>
      <c r="Y106" t="str">
        <f>+VLOOKUP(T$1:T$21824,'DT HUEVO'!$H:$K,3,0)</f>
        <v>SANTANDER</v>
      </c>
      <c r="Z106">
        <f>+VLOOKUP(A$1:A$21824,'DT HUEVO'!$A:$E,5,0)</f>
        <v>0</v>
      </c>
      <c r="AA106" t="str">
        <f>IF(Tabla1[[#This Row],[GRUPO]]="PLANTA CLASIFICACION","BODEGA",IF(Tabla1[[#This Row],[GRUPO]]="BODEGA","BODEGA",Tabla1[[#This Row],[GRUPO]]))</f>
        <v>VEHICULOS</v>
      </c>
      <c r="AB106" t="str">
        <f>VLOOKUP(Tabla1[[#This Row],[articulo]],'DT HUEVO'!$A:$F,6,0)</f>
        <v>TAT</v>
      </c>
    </row>
    <row r="107" spans="1:28">
      <c r="A107" s="223">
        <v>2110427</v>
      </c>
      <c r="B107" s="223" t="s">
        <v>1268</v>
      </c>
      <c r="C107" s="223" t="s">
        <v>1259</v>
      </c>
      <c r="D107" s="223">
        <v>480</v>
      </c>
      <c r="E107" s="7">
        <v>0</v>
      </c>
      <c r="F107" s="223" t="s">
        <v>1260</v>
      </c>
      <c r="G107" s="223" t="s">
        <v>1261</v>
      </c>
      <c r="H107" s="7">
        <v>0</v>
      </c>
      <c r="I107" s="7">
        <v>450</v>
      </c>
      <c r="J107" s="223" t="s">
        <v>1262</v>
      </c>
      <c r="K107" s="223" t="s">
        <v>1263</v>
      </c>
      <c r="L107" s="245">
        <v>328.87</v>
      </c>
      <c r="M107" s="246">
        <v>46305</v>
      </c>
      <c r="N107" s="223">
        <v>0</v>
      </c>
      <c r="O107" s="223" t="s">
        <v>123</v>
      </c>
      <c r="P107" s="223">
        <v>2110427</v>
      </c>
      <c r="Q107" s="223" t="s">
        <v>124</v>
      </c>
      <c r="R107" s="223">
        <v>0</v>
      </c>
      <c r="S107" s="7"/>
      <c r="T107" s="3" t="str">
        <f>+VLOOKUP(Tabla1[[#This Row],[id_bodega]],'CONVERSION DATOS'!B:D,2,0)</f>
        <v>TAT BUCARAMANGA</v>
      </c>
      <c r="U107" s="3" t="str">
        <f>+VLOOKUP(Q107,'CONVERSION DATOS'!B:D,3,0)</f>
        <v>VEHICULOS</v>
      </c>
      <c r="V107" t="str">
        <f>+VLOOKUP($A$1:$A$21824,'DT HUEVO'!$A:$E,3,0)</f>
        <v>M</v>
      </c>
      <c r="W107" t="str">
        <f>+VLOOKUP($A$1:$A$21664,'DT HUEVO'!$A:$E,4,0)</f>
        <v>VERDE</v>
      </c>
      <c r="X107" t="str">
        <f>+VLOOKUP(T$1:T$21824,'DT HUEVO'!$H:$K,2,0)</f>
        <v>COSTA</v>
      </c>
      <c r="Y107" t="str">
        <f>+VLOOKUP(T$1:T$21824,'DT HUEVO'!$H:$K,3,0)</f>
        <v>SANTANDER</v>
      </c>
      <c r="Z107">
        <f>+VLOOKUP(A$1:A$21824,'DT HUEVO'!$A:$E,5,0)</f>
        <v>0</v>
      </c>
      <c r="AA107" t="str">
        <f>IF(Tabla1[[#This Row],[GRUPO]]="PLANTA CLASIFICACION","BODEGA",IF(Tabla1[[#This Row],[GRUPO]]="BODEGA","BODEGA",Tabla1[[#This Row],[GRUPO]]))</f>
        <v>VEHICULOS</v>
      </c>
      <c r="AB107" t="str">
        <f>VLOOKUP(Tabla1[[#This Row],[articulo]],'DT HUEVO'!$A:$F,6,0)</f>
        <v>TAT</v>
      </c>
    </row>
    <row r="108" spans="1:28">
      <c r="A108" s="223">
        <v>2152388</v>
      </c>
      <c r="B108" s="223" t="s">
        <v>1106</v>
      </c>
      <c r="C108" s="223" t="s">
        <v>1259</v>
      </c>
      <c r="D108" s="223">
        <v>210</v>
      </c>
      <c r="E108" s="7">
        <v>0</v>
      </c>
      <c r="F108" s="223" t="s">
        <v>1260</v>
      </c>
      <c r="G108" s="223" t="s">
        <v>1261</v>
      </c>
      <c r="H108" s="7">
        <v>0</v>
      </c>
      <c r="I108" s="7">
        <v>530</v>
      </c>
      <c r="J108" s="223" t="s">
        <v>1262</v>
      </c>
      <c r="K108" s="223" t="s">
        <v>1263</v>
      </c>
      <c r="L108" s="245">
        <v>538.38</v>
      </c>
      <c r="M108" s="246">
        <v>46305</v>
      </c>
      <c r="N108" s="223"/>
      <c r="O108" s="223" t="s">
        <v>123</v>
      </c>
      <c r="P108" s="223">
        <v>2152388</v>
      </c>
      <c r="Q108" s="223" t="s">
        <v>124</v>
      </c>
      <c r="R108" s="223">
        <v>0</v>
      </c>
      <c r="S108" s="7"/>
      <c r="T108" s="3" t="str">
        <f>+VLOOKUP(Tabla1[[#This Row],[id_bodega]],'CONVERSION DATOS'!B:D,2,0)</f>
        <v>TAT BUCARAMANGA</v>
      </c>
      <c r="U108" s="3" t="str">
        <f>+VLOOKUP(Q108,'CONVERSION DATOS'!B:D,3,0)</f>
        <v>VEHICULOS</v>
      </c>
      <c r="V108" t="str">
        <f>+VLOOKUP($A$1:$A$21824,'DT HUEVO'!$A:$E,3,0)</f>
        <v>L</v>
      </c>
      <c r="W108" t="str">
        <f>+VLOOKUP($A$1:$A$21664,'DT HUEVO'!$A:$E,4,0)</f>
        <v>EMPACADOS</v>
      </c>
      <c r="X108" t="str">
        <f>+VLOOKUP(T$1:T$21824,'DT HUEVO'!$H:$K,2,0)</f>
        <v>COSTA</v>
      </c>
      <c r="Y108" t="str">
        <f>+VLOOKUP(T$1:T$21824,'DT HUEVO'!$H:$K,3,0)</f>
        <v>SANTANDER</v>
      </c>
      <c r="Z108">
        <f>+VLOOKUP(A$1:A$21824,'DT HUEVO'!$A:$E,5,0)</f>
        <v>0</v>
      </c>
      <c r="AA108" t="str">
        <f>IF(Tabla1[[#This Row],[GRUPO]]="PLANTA CLASIFICACION","BODEGA",IF(Tabla1[[#This Row],[GRUPO]]="BODEGA","BODEGA",Tabla1[[#This Row],[GRUPO]]))</f>
        <v>VEHICULOS</v>
      </c>
      <c r="AB108" t="str">
        <f>VLOOKUP(Tabla1[[#This Row],[articulo]],'DT HUEVO'!$A:$F,6,0)</f>
        <v>TAT</v>
      </c>
    </row>
    <row r="109" spans="1:28">
      <c r="A109" s="223">
        <v>2152388</v>
      </c>
      <c r="B109" s="223" t="s">
        <v>1106</v>
      </c>
      <c r="C109" s="223" t="s">
        <v>1259</v>
      </c>
      <c r="D109" s="223">
        <v>180</v>
      </c>
      <c r="E109" s="7">
        <v>0</v>
      </c>
      <c r="F109" s="223" t="s">
        <v>1260</v>
      </c>
      <c r="G109" s="223" t="s">
        <v>1261</v>
      </c>
      <c r="H109" s="7">
        <v>0</v>
      </c>
      <c r="I109" s="7">
        <v>530</v>
      </c>
      <c r="J109" s="223" t="s">
        <v>1262</v>
      </c>
      <c r="K109" s="223" t="s">
        <v>1263</v>
      </c>
      <c r="L109" s="245">
        <v>538.38</v>
      </c>
      <c r="M109" s="246">
        <v>46302</v>
      </c>
      <c r="N109" s="223"/>
      <c r="O109" s="223" t="s">
        <v>127</v>
      </c>
      <c r="P109" s="223">
        <v>2152388</v>
      </c>
      <c r="Q109" s="223" t="s">
        <v>128</v>
      </c>
      <c r="R109" s="223">
        <v>0</v>
      </c>
      <c r="S109" s="7"/>
      <c r="T109" s="3" t="str">
        <f>+VLOOKUP(Tabla1[[#This Row],[id_bodega]],'CONVERSION DATOS'!B:D,2,0)</f>
        <v>TAT BUCARAMANGA</v>
      </c>
      <c r="U109" s="3" t="str">
        <f>+VLOOKUP(Q109,'CONVERSION DATOS'!B:D,3,0)</f>
        <v>VEHICULOS</v>
      </c>
      <c r="V109" t="str">
        <f>+VLOOKUP($A$1:$A$21824,'DT HUEVO'!$A:$E,3,0)</f>
        <v>L</v>
      </c>
      <c r="W109" t="str">
        <f>+VLOOKUP($A$1:$A$21664,'DT HUEVO'!$A:$E,4,0)</f>
        <v>EMPACADOS</v>
      </c>
      <c r="X109" t="str">
        <f>+VLOOKUP(T$1:T$21824,'DT HUEVO'!$H:$K,2,0)</f>
        <v>COSTA</v>
      </c>
      <c r="Y109" t="str">
        <f>+VLOOKUP(T$1:T$21824,'DT HUEVO'!$H:$K,3,0)</f>
        <v>SANTANDER</v>
      </c>
      <c r="Z109">
        <f>+VLOOKUP(A$1:A$21824,'DT HUEVO'!$A:$E,5,0)</f>
        <v>0</v>
      </c>
      <c r="AA109" t="str">
        <f>IF(Tabla1[[#This Row],[GRUPO]]="PLANTA CLASIFICACION","BODEGA",IF(Tabla1[[#This Row],[GRUPO]]="BODEGA","BODEGA",Tabla1[[#This Row],[GRUPO]]))</f>
        <v>VEHICULOS</v>
      </c>
      <c r="AB109" t="str">
        <f>VLOOKUP(Tabla1[[#This Row],[articulo]],'DT HUEVO'!$A:$F,6,0)</f>
        <v>TAT</v>
      </c>
    </row>
    <row r="110" spans="1:28">
      <c r="A110" s="223">
        <v>2010102</v>
      </c>
      <c r="B110" s="223" t="s">
        <v>1266</v>
      </c>
      <c r="C110" s="223" t="s">
        <v>1259</v>
      </c>
      <c r="D110" s="223">
        <v>640</v>
      </c>
      <c r="E110" s="7">
        <v>0</v>
      </c>
      <c r="F110" s="223" t="s">
        <v>1260</v>
      </c>
      <c r="G110" s="223" t="s">
        <v>1261</v>
      </c>
      <c r="H110" s="7">
        <v>0</v>
      </c>
      <c r="I110" s="7">
        <v>610</v>
      </c>
      <c r="J110" s="223" t="s">
        <v>1262</v>
      </c>
      <c r="K110" s="223" t="s">
        <v>1263</v>
      </c>
      <c r="L110" s="245">
        <v>629.67999999999995</v>
      </c>
      <c r="M110" s="246">
        <v>46305</v>
      </c>
      <c r="N110" s="223"/>
      <c r="O110" s="223" t="s">
        <v>132</v>
      </c>
      <c r="P110" s="223">
        <v>2010102</v>
      </c>
      <c r="Q110" s="223" t="s">
        <v>133</v>
      </c>
      <c r="R110" s="223">
        <v>0</v>
      </c>
      <c r="S110" s="7"/>
      <c r="T110" s="3" t="str">
        <f>+VLOOKUP(Tabla1[[#This Row],[id_bodega]],'CONVERSION DATOS'!B:D,2,0)</f>
        <v>TAT CALI</v>
      </c>
      <c r="U110" s="3" t="str">
        <f>+VLOOKUP(Q110,'CONVERSION DATOS'!B:D,3,0)</f>
        <v>VEHICULOS</v>
      </c>
      <c r="V110" t="str">
        <f>+VLOOKUP($A$1:$A$21824,'DT HUEVO'!$A:$E,3,0)</f>
        <v>YUMBO</v>
      </c>
      <c r="W110" t="str">
        <f>+VLOOKUP($A$1:$A$21664,'DT HUEVO'!$A:$E,4,0)</f>
        <v>VERDE</v>
      </c>
      <c r="X110" t="str">
        <f>+VLOOKUP(T$1:T$21824,'DT HUEVO'!$H:$K,2,0)</f>
        <v>OCCIDENTE</v>
      </c>
      <c r="Y110" t="str">
        <f>+VLOOKUP(T$1:T$21824,'DT HUEVO'!$H:$K,3,0)</f>
        <v>CALOTO</v>
      </c>
      <c r="Z110">
        <f>+VLOOKUP(A$1:A$21824,'DT HUEVO'!$A:$E,5,0)</f>
        <v>0</v>
      </c>
      <c r="AA110" t="str">
        <f>IF(Tabla1[[#This Row],[GRUPO]]="PLANTA CLASIFICACION","BODEGA",IF(Tabla1[[#This Row],[GRUPO]]="BODEGA","BODEGA",Tabla1[[#This Row],[GRUPO]]))</f>
        <v>VEHICULOS</v>
      </c>
      <c r="AB110" t="str">
        <f>VLOOKUP(Tabla1[[#This Row],[articulo]],'DT HUEVO'!$A:$F,6,0)</f>
        <v>TAT</v>
      </c>
    </row>
    <row r="111" spans="1:28">
      <c r="A111" s="223">
        <v>2110202</v>
      </c>
      <c r="B111" s="223" t="s">
        <v>1008</v>
      </c>
      <c r="C111" s="223" t="s">
        <v>1259</v>
      </c>
      <c r="D111" s="223">
        <v>3240</v>
      </c>
      <c r="E111" s="7">
        <v>0</v>
      </c>
      <c r="F111" s="223" t="s">
        <v>1260</v>
      </c>
      <c r="G111" s="223" t="s">
        <v>1261</v>
      </c>
      <c r="H111" s="7">
        <v>0</v>
      </c>
      <c r="I111" s="7">
        <v>530</v>
      </c>
      <c r="J111" s="223" t="s">
        <v>1262</v>
      </c>
      <c r="K111" s="223" t="s">
        <v>1263</v>
      </c>
      <c r="L111" s="245">
        <v>394.26</v>
      </c>
      <c r="M111" s="246">
        <v>46305</v>
      </c>
      <c r="N111" s="223"/>
      <c r="O111" s="223" t="s">
        <v>132</v>
      </c>
      <c r="P111" s="223">
        <v>2110202</v>
      </c>
      <c r="Q111" s="223" t="s">
        <v>133</v>
      </c>
      <c r="R111" s="223">
        <v>0</v>
      </c>
      <c r="S111" s="7"/>
      <c r="T111" s="3" t="str">
        <f>+VLOOKUP(Tabla1[[#This Row],[id_bodega]],'CONVERSION DATOS'!B:D,2,0)</f>
        <v>TAT CALI</v>
      </c>
      <c r="U111" s="3" t="str">
        <f>+VLOOKUP(Q111,'CONVERSION DATOS'!B:D,3,0)</f>
        <v>VEHICULOS</v>
      </c>
      <c r="V111" t="str">
        <f>+VLOOKUP($A$1:$A$21824,'DT HUEVO'!$A:$E,3,0)</f>
        <v>XL</v>
      </c>
      <c r="W111" t="str">
        <f>+VLOOKUP($A$1:$A$21664,'DT HUEVO'!$A:$E,4,0)</f>
        <v>VERDE</v>
      </c>
      <c r="X111" t="str">
        <f>+VLOOKUP(T$1:T$21824,'DT HUEVO'!$H:$K,2,0)</f>
        <v>OCCIDENTE</v>
      </c>
      <c r="Y111" t="str">
        <f>+VLOOKUP(T$1:T$21824,'DT HUEVO'!$H:$K,3,0)</f>
        <v>CALOTO</v>
      </c>
      <c r="Z111">
        <f>+VLOOKUP(A$1:A$21824,'DT HUEVO'!$A:$E,5,0)</f>
        <v>0</v>
      </c>
      <c r="AA111" t="str">
        <f>IF(Tabla1[[#This Row],[GRUPO]]="PLANTA CLASIFICACION","BODEGA",IF(Tabla1[[#This Row],[GRUPO]]="BODEGA","BODEGA",Tabla1[[#This Row],[GRUPO]]))</f>
        <v>VEHICULOS</v>
      </c>
      <c r="AB111" t="str">
        <f>VLOOKUP(Tabla1[[#This Row],[articulo]],'DT HUEVO'!$A:$F,6,0)</f>
        <v>TAT</v>
      </c>
    </row>
    <row r="112" spans="1:28">
      <c r="A112" s="223">
        <v>2110302</v>
      </c>
      <c r="B112" s="223" t="s">
        <v>1007</v>
      </c>
      <c r="C112" s="223" t="s">
        <v>1259</v>
      </c>
      <c r="D112" s="223">
        <v>9619</v>
      </c>
      <c r="E112" s="7">
        <v>0</v>
      </c>
      <c r="F112" s="223" t="s">
        <v>1260</v>
      </c>
      <c r="G112" s="223" t="s">
        <v>1261</v>
      </c>
      <c r="H112" s="7">
        <v>0</v>
      </c>
      <c r="I112" s="7">
        <v>500</v>
      </c>
      <c r="J112" s="223" t="s">
        <v>1262</v>
      </c>
      <c r="K112" s="223" t="s">
        <v>1263</v>
      </c>
      <c r="L112" s="245">
        <v>363.24</v>
      </c>
      <c r="M112" s="246">
        <v>46305</v>
      </c>
      <c r="N112" s="223"/>
      <c r="O112" s="223" t="s">
        <v>132</v>
      </c>
      <c r="P112" s="223">
        <v>2110302</v>
      </c>
      <c r="Q112" s="223" t="s">
        <v>133</v>
      </c>
      <c r="R112" s="223">
        <v>0</v>
      </c>
      <c r="S112" s="7"/>
      <c r="T112" s="3" t="str">
        <f>+VLOOKUP(Tabla1[[#This Row],[id_bodega]],'CONVERSION DATOS'!B:D,2,0)</f>
        <v>TAT CALI</v>
      </c>
      <c r="U112" s="3" t="str">
        <f>+VLOOKUP(Q112,'CONVERSION DATOS'!B:D,3,0)</f>
        <v>VEHICULOS</v>
      </c>
      <c r="V112" t="str">
        <f>+VLOOKUP($A$1:$A$21824,'DT HUEVO'!$A:$E,3,0)</f>
        <v>L</v>
      </c>
      <c r="W112" t="str">
        <f>+VLOOKUP($A$1:$A$21664,'DT HUEVO'!$A:$E,4,0)</f>
        <v>VERDE</v>
      </c>
      <c r="X112" t="str">
        <f>+VLOOKUP(T$1:T$21824,'DT HUEVO'!$H:$K,2,0)</f>
        <v>OCCIDENTE</v>
      </c>
      <c r="Y112" t="str">
        <f>+VLOOKUP(T$1:T$21824,'DT HUEVO'!$H:$K,3,0)</f>
        <v>CALOTO</v>
      </c>
      <c r="Z112">
        <f>+VLOOKUP(A$1:A$21824,'DT HUEVO'!$A:$E,5,0)</f>
        <v>0</v>
      </c>
      <c r="AA112" t="str">
        <f>IF(Tabla1[[#This Row],[GRUPO]]="PLANTA CLASIFICACION","BODEGA",IF(Tabla1[[#This Row],[GRUPO]]="BODEGA","BODEGA",Tabla1[[#This Row],[GRUPO]]))</f>
        <v>VEHICULOS</v>
      </c>
      <c r="AB112" t="str">
        <f>VLOOKUP(Tabla1[[#This Row],[articulo]],'DT HUEVO'!$A:$F,6,0)</f>
        <v>TAT</v>
      </c>
    </row>
    <row r="113" spans="1:28">
      <c r="A113" s="223">
        <v>2152388</v>
      </c>
      <c r="B113" s="223" t="s">
        <v>1106</v>
      </c>
      <c r="C113" s="223" t="s">
        <v>1259</v>
      </c>
      <c r="D113" s="223">
        <v>390</v>
      </c>
      <c r="E113" s="7">
        <v>0</v>
      </c>
      <c r="F113" s="223" t="s">
        <v>1260</v>
      </c>
      <c r="G113" s="223" t="s">
        <v>1261</v>
      </c>
      <c r="H113" s="7">
        <v>0</v>
      </c>
      <c r="I113" s="7">
        <v>560</v>
      </c>
      <c r="J113" s="223" t="s">
        <v>1262</v>
      </c>
      <c r="K113" s="223" t="s">
        <v>1263</v>
      </c>
      <c r="L113" s="245">
        <v>538.38</v>
      </c>
      <c r="M113" s="246">
        <v>46305</v>
      </c>
      <c r="N113" s="223"/>
      <c r="O113" s="223" t="s">
        <v>132</v>
      </c>
      <c r="P113" s="223">
        <v>2152388</v>
      </c>
      <c r="Q113" s="223" t="s">
        <v>133</v>
      </c>
      <c r="R113" s="223">
        <v>0</v>
      </c>
      <c r="S113" s="7"/>
      <c r="T113" s="3" t="str">
        <f>+VLOOKUP(Tabla1[[#This Row],[id_bodega]],'CONVERSION DATOS'!B:D,2,0)</f>
        <v>TAT CALI</v>
      </c>
      <c r="U113" s="3" t="str">
        <f>+VLOOKUP(Q113,'CONVERSION DATOS'!B:D,3,0)</f>
        <v>VEHICULOS</v>
      </c>
      <c r="V113" t="str">
        <f>+VLOOKUP($A$1:$A$21824,'DT HUEVO'!$A:$E,3,0)</f>
        <v>L</v>
      </c>
      <c r="W113" t="str">
        <f>+VLOOKUP($A$1:$A$21664,'DT HUEVO'!$A:$E,4,0)</f>
        <v>EMPACADOS</v>
      </c>
      <c r="X113" t="str">
        <f>+VLOOKUP(T$1:T$21824,'DT HUEVO'!$H:$K,2,0)</f>
        <v>OCCIDENTE</v>
      </c>
      <c r="Y113" t="str">
        <f>+VLOOKUP(T$1:T$21824,'DT HUEVO'!$H:$K,3,0)</f>
        <v>CALOTO</v>
      </c>
      <c r="Z113">
        <f>+VLOOKUP(A$1:A$21824,'DT HUEVO'!$A:$E,5,0)</f>
        <v>0</v>
      </c>
      <c r="AA113" t="str">
        <f>IF(Tabla1[[#This Row],[GRUPO]]="PLANTA CLASIFICACION","BODEGA",IF(Tabla1[[#This Row],[GRUPO]]="BODEGA","BODEGA",Tabla1[[#This Row],[GRUPO]]))</f>
        <v>VEHICULOS</v>
      </c>
      <c r="AB113" t="str">
        <f>VLOOKUP(Tabla1[[#This Row],[articulo]],'DT HUEVO'!$A:$F,6,0)</f>
        <v>TAT</v>
      </c>
    </row>
    <row r="114" spans="1:28">
      <c r="A114" s="223">
        <v>2010102</v>
      </c>
      <c r="B114" s="223" t="s">
        <v>1266</v>
      </c>
      <c r="C114" s="223" t="s">
        <v>1259</v>
      </c>
      <c r="D114" s="223">
        <v>240</v>
      </c>
      <c r="E114" s="7">
        <v>0</v>
      </c>
      <c r="F114" s="223" t="s">
        <v>1260</v>
      </c>
      <c r="G114" s="223" t="s">
        <v>1261</v>
      </c>
      <c r="H114" s="7">
        <v>0</v>
      </c>
      <c r="I114" s="7">
        <v>610</v>
      </c>
      <c r="J114" s="223" t="s">
        <v>1262</v>
      </c>
      <c r="K114" s="223" t="s">
        <v>1263</v>
      </c>
      <c r="L114" s="245">
        <v>629.67999999999995</v>
      </c>
      <c r="M114" s="246">
        <v>46305</v>
      </c>
      <c r="N114" s="223"/>
      <c r="O114" s="223" t="s">
        <v>135</v>
      </c>
      <c r="P114" s="223">
        <v>2010102</v>
      </c>
      <c r="Q114" s="223" t="s">
        <v>136</v>
      </c>
      <c r="R114" s="223">
        <v>0</v>
      </c>
      <c r="S114" s="7"/>
      <c r="T114" s="3" t="str">
        <f>+VLOOKUP(Tabla1[[#This Row],[id_bodega]],'CONVERSION DATOS'!B:D,2,0)</f>
        <v>TAT CALI</v>
      </c>
      <c r="U114" s="3" t="str">
        <f>+VLOOKUP(Q114,'CONVERSION DATOS'!B:D,3,0)</f>
        <v>VEHICULOS</v>
      </c>
      <c r="V114" t="str">
        <f>+VLOOKUP($A$1:$A$21824,'DT HUEVO'!$A:$E,3,0)</f>
        <v>YUMBO</v>
      </c>
      <c r="W114" t="str">
        <f>+VLOOKUP($A$1:$A$21664,'DT HUEVO'!$A:$E,4,0)</f>
        <v>VERDE</v>
      </c>
      <c r="X114" t="str">
        <f>+VLOOKUP(T$1:T$21824,'DT HUEVO'!$H:$K,2,0)</f>
        <v>OCCIDENTE</v>
      </c>
      <c r="Y114" t="str">
        <f>+VLOOKUP(T$1:T$21824,'DT HUEVO'!$H:$K,3,0)</f>
        <v>CALOTO</v>
      </c>
      <c r="Z114">
        <f>+VLOOKUP(A$1:A$21824,'DT HUEVO'!$A:$E,5,0)</f>
        <v>0</v>
      </c>
      <c r="AA114" t="str">
        <f>IF(Tabla1[[#This Row],[GRUPO]]="PLANTA CLASIFICACION","BODEGA",IF(Tabla1[[#This Row],[GRUPO]]="BODEGA","BODEGA",Tabla1[[#This Row],[GRUPO]]))</f>
        <v>VEHICULOS</v>
      </c>
      <c r="AB114" t="str">
        <f>VLOOKUP(Tabla1[[#This Row],[articulo]],'DT HUEVO'!$A:$F,6,0)</f>
        <v>TAT</v>
      </c>
    </row>
    <row r="115" spans="1:28">
      <c r="A115" s="223">
        <v>2110202</v>
      </c>
      <c r="B115" s="223" t="s">
        <v>1008</v>
      </c>
      <c r="C115" s="223" t="s">
        <v>1259</v>
      </c>
      <c r="D115" s="223">
        <v>9090</v>
      </c>
      <c r="E115" s="7">
        <v>0</v>
      </c>
      <c r="F115" s="223" t="s">
        <v>1260</v>
      </c>
      <c r="G115" s="223" t="s">
        <v>1261</v>
      </c>
      <c r="H115" s="7">
        <v>0</v>
      </c>
      <c r="I115" s="7">
        <v>530</v>
      </c>
      <c r="J115" s="223" t="s">
        <v>1262</v>
      </c>
      <c r="K115" s="223" t="s">
        <v>1263</v>
      </c>
      <c r="L115" s="245">
        <v>394.26</v>
      </c>
      <c r="M115" s="246">
        <v>46305</v>
      </c>
      <c r="N115" s="223"/>
      <c r="O115" s="223" t="s">
        <v>135</v>
      </c>
      <c r="P115" s="223">
        <v>2110202</v>
      </c>
      <c r="Q115" s="223" t="s">
        <v>136</v>
      </c>
      <c r="R115" s="223">
        <v>0</v>
      </c>
      <c r="S115" s="7"/>
      <c r="T115" s="3" t="str">
        <f>+VLOOKUP(Tabla1[[#This Row],[id_bodega]],'CONVERSION DATOS'!B:D,2,0)</f>
        <v>TAT CALI</v>
      </c>
      <c r="U115" s="3" t="str">
        <f>+VLOOKUP(Q115,'CONVERSION DATOS'!B:D,3,0)</f>
        <v>VEHICULOS</v>
      </c>
      <c r="V115" t="str">
        <f>+VLOOKUP($A$1:$A$21824,'DT HUEVO'!$A:$E,3,0)</f>
        <v>XL</v>
      </c>
      <c r="W115" t="str">
        <f>+VLOOKUP($A$1:$A$21664,'DT HUEVO'!$A:$E,4,0)</f>
        <v>VERDE</v>
      </c>
      <c r="X115" t="str">
        <f>+VLOOKUP(T$1:T$21824,'DT HUEVO'!$H:$K,2,0)</f>
        <v>OCCIDENTE</v>
      </c>
      <c r="Y115" t="str">
        <f>+VLOOKUP(T$1:T$21824,'DT HUEVO'!$H:$K,3,0)</f>
        <v>CALOTO</v>
      </c>
      <c r="Z115">
        <f>+VLOOKUP(A$1:A$21824,'DT HUEVO'!$A:$E,5,0)</f>
        <v>0</v>
      </c>
      <c r="AA115" t="str">
        <f>IF(Tabla1[[#This Row],[GRUPO]]="PLANTA CLASIFICACION","BODEGA",IF(Tabla1[[#This Row],[GRUPO]]="BODEGA","BODEGA",Tabla1[[#This Row],[GRUPO]]))</f>
        <v>VEHICULOS</v>
      </c>
      <c r="AB115" t="str">
        <f>VLOOKUP(Tabla1[[#This Row],[articulo]],'DT HUEVO'!$A:$F,6,0)</f>
        <v>TAT</v>
      </c>
    </row>
    <row r="116" spans="1:28">
      <c r="A116" s="223">
        <v>2110302</v>
      </c>
      <c r="B116" s="223" t="s">
        <v>1007</v>
      </c>
      <c r="C116" s="223" t="s">
        <v>1259</v>
      </c>
      <c r="D116" s="223">
        <v>4530</v>
      </c>
      <c r="E116" s="7">
        <v>0</v>
      </c>
      <c r="F116" s="223" t="s">
        <v>1260</v>
      </c>
      <c r="G116" s="223" t="s">
        <v>1261</v>
      </c>
      <c r="H116" s="7">
        <v>0</v>
      </c>
      <c r="I116" s="7">
        <v>500</v>
      </c>
      <c r="J116" s="223" t="s">
        <v>1262</v>
      </c>
      <c r="K116" s="223" t="s">
        <v>1263</v>
      </c>
      <c r="L116" s="245">
        <v>363.24</v>
      </c>
      <c r="M116" s="246">
        <v>46305</v>
      </c>
      <c r="N116" s="223"/>
      <c r="O116" s="223" t="s">
        <v>135</v>
      </c>
      <c r="P116" s="223">
        <v>2110302</v>
      </c>
      <c r="Q116" s="223" t="s">
        <v>136</v>
      </c>
      <c r="R116" s="223">
        <v>0</v>
      </c>
      <c r="S116" s="7"/>
      <c r="T116" s="3" t="str">
        <f>+VLOOKUP(Tabla1[[#This Row],[id_bodega]],'CONVERSION DATOS'!B:D,2,0)</f>
        <v>TAT CALI</v>
      </c>
      <c r="U116" s="3" t="str">
        <f>+VLOOKUP(Q116,'CONVERSION DATOS'!B:D,3,0)</f>
        <v>VEHICULOS</v>
      </c>
      <c r="V116" t="str">
        <f>+VLOOKUP($A$1:$A$21824,'DT HUEVO'!$A:$E,3,0)</f>
        <v>L</v>
      </c>
      <c r="W116" t="str">
        <f>+VLOOKUP($A$1:$A$21664,'DT HUEVO'!$A:$E,4,0)</f>
        <v>VERDE</v>
      </c>
      <c r="X116" t="str">
        <f>+VLOOKUP(T$1:T$21824,'DT HUEVO'!$H:$K,2,0)</f>
        <v>OCCIDENTE</v>
      </c>
      <c r="Y116" t="str">
        <f>+VLOOKUP(T$1:T$21824,'DT HUEVO'!$H:$K,3,0)</f>
        <v>CALOTO</v>
      </c>
      <c r="Z116">
        <f>+VLOOKUP(A$1:A$21824,'DT HUEVO'!$A:$E,5,0)</f>
        <v>0</v>
      </c>
      <c r="AA116" t="str">
        <f>IF(Tabla1[[#This Row],[GRUPO]]="PLANTA CLASIFICACION","BODEGA",IF(Tabla1[[#This Row],[GRUPO]]="BODEGA","BODEGA",Tabla1[[#This Row],[GRUPO]]))</f>
        <v>VEHICULOS</v>
      </c>
      <c r="AB116" t="str">
        <f>VLOOKUP(Tabla1[[#This Row],[articulo]],'DT HUEVO'!$A:$F,6,0)</f>
        <v>TAT</v>
      </c>
    </row>
    <row r="117" spans="1:28">
      <c r="A117" s="223">
        <v>2112207</v>
      </c>
      <c r="B117" s="223" t="s">
        <v>1104</v>
      </c>
      <c r="C117" s="223" t="s">
        <v>1259</v>
      </c>
      <c r="D117" s="223">
        <v>180</v>
      </c>
      <c r="E117" s="7">
        <v>0</v>
      </c>
      <c r="F117" s="223" t="s">
        <v>1260</v>
      </c>
      <c r="G117" s="223" t="s">
        <v>1261</v>
      </c>
      <c r="H117" s="7">
        <v>0</v>
      </c>
      <c r="I117" s="7">
        <v>640</v>
      </c>
      <c r="J117" s="223" t="s">
        <v>1262</v>
      </c>
      <c r="K117" s="223" t="s">
        <v>1263</v>
      </c>
      <c r="L117" s="245">
        <v>599.67999999999995</v>
      </c>
      <c r="M117" s="246">
        <v>46305</v>
      </c>
      <c r="N117" s="223"/>
      <c r="O117" s="223" t="s">
        <v>135</v>
      </c>
      <c r="P117" s="223">
        <v>2112207</v>
      </c>
      <c r="Q117" s="223" t="s">
        <v>136</v>
      </c>
      <c r="R117" s="223">
        <v>0</v>
      </c>
      <c r="S117" s="7"/>
      <c r="T117" s="3" t="str">
        <f>+VLOOKUP(Tabla1[[#This Row],[id_bodega]],'CONVERSION DATOS'!B:D,2,0)</f>
        <v>TAT CALI</v>
      </c>
      <c r="U117" s="3" t="str">
        <f>+VLOOKUP(Q117,'CONVERSION DATOS'!B:D,3,0)</f>
        <v>VEHICULOS</v>
      </c>
      <c r="V117" t="str">
        <f>+VLOOKUP($A$1:$A$21824,'DT HUEVO'!$A:$E,3,0)</f>
        <v>XL</v>
      </c>
      <c r="W117" t="str">
        <f>+VLOOKUP($A$1:$A$21664,'DT HUEVO'!$A:$E,4,0)</f>
        <v>EMPACADOS</v>
      </c>
      <c r="X117" t="str">
        <f>+VLOOKUP(T$1:T$21824,'DT HUEVO'!$H:$K,2,0)</f>
        <v>OCCIDENTE</v>
      </c>
      <c r="Y117" t="str">
        <f>+VLOOKUP(T$1:T$21824,'DT HUEVO'!$H:$K,3,0)</f>
        <v>CALOTO</v>
      </c>
      <c r="Z117" t="str">
        <f>+VLOOKUP(A$1:A$21824,'DT HUEVO'!$A:$E,5,0)</f>
        <v>TAT</v>
      </c>
      <c r="AA117" t="str">
        <f>IF(Tabla1[[#This Row],[GRUPO]]="PLANTA CLASIFICACION","BODEGA",IF(Tabla1[[#This Row],[GRUPO]]="BODEGA","BODEGA",Tabla1[[#This Row],[GRUPO]]))</f>
        <v>VEHICULOS</v>
      </c>
      <c r="AB117" t="str">
        <f>VLOOKUP(Tabla1[[#This Row],[articulo]],'DT HUEVO'!$A:$F,6,0)</f>
        <v>TAT</v>
      </c>
    </row>
    <row r="118" spans="1:28">
      <c r="A118" s="223">
        <v>2152388</v>
      </c>
      <c r="B118" s="223" t="s">
        <v>1106</v>
      </c>
      <c r="C118" s="223" t="s">
        <v>1259</v>
      </c>
      <c r="D118" s="223">
        <v>360</v>
      </c>
      <c r="E118" s="7">
        <v>0</v>
      </c>
      <c r="F118" s="223" t="s">
        <v>1260</v>
      </c>
      <c r="G118" s="223" t="s">
        <v>1261</v>
      </c>
      <c r="H118" s="7">
        <v>0</v>
      </c>
      <c r="I118" s="7">
        <v>560</v>
      </c>
      <c r="J118" s="223" t="s">
        <v>1262</v>
      </c>
      <c r="K118" s="223" t="s">
        <v>1263</v>
      </c>
      <c r="L118" s="245">
        <v>538.38</v>
      </c>
      <c r="M118" s="246">
        <v>46305</v>
      </c>
      <c r="N118" s="223"/>
      <c r="O118" s="223" t="s">
        <v>135</v>
      </c>
      <c r="P118" s="223">
        <v>2152388</v>
      </c>
      <c r="Q118" s="223" t="s">
        <v>136</v>
      </c>
      <c r="R118" s="223">
        <v>0</v>
      </c>
      <c r="S118" s="7"/>
      <c r="T118" s="3" t="str">
        <f>+VLOOKUP(Tabla1[[#This Row],[id_bodega]],'CONVERSION DATOS'!B:D,2,0)</f>
        <v>TAT CALI</v>
      </c>
      <c r="U118" s="3" t="str">
        <f>+VLOOKUP(Q118,'CONVERSION DATOS'!B:D,3,0)</f>
        <v>VEHICULOS</v>
      </c>
      <c r="V118" t="str">
        <f>+VLOOKUP($A$1:$A$21824,'DT HUEVO'!$A:$E,3,0)</f>
        <v>L</v>
      </c>
      <c r="W118" t="str">
        <f>+VLOOKUP($A$1:$A$21664,'DT HUEVO'!$A:$E,4,0)</f>
        <v>EMPACADOS</v>
      </c>
      <c r="X118" t="str">
        <f>+VLOOKUP(T$1:T$21824,'DT HUEVO'!$H:$K,2,0)</f>
        <v>OCCIDENTE</v>
      </c>
      <c r="Y118" t="str">
        <f>+VLOOKUP(T$1:T$21824,'DT HUEVO'!$H:$K,3,0)</f>
        <v>CALOTO</v>
      </c>
      <c r="Z118">
        <f>+VLOOKUP(A$1:A$21824,'DT HUEVO'!$A:$E,5,0)</f>
        <v>0</v>
      </c>
      <c r="AA118" t="str">
        <f>IF(Tabla1[[#This Row],[GRUPO]]="PLANTA CLASIFICACION","BODEGA",IF(Tabla1[[#This Row],[GRUPO]]="BODEGA","BODEGA",Tabla1[[#This Row],[GRUPO]]))</f>
        <v>VEHICULOS</v>
      </c>
      <c r="AB118" t="str">
        <f>VLOOKUP(Tabla1[[#This Row],[articulo]],'DT HUEVO'!$A:$F,6,0)</f>
        <v>TAT</v>
      </c>
    </row>
    <row r="119" spans="1:28">
      <c r="A119" s="223">
        <v>2010102</v>
      </c>
      <c r="B119" s="223" t="s">
        <v>1266</v>
      </c>
      <c r="C119" s="223" t="s">
        <v>1259</v>
      </c>
      <c r="D119" s="223">
        <v>80</v>
      </c>
      <c r="E119" s="7">
        <v>0</v>
      </c>
      <c r="F119" s="223" t="s">
        <v>1260</v>
      </c>
      <c r="G119" s="223" t="s">
        <v>1261</v>
      </c>
      <c r="H119" s="7">
        <v>0</v>
      </c>
      <c r="I119" s="7">
        <v>610</v>
      </c>
      <c r="J119" s="223" t="s">
        <v>1262</v>
      </c>
      <c r="K119" s="223" t="s">
        <v>1263</v>
      </c>
      <c r="L119" s="245">
        <v>629.67999999999995</v>
      </c>
      <c r="M119" s="246">
        <v>46305</v>
      </c>
      <c r="N119" s="223"/>
      <c r="O119" s="223" t="s">
        <v>137</v>
      </c>
      <c r="P119" s="223">
        <v>2010102</v>
      </c>
      <c r="Q119" s="223" t="s">
        <v>138</v>
      </c>
      <c r="R119" s="223">
        <v>0</v>
      </c>
      <c r="S119" s="7"/>
      <c r="T119" s="3" t="str">
        <f>+VLOOKUP(Tabla1[[#This Row],[id_bodega]],'CONVERSION DATOS'!B:D,2,0)</f>
        <v>TAT CALI</v>
      </c>
      <c r="U119" s="3" t="str">
        <f>+VLOOKUP(Q119,'CONVERSION DATOS'!B:D,3,0)</f>
        <v>VEHICULOS</v>
      </c>
      <c r="V119" t="str">
        <f>+VLOOKUP($A$1:$A$21824,'DT HUEVO'!$A:$E,3,0)</f>
        <v>YUMBO</v>
      </c>
      <c r="W119" t="str">
        <f>+VLOOKUP($A$1:$A$21664,'DT HUEVO'!$A:$E,4,0)</f>
        <v>VERDE</v>
      </c>
      <c r="X119" t="str">
        <f>+VLOOKUP(T$1:T$21824,'DT HUEVO'!$H:$K,2,0)</f>
        <v>OCCIDENTE</v>
      </c>
      <c r="Y119" t="str">
        <f>+VLOOKUP(T$1:T$21824,'DT HUEVO'!$H:$K,3,0)</f>
        <v>CALOTO</v>
      </c>
      <c r="Z119">
        <f>+VLOOKUP(A$1:A$21824,'DT HUEVO'!$A:$E,5,0)</f>
        <v>0</v>
      </c>
      <c r="AA119" t="str">
        <f>IF(Tabla1[[#This Row],[GRUPO]]="PLANTA CLASIFICACION","BODEGA",IF(Tabla1[[#This Row],[GRUPO]]="BODEGA","BODEGA",Tabla1[[#This Row],[GRUPO]]))</f>
        <v>VEHICULOS</v>
      </c>
      <c r="AB119" t="str">
        <f>VLOOKUP(Tabla1[[#This Row],[articulo]],'DT HUEVO'!$A:$F,6,0)</f>
        <v>TAT</v>
      </c>
    </row>
    <row r="120" spans="1:28">
      <c r="A120" s="223">
        <v>2110202</v>
      </c>
      <c r="B120" s="223" t="s">
        <v>1008</v>
      </c>
      <c r="C120" s="223" t="s">
        <v>1259</v>
      </c>
      <c r="D120" s="223">
        <v>8470</v>
      </c>
      <c r="E120" s="7">
        <v>0</v>
      </c>
      <c r="F120" s="223" t="s">
        <v>1260</v>
      </c>
      <c r="G120" s="223" t="s">
        <v>1261</v>
      </c>
      <c r="H120" s="7">
        <v>0</v>
      </c>
      <c r="I120" s="7">
        <v>530</v>
      </c>
      <c r="J120" s="223" t="s">
        <v>1262</v>
      </c>
      <c r="K120" s="223" t="s">
        <v>1263</v>
      </c>
      <c r="L120" s="245">
        <v>394.26</v>
      </c>
      <c r="M120" s="246">
        <v>46305</v>
      </c>
      <c r="N120" s="223"/>
      <c r="O120" s="223" t="s">
        <v>137</v>
      </c>
      <c r="P120" s="223">
        <v>2110202</v>
      </c>
      <c r="Q120" s="223" t="s">
        <v>138</v>
      </c>
      <c r="R120" s="223">
        <v>0</v>
      </c>
      <c r="S120" s="7"/>
      <c r="T120" s="3" t="str">
        <f>+VLOOKUP(Tabla1[[#This Row],[id_bodega]],'CONVERSION DATOS'!B:D,2,0)</f>
        <v>TAT CALI</v>
      </c>
      <c r="U120" s="3" t="str">
        <f>+VLOOKUP(Q120,'CONVERSION DATOS'!B:D,3,0)</f>
        <v>VEHICULOS</v>
      </c>
      <c r="V120" t="str">
        <f>+VLOOKUP($A$1:$A$21824,'DT HUEVO'!$A:$E,3,0)</f>
        <v>XL</v>
      </c>
      <c r="W120" t="str">
        <f>+VLOOKUP($A$1:$A$21664,'DT HUEVO'!$A:$E,4,0)</f>
        <v>VERDE</v>
      </c>
      <c r="X120" t="str">
        <f>+VLOOKUP(T$1:T$21824,'DT HUEVO'!$H:$K,2,0)</f>
        <v>OCCIDENTE</v>
      </c>
      <c r="Y120" t="str">
        <f>+VLOOKUP(T$1:T$21824,'DT HUEVO'!$H:$K,3,0)</f>
        <v>CALOTO</v>
      </c>
      <c r="Z120">
        <f>+VLOOKUP(A$1:A$21824,'DT HUEVO'!$A:$E,5,0)</f>
        <v>0</v>
      </c>
      <c r="AA120" t="str">
        <f>IF(Tabla1[[#This Row],[GRUPO]]="PLANTA CLASIFICACION","BODEGA",IF(Tabla1[[#This Row],[GRUPO]]="BODEGA","BODEGA",Tabla1[[#This Row],[GRUPO]]))</f>
        <v>VEHICULOS</v>
      </c>
      <c r="AB120" t="str">
        <f>VLOOKUP(Tabla1[[#This Row],[articulo]],'DT HUEVO'!$A:$F,6,0)</f>
        <v>TAT</v>
      </c>
    </row>
    <row r="121" spans="1:28">
      <c r="A121" s="223">
        <v>2110302</v>
      </c>
      <c r="B121" s="223" t="s">
        <v>1007</v>
      </c>
      <c r="C121" s="223" t="s">
        <v>1259</v>
      </c>
      <c r="D121" s="223">
        <v>5148</v>
      </c>
      <c r="E121" s="7">
        <v>0</v>
      </c>
      <c r="F121" s="223" t="s">
        <v>1260</v>
      </c>
      <c r="G121" s="223" t="s">
        <v>1261</v>
      </c>
      <c r="H121" s="7">
        <v>0</v>
      </c>
      <c r="I121" s="7">
        <v>500</v>
      </c>
      <c r="J121" s="223" t="s">
        <v>1262</v>
      </c>
      <c r="K121" s="223" t="s">
        <v>1263</v>
      </c>
      <c r="L121" s="245">
        <v>363.24</v>
      </c>
      <c r="M121" s="246">
        <v>46305</v>
      </c>
      <c r="N121" s="223"/>
      <c r="O121" s="223" t="s">
        <v>137</v>
      </c>
      <c r="P121" s="223">
        <v>2110302</v>
      </c>
      <c r="Q121" s="223" t="s">
        <v>138</v>
      </c>
      <c r="R121" s="223">
        <v>0</v>
      </c>
      <c r="S121" s="7"/>
      <c r="T121" s="3" t="str">
        <f>+VLOOKUP(Tabla1[[#This Row],[id_bodega]],'CONVERSION DATOS'!B:D,2,0)</f>
        <v>TAT CALI</v>
      </c>
      <c r="U121" s="3" t="str">
        <f>+VLOOKUP(Q121,'CONVERSION DATOS'!B:D,3,0)</f>
        <v>VEHICULOS</v>
      </c>
      <c r="V121" t="str">
        <f>+VLOOKUP($A$1:$A$21824,'DT HUEVO'!$A:$E,3,0)</f>
        <v>L</v>
      </c>
      <c r="W121" t="str">
        <f>+VLOOKUP($A$1:$A$21664,'DT HUEVO'!$A:$E,4,0)</f>
        <v>VERDE</v>
      </c>
      <c r="X121" t="str">
        <f>+VLOOKUP(T$1:T$21824,'DT HUEVO'!$H:$K,2,0)</f>
        <v>OCCIDENTE</v>
      </c>
      <c r="Y121" t="str">
        <f>+VLOOKUP(T$1:T$21824,'DT HUEVO'!$H:$K,3,0)</f>
        <v>CALOTO</v>
      </c>
      <c r="Z121">
        <f>+VLOOKUP(A$1:A$21824,'DT HUEVO'!$A:$E,5,0)</f>
        <v>0</v>
      </c>
      <c r="AA121" t="str">
        <f>IF(Tabla1[[#This Row],[GRUPO]]="PLANTA CLASIFICACION","BODEGA",IF(Tabla1[[#This Row],[GRUPO]]="BODEGA","BODEGA",Tabla1[[#This Row],[GRUPO]]))</f>
        <v>VEHICULOS</v>
      </c>
      <c r="AB121" t="str">
        <f>VLOOKUP(Tabla1[[#This Row],[articulo]],'DT HUEVO'!$A:$F,6,0)</f>
        <v>TAT</v>
      </c>
    </row>
    <row r="122" spans="1:28">
      <c r="A122" s="223">
        <v>2112207</v>
      </c>
      <c r="B122" s="223" t="s">
        <v>1104</v>
      </c>
      <c r="C122" s="223" t="s">
        <v>1259</v>
      </c>
      <c r="D122" s="223">
        <v>675</v>
      </c>
      <c r="E122" s="7">
        <v>0</v>
      </c>
      <c r="F122" s="223" t="s">
        <v>1260</v>
      </c>
      <c r="G122" s="223" t="s">
        <v>1261</v>
      </c>
      <c r="H122" s="7">
        <v>0</v>
      </c>
      <c r="I122" s="7">
        <v>640</v>
      </c>
      <c r="J122" s="223" t="s">
        <v>1262</v>
      </c>
      <c r="K122" s="223" t="s">
        <v>1263</v>
      </c>
      <c r="L122" s="245">
        <v>599.67999999999995</v>
      </c>
      <c r="M122" s="246">
        <v>46308</v>
      </c>
      <c r="N122" s="223"/>
      <c r="O122" s="223" t="s">
        <v>137</v>
      </c>
      <c r="P122" s="223">
        <v>2112207</v>
      </c>
      <c r="Q122" s="223" t="s">
        <v>138</v>
      </c>
      <c r="R122" s="223">
        <v>0</v>
      </c>
      <c r="S122" s="7"/>
      <c r="T122" s="3" t="str">
        <f>+VLOOKUP(Tabla1[[#This Row],[id_bodega]],'CONVERSION DATOS'!B:D,2,0)</f>
        <v>TAT CALI</v>
      </c>
      <c r="U122" s="3" t="str">
        <f>+VLOOKUP(Q122,'CONVERSION DATOS'!B:D,3,0)</f>
        <v>VEHICULOS</v>
      </c>
      <c r="V122" t="str">
        <f>+VLOOKUP($A$1:$A$21824,'DT HUEVO'!$A:$E,3,0)</f>
        <v>XL</v>
      </c>
      <c r="W122" t="str">
        <f>+VLOOKUP($A$1:$A$21664,'DT HUEVO'!$A:$E,4,0)</f>
        <v>EMPACADOS</v>
      </c>
      <c r="X122" t="str">
        <f>+VLOOKUP(T$1:T$21824,'DT HUEVO'!$H:$K,2,0)</f>
        <v>OCCIDENTE</v>
      </c>
      <c r="Y122" t="str">
        <f>+VLOOKUP(T$1:T$21824,'DT HUEVO'!$H:$K,3,0)</f>
        <v>CALOTO</v>
      </c>
      <c r="Z122" t="str">
        <f>+VLOOKUP(A$1:A$21824,'DT HUEVO'!$A:$E,5,0)</f>
        <v>TAT</v>
      </c>
      <c r="AA122" t="str">
        <f>IF(Tabla1[[#This Row],[GRUPO]]="PLANTA CLASIFICACION","BODEGA",IF(Tabla1[[#This Row],[GRUPO]]="BODEGA","BODEGA",Tabla1[[#This Row],[GRUPO]]))</f>
        <v>VEHICULOS</v>
      </c>
      <c r="AB122" t="str">
        <f>VLOOKUP(Tabla1[[#This Row],[articulo]],'DT HUEVO'!$A:$F,6,0)</f>
        <v>TAT</v>
      </c>
    </row>
    <row r="123" spans="1:28">
      <c r="A123" s="223">
        <v>2152388</v>
      </c>
      <c r="B123" s="223" t="s">
        <v>1106</v>
      </c>
      <c r="C123" s="223" t="s">
        <v>1259</v>
      </c>
      <c r="D123" s="223">
        <v>525</v>
      </c>
      <c r="E123" s="7">
        <v>0</v>
      </c>
      <c r="F123" s="223" t="s">
        <v>1260</v>
      </c>
      <c r="G123" s="223" t="s">
        <v>1261</v>
      </c>
      <c r="H123" s="7">
        <v>0</v>
      </c>
      <c r="I123" s="7">
        <v>560</v>
      </c>
      <c r="J123" s="223" t="s">
        <v>1262</v>
      </c>
      <c r="K123" s="223" t="s">
        <v>1263</v>
      </c>
      <c r="L123" s="245">
        <v>538.38</v>
      </c>
      <c r="M123" s="246">
        <v>46308</v>
      </c>
      <c r="N123" s="223"/>
      <c r="O123" s="223" t="s">
        <v>137</v>
      </c>
      <c r="P123" s="223">
        <v>2152388</v>
      </c>
      <c r="Q123" s="223" t="s">
        <v>138</v>
      </c>
      <c r="R123" s="223">
        <v>0</v>
      </c>
      <c r="S123" s="7"/>
      <c r="T123" s="3" t="str">
        <f>+VLOOKUP(Tabla1[[#This Row],[id_bodega]],'CONVERSION DATOS'!B:D,2,0)</f>
        <v>TAT CALI</v>
      </c>
      <c r="U123" s="3" t="str">
        <f>+VLOOKUP(Q123,'CONVERSION DATOS'!B:D,3,0)</f>
        <v>VEHICULOS</v>
      </c>
      <c r="V123" t="str">
        <f>+VLOOKUP($A$1:$A$21824,'DT HUEVO'!$A:$E,3,0)</f>
        <v>L</v>
      </c>
      <c r="W123" t="str">
        <f>+VLOOKUP($A$1:$A$21664,'DT HUEVO'!$A:$E,4,0)</f>
        <v>EMPACADOS</v>
      </c>
      <c r="X123" t="str">
        <f>+VLOOKUP(T$1:T$21824,'DT HUEVO'!$H:$K,2,0)</f>
        <v>OCCIDENTE</v>
      </c>
      <c r="Y123" t="str">
        <f>+VLOOKUP(T$1:T$21824,'DT HUEVO'!$H:$K,3,0)</f>
        <v>CALOTO</v>
      </c>
      <c r="Z123">
        <f>+VLOOKUP(A$1:A$21824,'DT HUEVO'!$A:$E,5,0)</f>
        <v>0</v>
      </c>
      <c r="AA123" t="str">
        <f>IF(Tabla1[[#This Row],[GRUPO]]="PLANTA CLASIFICACION","BODEGA",IF(Tabla1[[#This Row],[GRUPO]]="BODEGA","BODEGA",Tabla1[[#This Row],[GRUPO]]))</f>
        <v>VEHICULOS</v>
      </c>
      <c r="AB123" t="str">
        <f>VLOOKUP(Tabla1[[#This Row],[articulo]],'DT HUEVO'!$A:$F,6,0)</f>
        <v>TAT</v>
      </c>
    </row>
    <row r="124" spans="1:28">
      <c r="A124" s="223">
        <v>2010102</v>
      </c>
      <c r="B124" s="223" t="s">
        <v>1266</v>
      </c>
      <c r="C124" s="223" t="s">
        <v>1259</v>
      </c>
      <c r="D124" s="223">
        <v>627</v>
      </c>
      <c r="E124" s="7">
        <v>0</v>
      </c>
      <c r="F124" s="223" t="s">
        <v>1260</v>
      </c>
      <c r="G124" s="223" t="s">
        <v>1261</v>
      </c>
      <c r="H124" s="7">
        <v>0</v>
      </c>
      <c r="I124" s="7">
        <v>610</v>
      </c>
      <c r="J124" s="223" t="s">
        <v>1262</v>
      </c>
      <c r="K124" s="223" t="s">
        <v>1263</v>
      </c>
      <c r="L124" s="245">
        <v>629.67999999999995</v>
      </c>
      <c r="M124" s="246">
        <v>46305</v>
      </c>
      <c r="N124" s="223"/>
      <c r="O124" s="223" t="s">
        <v>139</v>
      </c>
      <c r="P124" s="223">
        <v>2010102</v>
      </c>
      <c r="Q124" s="223" t="s">
        <v>140</v>
      </c>
      <c r="R124" s="223">
        <v>0</v>
      </c>
      <c r="S124" s="7"/>
      <c r="T124" s="3" t="str">
        <f>+VLOOKUP(Tabla1[[#This Row],[id_bodega]],'CONVERSION DATOS'!B:D,2,0)</f>
        <v>TAT CALI</v>
      </c>
      <c r="U124" s="3" t="str">
        <f>+VLOOKUP(Q124,'CONVERSION DATOS'!B:D,3,0)</f>
        <v>VEHICULOS</v>
      </c>
      <c r="V124" t="str">
        <f>+VLOOKUP($A$1:$A$21824,'DT HUEVO'!$A:$E,3,0)</f>
        <v>YUMBO</v>
      </c>
      <c r="W124" t="str">
        <f>+VLOOKUP($A$1:$A$21664,'DT HUEVO'!$A:$E,4,0)</f>
        <v>VERDE</v>
      </c>
      <c r="X124" t="str">
        <f>+VLOOKUP(T$1:T$21824,'DT HUEVO'!$H:$K,2,0)</f>
        <v>OCCIDENTE</v>
      </c>
      <c r="Y124" t="str">
        <f>+VLOOKUP(T$1:T$21824,'DT HUEVO'!$H:$K,3,0)</f>
        <v>CALOTO</v>
      </c>
      <c r="Z124">
        <f>+VLOOKUP(A$1:A$21824,'DT HUEVO'!$A:$E,5,0)</f>
        <v>0</v>
      </c>
      <c r="AA124" t="str">
        <f>IF(Tabla1[[#This Row],[GRUPO]]="PLANTA CLASIFICACION","BODEGA",IF(Tabla1[[#This Row],[GRUPO]]="BODEGA","BODEGA",Tabla1[[#This Row],[GRUPO]]))</f>
        <v>VEHICULOS</v>
      </c>
      <c r="AB124" t="str">
        <f>VLOOKUP(Tabla1[[#This Row],[articulo]],'DT HUEVO'!$A:$F,6,0)</f>
        <v>TAT</v>
      </c>
    </row>
    <row r="125" spans="1:28">
      <c r="A125" s="223">
        <v>2110202</v>
      </c>
      <c r="B125" s="223" t="s">
        <v>1008</v>
      </c>
      <c r="C125" s="223" t="s">
        <v>1259</v>
      </c>
      <c r="D125" s="223">
        <v>7333</v>
      </c>
      <c r="E125" s="7">
        <v>0</v>
      </c>
      <c r="F125" s="223" t="s">
        <v>1260</v>
      </c>
      <c r="G125" s="223" t="s">
        <v>1261</v>
      </c>
      <c r="H125" s="7">
        <v>0</v>
      </c>
      <c r="I125" s="7">
        <v>530</v>
      </c>
      <c r="J125" s="223" t="s">
        <v>1262</v>
      </c>
      <c r="K125" s="223" t="s">
        <v>1263</v>
      </c>
      <c r="L125" s="245">
        <v>394.26</v>
      </c>
      <c r="M125" s="246">
        <v>46308</v>
      </c>
      <c r="N125" s="223"/>
      <c r="O125" s="223" t="s">
        <v>139</v>
      </c>
      <c r="P125" s="223">
        <v>2110202</v>
      </c>
      <c r="Q125" s="223" t="s">
        <v>140</v>
      </c>
      <c r="R125" s="223">
        <v>0</v>
      </c>
      <c r="S125" s="7"/>
      <c r="T125" s="3" t="str">
        <f>+VLOOKUP(Tabla1[[#This Row],[id_bodega]],'CONVERSION DATOS'!B:D,2,0)</f>
        <v>TAT CALI</v>
      </c>
      <c r="U125" s="3" t="str">
        <f>+VLOOKUP(Q125,'CONVERSION DATOS'!B:D,3,0)</f>
        <v>VEHICULOS</v>
      </c>
      <c r="V125" t="str">
        <f>+VLOOKUP($A$1:$A$21824,'DT HUEVO'!$A:$E,3,0)</f>
        <v>XL</v>
      </c>
      <c r="W125" t="str">
        <f>+VLOOKUP($A$1:$A$21664,'DT HUEVO'!$A:$E,4,0)</f>
        <v>VERDE</v>
      </c>
      <c r="X125" t="str">
        <f>+VLOOKUP(T$1:T$21824,'DT HUEVO'!$H:$K,2,0)</f>
        <v>OCCIDENTE</v>
      </c>
      <c r="Y125" t="str">
        <f>+VLOOKUP(T$1:T$21824,'DT HUEVO'!$H:$K,3,0)</f>
        <v>CALOTO</v>
      </c>
      <c r="Z125">
        <f>+VLOOKUP(A$1:A$21824,'DT HUEVO'!$A:$E,5,0)</f>
        <v>0</v>
      </c>
      <c r="AA125" t="str">
        <f>IF(Tabla1[[#This Row],[GRUPO]]="PLANTA CLASIFICACION","BODEGA",IF(Tabla1[[#This Row],[GRUPO]]="BODEGA","BODEGA",Tabla1[[#This Row],[GRUPO]]))</f>
        <v>VEHICULOS</v>
      </c>
      <c r="AB125" t="str">
        <f>VLOOKUP(Tabla1[[#This Row],[articulo]],'DT HUEVO'!$A:$F,6,0)</f>
        <v>TAT</v>
      </c>
    </row>
    <row r="126" spans="1:28">
      <c r="A126" s="223">
        <v>2110217</v>
      </c>
      <c r="B126" s="223" t="s">
        <v>1785</v>
      </c>
      <c r="C126" s="223" t="s">
        <v>1259</v>
      </c>
      <c r="D126" s="223">
        <v>2340</v>
      </c>
      <c r="E126" s="7">
        <v>0</v>
      </c>
      <c r="F126" s="223" t="s">
        <v>1260</v>
      </c>
      <c r="G126" s="223" t="s">
        <v>1261</v>
      </c>
      <c r="H126" s="7">
        <v>0</v>
      </c>
      <c r="I126" s="7">
        <v>540</v>
      </c>
      <c r="J126" s="223" t="s">
        <v>1262</v>
      </c>
      <c r="K126" s="223" t="s">
        <v>1263</v>
      </c>
      <c r="L126" s="245">
        <v>393.89</v>
      </c>
      <c r="M126" s="246">
        <v>46308</v>
      </c>
      <c r="N126" s="223">
        <v>0</v>
      </c>
      <c r="O126" s="223" t="s">
        <v>139</v>
      </c>
      <c r="P126" s="223">
        <v>2110217</v>
      </c>
      <c r="Q126" s="223" t="s">
        <v>140</v>
      </c>
      <c r="R126" s="223">
        <v>0</v>
      </c>
      <c r="S126" s="7"/>
      <c r="T126" s="3" t="str">
        <f>+VLOOKUP(Tabla1[[#This Row],[id_bodega]],'CONVERSION DATOS'!B:D,2,0)</f>
        <v>TAT CALI</v>
      </c>
      <c r="U126" s="3" t="str">
        <f>+VLOOKUP(Q126,'CONVERSION DATOS'!B:D,3,0)</f>
        <v>VEHICULOS</v>
      </c>
      <c r="V126" t="str">
        <f>+VLOOKUP($A$1:$A$21824,'DT HUEVO'!$A:$E,3,0)</f>
        <v>XL</v>
      </c>
      <c r="W126" t="str">
        <f>+VLOOKUP($A$1:$A$21664,'DT HUEVO'!$A:$E,4,0)</f>
        <v>EMPACADOS</v>
      </c>
      <c r="X126" t="str">
        <f>+VLOOKUP(T$1:T$21824,'DT HUEVO'!$H:$K,2,0)</f>
        <v>OCCIDENTE</v>
      </c>
      <c r="Y126" t="str">
        <f>+VLOOKUP(T$1:T$21824,'DT HUEVO'!$H:$K,3,0)</f>
        <v>CALOTO</v>
      </c>
      <c r="Z126">
        <f>+VLOOKUP(A$1:A$21824,'DT HUEVO'!$A:$E,5,0)</f>
        <v>0</v>
      </c>
      <c r="AA126" t="str">
        <f>IF(Tabla1[[#This Row],[GRUPO]]="PLANTA CLASIFICACION","BODEGA",IF(Tabla1[[#This Row],[GRUPO]]="BODEGA","BODEGA",Tabla1[[#This Row],[GRUPO]]))</f>
        <v>VEHICULOS</v>
      </c>
      <c r="AB126" t="str">
        <f>VLOOKUP(Tabla1[[#This Row],[articulo]],'DT HUEVO'!$A:$F,6,0)</f>
        <v>TAT</v>
      </c>
    </row>
    <row r="127" spans="1:28">
      <c r="A127" s="223">
        <v>2110302</v>
      </c>
      <c r="B127" s="223" t="s">
        <v>1007</v>
      </c>
      <c r="C127" s="223" t="s">
        <v>1259</v>
      </c>
      <c r="D127" s="223">
        <v>6736</v>
      </c>
      <c r="E127" s="7">
        <v>0</v>
      </c>
      <c r="F127" s="223" t="s">
        <v>1260</v>
      </c>
      <c r="G127" s="223" t="s">
        <v>1261</v>
      </c>
      <c r="H127" s="7">
        <v>0</v>
      </c>
      <c r="I127" s="7">
        <v>500</v>
      </c>
      <c r="J127" s="223" t="s">
        <v>1262</v>
      </c>
      <c r="K127" s="223" t="s">
        <v>1263</v>
      </c>
      <c r="L127" s="245">
        <v>363.24</v>
      </c>
      <c r="M127" s="246">
        <v>46308</v>
      </c>
      <c r="N127" s="223"/>
      <c r="O127" s="223" t="s">
        <v>139</v>
      </c>
      <c r="P127" s="223">
        <v>2110302</v>
      </c>
      <c r="Q127" s="223" t="s">
        <v>140</v>
      </c>
      <c r="R127" s="223">
        <v>0</v>
      </c>
      <c r="S127" s="7"/>
      <c r="T127" s="3" t="str">
        <f>+VLOOKUP(Tabla1[[#This Row],[id_bodega]],'CONVERSION DATOS'!B:D,2,0)</f>
        <v>TAT CALI</v>
      </c>
      <c r="U127" s="3" t="str">
        <f>+VLOOKUP(Q127,'CONVERSION DATOS'!B:D,3,0)</f>
        <v>VEHICULOS</v>
      </c>
      <c r="V127" t="str">
        <f>+VLOOKUP($A$1:$A$21824,'DT HUEVO'!$A:$E,3,0)</f>
        <v>L</v>
      </c>
      <c r="W127" t="str">
        <f>+VLOOKUP($A$1:$A$21664,'DT HUEVO'!$A:$E,4,0)</f>
        <v>VERDE</v>
      </c>
      <c r="X127" t="str">
        <f>+VLOOKUP(T$1:T$21824,'DT HUEVO'!$H:$K,2,0)</f>
        <v>OCCIDENTE</v>
      </c>
      <c r="Y127" t="str">
        <f>+VLOOKUP(T$1:T$21824,'DT HUEVO'!$H:$K,3,0)</f>
        <v>CALOTO</v>
      </c>
      <c r="Z127">
        <f>+VLOOKUP(A$1:A$21824,'DT HUEVO'!$A:$E,5,0)</f>
        <v>0</v>
      </c>
      <c r="AA127" t="str">
        <f>IF(Tabla1[[#This Row],[GRUPO]]="PLANTA CLASIFICACION","BODEGA",IF(Tabla1[[#This Row],[GRUPO]]="BODEGA","BODEGA",Tabla1[[#This Row],[GRUPO]]))</f>
        <v>VEHICULOS</v>
      </c>
      <c r="AB127" t="str">
        <f>VLOOKUP(Tabla1[[#This Row],[articulo]],'DT HUEVO'!$A:$F,6,0)</f>
        <v>TAT</v>
      </c>
    </row>
    <row r="128" spans="1:28">
      <c r="A128" s="223">
        <v>2110317</v>
      </c>
      <c r="B128" s="223" t="s">
        <v>1786</v>
      </c>
      <c r="C128" s="223" t="s">
        <v>1259</v>
      </c>
      <c r="D128" s="223">
        <v>2370</v>
      </c>
      <c r="E128" s="7">
        <v>0</v>
      </c>
      <c r="F128" s="223" t="s">
        <v>1260</v>
      </c>
      <c r="G128" s="223" t="s">
        <v>1261</v>
      </c>
      <c r="H128" s="7">
        <v>0</v>
      </c>
      <c r="I128" s="7">
        <v>510</v>
      </c>
      <c r="J128" s="223" t="s">
        <v>1262</v>
      </c>
      <c r="K128" s="223" t="s">
        <v>1263</v>
      </c>
      <c r="L128" s="245">
        <v>362.98</v>
      </c>
      <c r="M128" s="246">
        <v>46308</v>
      </c>
      <c r="N128" s="223">
        <v>0</v>
      </c>
      <c r="O128" s="223" t="s">
        <v>139</v>
      </c>
      <c r="P128" s="223">
        <v>2110317</v>
      </c>
      <c r="Q128" s="223" t="s">
        <v>140</v>
      </c>
      <c r="R128" s="223">
        <v>0</v>
      </c>
      <c r="S128" s="7"/>
      <c r="T128" s="3" t="str">
        <f>+VLOOKUP(Tabla1[[#This Row],[id_bodega]],'CONVERSION DATOS'!B:D,2,0)</f>
        <v>TAT CALI</v>
      </c>
      <c r="U128" s="3" t="str">
        <f>+VLOOKUP(Q128,'CONVERSION DATOS'!B:D,3,0)</f>
        <v>VEHICULOS</v>
      </c>
      <c r="V128" t="str">
        <f>+VLOOKUP($A$1:$A$21824,'DT HUEVO'!$A:$E,3,0)</f>
        <v>L</v>
      </c>
      <c r="W128" t="str">
        <f>+VLOOKUP($A$1:$A$21664,'DT HUEVO'!$A:$E,4,0)</f>
        <v>EMPACADOS</v>
      </c>
      <c r="X128" t="str">
        <f>+VLOOKUP(T$1:T$21824,'DT HUEVO'!$H:$K,2,0)</f>
        <v>OCCIDENTE</v>
      </c>
      <c r="Y128" t="str">
        <f>+VLOOKUP(T$1:T$21824,'DT HUEVO'!$H:$K,3,0)</f>
        <v>CALOTO</v>
      </c>
      <c r="Z128">
        <f>+VLOOKUP(A$1:A$21824,'DT HUEVO'!$A:$E,5,0)</f>
        <v>0</v>
      </c>
      <c r="AA128" t="str">
        <f>IF(Tabla1[[#This Row],[GRUPO]]="PLANTA CLASIFICACION","BODEGA",IF(Tabla1[[#This Row],[GRUPO]]="BODEGA","BODEGA",Tabla1[[#This Row],[GRUPO]]))</f>
        <v>VEHICULOS</v>
      </c>
      <c r="AB128" t="str">
        <f>VLOOKUP(Tabla1[[#This Row],[articulo]],'DT HUEVO'!$A:$F,6,0)</f>
        <v>TAT</v>
      </c>
    </row>
    <row r="129" spans="1:28">
      <c r="A129" s="223">
        <v>2112207</v>
      </c>
      <c r="B129" s="223" t="s">
        <v>1104</v>
      </c>
      <c r="C129" s="223" t="s">
        <v>1259</v>
      </c>
      <c r="D129" s="223">
        <v>405</v>
      </c>
      <c r="E129" s="7">
        <v>0</v>
      </c>
      <c r="F129" s="223" t="s">
        <v>1260</v>
      </c>
      <c r="G129" s="223" t="s">
        <v>1261</v>
      </c>
      <c r="H129" s="7">
        <v>0</v>
      </c>
      <c r="I129" s="7">
        <v>640</v>
      </c>
      <c r="J129" s="223" t="s">
        <v>1262</v>
      </c>
      <c r="K129" s="223" t="s">
        <v>1263</v>
      </c>
      <c r="L129" s="245">
        <v>599.67999999999995</v>
      </c>
      <c r="M129" s="246">
        <v>46305</v>
      </c>
      <c r="N129" s="223"/>
      <c r="O129" s="223" t="s">
        <v>139</v>
      </c>
      <c r="P129" s="223">
        <v>2112207</v>
      </c>
      <c r="Q129" s="223" t="s">
        <v>140</v>
      </c>
      <c r="R129" s="223">
        <v>0</v>
      </c>
      <c r="S129" s="7"/>
      <c r="T129" s="3" t="str">
        <f>+VLOOKUP(Tabla1[[#This Row],[id_bodega]],'CONVERSION DATOS'!B:D,2,0)</f>
        <v>TAT CALI</v>
      </c>
      <c r="U129" s="3" t="str">
        <f>+VLOOKUP(Q129,'CONVERSION DATOS'!B:D,3,0)</f>
        <v>VEHICULOS</v>
      </c>
      <c r="V129" t="str">
        <f>+VLOOKUP($A$1:$A$21824,'DT HUEVO'!$A:$E,3,0)</f>
        <v>XL</v>
      </c>
      <c r="W129" t="str">
        <f>+VLOOKUP($A$1:$A$21664,'DT HUEVO'!$A:$E,4,0)</f>
        <v>EMPACADOS</v>
      </c>
      <c r="X129" t="str">
        <f>+VLOOKUP(T$1:T$21824,'DT HUEVO'!$H:$K,2,0)</f>
        <v>OCCIDENTE</v>
      </c>
      <c r="Y129" t="str">
        <f>+VLOOKUP(T$1:T$21824,'DT HUEVO'!$H:$K,3,0)</f>
        <v>CALOTO</v>
      </c>
      <c r="Z129" t="str">
        <f>+VLOOKUP(A$1:A$21824,'DT HUEVO'!$A:$E,5,0)</f>
        <v>TAT</v>
      </c>
      <c r="AA129" t="str">
        <f>IF(Tabla1[[#This Row],[GRUPO]]="PLANTA CLASIFICACION","BODEGA",IF(Tabla1[[#This Row],[GRUPO]]="BODEGA","BODEGA",Tabla1[[#This Row],[GRUPO]]))</f>
        <v>VEHICULOS</v>
      </c>
      <c r="AB129" t="str">
        <f>VLOOKUP(Tabla1[[#This Row],[articulo]],'DT HUEVO'!$A:$F,6,0)</f>
        <v>TAT</v>
      </c>
    </row>
    <row r="130" spans="1:28">
      <c r="A130" s="223">
        <v>2152388</v>
      </c>
      <c r="B130" s="223" t="s">
        <v>1106</v>
      </c>
      <c r="C130" s="223" t="s">
        <v>1259</v>
      </c>
      <c r="D130" s="223">
        <v>510</v>
      </c>
      <c r="E130" s="7">
        <v>0</v>
      </c>
      <c r="F130" s="223" t="s">
        <v>1260</v>
      </c>
      <c r="G130" s="223" t="s">
        <v>1261</v>
      </c>
      <c r="H130" s="7">
        <v>0</v>
      </c>
      <c r="I130" s="7">
        <v>560</v>
      </c>
      <c r="J130" s="223" t="s">
        <v>1262</v>
      </c>
      <c r="K130" s="223" t="s">
        <v>1263</v>
      </c>
      <c r="L130" s="245">
        <v>538.38</v>
      </c>
      <c r="M130" s="246">
        <v>46305</v>
      </c>
      <c r="N130" s="223"/>
      <c r="O130" s="223" t="s">
        <v>139</v>
      </c>
      <c r="P130" s="223">
        <v>2152388</v>
      </c>
      <c r="Q130" s="223" t="s">
        <v>140</v>
      </c>
      <c r="R130" s="223">
        <v>0</v>
      </c>
      <c r="S130" s="7"/>
      <c r="T130" s="3" t="str">
        <f>+VLOOKUP(Tabla1[[#This Row],[id_bodega]],'CONVERSION DATOS'!B:D,2,0)</f>
        <v>TAT CALI</v>
      </c>
      <c r="U130" s="3" t="str">
        <f>+VLOOKUP(Q130,'CONVERSION DATOS'!B:D,3,0)</f>
        <v>VEHICULOS</v>
      </c>
      <c r="V130" t="str">
        <f>+VLOOKUP($A$1:$A$21824,'DT HUEVO'!$A:$E,3,0)</f>
        <v>L</v>
      </c>
      <c r="W130" t="str">
        <f>+VLOOKUP($A$1:$A$21664,'DT HUEVO'!$A:$E,4,0)</f>
        <v>EMPACADOS</v>
      </c>
      <c r="X130" t="str">
        <f>+VLOOKUP(T$1:T$21824,'DT HUEVO'!$H:$K,2,0)</f>
        <v>OCCIDENTE</v>
      </c>
      <c r="Y130" t="str">
        <f>+VLOOKUP(T$1:T$21824,'DT HUEVO'!$H:$K,3,0)</f>
        <v>CALOTO</v>
      </c>
      <c r="Z130">
        <f>+VLOOKUP(A$1:A$21824,'DT HUEVO'!$A:$E,5,0)</f>
        <v>0</v>
      </c>
      <c r="AA130" t="str">
        <f>IF(Tabla1[[#This Row],[GRUPO]]="PLANTA CLASIFICACION","BODEGA",IF(Tabla1[[#This Row],[GRUPO]]="BODEGA","BODEGA",Tabla1[[#This Row],[GRUPO]]))</f>
        <v>VEHICULOS</v>
      </c>
      <c r="AB130" t="str">
        <f>VLOOKUP(Tabla1[[#This Row],[articulo]],'DT HUEVO'!$A:$F,6,0)</f>
        <v>TAT</v>
      </c>
    </row>
    <row r="131" spans="1:28">
      <c r="A131" s="223">
        <v>2010102</v>
      </c>
      <c r="B131" s="223" t="s">
        <v>1266</v>
      </c>
      <c r="C131" s="223" t="s">
        <v>1259</v>
      </c>
      <c r="D131" s="223">
        <v>241</v>
      </c>
      <c r="E131" s="7">
        <v>0</v>
      </c>
      <c r="F131" s="223" t="s">
        <v>1260</v>
      </c>
      <c r="G131" s="223" t="s">
        <v>1261</v>
      </c>
      <c r="H131" s="7">
        <v>0</v>
      </c>
      <c r="I131" s="7">
        <v>610</v>
      </c>
      <c r="J131" s="223" t="s">
        <v>1262</v>
      </c>
      <c r="K131" s="223" t="s">
        <v>1263</v>
      </c>
      <c r="L131" s="245">
        <v>629.67999999999995</v>
      </c>
      <c r="M131" s="246">
        <v>46305</v>
      </c>
      <c r="N131" s="223"/>
      <c r="O131" s="223" t="s">
        <v>141</v>
      </c>
      <c r="P131" s="223">
        <v>2010102</v>
      </c>
      <c r="Q131" s="223" t="s">
        <v>142</v>
      </c>
      <c r="R131" s="223">
        <v>0</v>
      </c>
      <c r="S131" s="7"/>
      <c r="T131" s="3" t="str">
        <f>+VLOOKUP(Tabla1[[#This Row],[id_bodega]],'CONVERSION DATOS'!B:D,2,0)</f>
        <v>TAT CALI</v>
      </c>
      <c r="U131" s="3" t="str">
        <f>+VLOOKUP(Q131,'CONVERSION DATOS'!B:D,3,0)</f>
        <v>VEHICULOS</v>
      </c>
      <c r="V131" t="str">
        <f>+VLOOKUP($A$1:$A$21824,'DT HUEVO'!$A:$E,3,0)</f>
        <v>YUMBO</v>
      </c>
      <c r="W131" t="str">
        <f>+VLOOKUP($A$1:$A$21664,'DT HUEVO'!$A:$E,4,0)</f>
        <v>VERDE</v>
      </c>
      <c r="X131" t="str">
        <f>+VLOOKUP(T$1:T$21824,'DT HUEVO'!$H:$K,2,0)</f>
        <v>OCCIDENTE</v>
      </c>
      <c r="Y131" t="str">
        <f>+VLOOKUP(T$1:T$21824,'DT HUEVO'!$H:$K,3,0)</f>
        <v>CALOTO</v>
      </c>
      <c r="Z131">
        <f>+VLOOKUP(A$1:A$21824,'DT HUEVO'!$A:$E,5,0)</f>
        <v>0</v>
      </c>
      <c r="AA131" t="str">
        <f>IF(Tabla1[[#This Row],[GRUPO]]="PLANTA CLASIFICACION","BODEGA",IF(Tabla1[[#This Row],[GRUPO]]="BODEGA","BODEGA",Tabla1[[#This Row],[GRUPO]]))</f>
        <v>VEHICULOS</v>
      </c>
      <c r="AB131" t="str">
        <f>VLOOKUP(Tabla1[[#This Row],[articulo]],'DT HUEVO'!$A:$F,6,0)</f>
        <v>TAT</v>
      </c>
    </row>
    <row r="132" spans="1:28">
      <c r="A132" s="223">
        <v>2110202</v>
      </c>
      <c r="B132" s="223" t="s">
        <v>1008</v>
      </c>
      <c r="C132" s="223" t="s">
        <v>1259</v>
      </c>
      <c r="D132" s="223">
        <v>6481</v>
      </c>
      <c r="E132" s="7">
        <v>0</v>
      </c>
      <c r="F132" s="223" t="s">
        <v>1260</v>
      </c>
      <c r="G132" s="223" t="s">
        <v>1261</v>
      </c>
      <c r="H132" s="7">
        <v>0</v>
      </c>
      <c r="I132" s="7">
        <v>530</v>
      </c>
      <c r="J132" s="223" t="s">
        <v>1262</v>
      </c>
      <c r="K132" s="223" t="s">
        <v>1263</v>
      </c>
      <c r="L132" s="245">
        <v>394.26</v>
      </c>
      <c r="M132" s="246">
        <v>46305</v>
      </c>
      <c r="N132" s="223"/>
      <c r="O132" s="223" t="s">
        <v>141</v>
      </c>
      <c r="P132" s="223">
        <v>2110202</v>
      </c>
      <c r="Q132" s="223" t="s">
        <v>142</v>
      </c>
      <c r="R132" s="223">
        <v>0</v>
      </c>
      <c r="S132" s="7"/>
      <c r="T132" s="3" t="str">
        <f>+VLOOKUP(Tabla1[[#This Row],[id_bodega]],'CONVERSION DATOS'!B:D,2,0)</f>
        <v>TAT CALI</v>
      </c>
      <c r="U132" s="3" t="str">
        <f>+VLOOKUP(Q132,'CONVERSION DATOS'!B:D,3,0)</f>
        <v>VEHICULOS</v>
      </c>
      <c r="V132" t="str">
        <f>+VLOOKUP($A$1:$A$21824,'DT HUEVO'!$A:$E,3,0)</f>
        <v>XL</v>
      </c>
      <c r="W132" t="str">
        <f>+VLOOKUP($A$1:$A$21664,'DT HUEVO'!$A:$E,4,0)</f>
        <v>VERDE</v>
      </c>
      <c r="X132" t="str">
        <f>+VLOOKUP(T$1:T$21824,'DT HUEVO'!$H:$K,2,0)</f>
        <v>OCCIDENTE</v>
      </c>
      <c r="Y132" t="str">
        <f>+VLOOKUP(T$1:T$21824,'DT HUEVO'!$H:$K,3,0)</f>
        <v>CALOTO</v>
      </c>
      <c r="Z132">
        <f>+VLOOKUP(A$1:A$21824,'DT HUEVO'!$A:$E,5,0)</f>
        <v>0</v>
      </c>
      <c r="AA132" t="str">
        <f>IF(Tabla1[[#This Row],[GRUPO]]="PLANTA CLASIFICACION","BODEGA",IF(Tabla1[[#This Row],[GRUPO]]="BODEGA","BODEGA",Tabla1[[#This Row],[GRUPO]]))</f>
        <v>VEHICULOS</v>
      </c>
      <c r="AB132" t="str">
        <f>VLOOKUP(Tabla1[[#This Row],[articulo]],'DT HUEVO'!$A:$F,6,0)</f>
        <v>TAT</v>
      </c>
    </row>
    <row r="133" spans="1:28">
      <c r="A133" s="223">
        <v>2110302</v>
      </c>
      <c r="B133" s="223" t="s">
        <v>1007</v>
      </c>
      <c r="C133" s="223" t="s">
        <v>1259</v>
      </c>
      <c r="D133" s="223">
        <v>9881</v>
      </c>
      <c r="E133" s="7">
        <v>0</v>
      </c>
      <c r="F133" s="223" t="s">
        <v>1260</v>
      </c>
      <c r="G133" s="223" t="s">
        <v>1261</v>
      </c>
      <c r="H133" s="7">
        <v>0</v>
      </c>
      <c r="I133" s="7">
        <v>500</v>
      </c>
      <c r="J133" s="223" t="s">
        <v>1262</v>
      </c>
      <c r="K133" s="223" t="s">
        <v>1263</v>
      </c>
      <c r="L133" s="245">
        <v>363.24000000002781</v>
      </c>
      <c r="M133" s="246">
        <v>46305</v>
      </c>
      <c r="N133" s="223"/>
      <c r="O133" s="223" t="s">
        <v>141</v>
      </c>
      <c r="P133" s="223">
        <v>2110302</v>
      </c>
      <c r="Q133" s="223" t="s">
        <v>142</v>
      </c>
      <c r="R133" s="223">
        <v>0</v>
      </c>
      <c r="S133" s="7"/>
      <c r="T133" s="3" t="str">
        <f>+VLOOKUP(Tabla1[[#This Row],[id_bodega]],'CONVERSION DATOS'!B:D,2,0)</f>
        <v>TAT CALI</v>
      </c>
      <c r="U133" s="3" t="str">
        <f>+VLOOKUP(Q133,'CONVERSION DATOS'!B:D,3,0)</f>
        <v>VEHICULOS</v>
      </c>
      <c r="V133" t="str">
        <f>+VLOOKUP($A$1:$A$21824,'DT HUEVO'!$A:$E,3,0)</f>
        <v>L</v>
      </c>
      <c r="W133" t="str">
        <f>+VLOOKUP($A$1:$A$21664,'DT HUEVO'!$A:$E,4,0)</f>
        <v>VERDE</v>
      </c>
      <c r="X133" t="str">
        <f>+VLOOKUP(T$1:T$21824,'DT HUEVO'!$H:$K,2,0)</f>
        <v>OCCIDENTE</v>
      </c>
      <c r="Y133" t="str">
        <f>+VLOOKUP(T$1:T$21824,'DT HUEVO'!$H:$K,3,0)</f>
        <v>CALOTO</v>
      </c>
      <c r="Z133">
        <f>+VLOOKUP(A$1:A$21824,'DT HUEVO'!$A:$E,5,0)</f>
        <v>0</v>
      </c>
      <c r="AA133" t="str">
        <f>IF(Tabla1[[#This Row],[GRUPO]]="PLANTA CLASIFICACION","BODEGA",IF(Tabla1[[#This Row],[GRUPO]]="BODEGA","BODEGA",Tabla1[[#This Row],[GRUPO]]))</f>
        <v>VEHICULOS</v>
      </c>
      <c r="AB133" t="str">
        <f>VLOOKUP(Tabla1[[#This Row],[articulo]],'DT HUEVO'!$A:$F,6,0)</f>
        <v>TAT</v>
      </c>
    </row>
    <row r="134" spans="1:28">
      <c r="A134" s="223">
        <v>2112207</v>
      </c>
      <c r="B134" s="223" t="s">
        <v>1104</v>
      </c>
      <c r="C134" s="223" t="s">
        <v>1259</v>
      </c>
      <c r="D134" s="223">
        <v>75</v>
      </c>
      <c r="E134" s="7">
        <v>0</v>
      </c>
      <c r="F134" s="223" t="s">
        <v>1260</v>
      </c>
      <c r="G134" s="223" t="s">
        <v>1261</v>
      </c>
      <c r="H134" s="7">
        <v>0</v>
      </c>
      <c r="I134" s="7">
        <v>640</v>
      </c>
      <c r="J134" s="223" t="s">
        <v>1262</v>
      </c>
      <c r="K134" s="223" t="s">
        <v>1263</v>
      </c>
      <c r="L134" s="245">
        <v>599.67999999999995</v>
      </c>
      <c r="M134" s="246">
        <v>46305</v>
      </c>
      <c r="N134" s="223"/>
      <c r="O134" s="223" t="s">
        <v>141</v>
      </c>
      <c r="P134" s="223">
        <v>2112207</v>
      </c>
      <c r="Q134" s="223" t="s">
        <v>142</v>
      </c>
      <c r="R134" s="223">
        <v>0</v>
      </c>
      <c r="S134" s="7"/>
      <c r="T134" s="3" t="str">
        <f>+VLOOKUP(Tabla1[[#This Row],[id_bodega]],'CONVERSION DATOS'!B:D,2,0)</f>
        <v>TAT CALI</v>
      </c>
      <c r="U134" s="3" t="str">
        <f>+VLOOKUP(Q134,'CONVERSION DATOS'!B:D,3,0)</f>
        <v>VEHICULOS</v>
      </c>
      <c r="V134" t="str">
        <f>+VLOOKUP($A$1:$A$21824,'DT HUEVO'!$A:$E,3,0)</f>
        <v>XL</v>
      </c>
      <c r="W134" t="str">
        <f>+VLOOKUP($A$1:$A$21664,'DT HUEVO'!$A:$E,4,0)</f>
        <v>EMPACADOS</v>
      </c>
      <c r="X134" t="str">
        <f>+VLOOKUP(T$1:T$21824,'DT HUEVO'!$H:$K,2,0)</f>
        <v>OCCIDENTE</v>
      </c>
      <c r="Y134" t="str">
        <f>+VLOOKUP(T$1:T$21824,'DT HUEVO'!$H:$K,3,0)</f>
        <v>CALOTO</v>
      </c>
      <c r="Z134" t="str">
        <f>+VLOOKUP(A$1:A$21824,'DT HUEVO'!$A:$E,5,0)</f>
        <v>TAT</v>
      </c>
      <c r="AA134" t="str">
        <f>IF(Tabla1[[#This Row],[GRUPO]]="PLANTA CLASIFICACION","BODEGA",IF(Tabla1[[#This Row],[GRUPO]]="BODEGA","BODEGA",Tabla1[[#This Row],[GRUPO]]))</f>
        <v>VEHICULOS</v>
      </c>
      <c r="AB134" t="str">
        <f>VLOOKUP(Tabla1[[#This Row],[articulo]],'DT HUEVO'!$A:$F,6,0)</f>
        <v>TAT</v>
      </c>
    </row>
    <row r="135" spans="1:28">
      <c r="A135" s="223">
        <v>2152388</v>
      </c>
      <c r="B135" s="223" t="s">
        <v>1106</v>
      </c>
      <c r="C135" s="223" t="s">
        <v>1259</v>
      </c>
      <c r="D135" s="223">
        <v>75</v>
      </c>
      <c r="E135" s="7">
        <v>0</v>
      </c>
      <c r="F135" s="223" t="s">
        <v>1260</v>
      </c>
      <c r="G135" s="223" t="s">
        <v>1261</v>
      </c>
      <c r="H135" s="7">
        <v>0</v>
      </c>
      <c r="I135" s="7">
        <v>560</v>
      </c>
      <c r="J135" s="223" t="s">
        <v>1262</v>
      </c>
      <c r="K135" s="223" t="s">
        <v>1263</v>
      </c>
      <c r="L135" s="245">
        <v>538.38</v>
      </c>
      <c r="M135" s="246">
        <v>46305</v>
      </c>
      <c r="N135" s="223"/>
      <c r="O135" s="223" t="s">
        <v>141</v>
      </c>
      <c r="P135" s="223">
        <v>2152388</v>
      </c>
      <c r="Q135" s="223" t="s">
        <v>142</v>
      </c>
      <c r="R135" s="223">
        <v>0</v>
      </c>
      <c r="S135" s="7"/>
      <c r="T135" s="3" t="str">
        <f>+VLOOKUP(Tabla1[[#This Row],[id_bodega]],'CONVERSION DATOS'!B:D,2,0)</f>
        <v>TAT CALI</v>
      </c>
      <c r="U135" s="3" t="str">
        <f>+VLOOKUP(Q135,'CONVERSION DATOS'!B:D,3,0)</f>
        <v>VEHICULOS</v>
      </c>
      <c r="V135" t="str">
        <f>+VLOOKUP($A$1:$A$21824,'DT HUEVO'!$A:$E,3,0)</f>
        <v>L</v>
      </c>
      <c r="W135" t="str">
        <f>+VLOOKUP($A$1:$A$21664,'DT HUEVO'!$A:$E,4,0)</f>
        <v>EMPACADOS</v>
      </c>
      <c r="X135" t="str">
        <f>+VLOOKUP(T$1:T$21824,'DT HUEVO'!$H:$K,2,0)</f>
        <v>OCCIDENTE</v>
      </c>
      <c r="Y135" t="str">
        <f>+VLOOKUP(T$1:T$21824,'DT HUEVO'!$H:$K,3,0)</f>
        <v>CALOTO</v>
      </c>
      <c r="Z135">
        <f>+VLOOKUP(A$1:A$21824,'DT HUEVO'!$A:$E,5,0)</f>
        <v>0</v>
      </c>
      <c r="AA135" t="str">
        <f>IF(Tabla1[[#This Row],[GRUPO]]="PLANTA CLASIFICACION","BODEGA",IF(Tabla1[[#This Row],[GRUPO]]="BODEGA","BODEGA",Tabla1[[#This Row],[GRUPO]]))</f>
        <v>VEHICULOS</v>
      </c>
      <c r="AB135" t="str">
        <f>VLOOKUP(Tabla1[[#This Row],[articulo]],'DT HUEVO'!$A:$F,6,0)</f>
        <v>TAT</v>
      </c>
    </row>
    <row r="136" spans="1:28">
      <c r="A136" s="223">
        <v>2010102</v>
      </c>
      <c r="B136" s="223" t="s">
        <v>1266</v>
      </c>
      <c r="C136" s="223" t="s">
        <v>1259</v>
      </c>
      <c r="D136" s="223">
        <v>700</v>
      </c>
      <c r="E136" s="7">
        <v>0</v>
      </c>
      <c r="F136" s="223" t="s">
        <v>1260</v>
      </c>
      <c r="G136" s="223" t="s">
        <v>1261</v>
      </c>
      <c r="H136" s="7">
        <v>0</v>
      </c>
      <c r="I136" s="7">
        <v>610</v>
      </c>
      <c r="J136" s="223" t="s">
        <v>1262</v>
      </c>
      <c r="K136" s="223" t="s">
        <v>1263</v>
      </c>
      <c r="L136" s="245">
        <v>629.67999999999995</v>
      </c>
      <c r="M136" s="246">
        <v>46308</v>
      </c>
      <c r="N136" s="223"/>
      <c r="O136" s="223" t="s">
        <v>890</v>
      </c>
      <c r="P136" s="223">
        <v>2010102</v>
      </c>
      <c r="Q136" s="223" t="s">
        <v>891</v>
      </c>
      <c r="R136" s="223">
        <v>0</v>
      </c>
      <c r="S136" s="7"/>
      <c r="T136" s="3" t="str">
        <f>+VLOOKUP(Tabla1[[#This Row],[id_bodega]],'CONVERSION DATOS'!B:D,2,0)</f>
        <v>TAT CALI</v>
      </c>
      <c r="U136" s="3" t="str">
        <f>+VLOOKUP(Q136,'CONVERSION DATOS'!B:D,3,0)</f>
        <v>VEHICULOS</v>
      </c>
      <c r="V136" t="str">
        <f>+VLOOKUP($A$1:$A$21824,'DT HUEVO'!$A:$E,3,0)</f>
        <v>YUMBO</v>
      </c>
      <c r="W136" t="str">
        <f>+VLOOKUP($A$1:$A$21664,'DT HUEVO'!$A:$E,4,0)</f>
        <v>VERDE</v>
      </c>
      <c r="X136" t="str">
        <f>+VLOOKUP(T$1:T$21824,'DT HUEVO'!$H:$K,2,0)</f>
        <v>OCCIDENTE</v>
      </c>
      <c r="Y136" t="str">
        <f>+VLOOKUP(T$1:T$21824,'DT HUEVO'!$H:$K,3,0)</f>
        <v>CALOTO</v>
      </c>
      <c r="Z136">
        <f>+VLOOKUP(A$1:A$21824,'DT HUEVO'!$A:$E,5,0)</f>
        <v>0</v>
      </c>
      <c r="AA136" t="str">
        <f>IF(Tabla1[[#This Row],[GRUPO]]="PLANTA CLASIFICACION","BODEGA",IF(Tabla1[[#This Row],[GRUPO]]="BODEGA","BODEGA",Tabla1[[#This Row],[GRUPO]]))</f>
        <v>VEHICULOS</v>
      </c>
      <c r="AB136" t="str">
        <f>VLOOKUP(Tabla1[[#This Row],[articulo]],'DT HUEVO'!$A:$F,6,0)</f>
        <v>TAT</v>
      </c>
    </row>
    <row r="137" spans="1:28">
      <c r="A137" s="223">
        <v>2110202</v>
      </c>
      <c r="B137" s="223" t="s">
        <v>1008</v>
      </c>
      <c r="C137" s="223" t="s">
        <v>1259</v>
      </c>
      <c r="D137" s="223">
        <v>8700</v>
      </c>
      <c r="E137" s="7">
        <v>0</v>
      </c>
      <c r="F137" s="223" t="s">
        <v>1260</v>
      </c>
      <c r="G137" s="223" t="s">
        <v>1261</v>
      </c>
      <c r="H137" s="7">
        <v>0</v>
      </c>
      <c r="I137" s="7">
        <v>530</v>
      </c>
      <c r="J137" s="223" t="s">
        <v>1262</v>
      </c>
      <c r="K137" s="223" t="s">
        <v>1263</v>
      </c>
      <c r="L137" s="245">
        <v>394.26</v>
      </c>
      <c r="M137" s="246">
        <v>46308</v>
      </c>
      <c r="N137" s="223"/>
      <c r="O137" s="223" t="s">
        <v>890</v>
      </c>
      <c r="P137" s="223">
        <v>2110202</v>
      </c>
      <c r="Q137" s="223" t="s">
        <v>891</v>
      </c>
      <c r="R137" s="223">
        <v>0</v>
      </c>
      <c r="S137" s="7"/>
      <c r="T137" s="3" t="str">
        <f>+VLOOKUP(Tabla1[[#This Row],[id_bodega]],'CONVERSION DATOS'!B:D,2,0)</f>
        <v>TAT CALI</v>
      </c>
      <c r="U137" s="3" t="str">
        <f>+VLOOKUP(Q137,'CONVERSION DATOS'!B:D,3,0)</f>
        <v>VEHICULOS</v>
      </c>
      <c r="V137" t="str">
        <f>+VLOOKUP($A$1:$A$21824,'DT HUEVO'!$A:$E,3,0)</f>
        <v>XL</v>
      </c>
      <c r="W137" t="str">
        <f>+VLOOKUP($A$1:$A$21664,'DT HUEVO'!$A:$E,4,0)</f>
        <v>VERDE</v>
      </c>
      <c r="X137" t="str">
        <f>+VLOOKUP(T$1:T$21824,'DT HUEVO'!$H:$K,2,0)</f>
        <v>OCCIDENTE</v>
      </c>
      <c r="Y137" t="str">
        <f>+VLOOKUP(T$1:T$21824,'DT HUEVO'!$H:$K,3,0)</f>
        <v>CALOTO</v>
      </c>
      <c r="Z137">
        <f>+VLOOKUP(A$1:A$21824,'DT HUEVO'!$A:$E,5,0)</f>
        <v>0</v>
      </c>
      <c r="AA137" t="str">
        <f>IF(Tabla1[[#This Row],[GRUPO]]="PLANTA CLASIFICACION","BODEGA",IF(Tabla1[[#This Row],[GRUPO]]="BODEGA","BODEGA",Tabla1[[#This Row],[GRUPO]]))</f>
        <v>VEHICULOS</v>
      </c>
      <c r="AB137" t="str">
        <f>VLOOKUP(Tabla1[[#This Row],[articulo]],'DT HUEVO'!$A:$F,6,0)</f>
        <v>TAT</v>
      </c>
    </row>
    <row r="138" spans="1:28">
      <c r="A138" s="223">
        <v>2110302</v>
      </c>
      <c r="B138" s="223" t="s">
        <v>1007</v>
      </c>
      <c r="C138" s="223" t="s">
        <v>1259</v>
      </c>
      <c r="D138" s="223">
        <v>1702</v>
      </c>
      <c r="E138" s="7">
        <v>0</v>
      </c>
      <c r="F138" s="223" t="s">
        <v>1260</v>
      </c>
      <c r="G138" s="223" t="s">
        <v>1261</v>
      </c>
      <c r="H138" s="7">
        <v>0</v>
      </c>
      <c r="I138" s="7">
        <v>500</v>
      </c>
      <c r="J138" s="223" t="s">
        <v>1262</v>
      </c>
      <c r="K138" s="223" t="s">
        <v>1263</v>
      </c>
      <c r="L138" s="245">
        <v>363.24000003047428</v>
      </c>
      <c r="M138" s="246">
        <v>46305</v>
      </c>
      <c r="N138" s="223"/>
      <c r="O138" s="223" t="s">
        <v>890</v>
      </c>
      <c r="P138" s="223">
        <v>2110302</v>
      </c>
      <c r="Q138" s="223" t="s">
        <v>891</v>
      </c>
      <c r="R138" s="223">
        <v>0</v>
      </c>
      <c r="S138" s="7"/>
      <c r="T138" s="3" t="str">
        <f>+VLOOKUP(Tabla1[[#This Row],[id_bodega]],'CONVERSION DATOS'!B:D,2,0)</f>
        <v>TAT CALI</v>
      </c>
      <c r="U138" s="3" t="str">
        <f>+VLOOKUP(Q138,'CONVERSION DATOS'!B:D,3,0)</f>
        <v>VEHICULOS</v>
      </c>
      <c r="V138" t="str">
        <f>+VLOOKUP($A$1:$A$21824,'DT HUEVO'!$A:$E,3,0)</f>
        <v>L</v>
      </c>
      <c r="W138" t="str">
        <f>+VLOOKUP($A$1:$A$21664,'DT HUEVO'!$A:$E,4,0)</f>
        <v>VERDE</v>
      </c>
      <c r="X138" t="str">
        <f>+VLOOKUP(T$1:T$21824,'DT HUEVO'!$H:$K,2,0)</f>
        <v>OCCIDENTE</v>
      </c>
      <c r="Y138" t="str">
        <f>+VLOOKUP(T$1:T$21824,'DT HUEVO'!$H:$K,3,0)</f>
        <v>CALOTO</v>
      </c>
      <c r="Z138">
        <f>+VLOOKUP(A$1:A$21824,'DT HUEVO'!$A:$E,5,0)</f>
        <v>0</v>
      </c>
      <c r="AA138" t="str">
        <f>IF(Tabla1[[#This Row],[GRUPO]]="PLANTA CLASIFICACION","BODEGA",IF(Tabla1[[#This Row],[GRUPO]]="BODEGA","BODEGA",Tabla1[[#This Row],[GRUPO]]))</f>
        <v>VEHICULOS</v>
      </c>
      <c r="AB138" t="str">
        <f>VLOOKUP(Tabla1[[#This Row],[articulo]],'DT HUEVO'!$A:$F,6,0)</f>
        <v>TAT</v>
      </c>
    </row>
    <row r="139" spans="1:28">
      <c r="A139" s="223">
        <v>2112207</v>
      </c>
      <c r="B139" s="223" t="s">
        <v>1104</v>
      </c>
      <c r="C139" s="223" t="s">
        <v>1259</v>
      </c>
      <c r="D139" s="223">
        <v>540</v>
      </c>
      <c r="E139" s="7">
        <v>0</v>
      </c>
      <c r="F139" s="223" t="s">
        <v>1260</v>
      </c>
      <c r="G139" s="223" t="s">
        <v>1261</v>
      </c>
      <c r="H139" s="7">
        <v>0</v>
      </c>
      <c r="I139" s="7">
        <v>640</v>
      </c>
      <c r="J139" s="223" t="s">
        <v>1262</v>
      </c>
      <c r="K139" s="223" t="s">
        <v>1263</v>
      </c>
      <c r="L139" s="245">
        <v>599.67999999999995</v>
      </c>
      <c r="M139" s="246">
        <v>46305</v>
      </c>
      <c r="N139" s="223"/>
      <c r="O139" s="223" t="s">
        <v>890</v>
      </c>
      <c r="P139" s="223">
        <v>2112207</v>
      </c>
      <c r="Q139" s="223" t="s">
        <v>891</v>
      </c>
      <c r="R139" s="223">
        <v>0</v>
      </c>
      <c r="S139" s="7"/>
      <c r="T139" s="3" t="str">
        <f>+VLOOKUP(Tabla1[[#This Row],[id_bodega]],'CONVERSION DATOS'!B:D,2,0)</f>
        <v>TAT CALI</v>
      </c>
      <c r="U139" s="3" t="str">
        <f>+VLOOKUP(Q139,'CONVERSION DATOS'!B:D,3,0)</f>
        <v>VEHICULOS</v>
      </c>
      <c r="V139" t="str">
        <f>+VLOOKUP($A$1:$A$21824,'DT HUEVO'!$A:$E,3,0)</f>
        <v>XL</v>
      </c>
      <c r="W139" t="str">
        <f>+VLOOKUP($A$1:$A$21664,'DT HUEVO'!$A:$E,4,0)</f>
        <v>EMPACADOS</v>
      </c>
      <c r="X139" t="str">
        <f>+VLOOKUP(T$1:T$21824,'DT HUEVO'!$H:$K,2,0)</f>
        <v>OCCIDENTE</v>
      </c>
      <c r="Y139" t="str">
        <f>+VLOOKUP(T$1:T$21824,'DT HUEVO'!$H:$K,3,0)</f>
        <v>CALOTO</v>
      </c>
      <c r="Z139" t="str">
        <f>+VLOOKUP(A$1:A$21824,'DT HUEVO'!$A:$E,5,0)</f>
        <v>TAT</v>
      </c>
      <c r="AA139" t="str">
        <f>IF(Tabla1[[#This Row],[GRUPO]]="PLANTA CLASIFICACION","BODEGA",IF(Tabla1[[#This Row],[GRUPO]]="BODEGA","BODEGA",Tabla1[[#This Row],[GRUPO]]))</f>
        <v>VEHICULOS</v>
      </c>
      <c r="AB139" t="str">
        <f>VLOOKUP(Tabla1[[#This Row],[articulo]],'DT HUEVO'!$A:$F,6,0)</f>
        <v>TAT</v>
      </c>
    </row>
    <row r="140" spans="1:28">
      <c r="A140" s="223">
        <v>2010102</v>
      </c>
      <c r="B140" s="223" t="s">
        <v>1266</v>
      </c>
      <c r="C140" s="223" t="s">
        <v>1259</v>
      </c>
      <c r="D140" s="223">
        <v>600</v>
      </c>
      <c r="E140" s="7">
        <v>0</v>
      </c>
      <c r="F140" s="223" t="s">
        <v>1260</v>
      </c>
      <c r="G140" s="223" t="s">
        <v>1261</v>
      </c>
      <c r="H140" s="7">
        <v>0</v>
      </c>
      <c r="I140" s="7">
        <v>610</v>
      </c>
      <c r="J140" s="223" t="s">
        <v>1262</v>
      </c>
      <c r="K140" s="223" t="s">
        <v>1263</v>
      </c>
      <c r="L140" s="245">
        <v>629.67999999999995</v>
      </c>
      <c r="M140" s="246">
        <v>46305</v>
      </c>
      <c r="N140" s="223"/>
      <c r="O140" s="223" t="s">
        <v>143</v>
      </c>
      <c r="P140" s="223">
        <v>2010102</v>
      </c>
      <c r="Q140" s="223" t="s">
        <v>144</v>
      </c>
      <c r="R140" s="223">
        <v>0</v>
      </c>
      <c r="S140" s="7"/>
      <c r="T140" s="3" t="str">
        <f>+VLOOKUP(Tabla1[[#This Row],[id_bodega]],'CONVERSION DATOS'!B:D,2,0)</f>
        <v>TAT CALI</v>
      </c>
      <c r="U140" s="3" t="str">
        <f>+VLOOKUP(Q140,'CONVERSION DATOS'!B:D,3,0)</f>
        <v>VEHICULOS</v>
      </c>
      <c r="V140" t="str">
        <f>+VLOOKUP($A$1:$A$21824,'DT HUEVO'!$A:$E,3,0)</f>
        <v>YUMBO</v>
      </c>
      <c r="W140" t="str">
        <f>+VLOOKUP($A$1:$A$21664,'DT HUEVO'!$A:$E,4,0)</f>
        <v>VERDE</v>
      </c>
      <c r="X140" t="str">
        <f>+VLOOKUP(T$1:T$21824,'DT HUEVO'!$H:$K,2,0)</f>
        <v>OCCIDENTE</v>
      </c>
      <c r="Y140" t="str">
        <f>+VLOOKUP(T$1:T$21824,'DT HUEVO'!$H:$K,3,0)</f>
        <v>CALOTO</v>
      </c>
      <c r="Z140">
        <f>+VLOOKUP(A$1:A$21824,'DT HUEVO'!$A:$E,5,0)</f>
        <v>0</v>
      </c>
      <c r="AA140" t="str">
        <f>IF(Tabla1[[#This Row],[GRUPO]]="PLANTA CLASIFICACION","BODEGA",IF(Tabla1[[#This Row],[GRUPO]]="BODEGA","BODEGA",Tabla1[[#This Row],[GRUPO]]))</f>
        <v>VEHICULOS</v>
      </c>
      <c r="AB140" t="str">
        <f>VLOOKUP(Tabla1[[#This Row],[articulo]],'DT HUEVO'!$A:$F,6,0)</f>
        <v>TAT</v>
      </c>
    </row>
    <row r="141" spans="1:28">
      <c r="A141" s="223">
        <v>2110202</v>
      </c>
      <c r="B141" s="223" t="s">
        <v>1008</v>
      </c>
      <c r="C141" s="223" t="s">
        <v>1259</v>
      </c>
      <c r="D141" s="223">
        <v>3662</v>
      </c>
      <c r="E141" s="7">
        <v>0</v>
      </c>
      <c r="F141" s="223" t="s">
        <v>1260</v>
      </c>
      <c r="G141" s="223" t="s">
        <v>1261</v>
      </c>
      <c r="H141" s="7">
        <v>0</v>
      </c>
      <c r="I141" s="7">
        <v>530</v>
      </c>
      <c r="J141" s="223" t="s">
        <v>1262</v>
      </c>
      <c r="K141" s="223" t="s">
        <v>1263</v>
      </c>
      <c r="L141" s="245">
        <v>394.26</v>
      </c>
      <c r="M141" s="246">
        <v>46308</v>
      </c>
      <c r="N141" s="223"/>
      <c r="O141" s="223" t="s">
        <v>143</v>
      </c>
      <c r="P141" s="223">
        <v>2110202</v>
      </c>
      <c r="Q141" s="223" t="s">
        <v>144</v>
      </c>
      <c r="R141" s="223">
        <v>0</v>
      </c>
      <c r="S141" s="7"/>
      <c r="T141" s="3" t="str">
        <f>+VLOOKUP(Tabla1[[#This Row],[id_bodega]],'CONVERSION DATOS'!B:D,2,0)</f>
        <v>TAT CALI</v>
      </c>
      <c r="U141" s="3" t="str">
        <f>+VLOOKUP(Q141,'CONVERSION DATOS'!B:D,3,0)</f>
        <v>VEHICULOS</v>
      </c>
      <c r="V141" t="str">
        <f>+VLOOKUP($A$1:$A$21824,'DT HUEVO'!$A:$E,3,0)</f>
        <v>XL</v>
      </c>
      <c r="W141" t="str">
        <f>+VLOOKUP($A$1:$A$21664,'DT HUEVO'!$A:$E,4,0)</f>
        <v>VERDE</v>
      </c>
      <c r="X141" t="str">
        <f>+VLOOKUP(T$1:T$21824,'DT HUEVO'!$H:$K,2,0)</f>
        <v>OCCIDENTE</v>
      </c>
      <c r="Y141" t="str">
        <f>+VLOOKUP(T$1:T$21824,'DT HUEVO'!$H:$K,3,0)</f>
        <v>CALOTO</v>
      </c>
      <c r="Z141">
        <f>+VLOOKUP(A$1:A$21824,'DT HUEVO'!$A:$E,5,0)</f>
        <v>0</v>
      </c>
      <c r="AA141" t="str">
        <f>IF(Tabla1[[#This Row],[GRUPO]]="PLANTA CLASIFICACION","BODEGA",IF(Tabla1[[#This Row],[GRUPO]]="BODEGA","BODEGA",Tabla1[[#This Row],[GRUPO]]))</f>
        <v>VEHICULOS</v>
      </c>
      <c r="AB141" t="str">
        <f>VLOOKUP(Tabla1[[#This Row],[articulo]],'DT HUEVO'!$A:$F,6,0)</f>
        <v>TAT</v>
      </c>
    </row>
    <row r="142" spans="1:28">
      <c r="A142" s="223">
        <v>2110217</v>
      </c>
      <c r="B142" s="223" t="s">
        <v>1785</v>
      </c>
      <c r="C142" s="223" t="s">
        <v>1259</v>
      </c>
      <c r="D142" s="223">
        <v>90</v>
      </c>
      <c r="E142" s="7">
        <v>0</v>
      </c>
      <c r="F142" s="223" t="s">
        <v>1260</v>
      </c>
      <c r="G142" s="223" t="s">
        <v>1261</v>
      </c>
      <c r="H142" s="7">
        <v>0</v>
      </c>
      <c r="I142" s="7">
        <v>540</v>
      </c>
      <c r="J142" s="223" t="s">
        <v>1262</v>
      </c>
      <c r="K142" s="223" t="s">
        <v>1263</v>
      </c>
      <c r="L142" s="245">
        <v>393.89</v>
      </c>
      <c r="M142" s="246">
        <v>46305</v>
      </c>
      <c r="N142" s="223">
        <v>0</v>
      </c>
      <c r="O142" s="223" t="s">
        <v>143</v>
      </c>
      <c r="P142" s="223">
        <v>2110217</v>
      </c>
      <c r="Q142" s="223" t="s">
        <v>144</v>
      </c>
      <c r="R142" s="223">
        <v>0</v>
      </c>
      <c r="S142" s="7"/>
      <c r="T142" s="3" t="str">
        <f>+VLOOKUP(Tabla1[[#This Row],[id_bodega]],'CONVERSION DATOS'!B:D,2,0)</f>
        <v>TAT CALI</v>
      </c>
      <c r="U142" s="3" t="str">
        <f>+VLOOKUP(Q142,'CONVERSION DATOS'!B:D,3,0)</f>
        <v>VEHICULOS</v>
      </c>
      <c r="V142" t="str">
        <f>+VLOOKUP($A$1:$A$21824,'DT HUEVO'!$A:$E,3,0)</f>
        <v>XL</v>
      </c>
      <c r="W142" t="str">
        <f>+VLOOKUP($A$1:$A$21664,'DT HUEVO'!$A:$E,4,0)</f>
        <v>EMPACADOS</v>
      </c>
      <c r="X142" t="str">
        <f>+VLOOKUP(T$1:T$21824,'DT HUEVO'!$H:$K,2,0)</f>
        <v>OCCIDENTE</v>
      </c>
      <c r="Y142" t="str">
        <f>+VLOOKUP(T$1:T$21824,'DT HUEVO'!$H:$K,3,0)</f>
        <v>CALOTO</v>
      </c>
      <c r="Z142">
        <f>+VLOOKUP(A$1:A$21824,'DT HUEVO'!$A:$E,5,0)</f>
        <v>0</v>
      </c>
      <c r="AA142" t="str">
        <f>IF(Tabla1[[#This Row],[GRUPO]]="PLANTA CLASIFICACION","BODEGA",IF(Tabla1[[#This Row],[GRUPO]]="BODEGA","BODEGA",Tabla1[[#This Row],[GRUPO]]))</f>
        <v>VEHICULOS</v>
      </c>
      <c r="AB142" t="str">
        <f>VLOOKUP(Tabla1[[#This Row],[articulo]],'DT HUEVO'!$A:$F,6,0)</f>
        <v>TAT</v>
      </c>
    </row>
    <row r="143" spans="1:28">
      <c r="A143" s="223">
        <v>2110302</v>
      </c>
      <c r="B143" s="223" t="s">
        <v>1007</v>
      </c>
      <c r="C143" s="223" t="s">
        <v>1259</v>
      </c>
      <c r="D143" s="223">
        <v>11625</v>
      </c>
      <c r="E143" s="7">
        <v>0</v>
      </c>
      <c r="F143" s="223" t="s">
        <v>1260</v>
      </c>
      <c r="G143" s="223" t="s">
        <v>1261</v>
      </c>
      <c r="H143" s="7">
        <v>0</v>
      </c>
      <c r="I143" s="7">
        <v>500</v>
      </c>
      <c r="J143" s="223" t="s">
        <v>1262</v>
      </c>
      <c r="K143" s="223" t="s">
        <v>1263</v>
      </c>
      <c r="L143" s="245">
        <v>363.24000000000098</v>
      </c>
      <c r="M143" s="246">
        <v>46308</v>
      </c>
      <c r="N143" s="223"/>
      <c r="O143" s="223" t="s">
        <v>143</v>
      </c>
      <c r="P143" s="223">
        <v>2110302</v>
      </c>
      <c r="Q143" s="223" t="s">
        <v>144</v>
      </c>
      <c r="R143" s="223">
        <v>0</v>
      </c>
      <c r="S143" s="7"/>
      <c r="T143" s="3" t="str">
        <f>+VLOOKUP(Tabla1[[#This Row],[id_bodega]],'CONVERSION DATOS'!B:D,2,0)</f>
        <v>TAT CALI</v>
      </c>
      <c r="U143" s="3" t="str">
        <f>+VLOOKUP(Q143,'CONVERSION DATOS'!B:D,3,0)</f>
        <v>VEHICULOS</v>
      </c>
      <c r="V143" t="str">
        <f>+VLOOKUP($A$1:$A$21824,'DT HUEVO'!$A:$E,3,0)</f>
        <v>L</v>
      </c>
      <c r="W143" t="str">
        <f>+VLOOKUP($A$1:$A$21664,'DT HUEVO'!$A:$E,4,0)</f>
        <v>VERDE</v>
      </c>
      <c r="X143" t="str">
        <f>+VLOOKUP(T$1:T$21824,'DT HUEVO'!$H:$K,2,0)</f>
        <v>OCCIDENTE</v>
      </c>
      <c r="Y143" t="str">
        <f>+VLOOKUP(T$1:T$21824,'DT HUEVO'!$H:$K,3,0)</f>
        <v>CALOTO</v>
      </c>
      <c r="Z143">
        <f>+VLOOKUP(A$1:A$21824,'DT HUEVO'!$A:$E,5,0)</f>
        <v>0</v>
      </c>
      <c r="AA143" t="str">
        <f>IF(Tabla1[[#This Row],[GRUPO]]="PLANTA CLASIFICACION","BODEGA",IF(Tabla1[[#This Row],[GRUPO]]="BODEGA","BODEGA",Tabla1[[#This Row],[GRUPO]]))</f>
        <v>VEHICULOS</v>
      </c>
      <c r="AB143" t="str">
        <f>VLOOKUP(Tabla1[[#This Row],[articulo]],'DT HUEVO'!$A:$F,6,0)</f>
        <v>TAT</v>
      </c>
    </row>
    <row r="144" spans="1:28">
      <c r="A144" s="223">
        <v>2110317</v>
      </c>
      <c r="B144" s="223" t="s">
        <v>1786</v>
      </c>
      <c r="C144" s="223" t="s">
        <v>1259</v>
      </c>
      <c r="D144" s="223">
        <v>480</v>
      </c>
      <c r="E144" s="7">
        <v>0</v>
      </c>
      <c r="F144" s="223" t="s">
        <v>1260</v>
      </c>
      <c r="G144" s="223" t="s">
        <v>1261</v>
      </c>
      <c r="H144" s="7">
        <v>0</v>
      </c>
      <c r="I144" s="7">
        <v>510</v>
      </c>
      <c r="J144" s="223" t="s">
        <v>1262</v>
      </c>
      <c r="K144" s="223" t="s">
        <v>1263</v>
      </c>
      <c r="L144" s="245">
        <v>362.98</v>
      </c>
      <c r="M144" s="246">
        <v>46308</v>
      </c>
      <c r="N144" s="223">
        <v>0</v>
      </c>
      <c r="O144" s="223" t="s">
        <v>143</v>
      </c>
      <c r="P144" s="223">
        <v>2110317</v>
      </c>
      <c r="Q144" s="223" t="s">
        <v>144</v>
      </c>
      <c r="R144" s="223">
        <v>0</v>
      </c>
      <c r="S144" s="7"/>
      <c r="T144" s="3" t="str">
        <f>+VLOOKUP(Tabla1[[#This Row],[id_bodega]],'CONVERSION DATOS'!B:D,2,0)</f>
        <v>TAT CALI</v>
      </c>
      <c r="U144" s="3" t="str">
        <f>+VLOOKUP(Q144,'CONVERSION DATOS'!B:D,3,0)</f>
        <v>VEHICULOS</v>
      </c>
      <c r="V144" t="str">
        <f>+VLOOKUP($A$1:$A$21824,'DT HUEVO'!$A:$E,3,0)</f>
        <v>L</v>
      </c>
      <c r="W144" t="str">
        <f>+VLOOKUP($A$1:$A$21664,'DT HUEVO'!$A:$E,4,0)</f>
        <v>EMPACADOS</v>
      </c>
      <c r="X144" t="str">
        <f>+VLOOKUP(T$1:T$21824,'DT HUEVO'!$H:$K,2,0)</f>
        <v>OCCIDENTE</v>
      </c>
      <c r="Y144" t="str">
        <f>+VLOOKUP(T$1:T$21824,'DT HUEVO'!$H:$K,3,0)</f>
        <v>CALOTO</v>
      </c>
      <c r="Z144">
        <f>+VLOOKUP(A$1:A$21824,'DT HUEVO'!$A:$E,5,0)</f>
        <v>0</v>
      </c>
      <c r="AA144" t="str">
        <f>IF(Tabla1[[#This Row],[GRUPO]]="PLANTA CLASIFICACION","BODEGA",IF(Tabla1[[#This Row],[GRUPO]]="BODEGA","BODEGA",Tabla1[[#This Row],[GRUPO]]))</f>
        <v>VEHICULOS</v>
      </c>
      <c r="AB144" t="str">
        <f>VLOOKUP(Tabla1[[#This Row],[articulo]],'DT HUEVO'!$A:$F,6,0)</f>
        <v>TAT</v>
      </c>
    </row>
    <row r="145" spans="1:28">
      <c r="A145" s="223">
        <v>2112207</v>
      </c>
      <c r="B145" s="223" t="s">
        <v>1104</v>
      </c>
      <c r="C145" s="223" t="s">
        <v>1259</v>
      </c>
      <c r="D145" s="223">
        <v>540</v>
      </c>
      <c r="E145" s="7">
        <v>0</v>
      </c>
      <c r="F145" s="223" t="s">
        <v>1260</v>
      </c>
      <c r="G145" s="223" t="s">
        <v>1261</v>
      </c>
      <c r="H145" s="7">
        <v>0</v>
      </c>
      <c r="I145" s="7">
        <v>640</v>
      </c>
      <c r="J145" s="223" t="s">
        <v>1262</v>
      </c>
      <c r="K145" s="223" t="s">
        <v>1263</v>
      </c>
      <c r="L145" s="245">
        <v>599.67999999999995</v>
      </c>
      <c r="M145" s="246">
        <v>46305</v>
      </c>
      <c r="N145" s="223"/>
      <c r="O145" s="223" t="s">
        <v>143</v>
      </c>
      <c r="P145" s="223">
        <v>2112207</v>
      </c>
      <c r="Q145" s="223" t="s">
        <v>144</v>
      </c>
      <c r="R145" s="223">
        <v>0</v>
      </c>
      <c r="S145" s="7"/>
      <c r="T145" s="3" t="str">
        <f>+VLOOKUP(Tabla1[[#This Row],[id_bodega]],'CONVERSION DATOS'!B:D,2,0)</f>
        <v>TAT CALI</v>
      </c>
      <c r="U145" s="3" t="str">
        <f>+VLOOKUP(Q145,'CONVERSION DATOS'!B:D,3,0)</f>
        <v>VEHICULOS</v>
      </c>
      <c r="V145" t="str">
        <f>+VLOOKUP($A$1:$A$21824,'DT HUEVO'!$A:$E,3,0)</f>
        <v>XL</v>
      </c>
      <c r="W145" t="str">
        <f>+VLOOKUP($A$1:$A$21664,'DT HUEVO'!$A:$E,4,0)</f>
        <v>EMPACADOS</v>
      </c>
      <c r="X145" t="str">
        <f>+VLOOKUP(T$1:T$21824,'DT HUEVO'!$H:$K,2,0)</f>
        <v>OCCIDENTE</v>
      </c>
      <c r="Y145" t="str">
        <f>+VLOOKUP(T$1:T$21824,'DT HUEVO'!$H:$K,3,0)</f>
        <v>CALOTO</v>
      </c>
      <c r="Z145" t="str">
        <f>+VLOOKUP(A$1:A$21824,'DT HUEVO'!$A:$E,5,0)</f>
        <v>TAT</v>
      </c>
      <c r="AA145" t="str">
        <f>IF(Tabla1[[#This Row],[GRUPO]]="PLANTA CLASIFICACION","BODEGA",IF(Tabla1[[#This Row],[GRUPO]]="BODEGA","BODEGA",Tabla1[[#This Row],[GRUPO]]))</f>
        <v>VEHICULOS</v>
      </c>
      <c r="AB145" t="str">
        <f>VLOOKUP(Tabla1[[#This Row],[articulo]],'DT HUEVO'!$A:$F,6,0)</f>
        <v>TAT</v>
      </c>
    </row>
    <row r="146" spans="1:28">
      <c r="A146" s="223">
        <v>2152388</v>
      </c>
      <c r="B146" s="223" t="s">
        <v>1106</v>
      </c>
      <c r="C146" s="223" t="s">
        <v>1259</v>
      </c>
      <c r="D146" s="223">
        <v>795</v>
      </c>
      <c r="E146" s="7">
        <v>0</v>
      </c>
      <c r="F146" s="223" t="s">
        <v>1260</v>
      </c>
      <c r="G146" s="223" t="s">
        <v>1261</v>
      </c>
      <c r="H146" s="7">
        <v>0</v>
      </c>
      <c r="I146" s="7">
        <v>560</v>
      </c>
      <c r="J146" s="223" t="s">
        <v>1262</v>
      </c>
      <c r="K146" s="223" t="s">
        <v>1263</v>
      </c>
      <c r="L146" s="245">
        <v>538.38</v>
      </c>
      <c r="M146" s="246">
        <v>46308</v>
      </c>
      <c r="N146" s="223"/>
      <c r="O146" s="223" t="s">
        <v>143</v>
      </c>
      <c r="P146" s="223">
        <v>2152388</v>
      </c>
      <c r="Q146" s="223" t="s">
        <v>144</v>
      </c>
      <c r="R146" s="223">
        <v>0</v>
      </c>
      <c r="S146" s="7"/>
      <c r="T146" s="3" t="str">
        <f>+VLOOKUP(Tabla1[[#This Row],[id_bodega]],'CONVERSION DATOS'!B:D,2,0)</f>
        <v>TAT CALI</v>
      </c>
      <c r="U146" s="3" t="str">
        <f>+VLOOKUP(Q146,'CONVERSION DATOS'!B:D,3,0)</f>
        <v>VEHICULOS</v>
      </c>
      <c r="V146" t="str">
        <f>+VLOOKUP($A$1:$A$21824,'DT HUEVO'!$A:$E,3,0)</f>
        <v>L</v>
      </c>
      <c r="W146" t="str">
        <f>+VLOOKUP($A$1:$A$21664,'DT HUEVO'!$A:$E,4,0)</f>
        <v>EMPACADOS</v>
      </c>
      <c r="X146" t="str">
        <f>+VLOOKUP(T$1:T$21824,'DT HUEVO'!$H:$K,2,0)</f>
        <v>OCCIDENTE</v>
      </c>
      <c r="Y146" t="str">
        <f>+VLOOKUP(T$1:T$21824,'DT HUEVO'!$H:$K,3,0)</f>
        <v>CALOTO</v>
      </c>
      <c r="Z146">
        <f>+VLOOKUP(A$1:A$21824,'DT HUEVO'!$A:$E,5,0)</f>
        <v>0</v>
      </c>
      <c r="AA146" t="str">
        <f>IF(Tabla1[[#This Row],[GRUPO]]="PLANTA CLASIFICACION","BODEGA",IF(Tabla1[[#This Row],[GRUPO]]="BODEGA","BODEGA",Tabla1[[#This Row],[GRUPO]]))</f>
        <v>VEHICULOS</v>
      </c>
      <c r="AB146" t="str">
        <f>VLOOKUP(Tabla1[[#This Row],[articulo]],'DT HUEVO'!$A:$F,6,0)</f>
        <v>TAT</v>
      </c>
    </row>
    <row r="147" spans="1:28">
      <c r="A147" s="223">
        <v>2010102</v>
      </c>
      <c r="B147" s="223" t="s">
        <v>1266</v>
      </c>
      <c r="C147" s="223" t="s">
        <v>1259</v>
      </c>
      <c r="D147" s="223">
        <v>260</v>
      </c>
      <c r="E147" s="7">
        <v>0</v>
      </c>
      <c r="F147" s="223" t="s">
        <v>1260</v>
      </c>
      <c r="G147" s="223" t="s">
        <v>1261</v>
      </c>
      <c r="H147" s="7">
        <v>0</v>
      </c>
      <c r="I147" s="7">
        <v>610</v>
      </c>
      <c r="J147" s="223" t="s">
        <v>1262</v>
      </c>
      <c r="K147" s="223" t="s">
        <v>1263</v>
      </c>
      <c r="L147" s="245">
        <v>629.67999999999995</v>
      </c>
      <c r="M147" s="246">
        <v>46305</v>
      </c>
      <c r="N147" s="223"/>
      <c r="O147" s="223" t="s">
        <v>145</v>
      </c>
      <c r="P147" s="223">
        <v>2010102</v>
      </c>
      <c r="Q147" s="223" t="s">
        <v>146</v>
      </c>
      <c r="R147" s="223">
        <v>0</v>
      </c>
      <c r="S147" s="7"/>
      <c r="T147" s="3" t="str">
        <f>+VLOOKUP(Tabla1[[#This Row],[id_bodega]],'CONVERSION DATOS'!B:D,2,0)</f>
        <v>TAT CALI</v>
      </c>
      <c r="U147" s="3" t="str">
        <f>+VLOOKUP(Q147,'CONVERSION DATOS'!B:D,3,0)</f>
        <v>VEHICULOS</v>
      </c>
      <c r="V147" t="str">
        <f>+VLOOKUP($A$1:$A$21824,'DT HUEVO'!$A:$E,3,0)</f>
        <v>YUMBO</v>
      </c>
      <c r="W147" t="str">
        <f>+VLOOKUP($A$1:$A$21664,'DT HUEVO'!$A:$E,4,0)</f>
        <v>VERDE</v>
      </c>
      <c r="X147" t="str">
        <f>+VLOOKUP(T$1:T$21824,'DT HUEVO'!$H:$K,2,0)</f>
        <v>OCCIDENTE</v>
      </c>
      <c r="Y147" t="str">
        <f>+VLOOKUP(T$1:T$21824,'DT HUEVO'!$H:$K,3,0)</f>
        <v>CALOTO</v>
      </c>
      <c r="Z147">
        <f>+VLOOKUP(A$1:A$21824,'DT HUEVO'!$A:$E,5,0)</f>
        <v>0</v>
      </c>
      <c r="AA147" t="str">
        <f>IF(Tabla1[[#This Row],[GRUPO]]="PLANTA CLASIFICACION","BODEGA",IF(Tabla1[[#This Row],[GRUPO]]="BODEGA","BODEGA",Tabla1[[#This Row],[GRUPO]]))</f>
        <v>VEHICULOS</v>
      </c>
      <c r="AB147" t="str">
        <f>VLOOKUP(Tabla1[[#This Row],[articulo]],'DT HUEVO'!$A:$F,6,0)</f>
        <v>TAT</v>
      </c>
    </row>
    <row r="148" spans="1:28">
      <c r="A148" s="223">
        <v>2110202</v>
      </c>
      <c r="B148" s="223" t="s">
        <v>1008</v>
      </c>
      <c r="C148" s="223" t="s">
        <v>1259</v>
      </c>
      <c r="D148" s="223">
        <v>10800</v>
      </c>
      <c r="E148" s="7">
        <v>0</v>
      </c>
      <c r="F148" s="223" t="s">
        <v>1260</v>
      </c>
      <c r="G148" s="223" t="s">
        <v>1261</v>
      </c>
      <c r="H148" s="7">
        <v>0</v>
      </c>
      <c r="I148" s="7">
        <v>530</v>
      </c>
      <c r="J148" s="223" t="s">
        <v>1262</v>
      </c>
      <c r="K148" s="223" t="s">
        <v>1263</v>
      </c>
      <c r="L148" s="245">
        <v>394.26</v>
      </c>
      <c r="M148" s="246">
        <v>46305</v>
      </c>
      <c r="N148" s="223"/>
      <c r="O148" s="223" t="s">
        <v>145</v>
      </c>
      <c r="P148" s="223">
        <v>2110202</v>
      </c>
      <c r="Q148" s="223" t="s">
        <v>146</v>
      </c>
      <c r="R148" s="223">
        <v>0</v>
      </c>
      <c r="S148" s="7"/>
      <c r="T148" s="3" t="str">
        <f>+VLOOKUP(Tabla1[[#This Row],[id_bodega]],'CONVERSION DATOS'!B:D,2,0)</f>
        <v>TAT CALI</v>
      </c>
      <c r="U148" s="3" t="str">
        <f>+VLOOKUP(Q148,'CONVERSION DATOS'!B:D,3,0)</f>
        <v>VEHICULOS</v>
      </c>
      <c r="V148" t="str">
        <f>+VLOOKUP($A$1:$A$21824,'DT HUEVO'!$A:$E,3,0)</f>
        <v>XL</v>
      </c>
      <c r="W148" t="str">
        <f>+VLOOKUP($A$1:$A$21664,'DT HUEVO'!$A:$E,4,0)</f>
        <v>VERDE</v>
      </c>
      <c r="X148" t="str">
        <f>+VLOOKUP(T$1:T$21824,'DT HUEVO'!$H:$K,2,0)</f>
        <v>OCCIDENTE</v>
      </c>
      <c r="Y148" t="str">
        <f>+VLOOKUP(T$1:T$21824,'DT HUEVO'!$H:$K,3,0)</f>
        <v>CALOTO</v>
      </c>
      <c r="Z148">
        <f>+VLOOKUP(A$1:A$21824,'DT HUEVO'!$A:$E,5,0)</f>
        <v>0</v>
      </c>
      <c r="AA148" t="str">
        <f>IF(Tabla1[[#This Row],[GRUPO]]="PLANTA CLASIFICACION","BODEGA",IF(Tabla1[[#This Row],[GRUPO]]="BODEGA","BODEGA",Tabla1[[#This Row],[GRUPO]]))</f>
        <v>VEHICULOS</v>
      </c>
      <c r="AB148" t="str">
        <f>VLOOKUP(Tabla1[[#This Row],[articulo]],'DT HUEVO'!$A:$F,6,0)</f>
        <v>TAT</v>
      </c>
    </row>
    <row r="149" spans="1:28">
      <c r="A149" s="223">
        <v>2110302</v>
      </c>
      <c r="B149" s="223" t="s">
        <v>1007</v>
      </c>
      <c r="C149" s="223" t="s">
        <v>1259</v>
      </c>
      <c r="D149" s="223">
        <v>1620</v>
      </c>
      <c r="E149" s="7">
        <v>0</v>
      </c>
      <c r="F149" s="223" t="s">
        <v>1260</v>
      </c>
      <c r="G149" s="223" t="s">
        <v>1261</v>
      </c>
      <c r="H149" s="7">
        <v>0</v>
      </c>
      <c r="I149" s="7">
        <v>500</v>
      </c>
      <c r="J149" s="223" t="s">
        <v>1262</v>
      </c>
      <c r="K149" s="223" t="s">
        <v>1263</v>
      </c>
      <c r="L149" s="245">
        <v>363.24</v>
      </c>
      <c r="M149" s="246">
        <v>46305</v>
      </c>
      <c r="N149" s="223"/>
      <c r="O149" s="223" t="s">
        <v>145</v>
      </c>
      <c r="P149" s="223">
        <v>2110302</v>
      </c>
      <c r="Q149" s="223" t="s">
        <v>146</v>
      </c>
      <c r="R149" s="223">
        <v>0</v>
      </c>
      <c r="S149" s="7"/>
      <c r="T149" s="3" t="str">
        <f>+VLOOKUP(Tabla1[[#This Row],[id_bodega]],'CONVERSION DATOS'!B:D,2,0)</f>
        <v>TAT CALI</v>
      </c>
      <c r="U149" s="3" t="str">
        <f>+VLOOKUP(Q149,'CONVERSION DATOS'!B:D,3,0)</f>
        <v>VEHICULOS</v>
      </c>
      <c r="V149" t="str">
        <f>+VLOOKUP($A$1:$A$21824,'DT HUEVO'!$A:$E,3,0)</f>
        <v>L</v>
      </c>
      <c r="W149" t="str">
        <f>+VLOOKUP($A$1:$A$21664,'DT HUEVO'!$A:$E,4,0)</f>
        <v>VERDE</v>
      </c>
      <c r="X149" t="str">
        <f>+VLOOKUP(T$1:T$21824,'DT HUEVO'!$H:$K,2,0)</f>
        <v>OCCIDENTE</v>
      </c>
      <c r="Y149" t="str">
        <f>+VLOOKUP(T$1:T$21824,'DT HUEVO'!$H:$K,3,0)</f>
        <v>CALOTO</v>
      </c>
      <c r="Z149">
        <f>+VLOOKUP(A$1:A$21824,'DT HUEVO'!$A:$E,5,0)</f>
        <v>0</v>
      </c>
      <c r="AA149" t="str">
        <f>IF(Tabla1[[#This Row],[GRUPO]]="PLANTA CLASIFICACION","BODEGA",IF(Tabla1[[#This Row],[GRUPO]]="BODEGA","BODEGA",Tabla1[[#This Row],[GRUPO]]))</f>
        <v>VEHICULOS</v>
      </c>
      <c r="AB149" t="str">
        <f>VLOOKUP(Tabla1[[#This Row],[articulo]],'DT HUEVO'!$A:$F,6,0)</f>
        <v>TAT</v>
      </c>
    </row>
    <row r="150" spans="1:28">
      <c r="A150" s="223">
        <v>2152388</v>
      </c>
      <c r="B150" s="223" t="s">
        <v>1106</v>
      </c>
      <c r="C150" s="223" t="s">
        <v>1259</v>
      </c>
      <c r="D150" s="223">
        <v>360</v>
      </c>
      <c r="E150" s="7">
        <v>0</v>
      </c>
      <c r="F150" s="223" t="s">
        <v>1260</v>
      </c>
      <c r="G150" s="223" t="s">
        <v>1261</v>
      </c>
      <c r="H150" s="7">
        <v>0</v>
      </c>
      <c r="I150" s="7">
        <v>560</v>
      </c>
      <c r="J150" s="223" t="s">
        <v>1262</v>
      </c>
      <c r="K150" s="223" t="s">
        <v>1263</v>
      </c>
      <c r="L150" s="245">
        <v>538.38</v>
      </c>
      <c r="M150" s="246">
        <v>46305</v>
      </c>
      <c r="N150" s="223"/>
      <c r="O150" s="223" t="s">
        <v>145</v>
      </c>
      <c r="P150" s="223">
        <v>2152388</v>
      </c>
      <c r="Q150" s="223" t="s">
        <v>146</v>
      </c>
      <c r="R150" s="223">
        <v>0</v>
      </c>
      <c r="S150" s="7"/>
      <c r="T150" s="3" t="str">
        <f>+VLOOKUP(Tabla1[[#This Row],[id_bodega]],'CONVERSION DATOS'!B:D,2,0)</f>
        <v>TAT CALI</v>
      </c>
      <c r="U150" s="3" t="str">
        <f>+VLOOKUP(Q150,'CONVERSION DATOS'!B:D,3,0)</f>
        <v>VEHICULOS</v>
      </c>
      <c r="V150" t="str">
        <f>+VLOOKUP($A$1:$A$21824,'DT HUEVO'!$A:$E,3,0)</f>
        <v>L</v>
      </c>
      <c r="W150" t="str">
        <f>+VLOOKUP($A$1:$A$21664,'DT HUEVO'!$A:$E,4,0)</f>
        <v>EMPACADOS</v>
      </c>
      <c r="X150" t="str">
        <f>+VLOOKUP(T$1:T$21824,'DT HUEVO'!$H:$K,2,0)</f>
        <v>OCCIDENTE</v>
      </c>
      <c r="Y150" t="str">
        <f>+VLOOKUP(T$1:T$21824,'DT HUEVO'!$H:$K,3,0)</f>
        <v>CALOTO</v>
      </c>
      <c r="Z150">
        <f>+VLOOKUP(A$1:A$21824,'DT HUEVO'!$A:$E,5,0)</f>
        <v>0</v>
      </c>
      <c r="AA150" t="str">
        <f>IF(Tabla1[[#This Row],[GRUPO]]="PLANTA CLASIFICACION","BODEGA",IF(Tabla1[[#This Row],[GRUPO]]="BODEGA","BODEGA",Tabla1[[#This Row],[GRUPO]]))</f>
        <v>VEHICULOS</v>
      </c>
      <c r="AB150" t="str">
        <f>VLOOKUP(Tabla1[[#This Row],[articulo]],'DT HUEVO'!$A:$F,6,0)</f>
        <v>TAT</v>
      </c>
    </row>
    <row r="151" spans="1:28">
      <c r="A151" s="223">
        <v>2010102</v>
      </c>
      <c r="B151" s="223" t="s">
        <v>1266</v>
      </c>
      <c r="C151" s="223" t="s">
        <v>1259</v>
      </c>
      <c r="D151" s="223">
        <v>640</v>
      </c>
      <c r="E151" s="7">
        <v>0</v>
      </c>
      <c r="F151" s="223" t="s">
        <v>1260</v>
      </c>
      <c r="G151" s="223" t="s">
        <v>1261</v>
      </c>
      <c r="H151" s="7">
        <v>0</v>
      </c>
      <c r="I151" s="7">
        <v>610</v>
      </c>
      <c r="J151" s="223" t="s">
        <v>1262</v>
      </c>
      <c r="K151" s="223" t="s">
        <v>1263</v>
      </c>
      <c r="L151" s="245">
        <v>629.67999999999995</v>
      </c>
      <c r="M151" s="246">
        <v>46305</v>
      </c>
      <c r="N151" s="223"/>
      <c r="O151" s="223" t="s">
        <v>147</v>
      </c>
      <c r="P151" s="223">
        <v>2010102</v>
      </c>
      <c r="Q151" s="223" t="s">
        <v>148</v>
      </c>
      <c r="R151" s="223">
        <v>0</v>
      </c>
      <c r="S151" s="7"/>
      <c r="T151" s="3" t="str">
        <f>+VLOOKUP(Tabla1[[#This Row],[id_bodega]],'CONVERSION DATOS'!B:D,2,0)</f>
        <v>TAT CALI</v>
      </c>
      <c r="U151" s="3" t="str">
        <f>+VLOOKUP(Q151,'CONVERSION DATOS'!B:D,3,0)</f>
        <v>VEHICULOS</v>
      </c>
      <c r="V151" t="str">
        <f>+VLOOKUP($A$1:$A$21824,'DT HUEVO'!$A:$E,3,0)</f>
        <v>YUMBO</v>
      </c>
      <c r="W151" t="str">
        <f>+VLOOKUP($A$1:$A$21664,'DT HUEVO'!$A:$E,4,0)</f>
        <v>VERDE</v>
      </c>
      <c r="X151" t="str">
        <f>+VLOOKUP(T$1:T$21824,'DT HUEVO'!$H:$K,2,0)</f>
        <v>OCCIDENTE</v>
      </c>
      <c r="Y151" t="str">
        <f>+VLOOKUP(T$1:T$21824,'DT HUEVO'!$H:$K,3,0)</f>
        <v>CALOTO</v>
      </c>
      <c r="Z151">
        <f>+VLOOKUP(A$1:A$21824,'DT HUEVO'!$A:$E,5,0)</f>
        <v>0</v>
      </c>
      <c r="AA151" t="str">
        <f>IF(Tabla1[[#This Row],[GRUPO]]="PLANTA CLASIFICACION","BODEGA",IF(Tabla1[[#This Row],[GRUPO]]="BODEGA","BODEGA",Tabla1[[#This Row],[GRUPO]]))</f>
        <v>VEHICULOS</v>
      </c>
      <c r="AB151" t="str">
        <f>VLOOKUP(Tabla1[[#This Row],[articulo]],'DT HUEVO'!$A:$F,6,0)</f>
        <v>TAT</v>
      </c>
    </row>
    <row r="152" spans="1:28">
      <c r="A152" s="223">
        <v>2110202</v>
      </c>
      <c r="B152" s="223" t="s">
        <v>1008</v>
      </c>
      <c r="C152" s="223" t="s">
        <v>1259</v>
      </c>
      <c r="D152" s="223">
        <v>7230</v>
      </c>
      <c r="E152" s="7">
        <v>0</v>
      </c>
      <c r="F152" s="223" t="s">
        <v>1260</v>
      </c>
      <c r="G152" s="223" t="s">
        <v>1261</v>
      </c>
      <c r="H152" s="7">
        <v>0</v>
      </c>
      <c r="I152" s="7">
        <v>530</v>
      </c>
      <c r="J152" s="223" t="s">
        <v>1262</v>
      </c>
      <c r="K152" s="223" t="s">
        <v>1263</v>
      </c>
      <c r="L152" s="245">
        <v>394.26</v>
      </c>
      <c r="M152" s="246">
        <v>46305</v>
      </c>
      <c r="N152" s="223"/>
      <c r="O152" s="223" t="s">
        <v>147</v>
      </c>
      <c r="P152" s="223">
        <v>2110202</v>
      </c>
      <c r="Q152" s="223" t="s">
        <v>148</v>
      </c>
      <c r="R152" s="223">
        <v>0</v>
      </c>
      <c r="S152" s="7"/>
      <c r="T152" s="3" t="str">
        <f>+VLOOKUP(Tabla1[[#This Row],[id_bodega]],'CONVERSION DATOS'!B:D,2,0)</f>
        <v>TAT CALI</v>
      </c>
      <c r="U152" s="3" t="str">
        <f>+VLOOKUP(Q152,'CONVERSION DATOS'!B:D,3,0)</f>
        <v>VEHICULOS</v>
      </c>
      <c r="V152" t="str">
        <f>+VLOOKUP($A$1:$A$21824,'DT HUEVO'!$A:$E,3,0)</f>
        <v>XL</v>
      </c>
      <c r="W152" t="str">
        <f>+VLOOKUP($A$1:$A$21664,'DT HUEVO'!$A:$E,4,0)</f>
        <v>VERDE</v>
      </c>
      <c r="X152" t="str">
        <f>+VLOOKUP(T$1:T$21824,'DT HUEVO'!$H:$K,2,0)</f>
        <v>OCCIDENTE</v>
      </c>
      <c r="Y152" t="str">
        <f>+VLOOKUP(T$1:T$21824,'DT HUEVO'!$H:$K,3,0)</f>
        <v>CALOTO</v>
      </c>
      <c r="Z152">
        <f>+VLOOKUP(A$1:A$21824,'DT HUEVO'!$A:$E,5,0)</f>
        <v>0</v>
      </c>
      <c r="AA152" t="str">
        <f>IF(Tabla1[[#This Row],[GRUPO]]="PLANTA CLASIFICACION","BODEGA",IF(Tabla1[[#This Row],[GRUPO]]="BODEGA","BODEGA",Tabla1[[#This Row],[GRUPO]]))</f>
        <v>VEHICULOS</v>
      </c>
      <c r="AB152" t="str">
        <f>VLOOKUP(Tabla1[[#This Row],[articulo]],'DT HUEVO'!$A:$F,6,0)</f>
        <v>TAT</v>
      </c>
    </row>
    <row r="153" spans="1:28">
      <c r="A153" s="223">
        <v>2110217</v>
      </c>
      <c r="B153" s="223" t="s">
        <v>1785</v>
      </c>
      <c r="C153" s="223" t="s">
        <v>1259</v>
      </c>
      <c r="D153" s="223">
        <v>77</v>
      </c>
      <c r="E153" s="7">
        <v>0</v>
      </c>
      <c r="F153" s="223" t="s">
        <v>1260</v>
      </c>
      <c r="G153" s="223" t="s">
        <v>1261</v>
      </c>
      <c r="H153" s="7">
        <v>0</v>
      </c>
      <c r="I153" s="7">
        <v>540</v>
      </c>
      <c r="J153" s="223" t="s">
        <v>1262</v>
      </c>
      <c r="K153" s="223" t="s">
        <v>1263</v>
      </c>
      <c r="L153" s="245">
        <v>393.89</v>
      </c>
      <c r="M153" s="246">
        <v>46304</v>
      </c>
      <c r="N153" s="223">
        <v>0</v>
      </c>
      <c r="O153" s="223" t="s">
        <v>147</v>
      </c>
      <c r="P153" s="223">
        <v>2110217</v>
      </c>
      <c r="Q153" s="223" t="s">
        <v>148</v>
      </c>
      <c r="R153" s="223">
        <v>0</v>
      </c>
      <c r="S153" s="7"/>
      <c r="T153" s="3" t="str">
        <f>+VLOOKUP(Tabla1[[#This Row],[id_bodega]],'CONVERSION DATOS'!B:D,2,0)</f>
        <v>TAT CALI</v>
      </c>
      <c r="U153" s="3" t="str">
        <f>+VLOOKUP(Q153,'CONVERSION DATOS'!B:D,3,0)</f>
        <v>VEHICULOS</v>
      </c>
      <c r="V153" t="str">
        <f>+VLOOKUP($A$1:$A$21824,'DT HUEVO'!$A:$E,3,0)</f>
        <v>XL</v>
      </c>
      <c r="W153" t="str">
        <f>+VLOOKUP($A$1:$A$21664,'DT HUEVO'!$A:$E,4,0)</f>
        <v>EMPACADOS</v>
      </c>
      <c r="X153" t="str">
        <f>+VLOOKUP(T$1:T$21824,'DT HUEVO'!$H:$K,2,0)</f>
        <v>OCCIDENTE</v>
      </c>
      <c r="Y153" t="str">
        <f>+VLOOKUP(T$1:T$21824,'DT HUEVO'!$H:$K,3,0)</f>
        <v>CALOTO</v>
      </c>
      <c r="Z153">
        <f>+VLOOKUP(A$1:A$21824,'DT HUEVO'!$A:$E,5,0)</f>
        <v>0</v>
      </c>
      <c r="AA153" t="str">
        <f>IF(Tabla1[[#This Row],[GRUPO]]="PLANTA CLASIFICACION","BODEGA",IF(Tabla1[[#This Row],[GRUPO]]="BODEGA","BODEGA",Tabla1[[#This Row],[GRUPO]]))</f>
        <v>VEHICULOS</v>
      </c>
      <c r="AB153" t="str">
        <f>VLOOKUP(Tabla1[[#This Row],[articulo]],'DT HUEVO'!$A:$F,6,0)</f>
        <v>TAT</v>
      </c>
    </row>
    <row r="154" spans="1:28">
      <c r="A154" s="223">
        <v>2110302</v>
      </c>
      <c r="B154" s="223" t="s">
        <v>1007</v>
      </c>
      <c r="C154" s="223" t="s">
        <v>1259</v>
      </c>
      <c r="D154" s="223">
        <v>3690</v>
      </c>
      <c r="E154" s="7">
        <v>0</v>
      </c>
      <c r="F154" s="223" t="s">
        <v>1260</v>
      </c>
      <c r="G154" s="223" t="s">
        <v>1261</v>
      </c>
      <c r="H154" s="7">
        <v>0</v>
      </c>
      <c r="I154" s="7">
        <v>500</v>
      </c>
      <c r="J154" s="223" t="s">
        <v>1262</v>
      </c>
      <c r="K154" s="223" t="s">
        <v>1263</v>
      </c>
      <c r="L154" s="245">
        <v>363.24000016401612</v>
      </c>
      <c r="M154" s="246">
        <v>46305</v>
      </c>
      <c r="N154" s="223"/>
      <c r="O154" s="223" t="s">
        <v>147</v>
      </c>
      <c r="P154" s="223">
        <v>2110302</v>
      </c>
      <c r="Q154" s="223" t="s">
        <v>148</v>
      </c>
      <c r="R154" s="223">
        <v>0</v>
      </c>
      <c r="S154" s="7"/>
      <c r="T154" s="3" t="str">
        <f>+VLOOKUP(Tabla1[[#This Row],[id_bodega]],'CONVERSION DATOS'!B:D,2,0)</f>
        <v>TAT CALI</v>
      </c>
      <c r="U154" s="3" t="str">
        <f>+VLOOKUP(Q154,'CONVERSION DATOS'!B:D,3,0)</f>
        <v>VEHICULOS</v>
      </c>
      <c r="V154" t="str">
        <f>+VLOOKUP($A$1:$A$21824,'DT HUEVO'!$A:$E,3,0)</f>
        <v>L</v>
      </c>
      <c r="W154" t="str">
        <f>+VLOOKUP($A$1:$A$21664,'DT HUEVO'!$A:$E,4,0)</f>
        <v>VERDE</v>
      </c>
      <c r="X154" t="str">
        <f>+VLOOKUP(T$1:T$21824,'DT HUEVO'!$H:$K,2,0)</f>
        <v>OCCIDENTE</v>
      </c>
      <c r="Y154" t="str">
        <f>+VLOOKUP(T$1:T$21824,'DT HUEVO'!$H:$K,3,0)</f>
        <v>CALOTO</v>
      </c>
      <c r="Z154">
        <f>+VLOOKUP(A$1:A$21824,'DT HUEVO'!$A:$E,5,0)</f>
        <v>0</v>
      </c>
      <c r="AA154" t="str">
        <f>IF(Tabla1[[#This Row],[GRUPO]]="PLANTA CLASIFICACION","BODEGA",IF(Tabla1[[#This Row],[GRUPO]]="BODEGA","BODEGA",Tabla1[[#This Row],[GRUPO]]))</f>
        <v>VEHICULOS</v>
      </c>
      <c r="AB154" t="str">
        <f>VLOOKUP(Tabla1[[#This Row],[articulo]],'DT HUEVO'!$A:$F,6,0)</f>
        <v>TAT</v>
      </c>
    </row>
    <row r="155" spans="1:28">
      <c r="A155" s="223">
        <v>2112207</v>
      </c>
      <c r="B155" s="223" t="s">
        <v>1104</v>
      </c>
      <c r="C155" s="223" t="s">
        <v>1259</v>
      </c>
      <c r="D155" s="223">
        <v>90</v>
      </c>
      <c r="E155" s="7">
        <v>0</v>
      </c>
      <c r="F155" s="223" t="s">
        <v>1260</v>
      </c>
      <c r="G155" s="223" t="s">
        <v>1261</v>
      </c>
      <c r="H155" s="7">
        <v>0</v>
      </c>
      <c r="I155" s="7">
        <v>640</v>
      </c>
      <c r="J155" s="223" t="s">
        <v>1262</v>
      </c>
      <c r="K155" s="223" t="s">
        <v>1263</v>
      </c>
      <c r="L155" s="245">
        <v>599.67999999999995</v>
      </c>
      <c r="M155" s="246">
        <v>46305</v>
      </c>
      <c r="N155" s="223"/>
      <c r="O155" s="223" t="s">
        <v>147</v>
      </c>
      <c r="P155" s="223">
        <v>2112207</v>
      </c>
      <c r="Q155" s="223" t="s">
        <v>148</v>
      </c>
      <c r="R155" s="223">
        <v>0</v>
      </c>
      <c r="S155" s="7"/>
      <c r="T155" s="3" t="str">
        <f>+VLOOKUP(Tabla1[[#This Row],[id_bodega]],'CONVERSION DATOS'!B:D,2,0)</f>
        <v>TAT CALI</v>
      </c>
      <c r="U155" s="3" t="str">
        <f>+VLOOKUP(Q155,'CONVERSION DATOS'!B:D,3,0)</f>
        <v>VEHICULOS</v>
      </c>
      <c r="V155" t="str">
        <f>+VLOOKUP($A$1:$A$21824,'DT HUEVO'!$A:$E,3,0)</f>
        <v>XL</v>
      </c>
      <c r="W155" t="str">
        <f>+VLOOKUP($A$1:$A$21664,'DT HUEVO'!$A:$E,4,0)</f>
        <v>EMPACADOS</v>
      </c>
      <c r="X155" t="str">
        <f>+VLOOKUP(T$1:T$21824,'DT HUEVO'!$H:$K,2,0)</f>
        <v>OCCIDENTE</v>
      </c>
      <c r="Y155" t="str">
        <f>+VLOOKUP(T$1:T$21824,'DT HUEVO'!$H:$K,3,0)</f>
        <v>CALOTO</v>
      </c>
      <c r="Z155" t="str">
        <f>+VLOOKUP(A$1:A$21824,'DT HUEVO'!$A:$E,5,0)</f>
        <v>TAT</v>
      </c>
      <c r="AA155" t="str">
        <f>IF(Tabla1[[#This Row],[GRUPO]]="PLANTA CLASIFICACION","BODEGA",IF(Tabla1[[#This Row],[GRUPO]]="BODEGA","BODEGA",Tabla1[[#This Row],[GRUPO]]))</f>
        <v>VEHICULOS</v>
      </c>
      <c r="AB155" t="str">
        <f>VLOOKUP(Tabla1[[#This Row],[articulo]],'DT HUEVO'!$A:$F,6,0)</f>
        <v>TAT</v>
      </c>
    </row>
    <row r="156" spans="1:28">
      <c r="A156" s="223">
        <v>2152388</v>
      </c>
      <c r="B156" s="223" t="s">
        <v>1106</v>
      </c>
      <c r="C156" s="223" t="s">
        <v>1259</v>
      </c>
      <c r="D156" s="223">
        <v>210</v>
      </c>
      <c r="E156" s="7">
        <v>0</v>
      </c>
      <c r="F156" s="223" t="s">
        <v>1260</v>
      </c>
      <c r="G156" s="223" t="s">
        <v>1261</v>
      </c>
      <c r="H156" s="7">
        <v>0</v>
      </c>
      <c r="I156" s="7">
        <v>560</v>
      </c>
      <c r="J156" s="223" t="s">
        <v>1262</v>
      </c>
      <c r="K156" s="223" t="s">
        <v>1263</v>
      </c>
      <c r="L156" s="245">
        <v>538.38</v>
      </c>
      <c r="M156" s="246">
        <v>46305</v>
      </c>
      <c r="N156" s="223"/>
      <c r="O156" s="223" t="s">
        <v>147</v>
      </c>
      <c r="P156" s="223">
        <v>2152388</v>
      </c>
      <c r="Q156" s="223" t="s">
        <v>148</v>
      </c>
      <c r="R156" s="223">
        <v>0</v>
      </c>
      <c r="S156" s="7"/>
      <c r="T156" s="3" t="str">
        <f>+VLOOKUP(Tabla1[[#This Row],[id_bodega]],'CONVERSION DATOS'!B:D,2,0)</f>
        <v>TAT CALI</v>
      </c>
      <c r="U156" s="3" t="str">
        <f>+VLOOKUP(Q156,'CONVERSION DATOS'!B:D,3,0)</f>
        <v>VEHICULOS</v>
      </c>
      <c r="V156" t="str">
        <f>+VLOOKUP($A$1:$A$21824,'DT HUEVO'!$A:$E,3,0)</f>
        <v>L</v>
      </c>
      <c r="W156" t="str">
        <f>+VLOOKUP($A$1:$A$21664,'DT HUEVO'!$A:$E,4,0)</f>
        <v>EMPACADOS</v>
      </c>
      <c r="X156" t="str">
        <f>+VLOOKUP(T$1:T$21824,'DT HUEVO'!$H:$K,2,0)</f>
        <v>OCCIDENTE</v>
      </c>
      <c r="Y156" t="str">
        <f>+VLOOKUP(T$1:T$21824,'DT HUEVO'!$H:$K,3,0)</f>
        <v>CALOTO</v>
      </c>
      <c r="Z156">
        <f>+VLOOKUP(A$1:A$21824,'DT HUEVO'!$A:$E,5,0)</f>
        <v>0</v>
      </c>
      <c r="AA156" t="str">
        <f>IF(Tabla1[[#This Row],[GRUPO]]="PLANTA CLASIFICACION","BODEGA",IF(Tabla1[[#This Row],[GRUPO]]="BODEGA","BODEGA",Tabla1[[#This Row],[GRUPO]]))</f>
        <v>VEHICULOS</v>
      </c>
      <c r="AB156" t="str">
        <f>VLOOKUP(Tabla1[[#This Row],[articulo]],'DT HUEVO'!$A:$F,6,0)</f>
        <v>TAT</v>
      </c>
    </row>
    <row r="157" spans="1:28">
      <c r="A157" s="223">
        <v>2010102</v>
      </c>
      <c r="B157" s="223" t="s">
        <v>1266</v>
      </c>
      <c r="C157" s="223" t="s">
        <v>1259</v>
      </c>
      <c r="D157" s="223">
        <v>600</v>
      </c>
      <c r="E157" s="7">
        <v>0</v>
      </c>
      <c r="F157" s="223" t="s">
        <v>1260</v>
      </c>
      <c r="G157" s="223" t="s">
        <v>1261</v>
      </c>
      <c r="H157" s="7">
        <v>0</v>
      </c>
      <c r="I157" s="7">
        <v>610</v>
      </c>
      <c r="J157" s="223" t="s">
        <v>1262</v>
      </c>
      <c r="K157" s="223" t="s">
        <v>1263</v>
      </c>
      <c r="L157" s="245">
        <v>629.67999999999995</v>
      </c>
      <c r="M157" s="246">
        <v>46305</v>
      </c>
      <c r="N157" s="223"/>
      <c r="O157" s="223" t="s">
        <v>1708</v>
      </c>
      <c r="P157" s="223">
        <v>2010102</v>
      </c>
      <c r="Q157" s="223" t="s">
        <v>1108</v>
      </c>
      <c r="R157" s="223">
        <v>0</v>
      </c>
      <c r="S157" s="7"/>
      <c r="T157" s="3" t="str">
        <f>+VLOOKUP(Tabla1[[#This Row],[id_bodega]],'CONVERSION DATOS'!B:D,2,0)</f>
        <v>TAT CALI</v>
      </c>
      <c r="U157" s="3" t="str">
        <f>+VLOOKUP(Q157,'CONVERSION DATOS'!B:D,3,0)</f>
        <v>VEHICULOS</v>
      </c>
      <c r="V157" t="str">
        <f>+VLOOKUP($A$1:$A$21824,'DT HUEVO'!$A:$E,3,0)</f>
        <v>YUMBO</v>
      </c>
      <c r="W157" t="str">
        <f>+VLOOKUP($A$1:$A$21664,'DT HUEVO'!$A:$E,4,0)</f>
        <v>VERDE</v>
      </c>
      <c r="X157" t="str">
        <f>+VLOOKUP(T$1:T$21824,'DT HUEVO'!$H:$K,2,0)</f>
        <v>OCCIDENTE</v>
      </c>
      <c r="Y157" t="str">
        <f>+VLOOKUP(T$1:T$21824,'DT HUEVO'!$H:$K,3,0)</f>
        <v>CALOTO</v>
      </c>
      <c r="Z157">
        <f>+VLOOKUP(A$1:A$21824,'DT HUEVO'!$A:$E,5,0)</f>
        <v>0</v>
      </c>
      <c r="AA157" t="str">
        <f>IF(Tabla1[[#This Row],[GRUPO]]="PLANTA CLASIFICACION","BODEGA",IF(Tabla1[[#This Row],[GRUPO]]="BODEGA","BODEGA",Tabla1[[#This Row],[GRUPO]]))</f>
        <v>VEHICULOS</v>
      </c>
      <c r="AB157" t="str">
        <f>VLOOKUP(Tabla1[[#This Row],[articulo]],'DT HUEVO'!$A:$F,6,0)</f>
        <v>TAT</v>
      </c>
    </row>
    <row r="158" spans="1:28">
      <c r="A158" s="223">
        <v>2110202</v>
      </c>
      <c r="B158" s="223" t="s">
        <v>1008</v>
      </c>
      <c r="C158" s="223" t="s">
        <v>1259</v>
      </c>
      <c r="D158" s="223">
        <v>7141</v>
      </c>
      <c r="E158" s="7">
        <v>0</v>
      </c>
      <c r="F158" s="223" t="s">
        <v>1260</v>
      </c>
      <c r="G158" s="223" t="s">
        <v>1261</v>
      </c>
      <c r="H158" s="7">
        <v>0</v>
      </c>
      <c r="I158" s="7">
        <v>530</v>
      </c>
      <c r="J158" s="223" t="s">
        <v>1262</v>
      </c>
      <c r="K158" s="223" t="s">
        <v>1263</v>
      </c>
      <c r="L158" s="245">
        <v>394.26</v>
      </c>
      <c r="M158" s="246">
        <v>46305</v>
      </c>
      <c r="N158" s="223"/>
      <c r="O158" s="223" t="s">
        <v>1708</v>
      </c>
      <c r="P158" s="223">
        <v>2110202</v>
      </c>
      <c r="Q158" s="223" t="s">
        <v>1108</v>
      </c>
      <c r="R158" s="223">
        <v>0</v>
      </c>
      <c r="S158" s="7"/>
      <c r="T158" s="3" t="str">
        <f>+VLOOKUP(Tabla1[[#This Row],[id_bodega]],'CONVERSION DATOS'!B:D,2,0)</f>
        <v>TAT CALI</v>
      </c>
      <c r="U158" s="3" t="str">
        <f>+VLOOKUP(Q158,'CONVERSION DATOS'!B:D,3,0)</f>
        <v>VEHICULOS</v>
      </c>
      <c r="V158" t="str">
        <f>+VLOOKUP($A$1:$A$21824,'DT HUEVO'!$A:$E,3,0)</f>
        <v>XL</v>
      </c>
      <c r="W158" t="str">
        <f>+VLOOKUP($A$1:$A$21664,'DT HUEVO'!$A:$E,4,0)</f>
        <v>VERDE</v>
      </c>
      <c r="X158" t="str">
        <f>+VLOOKUP(T$1:T$21824,'DT HUEVO'!$H:$K,2,0)</f>
        <v>OCCIDENTE</v>
      </c>
      <c r="Y158" t="str">
        <f>+VLOOKUP(T$1:T$21824,'DT HUEVO'!$H:$K,3,0)</f>
        <v>CALOTO</v>
      </c>
      <c r="Z158">
        <f>+VLOOKUP(A$1:A$21824,'DT HUEVO'!$A:$E,5,0)</f>
        <v>0</v>
      </c>
      <c r="AA158" t="str">
        <f>IF(Tabla1[[#This Row],[GRUPO]]="PLANTA CLASIFICACION","BODEGA",IF(Tabla1[[#This Row],[GRUPO]]="BODEGA","BODEGA",Tabla1[[#This Row],[GRUPO]]))</f>
        <v>VEHICULOS</v>
      </c>
      <c r="AB158" t="str">
        <f>VLOOKUP(Tabla1[[#This Row],[articulo]],'DT HUEVO'!$A:$F,6,0)</f>
        <v>TAT</v>
      </c>
    </row>
    <row r="159" spans="1:28">
      <c r="A159" s="223">
        <v>2110302</v>
      </c>
      <c r="B159" s="223" t="s">
        <v>1007</v>
      </c>
      <c r="C159" s="223" t="s">
        <v>1259</v>
      </c>
      <c r="D159" s="223">
        <v>3120</v>
      </c>
      <c r="E159" s="7">
        <v>0</v>
      </c>
      <c r="F159" s="223" t="s">
        <v>1260</v>
      </c>
      <c r="G159" s="223" t="s">
        <v>1261</v>
      </c>
      <c r="H159" s="7">
        <v>0</v>
      </c>
      <c r="I159" s="7">
        <v>500</v>
      </c>
      <c r="J159" s="223" t="s">
        <v>1262</v>
      </c>
      <c r="K159" s="223" t="s">
        <v>1263</v>
      </c>
      <c r="L159" s="245">
        <v>363.24</v>
      </c>
      <c r="M159" s="246">
        <v>46305</v>
      </c>
      <c r="N159" s="223"/>
      <c r="O159" s="223" t="s">
        <v>1708</v>
      </c>
      <c r="P159" s="223">
        <v>2110302</v>
      </c>
      <c r="Q159" s="223" t="s">
        <v>1108</v>
      </c>
      <c r="R159" s="223">
        <v>0</v>
      </c>
      <c r="S159" s="7"/>
      <c r="T159" s="3" t="str">
        <f>+VLOOKUP(Tabla1[[#This Row],[id_bodega]],'CONVERSION DATOS'!B:D,2,0)</f>
        <v>TAT CALI</v>
      </c>
      <c r="U159" s="3" t="str">
        <f>+VLOOKUP(Q159,'CONVERSION DATOS'!B:D,3,0)</f>
        <v>VEHICULOS</v>
      </c>
      <c r="V159" t="str">
        <f>+VLOOKUP($A$1:$A$21824,'DT HUEVO'!$A:$E,3,0)</f>
        <v>L</v>
      </c>
      <c r="W159" t="str">
        <f>+VLOOKUP($A$1:$A$21664,'DT HUEVO'!$A:$E,4,0)</f>
        <v>VERDE</v>
      </c>
      <c r="X159" t="str">
        <f>+VLOOKUP(T$1:T$21824,'DT HUEVO'!$H:$K,2,0)</f>
        <v>OCCIDENTE</v>
      </c>
      <c r="Y159" t="str">
        <f>+VLOOKUP(T$1:T$21824,'DT HUEVO'!$H:$K,3,0)</f>
        <v>CALOTO</v>
      </c>
      <c r="Z159">
        <f>+VLOOKUP(A$1:A$21824,'DT HUEVO'!$A:$E,5,0)</f>
        <v>0</v>
      </c>
      <c r="AA159" t="str">
        <f>IF(Tabla1[[#This Row],[GRUPO]]="PLANTA CLASIFICACION","BODEGA",IF(Tabla1[[#This Row],[GRUPO]]="BODEGA","BODEGA",Tabla1[[#This Row],[GRUPO]]))</f>
        <v>VEHICULOS</v>
      </c>
      <c r="AB159" t="str">
        <f>VLOOKUP(Tabla1[[#This Row],[articulo]],'DT HUEVO'!$A:$F,6,0)</f>
        <v>TAT</v>
      </c>
    </row>
    <row r="160" spans="1:28">
      <c r="A160" s="223">
        <v>2152388</v>
      </c>
      <c r="B160" s="223" t="s">
        <v>1106</v>
      </c>
      <c r="C160" s="223" t="s">
        <v>1259</v>
      </c>
      <c r="D160" s="223">
        <v>435</v>
      </c>
      <c r="E160" s="7">
        <v>0</v>
      </c>
      <c r="F160" s="223" t="s">
        <v>1260</v>
      </c>
      <c r="G160" s="223" t="s">
        <v>1261</v>
      </c>
      <c r="H160" s="7">
        <v>0</v>
      </c>
      <c r="I160" s="7">
        <v>560</v>
      </c>
      <c r="J160" s="223" t="s">
        <v>1262</v>
      </c>
      <c r="K160" s="223" t="s">
        <v>1263</v>
      </c>
      <c r="L160" s="245">
        <v>538.38</v>
      </c>
      <c r="M160" s="246">
        <v>46305</v>
      </c>
      <c r="N160" s="223"/>
      <c r="O160" s="223" t="s">
        <v>1708</v>
      </c>
      <c r="P160" s="223">
        <v>2152388</v>
      </c>
      <c r="Q160" s="223" t="s">
        <v>1108</v>
      </c>
      <c r="R160" s="223">
        <v>0</v>
      </c>
      <c r="S160" s="7"/>
      <c r="T160" s="3" t="str">
        <f>+VLOOKUP(Tabla1[[#This Row],[id_bodega]],'CONVERSION DATOS'!B:D,2,0)</f>
        <v>TAT CALI</v>
      </c>
      <c r="U160" s="3" t="str">
        <f>+VLOOKUP(Q160,'CONVERSION DATOS'!B:D,3,0)</f>
        <v>VEHICULOS</v>
      </c>
      <c r="V160" t="str">
        <f>+VLOOKUP($A$1:$A$21824,'DT HUEVO'!$A:$E,3,0)</f>
        <v>L</v>
      </c>
      <c r="W160" t="str">
        <f>+VLOOKUP($A$1:$A$21664,'DT HUEVO'!$A:$E,4,0)</f>
        <v>EMPACADOS</v>
      </c>
      <c r="X160" t="str">
        <f>+VLOOKUP(T$1:T$21824,'DT HUEVO'!$H:$K,2,0)</f>
        <v>OCCIDENTE</v>
      </c>
      <c r="Y160" t="str">
        <f>+VLOOKUP(T$1:T$21824,'DT HUEVO'!$H:$K,3,0)</f>
        <v>CALOTO</v>
      </c>
      <c r="Z160">
        <f>+VLOOKUP(A$1:A$21824,'DT HUEVO'!$A:$E,5,0)</f>
        <v>0</v>
      </c>
      <c r="AA160" t="str">
        <f>IF(Tabla1[[#This Row],[GRUPO]]="PLANTA CLASIFICACION","BODEGA",IF(Tabla1[[#This Row],[GRUPO]]="BODEGA","BODEGA",Tabla1[[#This Row],[GRUPO]]))</f>
        <v>VEHICULOS</v>
      </c>
      <c r="AB160" t="str">
        <f>VLOOKUP(Tabla1[[#This Row],[articulo]],'DT HUEVO'!$A:$F,6,0)</f>
        <v>TAT</v>
      </c>
    </row>
    <row r="161" spans="1:28">
      <c r="A161" s="223">
        <v>2010102</v>
      </c>
      <c r="B161" s="223" t="s">
        <v>1266</v>
      </c>
      <c r="C161" s="223" t="s">
        <v>1259</v>
      </c>
      <c r="D161" s="223">
        <v>240</v>
      </c>
      <c r="E161" s="7">
        <v>0</v>
      </c>
      <c r="F161" s="223" t="s">
        <v>1260</v>
      </c>
      <c r="G161" s="223" t="s">
        <v>1261</v>
      </c>
      <c r="H161" s="7">
        <v>0</v>
      </c>
      <c r="I161" s="7">
        <v>610</v>
      </c>
      <c r="J161" s="223" t="s">
        <v>1262</v>
      </c>
      <c r="K161" s="223" t="s">
        <v>1263</v>
      </c>
      <c r="L161" s="245">
        <v>629.67999999999995</v>
      </c>
      <c r="M161" s="246">
        <v>46305</v>
      </c>
      <c r="N161" s="223"/>
      <c r="O161" s="223" t="s">
        <v>153</v>
      </c>
      <c r="P161" s="223">
        <v>2010102</v>
      </c>
      <c r="Q161" s="223" t="s">
        <v>154</v>
      </c>
      <c r="R161" s="223">
        <v>0</v>
      </c>
      <c r="S161" s="7"/>
      <c r="T161" s="3" t="str">
        <f>+VLOOKUP(Tabla1[[#This Row],[id_bodega]],'CONVERSION DATOS'!B:D,2,0)</f>
        <v>TAT CALI</v>
      </c>
      <c r="U161" s="3" t="str">
        <f>+VLOOKUP(Q161,'CONVERSION DATOS'!B:D,3,0)</f>
        <v>VEHICULOS</v>
      </c>
      <c r="V161" t="str">
        <f>+VLOOKUP($A$1:$A$21824,'DT HUEVO'!$A:$E,3,0)</f>
        <v>YUMBO</v>
      </c>
      <c r="W161" t="str">
        <f>+VLOOKUP($A$1:$A$21664,'DT HUEVO'!$A:$E,4,0)</f>
        <v>VERDE</v>
      </c>
      <c r="X161" t="str">
        <f>+VLOOKUP(T$1:T$21824,'DT HUEVO'!$H:$K,2,0)</f>
        <v>OCCIDENTE</v>
      </c>
      <c r="Y161" t="str">
        <f>+VLOOKUP(T$1:T$21824,'DT HUEVO'!$H:$K,3,0)</f>
        <v>CALOTO</v>
      </c>
      <c r="Z161">
        <f>+VLOOKUP(A$1:A$21824,'DT HUEVO'!$A:$E,5,0)</f>
        <v>0</v>
      </c>
      <c r="AA161" t="str">
        <f>IF(Tabla1[[#This Row],[GRUPO]]="PLANTA CLASIFICACION","BODEGA",IF(Tabla1[[#This Row],[GRUPO]]="BODEGA","BODEGA",Tabla1[[#This Row],[GRUPO]]))</f>
        <v>VEHICULOS</v>
      </c>
      <c r="AB161" t="str">
        <f>VLOOKUP(Tabla1[[#This Row],[articulo]],'DT HUEVO'!$A:$F,6,0)</f>
        <v>TAT</v>
      </c>
    </row>
    <row r="162" spans="1:28">
      <c r="A162" s="223">
        <v>2110202</v>
      </c>
      <c r="B162" s="223" t="s">
        <v>1008</v>
      </c>
      <c r="C162" s="223" t="s">
        <v>1259</v>
      </c>
      <c r="D162" s="223">
        <v>10500</v>
      </c>
      <c r="E162" s="7">
        <v>0</v>
      </c>
      <c r="F162" s="223" t="s">
        <v>1260</v>
      </c>
      <c r="G162" s="223" t="s">
        <v>1261</v>
      </c>
      <c r="H162" s="7">
        <v>0</v>
      </c>
      <c r="I162" s="7">
        <v>530</v>
      </c>
      <c r="J162" s="223" t="s">
        <v>1262</v>
      </c>
      <c r="K162" s="223" t="s">
        <v>1263</v>
      </c>
      <c r="L162" s="245">
        <v>394.26</v>
      </c>
      <c r="M162" s="246">
        <v>46305</v>
      </c>
      <c r="N162" s="223"/>
      <c r="O162" s="223" t="s">
        <v>153</v>
      </c>
      <c r="P162" s="223">
        <v>2110202</v>
      </c>
      <c r="Q162" s="223" t="s">
        <v>154</v>
      </c>
      <c r="R162" s="223">
        <v>0</v>
      </c>
      <c r="S162" s="7"/>
      <c r="T162" s="3" t="str">
        <f>+VLOOKUP(Tabla1[[#This Row],[id_bodega]],'CONVERSION DATOS'!B:D,2,0)</f>
        <v>TAT CALI</v>
      </c>
      <c r="U162" s="3" t="str">
        <f>+VLOOKUP(Q162,'CONVERSION DATOS'!B:D,3,0)</f>
        <v>VEHICULOS</v>
      </c>
      <c r="V162" t="str">
        <f>+VLOOKUP($A$1:$A$21824,'DT HUEVO'!$A:$E,3,0)</f>
        <v>XL</v>
      </c>
      <c r="W162" t="str">
        <f>+VLOOKUP($A$1:$A$21664,'DT HUEVO'!$A:$E,4,0)</f>
        <v>VERDE</v>
      </c>
      <c r="X162" t="str">
        <f>+VLOOKUP(T$1:T$21824,'DT HUEVO'!$H:$K,2,0)</f>
        <v>OCCIDENTE</v>
      </c>
      <c r="Y162" t="str">
        <f>+VLOOKUP(T$1:T$21824,'DT HUEVO'!$H:$K,3,0)</f>
        <v>CALOTO</v>
      </c>
      <c r="Z162">
        <f>+VLOOKUP(A$1:A$21824,'DT HUEVO'!$A:$E,5,0)</f>
        <v>0</v>
      </c>
      <c r="AA162" t="str">
        <f>IF(Tabla1[[#This Row],[GRUPO]]="PLANTA CLASIFICACION","BODEGA",IF(Tabla1[[#This Row],[GRUPO]]="BODEGA","BODEGA",Tabla1[[#This Row],[GRUPO]]))</f>
        <v>VEHICULOS</v>
      </c>
      <c r="AB162" t="str">
        <f>VLOOKUP(Tabla1[[#This Row],[articulo]],'DT HUEVO'!$A:$F,6,0)</f>
        <v>TAT</v>
      </c>
    </row>
    <row r="163" spans="1:28">
      <c r="A163" s="223">
        <v>2110302</v>
      </c>
      <c r="B163" s="223" t="s">
        <v>1007</v>
      </c>
      <c r="C163" s="223" t="s">
        <v>1259</v>
      </c>
      <c r="D163" s="223">
        <v>4530</v>
      </c>
      <c r="E163" s="7">
        <v>0</v>
      </c>
      <c r="F163" s="223" t="s">
        <v>1260</v>
      </c>
      <c r="G163" s="223" t="s">
        <v>1261</v>
      </c>
      <c r="H163" s="7">
        <v>0</v>
      </c>
      <c r="I163" s="7">
        <v>500</v>
      </c>
      <c r="J163" s="223" t="s">
        <v>1262</v>
      </c>
      <c r="K163" s="223" t="s">
        <v>1263</v>
      </c>
      <c r="L163" s="245">
        <v>363.24000000001757</v>
      </c>
      <c r="M163" s="246">
        <v>46305</v>
      </c>
      <c r="N163" s="223"/>
      <c r="O163" s="223" t="s">
        <v>153</v>
      </c>
      <c r="P163" s="223">
        <v>2110302</v>
      </c>
      <c r="Q163" s="223" t="s">
        <v>154</v>
      </c>
      <c r="R163" s="223">
        <v>0</v>
      </c>
      <c r="S163" s="7"/>
      <c r="T163" s="3" t="str">
        <f>+VLOOKUP(Tabla1[[#This Row],[id_bodega]],'CONVERSION DATOS'!B:D,2,0)</f>
        <v>TAT CALI</v>
      </c>
      <c r="U163" s="3" t="str">
        <f>+VLOOKUP(Q163,'CONVERSION DATOS'!B:D,3,0)</f>
        <v>VEHICULOS</v>
      </c>
      <c r="V163" t="str">
        <f>+VLOOKUP($A$1:$A$21824,'DT HUEVO'!$A:$E,3,0)</f>
        <v>L</v>
      </c>
      <c r="W163" t="str">
        <f>+VLOOKUP($A$1:$A$21664,'DT HUEVO'!$A:$E,4,0)</f>
        <v>VERDE</v>
      </c>
      <c r="X163" t="str">
        <f>+VLOOKUP(T$1:T$21824,'DT HUEVO'!$H:$K,2,0)</f>
        <v>OCCIDENTE</v>
      </c>
      <c r="Y163" t="str">
        <f>+VLOOKUP(T$1:T$21824,'DT HUEVO'!$H:$K,3,0)</f>
        <v>CALOTO</v>
      </c>
      <c r="Z163">
        <f>+VLOOKUP(A$1:A$21824,'DT HUEVO'!$A:$E,5,0)</f>
        <v>0</v>
      </c>
      <c r="AA163" t="str">
        <f>IF(Tabla1[[#This Row],[GRUPO]]="PLANTA CLASIFICACION","BODEGA",IF(Tabla1[[#This Row],[GRUPO]]="BODEGA","BODEGA",Tabla1[[#This Row],[GRUPO]]))</f>
        <v>VEHICULOS</v>
      </c>
      <c r="AB163" t="str">
        <f>VLOOKUP(Tabla1[[#This Row],[articulo]],'DT HUEVO'!$A:$F,6,0)</f>
        <v>TAT</v>
      </c>
    </row>
    <row r="164" spans="1:28">
      <c r="A164" s="223">
        <v>2010102</v>
      </c>
      <c r="B164" s="223" t="s">
        <v>1266</v>
      </c>
      <c r="C164" s="223" t="s">
        <v>1259</v>
      </c>
      <c r="D164" s="223">
        <v>400</v>
      </c>
      <c r="E164" s="7">
        <v>0</v>
      </c>
      <c r="F164" s="223" t="s">
        <v>1260</v>
      </c>
      <c r="G164" s="223" t="s">
        <v>1261</v>
      </c>
      <c r="H164" s="7">
        <v>0</v>
      </c>
      <c r="I164" s="7">
        <v>610</v>
      </c>
      <c r="J164" s="223" t="s">
        <v>1262</v>
      </c>
      <c r="K164" s="223" t="s">
        <v>1263</v>
      </c>
      <c r="L164" s="245">
        <v>629.67999999999995</v>
      </c>
      <c r="M164" s="246">
        <v>46305</v>
      </c>
      <c r="N164" s="223"/>
      <c r="O164" s="223" t="s">
        <v>159</v>
      </c>
      <c r="P164" s="223">
        <v>2010102</v>
      </c>
      <c r="Q164" s="223" t="s">
        <v>160</v>
      </c>
      <c r="R164" s="223">
        <v>0</v>
      </c>
      <c r="S164" s="7"/>
      <c r="T164" s="3" t="str">
        <f>+VLOOKUP(Tabla1[[#This Row],[id_bodega]],'CONVERSION DATOS'!B:D,2,0)</f>
        <v>TAT CALI</v>
      </c>
      <c r="U164" s="3" t="str">
        <f>+VLOOKUP(Q164,'CONVERSION DATOS'!B:D,3,0)</f>
        <v>VEHICULOS</v>
      </c>
      <c r="V164" t="str">
        <f>+VLOOKUP($A$1:$A$21824,'DT HUEVO'!$A:$E,3,0)</f>
        <v>YUMBO</v>
      </c>
      <c r="W164" t="str">
        <f>+VLOOKUP($A$1:$A$21664,'DT HUEVO'!$A:$E,4,0)</f>
        <v>VERDE</v>
      </c>
      <c r="X164" t="str">
        <f>+VLOOKUP(T$1:T$21824,'DT HUEVO'!$H:$K,2,0)</f>
        <v>OCCIDENTE</v>
      </c>
      <c r="Y164" t="str">
        <f>+VLOOKUP(T$1:T$21824,'DT HUEVO'!$H:$K,3,0)</f>
        <v>CALOTO</v>
      </c>
      <c r="Z164">
        <f>+VLOOKUP(A$1:A$21824,'DT HUEVO'!$A:$E,5,0)</f>
        <v>0</v>
      </c>
      <c r="AA164" t="str">
        <f>IF(Tabla1[[#This Row],[GRUPO]]="PLANTA CLASIFICACION","BODEGA",IF(Tabla1[[#This Row],[GRUPO]]="BODEGA","BODEGA",Tabla1[[#This Row],[GRUPO]]))</f>
        <v>VEHICULOS</v>
      </c>
      <c r="AB164" t="str">
        <f>VLOOKUP(Tabla1[[#This Row],[articulo]],'DT HUEVO'!$A:$F,6,0)</f>
        <v>TAT</v>
      </c>
    </row>
    <row r="165" spans="1:28">
      <c r="A165" s="223">
        <v>2110202</v>
      </c>
      <c r="B165" s="223" t="s">
        <v>1008</v>
      </c>
      <c r="C165" s="223" t="s">
        <v>1259</v>
      </c>
      <c r="D165" s="223">
        <v>7728</v>
      </c>
      <c r="E165" s="7">
        <v>0</v>
      </c>
      <c r="F165" s="223" t="s">
        <v>1260</v>
      </c>
      <c r="G165" s="223" t="s">
        <v>1261</v>
      </c>
      <c r="H165" s="7">
        <v>0</v>
      </c>
      <c r="I165" s="7">
        <v>530</v>
      </c>
      <c r="J165" s="223" t="s">
        <v>1262</v>
      </c>
      <c r="K165" s="223" t="s">
        <v>1263</v>
      </c>
      <c r="L165" s="245">
        <v>394.26</v>
      </c>
      <c r="M165" s="246">
        <v>46305</v>
      </c>
      <c r="N165" s="223"/>
      <c r="O165" s="223" t="s">
        <v>159</v>
      </c>
      <c r="P165" s="223">
        <v>2110202</v>
      </c>
      <c r="Q165" s="223" t="s">
        <v>160</v>
      </c>
      <c r="R165" s="223">
        <v>0</v>
      </c>
      <c r="S165" s="7"/>
      <c r="T165" s="3" t="str">
        <f>+VLOOKUP(Tabla1[[#This Row],[id_bodega]],'CONVERSION DATOS'!B:D,2,0)</f>
        <v>TAT CALI</v>
      </c>
      <c r="U165" s="3" t="str">
        <f>+VLOOKUP(Q165,'CONVERSION DATOS'!B:D,3,0)</f>
        <v>VEHICULOS</v>
      </c>
      <c r="V165" t="str">
        <f>+VLOOKUP($A$1:$A$21824,'DT HUEVO'!$A:$E,3,0)</f>
        <v>XL</v>
      </c>
      <c r="W165" t="str">
        <f>+VLOOKUP($A$1:$A$21664,'DT HUEVO'!$A:$E,4,0)</f>
        <v>VERDE</v>
      </c>
      <c r="X165" t="str">
        <f>+VLOOKUP(T$1:T$21824,'DT HUEVO'!$H:$K,2,0)</f>
        <v>OCCIDENTE</v>
      </c>
      <c r="Y165" t="str">
        <f>+VLOOKUP(T$1:T$21824,'DT HUEVO'!$H:$K,3,0)</f>
        <v>CALOTO</v>
      </c>
      <c r="Z165">
        <f>+VLOOKUP(A$1:A$21824,'DT HUEVO'!$A:$E,5,0)</f>
        <v>0</v>
      </c>
      <c r="AA165" t="str">
        <f>IF(Tabla1[[#This Row],[GRUPO]]="PLANTA CLASIFICACION","BODEGA",IF(Tabla1[[#This Row],[GRUPO]]="BODEGA","BODEGA",Tabla1[[#This Row],[GRUPO]]))</f>
        <v>VEHICULOS</v>
      </c>
      <c r="AB165" t="str">
        <f>VLOOKUP(Tabla1[[#This Row],[articulo]],'DT HUEVO'!$A:$F,6,0)</f>
        <v>TAT</v>
      </c>
    </row>
    <row r="166" spans="1:28">
      <c r="A166" s="223">
        <v>2110302</v>
      </c>
      <c r="B166" s="223" t="s">
        <v>1007</v>
      </c>
      <c r="C166" s="223" t="s">
        <v>1259</v>
      </c>
      <c r="D166" s="223">
        <v>6421</v>
      </c>
      <c r="E166" s="7">
        <v>0</v>
      </c>
      <c r="F166" s="223" t="s">
        <v>1260</v>
      </c>
      <c r="G166" s="223" t="s">
        <v>1261</v>
      </c>
      <c r="H166" s="7">
        <v>0</v>
      </c>
      <c r="I166" s="7">
        <v>500</v>
      </c>
      <c r="J166" s="223" t="s">
        <v>1262</v>
      </c>
      <c r="K166" s="223" t="s">
        <v>1263</v>
      </c>
      <c r="L166" s="245">
        <v>363.24</v>
      </c>
      <c r="M166" s="246">
        <v>46305</v>
      </c>
      <c r="N166" s="223"/>
      <c r="O166" s="223" t="s">
        <v>159</v>
      </c>
      <c r="P166" s="223">
        <v>2110302</v>
      </c>
      <c r="Q166" s="223" t="s">
        <v>160</v>
      </c>
      <c r="R166" s="223">
        <v>0</v>
      </c>
      <c r="S166" s="7"/>
      <c r="T166" s="3" t="str">
        <f>+VLOOKUP(Tabla1[[#This Row],[id_bodega]],'CONVERSION DATOS'!B:D,2,0)</f>
        <v>TAT CALI</v>
      </c>
      <c r="U166" s="3" t="str">
        <f>+VLOOKUP(Q166,'CONVERSION DATOS'!B:D,3,0)</f>
        <v>VEHICULOS</v>
      </c>
      <c r="V166" t="str">
        <f>+VLOOKUP($A$1:$A$21824,'DT HUEVO'!$A:$E,3,0)</f>
        <v>L</v>
      </c>
      <c r="W166" t="str">
        <f>+VLOOKUP($A$1:$A$21664,'DT HUEVO'!$A:$E,4,0)</f>
        <v>VERDE</v>
      </c>
      <c r="X166" t="str">
        <f>+VLOOKUP(T$1:T$21824,'DT HUEVO'!$H:$K,2,0)</f>
        <v>OCCIDENTE</v>
      </c>
      <c r="Y166" t="str">
        <f>+VLOOKUP(T$1:T$21824,'DT HUEVO'!$H:$K,3,0)</f>
        <v>CALOTO</v>
      </c>
      <c r="Z166">
        <f>+VLOOKUP(A$1:A$21824,'DT HUEVO'!$A:$E,5,0)</f>
        <v>0</v>
      </c>
      <c r="AA166" t="str">
        <f>IF(Tabla1[[#This Row],[GRUPO]]="PLANTA CLASIFICACION","BODEGA",IF(Tabla1[[#This Row],[GRUPO]]="BODEGA","BODEGA",Tabla1[[#This Row],[GRUPO]]))</f>
        <v>VEHICULOS</v>
      </c>
      <c r="AB166" t="str">
        <f>VLOOKUP(Tabla1[[#This Row],[articulo]],'DT HUEVO'!$A:$F,6,0)</f>
        <v>TAT</v>
      </c>
    </row>
    <row r="167" spans="1:28">
      <c r="A167" s="223">
        <v>2112207</v>
      </c>
      <c r="B167" s="223" t="s">
        <v>1104</v>
      </c>
      <c r="C167" s="223" t="s">
        <v>1259</v>
      </c>
      <c r="D167" s="223">
        <v>525</v>
      </c>
      <c r="E167" s="7">
        <v>0</v>
      </c>
      <c r="F167" s="223" t="s">
        <v>1260</v>
      </c>
      <c r="G167" s="223" t="s">
        <v>1261</v>
      </c>
      <c r="H167" s="7">
        <v>0</v>
      </c>
      <c r="I167" s="7">
        <v>640</v>
      </c>
      <c r="J167" s="223" t="s">
        <v>1262</v>
      </c>
      <c r="K167" s="223" t="s">
        <v>1263</v>
      </c>
      <c r="L167" s="245">
        <v>599.67999999999995</v>
      </c>
      <c r="M167" s="246">
        <v>46305</v>
      </c>
      <c r="N167" s="223"/>
      <c r="O167" s="223" t="s">
        <v>159</v>
      </c>
      <c r="P167" s="223">
        <v>2112207</v>
      </c>
      <c r="Q167" s="223" t="s">
        <v>160</v>
      </c>
      <c r="R167" s="223">
        <v>0</v>
      </c>
      <c r="S167" s="7"/>
      <c r="T167" s="3" t="str">
        <f>+VLOOKUP(Tabla1[[#This Row],[id_bodega]],'CONVERSION DATOS'!B:D,2,0)</f>
        <v>TAT CALI</v>
      </c>
      <c r="U167" s="3" t="str">
        <f>+VLOOKUP(Q167,'CONVERSION DATOS'!B:D,3,0)</f>
        <v>VEHICULOS</v>
      </c>
      <c r="V167" t="str">
        <f>+VLOOKUP($A$1:$A$21824,'DT HUEVO'!$A:$E,3,0)</f>
        <v>XL</v>
      </c>
      <c r="W167" t="str">
        <f>+VLOOKUP($A$1:$A$21664,'DT HUEVO'!$A:$E,4,0)</f>
        <v>EMPACADOS</v>
      </c>
      <c r="X167" t="str">
        <f>+VLOOKUP(T$1:T$21824,'DT HUEVO'!$H:$K,2,0)</f>
        <v>OCCIDENTE</v>
      </c>
      <c r="Y167" t="str">
        <f>+VLOOKUP(T$1:T$21824,'DT HUEVO'!$H:$K,3,0)</f>
        <v>CALOTO</v>
      </c>
      <c r="Z167" t="str">
        <f>+VLOOKUP(A$1:A$21824,'DT HUEVO'!$A:$E,5,0)</f>
        <v>TAT</v>
      </c>
      <c r="AA167" t="str">
        <f>IF(Tabla1[[#This Row],[GRUPO]]="PLANTA CLASIFICACION","BODEGA",IF(Tabla1[[#This Row],[GRUPO]]="BODEGA","BODEGA",Tabla1[[#This Row],[GRUPO]]))</f>
        <v>VEHICULOS</v>
      </c>
      <c r="AB167" t="str">
        <f>VLOOKUP(Tabla1[[#This Row],[articulo]],'DT HUEVO'!$A:$F,6,0)</f>
        <v>TAT</v>
      </c>
    </row>
    <row r="168" spans="1:28">
      <c r="A168" s="223">
        <v>2152388</v>
      </c>
      <c r="B168" s="223" t="s">
        <v>1106</v>
      </c>
      <c r="C168" s="223" t="s">
        <v>1259</v>
      </c>
      <c r="D168" s="223">
        <v>60</v>
      </c>
      <c r="E168" s="7">
        <v>0</v>
      </c>
      <c r="F168" s="223" t="s">
        <v>1260</v>
      </c>
      <c r="G168" s="223" t="s">
        <v>1261</v>
      </c>
      <c r="H168" s="7">
        <v>0</v>
      </c>
      <c r="I168" s="7">
        <v>560</v>
      </c>
      <c r="J168" s="223" t="s">
        <v>1262</v>
      </c>
      <c r="K168" s="223" t="s">
        <v>1263</v>
      </c>
      <c r="L168" s="245">
        <v>538.38</v>
      </c>
      <c r="M168" s="246">
        <v>46305</v>
      </c>
      <c r="N168" s="223"/>
      <c r="O168" s="223" t="s">
        <v>159</v>
      </c>
      <c r="P168" s="223">
        <v>2152388</v>
      </c>
      <c r="Q168" s="223" t="s">
        <v>160</v>
      </c>
      <c r="R168" s="223">
        <v>0</v>
      </c>
      <c r="S168" s="7"/>
      <c r="T168" s="3" t="str">
        <f>+VLOOKUP(Tabla1[[#This Row],[id_bodega]],'CONVERSION DATOS'!B:D,2,0)</f>
        <v>TAT CALI</v>
      </c>
      <c r="U168" s="3" t="str">
        <f>+VLOOKUP(Q168,'CONVERSION DATOS'!B:D,3,0)</f>
        <v>VEHICULOS</v>
      </c>
      <c r="V168" t="str">
        <f>+VLOOKUP($A$1:$A$21824,'DT HUEVO'!$A:$E,3,0)</f>
        <v>L</v>
      </c>
      <c r="W168" t="str">
        <f>+VLOOKUP($A$1:$A$21664,'DT HUEVO'!$A:$E,4,0)</f>
        <v>EMPACADOS</v>
      </c>
      <c r="X168" t="str">
        <f>+VLOOKUP(T$1:T$21824,'DT HUEVO'!$H:$K,2,0)</f>
        <v>OCCIDENTE</v>
      </c>
      <c r="Y168" t="str">
        <f>+VLOOKUP(T$1:T$21824,'DT HUEVO'!$H:$K,3,0)</f>
        <v>CALOTO</v>
      </c>
      <c r="Z168">
        <f>+VLOOKUP(A$1:A$21824,'DT HUEVO'!$A:$E,5,0)</f>
        <v>0</v>
      </c>
      <c r="AA168" t="str">
        <f>IF(Tabla1[[#This Row],[GRUPO]]="PLANTA CLASIFICACION","BODEGA",IF(Tabla1[[#This Row],[GRUPO]]="BODEGA","BODEGA",Tabla1[[#This Row],[GRUPO]]))</f>
        <v>VEHICULOS</v>
      </c>
      <c r="AB168" t="str">
        <f>VLOOKUP(Tabla1[[#This Row],[articulo]],'DT HUEVO'!$A:$F,6,0)</f>
        <v>TAT</v>
      </c>
    </row>
    <row r="169" spans="1:28">
      <c r="A169" s="223">
        <v>2010102</v>
      </c>
      <c r="B169" s="223" t="s">
        <v>1266</v>
      </c>
      <c r="C169" s="223" t="s">
        <v>1259</v>
      </c>
      <c r="D169" s="223">
        <v>240</v>
      </c>
      <c r="E169" s="7">
        <v>0</v>
      </c>
      <c r="F169" s="223" t="s">
        <v>1260</v>
      </c>
      <c r="G169" s="223" t="s">
        <v>1261</v>
      </c>
      <c r="H169" s="7">
        <v>0</v>
      </c>
      <c r="I169" s="7">
        <v>610</v>
      </c>
      <c r="J169" s="223" t="s">
        <v>1262</v>
      </c>
      <c r="K169" s="223" t="s">
        <v>1263</v>
      </c>
      <c r="L169" s="245">
        <v>629.67999999999995</v>
      </c>
      <c r="M169" s="246">
        <v>46305</v>
      </c>
      <c r="N169" s="223"/>
      <c r="O169" s="223" t="s">
        <v>712</v>
      </c>
      <c r="P169" s="223">
        <v>2010102</v>
      </c>
      <c r="Q169" s="223" t="s">
        <v>161</v>
      </c>
      <c r="R169" s="223">
        <v>0</v>
      </c>
      <c r="S169" s="7"/>
      <c r="T169" s="3" t="str">
        <f>+VLOOKUP(Tabla1[[#This Row],[id_bodega]],'CONVERSION DATOS'!B:D,2,0)</f>
        <v>TAT CALI</v>
      </c>
      <c r="U169" s="3" t="str">
        <f>+VLOOKUP(Q169,'CONVERSION DATOS'!B:D,3,0)</f>
        <v>VEHICULOS</v>
      </c>
      <c r="V169" t="str">
        <f>+VLOOKUP($A$1:$A$21824,'DT HUEVO'!$A:$E,3,0)</f>
        <v>YUMBO</v>
      </c>
      <c r="W169" t="str">
        <f>+VLOOKUP($A$1:$A$21664,'DT HUEVO'!$A:$E,4,0)</f>
        <v>VERDE</v>
      </c>
      <c r="X169" t="str">
        <f>+VLOOKUP(T$1:T$21824,'DT HUEVO'!$H:$K,2,0)</f>
        <v>OCCIDENTE</v>
      </c>
      <c r="Y169" t="str">
        <f>+VLOOKUP(T$1:T$21824,'DT HUEVO'!$H:$K,3,0)</f>
        <v>CALOTO</v>
      </c>
      <c r="Z169">
        <f>+VLOOKUP(A$1:A$21824,'DT HUEVO'!$A:$E,5,0)</f>
        <v>0</v>
      </c>
      <c r="AA169" t="str">
        <f>IF(Tabla1[[#This Row],[GRUPO]]="PLANTA CLASIFICACION","BODEGA",IF(Tabla1[[#This Row],[GRUPO]]="BODEGA","BODEGA",Tabla1[[#This Row],[GRUPO]]))</f>
        <v>VEHICULOS</v>
      </c>
      <c r="AB169" t="str">
        <f>VLOOKUP(Tabla1[[#This Row],[articulo]],'DT HUEVO'!$A:$F,6,0)</f>
        <v>TAT</v>
      </c>
    </row>
    <row r="170" spans="1:28">
      <c r="A170" s="223">
        <v>2110202</v>
      </c>
      <c r="B170" s="223" t="s">
        <v>1008</v>
      </c>
      <c r="C170" s="223" t="s">
        <v>1259</v>
      </c>
      <c r="D170" s="223">
        <v>2160</v>
      </c>
      <c r="E170" s="7">
        <v>0</v>
      </c>
      <c r="F170" s="223" t="s">
        <v>1260</v>
      </c>
      <c r="G170" s="223" t="s">
        <v>1261</v>
      </c>
      <c r="H170" s="7">
        <v>0</v>
      </c>
      <c r="I170" s="7">
        <v>530</v>
      </c>
      <c r="J170" s="223" t="s">
        <v>1262</v>
      </c>
      <c r="K170" s="223" t="s">
        <v>1263</v>
      </c>
      <c r="L170" s="245">
        <v>394.26</v>
      </c>
      <c r="M170" s="246">
        <v>46305</v>
      </c>
      <c r="N170" s="223"/>
      <c r="O170" s="223" t="s">
        <v>712</v>
      </c>
      <c r="P170" s="223">
        <v>2110202</v>
      </c>
      <c r="Q170" s="223" t="s">
        <v>161</v>
      </c>
      <c r="R170" s="223">
        <v>0</v>
      </c>
      <c r="S170" s="7"/>
      <c r="T170" s="3" t="str">
        <f>+VLOOKUP(Tabla1[[#This Row],[id_bodega]],'CONVERSION DATOS'!B:D,2,0)</f>
        <v>TAT CALI</v>
      </c>
      <c r="U170" s="3" t="str">
        <f>+VLOOKUP(Q170,'CONVERSION DATOS'!B:D,3,0)</f>
        <v>VEHICULOS</v>
      </c>
      <c r="V170" t="str">
        <f>+VLOOKUP($A$1:$A$21824,'DT HUEVO'!$A:$E,3,0)</f>
        <v>XL</v>
      </c>
      <c r="W170" t="str">
        <f>+VLOOKUP($A$1:$A$21664,'DT HUEVO'!$A:$E,4,0)</f>
        <v>VERDE</v>
      </c>
      <c r="X170" t="str">
        <f>+VLOOKUP(T$1:T$21824,'DT HUEVO'!$H:$K,2,0)</f>
        <v>OCCIDENTE</v>
      </c>
      <c r="Y170" t="str">
        <f>+VLOOKUP(T$1:T$21824,'DT HUEVO'!$H:$K,3,0)</f>
        <v>CALOTO</v>
      </c>
      <c r="Z170">
        <f>+VLOOKUP(A$1:A$21824,'DT HUEVO'!$A:$E,5,0)</f>
        <v>0</v>
      </c>
      <c r="AA170" t="str">
        <f>IF(Tabla1[[#This Row],[GRUPO]]="PLANTA CLASIFICACION","BODEGA",IF(Tabla1[[#This Row],[GRUPO]]="BODEGA","BODEGA",Tabla1[[#This Row],[GRUPO]]))</f>
        <v>VEHICULOS</v>
      </c>
      <c r="AB170" t="str">
        <f>VLOOKUP(Tabla1[[#This Row],[articulo]],'DT HUEVO'!$A:$F,6,0)</f>
        <v>TAT</v>
      </c>
    </row>
    <row r="171" spans="1:28">
      <c r="A171" s="223">
        <v>2110217</v>
      </c>
      <c r="B171" s="223" t="s">
        <v>1785</v>
      </c>
      <c r="C171" s="223" t="s">
        <v>1259</v>
      </c>
      <c r="D171" s="223">
        <v>3600</v>
      </c>
      <c r="E171" s="7">
        <v>0</v>
      </c>
      <c r="F171" s="223" t="s">
        <v>1260</v>
      </c>
      <c r="G171" s="223" t="s">
        <v>1261</v>
      </c>
      <c r="H171" s="7">
        <v>0</v>
      </c>
      <c r="I171" s="7">
        <v>540</v>
      </c>
      <c r="J171" s="223" t="s">
        <v>1262</v>
      </c>
      <c r="K171" s="223" t="s">
        <v>1263</v>
      </c>
      <c r="L171" s="245">
        <v>393.89</v>
      </c>
      <c r="M171" s="246">
        <v>46305</v>
      </c>
      <c r="N171" s="223">
        <v>0</v>
      </c>
      <c r="O171" s="223" t="s">
        <v>712</v>
      </c>
      <c r="P171" s="223">
        <v>2110217</v>
      </c>
      <c r="Q171" s="223" t="s">
        <v>161</v>
      </c>
      <c r="R171" s="223">
        <v>0</v>
      </c>
      <c r="S171" s="7"/>
      <c r="T171" s="3" t="str">
        <f>+VLOOKUP(Tabla1[[#This Row],[id_bodega]],'CONVERSION DATOS'!B:D,2,0)</f>
        <v>TAT CALI</v>
      </c>
      <c r="U171" s="3" t="str">
        <f>+VLOOKUP(Q171,'CONVERSION DATOS'!B:D,3,0)</f>
        <v>VEHICULOS</v>
      </c>
      <c r="V171" t="str">
        <f>+VLOOKUP($A$1:$A$21824,'DT HUEVO'!$A:$E,3,0)</f>
        <v>XL</v>
      </c>
      <c r="W171" t="str">
        <f>+VLOOKUP($A$1:$A$21664,'DT HUEVO'!$A:$E,4,0)</f>
        <v>EMPACADOS</v>
      </c>
      <c r="X171" t="str">
        <f>+VLOOKUP(T$1:T$21824,'DT HUEVO'!$H:$K,2,0)</f>
        <v>OCCIDENTE</v>
      </c>
      <c r="Y171" t="str">
        <f>+VLOOKUP(T$1:T$21824,'DT HUEVO'!$H:$K,3,0)</f>
        <v>CALOTO</v>
      </c>
      <c r="Z171">
        <f>+VLOOKUP(A$1:A$21824,'DT HUEVO'!$A:$E,5,0)</f>
        <v>0</v>
      </c>
      <c r="AA171" t="str">
        <f>IF(Tabla1[[#This Row],[GRUPO]]="PLANTA CLASIFICACION","BODEGA",IF(Tabla1[[#This Row],[GRUPO]]="BODEGA","BODEGA",Tabla1[[#This Row],[GRUPO]]))</f>
        <v>VEHICULOS</v>
      </c>
      <c r="AB171" t="str">
        <f>VLOOKUP(Tabla1[[#This Row],[articulo]],'DT HUEVO'!$A:$F,6,0)</f>
        <v>TAT</v>
      </c>
    </row>
    <row r="172" spans="1:28">
      <c r="A172" s="223">
        <v>2110302</v>
      </c>
      <c r="B172" s="223" t="s">
        <v>1007</v>
      </c>
      <c r="C172" s="223" t="s">
        <v>1259</v>
      </c>
      <c r="D172" s="223">
        <v>7350</v>
      </c>
      <c r="E172" s="7">
        <v>0</v>
      </c>
      <c r="F172" s="223" t="s">
        <v>1260</v>
      </c>
      <c r="G172" s="223" t="s">
        <v>1261</v>
      </c>
      <c r="H172" s="7">
        <v>0</v>
      </c>
      <c r="I172" s="7">
        <v>500</v>
      </c>
      <c r="J172" s="223" t="s">
        <v>1262</v>
      </c>
      <c r="K172" s="223" t="s">
        <v>1263</v>
      </c>
      <c r="L172" s="245">
        <v>363.24000000011517</v>
      </c>
      <c r="M172" s="246">
        <v>46305</v>
      </c>
      <c r="N172" s="223"/>
      <c r="O172" s="223" t="s">
        <v>712</v>
      </c>
      <c r="P172" s="223">
        <v>2110302</v>
      </c>
      <c r="Q172" s="223" t="s">
        <v>161</v>
      </c>
      <c r="R172" s="223">
        <v>0</v>
      </c>
      <c r="S172" s="7"/>
      <c r="T172" s="3" t="str">
        <f>+VLOOKUP(Tabla1[[#This Row],[id_bodega]],'CONVERSION DATOS'!B:D,2,0)</f>
        <v>TAT CALI</v>
      </c>
      <c r="U172" s="3" t="str">
        <f>+VLOOKUP(Q172,'CONVERSION DATOS'!B:D,3,0)</f>
        <v>VEHICULOS</v>
      </c>
      <c r="V172" t="str">
        <f>+VLOOKUP($A$1:$A$21824,'DT HUEVO'!$A:$E,3,0)</f>
        <v>L</v>
      </c>
      <c r="W172" t="str">
        <f>+VLOOKUP($A$1:$A$21664,'DT HUEVO'!$A:$E,4,0)</f>
        <v>VERDE</v>
      </c>
      <c r="X172" t="str">
        <f>+VLOOKUP(T$1:T$21824,'DT HUEVO'!$H:$K,2,0)</f>
        <v>OCCIDENTE</v>
      </c>
      <c r="Y172" t="str">
        <f>+VLOOKUP(T$1:T$21824,'DT HUEVO'!$H:$K,3,0)</f>
        <v>CALOTO</v>
      </c>
      <c r="Z172">
        <f>+VLOOKUP(A$1:A$21824,'DT HUEVO'!$A:$E,5,0)</f>
        <v>0</v>
      </c>
      <c r="AA172" t="str">
        <f>IF(Tabla1[[#This Row],[GRUPO]]="PLANTA CLASIFICACION","BODEGA",IF(Tabla1[[#This Row],[GRUPO]]="BODEGA","BODEGA",Tabla1[[#This Row],[GRUPO]]))</f>
        <v>VEHICULOS</v>
      </c>
      <c r="AB172" t="str">
        <f>VLOOKUP(Tabla1[[#This Row],[articulo]],'DT HUEVO'!$A:$F,6,0)</f>
        <v>TAT</v>
      </c>
    </row>
    <row r="173" spans="1:28">
      <c r="A173" s="223">
        <v>2112207</v>
      </c>
      <c r="B173" s="223" t="s">
        <v>1104</v>
      </c>
      <c r="C173" s="223" t="s">
        <v>1259</v>
      </c>
      <c r="D173" s="223">
        <v>900</v>
      </c>
      <c r="E173" s="7">
        <v>0</v>
      </c>
      <c r="F173" s="223" t="s">
        <v>1260</v>
      </c>
      <c r="G173" s="223" t="s">
        <v>1261</v>
      </c>
      <c r="H173" s="7">
        <v>0</v>
      </c>
      <c r="I173" s="7">
        <v>640</v>
      </c>
      <c r="J173" s="223" t="s">
        <v>1262</v>
      </c>
      <c r="K173" s="223" t="s">
        <v>1263</v>
      </c>
      <c r="L173" s="245">
        <v>599.67999999999995</v>
      </c>
      <c r="M173" s="246">
        <v>46305</v>
      </c>
      <c r="N173" s="223"/>
      <c r="O173" s="223" t="s">
        <v>712</v>
      </c>
      <c r="P173" s="223">
        <v>2112207</v>
      </c>
      <c r="Q173" s="223" t="s">
        <v>161</v>
      </c>
      <c r="R173" s="223">
        <v>0</v>
      </c>
      <c r="S173" s="7"/>
      <c r="T173" s="3" t="str">
        <f>+VLOOKUP(Tabla1[[#This Row],[id_bodega]],'CONVERSION DATOS'!B:D,2,0)</f>
        <v>TAT CALI</v>
      </c>
      <c r="U173" s="3" t="str">
        <f>+VLOOKUP(Q173,'CONVERSION DATOS'!B:D,3,0)</f>
        <v>VEHICULOS</v>
      </c>
      <c r="V173" t="str">
        <f>+VLOOKUP($A$1:$A$21824,'DT HUEVO'!$A:$E,3,0)</f>
        <v>XL</v>
      </c>
      <c r="W173" t="str">
        <f>+VLOOKUP($A$1:$A$21664,'DT HUEVO'!$A:$E,4,0)</f>
        <v>EMPACADOS</v>
      </c>
      <c r="X173" t="str">
        <f>+VLOOKUP(T$1:T$21824,'DT HUEVO'!$H:$K,2,0)</f>
        <v>OCCIDENTE</v>
      </c>
      <c r="Y173" t="str">
        <f>+VLOOKUP(T$1:T$21824,'DT HUEVO'!$H:$K,3,0)</f>
        <v>CALOTO</v>
      </c>
      <c r="Z173" t="str">
        <f>+VLOOKUP(A$1:A$21824,'DT HUEVO'!$A:$E,5,0)</f>
        <v>TAT</v>
      </c>
      <c r="AA173" t="str">
        <f>IF(Tabla1[[#This Row],[GRUPO]]="PLANTA CLASIFICACION","BODEGA",IF(Tabla1[[#This Row],[GRUPO]]="BODEGA","BODEGA",Tabla1[[#This Row],[GRUPO]]))</f>
        <v>VEHICULOS</v>
      </c>
      <c r="AB173" t="str">
        <f>VLOOKUP(Tabla1[[#This Row],[articulo]],'DT HUEVO'!$A:$F,6,0)</f>
        <v>TAT</v>
      </c>
    </row>
    <row r="174" spans="1:28">
      <c r="A174" s="223">
        <v>2152388</v>
      </c>
      <c r="B174" s="223" t="s">
        <v>1106</v>
      </c>
      <c r="C174" s="223" t="s">
        <v>1259</v>
      </c>
      <c r="D174" s="223">
        <v>900</v>
      </c>
      <c r="E174" s="7">
        <v>0</v>
      </c>
      <c r="F174" s="223" t="s">
        <v>1260</v>
      </c>
      <c r="G174" s="223" t="s">
        <v>1261</v>
      </c>
      <c r="H174" s="7">
        <v>0</v>
      </c>
      <c r="I174" s="7">
        <v>560</v>
      </c>
      <c r="J174" s="223" t="s">
        <v>1262</v>
      </c>
      <c r="K174" s="223" t="s">
        <v>1263</v>
      </c>
      <c r="L174" s="245">
        <v>538.38</v>
      </c>
      <c r="M174" s="246">
        <v>46305</v>
      </c>
      <c r="N174" s="223"/>
      <c r="O174" s="223" t="s">
        <v>712</v>
      </c>
      <c r="P174" s="223">
        <v>2152388</v>
      </c>
      <c r="Q174" s="223" t="s">
        <v>161</v>
      </c>
      <c r="R174" s="223">
        <v>0</v>
      </c>
      <c r="S174" s="7"/>
      <c r="T174" s="3" t="str">
        <f>+VLOOKUP(Tabla1[[#This Row],[id_bodega]],'CONVERSION DATOS'!B:D,2,0)</f>
        <v>TAT CALI</v>
      </c>
      <c r="U174" s="3" t="str">
        <f>+VLOOKUP(Q174,'CONVERSION DATOS'!B:D,3,0)</f>
        <v>VEHICULOS</v>
      </c>
      <c r="V174" t="str">
        <f>+VLOOKUP($A$1:$A$21824,'DT HUEVO'!$A:$E,3,0)</f>
        <v>L</v>
      </c>
      <c r="W174" t="str">
        <f>+VLOOKUP($A$1:$A$21664,'DT HUEVO'!$A:$E,4,0)</f>
        <v>EMPACADOS</v>
      </c>
      <c r="X174" t="str">
        <f>+VLOOKUP(T$1:T$21824,'DT HUEVO'!$H:$K,2,0)</f>
        <v>OCCIDENTE</v>
      </c>
      <c r="Y174" t="str">
        <f>+VLOOKUP(T$1:T$21824,'DT HUEVO'!$H:$K,3,0)</f>
        <v>CALOTO</v>
      </c>
      <c r="Z174">
        <f>+VLOOKUP(A$1:A$21824,'DT HUEVO'!$A:$E,5,0)</f>
        <v>0</v>
      </c>
      <c r="AA174" t="str">
        <f>IF(Tabla1[[#This Row],[GRUPO]]="PLANTA CLASIFICACION","BODEGA",IF(Tabla1[[#This Row],[GRUPO]]="BODEGA","BODEGA",Tabla1[[#This Row],[GRUPO]]))</f>
        <v>VEHICULOS</v>
      </c>
      <c r="AB174" t="str">
        <f>VLOOKUP(Tabla1[[#This Row],[articulo]],'DT HUEVO'!$A:$F,6,0)</f>
        <v>TAT</v>
      </c>
    </row>
    <row r="175" spans="1:28">
      <c r="A175" s="223">
        <v>2110202</v>
      </c>
      <c r="B175" s="223" t="s">
        <v>1008</v>
      </c>
      <c r="C175" s="223" t="s">
        <v>1259</v>
      </c>
      <c r="D175" s="223">
        <v>360</v>
      </c>
      <c r="E175" s="7">
        <v>0</v>
      </c>
      <c r="F175" s="223" t="s">
        <v>1260</v>
      </c>
      <c r="G175" s="223" t="s">
        <v>1261</v>
      </c>
      <c r="H175" s="7">
        <v>0</v>
      </c>
      <c r="I175" s="7">
        <v>540</v>
      </c>
      <c r="J175" s="223" t="s">
        <v>1262</v>
      </c>
      <c r="K175" s="223" t="s">
        <v>1263</v>
      </c>
      <c r="L175" s="245">
        <v>394.26</v>
      </c>
      <c r="M175" s="246">
        <v>46305</v>
      </c>
      <c r="N175" s="223"/>
      <c r="O175" s="223" t="s">
        <v>164</v>
      </c>
      <c r="P175" s="223">
        <v>2110202</v>
      </c>
      <c r="Q175" s="223" t="s">
        <v>165</v>
      </c>
      <c r="R175" s="223">
        <v>0</v>
      </c>
      <c r="S175" s="7"/>
      <c r="T175" s="3" t="str">
        <f>+VLOOKUP(Tabla1[[#This Row],[id_bodega]],'CONVERSION DATOS'!B:D,2,0)</f>
        <v>TAT POPAYAN</v>
      </c>
      <c r="U175" s="3" t="str">
        <f>+VLOOKUP(Q175,'CONVERSION DATOS'!B:D,3,0)</f>
        <v>VEHICULOS</v>
      </c>
      <c r="V175" t="str">
        <f>+VLOOKUP($A$1:$A$21824,'DT HUEVO'!$A:$E,3,0)</f>
        <v>XL</v>
      </c>
      <c r="W175" t="str">
        <f>+VLOOKUP($A$1:$A$21664,'DT HUEVO'!$A:$E,4,0)</f>
        <v>VERDE</v>
      </c>
      <c r="X175" t="str">
        <f>+VLOOKUP(T$1:T$21824,'DT HUEVO'!$H:$K,2,0)</f>
        <v>OCCIDENTE</v>
      </c>
      <c r="Y175" t="str">
        <f>+VLOOKUP(T$1:T$21824,'DT HUEVO'!$H:$K,3,0)</f>
        <v>CALOTO</v>
      </c>
      <c r="Z175">
        <f>+VLOOKUP(A$1:A$21824,'DT HUEVO'!$A:$E,5,0)</f>
        <v>0</v>
      </c>
      <c r="AA175" t="str">
        <f>IF(Tabla1[[#This Row],[GRUPO]]="PLANTA CLASIFICACION","BODEGA",IF(Tabla1[[#This Row],[GRUPO]]="BODEGA","BODEGA",Tabla1[[#This Row],[GRUPO]]))</f>
        <v>VEHICULOS</v>
      </c>
      <c r="AB175" t="str">
        <f>VLOOKUP(Tabla1[[#This Row],[articulo]],'DT HUEVO'!$A:$F,6,0)</f>
        <v>TAT</v>
      </c>
    </row>
    <row r="176" spans="1:28">
      <c r="A176" s="223">
        <v>2110302</v>
      </c>
      <c r="B176" s="223" t="s">
        <v>1007</v>
      </c>
      <c r="C176" s="223" t="s">
        <v>1259</v>
      </c>
      <c r="D176" s="223">
        <v>3904</v>
      </c>
      <c r="E176" s="7">
        <v>0</v>
      </c>
      <c r="F176" s="223" t="s">
        <v>1260</v>
      </c>
      <c r="G176" s="223" t="s">
        <v>1261</v>
      </c>
      <c r="H176" s="7">
        <v>0</v>
      </c>
      <c r="I176" s="7">
        <v>490</v>
      </c>
      <c r="J176" s="223" t="s">
        <v>1262</v>
      </c>
      <c r="K176" s="223" t="s">
        <v>1263</v>
      </c>
      <c r="L176" s="245">
        <v>363.24</v>
      </c>
      <c r="M176" s="246">
        <v>46308</v>
      </c>
      <c r="N176" s="223"/>
      <c r="O176" s="223" t="s">
        <v>164</v>
      </c>
      <c r="P176" s="223">
        <v>2110302</v>
      </c>
      <c r="Q176" s="223" t="s">
        <v>165</v>
      </c>
      <c r="R176" s="223">
        <v>0</v>
      </c>
      <c r="S176" s="7"/>
      <c r="T176" s="3" t="str">
        <f>+VLOOKUP(Tabla1[[#This Row],[id_bodega]],'CONVERSION DATOS'!B:D,2,0)</f>
        <v>TAT POPAYAN</v>
      </c>
      <c r="U176" s="3" t="str">
        <f>+VLOOKUP(Q176,'CONVERSION DATOS'!B:D,3,0)</f>
        <v>VEHICULOS</v>
      </c>
      <c r="V176" t="str">
        <f>+VLOOKUP($A$1:$A$21824,'DT HUEVO'!$A:$E,3,0)</f>
        <v>L</v>
      </c>
      <c r="W176" t="str">
        <f>+VLOOKUP($A$1:$A$21664,'DT HUEVO'!$A:$E,4,0)</f>
        <v>VERDE</v>
      </c>
      <c r="X176" t="str">
        <f>+VLOOKUP(T$1:T$21824,'DT HUEVO'!$H:$K,2,0)</f>
        <v>OCCIDENTE</v>
      </c>
      <c r="Y176" t="str">
        <f>+VLOOKUP(T$1:T$21824,'DT HUEVO'!$H:$K,3,0)</f>
        <v>CALOTO</v>
      </c>
      <c r="Z176">
        <f>+VLOOKUP(A$1:A$21824,'DT HUEVO'!$A:$E,5,0)</f>
        <v>0</v>
      </c>
      <c r="AA176" t="str">
        <f>IF(Tabla1[[#This Row],[GRUPO]]="PLANTA CLASIFICACION","BODEGA",IF(Tabla1[[#This Row],[GRUPO]]="BODEGA","BODEGA",Tabla1[[#This Row],[GRUPO]]))</f>
        <v>VEHICULOS</v>
      </c>
      <c r="AB176" t="str">
        <f>VLOOKUP(Tabla1[[#This Row],[articulo]],'DT HUEVO'!$A:$F,6,0)</f>
        <v>TAT</v>
      </c>
    </row>
    <row r="177" spans="1:28">
      <c r="A177" s="223">
        <v>2110402</v>
      </c>
      <c r="B177" s="223" t="s">
        <v>1009</v>
      </c>
      <c r="C177" s="223" t="s">
        <v>1259</v>
      </c>
      <c r="D177" s="223">
        <v>7590</v>
      </c>
      <c r="E177" s="7">
        <v>0</v>
      </c>
      <c r="F177" s="223" t="s">
        <v>1260</v>
      </c>
      <c r="G177" s="223" t="s">
        <v>1261</v>
      </c>
      <c r="H177" s="7">
        <v>0</v>
      </c>
      <c r="I177" s="7">
        <v>470</v>
      </c>
      <c r="J177" s="223" t="s">
        <v>1262</v>
      </c>
      <c r="K177" s="223" t="s">
        <v>1263</v>
      </c>
      <c r="L177" s="245">
        <v>349.55</v>
      </c>
      <c r="M177" s="246">
        <v>46308</v>
      </c>
      <c r="N177" s="223"/>
      <c r="O177" s="223" t="s">
        <v>164</v>
      </c>
      <c r="P177" s="223">
        <v>2110402</v>
      </c>
      <c r="Q177" s="223" t="s">
        <v>165</v>
      </c>
      <c r="R177" s="223">
        <v>0</v>
      </c>
      <c r="S177" s="7"/>
      <c r="T177" s="3" t="str">
        <f>+VLOOKUP(Tabla1[[#This Row],[id_bodega]],'CONVERSION DATOS'!B:D,2,0)</f>
        <v>TAT POPAYAN</v>
      </c>
      <c r="U177" s="3" t="str">
        <f>+VLOOKUP(Q177,'CONVERSION DATOS'!B:D,3,0)</f>
        <v>VEHICULOS</v>
      </c>
      <c r="V177" t="str">
        <f>+VLOOKUP($A$1:$A$21824,'DT HUEVO'!$A:$E,3,0)</f>
        <v>M</v>
      </c>
      <c r="W177" t="str">
        <f>+VLOOKUP($A$1:$A$21664,'DT HUEVO'!$A:$E,4,0)</f>
        <v>VERDE</v>
      </c>
      <c r="X177" t="str">
        <f>+VLOOKUP(T$1:T$21824,'DT HUEVO'!$H:$K,2,0)</f>
        <v>OCCIDENTE</v>
      </c>
      <c r="Y177" t="str">
        <f>+VLOOKUP(T$1:T$21824,'DT HUEVO'!$H:$K,3,0)</f>
        <v>CALOTO</v>
      </c>
      <c r="Z177">
        <f>+VLOOKUP(A$1:A$21824,'DT HUEVO'!$A:$E,5,0)</f>
        <v>0</v>
      </c>
      <c r="AA177" t="str">
        <f>IF(Tabla1[[#This Row],[GRUPO]]="PLANTA CLASIFICACION","BODEGA",IF(Tabla1[[#This Row],[GRUPO]]="BODEGA","BODEGA",Tabla1[[#This Row],[GRUPO]]))</f>
        <v>VEHICULOS</v>
      </c>
      <c r="AB177" t="str">
        <f>VLOOKUP(Tabla1[[#This Row],[articulo]],'DT HUEVO'!$A:$F,6,0)</f>
        <v>TAT</v>
      </c>
    </row>
    <row r="178" spans="1:28">
      <c r="A178" s="223">
        <v>2152388</v>
      </c>
      <c r="B178" s="223" t="s">
        <v>1106</v>
      </c>
      <c r="C178" s="223" t="s">
        <v>1259</v>
      </c>
      <c r="D178" s="223">
        <v>975</v>
      </c>
      <c r="E178" s="7">
        <v>0</v>
      </c>
      <c r="F178" s="223" t="s">
        <v>1260</v>
      </c>
      <c r="G178" s="223" t="s">
        <v>1261</v>
      </c>
      <c r="H178" s="7">
        <v>0</v>
      </c>
      <c r="I178" s="7">
        <v>550</v>
      </c>
      <c r="J178" s="223" t="s">
        <v>1262</v>
      </c>
      <c r="K178" s="223" t="s">
        <v>1263</v>
      </c>
      <c r="L178" s="245">
        <v>538.38</v>
      </c>
      <c r="M178" s="246">
        <v>46305</v>
      </c>
      <c r="N178" s="223"/>
      <c r="O178" s="223" t="s">
        <v>164</v>
      </c>
      <c r="P178" s="223">
        <v>2152388</v>
      </c>
      <c r="Q178" s="223" t="s">
        <v>165</v>
      </c>
      <c r="R178" s="223">
        <v>0</v>
      </c>
      <c r="S178" s="7"/>
      <c r="T178" s="3" t="str">
        <f>+VLOOKUP(Tabla1[[#This Row],[id_bodega]],'CONVERSION DATOS'!B:D,2,0)</f>
        <v>TAT POPAYAN</v>
      </c>
      <c r="U178" s="3" t="str">
        <f>+VLOOKUP(Q178,'CONVERSION DATOS'!B:D,3,0)</f>
        <v>VEHICULOS</v>
      </c>
      <c r="V178" t="str">
        <f>+VLOOKUP($A$1:$A$21824,'DT HUEVO'!$A:$E,3,0)</f>
        <v>L</v>
      </c>
      <c r="W178" t="str">
        <f>+VLOOKUP($A$1:$A$21664,'DT HUEVO'!$A:$E,4,0)</f>
        <v>EMPACADOS</v>
      </c>
      <c r="X178" t="str">
        <f>+VLOOKUP(T$1:T$21824,'DT HUEVO'!$H:$K,2,0)</f>
        <v>OCCIDENTE</v>
      </c>
      <c r="Y178" t="str">
        <f>+VLOOKUP(T$1:T$21824,'DT HUEVO'!$H:$K,3,0)</f>
        <v>CALOTO</v>
      </c>
      <c r="Z178">
        <f>+VLOOKUP(A$1:A$21824,'DT HUEVO'!$A:$E,5,0)</f>
        <v>0</v>
      </c>
      <c r="AA178" t="str">
        <f>IF(Tabla1[[#This Row],[GRUPO]]="PLANTA CLASIFICACION","BODEGA",IF(Tabla1[[#This Row],[GRUPO]]="BODEGA","BODEGA",Tabla1[[#This Row],[GRUPO]]))</f>
        <v>VEHICULOS</v>
      </c>
      <c r="AB178" t="str">
        <f>VLOOKUP(Tabla1[[#This Row],[articulo]],'DT HUEVO'!$A:$F,6,0)</f>
        <v>TAT</v>
      </c>
    </row>
    <row r="179" spans="1:28">
      <c r="A179" s="223">
        <v>2110302</v>
      </c>
      <c r="B179" s="223" t="s">
        <v>1007</v>
      </c>
      <c r="C179" s="223" t="s">
        <v>1259</v>
      </c>
      <c r="D179" s="223">
        <v>2930</v>
      </c>
      <c r="E179" s="7">
        <v>0</v>
      </c>
      <c r="F179" s="223" t="s">
        <v>1260</v>
      </c>
      <c r="G179" s="223" t="s">
        <v>1261</v>
      </c>
      <c r="H179" s="7">
        <v>0</v>
      </c>
      <c r="I179" s="7">
        <v>490</v>
      </c>
      <c r="J179" s="223" t="s">
        <v>1262</v>
      </c>
      <c r="K179" s="223" t="s">
        <v>1263</v>
      </c>
      <c r="L179" s="245">
        <v>363.24</v>
      </c>
      <c r="M179" s="246">
        <v>46308</v>
      </c>
      <c r="N179" s="223"/>
      <c r="O179" s="223" t="s">
        <v>166</v>
      </c>
      <c r="P179" s="223">
        <v>2110302</v>
      </c>
      <c r="Q179" s="223" t="s">
        <v>167</v>
      </c>
      <c r="R179" s="223">
        <v>0</v>
      </c>
      <c r="S179" s="7"/>
      <c r="T179" s="3" t="str">
        <f>+VLOOKUP(Tabla1[[#This Row],[id_bodega]],'CONVERSION DATOS'!B:D,2,0)</f>
        <v>TAT POPAYAN</v>
      </c>
      <c r="U179" s="3" t="str">
        <f>+VLOOKUP(Q179,'CONVERSION DATOS'!B:D,3,0)</f>
        <v>VEHICULOS</v>
      </c>
      <c r="V179" t="str">
        <f>+VLOOKUP($A$1:$A$21824,'DT HUEVO'!$A:$E,3,0)</f>
        <v>L</v>
      </c>
      <c r="W179" t="str">
        <f>+VLOOKUP($A$1:$A$21664,'DT HUEVO'!$A:$E,4,0)</f>
        <v>VERDE</v>
      </c>
      <c r="X179" t="str">
        <f>+VLOOKUP(T$1:T$21824,'DT HUEVO'!$H:$K,2,0)</f>
        <v>OCCIDENTE</v>
      </c>
      <c r="Y179" t="str">
        <f>+VLOOKUP(T$1:T$21824,'DT HUEVO'!$H:$K,3,0)</f>
        <v>CALOTO</v>
      </c>
      <c r="Z179">
        <f>+VLOOKUP(A$1:A$21824,'DT HUEVO'!$A:$E,5,0)</f>
        <v>0</v>
      </c>
      <c r="AA179" t="str">
        <f>IF(Tabla1[[#This Row],[GRUPO]]="PLANTA CLASIFICACION","BODEGA",IF(Tabla1[[#This Row],[GRUPO]]="BODEGA","BODEGA",Tabla1[[#This Row],[GRUPO]]))</f>
        <v>VEHICULOS</v>
      </c>
      <c r="AB179" t="str">
        <f>VLOOKUP(Tabla1[[#This Row],[articulo]],'DT HUEVO'!$A:$F,6,0)</f>
        <v>TAT</v>
      </c>
    </row>
    <row r="180" spans="1:28">
      <c r="A180" s="223">
        <v>2110402</v>
      </c>
      <c r="B180" s="223" t="s">
        <v>1009</v>
      </c>
      <c r="C180" s="223" t="s">
        <v>1259</v>
      </c>
      <c r="D180" s="223">
        <v>915</v>
      </c>
      <c r="E180" s="7">
        <v>0</v>
      </c>
      <c r="F180" s="223" t="s">
        <v>1260</v>
      </c>
      <c r="G180" s="223" t="s">
        <v>1261</v>
      </c>
      <c r="H180" s="7">
        <v>0</v>
      </c>
      <c r="I180" s="7">
        <v>470</v>
      </c>
      <c r="J180" s="223" t="s">
        <v>1262</v>
      </c>
      <c r="K180" s="223" t="s">
        <v>1263</v>
      </c>
      <c r="L180" s="245">
        <v>349.55</v>
      </c>
      <c r="M180" s="246">
        <v>46305</v>
      </c>
      <c r="N180" s="223"/>
      <c r="O180" s="223" t="s">
        <v>166</v>
      </c>
      <c r="P180" s="223">
        <v>2110402</v>
      </c>
      <c r="Q180" s="223" t="s">
        <v>167</v>
      </c>
      <c r="R180" s="223">
        <v>0</v>
      </c>
      <c r="S180" s="7"/>
      <c r="T180" s="3" t="str">
        <f>+VLOOKUP(Tabla1[[#This Row],[id_bodega]],'CONVERSION DATOS'!B:D,2,0)</f>
        <v>TAT POPAYAN</v>
      </c>
      <c r="U180" s="3" t="str">
        <f>+VLOOKUP(Q180,'CONVERSION DATOS'!B:D,3,0)</f>
        <v>VEHICULOS</v>
      </c>
      <c r="V180" t="str">
        <f>+VLOOKUP($A$1:$A$21824,'DT HUEVO'!$A:$E,3,0)</f>
        <v>M</v>
      </c>
      <c r="W180" t="str">
        <f>+VLOOKUP($A$1:$A$21664,'DT HUEVO'!$A:$E,4,0)</f>
        <v>VERDE</v>
      </c>
      <c r="X180" t="str">
        <f>+VLOOKUP(T$1:T$21824,'DT HUEVO'!$H:$K,2,0)</f>
        <v>OCCIDENTE</v>
      </c>
      <c r="Y180" t="str">
        <f>+VLOOKUP(T$1:T$21824,'DT HUEVO'!$H:$K,3,0)</f>
        <v>CALOTO</v>
      </c>
      <c r="Z180">
        <f>+VLOOKUP(A$1:A$21824,'DT HUEVO'!$A:$E,5,0)</f>
        <v>0</v>
      </c>
      <c r="AA180" t="str">
        <f>IF(Tabla1[[#This Row],[GRUPO]]="PLANTA CLASIFICACION","BODEGA",IF(Tabla1[[#This Row],[GRUPO]]="BODEGA","BODEGA",Tabla1[[#This Row],[GRUPO]]))</f>
        <v>VEHICULOS</v>
      </c>
      <c r="AB180" t="str">
        <f>VLOOKUP(Tabla1[[#This Row],[articulo]],'DT HUEVO'!$A:$F,6,0)</f>
        <v>TAT</v>
      </c>
    </row>
    <row r="181" spans="1:28">
      <c r="A181" s="223">
        <v>2152388</v>
      </c>
      <c r="B181" s="223" t="s">
        <v>1106</v>
      </c>
      <c r="C181" s="223" t="s">
        <v>1259</v>
      </c>
      <c r="D181" s="223">
        <v>120</v>
      </c>
      <c r="E181" s="7">
        <v>0</v>
      </c>
      <c r="F181" s="223" t="s">
        <v>1260</v>
      </c>
      <c r="G181" s="223" t="s">
        <v>1261</v>
      </c>
      <c r="H181" s="7">
        <v>0</v>
      </c>
      <c r="I181" s="7">
        <v>550</v>
      </c>
      <c r="J181" s="223" t="s">
        <v>1262</v>
      </c>
      <c r="K181" s="223" t="s">
        <v>1263</v>
      </c>
      <c r="L181" s="245">
        <v>538.38</v>
      </c>
      <c r="M181" s="246">
        <v>46305</v>
      </c>
      <c r="N181" s="223"/>
      <c r="O181" s="223" t="s">
        <v>166</v>
      </c>
      <c r="P181" s="223">
        <v>2152388</v>
      </c>
      <c r="Q181" s="223" t="s">
        <v>167</v>
      </c>
      <c r="R181" s="223">
        <v>0</v>
      </c>
      <c r="S181" s="7"/>
      <c r="T181" s="3" t="str">
        <f>+VLOOKUP(Tabla1[[#This Row],[id_bodega]],'CONVERSION DATOS'!B:D,2,0)</f>
        <v>TAT POPAYAN</v>
      </c>
      <c r="U181" s="3" t="str">
        <f>+VLOOKUP(Q181,'CONVERSION DATOS'!B:D,3,0)</f>
        <v>VEHICULOS</v>
      </c>
      <c r="V181" t="str">
        <f>+VLOOKUP($A$1:$A$21824,'DT HUEVO'!$A:$E,3,0)</f>
        <v>L</v>
      </c>
      <c r="W181" t="str">
        <f>+VLOOKUP($A$1:$A$21664,'DT HUEVO'!$A:$E,4,0)</f>
        <v>EMPACADOS</v>
      </c>
      <c r="X181" t="str">
        <f>+VLOOKUP(T$1:T$21824,'DT HUEVO'!$H:$K,2,0)</f>
        <v>OCCIDENTE</v>
      </c>
      <c r="Y181" t="str">
        <f>+VLOOKUP(T$1:T$21824,'DT HUEVO'!$H:$K,3,0)</f>
        <v>CALOTO</v>
      </c>
      <c r="Z181">
        <f>+VLOOKUP(A$1:A$21824,'DT HUEVO'!$A:$E,5,0)</f>
        <v>0</v>
      </c>
      <c r="AA181" t="str">
        <f>IF(Tabla1[[#This Row],[GRUPO]]="PLANTA CLASIFICACION","BODEGA",IF(Tabla1[[#This Row],[GRUPO]]="BODEGA","BODEGA",Tabla1[[#This Row],[GRUPO]]))</f>
        <v>VEHICULOS</v>
      </c>
      <c r="AB181" t="str">
        <f>VLOOKUP(Tabla1[[#This Row],[articulo]],'DT HUEVO'!$A:$F,6,0)</f>
        <v>TAT</v>
      </c>
    </row>
    <row r="182" spans="1:28">
      <c r="A182" s="223">
        <v>2110302</v>
      </c>
      <c r="B182" s="223" t="s">
        <v>1007</v>
      </c>
      <c r="C182" s="223" t="s">
        <v>1259</v>
      </c>
      <c r="D182" s="223">
        <v>13002</v>
      </c>
      <c r="E182" s="7">
        <v>0</v>
      </c>
      <c r="F182" s="223" t="s">
        <v>1260</v>
      </c>
      <c r="G182" s="223" t="s">
        <v>1261</v>
      </c>
      <c r="H182" s="7">
        <v>0</v>
      </c>
      <c r="I182" s="7">
        <v>490</v>
      </c>
      <c r="J182" s="223" t="s">
        <v>1262</v>
      </c>
      <c r="K182" s="223" t="s">
        <v>1263</v>
      </c>
      <c r="L182" s="245">
        <v>363.24</v>
      </c>
      <c r="M182" s="246">
        <v>46308</v>
      </c>
      <c r="N182" s="223"/>
      <c r="O182" s="223" t="s">
        <v>168</v>
      </c>
      <c r="P182" s="223">
        <v>2110302</v>
      </c>
      <c r="Q182" s="223" t="s">
        <v>169</v>
      </c>
      <c r="R182" s="223">
        <v>0</v>
      </c>
      <c r="S182" s="7"/>
      <c r="T182" s="3" t="str">
        <f>+VLOOKUP(Tabla1[[#This Row],[id_bodega]],'CONVERSION DATOS'!B:D,2,0)</f>
        <v>TAT POPAYAN</v>
      </c>
      <c r="U182" s="3" t="str">
        <f>+VLOOKUP(Q182,'CONVERSION DATOS'!B:D,3,0)</f>
        <v>VEHICULOS</v>
      </c>
      <c r="V182" t="str">
        <f>+VLOOKUP($A$1:$A$21824,'DT HUEVO'!$A:$E,3,0)</f>
        <v>L</v>
      </c>
      <c r="W182" t="str">
        <f>+VLOOKUP($A$1:$A$21664,'DT HUEVO'!$A:$E,4,0)</f>
        <v>VERDE</v>
      </c>
      <c r="X182" t="str">
        <f>+VLOOKUP(T$1:T$21824,'DT HUEVO'!$H:$K,2,0)</f>
        <v>OCCIDENTE</v>
      </c>
      <c r="Y182" t="str">
        <f>+VLOOKUP(T$1:T$21824,'DT HUEVO'!$H:$K,3,0)</f>
        <v>CALOTO</v>
      </c>
      <c r="Z182">
        <f>+VLOOKUP(A$1:A$21824,'DT HUEVO'!$A:$E,5,0)</f>
        <v>0</v>
      </c>
      <c r="AA182" t="str">
        <f>IF(Tabla1[[#This Row],[GRUPO]]="PLANTA CLASIFICACION","BODEGA",IF(Tabla1[[#This Row],[GRUPO]]="BODEGA","BODEGA",Tabla1[[#This Row],[GRUPO]]))</f>
        <v>VEHICULOS</v>
      </c>
      <c r="AB182" t="str">
        <f>VLOOKUP(Tabla1[[#This Row],[articulo]],'DT HUEVO'!$A:$F,6,0)</f>
        <v>TAT</v>
      </c>
    </row>
    <row r="183" spans="1:28">
      <c r="A183" s="223">
        <v>2110402</v>
      </c>
      <c r="B183" s="223" t="s">
        <v>1009</v>
      </c>
      <c r="C183" s="223" t="s">
        <v>1259</v>
      </c>
      <c r="D183" s="223">
        <v>1440</v>
      </c>
      <c r="E183" s="7">
        <v>0</v>
      </c>
      <c r="F183" s="223" t="s">
        <v>1260</v>
      </c>
      <c r="G183" s="223" t="s">
        <v>1261</v>
      </c>
      <c r="H183" s="7">
        <v>0</v>
      </c>
      <c r="I183" s="7">
        <v>470</v>
      </c>
      <c r="J183" s="223" t="s">
        <v>1262</v>
      </c>
      <c r="K183" s="223" t="s">
        <v>1263</v>
      </c>
      <c r="L183" s="245">
        <v>349.55</v>
      </c>
      <c r="M183" s="246">
        <v>46305</v>
      </c>
      <c r="N183" s="223"/>
      <c r="O183" s="223" t="s">
        <v>168</v>
      </c>
      <c r="P183" s="223">
        <v>2110402</v>
      </c>
      <c r="Q183" s="223" t="s">
        <v>169</v>
      </c>
      <c r="R183" s="223">
        <v>0</v>
      </c>
      <c r="S183" s="7"/>
      <c r="T183" s="3" t="str">
        <f>+VLOOKUP(Tabla1[[#This Row],[id_bodega]],'CONVERSION DATOS'!B:D,2,0)</f>
        <v>TAT POPAYAN</v>
      </c>
      <c r="U183" s="3" t="str">
        <f>+VLOOKUP(Q183,'CONVERSION DATOS'!B:D,3,0)</f>
        <v>VEHICULOS</v>
      </c>
      <c r="V183" t="str">
        <f>+VLOOKUP($A$1:$A$21824,'DT HUEVO'!$A:$E,3,0)</f>
        <v>M</v>
      </c>
      <c r="W183" t="str">
        <f>+VLOOKUP($A$1:$A$21664,'DT HUEVO'!$A:$E,4,0)</f>
        <v>VERDE</v>
      </c>
      <c r="X183" t="str">
        <f>+VLOOKUP(T$1:T$21824,'DT HUEVO'!$H:$K,2,0)</f>
        <v>OCCIDENTE</v>
      </c>
      <c r="Y183" t="str">
        <f>+VLOOKUP(T$1:T$21824,'DT HUEVO'!$H:$K,3,0)</f>
        <v>CALOTO</v>
      </c>
      <c r="Z183">
        <f>+VLOOKUP(A$1:A$21824,'DT HUEVO'!$A:$E,5,0)</f>
        <v>0</v>
      </c>
      <c r="AA183" t="str">
        <f>IF(Tabla1[[#This Row],[GRUPO]]="PLANTA CLASIFICACION","BODEGA",IF(Tabla1[[#This Row],[GRUPO]]="BODEGA","BODEGA",Tabla1[[#This Row],[GRUPO]]))</f>
        <v>VEHICULOS</v>
      </c>
      <c r="AB183" t="str">
        <f>VLOOKUP(Tabla1[[#This Row],[articulo]],'DT HUEVO'!$A:$F,6,0)</f>
        <v>TAT</v>
      </c>
    </row>
    <row r="184" spans="1:28">
      <c r="A184" s="223">
        <v>2152388</v>
      </c>
      <c r="B184" s="223" t="s">
        <v>1106</v>
      </c>
      <c r="C184" s="223" t="s">
        <v>1259</v>
      </c>
      <c r="D184" s="223">
        <v>435</v>
      </c>
      <c r="E184" s="7">
        <v>0</v>
      </c>
      <c r="F184" s="223" t="s">
        <v>1260</v>
      </c>
      <c r="G184" s="223" t="s">
        <v>1261</v>
      </c>
      <c r="H184" s="7">
        <v>0</v>
      </c>
      <c r="I184" s="7">
        <v>550</v>
      </c>
      <c r="J184" s="223" t="s">
        <v>1262</v>
      </c>
      <c r="K184" s="223" t="s">
        <v>1263</v>
      </c>
      <c r="L184" s="245">
        <v>538.38</v>
      </c>
      <c r="M184" s="246">
        <v>46305</v>
      </c>
      <c r="N184" s="223"/>
      <c r="O184" s="223" t="s">
        <v>168</v>
      </c>
      <c r="P184" s="223">
        <v>2152388</v>
      </c>
      <c r="Q184" s="223" t="s">
        <v>169</v>
      </c>
      <c r="R184" s="223">
        <v>0</v>
      </c>
      <c r="S184" s="7"/>
      <c r="T184" s="3" t="str">
        <f>+VLOOKUP(Tabla1[[#This Row],[id_bodega]],'CONVERSION DATOS'!B:D,2,0)</f>
        <v>TAT POPAYAN</v>
      </c>
      <c r="U184" s="3" t="str">
        <f>+VLOOKUP(Q184,'CONVERSION DATOS'!B:D,3,0)</f>
        <v>VEHICULOS</v>
      </c>
      <c r="V184" t="str">
        <f>+VLOOKUP($A$1:$A$21824,'DT HUEVO'!$A:$E,3,0)</f>
        <v>L</v>
      </c>
      <c r="W184" t="str">
        <f>+VLOOKUP($A$1:$A$21664,'DT HUEVO'!$A:$E,4,0)</f>
        <v>EMPACADOS</v>
      </c>
      <c r="X184" t="str">
        <f>+VLOOKUP(T$1:T$21824,'DT HUEVO'!$H:$K,2,0)</f>
        <v>OCCIDENTE</v>
      </c>
      <c r="Y184" t="str">
        <f>+VLOOKUP(T$1:T$21824,'DT HUEVO'!$H:$K,3,0)</f>
        <v>CALOTO</v>
      </c>
      <c r="Z184">
        <f>+VLOOKUP(A$1:A$21824,'DT HUEVO'!$A:$E,5,0)</f>
        <v>0</v>
      </c>
      <c r="AA184" t="str">
        <f>IF(Tabla1[[#This Row],[GRUPO]]="PLANTA CLASIFICACION","BODEGA",IF(Tabla1[[#This Row],[GRUPO]]="BODEGA","BODEGA",Tabla1[[#This Row],[GRUPO]]))</f>
        <v>VEHICULOS</v>
      </c>
      <c r="AB184" t="str">
        <f>VLOOKUP(Tabla1[[#This Row],[articulo]],'DT HUEVO'!$A:$F,6,0)</f>
        <v>TAT</v>
      </c>
    </row>
    <row r="185" spans="1:28">
      <c r="A185" s="223">
        <v>2110202</v>
      </c>
      <c r="B185" s="223" t="s">
        <v>1008</v>
      </c>
      <c r="C185" s="223" t="s">
        <v>1259</v>
      </c>
      <c r="D185" s="223">
        <v>2700</v>
      </c>
      <c r="E185" s="7">
        <v>0</v>
      </c>
      <c r="F185" s="223" t="s">
        <v>1260</v>
      </c>
      <c r="G185" s="223" t="s">
        <v>1261</v>
      </c>
      <c r="H185" s="7">
        <v>0</v>
      </c>
      <c r="I185" s="7">
        <v>540</v>
      </c>
      <c r="J185" s="223" t="s">
        <v>1262</v>
      </c>
      <c r="K185" s="223" t="s">
        <v>1263</v>
      </c>
      <c r="L185" s="245">
        <v>394.26</v>
      </c>
      <c r="M185" s="246">
        <v>46308</v>
      </c>
      <c r="N185" s="223"/>
      <c r="O185" s="223" t="s">
        <v>170</v>
      </c>
      <c r="P185" s="223">
        <v>2110202</v>
      </c>
      <c r="Q185" s="223" t="s">
        <v>171</v>
      </c>
      <c r="R185" s="223">
        <v>0</v>
      </c>
      <c r="S185" s="7"/>
      <c r="T185" s="3" t="str">
        <f>+VLOOKUP(Tabla1[[#This Row],[id_bodega]],'CONVERSION DATOS'!B:D,2,0)</f>
        <v>TAT POPAYAN</v>
      </c>
      <c r="U185" s="3" t="str">
        <f>+VLOOKUP(Q185,'CONVERSION DATOS'!B:D,3,0)</f>
        <v>VEHICULOS</v>
      </c>
      <c r="V185" t="str">
        <f>+VLOOKUP($A$1:$A$21824,'DT HUEVO'!$A:$E,3,0)</f>
        <v>XL</v>
      </c>
      <c r="W185" t="str">
        <f>+VLOOKUP($A$1:$A$21664,'DT HUEVO'!$A:$E,4,0)</f>
        <v>VERDE</v>
      </c>
      <c r="X185" t="str">
        <f>+VLOOKUP(T$1:T$21824,'DT HUEVO'!$H:$K,2,0)</f>
        <v>OCCIDENTE</v>
      </c>
      <c r="Y185" t="str">
        <f>+VLOOKUP(T$1:T$21824,'DT HUEVO'!$H:$K,3,0)</f>
        <v>CALOTO</v>
      </c>
      <c r="Z185">
        <f>+VLOOKUP(A$1:A$21824,'DT HUEVO'!$A:$E,5,0)</f>
        <v>0</v>
      </c>
      <c r="AA185" t="str">
        <f>IF(Tabla1[[#This Row],[GRUPO]]="PLANTA CLASIFICACION","BODEGA",IF(Tabla1[[#This Row],[GRUPO]]="BODEGA","BODEGA",Tabla1[[#This Row],[GRUPO]]))</f>
        <v>VEHICULOS</v>
      </c>
      <c r="AB185" t="str">
        <f>VLOOKUP(Tabla1[[#This Row],[articulo]],'DT HUEVO'!$A:$F,6,0)</f>
        <v>TAT</v>
      </c>
    </row>
    <row r="186" spans="1:28">
      <c r="A186" s="223">
        <v>2110302</v>
      </c>
      <c r="B186" s="223" t="s">
        <v>1007</v>
      </c>
      <c r="C186" s="223" t="s">
        <v>1259</v>
      </c>
      <c r="D186" s="223">
        <v>3210</v>
      </c>
      <c r="E186" s="7">
        <v>0</v>
      </c>
      <c r="F186" s="223" t="s">
        <v>1260</v>
      </c>
      <c r="G186" s="223" t="s">
        <v>1261</v>
      </c>
      <c r="H186" s="7">
        <v>0</v>
      </c>
      <c r="I186" s="7">
        <v>490</v>
      </c>
      <c r="J186" s="223" t="s">
        <v>1262</v>
      </c>
      <c r="K186" s="223" t="s">
        <v>1263</v>
      </c>
      <c r="L186" s="245">
        <v>363.24</v>
      </c>
      <c r="M186" s="246">
        <v>46308</v>
      </c>
      <c r="N186" s="223"/>
      <c r="O186" s="223" t="s">
        <v>170</v>
      </c>
      <c r="P186" s="223">
        <v>2110302</v>
      </c>
      <c r="Q186" s="223" t="s">
        <v>171</v>
      </c>
      <c r="R186" s="223">
        <v>0</v>
      </c>
      <c r="S186" s="7"/>
      <c r="T186" s="3" t="str">
        <f>+VLOOKUP(Tabla1[[#This Row],[id_bodega]],'CONVERSION DATOS'!B:D,2,0)</f>
        <v>TAT POPAYAN</v>
      </c>
      <c r="U186" s="3" t="str">
        <f>+VLOOKUP(Q186,'CONVERSION DATOS'!B:D,3,0)</f>
        <v>VEHICULOS</v>
      </c>
      <c r="V186" t="str">
        <f>+VLOOKUP($A$1:$A$21824,'DT HUEVO'!$A:$E,3,0)</f>
        <v>L</v>
      </c>
      <c r="W186" t="str">
        <f>+VLOOKUP($A$1:$A$21664,'DT HUEVO'!$A:$E,4,0)</f>
        <v>VERDE</v>
      </c>
      <c r="X186" t="str">
        <f>+VLOOKUP(T$1:T$21824,'DT HUEVO'!$H:$K,2,0)</f>
        <v>OCCIDENTE</v>
      </c>
      <c r="Y186" t="str">
        <f>+VLOOKUP(T$1:T$21824,'DT HUEVO'!$H:$K,3,0)</f>
        <v>CALOTO</v>
      </c>
      <c r="Z186">
        <f>+VLOOKUP(A$1:A$21824,'DT HUEVO'!$A:$E,5,0)</f>
        <v>0</v>
      </c>
      <c r="AA186" t="str">
        <f>IF(Tabla1[[#This Row],[GRUPO]]="PLANTA CLASIFICACION","BODEGA",IF(Tabla1[[#This Row],[GRUPO]]="BODEGA","BODEGA",Tabla1[[#This Row],[GRUPO]]))</f>
        <v>VEHICULOS</v>
      </c>
      <c r="AB186" t="str">
        <f>VLOOKUP(Tabla1[[#This Row],[articulo]],'DT HUEVO'!$A:$F,6,0)</f>
        <v>TAT</v>
      </c>
    </row>
    <row r="187" spans="1:28">
      <c r="A187" s="223">
        <v>2110402</v>
      </c>
      <c r="B187" s="223" t="s">
        <v>1009</v>
      </c>
      <c r="C187" s="223" t="s">
        <v>1259</v>
      </c>
      <c r="D187" s="223">
        <v>2010</v>
      </c>
      <c r="E187" s="7">
        <v>0</v>
      </c>
      <c r="F187" s="223" t="s">
        <v>1260</v>
      </c>
      <c r="G187" s="223" t="s">
        <v>1261</v>
      </c>
      <c r="H187" s="7">
        <v>0</v>
      </c>
      <c r="I187" s="7">
        <v>470</v>
      </c>
      <c r="J187" s="223" t="s">
        <v>1262</v>
      </c>
      <c r="K187" s="223" t="s">
        <v>1263</v>
      </c>
      <c r="L187" s="245">
        <v>349.55</v>
      </c>
      <c r="M187" s="246">
        <v>46308</v>
      </c>
      <c r="N187" s="223"/>
      <c r="O187" s="223" t="s">
        <v>170</v>
      </c>
      <c r="P187" s="223">
        <v>2110402</v>
      </c>
      <c r="Q187" s="223" t="s">
        <v>171</v>
      </c>
      <c r="R187" s="223">
        <v>0</v>
      </c>
      <c r="S187" s="7"/>
      <c r="T187" s="3" t="str">
        <f>+VLOOKUP(Tabla1[[#This Row],[id_bodega]],'CONVERSION DATOS'!B:D,2,0)</f>
        <v>TAT POPAYAN</v>
      </c>
      <c r="U187" s="3" t="str">
        <f>+VLOOKUP(Q187,'CONVERSION DATOS'!B:D,3,0)</f>
        <v>VEHICULOS</v>
      </c>
      <c r="V187" t="str">
        <f>+VLOOKUP($A$1:$A$21824,'DT HUEVO'!$A:$E,3,0)</f>
        <v>M</v>
      </c>
      <c r="W187" t="str">
        <f>+VLOOKUP($A$1:$A$21664,'DT HUEVO'!$A:$E,4,0)</f>
        <v>VERDE</v>
      </c>
      <c r="X187" t="str">
        <f>+VLOOKUP(T$1:T$21824,'DT HUEVO'!$H:$K,2,0)</f>
        <v>OCCIDENTE</v>
      </c>
      <c r="Y187" t="str">
        <f>+VLOOKUP(T$1:T$21824,'DT HUEVO'!$H:$K,3,0)</f>
        <v>CALOTO</v>
      </c>
      <c r="Z187">
        <f>+VLOOKUP(A$1:A$21824,'DT HUEVO'!$A:$E,5,0)</f>
        <v>0</v>
      </c>
      <c r="AA187" t="str">
        <f>IF(Tabla1[[#This Row],[GRUPO]]="PLANTA CLASIFICACION","BODEGA",IF(Tabla1[[#This Row],[GRUPO]]="BODEGA","BODEGA",Tabla1[[#This Row],[GRUPO]]))</f>
        <v>VEHICULOS</v>
      </c>
      <c r="AB187" t="str">
        <f>VLOOKUP(Tabla1[[#This Row],[articulo]],'DT HUEVO'!$A:$F,6,0)</f>
        <v>TAT</v>
      </c>
    </row>
    <row r="188" spans="1:28">
      <c r="A188" s="223">
        <v>2152388</v>
      </c>
      <c r="B188" s="223" t="s">
        <v>1106</v>
      </c>
      <c r="C188" s="223" t="s">
        <v>1259</v>
      </c>
      <c r="D188" s="223">
        <v>750</v>
      </c>
      <c r="E188" s="7">
        <v>0</v>
      </c>
      <c r="F188" s="223" t="s">
        <v>1260</v>
      </c>
      <c r="G188" s="223" t="s">
        <v>1261</v>
      </c>
      <c r="H188" s="7">
        <v>0</v>
      </c>
      <c r="I188" s="7">
        <v>550</v>
      </c>
      <c r="J188" s="223" t="s">
        <v>1262</v>
      </c>
      <c r="K188" s="223" t="s">
        <v>1263</v>
      </c>
      <c r="L188" s="245">
        <v>538.38</v>
      </c>
      <c r="M188" s="246">
        <v>46305</v>
      </c>
      <c r="N188" s="223"/>
      <c r="O188" s="223" t="s">
        <v>170</v>
      </c>
      <c r="P188" s="223">
        <v>2152388</v>
      </c>
      <c r="Q188" s="223" t="s">
        <v>171</v>
      </c>
      <c r="R188" s="223">
        <v>0</v>
      </c>
      <c r="S188" s="7"/>
      <c r="T188" s="3" t="str">
        <f>+VLOOKUP(Tabla1[[#This Row],[id_bodega]],'CONVERSION DATOS'!B:D,2,0)</f>
        <v>TAT POPAYAN</v>
      </c>
      <c r="U188" s="3" t="str">
        <f>+VLOOKUP(Q188,'CONVERSION DATOS'!B:D,3,0)</f>
        <v>VEHICULOS</v>
      </c>
      <c r="V188" t="str">
        <f>+VLOOKUP($A$1:$A$21824,'DT HUEVO'!$A:$E,3,0)</f>
        <v>L</v>
      </c>
      <c r="W188" t="str">
        <f>+VLOOKUP($A$1:$A$21664,'DT HUEVO'!$A:$E,4,0)</f>
        <v>EMPACADOS</v>
      </c>
      <c r="X188" t="str">
        <f>+VLOOKUP(T$1:T$21824,'DT HUEVO'!$H:$K,2,0)</f>
        <v>OCCIDENTE</v>
      </c>
      <c r="Y188" t="str">
        <f>+VLOOKUP(T$1:T$21824,'DT HUEVO'!$H:$K,3,0)</f>
        <v>CALOTO</v>
      </c>
      <c r="Z188">
        <f>+VLOOKUP(A$1:A$21824,'DT HUEVO'!$A:$E,5,0)</f>
        <v>0</v>
      </c>
      <c r="AA188" t="str">
        <f>IF(Tabla1[[#This Row],[GRUPO]]="PLANTA CLASIFICACION","BODEGA",IF(Tabla1[[#This Row],[GRUPO]]="BODEGA","BODEGA",Tabla1[[#This Row],[GRUPO]]))</f>
        <v>VEHICULOS</v>
      </c>
      <c r="AB188" t="str">
        <f>VLOOKUP(Tabla1[[#This Row],[articulo]],'DT HUEVO'!$A:$F,6,0)</f>
        <v>TAT</v>
      </c>
    </row>
    <row r="189" spans="1:28">
      <c r="A189" s="223">
        <v>2010102</v>
      </c>
      <c r="B189" s="223" t="s">
        <v>1266</v>
      </c>
      <c r="C189" s="223" t="s">
        <v>1259</v>
      </c>
      <c r="D189" s="223">
        <v>60</v>
      </c>
      <c r="E189" s="7">
        <v>0</v>
      </c>
      <c r="F189" s="223" t="s">
        <v>1260</v>
      </c>
      <c r="G189" s="223" t="s">
        <v>1261</v>
      </c>
      <c r="H189" s="7">
        <v>0</v>
      </c>
      <c r="I189" s="7">
        <v>610</v>
      </c>
      <c r="J189" s="223" t="s">
        <v>1262</v>
      </c>
      <c r="K189" s="223" t="s">
        <v>1263</v>
      </c>
      <c r="L189" s="245">
        <v>629.67999999999995</v>
      </c>
      <c r="M189" s="246">
        <v>46305</v>
      </c>
      <c r="N189" s="223"/>
      <c r="O189" s="223" t="s">
        <v>172</v>
      </c>
      <c r="P189" s="223">
        <v>2010102</v>
      </c>
      <c r="Q189" s="223" t="s">
        <v>173</v>
      </c>
      <c r="R189" s="223">
        <v>0</v>
      </c>
      <c r="S189" s="7"/>
      <c r="T189" s="3" t="str">
        <f>+VLOOKUP(Tabla1[[#This Row],[id_bodega]],'CONVERSION DATOS'!B:D,2,0)</f>
        <v>TAT POPAYAN</v>
      </c>
      <c r="U189" s="3" t="str">
        <f>+VLOOKUP(Q189,'CONVERSION DATOS'!B:D,3,0)</f>
        <v>VEHICULOS</v>
      </c>
      <c r="V189" t="str">
        <f>+VLOOKUP($A$1:$A$21824,'DT HUEVO'!$A:$E,3,0)</f>
        <v>YUMBO</v>
      </c>
      <c r="W189" t="str">
        <f>+VLOOKUP($A$1:$A$21664,'DT HUEVO'!$A:$E,4,0)</f>
        <v>VERDE</v>
      </c>
      <c r="X189" t="str">
        <f>+VLOOKUP(T$1:T$21824,'DT HUEVO'!$H:$K,2,0)</f>
        <v>OCCIDENTE</v>
      </c>
      <c r="Y189" t="str">
        <f>+VLOOKUP(T$1:T$21824,'DT HUEVO'!$H:$K,3,0)</f>
        <v>CALOTO</v>
      </c>
      <c r="Z189">
        <f>+VLOOKUP(A$1:A$21824,'DT HUEVO'!$A:$E,5,0)</f>
        <v>0</v>
      </c>
      <c r="AA189" t="str">
        <f>IF(Tabla1[[#This Row],[GRUPO]]="PLANTA CLASIFICACION","BODEGA",IF(Tabla1[[#This Row],[GRUPO]]="BODEGA","BODEGA",Tabla1[[#This Row],[GRUPO]]))</f>
        <v>VEHICULOS</v>
      </c>
      <c r="AB189" t="str">
        <f>VLOOKUP(Tabla1[[#This Row],[articulo]],'DT HUEVO'!$A:$F,6,0)</f>
        <v>TAT</v>
      </c>
    </row>
    <row r="190" spans="1:28">
      <c r="A190" s="223">
        <v>2110202</v>
      </c>
      <c r="B190" s="223" t="s">
        <v>1008</v>
      </c>
      <c r="C190" s="223" t="s">
        <v>1259</v>
      </c>
      <c r="D190" s="223">
        <v>1270</v>
      </c>
      <c r="E190" s="7">
        <v>0</v>
      </c>
      <c r="F190" s="223" t="s">
        <v>1260</v>
      </c>
      <c r="G190" s="223" t="s">
        <v>1261</v>
      </c>
      <c r="H190" s="7">
        <v>0</v>
      </c>
      <c r="I190" s="7">
        <v>540</v>
      </c>
      <c r="J190" s="223" t="s">
        <v>1262</v>
      </c>
      <c r="K190" s="223" t="s">
        <v>1263</v>
      </c>
      <c r="L190" s="245">
        <v>394.26</v>
      </c>
      <c r="M190" s="246">
        <v>46305</v>
      </c>
      <c r="N190" s="223"/>
      <c r="O190" s="223" t="s">
        <v>172</v>
      </c>
      <c r="P190" s="223">
        <v>2110202</v>
      </c>
      <c r="Q190" s="223" t="s">
        <v>173</v>
      </c>
      <c r="R190" s="223">
        <v>0</v>
      </c>
      <c r="S190" s="7"/>
      <c r="T190" s="3" t="str">
        <f>+VLOOKUP(Tabla1[[#This Row],[id_bodega]],'CONVERSION DATOS'!B:D,2,0)</f>
        <v>TAT POPAYAN</v>
      </c>
      <c r="U190" s="3" t="str">
        <f>+VLOOKUP(Q190,'CONVERSION DATOS'!B:D,3,0)</f>
        <v>VEHICULOS</v>
      </c>
      <c r="V190" t="str">
        <f>+VLOOKUP($A$1:$A$21824,'DT HUEVO'!$A:$E,3,0)</f>
        <v>XL</v>
      </c>
      <c r="W190" t="str">
        <f>+VLOOKUP($A$1:$A$21664,'DT HUEVO'!$A:$E,4,0)</f>
        <v>VERDE</v>
      </c>
      <c r="X190" t="str">
        <f>+VLOOKUP(T$1:T$21824,'DT HUEVO'!$H:$K,2,0)</f>
        <v>OCCIDENTE</v>
      </c>
      <c r="Y190" t="str">
        <f>+VLOOKUP(T$1:T$21824,'DT HUEVO'!$H:$K,3,0)</f>
        <v>CALOTO</v>
      </c>
      <c r="Z190">
        <f>+VLOOKUP(A$1:A$21824,'DT HUEVO'!$A:$E,5,0)</f>
        <v>0</v>
      </c>
      <c r="AA190" t="str">
        <f>IF(Tabla1[[#This Row],[GRUPO]]="PLANTA CLASIFICACION","BODEGA",IF(Tabla1[[#This Row],[GRUPO]]="BODEGA","BODEGA",Tabla1[[#This Row],[GRUPO]]))</f>
        <v>VEHICULOS</v>
      </c>
      <c r="AB190" t="str">
        <f>VLOOKUP(Tabla1[[#This Row],[articulo]],'DT HUEVO'!$A:$F,6,0)</f>
        <v>TAT</v>
      </c>
    </row>
    <row r="191" spans="1:28">
      <c r="A191" s="223">
        <v>2110217</v>
      </c>
      <c r="B191" s="223" t="s">
        <v>1785</v>
      </c>
      <c r="C191" s="223" t="s">
        <v>1259</v>
      </c>
      <c r="D191" s="223">
        <v>600</v>
      </c>
      <c r="E191" s="7">
        <v>0</v>
      </c>
      <c r="F191" s="223" t="s">
        <v>1260</v>
      </c>
      <c r="G191" s="223" t="s">
        <v>1261</v>
      </c>
      <c r="H191" s="7">
        <v>0</v>
      </c>
      <c r="I191" s="7">
        <v>550</v>
      </c>
      <c r="J191" s="223" t="s">
        <v>1262</v>
      </c>
      <c r="K191" s="223" t="s">
        <v>1263</v>
      </c>
      <c r="L191" s="245">
        <v>393.89</v>
      </c>
      <c r="M191" s="246">
        <v>46305</v>
      </c>
      <c r="N191" s="223">
        <v>0</v>
      </c>
      <c r="O191" s="223" t="s">
        <v>172</v>
      </c>
      <c r="P191" s="223">
        <v>2110217</v>
      </c>
      <c r="Q191" s="223" t="s">
        <v>173</v>
      </c>
      <c r="R191" s="223">
        <v>0</v>
      </c>
      <c r="S191" s="7"/>
      <c r="T191" s="3" t="str">
        <f>+VLOOKUP(Tabla1[[#This Row],[id_bodega]],'CONVERSION DATOS'!B:D,2,0)</f>
        <v>TAT POPAYAN</v>
      </c>
      <c r="U191" s="3" t="str">
        <f>+VLOOKUP(Q191,'CONVERSION DATOS'!B:D,3,0)</f>
        <v>VEHICULOS</v>
      </c>
      <c r="V191" t="str">
        <f>+VLOOKUP($A$1:$A$21824,'DT HUEVO'!$A:$E,3,0)</f>
        <v>XL</v>
      </c>
      <c r="W191" t="str">
        <f>+VLOOKUP($A$1:$A$21664,'DT HUEVO'!$A:$E,4,0)</f>
        <v>EMPACADOS</v>
      </c>
      <c r="X191" t="str">
        <f>+VLOOKUP(T$1:T$21824,'DT HUEVO'!$H:$K,2,0)</f>
        <v>OCCIDENTE</v>
      </c>
      <c r="Y191" t="str">
        <f>+VLOOKUP(T$1:T$21824,'DT HUEVO'!$H:$K,3,0)</f>
        <v>CALOTO</v>
      </c>
      <c r="Z191">
        <f>+VLOOKUP(A$1:A$21824,'DT HUEVO'!$A:$E,5,0)</f>
        <v>0</v>
      </c>
      <c r="AA191" t="str">
        <f>IF(Tabla1[[#This Row],[GRUPO]]="PLANTA CLASIFICACION","BODEGA",IF(Tabla1[[#This Row],[GRUPO]]="BODEGA","BODEGA",Tabla1[[#This Row],[GRUPO]]))</f>
        <v>VEHICULOS</v>
      </c>
      <c r="AB191" t="str">
        <f>VLOOKUP(Tabla1[[#This Row],[articulo]],'DT HUEVO'!$A:$F,6,0)</f>
        <v>TAT</v>
      </c>
    </row>
    <row r="192" spans="1:28">
      <c r="A192" s="223">
        <v>2110302</v>
      </c>
      <c r="B192" s="223" t="s">
        <v>1007</v>
      </c>
      <c r="C192" s="223" t="s">
        <v>1259</v>
      </c>
      <c r="D192" s="223">
        <v>4590</v>
      </c>
      <c r="E192" s="7">
        <v>0</v>
      </c>
      <c r="F192" s="223" t="s">
        <v>1260</v>
      </c>
      <c r="G192" s="223" t="s">
        <v>1261</v>
      </c>
      <c r="H192" s="7">
        <v>0</v>
      </c>
      <c r="I192" s="7">
        <v>490</v>
      </c>
      <c r="J192" s="223" t="s">
        <v>1262</v>
      </c>
      <c r="K192" s="223" t="s">
        <v>1263</v>
      </c>
      <c r="L192" s="245">
        <v>363.24</v>
      </c>
      <c r="M192" s="246">
        <v>46308</v>
      </c>
      <c r="N192" s="223"/>
      <c r="O192" s="223" t="s">
        <v>172</v>
      </c>
      <c r="P192" s="223">
        <v>2110302</v>
      </c>
      <c r="Q192" s="223" t="s">
        <v>173</v>
      </c>
      <c r="R192" s="223">
        <v>0</v>
      </c>
      <c r="S192" s="7"/>
      <c r="T192" s="3" t="str">
        <f>+VLOOKUP(Tabla1[[#This Row],[id_bodega]],'CONVERSION DATOS'!B:D,2,0)</f>
        <v>TAT POPAYAN</v>
      </c>
      <c r="U192" s="3" t="str">
        <f>+VLOOKUP(Q192,'CONVERSION DATOS'!B:D,3,0)</f>
        <v>VEHICULOS</v>
      </c>
      <c r="V192" t="str">
        <f>+VLOOKUP($A$1:$A$21824,'DT HUEVO'!$A:$E,3,0)</f>
        <v>L</v>
      </c>
      <c r="W192" t="str">
        <f>+VLOOKUP($A$1:$A$21664,'DT HUEVO'!$A:$E,4,0)</f>
        <v>VERDE</v>
      </c>
      <c r="X192" t="str">
        <f>+VLOOKUP(T$1:T$21824,'DT HUEVO'!$H:$K,2,0)</f>
        <v>OCCIDENTE</v>
      </c>
      <c r="Y192" t="str">
        <f>+VLOOKUP(T$1:T$21824,'DT HUEVO'!$H:$K,3,0)</f>
        <v>CALOTO</v>
      </c>
      <c r="Z192">
        <f>+VLOOKUP(A$1:A$21824,'DT HUEVO'!$A:$E,5,0)</f>
        <v>0</v>
      </c>
      <c r="AA192" t="str">
        <f>IF(Tabla1[[#This Row],[GRUPO]]="PLANTA CLASIFICACION","BODEGA",IF(Tabla1[[#This Row],[GRUPO]]="BODEGA","BODEGA",Tabla1[[#This Row],[GRUPO]]))</f>
        <v>VEHICULOS</v>
      </c>
      <c r="AB192" t="str">
        <f>VLOOKUP(Tabla1[[#This Row],[articulo]],'DT HUEVO'!$A:$F,6,0)</f>
        <v>TAT</v>
      </c>
    </row>
    <row r="193" spans="1:28">
      <c r="A193" s="223">
        <v>2110317</v>
      </c>
      <c r="B193" s="223" t="s">
        <v>1786</v>
      </c>
      <c r="C193" s="223" t="s">
        <v>1259</v>
      </c>
      <c r="D193" s="223">
        <v>540</v>
      </c>
      <c r="E193" s="7">
        <v>0</v>
      </c>
      <c r="F193" s="223" t="s">
        <v>1260</v>
      </c>
      <c r="G193" s="223" t="s">
        <v>1261</v>
      </c>
      <c r="H193" s="7">
        <v>0</v>
      </c>
      <c r="I193" s="7">
        <v>500</v>
      </c>
      <c r="J193" s="223" t="s">
        <v>1262</v>
      </c>
      <c r="K193" s="223" t="s">
        <v>1263</v>
      </c>
      <c r="L193" s="245">
        <v>362.98</v>
      </c>
      <c r="M193" s="246">
        <v>46305</v>
      </c>
      <c r="N193" s="223">
        <v>0</v>
      </c>
      <c r="O193" s="223" t="s">
        <v>172</v>
      </c>
      <c r="P193" s="223">
        <v>2110317</v>
      </c>
      <c r="Q193" s="223" t="s">
        <v>173</v>
      </c>
      <c r="R193" s="223">
        <v>0</v>
      </c>
      <c r="S193" s="7"/>
      <c r="T193" s="3" t="str">
        <f>+VLOOKUP(Tabla1[[#This Row],[id_bodega]],'CONVERSION DATOS'!B:D,2,0)</f>
        <v>TAT POPAYAN</v>
      </c>
      <c r="U193" s="3" t="str">
        <f>+VLOOKUP(Q193,'CONVERSION DATOS'!B:D,3,0)</f>
        <v>VEHICULOS</v>
      </c>
      <c r="V193" t="str">
        <f>+VLOOKUP($A$1:$A$21824,'DT HUEVO'!$A:$E,3,0)</f>
        <v>L</v>
      </c>
      <c r="W193" t="str">
        <f>+VLOOKUP($A$1:$A$21664,'DT HUEVO'!$A:$E,4,0)</f>
        <v>EMPACADOS</v>
      </c>
      <c r="X193" t="str">
        <f>+VLOOKUP(T$1:T$21824,'DT HUEVO'!$H:$K,2,0)</f>
        <v>OCCIDENTE</v>
      </c>
      <c r="Y193" t="str">
        <f>+VLOOKUP(T$1:T$21824,'DT HUEVO'!$H:$K,3,0)</f>
        <v>CALOTO</v>
      </c>
      <c r="Z193">
        <f>+VLOOKUP(A$1:A$21824,'DT HUEVO'!$A:$E,5,0)</f>
        <v>0</v>
      </c>
      <c r="AA193" t="str">
        <f>IF(Tabla1[[#This Row],[GRUPO]]="PLANTA CLASIFICACION","BODEGA",IF(Tabla1[[#This Row],[GRUPO]]="BODEGA","BODEGA",Tabla1[[#This Row],[GRUPO]]))</f>
        <v>VEHICULOS</v>
      </c>
      <c r="AB193" t="str">
        <f>VLOOKUP(Tabla1[[#This Row],[articulo]],'DT HUEVO'!$A:$F,6,0)</f>
        <v>TAT</v>
      </c>
    </row>
    <row r="194" spans="1:28">
      <c r="A194" s="223">
        <v>2110402</v>
      </c>
      <c r="B194" s="223" t="s">
        <v>1009</v>
      </c>
      <c r="C194" s="223" t="s">
        <v>1259</v>
      </c>
      <c r="D194" s="223">
        <v>1920</v>
      </c>
      <c r="E194" s="7">
        <v>0</v>
      </c>
      <c r="F194" s="223" t="s">
        <v>1260</v>
      </c>
      <c r="G194" s="223" t="s">
        <v>1261</v>
      </c>
      <c r="H194" s="7">
        <v>0</v>
      </c>
      <c r="I194" s="7">
        <v>470</v>
      </c>
      <c r="J194" s="223" t="s">
        <v>1262</v>
      </c>
      <c r="K194" s="223" t="s">
        <v>1263</v>
      </c>
      <c r="L194" s="245">
        <v>349.55</v>
      </c>
      <c r="M194" s="246">
        <v>46305</v>
      </c>
      <c r="N194" s="223"/>
      <c r="O194" s="223" t="s">
        <v>172</v>
      </c>
      <c r="P194" s="223">
        <v>2110402</v>
      </c>
      <c r="Q194" s="223" t="s">
        <v>173</v>
      </c>
      <c r="R194" s="223">
        <v>0</v>
      </c>
      <c r="S194" s="7"/>
      <c r="T194" s="3" t="str">
        <f>+VLOOKUP(Tabla1[[#This Row],[id_bodega]],'CONVERSION DATOS'!B:D,2,0)</f>
        <v>TAT POPAYAN</v>
      </c>
      <c r="U194" s="3" t="str">
        <f>+VLOOKUP(Q194,'CONVERSION DATOS'!B:D,3,0)</f>
        <v>VEHICULOS</v>
      </c>
      <c r="V194" t="str">
        <f>+VLOOKUP($A$1:$A$21824,'DT HUEVO'!$A:$E,3,0)</f>
        <v>M</v>
      </c>
      <c r="W194" t="str">
        <f>+VLOOKUP($A$1:$A$21664,'DT HUEVO'!$A:$E,4,0)</f>
        <v>VERDE</v>
      </c>
      <c r="X194" t="str">
        <f>+VLOOKUP(T$1:T$21824,'DT HUEVO'!$H:$K,2,0)</f>
        <v>OCCIDENTE</v>
      </c>
      <c r="Y194" t="str">
        <f>+VLOOKUP(T$1:T$21824,'DT HUEVO'!$H:$K,3,0)</f>
        <v>CALOTO</v>
      </c>
      <c r="Z194">
        <f>+VLOOKUP(A$1:A$21824,'DT HUEVO'!$A:$E,5,0)</f>
        <v>0</v>
      </c>
      <c r="AA194" t="str">
        <f>IF(Tabla1[[#This Row],[GRUPO]]="PLANTA CLASIFICACION","BODEGA",IF(Tabla1[[#This Row],[GRUPO]]="BODEGA","BODEGA",Tabla1[[#This Row],[GRUPO]]))</f>
        <v>VEHICULOS</v>
      </c>
      <c r="AB194" t="str">
        <f>VLOOKUP(Tabla1[[#This Row],[articulo]],'DT HUEVO'!$A:$F,6,0)</f>
        <v>TAT</v>
      </c>
    </row>
    <row r="195" spans="1:28">
      <c r="A195" s="223">
        <v>2152388</v>
      </c>
      <c r="B195" s="223" t="s">
        <v>1106</v>
      </c>
      <c r="C195" s="223" t="s">
        <v>1259</v>
      </c>
      <c r="D195" s="223">
        <v>210</v>
      </c>
      <c r="E195" s="7">
        <v>0</v>
      </c>
      <c r="F195" s="223" t="s">
        <v>1260</v>
      </c>
      <c r="G195" s="223" t="s">
        <v>1261</v>
      </c>
      <c r="H195" s="7">
        <v>0</v>
      </c>
      <c r="I195" s="7">
        <v>550</v>
      </c>
      <c r="J195" s="223" t="s">
        <v>1262</v>
      </c>
      <c r="K195" s="223" t="s">
        <v>1263</v>
      </c>
      <c r="L195" s="245">
        <v>538.38</v>
      </c>
      <c r="M195" s="246">
        <v>46305</v>
      </c>
      <c r="N195" s="223"/>
      <c r="O195" s="223" t="s">
        <v>172</v>
      </c>
      <c r="P195" s="223">
        <v>2152388</v>
      </c>
      <c r="Q195" s="223" t="s">
        <v>173</v>
      </c>
      <c r="R195" s="223">
        <v>0</v>
      </c>
      <c r="S195" s="7"/>
      <c r="T195" s="3" t="str">
        <f>+VLOOKUP(Tabla1[[#This Row],[id_bodega]],'CONVERSION DATOS'!B:D,2,0)</f>
        <v>TAT POPAYAN</v>
      </c>
      <c r="U195" s="3" t="str">
        <f>+VLOOKUP(Q195,'CONVERSION DATOS'!B:D,3,0)</f>
        <v>VEHICULOS</v>
      </c>
      <c r="V195" t="str">
        <f>+VLOOKUP($A$1:$A$21824,'DT HUEVO'!$A:$E,3,0)</f>
        <v>L</v>
      </c>
      <c r="W195" t="str">
        <f>+VLOOKUP($A$1:$A$21664,'DT HUEVO'!$A:$E,4,0)</f>
        <v>EMPACADOS</v>
      </c>
      <c r="X195" t="str">
        <f>+VLOOKUP(T$1:T$21824,'DT HUEVO'!$H:$K,2,0)</f>
        <v>OCCIDENTE</v>
      </c>
      <c r="Y195" t="str">
        <f>+VLOOKUP(T$1:T$21824,'DT HUEVO'!$H:$K,3,0)</f>
        <v>CALOTO</v>
      </c>
      <c r="Z195">
        <f>+VLOOKUP(A$1:A$21824,'DT HUEVO'!$A:$E,5,0)</f>
        <v>0</v>
      </c>
      <c r="AA195" t="str">
        <f>IF(Tabla1[[#This Row],[GRUPO]]="PLANTA CLASIFICACION","BODEGA",IF(Tabla1[[#This Row],[GRUPO]]="BODEGA","BODEGA",Tabla1[[#This Row],[GRUPO]]))</f>
        <v>VEHICULOS</v>
      </c>
      <c r="AB195" t="str">
        <f>VLOOKUP(Tabla1[[#This Row],[articulo]],'DT HUEVO'!$A:$F,6,0)</f>
        <v>TAT</v>
      </c>
    </row>
    <row r="196" spans="1:28">
      <c r="A196" s="223">
        <v>2010102</v>
      </c>
      <c r="B196" s="223" t="s">
        <v>1266</v>
      </c>
      <c r="C196" s="223" t="s">
        <v>1259</v>
      </c>
      <c r="D196" s="223">
        <v>117</v>
      </c>
      <c r="E196" s="7">
        <v>0</v>
      </c>
      <c r="F196" s="223" t="s">
        <v>1260</v>
      </c>
      <c r="G196" s="223" t="s">
        <v>1261</v>
      </c>
      <c r="H196" s="7">
        <v>0</v>
      </c>
      <c r="I196" s="7">
        <v>610</v>
      </c>
      <c r="J196" s="223" t="s">
        <v>1262</v>
      </c>
      <c r="K196" s="223" t="s">
        <v>1263</v>
      </c>
      <c r="L196" s="245">
        <v>629.67999999999995</v>
      </c>
      <c r="M196" s="246">
        <v>46304</v>
      </c>
      <c r="N196" s="223"/>
      <c r="O196" s="223" t="s">
        <v>174</v>
      </c>
      <c r="P196" s="223">
        <v>2010102</v>
      </c>
      <c r="Q196" s="223" t="s">
        <v>175</v>
      </c>
      <c r="R196" s="223">
        <v>0</v>
      </c>
      <c r="S196" s="7"/>
      <c r="T196" s="3" t="str">
        <f>+VLOOKUP(Tabla1[[#This Row],[id_bodega]],'CONVERSION DATOS'!B:D,2,0)</f>
        <v>TAT POPAYAN</v>
      </c>
      <c r="U196" s="3" t="str">
        <f>+VLOOKUP(Q196,'CONVERSION DATOS'!B:D,3,0)</f>
        <v>VEHICULOS</v>
      </c>
      <c r="V196" t="str">
        <f>+VLOOKUP($A$1:$A$21824,'DT HUEVO'!$A:$E,3,0)</f>
        <v>YUMBO</v>
      </c>
      <c r="W196" t="str">
        <f>+VLOOKUP($A$1:$A$21664,'DT HUEVO'!$A:$E,4,0)</f>
        <v>VERDE</v>
      </c>
      <c r="X196" t="str">
        <f>+VLOOKUP(T$1:T$21824,'DT HUEVO'!$H:$K,2,0)</f>
        <v>OCCIDENTE</v>
      </c>
      <c r="Y196" t="str">
        <f>+VLOOKUP(T$1:T$21824,'DT HUEVO'!$H:$K,3,0)</f>
        <v>CALOTO</v>
      </c>
      <c r="Z196">
        <f>+VLOOKUP(A$1:A$21824,'DT HUEVO'!$A:$E,5,0)</f>
        <v>0</v>
      </c>
      <c r="AA196" t="str">
        <f>IF(Tabla1[[#This Row],[GRUPO]]="PLANTA CLASIFICACION","BODEGA",IF(Tabla1[[#This Row],[GRUPO]]="BODEGA","BODEGA",Tabla1[[#This Row],[GRUPO]]))</f>
        <v>VEHICULOS</v>
      </c>
      <c r="AB196" t="str">
        <f>VLOOKUP(Tabla1[[#This Row],[articulo]],'DT HUEVO'!$A:$F,6,0)</f>
        <v>TAT</v>
      </c>
    </row>
    <row r="197" spans="1:28">
      <c r="A197" s="223">
        <v>2110202</v>
      </c>
      <c r="B197" s="223" t="s">
        <v>1008</v>
      </c>
      <c r="C197" s="223" t="s">
        <v>1259</v>
      </c>
      <c r="D197" s="223">
        <v>2240</v>
      </c>
      <c r="E197" s="7">
        <v>0</v>
      </c>
      <c r="F197" s="223" t="s">
        <v>1260</v>
      </c>
      <c r="G197" s="223" t="s">
        <v>1261</v>
      </c>
      <c r="H197" s="7">
        <v>0</v>
      </c>
      <c r="I197" s="7">
        <v>540</v>
      </c>
      <c r="J197" s="223" t="s">
        <v>1262</v>
      </c>
      <c r="K197" s="223" t="s">
        <v>1263</v>
      </c>
      <c r="L197" s="245">
        <v>394.26</v>
      </c>
      <c r="M197" s="246">
        <v>46305</v>
      </c>
      <c r="N197" s="223"/>
      <c r="O197" s="223" t="s">
        <v>174</v>
      </c>
      <c r="P197" s="223">
        <v>2110202</v>
      </c>
      <c r="Q197" s="223" t="s">
        <v>175</v>
      </c>
      <c r="R197" s="223">
        <v>0</v>
      </c>
      <c r="S197" s="7"/>
      <c r="T197" s="3" t="str">
        <f>+VLOOKUP(Tabla1[[#This Row],[id_bodega]],'CONVERSION DATOS'!B:D,2,0)</f>
        <v>TAT POPAYAN</v>
      </c>
      <c r="U197" s="3" t="str">
        <f>+VLOOKUP(Q197,'CONVERSION DATOS'!B:D,3,0)</f>
        <v>VEHICULOS</v>
      </c>
      <c r="V197" t="str">
        <f>+VLOOKUP($A$1:$A$21824,'DT HUEVO'!$A:$E,3,0)</f>
        <v>XL</v>
      </c>
      <c r="W197" t="str">
        <f>+VLOOKUP($A$1:$A$21664,'DT HUEVO'!$A:$E,4,0)</f>
        <v>VERDE</v>
      </c>
      <c r="X197" t="str">
        <f>+VLOOKUP(T$1:T$21824,'DT HUEVO'!$H:$K,2,0)</f>
        <v>OCCIDENTE</v>
      </c>
      <c r="Y197" t="str">
        <f>+VLOOKUP(T$1:T$21824,'DT HUEVO'!$H:$K,3,0)</f>
        <v>CALOTO</v>
      </c>
      <c r="Z197">
        <f>+VLOOKUP(A$1:A$21824,'DT HUEVO'!$A:$E,5,0)</f>
        <v>0</v>
      </c>
      <c r="AA197" t="str">
        <f>IF(Tabla1[[#This Row],[GRUPO]]="PLANTA CLASIFICACION","BODEGA",IF(Tabla1[[#This Row],[GRUPO]]="BODEGA","BODEGA",Tabla1[[#This Row],[GRUPO]]))</f>
        <v>VEHICULOS</v>
      </c>
      <c r="AB197" t="str">
        <f>VLOOKUP(Tabla1[[#This Row],[articulo]],'DT HUEVO'!$A:$F,6,0)</f>
        <v>TAT</v>
      </c>
    </row>
    <row r="198" spans="1:28">
      <c r="A198" s="223">
        <v>2110302</v>
      </c>
      <c r="B198" s="223" t="s">
        <v>1007</v>
      </c>
      <c r="C198" s="223" t="s">
        <v>1259</v>
      </c>
      <c r="D198" s="223">
        <v>2157</v>
      </c>
      <c r="E198" s="7">
        <v>0</v>
      </c>
      <c r="F198" s="223" t="s">
        <v>1260</v>
      </c>
      <c r="G198" s="223" t="s">
        <v>1261</v>
      </c>
      <c r="H198" s="7">
        <v>0</v>
      </c>
      <c r="I198" s="7">
        <v>490</v>
      </c>
      <c r="J198" s="223" t="s">
        <v>1262</v>
      </c>
      <c r="K198" s="223" t="s">
        <v>1263</v>
      </c>
      <c r="L198" s="245">
        <v>363.24</v>
      </c>
      <c r="M198" s="246">
        <v>46305</v>
      </c>
      <c r="N198" s="223"/>
      <c r="O198" s="223" t="s">
        <v>174</v>
      </c>
      <c r="P198" s="223">
        <v>2110302</v>
      </c>
      <c r="Q198" s="223" t="s">
        <v>175</v>
      </c>
      <c r="R198" s="223">
        <v>0</v>
      </c>
      <c r="S198" s="7"/>
      <c r="T198" s="3" t="str">
        <f>+VLOOKUP(Tabla1[[#This Row],[id_bodega]],'CONVERSION DATOS'!B:D,2,0)</f>
        <v>TAT POPAYAN</v>
      </c>
      <c r="U198" s="3" t="str">
        <f>+VLOOKUP(Q198,'CONVERSION DATOS'!B:D,3,0)</f>
        <v>VEHICULOS</v>
      </c>
      <c r="V198" t="str">
        <f>+VLOOKUP($A$1:$A$21824,'DT HUEVO'!$A:$E,3,0)</f>
        <v>L</v>
      </c>
      <c r="W198" t="str">
        <f>+VLOOKUP($A$1:$A$21664,'DT HUEVO'!$A:$E,4,0)</f>
        <v>VERDE</v>
      </c>
      <c r="X198" t="str">
        <f>+VLOOKUP(T$1:T$21824,'DT HUEVO'!$H:$K,2,0)</f>
        <v>OCCIDENTE</v>
      </c>
      <c r="Y198" t="str">
        <f>+VLOOKUP(T$1:T$21824,'DT HUEVO'!$H:$K,3,0)</f>
        <v>CALOTO</v>
      </c>
      <c r="Z198">
        <f>+VLOOKUP(A$1:A$21824,'DT HUEVO'!$A:$E,5,0)</f>
        <v>0</v>
      </c>
      <c r="AA198" t="str">
        <f>IF(Tabla1[[#This Row],[GRUPO]]="PLANTA CLASIFICACION","BODEGA",IF(Tabla1[[#This Row],[GRUPO]]="BODEGA","BODEGA",Tabla1[[#This Row],[GRUPO]]))</f>
        <v>VEHICULOS</v>
      </c>
      <c r="AB198" t="str">
        <f>VLOOKUP(Tabla1[[#This Row],[articulo]],'DT HUEVO'!$A:$F,6,0)</f>
        <v>TAT</v>
      </c>
    </row>
    <row r="199" spans="1:28">
      <c r="A199" s="223">
        <v>2110402</v>
      </c>
      <c r="B199" s="223" t="s">
        <v>1009</v>
      </c>
      <c r="C199" s="223" t="s">
        <v>1259</v>
      </c>
      <c r="D199" s="223">
        <v>1191</v>
      </c>
      <c r="E199" s="7">
        <v>0</v>
      </c>
      <c r="F199" s="223" t="s">
        <v>1260</v>
      </c>
      <c r="G199" s="223" t="s">
        <v>1261</v>
      </c>
      <c r="H199" s="7">
        <v>0</v>
      </c>
      <c r="I199" s="7">
        <v>470</v>
      </c>
      <c r="J199" s="223" t="s">
        <v>1262</v>
      </c>
      <c r="K199" s="223" t="s">
        <v>1263</v>
      </c>
      <c r="L199" s="245">
        <v>349.55</v>
      </c>
      <c r="M199" s="246">
        <v>46305</v>
      </c>
      <c r="N199" s="223"/>
      <c r="O199" s="223" t="s">
        <v>174</v>
      </c>
      <c r="P199" s="223">
        <v>2110402</v>
      </c>
      <c r="Q199" s="223" t="s">
        <v>175</v>
      </c>
      <c r="R199" s="223">
        <v>0</v>
      </c>
      <c r="S199" s="7"/>
      <c r="T199" s="3" t="str">
        <f>+VLOOKUP(Tabla1[[#This Row],[id_bodega]],'CONVERSION DATOS'!B:D,2,0)</f>
        <v>TAT POPAYAN</v>
      </c>
      <c r="U199" s="3" t="str">
        <f>+VLOOKUP(Q199,'CONVERSION DATOS'!B:D,3,0)</f>
        <v>VEHICULOS</v>
      </c>
      <c r="V199" t="str">
        <f>+VLOOKUP($A$1:$A$21824,'DT HUEVO'!$A:$E,3,0)</f>
        <v>M</v>
      </c>
      <c r="W199" t="str">
        <f>+VLOOKUP($A$1:$A$21664,'DT HUEVO'!$A:$E,4,0)</f>
        <v>VERDE</v>
      </c>
      <c r="X199" t="str">
        <f>+VLOOKUP(T$1:T$21824,'DT HUEVO'!$H:$K,2,0)</f>
        <v>OCCIDENTE</v>
      </c>
      <c r="Y199" t="str">
        <f>+VLOOKUP(T$1:T$21824,'DT HUEVO'!$H:$K,3,0)</f>
        <v>CALOTO</v>
      </c>
      <c r="Z199">
        <f>+VLOOKUP(A$1:A$21824,'DT HUEVO'!$A:$E,5,0)</f>
        <v>0</v>
      </c>
      <c r="AA199" t="str">
        <f>IF(Tabla1[[#This Row],[GRUPO]]="PLANTA CLASIFICACION","BODEGA",IF(Tabla1[[#This Row],[GRUPO]]="BODEGA","BODEGA",Tabla1[[#This Row],[GRUPO]]))</f>
        <v>VEHICULOS</v>
      </c>
      <c r="AB199" t="str">
        <f>VLOOKUP(Tabla1[[#This Row],[articulo]],'DT HUEVO'!$A:$F,6,0)</f>
        <v>TAT</v>
      </c>
    </row>
    <row r="200" spans="1:28">
      <c r="A200" s="223">
        <v>2152388</v>
      </c>
      <c r="B200" s="223" t="s">
        <v>1106</v>
      </c>
      <c r="C200" s="223" t="s">
        <v>1259</v>
      </c>
      <c r="D200" s="223">
        <v>465</v>
      </c>
      <c r="E200" s="7">
        <v>0</v>
      </c>
      <c r="F200" s="223" t="s">
        <v>1260</v>
      </c>
      <c r="G200" s="223" t="s">
        <v>1261</v>
      </c>
      <c r="H200" s="7">
        <v>0</v>
      </c>
      <c r="I200" s="7">
        <v>550</v>
      </c>
      <c r="J200" s="223" t="s">
        <v>1262</v>
      </c>
      <c r="K200" s="223" t="s">
        <v>1263</v>
      </c>
      <c r="L200" s="245">
        <v>538.38</v>
      </c>
      <c r="M200" s="246">
        <v>46305</v>
      </c>
      <c r="N200" s="223"/>
      <c r="O200" s="223" t="s">
        <v>174</v>
      </c>
      <c r="P200" s="223">
        <v>2152388</v>
      </c>
      <c r="Q200" s="223" t="s">
        <v>175</v>
      </c>
      <c r="R200" s="223">
        <v>0</v>
      </c>
      <c r="S200" s="7"/>
      <c r="T200" s="3" t="str">
        <f>+VLOOKUP(Tabla1[[#This Row],[id_bodega]],'CONVERSION DATOS'!B:D,2,0)</f>
        <v>TAT POPAYAN</v>
      </c>
      <c r="U200" s="3" t="str">
        <f>+VLOOKUP(Q200,'CONVERSION DATOS'!B:D,3,0)</f>
        <v>VEHICULOS</v>
      </c>
      <c r="V200" t="str">
        <f>+VLOOKUP($A$1:$A$21824,'DT HUEVO'!$A:$E,3,0)</f>
        <v>L</v>
      </c>
      <c r="W200" t="str">
        <f>+VLOOKUP($A$1:$A$21664,'DT HUEVO'!$A:$E,4,0)</f>
        <v>EMPACADOS</v>
      </c>
      <c r="X200" t="str">
        <f>+VLOOKUP(T$1:T$21824,'DT HUEVO'!$H:$K,2,0)</f>
        <v>OCCIDENTE</v>
      </c>
      <c r="Y200" t="str">
        <f>+VLOOKUP(T$1:T$21824,'DT HUEVO'!$H:$K,3,0)</f>
        <v>CALOTO</v>
      </c>
      <c r="Z200">
        <f>+VLOOKUP(A$1:A$21824,'DT HUEVO'!$A:$E,5,0)</f>
        <v>0</v>
      </c>
      <c r="AA200" t="str">
        <f>IF(Tabla1[[#This Row],[GRUPO]]="PLANTA CLASIFICACION","BODEGA",IF(Tabla1[[#This Row],[GRUPO]]="BODEGA","BODEGA",Tabla1[[#This Row],[GRUPO]]))</f>
        <v>VEHICULOS</v>
      </c>
      <c r="AB200" t="str">
        <f>VLOOKUP(Tabla1[[#This Row],[articulo]],'DT HUEVO'!$A:$F,6,0)</f>
        <v>TAT</v>
      </c>
    </row>
    <row r="201" spans="1:28">
      <c r="A201" s="223">
        <v>2110202</v>
      </c>
      <c r="B201" s="223" t="s">
        <v>1008</v>
      </c>
      <c r="C201" s="223" t="s">
        <v>1259</v>
      </c>
      <c r="D201" s="223">
        <v>720</v>
      </c>
      <c r="E201" s="7">
        <v>0</v>
      </c>
      <c r="F201" s="223" t="s">
        <v>1260</v>
      </c>
      <c r="G201" s="223" t="s">
        <v>1261</v>
      </c>
      <c r="H201" s="7">
        <v>0</v>
      </c>
      <c r="I201" s="7">
        <v>540</v>
      </c>
      <c r="J201" s="223" t="s">
        <v>1262</v>
      </c>
      <c r="K201" s="223" t="s">
        <v>1263</v>
      </c>
      <c r="L201" s="245">
        <v>394.26</v>
      </c>
      <c r="M201" s="246">
        <v>46305</v>
      </c>
      <c r="N201" s="223"/>
      <c r="O201" s="223" t="s">
        <v>176</v>
      </c>
      <c r="P201" s="223">
        <v>2110202</v>
      </c>
      <c r="Q201" s="223" t="s">
        <v>177</v>
      </c>
      <c r="R201" s="223">
        <v>0</v>
      </c>
      <c r="S201" s="7"/>
      <c r="T201" s="3" t="str">
        <f>+VLOOKUP(Tabla1[[#This Row],[id_bodega]],'CONVERSION DATOS'!B:D,2,0)</f>
        <v>TAT POPAYAN</v>
      </c>
      <c r="U201" s="3" t="str">
        <f>+VLOOKUP(Q201,'CONVERSION DATOS'!B:D,3,0)</f>
        <v>VEHICULOS</v>
      </c>
      <c r="V201" t="str">
        <f>+VLOOKUP($A$1:$A$21824,'DT HUEVO'!$A:$E,3,0)</f>
        <v>XL</v>
      </c>
      <c r="W201" t="str">
        <f>+VLOOKUP($A$1:$A$21664,'DT HUEVO'!$A:$E,4,0)</f>
        <v>VERDE</v>
      </c>
      <c r="X201" t="str">
        <f>+VLOOKUP(T$1:T$21824,'DT HUEVO'!$H:$K,2,0)</f>
        <v>OCCIDENTE</v>
      </c>
      <c r="Y201" t="str">
        <f>+VLOOKUP(T$1:T$21824,'DT HUEVO'!$H:$K,3,0)</f>
        <v>CALOTO</v>
      </c>
      <c r="Z201">
        <f>+VLOOKUP(A$1:A$21824,'DT HUEVO'!$A:$E,5,0)</f>
        <v>0</v>
      </c>
      <c r="AA201" t="str">
        <f>IF(Tabla1[[#This Row],[GRUPO]]="PLANTA CLASIFICACION","BODEGA",IF(Tabla1[[#This Row],[GRUPO]]="BODEGA","BODEGA",Tabla1[[#This Row],[GRUPO]]))</f>
        <v>VEHICULOS</v>
      </c>
      <c r="AB201" t="str">
        <f>VLOOKUP(Tabla1[[#This Row],[articulo]],'DT HUEVO'!$A:$F,6,0)</f>
        <v>TAT</v>
      </c>
    </row>
    <row r="202" spans="1:28">
      <c r="A202" s="223">
        <v>2110402</v>
      </c>
      <c r="B202" s="223" t="s">
        <v>1009</v>
      </c>
      <c r="C202" s="223" t="s">
        <v>1259</v>
      </c>
      <c r="D202" s="223">
        <v>3690</v>
      </c>
      <c r="E202" s="7">
        <v>0</v>
      </c>
      <c r="F202" s="223" t="s">
        <v>1260</v>
      </c>
      <c r="G202" s="223" t="s">
        <v>1261</v>
      </c>
      <c r="H202" s="7">
        <v>0</v>
      </c>
      <c r="I202" s="7">
        <v>470</v>
      </c>
      <c r="J202" s="223" t="s">
        <v>1262</v>
      </c>
      <c r="K202" s="223" t="s">
        <v>1263</v>
      </c>
      <c r="L202" s="245">
        <v>349.55</v>
      </c>
      <c r="M202" s="246">
        <v>46308</v>
      </c>
      <c r="N202" s="223"/>
      <c r="O202" s="223" t="s">
        <v>176</v>
      </c>
      <c r="P202" s="223">
        <v>2110402</v>
      </c>
      <c r="Q202" s="223" t="s">
        <v>177</v>
      </c>
      <c r="R202" s="223">
        <v>0</v>
      </c>
      <c r="S202" s="7"/>
      <c r="T202" s="3" t="str">
        <f>+VLOOKUP(Tabla1[[#This Row],[id_bodega]],'CONVERSION DATOS'!B:D,2,0)</f>
        <v>TAT POPAYAN</v>
      </c>
      <c r="U202" s="3" t="str">
        <f>+VLOOKUP(Q202,'CONVERSION DATOS'!B:D,3,0)</f>
        <v>VEHICULOS</v>
      </c>
      <c r="V202" t="str">
        <f>+VLOOKUP($A$1:$A$21824,'DT HUEVO'!$A:$E,3,0)</f>
        <v>M</v>
      </c>
      <c r="W202" t="str">
        <f>+VLOOKUP($A$1:$A$21664,'DT HUEVO'!$A:$E,4,0)</f>
        <v>VERDE</v>
      </c>
      <c r="X202" t="str">
        <f>+VLOOKUP(T$1:T$21824,'DT HUEVO'!$H:$K,2,0)</f>
        <v>OCCIDENTE</v>
      </c>
      <c r="Y202" t="str">
        <f>+VLOOKUP(T$1:T$21824,'DT HUEVO'!$H:$K,3,0)</f>
        <v>CALOTO</v>
      </c>
      <c r="Z202">
        <f>+VLOOKUP(A$1:A$21824,'DT HUEVO'!$A:$E,5,0)</f>
        <v>0</v>
      </c>
      <c r="AA202" t="str">
        <f>IF(Tabla1[[#This Row],[GRUPO]]="PLANTA CLASIFICACION","BODEGA",IF(Tabla1[[#This Row],[GRUPO]]="BODEGA","BODEGA",Tabla1[[#This Row],[GRUPO]]))</f>
        <v>VEHICULOS</v>
      </c>
      <c r="AB202" t="str">
        <f>VLOOKUP(Tabla1[[#This Row],[articulo]],'DT HUEVO'!$A:$F,6,0)</f>
        <v>TAT</v>
      </c>
    </row>
    <row r="203" spans="1:28">
      <c r="A203" s="223">
        <v>2112207</v>
      </c>
      <c r="B203" s="223" t="s">
        <v>1104</v>
      </c>
      <c r="C203" s="223" t="s">
        <v>1259</v>
      </c>
      <c r="D203" s="223">
        <v>30</v>
      </c>
      <c r="E203" s="7">
        <v>0</v>
      </c>
      <c r="F203" s="223" t="s">
        <v>1260</v>
      </c>
      <c r="G203" s="223" t="s">
        <v>1261</v>
      </c>
      <c r="H203" s="7">
        <v>0</v>
      </c>
      <c r="I203" s="7">
        <v>640</v>
      </c>
      <c r="J203" s="223" t="s">
        <v>1262</v>
      </c>
      <c r="K203" s="223" t="s">
        <v>1263</v>
      </c>
      <c r="L203" s="245">
        <v>599.67999999999995</v>
      </c>
      <c r="M203" s="246">
        <v>46305</v>
      </c>
      <c r="N203" s="223"/>
      <c r="O203" s="223" t="s">
        <v>176</v>
      </c>
      <c r="P203" s="223">
        <v>2112207</v>
      </c>
      <c r="Q203" s="223" t="s">
        <v>177</v>
      </c>
      <c r="R203" s="223">
        <v>0</v>
      </c>
      <c r="S203" s="7"/>
      <c r="T203" s="3" t="str">
        <f>+VLOOKUP(Tabla1[[#This Row],[id_bodega]],'CONVERSION DATOS'!B:D,2,0)</f>
        <v>TAT POPAYAN</v>
      </c>
      <c r="U203" s="3" t="str">
        <f>+VLOOKUP(Q203,'CONVERSION DATOS'!B:D,3,0)</f>
        <v>VEHICULOS</v>
      </c>
      <c r="V203" t="str">
        <f>+VLOOKUP($A$1:$A$21824,'DT HUEVO'!$A:$E,3,0)</f>
        <v>XL</v>
      </c>
      <c r="W203" t="str">
        <f>+VLOOKUP($A$1:$A$21664,'DT HUEVO'!$A:$E,4,0)</f>
        <v>EMPACADOS</v>
      </c>
      <c r="X203" t="str">
        <f>+VLOOKUP(T$1:T$21824,'DT HUEVO'!$H:$K,2,0)</f>
        <v>OCCIDENTE</v>
      </c>
      <c r="Y203" t="str">
        <f>+VLOOKUP(T$1:T$21824,'DT HUEVO'!$H:$K,3,0)</f>
        <v>CALOTO</v>
      </c>
      <c r="Z203" t="str">
        <f>+VLOOKUP(A$1:A$21824,'DT HUEVO'!$A:$E,5,0)</f>
        <v>TAT</v>
      </c>
      <c r="AA203" t="str">
        <f>IF(Tabla1[[#This Row],[GRUPO]]="PLANTA CLASIFICACION","BODEGA",IF(Tabla1[[#This Row],[GRUPO]]="BODEGA","BODEGA",Tabla1[[#This Row],[GRUPO]]))</f>
        <v>VEHICULOS</v>
      </c>
      <c r="AB203" t="str">
        <f>VLOOKUP(Tabla1[[#This Row],[articulo]],'DT HUEVO'!$A:$F,6,0)</f>
        <v>TAT</v>
      </c>
    </row>
    <row r="204" spans="1:28">
      <c r="A204" s="223">
        <v>2152388</v>
      </c>
      <c r="B204" s="223" t="s">
        <v>1106</v>
      </c>
      <c r="C204" s="223" t="s">
        <v>1259</v>
      </c>
      <c r="D204" s="223">
        <v>450</v>
      </c>
      <c r="E204" s="7">
        <v>0</v>
      </c>
      <c r="F204" s="223" t="s">
        <v>1260</v>
      </c>
      <c r="G204" s="223" t="s">
        <v>1261</v>
      </c>
      <c r="H204" s="7">
        <v>0</v>
      </c>
      <c r="I204" s="7">
        <v>550</v>
      </c>
      <c r="J204" s="223" t="s">
        <v>1262</v>
      </c>
      <c r="K204" s="223" t="s">
        <v>1263</v>
      </c>
      <c r="L204" s="245">
        <v>538.38</v>
      </c>
      <c r="M204" s="246">
        <v>46305</v>
      </c>
      <c r="N204" s="223"/>
      <c r="O204" s="223" t="s">
        <v>176</v>
      </c>
      <c r="P204" s="223">
        <v>2152388</v>
      </c>
      <c r="Q204" s="223" t="s">
        <v>177</v>
      </c>
      <c r="R204" s="223">
        <v>0</v>
      </c>
      <c r="S204" s="7"/>
      <c r="T204" s="3" t="str">
        <f>+VLOOKUP(Tabla1[[#This Row],[id_bodega]],'CONVERSION DATOS'!B:D,2,0)</f>
        <v>TAT POPAYAN</v>
      </c>
      <c r="U204" s="3" t="str">
        <f>+VLOOKUP(Q204,'CONVERSION DATOS'!B:D,3,0)</f>
        <v>VEHICULOS</v>
      </c>
      <c r="V204" t="str">
        <f>+VLOOKUP($A$1:$A$21824,'DT HUEVO'!$A:$E,3,0)</f>
        <v>L</v>
      </c>
      <c r="W204" t="str">
        <f>+VLOOKUP($A$1:$A$21664,'DT HUEVO'!$A:$E,4,0)</f>
        <v>EMPACADOS</v>
      </c>
      <c r="X204" t="str">
        <f>+VLOOKUP(T$1:T$21824,'DT HUEVO'!$H:$K,2,0)</f>
        <v>OCCIDENTE</v>
      </c>
      <c r="Y204" t="str">
        <f>+VLOOKUP(T$1:T$21824,'DT HUEVO'!$H:$K,3,0)</f>
        <v>CALOTO</v>
      </c>
      <c r="Z204">
        <f>+VLOOKUP(A$1:A$21824,'DT HUEVO'!$A:$E,5,0)</f>
        <v>0</v>
      </c>
      <c r="AA204" t="str">
        <f>IF(Tabla1[[#This Row],[GRUPO]]="PLANTA CLASIFICACION","BODEGA",IF(Tabla1[[#This Row],[GRUPO]]="BODEGA","BODEGA",Tabla1[[#This Row],[GRUPO]]))</f>
        <v>VEHICULOS</v>
      </c>
      <c r="AB204" t="str">
        <f>VLOOKUP(Tabla1[[#This Row],[articulo]],'DT HUEVO'!$A:$F,6,0)</f>
        <v>TAT</v>
      </c>
    </row>
    <row r="205" spans="1:28">
      <c r="A205" s="223">
        <v>2110202</v>
      </c>
      <c r="B205" s="223" t="s">
        <v>1008</v>
      </c>
      <c r="C205" s="223" t="s">
        <v>1259</v>
      </c>
      <c r="D205" s="223">
        <v>540</v>
      </c>
      <c r="E205" s="7">
        <v>0</v>
      </c>
      <c r="F205" s="223" t="s">
        <v>1260</v>
      </c>
      <c r="G205" s="223" t="s">
        <v>1261</v>
      </c>
      <c r="H205" s="7">
        <v>0</v>
      </c>
      <c r="I205" s="7">
        <v>540</v>
      </c>
      <c r="J205" s="223" t="s">
        <v>1262</v>
      </c>
      <c r="K205" s="223" t="s">
        <v>1263</v>
      </c>
      <c r="L205" s="245">
        <v>394.26</v>
      </c>
      <c r="M205" s="246">
        <v>46305</v>
      </c>
      <c r="N205" s="223"/>
      <c r="O205" s="223" t="s">
        <v>178</v>
      </c>
      <c r="P205" s="223">
        <v>2110202</v>
      </c>
      <c r="Q205" s="223" t="s">
        <v>179</v>
      </c>
      <c r="R205" s="223">
        <v>0</v>
      </c>
      <c r="S205" s="7"/>
      <c r="T205" s="3" t="str">
        <f>+VLOOKUP(Tabla1[[#This Row],[id_bodega]],'CONVERSION DATOS'!B:D,2,0)</f>
        <v>TAT POPAYAN</v>
      </c>
      <c r="U205" s="3" t="str">
        <f>+VLOOKUP(Q205,'CONVERSION DATOS'!B:D,3,0)</f>
        <v>VEHICULOS</v>
      </c>
      <c r="V205" t="str">
        <f>+VLOOKUP($A$1:$A$21824,'DT HUEVO'!$A:$E,3,0)</f>
        <v>XL</v>
      </c>
      <c r="W205" t="str">
        <f>+VLOOKUP($A$1:$A$21664,'DT HUEVO'!$A:$E,4,0)</f>
        <v>VERDE</v>
      </c>
      <c r="X205" t="str">
        <f>+VLOOKUP(T$1:T$21824,'DT HUEVO'!$H:$K,2,0)</f>
        <v>OCCIDENTE</v>
      </c>
      <c r="Y205" t="str">
        <f>+VLOOKUP(T$1:T$21824,'DT HUEVO'!$H:$K,3,0)</f>
        <v>CALOTO</v>
      </c>
      <c r="Z205">
        <f>+VLOOKUP(A$1:A$21824,'DT HUEVO'!$A:$E,5,0)</f>
        <v>0</v>
      </c>
      <c r="AA205" t="str">
        <f>IF(Tabla1[[#This Row],[GRUPO]]="PLANTA CLASIFICACION","BODEGA",IF(Tabla1[[#This Row],[GRUPO]]="BODEGA","BODEGA",Tabla1[[#This Row],[GRUPO]]))</f>
        <v>VEHICULOS</v>
      </c>
      <c r="AB205" t="str">
        <f>VLOOKUP(Tabla1[[#This Row],[articulo]],'DT HUEVO'!$A:$F,6,0)</f>
        <v>TAT</v>
      </c>
    </row>
    <row r="206" spans="1:28">
      <c r="A206" s="223">
        <v>2110302</v>
      </c>
      <c r="B206" s="223" t="s">
        <v>1007</v>
      </c>
      <c r="C206" s="223" t="s">
        <v>1259</v>
      </c>
      <c r="D206" s="223">
        <v>1440</v>
      </c>
      <c r="E206" s="7">
        <v>0</v>
      </c>
      <c r="F206" s="223" t="s">
        <v>1260</v>
      </c>
      <c r="G206" s="223" t="s">
        <v>1261</v>
      </c>
      <c r="H206" s="7">
        <v>0</v>
      </c>
      <c r="I206" s="7">
        <v>490</v>
      </c>
      <c r="J206" s="223" t="s">
        <v>1262</v>
      </c>
      <c r="K206" s="223" t="s">
        <v>1263</v>
      </c>
      <c r="L206" s="245">
        <v>363.24</v>
      </c>
      <c r="M206" s="246">
        <v>46308</v>
      </c>
      <c r="N206" s="223"/>
      <c r="O206" s="223" t="s">
        <v>178</v>
      </c>
      <c r="P206" s="223">
        <v>2110302</v>
      </c>
      <c r="Q206" s="223" t="s">
        <v>179</v>
      </c>
      <c r="R206" s="223">
        <v>0</v>
      </c>
      <c r="S206" s="7"/>
      <c r="T206" s="3" t="str">
        <f>+VLOOKUP(Tabla1[[#This Row],[id_bodega]],'CONVERSION DATOS'!B:D,2,0)</f>
        <v>TAT POPAYAN</v>
      </c>
      <c r="U206" s="3" t="str">
        <f>+VLOOKUP(Q206,'CONVERSION DATOS'!B:D,3,0)</f>
        <v>VEHICULOS</v>
      </c>
      <c r="V206" t="str">
        <f>+VLOOKUP($A$1:$A$21824,'DT HUEVO'!$A:$E,3,0)</f>
        <v>L</v>
      </c>
      <c r="W206" t="str">
        <f>+VLOOKUP($A$1:$A$21664,'DT HUEVO'!$A:$E,4,0)</f>
        <v>VERDE</v>
      </c>
      <c r="X206" t="str">
        <f>+VLOOKUP(T$1:T$21824,'DT HUEVO'!$H:$K,2,0)</f>
        <v>OCCIDENTE</v>
      </c>
      <c r="Y206" t="str">
        <f>+VLOOKUP(T$1:T$21824,'DT HUEVO'!$H:$K,3,0)</f>
        <v>CALOTO</v>
      </c>
      <c r="Z206">
        <f>+VLOOKUP(A$1:A$21824,'DT HUEVO'!$A:$E,5,0)</f>
        <v>0</v>
      </c>
      <c r="AA206" t="str">
        <f>IF(Tabla1[[#This Row],[GRUPO]]="PLANTA CLASIFICACION","BODEGA",IF(Tabla1[[#This Row],[GRUPO]]="BODEGA","BODEGA",Tabla1[[#This Row],[GRUPO]]))</f>
        <v>VEHICULOS</v>
      </c>
      <c r="AB206" t="str">
        <f>VLOOKUP(Tabla1[[#This Row],[articulo]],'DT HUEVO'!$A:$F,6,0)</f>
        <v>TAT</v>
      </c>
    </row>
    <row r="207" spans="1:28">
      <c r="A207" s="223">
        <v>2110317</v>
      </c>
      <c r="B207" s="223" t="s">
        <v>1786</v>
      </c>
      <c r="C207" s="223" t="s">
        <v>1259</v>
      </c>
      <c r="D207" s="223">
        <v>900</v>
      </c>
      <c r="E207" s="7">
        <v>0</v>
      </c>
      <c r="F207" s="223" t="s">
        <v>1260</v>
      </c>
      <c r="G207" s="223" t="s">
        <v>1261</v>
      </c>
      <c r="H207" s="7">
        <v>0</v>
      </c>
      <c r="I207" s="7">
        <v>500</v>
      </c>
      <c r="J207" s="223" t="s">
        <v>1262</v>
      </c>
      <c r="K207" s="223" t="s">
        <v>1263</v>
      </c>
      <c r="L207" s="245">
        <v>362.98</v>
      </c>
      <c r="M207" s="246">
        <v>46305</v>
      </c>
      <c r="N207" s="223">
        <v>0</v>
      </c>
      <c r="O207" s="223" t="s">
        <v>178</v>
      </c>
      <c r="P207" s="223">
        <v>2110317</v>
      </c>
      <c r="Q207" s="223" t="s">
        <v>179</v>
      </c>
      <c r="R207" s="223">
        <v>0</v>
      </c>
      <c r="S207" s="7"/>
      <c r="T207" s="3" t="str">
        <f>+VLOOKUP(Tabla1[[#This Row],[id_bodega]],'CONVERSION DATOS'!B:D,2,0)</f>
        <v>TAT POPAYAN</v>
      </c>
      <c r="U207" s="3" t="str">
        <f>+VLOOKUP(Q207,'CONVERSION DATOS'!B:D,3,0)</f>
        <v>VEHICULOS</v>
      </c>
      <c r="V207" t="str">
        <f>+VLOOKUP($A$1:$A$21824,'DT HUEVO'!$A:$E,3,0)</f>
        <v>L</v>
      </c>
      <c r="W207" t="str">
        <f>+VLOOKUP($A$1:$A$21664,'DT HUEVO'!$A:$E,4,0)</f>
        <v>EMPACADOS</v>
      </c>
      <c r="X207" t="str">
        <f>+VLOOKUP(T$1:T$21824,'DT HUEVO'!$H:$K,2,0)</f>
        <v>OCCIDENTE</v>
      </c>
      <c r="Y207" t="str">
        <f>+VLOOKUP(T$1:T$21824,'DT HUEVO'!$H:$K,3,0)</f>
        <v>CALOTO</v>
      </c>
      <c r="Z207">
        <f>+VLOOKUP(A$1:A$21824,'DT HUEVO'!$A:$E,5,0)</f>
        <v>0</v>
      </c>
      <c r="AA207" t="str">
        <f>IF(Tabla1[[#This Row],[GRUPO]]="PLANTA CLASIFICACION","BODEGA",IF(Tabla1[[#This Row],[GRUPO]]="BODEGA","BODEGA",Tabla1[[#This Row],[GRUPO]]))</f>
        <v>VEHICULOS</v>
      </c>
      <c r="AB207" t="str">
        <f>VLOOKUP(Tabla1[[#This Row],[articulo]],'DT HUEVO'!$A:$F,6,0)</f>
        <v>TAT</v>
      </c>
    </row>
    <row r="208" spans="1:28">
      <c r="A208" s="223">
        <v>2110402</v>
      </c>
      <c r="B208" s="223" t="s">
        <v>1009</v>
      </c>
      <c r="C208" s="223" t="s">
        <v>1259</v>
      </c>
      <c r="D208" s="223">
        <v>3052</v>
      </c>
      <c r="E208" s="7">
        <v>0</v>
      </c>
      <c r="F208" s="223" t="s">
        <v>1260</v>
      </c>
      <c r="G208" s="223" t="s">
        <v>1261</v>
      </c>
      <c r="H208" s="7">
        <v>0</v>
      </c>
      <c r="I208" s="7">
        <v>470</v>
      </c>
      <c r="J208" s="223" t="s">
        <v>1262</v>
      </c>
      <c r="K208" s="223" t="s">
        <v>1263</v>
      </c>
      <c r="L208" s="245">
        <v>349.55</v>
      </c>
      <c r="M208" s="246">
        <v>46305</v>
      </c>
      <c r="N208" s="223"/>
      <c r="O208" s="223" t="s">
        <v>178</v>
      </c>
      <c r="P208" s="223">
        <v>2110402</v>
      </c>
      <c r="Q208" s="223" t="s">
        <v>179</v>
      </c>
      <c r="R208" s="223">
        <v>0</v>
      </c>
      <c r="S208" s="7"/>
      <c r="T208" s="3" t="str">
        <f>+VLOOKUP(Tabla1[[#This Row],[id_bodega]],'CONVERSION DATOS'!B:D,2,0)</f>
        <v>TAT POPAYAN</v>
      </c>
      <c r="U208" s="3" t="str">
        <f>+VLOOKUP(Q208,'CONVERSION DATOS'!B:D,3,0)</f>
        <v>VEHICULOS</v>
      </c>
      <c r="V208" t="str">
        <f>+VLOOKUP($A$1:$A$21824,'DT HUEVO'!$A:$E,3,0)</f>
        <v>M</v>
      </c>
      <c r="W208" t="str">
        <f>+VLOOKUP($A$1:$A$21664,'DT HUEVO'!$A:$E,4,0)</f>
        <v>VERDE</v>
      </c>
      <c r="X208" t="str">
        <f>+VLOOKUP(T$1:T$21824,'DT HUEVO'!$H:$K,2,0)</f>
        <v>OCCIDENTE</v>
      </c>
      <c r="Y208" t="str">
        <f>+VLOOKUP(T$1:T$21824,'DT HUEVO'!$H:$K,3,0)</f>
        <v>CALOTO</v>
      </c>
      <c r="Z208">
        <f>+VLOOKUP(A$1:A$21824,'DT HUEVO'!$A:$E,5,0)</f>
        <v>0</v>
      </c>
      <c r="AA208" t="str">
        <f>IF(Tabla1[[#This Row],[GRUPO]]="PLANTA CLASIFICACION","BODEGA",IF(Tabla1[[#This Row],[GRUPO]]="BODEGA","BODEGA",Tabla1[[#This Row],[GRUPO]]))</f>
        <v>VEHICULOS</v>
      </c>
      <c r="AB208" t="str">
        <f>VLOOKUP(Tabla1[[#This Row],[articulo]],'DT HUEVO'!$A:$F,6,0)</f>
        <v>TAT</v>
      </c>
    </row>
    <row r="209" spans="1:28">
      <c r="A209" s="223">
        <v>2112207</v>
      </c>
      <c r="B209" s="223" t="s">
        <v>1104</v>
      </c>
      <c r="C209" s="223" t="s">
        <v>1259</v>
      </c>
      <c r="D209" s="223">
        <v>180</v>
      </c>
      <c r="E209" s="7">
        <v>0</v>
      </c>
      <c r="F209" s="223" t="s">
        <v>1260</v>
      </c>
      <c r="G209" s="223" t="s">
        <v>1261</v>
      </c>
      <c r="H209" s="7">
        <v>0</v>
      </c>
      <c r="I209" s="7">
        <v>640</v>
      </c>
      <c r="J209" s="223" t="s">
        <v>1262</v>
      </c>
      <c r="K209" s="223" t="s">
        <v>1263</v>
      </c>
      <c r="L209" s="245">
        <v>599.67999999999995</v>
      </c>
      <c r="M209" s="246">
        <v>46302</v>
      </c>
      <c r="N209" s="223"/>
      <c r="O209" s="223" t="s">
        <v>178</v>
      </c>
      <c r="P209" s="223">
        <v>2112207</v>
      </c>
      <c r="Q209" s="223" t="s">
        <v>179</v>
      </c>
      <c r="R209" s="223">
        <v>0</v>
      </c>
      <c r="S209" s="7"/>
      <c r="T209" s="3" t="str">
        <f>+VLOOKUP(Tabla1[[#This Row],[id_bodega]],'CONVERSION DATOS'!B:D,2,0)</f>
        <v>TAT POPAYAN</v>
      </c>
      <c r="U209" s="3" t="str">
        <f>+VLOOKUP(Q209,'CONVERSION DATOS'!B:D,3,0)</f>
        <v>VEHICULOS</v>
      </c>
      <c r="V209" t="str">
        <f>+VLOOKUP($A$1:$A$21824,'DT HUEVO'!$A:$E,3,0)</f>
        <v>XL</v>
      </c>
      <c r="W209" t="str">
        <f>+VLOOKUP($A$1:$A$21664,'DT HUEVO'!$A:$E,4,0)</f>
        <v>EMPACADOS</v>
      </c>
      <c r="X209" t="str">
        <f>+VLOOKUP(T$1:T$21824,'DT HUEVO'!$H:$K,2,0)</f>
        <v>OCCIDENTE</v>
      </c>
      <c r="Y209" t="str">
        <f>+VLOOKUP(T$1:T$21824,'DT HUEVO'!$H:$K,3,0)</f>
        <v>CALOTO</v>
      </c>
      <c r="Z209" t="str">
        <f>+VLOOKUP(A$1:A$21824,'DT HUEVO'!$A:$E,5,0)</f>
        <v>TAT</v>
      </c>
      <c r="AA209" t="str">
        <f>IF(Tabla1[[#This Row],[GRUPO]]="PLANTA CLASIFICACION","BODEGA",IF(Tabla1[[#This Row],[GRUPO]]="BODEGA","BODEGA",Tabla1[[#This Row],[GRUPO]]))</f>
        <v>VEHICULOS</v>
      </c>
      <c r="AB209" t="str">
        <f>VLOOKUP(Tabla1[[#This Row],[articulo]],'DT HUEVO'!$A:$F,6,0)</f>
        <v>TAT</v>
      </c>
    </row>
    <row r="210" spans="1:28">
      <c r="A210" s="223">
        <v>2152388</v>
      </c>
      <c r="B210" s="223" t="s">
        <v>1106</v>
      </c>
      <c r="C210" s="223" t="s">
        <v>1259</v>
      </c>
      <c r="D210" s="223">
        <v>360</v>
      </c>
      <c r="E210" s="7">
        <v>0</v>
      </c>
      <c r="F210" s="223" t="s">
        <v>1260</v>
      </c>
      <c r="G210" s="223" t="s">
        <v>1261</v>
      </c>
      <c r="H210" s="7">
        <v>0</v>
      </c>
      <c r="I210" s="7">
        <v>550</v>
      </c>
      <c r="J210" s="223" t="s">
        <v>1262</v>
      </c>
      <c r="K210" s="223" t="s">
        <v>1263</v>
      </c>
      <c r="L210" s="245">
        <v>538.38</v>
      </c>
      <c r="M210" s="246">
        <v>46305</v>
      </c>
      <c r="N210" s="223"/>
      <c r="O210" s="223" t="s">
        <v>178</v>
      </c>
      <c r="P210" s="223">
        <v>2152388</v>
      </c>
      <c r="Q210" s="223" t="s">
        <v>179</v>
      </c>
      <c r="R210" s="223">
        <v>0</v>
      </c>
      <c r="S210" s="7"/>
      <c r="T210" s="3" t="str">
        <f>+VLOOKUP(Tabla1[[#This Row],[id_bodega]],'CONVERSION DATOS'!B:D,2,0)</f>
        <v>TAT POPAYAN</v>
      </c>
      <c r="U210" s="3" t="str">
        <f>+VLOOKUP(Q210,'CONVERSION DATOS'!B:D,3,0)</f>
        <v>VEHICULOS</v>
      </c>
      <c r="V210" t="str">
        <f>+VLOOKUP($A$1:$A$21824,'DT HUEVO'!$A:$E,3,0)</f>
        <v>L</v>
      </c>
      <c r="W210" t="str">
        <f>+VLOOKUP($A$1:$A$21664,'DT HUEVO'!$A:$E,4,0)</f>
        <v>EMPACADOS</v>
      </c>
      <c r="X210" t="str">
        <f>+VLOOKUP(T$1:T$21824,'DT HUEVO'!$H:$K,2,0)</f>
        <v>OCCIDENTE</v>
      </c>
      <c r="Y210" t="str">
        <f>+VLOOKUP(T$1:T$21824,'DT HUEVO'!$H:$K,3,0)</f>
        <v>CALOTO</v>
      </c>
      <c r="Z210">
        <f>+VLOOKUP(A$1:A$21824,'DT HUEVO'!$A:$E,5,0)</f>
        <v>0</v>
      </c>
      <c r="AA210" t="str">
        <f>IF(Tabla1[[#This Row],[GRUPO]]="PLANTA CLASIFICACION","BODEGA",IF(Tabla1[[#This Row],[GRUPO]]="BODEGA","BODEGA",Tabla1[[#This Row],[GRUPO]]))</f>
        <v>VEHICULOS</v>
      </c>
      <c r="AB210" t="str">
        <f>VLOOKUP(Tabla1[[#This Row],[articulo]],'DT HUEVO'!$A:$F,6,0)</f>
        <v>TAT</v>
      </c>
    </row>
    <row r="211" spans="1:28">
      <c r="A211" s="223">
        <v>2110202</v>
      </c>
      <c r="B211" s="223" t="s">
        <v>1008</v>
      </c>
      <c r="C211" s="223" t="s">
        <v>1259</v>
      </c>
      <c r="D211" s="223">
        <v>540</v>
      </c>
      <c r="E211" s="7">
        <v>0</v>
      </c>
      <c r="F211" s="223" t="s">
        <v>1260</v>
      </c>
      <c r="G211" s="223" t="s">
        <v>1261</v>
      </c>
      <c r="H211" s="7">
        <v>0</v>
      </c>
      <c r="I211" s="7">
        <v>540</v>
      </c>
      <c r="J211" s="223" t="s">
        <v>1262</v>
      </c>
      <c r="K211" s="223" t="s">
        <v>1263</v>
      </c>
      <c r="L211" s="245">
        <v>384.46472049689442</v>
      </c>
      <c r="M211" s="246">
        <v>46305</v>
      </c>
      <c r="N211" s="223"/>
      <c r="O211" s="223" t="s">
        <v>1034</v>
      </c>
      <c r="P211" s="223">
        <v>2110202</v>
      </c>
      <c r="Q211" s="223" t="s">
        <v>1035</v>
      </c>
      <c r="R211" s="223">
        <v>0</v>
      </c>
      <c r="S211" s="7"/>
      <c r="T211" s="3" t="str">
        <f>+VLOOKUP(Tabla1[[#This Row],[id_bodega]],'CONVERSION DATOS'!B:D,2,0)</f>
        <v>TAT POPAYAN</v>
      </c>
      <c r="U211" s="3" t="str">
        <f>+VLOOKUP(Q211,'CONVERSION DATOS'!B:D,3,0)</f>
        <v>VEHICULOS</v>
      </c>
      <c r="V211" t="str">
        <f>+VLOOKUP($A$1:$A$21824,'DT HUEVO'!$A:$E,3,0)</f>
        <v>XL</v>
      </c>
      <c r="W211" t="str">
        <f>+VLOOKUP($A$1:$A$21664,'DT HUEVO'!$A:$E,4,0)</f>
        <v>VERDE</v>
      </c>
      <c r="X211" t="str">
        <f>+VLOOKUP(T$1:T$21824,'DT HUEVO'!$H:$K,2,0)</f>
        <v>OCCIDENTE</v>
      </c>
      <c r="Y211" t="str">
        <f>+VLOOKUP(T$1:T$21824,'DT HUEVO'!$H:$K,3,0)</f>
        <v>CALOTO</v>
      </c>
      <c r="Z211">
        <f>+VLOOKUP(A$1:A$21824,'DT HUEVO'!$A:$E,5,0)</f>
        <v>0</v>
      </c>
      <c r="AA211" t="str">
        <f>IF(Tabla1[[#This Row],[GRUPO]]="PLANTA CLASIFICACION","BODEGA",IF(Tabla1[[#This Row],[GRUPO]]="BODEGA","BODEGA",Tabla1[[#This Row],[GRUPO]]))</f>
        <v>VEHICULOS</v>
      </c>
      <c r="AB211" t="str">
        <f>VLOOKUP(Tabla1[[#This Row],[articulo]],'DT HUEVO'!$A:$F,6,0)</f>
        <v>TAT</v>
      </c>
    </row>
    <row r="212" spans="1:28">
      <c r="A212" s="223">
        <v>2110302</v>
      </c>
      <c r="B212" s="223" t="s">
        <v>1007</v>
      </c>
      <c r="C212" s="223" t="s">
        <v>1259</v>
      </c>
      <c r="D212" s="223">
        <v>823</v>
      </c>
      <c r="E212" s="7">
        <v>0</v>
      </c>
      <c r="F212" s="223" t="s">
        <v>1260</v>
      </c>
      <c r="G212" s="223" t="s">
        <v>1261</v>
      </c>
      <c r="H212" s="7">
        <v>0</v>
      </c>
      <c r="I212" s="7">
        <v>490</v>
      </c>
      <c r="J212" s="223" t="s">
        <v>1262</v>
      </c>
      <c r="K212" s="223" t="s">
        <v>1263</v>
      </c>
      <c r="L212" s="245">
        <v>363.24</v>
      </c>
      <c r="M212" s="246">
        <v>46305</v>
      </c>
      <c r="N212" s="223"/>
      <c r="O212" s="223" t="s">
        <v>1034</v>
      </c>
      <c r="P212" s="223">
        <v>2110302</v>
      </c>
      <c r="Q212" s="223" t="s">
        <v>1035</v>
      </c>
      <c r="R212" s="223">
        <v>0</v>
      </c>
      <c r="S212" s="7"/>
      <c r="T212" s="3" t="str">
        <f>+VLOOKUP(Tabla1[[#This Row],[id_bodega]],'CONVERSION DATOS'!B:D,2,0)</f>
        <v>TAT POPAYAN</v>
      </c>
      <c r="U212" s="3" t="str">
        <f>+VLOOKUP(Q212,'CONVERSION DATOS'!B:D,3,0)</f>
        <v>VEHICULOS</v>
      </c>
      <c r="V212" t="str">
        <f>+VLOOKUP($A$1:$A$21824,'DT HUEVO'!$A:$E,3,0)</f>
        <v>L</v>
      </c>
      <c r="W212" t="str">
        <f>+VLOOKUP($A$1:$A$21664,'DT HUEVO'!$A:$E,4,0)</f>
        <v>VERDE</v>
      </c>
      <c r="X212" t="str">
        <f>+VLOOKUP(T$1:T$21824,'DT HUEVO'!$H:$K,2,0)</f>
        <v>OCCIDENTE</v>
      </c>
      <c r="Y212" t="str">
        <f>+VLOOKUP(T$1:T$21824,'DT HUEVO'!$H:$K,3,0)</f>
        <v>CALOTO</v>
      </c>
      <c r="Z212">
        <f>+VLOOKUP(A$1:A$21824,'DT HUEVO'!$A:$E,5,0)</f>
        <v>0</v>
      </c>
      <c r="AA212" t="str">
        <f>IF(Tabla1[[#This Row],[GRUPO]]="PLANTA CLASIFICACION","BODEGA",IF(Tabla1[[#This Row],[GRUPO]]="BODEGA","BODEGA",Tabla1[[#This Row],[GRUPO]]))</f>
        <v>VEHICULOS</v>
      </c>
      <c r="AB212" t="str">
        <f>VLOOKUP(Tabla1[[#This Row],[articulo]],'DT HUEVO'!$A:$F,6,0)</f>
        <v>TAT</v>
      </c>
    </row>
    <row r="213" spans="1:28">
      <c r="A213" s="223">
        <v>2110402</v>
      </c>
      <c r="B213" s="223" t="s">
        <v>1009</v>
      </c>
      <c r="C213" s="223" t="s">
        <v>1259</v>
      </c>
      <c r="D213" s="223">
        <v>3195</v>
      </c>
      <c r="E213" s="7">
        <v>0</v>
      </c>
      <c r="F213" s="223" t="s">
        <v>1260</v>
      </c>
      <c r="G213" s="223" t="s">
        <v>1261</v>
      </c>
      <c r="H213" s="7">
        <v>0</v>
      </c>
      <c r="I213" s="7">
        <v>470</v>
      </c>
      <c r="J213" s="223" t="s">
        <v>1262</v>
      </c>
      <c r="K213" s="223" t="s">
        <v>1263</v>
      </c>
      <c r="L213" s="245">
        <v>349.55</v>
      </c>
      <c r="M213" s="246">
        <v>46305</v>
      </c>
      <c r="N213" s="223"/>
      <c r="O213" s="223" t="s">
        <v>1034</v>
      </c>
      <c r="P213" s="223">
        <v>2110402</v>
      </c>
      <c r="Q213" s="223" t="s">
        <v>1035</v>
      </c>
      <c r="R213" s="223">
        <v>0</v>
      </c>
      <c r="S213" s="7"/>
      <c r="T213" s="3" t="str">
        <f>+VLOOKUP(Tabla1[[#This Row],[id_bodega]],'CONVERSION DATOS'!B:D,2,0)</f>
        <v>TAT POPAYAN</v>
      </c>
      <c r="U213" s="3" t="str">
        <f>+VLOOKUP(Q213,'CONVERSION DATOS'!B:D,3,0)</f>
        <v>VEHICULOS</v>
      </c>
      <c r="V213" t="str">
        <f>+VLOOKUP($A$1:$A$21824,'DT HUEVO'!$A:$E,3,0)</f>
        <v>M</v>
      </c>
      <c r="W213" t="str">
        <f>+VLOOKUP($A$1:$A$21664,'DT HUEVO'!$A:$E,4,0)</f>
        <v>VERDE</v>
      </c>
      <c r="X213" t="str">
        <f>+VLOOKUP(T$1:T$21824,'DT HUEVO'!$H:$K,2,0)</f>
        <v>OCCIDENTE</v>
      </c>
      <c r="Y213" t="str">
        <f>+VLOOKUP(T$1:T$21824,'DT HUEVO'!$H:$K,3,0)</f>
        <v>CALOTO</v>
      </c>
      <c r="Z213">
        <f>+VLOOKUP(A$1:A$21824,'DT HUEVO'!$A:$E,5,0)</f>
        <v>0</v>
      </c>
      <c r="AA213" t="str">
        <f>IF(Tabla1[[#This Row],[GRUPO]]="PLANTA CLASIFICACION","BODEGA",IF(Tabla1[[#This Row],[GRUPO]]="BODEGA","BODEGA",Tabla1[[#This Row],[GRUPO]]))</f>
        <v>VEHICULOS</v>
      </c>
      <c r="AB213" t="str">
        <f>VLOOKUP(Tabla1[[#This Row],[articulo]],'DT HUEVO'!$A:$F,6,0)</f>
        <v>TAT</v>
      </c>
    </row>
    <row r="214" spans="1:28">
      <c r="A214" s="223">
        <v>2152388</v>
      </c>
      <c r="B214" s="223" t="s">
        <v>1106</v>
      </c>
      <c r="C214" s="223" t="s">
        <v>1259</v>
      </c>
      <c r="D214" s="223">
        <v>360</v>
      </c>
      <c r="E214" s="7">
        <v>0</v>
      </c>
      <c r="F214" s="223" t="s">
        <v>1260</v>
      </c>
      <c r="G214" s="223" t="s">
        <v>1261</v>
      </c>
      <c r="H214" s="7">
        <v>0</v>
      </c>
      <c r="I214" s="7">
        <v>550</v>
      </c>
      <c r="J214" s="223" t="s">
        <v>1262</v>
      </c>
      <c r="K214" s="223" t="s">
        <v>1263</v>
      </c>
      <c r="L214" s="245">
        <v>538.38</v>
      </c>
      <c r="M214" s="246">
        <v>46305</v>
      </c>
      <c r="N214" s="223"/>
      <c r="O214" s="223" t="s">
        <v>1034</v>
      </c>
      <c r="P214" s="223">
        <v>2152388</v>
      </c>
      <c r="Q214" s="223" t="s">
        <v>1035</v>
      </c>
      <c r="R214" s="223">
        <v>0</v>
      </c>
      <c r="S214" s="7"/>
      <c r="T214" s="3" t="str">
        <f>+VLOOKUP(Tabla1[[#This Row],[id_bodega]],'CONVERSION DATOS'!B:D,2,0)</f>
        <v>TAT POPAYAN</v>
      </c>
      <c r="U214" s="3" t="str">
        <f>+VLOOKUP(Q214,'CONVERSION DATOS'!B:D,3,0)</f>
        <v>VEHICULOS</v>
      </c>
      <c r="V214" t="str">
        <f>+VLOOKUP($A$1:$A$21824,'DT HUEVO'!$A:$E,3,0)</f>
        <v>L</v>
      </c>
      <c r="W214" t="str">
        <f>+VLOOKUP($A$1:$A$21664,'DT HUEVO'!$A:$E,4,0)</f>
        <v>EMPACADOS</v>
      </c>
      <c r="X214" t="str">
        <f>+VLOOKUP(T$1:T$21824,'DT HUEVO'!$H:$K,2,0)</f>
        <v>OCCIDENTE</v>
      </c>
      <c r="Y214" t="str">
        <f>+VLOOKUP(T$1:T$21824,'DT HUEVO'!$H:$K,3,0)</f>
        <v>CALOTO</v>
      </c>
      <c r="Z214">
        <f>+VLOOKUP(A$1:A$21824,'DT HUEVO'!$A:$E,5,0)</f>
        <v>0</v>
      </c>
      <c r="AA214" t="str">
        <f>IF(Tabla1[[#This Row],[GRUPO]]="PLANTA CLASIFICACION","BODEGA",IF(Tabla1[[#This Row],[GRUPO]]="BODEGA","BODEGA",Tabla1[[#This Row],[GRUPO]]))</f>
        <v>VEHICULOS</v>
      </c>
      <c r="AB214" t="str">
        <f>VLOOKUP(Tabla1[[#This Row],[articulo]],'DT HUEVO'!$A:$F,6,0)</f>
        <v>TAT</v>
      </c>
    </row>
    <row r="215" spans="1:28">
      <c r="A215" s="223">
        <v>2010102</v>
      </c>
      <c r="B215" s="223" t="s">
        <v>1266</v>
      </c>
      <c r="C215" s="223" t="s">
        <v>1259</v>
      </c>
      <c r="D215" s="223">
        <v>1955</v>
      </c>
      <c r="E215" s="7">
        <v>0</v>
      </c>
      <c r="F215" s="223" t="s">
        <v>1260</v>
      </c>
      <c r="G215" s="223" t="s">
        <v>1261</v>
      </c>
      <c r="H215" s="7">
        <v>0</v>
      </c>
      <c r="I215" s="7">
        <v>610</v>
      </c>
      <c r="J215" s="223" t="s">
        <v>1262</v>
      </c>
      <c r="K215" s="223" t="s">
        <v>1263</v>
      </c>
      <c r="L215" s="245">
        <v>629.67999999999995</v>
      </c>
      <c r="M215" s="246">
        <v>46305</v>
      </c>
      <c r="N215" s="223"/>
      <c r="O215" s="223" t="s">
        <v>1732</v>
      </c>
      <c r="P215" s="223">
        <v>2010102</v>
      </c>
      <c r="Q215" s="223" t="s">
        <v>1346</v>
      </c>
      <c r="R215" s="223">
        <v>0</v>
      </c>
      <c r="S215" s="7"/>
      <c r="T215" s="3" t="str">
        <f>+VLOOKUP(Tabla1[[#This Row],[id_bodega]],'CONVERSION DATOS'!B:D,2,0)</f>
        <v>TAT POPAYAN</v>
      </c>
      <c r="U215" s="3" t="str">
        <f>+VLOOKUP(Q215,'CONVERSION DATOS'!B:D,3,0)</f>
        <v>VEHICULOS</v>
      </c>
      <c r="V215" t="str">
        <f>+VLOOKUP($A$1:$A$21824,'DT HUEVO'!$A:$E,3,0)</f>
        <v>YUMBO</v>
      </c>
      <c r="W215" t="str">
        <f>+VLOOKUP($A$1:$A$21664,'DT HUEVO'!$A:$E,4,0)</f>
        <v>VERDE</v>
      </c>
      <c r="X215" t="str">
        <f>+VLOOKUP(T$1:T$21824,'DT HUEVO'!$H:$K,2,0)</f>
        <v>OCCIDENTE</v>
      </c>
      <c r="Y215" t="str">
        <f>+VLOOKUP(T$1:T$21824,'DT HUEVO'!$H:$K,3,0)</f>
        <v>CALOTO</v>
      </c>
      <c r="Z215">
        <f>+VLOOKUP(A$1:A$21824,'DT HUEVO'!$A:$E,5,0)</f>
        <v>0</v>
      </c>
      <c r="AA215" t="str">
        <f>IF(Tabla1[[#This Row],[GRUPO]]="PLANTA CLASIFICACION","BODEGA",IF(Tabla1[[#This Row],[GRUPO]]="BODEGA","BODEGA",Tabla1[[#This Row],[GRUPO]]))</f>
        <v>VEHICULOS</v>
      </c>
      <c r="AB215" t="str">
        <f>VLOOKUP(Tabla1[[#This Row],[articulo]],'DT HUEVO'!$A:$F,6,0)</f>
        <v>TAT</v>
      </c>
    </row>
    <row r="216" spans="1:28">
      <c r="A216" s="223">
        <v>2110202</v>
      </c>
      <c r="B216" s="223" t="s">
        <v>1008</v>
      </c>
      <c r="C216" s="223" t="s">
        <v>1259</v>
      </c>
      <c r="D216" s="223">
        <v>673</v>
      </c>
      <c r="E216" s="7">
        <v>0</v>
      </c>
      <c r="F216" s="223" t="s">
        <v>1260</v>
      </c>
      <c r="G216" s="223" t="s">
        <v>1261</v>
      </c>
      <c r="H216" s="7">
        <v>0</v>
      </c>
      <c r="I216" s="7">
        <v>540</v>
      </c>
      <c r="J216" s="223" t="s">
        <v>1262</v>
      </c>
      <c r="K216" s="223" t="s">
        <v>1263</v>
      </c>
      <c r="L216" s="245">
        <v>394.26</v>
      </c>
      <c r="M216" s="246">
        <v>46305</v>
      </c>
      <c r="N216" s="223"/>
      <c r="O216" s="223" t="s">
        <v>1732</v>
      </c>
      <c r="P216" s="223">
        <v>2110202</v>
      </c>
      <c r="Q216" s="223" t="s">
        <v>1346</v>
      </c>
      <c r="R216" s="223">
        <v>0</v>
      </c>
      <c r="S216" s="7"/>
      <c r="T216" s="3" t="str">
        <f>+VLOOKUP(Tabla1[[#This Row],[id_bodega]],'CONVERSION DATOS'!B:D,2,0)</f>
        <v>TAT POPAYAN</v>
      </c>
      <c r="U216" s="3" t="str">
        <f>+VLOOKUP(Q216,'CONVERSION DATOS'!B:D,3,0)</f>
        <v>VEHICULOS</v>
      </c>
      <c r="V216" t="str">
        <f>+VLOOKUP($A$1:$A$21824,'DT HUEVO'!$A:$E,3,0)</f>
        <v>XL</v>
      </c>
      <c r="W216" t="str">
        <f>+VLOOKUP($A$1:$A$21664,'DT HUEVO'!$A:$E,4,0)</f>
        <v>VERDE</v>
      </c>
      <c r="X216" t="str">
        <f>+VLOOKUP(T$1:T$21824,'DT HUEVO'!$H:$K,2,0)</f>
        <v>OCCIDENTE</v>
      </c>
      <c r="Y216" t="str">
        <f>+VLOOKUP(T$1:T$21824,'DT HUEVO'!$H:$K,3,0)</f>
        <v>CALOTO</v>
      </c>
      <c r="Z216">
        <f>+VLOOKUP(A$1:A$21824,'DT HUEVO'!$A:$E,5,0)</f>
        <v>0</v>
      </c>
      <c r="AA216" t="str">
        <f>IF(Tabla1[[#This Row],[GRUPO]]="PLANTA CLASIFICACION","BODEGA",IF(Tabla1[[#This Row],[GRUPO]]="BODEGA","BODEGA",Tabla1[[#This Row],[GRUPO]]))</f>
        <v>VEHICULOS</v>
      </c>
      <c r="AB216" t="str">
        <f>VLOOKUP(Tabla1[[#This Row],[articulo]],'DT HUEVO'!$A:$F,6,0)</f>
        <v>TAT</v>
      </c>
    </row>
    <row r="217" spans="1:28">
      <c r="A217" s="223">
        <v>2110302</v>
      </c>
      <c r="B217" s="223" t="s">
        <v>1007</v>
      </c>
      <c r="C217" s="223" t="s">
        <v>1259</v>
      </c>
      <c r="D217" s="223">
        <v>179</v>
      </c>
      <c r="E217" s="7">
        <v>0</v>
      </c>
      <c r="F217" s="223" t="s">
        <v>1260</v>
      </c>
      <c r="G217" s="223" t="s">
        <v>1261</v>
      </c>
      <c r="H217" s="7">
        <v>0</v>
      </c>
      <c r="I217" s="7">
        <v>490</v>
      </c>
      <c r="J217" s="223" t="s">
        <v>1262</v>
      </c>
      <c r="K217" s="223" t="s">
        <v>1263</v>
      </c>
      <c r="L217" s="245">
        <v>363.24</v>
      </c>
      <c r="M217" s="246">
        <v>46305</v>
      </c>
      <c r="N217" s="223"/>
      <c r="O217" s="223" t="s">
        <v>1732</v>
      </c>
      <c r="P217" s="223">
        <v>2110302</v>
      </c>
      <c r="Q217" s="223" t="s">
        <v>1346</v>
      </c>
      <c r="R217" s="223">
        <v>0</v>
      </c>
      <c r="S217" s="7"/>
      <c r="T217" s="3" t="str">
        <f>+VLOOKUP(Tabla1[[#This Row],[id_bodega]],'CONVERSION DATOS'!B:D,2,0)</f>
        <v>TAT POPAYAN</v>
      </c>
      <c r="U217" s="3" t="str">
        <f>+VLOOKUP(Q217,'CONVERSION DATOS'!B:D,3,0)</f>
        <v>VEHICULOS</v>
      </c>
      <c r="V217" t="str">
        <f>+VLOOKUP($A$1:$A$21824,'DT HUEVO'!$A:$E,3,0)</f>
        <v>L</v>
      </c>
      <c r="W217" t="str">
        <f>+VLOOKUP($A$1:$A$21664,'DT HUEVO'!$A:$E,4,0)</f>
        <v>VERDE</v>
      </c>
      <c r="X217" t="str">
        <f>+VLOOKUP(T$1:T$21824,'DT HUEVO'!$H:$K,2,0)</f>
        <v>OCCIDENTE</v>
      </c>
      <c r="Y217" t="str">
        <f>+VLOOKUP(T$1:T$21824,'DT HUEVO'!$H:$K,3,0)</f>
        <v>CALOTO</v>
      </c>
      <c r="Z217">
        <f>+VLOOKUP(A$1:A$21824,'DT HUEVO'!$A:$E,5,0)</f>
        <v>0</v>
      </c>
      <c r="AA217" t="str">
        <f>IF(Tabla1[[#This Row],[GRUPO]]="PLANTA CLASIFICACION","BODEGA",IF(Tabla1[[#This Row],[GRUPO]]="BODEGA","BODEGA",Tabla1[[#This Row],[GRUPO]]))</f>
        <v>VEHICULOS</v>
      </c>
      <c r="AB217" t="str">
        <f>VLOOKUP(Tabla1[[#This Row],[articulo]],'DT HUEVO'!$A:$F,6,0)</f>
        <v>TAT</v>
      </c>
    </row>
    <row r="218" spans="1:28">
      <c r="A218" s="223">
        <v>2110402</v>
      </c>
      <c r="B218" s="223" t="s">
        <v>1009</v>
      </c>
      <c r="C218" s="223" t="s">
        <v>1259</v>
      </c>
      <c r="D218" s="223">
        <v>960</v>
      </c>
      <c r="E218" s="7">
        <v>0</v>
      </c>
      <c r="F218" s="223" t="s">
        <v>1260</v>
      </c>
      <c r="G218" s="223" t="s">
        <v>1261</v>
      </c>
      <c r="H218" s="7">
        <v>0</v>
      </c>
      <c r="I218" s="7">
        <v>470</v>
      </c>
      <c r="J218" s="223" t="s">
        <v>1262</v>
      </c>
      <c r="K218" s="223" t="s">
        <v>1263</v>
      </c>
      <c r="L218" s="245">
        <v>349.55</v>
      </c>
      <c r="M218" s="246">
        <v>46305</v>
      </c>
      <c r="N218" s="223"/>
      <c r="O218" s="223" t="s">
        <v>1732</v>
      </c>
      <c r="P218" s="223">
        <v>2110402</v>
      </c>
      <c r="Q218" s="223" t="s">
        <v>1346</v>
      </c>
      <c r="R218" s="223">
        <v>0</v>
      </c>
      <c r="S218" s="7"/>
      <c r="T218" s="3" t="str">
        <f>+VLOOKUP(Tabla1[[#This Row],[id_bodega]],'CONVERSION DATOS'!B:D,2,0)</f>
        <v>TAT POPAYAN</v>
      </c>
      <c r="U218" s="3" t="str">
        <f>+VLOOKUP(Q218,'CONVERSION DATOS'!B:D,3,0)</f>
        <v>VEHICULOS</v>
      </c>
      <c r="V218" t="str">
        <f>+VLOOKUP($A$1:$A$21824,'DT HUEVO'!$A:$E,3,0)</f>
        <v>M</v>
      </c>
      <c r="W218" t="str">
        <f>+VLOOKUP($A$1:$A$21664,'DT HUEVO'!$A:$E,4,0)</f>
        <v>VERDE</v>
      </c>
      <c r="X218" t="str">
        <f>+VLOOKUP(T$1:T$21824,'DT HUEVO'!$H:$K,2,0)</f>
        <v>OCCIDENTE</v>
      </c>
      <c r="Y218" t="str">
        <f>+VLOOKUP(T$1:T$21824,'DT HUEVO'!$H:$K,3,0)</f>
        <v>CALOTO</v>
      </c>
      <c r="Z218">
        <f>+VLOOKUP(A$1:A$21824,'DT HUEVO'!$A:$E,5,0)</f>
        <v>0</v>
      </c>
      <c r="AA218" t="str">
        <f>IF(Tabla1[[#This Row],[GRUPO]]="PLANTA CLASIFICACION","BODEGA",IF(Tabla1[[#This Row],[GRUPO]]="BODEGA","BODEGA",Tabla1[[#This Row],[GRUPO]]))</f>
        <v>VEHICULOS</v>
      </c>
      <c r="AB218" t="str">
        <f>VLOOKUP(Tabla1[[#This Row],[articulo]],'DT HUEVO'!$A:$F,6,0)</f>
        <v>TAT</v>
      </c>
    </row>
    <row r="219" spans="1:28">
      <c r="A219" s="223">
        <v>2112207</v>
      </c>
      <c r="B219" s="223" t="s">
        <v>1104</v>
      </c>
      <c r="C219" s="223" t="s">
        <v>1259</v>
      </c>
      <c r="D219" s="223">
        <v>390</v>
      </c>
      <c r="E219" s="7">
        <v>0</v>
      </c>
      <c r="F219" s="223" t="s">
        <v>1260</v>
      </c>
      <c r="G219" s="223" t="s">
        <v>1261</v>
      </c>
      <c r="H219" s="7">
        <v>0</v>
      </c>
      <c r="I219" s="7">
        <v>640</v>
      </c>
      <c r="J219" s="223" t="s">
        <v>1262</v>
      </c>
      <c r="K219" s="223" t="s">
        <v>1263</v>
      </c>
      <c r="L219" s="245">
        <v>599.67999999999995</v>
      </c>
      <c r="M219" s="246">
        <v>46305</v>
      </c>
      <c r="N219" s="223"/>
      <c r="O219" s="223" t="s">
        <v>1732</v>
      </c>
      <c r="P219" s="223">
        <v>2112207</v>
      </c>
      <c r="Q219" s="223" t="s">
        <v>1346</v>
      </c>
      <c r="R219" s="223">
        <v>0</v>
      </c>
      <c r="S219" s="7"/>
      <c r="T219" s="3" t="str">
        <f>+VLOOKUP(Tabla1[[#This Row],[id_bodega]],'CONVERSION DATOS'!B:D,2,0)</f>
        <v>TAT POPAYAN</v>
      </c>
      <c r="U219" s="3" t="str">
        <f>+VLOOKUP(Q219,'CONVERSION DATOS'!B:D,3,0)</f>
        <v>VEHICULOS</v>
      </c>
      <c r="V219" t="str">
        <f>+VLOOKUP($A$1:$A$21824,'DT HUEVO'!$A:$E,3,0)</f>
        <v>XL</v>
      </c>
      <c r="W219" t="str">
        <f>+VLOOKUP($A$1:$A$21664,'DT HUEVO'!$A:$E,4,0)</f>
        <v>EMPACADOS</v>
      </c>
      <c r="X219" t="str">
        <f>+VLOOKUP(T$1:T$21824,'DT HUEVO'!$H:$K,2,0)</f>
        <v>OCCIDENTE</v>
      </c>
      <c r="Y219" t="str">
        <f>+VLOOKUP(T$1:T$21824,'DT HUEVO'!$H:$K,3,0)</f>
        <v>CALOTO</v>
      </c>
      <c r="Z219" t="str">
        <f>+VLOOKUP(A$1:A$21824,'DT HUEVO'!$A:$E,5,0)</f>
        <v>TAT</v>
      </c>
      <c r="AA219" t="str">
        <f>IF(Tabla1[[#This Row],[GRUPO]]="PLANTA CLASIFICACION","BODEGA",IF(Tabla1[[#This Row],[GRUPO]]="BODEGA","BODEGA",Tabla1[[#This Row],[GRUPO]]))</f>
        <v>VEHICULOS</v>
      </c>
      <c r="AB219" t="str">
        <f>VLOOKUP(Tabla1[[#This Row],[articulo]],'DT HUEVO'!$A:$F,6,0)</f>
        <v>TAT</v>
      </c>
    </row>
    <row r="220" spans="1:28">
      <c r="A220" s="223">
        <v>2152388</v>
      </c>
      <c r="B220" s="223" t="s">
        <v>1106</v>
      </c>
      <c r="C220" s="223" t="s">
        <v>1259</v>
      </c>
      <c r="D220" s="223">
        <v>2535</v>
      </c>
      <c r="E220" s="7">
        <v>0</v>
      </c>
      <c r="F220" s="223" t="s">
        <v>1260</v>
      </c>
      <c r="G220" s="223" t="s">
        <v>1261</v>
      </c>
      <c r="H220" s="7">
        <v>0</v>
      </c>
      <c r="I220" s="7">
        <v>550</v>
      </c>
      <c r="J220" s="223" t="s">
        <v>1262</v>
      </c>
      <c r="K220" s="223" t="s">
        <v>1263</v>
      </c>
      <c r="L220" s="245">
        <v>538.38</v>
      </c>
      <c r="M220" s="246">
        <v>46305</v>
      </c>
      <c r="N220" s="223"/>
      <c r="O220" s="223" t="s">
        <v>1732</v>
      </c>
      <c r="P220" s="223">
        <v>2152388</v>
      </c>
      <c r="Q220" s="223" t="s">
        <v>1346</v>
      </c>
      <c r="R220" s="223">
        <v>0</v>
      </c>
      <c r="S220" s="7"/>
      <c r="T220" s="3" t="str">
        <f>+VLOOKUP(Tabla1[[#This Row],[id_bodega]],'CONVERSION DATOS'!B:D,2,0)</f>
        <v>TAT POPAYAN</v>
      </c>
      <c r="U220" s="3" t="str">
        <f>+VLOOKUP(Q220,'CONVERSION DATOS'!B:D,3,0)</f>
        <v>VEHICULOS</v>
      </c>
      <c r="V220" t="str">
        <f>+VLOOKUP($A$1:$A$21824,'DT HUEVO'!$A:$E,3,0)</f>
        <v>L</v>
      </c>
      <c r="W220" t="str">
        <f>+VLOOKUP($A$1:$A$21664,'DT HUEVO'!$A:$E,4,0)</f>
        <v>EMPACADOS</v>
      </c>
      <c r="X220" t="str">
        <f>+VLOOKUP(T$1:T$21824,'DT HUEVO'!$H:$K,2,0)</f>
        <v>OCCIDENTE</v>
      </c>
      <c r="Y220" t="str">
        <f>+VLOOKUP(T$1:T$21824,'DT HUEVO'!$H:$K,3,0)</f>
        <v>CALOTO</v>
      </c>
      <c r="Z220">
        <f>+VLOOKUP(A$1:A$21824,'DT HUEVO'!$A:$E,5,0)</f>
        <v>0</v>
      </c>
      <c r="AA220" t="str">
        <f>IF(Tabla1[[#This Row],[GRUPO]]="PLANTA CLASIFICACION","BODEGA",IF(Tabla1[[#This Row],[GRUPO]]="BODEGA","BODEGA",Tabla1[[#This Row],[GRUPO]]))</f>
        <v>VEHICULOS</v>
      </c>
      <c r="AB220" t="str">
        <f>VLOOKUP(Tabla1[[#This Row],[articulo]],'DT HUEVO'!$A:$F,6,0)</f>
        <v>TAT</v>
      </c>
    </row>
    <row r="221" spans="1:28">
      <c r="A221" s="223">
        <v>2110202</v>
      </c>
      <c r="B221" s="223" t="s">
        <v>1008</v>
      </c>
      <c r="C221" s="223" t="s">
        <v>1259</v>
      </c>
      <c r="D221" s="223">
        <v>473</v>
      </c>
      <c r="E221" s="7">
        <v>0</v>
      </c>
      <c r="F221" s="223" t="s">
        <v>1260</v>
      </c>
      <c r="G221" s="223" t="s">
        <v>1261</v>
      </c>
      <c r="H221" s="7">
        <v>0</v>
      </c>
      <c r="I221" s="7">
        <v>540</v>
      </c>
      <c r="J221" s="223" t="s">
        <v>1262</v>
      </c>
      <c r="K221" s="223" t="s">
        <v>1263</v>
      </c>
      <c r="L221" s="245">
        <v>394.26</v>
      </c>
      <c r="M221" s="246">
        <v>46305</v>
      </c>
      <c r="N221" s="223"/>
      <c r="O221" s="223" t="s">
        <v>180</v>
      </c>
      <c r="P221" s="223">
        <v>2110202</v>
      </c>
      <c r="Q221" s="223" t="s">
        <v>181</v>
      </c>
      <c r="R221" s="223">
        <v>0</v>
      </c>
      <c r="S221" s="7"/>
      <c r="T221" s="3" t="str">
        <f>+VLOOKUP(Tabla1[[#This Row],[id_bodega]],'CONVERSION DATOS'!B:D,2,0)</f>
        <v>TAT POPAYAN</v>
      </c>
      <c r="U221" s="3" t="str">
        <f>+VLOOKUP(Q221,'CONVERSION DATOS'!B:D,3,0)</f>
        <v>VEHICULOS</v>
      </c>
      <c r="V221" t="str">
        <f>+VLOOKUP($A$1:$A$21824,'DT HUEVO'!$A:$E,3,0)</f>
        <v>XL</v>
      </c>
      <c r="W221" t="str">
        <f>+VLOOKUP($A$1:$A$21664,'DT HUEVO'!$A:$E,4,0)</f>
        <v>VERDE</v>
      </c>
      <c r="X221" t="str">
        <f>+VLOOKUP(T$1:T$21824,'DT HUEVO'!$H:$K,2,0)</f>
        <v>OCCIDENTE</v>
      </c>
      <c r="Y221" t="str">
        <f>+VLOOKUP(T$1:T$21824,'DT HUEVO'!$H:$K,3,0)</f>
        <v>CALOTO</v>
      </c>
      <c r="Z221">
        <f>+VLOOKUP(A$1:A$21824,'DT HUEVO'!$A:$E,5,0)</f>
        <v>0</v>
      </c>
      <c r="AA221" t="str">
        <f>IF(Tabla1[[#This Row],[GRUPO]]="PLANTA CLASIFICACION","BODEGA",IF(Tabla1[[#This Row],[GRUPO]]="BODEGA","BODEGA",Tabla1[[#This Row],[GRUPO]]))</f>
        <v>VEHICULOS</v>
      </c>
      <c r="AB221" t="str">
        <f>VLOOKUP(Tabla1[[#This Row],[articulo]],'DT HUEVO'!$A:$F,6,0)</f>
        <v>TAT</v>
      </c>
    </row>
    <row r="222" spans="1:28">
      <c r="A222" s="223">
        <v>2110302</v>
      </c>
      <c r="B222" s="223" t="s">
        <v>1007</v>
      </c>
      <c r="C222" s="223" t="s">
        <v>1259</v>
      </c>
      <c r="D222" s="223">
        <v>2190</v>
      </c>
      <c r="E222" s="7">
        <v>0</v>
      </c>
      <c r="F222" s="223" t="s">
        <v>1260</v>
      </c>
      <c r="G222" s="223" t="s">
        <v>1261</v>
      </c>
      <c r="H222" s="7">
        <v>0</v>
      </c>
      <c r="I222" s="7">
        <v>490</v>
      </c>
      <c r="J222" s="223" t="s">
        <v>1262</v>
      </c>
      <c r="K222" s="223" t="s">
        <v>1263</v>
      </c>
      <c r="L222" s="245">
        <v>363.24</v>
      </c>
      <c r="M222" s="246">
        <v>46308</v>
      </c>
      <c r="N222" s="223"/>
      <c r="O222" s="223" t="s">
        <v>180</v>
      </c>
      <c r="P222" s="223">
        <v>2110302</v>
      </c>
      <c r="Q222" s="223" t="s">
        <v>181</v>
      </c>
      <c r="R222" s="223">
        <v>0</v>
      </c>
      <c r="S222" s="7"/>
      <c r="T222" s="3" t="str">
        <f>+VLOOKUP(Tabla1[[#This Row],[id_bodega]],'CONVERSION DATOS'!B:D,2,0)</f>
        <v>TAT POPAYAN</v>
      </c>
      <c r="U222" s="3" t="str">
        <f>+VLOOKUP(Q222,'CONVERSION DATOS'!B:D,3,0)</f>
        <v>VEHICULOS</v>
      </c>
      <c r="V222" t="str">
        <f>+VLOOKUP($A$1:$A$21824,'DT HUEVO'!$A:$E,3,0)</f>
        <v>L</v>
      </c>
      <c r="W222" t="str">
        <f>+VLOOKUP($A$1:$A$21664,'DT HUEVO'!$A:$E,4,0)</f>
        <v>VERDE</v>
      </c>
      <c r="X222" t="str">
        <f>+VLOOKUP(T$1:T$21824,'DT HUEVO'!$H:$K,2,0)</f>
        <v>OCCIDENTE</v>
      </c>
      <c r="Y222" t="str">
        <f>+VLOOKUP(T$1:T$21824,'DT HUEVO'!$H:$K,3,0)</f>
        <v>CALOTO</v>
      </c>
      <c r="Z222">
        <f>+VLOOKUP(A$1:A$21824,'DT HUEVO'!$A:$E,5,0)</f>
        <v>0</v>
      </c>
      <c r="AA222" t="str">
        <f>IF(Tabla1[[#This Row],[GRUPO]]="PLANTA CLASIFICACION","BODEGA",IF(Tabla1[[#This Row],[GRUPO]]="BODEGA","BODEGA",Tabla1[[#This Row],[GRUPO]]))</f>
        <v>VEHICULOS</v>
      </c>
      <c r="AB222" t="str">
        <f>VLOOKUP(Tabla1[[#This Row],[articulo]],'DT HUEVO'!$A:$F,6,0)</f>
        <v>TAT</v>
      </c>
    </row>
    <row r="223" spans="1:28">
      <c r="A223" s="223">
        <v>2110402</v>
      </c>
      <c r="B223" s="223" t="s">
        <v>1009</v>
      </c>
      <c r="C223" s="223" t="s">
        <v>1259</v>
      </c>
      <c r="D223" s="223">
        <v>610</v>
      </c>
      <c r="E223" s="7">
        <v>0</v>
      </c>
      <c r="F223" s="223" t="s">
        <v>1260</v>
      </c>
      <c r="G223" s="223" t="s">
        <v>1261</v>
      </c>
      <c r="H223" s="7">
        <v>0</v>
      </c>
      <c r="I223" s="7">
        <v>470</v>
      </c>
      <c r="J223" s="223" t="s">
        <v>1262</v>
      </c>
      <c r="K223" s="223" t="s">
        <v>1263</v>
      </c>
      <c r="L223" s="245">
        <v>349.55</v>
      </c>
      <c r="M223" s="246">
        <v>46305</v>
      </c>
      <c r="N223" s="223"/>
      <c r="O223" s="223" t="s">
        <v>180</v>
      </c>
      <c r="P223" s="223">
        <v>2110402</v>
      </c>
      <c r="Q223" s="223" t="s">
        <v>181</v>
      </c>
      <c r="R223" s="223">
        <v>0</v>
      </c>
      <c r="S223" s="7"/>
      <c r="T223" s="3" t="str">
        <f>+VLOOKUP(Tabla1[[#This Row],[id_bodega]],'CONVERSION DATOS'!B:D,2,0)</f>
        <v>TAT POPAYAN</v>
      </c>
      <c r="U223" s="3" t="str">
        <f>+VLOOKUP(Q223,'CONVERSION DATOS'!B:D,3,0)</f>
        <v>VEHICULOS</v>
      </c>
      <c r="V223" t="str">
        <f>+VLOOKUP($A$1:$A$21824,'DT HUEVO'!$A:$E,3,0)</f>
        <v>M</v>
      </c>
      <c r="W223" t="str">
        <f>+VLOOKUP($A$1:$A$21664,'DT HUEVO'!$A:$E,4,0)</f>
        <v>VERDE</v>
      </c>
      <c r="X223" t="str">
        <f>+VLOOKUP(T$1:T$21824,'DT HUEVO'!$H:$K,2,0)</f>
        <v>OCCIDENTE</v>
      </c>
      <c r="Y223" t="str">
        <f>+VLOOKUP(T$1:T$21824,'DT HUEVO'!$H:$K,3,0)</f>
        <v>CALOTO</v>
      </c>
      <c r="Z223">
        <f>+VLOOKUP(A$1:A$21824,'DT HUEVO'!$A:$E,5,0)</f>
        <v>0</v>
      </c>
      <c r="AA223" t="str">
        <f>IF(Tabla1[[#This Row],[GRUPO]]="PLANTA CLASIFICACION","BODEGA",IF(Tabla1[[#This Row],[GRUPO]]="BODEGA","BODEGA",Tabla1[[#This Row],[GRUPO]]))</f>
        <v>VEHICULOS</v>
      </c>
      <c r="AB223" t="str">
        <f>VLOOKUP(Tabla1[[#This Row],[articulo]],'DT HUEVO'!$A:$F,6,0)</f>
        <v>TAT</v>
      </c>
    </row>
    <row r="224" spans="1:28">
      <c r="A224" s="223">
        <v>2152388</v>
      </c>
      <c r="B224" s="223" t="s">
        <v>1106</v>
      </c>
      <c r="C224" s="223" t="s">
        <v>1259</v>
      </c>
      <c r="D224" s="223">
        <v>390</v>
      </c>
      <c r="E224" s="7">
        <v>0</v>
      </c>
      <c r="F224" s="223" t="s">
        <v>1260</v>
      </c>
      <c r="G224" s="223" t="s">
        <v>1261</v>
      </c>
      <c r="H224" s="7">
        <v>0</v>
      </c>
      <c r="I224" s="7">
        <v>550</v>
      </c>
      <c r="J224" s="223" t="s">
        <v>1262</v>
      </c>
      <c r="K224" s="223" t="s">
        <v>1263</v>
      </c>
      <c r="L224" s="245">
        <v>538.38</v>
      </c>
      <c r="M224" s="246">
        <v>46308</v>
      </c>
      <c r="N224" s="223"/>
      <c r="O224" s="223" t="s">
        <v>180</v>
      </c>
      <c r="P224" s="223">
        <v>2152388</v>
      </c>
      <c r="Q224" s="223" t="s">
        <v>181</v>
      </c>
      <c r="R224" s="223">
        <v>0</v>
      </c>
      <c r="S224" s="7"/>
      <c r="T224" s="3" t="str">
        <f>+VLOOKUP(Tabla1[[#This Row],[id_bodega]],'CONVERSION DATOS'!B:D,2,0)</f>
        <v>TAT POPAYAN</v>
      </c>
      <c r="U224" s="3" t="str">
        <f>+VLOOKUP(Q224,'CONVERSION DATOS'!B:D,3,0)</f>
        <v>VEHICULOS</v>
      </c>
      <c r="V224" t="str">
        <f>+VLOOKUP($A$1:$A$21824,'DT HUEVO'!$A:$E,3,0)</f>
        <v>L</v>
      </c>
      <c r="W224" t="str">
        <f>+VLOOKUP($A$1:$A$21664,'DT HUEVO'!$A:$E,4,0)</f>
        <v>EMPACADOS</v>
      </c>
      <c r="X224" t="str">
        <f>+VLOOKUP(T$1:T$21824,'DT HUEVO'!$H:$K,2,0)</f>
        <v>OCCIDENTE</v>
      </c>
      <c r="Y224" t="str">
        <f>+VLOOKUP(T$1:T$21824,'DT HUEVO'!$H:$K,3,0)</f>
        <v>CALOTO</v>
      </c>
      <c r="Z224">
        <f>+VLOOKUP(A$1:A$21824,'DT HUEVO'!$A:$E,5,0)</f>
        <v>0</v>
      </c>
      <c r="AA224" t="str">
        <f>IF(Tabla1[[#This Row],[GRUPO]]="PLANTA CLASIFICACION","BODEGA",IF(Tabla1[[#This Row],[GRUPO]]="BODEGA","BODEGA",Tabla1[[#This Row],[GRUPO]]))</f>
        <v>VEHICULOS</v>
      </c>
      <c r="AB224" t="str">
        <f>VLOOKUP(Tabla1[[#This Row],[articulo]],'DT HUEVO'!$A:$F,6,0)</f>
        <v>TAT</v>
      </c>
    </row>
    <row r="225" spans="1:28">
      <c r="A225" s="223">
        <v>2110402</v>
      </c>
      <c r="B225" s="223" t="s">
        <v>1009</v>
      </c>
      <c r="C225" s="223" t="s">
        <v>1259</v>
      </c>
      <c r="D225" s="223">
        <v>11940</v>
      </c>
      <c r="E225" s="7">
        <v>0</v>
      </c>
      <c r="F225" s="223" t="s">
        <v>1260</v>
      </c>
      <c r="G225" s="223" t="s">
        <v>1261</v>
      </c>
      <c r="H225" s="7">
        <v>0</v>
      </c>
      <c r="I225" s="7">
        <v>470</v>
      </c>
      <c r="J225" s="223" t="s">
        <v>1262</v>
      </c>
      <c r="K225" s="223" t="s">
        <v>1263</v>
      </c>
      <c r="L225" s="245">
        <v>349.55</v>
      </c>
      <c r="M225" s="246">
        <v>46308</v>
      </c>
      <c r="N225" s="223"/>
      <c r="O225" s="223" t="s">
        <v>182</v>
      </c>
      <c r="P225" s="223">
        <v>2110402</v>
      </c>
      <c r="Q225" s="223" t="s">
        <v>183</v>
      </c>
      <c r="R225" s="223">
        <v>0</v>
      </c>
      <c r="S225" s="7"/>
      <c r="T225" s="3" t="str">
        <f>+VLOOKUP(Tabla1[[#This Row],[id_bodega]],'CONVERSION DATOS'!B:D,2,0)</f>
        <v>TAT POPAYAN</v>
      </c>
      <c r="U225" s="3" t="str">
        <f>+VLOOKUP(Q225,'CONVERSION DATOS'!B:D,3,0)</f>
        <v>VEHICULOS</v>
      </c>
      <c r="V225" t="str">
        <f>+VLOOKUP($A$1:$A$21824,'DT HUEVO'!$A:$E,3,0)</f>
        <v>M</v>
      </c>
      <c r="W225" t="str">
        <f>+VLOOKUP($A$1:$A$21664,'DT HUEVO'!$A:$E,4,0)</f>
        <v>VERDE</v>
      </c>
      <c r="X225" t="str">
        <f>+VLOOKUP(T$1:T$21824,'DT HUEVO'!$H:$K,2,0)</f>
        <v>OCCIDENTE</v>
      </c>
      <c r="Y225" t="str">
        <f>+VLOOKUP(T$1:T$21824,'DT HUEVO'!$H:$K,3,0)</f>
        <v>CALOTO</v>
      </c>
      <c r="Z225">
        <f>+VLOOKUP(A$1:A$21824,'DT HUEVO'!$A:$E,5,0)</f>
        <v>0</v>
      </c>
      <c r="AA225" t="str">
        <f>IF(Tabla1[[#This Row],[GRUPO]]="PLANTA CLASIFICACION","BODEGA",IF(Tabla1[[#This Row],[GRUPO]]="BODEGA","BODEGA",Tabla1[[#This Row],[GRUPO]]))</f>
        <v>VEHICULOS</v>
      </c>
      <c r="AB225" t="str">
        <f>VLOOKUP(Tabla1[[#This Row],[articulo]],'DT HUEVO'!$A:$F,6,0)</f>
        <v>TAT</v>
      </c>
    </row>
    <row r="226" spans="1:28">
      <c r="A226" s="223">
        <v>2112207</v>
      </c>
      <c r="B226" s="223" t="s">
        <v>1104</v>
      </c>
      <c r="C226" s="223" t="s">
        <v>1259</v>
      </c>
      <c r="D226" s="223">
        <v>15</v>
      </c>
      <c r="E226" s="7">
        <v>0</v>
      </c>
      <c r="F226" s="223" t="s">
        <v>1260</v>
      </c>
      <c r="G226" s="223" t="s">
        <v>1261</v>
      </c>
      <c r="H226" s="7">
        <v>0</v>
      </c>
      <c r="I226" s="7">
        <v>640</v>
      </c>
      <c r="J226" s="223" t="s">
        <v>1262</v>
      </c>
      <c r="K226" s="223" t="s">
        <v>1263</v>
      </c>
      <c r="L226" s="245">
        <v>599.67999999999995</v>
      </c>
      <c r="M226" s="246">
        <v>46304</v>
      </c>
      <c r="N226" s="223"/>
      <c r="O226" s="223" t="s">
        <v>182</v>
      </c>
      <c r="P226" s="223">
        <v>2112207</v>
      </c>
      <c r="Q226" s="223" t="s">
        <v>183</v>
      </c>
      <c r="R226" s="223">
        <v>0</v>
      </c>
      <c r="S226" s="7"/>
      <c r="T226" s="3" t="str">
        <f>+VLOOKUP(Tabla1[[#This Row],[id_bodega]],'CONVERSION DATOS'!B:D,2,0)</f>
        <v>TAT POPAYAN</v>
      </c>
      <c r="U226" s="3" t="str">
        <f>+VLOOKUP(Q226,'CONVERSION DATOS'!B:D,3,0)</f>
        <v>VEHICULOS</v>
      </c>
      <c r="V226" t="str">
        <f>+VLOOKUP($A$1:$A$21824,'DT HUEVO'!$A:$E,3,0)</f>
        <v>XL</v>
      </c>
      <c r="W226" t="str">
        <f>+VLOOKUP($A$1:$A$21664,'DT HUEVO'!$A:$E,4,0)</f>
        <v>EMPACADOS</v>
      </c>
      <c r="X226" t="str">
        <f>+VLOOKUP(T$1:T$21824,'DT HUEVO'!$H:$K,2,0)</f>
        <v>OCCIDENTE</v>
      </c>
      <c r="Y226" t="str">
        <f>+VLOOKUP(T$1:T$21824,'DT HUEVO'!$H:$K,3,0)</f>
        <v>CALOTO</v>
      </c>
      <c r="Z226" t="str">
        <f>+VLOOKUP(A$1:A$21824,'DT HUEVO'!$A:$E,5,0)</f>
        <v>TAT</v>
      </c>
      <c r="AA226" t="str">
        <f>IF(Tabla1[[#This Row],[GRUPO]]="PLANTA CLASIFICACION","BODEGA",IF(Tabla1[[#This Row],[GRUPO]]="BODEGA","BODEGA",Tabla1[[#This Row],[GRUPO]]))</f>
        <v>VEHICULOS</v>
      </c>
      <c r="AB226" t="str">
        <f>VLOOKUP(Tabla1[[#This Row],[articulo]],'DT HUEVO'!$A:$F,6,0)</f>
        <v>TAT</v>
      </c>
    </row>
    <row r="227" spans="1:28">
      <c r="A227" s="223">
        <v>2010102</v>
      </c>
      <c r="B227" s="223" t="s">
        <v>1266</v>
      </c>
      <c r="C227" s="223" t="s">
        <v>1259</v>
      </c>
      <c r="D227" s="223">
        <v>240</v>
      </c>
      <c r="E227" s="7">
        <v>0</v>
      </c>
      <c r="F227" s="223" t="s">
        <v>1260</v>
      </c>
      <c r="G227" s="223" t="s">
        <v>1261</v>
      </c>
      <c r="H227" s="7">
        <v>0</v>
      </c>
      <c r="I227" s="7">
        <v>610</v>
      </c>
      <c r="J227" s="223" t="s">
        <v>1262</v>
      </c>
      <c r="K227" s="223" t="s">
        <v>1263</v>
      </c>
      <c r="L227" s="245">
        <v>629.67999999999995</v>
      </c>
      <c r="M227" s="246">
        <v>46305</v>
      </c>
      <c r="N227" s="223"/>
      <c r="O227" s="223" t="s">
        <v>184</v>
      </c>
      <c r="P227" s="223">
        <v>2010102</v>
      </c>
      <c r="Q227" s="223" t="s">
        <v>185</v>
      </c>
      <c r="R227" s="223">
        <v>0</v>
      </c>
      <c r="S227" s="7"/>
      <c r="T227" s="3" t="str">
        <f>+VLOOKUP(Tabla1[[#This Row],[id_bodega]],'CONVERSION DATOS'!B:D,2,0)</f>
        <v>TAT POPAYAN</v>
      </c>
      <c r="U227" s="3" t="str">
        <f>+VLOOKUP(Q227,'CONVERSION DATOS'!B:D,3,0)</f>
        <v>VEHICULOS</v>
      </c>
      <c r="V227" t="str">
        <f>+VLOOKUP($A$1:$A$21824,'DT HUEVO'!$A:$E,3,0)</f>
        <v>YUMBO</v>
      </c>
      <c r="W227" t="str">
        <f>+VLOOKUP($A$1:$A$21664,'DT HUEVO'!$A:$E,4,0)</f>
        <v>VERDE</v>
      </c>
      <c r="X227" t="str">
        <f>+VLOOKUP(T$1:T$21824,'DT HUEVO'!$H:$K,2,0)</f>
        <v>OCCIDENTE</v>
      </c>
      <c r="Y227" t="str">
        <f>+VLOOKUP(T$1:T$21824,'DT HUEVO'!$H:$K,3,0)</f>
        <v>CALOTO</v>
      </c>
      <c r="Z227">
        <f>+VLOOKUP(A$1:A$21824,'DT HUEVO'!$A:$E,5,0)</f>
        <v>0</v>
      </c>
      <c r="AA227" t="str">
        <f>IF(Tabla1[[#This Row],[GRUPO]]="PLANTA CLASIFICACION","BODEGA",IF(Tabla1[[#This Row],[GRUPO]]="BODEGA","BODEGA",Tabla1[[#This Row],[GRUPO]]))</f>
        <v>VEHICULOS</v>
      </c>
      <c r="AB227" t="str">
        <f>VLOOKUP(Tabla1[[#This Row],[articulo]],'DT HUEVO'!$A:$F,6,0)</f>
        <v>TAT</v>
      </c>
    </row>
    <row r="228" spans="1:28">
      <c r="A228" s="223">
        <v>2110202</v>
      </c>
      <c r="B228" s="223" t="s">
        <v>1008</v>
      </c>
      <c r="C228" s="223" t="s">
        <v>1259</v>
      </c>
      <c r="D228" s="223">
        <v>60</v>
      </c>
      <c r="E228" s="7">
        <v>0</v>
      </c>
      <c r="F228" s="223" t="s">
        <v>1260</v>
      </c>
      <c r="G228" s="223" t="s">
        <v>1261</v>
      </c>
      <c r="H228" s="7">
        <v>0</v>
      </c>
      <c r="I228" s="7">
        <v>540</v>
      </c>
      <c r="J228" s="223" t="s">
        <v>1262</v>
      </c>
      <c r="K228" s="223" t="s">
        <v>1263</v>
      </c>
      <c r="L228" s="245">
        <v>394.26</v>
      </c>
      <c r="M228" s="246">
        <v>46305</v>
      </c>
      <c r="N228" s="223"/>
      <c r="O228" s="223" t="s">
        <v>184</v>
      </c>
      <c r="P228" s="223">
        <v>2110202</v>
      </c>
      <c r="Q228" s="223" t="s">
        <v>185</v>
      </c>
      <c r="R228" s="223">
        <v>0</v>
      </c>
      <c r="S228" s="7"/>
      <c r="T228" s="3" t="str">
        <f>+VLOOKUP(Tabla1[[#This Row],[id_bodega]],'CONVERSION DATOS'!B:D,2,0)</f>
        <v>TAT POPAYAN</v>
      </c>
      <c r="U228" s="3" t="str">
        <f>+VLOOKUP(Q228,'CONVERSION DATOS'!B:D,3,0)</f>
        <v>VEHICULOS</v>
      </c>
      <c r="V228" t="str">
        <f>+VLOOKUP($A$1:$A$21824,'DT HUEVO'!$A:$E,3,0)</f>
        <v>XL</v>
      </c>
      <c r="W228" t="str">
        <f>+VLOOKUP($A$1:$A$21664,'DT HUEVO'!$A:$E,4,0)</f>
        <v>VERDE</v>
      </c>
      <c r="X228" t="str">
        <f>+VLOOKUP(T$1:T$21824,'DT HUEVO'!$H:$K,2,0)</f>
        <v>OCCIDENTE</v>
      </c>
      <c r="Y228" t="str">
        <f>+VLOOKUP(T$1:T$21824,'DT HUEVO'!$H:$K,3,0)</f>
        <v>CALOTO</v>
      </c>
      <c r="Z228">
        <f>+VLOOKUP(A$1:A$21824,'DT HUEVO'!$A:$E,5,0)</f>
        <v>0</v>
      </c>
      <c r="AA228" t="str">
        <f>IF(Tabla1[[#This Row],[GRUPO]]="PLANTA CLASIFICACION","BODEGA",IF(Tabla1[[#This Row],[GRUPO]]="BODEGA","BODEGA",Tabla1[[#This Row],[GRUPO]]))</f>
        <v>VEHICULOS</v>
      </c>
      <c r="AB228" t="str">
        <f>VLOOKUP(Tabla1[[#This Row],[articulo]],'DT HUEVO'!$A:$F,6,0)</f>
        <v>TAT</v>
      </c>
    </row>
    <row r="229" spans="1:28">
      <c r="A229" s="223">
        <v>2110302</v>
      </c>
      <c r="B229" s="223" t="s">
        <v>1007</v>
      </c>
      <c r="C229" s="223" t="s">
        <v>1259</v>
      </c>
      <c r="D229" s="223">
        <v>16890</v>
      </c>
      <c r="E229" s="7">
        <v>0</v>
      </c>
      <c r="F229" s="223" t="s">
        <v>1260</v>
      </c>
      <c r="G229" s="223" t="s">
        <v>1261</v>
      </c>
      <c r="H229" s="7">
        <v>0</v>
      </c>
      <c r="I229" s="7">
        <v>490</v>
      </c>
      <c r="J229" s="223" t="s">
        <v>1262</v>
      </c>
      <c r="K229" s="223" t="s">
        <v>1263</v>
      </c>
      <c r="L229" s="245">
        <v>363.24</v>
      </c>
      <c r="M229" s="246">
        <v>46308</v>
      </c>
      <c r="N229" s="223"/>
      <c r="O229" s="223" t="s">
        <v>184</v>
      </c>
      <c r="P229" s="223">
        <v>2110302</v>
      </c>
      <c r="Q229" s="223" t="s">
        <v>185</v>
      </c>
      <c r="R229" s="223">
        <v>0</v>
      </c>
      <c r="S229" s="7"/>
      <c r="T229" s="3" t="str">
        <f>+VLOOKUP(Tabla1[[#This Row],[id_bodega]],'CONVERSION DATOS'!B:D,2,0)</f>
        <v>TAT POPAYAN</v>
      </c>
      <c r="U229" s="3" t="str">
        <f>+VLOOKUP(Q229,'CONVERSION DATOS'!B:D,3,0)</f>
        <v>VEHICULOS</v>
      </c>
      <c r="V229" t="str">
        <f>+VLOOKUP($A$1:$A$21824,'DT HUEVO'!$A:$E,3,0)</f>
        <v>L</v>
      </c>
      <c r="W229" t="str">
        <f>+VLOOKUP($A$1:$A$21664,'DT HUEVO'!$A:$E,4,0)</f>
        <v>VERDE</v>
      </c>
      <c r="X229" t="str">
        <f>+VLOOKUP(T$1:T$21824,'DT HUEVO'!$H:$K,2,0)</f>
        <v>OCCIDENTE</v>
      </c>
      <c r="Y229" t="str">
        <f>+VLOOKUP(T$1:T$21824,'DT HUEVO'!$H:$K,3,0)</f>
        <v>CALOTO</v>
      </c>
      <c r="Z229">
        <f>+VLOOKUP(A$1:A$21824,'DT HUEVO'!$A:$E,5,0)</f>
        <v>0</v>
      </c>
      <c r="AA229" t="str">
        <f>IF(Tabla1[[#This Row],[GRUPO]]="PLANTA CLASIFICACION","BODEGA",IF(Tabla1[[#This Row],[GRUPO]]="BODEGA","BODEGA",Tabla1[[#This Row],[GRUPO]]))</f>
        <v>VEHICULOS</v>
      </c>
      <c r="AB229" t="str">
        <f>VLOOKUP(Tabla1[[#This Row],[articulo]],'DT HUEVO'!$A:$F,6,0)</f>
        <v>TAT</v>
      </c>
    </row>
    <row r="230" spans="1:28">
      <c r="A230" s="223">
        <v>2152388</v>
      </c>
      <c r="B230" s="223" t="s">
        <v>1106</v>
      </c>
      <c r="C230" s="223" t="s">
        <v>1259</v>
      </c>
      <c r="D230" s="223">
        <v>135</v>
      </c>
      <c r="E230" s="7">
        <v>0</v>
      </c>
      <c r="F230" s="223" t="s">
        <v>1260</v>
      </c>
      <c r="G230" s="223" t="s">
        <v>1261</v>
      </c>
      <c r="H230" s="7">
        <v>0</v>
      </c>
      <c r="I230" s="7">
        <v>550</v>
      </c>
      <c r="J230" s="223" t="s">
        <v>1262</v>
      </c>
      <c r="K230" s="223" t="s">
        <v>1263</v>
      </c>
      <c r="L230" s="245">
        <v>538.38</v>
      </c>
      <c r="M230" s="246">
        <v>46305</v>
      </c>
      <c r="N230" s="223"/>
      <c r="O230" s="223" t="s">
        <v>184</v>
      </c>
      <c r="P230" s="223">
        <v>2152388</v>
      </c>
      <c r="Q230" s="223" t="s">
        <v>185</v>
      </c>
      <c r="R230" s="223">
        <v>0</v>
      </c>
      <c r="S230" s="7"/>
      <c r="T230" s="3" t="str">
        <f>+VLOOKUP(Tabla1[[#This Row],[id_bodega]],'CONVERSION DATOS'!B:D,2,0)</f>
        <v>TAT POPAYAN</v>
      </c>
      <c r="U230" s="3" t="str">
        <f>+VLOOKUP(Q230,'CONVERSION DATOS'!B:D,3,0)</f>
        <v>VEHICULOS</v>
      </c>
      <c r="V230" t="str">
        <f>+VLOOKUP($A$1:$A$21824,'DT HUEVO'!$A:$E,3,0)</f>
        <v>L</v>
      </c>
      <c r="W230" t="str">
        <f>+VLOOKUP($A$1:$A$21664,'DT HUEVO'!$A:$E,4,0)</f>
        <v>EMPACADOS</v>
      </c>
      <c r="X230" t="str">
        <f>+VLOOKUP(T$1:T$21824,'DT HUEVO'!$H:$K,2,0)</f>
        <v>OCCIDENTE</v>
      </c>
      <c r="Y230" t="str">
        <f>+VLOOKUP(T$1:T$21824,'DT HUEVO'!$H:$K,3,0)</f>
        <v>CALOTO</v>
      </c>
      <c r="Z230">
        <f>+VLOOKUP(A$1:A$21824,'DT HUEVO'!$A:$E,5,0)</f>
        <v>0</v>
      </c>
      <c r="AA230" t="str">
        <f>IF(Tabla1[[#This Row],[GRUPO]]="PLANTA CLASIFICACION","BODEGA",IF(Tabla1[[#This Row],[GRUPO]]="BODEGA","BODEGA",Tabla1[[#This Row],[GRUPO]]))</f>
        <v>VEHICULOS</v>
      </c>
      <c r="AB230" t="str">
        <f>VLOOKUP(Tabla1[[#This Row],[articulo]],'DT HUEVO'!$A:$F,6,0)</f>
        <v>TAT</v>
      </c>
    </row>
    <row r="231" spans="1:28">
      <c r="A231" s="223">
        <v>2010102</v>
      </c>
      <c r="B231" s="223" t="s">
        <v>1266</v>
      </c>
      <c r="C231" s="223" t="s">
        <v>1259</v>
      </c>
      <c r="D231" s="223">
        <v>10</v>
      </c>
      <c r="E231" s="7">
        <v>0</v>
      </c>
      <c r="F231" s="223" t="s">
        <v>1260</v>
      </c>
      <c r="G231" s="223" t="s">
        <v>1261</v>
      </c>
      <c r="H231" s="7">
        <v>0</v>
      </c>
      <c r="I231" s="7">
        <v>610</v>
      </c>
      <c r="J231" s="223" t="s">
        <v>1262</v>
      </c>
      <c r="K231" s="223" t="s">
        <v>1263</v>
      </c>
      <c r="L231" s="245">
        <v>629.67999999999995</v>
      </c>
      <c r="M231" s="246">
        <v>46300</v>
      </c>
      <c r="N231" s="223"/>
      <c r="O231" s="223" t="s">
        <v>1776</v>
      </c>
      <c r="P231" s="223">
        <v>2010102</v>
      </c>
      <c r="Q231" s="223" t="s">
        <v>1221</v>
      </c>
      <c r="R231" s="223">
        <v>0</v>
      </c>
      <c r="S231" s="7"/>
      <c r="T231" s="3" t="str">
        <f>+VLOOKUP(Tabla1[[#This Row],[id_bodega]],'CONVERSION DATOS'!B:D,2,0)</f>
        <v>TAT MEDELLIN</v>
      </c>
      <c r="U231" s="3" t="str">
        <f>+VLOOKUP(Q231,'CONVERSION DATOS'!B:D,3,0)</f>
        <v>VEHICULOS</v>
      </c>
      <c r="V231" t="str">
        <f>+VLOOKUP($A$1:$A$21824,'DT HUEVO'!$A:$E,3,0)</f>
        <v>YUMBO</v>
      </c>
      <c r="W231" t="str">
        <f>+VLOOKUP($A$1:$A$21664,'DT HUEVO'!$A:$E,4,0)</f>
        <v>VERDE</v>
      </c>
      <c r="X231" t="str">
        <f>+VLOOKUP(T$1:T$21824,'DT HUEVO'!$H:$K,2,0)</f>
        <v>OCCIDENTE</v>
      </c>
      <c r="Y231" t="str">
        <f>+VLOOKUP(T$1:T$21824,'DT HUEVO'!$H:$K,3,0)</f>
        <v>CALOTO</v>
      </c>
      <c r="Z231">
        <f>+VLOOKUP(A$1:A$21824,'DT HUEVO'!$A:$E,5,0)</f>
        <v>0</v>
      </c>
      <c r="AA231" t="str">
        <f>IF(Tabla1[[#This Row],[GRUPO]]="PLANTA CLASIFICACION","BODEGA",IF(Tabla1[[#This Row],[GRUPO]]="BODEGA","BODEGA",Tabla1[[#This Row],[GRUPO]]))</f>
        <v>VEHICULOS</v>
      </c>
      <c r="AB231" t="str">
        <f>VLOOKUP(Tabla1[[#This Row],[articulo]],'DT HUEVO'!$A:$F,6,0)</f>
        <v>TAT</v>
      </c>
    </row>
    <row r="232" spans="1:28">
      <c r="A232" s="223">
        <v>2110202</v>
      </c>
      <c r="B232" s="223" t="s">
        <v>1008</v>
      </c>
      <c r="C232" s="223" t="s">
        <v>1259</v>
      </c>
      <c r="D232" s="223">
        <v>6</v>
      </c>
      <c r="E232" s="7">
        <v>0</v>
      </c>
      <c r="F232" s="223" t="s">
        <v>1260</v>
      </c>
      <c r="G232" s="223" t="s">
        <v>1261</v>
      </c>
      <c r="H232" s="7">
        <v>0</v>
      </c>
      <c r="I232" s="7">
        <v>550</v>
      </c>
      <c r="J232" s="223" t="s">
        <v>1262</v>
      </c>
      <c r="K232" s="223" t="s">
        <v>1263</v>
      </c>
      <c r="L232" s="245">
        <v>394.25963443612028</v>
      </c>
      <c r="M232" s="246">
        <v>46300</v>
      </c>
      <c r="N232" s="223"/>
      <c r="O232" s="223" t="s">
        <v>1776</v>
      </c>
      <c r="P232" s="223">
        <v>2110202</v>
      </c>
      <c r="Q232" s="223" t="s">
        <v>1221</v>
      </c>
      <c r="R232" s="223">
        <v>0</v>
      </c>
      <c r="S232" s="7"/>
      <c r="T232" s="3" t="str">
        <f>+VLOOKUP(Tabla1[[#This Row],[id_bodega]],'CONVERSION DATOS'!B:D,2,0)</f>
        <v>TAT MEDELLIN</v>
      </c>
      <c r="U232" s="3" t="str">
        <f>+VLOOKUP(Q232,'CONVERSION DATOS'!B:D,3,0)</f>
        <v>VEHICULOS</v>
      </c>
      <c r="V232" t="str">
        <f>+VLOOKUP($A$1:$A$21824,'DT HUEVO'!$A:$E,3,0)</f>
        <v>XL</v>
      </c>
      <c r="W232" t="str">
        <f>+VLOOKUP($A$1:$A$21664,'DT HUEVO'!$A:$E,4,0)</f>
        <v>VERDE</v>
      </c>
      <c r="X232" t="str">
        <f>+VLOOKUP(T$1:T$21824,'DT HUEVO'!$H:$K,2,0)</f>
        <v>OCCIDENTE</v>
      </c>
      <c r="Y232" t="str">
        <f>+VLOOKUP(T$1:T$21824,'DT HUEVO'!$H:$K,3,0)</f>
        <v>CALOTO</v>
      </c>
      <c r="Z232">
        <f>+VLOOKUP(A$1:A$21824,'DT HUEVO'!$A:$E,5,0)</f>
        <v>0</v>
      </c>
      <c r="AA232" t="str">
        <f>IF(Tabla1[[#This Row],[GRUPO]]="PLANTA CLASIFICACION","BODEGA",IF(Tabla1[[#This Row],[GRUPO]]="BODEGA","BODEGA",Tabla1[[#This Row],[GRUPO]]))</f>
        <v>VEHICULOS</v>
      </c>
      <c r="AB232" t="str">
        <f>VLOOKUP(Tabla1[[#This Row],[articulo]],'DT HUEVO'!$A:$F,6,0)</f>
        <v>TAT</v>
      </c>
    </row>
    <row r="233" spans="1:28">
      <c r="A233" s="223">
        <v>152384</v>
      </c>
      <c r="B233" s="223" t="s">
        <v>1107</v>
      </c>
      <c r="C233" s="223" t="s">
        <v>1259</v>
      </c>
      <c r="D233" s="223">
        <v>810</v>
      </c>
      <c r="E233" s="7">
        <v>0</v>
      </c>
      <c r="F233" s="223" t="s">
        <v>1260</v>
      </c>
      <c r="G233" s="223" t="s">
        <v>1261</v>
      </c>
      <c r="H233" s="7">
        <v>0</v>
      </c>
      <c r="I233" s="7">
        <v>550</v>
      </c>
      <c r="J233" s="223" t="s">
        <v>1262</v>
      </c>
      <c r="K233" s="223" t="s">
        <v>1263</v>
      </c>
      <c r="L233" s="245">
        <v>504.4</v>
      </c>
      <c r="M233" s="246">
        <v>46305</v>
      </c>
      <c r="N233" s="223"/>
      <c r="O233" s="223" t="s">
        <v>1226</v>
      </c>
      <c r="P233" s="223">
        <v>152384</v>
      </c>
      <c r="Q233" s="223" t="s">
        <v>1227</v>
      </c>
      <c r="R233" s="223">
        <v>0</v>
      </c>
      <c r="S233" s="7"/>
      <c r="T233" s="3" t="str">
        <f>+VLOOKUP(Tabla1[[#This Row],[id_bodega]],'CONVERSION DATOS'!B:D,2,0)</f>
        <v>TAT MEDELLIN</v>
      </c>
      <c r="U233" s="3" t="str">
        <f>+VLOOKUP(Q233,'CONVERSION DATOS'!B:D,3,0)</f>
        <v>VEHICULOS</v>
      </c>
      <c r="V233" t="str">
        <f>+VLOOKUP($A$1:$A$21824,'DT HUEVO'!$A:$E,3,0)</f>
        <v>L</v>
      </c>
      <c r="W233" t="str">
        <f>+VLOOKUP($A$1:$A$21664,'DT HUEVO'!$A:$E,4,0)</f>
        <v>EMPACADOS</v>
      </c>
      <c r="X233" t="str">
        <f>+VLOOKUP(T$1:T$21824,'DT HUEVO'!$H:$K,2,0)</f>
        <v>OCCIDENTE</v>
      </c>
      <c r="Y233" t="str">
        <f>+VLOOKUP(T$1:T$21824,'DT HUEVO'!$H:$K,3,0)</f>
        <v>CALOTO</v>
      </c>
      <c r="Z233">
        <f>+VLOOKUP(A$1:A$21824,'DT HUEVO'!$A:$E,5,0)</f>
        <v>0</v>
      </c>
      <c r="AA233" t="str">
        <f>IF(Tabla1[[#This Row],[GRUPO]]="PLANTA CLASIFICACION","BODEGA",IF(Tabla1[[#This Row],[GRUPO]]="BODEGA","BODEGA",Tabla1[[#This Row],[GRUPO]]))</f>
        <v>VEHICULOS</v>
      </c>
      <c r="AB233" t="str">
        <f>VLOOKUP(Tabla1[[#This Row],[articulo]],'DT HUEVO'!$A:$F,6,0)</f>
        <v>TAT</v>
      </c>
    </row>
    <row r="234" spans="1:28">
      <c r="A234" s="223">
        <v>2010102</v>
      </c>
      <c r="B234" s="223" t="s">
        <v>1266</v>
      </c>
      <c r="C234" s="223" t="s">
        <v>1259</v>
      </c>
      <c r="D234" s="223">
        <v>272</v>
      </c>
      <c r="E234" s="7">
        <v>0</v>
      </c>
      <c r="F234" s="223" t="s">
        <v>1260</v>
      </c>
      <c r="G234" s="223" t="s">
        <v>1261</v>
      </c>
      <c r="H234" s="7">
        <v>0</v>
      </c>
      <c r="I234" s="7">
        <v>610</v>
      </c>
      <c r="J234" s="223" t="s">
        <v>1262</v>
      </c>
      <c r="K234" s="223" t="s">
        <v>1263</v>
      </c>
      <c r="L234" s="245">
        <v>629.67999999999995</v>
      </c>
      <c r="M234" s="246">
        <v>46308</v>
      </c>
      <c r="N234" s="223"/>
      <c r="O234" s="223" t="s">
        <v>1226</v>
      </c>
      <c r="P234" s="223">
        <v>2010102</v>
      </c>
      <c r="Q234" s="223" t="s">
        <v>1227</v>
      </c>
      <c r="R234" s="223">
        <v>0</v>
      </c>
      <c r="S234" s="7"/>
      <c r="T234" s="3" t="str">
        <f>+VLOOKUP(Tabla1[[#This Row],[id_bodega]],'CONVERSION DATOS'!B:D,2,0)</f>
        <v>TAT MEDELLIN</v>
      </c>
      <c r="U234" s="3" t="str">
        <f>+VLOOKUP(Q234,'CONVERSION DATOS'!B:D,3,0)</f>
        <v>VEHICULOS</v>
      </c>
      <c r="V234" t="str">
        <f>+VLOOKUP($A$1:$A$21824,'DT HUEVO'!$A:$E,3,0)</f>
        <v>YUMBO</v>
      </c>
      <c r="W234" t="str">
        <f>+VLOOKUP($A$1:$A$21664,'DT HUEVO'!$A:$E,4,0)</f>
        <v>VERDE</v>
      </c>
      <c r="X234" t="str">
        <f>+VLOOKUP(T$1:T$21824,'DT HUEVO'!$H:$K,2,0)</f>
        <v>OCCIDENTE</v>
      </c>
      <c r="Y234" t="str">
        <f>+VLOOKUP(T$1:T$21824,'DT HUEVO'!$H:$K,3,0)</f>
        <v>CALOTO</v>
      </c>
      <c r="Z234">
        <f>+VLOOKUP(A$1:A$21824,'DT HUEVO'!$A:$E,5,0)</f>
        <v>0</v>
      </c>
      <c r="AA234" t="str">
        <f>IF(Tabla1[[#This Row],[GRUPO]]="PLANTA CLASIFICACION","BODEGA",IF(Tabla1[[#This Row],[GRUPO]]="BODEGA","BODEGA",Tabla1[[#This Row],[GRUPO]]))</f>
        <v>VEHICULOS</v>
      </c>
      <c r="AB234" t="str">
        <f>VLOOKUP(Tabla1[[#This Row],[articulo]],'DT HUEVO'!$A:$F,6,0)</f>
        <v>TAT</v>
      </c>
    </row>
    <row r="235" spans="1:28">
      <c r="A235" s="223">
        <v>2110202</v>
      </c>
      <c r="B235" s="223" t="s">
        <v>1008</v>
      </c>
      <c r="C235" s="223" t="s">
        <v>1259</v>
      </c>
      <c r="D235" s="223">
        <v>6378</v>
      </c>
      <c r="E235" s="7">
        <v>0</v>
      </c>
      <c r="F235" s="223" t="s">
        <v>1260</v>
      </c>
      <c r="G235" s="223" t="s">
        <v>1261</v>
      </c>
      <c r="H235" s="7">
        <v>0</v>
      </c>
      <c r="I235" s="7">
        <v>550</v>
      </c>
      <c r="J235" s="223" t="s">
        <v>1262</v>
      </c>
      <c r="K235" s="223" t="s">
        <v>1263</v>
      </c>
      <c r="L235" s="245">
        <v>394.2599989897376</v>
      </c>
      <c r="M235" s="246">
        <v>46308</v>
      </c>
      <c r="N235" s="223"/>
      <c r="O235" s="223" t="s">
        <v>1226</v>
      </c>
      <c r="P235" s="223">
        <v>2110202</v>
      </c>
      <c r="Q235" s="223" t="s">
        <v>1227</v>
      </c>
      <c r="R235" s="223">
        <v>0</v>
      </c>
      <c r="S235" s="7"/>
      <c r="T235" s="3" t="str">
        <f>+VLOOKUP(Tabla1[[#This Row],[id_bodega]],'CONVERSION DATOS'!B:D,2,0)</f>
        <v>TAT MEDELLIN</v>
      </c>
      <c r="U235" s="3" t="str">
        <f>+VLOOKUP(Q235,'CONVERSION DATOS'!B:D,3,0)</f>
        <v>VEHICULOS</v>
      </c>
      <c r="V235" t="str">
        <f>+VLOOKUP($A$1:$A$21824,'DT HUEVO'!$A:$E,3,0)</f>
        <v>XL</v>
      </c>
      <c r="W235" t="str">
        <f>+VLOOKUP($A$1:$A$21664,'DT HUEVO'!$A:$E,4,0)</f>
        <v>VERDE</v>
      </c>
      <c r="X235" t="str">
        <f>+VLOOKUP(T$1:T$21824,'DT HUEVO'!$H:$K,2,0)</f>
        <v>OCCIDENTE</v>
      </c>
      <c r="Y235" t="str">
        <f>+VLOOKUP(T$1:T$21824,'DT HUEVO'!$H:$K,3,0)</f>
        <v>CALOTO</v>
      </c>
      <c r="Z235">
        <f>+VLOOKUP(A$1:A$21824,'DT HUEVO'!$A:$E,5,0)</f>
        <v>0</v>
      </c>
      <c r="AA235" t="str">
        <f>IF(Tabla1[[#This Row],[GRUPO]]="PLANTA CLASIFICACION","BODEGA",IF(Tabla1[[#This Row],[GRUPO]]="BODEGA","BODEGA",Tabla1[[#This Row],[GRUPO]]))</f>
        <v>VEHICULOS</v>
      </c>
      <c r="AB235" t="str">
        <f>VLOOKUP(Tabla1[[#This Row],[articulo]],'DT HUEVO'!$A:$F,6,0)</f>
        <v>TAT</v>
      </c>
    </row>
    <row r="236" spans="1:28">
      <c r="A236" s="223">
        <v>2110302</v>
      </c>
      <c r="B236" s="223" t="s">
        <v>1007</v>
      </c>
      <c r="C236" s="223" t="s">
        <v>1259</v>
      </c>
      <c r="D236" s="223">
        <v>11297</v>
      </c>
      <c r="E236" s="7">
        <v>0</v>
      </c>
      <c r="F236" s="223" t="s">
        <v>1260</v>
      </c>
      <c r="G236" s="223" t="s">
        <v>1261</v>
      </c>
      <c r="H236" s="7">
        <v>0</v>
      </c>
      <c r="I236" s="7">
        <v>500</v>
      </c>
      <c r="J236" s="223" t="s">
        <v>1262</v>
      </c>
      <c r="K236" s="223" t="s">
        <v>1263</v>
      </c>
      <c r="L236" s="245">
        <v>363.2400005345188</v>
      </c>
      <c r="M236" s="246">
        <v>46308</v>
      </c>
      <c r="N236" s="223"/>
      <c r="O236" s="223" t="s">
        <v>1226</v>
      </c>
      <c r="P236" s="223">
        <v>2110302</v>
      </c>
      <c r="Q236" s="223" t="s">
        <v>1227</v>
      </c>
      <c r="R236" s="223">
        <v>0</v>
      </c>
      <c r="S236" s="7"/>
      <c r="T236" s="3" t="str">
        <f>+VLOOKUP(Tabla1[[#This Row],[id_bodega]],'CONVERSION DATOS'!B:D,2,0)</f>
        <v>TAT MEDELLIN</v>
      </c>
      <c r="U236" s="3" t="str">
        <f>+VLOOKUP(Q236,'CONVERSION DATOS'!B:D,3,0)</f>
        <v>VEHICULOS</v>
      </c>
      <c r="V236" t="str">
        <f>+VLOOKUP($A$1:$A$21824,'DT HUEVO'!$A:$E,3,0)</f>
        <v>L</v>
      </c>
      <c r="W236" t="str">
        <f>+VLOOKUP($A$1:$A$21664,'DT HUEVO'!$A:$E,4,0)</f>
        <v>VERDE</v>
      </c>
      <c r="X236" t="str">
        <f>+VLOOKUP(T$1:T$21824,'DT HUEVO'!$H:$K,2,0)</f>
        <v>OCCIDENTE</v>
      </c>
      <c r="Y236" t="str">
        <f>+VLOOKUP(T$1:T$21824,'DT HUEVO'!$H:$K,3,0)</f>
        <v>CALOTO</v>
      </c>
      <c r="Z236">
        <f>+VLOOKUP(A$1:A$21824,'DT HUEVO'!$A:$E,5,0)</f>
        <v>0</v>
      </c>
      <c r="AA236" t="str">
        <f>IF(Tabla1[[#This Row],[GRUPO]]="PLANTA CLASIFICACION","BODEGA",IF(Tabla1[[#This Row],[GRUPO]]="BODEGA","BODEGA",Tabla1[[#This Row],[GRUPO]]))</f>
        <v>VEHICULOS</v>
      </c>
      <c r="AB236" t="str">
        <f>VLOOKUP(Tabla1[[#This Row],[articulo]],'DT HUEVO'!$A:$F,6,0)</f>
        <v>TAT</v>
      </c>
    </row>
    <row r="237" spans="1:28">
      <c r="A237" s="223">
        <v>2110402</v>
      </c>
      <c r="B237" s="223" t="s">
        <v>1009</v>
      </c>
      <c r="C237" s="223" t="s">
        <v>1259</v>
      </c>
      <c r="D237" s="223">
        <v>1444</v>
      </c>
      <c r="E237" s="7">
        <v>0</v>
      </c>
      <c r="F237" s="223" t="s">
        <v>1260</v>
      </c>
      <c r="G237" s="223" t="s">
        <v>1261</v>
      </c>
      <c r="H237" s="7">
        <v>0</v>
      </c>
      <c r="I237" s="7">
        <v>490</v>
      </c>
      <c r="J237" s="223" t="s">
        <v>1262</v>
      </c>
      <c r="K237" s="223" t="s">
        <v>1263</v>
      </c>
      <c r="L237" s="245">
        <v>349.55000017313017</v>
      </c>
      <c r="M237" s="246">
        <v>46305</v>
      </c>
      <c r="N237" s="223"/>
      <c r="O237" s="223" t="s">
        <v>1226</v>
      </c>
      <c r="P237" s="223">
        <v>2110402</v>
      </c>
      <c r="Q237" s="223" t="s">
        <v>1227</v>
      </c>
      <c r="R237" s="223">
        <v>0</v>
      </c>
      <c r="S237" s="7"/>
      <c r="T237" s="3" t="str">
        <f>+VLOOKUP(Tabla1[[#This Row],[id_bodega]],'CONVERSION DATOS'!B:D,2,0)</f>
        <v>TAT MEDELLIN</v>
      </c>
      <c r="U237" s="3" t="str">
        <f>+VLOOKUP(Q237,'CONVERSION DATOS'!B:D,3,0)</f>
        <v>VEHICULOS</v>
      </c>
      <c r="V237" t="str">
        <f>+VLOOKUP($A$1:$A$21824,'DT HUEVO'!$A:$E,3,0)</f>
        <v>M</v>
      </c>
      <c r="W237" t="str">
        <f>+VLOOKUP($A$1:$A$21664,'DT HUEVO'!$A:$E,4,0)</f>
        <v>VERDE</v>
      </c>
      <c r="X237" t="str">
        <f>+VLOOKUP(T$1:T$21824,'DT HUEVO'!$H:$K,2,0)</f>
        <v>OCCIDENTE</v>
      </c>
      <c r="Y237" t="str">
        <f>+VLOOKUP(T$1:T$21824,'DT HUEVO'!$H:$K,3,0)</f>
        <v>CALOTO</v>
      </c>
      <c r="Z237">
        <f>+VLOOKUP(A$1:A$21824,'DT HUEVO'!$A:$E,5,0)</f>
        <v>0</v>
      </c>
      <c r="AA237" t="str">
        <f>IF(Tabla1[[#This Row],[GRUPO]]="PLANTA CLASIFICACION","BODEGA",IF(Tabla1[[#This Row],[GRUPO]]="BODEGA","BODEGA",Tabla1[[#This Row],[GRUPO]]))</f>
        <v>VEHICULOS</v>
      </c>
      <c r="AB237" t="str">
        <f>VLOOKUP(Tabla1[[#This Row],[articulo]],'DT HUEVO'!$A:$F,6,0)</f>
        <v>TAT</v>
      </c>
    </row>
    <row r="238" spans="1:28">
      <c r="A238" s="223">
        <v>112271</v>
      </c>
      <c r="B238" s="223" t="s">
        <v>1235</v>
      </c>
      <c r="C238" s="223" t="s">
        <v>1259</v>
      </c>
      <c r="D238" s="223">
        <v>1095</v>
      </c>
      <c r="E238" s="7">
        <v>0</v>
      </c>
      <c r="F238" s="223" t="s">
        <v>1260</v>
      </c>
      <c r="G238" s="223" t="s">
        <v>1261</v>
      </c>
      <c r="H238" s="7">
        <v>0</v>
      </c>
      <c r="I238" s="7">
        <v>630</v>
      </c>
      <c r="J238" s="223" t="s">
        <v>1262</v>
      </c>
      <c r="K238" s="223" t="s">
        <v>1263</v>
      </c>
      <c r="L238" s="245">
        <v>589.67999999999995</v>
      </c>
      <c r="M238" s="246">
        <v>46305</v>
      </c>
      <c r="N238" s="223">
        <v>0</v>
      </c>
      <c r="O238" s="223" t="s">
        <v>1711</v>
      </c>
      <c r="P238" s="223">
        <v>112271</v>
      </c>
      <c r="Q238" s="223" t="s">
        <v>1363</v>
      </c>
      <c r="R238" s="223">
        <v>0</v>
      </c>
      <c r="S238" s="7"/>
      <c r="T238" s="3" t="str">
        <f>+VLOOKUP(Tabla1[[#This Row],[id_bodega]],'CONVERSION DATOS'!B:D,2,0)</f>
        <v>TAT MEDELLIN</v>
      </c>
      <c r="U238" s="3" t="str">
        <f>+VLOOKUP(Q238,'CONVERSION DATOS'!B:D,3,0)</f>
        <v>VEHICULOS</v>
      </c>
      <c r="V238" t="str">
        <f>+VLOOKUP($A$1:$A$21824,'DT HUEVO'!$A:$E,3,0)</f>
        <v>XL</v>
      </c>
      <c r="W238" t="str">
        <f>+VLOOKUP($A$1:$A$21664,'DT HUEVO'!$A:$E,4,0)</f>
        <v>EMPACADOS</v>
      </c>
      <c r="X238" t="str">
        <f>+VLOOKUP(T$1:T$21824,'DT HUEVO'!$H:$K,2,0)</f>
        <v>OCCIDENTE</v>
      </c>
      <c r="Y238" t="str">
        <f>+VLOOKUP(T$1:T$21824,'DT HUEVO'!$H:$K,3,0)</f>
        <v>CALOTO</v>
      </c>
      <c r="Z238">
        <f>+VLOOKUP(A$1:A$21824,'DT HUEVO'!$A:$E,5,0)</f>
        <v>0</v>
      </c>
      <c r="AA238" t="str">
        <f>IF(Tabla1[[#This Row],[GRUPO]]="PLANTA CLASIFICACION","BODEGA",IF(Tabla1[[#This Row],[GRUPO]]="BODEGA","BODEGA",Tabla1[[#This Row],[GRUPO]]))</f>
        <v>VEHICULOS</v>
      </c>
      <c r="AB238" t="str">
        <f>VLOOKUP(Tabla1[[#This Row],[articulo]],'DT HUEVO'!$A:$F,6,0)</f>
        <v>TAT</v>
      </c>
    </row>
    <row r="239" spans="1:28">
      <c r="A239" s="223">
        <v>152384</v>
      </c>
      <c r="B239" s="223" t="s">
        <v>1107</v>
      </c>
      <c r="C239" s="223" t="s">
        <v>1259</v>
      </c>
      <c r="D239" s="223">
        <v>600</v>
      </c>
      <c r="E239" s="7">
        <v>0</v>
      </c>
      <c r="F239" s="223" t="s">
        <v>1260</v>
      </c>
      <c r="G239" s="223" t="s">
        <v>1261</v>
      </c>
      <c r="H239" s="7">
        <v>0</v>
      </c>
      <c r="I239" s="7">
        <v>550</v>
      </c>
      <c r="J239" s="223" t="s">
        <v>1262</v>
      </c>
      <c r="K239" s="223" t="s">
        <v>1263</v>
      </c>
      <c r="L239" s="245">
        <v>504.4</v>
      </c>
      <c r="M239" s="246">
        <v>46308</v>
      </c>
      <c r="N239" s="223"/>
      <c r="O239" s="223" t="s">
        <v>1711</v>
      </c>
      <c r="P239" s="223">
        <v>152384</v>
      </c>
      <c r="Q239" s="223" t="s">
        <v>1363</v>
      </c>
      <c r="R239" s="223">
        <v>0</v>
      </c>
      <c r="S239" s="7"/>
      <c r="T239" s="3" t="str">
        <f>+VLOOKUP(Tabla1[[#This Row],[id_bodega]],'CONVERSION DATOS'!B:D,2,0)</f>
        <v>TAT MEDELLIN</v>
      </c>
      <c r="U239" s="3" t="str">
        <f>+VLOOKUP(Q239,'CONVERSION DATOS'!B:D,3,0)</f>
        <v>VEHICULOS</v>
      </c>
      <c r="V239" t="str">
        <f>+VLOOKUP($A$1:$A$21824,'DT HUEVO'!$A:$E,3,0)</f>
        <v>L</v>
      </c>
      <c r="W239" t="str">
        <f>+VLOOKUP($A$1:$A$21664,'DT HUEVO'!$A:$E,4,0)</f>
        <v>EMPACADOS</v>
      </c>
      <c r="X239" t="str">
        <f>+VLOOKUP(T$1:T$21824,'DT HUEVO'!$H:$K,2,0)</f>
        <v>OCCIDENTE</v>
      </c>
      <c r="Y239" t="str">
        <f>+VLOOKUP(T$1:T$21824,'DT HUEVO'!$H:$K,3,0)</f>
        <v>CALOTO</v>
      </c>
      <c r="Z239">
        <f>+VLOOKUP(A$1:A$21824,'DT HUEVO'!$A:$E,5,0)</f>
        <v>0</v>
      </c>
      <c r="AA239" t="str">
        <f>IF(Tabla1[[#This Row],[GRUPO]]="PLANTA CLASIFICACION","BODEGA",IF(Tabla1[[#This Row],[GRUPO]]="BODEGA","BODEGA",Tabla1[[#This Row],[GRUPO]]))</f>
        <v>VEHICULOS</v>
      </c>
      <c r="AB239" t="str">
        <f>VLOOKUP(Tabla1[[#This Row],[articulo]],'DT HUEVO'!$A:$F,6,0)</f>
        <v>TAT</v>
      </c>
    </row>
    <row r="240" spans="1:28">
      <c r="A240" s="223">
        <v>2010102</v>
      </c>
      <c r="B240" s="223" t="s">
        <v>1266</v>
      </c>
      <c r="C240" s="223" t="s">
        <v>1259</v>
      </c>
      <c r="D240" s="223">
        <v>980</v>
      </c>
      <c r="E240" s="7">
        <v>0</v>
      </c>
      <c r="F240" s="223" t="s">
        <v>1260</v>
      </c>
      <c r="G240" s="223" t="s">
        <v>1261</v>
      </c>
      <c r="H240" s="7">
        <v>0</v>
      </c>
      <c r="I240" s="7">
        <v>610</v>
      </c>
      <c r="J240" s="223" t="s">
        <v>1262</v>
      </c>
      <c r="K240" s="223" t="s">
        <v>1263</v>
      </c>
      <c r="L240" s="245">
        <v>629.67999999999995</v>
      </c>
      <c r="M240" s="246">
        <v>46308</v>
      </c>
      <c r="N240" s="223"/>
      <c r="O240" s="223" t="s">
        <v>1711</v>
      </c>
      <c r="P240" s="223">
        <v>2010102</v>
      </c>
      <c r="Q240" s="223" t="s">
        <v>1363</v>
      </c>
      <c r="R240" s="223">
        <v>0</v>
      </c>
      <c r="S240" s="7"/>
      <c r="T240" s="3" t="str">
        <f>+VLOOKUP(Tabla1[[#This Row],[id_bodega]],'CONVERSION DATOS'!B:D,2,0)</f>
        <v>TAT MEDELLIN</v>
      </c>
      <c r="U240" s="3" t="str">
        <f>+VLOOKUP(Q240,'CONVERSION DATOS'!B:D,3,0)</f>
        <v>VEHICULOS</v>
      </c>
      <c r="V240" t="str">
        <f>+VLOOKUP($A$1:$A$21824,'DT HUEVO'!$A:$E,3,0)</f>
        <v>YUMBO</v>
      </c>
      <c r="W240" t="str">
        <f>+VLOOKUP($A$1:$A$21664,'DT HUEVO'!$A:$E,4,0)</f>
        <v>VERDE</v>
      </c>
      <c r="X240" t="str">
        <f>+VLOOKUP(T$1:T$21824,'DT HUEVO'!$H:$K,2,0)</f>
        <v>OCCIDENTE</v>
      </c>
      <c r="Y240" t="str">
        <f>+VLOOKUP(T$1:T$21824,'DT HUEVO'!$H:$K,3,0)</f>
        <v>CALOTO</v>
      </c>
      <c r="Z240">
        <f>+VLOOKUP(A$1:A$21824,'DT HUEVO'!$A:$E,5,0)</f>
        <v>0</v>
      </c>
      <c r="AA240" t="str">
        <f>IF(Tabla1[[#This Row],[GRUPO]]="PLANTA CLASIFICACION","BODEGA",IF(Tabla1[[#This Row],[GRUPO]]="BODEGA","BODEGA",Tabla1[[#This Row],[GRUPO]]))</f>
        <v>VEHICULOS</v>
      </c>
      <c r="AB240" t="str">
        <f>VLOOKUP(Tabla1[[#This Row],[articulo]],'DT HUEVO'!$A:$F,6,0)</f>
        <v>TAT</v>
      </c>
    </row>
    <row r="241" spans="1:28">
      <c r="A241" s="223">
        <v>2110202</v>
      </c>
      <c r="B241" s="223" t="s">
        <v>1008</v>
      </c>
      <c r="C241" s="223" t="s">
        <v>1259</v>
      </c>
      <c r="D241" s="223">
        <v>10439</v>
      </c>
      <c r="E241" s="7">
        <v>0</v>
      </c>
      <c r="F241" s="223" t="s">
        <v>1260</v>
      </c>
      <c r="G241" s="223" t="s">
        <v>1261</v>
      </c>
      <c r="H241" s="7">
        <v>0</v>
      </c>
      <c r="I241" s="7">
        <v>550</v>
      </c>
      <c r="J241" s="223" t="s">
        <v>1262</v>
      </c>
      <c r="K241" s="223" t="s">
        <v>1263</v>
      </c>
      <c r="L241" s="245">
        <v>394.25999803719651</v>
      </c>
      <c r="M241" s="246">
        <v>46305</v>
      </c>
      <c r="N241" s="223"/>
      <c r="O241" s="223" t="s">
        <v>1711</v>
      </c>
      <c r="P241" s="223">
        <v>2110202</v>
      </c>
      <c r="Q241" s="223" t="s">
        <v>1363</v>
      </c>
      <c r="R241" s="223">
        <v>0</v>
      </c>
      <c r="S241" s="7"/>
      <c r="T241" s="3" t="str">
        <f>+VLOOKUP(Tabla1[[#This Row],[id_bodega]],'CONVERSION DATOS'!B:D,2,0)</f>
        <v>TAT MEDELLIN</v>
      </c>
      <c r="U241" s="3" t="str">
        <f>+VLOOKUP(Q241,'CONVERSION DATOS'!B:D,3,0)</f>
        <v>VEHICULOS</v>
      </c>
      <c r="V241" t="str">
        <f>+VLOOKUP($A$1:$A$21824,'DT HUEVO'!$A:$E,3,0)</f>
        <v>XL</v>
      </c>
      <c r="W241" t="str">
        <f>+VLOOKUP($A$1:$A$21664,'DT HUEVO'!$A:$E,4,0)</f>
        <v>VERDE</v>
      </c>
      <c r="X241" t="str">
        <f>+VLOOKUP(T$1:T$21824,'DT HUEVO'!$H:$K,2,0)</f>
        <v>OCCIDENTE</v>
      </c>
      <c r="Y241" t="str">
        <f>+VLOOKUP(T$1:T$21824,'DT HUEVO'!$H:$K,3,0)</f>
        <v>CALOTO</v>
      </c>
      <c r="Z241">
        <f>+VLOOKUP(A$1:A$21824,'DT HUEVO'!$A:$E,5,0)</f>
        <v>0</v>
      </c>
      <c r="AA241" t="str">
        <f>IF(Tabla1[[#This Row],[GRUPO]]="PLANTA CLASIFICACION","BODEGA",IF(Tabla1[[#This Row],[GRUPO]]="BODEGA","BODEGA",Tabla1[[#This Row],[GRUPO]]))</f>
        <v>VEHICULOS</v>
      </c>
      <c r="AB241" t="str">
        <f>VLOOKUP(Tabla1[[#This Row],[articulo]],'DT HUEVO'!$A:$F,6,0)</f>
        <v>TAT</v>
      </c>
    </row>
    <row r="242" spans="1:28">
      <c r="A242" s="223">
        <v>2110217</v>
      </c>
      <c r="B242" s="223" t="s">
        <v>1785</v>
      </c>
      <c r="C242" s="223" t="s">
        <v>1259</v>
      </c>
      <c r="D242" s="223">
        <v>600</v>
      </c>
      <c r="E242" s="7">
        <v>0</v>
      </c>
      <c r="F242" s="223" t="s">
        <v>1260</v>
      </c>
      <c r="G242" s="223" t="s">
        <v>1261</v>
      </c>
      <c r="H242" s="7">
        <v>0</v>
      </c>
      <c r="I242" s="7">
        <v>560</v>
      </c>
      <c r="J242" s="223" t="s">
        <v>1262</v>
      </c>
      <c r="K242" s="223" t="s">
        <v>1263</v>
      </c>
      <c r="L242" s="245">
        <v>393.89</v>
      </c>
      <c r="M242" s="246">
        <v>46305</v>
      </c>
      <c r="N242" s="223">
        <v>0</v>
      </c>
      <c r="O242" s="223" t="s">
        <v>1711</v>
      </c>
      <c r="P242" s="223">
        <v>2110217</v>
      </c>
      <c r="Q242" s="223" t="s">
        <v>1363</v>
      </c>
      <c r="R242" s="223">
        <v>0</v>
      </c>
      <c r="S242" s="7"/>
      <c r="T242" s="3" t="str">
        <f>+VLOOKUP(Tabla1[[#This Row],[id_bodega]],'CONVERSION DATOS'!B:D,2,0)</f>
        <v>TAT MEDELLIN</v>
      </c>
      <c r="U242" s="3" t="str">
        <f>+VLOOKUP(Q242,'CONVERSION DATOS'!B:D,3,0)</f>
        <v>VEHICULOS</v>
      </c>
      <c r="V242" t="str">
        <f>+VLOOKUP($A$1:$A$21824,'DT HUEVO'!$A:$E,3,0)</f>
        <v>XL</v>
      </c>
      <c r="W242" t="str">
        <f>+VLOOKUP($A$1:$A$21664,'DT HUEVO'!$A:$E,4,0)</f>
        <v>EMPACADOS</v>
      </c>
      <c r="X242" t="str">
        <f>+VLOOKUP(T$1:T$21824,'DT HUEVO'!$H:$K,2,0)</f>
        <v>OCCIDENTE</v>
      </c>
      <c r="Y242" t="str">
        <f>+VLOOKUP(T$1:T$21824,'DT HUEVO'!$H:$K,3,0)</f>
        <v>CALOTO</v>
      </c>
      <c r="Z242">
        <f>+VLOOKUP(A$1:A$21824,'DT HUEVO'!$A:$E,5,0)</f>
        <v>0</v>
      </c>
      <c r="AA242" t="str">
        <f>IF(Tabla1[[#This Row],[GRUPO]]="PLANTA CLASIFICACION","BODEGA",IF(Tabla1[[#This Row],[GRUPO]]="BODEGA","BODEGA",Tabla1[[#This Row],[GRUPO]]))</f>
        <v>VEHICULOS</v>
      </c>
      <c r="AB242" t="str">
        <f>VLOOKUP(Tabla1[[#This Row],[articulo]],'DT HUEVO'!$A:$F,6,0)</f>
        <v>TAT</v>
      </c>
    </row>
    <row r="243" spans="1:28">
      <c r="A243" s="223">
        <v>2110302</v>
      </c>
      <c r="B243" s="223" t="s">
        <v>1007</v>
      </c>
      <c r="C243" s="223" t="s">
        <v>1259</v>
      </c>
      <c r="D243" s="223">
        <v>5280</v>
      </c>
      <c r="E243" s="7">
        <v>0</v>
      </c>
      <c r="F243" s="223" t="s">
        <v>1260</v>
      </c>
      <c r="G243" s="223" t="s">
        <v>1261</v>
      </c>
      <c r="H243" s="7">
        <v>0</v>
      </c>
      <c r="I243" s="7">
        <v>500</v>
      </c>
      <c r="J243" s="223" t="s">
        <v>1262</v>
      </c>
      <c r="K243" s="223" t="s">
        <v>1263</v>
      </c>
      <c r="L243" s="245">
        <v>363.24000009396673</v>
      </c>
      <c r="M243" s="246">
        <v>46308</v>
      </c>
      <c r="N243" s="223"/>
      <c r="O243" s="223" t="s">
        <v>1711</v>
      </c>
      <c r="P243" s="223">
        <v>2110302</v>
      </c>
      <c r="Q243" s="223" t="s">
        <v>1363</v>
      </c>
      <c r="R243" s="223">
        <v>0</v>
      </c>
      <c r="S243" s="7"/>
      <c r="T243" s="3" t="str">
        <f>+VLOOKUP(Tabla1[[#This Row],[id_bodega]],'CONVERSION DATOS'!B:D,2,0)</f>
        <v>TAT MEDELLIN</v>
      </c>
      <c r="U243" s="3" t="str">
        <f>+VLOOKUP(Q243,'CONVERSION DATOS'!B:D,3,0)</f>
        <v>VEHICULOS</v>
      </c>
      <c r="V243" t="str">
        <f>+VLOOKUP($A$1:$A$21824,'DT HUEVO'!$A:$E,3,0)</f>
        <v>L</v>
      </c>
      <c r="W243" t="str">
        <f>+VLOOKUP($A$1:$A$21664,'DT HUEVO'!$A:$E,4,0)</f>
        <v>VERDE</v>
      </c>
      <c r="X243" t="str">
        <f>+VLOOKUP(T$1:T$21824,'DT HUEVO'!$H:$K,2,0)</f>
        <v>OCCIDENTE</v>
      </c>
      <c r="Y243" t="str">
        <f>+VLOOKUP(T$1:T$21824,'DT HUEVO'!$H:$K,3,0)</f>
        <v>CALOTO</v>
      </c>
      <c r="Z243">
        <f>+VLOOKUP(A$1:A$21824,'DT HUEVO'!$A:$E,5,0)</f>
        <v>0</v>
      </c>
      <c r="AA243" t="str">
        <f>IF(Tabla1[[#This Row],[GRUPO]]="PLANTA CLASIFICACION","BODEGA",IF(Tabla1[[#This Row],[GRUPO]]="BODEGA","BODEGA",Tabla1[[#This Row],[GRUPO]]))</f>
        <v>VEHICULOS</v>
      </c>
      <c r="AB243" t="str">
        <f>VLOOKUP(Tabla1[[#This Row],[articulo]],'DT HUEVO'!$A:$F,6,0)</f>
        <v>TAT</v>
      </c>
    </row>
    <row r="244" spans="1:28">
      <c r="A244" s="223">
        <v>2110317</v>
      </c>
      <c r="B244" s="223" t="s">
        <v>1786</v>
      </c>
      <c r="C244" s="223" t="s">
        <v>1259</v>
      </c>
      <c r="D244" s="223">
        <v>540</v>
      </c>
      <c r="E244" s="7">
        <v>0</v>
      </c>
      <c r="F244" s="223" t="s">
        <v>1260</v>
      </c>
      <c r="G244" s="223" t="s">
        <v>1261</v>
      </c>
      <c r="H244" s="7">
        <v>0</v>
      </c>
      <c r="I244" s="7">
        <v>510</v>
      </c>
      <c r="J244" s="223" t="s">
        <v>1262</v>
      </c>
      <c r="K244" s="223" t="s">
        <v>1263</v>
      </c>
      <c r="L244" s="245">
        <v>362.98</v>
      </c>
      <c r="M244" s="246">
        <v>46308</v>
      </c>
      <c r="N244" s="223">
        <v>0</v>
      </c>
      <c r="O244" s="223" t="s">
        <v>1711</v>
      </c>
      <c r="P244" s="223">
        <v>2110317</v>
      </c>
      <c r="Q244" s="223" t="s">
        <v>1363</v>
      </c>
      <c r="R244" s="223">
        <v>0</v>
      </c>
      <c r="S244" s="7"/>
      <c r="T244" s="3" t="str">
        <f>+VLOOKUP(Tabla1[[#This Row],[id_bodega]],'CONVERSION DATOS'!B:D,2,0)</f>
        <v>TAT MEDELLIN</v>
      </c>
      <c r="U244" s="3" t="str">
        <f>+VLOOKUP(Q244,'CONVERSION DATOS'!B:D,3,0)</f>
        <v>VEHICULOS</v>
      </c>
      <c r="V244" t="str">
        <f>+VLOOKUP($A$1:$A$21824,'DT HUEVO'!$A:$E,3,0)</f>
        <v>L</v>
      </c>
      <c r="W244" t="str">
        <f>+VLOOKUP($A$1:$A$21664,'DT HUEVO'!$A:$E,4,0)</f>
        <v>EMPACADOS</v>
      </c>
      <c r="X244" t="str">
        <f>+VLOOKUP(T$1:T$21824,'DT HUEVO'!$H:$K,2,0)</f>
        <v>OCCIDENTE</v>
      </c>
      <c r="Y244" t="str">
        <f>+VLOOKUP(T$1:T$21824,'DT HUEVO'!$H:$K,3,0)</f>
        <v>CALOTO</v>
      </c>
      <c r="Z244">
        <f>+VLOOKUP(A$1:A$21824,'DT HUEVO'!$A:$E,5,0)</f>
        <v>0</v>
      </c>
      <c r="AA244" t="str">
        <f>IF(Tabla1[[#This Row],[GRUPO]]="PLANTA CLASIFICACION","BODEGA",IF(Tabla1[[#This Row],[GRUPO]]="BODEGA","BODEGA",Tabla1[[#This Row],[GRUPO]]))</f>
        <v>VEHICULOS</v>
      </c>
      <c r="AB244" t="str">
        <f>VLOOKUP(Tabla1[[#This Row],[articulo]],'DT HUEVO'!$A:$F,6,0)</f>
        <v>TAT</v>
      </c>
    </row>
    <row r="245" spans="1:28">
      <c r="A245" s="223">
        <v>2110402</v>
      </c>
      <c r="B245" s="223" t="s">
        <v>1009</v>
      </c>
      <c r="C245" s="223" t="s">
        <v>1259</v>
      </c>
      <c r="D245" s="223">
        <v>480</v>
      </c>
      <c r="E245" s="7">
        <v>0</v>
      </c>
      <c r="F245" s="223" t="s">
        <v>1260</v>
      </c>
      <c r="G245" s="223" t="s">
        <v>1261</v>
      </c>
      <c r="H245" s="7">
        <v>0</v>
      </c>
      <c r="I245" s="7">
        <v>490</v>
      </c>
      <c r="J245" s="223" t="s">
        <v>1262</v>
      </c>
      <c r="K245" s="223" t="s">
        <v>1263</v>
      </c>
      <c r="L245" s="245">
        <v>349.55</v>
      </c>
      <c r="M245" s="246">
        <v>46308</v>
      </c>
      <c r="N245" s="223"/>
      <c r="O245" s="223" t="s">
        <v>1711</v>
      </c>
      <c r="P245" s="223">
        <v>2110402</v>
      </c>
      <c r="Q245" s="223" t="s">
        <v>1363</v>
      </c>
      <c r="R245" s="223">
        <v>0</v>
      </c>
      <c r="S245" s="7"/>
      <c r="T245" s="3" t="str">
        <f>+VLOOKUP(Tabla1[[#This Row],[id_bodega]],'CONVERSION DATOS'!B:D,2,0)</f>
        <v>TAT MEDELLIN</v>
      </c>
      <c r="U245" s="3" t="str">
        <f>+VLOOKUP(Q245,'CONVERSION DATOS'!B:D,3,0)</f>
        <v>VEHICULOS</v>
      </c>
      <c r="V245" t="str">
        <f>+VLOOKUP($A$1:$A$21824,'DT HUEVO'!$A:$E,3,0)</f>
        <v>M</v>
      </c>
      <c r="W245" t="str">
        <f>+VLOOKUP($A$1:$A$21664,'DT HUEVO'!$A:$E,4,0)</f>
        <v>VERDE</v>
      </c>
      <c r="X245" t="str">
        <f>+VLOOKUP(T$1:T$21824,'DT HUEVO'!$H:$K,2,0)</f>
        <v>OCCIDENTE</v>
      </c>
      <c r="Y245" t="str">
        <f>+VLOOKUP(T$1:T$21824,'DT HUEVO'!$H:$K,3,0)</f>
        <v>CALOTO</v>
      </c>
      <c r="Z245">
        <f>+VLOOKUP(A$1:A$21824,'DT HUEVO'!$A:$E,5,0)</f>
        <v>0</v>
      </c>
      <c r="AA245" t="str">
        <f>IF(Tabla1[[#This Row],[GRUPO]]="PLANTA CLASIFICACION","BODEGA",IF(Tabla1[[#This Row],[GRUPO]]="BODEGA","BODEGA",Tabla1[[#This Row],[GRUPO]]))</f>
        <v>VEHICULOS</v>
      </c>
      <c r="AB245" t="str">
        <f>VLOOKUP(Tabla1[[#This Row],[articulo]],'DT HUEVO'!$A:$F,6,0)</f>
        <v>TAT</v>
      </c>
    </row>
    <row r="246" spans="1:28">
      <c r="A246" s="223">
        <v>112271</v>
      </c>
      <c r="B246" s="223" t="s">
        <v>1235</v>
      </c>
      <c r="C246" s="223" t="s">
        <v>1259</v>
      </c>
      <c r="D246" s="223">
        <v>330</v>
      </c>
      <c r="E246" s="7">
        <v>0</v>
      </c>
      <c r="F246" s="223" t="s">
        <v>1260</v>
      </c>
      <c r="G246" s="223" t="s">
        <v>1261</v>
      </c>
      <c r="H246" s="7">
        <v>0</v>
      </c>
      <c r="I246" s="7">
        <v>630</v>
      </c>
      <c r="J246" s="223" t="s">
        <v>1262</v>
      </c>
      <c r="K246" s="223" t="s">
        <v>1263</v>
      </c>
      <c r="L246" s="245">
        <v>589.67999999999995</v>
      </c>
      <c r="M246" s="246">
        <v>46305</v>
      </c>
      <c r="N246" s="223">
        <v>0</v>
      </c>
      <c r="O246" s="223" t="s">
        <v>186</v>
      </c>
      <c r="P246" s="223">
        <v>112271</v>
      </c>
      <c r="Q246" s="223" t="s">
        <v>187</v>
      </c>
      <c r="R246" s="223">
        <v>0</v>
      </c>
      <c r="S246" s="7"/>
      <c r="T246" s="3" t="str">
        <f>+VLOOKUP(Tabla1[[#This Row],[id_bodega]],'CONVERSION DATOS'!B:D,2,0)</f>
        <v>TAT MEDELLIN</v>
      </c>
      <c r="U246" s="3" t="str">
        <f>+VLOOKUP(Q246,'CONVERSION DATOS'!B:D,3,0)</f>
        <v>VEHICULOS</v>
      </c>
      <c r="V246" t="str">
        <f>+VLOOKUP($A$1:$A$21824,'DT HUEVO'!$A:$E,3,0)</f>
        <v>XL</v>
      </c>
      <c r="W246" t="str">
        <f>+VLOOKUP($A$1:$A$21664,'DT HUEVO'!$A:$E,4,0)</f>
        <v>EMPACADOS</v>
      </c>
      <c r="X246" t="str">
        <f>+VLOOKUP(T$1:T$21824,'DT HUEVO'!$H:$K,2,0)</f>
        <v>OCCIDENTE</v>
      </c>
      <c r="Y246" t="str">
        <f>+VLOOKUP(T$1:T$21824,'DT HUEVO'!$H:$K,3,0)</f>
        <v>CALOTO</v>
      </c>
      <c r="Z246">
        <f>+VLOOKUP(A$1:A$21824,'DT HUEVO'!$A:$E,5,0)</f>
        <v>0</v>
      </c>
      <c r="AA246" t="str">
        <f>IF(Tabla1[[#This Row],[GRUPO]]="PLANTA CLASIFICACION","BODEGA",IF(Tabla1[[#This Row],[GRUPO]]="BODEGA","BODEGA",Tabla1[[#This Row],[GRUPO]]))</f>
        <v>VEHICULOS</v>
      </c>
      <c r="AB246" t="str">
        <f>VLOOKUP(Tabla1[[#This Row],[articulo]],'DT HUEVO'!$A:$F,6,0)</f>
        <v>TAT</v>
      </c>
    </row>
    <row r="247" spans="1:28">
      <c r="A247" s="223">
        <v>152384</v>
      </c>
      <c r="B247" s="223" t="s">
        <v>1107</v>
      </c>
      <c r="C247" s="223" t="s">
        <v>1259</v>
      </c>
      <c r="D247" s="223">
        <v>750</v>
      </c>
      <c r="E247" s="7">
        <v>0</v>
      </c>
      <c r="F247" s="223" t="s">
        <v>1260</v>
      </c>
      <c r="G247" s="223" t="s">
        <v>1261</v>
      </c>
      <c r="H247" s="7">
        <v>0</v>
      </c>
      <c r="I247" s="7">
        <v>550</v>
      </c>
      <c r="J247" s="223" t="s">
        <v>1262</v>
      </c>
      <c r="K247" s="223" t="s">
        <v>1263</v>
      </c>
      <c r="L247" s="245">
        <v>504.4</v>
      </c>
      <c r="M247" s="246">
        <v>46305</v>
      </c>
      <c r="N247" s="223"/>
      <c r="O247" s="223" t="s">
        <v>186</v>
      </c>
      <c r="P247" s="223">
        <v>152384</v>
      </c>
      <c r="Q247" s="223" t="s">
        <v>187</v>
      </c>
      <c r="R247" s="223">
        <v>0</v>
      </c>
      <c r="S247" s="7"/>
      <c r="T247" s="3" t="str">
        <f>+VLOOKUP(Tabla1[[#This Row],[id_bodega]],'CONVERSION DATOS'!B:D,2,0)</f>
        <v>TAT MEDELLIN</v>
      </c>
      <c r="U247" s="3" t="str">
        <f>+VLOOKUP(Q247,'CONVERSION DATOS'!B:D,3,0)</f>
        <v>VEHICULOS</v>
      </c>
      <c r="V247" t="str">
        <f>+VLOOKUP($A$1:$A$21824,'DT HUEVO'!$A:$E,3,0)</f>
        <v>L</v>
      </c>
      <c r="W247" t="str">
        <f>+VLOOKUP($A$1:$A$21664,'DT HUEVO'!$A:$E,4,0)</f>
        <v>EMPACADOS</v>
      </c>
      <c r="X247" t="str">
        <f>+VLOOKUP(T$1:T$21824,'DT HUEVO'!$H:$K,2,0)</f>
        <v>OCCIDENTE</v>
      </c>
      <c r="Y247" t="str">
        <f>+VLOOKUP(T$1:T$21824,'DT HUEVO'!$H:$K,3,0)</f>
        <v>CALOTO</v>
      </c>
      <c r="Z247">
        <f>+VLOOKUP(A$1:A$21824,'DT HUEVO'!$A:$E,5,0)</f>
        <v>0</v>
      </c>
      <c r="AA247" t="str">
        <f>IF(Tabla1[[#This Row],[GRUPO]]="PLANTA CLASIFICACION","BODEGA",IF(Tabla1[[#This Row],[GRUPO]]="BODEGA","BODEGA",Tabla1[[#This Row],[GRUPO]]))</f>
        <v>VEHICULOS</v>
      </c>
      <c r="AB247" t="str">
        <f>VLOOKUP(Tabla1[[#This Row],[articulo]],'DT HUEVO'!$A:$F,6,0)</f>
        <v>TAT</v>
      </c>
    </row>
    <row r="248" spans="1:28">
      <c r="A248" s="223">
        <v>2110202</v>
      </c>
      <c r="B248" s="223" t="s">
        <v>1008</v>
      </c>
      <c r="C248" s="223" t="s">
        <v>1259</v>
      </c>
      <c r="D248" s="223">
        <v>9874</v>
      </c>
      <c r="E248" s="7">
        <v>0</v>
      </c>
      <c r="F248" s="223" t="s">
        <v>1260</v>
      </c>
      <c r="G248" s="223" t="s">
        <v>1261</v>
      </c>
      <c r="H248" s="7">
        <v>0</v>
      </c>
      <c r="I248" s="7">
        <v>550</v>
      </c>
      <c r="J248" s="223" t="s">
        <v>1262</v>
      </c>
      <c r="K248" s="223" t="s">
        <v>1263</v>
      </c>
      <c r="L248" s="245">
        <v>394.25999829185457</v>
      </c>
      <c r="M248" s="246">
        <v>46305</v>
      </c>
      <c r="N248" s="223"/>
      <c r="O248" s="223" t="s">
        <v>186</v>
      </c>
      <c r="P248" s="223">
        <v>2110202</v>
      </c>
      <c r="Q248" s="223" t="s">
        <v>187</v>
      </c>
      <c r="R248" s="223">
        <v>0</v>
      </c>
      <c r="S248" s="7"/>
      <c r="T248" s="3" t="str">
        <f>+VLOOKUP(Tabla1[[#This Row],[id_bodega]],'CONVERSION DATOS'!B:D,2,0)</f>
        <v>TAT MEDELLIN</v>
      </c>
      <c r="U248" s="3" t="str">
        <f>+VLOOKUP(Q248,'CONVERSION DATOS'!B:D,3,0)</f>
        <v>VEHICULOS</v>
      </c>
      <c r="V248" t="str">
        <f>+VLOOKUP($A$1:$A$21824,'DT HUEVO'!$A:$E,3,0)</f>
        <v>XL</v>
      </c>
      <c r="W248" t="str">
        <f>+VLOOKUP($A$1:$A$21664,'DT HUEVO'!$A:$E,4,0)</f>
        <v>VERDE</v>
      </c>
      <c r="X248" t="str">
        <f>+VLOOKUP(T$1:T$21824,'DT HUEVO'!$H:$K,2,0)</f>
        <v>OCCIDENTE</v>
      </c>
      <c r="Y248" t="str">
        <f>+VLOOKUP(T$1:T$21824,'DT HUEVO'!$H:$K,3,0)</f>
        <v>CALOTO</v>
      </c>
      <c r="Z248">
        <f>+VLOOKUP(A$1:A$21824,'DT HUEVO'!$A:$E,5,0)</f>
        <v>0</v>
      </c>
      <c r="AA248" t="str">
        <f>IF(Tabla1[[#This Row],[GRUPO]]="PLANTA CLASIFICACION","BODEGA",IF(Tabla1[[#This Row],[GRUPO]]="BODEGA","BODEGA",Tabla1[[#This Row],[GRUPO]]))</f>
        <v>VEHICULOS</v>
      </c>
      <c r="AB248" t="str">
        <f>VLOOKUP(Tabla1[[#This Row],[articulo]],'DT HUEVO'!$A:$F,6,0)</f>
        <v>TAT</v>
      </c>
    </row>
    <row r="249" spans="1:28">
      <c r="A249" s="223">
        <v>2110217</v>
      </c>
      <c r="B249" s="223" t="s">
        <v>1785</v>
      </c>
      <c r="C249" s="223" t="s">
        <v>1259</v>
      </c>
      <c r="D249" s="223">
        <v>240</v>
      </c>
      <c r="E249" s="7">
        <v>0</v>
      </c>
      <c r="F249" s="223" t="s">
        <v>1260</v>
      </c>
      <c r="G249" s="223" t="s">
        <v>1261</v>
      </c>
      <c r="H249" s="7">
        <v>0</v>
      </c>
      <c r="I249" s="7">
        <v>560</v>
      </c>
      <c r="J249" s="223" t="s">
        <v>1262</v>
      </c>
      <c r="K249" s="223" t="s">
        <v>1263</v>
      </c>
      <c r="L249" s="245">
        <v>393.89</v>
      </c>
      <c r="M249" s="246">
        <v>46305</v>
      </c>
      <c r="N249" s="223">
        <v>0</v>
      </c>
      <c r="O249" s="223" t="s">
        <v>186</v>
      </c>
      <c r="P249" s="223">
        <v>2110217</v>
      </c>
      <c r="Q249" s="223" t="s">
        <v>187</v>
      </c>
      <c r="R249" s="223">
        <v>0</v>
      </c>
      <c r="S249" s="7"/>
      <c r="T249" s="3" t="str">
        <f>+VLOOKUP(Tabla1[[#This Row],[id_bodega]],'CONVERSION DATOS'!B:D,2,0)</f>
        <v>TAT MEDELLIN</v>
      </c>
      <c r="U249" s="3" t="str">
        <f>+VLOOKUP(Q249,'CONVERSION DATOS'!B:D,3,0)</f>
        <v>VEHICULOS</v>
      </c>
      <c r="V249" t="str">
        <f>+VLOOKUP($A$1:$A$21824,'DT HUEVO'!$A:$E,3,0)</f>
        <v>XL</v>
      </c>
      <c r="W249" t="str">
        <f>+VLOOKUP($A$1:$A$21664,'DT HUEVO'!$A:$E,4,0)</f>
        <v>EMPACADOS</v>
      </c>
      <c r="X249" t="str">
        <f>+VLOOKUP(T$1:T$21824,'DT HUEVO'!$H:$K,2,0)</f>
        <v>OCCIDENTE</v>
      </c>
      <c r="Y249" t="str">
        <f>+VLOOKUP(T$1:T$21824,'DT HUEVO'!$H:$K,3,0)</f>
        <v>CALOTO</v>
      </c>
      <c r="Z249">
        <f>+VLOOKUP(A$1:A$21824,'DT HUEVO'!$A:$E,5,0)</f>
        <v>0</v>
      </c>
      <c r="AA249" t="str">
        <f>IF(Tabla1[[#This Row],[GRUPO]]="PLANTA CLASIFICACION","BODEGA",IF(Tabla1[[#This Row],[GRUPO]]="BODEGA","BODEGA",Tabla1[[#This Row],[GRUPO]]))</f>
        <v>VEHICULOS</v>
      </c>
      <c r="AB249" t="str">
        <f>VLOOKUP(Tabla1[[#This Row],[articulo]],'DT HUEVO'!$A:$F,6,0)</f>
        <v>TAT</v>
      </c>
    </row>
    <row r="250" spans="1:28">
      <c r="A250" s="223">
        <v>2110302</v>
      </c>
      <c r="B250" s="223" t="s">
        <v>1007</v>
      </c>
      <c r="C250" s="223" t="s">
        <v>1259</v>
      </c>
      <c r="D250" s="223">
        <v>3587</v>
      </c>
      <c r="E250" s="7">
        <v>0</v>
      </c>
      <c r="F250" s="223" t="s">
        <v>1260</v>
      </c>
      <c r="G250" s="223" t="s">
        <v>1261</v>
      </c>
      <c r="H250" s="7">
        <v>0</v>
      </c>
      <c r="I250" s="7">
        <v>500</v>
      </c>
      <c r="J250" s="223" t="s">
        <v>1262</v>
      </c>
      <c r="K250" s="223" t="s">
        <v>1263</v>
      </c>
      <c r="L250" s="245">
        <v>363.24000027983942</v>
      </c>
      <c r="M250" s="246">
        <v>46308</v>
      </c>
      <c r="N250" s="223"/>
      <c r="O250" s="223" t="s">
        <v>186</v>
      </c>
      <c r="P250" s="223">
        <v>2110302</v>
      </c>
      <c r="Q250" s="223" t="s">
        <v>187</v>
      </c>
      <c r="R250" s="223">
        <v>0</v>
      </c>
      <c r="S250" s="7"/>
      <c r="T250" s="3" t="str">
        <f>+VLOOKUP(Tabla1[[#This Row],[id_bodega]],'CONVERSION DATOS'!B:D,2,0)</f>
        <v>TAT MEDELLIN</v>
      </c>
      <c r="U250" s="3" t="str">
        <f>+VLOOKUP(Q250,'CONVERSION DATOS'!B:D,3,0)</f>
        <v>VEHICULOS</v>
      </c>
      <c r="V250" t="str">
        <f>+VLOOKUP($A$1:$A$21824,'DT HUEVO'!$A:$E,3,0)</f>
        <v>L</v>
      </c>
      <c r="W250" t="str">
        <f>+VLOOKUP($A$1:$A$21664,'DT HUEVO'!$A:$E,4,0)</f>
        <v>VERDE</v>
      </c>
      <c r="X250" t="str">
        <f>+VLOOKUP(T$1:T$21824,'DT HUEVO'!$H:$K,2,0)</f>
        <v>OCCIDENTE</v>
      </c>
      <c r="Y250" t="str">
        <f>+VLOOKUP(T$1:T$21824,'DT HUEVO'!$H:$K,3,0)</f>
        <v>CALOTO</v>
      </c>
      <c r="Z250">
        <f>+VLOOKUP(A$1:A$21824,'DT HUEVO'!$A:$E,5,0)</f>
        <v>0</v>
      </c>
      <c r="AA250" t="str">
        <f>IF(Tabla1[[#This Row],[GRUPO]]="PLANTA CLASIFICACION","BODEGA",IF(Tabla1[[#This Row],[GRUPO]]="BODEGA","BODEGA",Tabla1[[#This Row],[GRUPO]]))</f>
        <v>VEHICULOS</v>
      </c>
      <c r="AB250" t="str">
        <f>VLOOKUP(Tabla1[[#This Row],[articulo]],'DT HUEVO'!$A:$F,6,0)</f>
        <v>TAT</v>
      </c>
    </row>
    <row r="251" spans="1:28">
      <c r="A251" s="223">
        <v>2110317</v>
      </c>
      <c r="B251" s="223" t="s">
        <v>1786</v>
      </c>
      <c r="C251" s="223" t="s">
        <v>1259</v>
      </c>
      <c r="D251" s="223">
        <v>360</v>
      </c>
      <c r="E251" s="7">
        <v>0</v>
      </c>
      <c r="F251" s="223" t="s">
        <v>1260</v>
      </c>
      <c r="G251" s="223" t="s">
        <v>1261</v>
      </c>
      <c r="H251" s="7">
        <v>0</v>
      </c>
      <c r="I251" s="7">
        <v>510</v>
      </c>
      <c r="J251" s="223" t="s">
        <v>1262</v>
      </c>
      <c r="K251" s="223" t="s">
        <v>1263</v>
      </c>
      <c r="L251" s="245">
        <v>362.98</v>
      </c>
      <c r="M251" s="246">
        <v>46305</v>
      </c>
      <c r="N251" s="223">
        <v>0</v>
      </c>
      <c r="O251" s="223" t="s">
        <v>186</v>
      </c>
      <c r="P251" s="223">
        <v>2110317</v>
      </c>
      <c r="Q251" s="223" t="s">
        <v>187</v>
      </c>
      <c r="R251" s="223">
        <v>0</v>
      </c>
      <c r="S251" s="7"/>
      <c r="T251" s="3" t="str">
        <f>+VLOOKUP(Tabla1[[#This Row],[id_bodega]],'CONVERSION DATOS'!B:D,2,0)</f>
        <v>TAT MEDELLIN</v>
      </c>
      <c r="U251" s="3" t="str">
        <f>+VLOOKUP(Q251,'CONVERSION DATOS'!B:D,3,0)</f>
        <v>VEHICULOS</v>
      </c>
      <c r="V251" t="str">
        <f>+VLOOKUP($A$1:$A$21824,'DT HUEVO'!$A:$E,3,0)</f>
        <v>L</v>
      </c>
      <c r="W251" t="str">
        <f>+VLOOKUP($A$1:$A$21664,'DT HUEVO'!$A:$E,4,0)</f>
        <v>EMPACADOS</v>
      </c>
      <c r="X251" t="str">
        <f>+VLOOKUP(T$1:T$21824,'DT HUEVO'!$H:$K,2,0)</f>
        <v>OCCIDENTE</v>
      </c>
      <c r="Y251" t="str">
        <f>+VLOOKUP(T$1:T$21824,'DT HUEVO'!$H:$K,3,0)</f>
        <v>CALOTO</v>
      </c>
      <c r="Z251">
        <f>+VLOOKUP(A$1:A$21824,'DT HUEVO'!$A:$E,5,0)</f>
        <v>0</v>
      </c>
      <c r="AA251" t="str">
        <f>IF(Tabla1[[#This Row],[GRUPO]]="PLANTA CLASIFICACION","BODEGA",IF(Tabla1[[#This Row],[GRUPO]]="BODEGA","BODEGA",Tabla1[[#This Row],[GRUPO]]))</f>
        <v>VEHICULOS</v>
      </c>
      <c r="AB251" t="str">
        <f>VLOOKUP(Tabla1[[#This Row],[articulo]],'DT HUEVO'!$A:$F,6,0)</f>
        <v>TAT</v>
      </c>
    </row>
    <row r="252" spans="1:28">
      <c r="A252" s="223">
        <v>2110402</v>
      </c>
      <c r="B252" s="223" t="s">
        <v>1009</v>
      </c>
      <c r="C252" s="223" t="s">
        <v>1259</v>
      </c>
      <c r="D252" s="223">
        <v>900</v>
      </c>
      <c r="E252" s="7">
        <v>0</v>
      </c>
      <c r="F252" s="223" t="s">
        <v>1260</v>
      </c>
      <c r="G252" s="223" t="s">
        <v>1261</v>
      </c>
      <c r="H252" s="7">
        <v>0</v>
      </c>
      <c r="I252" s="7">
        <v>490</v>
      </c>
      <c r="J252" s="223" t="s">
        <v>1262</v>
      </c>
      <c r="K252" s="223" t="s">
        <v>1263</v>
      </c>
      <c r="L252" s="245">
        <v>349.55000002069102</v>
      </c>
      <c r="M252" s="246">
        <v>46308</v>
      </c>
      <c r="N252" s="223"/>
      <c r="O252" s="223" t="s">
        <v>186</v>
      </c>
      <c r="P252" s="223">
        <v>2110402</v>
      </c>
      <c r="Q252" s="223" t="s">
        <v>187</v>
      </c>
      <c r="R252" s="223">
        <v>0</v>
      </c>
      <c r="S252" s="7"/>
      <c r="T252" s="3" t="str">
        <f>+VLOOKUP(Tabla1[[#This Row],[id_bodega]],'CONVERSION DATOS'!B:D,2,0)</f>
        <v>TAT MEDELLIN</v>
      </c>
      <c r="U252" s="3" t="str">
        <f>+VLOOKUP(Q252,'CONVERSION DATOS'!B:D,3,0)</f>
        <v>VEHICULOS</v>
      </c>
      <c r="V252" t="str">
        <f>+VLOOKUP($A$1:$A$21824,'DT HUEVO'!$A:$E,3,0)</f>
        <v>M</v>
      </c>
      <c r="W252" t="str">
        <f>+VLOOKUP($A$1:$A$21664,'DT HUEVO'!$A:$E,4,0)</f>
        <v>VERDE</v>
      </c>
      <c r="X252" t="str">
        <f>+VLOOKUP(T$1:T$21824,'DT HUEVO'!$H:$K,2,0)</f>
        <v>OCCIDENTE</v>
      </c>
      <c r="Y252" t="str">
        <f>+VLOOKUP(T$1:T$21824,'DT HUEVO'!$H:$K,3,0)</f>
        <v>CALOTO</v>
      </c>
      <c r="Z252">
        <f>+VLOOKUP(A$1:A$21824,'DT HUEVO'!$A:$E,5,0)</f>
        <v>0</v>
      </c>
      <c r="AA252" t="str">
        <f>IF(Tabla1[[#This Row],[GRUPO]]="PLANTA CLASIFICACION","BODEGA",IF(Tabla1[[#This Row],[GRUPO]]="BODEGA","BODEGA",Tabla1[[#This Row],[GRUPO]]))</f>
        <v>VEHICULOS</v>
      </c>
      <c r="AB252" t="str">
        <f>VLOOKUP(Tabla1[[#This Row],[articulo]],'DT HUEVO'!$A:$F,6,0)</f>
        <v>TAT</v>
      </c>
    </row>
    <row r="253" spans="1:28">
      <c r="A253" s="223">
        <v>112271</v>
      </c>
      <c r="B253" s="223" t="s">
        <v>1235</v>
      </c>
      <c r="C253" s="223" t="s">
        <v>1259</v>
      </c>
      <c r="D253" s="223">
        <v>300</v>
      </c>
      <c r="E253" s="7">
        <v>0</v>
      </c>
      <c r="F253" s="223" t="s">
        <v>1260</v>
      </c>
      <c r="G253" s="223" t="s">
        <v>1261</v>
      </c>
      <c r="H253" s="7">
        <v>0</v>
      </c>
      <c r="I253" s="7">
        <v>630</v>
      </c>
      <c r="J253" s="223" t="s">
        <v>1262</v>
      </c>
      <c r="K253" s="223" t="s">
        <v>1263</v>
      </c>
      <c r="L253" s="245">
        <v>589.67999999999995</v>
      </c>
      <c r="M253" s="246">
        <v>46305</v>
      </c>
      <c r="N253" s="223">
        <v>0</v>
      </c>
      <c r="O253" s="223" t="s">
        <v>188</v>
      </c>
      <c r="P253" s="223">
        <v>112271</v>
      </c>
      <c r="Q253" s="223" t="s">
        <v>189</v>
      </c>
      <c r="R253" s="223">
        <v>0</v>
      </c>
      <c r="S253" s="7"/>
      <c r="T253" s="3" t="str">
        <f>+VLOOKUP(Tabla1[[#This Row],[id_bodega]],'CONVERSION DATOS'!B:D,2,0)</f>
        <v>TAT MEDELLIN</v>
      </c>
      <c r="U253" s="3" t="str">
        <f>+VLOOKUP(Q253,'CONVERSION DATOS'!B:D,3,0)</f>
        <v>VEHICULOS</v>
      </c>
      <c r="V253" t="str">
        <f>+VLOOKUP($A$1:$A$21824,'DT HUEVO'!$A:$E,3,0)</f>
        <v>XL</v>
      </c>
      <c r="W253" t="str">
        <f>+VLOOKUP($A$1:$A$21664,'DT HUEVO'!$A:$E,4,0)</f>
        <v>EMPACADOS</v>
      </c>
      <c r="X253" t="str">
        <f>+VLOOKUP(T$1:T$21824,'DT HUEVO'!$H:$K,2,0)</f>
        <v>OCCIDENTE</v>
      </c>
      <c r="Y253" t="str">
        <f>+VLOOKUP(T$1:T$21824,'DT HUEVO'!$H:$K,3,0)</f>
        <v>CALOTO</v>
      </c>
      <c r="Z253">
        <f>+VLOOKUP(A$1:A$21824,'DT HUEVO'!$A:$E,5,0)</f>
        <v>0</v>
      </c>
      <c r="AA253" t="str">
        <f>IF(Tabla1[[#This Row],[GRUPO]]="PLANTA CLASIFICACION","BODEGA",IF(Tabla1[[#This Row],[GRUPO]]="BODEGA","BODEGA",Tabla1[[#This Row],[GRUPO]]))</f>
        <v>VEHICULOS</v>
      </c>
      <c r="AB253" t="str">
        <f>VLOOKUP(Tabla1[[#This Row],[articulo]],'DT HUEVO'!$A:$F,6,0)</f>
        <v>TAT</v>
      </c>
    </row>
    <row r="254" spans="1:28">
      <c r="A254" s="223">
        <v>2010102</v>
      </c>
      <c r="B254" s="223" t="s">
        <v>1266</v>
      </c>
      <c r="C254" s="223" t="s">
        <v>1259</v>
      </c>
      <c r="D254" s="223">
        <v>119</v>
      </c>
      <c r="E254" s="7">
        <v>0</v>
      </c>
      <c r="F254" s="223" t="s">
        <v>1260</v>
      </c>
      <c r="G254" s="223" t="s">
        <v>1261</v>
      </c>
      <c r="H254" s="7">
        <v>0</v>
      </c>
      <c r="I254" s="7">
        <v>610</v>
      </c>
      <c r="J254" s="223" t="s">
        <v>1262</v>
      </c>
      <c r="K254" s="223" t="s">
        <v>1263</v>
      </c>
      <c r="L254" s="245">
        <v>629.67999999999995</v>
      </c>
      <c r="M254" s="246">
        <v>46305</v>
      </c>
      <c r="N254" s="223"/>
      <c r="O254" s="223" t="s">
        <v>188</v>
      </c>
      <c r="P254" s="223">
        <v>2010102</v>
      </c>
      <c r="Q254" s="223" t="s">
        <v>189</v>
      </c>
      <c r="R254" s="223">
        <v>0</v>
      </c>
      <c r="S254" s="7"/>
      <c r="T254" s="3" t="str">
        <f>+VLOOKUP(Tabla1[[#This Row],[id_bodega]],'CONVERSION DATOS'!B:D,2,0)</f>
        <v>TAT MEDELLIN</v>
      </c>
      <c r="U254" s="3" t="str">
        <f>+VLOOKUP(Q254,'CONVERSION DATOS'!B:D,3,0)</f>
        <v>VEHICULOS</v>
      </c>
      <c r="V254" t="str">
        <f>+VLOOKUP($A$1:$A$21824,'DT HUEVO'!$A:$E,3,0)</f>
        <v>YUMBO</v>
      </c>
      <c r="W254" t="str">
        <f>+VLOOKUP($A$1:$A$21664,'DT HUEVO'!$A:$E,4,0)</f>
        <v>VERDE</v>
      </c>
      <c r="X254" t="str">
        <f>+VLOOKUP(T$1:T$21824,'DT HUEVO'!$H:$K,2,0)</f>
        <v>OCCIDENTE</v>
      </c>
      <c r="Y254" t="str">
        <f>+VLOOKUP(T$1:T$21824,'DT HUEVO'!$H:$K,3,0)</f>
        <v>CALOTO</v>
      </c>
      <c r="Z254">
        <f>+VLOOKUP(A$1:A$21824,'DT HUEVO'!$A:$E,5,0)</f>
        <v>0</v>
      </c>
      <c r="AA254" t="str">
        <f>IF(Tabla1[[#This Row],[GRUPO]]="PLANTA CLASIFICACION","BODEGA",IF(Tabla1[[#This Row],[GRUPO]]="BODEGA","BODEGA",Tabla1[[#This Row],[GRUPO]]))</f>
        <v>VEHICULOS</v>
      </c>
      <c r="AB254" t="str">
        <f>VLOOKUP(Tabla1[[#This Row],[articulo]],'DT HUEVO'!$A:$F,6,0)</f>
        <v>TAT</v>
      </c>
    </row>
    <row r="255" spans="1:28">
      <c r="A255" s="223">
        <v>2110202</v>
      </c>
      <c r="B255" s="223" t="s">
        <v>1008</v>
      </c>
      <c r="C255" s="223" t="s">
        <v>1259</v>
      </c>
      <c r="D255" s="223">
        <v>10320</v>
      </c>
      <c r="E255" s="7">
        <v>0</v>
      </c>
      <c r="F255" s="223" t="s">
        <v>1260</v>
      </c>
      <c r="G255" s="223" t="s">
        <v>1261</v>
      </c>
      <c r="H255" s="7">
        <v>0</v>
      </c>
      <c r="I255" s="7">
        <v>550</v>
      </c>
      <c r="J255" s="223" t="s">
        <v>1262</v>
      </c>
      <c r="K255" s="223" t="s">
        <v>1263</v>
      </c>
      <c r="L255" s="245">
        <v>394.25999819951971</v>
      </c>
      <c r="M255" s="246">
        <v>46305</v>
      </c>
      <c r="N255" s="223"/>
      <c r="O255" s="223" t="s">
        <v>188</v>
      </c>
      <c r="P255" s="223">
        <v>2110202</v>
      </c>
      <c r="Q255" s="223" t="s">
        <v>189</v>
      </c>
      <c r="R255" s="223">
        <v>0</v>
      </c>
      <c r="S255" s="7"/>
      <c r="T255" s="3" t="str">
        <f>+VLOOKUP(Tabla1[[#This Row],[id_bodega]],'CONVERSION DATOS'!B:D,2,0)</f>
        <v>TAT MEDELLIN</v>
      </c>
      <c r="U255" s="3" t="str">
        <f>+VLOOKUP(Q255,'CONVERSION DATOS'!B:D,3,0)</f>
        <v>VEHICULOS</v>
      </c>
      <c r="V255" t="str">
        <f>+VLOOKUP($A$1:$A$21824,'DT HUEVO'!$A:$E,3,0)</f>
        <v>XL</v>
      </c>
      <c r="W255" t="str">
        <f>+VLOOKUP($A$1:$A$21664,'DT HUEVO'!$A:$E,4,0)</f>
        <v>VERDE</v>
      </c>
      <c r="X255" t="str">
        <f>+VLOOKUP(T$1:T$21824,'DT HUEVO'!$H:$K,2,0)</f>
        <v>OCCIDENTE</v>
      </c>
      <c r="Y255" t="str">
        <f>+VLOOKUP(T$1:T$21824,'DT HUEVO'!$H:$K,3,0)</f>
        <v>CALOTO</v>
      </c>
      <c r="Z255">
        <f>+VLOOKUP(A$1:A$21824,'DT HUEVO'!$A:$E,5,0)</f>
        <v>0</v>
      </c>
      <c r="AA255" t="str">
        <f>IF(Tabla1[[#This Row],[GRUPO]]="PLANTA CLASIFICACION","BODEGA",IF(Tabla1[[#This Row],[GRUPO]]="BODEGA","BODEGA",Tabla1[[#This Row],[GRUPO]]))</f>
        <v>VEHICULOS</v>
      </c>
      <c r="AB255" t="str">
        <f>VLOOKUP(Tabla1[[#This Row],[articulo]],'DT HUEVO'!$A:$F,6,0)</f>
        <v>TAT</v>
      </c>
    </row>
    <row r="256" spans="1:28">
      <c r="A256" s="223">
        <v>2110217</v>
      </c>
      <c r="B256" s="223" t="s">
        <v>1785</v>
      </c>
      <c r="C256" s="223" t="s">
        <v>1259</v>
      </c>
      <c r="D256" s="223">
        <v>10020</v>
      </c>
      <c r="E256" s="7">
        <v>0</v>
      </c>
      <c r="F256" s="223" t="s">
        <v>1260</v>
      </c>
      <c r="G256" s="223" t="s">
        <v>1261</v>
      </c>
      <c r="H256" s="7">
        <v>0</v>
      </c>
      <c r="I256" s="7">
        <v>560</v>
      </c>
      <c r="J256" s="223" t="s">
        <v>1262</v>
      </c>
      <c r="K256" s="223" t="s">
        <v>1263</v>
      </c>
      <c r="L256" s="245">
        <v>393.89</v>
      </c>
      <c r="M256" s="246">
        <v>46305</v>
      </c>
      <c r="N256" s="223">
        <v>0</v>
      </c>
      <c r="O256" s="223" t="s">
        <v>188</v>
      </c>
      <c r="P256" s="223">
        <v>2110217</v>
      </c>
      <c r="Q256" s="223" t="s">
        <v>189</v>
      </c>
      <c r="R256" s="223">
        <v>0</v>
      </c>
      <c r="S256" s="7"/>
      <c r="T256" s="3" t="str">
        <f>+VLOOKUP(Tabla1[[#This Row],[id_bodega]],'CONVERSION DATOS'!B:D,2,0)</f>
        <v>TAT MEDELLIN</v>
      </c>
      <c r="U256" s="3" t="str">
        <f>+VLOOKUP(Q256,'CONVERSION DATOS'!B:D,3,0)</f>
        <v>VEHICULOS</v>
      </c>
      <c r="V256" t="str">
        <f>+VLOOKUP($A$1:$A$21824,'DT HUEVO'!$A:$E,3,0)</f>
        <v>XL</v>
      </c>
      <c r="W256" t="str">
        <f>+VLOOKUP($A$1:$A$21664,'DT HUEVO'!$A:$E,4,0)</f>
        <v>EMPACADOS</v>
      </c>
      <c r="X256" t="str">
        <f>+VLOOKUP(T$1:T$21824,'DT HUEVO'!$H:$K,2,0)</f>
        <v>OCCIDENTE</v>
      </c>
      <c r="Y256" t="str">
        <f>+VLOOKUP(T$1:T$21824,'DT HUEVO'!$H:$K,3,0)</f>
        <v>CALOTO</v>
      </c>
      <c r="Z256">
        <f>+VLOOKUP(A$1:A$21824,'DT HUEVO'!$A:$E,5,0)</f>
        <v>0</v>
      </c>
      <c r="AA256" t="str">
        <f>IF(Tabla1[[#This Row],[GRUPO]]="PLANTA CLASIFICACION","BODEGA",IF(Tabla1[[#This Row],[GRUPO]]="BODEGA","BODEGA",Tabla1[[#This Row],[GRUPO]]))</f>
        <v>VEHICULOS</v>
      </c>
      <c r="AB256" t="str">
        <f>VLOOKUP(Tabla1[[#This Row],[articulo]],'DT HUEVO'!$A:$F,6,0)</f>
        <v>TAT</v>
      </c>
    </row>
    <row r="257" spans="1:28">
      <c r="A257" s="223">
        <v>2110302</v>
      </c>
      <c r="B257" s="223" t="s">
        <v>1007</v>
      </c>
      <c r="C257" s="223" t="s">
        <v>1259</v>
      </c>
      <c r="D257" s="223">
        <v>960</v>
      </c>
      <c r="E257" s="7">
        <v>0</v>
      </c>
      <c r="F257" s="223" t="s">
        <v>1260</v>
      </c>
      <c r="G257" s="223" t="s">
        <v>1261</v>
      </c>
      <c r="H257" s="7">
        <v>0</v>
      </c>
      <c r="I257" s="7">
        <v>500</v>
      </c>
      <c r="J257" s="223" t="s">
        <v>1262</v>
      </c>
      <c r="K257" s="223" t="s">
        <v>1263</v>
      </c>
      <c r="L257" s="245">
        <v>363.24</v>
      </c>
      <c r="M257" s="246">
        <v>46305</v>
      </c>
      <c r="N257" s="223"/>
      <c r="O257" s="223" t="s">
        <v>188</v>
      </c>
      <c r="P257" s="223">
        <v>2110302</v>
      </c>
      <c r="Q257" s="223" t="s">
        <v>189</v>
      </c>
      <c r="R257" s="223">
        <v>0</v>
      </c>
      <c r="S257" s="7"/>
      <c r="T257" s="3" t="str">
        <f>+VLOOKUP(Tabla1[[#This Row],[id_bodega]],'CONVERSION DATOS'!B:D,2,0)</f>
        <v>TAT MEDELLIN</v>
      </c>
      <c r="U257" s="3" t="str">
        <f>+VLOOKUP(Q257,'CONVERSION DATOS'!B:D,3,0)</f>
        <v>VEHICULOS</v>
      </c>
      <c r="V257" t="str">
        <f>+VLOOKUP($A$1:$A$21824,'DT HUEVO'!$A:$E,3,0)</f>
        <v>L</v>
      </c>
      <c r="W257" t="str">
        <f>+VLOOKUP($A$1:$A$21664,'DT HUEVO'!$A:$E,4,0)</f>
        <v>VERDE</v>
      </c>
      <c r="X257" t="str">
        <f>+VLOOKUP(T$1:T$21824,'DT HUEVO'!$H:$K,2,0)</f>
        <v>OCCIDENTE</v>
      </c>
      <c r="Y257" t="str">
        <f>+VLOOKUP(T$1:T$21824,'DT HUEVO'!$H:$K,3,0)</f>
        <v>CALOTO</v>
      </c>
      <c r="Z257">
        <f>+VLOOKUP(A$1:A$21824,'DT HUEVO'!$A:$E,5,0)</f>
        <v>0</v>
      </c>
      <c r="AA257" t="str">
        <f>IF(Tabla1[[#This Row],[GRUPO]]="PLANTA CLASIFICACION","BODEGA",IF(Tabla1[[#This Row],[GRUPO]]="BODEGA","BODEGA",Tabla1[[#This Row],[GRUPO]]))</f>
        <v>VEHICULOS</v>
      </c>
      <c r="AB257" t="str">
        <f>VLOOKUP(Tabla1[[#This Row],[articulo]],'DT HUEVO'!$A:$F,6,0)</f>
        <v>TAT</v>
      </c>
    </row>
    <row r="258" spans="1:28">
      <c r="A258" s="223">
        <v>2110317</v>
      </c>
      <c r="B258" s="223" t="s">
        <v>1786</v>
      </c>
      <c r="C258" s="223" t="s">
        <v>1259</v>
      </c>
      <c r="D258" s="223">
        <v>1800</v>
      </c>
      <c r="E258" s="7">
        <v>0</v>
      </c>
      <c r="F258" s="223" t="s">
        <v>1260</v>
      </c>
      <c r="G258" s="223" t="s">
        <v>1261</v>
      </c>
      <c r="H258" s="7">
        <v>0</v>
      </c>
      <c r="I258" s="7">
        <v>510</v>
      </c>
      <c r="J258" s="223" t="s">
        <v>1262</v>
      </c>
      <c r="K258" s="223" t="s">
        <v>1263</v>
      </c>
      <c r="L258" s="245">
        <v>362.98</v>
      </c>
      <c r="M258" s="246">
        <v>46305</v>
      </c>
      <c r="N258" s="223">
        <v>0</v>
      </c>
      <c r="O258" s="223" t="s">
        <v>188</v>
      </c>
      <c r="P258" s="223">
        <v>2110317</v>
      </c>
      <c r="Q258" s="223" t="s">
        <v>189</v>
      </c>
      <c r="R258" s="223">
        <v>0</v>
      </c>
      <c r="S258" s="7"/>
      <c r="T258" s="3" t="str">
        <f>+VLOOKUP(Tabla1[[#This Row],[id_bodega]],'CONVERSION DATOS'!B:D,2,0)</f>
        <v>TAT MEDELLIN</v>
      </c>
      <c r="U258" s="3" t="str">
        <f>+VLOOKUP(Q258,'CONVERSION DATOS'!B:D,3,0)</f>
        <v>VEHICULOS</v>
      </c>
      <c r="V258" t="str">
        <f>+VLOOKUP($A$1:$A$21824,'DT HUEVO'!$A:$E,3,0)</f>
        <v>L</v>
      </c>
      <c r="W258" t="str">
        <f>+VLOOKUP($A$1:$A$21664,'DT HUEVO'!$A:$E,4,0)</f>
        <v>EMPACADOS</v>
      </c>
      <c r="X258" t="str">
        <f>+VLOOKUP(T$1:T$21824,'DT HUEVO'!$H:$K,2,0)</f>
        <v>OCCIDENTE</v>
      </c>
      <c r="Y258" t="str">
        <f>+VLOOKUP(T$1:T$21824,'DT HUEVO'!$H:$K,3,0)</f>
        <v>CALOTO</v>
      </c>
      <c r="Z258">
        <f>+VLOOKUP(A$1:A$21824,'DT HUEVO'!$A:$E,5,0)</f>
        <v>0</v>
      </c>
      <c r="AA258" t="str">
        <f>IF(Tabla1[[#This Row],[GRUPO]]="PLANTA CLASIFICACION","BODEGA",IF(Tabla1[[#This Row],[GRUPO]]="BODEGA","BODEGA",Tabla1[[#This Row],[GRUPO]]))</f>
        <v>VEHICULOS</v>
      </c>
      <c r="AB258" t="str">
        <f>VLOOKUP(Tabla1[[#This Row],[articulo]],'DT HUEVO'!$A:$F,6,0)</f>
        <v>TAT</v>
      </c>
    </row>
    <row r="259" spans="1:28">
      <c r="A259" s="223">
        <v>112271</v>
      </c>
      <c r="B259" s="223" t="s">
        <v>1235</v>
      </c>
      <c r="C259" s="223" t="s">
        <v>1259</v>
      </c>
      <c r="D259" s="223">
        <v>645</v>
      </c>
      <c r="E259" s="7">
        <v>0</v>
      </c>
      <c r="F259" s="223" t="s">
        <v>1260</v>
      </c>
      <c r="G259" s="223" t="s">
        <v>1261</v>
      </c>
      <c r="H259" s="7">
        <v>0</v>
      </c>
      <c r="I259" s="7">
        <v>630</v>
      </c>
      <c r="J259" s="223" t="s">
        <v>1262</v>
      </c>
      <c r="K259" s="223" t="s">
        <v>1263</v>
      </c>
      <c r="L259" s="245">
        <v>589.67999999999995</v>
      </c>
      <c r="M259" s="246">
        <v>46305</v>
      </c>
      <c r="N259" s="223">
        <v>0</v>
      </c>
      <c r="O259" s="223" t="s">
        <v>190</v>
      </c>
      <c r="P259" s="223">
        <v>112271</v>
      </c>
      <c r="Q259" s="223" t="s">
        <v>191</v>
      </c>
      <c r="R259" s="223">
        <v>0</v>
      </c>
      <c r="S259" s="7"/>
      <c r="T259" s="3" t="str">
        <f>+VLOOKUP(Tabla1[[#This Row],[id_bodega]],'CONVERSION DATOS'!B:D,2,0)</f>
        <v>TAT MEDELLIN</v>
      </c>
      <c r="U259" s="3" t="str">
        <f>+VLOOKUP(Q259,'CONVERSION DATOS'!B:D,3,0)</f>
        <v>VEHICULOS</v>
      </c>
      <c r="V259" t="str">
        <f>+VLOOKUP($A$1:$A$21824,'DT HUEVO'!$A:$E,3,0)</f>
        <v>XL</v>
      </c>
      <c r="W259" t="str">
        <f>+VLOOKUP($A$1:$A$21664,'DT HUEVO'!$A:$E,4,0)</f>
        <v>EMPACADOS</v>
      </c>
      <c r="X259" t="str">
        <f>+VLOOKUP(T$1:T$21824,'DT HUEVO'!$H:$K,2,0)</f>
        <v>OCCIDENTE</v>
      </c>
      <c r="Y259" t="str">
        <f>+VLOOKUP(T$1:T$21824,'DT HUEVO'!$H:$K,3,0)</f>
        <v>CALOTO</v>
      </c>
      <c r="Z259">
        <f>+VLOOKUP(A$1:A$21824,'DT HUEVO'!$A:$E,5,0)</f>
        <v>0</v>
      </c>
      <c r="AA259" t="str">
        <f>IF(Tabla1[[#This Row],[GRUPO]]="PLANTA CLASIFICACION","BODEGA",IF(Tabla1[[#This Row],[GRUPO]]="BODEGA","BODEGA",Tabla1[[#This Row],[GRUPO]]))</f>
        <v>VEHICULOS</v>
      </c>
      <c r="AB259" t="str">
        <f>VLOOKUP(Tabla1[[#This Row],[articulo]],'DT HUEVO'!$A:$F,6,0)</f>
        <v>TAT</v>
      </c>
    </row>
    <row r="260" spans="1:28">
      <c r="A260" s="223">
        <v>152384</v>
      </c>
      <c r="B260" s="223" t="s">
        <v>1107</v>
      </c>
      <c r="C260" s="223" t="s">
        <v>1259</v>
      </c>
      <c r="D260" s="223">
        <v>180</v>
      </c>
      <c r="E260" s="7">
        <v>0</v>
      </c>
      <c r="F260" s="223" t="s">
        <v>1260</v>
      </c>
      <c r="G260" s="223" t="s">
        <v>1261</v>
      </c>
      <c r="H260" s="7">
        <v>0</v>
      </c>
      <c r="I260" s="7">
        <v>550</v>
      </c>
      <c r="J260" s="223" t="s">
        <v>1262</v>
      </c>
      <c r="K260" s="223" t="s">
        <v>1263</v>
      </c>
      <c r="L260" s="245">
        <v>504.4</v>
      </c>
      <c r="M260" s="246">
        <v>46305</v>
      </c>
      <c r="N260" s="223"/>
      <c r="O260" s="223" t="s">
        <v>190</v>
      </c>
      <c r="P260" s="223">
        <v>152384</v>
      </c>
      <c r="Q260" s="223" t="s">
        <v>191</v>
      </c>
      <c r="R260" s="223">
        <v>0</v>
      </c>
      <c r="S260" s="7"/>
      <c r="T260" s="3" t="str">
        <f>+VLOOKUP(Tabla1[[#This Row],[id_bodega]],'CONVERSION DATOS'!B:D,2,0)</f>
        <v>TAT MEDELLIN</v>
      </c>
      <c r="U260" s="3" t="str">
        <f>+VLOOKUP(Q260,'CONVERSION DATOS'!B:D,3,0)</f>
        <v>VEHICULOS</v>
      </c>
      <c r="V260" t="str">
        <f>+VLOOKUP($A$1:$A$21824,'DT HUEVO'!$A:$E,3,0)</f>
        <v>L</v>
      </c>
      <c r="W260" t="str">
        <f>+VLOOKUP($A$1:$A$21664,'DT HUEVO'!$A:$E,4,0)</f>
        <v>EMPACADOS</v>
      </c>
      <c r="X260" t="str">
        <f>+VLOOKUP(T$1:T$21824,'DT HUEVO'!$H:$K,2,0)</f>
        <v>OCCIDENTE</v>
      </c>
      <c r="Y260" t="str">
        <f>+VLOOKUP(T$1:T$21824,'DT HUEVO'!$H:$K,3,0)</f>
        <v>CALOTO</v>
      </c>
      <c r="Z260">
        <f>+VLOOKUP(A$1:A$21824,'DT HUEVO'!$A:$E,5,0)</f>
        <v>0</v>
      </c>
      <c r="AA260" t="str">
        <f>IF(Tabla1[[#This Row],[GRUPO]]="PLANTA CLASIFICACION","BODEGA",IF(Tabla1[[#This Row],[GRUPO]]="BODEGA","BODEGA",Tabla1[[#This Row],[GRUPO]]))</f>
        <v>VEHICULOS</v>
      </c>
      <c r="AB260" t="str">
        <f>VLOOKUP(Tabla1[[#This Row],[articulo]],'DT HUEVO'!$A:$F,6,0)</f>
        <v>TAT</v>
      </c>
    </row>
    <row r="261" spans="1:28">
      <c r="A261" s="223">
        <v>2110202</v>
      </c>
      <c r="B261" s="223" t="s">
        <v>1008</v>
      </c>
      <c r="C261" s="223" t="s">
        <v>1259</v>
      </c>
      <c r="D261" s="223">
        <v>6716</v>
      </c>
      <c r="E261" s="7">
        <v>0</v>
      </c>
      <c r="F261" s="223" t="s">
        <v>1260</v>
      </c>
      <c r="G261" s="223" t="s">
        <v>1261</v>
      </c>
      <c r="H261" s="7">
        <v>0</v>
      </c>
      <c r="I261" s="7">
        <v>550</v>
      </c>
      <c r="J261" s="223" t="s">
        <v>1262</v>
      </c>
      <c r="K261" s="223" t="s">
        <v>1263</v>
      </c>
      <c r="L261" s="245">
        <v>394.25999801938769</v>
      </c>
      <c r="M261" s="246">
        <v>46305</v>
      </c>
      <c r="N261" s="223"/>
      <c r="O261" s="223" t="s">
        <v>190</v>
      </c>
      <c r="P261" s="223">
        <v>2110202</v>
      </c>
      <c r="Q261" s="223" t="s">
        <v>191</v>
      </c>
      <c r="R261" s="223">
        <v>0</v>
      </c>
      <c r="S261" s="7"/>
      <c r="T261" s="3" t="str">
        <f>+VLOOKUP(Tabla1[[#This Row],[id_bodega]],'CONVERSION DATOS'!B:D,2,0)</f>
        <v>TAT MEDELLIN</v>
      </c>
      <c r="U261" s="3" t="str">
        <f>+VLOOKUP(Q261,'CONVERSION DATOS'!B:D,3,0)</f>
        <v>VEHICULOS</v>
      </c>
      <c r="V261" t="str">
        <f>+VLOOKUP($A$1:$A$21824,'DT HUEVO'!$A:$E,3,0)</f>
        <v>XL</v>
      </c>
      <c r="W261" t="str">
        <f>+VLOOKUP($A$1:$A$21664,'DT HUEVO'!$A:$E,4,0)</f>
        <v>VERDE</v>
      </c>
      <c r="X261" t="str">
        <f>+VLOOKUP(T$1:T$21824,'DT HUEVO'!$H:$K,2,0)</f>
        <v>OCCIDENTE</v>
      </c>
      <c r="Y261" t="str">
        <f>+VLOOKUP(T$1:T$21824,'DT HUEVO'!$H:$K,3,0)</f>
        <v>CALOTO</v>
      </c>
      <c r="Z261">
        <f>+VLOOKUP(A$1:A$21824,'DT HUEVO'!$A:$E,5,0)</f>
        <v>0</v>
      </c>
      <c r="AA261" t="str">
        <f>IF(Tabla1[[#This Row],[GRUPO]]="PLANTA CLASIFICACION","BODEGA",IF(Tabla1[[#This Row],[GRUPO]]="BODEGA","BODEGA",Tabla1[[#This Row],[GRUPO]]))</f>
        <v>VEHICULOS</v>
      </c>
      <c r="AB261" t="str">
        <f>VLOOKUP(Tabla1[[#This Row],[articulo]],'DT HUEVO'!$A:$F,6,0)</f>
        <v>TAT</v>
      </c>
    </row>
    <row r="262" spans="1:28">
      <c r="A262" s="223">
        <v>2110302</v>
      </c>
      <c r="B262" s="223" t="s">
        <v>1007</v>
      </c>
      <c r="C262" s="223" t="s">
        <v>1259</v>
      </c>
      <c r="D262" s="223">
        <v>7512</v>
      </c>
      <c r="E262" s="7">
        <v>0</v>
      </c>
      <c r="F262" s="223" t="s">
        <v>1260</v>
      </c>
      <c r="G262" s="223" t="s">
        <v>1261</v>
      </c>
      <c r="H262" s="7">
        <v>0</v>
      </c>
      <c r="I262" s="7">
        <v>500</v>
      </c>
      <c r="J262" s="223" t="s">
        <v>1262</v>
      </c>
      <c r="K262" s="223" t="s">
        <v>1263</v>
      </c>
      <c r="L262" s="245">
        <v>363.24000055892418</v>
      </c>
      <c r="M262" s="246">
        <v>46305</v>
      </c>
      <c r="N262" s="223"/>
      <c r="O262" s="223" t="s">
        <v>190</v>
      </c>
      <c r="P262" s="223">
        <v>2110302</v>
      </c>
      <c r="Q262" s="223" t="s">
        <v>191</v>
      </c>
      <c r="R262" s="223">
        <v>0</v>
      </c>
      <c r="S262" s="7"/>
      <c r="T262" s="3" t="str">
        <f>+VLOOKUP(Tabla1[[#This Row],[id_bodega]],'CONVERSION DATOS'!B:D,2,0)</f>
        <v>TAT MEDELLIN</v>
      </c>
      <c r="U262" s="3" t="str">
        <f>+VLOOKUP(Q262,'CONVERSION DATOS'!B:D,3,0)</f>
        <v>VEHICULOS</v>
      </c>
      <c r="V262" t="str">
        <f>+VLOOKUP($A$1:$A$21824,'DT HUEVO'!$A:$E,3,0)</f>
        <v>L</v>
      </c>
      <c r="W262" t="str">
        <f>+VLOOKUP($A$1:$A$21664,'DT HUEVO'!$A:$E,4,0)</f>
        <v>VERDE</v>
      </c>
      <c r="X262" t="str">
        <f>+VLOOKUP(T$1:T$21824,'DT HUEVO'!$H:$K,2,0)</f>
        <v>OCCIDENTE</v>
      </c>
      <c r="Y262" t="str">
        <f>+VLOOKUP(T$1:T$21824,'DT HUEVO'!$H:$K,3,0)</f>
        <v>CALOTO</v>
      </c>
      <c r="Z262">
        <f>+VLOOKUP(A$1:A$21824,'DT HUEVO'!$A:$E,5,0)</f>
        <v>0</v>
      </c>
      <c r="AA262" t="str">
        <f>IF(Tabla1[[#This Row],[GRUPO]]="PLANTA CLASIFICACION","BODEGA",IF(Tabla1[[#This Row],[GRUPO]]="BODEGA","BODEGA",Tabla1[[#This Row],[GRUPO]]))</f>
        <v>VEHICULOS</v>
      </c>
      <c r="AB262" t="str">
        <f>VLOOKUP(Tabla1[[#This Row],[articulo]],'DT HUEVO'!$A:$F,6,0)</f>
        <v>TAT</v>
      </c>
    </row>
    <row r="263" spans="1:28">
      <c r="A263" s="223">
        <v>2110317</v>
      </c>
      <c r="B263" s="223" t="s">
        <v>1786</v>
      </c>
      <c r="C263" s="223" t="s">
        <v>1259</v>
      </c>
      <c r="D263" s="223">
        <v>360</v>
      </c>
      <c r="E263" s="7">
        <v>0</v>
      </c>
      <c r="F263" s="223" t="s">
        <v>1260</v>
      </c>
      <c r="G263" s="223" t="s">
        <v>1261</v>
      </c>
      <c r="H263" s="7">
        <v>0</v>
      </c>
      <c r="I263" s="7">
        <v>510</v>
      </c>
      <c r="J263" s="223" t="s">
        <v>1262</v>
      </c>
      <c r="K263" s="223" t="s">
        <v>1263</v>
      </c>
      <c r="L263" s="245">
        <v>362.98</v>
      </c>
      <c r="M263" s="246">
        <v>46305</v>
      </c>
      <c r="N263" s="223">
        <v>0</v>
      </c>
      <c r="O263" s="223" t="s">
        <v>190</v>
      </c>
      <c r="P263" s="223">
        <v>2110317</v>
      </c>
      <c r="Q263" s="223" t="s">
        <v>191</v>
      </c>
      <c r="R263" s="223">
        <v>0</v>
      </c>
      <c r="S263" s="7"/>
      <c r="T263" s="3" t="str">
        <f>+VLOOKUP(Tabla1[[#This Row],[id_bodega]],'CONVERSION DATOS'!B:D,2,0)</f>
        <v>TAT MEDELLIN</v>
      </c>
      <c r="U263" s="3" t="str">
        <f>+VLOOKUP(Q263,'CONVERSION DATOS'!B:D,3,0)</f>
        <v>VEHICULOS</v>
      </c>
      <c r="V263" t="str">
        <f>+VLOOKUP($A$1:$A$21824,'DT HUEVO'!$A:$E,3,0)</f>
        <v>L</v>
      </c>
      <c r="W263" t="str">
        <f>+VLOOKUP($A$1:$A$21664,'DT HUEVO'!$A:$E,4,0)</f>
        <v>EMPACADOS</v>
      </c>
      <c r="X263" t="str">
        <f>+VLOOKUP(T$1:T$21824,'DT HUEVO'!$H:$K,2,0)</f>
        <v>OCCIDENTE</v>
      </c>
      <c r="Y263" t="str">
        <f>+VLOOKUP(T$1:T$21824,'DT HUEVO'!$H:$K,3,0)</f>
        <v>CALOTO</v>
      </c>
      <c r="Z263">
        <f>+VLOOKUP(A$1:A$21824,'DT HUEVO'!$A:$E,5,0)</f>
        <v>0</v>
      </c>
      <c r="AA263" t="str">
        <f>IF(Tabla1[[#This Row],[GRUPO]]="PLANTA CLASIFICACION","BODEGA",IF(Tabla1[[#This Row],[GRUPO]]="BODEGA","BODEGA",Tabla1[[#This Row],[GRUPO]]))</f>
        <v>VEHICULOS</v>
      </c>
      <c r="AB263" t="str">
        <f>VLOOKUP(Tabla1[[#This Row],[articulo]],'DT HUEVO'!$A:$F,6,0)</f>
        <v>TAT</v>
      </c>
    </row>
    <row r="264" spans="1:28">
      <c r="A264" s="223">
        <v>2110402</v>
      </c>
      <c r="B264" s="223" t="s">
        <v>1009</v>
      </c>
      <c r="C264" s="223" t="s">
        <v>1259</v>
      </c>
      <c r="D264" s="223">
        <v>210</v>
      </c>
      <c r="E264" s="7">
        <v>0</v>
      </c>
      <c r="F264" s="223" t="s">
        <v>1260</v>
      </c>
      <c r="G264" s="223" t="s">
        <v>1261</v>
      </c>
      <c r="H264" s="7">
        <v>0</v>
      </c>
      <c r="I264" s="7">
        <v>490</v>
      </c>
      <c r="J264" s="223" t="s">
        <v>1262</v>
      </c>
      <c r="K264" s="223" t="s">
        <v>1263</v>
      </c>
      <c r="L264" s="245">
        <v>349.55</v>
      </c>
      <c r="M264" s="246">
        <v>46304</v>
      </c>
      <c r="N264" s="223"/>
      <c r="O264" s="223" t="s">
        <v>190</v>
      </c>
      <c r="P264" s="223">
        <v>2110402</v>
      </c>
      <c r="Q264" s="223" t="s">
        <v>191</v>
      </c>
      <c r="R264" s="223">
        <v>0</v>
      </c>
      <c r="S264" s="7"/>
      <c r="T264" s="3" t="str">
        <f>+VLOOKUP(Tabla1[[#This Row],[id_bodega]],'CONVERSION DATOS'!B:D,2,0)</f>
        <v>TAT MEDELLIN</v>
      </c>
      <c r="U264" s="3" t="str">
        <f>+VLOOKUP(Q264,'CONVERSION DATOS'!B:D,3,0)</f>
        <v>VEHICULOS</v>
      </c>
      <c r="V264" t="str">
        <f>+VLOOKUP($A$1:$A$21824,'DT HUEVO'!$A:$E,3,0)</f>
        <v>M</v>
      </c>
      <c r="W264" t="str">
        <f>+VLOOKUP($A$1:$A$21664,'DT HUEVO'!$A:$E,4,0)</f>
        <v>VERDE</v>
      </c>
      <c r="X264" t="str">
        <f>+VLOOKUP(T$1:T$21824,'DT HUEVO'!$H:$K,2,0)</f>
        <v>OCCIDENTE</v>
      </c>
      <c r="Y264" t="str">
        <f>+VLOOKUP(T$1:T$21824,'DT HUEVO'!$H:$K,3,0)</f>
        <v>CALOTO</v>
      </c>
      <c r="Z264">
        <f>+VLOOKUP(A$1:A$21824,'DT HUEVO'!$A:$E,5,0)</f>
        <v>0</v>
      </c>
      <c r="AA264" t="str">
        <f>IF(Tabla1[[#This Row],[GRUPO]]="PLANTA CLASIFICACION","BODEGA",IF(Tabla1[[#This Row],[GRUPO]]="BODEGA","BODEGA",Tabla1[[#This Row],[GRUPO]]))</f>
        <v>VEHICULOS</v>
      </c>
      <c r="AB264" t="str">
        <f>VLOOKUP(Tabla1[[#This Row],[articulo]],'DT HUEVO'!$A:$F,6,0)</f>
        <v>TAT</v>
      </c>
    </row>
    <row r="265" spans="1:28">
      <c r="A265" s="223">
        <v>112271</v>
      </c>
      <c r="B265" s="223" t="s">
        <v>1235</v>
      </c>
      <c r="C265" s="223" t="s">
        <v>1259</v>
      </c>
      <c r="D265" s="223">
        <v>270</v>
      </c>
      <c r="E265" s="7">
        <v>0</v>
      </c>
      <c r="F265" s="223" t="s">
        <v>1260</v>
      </c>
      <c r="G265" s="223" t="s">
        <v>1261</v>
      </c>
      <c r="H265" s="7">
        <v>0</v>
      </c>
      <c r="I265" s="7">
        <v>630</v>
      </c>
      <c r="J265" s="223" t="s">
        <v>1262</v>
      </c>
      <c r="K265" s="223" t="s">
        <v>1263</v>
      </c>
      <c r="L265" s="245">
        <v>589.67999999999995</v>
      </c>
      <c r="M265" s="246">
        <v>46305</v>
      </c>
      <c r="N265" s="223">
        <v>0</v>
      </c>
      <c r="O265" s="223" t="s">
        <v>194</v>
      </c>
      <c r="P265" s="223">
        <v>112271</v>
      </c>
      <c r="Q265" s="223" t="s">
        <v>195</v>
      </c>
      <c r="R265" s="223">
        <v>0</v>
      </c>
      <c r="S265" s="7"/>
      <c r="T265" s="3" t="str">
        <f>+VLOOKUP(Tabla1[[#This Row],[id_bodega]],'CONVERSION DATOS'!B:D,2,0)</f>
        <v>TAT MEDELLIN</v>
      </c>
      <c r="U265" s="3" t="str">
        <f>+VLOOKUP(Q265,'CONVERSION DATOS'!B:D,3,0)</f>
        <v>VEHICULOS</v>
      </c>
      <c r="V265" t="str">
        <f>+VLOOKUP($A$1:$A$21824,'DT HUEVO'!$A:$E,3,0)</f>
        <v>XL</v>
      </c>
      <c r="W265" t="str">
        <f>+VLOOKUP($A$1:$A$21664,'DT HUEVO'!$A:$E,4,0)</f>
        <v>EMPACADOS</v>
      </c>
      <c r="X265" t="str">
        <f>+VLOOKUP(T$1:T$21824,'DT HUEVO'!$H:$K,2,0)</f>
        <v>OCCIDENTE</v>
      </c>
      <c r="Y265" t="str">
        <f>+VLOOKUP(T$1:T$21824,'DT HUEVO'!$H:$K,3,0)</f>
        <v>CALOTO</v>
      </c>
      <c r="Z265">
        <f>+VLOOKUP(A$1:A$21824,'DT HUEVO'!$A:$E,5,0)</f>
        <v>0</v>
      </c>
      <c r="AA265" t="str">
        <f>IF(Tabla1[[#This Row],[GRUPO]]="PLANTA CLASIFICACION","BODEGA",IF(Tabla1[[#This Row],[GRUPO]]="BODEGA","BODEGA",Tabla1[[#This Row],[GRUPO]]))</f>
        <v>VEHICULOS</v>
      </c>
      <c r="AB265" t="str">
        <f>VLOOKUP(Tabla1[[#This Row],[articulo]],'DT HUEVO'!$A:$F,6,0)</f>
        <v>TAT</v>
      </c>
    </row>
    <row r="266" spans="1:28">
      <c r="A266" s="223">
        <v>152384</v>
      </c>
      <c r="B266" s="223" t="s">
        <v>1107</v>
      </c>
      <c r="C266" s="223" t="s">
        <v>1259</v>
      </c>
      <c r="D266" s="223">
        <v>810</v>
      </c>
      <c r="E266" s="7">
        <v>0</v>
      </c>
      <c r="F266" s="223" t="s">
        <v>1260</v>
      </c>
      <c r="G266" s="223" t="s">
        <v>1261</v>
      </c>
      <c r="H266" s="7">
        <v>0</v>
      </c>
      <c r="I266" s="7">
        <v>550</v>
      </c>
      <c r="J266" s="223" t="s">
        <v>1262</v>
      </c>
      <c r="K266" s="223" t="s">
        <v>1263</v>
      </c>
      <c r="L266" s="245">
        <v>504.4</v>
      </c>
      <c r="M266" s="246">
        <v>46305</v>
      </c>
      <c r="N266" s="223"/>
      <c r="O266" s="223" t="s">
        <v>194</v>
      </c>
      <c r="P266" s="223">
        <v>152384</v>
      </c>
      <c r="Q266" s="223" t="s">
        <v>195</v>
      </c>
      <c r="R266" s="223">
        <v>0</v>
      </c>
      <c r="S266" s="7"/>
      <c r="T266" s="3" t="str">
        <f>+VLOOKUP(Tabla1[[#This Row],[id_bodega]],'CONVERSION DATOS'!B:D,2,0)</f>
        <v>TAT MEDELLIN</v>
      </c>
      <c r="U266" s="3" t="str">
        <f>+VLOOKUP(Q266,'CONVERSION DATOS'!B:D,3,0)</f>
        <v>VEHICULOS</v>
      </c>
      <c r="V266" t="str">
        <f>+VLOOKUP($A$1:$A$21824,'DT HUEVO'!$A:$E,3,0)</f>
        <v>L</v>
      </c>
      <c r="W266" t="str">
        <f>+VLOOKUP($A$1:$A$21664,'DT HUEVO'!$A:$E,4,0)</f>
        <v>EMPACADOS</v>
      </c>
      <c r="X266" t="str">
        <f>+VLOOKUP(T$1:T$21824,'DT HUEVO'!$H:$K,2,0)</f>
        <v>OCCIDENTE</v>
      </c>
      <c r="Y266" t="str">
        <f>+VLOOKUP(T$1:T$21824,'DT HUEVO'!$H:$K,3,0)</f>
        <v>CALOTO</v>
      </c>
      <c r="Z266">
        <f>+VLOOKUP(A$1:A$21824,'DT HUEVO'!$A:$E,5,0)</f>
        <v>0</v>
      </c>
      <c r="AA266" t="str">
        <f>IF(Tabla1[[#This Row],[GRUPO]]="PLANTA CLASIFICACION","BODEGA",IF(Tabla1[[#This Row],[GRUPO]]="BODEGA","BODEGA",Tabla1[[#This Row],[GRUPO]]))</f>
        <v>VEHICULOS</v>
      </c>
      <c r="AB266" t="str">
        <f>VLOOKUP(Tabla1[[#This Row],[articulo]],'DT HUEVO'!$A:$F,6,0)</f>
        <v>TAT</v>
      </c>
    </row>
    <row r="267" spans="1:28">
      <c r="A267" s="223">
        <v>2110202</v>
      </c>
      <c r="B267" s="223" t="s">
        <v>1008</v>
      </c>
      <c r="C267" s="223" t="s">
        <v>1259</v>
      </c>
      <c r="D267" s="223">
        <v>7422</v>
      </c>
      <c r="E267" s="7">
        <v>0</v>
      </c>
      <c r="F267" s="223" t="s">
        <v>1260</v>
      </c>
      <c r="G267" s="223" t="s">
        <v>1261</v>
      </c>
      <c r="H267" s="7">
        <v>0</v>
      </c>
      <c r="I267" s="7">
        <v>550</v>
      </c>
      <c r="J267" s="223" t="s">
        <v>1262</v>
      </c>
      <c r="K267" s="223" t="s">
        <v>1263</v>
      </c>
      <c r="L267" s="245">
        <v>394.25999803266751</v>
      </c>
      <c r="M267" s="246">
        <v>46305</v>
      </c>
      <c r="N267" s="223"/>
      <c r="O267" s="223" t="s">
        <v>194</v>
      </c>
      <c r="P267" s="223">
        <v>2110202</v>
      </c>
      <c r="Q267" s="223" t="s">
        <v>195</v>
      </c>
      <c r="R267" s="223">
        <v>0</v>
      </c>
      <c r="S267" s="7"/>
      <c r="T267" s="3" t="str">
        <f>+VLOOKUP(Tabla1[[#This Row],[id_bodega]],'CONVERSION DATOS'!B:D,2,0)</f>
        <v>TAT MEDELLIN</v>
      </c>
      <c r="U267" s="3" t="str">
        <f>+VLOOKUP(Q267,'CONVERSION DATOS'!B:D,3,0)</f>
        <v>VEHICULOS</v>
      </c>
      <c r="V267" t="str">
        <f>+VLOOKUP($A$1:$A$21824,'DT HUEVO'!$A:$E,3,0)</f>
        <v>XL</v>
      </c>
      <c r="W267" t="str">
        <f>+VLOOKUP($A$1:$A$21664,'DT HUEVO'!$A:$E,4,0)</f>
        <v>VERDE</v>
      </c>
      <c r="X267" t="str">
        <f>+VLOOKUP(T$1:T$21824,'DT HUEVO'!$H:$K,2,0)</f>
        <v>OCCIDENTE</v>
      </c>
      <c r="Y267" t="str">
        <f>+VLOOKUP(T$1:T$21824,'DT HUEVO'!$H:$K,3,0)</f>
        <v>CALOTO</v>
      </c>
      <c r="Z267">
        <f>+VLOOKUP(A$1:A$21824,'DT HUEVO'!$A:$E,5,0)</f>
        <v>0</v>
      </c>
      <c r="AA267" t="str">
        <f>IF(Tabla1[[#This Row],[GRUPO]]="PLANTA CLASIFICACION","BODEGA",IF(Tabla1[[#This Row],[GRUPO]]="BODEGA","BODEGA",Tabla1[[#This Row],[GRUPO]]))</f>
        <v>VEHICULOS</v>
      </c>
      <c r="AB267" t="str">
        <f>VLOOKUP(Tabla1[[#This Row],[articulo]],'DT HUEVO'!$A:$F,6,0)</f>
        <v>TAT</v>
      </c>
    </row>
    <row r="268" spans="1:28">
      <c r="A268" s="223">
        <v>2110302</v>
      </c>
      <c r="B268" s="223" t="s">
        <v>1007</v>
      </c>
      <c r="C268" s="223" t="s">
        <v>1259</v>
      </c>
      <c r="D268" s="223">
        <v>7316</v>
      </c>
      <c r="E268" s="7">
        <v>0</v>
      </c>
      <c r="F268" s="223" t="s">
        <v>1260</v>
      </c>
      <c r="G268" s="223" t="s">
        <v>1261</v>
      </c>
      <c r="H268" s="7">
        <v>0</v>
      </c>
      <c r="I268" s="7">
        <v>500</v>
      </c>
      <c r="J268" s="223" t="s">
        <v>1262</v>
      </c>
      <c r="K268" s="223" t="s">
        <v>1263</v>
      </c>
      <c r="L268" s="245">
        <v>363.24000039126128</v>
      </c>
      <c r="M268" s="246">
        <v>46305</v>
      </c>
      <c r="N268" s="223"/>
      <c r="O268" s="223" t="s">
        <v>194</v>
      </c>
      <c r="P268" s="223">
        <v>2110302</v>
      </c>
      <c r="Q268" s="223" t="s">
        <v>195</v>
      </c>
      <c r="R268" s="223">
        <v>0</v>
      </c>
      <c r="S268" s="7"/>
      <c r="T268" s="3" t="str">
        <f>+VLOOKUP(Tabla1[[#This Row],[id_bodega]],'CONVERSION DATOS'!B:D,2,0)</f>
        <v>TAT MEDELLIN</v>
      </c>
      <c r="U268" s="3" t="str">
        <f>+VLOOKUP(Q268,'CONVERSION DATOS'!B:D,3,0)</f>
        <v>VEHICULOS</v>
      </c>
      <c r="V268" t="str">
        <f>+VLOOKUP($A$1:$A$21824,'DT HUEVO'!$A:$E,3,0)</f>
        <v>L</v>
      </c>
      <c r="W268" t="str">
        <f>+VLOOKUP($A$1:$A$21664,'DT HUEVO'!$A:$E,4,0)</f>
        <v>VERDE</v>
      </c>
      <c r="X268" t="str">
        <f>+VLOOKUP(T$1:T$21824,'DT HUEVO'!$H:$K,2,0)</f>
        <v>OCCIDENTE</v>
      </c>
      <c r="Y268" t="str">
        <f>+VLOOKUP(T$1:T$21824,'DT HUEVO'!$H:$K,3,0)</f>
        <v>CALOTO</v>
      </c>
      <c r="Z268">
        <f>+VLOOKUP(A$1:A$21824,'DT HUEVO'!$A:$E,5,0)</f>
        <v>0</v>
      </c>
      <c r="AA268" t="str">
        <f>IF(Tabla1[[#This Row],[GRUPO]]="PLANTA CLASIFICACION","BODEGA",IF(Tabla1[[#This Row],[GRUPO]]="BODEGA","BODEGA",Tabla1[[#This Row],[GRUPO]]))</f>
        <v>VEHICULOS</v>
      </c>
      <c r="AB268" t="str">
        <f>VLOOKUP(Tabla1[[#This Row],[articulo]],'DT HUEVO'!$A:$F,6,0)</f>
        <v>TAT</v>
      </c>
    </row>
    <row r="269" spans="1:28">
      <c r="A269" s="223">
        <v>112271</v>
      </c>
      <c r="B269" s="223" t="s">
        <v>1235</v>
      </c>
      <c r="C269" s="223" t="s">
        <v>1259</v>
      </c>
      <c r="D269" s="223">
        <v>1335</v>
      </c>
      <c r="E269" s="7">
        <v>0</v>
      </c>
      <c r="F269" s="223" t="s">
        <v>1260</v>
      </c>
      <c r="G269" s="223" t="s">
        <v>1261</v>
      </c>
      <c r="H269" s="7">
        <v>0</v>
      </c>
      <c r="I269" s="7">
        <v>630</v>
      </c>
      <c r="J269" s="223" t="s">
        <v>1262</v>
      </c>
      <c r="K269" s="223" t="s">
        <v>1263</v>
      </c>
      <c r="L269" s="245">
        <v>589.67999999999995</v>
      </c>
      <c r="M269" s="246">
        <v>46305</v>
      </c>
      <c r="N269" s="223">
        <v>0</v>
      </c>
      <c r="O269" s="223" t="s">
        <v>196</v>
      </c>
      <c r="P269" s="223">
        <v>112271</v>
      </c>
      <c r="Q269" s="223" t="s">
        <v>197</v>
      </c>
      <c r="R269" s="223">
        <v>0</v>
      </c>
      <c r="S269" s="7"/>
      <c r="T269" s="3" t="str">
        <f>+VLOOKUP(Tabla1[[#This Row],[id_bodega]],'CONVERSION DATOS'!B:D,2,0)</f>
        <v>TAT MEDELLIN</v>
      </c>
      <c r="U269" s="3" t="str">
        <f>+VLOOKUP(Q269,'CONVERSION DATOS'!B:D,3,0)</f>
        <v>VEHICULOS</v>
      </c>
      <c r="V269" t="str">
        <f>+VLOOKUP($A$1:$A$21824,'DT HUEVO'!$A:$E,3,0)</f>
        <v>XL</v>
      </c>
      <c r="W269" t="str">
        <f>+VLOOKUP($A$1:$A$21664,'DT HUEVO'!$A:$E,4,0)</f>
        <v>EMPACADOS</v>
      </c>
      <c r="X269" t="str">
        <f>+VLOOKUP(T$1:T$21824,'DT HUEVO'!$H:$K,2,0)</f>
        <v>OCCIDENTE</v>
      </c>
      <c r="Y269" t="str">
        <f>+VLOOKUP(T$1:T$21824,'DT HUEVO'!$H:$K,3,0)</f>
        <v>CALOTO</v>
      </c>
      <c r="Z269">
        <f>+VLOOKUP(A$1:A$21824,'DT HUEVO'!$A:$E,5,0)</f>
        <v>0</v>
      </c>
      <c r="AA269" t="str">
        <f>IF(Tabla1[[#This Row],[GRUPO]]="PLANTA CLASIFICACION","BODEGA",IF(Tabla1[[#This Row],[GRUPO]]="BODEGA","BODEGA",Tabla1[[#This Row],[GRUPO]]))</f>
        <v>VEHICULOS</v>
      </c>
      <c r="AB269" t="str">
        <f>VLOOKUP(Tabla1[[#This Row],[articulo]],'DT HUEVO'!$A:$F,6,0)</f>
        <v>TAT</v>
      </c>
    </row>
    <row r="270" spans="1:28">
      <c r="A270" s="223">
        <v>152384</v>
      </c>
      <c r="B270" s="223" t="s">
        <v>1107</v>
      </c>
      <c r="C270" s="223" t="s">
        <v>1259</v>
      </c>
      <c r="D270" s="223">
        <v>1050</v>
      </c>
      <c r="E270" s="7">
        <v>0</v>
      </c>
      <c r="F270" s="223" t="s">
        <v>1260</v>
      </c>
      <c r="G270" s="223" t="s">
        <v>1261</v>
      </c>
      <c r="H270" s="7">
        <v>0</v>
      </c>
      <c r="I270" s="7">
        <v>550</v>
      </c>
      <c r="J270" s="223" t="s">
        <v>1262</v>
      </c>
      <c r="K270" s="223" t="s">
        <v>1263</v>
      </c>
      <c r="L270" s="245">
        <v>504.4</v>
      </c>
      <c r="M270" s="246">
        <v>46305</v>
      </c>
      <c r="N270" s="223"/>
      <c r="O270" s="223" t="s">
        <v>196</v>
      </c>
      <c r="P270" s="223">
        <v>152384</v>
      </c>
      <c r="Q270" s="223" t="s">
        <v>197</v>
      </c>
      <c r="R270" s="223">
        <v>0</v>
      </c>
      <c r="S270" s="7"/>
      <c r="T270" s="3" t="str">
        <f>+VLOOKUP(Tabla1[[#This Row],[id_bodega]],'CONVERSION DATOS'!B:D,2,0)</f>
        <v>TAT MEDELLIN</v>
      </c>
      <c r="U270" s="3" t="str">
        <f>+VLOOKUP(Q270,'CONVERSION DATOS'!B:D,3,0)</f>
        <v>VEHICULOS</v>
      </c>
      <c r="V270" t="str">
        <f>+VLOOKUP($A$1:$A$21824,'DT HUEVO'!$A:$E,3,0)</f>
        <v>L</v>
      </c>
      <c r="W270" t="str">
        <f>+VLOOKUP($A$1:$A$21664,'DT HUEVO'!$A:$E,4,0)</f>
        <v>EMPACADOS</v>
      </c>
      <c r="X270" t="str">
        <f>+VLOOKUP(T$1:T$21824,'DT HUEVO'!$H:$K,2,0)</f>
        <v>OCCIDENTE</v>
      </c>
      <c r="Y270" t="str">
        <f>+VLOOKUP(T$1:T$21824,'DT HUEVO'!$H:$K,3,0)</f>
        <v>CALOTO</v>
      </c>
      <c r="Z270">
        <f>+VLOOKUP(A$1:A$21824,'DT HUEVO'!$A:$E,5,0)</f>
        <v>0</v>
      </c>
      <c r="AA270" t="str">
        <f>IF(Tabla1[[#This Row],[GRUPO]]="PLANTA CLASIFICACION","BODEGA",IF(Tabla1[[#This Row],[GRUPO]]="BODEGA","BODEGA",Tabla1[[#This Row],[GRUPO]]))</f>
        <v>VEHICULOS</v>
      </c>
      <c r="AB270" t="str">
        <f>VLOOKUP(Tabla1[[#This Row],[articulo]],'DT HUEVO'!$A:$F,6,0)</f>
        <v>TAT</v>
      </c>
    </row>
    <row r="271" spans="1:28">
      <c r="A271" s="223">
        <v>2010102</v>
      </c>
      <c r="B271" s="223" t="s">
        <v>1266</v>
      </c>
      <c r="C271" s="223" t="s">
        <v>1259</v>
      </c>
      <c r="D271" s="223">
        <v>40</v>
      </c>
      <c r="E271" s="7">
        <v>0</v>
      </c>
      <c r="F271" s="223" t="s">
        <v>1260</v>
      </c>
      <c r="G271" s="223" t="s">
        <v>1261</v>
      </c>
      <c r="H271" s="7">
        <v>0</v>
      </c>
      <c r="I271" s="7">
        <v>610</v>
      </c>
      <c r="J271" s="223" t="s">
        <v>1262</v>
      </c>
      <c r="K271" s="223" t="s">
        <v>1263</v>
      </c>
      <c r="L271" s="245">
        <v>629.67999999999995</v>
      </c>
      <c r="M271" s="246">
        <v>46303</v>
      </c>
      <c r="N271" s="223"/>
      <c r="O271" s="223" t="s">
        <v>196</v>
      </c>
      <c r="P271" s="223">
        <v>2010102</v>
      </c>
      <c r="Q271" s="223" t="s">
        <v>197</v>
      </c>
      <c r="R271" s="223">
        <v>0</v>
      </c>
      <c r="S271" s="7"/>
      <c r="T271" s="3" t="str">
        <f>+VLOOKUP(Tabla1[[#This Row],[id_bodega]],'CONVERSION DATOS'!B:D,2,0)</f>
        <v>TAT MEDELLIN</v>
      </c>
      <c r="U271" s="3" t="str">
        <f>+VLOOKUP(Q271,'CONVERSION DATOS'!B:D,3,0)</f>
        <v>VEHICULOS</v>
      </c>
      <c r="V271" t="str">
        <f>+VLOOKUP($A$1:$A$21824,'DT HUEVO'!$A:$E,3,0)</f>
        <v>YUMBO</v>
      </c>
      <c r="W271" t="str">
        <f>+VLOOKUP($A$1:$A$21664,'DT HUEVO'!$A:$E,4,0)</f>
        <v>VERDE</v>
      </c>
      <c r="X271" t="str">
        <f>+VLOOKUP(T$1:T$21824,'DT HUEVO'!$H:$K,2,0)</f>
        <v>OCCIDENTE</v>
      </c>
      <c r="Y271" t="str">
        <f>+VLOOKUP(T$1:T$21824,'DT HUEVO'!$H:$K,3,0)</f>
        <v>CALOTO</v>
      </c>
      <c r="Z271">
        <f>+VLOOKUP(A$1:A$21824,'DT HUEVO'!$A:$E,5,0)</f>
        <v>0</v>
      </c>
      <c r="AA271" t="str">
        <f>IF(Tabla1[[#This Row],[GRUPO]]="PLANTA CLASIFICACION","BODEGA",IF(Tabla1[[#This Row],[GRUPO]]="BODEGA","BODEGA",Tabla1[[#This Row],[GRUPO]]))</f>
        <v>VEHICULOS</v>
      </c>
      <c r="AB271" t="str">
        <f>VLOOKUP(Tabla1[[#This Row],[articulo]],'DT HUEVO'!$A:$F,6,0)</f>
        <v>TAT</v>
      </c>
    </row>
    <row r="272" spans="1:28">
      <c r="A272" s="223">
        <v>2110202</v>
      </c>
      <c r="B272" s="223" t="s">
        <v>1008</v>
      </c>
      <c r="C272" s="223" t="s">
        <v>1259</v>
      </c>
      <c r="D272" s="223">
        <v>21025</v>
      </c>
      <c r="E272" s="7">
        <v>0</v>
      </c>
      <c r="F272" s="223" t="s">
        <v>1260</v>
      </c>
      <c r="G272" s="223" t="s">
        <v>1261</v>
      </c>
      <c r="H272" s="7">
        <v>0</v>
      </c>
      <c r="I272" s="7">
        <v>550</v>
      </c>
      <c r="J272" s="223" t="s">
        <v>1262</v>
      </c>
      <c r="K272" s="223" t="s">
        <v>1263</v>
      </c>
      <c r="L272" s="245">
        <v>394.25999793744552</v>
      </c>
      <c r="M272" s="246">
        <v>46305</v>
      </c>
      <c r="N272" s="223"/>
      <c r="O272" s="223" t="s">
        <v>196</v>
      </c>
      <c r="P272" s="223">
        <v>2110202</v>
      </c>
      <c r="Q272" s="223" t="s">
        <v>197</v>
      </c>
      <c r="R272" s="223">
        <v>0</v>
      </c>
      <c r="S272" s="7"/>
      <c r="T272" s="3" t="str">
        <f>+VLOOKUP(Tabla1[[#This Row],[id_bodega]],'CONVERSION DATOS'!B:D,2,0)</f>
        <v>TAT MEDELLIN</v>
      </c>
      <c r="U272" s="3" t="str">
        <f>+VLOOKUP(Q272,'CONVERSION DATOS'!B:D,3,0)</f>
        <v>VEHICULOS</v>
      </c>
      <c r="V272" t="str">
        <f>+VLOOKUP($A$1:$A$21824,'DT HUEVO'!$A:$E,3,0)</f>
        <v>XL</v>
      </c>
      <c r="W272" t="str">
        <f>+VLOOKUP($A$1:$A$21664,'DT HUEVO'!$A:$E,4,0)</f>
        <v>VERDE</v>
      </c>
      <c r="X272" t="str">
        <f>+VLOOKUP(T$1:T$21824,'DT HUEVO'!$H:$K,2,0)</f>
        <v>OCCIDENTE</v>
      </c>
      <c r="Y272" t="str">
        <f>+VLOOKUP(T$1:T$21824,'DT HUEVO'!$H:$K,3,0)</f>
        <v>CALOTO</v>
      </c>
      <c r="Z272">
        <f>+VLOOKUP(A$1:A$21824,'DT HUEVO'!$A:$E,5,0)</f>
        <v>0</v>
      </c>
      <c r="AA272" t="str">
        <f>IF(Tabla1[[#This Row],[GRUPO]]="PLANTA CLASIFICACION","BODEGA",IF(Tabla1[[#This Row],[GRUPO]]="BODEGA","BODEGA",Tabla1[[#This Row],[GRUPO]]))</f>
        <v>VEHICULOS</v>
      </c>
      <c r="AB272" t="str">
        <f>VLOOKUP(Tabla1[[#This Row],[articulo]],'DT HUEVO'!$A:$F,6,0)</f>
        <v>TAT</v>
      </c>
    </row>
    <row r="273" spans="1:28">
      <c r="A273" s="223">
        <v>2110302</v>
      </c>
      <c r="B273" s="223" t="s">
        <v>1007</v>
      </c>
      <c r="C273" s="223" t="s">
        <v>1259</v>
      </c>
      <c r="D273" s="223">
        <v>1920</v>
      </c>
      <c r="E273" s="7">
        <v>0</v>
      </c>
      <c r="F273" s="223" t="s">
        <v>1260</v>
      </c>
      <c r="G273" s="223" t="s">
        <v>1261</v>
      </c>
      <c r="H273" s="7">
        <v>0</v>
      </c>
      <c r="I273" s="7">
        <v>500</v>
      </c>
      <c r="J273" s="223" t="s">
        <v>1262</v>
      </c>
      <c r="K273" s="223" t="s">
        <v>1263</v>
      </c>
      <c r="L273" s="245">
        <v>363.24000000482698</v>
      </c>
      <c r="M273" s="246">
        <v>46305</v>
      </c>
      <c r="N273" s="223"/>
      <c r="O273" s="223" t="s">
        <v>196</v>
      </c>
      <c r="P273" s="223">
        <v>2110302</v>
      </c>
      <c r="Q273" s="223" t="s">
        <v>197</v>
      </c>
      <c r="R273" s="223">
        <v>0</v>
      </c>
      <c r="S273" s="7"/>
      <c r="T273" s="3" t="str">
        <f>+VLOOKUP(Tabla1[[#This Row],[id_bodega]],'CONVERSION DATOS'!B:D,2,0)</f>
        <v>TAT MEDELLIN</v>
      </c>
      <c r="U273" s="3" t="str">
        <f>+VLOOKUP(Q273,'CONVERSION DATOS'!B:D,3,0)</f>
        <v>VEHICULOS</v>
      </c>
      <c r="V273" t="str">
        <f>+VLOOKUP($A$1:$A$21824,'DT HUEVO'!$A:$E,3,0)</f>
        <v>L</v>
      </c>
      <c r="W273" t="str">
        <f>+VLOOKUP($A$1:$A$21664,'DT HUEVO'!$A:$E,4,0)</f>
        <v>VERDE</v>
      </c>
      <c r="X273" t="str">
        <f>+VLOOKUP(T$1:T$21824,'DT HUEVO'!$H:$K,2,0)</f>
        <v>OCCIDENTE</v>
      </c>
      <c r="Y273" t="str">
        <f>+VLOOKUP(T$1:T$21824,'DT HUEVO'!$H:$K,3,0)</f>
        <v>CALOTO</v>
      </c>
      <c r="Z273">
        <f>+VLOOKUP(A$1:A$21824,'DT HUEVO'!$A:$E,5,0)</f>
        <v>0</v>
      </c>
      <c r="AA273" t="str">
        <f>IF(Tabla1[[#This Row],[GRUPO]]="PLANTA CLASIFICACION","BODEGA",IF(Tabla1[[#This Row],[GRUPO]]="BODEGA","BODEGA",Tabla1[[#This Row],[GRUPO]]))</f>
        <v>VEHICULOS</v>
      </c>
      <c r="AB273" t="str">
        <f>VLOOKUP(Tabla1[[#This Row],[articulo]],'DT HUEVO'!$A:$F,6,0)</f>
        <v>TAT</v>
      </c>
    </row>
    <row r="274" spans="1:28">
      <c r="A274" s="223">
        <v>112271</v>
      </c>
      <c r="B274" s="223" t="s">
        <v>1235</v>
      </c>
      <c r="C274" s="223" t="s">
        <v>1259</v>
      </c>
      <c r="D274" s="223">
        <v>900</v>
      </c>
      <c r="E274" s="7">
        <v>0</v>
      </c>
      <c r="F274" s="223" t="s">
        <v>1260</v>
      </c>
      <c r="G274" s="223" t="s">
        <v>1261</v>
      </c>
      <c r="H274" s="7">
        <v>0</v>
      </c>
      <c r="I274" s="7">
        <v>630</v>
      </c>
      <c r="J274" s="223" t="s">
        <v>1262</v>
      </c>
      <c r="K274" s="223" t="s">
        <v>1263</v>
      </c>
      <c r="L274" s="245">
        <v>589.67999999999995</v>
      </c>
      <c r="M274" s="246">
        <v>46305</v>
      </c>
      <c r="N274" s="223">
        <v>0</v>
      </c>
      <c r="O274" s="223" t="s">
        <v>198</v>
      </c>
      <c r="P274" s="223">
        <v>112271</v>
      </c>
      <c r="Q274" s="223" t="s">
        <v>199</v>
      </c>
      <c r="R274" s="223">
        <v>0</v>
      </c>
      <c r="S274" s="7"/>
      <c r="T274" s="3" t="str">
        <f>+VLOOKUP(Tabla1[[#This Row],[id_bodega]],'CONVERSION DATOS'!B:D,2,0)</f>
        <v>TAT MEDELLIN</v>
      </c>
      <c r="U274" s="3" t="str">
        <f>+VLOOKUP(Q274,'CONVERSION DATOS'!B:D,3,0)</f>
        <v>VEHICULOS</v>
      </c>
      <c r="V274" t="str">
        <f>+VLOOKUP($A$1:$A$21824,'DT HUEVO'!$A:$E,3,0)</f>
        <v>XL</v>
      </c>
      <c r="W274" t="str">
        <f>+VLOOKUP($A$1:$A$21664,'DT HUEVO'!$A:$E,4,0)</f>
        <v>EMPACADOS</v>
      </c>
      <c r="X274" t="str">
        <f>+VLOOKUP(T$1:T$21824,'DT HUEVO'!$H:$K,2,0)</f>
        <v>OCCIDENTE</v>
      </c>
      <c r="Y274" t="str">
        <f>+VLOOKUP(T$1:T$21824,'DT HUEVO'!$H:$K,3,0)</f>
        <v>CALOTO</v>
      </c>
      <c r="Z274">
        <f>+VLOOKUP(A$1:A$21824,'DT HUEVO'!$A:$E,5,0)</f>
        <v>0</v>
      </c>
      <c r="AA274" t="str">
        <f>IF(Tabla1[[#This Row],[GRUPO]]="PLANTA CLASIFICACION","BODEGA",IF(Tabla1[[#This Row],[GRUPO]]="BODEGA","BODEGA",Tabla1[[#This Row],[GRUPO]]))</f>
        <v>VEHICULOS</v>
      </c>
      <c r="AB274" t="str">
        <f>VLOOKUP(Tabla1[[#This Row],[articulo]],'DT HUEVO'!$A:$F,6,0)</f>
        <v>TAT</v>
      </c>
    </row>
    <row r="275" spans="1:28">
      <c r="A275" s="223">
        <v>2110202</v>
      </c>
      <c r="B275" s="223" t="s">
        <v>1008</v>
      </c>
      <c r="C275" s="223" t="s">
        <v>1259</v>
      </c>
      <c r="D275" s="223">
        <v>9090</v>
      </c>
      <c r="E275" s="7">
        <v>0</v>
      </c>
      <c r="F275" s="223" t="s">
        <v>1260</v>
      </c>
      <c r="G275" s="223" t="s">
        <v>1261</v>
      </c>
      <c r="H275" s="7">
        <v>0</v>
      </c>
      <c r="I275" s="7">
        <v>550</v>
      </c>
      <c r="J275" s="223" t="s">
        <v>1262</v>
      </c>
      <c r="K275" s="223" t="s">
        <v>1263</v>
      </c>
      <c r="L275" s="245">
        <v>394.25999694099119</v>
      </c>
      <c r="M275" s="246">
        <v>46305</v>
      </c>
      <c r="N275" s="223"/>
      <c r="O275" s="223" t="s">
        <v>198</v>
      </c>
      <c r="P275" s="223">
        <v>2110202</v>
      </c>
      <c r="Q275" s="223" t="s">
        <v>199</v>
      </c>
      <c r="R275" s="223">
        <v>0</v>
      </c>
      <c r="S275" s="7"/>
      <c r="T275" s="3" t="str">
        <f>+VLOOKUP(Tabla1[[#This Row],[id_bodega]],'CONVERSION DATOS'!B:D,2,0)</f>
        <v>TAT MEDELLIN</v>
      </c>
      <c r="U275" s="3" t="str">
        <f>+VLOOKUP(Q275,'CONVERSION DATOS'!B:D,3,0)</f>
        <v>VEHICULOS</v>
      </c>
      <c r="V275" t="str">
        <f>+VLOOKUP($A$1:$A$21824,'DT HUEVO'!$A:$E,3,0)</f>
        <v>XL</v>
      </c>
      <c r="W275" t="str">
        <f>+VLOOKUP($A$1:$A$21664,'DT HUEVO'!$A:$E,4,0)</f>
        <v>VERDE</v>
      </c>
      <c r="X275" t="str">
        <f>+VLOOKUP(T$1:T$21824,'DT HUEVO'!$H:$K,2,0)</f>
        <v>OCCIDENTE</v>
      </c>
      <c r="Y275" t="str">
        <f>+VLOOKUP(T$1:T$21824,'DT HUEVO'!$H:$K,3,0)</f>
        <v>CALOTO</v>
      </c>
      <c r="Z275">
        <f>+VLOOKUP(A$1:A$21824,'DT HUEVO'!$A:$E,5,0)</f>
        <v>0</v>
      </c>
      <c r="AA275" t="str">
        <f>IF(Tabla1[[#This Row],[GRUPO]]="PLANTA CLASIFICACION","BODEGA",IF(Tabla1[[#This Row],[GRUPO]]="BODEGA","BODEGA",Tabla1[[#This Row],[GRUPO]]))</f>
        <v>VEHICULOS</v>
      </c>
      <c r="AB275" t="str">
        <f>VLOOKUP(Tabla1[[#This Row],[articulo]],'DT HUEVO'!$A:$F,6,0)</f>
        <v>TAT</v>
      </c>
    </row>
    <row r="276" spans="1:28">
      <c r="A276" s="223">
        <v>2110302</v>
      </c>
      <c r="B276" s="223" t="s">
        <v>1007</v>
      </c>
      <c r="C276" s="223" t="s">
        <v>1259</v>
      </c>
      <c r="D276" s="223">
        <v>2849</v>
      </c>
      <c r="E276" s="7">
        <v>0</v>
      </c>
      <c r="F276" s="223" t="s">
        <v>1260</v>
      </c>
      <c r="G276" s="223" t="s">
        <v>1261</v>
      </c>
      <c r="H276" s="7">
        <v>0</v>
      </c>
      <c r="I276" s="7">
        <v>500</v>
      </c>
      <c r="J276" s="223" t="s">
        <v>1262</v>
      </c>
      <c r="K276" s="223" t="s">
        <v>1263</v>
      </c>
      <c r="L276" s="245">
        <v>363.24000026005382</v>
      </c>
      <c r="M276" s="246">
        <v>46305</v>
      </c>
      <c r="N276" s="223"/>
      <c r="O276" s="223" t="s">
        <v>198</v>
      </c>
      <c r="P276" s="223">
        <v>2110302</v>
      </c>
      <c r="Q276" s="223" t="s">
        <v>199</v>
      </c>
      <c r="R276" s="223">
        <v>0</v>
      </c>
      <c r="S276" s="7"/>
      <c r="T276" s="3" t="str">
        <f>+VLOOKUP(Tabla1[[#This Row],[id_bodega]],'CONVERSION DATOS'!B:D,2,0)</f>
        <v>TAT MEDELLIN</v>
      </c>
      <c r="U276" s="3" t="str">
        <f>+VLOOKUP(Q276,'CONVERSION DATOS'!B:D,3,0)</f>
        <v>VEHICULOS</v>
      </c>
      <c r="V276" t="str">
        <f>+VLOOKUP($A$1:$A$21824,'DT HUEVO'!$A:$E,3,0)</f>
        <v>L</v>
      </c>
      <c r="W276" t="str">
        <f>+VLOOKUP($A$1:$A$21664,'DT HUEVO'!$A:$E,4,0)</f>
        <v>VERDE</v>
      </c>
      <c r="X276" t="str">
        <f>+VLOOKUP(T$1:T$21824,'DT HUEVO'!$H:$K,2,0)</f>
        <v>OCCIDENTE</v>
      </c>
      <c r="Y276" t="str">
        <f>+VLOOKUP(T$1:T$21824,'DT HUEVO'!$H:$K,3,0)</f>
        <v>CALOTO</v>
      </c>
      <c r="Z276">
        <f>+VLOOKUP(A$1:A$21824,'DT HUEVO'!$A:$E,5,0)</f>
        <v>0</v>
      </c>
      <c r="AA276" t="str">
        <f>IF(Tabla1[[#This Row],[GRUPO]]="PLANTA CLASIFICACION","BODEGA",IF(Tabla1[[#This Row],[GRUPO]]="BODEGA","BODEGA",Tabla1[[#This Row],[GRUPO]]))</f>
        <v>VEHICULOS</v>
      </c>
      <c r="AB276" t="str">
        <f>VLOOKUP(Tabla1[[#This Row],[articulo]],'DT HUEVO'!$A:$F,6,0)</f>
        <v>TAT</v>
      </c>
    </row>
    <row r="277" spans="1:28">
      <c r="A277" s="223">
        <v>2110402</v>
      </c>
      <c r="B277" s="223" t="s">
        <v>1009</v>
      </c>
      <c r="C277" s="223" t="s">
        <v>1259</v>
      </c>
      <c r="D277" s="223">
        <v>720</v>
      </c>
      <c r="E277" s="7">
        <v>0</v>
      </c>
      <c r="F277" s="223" t="s">
        <v>1260</v>
      </c>
      <c r="G277" s="223" t="s">
        <v>1261</v>
      </c>
      <c r="H277" s="7">
        <v>0</v>
      </c>
      <c r="I277" s="7">
        <v>490</v>
      </c>
      <c r="J277" s="223" t="s">
        <v>1262</v>
      </c>
      <c r="K277" s="223" t="s">
        <v>1263</v>
      </c>
      <c r="L277" s="245">
        <v>349.55</v>
      </c>
      <c r="M277" s="246">
        <v>46305</v>
      </c>
      <c r="N277" s="223"/>
      <c r="O277" s="223" t="s">
        <v>198</v>
      </c>
      <c r="P277" s="223">
        <v>2110402</v>
      </c>
      <c r="Q277" s="223" t="s">
        <v>199</v>
      </c>
      <c r="R277" s="223">
        <v>0</v>
      </c>
      <c r="S277" s="7"/>
      <c r="T277" s="3" t="str">
        <f>+VLOOKUP(Tabla1[[#This Row],[id_bodega]],'CONVERSION DATOS'!B:D,2,0)</f>
        <v>TAT MEDELLIN</v>
      </c>
      <c r="U277" s="3" t="str">
        <f>+VLOOKUP(Q277,'CONVERSION DATOS'!B:D,3,0)</f>
        <v>VEHICULOS</v>
      </c>
      <c r="V277" t="str">
        <f>+VLOOKUP($A$1:$A$21824,'DT HUEVO'!$A:$E,3,0)</f>
        <v>M</v>
      </c>
      <c r="W277" t="str">
        <f>+VLOOKUP($A$1:$A$21664,'DT HUEVO'!$A:$E,4,0)</f>
        <v>VERDE</v>
      </c>
      <c r="X277" t="str">
        <f>+VLOOKUP(T$1:T$21824,'DT HUEVO'!$H:$K,2,0)</f>
        <v>OCCIDENTE</v>
      </c>
      <c r="Y277" t="str">
        <f>+VLOOKUP(T$1:T$21824,'DT HUEVO'!$H:$K,3,0)</f>
        <v>CALOTO</v>
      </c>
      <c r="Z277">
        <f>+VLOOKUP(A$1:A$21824,'DT HUEVO'!$A:$E,5,0)</f>
        <v>0</v>
      </c>
      <c r="AA277" t="str">
        <f>IF(Tabla1[[#This Row],[GRUPO]]="PLANTA CLASIFICACION","BODEGA",IF(Tabla1[[#This Row],[GRUPO]]="BODEGA","BODEGA",Tabla1[[#This Row],[GRUPO]]))</f>
        <v>VEHICULOS</v>
      </c>
      <c r="AB277" t="str">
        <f>VLOOKUP(Tabla1[[#This Row],[articulo]],'DT HUEVO'!$A:$F,6,0)</f>
        <v>TAT</v>
      </c>
    </row>
    <row r="278" spans="1:28">
      <c r="A278" s="223">
        <v>2110202</v>
      </c>
      <c r="B278" s="223" t="s">
        <v>1008</v>
      </c>
      <c r="C278" s="223" t="s">
        <v>1259</v>
      </c>
      <c r="D278" s="223">
        <v>32400</v>
      </c>
      <c r="E278" s="7">
        <v>0</v>
      </c>
      <c r="F278" s="223" t="s">
        <v>1260</v>
      </c>
      <c r="G278" s="223" t="s">
        <v>1261</v>
      </c>
      <c r="H278" s="7">
        <v>0</v>
      </c>
      <c r="I278" s="7">
        <v>550</v>
      </c>
      <c r="J278" s="223" t="s">
        <v>1262</v>
      </c>
      <c r="K278" s="223" t="s">
        <v>1263</v>
      </c>
      <c r="L278" s="245">
        <v>394.25999820245562</v>
      </c>
      <c r="M278" s="246">
        <v>46305</v>
      </c>
      <c r="N278" s="223"/>
      <c r="O278" s="223" t="s">
        <v>200</v>
      </c>
      <c r="P278" s="223">
        <v>2110202</v>
      </c>
      <c r="Q278" s="223" t="s">
        <v>201</v>
      </c>
      <c r="R278" s="223">
        <v>0</v>
      </c>
      <c r="S278" s="7"/>
      <c r="T278" s="3" t="str">
        <f>+VLOOKUP(Tabla1[[#This Row],[id_bodega]],'CONVERSION DATOS'!B:D,2,0)</f>
        <v>TAT MEDELLIN</v>
      </c>
      <c r="U278" s="3" t="str">
        <f>+VLOOKUP(Q278,'CONVERSION DATOS'!B:D,3,0)</f>
        <v>VEHICULOS</v>
      </c>
      <c r="V278" t="str">
        <f>+VLOOKUP($A$1:$A$21824,'DT HUEVO'!$A:$E,3,0)</f>
        <v>XL</v>
      </c>
      <c r="W278" t="str">
        <f>+VLOOKUP($A$1:$A$21664,'DT HUEVO'!$A:$E,4,0)</f>
        <v>VERDE</v>
      </c>
      <c r="X278" t="str">
        <f>+VLOOKUP(T$1:T$21824,'DT HUEVO'!$H:$K,2,0)</f>
        <v>OCCIDENTE</v>
      </c>
      <c r="Y278" t="str">
        <f>+VLOOKUP(T$1:T$21824,'DT HUEVO'!$H:$K,3,0)</f>
        <v>CALOTO</v>
      </c>
      <c r="Z278">
        <f>+VLOOKUP(A$1:A$21824,'DT HUEVO'!$A:$E,5,0)</f>
        <v>0</v>
      </c>
      <c r="AA278" t="str">
        <f>IF(Tabla1[[#This Row],[GRUPO]]="PLANTA CLASIFICACION","BODEGA",IF(Tabla1[[#This Row],[GRUPO]]="BODEGA","BODEGA",Tabla1[[#This Row],[GRUPO]]))</f>
        <v>VEHICULOS</v>
      </c>
      <c r="AB278" t="str">
        <f>VLOOKUP(Tabla1[[#This Row],[articulo]],'DT HUEVO'!$A:$F,6,0)</f>
        <v>TAT</v>
      </c>
    </row>
    <row r="279" spans="1:28">
      <c r="A279" s="223">
        <v>2110302</v>
      </c>
      <c r="B279" s="223" t="s">
        <v>1007</v>
      </c>
      <c r="C279" s="223" t="s">
        <v>1259</v>
      </c>
      <c r="D279" s="223">
        <v>3120</v>
      </c>
      <c r="E279" s="7">
        <v>0</v>
      </c>
      <c r="F279" s="223" t="s">
        <v>1260</v>
      </c>
      <c r="G279" s="223" t="s">
        <v>1261</v>
      </c>
      <c r="H279" s="7">
        <v>0</v>
      </c>
      <c r="I279" s="7">
        <v>500</v>
      </c>
      <c r="J279" s="223" t="s">
        <v>1262</v>
      </c>
      <c r="K279" s="223" t="s">
        <v>1263</v>
      </c>
      <c r="L279" s="245">
        <v>363.24</v>
      </c>
      <c r="M279" s="246">
        <v>46305</v>
      </c>
      <c r="N279" s="223"/>
      <c r="O279" s="223" t="s">
        <v>200</v>
      </c>
      <c r="P279" s="223">
        <v>2110302</v>
      </c>
      <c r="Q279" s="223" t="s">
        <v>201</v>
      </c>
      <c r="R279" s="223">
        <v>0</v>
      </c>
      <c r="S279" s="7"/>
      <c r="T279" s="3" t="str">
        <f>+VLOOKUP(Tabla1[[#This Row],[id_bodega]],'CONVERSION DATOS'!B:D,2,0)</f>
        <v>TAT MEDELLIN</v>
      </c>
      <c r="U279" s="3" t="str">
        <f>+VLOOKUP(Q279,'CONVERSION DATOS'!B:D,3,0)</f>
        <v>VEHICULOS</v>
      </c>
      <c r="V279" t="str">
        <f>+VLOOKUP($A$1:$A$21824,'DT HUEVO'!$A:$E,3,0)</f>
        <v>L</v>
      </c>
      <c r="W279" t="str">
        <f>+VLOOKUP($A$1:$A$21664,'DT HUEVO'!$A:$E,4,0)</f>
        <v>VERDE</v>
      </c>
      <c r="X279" t="str">
        <f>+VLOOKUP(T$1:T$21824,'DT HUEVO'!$H:$K,2,0)</f>
        <v>OCCIDENTE</v>
      </c>
      <c r="Y279" t="str">
        <f>+VLOOKUP(T$1:T$21824,'DT HUEVO'!$H:$K,3,0)</f>
        <v>CALOTO</v>
      </c>
      <c r="Z279">
        <f>+VLOOKUP(A$1:A$21824,'DT HUEVO'!$A:$E,5,0)</f>
        <v>0</v>
      </c>
      <c r="AA279" t="str">
        <f>IF(Tabla1[[#This Row],[GRUPO]]="PLANTA CLASIFICACION","BODEGA",IF(Tabla1[[#This Row],[GRUPO]]="BODEGA","BODEGA",Tabla1[[#This Row],[GRUPO]]))</f>
        <v>VEHICULOS</v>
      </c>
      <c r="AB279" t="str">
        <f>VLOOKUP(Tabla1[[#This Row],[articulo]],'DT HUEVO'!$A:$F,6,0)</f>
        <v>TAT</v>
      </c>
    </row>
    <row r="280" spans="1:28">
      <c r="A280" s="223">
        <v>112271</v>
      </c>
      <c r="B280" s="223" t="s">
        <v>1235</v>
      </c>
      <c r="C280" s="223" t="s">
        <v>1259</v>
      </c>
      <c r="D280" s="223">
        <v>480</v>
      </c>
      <c r="E280" s="7">
        <v>0</v>
      </c>
      <c r="F280" s="223" t="s">
        <v>1260</v>
      </c>
      <c r="G280" s="223" t="s">
        <v>1261</v>
      </c>
      <c r="H280" s="7">
        <v>0</v>
      </c>
      <c r="I280" s="7">
        <v>630</v>
      </c>
      <c r="J280" s="223" t="s">
        <v>1262</v>
      </c>
      <c r="K280" s="223" t="s">
        <v>1263</v>
      </c>
      <c r="L280" s="245">
        <v>589.67999999999995</v>
      </c>
      <c r="M280" s="246">
        <v>46305</v>
      </c>
      <c r="N280" s="223">
        <v>0</v>
      </c>
      <c r="O280" s="223" t="s">
        <v>202</v>
      </c>
      <c r="P280" s="223">
        <v>112271</v>
      </c>
      <c r="Q280" s="223" t="s">
        <v>203</v>
      </c>
      <c r="R280" s="223">
        <v>0</v>
      </c>
      <c r="S280" s="7"/>
      <c r="T280" s="3" t="str">
        <f>+VLOOKUP(Tabla1[[#This Row],[id_bodega]],'CONVERSION DATOS'!B:D,2,0)</f>
        <v>TAT MEDELLIN</v>
      </c>
      <c r="U280" s="3" t="str">
        <f>+VLOOKUP(Q280,'CONVERSION DATOS'!B:D,3,0)</f>
        <v>VEHICULOS</v>
      </c>
      <c r="V280" t="str">
        <f>+VLOOKUP($A$1:$A$21824,'DT HUEVO'!$A:$E,3,0)</f>
        <v>XL</v>
      </c>
      <c r="W280" t="str">
        <f>+VLOOKUP($A$1:$A$21664,'DT HUEVO'!$A:$E,4,0)</f>
        <v>EMPACADOS</v>
      </c>
      <c r="X280" t="str">
        <f>+VLOOKUP(T$1:T$21824,'DT HUEVO'!$H:$K,2,0)</f>
        <v>OCCIDENTE</v>
      </c>
      <c r="Y280" t="str">
        <f>+VLOOKUP(T$1:T$21824,'DT HUEVO'!$H:$K,3,0)</f>
        <v>CALOTO</v>
      </c>
      <c r="Z280">
        <f>+VLOOKUP(A$1:A$21824,'DT HUEVO'!$A:$E,5,0)</f>
        <v>0</v>
      </c>
      <c r="AA280" t="str">
        <f>IF(Tabla1[[#This Row],[GRUPO]]="PLANTA CLASIFICACION","BODEGA",IF(Tabla1[[#This Row],[GRUPO]]="BODEGA","BODEGA",Tabla1[[#This Row],[GRUPO]]))</f>
        <v>VEHICULOS</v>
      </c>
      <c r="AB280" t="str">
        <f>VLOOKUP(Tabla1[[#This Row],[articulo]],'DT HUEVO'!$A:$F,6,0)</f>
        <v>TAT</v>
      </c>
    </row>
    <row r="281" spans="1:28">
      <c r="A281" s="223">
        <v>152384</v>
      </c>
      <c r="B281" s="223" t="s">
        <v>1107</v>
      </c>
      <c r="C281" s="223" t="s">
        <v>1259</v>
      </c>
      <c r="D281" s="223">
        <v>300</v>
      </c>
      <c r="E281" s="7">
        <v>0</v>
      </c>
      <c r="F281" s="223" t="s">
        <v>1260</v>
      </c>
      <c r="G281" s="223" t="s">
        <v>1261</v>
      </c>
      <c r="H281" s="7">
        <v>0</v>
      </c>
      <c r="I281" s="7">
        <v>550</v>
      </c>
      <c r="J281" s="223" t="s">
        <v>1262</v>
      </c>
      <c r="K281" s="223" t="s">
        <v>1263</v>
      </c>
      <c r="L281" s="245">
        <v>504.4</v>
      </c>
      <c r="M281" s="246">
        <v>46305</v>
      </c>
      <c r="N281" s="223"/>
      <c r="O281" s="223" t="s">
        <v>202</v>
      </c>
      <c r="P281" s="223">
        <v>152384</v>
      </c>
      <c r="Q281" s="223" t="s">
        <v>203</v>
      </c>
      <c r="R281" s="223">
        <v>0</v>
      </c>
      <c r="S281" s="7"/>
      <c r="T281" s="3" t="str">
        <f>+VLOOKUP(Tabla1[[#This Row],[id_bodega]],'CONVERSION DATOS'!B:D,2,0)</f>
        <v>TAT MEDELLIN</v>
      </c>
      <c r="U281" s="3" t="str">
        <f>+VLOOKUP(Q281,'CONVERSION DATOS'!B:D,3,0)</f>
        <v>VEHICULOS</v>
      </c>
      <c r="V281" t="str">
        <f>+VLOOKUP($A$1:$A$21824,'DT HUEVO'!$A:$E,3,0)</f>
        <v>L</v>
      </c>
      <c r="W281" t="str">
        <f>+VLOOKUP($A$1:$A$21664,'DT HUEVO'!$A:$E,4,0)</f>
        <v>EMPACADOS</v>
      </c>
      <c r="X281" t="str">
        <f>+VLOOKUP(T$1:T$21824,'DT HUEVO'!$H:$K,2,0)</f>
        <v>OCCIDENTE</v>
      </c>
      <c r="Y281" t="str">
        <f>+VLOOKUP(T$1:T$21824,'DT HUEVO'!$H:$K,3,0)</f>
        <v>CALOTO</v>
      </c>
      <c r="Z281">
        <f>+VLOOKUP(A$1:A$21824,'DT HUEVO'!$A:$E,5,0)</f>
        <v>0</v>
      </c>
      <c r="AA281" t="str">
        <f>IF(Tabla1[[#This Row],[GRUPO]]="PLANTA CLASIFICACION","BODEGA",IF(Tabla1[[#This Row],[GRUPO]]="BODEGA","BODEGA",Tabla1[[#This Row],[GRUPO]]))</f>
        <v>VEHICULOS</v>
      </c>
      <c r="AB281" t="str">
        <f>VLOOKUP(Tabla1[[#This Row],[articulo]],'DT HUEVO'!$A:$F,6,0)</f>
        <v>TAT</v>
      </c>
    </row>
    <row r="282" spans="1:28">
      <c r="A282" s="223">
        <v>2110202</v>
      </c>
      <c r="B282" s="223" t="s">
        <v>1008</v>
      </c>
      <c r="C282" s="223" t="s">
        <v>1259</v>
      </c>
      <c r="D282" s="223">
        <v>9649</v>
      </c>
      <c r="E282" s="7">
        <v>0</v>
      </c>
      <c r="F282" s="223" t="s">
        <v>1260</v>
      </c>
      <c r="G282" s="223" t="s">
        <v>1261</v>
      </c>
      <c r="H282" s="7">
        <v>0</v>
      </c>
      <c r="I282" s="7">
        <v>550</v>
      </c>
      <c r="J282" s="223" t="s">
        <v>1262</v>
      </c>
      <c r="K282" s="223" t="s">
        <v>1263</v>
      </c>
      <c r="L282" s="245">
        <v>394.25999830454248</v>
      </c>
      <c r="M282" s="246">
        <v>46305</v>
      </c>
      <c r="N282" s="223"/>
      <c r="O282" s="223" t="s">
        <v>202</v>
      </c>
      <c r="P282" s="223">
        <v>2110202</v>
      </c>
      <c r="Q282" s="223" t="s">
        <v>203</v>
      </c>
      <c r="R282" s="223">
        <v>0</v>
      </c>
      <c r="S282" s="7"/>
      <c r="T282" s="3" t="str">
        <f>+VLOOKUP(Tabla1[[#This Row],[id_bodega]],'CONVERSION DATOS'!B:D,2,0)</f>
        <v>TAT MEDELLIN</v>
      </c>
      <c r="U282" s="3" t="str">
        <f>+VLOOKUP(Q282,'CONVERSION DATOS'!B:D,3,0)</f>
        <v>VEHICULOS</v>
      </c>
      <c r="V282" t="str">
        <f>+VLOOKUP($A$1:$A$21824,'DT HUEVO'!$A:$E,3,0)</f>
        <v>XL</v>
      </c>
      <c r="W282" t="str">
        <f>+VLOOKUP($A$1:$A$21664,'DT HUEVO'!$A:$E,4,0)</f>
        <v>VERDE</v>
      </c>
      <c r="X282" t="str">
        <f>+VLOOKUP(T$1:T$21824,'DT HUEVO'!$H:$K,2,0)</f>
        <v>OCCIDENTE</v>
      </c>
      <c r="Y282" t="str">
        <f>+VLOOKUP(T$1:T$21824,'DT HUEVO'!$H:$K,3,0)</f>
        <v>CALOTO</v>
      </c>
      <c r="Z282">
        <f>+VLOOKUP(A$1:A$21824,'DT HUEVO'!$A:$E,5,0)</f>
        <v>0</v>
      </c>
      <c r="AA282" t="str">
        <f>IF(Tabla1[[#This Row],[GRUPO]]="PLANTA CLASIFICACION","BODEGA",IF(Tabla1[[#This Row],[GRUPO]]="BODEGA","BODEGA",Tabla1[[#This Row],[GRUPO]]))</f>
        <v>VEHICULOS</v>
      </c>
      <c r="AB282" t="str">
        <f>VLOOKUP(Tabla1[[#This Row],[articulo]],'DT HUEVO'!$A:$F,6,0)</f>
        <v>TAT</v>
      </c>
    </row>
    <row r="283" spans="1:28">
      <c r="A283" s="223">
        <v>2110302</v>
      </c>
      <c r="B283" s="223" t="s">
        <v>1007</v>
      </c>
      <c r="C283" s="223" t="s">
        <v>1259</v>
      </c>
      <c r="D283" s="223">
        <v>6000</v>
      </c>
      <c r="E283" s="7">
        <v>0</v>
      </c>
      <c r="F283" s="223" t="s">
        <v>1260</v>
      </c>
      <c r="G283" s="223" t="s">
        <v>1261</v>
      </c>
      <c r="H283" s="7">
        <v>0</v>
      </c>
      <c r="I283" s="7">
        <v>500</v>
      </c>
      <c r="J283" s="223" t="s">
        <v>1262</v>
      </c>
      <c r="K283" s="223" t="s">
        <v>1263</v>
      </c>
      <c r="L283" s="245">
        <v>363.24000061207698</v>
      </c>
      <c r="M283" s="246">
        <v>46305</v>
      </c>
      <c r="N283" s="223"/>
      <c r="O283" s="223" t="s">
        <v>202</v>
      </c>
      <c r="P283" s="223">
        <v>2110302</v>
      </c>
      <c r="Q283" s="223" t="s">
        <v>203</v>
      </c>
      <c r="R283" s="223">
        <v>0</v>
      </c>
      <c r="S283" s="7"/>
      <c r="T283" s="3" t="str">
        <f>+VLOOKUP(Tabla1[[#This Row],[id_bodega]],'CONVERSION DATOS'!B:D,2,0)</f>
        <v>TAT MEDELLIN</v>
      </c>
      <c r="U283" s="3" t="str">
        <f>+VLOOKUP(Q283,'CONVERSION DATOS'!B:D,3,0)</f>
        <v>VEHICULOS</v>
      </c>
      <c r="V283" t="str">
        <f>+VLOOKUP($A$1:$A$21824,'DT HUEVO'!$A:$E,3,0)</f>
        <v>L</v>
      </c>
      <c r="W283" t="str">
        <f>+VLOOKUP($A$1:$A$21664,'DT HUEVO'!$A:$E,4,0)</f>
        <v>VERDE</v>
      </c>
      <c r="X283" t="str">
        <f>+VLOOKUP(T$1:T$21824,'DT HUEVO'!$H:$K,2,0)</f>
        <v>OCCIDENTE</v>
      </c>
      <c r="Y283" t="str">
        <f>+VLOOKUP(T$1:T$21824,'DT HUEVO'!$H:$K,3,0)</f>
        <v>CALOTO</v>
      </c>
      <c r="Z283">
        <f>+VLOOKUP(A$1:A$21824,'DT HUEVO'!$A:$E,5,0)</f>
        <v>0</v>
      </c>
      <c r="AA283" t="str">
        <f>IF(Tabla1[[#This Row],[GRUPO]]="PLANTA CLASIFICACION","BODEGA",IF(Tabla1[[#This Row],[GRUPO]]="BODEGA","BODEGA",Tabla1[[#This Row],[GRUPO]]))</f>
        <v>VEHICULOS</v>
      </c>
      <c r="AB283" t="str">
        <f>VLOOKUP(Tabla1[[#This Row],[articulo]],'DT HUEVO'!$A:$F,6,0)</f>
        <v>TAT</v>
      </c>
    </row>
    <row r="284" spans="1:28">
      <c r="A284" s="223">
        <v>2110402</v>
      </c>
      <c r="B284" s="223" t="s">
        <v>1009</v>
      </c>
      <c r="C284" s="223" t="s">
        <v>1259</v>
      </c>
      <c r="D284" s="223">
        <v>1708</v>
      </c>
      <c r="E284" s="7">
        <v>0</v>
      </c>
      <c r="F284" s="223" t="s">
        <v>1260</v>
      </c>
      <c r="G284" s="223" t="s">
        <v>1261</v>
      </c>
      <c r="H284" s="7">
        <v>0</v>
      </c>
      <c r="I284" s="7">
        <v>490</v>
      </c>
      <c r="J284" s="223" t="s">
        <v>1262</v>
      </c>
      <c r="K284" s="223" t="s">
        <v>1263</v>
      </c>
      <c r="L284" s="245">
        <v>349.55000502119782</v>
      </c>
      <c r="M284" s="246">
        <v>46305</v>
      </c>
      <c r="N284" s="223"/>
      <c r="O284" s="223" t="s">
        <v>202</v>
      </c>
      <c r="P284" s="223">
        <v>2110402</v>
      </c>
      <c r="Q284" s="223" t="s">
        <v>203</v>
      </c>
      <c r="R284" s="223">
        <v>0</v>
      </c>
      <c r="S284" s="7"/>
      <c r="T284" s="3" t="str">
        <f>+VLOOKUP(Tabla1[[#This Row],[id_bodega]],'CONVERSION DATOS'!B:D,2,0)</f>
        <v>TAT MEDELLIN</v>
      </c>
      <c r="U284" s="3" t="str">
        <f>+VLOOKUP(Q284,'CONVERSION DATOS'!B:D,3,0)</f>
        <v>VEHICULOS</v>
      </c>
      <c r="V284" t="str">
        <f>+VLOOKUP($A$1:$A$21824,'DT HUEVO'!$A:$E,3,0)</f>
        <v>M</v>
      </c>
      <c r="W284" t="str">
        <f>+VLOOKUP($A$1:$A$21664,'DT HUEVO'!$A:$E,4,0)</f>
        <v>VERDE</v>
      </c>
      <c r="X284" t="str">
        <f>+VLOOKUP(T$1:T$21824,'DT HUEVO'!$H:$K,2,0)</f>
        <v>OCCIDENTE</v>
      </c>
      <c r="Y284" t="str">
        <f>+VLOOKUP(T$1:T$21824,'DT HUEVO'!$H:$K,3,0)</f>
        <v>CALOTO</v>
      </c>
      <c r="Z284">
        <f>+VLOOKUP(A$1:A$21824,'DT HUEVO'!$A:$E,5,0)</f>
        <v>0</v>
      </c>
      <c r="AA284" t="str">
        <f>IF(Tabla1[[#This Row],[GRUPO]]="PLANTA CLASIFICACION","BODEGA",IF(Tabla1[[#This Row],[GRUPO]]="BODEGA","BODEGA",Tabla1[[#This Row],[GRUPO]]))</f>
        <v>VEHICULOS</v>
      </c>
      <c r="AB284" t="str">
        <f>VLOOKUP(Tabla1[[#This Row],[articulo]],'DT HUEVO'!$A:$F,6,0)</f>
        <v>TAT</v>
      </c>
    </row>
    <row r="285" spans="1:28">
      <c r="A285" s="223">
        <v>112271</v>
      </c>
      <c r="B285" s="223" t="s">
        <v>1235</v>
      </c>
      <c r="C285" s="223" t="s">
        <v>1259</v>
      </c>
      <c r="D285" s="223">
        <v>1665</v>
      </c>
      <c r="E285" s="7">
        <v>0</v>
      </c>
      <c r="F285" s="223" t="s">
        <v>1260</v>
      </c>
      <c r="G285" s="223" t="s">
        <v>1261</v>
      </c>
      <c r="H285" s="7">
        <v>0</v>
      </c>
      <c r="I285" s="7">
        <v>630</v>
      </c>
      <c r="J285" s="223" t="s">
        <v>1262</v>
      </c>
      <c r="K285" s="223" t="s">
        <v>1263</v>
      </c>
      <c r="L285" s="245">
        <v>589.67999999999995</v>
      </c>
      <c r="M285" s="246">
        <v>46305</v>
      </c>
      <c r="N285" s="223">
        <v>0</v>
      </c>
      <c r="O285" s="223" t="s">
        <v>204</v>
      </c>
      <c r="P285" s="223">
        <v>112271</v>
      </c>
      <c r="Q285" s="223" t="s">
        <v>205</v>
      </c>
      <c r="R285" s="223">
        <v>0</v>
      </c>
      <c r="S285" s="7"/>
      <c r="T285" s="3" t="str">
        <f>+VLOOKUP(Tabla1[[#This Row],[id_bodega]],'CONVERSION DATOS'!B:D,2,0)</f>
        <v>TAT MEDELLIN</v>
      </c>
      <c r="U285" s="3" t="str">
        <f>+VLOOKUP(Q285,'CONVERSION DATOS'!B:D,3,0)</f>
        <v>VEHICULOS</v>
      </c>
      <c r="V285" t="str">
        <f>+VLOOKUP($A$1:$A$21824,'DT HUEVO'!$A:$E,3,0)</f>
        <v>XL</v>
      </c>
      <c r="W285" t="str">
        <f>+VLOOKUP($A$1:$A$21664,'DT HUEVO'!$A:$E,4,0)</f>
        <v>EMPACADOS</v>
      </c>
      <c r="X285" t="str">
        <f>+VLOOKUP(T$1:T$21824,'DT HUEVO'!$H:$K,2,0)</f>
        <v>OCCIDENTE</v>
      </c>
      <c r="Y285" t="str">
        <f>+VLOOKUP(T$1:T$21824,'DT HUEVO'!$H:$K,3,0)</f>
        <v>CALOTO</v>
      </c>
      <c r="Z285">
        <f>+VLOOKUP(A$1:A$21824,'DT HUEVO'!$A:$E,5,0)</f>
        <v>0</v>
      </c>
      <c r="AA285" t="str">
        <f>IF(Tabla1[[#This Row],[GRUPO]]="PLANTA CLASIFICACION","BODEGA",IF(Tabla1[[#This Row],[GRUPO]]="BODEGA","BODEGA",Tabla1[[#This Row],[GRUPO]]))</f>
        <v>VEHICULOS</v>
      </c>
      <c r="AB285" t="str">
        <f>VLOOKUP(Tabla1[[#This Row],[articulo]],'DT HUEVO'!$A:$F,6,0)</f>
        <v>TAT</v>
      </c>
    </row>
    <row r="286" spans="1:28">
      <c r="A286" s="223">
        <v>152384</v>
      </c>
      <c r="B286" s="223" t="s">
        <v>1107</v>
      </c>
      <c r="C286" s="223" t="s">
        <v>1259</v>
      </c>
      <c r="D286" s="223">
        <v>600</v>
      </c>
      <c r="E286" s="7">
        <v>0</v>
      </c>
      <c r="F286" s="223" t="s">
        <v>1260</v>
      </c>
      <c r="G286" s="223" t="s">
        <v>1261</v>
      </c>
      <c r="H286" s="7">
        <v>0</v>
      </c>
      <c r="I286" s="7">
        <v>550</v>
      </c>
      <c r="J286" s="223" t="s">
        <v>1262</v>
      </c>
      <c r="K286" s="223" t="s">
        <v>1263</v>
      </c>
      <c r="L286" s="245">
        <v>504.4</v>
      </c>
      <c r="M286" s="246">
        <v>46305</v>
      </c>
      <c r="N286" s="223"/>
      <c r="O286" s="223" t="s">
        <v>204</v>
      </c>
      <c r="P286" s="223">
        <v>152384</v>
      </c>
      <c r="Q286" s="223" t="s">
        <v>205</v>
      </c>
      <c r="R286" s="223">
        <v>0</v>
      </c>
      <c r="S286" s="7"/>
      <c r="T286" s="3" t="str">
        <f>+VLOOKUP(Tabla1[[#This Row],[id_bodega]],'CONVERSION DATOS'!B:D,2,0)</f>
        <v>TAT MEDELLIN</v>
      </c>
      <c r="U286" s="3" t="str">
        <f>+VLOOKUP(Q286,'CONVERSION DATOS'!B:D,3,0)</f>
        <v>VEHICULOS</v>
      </c>
      <c r="V286" t="str">
        <f>+VLOOKUP($A$1:$A$21824,'DT HUEVO'!$A:$E,3,0)</f>
        <v>L</v>
      </c>
      <c r="W286" t="str">
        <f>+VLOOKUP($A$1:$A$21664,'DT HUEVO'!$A:$E,4,0)</f>
        <v>EMPACADOS</v>
      </c>
      <c r="X286" t="str">
        <f>+VLOOKUP(T$1:T$21824,'DT HUEVO'!$H:$K,2,0)</f>
        <v>OCCIDENTE</v>
      </c>
      <c r="Y286" t="str">
        <f>+VLOOKUP(T$1:T$21824,'DT HUEVO'!$H:$K,3,0)</f>
        <v>CALOTO</v>
      </c>
      <c r="Z286">
        <f>+VLOOKUP(A$1:A$21824,'DT HUEVO'!$A:$E,5,0)</f>
        <v>0</v>
      </c>
      <c r="AA286" t="str">
        <f>IF(Tabla1[[#This Row],[GRUPO]]="PLANTA CLASIFICACION","BODEGA",IF(Tabla1[[#This Row],[GRUPO]]="BODEGA","BODEGA",Tabla1[[#This Row],[GRUPO]]))</f>
        <v>VEHICULOS</v>
      </c>
      <c r="AB286" t="str">
        <f>VLOOKUP(Tabla1[[#This Row],[articulo]],'DT HUEVO'!$A:$F,6,0)</f>
        <v>TAT</v>
      </c>
    </row>
    <row r="287" spans="1:28">
      <c r="A287" s="223">
        <v>2110202</v>
      </c>
      <c r="B287" s="223" t="s">
        <v>1008</v>
      </c>
      <c r="C287" s="223" t="s">
        <v>1259</v>
      </c>
      <c r="D287" s="223">
        <v>9892</v>
      </c>
      <c r="E287" s="7">
        <v>0</v>
      </c>
      <c r="F287" s="223" t="s">
        <v>1260</v>
      </c>
      <c r="G287" s="223" t="s">
        <v>1261</v>
      </c>
      <c r="H287" s="7">
        <v>0</v>
      </c>
      <c r="I287" s="7">
        <v>550</v>
      </c>
      <c r="J287" s="223" t="s">
        <v>1262</v>
      </c>
      <c r="K287" s="223" t="s">
        <v>1263</v>
      </c>
      <c r="L287" s="245">
        <v>394.25999779500069</v>
      </c>
      <c r="M287" s="246">
        <v>46305</v>
      </c>
      <c r="N287" s="223"/>
      <c r="O287" s="223" t="s">
        <v>204</v>
      </c>
      <c r="P287" s="223">
        <v>2110202</v>
      </c>
      <c r="Q287" s="223" t="s">
        <v>205</v>
      </c>
      <c r="R287" s="223">
        <v>0</v>
      </c>
      <c r="S287" s="7"/>
      <c r="T287" s="3" t="str">
        <f>+VLOOKUP(Tabla1[[#This Row],[id_bodega]],'CONVERSION DATOS'!B:D,2,0)</f>
        <v>TAT MEDELLIN</v>
      </c>
      <c r="U287" s="3" t="str">
        <f>+VLOOKUP(Q287,'CONVERSION DATOS'!B:D,3,0)</f>
        <v>VEHICULOS</v>
      </c>
      <c r="V287" t="str">
        <f>+VLOOKUP($A$1:$A$21848,'DT HUEVO'!$A:$E,3,0)</f>
        <v>XL</v>
      </c>
      <c r="W287" t="str">
        <f>+VLOOKUP($A$1:$A$21688,'DT HUEVO'!$A:$E,4,0)</f>
        <v>VERDE</v>
      </c>
      <c r="X287" t="str">
        <f>+VLOOKUP(T$1:T$21848,'DT HUEVO'!$H:$K,2,0)</f>
        <v>OCCIDENTE</v>
      </c>
      <c r="Y287" t="str">
        <f>+VLOOKUP(T$1:T$21848,'DT HUEVO'!$H:$K,3,0)</f>
        <v>CALOTO</v>
      </c>
      <c r="Z287">
        <f>+VLOOKUP(A$1:A$21848,'DT HUEVO'!$A:$E,5,0)</f>
        <v>0</v>
      </c>
      <c r="AA287" t="str">
        <f>IF(Tabla1[[#This Row],[GRUPO]]="PLANTA CLASIFICACION","BODEGA",IF(Tabla1[[#This Row],[GRUPO]]="BODEGA","BODEGA",Tabla1[[#This Row],[GRUPO]]))</f>
        <v>VEHICULOS</v>
      </c>
      <c r="AB287" t="str">
        <f>VLOOKUP(Tabla1[[#This Row],[articulo]],'DT HUEVO'!$A:$F,6,0)</f>
        <v>TAT</v>
      </c>
    </row>
    <row r="288" spans="1:28">
      <c r="A288" s="223">
        <v>2110302</v>
      </c>
      <c r="B288" s="223" t="s">
        <v>1007</v>
      </c>
      <c r="C288" s="223" t="s">
        <v>1259</v>
      </c>
      <c r="D288" s="223">
        <v>4533</v>
      </c>
      <c r="E288" s="7">
        <v>0</v>
      </c>
      <c r="F288" s="223" t="s">
        <v>1260</v>
      </c>
      <c r="G288" s="223" t="s">
        <v>1261</v>
      </c>
      <c r="H288" s="7">
        <v>0</v>
      </c>
      <c r="I288" s="7">
        <v>500</v>
      </c>
      <c r="J288" s="223" t="s">
        <v>1262</v>
      </c>
      <c r="K288" s="223" t="s">
        <v>1263</v>
      </c>
      <c r="L288" s="245">
        <v>363.24000161401523</v>
      </c>
      <c r="M288" s="246">
        <v>46305</v>
      </c>
      <c r="N288" s="223"/>
      <c r="O288" s="223" t="s">
        <v>204</v>
      </c>
      <c r="P288" s="223">
        <v>2110302</v>
      </c>
      <c r="Q288" s="223" t="s">
        <v>205</v>
      </c>
      <c r="R288" s="223">
        <v>0</v>
      </c>
      <c r="S288" s="7"/>
      <c r="T288" s="3" t="str">
        <f>+VLOOKUP(Tabla1[[#This Row],[id_bodega]],'CONVERSION DATOS'!B:D,2,0)</f>
        <v>TAT MEDELLIN</v>
      </c>
      <c r="U288" s="3" t="str">
        <f>+VLOOKUP(Q288,'CONVERSION DATOS'!B:D,3,0)</f>
        <v>VEHICULOS</v>
      </c>
      <c r="V288" t="str">
        <f>+VLOOKUP($A$1:$A$21848,'DT HUEVO'!$A:$E,3,0)</f>
        <v>L</v>
      </c>
      <c r="W288" t="str">
        <f>+VLOOKUP($A$1:$A$21688,'DT HUEVO'!$A:$E,4,0)</f>
        <v>VERDE</v>
      </c>
      <c r="X288" t="str">
        <f>+VLOOKUP(T$1:T$21848,'DT HUEVO'!$H:$K,2,0)</f>
        <v>OCCIDENTE</v>
      </c>
      <c r="Y288" t="str">
        <f>+VLOOKUP(T$1:T$21848,'DT HUEVO'!$H:$K,3,0)</f>
        <v>CALOTO</v>
      </c>
      <c r="Z288">
        <f>+VLOOKUP(A$1:A$21848,'DT HUEVO'!$A:$E,5,0)</f>
        <v>0</v>
      </c>
      <c r="AA288" t="str">
        <f>IF(Tabla1[[#This Row],[GRUPO]]="PLANTA CLASIFICACION","BODEGA",IF(Tabla1[[#This Row],[GRUPO]]="BODEGA","BODEGA",Tabla1[[#This Row],[GRUPO]]))</f>
        <v>VEHICULOS</v>
      </c>
      <c r="AB288" t="str">
        <f>VLOOKUP(Tabla1[[#This Row],[articulo]],'DT HUEVO'!$A:$F,6,0)</f>
        <v>TAT</v>
      </c>
    </row>
    <row r="289" spans="1:28">
      <c r="A289" s="223">
        <v>2110402</v>
      </c>
      <c r="B289" s="223" t="s">
        <v>1009</v>
      </c>
      <c r="C289" s="223" t="s">
        <v>1259</v>
      </c>
      <c r="D289" s="223">
        <v>720</v>
      </c>
      <c r="E289" s="7">
        <v>0</v>
      </c>
      <c r="F289" s="223" t="s">
        <v>1260</v>
      </c>
      <c r="G289" s="223" t="s">
        <v>1261</v>
      </c>
      <c r="H289" s="7">
        <v>0</v>
      </c>
      <c r="I289" s="7">
        <v>490</v>
      </c>
      <c r="J289" s="223" t="s">
        <v>1262</v>
      </c>
      <c r="K289" s="223" t="s">
        <v>1263</v>
      </c>
      <c r="L289" s="245">
        <v>349.55</v>
      </c>
      <c r="M289" s="246">
        <v>46305</v>
      </c>
      <c r="N289" s="223"/>
      <c r="O289" s="223" t="s">
        <v>204</v>
      </c>
      <c r="P289" s="223">
        <v>2110402</v>
      </c>
      <c r="Q289" s="223" t="s">
        <v>205</v>
      </c>
      <c r="R289" s="223">
        <v>0</v>
      </c>
      <c r="S289" s="7"/>
      <c r="T289" s="3" t="str">
        <f>+VLOOKUP(Tabla1[[#This Row],[id_bodega]],'CONVERSION DATOS'!B:D,2,0)</f>
        <v>TAT MEDELLIN</v>
      </c>
      <c r="U289" s="3" t="str">
        <f>+VLOOKUP(Q289,'CONVERSION DATOS'!B:D,3,0)</f>
        <v>VEHICULOS</v>
      </c>
      <c r="V289" t="str">
        <f>+VLOOKUP($A$1:$A$21848,'DT HUEVO'!$A:$E,3,0)</f>
        <v>M</v>
      </c>
      <c r="W289" t="str">
        <f>+VLOOKUP($A$1:$A$21688,'DT HUEVO'!$A:$E,4,0)</f>
        <v>VERDE</v>
      </c>
      <c r="X289" t="str">
        <f>+VLOOKUP(T$1:T$21848,'DT HUEVO'!$H:$K,2,0)</f>
        <v>OCCIDENTE</v>
      </c>
      <c r="Y289" t="str">
        <f>+VLOOKUP(T$1:T$21848,'DT HUEVO'!$H:$K,3,0)</f>
        <v>CALOTO</v>
      </c>
      <c r="Z289">
        <f>+VLOOKUP(A$1:A$21848,'DT HUEVO'!$A:$E,5,0)</f>
        <v>0</v>
      </c>
      <c r="AA289" t="str">
        <f>IF(Tabla1[[#This Row],[GRUPO]]="PLANTA CLASIFICACION","BODEGA",IF(Tabla1[[#This Row],[GRUPO]]="BODEGA","BODEGA",Tabla1[[#This Row],[GRUPO]]))</f>
        <v>VEHICULOS</v>
      </c>
      <c r="AB289" t="str">
        <f>VLOOKUP(Tabla1[[#This Row],[articulo]],'DT HUEVO'!$A:$F,6,0)</f>
        <v>TAT</v>
      </c>
    </row>
    <row r="290" spans="1:28">
      <c r="A290" s="223">
        <v>112271</v>
      </c>
      <c r="B290" s="223" t="s">
        <v>1235</v>
      </c>
      <c r="C290" s="223" t="s">
        <v>1259</v>
      </c>
      <c r="D290" s="223">
        <v>810</v>
      </c>
      <c r="E290" s="7">
        <v>0</v>
      </c>
      <c r="F290" s="223" t="s">
        <v>1260</v>
      </c>
      <c r="G290" s="223" t="s">
        <v>1261</v>
      </c>
      <c r="H290" s="7">
        <v>0</v>
      </c>
      <c r="I290" s="7">
        <v>630</v>
      </c>
      <c r="J290" s="223" t="s">
        <v>1262</v>
      </c>
      <c r="K290" s="223" t="s">
        <v>1263</v>
      </c>
      <c r="L290" s="245">
        <v>589.67999999999995</v>
      </c>
      <c r="M290" s="246">
        <v>46305</v>
      </c>
      <c r="N290" s="223">
        <v>0</v>
      </c>
      <c r="O290" s="223" t="s">
        <v>206</v>
      </c>
      <c r="P290" s="223">
        <v>112271</v>
      </c>
      <c r="Q290" s="223" t="s">
        <v>207</v>
      </c>
      <c r="R290" s="223">
        <v>0</v>
      </c>
      <c r="S290" s="7"/>
      <c r="T290" s="3" t="str">
        <f>+VLOOKUP(Tabla1[[#This Row],[id_bodega]],'CONVERSION DATOS'!B:D,2,0)</f>
        <v>TAT MEDELLIN</v>
      </c>
      <c r="U290" s="3" t="str">
        <f>+VLOOKUP(Q290,'CONVERSION DATOS'!B:D,3,0)</f>
        <v>VEHICULOS</v>
      </c>
      <c r="V290" t="str">
        <f>+VLOOKUP($A$1:$A$21848,'DT HUEVO'!$A:$E,3,0)</f>
        <v>XL</v>
      </c>
      <c r="W290" t="str">
        <f>+VLOOKUP($A$1:$A$21688,'DT HUEVO'!$A:$E,4,0)</f>
        <v>EMPACADOS</v>
      </c>
      <c r="X290" t="str">
        <f>+VLOOKUP(T$1:T$21848,'DT HUEVO'!$H:$K,2,0)</f>
        <v>OCCIDENTE</v>
      </c>
      <c r="Y290" t="str">
        <f>+VLOOKUP(T$1:T$21848,'DT HUEVO'!$H:$K,3,0)</f>
        <v>CALOTO</v>
      </c>
      <c r="Z290">
        <f>+VLOOKUP(A$1:A$21848,'DT HUEVO'!$A:$E,5,0)</f>
        <v>0</v>
      </c>
      <c r="AA290" t="str">
        <f>IF(Tabla1[[#This Row],[GRUPO]]="PLANTA CLASIFICACION","BODEGA",IF(Tabla1[[#This Row],[GRUPO]]="BODEGA","BODEGA",Tabla1[[#This Row],[GRUPO]]))</f>
        <v>VEHICULOS</v>
      </c>
      <c r="AB290" t="str">
        <f>VLOOKUP(Tabla1[[#This Row],[articulo]],'DT HUEVO'!$A:$F,6,0)</f>
        <v>TAT</v>
      </c>
    </row>
    <row r="291" spans="1:28">
      <c r="A291" s="223">
        <v>152384</v>
      </c>
      <c r="B291" s="223" t="s">
        <v>1107</v>
      </c>
      <c r="C291" s="223" t="s">
        <v>1259</v>
      </c>
      <c r="D291" s="223">
        <v>1335</v>
      </c>
      <c r="E291" s="7">
        <v>0</v>
      </c>
      <c r="F291" s="223" t="s">
        <v>1260</v>
      </c>
      <c r="G291" s="223" t="s">
        <v>1261</v>
      </c>
      <c r="H291" s="7">
        <v>0</v>
      </c>
      <c r="I291" s="7">
        <v>550</v>
      </c>
      <c r="J291" s="223" t="s">
        <v>1262</v>
      </c>
      <c r="K291" s="223" t="s">
        <v>1263</v>
      </c>
      <c r="L291" s="245">
        <v>504.4</v>
      </c>
      <c r="M291" s="246">
        <v>46305</v>
      </c>
      <c r="N291" s="223"/>
      <c r="O291" s="223" t="s">
        <v>206</v>
      </c>
      <c r="P291" s="223">
        <v>152384</v>
      </c>
      <c r="Q291" s="223" t="s">
        <v>207</v>
      </c>
      <c r="R291" s="223">
        <v>0</v>
      </c>
      <c r="S291" s="7"/>
      <c r="T291" s="3" t="str">
        <f>+VLOOKUP(Tabla1[[#This Row],[id_bodega]],'CONVERSION DATOS'!B:D,2,0)</f>
        <v>TAT MEDELLIN</v>
      </c>
      <c r="U291" s="3" t="str">
        <f>+VLOOKUP(Q291,'CONVERSION DATOS'!B:D,3,0)</f>
        <v>VEHICULOS</v>
      </c>
      <c r="V291" t="str">
        <f>+VLOOKUP($A$1:$A$21848,'DT HUEVO'!$A:$E,3,0)</f>
        <v>L</v>
      </c>
      <c r="W291" t="str">
        <f>+VLOOKUP($A$1:$A$21688,'DT HUEVO'!$A:$E,4,0)</f>
        <v>EMPACADOS</v>
      </c>
      <c r="X291" t="str">
        <f>+VLOOKUP(T$1:T$21848,'DT HUEVO'!$H:$K,2,0)</f>
        <v>OCCIDENTE</v>
      </c>
      <c r="Y291" t="str">
        <f>+VLOOKUP(T$1:T$21848,'DT HUEVO'!$H:$K,3,0)</f>
        <v>CALOTO</v>
      </c>
      <c r="Z291">
        <f>+VLOOKUP(A$1:A$21848,'DT HUEVO'!$A:$E,5,0)</f>
        <v>0</v>
      </c>
      <c r="AA291" t="str">
        <f>IF(Tabla1[[#This Row],[GRUPO]]="PLANTA CLASIFICACION","BODEGA",IF(Tabla1[[#This Row],[GRUPO]]="BODEGA","BODEGA",Tabla1[[#This Row],[GRUPO]]))</f>
        <v>VEHICULOS</v>
      </c>
      <c r="AB291" t="str">
        <f>VLOOKUP(Tabla1[[#This Row],[articulo]],'DT HUEVO'!$A:$F,6,0)</f>
        <v>TAT</v>
      </c>
    </row>
    <row r="292" spans="1:28">
      <c r="A292" s="223">
        <v>2110202</v>
      </c>
      <c r="B292" s="223" t="s">
        <v>1008</v>
      </c>
      <c r="C292" s="223" t="s">
        <v>1259</v>
      </c>
      <c r="D292" s="223">
        <v>11542</v>
      </c>
      <c r="E292" s="7">
        <v>0</v>
      </c>
      <c r="F292" s="223" t="s">
        <v>1260</v>
      </c>
      <c r="G292" s="223" t="s">
        <v>1261</v>
      </c>
      <c r="H292" s="7">
        <v>0</v>
      </c>
      <c r="I292" s="7">
        <v>550</v>
      </c>
      <c r="J292" s="223" t="s">
        <v>1262</v>
      </c>
      <c r="K292" s="223" t="s">
        <v>1263</v>
      </c>
      <c r="L292" s="245">
        <v>394.25999755083149</v>
      </c>
      <c r="M292" s="246">
        <v>46305</v>
      </c>
      <c r="N292" s="223"/>
      <c r="O292" s="223" t="s">
        <v>206</v>
      </c>
      <c r="P292" s="223">
        <v>2110202</v>
      </c>
      <c r="Q292" s="223" t="s">
        <v>207</v>
      </c>
      <c r="R292" s="223">
        <v>0</v>
      </c>
      <c r="S292" s="7"/>
      <c r="T292" s="3" t="str">
        <f>+VLOOKUP(Tabla1[[#This Row],[id_bodega]],'CONVERSION DATOS'!B:D,2,0)</f>
        <v>TAT MEDELLIN</v>
      </c>
      <c r="U292" s="3" t="str">
        <f>+VLOOKUP(Q292,'CONVERSION DATOS'!B:D,3,0)</f>
        <v>VEHICULOS</v>
      </c>
      <c r="V292" t="str">
        <f>+VLOOKUP($A$1:$A$21848,'DT HUEVO'!$A:$E,3,0)</f>
        <v>XL</v>
      </c>
      <c r="W292" t="str">
        <f>+VLOOKUP($A$1:$A$21688,'DT HUEVO'!$A:$E,4,0)</f>
        <v>VERDE</v>
      </c>
      <c r="X292" t="str">
        <f>+VLOOKUP(T$1:T$21848,'DT HUEVO'!$H:$K,2,0)</f>
        <v>OCCIDENTE</v>
      </c>
      <c r="Y292" t="str">
        <f>+VLOOKUP(T$1:T$21848,'DT HUEVO'!$H:$K,3,0)</f>
        <v>CALOTO</v>
      </c>
      <c r="Z292">
        <f>+VLOOKUP(A$1:A$21848,'DT HUEVO'!$A:$E,5,0)</f>
        <v>0</v>
      </c>
      <c r="AA292" t="str">
        <f>IF(Tabla1[[#This Row],[GRUPO]]="PLANTA CLASIFICACION","BODEGA",IF(Tabla1[[#This Row],[GRUPO]]="BODEGA","BODEGA",Tabla1[[#This Row],[GRUPO]]))</f>
        <v>VEHICULOS</v>
      </c>
      <c r="AB292" t="str">
        <f>VLOOKUP(Tabla1[[#This Row],[articulo]],'DT HUEVO'!$A:$F,6,0)</f>
        <v>TAT</v>
      </c>
    </row>
    <row r="293" spans="1:28">
      <c r="A293" s="223">
        <v>2110302</v>
      </c>
      <c r="B293" s="223" t="s">
        <v>1007</v>
      </c>
      <c r="C293" s="223" t="s">
        <v>1259</v>
      </c>
      <c r="D293" s="223">
        <v>6325</v>
      </c>
      <c r="E293" s="7">
        <v>0</v>
      </c>
      <c r="F293" s="223" t="s">
        <v>1260</v>
      </c>
      <c r="G293" s="223" t="s">
        <v>1261</v>
      </c>
      <c r="H293" s="7">
        <v>0</v>
      </c>
      <c r="I293" s="7">
        <v>500</v>
      </c>
      <c r="J293" s="223" t="s">
        <v>1262</v>
      </c>
      <c r="K293" s="223" t="s">
        <v>1263</v>
      </c>
      <c r="L293" s="245">
        <v>363.24000090213701</v>
      </c>
      <c r="M293" s="246">
        <v>46305</v>
      </c>
      <c r="N293" s="223"/>
      <c r="O293" s="223" t="s">
        <v>206</v>
      </c>
      <c r="P293" s="223">
        <v>2110302</v>
      </c>
      <c r="Q293" s="223" t="s">
        <v>207</v>
      </c>
      <c r="R293" s="223">
        <v>0</v>
      </c>
      <c r="S293" s="7"/>
      <c r="T293" s="3" t="str">
        <f>+VLOOKUP(Tabla1[[#This Row],[id_bodega]],'CONVERSION DATOS'!B:D,2,0)</f>
        <v>TAT MEDELLIN</v>
      </c>
      <c r="U293" s="3" t="str">
        <f>+VLOOKUP(Q293,'CONVERSION DATOS'!B:D,3,0)</f>
        <v>VEHICULOS</v>
      </c>
      <c r="V293" t="str">
        <f>+VLOOKUP($A$1:$A$21848,'DT HUEVO'!$A:$E,3,0)</f>
        <v>L</v>
      </c>
      <c r="W293" t="str">
        <f>+VLOOKUP($A$1:$A$21688,'DT HUEVO'!$A:$E,4,0)</f>
        <v>VERDE</v>
      </c>
      <c r="X293" t="str">
        <f>+VLOOKUP(T$1:T$21848,'DT HUEVO'!$H:$K,2,0)</f>
        <v>OCCIDENTE</v>
      </c>
      <c r="Y293" t="str">
        <f>+VLOOKUP(T$1:T$21848,'DT HUEVO'!$H:$K,3,0)</f>
        <v>CALOTO</v>
      </c>
      <c r="Z293">
        <f>+VLOOKUP(A$1:A$21848,'DT HUEVO'!$A:$E,5,0)</f>
        <v>0</v>
      </c>
      <c r="AA293" t="str">
        <f>IF(Tabla1[[#This Row],[GRUPO]]="PLANTA CLASIFICACION","BODEGA",IF(Tabla1[[#This Row],[GRUPO]]="BODEGA","BODEGA",Tabla1[[#This Row],[GRUPO]]))</f>
        <v>VEHICULOS</v>
      </c>
      <c r="AB293" t="str">
        <f>VLOOKUP(Tabla1[[#This Row],[articulo]],'DT HUEVO'!$A:$F,6,0)</f>
        <v>TAT</v>
      </c>
    </row>
    <row r="294" spans="1:28">
      <c r="A294" s="223">
        <v>2110402</v>
      </c>
      <c r="B294" s="223" t="s">
        <v>1009</v>
      </c>
      <c r="C294" s="223" t="s">
        <v>1259</v>
      </c>
      <c r="D294" s="223">
        <v>1009</v>
      </c>
      <c r="E294" s="7">
        <v>0</v>
      </c>
      <c r="F294" s="223" t="s">
        <v>1260</v>
      </c>
      <c r="G294" s="223" t="s">
        <v>1261</v>
      </c>
      <c r="H294" s="7">
        <v>0</v>
      </c>
      <c r="I294" s="7">
        <v>490</v>
      </c>
      <c r="J294" s="223" t="s">
        <v>1262</v>
      </c>
      <c r="K294" s="223" t="s">
        <v>1263</v>
      </c>
      <c r="L294" s="245">
        <v>349.55000000821661</v>
      </c>
      <c r="M294" s="246">
        <v>46305</v>
      </c>
      <c r="N294" s="223"/>
      <c r="O294" s="223" t="s">
        <v>206</v>
      </c>
      <c r="P294" s="223">
        <v>2110402</v>
      </c>
      <c r="Q294" s="223" t="s">
        <v>207</v>
      </c>
      <c r="R294" s="223">
        <v>0</v>
      </c>
      <c r="S294" s="7"/>
      <c r="T294" s="3" t="str">
        <f>+VLOOKUP(Tabla1[[#This Row],[id_bodega]],'CONVERSION DATOS'!B:D,2,0)</f>
        <v>TAT MEDELLIN</v>
      </c>
      <c r="U294" s="3" t="str">
        <f>+VLOOKUP(Q294,'CONVERSION DATOS'!B:D,3,0)</f>
        <v>VEHICULOS</v>
      </c>
      <c r="V294" t="str">
        <f>+VLOOKUP($A$1:$A$21848,'DT HUEVO'!$A:$E,3,0)</f>
        <v>M</v>
      </c>
      <c r="W294" t="str">
        <f>+VLOOKUP($A$1:$A$21688,'DT HUEVO'!$A:$E,4,0)</f>
        <v>VERDE</v>
      </c>
      <c r="X294" t="str">
        <f>+VLOOKUP(T$1:T$21848,'DT HUEVO'!$H:$K,2,0)</f>
        <v>OCCIDENTE</v>
      </c>
      <c r="Y294" t="str">
        <f>+VLOOKUP(T$1:T$21848,'DT HUEVO'!$H:$K,3,0)</f>
        <v>CALOTO</v>
      </c>
      <c r="Z294">
        <f>+VLOOKUP(A$1:A$21848,'DT HUEVO'!$A:$E,5,0)</f>
        <v>0</v>
      </c>
      <c r="AA294" t="str">
        <f>IF(Tabla1[[#This Row],[GRUPO]]="PLANTA CLASIFICACION","BODEGA",IF(Tabla1[[#This Row],[GRUPO]]="BODEGA","BODEGA",Tabla1[[#This Row],[GRUPO]]))</f>
        <v>VEHICULOS</v>
      </c>
      <c r="AB294" t="str">
        <f>VLOOKUP(Tabla1[[#This Row],[articulo]],'DT HUEVO'!$A:$F,6,0)</f>
        <v>TAT</v>
      </c>
    </row>
    <row r="295" spans="1:28">
      <c r="A295" s="223">
        <v>112271</v>
      </c>
      <c r="B295" s="223" t="s">
        <v>1235</v>
      </c>
      <c r="C295" s="223" t="s">
        <v>1259</v>
      </c>
      <c r="D295" s="223">
        <v>510</v>
      </c>
      <c r="E295" s="7">
        <v>0</v>
      </c>
      <c r="F295" s="223" t="s">
        <v>1260</v>
      </c>
      <c r="G295" s="223" t="s">
        <v>1261</v>
      </c>
      <c r="H295" s="7">
        <v>0</v>
      </c>
      <c r="I295" s="7">
        <v>630</v>
      </c>
      <c r="J295" s="223" t="s">
        <v>1262</v>
      </c>
      <c r="K295" s="223" t="s">
        <v>1263</v>
      </c>
      <c r="L295" s="245">
        <v>589.67999999999995</v>
      </c>
      <c r="M295" s="246">
        <v>46305</v>
      </c>
      <c r="N295" s="223">
        <v>0</v>
      </c>
      <c r="O295" s="223" t="s">
        <v>208</v>
      </c>
      <c r="P295" s="223">
        <v>112271</v>
      </c>
      <c r="Q295" s="223" t="s">
        <v>209</v>
      </c>
      <c r="R295" s="223">
        <v>0</v>
      </c>
      <c r="S295" s="7"/>
      <c r="T295" s="3" t="str">
        <f>+VLOOKUP(Tabla1[[#This Row],[id_bodega]],'CONVERSION DATOS'!B:D,2,0)</f>
        <v>TAT MEDELLIN</v>
      </c>
      <c r="U295" s="3" t="str">
        <f>+VLOOKUP(Q295,'CONVERSION DATOS'!B:D,3,0)</f>
        <v>VEHICULOS</v>
      </c>
      <c r="V295" t="str">
        <f>+VLOOKUP($A$1:$A$21848,'DT HUEVO'!$A:$E,3,0)</f>
        <v>XL</v>
      </c>
      <c r="W295" t="str">
        <f>+VLOOKUP($A$1:$A$21688,'DT HUEVO'!$A:$E,4,0)</f>
        <v>EMPACADOS</v>
      </c>
      <c r="X295" t="str">
        <f>+VLOOKUP(T$1:T$21848,'DT HUEVO'!$H:$K,2,0)</f>
        <v>OCCIDENTE</v>
      </c>
      <c r="Y295" t="str">
        <f>+VLOOKUP(T$1:T$21848,'DT HUEVO'!$H:$K,3,0)</f>
        <v>CALOTO</v>
      </c>
      <c r="Z295">
        <f>+VLOOKUP(A$1:A$21848,'DT HUEVO'!$A:$E,5,0)</f>
        <v>0</v>
      </c>
      <c r="AA295" t="str">
        <f>IF(Tabla1[[#This Row],[GRUPO]]="PLANTA CLASIFICACION","BODEGA",IF(Tabla1[[#This Row],[GRUPO]]="BODEGA","BODEGA",Tabla1[[#This Row],[GRUPO]]))</f>
        <v>VEHICULOS</v>
      </c>
      <c r="AB295" t="str">
        <f>VLOOKUP(Tabla1[[#This Row],[articulo]],'DT HUEVO'!$A:$F,6,0)</f>
        <v>TAT</v>
      </c>
    </row>
    <row r="296" spans="1:28">
      <c r="A296" s="223">
        <v>152384</v>
      </c>
      <c r="B296" s="223" t="s">
        <v>1107</v>
      </c>
      <c r="C296" s="223" t="s">
        <v>1259</v>
      </c>
      <c r="D296" s="223">
        <v>645</v>
      </c>
      <c r="E296" s="7">
        <v>0</v>
      </c>
      <c r="F296" s="223" t="s">
        <v>1260</v>
      </c>
      <c r="G296" s="223" t="s">
        <v>1261</v>
      </c>
      <c r="H296" s="7">
        <v>0</v>
      </c>
      <c r="I296" s="7">
        <v>550</v>
      </c>
      <c r="J296" s="223" t="s">
        <v>1262</v>
      </c>
      <c r="K296" s="223" t="s">
        <v>1263</v>
      </c>
      <c r="L296" s="245">
        <v>504.4</v>
      </c>
      <c r="M296" s="246">
        <v>46305</v>
      </c>
      <c r="N296" s="223"/>
      <c r="O296" s="223" t="s">
        <v>208</v>
      </c>
      <c r="P296" s="223">
        <v>152384</v>
      </c>
      <c r="Q296" s="223" t="s">
        <v>209</v>
      </c>
      <c r="R296" s="223">
        <v>0</v>
      </c>
      <c r="S296" s="7"/>
      <c r="T296" s="3" t="str">
        <f>+VLOOKUP(Tabla1[[#This Row],[id_bodega]],'CONVERSION DATOS'!B:D,2,0)</f>
        <v>TAT MEDELLIN</v>
      </c>
      <c r="U296" s="3" t="str">
        <f>+VLOOKUP(Q296,'CONVERSION DATOS'!B:D,3,0)</f>
        <v>VEHICULOS</v>
      </c>
      <c r="V296" t="str">
        <f>+VLOOKUP($A$1:$A$21871,'DT HUEVO'!$A:$E,3,0)</f>
        <v>L</v>
      </c>
      <c r="W296" t="str">
        <f>+VLOOKUP($A$1:$A$21711,'DT HUEVO'!$A:$E,4,0)</f>
        <v>EMPACADOS</v>
      </c>
      <c r="X296" t="str">
        <f>+VLOOKUP(T$1:T$21871,'DT HUEVO'!$H:$K,2,0)</f>
        <v>OCCIDENTE</v>
      </c>
      <c r="Y296" t="str">
        <f>+VLOOKUP(T$1:T$21871,'DT HUEVO'!$H:$K,3,0)</f>
        <v>CALOTO</v>
      </c>
      <c r="Z296">
        <f>+VLOOKUP(A$1:A$21871,'DT HUEVO'!$A:$E,5,0)</f>
        <v>0</v>
      </c>
      <c r="AA296" t="str">
        <f>IF(Tabla1[[#This Row],[GRUPO]]="PLANTA CLASIFICACION","BODEGA",IF(Tabla1[[#This Row],[GRUPO]]="BODEGA","BODEGA",Tabla1[[#This Row],[GRUPO]]))</f>
        <v>VEHICULOS</v>
      </c>
      <c r="AB296" t="str">
        <f>VLOOKUP(Tabla1[[#This Row],[articulo]],'DT HUEVO'!$A:$F,6,0)</f>
        <v>TAT</v>
      </c>
    </row>
    <row r="297" spans="1:28">
      <c r="A297" s="223">
        <v>2110202</v>
      </c>
      <c r="B297" s="223" t="s">
        <v>1008</v>
      </c>
      <c r="C297" s="223" t="s">
        <v>1259</v>
      </c>
      <c r="D297" s="223">
        <v>12965</v>
      </c>
      <c r="E297" s="7">
        <v>0</v>
      </c>
      <c r="F297" s="223" t="s">
        <v>1260</v>
      </c>
      <c r="G297" s="223" t="s">
        <v>1261</v>
      </c>
      <c r="H297" s="7">
        <v>0</v>
      </c>
      <c r="I297" s="7">
        <v>550</v>
      </c>
      <c r="J297" s="223" t="s">
        <v>1262</v>
      </c>
      <c r="K297" s="223" t="s">
        <v>1263</v>
      </c>
      <c r="L297" s="245">
        <v>394.25999762010503</v>
      </c>
      <c r="M297" s="246">
        <v>46305</v>
      </c>
      <c r="N297" s="223"/>
      <c r="O297" s="223" t="s">
        <v>208</v>
      </c>
      <c r="P297" s="223">
        <v>2110202</v>
      </c>
      <c r="Q297" s="223" t="s">
        <v>209</v>
      </c>
      <c r="R297" s="223">
        <v>0</v>
      </c>
      <c r="S297" s="7"/>
      <c r="T297" s="3" t="str">
        <f>+VLOOKUP(Tabla1[[#This Row],[id_bodega]],'CONVERSION DATOS'!B:D,2,0)</f>
        <v>TAT MEDELLIN</v>
      </c>
      <c r="U297" s="3" t="str">
        <f>+VLOOKUP(Q297,'CONVERSION DATOS'!B:D,3,0)</f>
        <v>VEHICULOS</v>
      </c>
      <c r="V297" t="str">
        <f>+VLOOKUP($A$1:$A$21871,'DT HUEVO'!$A:$E,3,0)</f>
        <v>XL</v>
      </c>
      <c r="W297" t="str">
        <f>+VLOOKUP($A$1:$A$21711,'DT HUEVO'!$A:$E,4,0)</f>
        <v>VERDE</v>
      </c>
      <c r="X297" t="str">
        <f>+VLOOKUP(T$1:T$21871,'DT HUEVO'!$H:$K,2,0)</f>
        <v>OCCIDENTE</v>
      </c>
      <c r="Y297" t="str">
        <f>+VLOOKUP(T$1:T$21871,'DT HUEVO'!$H:$K,3,0)</f>
        <v>CALOTO</v>
      </c>
      <c r="Z297">
        <f>+VLOOKUP(A$1:A$21871,'DT HUEVO'!$A:$E,5,0)</f>
        <v>0</v>
      </c>
      <c r="AA297" t="str">
        <f>IF(Tabla1[[#This Row],[GRUPO]]="PLANTA CLASIFICACION","BODEGA",IF(Tabla1[[#This Row],[GRUPO]]="BODEGA","BODEGA",Tabla1[[#This Row],[GRUPO]]))</f>
        <v>VEHICULOS</v>
      </c>
      <c r="AB297" t="str">
        <f>VLOOKUP(Tabla1[[#This Row],[articulo]],'DT HUEVO'!$A:$F,6,0)</f>
        <v>TAT</v>
      </c>
    </row>
    <row r="298" spans="1:28">
      <c r="A298" s="223">
        <v>2110302</v>
      </c>
      <c r="B298" s="223" t="s">
        <v>1007</v>
      </c>
      <c r="C298" s="223" t="s">
        <v>1259</v>
      </c>
      <c r="D298" s="223">
        <v>4810</v>
      </c>
      <c r="E298" s="7">
        <v>0</v>
      </c>
      <c r="F298" s="223" t="s">
        <v>1260</v>
      </c>
      <c r="G298" s="223" t="s">
        <v>1261</v>
      </c>
      <c r="H298" s="7">
        <v>0</v>
      </c>
      <c r="I298" s="7">
        <v>500</v>
      </c>
      <c r="J298" s="223" t="s">
        <v>1262</v>
      </c>
      <c r="K298" s="223" t="s">
        <v>1263</v>
      </c>
      <c r="L298" s="245">
        <v>363.24000051515821</v>
      </c>
      <c r="M298" s="246">
        <v>46305</v>
      </c>
      <c r="N298" s="223"/>
      <c r="O298" s="223" t="s">
        <v>208</v>
      </c>
      <c r="P298" s="223">
        <v>2110302</v>
      </c>
      <c r="Q298" s="223" t="s">
        <v>209</v>
      </c>
      <c r="R298" s="223">
        <v>0</v>
      </c>
      <c r="S298" s="7"/>
      <c r="T298" s="3" t="str">
        <f>+VLOOKUP(Tabla1[[#This Row],[id_bodega]],'CONVERSION DATOS'!B:D,2,0)</f>
        <v>TAT MEDELLIN</v>
      </c>
      <c r="U298" s="3" t="str">
        <f>+VLOOKUP(Q298,'CONVERSION DATOS'!B:D,3,0)</f>
        <v>VEHICULOS</v>
      </c>
      <c r="V298" t="str">
        <f>+VLOOKUP($A$1:$A$21871,'DT HUEVO'!$A:$E,3,0)</f>
        <v>L</v>
      </c>
      <c r="W298" t="str">
        <f>+VLOOKUP($A$1:$A$21711,'DT HUEVO'!$A:$E,4,0)</f>
        <v>VERDE</v>
      </c>
      <c r="X298" t="str">
        <f>+VLOOKUP(T$1:T$21871,'DT HUEVO'!$H:$K,2,0)</f>
        <v>OCCIDENTE</v>
      </c>
      <c r="Y298" t="str">
        <f>+VLOOKUP(T$1:T$21871,'DT HUEVO'!$H:$K,3,0)</f>
        <v>CALOTO</v>
      </c>
      <c r="Z298">
        <f>+VLOOKUP(A$1:A$21871,'DT HUEVO'!$A:$E,5,0)</f>
        <v>0</v>
      </c>
      <c r="AA298" t="str">
        <f>IF(Tabla1[[#This Row],[GRUPO]]="PLANTA CLASIFICACION","BODEGA",IF(Tabla1[[#This Row],[GRUPO]]="BODEGA","BODEGA",Tabla1[[#This Row],[GRUPO]]))</f>
        <v>VEHICULOS</v>
      </c>
      <c r="AB298" t="str">
        <f>VLOOKUP(Tabla1[[#This Row],[articulo]],'DT HUEVO'!$A:$F,6,0)</f>
        <v>TAT</v>
      </c>
    </row>
    <row r="299" spans="1:28">
      <c r="A299" s="223">
        <v>112271</v>
      </c>
      <c r="B299" s="223" t="s">
        <v>1235</v>
      </c>
      <c r="C299" s="223" t="s">
        <v>1259</v>
      </c>
      <c r="D299" s="223">
        <v>600</v>
      </c>
      <c r="E299" s="7">
        <v>0</v>
      </c>
      <c r="F299" s="223" t="s">
        <v>1260</v>
      </c>
      <c r="G299" s="223" t="s">
        <v>1261</v>
      </c>
      <c r="H299" s="7">
        <v>0</v>
      </c>
      <c r="I299" s="7">
        <v>630</v>
      </c>
      <c r="J299" s="223" t="s">
        <v>1262</v>
      </c>
      <c r="K299" s="223" t="s">
        <v>1263</v>
      </c>
      <c r="L299" s="245">
        <v>589.67999999999995</v>
      </c>
      <c r="M299" s="246">
        <v>46304</v>
      </c>
      <c r="N299" s="223">
        <v>0</v>
      </c>
      <c r="O299" s="223" t="s">
        <v>903</v>
      </c>
      <c r="P299" s="223">
        <v>112271</v>
      </c>
      <c r="Q299" s="223" t="s">
        <v>904</v>
      </c>
      <c r="R299" s="223">
        <v>0</v>
      </c>
      <c r="S299" s="7"/>
      <c r="T299" s="3" t="str">
        <f>+VLOOKUP(Tabla1[[#This Row],[id_bodega]],'CONVERSION DATOS'!B:D,2,0)</f>
        <v>TAT MEDELLIN</v>
      </c>
      <c r="U299" s="3" t="str">
        <f>+VLOOKUP(Q299,'CONVERSION DATOS'!B:D,3,0)</f>
        <v>VEHICULOS</v>
      </c>
      <c r="V299" t="str">
        <f>+VLOOKUP($A$1:$A$21871,'DT HUEVO'!$A:$E,3,0)</f>
        <v>XL</v>
      </c>
      <c r="W299" t="str">
        <f>+VLOOKUP($A$1:$A$21711,'DT HUEVO'!$A:$E,4,0)</f>
        <v>EMPACADOS</v>
      </c>
      <c r="X299" t="str">
        <f>+VLOOKUP(T$1:T$21871,'DT HUEVO'!$H:$K,2,0)</f>
        <v>OCCIDENTE</v>
      </c>
      <c r="Y299" t="str">
        <f>+VLOOKUP(T$1:T$21871,'DT HUEVO'!$H:$K,3,0)</f>
        <v>CALOTO</v>
      </c>
      <c r="Z299">
        <f>+VLOOKUP(A$1:A$21871,'DT HUEVO'!$A:$E,5,0)</f>
        <v>0</v>
      </c>
      <c r="AA299" t="str">
        <f>IF(Tabla1[[#This Row],[GRUPO]]="PLANTA CLASIFICACION","BODEGA",IF(Tabla1[[#This Row],[GRUPO]]="BODEGA","BODEGA",Tabla1[[#This Row],[GRUPO]]))</f>
        <v>VEHICULOS</v>
      </c>
      <c r="AB299" t="str">
        <f>VLOOKUP(Tabla1[[#This Row],[articulo]],'DT HUEVO'!$A:$F,6,0)</f>
        <v>TAT</v>
      </c>
    </row>
    <row r="300" spans="1:28">
      <c r="A300" s="223">
        <v>152384</v>
      </c>
      <c r="B300" s="223" t="s">
        <v>1107</v>
      </c>
      <c r="C300" s="223" t="s">
        <v>1259</v>
      </c>
      <c r="D300" s="223">
        <v>900</v>
      </c>
      <c r="E300" s="7">
        <v>0</v>
      </c>
      <c r="F300" s="223" t="s">
        <v>1260</v>
      </c>
      <c r="G300" s="223" t="s">
        <v>1261</v>
      </c>
      <c r="H300" s="7">
        <v>0</v>
      </c>
      <c r="I300" s="7">
        <v>550</v>
      </c>
      <c r="J300" s="223" t="s">
        <v>1262</v>
      </c>
      <c r="K300" s="223" t="s">
        <v>1263</v>
      </c>
      <c r="L300" s="245">
        <v>504.4</v>
      </c>
      <c r="M300" s="246">
        <v>46305</v>
      </c>
      <c r="N300" s="223"/>
      <c r="O300" s="223" t="s">
        <v>903</v>
      </c>
      <c r="P300" s="223">
        <v>152384</v>
      </c>
      <c r="Q300" s="223" t="s">
        <v>904</v>
      </c>
      <c r="R300" s="223">
        <v>0</v>
      </c>
      <c r="S300" s="7"/>
      <c r="T300" s="3" t="str">
        <f>+VLOOKUP(Tabla1[[#This Row],[id_bodega]],'CONVERSION DATOS'!B:D,2,0)</f>
        <v>TAT MEDELLIN</v>
      </c>
      <c r="U300" s="3" t="str">
        <f>+VLOOKUP(Q300,'CONVERSION DATOS'!B:D,3,0)</f>
        <v>VEHICULOS</v>
      </c>
      <c r="V300" t="str">
        <f>+VLOOKUP($A$1:$A$21871,'DT HUEVO'!$A:$E,3,0)</f>
        <v>L</v>
      </c>
      <c r="W300" t="str">
        <f>+VLOOKUP($A$1:$A$21711,'DT HUEVO'!$A:$E,4,0)</f>
        <v>EMPACADOS</v>
      </c>
      <c r="X300" t="str">
        <f>+VLOOKUP(T$1:T$21871,'DT HUEVO'!$H:$K,2,0)</f>
        <v>OCCIDENTE</v>
      </c>
      <c r="Y300" t="str">
        <f>+VLOOKUP(T$1:T$21871,'DT HUEVO'!$H:$K,3,0)</f>
        <v>CALOTO</v>
      </c>
      <c r="Z300">
        <f>+VLOOKUP(A$1:A$21871,'DT HUEVO'!$A:$E,5,0)</f>
        <v>0</v>
      </c>
      <c r="AA300" t="str">
        <f>IF(Tabla1[[#This Row],[GRUPO]]="PLANTA CLASIFICACION","BODEGA",IF(Tabla1[[#This Row],[GRUPO]]="BODEGA","BODEGA",Tabla1[[#This Row],[GRUPO]]))</f>
        <v>VEHICULOS</v>
      </c>
      <c r="AB300" t="str">
        <f>VLOOKUP(Tabla1[[#This Row],[articulo]],'DT HUEVO'!$A:$F,6,0)</f>
        <v>TAT</v>
      </c>
    </row>
    <row r="301" spans="1:28">
      <c r="A301" s="223">
        <v>2110202</v>
      </c>
      <c r="B301" s="223" t="s">
        <v>1008</v>
      </c>
      <c r="C301" s="223" t="s">
        <v>1259</v>
      </c>
      <c r="D301" s="223">
        <v>6750</v>
      </c>
      <c r="E301" s="7">
        <v>0</v>
      </c>
      <c r="F301" s="223" t="s">
        <v>1260</v>
      </c>
      <c r="G301" s="223" t="s">
        <v>1261</v>
      </c>
      <c r="H301" s="7">
        <v>0</v>
      </c>
      <c r="I301" s="7">
        <v>550</v>
      </c>
      <c r="J301" s="223" t="s">
        <v>1262</v>
      </c>
      <c r="K301" s="223" t="s">
        <v>1263</v>
      </c>
      <c r="L301" s="245">
        <v>394.25999705957662</v>
      </c>
      <c r="M301" s="246">
        <v>46305</v>
      </c>
      <c r="N301" s="223"/>
      <c r="O301" s="223" t="s">
        <v>903</v>
      </c>
      <c r="P301" s="223">
        <v>2110202</v>
      </c>
      <c r="Q301" s="223" t="s">
        <v>904</v>
      </c>
      <c r="R301" s="223">
        <v>0</v>
      </c>
      <c r="S301" s="7"/>
      <c r="T301" s="3" t="str">
        <f>+VLOOKUP(Tabla1[[#This Row],[id_bodega]],'CONVERSION DATOS'!B:D,2,0)</f>
        <v>TAT MEDELLIN</v>
      </c>
      <c r="U301" s="3" t="str">
        <f>+VLOOKUP(Q301,'CONVERSION DATOS'!B:D,3,0)</f>
        <v>VEHICULOS</v>
      </c>
      <c r="V301" t="str">
        <f>+VLOOKUP($A$1:$A$21871,'DT HUEVO'!$A:$E,3,0)</f>
        <v>XL</v>
      </c>
      <c r="W301" t="str">
        <f>+VLOOKUP($A$1:$A$21711,'DT HUEVO'!$A:$E,4,0)</f>
        <v>VERDE</v>
      </c>
      <c r="X301" t="str">
        <f>+VLOOKUP(T$1:T$21871,'DT HUEVO'!$H:$K,2,0)</f>
        <v>OCCIDENTE</v>
      </c>
      <c r="Y301" t="str">
        <f>+VLOOKUP(T$1:T$21871,'DT HUEVO'!$H:$K,3,0)</f>
        <v>CALOTO</v>
      </c>
      <c r="Z301">
        <f>+VLOOKUP(A$1:A$21871,'DT HUEVO'!$A:$E,5,0)</f>
        <v>0</v>
      </c>
      <c r="AA301" t="str">
        <f>IF(Tabla1[[#This Row],[GRUPO]]="PLANTA CLASIFICACION","BODEGA",IF(Tabla1[[#This Row],[GRUPO]]="BODEGA","BODEGA",Tabla1[[#This Row],[GRUPO]]))</f>
        <v>VEHICULOS</v>
      </c>
      <c r="AB301" t="str">
        <f>VLOOKUP(Tabla1[[#This Row],[articulo]],'DT HUEVO'!$A:$F,6,0)</f>
        <v>TAT</v>
      </c>
    </row>
    <row r="302" spans="1:28">
      <c r="A302" s="223">
        <v>2110302</v>
      </c>
      <c r="B302" s="223" t="s">
        <v>1007</v>
      </c>
      <c r="C302" s="223" t="s">
        <v>1259</v>
      </c>
      <c r="D302" s="223">
        <v>7920</v>
      </c>
      <c r="E302" s="7">
        <v>0</v>
      </c>
      <c r="F302" s="223" t="s">
        <v>1260</v>
      </c>
      <c r="G302" s="223" t="s">
        <v>1261</v>
      </c>
      <c r="H302" s="7">
        <v>0</v>
      </c>
      <c r="I302" s="7">
        <v>500</v>
      </c>
      <c r="J302" s="223" t="s">
        <v>1262</v>
      </c>
      <c r="K302" s="223" t="s">
        <v>1263</v>
      </c>
      <c r="L302" s="245">
        <v>363.24000036625171</v>
      </c>
      <c r="M302" s="246">
        <v>46305</v>
      </c>
      <c r="N302" s="223"/>
      <c r="O302" s="223" t="s">
        <v>903</v>
      </c>
      <c r="P302" s="223">
        <v>2110302</v>
      </c>
      <c r="Q302" s="223" t="s">
        <v>904</v>
      </c>
      <c r="R302" s="223">
        <v>0</v>
      </c>
      <c r="S302" s="7"/>
      <c r="T302" s="3" t="str">
        <f>+VLOOKUP(Tabla1[[#This Row],[id_bodega]],'CONVERSION DATOS'!B:D,2,0)</f>
        <v>TAT MEDELLIN</v>
      </c>
      <c r="U302" s="3" t="str">
        <f>+VLOOKUP(Q302,'CONVERSION DATOS'!B:D,3,0)</f>
        <v>VEHICULOS</v>
      </c>
      <c r="V302" t="str">
        <f>+VLOOKUP($A$1:$A$21871,'DT HUEVO'!$A:$E,3,0)</f>
        <v>L</v>
      </c>
      <c r="W302" t="str">
        <f>+VLOOKUP($A$1:$A$21711,'DT HUEVO'!$A:$E,4,0)</f>
        <v>VERDE</v>
      </c>
      <c r="X302" t="str">
        <f>+VLOOKUP(T$1:T$21871,'DT HUEVO'!$H:$K,2,0)</f>
        <v>OCCIDENTE</v>
      </c>
      <c r="Y302" t="str">
        <f>+VLOOKUP(T$1:T$21871,'DT HUEVO'!$H:$K,3,0)</f>
        <v>CALOTO</v>
      </c>
      <c r="Z302">
        <f>+VLOOKUP(A$1:A$21871,'DT HUEVO'!$A:$E,5,0)</f>
        <v>0</v>
      </c>
      <c r="AA302" t="str">
        <f>IF(Tabla1[[#This Row],[GRUPO]]="PLANTA CLASIFICACION","BODEGA",IF(Tabla1[[#This Row],[GRUPO]]="BODEGA","BODEGA",Tabla1[[#This Row],[GRUPO]]))</f>
        <v>VEHICULOS</v>
      </c>
      <c r="AB302" t="str">
        <f>VLOOKUP(Tabla1[[#This Row],[articulo]],'DT HUEVO'!$A:$F,6,0)</f>
        <v>TAT</v>
      </c>
    </row>
    <row r="303" spans="1:28">
      <c r="A303" s="223">
        <v>2110402</v>
      </c>
      <c r="B303" s="223" t="s">
        <v>1009</v>
      </c>
      <c r="C303" s="223" t="s">
        <v>1259</v>
      </c>
      <c r="D303" s="223">
        <v>480</v>
      </c>
      <c r="E303" s="7">
        <v>0</v>
      </c>
      <c r="F303" s="223" t="s">
        <v>1260</v>
      </c>
      <c r="G303" s="223" t="s">
        <v>1261</v>
      </c>
      <c r="H303" s="7">
        <v>0</v>
      </c>
      <c r="I303" s="7">
        <v>490</v>
      </c>
      <c r="J303" s="223" t="s">
        <v>1262</v>
      </c>
      <c r="K303" s="223" t="s">
        <v>1263</v>
      </c>
      <c r="L303" s="245">
        <v>349.55</v>
      </c>
      <c r="M303" s="246">
        <v>46305</v>
      </c>
      <c r="N303" s="223"/>
      <c r="O303" s="223" t="s">
        <v>903</v>
      </c>
      <c r="P303" s="223">
        <v>2110402</v>
      </c>
      <c r="Q303" s="223" t="s">
        <v>904</v>
      </c>
      <c r="R303" s="223">
        <v>0</v>
      </c>
      <c r="S303" s="7"/>
      <c r="T303" s="3" t="str">
        <f>+VLOOKUP(Tabla1[[#This Row],[id_bodega]],'CONVERSION DATOS'!B:D,2,0)</f>
        <v>TAT MEDELLIN</v>
      </c>
      <c r="U303" s="3" t="str">
        <f>+VLOOKUP(Q303,'CONVERSION DATOS'!B:D,3,0)</f>
        <v>VEHICULOS</v>
      </c>
      <c r="V303" t="str">
        <f>+VLOOKUP($A$1:$A$21871,'DT HUEVO'!$A:$E,3,0)</f>
        <v>M</v>
      </c>
      <c r="W303" t="str">
        <f>+VLOOKUP($A$1:$A$21711,'DT HUEVO'!$A:$E,4,0)</f>
        <v>VERDE</v>
      </c>
      <c r="X303" t="str">
        <f>+VLOOKUP(T$1:T$21871,'DT HUEVO'!$H:$K,2,0)</f>
        <v>OCCIDENTE</v>
      </c>
      <c r="Y303" t="str">
        <f>+VLOOKUP(T$1:T$21871,'DT HUEVO'!$H:$K,3,0)</f>
        <v>CALOTO</v>
      </c>
      <c r="Z303">
        <f>+VLOOKUP(A$1:A$21871,'DT HUEVO'!$A:$E,5,0)</f>
        <v>0</v>
      </c>
      <c r="AA303" t="str">
        <f>IF(Tabla1[[#This Row],[GRUPO]]="PLANTA CLASIFICACION","BODEGA",IF(Tabla1[[#This Row],[GRUPO]]="BODEGA","BODEGA",Tabla1[[#This Row],[GRUPO]]))</f>
        <v>VEHICULOS</v>
      </c>
      <c r="AB303" t="str">
        <f>VLOOKUP(Tabla1[[#This Row],[articulo]],'DT HUEVO'!$A:$F,6,0)</f>
        <v>TAT</v>
      </c>
    </row>
    <row r="304" spans="1:28">
      <c r="A304" s="223">
        <v>112271</v>
      </c>
      <c r="B304" s="223" t="s">
        <v>1235</v>
      </c>
      <c r="C304" s="223" t="s">
        <v>1259</v>
      </c>
      <c r="D304" s="223">
        <v>750</v>
      </c>
      <c r="E304" s="7">
        <v>0</v>
      </c>
      <c r="F304" s="223" t="s">
        <v>1260</v>
      </c>
      <c r="G304" s="223" t="s">
        <v>1261</v>
      </c>
      <c r="H304" s="7">
        <v>0</v>
      </c>
      <c r="I304" s="7">
        <v>630</v>
      </c>
      <c r="J304" s="223" t="s">
        <v>1262</v>
      </c>
      <c r="K304" s="223" t="s">
        <v>1263</v>
      </c>
      <c r="L304" s="245">
        <v>589.67999999999995</v>
      </c>
      <c r="M304" s="246">
        <v>46305</v>
      </c>
      <c r="N304" s="223">
        <v>0</v>
      </c>
      <c r="O304" s="223" t="s">
        <v>210</v>
      </c>
      <c r="P304" s="223">
        <v>112271</v>
      </c>
      <c r="Q304" s="223" t="s">
        <v>211</v>
      </c>
      <c r="R304" s="223">
        <v>0</v>
      </c>
      <c r="S304" s="7"/>
      <c r="T304" s="3" t="str">
        <f>+VLOOKUP(Tabla1[[#This Row],[id_bodega]],'CONVERSION DATOS'!B:D,2,0)</f>
        <v>TAT MEDELLIN</v>
      </c>
      <c r="U304" s="3" t="str">
        <f>+VLOOKUP(Q304,'CONVERSION DATOS'!B:D,3,0)</f>
        <v>VEHICULOS</v>
      </c>
      <c r="V304" t="str">
        <f>+VLOOKUP($A$1:$A$21871,'DT HUEVO'!$A:$E,3,0)</f>
        <v>XL</v>
      </c>
      <c r="W304" t="str">
        <f>+VLOOKUP($A$1:$A$21711,'DT HUEVO'!$A:$E,4,0)</f>
        <v>EMPACADOS</v>
      </c>
      <c r="X304" t="str">
        <f>+VLOOKUP(T$1:T$21871,'DT HUEVO'!$H:$K,2,0)</f>
        <v>OCCIDENTE</v>
      </c>
      <c r="Y304" t="str">
        <f>+VLOOKUP(T$1:T$21871,'DT HUEVO'!$H:$K,3,0)</f>
        <v>CALOTO</v>
      </c>
      <c r="Z304">
        <f>+VLOOKUP(A$1:A$21871,'DT HUEVO'!$A:$E,5,0)</f>
        <v>0</v>
      </c>
      <c r="AA304" t="str">
        <f>IF(Tabla1[[#This Row],[GRUPO]]="PLANTA CLASIFICACION","BODEGA",IF(Tabla1[[#This Row],[GRUPO]]="BODEGA","BODEGA",Tabla1[[#This Row],[GRUPO]]))</f>
        <v>VEHICULOS</v>
      </c>
      <c r="AB304" t="str">
        <f>VLOOKUP(Tabla1[[#This Row],[articulo]],'DT HUEVO'!$A:$F,6,0)</f>
        <v>TAT</v>
      </c>
    </row>
    <row r="305" spans="1:28">
      <c r="A305" s="223">
        <v>152384</v>
      </c>
      <c r="B305" s="223" t="s">
        <v>1107</v>
      </c>
      <c r="C305" s="223" t="s">
        <v>1259</v>
      </c>
      <c r="D305" s="223">
        <v>1800</v>
      </c>
      <c r="E305" s="7">
        <v>0</v>
      </c>
      <c r="F305" s="223" t="s">
        <v>1260</v>
      </c>
      <c r="G305" s="223" t="s">
        <v>1261</v>
      </c>
      <c r="H305" s="7">
        <v>0</v>
      </c>
      <c r="I305" s="7">
        <v>550</v>
      </c>
      <c r="J305" s="223" t="s">
        <v>1262</v>
      </c>
      <c r="K305" s="223" t="s">
        <v>1263</v>
      </c>
      <c r="L305" s="245">
        <v>504.4</v>
      </c>
      <c r="M305" s="246">
        <v>46305</v>
      </c>
      <c r="N305" s="223"/>
      <c r="O305" s="223" t="s">
        <v>210</v>
      </c>
      <c r="P305" s="223">
        <v>152384</v>
      </c>
      <c r="Q305" s="223" t="s">
        <v>211</v>
      </c>
      <c r="R305" s="223">
        <v>0</v>
      </c>
      <c r="S305" s="7"/>
      <c r="T305" s="3" t="str">
        <f>+VLOOKUP(Tabla1[[#This Row],[id_bodega]],'CONVERSION DATOS'!B:D,2,0)</f>
        <v>TAT MEDELLIN</v>
      </c>
      <c r="U305" s="3" t="str">
        <f>+VLOOKUP(Q305,'CONVERSION DATOS'!B:D,3,0)</f>
        <v>VEHICULOS</v>
      </c>
      <c r="V305" t="str">
        <f>+VLOOKUP($A$1:$A$21871,'DT HUEVO'!$A:$E,3,0)</f>
        <v>L</v>
      </c>
      <c r="W305" t="str">
        <f>+VLOOKUP($A$1:$A$21711,'DT HUEVO'!$A:$E,4,0)</f>
        <v>EMPACADOS</v>
      </c>
      <c r="X305" t="str">
        <f>+VLOOKUP(T$1:T$21871,'DT HUEVO'!$H:$K,2,0)</f>
        <v>OCCIDENTE</v>
      </c>
      <c r="Y305" t="str">
        <f>+VLOOKUP(T$1:T$21871,'DT HUEVO'!$H:$K,3,0)</f>
        <v>CALOTO</v>
      </c>
      <c r="Z305">
        <f>+VLOOKUP(A$1:A$21871,'DT HUEVO'!$A:$E,5,0)</f>
        <v>0</v>
      </c>
      <c r="AA305" t="str">
        <f>IF(Tabla1[[#This Row],[GRUPO]]="PLANTA CLASIFICACION","BODEGA",IF(Tabla1[[#This Row],[GRUPO]]="BODEGA","BODEGA",Tabla1[[#This Row],[GRUPO]]))</f>
        <v>VEHICULOS</v>
      </c>
      <c r="AB305" t="str">
        <f>VLOOKUP(Tabla1[[#This Row],[articulo]],'DT HUEVO'!$A:$F,6,0)</f>
        <v>TAT</v>
      </c>
    </row>
    <row r="306" spans="1:28">
      <c r="A306" s="223">
        <v>2010102</v>
      </c>
      <c r="B306" s="223" t="s">
        <v>1266</v>
      </c>
      <c r="C306" s="223" t="s">
        <v>1259</v>
      </c>
      <c r="D306" s="223">
        <v>40</v>
      </c>
      <c r="E306" s="7">
        <v>0</v>
      </c>
      <c r="F306" s="223" t="s">
        <v>1260</v>
      </c>
      <c r="G306" s="223" t="s">
        <v>1261</v>
      </c>
      <c r="H306" s="7">
        <v>0</v>
      </c>
      <c r="I306" s="7">
        <v>610</v>
      </c>
      <c r="J306" s="223" t="s">
        <v>1262</v>
      </c>
      <c r="K306" s="223" t="s">
        <v>1263</v>
      </c>
      <c r="L306" s="245">
        <v>629.67999999999995</v>
      </c>
      <c r="M306" s="246">
        <v>46302</v>
      </c>
      <c r="N306" s="223"/>
      <c r="O306" s="223" t="s">
        <v>210</v>
      </c>
      <c r="P306" s="223">
        <v>2010102</v>
      </c>
      <c r="Q306" s="223" t="s">
        <v>211</v>
      </c>
      <c r="R306" s="223">
        <v>0</v>
      </c>
      <c r="S306" s="7"/>
      <c r="T306" s="3" t="str">
        <f>+VLOOKUP(Tabla1[[#This Row],[id_bodega]],'CONVERSION DATOS'!B:D,2,0)</f>
        <v>TAT MEDELLIN</v>
      </c>
      <c r="U306" s="3" t="str">
        <f>+VLOOKUP(Q306,'CONVERSION DATOS'!B:D,3,0)</f>
        <v>VEHICULOS</v>
      </c>
      <c r="V306" t="str">
        <f>+VLOOKUP($A$1:$A$21871,'DT HUEVO'!$A:$E,3,0)</f>
        <v>YUMBO</v>
      </c>
      <c r="W306" t="str">
        <f>+VLOOKUP($A$1:$A$21711,'DT HUEVO'!$A:$E,4,0)</f>
        <v>VERDE</v>
      </c>
      <c r="X306" t="str">
        <f>+VLOOKUP(T$1:T$21871,'DT HUEVO'!$H:$K,2,0)</f>
        <v>OCCIDENTE</v>
      </c>
      <c r="Y306" t="str">
        <f>+VLOOKUP(T$1:T$21871,'DT HUEVO'!$H:$K,3,0)</f>
        <v>CALOTO</v>
      </c>
      <c r="Z306">
        <f>+VLOOKUP(A$1:A$21871,'DT HUEVO'!$A:$E,5,0)</f>
        <v>0</v>
      </c>
      <c r="AA306" t="str">
        <f>IF(Tabla1[[#This Row],[GRUPO]]="PLANTA CLASIFICACION","BODEGA",IF(Tabla1[[#This Row],[GRUPO]]="BODEGA","BODEGA",Tabla1[[#This Row],[GRUPO]]))</f>
        <v>VEHICULOS</v>
      </c>
      <c r="AB306" t="str">
        <f>VLOOKUP(Tabla1[[#This Row],[articulo]],'DT HUEVO'!$A:$F,6,0)</f>
        <v>TAT</v>
      </c>
    </row>
    <row r="307" spans="1:28">
      <c r="A307" s="223">
        <v>2110202</v>
      </c>
      <c r="B307" s="223" t="s">
        <v>1008</v>
      </c>
      <c r="C307" s="223" t="s">
        <v>1259</v>
      </c>
      <c r="D307" s="223">
        <v>12001</v>
      </c>
      <c r="E307" s="7">
        <v>0</v>
      </c>
      <c r="F307" s="223" t="s">
        <v>1260</v>
      </c>
      <c r="G307" s="223" t="s">
        <v>1261</v>
      </c>
      <c r="H307" s="7">
        <v>0</v>
      </c>
      <c r="I307" s="7">
        <v>550</v>
      </c>
      <c r="J307" s="223" t="s">
        <v>1262</v>
      </c>
      <c r="K307" s="223" t="s">
        <v>1263</v>
      </c>
      <c r="L307" s="245">
        <v>394.25999693292403</v>
      </c>
      <c r="M307" s="246">
        <v>46305</v>
      </c>
      <c r="N307" s="223"/>
      <c r="O307" s="223" t="s">
        <v>210</v>
      </c>
      <c r="P307" s="223">
        <v>2110202</v>
      </c>
      <c r="Q307" s="223" t="s">
        <v>211</v>
      </c>
      <c r="R307" s="223">
        <v>0</v>
      </c>
      <c r="S307" s="7"/>
      <c r="T307" s="3" t="str">
        <f>+VLOOKUP(Tabla1[[#This Row],[id_bodega]],'CONVERSION DATOS'!B:D,2,0)</f>
        <v>TAT MEDELLIN</v>
      </c>
      <c r="U307" s="3" t="str">
        <f>+VLOOKUP(Q307,'CONVERSION DATOS'!B:D,3,0)</f>
        <v>VEHICULOS</v>
      </c>
      <c r="V307" t="str">
        <f>+VLOOKUP($A$1:$A$21871,'DT HUEVO'!$A:$E,3,0)</f>
        <v>XL</v>
      </c>
      <c r="W307" t="str">
        <f>+VLOOKUP($A$1:$A$21711,'DT HUEVO'!$A:$E,4,0)</f>
        <v>VERDE</v>
      </c>
      <c r="X307" t="str">
        <f>+VLOOKUP(T$1:T$21871,'DT HUEVO'!$H:$K,2,0)</f>
        <v>OCCIDENTE</v>
      </c>
      <c r="Y307" t="str">
        <f>+VLOOKUP(T$1:T$21871,'DT HUEVO'!$H:$K,3,0)</f>
        <v>CALOTO</v>
      </c>
      <c r="Z307">
        <f>+VLOOKUP(A$1:A$21871,'DT HUEVO'!$A:$E,5,0)</f>
        <v>0</v>
      </c>
      <c r="AA307" t="str">
        <f>IF(Tabla1[[#This Row],[GRUPO]]="PLANTA CLASIFICACION","BODEGA",IF(Tabla1[[#This Row],[GRUPO]]="BODEGA","BODEGA",Tabla1[[#This Row],[GRUPO]]))</f>
        <v>VEHICULOS</v>
      </c>
      <c r="AB307" t="str">
        <f>VLOOKUP(Tabla1[[#This Row],[articulo]],'DT HUEVO'!$A:$F,6,0)</f>
        <v>TAT</v>
      </c>
    </row>
    <row r="308" spans="1:28">
      <c r="A308" s="223">
        <v>2110217</v>
      </c>
      <c r="B308" s="223" t="s">
        <v>1785</v>
      </c>
      <c r="C308" s="223" t="s">
        <v>1259</v>
      </c>
      <c r="D308" s="223">
        <v>2190</v>
      </c>
      <c r="E308" s="7">
        <v>0</v>
      </c>
      <c r="F308" s="223" t="s">
        <v>1260</v>
      </c>
      <c r="G308" s="223" t="s">
        <v>1261</v>
      </c>
      <c r="H308" s="7">
        <v>0</v>
      </c>
      <c r="I308" s="7">
        <v>560</v>
      </c>
      <c r="J308" s="223" t="s">
        <v>1262</v>
      </c>
      <c r="K308" s="223" t="s">
        <v>1263</v>
      </c>
      <c r="L308" s="245">
        <v>393.89</v>
      </c>
      <c r="M308" s="246">
        <v>46305</v>
      </c>
      <c r="N308" s="223">
        <v>0</v>
      </c>
      <c r="O308" s="223" t="s">
        <v>210</v>
      </c>
      <c r="P308" s="223">
        <v>2110217</v>
      </c>
      <c r="Q308" s="223" t="s">
        <v>211</v>
      </c>
      <c r="R308" s="223">
        <v>0</v>
      </c>
      <c r="S308" s="7"/>
      <c r="T308" s="3" t="str">
        <f>+VLOOKUP(Tabla1[[#This Row],[id_bodega]],'CONVERSION DATOS'!B:D,2,0)</f>
        <v>TAT MEDELLIN</v>
      </c>
      <c r="U308" s="3" t="str">
        <f>+VLOOKUP(Q308,'CONVERSION DATOS'!B:D,3,0)</f>
        <v>VEHICULOS</v>
      </c>
      <c r="V308" t="str">
        <f>+VLOOKUP($A$1:$A$21871,'DT HUEVO'!$A:$E,3,0)</f>
        <v>XL</v>
      </c>
      <c r="W308" t="str">
        <f>+VLOOKUP($A$1:$A$21711,'DT HUEVO'!$A:$E,4,0)</f>
        <v>EMPACADOS</v>
      </c>
      <c r="X308" t="str">
        <f>+VLOOKUP(T$1:T$21871,'DT HUEVO'!$H:$K,2,0)</f>
        <v>OCCIDENTE</v>
      </c>
      <c r="Y308" t="str">
        <f>+VLOOKUP(T$1:T$21871,'DT HUEVO'!$H:$K,3,0)</f>
        <v>CALOTO</v>
      </c>
      <c r="Z308">
        <f>+VLOOKUP(A$1:A$21871,'DT HUEVO'!$A:$E,5,0)</f>
        <v>0</v>
      </c>
      <c r="AA308" t="str">
        <f>IF(Tabla1[[#This Row],[GRUPO]]="PLANTA CLASIFICACION","BODEGA",IF(Tabla1[[#This Row],[GRUPO]]="BODEGA","BODEGA",Tabla1[[#This Row],[GRUPO]]))</f>
        <v>VEHICULOS</v>
      </c>
      <c r="AB308" t="str">
        <f>VLOOKUP(Tabla1[[#This Row],[articulo]],'DT HUEVO'!$A:$F,6,0)</f>
        <v>TAT</v>
      </c>
    </row>
    <row r="309" spans="1:28">
      <c r="A309" s="223">
        <v>2110302</v>
      </c>
      <c r="B309" s="223" t="s">
        <v>1007</v>
      </c>
      <c r="C309" s="223" t="s">
        <v>1259</v>
      </c>
      <c r="D309" s="223">
        <v>5190</v>
      </c>
      <c r="E309" s="7">
        <v>0</v>
      </c>
      <c r="F309" s="223" t="s">
        <v>1260</v>
      </c>
      <c r="G309" s="223" t="s">
        <v>1261</v>
      </c>
      <c r="H309" s="7">
        <v>0</v>
      </c>
      <c r="I309" s="7">
        <v>500</v>
      </c>
      <c r="J309" s="223" t="s">
        <v>1262</v>
      </c>
      <c r="K309" s="223" t="s">
        <v>1263</v>
      </c>
      <c r="L309" s="245">
        <v>363.24000043213289</v>
      </c>
      <c r="M309" s="246">
        <v>46305</v>
      </c>
      <c r="N309" s="223"/>
      <c r="O309" s="223" t="s">
        <v>210</v>
      </c>
      <c r="P309" s="223">
        <v>2110302</v>
      </c>
      <c r="Q309" s="223" t="s">
        <v>211</v>
      </c>
      <c r="R309" s="223">
        <v>0</v>
      </c>
      <c r="S309" s="7"/>
      <c r="T309" s="3" t="str">
        <f>+VLOOKUP(Tabla1[[#This Row],[id_bodega]],'CONVERSION DATOS'!B:D,2,0)</f>
        <v>TAT MEDELLIN</v>
      </c>
      <c r="U309" s="3" t="str">
        <f>+VLOOKUP(Q309,'CONVERSION DATOS'!B:D,3,0)</f>
        <v>VEHICULOS</v>
      </c>
      <c r="V309" t="str">
        <f>+VLOOKUP($A$1:$A$21871,'DT HUEVO'!$A:$E,3,0)</f>
        <v>L</v>
      </c>
      <c r="W309" t="str">
        <f>+VLOOKUP($A$1:$A$21711,'DT HUEVO'!$A:$E,4,0)</f>
        <v>VERDE</v>
      </c>
      <c r="X309" t="str">
        <f>+VLOOKUP(T$1:T$21871,'DT HUEVO'!$H:$K,2,0)</f>
        <v>OCCIDENTE</v>
      </c>
      <c r="Y309" t="str">
        <f>+VLOOKUP(T$1:T$21871,'DT HUEVO'!$H:$K,3,0)</f>
        <v>CALOTO</v>
      </c>
      <c r="Z309">
        <f>+VLOOKUP(A$1:A$21871,'DT HUEVO'!$A:$E,5,0)</f>
        <v>0</v>
      </c>
      <c r="AA309" t="str">
        <f>IF(Tabla1[[#This Row],[GRUPO]]="PLANTA CLASIFICACION","BODEGA",IF(Tabla1[[#This Row],[GRUPO]]="BODEGA","BODEGA",Tabla1[[#This Row],[GRUPO]]))</f>
        <v>VEHICULOS</v>
      </c>
      <c r="AB309" t="str">
        <f>VLOOKUP(Tabla1[[#This Row],[articulo]],'DT HUEVO'!$A:$F,6,0)</f>
        <v>TAT</v>
      </c>
    </row>
    <row r="310" spans="1:28">
      <c r="A310" s="223">
        <v>2110317</v>
      </c>
      <c r="B310" s="223" t="s">
        <v>1786</v>
      </c>
      <c r="C310" s="223" t="s">
        <v>1259</v>
      </c>
      <c r="D310" s="223">
        <v>1620</v>
      </c>
      <c r="E310" s="7">
        <v>0</v>
      </c>
      <c r="F310" s="223" t="s">
        <v>1260</v>
      </c>
      <c r="G310" s="223" t="s">
        <v>1261</v>
      </c>
      <c r="H310" s="7">
        <v>0</v>
      </c>
      <c r="I310" s="7">
        <v>510</v>
      </c>
      <c r="J310" s="223" t="s">
        <v>1262</v>
      </c>
      <c r="K310" s="223" t="s">
        <v>1263</v>
      </c>
      <c r="L310" s="245">
        <v>362.98</v>
      </c>
      <c r="M310" s="246">
        <v>46305</v>
      </c>
      <c r="N310" s="223">
        <v>0</v>
      </c>
      <c r="O310" s="223" t="s">
        <v>210</v>
      </c>
      <c r="P310" s="223">
        <v>2110317</v>
      </c>
      <c r="Q310" s="223" t="s">
        <v>211</v>
      </c>
      <c r="R310" s="223">
        <v>0</v>
      </c>
      <c r="S310" s="7"/>
      <c r="T310" s="3" t="str">
        <f>+VLOOKUP(Tabla1[[#This Row],[id_bodega]],'CONVERSION DATOS'!B:D,2,0)</f>
        <v>TAT MEDELLIN</v>
      </c>
      <c r="U310" s="3" t="str">
        <f>+VLOOKUP(Q310,'CONVERSION DATOS'!B:D,3,0)</f>
        <v>VEHICULOS</v>
      </c>
      <c r="V310" t="str">
        <f>+VLOOKUP($A$1:$A$21871,'DT HUEVO'!$A:$E,3,0)</f>
        <v>L</v>
      </c>
      <c r="W310" t="str">
        <f>+VLOOKUP($A$1:$A$21711,'DT HUEVO'!$A:$E,4,0)</f>
        <v>EMPACADOS</v>
      </c>
      <c r="X310" t="str">
        <f>+VLOOKUP(T$1:T$21871,'DT HUEVO'!$H:$K,2,0)</f>
        <v>OCCIDENTE</v>
      </c>
      <c r="Y310" t="str">
        <f>+VLOOKUP(T$1:T$21871,'DT HUEVO'!$H:$K,3,0)</f>
        <v>CALOTO</v>
      </c>
      <c r="Z310">
        <f>+VLOOKUP(A$1:A$21871,'DT HUEVO'!$A:$E,5,0)</f>
        <v>0</v>
      </c>
      <c r="AA310" t="str">
        <f>IF(Tabla1[[#This Row],[GRUPO]]="PLANTA CLASIFICACION","BODEGA",IF(Tabla1[[#This Row],[GRUPO]]="BODEGA","BODEGA",Tabla1[[#This Row],[GRUPO]]))</f>
        <v>VEHICULOS</v>
      </c>
      <c r="AB310" t="str">
        <f>VLOOKUP(Tabla1[[#This Row],[articulo]],'DT HUEVO'!$A:$F,6,0)</f>
        <v>TAT</v>
      </c>
    </row>
    <row r="311" spans="1:28">
      <c r="A311" s="223">
        <v>2110402</v>
      </c>
      <c r="B311" s="223" t="s">
        <v>1009</v>
      </c>
      <c r="C311" s="223" t="s">
        <v>1259</v>
      </c>
      <c r="D311" s="223">
        <v>120</v>
      </c>
      <c r="E311" s="7">
        <v>0</v>
      </c>
      <c r="F311" s="223" t="s">
        <v>1260</v>
      </c>
      <c r="G311" s="223" t="s">
        <v>1261</v>
      </c>
      <c r="H311" s="7">
        <v>0</v>
      </c>
      <c r="I311" s="7">
        <v>490</v>
      </c>
      <c r="J311" s="223" t="s">
        <v>1262</v>
      </c>
      <c r="K311" s="223" t="s">
        <v>1263</v>
      </c>
      <c r="L311" s="245">
        <v>349.55007954545448</v>
      </c>
      <c r="M311" s="246">
        <v>46305</v>
      </c>
      <c r="N311" s="223"/>
      <c r="O311" s="223" t="s">
        <v>210</v>
      </c>
      <c r="P311" s="223">
        <v>2110402</v>
      </c>
      <c r="Q311" s="223" t="s">
        <v>211</v>
      </c>
      <c r="R311" s="223">
        <v>0</v>
      </c>
      <c r="S311" s="7"/>
      <c r="T311" s="3" t="str">
        <f>+VLOOKUP(Tabla1[[#This Row],[id_bodega]],'CONVERSION DATOS'!B:D,2,0)</f>
        <v>TAT MEDELLIN</v>
      </c>
      <c r="U311" s="3" t="str">
        <f>+VLOOKUP(Q311,'CONVERSION DATOS'!B:D,3,0)</f>
        <v>VEHICULOS</v>
      </c>
      <c r="V311" t="str">
        <f>+VLOOKUP($A$1:$A$21871,'DT HUEVO'!$A:$E,3,0)</f>
        <v>M</v>
      </c>
      <c r="W311" t="str">
        <f>+VLOOKUP($A$1:$A$21711,'DT HUEVO'!$A:$E,4,0)</f>
        <v>VERDE</v>
      </c>
      <c r="X311" t="str">
        <f>+VLOOKUP(T$1:T$21871,'DT HUEVO'!$H:$K,2,0)</f>
        <v>OCCIDENTE</v>
      </c>
      <c r="Y311" t="str">
        <f>+VLOOKUP(T$1:T$21871,'DT HUEVO'!$H:$K,3,0)</f>
        <v>CALOTO</v>
      </c>
      <c r="Z311">
        <f>+VLOOKUP(A$1:A$21871,'DT HUEVO'!$A:$E,5,0)</f>
        <v>0</v>
      </c>
      <c r="AA311" t="str">
        <f>IF(Tabla1[[#This Row],[GRUPO]]="PLANTA CLASIFICACION","BODEGA",IF(Tabla1[[#This Row],[GRUPO]]="BODEGA","BODEGA",Tabla1[[#This Row],[GRUPO]]))</f>
        <v>VEHICULOS</v>
      </c>
      <c r="AB311" t="str">
        <f>VLOOKUP(Tabla1[[#This Row],[articulo]],'DT HUEVO'!$A:$F,6,0)</f>
        <v>TAT</v>
      </c>
    </row>
    <row r="312" spans="1:28">
      <c r="A312" s="223">
        <v>110316</v>
      </c>
      <c r="B312" s="223" t="s">
        <v>1094</v>
      </c>
      <c r="C312" s="223" t="s">
        <v>1259</v>
      </c>
      <c r="D312" s="223">
        <v>135</v>
      </c>
      <c r="E312" s="7"/>
      <c r="F312" s="223" t="s">
        <v>1260</v>
      </c>
      <c r="G312" s="223" t="s">
        <v>1261</v>
      </c>
      <c r="H312" s="7"/>
      <c r="I312" s="7"/>
      <c r="J312" s="223" t="s">
        <v>1262</v>
      </c>
      <c r="K312" s="223" t="s">
        <v>1263</v>
      </c>
      <c r="L312" s="245">
        <v>474.15</v>
      </c>
      <c r="M312" s="246">
        <v>46305</v>
      </c>
      <c r="N312" s="223"/>
      <c r="O312" s="223" t="s">
        <v>934</v>
      </c>
      <c r="P312" s="223">
        <v>110316</v>
      </c>
      <c r="Q312" s="223" t="s">
        <v>935</v>
      </c>
      <c r="R312" s="223">
        <v>0</v>
      </c>
      <c r="S312" s="7"/>
      <c r="T312" s="3" t="str">
        <f>+VLOOKUP(Tabla1[[#This Row],[id_bodega]],'CONVERSION DATOS'!B:D,2,0)</f>
        <v>TAT PEREIRA</v>
      </c>
      <c r="U312" s="3" t="str">
        <f>+VLOOKUP(Q312,'CONVERSION DATOS'!B:D,3,0)</f>
        <v>VEHICULOS</v>
      </c>
      <c r="V312" t="str">
        <f>+VLOOKUP($A$1:$A$21871,'DT HUEVO'!$A:$E,3,0)</f>
        <v>L</v>
      </c>
      <c r="W312" t="str">
        <f>+VLOOKUP($A$1:$A$21711,'DT HUEVO'!$A:$E,4,0)</f>
        <v>ETIQUETA</v>
      </c>
      <c r="X312" t="str">
        <f>+VLOOKUP(T$1:T$21871,'DT HUEVO'!$H:$K,2,0)</f>
        <v>OCCIDENTE</v>
      </c>
      <c r="Y312" t="str">
        <f>+VLOOKUP(T$1:T$21871,'DT HUEVO'!$H:$K,3,0)</f>
        <v>CALOTO</v>
      </c>
      <c r="Z312">
        <f>+VLOOKUP(A$1:A$21871,'DT HUEVO'!$A:$E,5,0)</f>
        <v>0</v>
      </c>
      <c r="AA312" t="str">
        <f>IF(Tabla1[[#This Row],[GRUPO]]="PLANTA CLASIFICACION","BODEGA",IF(Tabla1[[#This Row],[GRUPO]]="BODEGA","BODEGA",Tabla1[[#This Row],[GRUPO]]))</f>
        <v>VEHICULOS</v>
      </c>
      <c r="AB312" t="str">
        <f>VLOOKUP(Tabla1[[#This Row],[articulo]],'DT HUEVO'!$A:$F,6,0)</f>
        <v>AU/FS/GS</v>
      </c>
    </row>
    <row r="313" spans="1:28">
      <c r="A313" s="223">
        <v>152281</v>
      </c>
      <c r="B313" s="223" t="s">
        <v>1337</v>
      </c>
      <c r="C313" s="223" t="s">
        <v>1259</v>
      </c>
      <c r="D313" s="223">
        <v>360</v>
      </c>
      <c r="E313" s="7">
        <v>0</v>
      </c>
      <c r="F313" s="223" t="s">
        <v>1260</v>
      </c>
      <c r="G313" s="223" t="s">
        <v>1261</v>
      </c>
      <c r="H313" s="7">
        <v>0</v>
      </c>
      <c r="I313" s="7">
        <v>718.6</v>
      </c>
      <c r="J313" s="223" t="s">
        <v>1262</v>
      </c>
      <c r="K313" s="223" t="s">
        <v>1263</v>
      </c>
      <c r="L313" s="245">
        <v>599.67999999999995</v>
      </c>
      <c r="M313" s="246">
        <v>46305</v>
      </c>
      <c r="N313" s="223">
        <v>0</v>
      </c>
      <c r="O313" s="223" t="s">
        <v>934</v>
      </c>
      <c r="P313" s="223">
        <v>152281</v>
      </c>
      <c r="Q313" s="223" t="s">
        <v>935</v>
      </c>
      <c r="R313" s="223">
        <v>0</v>
      </c>
      <c r="S313" s="7"/>
      <c r="T313" s="3" t="str">
        <f>+VLOOKUP(Tabla1[[#This Row],[id_bodega]],'CONVERSION DATOS'!B:D,2,0)</f>
        <v>TAT PEREIRA</v>
      </c>
      <c r="U313" s="3" t="str">
        <f>+VLOOKUP(Q313,'CONVERSION DATOS'!B:D,3,0)</f>
        <v>VEHICULOS</v>
      </c>
      <c r="V313" t="str">
        <f>+VLOOKUP($A$1:$A$21871,'DT HUEVO'!$A:$E,3,0)</f>
        <v>XL</v>
      </c>
      <c r="W313" t="str">
        <f>+VLOOKUP($A$1:$A$21711,'DT HUEVO'!$A:$E,4,0)</f>
        <v>EMPACADOS</v>
      </c>
      <c r="X313" t="str">
        <f>+VLOOKUP(T$1:T$21871,'DT HUEVO'!$H:$K,2,0)</f>
        <v>OCCIDENTE</v>
      </c>
      <c r="Y313" t="str">
        <f>+VLOOKUP(T$1:T$21871,'DT HUEVO'!$H:$K,3,0)</f>
        <v>CALOTO</v>
      </c>
      <c r="Z313">
        <f>+VLOOKUP(A$1:A$21871,'DT HUEVO'!$A:$E,5,0)</f>
        <v>0</v>
      </c>
      <c r="AA313" t="str">
        <f>IF(Tabla1[[#This Row],[GRUPO]]="PLANTA CLASIFICACION","BODEGA",IF(Tabla1[[#This Row],[GRUPO]]="BODEGA","BODEGA",Tabla1[[#This Row],[GRUPO]]))</f>
        <v>VEHICULOS</v>
      </c>
      <c r="AB313" t="str">
        <f>VLOOKUP(Tabla1[[#This Row],[articulo]],'DT HUEVO'!$A:$F,6,0)</f>
        <v>AU/FS/GS</v>
      </c>
    </row>
    <row r="314" spans="1:28">
      <c r="A314" s="223">
        <v>152382</v>
      </c>
      <c r="B314" s="223" t="s">
        <v>1113</v>
      </c>
      <c r="C314" s="223" t="s">
        <v>1259</v>
      </c>
      <c r="D314" s="223">
        <v>1320</v>
      </c>
      <c r="E314" s="7">
        <v>0</v>
      </c>
      <c r="F314" s="223" t="s">
        <v>1260</v>
      </c>
      <c r="G314" s="223" t="s">
        <v>1261</v>
      </c>
      <c r="H314" s="7">
        <v>0</v>
      </c>
      <c r="I314" s="7">
        <v>592.6</v>
      </c>
      <c r="J314" s="223" t="s">
        <v>1262</v>
      </c>
      <c r="K314" s="223" t="s">
        <v>1263</v>
      </c>
      <c r="L314" s="245">
        <v>484.73</v>
      </c>
      <c r="M314" s="246">
        <v>46305</v>
      </c>
      <c r="N314" s="223">
        <v>15238</v>
      </c>
      <c r="O314" s="223" t="s">
        <v>934</v>
      </c>
      <c r="P314" s="223">
        <v>15238</v>
      </c>
      <c r="Q314" s="223" t="s">
        <v>935</v>
      </c>
      <c r="R314" s="223">
        <v>0</v>
      </c>
      <c r="S314" s="7"/>
      <c r="T314" s="3" t="str">
        <f>+VLOOKUP(Tabla1[[#This Row],[id_bodega]],'CONVERSION DATOS'!B:D,2,0)</f>
        <v>TAT PEREIRA</v>
      </c>
      <c r="U314" s="3" t="str">
        <f>+VLOOKUP(Q314,'CONVERSION DATOS'!B:D,3,0)</f>
        <v>VEHICULOS</v>
      </c>
      <c r="V314" t="str">
        <f>+VLOOKUP($A$1:$A$21871,'DT HUEVO'!$A:$E,3,0)</f>
        <v>L</v>
      </c>
      <c r="W314" t="str">
        <f>+VLOOKUP($A$1:$A$21711,'DT HUEVO'!$A:$E,4,0)</f>
        <v>EMPACADOS</v>
      </c>
      <c r="X314" t="str">
        <f>+VLOOKUP(T$1:T$21871,'DT HUEVO'!$H:$K,2,0)</f>
        <v>OCCIDENTE</v>
      </c>
      <c r="Y314" t="str">
        <f>+VLOOKUP(T$1:T$21871,'DT HUEVO'!$H:$K,3,0)</f>
        <v>CALOTO</v>
      </c>
      <c r="Z314">
        <f>+VLOOKUP(A$1:A$21871,'DT HUEVO'!$A:$E,5,0)</f>
        <v>0</v>
      </c>
      <c r="AA314" t="str">
        <f>IF(Tabla1[[#This Row],[GRUPO]]="PLANTA CLASIFICACION","BODEGA",IF(Tabla1[[#This Row],[GRUPO]]="BODEGA","BODEGA",Tabla1[[#This Row],[GRUPO]]))</f>
        <v>VEHICULOS</v>
      </c>
      <c r="AB314" t="str">
        <f>VLOOKUP(Tabla1[[#This Row],[articulo]],'DT HUEVO'!$A:$F,6,0)</f>
        <v>AU/FS/GS</v>
      </c>
    </row>
    <row r="315" spans="1:28">
      <c r="A315" s="223">
        <v>2110302</v>
      </c>
      <c r="B315" s="223" t="s">
        <v>1007</v>
      </c>
      <c r="C315" s="223" t="s">
        <v>1259</v>
      </c>
      <c r="D315" s="223">
        <v>10842</v>
      </c>
      <c r="E315" s="7">
        <v>0</v>
      </c>
      <c r="F315" s="223" t="s">
        <v>1260</v>
      </c>
      <c r="G315" s="223" t="s">
        <v>1261</v>
      </c>
      <c r="H315" s="7">
        <v>0</v>
      </c>
      <c r="I315" s="7">
        <v>500</v>
      </c>
      <c r="J315" s="223" t="s">
        <v>1262</v>
      </c>
      <c r="K315" s="223" t="s">
        <v>1263</v>
      </c>
      <c r="L315" s="245">
        <v>363.24241713191998</v>
      </c>
      <c r="M315" s="246">
        <v>46307</v>
      </c>
      <c r="N315" s="223"/>
      <c r="O315" s="223" t="s">
        <v>227</v>
      </c>
      <c r="P315" s="223">
        <v>2110302</v>
      </c>
      <c r="Q315" s="223" t="s">
        <v>228</v>
      </c>
      <c r="R315" s="223">
        <v>0</v>
      </c>
      <c r="S315" s="7"/>
      <c r="T315" s="3" t="str">
        <f>+VLOOKUP(Tabla1[[#This Row],[id_bodega]],'CONVERSION DATOS'!B:D,2,0)</f>
        <v>TAT BARRANQUILLA</v>
      </c>
      <c r="U315" s="3" t="str">
        <f>+VLOOKUP(Q315,'CONVERSION DATOS'!B:D,3,0)</f>
        <v>VEHICULOS</v>
      </c>
      <c r="V315" t="str">
        <f>+VLOOKUP($A$1:$A$21871,'DT HUEVO'!$A:$E,3,0)</f>
        <v>L</v>
      </c>
      <c r="W315" t="str">
        <f>+VLOOKUP($A$1:$A$21711,'DT HUEVO'!$A:$E,4,0)</f>
        <v>VERDE</v>
      </c>
      <c r="X315" t="str">
        <f>+VLOOKUP(T$1:T$21871,'DT HUEVO'!$H:$K,2,0)</f>
        <v>COSTA</v>
      </c>
      <c r="Y315" t="str">
        <f>+VLOOKUP(T$1:T$21871,'DT HUEVO'!$H:$K,3,0)</f>
        <v>CALOTO</v>
      </c>
      <c r="Z315">
        <f>+VLOOKUP(A$1:A$21871,'DT HUEVO'!$A:$E,5,0)</f>
        <v>0</v>
      </c>
      <c r="AA315" t="str">
        <f>IF(Tabla1[[#This Row],[GRUPO]]="PLANTA CLASIFICACION","BODEGA",IF(Tabla1[[#This Row],[GRUPO]]="BODEGA","BODEGA",Tabla1[[#This Row],[GRUPO]]))</f>
        <v>VEHICULOS</v>
      </c>
      <c r="AB315" t="str">
        <f>VLOOKUP(Tabla1[[#This Row],[articulo]],'DT HUEVO'!$A:$F,6,0)</f>
        <v>TAT</v>
      </c>
    </row>
    <row r="316" spans="1:28">
      <c r="A316" s="223">
        <v>2110402</v>
      </c>
      <c r="B316" s="223" t="s">
        <v>1009</v>
      </c>
      <c r="C316" s="223" t="s">
        <v>1259</v>
      </c>
      <c r="D316" s="223">
        <v>7022</v>
      </c>
      <c r="E316" s="7">
        <v>0</v>
      </c>
      <c r="F316" s="223" t="s">
        <v>1260</v>
      </c>
      <c r="G316" s="223" t="s">
        <v>1261</v>
      </c>
      <c r="H316" s="7">
        <v>0</v>
      </c>
      <c r="I316" s="7">
        <v>480</v>
      </c>
      <c r="J316" s="223" t="s">
        <v>1262</v>
      </c>
      <c r="K316" s="223" t="s">
        <v>1263</v>
      </c>
      <c r="L316" s="245">
        <v>349.55006375058201</v>
      </c>
      <c r="M316" s="246">
        <v>46307</v>
      </c>
      <c r="N316" s="223"/>
      <c r="O316" s="223" t="s">
        <v>227</v>
      </c>
      <c r="P316" s="223">
        <v>2110402</v>
      </c>
      <c r="Q316" s="223" t="s">
        <v>228</v>
      </c>
      <c r="R316" s="223">
        <v>0</v>
      </c>
      <c r="S316" s="7"/>
      <c r="T316" s="3" t="str">
        <f>+VLOOKUP(Tabla1[[#This Row],[id_bodega]],'CONVERSION DATOS'!B:D,2,0)</f>
        <v>TAT BARRANQUILLA</v>
      </c>
      <c r="U316" s="3" t="str">
        <f>+VLOOKUP(Q316,'CONVERSION DATOS'!B:D,3,0)</f>
        <v>VEHICULOS</v>
      </c>
      <c r="V316" t="str">
        <f>+VLOOKUP($A$1:$A$21871,'DT HUEVO'!$A:$E,3,0)</f>
        <v>M</v>
      </c>
      <c r="W316" t="str">
        <f>+VLOOKUP($A$1:$A$21711,'DT HUEVO'!$A:$E,4,0)</f>
        <v>VERDE</v>
      </c>
      <c r="X316" t="str">
        <f>+VLOOKUP(T$1:T$21871,'DT HUEVO'!$H:$K,2,0)</f>
        <v>COSTA</v>
      </c>
      <c r="Y316" t="str">
        <f>+VLOOKUP(T$1:T$21871,'DT HUEVO'!$H:$K,3,0)</f>
        <v>CALOTO</v>
      </c>
      <c r="Z316">
        <f>+VLOOKUP(A$1:A$21871,'DT HUEVO'!$A:$E,5,0)</f>
        <v>0</v>
      </c>
      <c r="AA316" t="str">
        <f>IF(Tabla1[[#This Row],[GRUPO]]="PLANTA CLASIFICACION","BODEGA",IF(Tabla1[[#This Row],[GRUPO]]="BODEGA","BODEGA",Tabla1[[#This Row],[GRUPO]]))</f>
        <v>VEHICULOS</v>
      </c>
      <c r="AB316" t="str">
        <f>VLOOKUP(Tabla1[[#This Row],[articulo]],'DT HUEVO'!$A:$F,6,0)</f>
        <v>TAT</v>
      </c>
    </row>
    <row r="317" spans="1:28">
      <c r="A317" s="223">
        <v>2152388</v>
      </c>
      <c r="B317" s="223" t="s">
        <v>1106</v>
      </c>
      <c r="C317" s="223" t="s">
        <v>1259</v>
      </c>
      <c r="D317" s="223">
        <v>540</v>
      </c>
      <c r="E317" s="7">
        <v>0</v>
      </c>
      <c r="F317" s="223" t="s">
        <v>1260</v>
      </c>
      <c r="G317" s="223" t="s">
        <v>1261</v>
      </c>
      <c r="H317" s="7">
        <v>0</v>
      </c>
      <c r="I317" s="7">
        <v>550</v>
      </c>
      <c r="J317" s="223" t="s">
        <v>1262</v>
      </c>
      <c r="K317" s="223" t="s">
        <v>1263</v>
      </c>
      <c r="L317" s="245">
        <v>538.38</v>
      </c>
      <c r="M317" s="246">
        <v>46307</v>
      </c>
      <c r="N317" s="223"/>
      <c r="O317" s="223" t="s">
        <v>227</v>
      </c>
      <c r="P317" s="223">
        <v>2152388</v>
      </c>
      <c r="Q317" s="223" t="s">
        <v>228</v>
      </c>
      <c r="R317" s="223">
        <v>0</v>
      </c>
      <c r="S317" s="7"/>
      <c r="T317" s="3" t="str">
        <f>+VLOOKUP(Tabla1[[#This Row],[id_bodega]],'CONVERSION DATOS'!B:D,2,0)</f>
        <v>TAT BARRANQUILLA</v>
      </c>
      <c r="U317" s="3" t="str">
        <f>+VLOOKUP(Q317,'CONVERSION DATOS'!B:D,3,0)</f>
        <v>VEHICULOS</v>
      </c>
      <c r="V317" t="str">
        <f>+VLOOKUP($A$1:$A$21871,'DT HUEVO'!$A:$E,3,0)</f>
        <v>L</v>
      </c>
      <c r="W317" t="str">
        <f>+VLOOKUP($A$1:$A$21711,'DT HUEVO'!$A:$E,4,0)</f>
        <v>EMPACADOS</v>
      </c>
      <c r="X317" t="str">
        <f>+VLOOKUP(T$1:T$21871,'DT HUEVO'!$H:$K,2,0)</f>
        <v>COSTA</v>
      </c>
      <c r="Y317" t="str">
        <f>+VLOOKUP(T$1:T$21871,'DT HUEVO'!$H:$K,3,0)</f>
        <v>CALOTO</v>
      </c>
      <c r="Z317">
        <f>+VLOOKUP(A$1:A$21871,'DT HUEVO'!$A:$E,5,0)</f>
        <v>0</v>
      </c>
      <c r="AA317" t="str">
        <f>IF(Tabla1[[#This Row],[GRUPO]]="PLANTA CLASIFICACION","BODEGA",IF(Tabla1[[#This Row],[GRUPO]]="BODEGA","BODEGA",Tabla1[[#This Row],[GRUPO]]))</f>
        <v>VEHICULOS</v>
      </c>
      <c r="AB317" t="str">
        <f>VLOOKUP(Tabla1[[#This Row],[articulo]],'DT HUEVO'!$A:$F,6,0)</f>
        <v>TAT</v>
      </c>
    </row>
    <row r="318" spans="1:28">
      <c r="A318" s="223">
        <v>2110302</v>
      </c>
      <c r="B318" s="223" t="s">
        <v>1007</v>
      </c>
      <c r="C318" s="223" t="s">
        <v>1259</v>
      </c>
      <c r="D318" s="223">
        <v>1440</v>
      </c>
      <c r="E318" s="7">
        <v>0</v>
      </c>
      <c r="F318" s="223" t="s">
        <v>1260</v>
      </c>
      <c r="G318" s="223" t="s">
        <v>1261</v>
      </c>
      <c r="H318" s="7">
        <v>0</v>
      </c>
      <c r="I318" s="7">
        <v>500</v>
      </c>
      <c r="J318" s="223" t="s">
        <v>1262</v>
      </c>
      <c r="K318" s="223" t="s">
        <v>1263</v>
      </c>
      <c r="L318" s="245">
        <v>363.24002083333329</v>
      </c>
      <c r="M318" s="246">
        <v>46307</v>
      </c>
      <c r="N318" s="223"/>
      <c r="O318" s="223" t="s">
        <v>229</v>
      </c>
      <c r="P318" s="223">
        <v>2110302</v>
      </c>
      <c r="Q318" s="223" t="s">
        <v>230</v>
      </c>
      <c r="R318" s="223">
        <v>0</v>
      </c>
      <c r="S318" s="7"/>
      <c r="T318" s="3" t="str">
        <f>+VLOOKUP(Tabla1[[#This Row],[id_bodega]],'CONVERSION DATOS'!B:D,2,0)</f>
        <v>TAT BARRANQUILLA</v>
      </c>
      <c r="U318" s="3" t="str">
        <f>+VLOOKUP(Q318,'CONVERSION DATOS'!B:D,3,0)</f>
        <v>VEHICULOS</v>
      </c>
      <c r="V318" t="str">
        <f>+VLOOKUP($A$1:$A$21871,'DT HUEVO'!$A:$E,3,0)</f>
        <v>L</v>
      </c>
      <c r="W318" t="str">
        <f>+VLOOKUP($A$1:$A$21711,'DT HUEVO'!$A:$E,4,0)</f>
        <v>VERDE</v>
      </c>
      <c r="X318" t="str">
        <f>+VLOOKUP(T$1:T$21871,'DT HUEVO'!$H:$K,2,0)</f>
        <v>COSTA</v>
      </c>
      <c r="Y318" t="str">
        <f>+VLOOKUP(T$1:T$21871,'DT HUEVO'!$H:$K,3,0)</f>
        <v>CALOTO</v>
      </c>
      <c r="Z318">
        <f>+VLOOKUP(A$1:A$21871,'DT HUEVO'!$A:$E,5,0)</f>
        <v>0</v>
      </c>
      <c r="AA318" t="str">
        <f>IF(Tabla1[[#This Row],[GRUPO]]="PLANTA CLASIFICACION","BODEGA",IF(Tabla1[[#This Row],[GRUPO]]="BODEGA","BODEGA",Tabla1[[#This Row],[GRUPO]]))</f>
        <v>VEHICULOS</v>
      </c>
      <c r="AB318" t="str">
        <f>VLOOKUP(Tabla1[[#This Row],[articulo]],'DT HUEVO'!$A:$F,6,0)</f>
        <v>TAT</v>
      </c>
    </row>
    <row r="319" spans="1:28">
      <c r="A319" s="223">
        <v>2110402</v>
      </c>
      <c r="B319" s="223" t="s">
        <v>1009</v>
      </c>
      <c r="C319" s="223" t="s">
        <v>1259</v>
      </c>
      <c r="D319" s="223">
        <v>13230</v>
      </c>
      <c r="E319" s="7">
        <v>0</v>
      </c>
      <c r="F319" s="223" t="s">
        <v>1260</v>
      </c>
      <c r="G319" s="223" t="s">
        <v>1261</v>
      </c>
      <c r="H319" s="7">
        <v>0</v>
      </c>
      <c r="I319" s="7">
        <v>480</v>
      </c>
      <c r="J319" s="223" t="s">
        <v>1262</v>
      </c>
      <c r="K319" s="223" t="s">
        <v>1263</v>
      </c>
      <c r="L319" s="245">
        <v>349.55006005618702</v>
      </c>
      <c r="M319" s="246">
        <v>46307</v>
      </c>
      <c r="N319" s="223"/>
      <c r="O319" s="223" t="s">
        <v>229</v>
      </c>
      <c r="P319" s="223">
        <v>2110402</v>
      </c>
      <c r="Q319" s="223" t="s">
        <v>230</v>
      </c>
      <c r="R319" s="223">
        <v>0</v>
      </c>
      <c r="S319" s="7"/>
      <c r="T319" s="3" t="str">
        <f>+VLOOKUP(Tabla1[[#This Row],[id_bodega]],'CONVERSION DATOS'!B:D,2,0)</f>
        <v>TAT BARRANQUILLA</v>
      </c>
      <c r="U319" s="3" t="str">
        <f>+VLOOKUP(Q319,'CONVERSION DATOS'!B:D,3,0)</f>
        <v>VEHICULOS</v>
      </c>
      <c r="V319" t="str">
        <f>+VLOOKUP($A$1:$A$21871,'DT HUEVO'!$A:$E,3,0)</f>
        <v>M</v>
      </c>
      <c r="W319" t="str">
        <f>+VLOOKUP($A$1:$A$21711,'DT HUEVO'!$A:$E,4,0)</f>
        <v>VERDE</v>
      </c>
      <c r="X319" t="str">
        <f>+VLOOKUP(T$1:T$21871,'DT HUEVO'!$H:$K,2,0)</f>
        <v>COSTA</v>
      </c>
      <c r="Y319" t="str">
        <f>+VLOOKUP(T$1:T$21871,'DT HUEVO'!$H:$K,3,0)</f>
        <v>CALOTO</v>
      </c>
      <c r="Z319">
        <f>+VLOOKUP(A$1:A$21871,'DT HUEVO'!$A:$E,5,0)</f>
        <v>0</v>
      </c>
      <c r="AA319" t="str">
        <f>IF(Tabla1[[#This Row],[GRUPO]]="PLANTA CLASIFICACION","BODEGA",IF(Tabla1[[#This Row],[GRUPO]]="BODEGA","BODEGA",Tabla1[[#This Row],[GRUPO]]))</f>
        <v>VEHICULOS</v>
      </c>
      <c r="AB319" t="str">
        <f>VLOOKUP(Tabla1[[#This Row],[articulo]],'DT HUEVO'!$A:$F,6,0)</f>
        <v>TAT</v>
      </c>
    </row>
    <row r="320" spans="1:28">
      <c r="A320" s="223">
        <v>2152388</v>
      </c>
      <c r="B320" s="223" t="s">
        <v>1106</v>
      </c>
      <c r="C320" s="223" t="s">
        <v>1259</v>
      </c>
      <c r="D320" s="223">
        <v>255</v>
      </c>
      <c r="E320" s="7">
        <v>0</v>
      </c>
      <c r="F320" s="223" t="s">
        <v>1260</v>
      </c>
      <c r="G320" s="223" t="s">
        <v>1261</v>
      </c>
      <c r="H320" s="7">
        <v>0</v>
      </c>
      <c r="I320" s="7">
        <v>550</v>
      </c>
      <c r="J320" s="223" t="s">
        <v>1262</v>
      </c>
      <c r="K320" s="223" t="s">
        <v>1263</v>
      </c>
      <c r="L320" s="245">
        <v>538.38</v>
      </c>
      <c r="M320" s="246">
        <v>46307</v>
      </c>
      <c r="N320" s="223"/>
      <c r="O320" s="223" t="s">
        <v>229</v>
      </c>
      <c r="P320" s="223">
        <v>2152388</v>
      </c>
      <c r="Q320" s="223" t="s">
        <v>230</v>
      </c>
      <c r="R320" s="223">
        <v>0</v>
      </c>
      <c r="S320" s="7"/>
      <c r="T320" s="3" t="str">
        <f>+VLOOKUP(Tabla1[[#This Row],[id_bodega]],'CONVERSION DATOS'!B:D,2,0)</f>
        <v>TAT BARRANQUILLA</v>
      </c>
      <c r="U320" s="3" t="str">
        <f>+VLOOKUP(Q320,'CONVERSION DATOS'!B:D,3,0)</f>
        <v>VEHICULOS</v>
      </c>
      <c r="V320" t="str">
        <f>+VLOOKUP($A$1:$A$21871,'DT HUEVO'!$A:$E,3,0)</f>
        <v>L</v>
      </c>
      <c r="W320" t="str">
        <f>+VLOOKUP($A$1:$A$21711,'DT HUEVO'!$A:$E,4,0)</f>
        <v>EMPACADOS</v>
      </c>
      <c r="X320" t="str">
        <f>+VLOOKUP(T$1:T$21871,'DT HUEVO'!$H:$K,2,0)</f>
        <v>COSTA</v>
      </c>
      <c r="Y320" t="str">
        <f>+VLOOKUP(T$1:T$21871,'DT HUEVO'!$H:$K,3,0)</f>
        <v>CALOTO</v>
      </c>
      <c r="Z320">
        <f>+VLOOKUP(A$1:A$21871,'DT HUEVO'!$A:$E,5,0)</f>
        <v>0</v>
      </c>
      <c r="AA320" t="str">
        <f>IF(Tabla1[[#This Row],[GRUPO]]="PLANTA CLASIFICACION","BODEGA",IF(Tabla1[[#This Row],[GRUPO]]="BODEGA","BODEGA",Tabla1[[#This Row],[GRUPO]]))</f>
        <v>VEHICULOS</v>
      </c>
      <c r="AB320" t="str">
        <f>VLOOKUP(Tabla1[[#This Row],[articulo]],'DT HUEVO'!$A:$F,6,0)</f>
        <v>TAT</v>
      </c>
    </row>
    <row r="321" spans="1:28">
      <c r="A321" s="223">
        <v>2110302</v>
      </c>
      <c r="B321" s="223" t="s">
        <v>1007</v>
      </c>
      <c r="C321" s="223" t="s">
        <v>1259</v>
      </c>
      <c r="D321" s="223">
        <v>7920</v>
      </c>
      <c r="E321" s="7">
        <v>0</v>
      </c>
      <c r="F321" s="223" t="s">
        <v>1260</v>
      </c>
      <c r="G321" s="223" t="s">
        <v>1261</v>
      </c>
      <c r="H321" s="7">
        <v>0</v>
      </c>
      <c r="I321" s="7">
        <v>500</v>
      </c>
      <c r="J321" s="223" t="s">
        <v>1262</v>
      </c>
      <c r="K321" s="223" t="s">
        <v>1263</v>
      </c>
      <c r="L321" s="245">
        <v>363.24074439348692</v>
      </c>
      <c r="M321" s="246">
        <v>46307</v>
      </c>
      <c r="N321" s="223"/>
      <c r="O321" s="223" t="s">
        <v>231</v>
      </c>
      <c r="P321" s="223">
        <v>2110302</v>
      </c>
      <c r="Q321" s="223" t="s">
        <v>232</v>
      </c>
      <c r="R321" s="223">
        <v>0</v>
      </c>
      <c r="S321" s="7"/>
      <c r="T321" s="3" t="str">
        <f>+VLOOKUP(Tabla1[[#This Row],[id_bodega]],'CONVERSION DATOS'!B:D,2,0)</f>
        <v>TAT BARRANQUILLA</v>
      </c>
      <c r="U321" s="3" t="str">
        <f>+VLOOKUP(Q321,'CONVERSION DATOS'!B:D,3,0)</f>
        <v>VEHICULOS</v>
      </c>
      <c r="V321" t="str">
        <f>+VLOOKUP($A$1:$A$21871,'DT HUEVO'!$A:$E,3,0)</f>
        <v>L</v>
      </c>
      <c r="W321" t="str">
        <f>+VLOOKUP($A$1:$A$21711,'DT HUEVO'!$A:$E,4,0)</f>
        <v>VERDE</v>
      </c>
      <c r="X321" t="str">
        <f>+VLOOKUP(T$1:T$21871,'DT HUEVO'!$H:$K,2,0)</f>
        <v>COSTA</v>
      </c>
      <c r="Y321" t="str">
        <f>+VLOOKUP(T$1:T$21871,'DT HUEVO'!$H:$K,3,0)</f>
        <v>CALOTO</v>
      </c>
      <c r="Z321">
        <f>+VLOOKUP(A$1:A$21871,'DT HUEVO'!$A:$E,5,0)</f>
        <v>0</v>
      </c>
      <c r="AA321" t="str">
        <f>IF(Tabla1[[#This Row],[GRUPO]]="PLANTA CLASIFICACION","BODEGA",IF(Tabla1[[#This Row],[GRUPO]]="BODEGA","BODEGA",Tabla1[[#This Row],[GRUPO]]))</f>
        <v>VEHICULOS</v>
      </c>
      <c r="AB321" t="str">
        <f>VLOOKUP(Tabla1[[#This Row],[articulo]],'DT HUEVO'!$A:$F,6,0)</f>
        <v>TAT</v>
      </c>
    </row>
    <row r="322" spans="1:28">
      <c r="A322" s="223">
        <v>2110402</v>
      </c>
      <c r="B322" s="223" t="s">
        <v>1009</v>
      </c>
      <c r="C322" s="223" t="s">
        <v>1259</v>
      </c>
      <c r="D322" s="223">
        <v>6796</v>
      </c>
      <c r="E322" s="7">
        <v>0</v>
      </c>
      <c r="F322" s="223" t="s">
        <v>1260</v>
      </c>
      <c r="G322" s="223" t="s">
        <v>1261</v>
      </c>
      <c r="H322" s="7">
        <v>0</v>
      </c>
      <c r="I322" s="7">
        <v>480</v>
      </c>
      <c r="J322" s="223" t="s">
        <v>1262</v>
      </c>
      <c r="K322" s="223" t="s">
        <v>1263</v>
      </c>
      <c r="L322" s="245">
        <v>349.55006532377308</v>
      </c>
      <c r="M322" s="246">
        <v>46307</v>
      </c>
      <c r="N322" s="223"/>
      <c r="O322" s="223" t="s">
        <v>231</v>
      </c>
      <c r="P322" s="223">
        <v>2110402</v>
      </c>
      <c r="Q322" s="223" t="s">
        <v>232</v>
      </c>
      <c r="R322" s="223">
        <v>0</v>
      </c>
      <c r="S322" s="7"/>
      <c r="T322" s="3" t="str">
        <f>+VLOOKUP(Tabla1[[#This Row],[id_bodega]],'CONVERSION DATOS'!B:D,2,0)</f>
        <v>TAT BARRANQUILLA</v>
      </c>
      <c r="U322" s="3" t="str">
        <f>+VLOOKUP(Q322,'CONVERSION DATOS'!B:D,3,0)</f>
        <v>VEHICULOS</v>
      </c>
      <c r="V322" t="str">
        <f>+VLOOKUP($A$1:$A$21871,'DT HUEVO'!$A:$E,3,0)</f>
        <v>M</v>
      </c>
      <c r="W322" t="str">
        <f>+VLOOKUP($A$1:$A$21711,'DT HUEVO'!$A:$E,4,0)</f>
        <v>VERDE</v>
      </c>
      <c r="X322" t="str">
        <f>+VLOOKUP(T$1:T$21871,'DT HUEVO'!$H:$K,2,0)</f>
        <v>COSTA</v>
      </c>
      <c r="Y322" t="str">
        <f>+VLOOKUP(T$1:T$21871,'DT HUEVO'!$H:$K,3,0)</f>
        <v>CALOTO</v>
      </c>
      <c r="Z322">
        <f>+VLOOKUP(A$1:A$21871,'DT HUEVO'!$A:$E,5,0)</f>
        <v>0</v>
      </c>
      <c r="AA322" t="str">
        <f>IF(Tabla1[[#This Row],[GRUPO]]="PLANTA CLASIFICACION","BODEGA",IF(Tabla1[[#This Row],[GRUPO]]="BODEGA","BODEGA",Tabla1[[#This Row],[GRUPO]]))</f>
        <v>VEHICULOS</v>
      </c>
      <c r="AB322" t="str">
        <f>VLOOKUP(Tabla1[[#This Row],[articulo]],'DT HUEVO'!$A:$F,6,0)</f>
        <v>TAT</v>
      </c>
    </row>
    <row r="323" spans="1:28">
      <c r="A323" s="223">
        <v>2152388</v>
      </c>
      <c r="B323" s="223" t="s">
        <v>1106</v>
      </c>
      <c r="C323" s="223" t="s">
        <v>1259</v>
      </c>
      <c r="D323" s="223">
        <v>960</v>
      </c>
      <c r="E323" s="7">
        <v>0</v>
      </c>
      <c r="F323" s="223" t="s">
        <v>1260</v>
      </c>
      <c r="G323" s="223" t="s">
        <v>1261</v>
      </c>
      <c r="H323" s="7">
        <v>0</v>
      </c>
      <c r="I323" s="7">
        <v>550</v>
      </c>
      <c r="J323" s="223" t="s">
        <v>1262</v>
      </c>
      <c r="K323" s="223" t="s">
        <v>1263</v>
      </c>
      <c r="L323" s="245">
        <v>538.38</v>
      </c>
      <c r="M323" s="246">
        <v>46307</v>
      </c>
      <c r="N323" s="223"/>
      <c r="O323" s="223" t="s">
        <v>231</v>
      </c>
      <c r="P323" s="223">
        <v>2152388</v>
      </c>
      <c r="Q323" s="223" t="s">
        <v>232</v>
      </c>
      <c r="R323" s="223">
        <v>0</v>
      </c>
      <c r="S323" s="7"/>
      <c r="T323" s="3" t="str">
        <f>+VLOOKUP(Tabla1[[#This Row],[id_bodega]],'CONVERSION DATOS'!B:D,2,0)</f>
        <v>TAT BARRANQUILLA</v>
      </c>
      <c r="U323" s="3" t="str">
        <f>+VLOOKUP(Q323,'CONVERSION DATOS'!B:D,3,0)</f>
        <v>VEHICULOS</v>
      </c>
      <c r="V323" t="str">
        <f>+VLOOKUP($A$1:$A$21871,'DT HUEVO'!$A:$E,3,0)</f>
        <v>L</v>
      </c>
      <c r="W323" t="str">
        <f>+VLOOKUP($A$1:$A$21711,'DT HUEVO'!$A:$E,4,0)</f>
        <v>EMPACADOS</v>
      </c>
      <c r="X323" t="str">
        <f>+VLOOKUP(T$1:T$21871,'DT HUEVO'!$H:$K,2,0)</f>
        <v>COSTA</v>
      </c>
      <c r="Y323" t="str">
        <f>+VLOOKUP(T$1:T$21871,'DT HUEVO'!$H:$K,3,0)</f>
        <v>CALOTO</v>
      </c>
      <c r="Z323">
        <f>+VLOOKUP(A$1:A$21871,'DT HUEVO'!$A:$E,5,0)</f>
        <v>0</v>
      </c>
      <c r="AA323" t="str">
        <f>IF(Tabla1[[#This Row],[GRUPO]]="PLANTA CLASIFICACION","BODEGA",IF(Tabla1[[#This Row],[GRUPO]]="BODEGA","BODEGA",Tabla1[[#This Row],[GRUPO]]))</f>
        <v>VEHICULOS</v>
      </c>
      <c r="AB323" t="str">
        <f>VLOOKUP(Tabla1[[#This Row],[articulo]],'DT HUEVO'!$A:$F,6,0)</f>
        <v>TAT</v>
      </c>
    </row>
    <row r="324" spans="1:28">
      <c r="A324" s="223">
        <v>2110302</v>
      </c>
      <c r="B324" s="223" t="s">
        <v>1007</v>
      </c>
      <c r="C324" s="223" t="s">
        <v>1259</v>
      </c>
      <c r="D324" s="223">
        <v>9282</v>
      </c>
      <c r="E324" s="7">
        <v>0</v>
      </c>
      <c r="F324" s="223" t="s">
        <v>1260</v>
      </c>
      <c r="G324" s="223" t="s">
        <v>1261</v>
      </c>
      <c r="H324" s="7">
        <v>0</v>
      </c>
      <c r="I324" s="7">
        <v>500</v>
      </c>
      <c r="J324" s="223" t="s">
        <v>1262</v>
      </c>
      <c r="K324" s="223" t="s">
        <v>1263</v>
      </c>
      <c r="L324" s="245">
        <v>363.24263722358131</v>
      </c>
      <c r="M324" s="246">
        <v>46307</v>
      </c>
      <c r="N324" s="223"/>
      <c r="O324" s="223" t="s">
        <v>233</v>
      </c>
      <c r="P324" s="223">
        <v>2110302</v>
      </c>
      <c r="Q324" s="223" t="s">
        <v>234</v>
      </c>
      <c r="R324" s="223">
        <v>0</v>
      </c>
      <c r="S324" s="7"/>
      <c r="T324" s="3" t="str">
        <f>+VLOOKUP(Tabla1[[#This Row],[id_bodega]],'CONVERSION DATOS'!B:D,2,0)</f>
        <v>TAT BARRANQUILLA</v>
      </c>
      <c r="U324" s="3" t="str">
        <f>+VLOOKUP(Q324,'CONVERSION DATOS'!B:D,3,0)</f>
        <v>VEHICULOS</v>
      </c>
      <c r="V324" t="str">
        <f>+VLOOKUP($A$1:$A$21871,'DT HUEVO'!$A:$E,3,0)</f>
        <v>L</v>
      </c>
      <c r="W324" t="str">
        <f>+VLOOKUP($A$1:$A$21711,'DT HUEVO'!$A:$E,4,0)</f>
        <v>VERDE</v>
      </c>
      <c r="X324" t="str">
        <f>+VLOOKUP(T$1:T$21871,'DT HUEVO'!$H:$K,2,0)</f>
        <v>COSTA</v>
      </c>
      <c r="Y324" t="str">
        <f>+VLOOKUP(T$1:T$21871,'DT HUEVO'!$H:$K,3,0)</f>
        <v>CALOTO</v>
      </c>
      <c r="Z324">
        <f>+VLOOKUP(A$1:A$21871,'DT HUEVO'!$A:$E,5,0)</f>
        <v>0</v>
      </c>
      <c r="AA324" t="str">
        <f>IF(Tabla1[[#This Row],[GRUPO]]="PLANTA CLASIFICACION","BODEGA",IF(Tabla1[[#This Row],[GRUPO]]="BODEGA","BODEGA",Tabla1[[#This Row],[GRUPO]]))</f>
        <v>VEHICULOS</v>
      </c>
      <c r="AB324" t="str">
        <f>VLOOKUP(Tabla1[[#This Row],[articulo]],'DT HUEVO'!$A:$F,6,0)</f>
        <v>TAT</v>
      </c>
    </row>
    <row r="325" spans="1:28">
      <c r="A325" s="223">
        <v>2110402</v>
      </c>
      <c r="B325" s="223" t="s">
        <v>1009</v>
      </c>
      <c r="C325" s="223" t="s">
        <v>1259</v>
      </c>
      <c r="D325" s="223">
        <v>10560</v>
      </c>
      <c r="E325" s="7">
        <v>0</v>
      </c>
      <c r="F325" s="223" t="s">
        <v>1260</v>
      </c>
      <c r="G325" s="223" t="s">
        <v>1261</v>
      </c>
      <c r="H325" s="7">
        <v>0</v>
      </c>
      <c r="I325" s="7">
        <v>480</v>
      </c>
      <c r="J325" s="223" t="s">
        <v>1262</v>
      </c>
      <c r="K325" s="223" t="s">
        <v>1263</v>
      </c>
      <c r="L325" s="245">
        <v>349.55007129900298</v>
      </c>
      <c r="M325" s="246">
        <v>46307</v>
      </c>
      <c r="N325" s="223"/>
      <c r="O325" s="223" t="s">
        <v>233</v>
      </c>
      <c r="P325" s="223">
        <v>2110402</v>
      </c>
      <c r="Q325" s="223" t="s">
        <v>234</v>
      </c>
      <c r="R325" s="223">
        <v>0</v>
      </c>
      <c r="S325" s="7"/>
      <c r="T325" s="3" t="str">
        <f>+VLOOKUP(Tabla1[[#This Row],[id_bodega]],'CONVERSION DATOS'!B:D,2,0)</f>
        <v>TAT BARRANQUILLA</v>
      </c>
      <c r="U325" s="3" t="str">
        <f>+VLOOKUP(Q325,'CONVERSION DATOS'!B:D,3,0)</f>
        <v>VEHICULOS</v>
      </c>
      <c r="V325" t="str">
        <f>+VLOOKUP($A$1:$A$21871,'DT HUEVO'!$A:$E,3,0)</f>
        <v>M</v>
      </c>
      <c r="W325" t="str">
        <f>+VLOOKUP($A$1:$A$21711,'DT HUEVO'!$A:$E,4,0)</f>
        <v>VERDE</v>
      </c>
      <c r="X325" t="str">
        <f>+VLOOKUP(T$1:T$21871,'DT HUEVO'!$H:$K,2,0)</f>
        <v>COSTA</v>
      </c>
      <c r="Y325" t="str">
        <f>+VLOOKUP(T$1:T$21871,'DT HUEVO'!$H:$K,3,0)</f>
        <v>CALOTO</v>
      </c>
      <c r="Z325">
        <f>+VLOOKUP(A$1:A$21871,'DT HUEVO'!$A:$E,5,0)</f>
        <v>0</v>
      </c>
      <c r="AA325" t="str">
        <f>IF(Tabla1[[#This Row],[GRUPO]]="PLANTA CLASIFICACION","BODEGA",IF(Tabla1[[#This Row],[GRUPO]]="BODEGA","BODEGA",Tabla1[[#This Row],[GRUPO]]))</f>
        <v>VEHICULOS</v>
      </c>
      <c r="AB325" t="str">
        <f>VLOOKUP(Tabla1[[#This Row],[articulo]],'DT HUEVO'!$A:$F,6,0)</f>
        <v>TAT</v>
      </c>
    </row>
    <row r="326" spans="1:28">
      <c r="A326" s="223">
        <v>2152388</v>
      </c>
      <c r="B326" s="223" t="s">
        <v>1106</v>
      </c>
      <c r="C326" s="223" t="s">
        <v>1259</v>
      </c>
      <c r="D326" s="223">
        <v>495</v>
      </c>
      <c r="E326" s="7">
        <v>0</v>
      </c>
      <c r="F326" s="223" t="s">
        <v>1260</v>
      </c>
      <c r="G326" s="223" t="s">
        <v>1261</v>
      </c>
      <c r="H326" s="7">
        <v>0</v>
      </c>
      <c r="I326" s="7">
        <v>550</v>
      </c>
      <c r="J326" s="223" t="s">
        <v>1262</v>
      </c>
      <c r="K326" s="223" t="s">
        <v>1263</v>
      </c>
      <c r="L326" s="245">
        <v>538.38</v>
      </c>
      <c r="M326" s="246">
        <v>46307</v>
      </c>
      <c r="N326" s="223"/>
      <c r="O326" s="223" t="s">
        <v>233</v>
      </c>
      <c r="P326" s="223">
        <v>2152388</v>
      </c>
      <c r="Q326" s="223" t="s">
        <v>234</v>
      </c>
      <c r="R326" s="223">
        <v>0</v>
      </c>
      <c r="S326" s="7"/>
      <c r="T326" s="3" t="str">
        <f>+VLOOKUP(Tabla1[[#This Row],[id_bodega]],'CONVERSION DATOS'!B:D,2,0)</f>
        <v>TAT BARRANQUILLA</v>
      </c>
      <c r="U326" s="3" t="str">
        <f>+VLOOKUP(Q326,'CONVERSION DATOS'!B:D,3,0)</f>
        <v>VEHICULOS</v>
      </c>
      <c r="V326" t="str">
        <f>+VLOOKUP($A$1:$A$21871,'DT HUEVO'!$A:$E,3,0)</f>
        <v>L</v>
      </c>
      <c r="W326" t="str">
        <f>+VLOOKUP($A$1:$A$21711,'DT HUEVO'!$A:$E,4,0)</f>
        <v>EMPACADOS</v>
      </c>
      <c r="X326" t="str">
        <f>+VLOOKUP(T$1:T$21871,'DT HUEVO'!$H:$K,2,0)</f>
        <v>COSTA</v>
      </c>
      <c r="Y326" t="str">
        <f>+VLOOKUP(T$1:T$21871,'DT HUEVO'!$H:$K,3,0)</f>
        <v>CALOTO</v>
      </c>
      <c r="Z326">
        <f>+VLOOKUP(A$1:A$21871,'DT HUEVO'!$A:$E,5,0)</f>
        <v>0</v>
      </c>
      <c r="AA326" t="str">
        <f>IF(Tabla1[[#This Row],[GRUPO]]="PLANTA CLASIFICACION","BODEGA",IF(Tabla1[[#This Row],[GRUPO]]="BODEGA","BODEGA",Tabla1[[#This Row],[GRUPO]]))</f>
        <v>VEHICULOS</v>
      </c>
      <c r="AB326" t="str">
        <f>VLOOKUP(Tabla1[[#This Row],[articulo]],'DT HUEVO'!$A:$F,6,0)</f>
        <v>TAT</v>
      </c>
    </row>
    <row r="327" spans="1:28">
      <c r="A327" s="223">
        <v>2110302</v>
      </c>
      <c r="B327" s="223" t="s">
        <v>1007</v>
      </c>
      <c r="C327" s="223" t="s">
        <v>1259</v>
      </c>
      <c r="D327" s="223">
        <v>5430</v>
      </c>
      <c r="E327" s="7">
        <v>0</v>
      </c>
      <c r="F327" s="223" t="s">
        <v>1260</v>
      </c>
      <c r="G327" s="223" t="s">
        <v>1261</v>
      </c>
      <c r="H327" s="7">
        <v>0</v>
      </c>
      <c r="I327" s="7">
        <v>500</v>
      </c>
      <c r="J327" s="223" t="s">
        <v>1262</v>
      </c>
      <c r="K327" s="223" t="s">
        <v>1263</v>
      </c>
      <c r="L327" s="245">
        <v>363.24513426397198</v>
      </c>
      <c r="M327" s="246">
        <v>46307</v>
      </c>
      <c r="N327" s="223"/>
      <c r="O327" s="223" t="s">
        <v>235</v>
      </c>
      <c r="P327" s="223">
        <v>2110302</v>
      </c>
      <c r="Q327" s="223" t="s">
        <v>236</v>
      </c>
      <c r="R327" s="223">
        <v>0</v>
      </c>
      <c r="S327" s="7"/>
      <c r="T327" s="3" t="str">
        <f>+VLOOKUP(Tabla1[[#This Row],[id_bodega]],'CONVERSION DATOS'!B:D,2,0)</f>
        <v>TAT BARRANQUILLA</v>
      </c>
      <c r="U327" s="3" t="str">
        <f>+VLOOKUP(Q327,'CONVERSION DATOS'!B:D,3,0)</f>
        <v>VEHICULOS</v>
      </c>
      <c r="V327" t="str">
        <f>+VLOOKUP($A$1:$A$21871,'DT HUEVO'!$A:$E,3,0)</f>
        <v>L</v>
      </c>
      <c r="W327" t="str">
        <f>+VLOOKUP($A$1:$A$21711,'DT HUEVO'!$A:$E,4,0)</f>
        <v>VERDE</v>
      </c>
      <c r="X327" t="str">
        <f>+VLOOKUP(T$1:T$21871,'DT HUEVO'!$H:$K,2,0)</f>
        <v>COSTA</v>
      </c>
      <c r="Y327" t="str">
        <f>+VLOOKUP(T$1:T$21871,'DT HUEVO'!$H:$K,3,0)</f>
        <v>CALOTO</v>
      </c>
      <c r="Z327">
        <f>+VLOOKUP(A$1:A$21871,'DT HUEVO'!$A:$E,5,0)</f>
        <v>0</v>
      </c>
      <c r="AA327" t="str">
        <f>IF(Tabla1[[#This Row],[GRUPO]]="PLANTA CLASIFICACION","BODEGA",IF(Tabla1[[#This Row],[GRUPO]]="BODEGA","BODEGA",Tabla1[[#This Row],[GRUPO]]))</f>
        <v>VEHICULOS</v>
      </c>
      <c r="AB327" t="str">
        <f>VLOOKUP(Tabla1[[#This Row],[articulo]],'DT HUEVO'!$A:$F,6,0)</f>
        <v>TAT</v>
      </c>
    </row>
    <row r="328" spans="1:28">
      <c r="A328" s="223">
        <v>2110402</v>
      </c>
      <c r="B328" s="223" t="s">
        <v>1009</v>
      </c>
      <c r="C328" s="223" t="s">
        <v>1259</v>
      </c>
      <c r="D328" s="223">
        <v>8271</v>
      </c>
      <c r="E328" s="7">
        <v>0</v>
      </c>
      <c r="F328" s="223" t="s">
        <v>1260</v>
      </c>
      <c r="G328" s="223" t="s">
        <v>1261</v>
      </c>
      <c r="H328" s="7">
        <v>0</v>
      </c>
      <c r="I328" s="7">
        <v>480</v>
      </c>
      <c r="J328" s="223" t="s">
        <v>1262</v>
      </c>
      <c r="K328" s="223" t="s">
        <v>1263</v>
      </c>
      <c r="L328" s="245">
        <v>349.55005618464651</v>
      </c>
      <c r="M328" s="246">
        <v>46308</v>
      </c>
      <c r="N328" s="223"/>
      <c r="O328" s="223" t="s">
        <v>235</v>
      </c>
      <c r="P328" s="223">
        <v>2110402</v>
      </c>
      <c r="Q328" s="223" t="s">
        <v>236</v>
      </c>
      <c r="R328" s="223">
        <v>0</v>
      </c>
      <c r="S328" s="7"/>
      <c r="T328" s="3" t="str">
        <f>+VLOOKUP(Tabla1[[#This Row],[id_bodega]],'CONVERSION DATOS'!B:D,2,0)</f>
        <v>TAT BARRANQUILLA</v>
      </c>
      <c r="U328" s="3" t="str">
        <f>+VLOOKUP(Q328,'CONVERSION DATOS'!B:D,3,0)</f>
        <v>VEHICULOS</v>
      </c>
      <c r="V328" t="str">
        <f>+VLOOKUP($A$1:$A$21871,'DT HUEVO'!$A:$E,3,0)</f>
        <v>M</v>
      </c>
      <c r="W328" t="str">
        <f>+VLOOKUP($A$1:$A$21711,'DT HUEVO'!$A:$E,4,0)</f>
        <v>VERDE</v>
      </c>
      <c r="X328" t="str">
        <f>+VLOOKUP(T$1:T$21871,'DT HUEVO'!$H:$K,2,0)</f>
        <v>COSTA</v>
      </c>
      <c r="Y328" t="str">
        <f>+VLOOKUP(T$1:T$21871,'DT HUEVO'!$H:$K,3,0)</f>
        <v>CALOTO</v>
      </c>
      <c r="Z328">
        <f>+VLOOKUP(A$1:A$21871,'DT HUEVO'!$A:$E,5,0)</f>
        <v>0</v>
      </c>
      <c r="AA328" t="str">
        <f>IF(Tabla1[[#This Row],[GRUPO]]="PLANTA CLASIFICACION","BODEGA",IF(Tabla1[[#This Row],[GRUPO]]="BODEGA","BODEGA",Tabla1[[#This Row],[GRUPO]]))</f>
        <v>VEHICULOS</v>
      </c>
      <c r="AB328" t="str">
        <f>VLOOKUP(Tabla1[[#This Row],[articulo]],'DT HUEVO'!$A:$F,6,0)</f>
        <v>TAT</v>
      </c>
    </row>
    <row r="329" spans="1:28">
      <c r="A329" s="223">
        <v>2152388</v>
      </c>
      <c r="B329" s="223" t="s">
        <v>1106</v>
      </c>
      <c r="C329" s="223" t="s">
        <v>1259</v>
      </c>
      <c r="D329" s="223">
        <v>810</v>
      </c>
      <c r="E329" s="7">
        <v>0</v>
      </c>
      <c r="F329" s="223" t="s">
        <v>1260</v>
      </c>
      <c r="G329" s="223" t="s">
        <v>1261</v>
      </c>
      <c r="H329" s="7">
        <v>0</v>
      </c>
      <c r="I329" s="7">
        <v>550</v>
      </c>
      <c r="J329" s="223" t="s">
        <v>1262</v>
      </c>
      <c r="K329" s="223" t="s">
        <v>1263</v>
      </c>
      <c r="L329" s="245">
        <v>538.38</v>
      </c>
      <c r="M329" s="246">
        <v>46307</v>
      </c>
      <c r="N329" s="223"/>
      <c r="O329" s="223" t="s">
        <v>235</v>
      </c>
      <c r="P329" s="223">
        <v>2152388</v>
      </c>
      <c r="Q329" s="223" t="s">
        <v>236</v>
      </c>
      <c r="R329" s="223">
        <v>0</v>
      </c>
      <c r="S329" s="7"/>
      <c r="T329" s="3" t="str">
        <f>+VLOOKUP(Tabla1[[#This Row],[id_bodega]],'CONVERSION DATOS'!B:D,2,0)</f>
        <v>TAT BARRANQUILLA</v>
      </c>
      <c r="U329" s="3" t="str">
        <f>+VLOOKUP(Q329,'CONVERSION DATOS'!B:D,3,0)</f>
        <v>VEHICULOS</v>
      </c>
      <c r="V329" t="str">
        <f>+VLOOKUP($A$1:$A$21871,'DT HUEVO'!$A:$E,3,0)</f>
        <v>L</v>
      </c>
      <c r="W329" t="str">
        <f>+VLOOKUP($A$1:$A$21711,'DT HUEVO'!$A:$E,4,0)</f>
        <v>EMPACADOS</v>
      </c>
      <c r="X329" t="str">
        <f>+VLOOKUP(T$1:T$21871,'DT HUEVO'!$H:$K,2,0)</f>
        <v>COSTA</v>
      </c>
      <c r="Y329" t="str">
        <f>+VLOOKUP(T$1:T$21871,'DT HUEVO'!$H:$K,3,0)</f>
        <v>CALOTO</v>
      </c>
      <c r="Z329">
        <f>+VLOOKUP(A$1:A$21871,'DT HUEVO'!$A:$E,5,0)</f>
        <v>0</v>
      </c>
      <c r="AA329" t="str">
        <f>IF(Tabla1[[#This Row],[GRUPO]]="PLANTA CLASIFICACION","BODEGA",IF(Tabla1[[#This Row],[GRUPO]]="BODEGA","BODEGA",Tabla1[[#This Row],[GRUPO]]))</f>
        <v>VEHICULOS</v>
      </c>
      <c r="AB329" t="str">
        <f>VLOOKUP(Tabla1[[#This Row],[articulo]],'DT HUEVO'!$A:$F,6,0)</f>
        <v>TAT</v>
      </c>
    </row>
    <row r="330" spans="1:28">
      <c r="A330" s="223">
        <v>2110302</v>
      </c>
      <c r="B330" s="223" t="s">
        <v>1007</v>
      </c>
      <c r="C330" s="223" t="s">
        <v>1259</v>
      </c>
      <c r="D330" s="223">
        <v>12720</v>
      </c>
      <c r="E330" s="7">
        <v>0</v>
      </c>
      <c r="F330" s="223" t="s">
        <v>1260</v>
      </c>
      <c r="G330" s="223" t="s">
        <v>1261</v>
      </c>
      <c r="H330" s="7">
        <v>0</v>
      </c>
      <c r="I330" s="7">
        <v>500</v>
      </c>
      <c r="J330" s="223" t="s">
        <v>1262</v>
      </c>
      <c r="K330" s="223" t="s">
        <v>1263</v>
      </c>
      <c r="L330" s="245">
        <v>363.2416828424536</v>
      </c>
      <c r="M330" s="246">
        <v>46307</v>
      </c>
      <c r="N330" s="223"/>
      <c r="O330" s="223" t="s">
        <v>237</v>
      </c>
      <c r="P330" s="223">
        <v>2110302</v>
      </c>
      <c r="Q330" s="223" t="s">
        <v>238</v>
      </c>
      <c r="R330" s="223">
        <v>0</v>
      </c>
      <c r="S330" s="7"/>
      <c r="T330" s="3" t="str">
        <f>+VLOOKUP(Tabla1[[#This Row],[id_bodega]],'CONVERSION DATOS'!B:D,2,0)</f>
        <v>TAT BARRANQUILLA</v>
      </c>
      <c r="U330" s="3" t="str">
        <f>+VLOOKUP(Q330,'CONVERSION DATOS'!B:D,3,0)</f>
        <v>VEHICULOS</v>
      </c>
      <c r="V330" t="str">
        <f>+VLOOKUP($A$1:$A$21871,'DT HUEVO'!$A:$E,3,0)</f>
        <v>L</v>
      </c>
      <c r="W330" t="str">
        <f>+VLOOKUP($A$1:$A$21711,'DT HUEVO'!$A:$E,4,0)</f>
        <v>VERDE</v>
      </c>
      <c r="X330" t="str">
        <f>+VLOOKUP(T$1:T$21871,'DT HUEVO'!$H:$K,2,0)</f>
        <v>COSTA</v>
      </c>
      <c r="Y330" t="str">
        <f>+VLOOKUP(T$1:T$21871,'DT HUEVO'!$H:$K,3,0)</f>
        <v>CALOTO</v>
      </c>
      <c r="Z330">
        <f>+VLOOKUP(A$1:A$21871,'DT HUEVO'!$A:$E,5,0)</f>
        <v>0</v>
      </c>
      <c r="AA330" t="str">
        <f>IF(Tabla1[[#This Row],[GRUPO]]="PLANTA CLASIFICACION","BODEGA",IF(Tabla1[[#This Row],[GRUPO]]="BODEGA","BODEGA",Tabla1[[#This Row],[GRUPO]]))</f>
        <v>VEHICULOS</v>
      </c>
      <c r="AB330" t="str">
        <f>VLOOKUP(Tabla1[[#This Row],[articulo]],'DT HUEVO'!$A:$F,6,0)</f>
        <v>TAT</v>
      </c>
    </row>
    <row r="331" spans="1:28">
      <c r="A331" s="223">
        <v>2110402</v>
      </c>
      <c r="B331" s="223" t="s">
        <v>1009</v>
      </c>
      <c r="C331" s="223" t="s">
        <v>1259</v>
      </c>
      <c r="D331" s="223">
        <v>5910</v>
      </c>
      <c r="E331" s="7">
        <v>0</v>
      </c>
      <c r="F331" s="223" t="s">
        <v>1260</v>
      </c>
      <c r="G331" s="223" t="s">
        <v>1261</v>
      </c>
      <c r="H331" s="7">
        <v>0</v>
      </c>
      <c r="I331" s="7">
        <v>480</v>
      </c>
      <c r="J331" s="223" t="s">
        <v>1262</v>
      </c>
      <c r="K331" s="223" t="s">
        <v>1263</v>
      </c>
      <c r="L331" s="245">
        <v>349.55005895410522</v>
      </c>
      <c r="M331" s="246">
        <v>46307</v>
      </c>
      <c r="N331" s="223"/>
      <c r="O331" s="223" t="s">
        <v>237</v>
      </c>
      <c r="P331" s="223">
        <v>2110402</v>
      </c>
      <c r="Q331" s="223" t="s">
        <v>238</v>
      </c>
      <c r="R331" s="223">
        <v>0</v>
      </c>
      <c r="S331" s="7"/>
      <c r="T331" s="3" t="str">
        <f>+VLOOKUP(Tabla1[[#This Row],[id_bodega]],'CONVERSION DATOS'!B:D,2,0)</f>
        <v>TAT BARRANQUILLA</v>
      </c>
      <c r="U331" s="3" t="str">
        <f>+VLOOKUP(Q331,'CONVERSION DATOS'!B:D,3,0)</f>
        <v>VEHICULOS</v>
      </c>
      <c r="V331" t="str">
        <f>+VLOOKUP($A$1:$A$21871,'DT HUEVO'!$A:$E,3,0)</f>
        <v>M</v>
      </c>
      <c r="W331" t="str">
        <f>+VLOOKUP($A$1:$A$21711,'DT HUEVO'!$A:$E,4,0)</f>
        <v>VERDE</v>
      </c>
      <c r="X331" t="str">
        <f>+VLOOKUP(T$1:T$21871,'DT HUEVO'!$H:$K,2,0)</f>
        <v>COSTA</v>
      </c>
      <c r="Y331" t="str">
        <f>+VLOOKUP(T$1:T$21871,'DT HUEVO'!$H:$K,3,0)</f>
        <v>CALOTO</v>
      </c>
      <c r="Z331">
        <f>+VLOOKUP(A$1:A$21871,'DT HUEVO'!$A:$E,5,0)</f>
        <v>0</v>
      </c>
      <c r="AA331" t="str">
        <f>IF(Tabla1[[#This Row],[GRUPO]]="PLANTA CLASIFICACION","BODEGA",IF(Tabla1[[#This Row],[GRUPO]]="BODEGA","BODEGA",Tabla1[[#This Row],[GRUPO]]))</f>
        <v>VEHICULOS</v>
      </c>
      <c r="AB331" t="str">
        <f>VLOOKUP(Tabla1[[#This Row],[articulo]],'DT HUEVO'!$A:$F,6,0)</f>
        <v>TAT</v>
      </c>
    </row>
    <row r="332" spans="1:28">
      <c r="A332" s="223">
        <v>2152388</v>
      </c>
      <c r="B332" s="223" t="s">
        <v>1106</v>
      </c>
      <c r="C332" s="223" t="s">
        <v>1259</v>
      </c>
      <c r="D332" s="223">
        <v>540</v>
      </c>
      <c r="E332" s="7">
        <v>0</v>
      </c>
      <c r="F332" s="223" t="s">
        <v>1260</v>
      </c>
      <c r="G332" s="223" t="s">
        <v>1261</v>
      </c>
      <c r="H332" s="7">
        <v>0</v>
      </c>
      <c r="I332" s="7">
        <v>550</v>
      </c>
      <c r="J332" s="223" t="s">
        <v>1262</v>
      </c>
      <c r="K332" s="223" t="s">
        <v>1263</v>
      </c>
      <c r="L332" s="245">
        <v>538.38</v>
      </c>
      <c r="M332" s="246">
        <v>46307</v>
      </c>
      <c r="N332" s="223"/>
      <c r="O332" s="223" t="s">
        <v>237</v>
      </c>
      <c r="P332" s="223">
        <v>2152388</v>
      </c>
      <c r="Q332" s="223" t="s">
        <v>238</v>
      </c>
      <c r="R332" s="223">
        <v>0</v>
      </c>
      <c r="S332" s="7"/>
      <c r="T332" s="3" t="str">
        <f>+VLOOKUP(Tabla1[[#This Row],[id_bodega]],'CONVERSION DATOS'!B:D,2,0)</f>
        <v>TAT BARRANQUILLA</v>
      </c>
      <c r="U332" s="3" t="str">
        <f>+VLOOKUP(Q332,'CONVERSION DATOS'!B:D,3,0)</f>
        <v>VEHICULOS</v>
      </c>
      <c r="V332" t="str">
        <f>+VLOOKUP($A$1:$A$21871,'DT HUEVO'!$A:$E,3,0)</f>
        <v>L</v>
      </c>
      <c r="W332" t="str">
        <f>+VLOOKUP($A$1:$A$21711,'DT HUEVO'!$A:$E,4,0)</f>
        <v>EMPACADOS</v>
      </c>
      <c r="X332" t="str">
        <f>+VLOOKUP(T$1:T$21871,'DT HUEVO'!$H:$K,2,0)</f>
        <v>COSTA</v>
      </c>
      <c r="Y332" t="str">
        <f>+VLOOKUP(T$1:T$21871,'DT HUEVO'!$H:$K,3,0)</f>
        <v>CALOTO</v>
      </c>
      <c r="Z332">
        <f>+VLOOKUP(A$1:A$21871,'DT HUEVO'!$A:$E,5,0)</f>
        <v>0</v>
      </c>
      <c r="AA332" t="str">
        <f>IF(Tabla1[[#This Row],[GRUPO]]="PLANTA CLASIFICACION","BODEGA",IF(Tabla1[[#This Row],[GRUPO]]="BODEGA","BODEGA",Tabla1[[#This Row],[GRUPO]]))</f>
        <v>VEHICULOS</v>
      </c>
      <c r="AB332" t="str">
        <f>VLOOKUP(Tabla1[[#This Row],[articulo]],'DT HUEVO'!$A:$F,6,0)</f>
        <v>TAT</v>
      </c>
    </row>
    <row r="333" spans="1:28">
      <c r="A333" s="223">
        <v>2110302</v>
      </c>
      <c r="B333" s="223" t="s">
        <v>1007</v>
      </c>
      <c r="C333" s="223" t="s">
        <v>1259</v>
      </c>
      <c r="D333" s="223">
        <v>10650</v>
      </c>
      <c r="E333" s="7">
        <v>0</v>
      </c>
      <c r="F333" s="223" t="s">
        <v>1260</v>
      </c>
      <c r="G333" s="223" t="s">
        <v>1261</v>
      </c>
      <c r="H333" s="7">
        <v>0</v>
      </c>
      <c r="I333" s="7">
        <v>500</v>
      </c>
      <c r="J333" s="223" t="s">
        <v>1262</v>
      </c>
      <c r="K333" s="223" t="s">
        <v>1263</v>
      </c>
      <c r="L333" s="245">
        <v>363.24083206848258</v>
      </c>
      <c r="M333" s="246">
        <v>46308</v>
      </c>
      <c r="N333" s="223"/>
      <c r="O333" s="223" t="s">
        <v>239</v>
      </c>
      <c r="P333" s="223">
        <v>2110302</v>
      </c>
      <c r="Q333" s="223" t="s">
        <v>240</v>
      </c>
      <c r="R333" s="223">
        <v>0</v>
      </c>
      <c r="S333" s="7"/>
      <c r="T333" s="3" t="str">
        <f>+VLOOKUP(Tabla1[[#This Row],[id_bodega]],'CONVERSION DATOS'!B:D,2,0)</f>
        <v>TAT BARRANQUILLA</v>
      </c>
      <c r="U333" s="3" t="str">
        <f>+VLOOKUP(Q333,'CONVERSION DATOS'!B:D,3,0)</f>
        <v>VEHICULOS</v>
      </c>
      <c r="V333" t="str">
        <f>+VLOOKUP($A$1:$A$21871,'DT HUEVO'!$A:$E,3,0)</f>
        <v>L</v>
      </c>
      <c r="W333" t="str">
        <f>+VLOOKUP($A$1:$A$21711,'DT HUEVO'!$A:$E,4,0)</f>
        <v>VERDE</v>
      </c>
      <c r="X333" t="str">
        <f>+VLOOKUP(T$1:T$21871,'DT HUEVO'!$H:$K,2,0)</f>
        <v>COSTA</v>
      </c>
      <c r="Y333" t="str">
        <f>+VLOOKUP(T$1:T$21871,'DT HUEVO'!$H:$K,3,0)</f>
        <v>CALOTO</v>
      </c>
      <c r="Z333">
        <f>+VLOOKUP(A$1:A$21871,'DT HUEVO'!$A:$E,5,0)</f>
        <v>0</v>
      </c>
      <c r="AA333" t="str">
        <f>IF(Tabla1[[#This Row],[GRUPO]]="PLANTA CLASIFICACION","BODEGA",IF(Tabla1[[#This Row],[GRUPO]]="BODEGA","BODEGA",Tabla1[[#This Row],[GRUPO]]))</f>
        <v>VEHICULOS</v>
      </c>
      <c r="AB333" t="str">
        <f>VLOOKUP(Tabla1[[#This Row],[articulo]],'DT HUEVO'!$A:$F,6,0)</f>
        <v>TAT</v>
      </c>
    </row>
    <row r="334" spans="1:28">
      <c r="A334" s="223">
        <v>2110402</v>
      </c>
      <c r="B334" s="223" t="s">
        <v>1009</v>
      </c>
      <c r="C334" s="223" t="s">
        <v>1259</v>
      </c>
      <c r="D334" s="223">
        <v>4800</v>
      </c>
      <c r="E334" s="7">
        <v>0</v>
      </c>
      <c r="F334" s="223" t="s">
        <v>1260</v>
      </c>
      <c r="G334" s="223" t="s">
        <v>1261</v>
      </c>
      <c r="H334" s="7">
        <v>0</v>
      </c>
      <c r="I334" s="7">
        <v>480</v>
      </c>
      <c r="J334" s="223" t="s">
        <v>1262</v>
      </c>
      <c r="K334" s="223" t="s">
        <v>1263</v>
      </c>
      <c r="L334" s="245">
        <v>349.55006385296451</v>
      </c>
      <c r="M334" s="246">
        <v>46307</v>
      </c>
      <c r="N334" s="223"/>
      <c r="O334" s="223" t="s">
        <v>239</v>
      </c>
      <c r="P334" s="223">
        <v>2110402</v>
      </c>
      <c r="Q334" s="223" t="s">
        <v>240</v>
      </c>
      <c r="R334" s="223">
        <v>0</v>
      </c>
      <c r="S334" s="7"/>
      <c r="T334" s="3" t="str">
        <f>+VLOOKUP(Tabla1[[#This Row],[id_bodega]],'CONVERSION DATOS'!B:D,2,0)</f>
        <v>TAT BARRANQUILLA</v>
      </c>
      <c r="U334" s="3" t="str">
        <f>+VLOOKUP(Q334,'CONVERSION DATOS'!B:D,3,0)</f>
        <v>VEHICULOS</v>
      </c>
      <c r="V334" t="str">
        <f>+VLOOKUP($A$1:$A$21871,'DT HUEVO'!$A:$E,3,0)</f>
        <v>M</v>
      </c>
      <c r="W334" t="str">
        <f>+VLOOKUP($A$1:$A$21711,'DT HUEVO'!$A:$E,4,0)</f>
        <v>VERDE</v>
      </c>
      <c r="X334" t="str">
        <f>+VLOOKUP(T$1:T$21871,'DT HUEVO'!$H:$K,2,0)</f>
        <v>COSTA</v>
      </c>
      <c r="Y334" t="str">
        <f>+VLOOKUP(T$1:T$21871,'DT HUEVO'!$H:$K,3,0)</f>
        <v>CALOTO</v>
      </c>
      <c r="Z334">
        <f>+VLOOKUP(A$1:A$21871,'DT HUEVO'!$A:$E,5,0)</f>
        <v>0</v>
      </c>
      <c r="AA334" t="str">
        <f>IF(Tabla1[[#This Row],[GRUPO]]="PLANTA CLASIFICACION","BODEGA",IF(Tabla1[[#This Row],[GRUPO]]="BODEGA","BODEGA",Tabla1[[#This Row],[GRUPO]]))</f>
        <v>VEHICULOS</v>
      </c>
      <c r="AB334" t="str">
        <f>VLOOKUP(Tabla1[[#This Row],[articulo]],'DT HUEVO'!$A:$F,6,0)</f>
        <v>TAT</v>
      </c>
    </row>
    <row r="335" spans="1:28">
      <c r="A335" s="223">
        <v>2152388</v>
      </c>
      <c r="B335" s="223" t="s">
        <v>1106</v>
      </c>
      <c r="C335" s="223" t="s">
        <v>1259</v>
      </c>
      <c r="D335" s="223">
        <v>705</v>
      </c>
      <c r="E335" s="7">
        <v>0</v>
      </c>
      <c r="F335" s="223" t="s">
        <v>1260</v>
      </c>
      <c r="G335" s="223" t="s">
        <v>1261</v>
      </c>
      <c r="H335" s="7">
        <v>0</v>
      </c>
      <c r="I335" s="7">
        <v>550</v>
      </c>
      <c r="J335" s="223" t="s">
        <v>1262</v>
      </c>
      <c r="K335" s="223" t="s">
        <v>1263</v>
      </c>
      <c r="L335" s="245">
        <v>538.38</v>
      </c>
      <c r="M335" s="246">
        <v>46307</v>
      </c>
      <c r="N335" s="223"/>
      <c r="O335" s="223" t="s">
        <v>239</v>
      </c>
      <c r="P335" s="223">
        <v>2152388</v>
      </c>
      <c r="Q335" s="223" t="s">
        <v>240</v>
      </c>
      <c r="R335" s="223">
        <v>0</v>
      </c>
      <c r="S335" s="7"/>
      <c r="T335" s="3" t="str">
        <f>+VLOOKUP(Tabla1[[#This Row],[id_bodega]],'CONVERSION DATOS'!B:D,2,0)</f>
        <v>TAT BARRANQUILLA</v>
      </c>
      <c r="U335" s="3" t="str">
        <f>+VLOOKUP(Q335,'CONVERSION DATOS'!B:D,3,0)</f>
        <v>VEHICULOS</v>
      </c>
      <c r="V335" t="str">
        <f>+VLOOKUP($A$1:$A$21871,'DT HUEVO'!$A:$E,3,0)</f>
        <v>L</v>
      </c>
      <c r="W335" t="str">
        <f>+VLOOKUP($A$1:$A$21711,'DT HUEVO'!$A:$E,4,0)</f>
        <v>EMPACADOS</v>
      </c>
      <c r="X335" t="str">
        <f>+VLOOKUP(T$1:T$21871,'DT HUEVO'!$H:$K,2,0)</f>
        <v>COSTA</v>
      </c>
      <c r="Y335" t="str">
        <f>+VLOOKUP(T$1:T$21871,'DT HUEVO'!$H:$K,3,0)</f>
        <v>CALOTO</v>
      </c>
      <c r="Z335">
        <f>+VLOOKUP(A$1:A$21871,'DT HUEVO'!$A:$E,5,0)</f>
        <v>0</v>
      </c>
      <c r="AA335" t="str">
        <f>IF(Tabla1[[#This Row],[GRUPO]]="PLANTA CLASIFICACION","BODEGA",IF(Tabla1[[#This Row],[GRUPO]]="BODEGA","BODEGA",Tabla1[[#This Row],[GRUPO]]))</f>
        <v>VEHICULOS</v>
      </c>
      <c r="AB335" t="str">
        <f>VLOOKUP(Tabla1[[#This Row],[articulo]],'DT HUEVO'!$A:$F,6,0)</f>
        <v>TAT</v>
      </c>
    </row>
    <row r="336" spans="1:28">
      <c r="A336" s="223">
        <v>2110302</v>
      </c>
      <c r="B336" s="223" t="s">
        <v>1007</v>
      </c>
      <c r="C336" s="223" t="s">
        <v>1259</v>
      </c>
      <c r="D336" s="223">
        <v>7720</v>
      </c>
      <c r="E336" s="7">
        <v>0</v>
      </c>
      <c r="F336" s="223" t="s">
        <v>1260</v>
      </c>
      <c r="G336" s="223" t="s">
        <v>1261</v>
      </c>
      <c r="H336" s="7">
        <v>0</v>
      </c>
      <c r="I336" s="7">
        <v>500</v>
      </c>
      <c r="J336" s="223" t="s">
        <v>1262</v>
      </c>
      <c r="K336" s="223" t="s">
        <v>1263</v>
      </c>
      <c r="L336" s="245">
        <v>363.24084892898787</v>
      </c>
      <c r="M336" s="246">
        <v>46307</v>
      </c>
      <c r="N336" s="223"/>
      <c r="O336" s="223" t="s">
        <v>241</v>
      </c>
      <c r="P336" s="223">
        <v>2110302</v>
      </c>
      <c r="Q336" s="223" t="s">
        <v>242</v>
      </c>
      <c r="R336" s="223">
        <v>0</v>
      </c>
      <c r="S336" s="7"/>
      <c r="T336" s="3" t="str">
        <f>+VLOOKUP(Tabla1[[#This Row],[id_bodega]],'CONVERSION DATOS'!B:D,2,0)</f>
        <v>TAT BARRANQUILLA</v>
      </c>
      <c r="U336" s="3" t="str">
        <f>+VLOOKUP(Q336,'CONVERSION DATOS'!B:D,3,0)</f>
        <v>VEHICULOS</v>
      </c>
      <c r="V336" t="str">
        <f>+VLOOKUP($A$1:$A$21871,'DT HUEVO'!$A:$E,3,0)</f>
        <v>L</v>
      </c>
      <c r="W336" t="str">
        <f>+VLOOKUP($A$1:$A$21711,'DT HUEVO'!$A:$E,4,0)</f>
        <v>VERDE</v>
      </c>
      <c r="X336" t="str">
        <f>+VLOOKUP(T$1:T$21871,'DT HUEVO'!$H:$K,2,0)</f>
        <v>COSTA</v>
      </c>
      <c r="Y336" t="str">
        <f>+VLOOKUP(T$1:T$21871,'DT HUEVO'!$H:$K,3,0)</f>
        <v>CALOTO</v>
      </c>
      <c r="Z336">
        <f>+VLOOKUP(A$1:A$21871,'DT HUEVO'!$A:$E,5,0)</f>
        <v>0</v>
      </c>
      <c r="AA336" t="str">
        <f>IF(Tabla1[[#This Row],[GRUPO]]="PLANTA CLASIFICACION","BODEGA",IF(Tabla1[[#This Row],[GRUPO]]="BODEGA","BODEGA",Tabla1[[#This Row],[GRUPO]]))</f>
        <v>VEHICULOS</v>
      </c>
      <c r="AB336" t="str">
        <f>VLOOKUP(Tabla1[[#This Row],[articulo]],'DT HUEVO'!$A:$F,6,0)</f>
        <v>TAT</v>
      </c>
    </row>
    <row r="337" spans="1:28">
      <c r="A337" s="223">
        <v>2110402</v>
      </c>
      <c r="B337" s="223" t="s">
        <v>1009</v>
      </c>
      <c r="C337" s="223" t="s">
        <v>1259</v>
      </c>
      <c r="D337" s="223">
        <v>10695</v>
      </c>
      <c r="E337" s="7">
        <v>0</v>
      </c>
      <c r="F337" s="223" t="s">
        <v>1260</v>
      </c>
      <c r="G337" s="223" t="s">
        <v>1261</v>
      </c>
      <c r="H337" s="7">
        <v>0</v>
      </c>
      <c r="I337" s="7">
        <v>480</v>
      </c>
      <c r="J337" s="223" t="s">
        <v>1262</v>
      </c>
      <c r="K337" s="223" t="s">
        <v>1263</v>
      </c>
      <c r="L337" s="245">
        <v>349.55006810336209</v>
      </c>
      <c r="M337" s="246">
        <v>46307</v>
      </c>
      <c r="N337" s="223"/>
      <c r="O337" s="223" t="s">
        <v>241</v>
      </c>
      <c r="P337" s="223">
        <v>2110402</v>
      </c>
      <c r="Q337" s="223" t="s">
        <v>242</v>
      </c>
      <c r="R337" s="223">
        <v>0</v>
      </c>
      <c r="S337" s="7"/>
      <c r="T337" s="3" t="str">
        <f>+VLOOKUP(Tabla1[[#This Row],[id_bodega]],'CONVERSION DATOS'!B:D,2,0)</f>
        <v>TAT BARRANQUILLA</v>
      </c>
      <c r="U337" s="3" t="str">
        <f>+VLOOKUP(Q337,'CONVERSION DATOS'!B:D,3,0)</f>
        <v>VEHICULOS</v>
      </c>
      <c r="V337" t="str">
        <f>+VLOOKUP($A$1:$A$21871,'DT HUEVO'!$A:$E,3,0)</f>
        <v>M</v>
      </c>
      <c r="W337" t="str">
        <f>+VLOOKUP($A$1:$A$21711,'DT HUEVO'!$A:$E,4,0)</f>
        <v>VERDE</v>
      </c>
      <c r="X337" t="str">
        <f>+VLOOKUP(T$1:T$21871,'DT HUEVO'!$H:$K,2,0)</f>
        <v>COSTA</v>
      </c>
      <c r="Y337" t="str">
        <f>+VLOOKUP(T$1:T$21871,'DT HUEVO'!$H:$K,3,0)</f>
        <v>CALOTO</v>
      </c>
      <c r="Z337">
        <f>+VLOOKUP(A$1:A$21871,'DT HUEVO'!$A:$E,5,0)</f>
        <v>0</v>
      </c>
      <c r="AA337" t="str">
        <f>IF(Tabla1[[#This Row],[GRUPO]]="PLANTA CLASIFICACION","BODEGA",IF(Tabla1[[#This Row],[GRUPO]]="BODEGA","BODEGA",Tabla1[[#This Row],[GRUPO]]))</f>
        <v>VEHICULOS</v>
      </c>
      <c r="AB337" t="str">
        <f>VLOOKUP(Tabla1[[#This Row],[articulo]],'DT HUEVO'!$A:$F,6,0)</f>
        <v>TAT</v>
      </c>
    </row>
    <row r="338" spans="1:28">
      <c r="A338" s="223">
        <v>2152388</v>
      </c>
      <c r="B338" s="223" t="s">
        <v>1106</v>
      </c>
      <c r="C338" s="223" t="s">
        <v>1259</v>
      </c>
      <c r="D338" s="223">
        <v>915</v>
      </c>
      <c r="E338" s="7">
        <v>0</v>
      </c>
      <c r="F338" s="223" t="s">
        <v>1260</v>
      </c>
      <c r="G338" s="223" t="s">
        <v>1261</v>
      </c>
      <c r="H338" s="7">
        <v>0</v>
      </c>
      <c r="I338" s="7">
        <v>550</v>
      </c>
      <c r="J338" s="223" t="s">
        <v>1262</v>
      </c>
      <c r="K338" s="223" t="s">
        <v>1263</v>
      </c>
      <c r="L338" s="245">
        <v>538.38</v>
      </c>
      <c r="M338" s="246">
        <v>46307</v>
      </c>
      <c r="N338" s="223"/>
      <c r="O338" s="223" t="s">
        <v>241</v>
      </c>
      <c r="P338" s="223">
        <v>2152388</v>
      </c>
      <c r="Q338" s="223" t="s">
        <v>242</v>
      </c>
      <c r="R338" s="223">
        <v>0</v>
      </c>
      <c r="S338" s="7"/>
      <c r="T338" s="3" t="str">
        <f>+VLOOKUP(Tabla1[[#This Row],[id_bodega]],'CONVERSION DATOS'!B:D,2,0)</f>
        <v>TAT BARRANQUILLA</v>
      </c>
      <c r="U338" s="3" t="str">
        <f>+VLOOKUP(Q338,'CONVERSION DATOS'!B:D,3,0)</f>
        <v>VEHICULOS</v>
      </c>
      <c r="V338" t="str">
        <f>+VLOOKUP($A$1:$A$21871,'DT HUEVO'!$A:$E,3,0)</f>
        <v>L</v>
      </c>
      <c r="W338" t="str">
        <f>+VLOOKUP($A$1:$A$21711,'DT HUEVO'!$A:$E,4,0)</f>
        <v>EMPACADOS</v>
      </c>
      <c r="X338" t="str">
        <f>+VLOOKUP(T$1:T$21871,'DT HUEVO'!$H:$K,2,0)</f>
        <v>COSTA</v>
      </c>
      <c r="Y338" t="str">
        <f>+VLOOKUP(T$1:T$21871,'DT HUEVO'!$H:$K,3,0)</f>
        <v>CALOTO</v>
      </c>
      <c r="Z338">
        <f>+VLOOKUP(A$1:A$21871,'DT HUEVO'!$A:$E,5,0)</f>
        <v>0</v>
      </c>
      <c r="AA338" t="str">
        <f>IF(Tabla1[[#This Row],[GRUPO]]="PLANTA CLASIFICACION","BODEGA",IF(Tabla1[[#This Row],[GRUPO]]="BODEGA","BODEGA",Tabla1[[#This Row],[GRUPO]]))</f>
        <v>VEHICULOS</v>
      </c>
      <c r="AB338" t="str">
        <f>VLOOKUP(Tabla1[[#This Row],[articulo]],'DT HUEVO'!$A:$F,6,0)</f>
        <v>TAT</v>
      </c>
    </row>
    <row r="339" spans="1:28">
      <c r="A339" s="223">
        <v>2110302</v>
      </c>
      <c r="B339" s="223" t="s">
        <v>1007</v>
      </c>
      <c r="C339" s="223" t="s">
        <v>1259</v>
      </c>
      <c r="D339" s="223">
        <v>10050</v>
      </c>
      <c r="E339" s="7">
        <v>0</v>
      </c>
      <c r="F339" s="223" t="s">
        <v>1260</v>
      </c>
      <c r="G339" s="223" t="s">
        <v>1261</v>
      </c>
      <c r="H339" s="7">
        <v>0</v>
      </c>
      <c r="I339" s="7">
        <v>500</v>
      </c>
      <c r="J339" s="223" t="s">
        <v>1262</v>
      </c>
      <c r="K339" s="223" t="s">
        <v>1263</v>
      </c>
      <c r="L339" s="245">
        <v>363.24164806061958</v>
      </c>
      <c r="M339" s="246">
        <v>46307</v>
      </c>
      <c r="N339" s="223"/>
      <c r="O339" s="223" t="s">
        <v>243</v>
      </c>
      <c r="P339" s="223">
        <v>2110302</v>
      </c>
      <c r="Q339" s="223" t="s">
        <v>244</v>
      </c>
      <c r="R339" s="223">
        <v>0</v>
      </c>
      <c r="S339" s="7"/>
      <c r="T339" s="3" t="str">
        <f>+VLOOKUP(Tabla1[[#This Row],[id_bodega]],'CONVERSION DATOS'!B:D,2,0)</f>
        <v>TAT BARRANQUILLA</v>
      </c>
      <c r="U339" s="3" t="str">
        <f>+VLOOKUP(Q339,'CONVERSION DATOS'!B:D,3,0)</f>
        <v>VEHICULOS</v>
      </c>
      <c r="V339" t="str">
        <f>+VLOOKUP($A$1:$A$21871,'DT HUEVO'!$A:$E,3,0)</f>
        <v>L</v>
      </c>
      <c r="W339" t="str">
        <f>+VLOOKUP($A$1:$A$21711,'DT HUEVO'!$A:$E,4,0)</f>
        <v>VERDE</v>
      </c>
      <c r="X339" t="str">
        <f>+VLOOKUP(T$1:T$21871,'DT HUEVO'!$H:$K,2,0)</f>
        <v>COSTA</v>
      </c>
      <c r="Y339" t="str">
        <f>+VLOOKUP(T$1:T$21871,'DT HUEVO'!$H:$K,3,0)</f>
        <v>CALOTO</v>
      </c>
      <c r="Z339">
        <f>+VLOOKUP(A$1:A$21871,'DT HUEVO'!$A:$E,5,0)</f>
        <v>0</v>
      </c>
      <c r="AA339" t="str">
        <f>IF(Tabla1[[#This Row],[GRUPO]]="PLANTA CLASIFICACION","BODEGA",IF(Tabla1[[#This Row],[GRUPO]]="BODEGA","BODEGA",Tabla1[[#This Row],[GRUPO]]))</f>
        <v>VEHICULOS</v>
      </c>
      <c r="AB339" t="str">
        <f>VLOOKUP(Tabla1[[#This Row],[articulo]],'DT HUEVO'!$A:$F,6,0)</f>
        <v>TAT</v>
      </c>
    </row>
    <row r="340" spans="1:28">
      <c r="A340" s="223">
        <v>2110402</v>
      </c>
      <c r="B340" s="223" t="s">
        <v>1009</v>
      </c>
      <c r="C340" s="223" t="s">
        <v>1259</v>
      </c>
      <c r="D340" s="223">
        <v>4770</v>
      </c>
      <c r="E340" s="7">
        <v>0</v>
      </c>
      <c r="F340" s="223" t="s">
        <v>1260</v>
      </c>
      <c r="G340" s="223" t="s">
        <v>1261</v>
      </c>
      <c r="H340" s="7">
        <v>0</v>
      </c>
      <c r="I340" s="7">
        <v>480</v>
      </c>
      <c r="J340" s="223" t="s">
        <v>1262</v>
      </c>
      <c r="K340" s="223" t="s">
        <v>1263</v>
      </c>
      <c r="L340" s="245">
        <v>349.55006935726351</v>
      </c>
      <c r="M340" s="246">
        <v>46307</v>
      </c>
      <c r="N340" s="223"/>
      <c r="O340" s="223" t="s">
        <v>243</v>
      </c>
      <c r="P340" s="223">
        <v>2110402</v>
      </c>
      <c r="Q340" s="223" t="s">
        <v>244</v>
      </c>
      <c r="R340" s="223">
        <v>0</v>
      </c>
      <c r="S340" s="7"/>
      <c r="T340" s="3" t="str">
        <f>+VLOOKUP(Tabla1[[#This Row],[id_bodega]],'CONVERSION DATOS'!B:D,2,0)</f>
        <v>TAT BARRANQUILLA</v>
      </c>
      <c r="U340" s="3" t="str">
        <f>+VLOOKUP(Q340,'CONVERSION DATOS'!B:D,3,0)</f>
        <v>VEHICULOS</v>
      </c>
      <c r="V340" t="str">
        <f>+VLOOKUP($A$1:$A$21871,'DT HUEVO'!$A:$E,3,0)</f>
        <v>M</v>
      </c>
      <c r="W340" t="str">
        <f>+VLOOKUP($A$1:$A$21711,'DT HUEVO'!$A:$E,4,0)</f>
        <v>VERDE</v>
      </c>
      <c r="X340" t="str">
        <f>+VLOOKUP(T$1:T$21871,'DT HUEVO'!$H:$K,2,0)</f>
        <v>COSTA</v>
      </c>
      <c r="Y340" t="str">
        <f>+VLOOKUP(T$1:T$21871,'DT HUEVO'!$H:$K,3,0)</f>
        <v>CALOTO</v>
      </c>
      <c r="Z340">
        <f>+VLOOKUP(A$1:A$21871,'DT HUEVO'!$A:$E,5,0)</f>
        <v>0</v>
      </c>
      <c r="AA340" t="str">
        <f>IF(Tabla1[[#This Row],[GRUPO]]="PLANTA CLASIFICACION","BODEGA",IF(Tabla1[[#This Row],[GRUPO]]="BODEGA","BODEGA",Tabla1[[#This Row],[GRUPO]]))</f>
        <v>VEHICULOS</v>
      </c>
      <c r="AB340" t="str">
        <f>VLOOKUP(Tabla1[[#This Row],[articulo]],'DT HUEVO'!$A:$F,6,0)</f>
        <v>TAT</v>
      </c>
    </row>
    <row r="341" spans="1:28">
      <c r="A341" s="223">
        <v>2152388</v>
      </c>
      <c r="B341" s="223" t="s">
        <v>1106</v>
      </c>
      <c r="C341" s="223" t="s">
        <v>1259</v>
      </c>
      <c r="D341" s="223">
        <v>465</v>
      </c>
      <c r="E341" s="7">
        <v>0</v>
      </c>
      <c r="F341" s="223" t="s">
        <v>1260</v>
      </c>
      <c r="G341" s="223" t="s">
        <v>1261</v>
      </c>
      <c r="H341" s="7">
        <v>0</v>
      </c>
      <c r="I341" s="7">
        <v>550</v>
      </c>
      <c r="J341" s="223" t="s">
        <v>1262</v>
      </c>
      <c r="K341" s="223" t="s">
        <v>1263</v>
      </c>
      <c r="L341" s="245">
        <v>538.38</v>
      </c>
      <c r="M341" s="246">
        <v>46307</v>
      </c>
      <c r="N341" s="223"/>
      <c r="O341" s="223" t="s">
        <v>243</v>
      </c>
      <c r="P341" s="223">
        <v>2152388</v>
      </c>
      <c r="Q341" s="223" t="s">
        <v>244</v>
      </c>
      <c r="R341" s="223">
        <v>0</v>
      </c>
      <c r="S341" s="7"/>
      <c r="T341" s="3" t="str">
        <f>+VLOOKUP(Tabla1[[#This Row],[id_bodega]],'CONVERSION DATOS'!B:D,2,0)</f>
        <v>TAT BARRANQUILLA</v>
      </c>
      <c r="U341" s="3" t="str">
        <f>+VLOOKUP(Q341,'CONVERSION DATOS'!B:D,3,0)</f>
        <v>VEHICULOS</v>
      </c>
      <c r="V341" t="str">
        <f>+VLOOKUP($A$1:$A$21871,'DT HUEVO'!$A:$E,3,0)</f>
        <v>L</v>
      </c>
      <c r="W341" t="str">
        <f>+VLOOKUP($A$1:$A$21711,'DT HUEVO'!$A:$E,4,0)</f>
        <v>EMPACADOS</v>
      </c>
      <c r="X341" t="str">
        <f>+VLOOKUP(T$1:T$21871,'DT HUEVO'!$H:$K,2,0)</f>
        <v>COSTA</v>
      </c>
      <c r="Y341" t="str">
        <f>+VLOOKUP(T$1:T$21871,'DT HUEVO'!$H:$K,3,0)</f>
        <v>CALOTO</v>
      </c>
      <c r="Z341">
        <f>+VLOOKUP(A$1:A$21871,'DT HUEVO'!$A:$E,5,0)</f>
        <v>0</v>
      </c>
      <c r="AA341" t="str">
        <f>IF(Tabla1[[#This Row],[GRUPO]]="PLANTA CLASIFICACION","BODEGA",IF(Tabla1[[#This Row],[GRUPO]]="BODEGA","BODEGA",Tabla1[[#This Row],[GRUPO]]))</f>
        <v>VEHICULOS</v>
      </c>
      <c r="AB341" t="str">
        <f>VLOOKUP(Tabla1[[#This Row],[articulo]],'DT HUEVO'!$A:$F,6,0)</f>
        <v>TAT</v>
      </c>
    </row>
    <row r="342" spans="1:28">
      <c r="A342" s="223">
        <v>2110302</v>
      </c>
      <c r="B342" s="223" t="s">
        <v>1007</v>
      </c>
      <c r="C342" s="223" t="s">
        <v>1259</v>
      </c>
      <c r="D342" s="223">
        <v>2130</v>
      </c>
      <c r="E342" s="7">
        <v>0</v>
      </c>
      <c r="F342" s="223" t="s">
        <v>1260</v>
      </c>
      <c r="G342" s="223" t="s">
        <v>1261</v>
      </c>
      <c r="H342" s="7">
        <v>0</v>
      </c>
      <c r="I342" s="7">
        <v>500</v>
      </c>
      <c r="J342" s="223" t="s">
        <v>1262</v>
      </c>
      <c r="K342" s="223" t="s">
        <v>1263</v>
      </c>
      <c r="L342" s="245">
        <v>363.24139339859482</v>
      </c>
      <c r="M342" s="246">
        <v>46307</v>
      </c>
      <c r="N342" s="223"/>
      <c r="O342" s="223" t="s">
        <v>642</v>
      </c>
      <c r="P342" s="223">
        <v>2110302</v>
      </c>
      <c r="Q342" s="223" t="s">
        <v>643</v>
      </c>
      <c r="R342" s="223">
        <v>0</v>
      </c>
      <c r="S342" s="7"/>
      <c r="T342" s="3" t="str">
        <f>+VLOOKUP(Tabla1[[#This Row],[id_bodega]],'CONVERSION DATOS'!B:D,2,0)</f>
        <v>TAT BARRANQUILLA</v>
      </c>
      <c r="U342" s="3" t="str">
        <f>+VLOOKUP(Q342,'CONVERSION DATOS'!B:D,3,0)</f>
        <v>VEHICULOS</v>
      </c>
      <c r="V342" t="str">
        <f>+VLOOKUP($A$1:$A$21871,'DT HUEVO'!$A:$E,3,0)</f>
        <v>L</v>
      </c>
      <c r="W342" t="str">
        <f>+VLOOKUP($A$1:$A$21711,'DT HUEVO'!$A:$E,4,0)</f>
        <v>VERDE</v>
      </c>
      <c r="X342" t="str">
        <f>+VLOOKUP(T$1:T$21871,'DT HUEVO'!$H:$K,2,0)</f>
        <v>COSTA</v>
      </c>
      <c r="Y342" t="str">
        <f>+VLOOKUP(T$1:T$21871,'DT HUEVO'!$H:$K,3,0)</f>
        <v>CALOTO</v>
      </c>
      <c r="Z342">
        <f>+VLOOKUP(A$1:A$21871,'DT HUEVO'!$A:$E,5,0)</f>
        <v>0</v>
      </c>
      <c r="AA342" t="str">
        <f>IF(Tabla1[[#This Row],[GRUPO]]="PLANTA CLASIFICACION","BODEGA",IF(Tabla1[[#This Row],[GRUPO]]="BODEGA","BODEGA",Tabla1[[#This Row],[GRUPO]]))</f>
        <v>VEHICULOS</v>
      </c>
      <c r="AB342" t="str">
        <f>VLOOKUP(Tabla1[[#This Row],[articulo]],'DT HUEVO'!$A:$F,6,0)</f>
        <v>TAT</v>
      </c>
    </row>
    <row r="343" spans="1:28">
      <c r="A343" s="223">
        <v>2110402</v>
      </c>
      <c r="B343" s="223" t="s">
        <v>1009</v>
      </c>
      <c r="C343" s="223" t="s">
        <v>1259</v>
      </c>
      <c r="D343" s="223">
        <v>10800</v>
      </c>
      <c r="E343" s="7">
        <v>0</v>
      </c>
      <c r="F343" s="223" t="s">
        <v>1260</v>
      </c>
      <c r="G343" s="223" t="s">
        <v>1261</v>
      </c>
      <c r="H343" s="7">
        <v>0</v>
      </c>
      <c r="I343" s="7">
        <v>480</v>
      </c>
      <c r="J343" s="223" t="s">
        <v>1262</v>
      </c>
      <c r="K343" s="223" t="s">
        <v>1263</v>
      </c>
      <c r="L343" s="245">
        <v>349.5500547381107</v>
      </c>
      <c r="M343" s="246">
        <v>46307</v>
      </c>
      <c r="N343" s="223"/>
      <c r="O343" s="223" t="s">
        <v>642</v>
      </c>
      <c r="P343" s="223">
        <v>2110402</v>
      </c>
      <c r="Q343" s="223" t="s">
        <v>643</v>
      </c>
      <c r="R343" s="223">
        <v>0</v>
      </c>
      <c r="S343" s="7"/>
      <c r="T343" s="3" t="str">
        <f>+VLOOKUP(Tabla1[[#This Row],[id_bodega]],'CONVERSION DATOS'!B:D,2,0)</f>
        <v>TAT BARRANQUILLA</v>
      </c>
      <c r="U343" s="3" t="str">
        <f>+VLOOKUP(Q343,'CONVERSION DATOS'!B:D,3,0)</f>
        <v>VEHICULOS</v>
      </c>
      <c r="V343" t="str">
        <f>+VLOOKUP($A$1:$A$21871,'DT HUEVO'!$A:$E,3,0)</f>
        <v>M</v>
      </c>
      <c r="W343" t="str">
        <f>+VLOOKUP($A$1:$A$21711,'DT HUEVO'!$A:$E,4,0)</f>
        <v>VERDE</v>
      </c>
      <c r="X343" t="str">
        <f>+VLOOKUP(T$1:T$21871,'DT HUEVO'!$H:$K,2,0)</f>
        <v>COSTA</v>
      </c>
      <c r="Y343" t="str">
        <f>+VLOOKUP(T$1:T$21871,'DT HUEVO'!$H:$K,3,0)</f>
        <v>CALOTO</v>
      </c>
      <c r="Z343">
        <f>+VLOOKUP(A$1:A$21871,'DT HUEVO'!$A:$E,5,0)</f>
        <v>0</v>
      </c>
      <c r="AA343" t="str">
        <f>IF(Tabla1[[#This Row],[GRUPO]]="PLANTA CLASIFICACION","BODEGA",IF(Tabla1[[#This Row],[GRUPO]]="BODEGA","BODEGA",Tabla1[[#This Row],[GRUPO]]))</f>
        <v>VEHICULOS</v>
      </c>
      <c r="AB343" t="str">
        <f>VLOOKUP(Tabla1[[#This Row],[articulo]],'DT HUEVO'!$A:$F,6,0)</f>
        <v>TAT</v>
      </c>
    </row>
    <row r="344" spans="1:28">
      <c r="A344" s="223">
        <v>2152388</v>
      </c>
      <c r="B344" s="223" t="s">
        <v>1106</v>
      </c>
      <c r="C344" s="223" t="s">
        <v>1259</v>
      </c>
      <c r="D344" s="223">
        <v>330</v>
      </c>
      <c r="E344" s="7">
        <v>0</v>
      </c>
      <c r="F344" s="223" t="s">
        <v>1260</v>
      </c>
      <c r="G344" s="223" t="s">
        <v>1261</v>
      </c>
      <c r="H344" s="7">
        <v>0</v>
      </c>
      <c r="I344" s="7">
        <v>550</v>
      </c>
      <c r="J344" s="223" t="s">
        <v>1262</v>
      </c>
      <c r="K344" s="223" t="s">
        <v>1263</v>
      </c>
      <c r="L344" s="245">
        <v>538.38</v>
      </c>
      <c r="M344" s="246">
        <v>46307</v>
      </c>
      <c r="N344" s="223"/>
      <c r="O344" s="223" t="s">
        <v>642</v>
      </c>
      <c r="P344" s="223">
        <v>2152388</v>
      </c>
      <c r="Q344" s="223" t="s">
        <v>643</v>
      </c>
      <c r="R344" s="223">
        <v>0</v>
      </c>
      <c r="S344" s="7"/>
      <c r="T344" s="3" t="str">
        <f>+VLOOKUP(Tabla1[[#This Row],[id_bodega]],'CONVERSION DATOS'!B:D,2,0)</f>
        <v>TAT BARRANQUILLA</v>
      </c>
      <c r="U344" s="3" t="str">
        <f>+VLOOKUP(Q344,'CONVERSION DATOS'!B:D,3,0)</f>
        <v>VEHICULOS</v>
      </c>
      <c r="V344" t="str">
        <f>+VLOOKUP($A$1:$A$21871,'DT HUEVO'!$A:$E,3,0)</f>
        <v>L</v>
      </c>
      <c r="W344" t="str">
        <f>+VLOOKUP($A$1:$A$21711,'DT HUEVO'!$A:$E,4,0)</f>
        <v>EMPACADOS</v>
      </c>
      <c r="X344" t="str">
        <f>+VLOOKUP(T$1:T$21871,'DT HUEVO'!$H:$K,2,0)</f>
        <v>COSTA</v>
      </c>
      <c r="Y344" t="str">
        <f>+VLOOKUP(T$1:T$21871,'DT HUEVO'!$H:$K,3,0)</f>
        <v>CALOTO</v>
      </c>
      <c r="Z344">
        <f>+VLOOKUP(A$1:A$21871,'DT HUEVO'!$A:$E,5,0)</f>
        <v>0</v>
      </c>
      <c r="AA344" t="str">
        <f>IF(Tabla1[[#This Row],[GRUPO]]="PLANTA CLASIFICACION","BODEGA",IF(Tabla1[[#This Row],[GRUPO]]="BODEGA","BODEGA",Tabla1[[#This Row],[GRUPO]]))</f>
        <v>VEHICULOS</v>
      </c>
      <c r="AB344" t="str">
        <f>VLOOKUP(Tabla1[[#This Row],[articulo]],'DT HUEVO'!$A:$F,6,0)</f>
        <v>TAT</v>
      </c>
    </row>
    <row r="345" spans="1:28">
      <c r="A345" s="223">
        <v>2110302</v>
      </c>
      <c r="B345" s="223" t="s">
        <v>1007</v>
      </c>
      <c r="C345" s="223" t="s">
        <v>1259</v>
      </c>
      <c r="D345" s="223">
        <v>12380</v>
      </c>
      <c r="E345" s="7">
        <v>0</v>
      </c>
      <c r="F345" s="223" t="s">
        <v>1260</v>
      </c>
      <c r="G345" s="223" t="s">
        <v>1261</v>
      </c>
      <c r="H345" s="7">
        <v>0</v>
      </c>
      <c r="I345" s="7">
        <v>500</v>
      </c>
      <c r="J345" s="223" t="s">
        <v>1262</v>
      </c>
      <c r="K345" s="223" t="s">
        <v>1263</v>
      </c>
      <c r="L345" s="245">
        <v>363.24084126346958</v>
      </c>
      <c r="M345" s="246">
        <v>46308</v>
      </c>
      <c r="N345" s="223"/>
      <c r="O345" s="223" t="s">
        <v>245</v>
      </c>
      <c r="P345" s="223">
        <v>2110302</v>
      </c>
      <c r="Q345" s="223" t="s">
        <v>246</v>
      </c>
      <c r="R345" s="223">
        <v>0</v>
      </c>
      <c r="S345" s="7"/>
      <c r="T345" s="3" t="str">
        <f>+VLOOKUP(Tabla1[[#This Row],[id_bodega]],'CONVERSION DATOS'!B:D,2,0)</f>
        <v>TAT BARRANQUILLA</v>
      </c>
      <c r="U345" s="3" t="str">
        <f>+VLOOKUP(Q345,'CONVERSION DATOS'!B:D,3,0)</f>
        <v>VEHICULOS</v>
      </c>
      <c r="V345" t="str">
        <f>+VLOOKUP($A$1:$A$21871,'DT HUEVO'!$A:$E,3,0)</f>
        <v>L</v>
      </c>
      <c r="W345" t="str">
        <f>+VLOOKUP($A$1:$A$21711,'DT HUEVO'!$A:$E,4,0)</f>
        <v>VERDE</v>
      </c>
      <c r="X345" t="str">
        <f>+VLOOKUP(T$1:T$21871,'DT HUEVO'!$H:$K,2,0)</f>
        <v>COSTA</v>
      </c>
      <c r="Y345" t="str">
        <f>+VLOOKUP(T$1:T$21871,'DT HUEVO'!$H:$K,3,0)</f>
        <v>CALOTO</v>
      </c>
      <c r="Z345">
        <f>+VLOOKUP(A$1:A$21871,'DT HUEVO'!$A:$E,5,0)</f>
        <v>0</v>
      </c>
      <c r="AA345" t="str">
        <f>IF(Tabla1[[#This Row],[GRUPO]]="PLANTA CLASIFICACION","BODEGA",IF(Tabla1[[#This Row],[GRUPO]]="BODEGA","BODEGA",Tabla1[[#This Row],[GRUPO]]))</f>
        <v>VEHICULOS</v>
      </c>
      <c r="AB345" t="str">
        <f>VLOOKUP(Tabla1[[#This Row],[articulo]],'DT HUEVO'!$A:$F,6,0)</f>
        <v>TAT</v>
      </c>
    </row>
    <row r="346" spans="1:28">
      <c r="A346" s="223">
        <v>2110402</v>
      </c>
      <c r="B346" s="223" t="s">
        <v>1009</v>
      </c>
      <c r="C346" s="223" t="s">
        <v>1259</v>
      </c>
      <c r="D346" s="223">
        <v>5190</v>
      </c>
      <c r="E346" s="7">
        <v>0</v>
      </c>
      <c r="F346" s="223" t="s">
        <v>1260</v>
      </c>
      <c r="G346" s="223" t="s">
        <v>1261</v>
      </c>
      <c r="H346" s="7">
        <v>0</v>
      </c>
      <c r="I346" s="7">
        <v>480</v>
      </c>
      <c r="J346" s="223" t="s">
        <v>1262</v>
      </c>
      <c r="K346" s="223" t="s">
        <v>1263</v>
      </c>
      <c r="L346" s="245">
        <v>349.55005930851468</v>
      </c>
      <c r="M346" s="246">
        <v>46307</v>
      </c>
      <c r="N346" s="223"/>
      <c r="O346" s="223" t="s">
        <v>245</v>
      </c>
      <c r="P346" s="223">
        <v>2110402</v>
      </c>
      <c r="Q346" s="223" t="s">
        <v>246</v>
      </c>
      <c r="R346" s="223">
        <v>0</v>
      </c>
      <c r="S346" s="7"/>
      <c r="T346" s="3" t="str">
        <f>+VLOOKUP(Tabla1[[#This Row],[id_bodega]],'CONVERSION DATOS'!B:D,2,0)</f>
        <v>TAT BARRANQUILLA</v>
      </c>
      <c r="U346" s="3" t="str">
        <f>+VLOOKUP(Q346,'CONVERSION DATOS'!B:D,3,0)</f>
        <v>VEHICULOS</v>
      </c>
      <c r="V346" t="str">
        <f>+VLOOKUP($A$1:$A$21871,'DT HUEVO'!$A:$E,3,0)</f>
        <v>M</v>
      </c>
      <c r="W346" t="str">
        <f>+VLOOKUP($A$1:$A$21711,'DT HUEVO'!$A:$E,4,0)</f>
        <v>VERDE</v>
      </c>
      <c r="X346" t="str">
        <f>+VLOOKUP(T$1:T$21871,'DT HUEVO'!$H:$K,2,0)</f>
        <v>COSTA</v>
      </c>
      <c r="Y346" t="str">
        <f>+VLOOKUP(T$1:T$21871,'DT HUEVO'!$H:$K,3,0)</f>
        <v>CALOTO</v>
      </c>
      <c r="Z346">
        <f>+VLOOKUP(A$1:A$21871,'DT HUEVO'!$A:$E,5,0)</f>
        <v>0</v>
      </c>
      <c r="AA346" t="str">
        <f>IF(Tabla1[[#This Row],[GRUPO]]="PLANTA CLASIFICACION","BODEGA",IF(Tabla1[[#This Row],[GRUPO]]="BODEGA","BODEGA",Tabla1[[#This Row],[GRUPO]]))</f>
        <v>VEHICULOS</v>
      </c>
      <c r="AB346" t="str">
        <f>VLOOKUP(Tabla1[[#This Row],[articulo]],'DT HUEVO'!$A:$F,6,0)</f>
        <v>TAT</v>
      </c>
    </row>
    <row r="347" spans="1:28">
      <c r="A347" s="223">
        <v>2152388</v>
      </c>
      <c r="B347" s="223" t="s">
        <v>1106</v>
      </c>
      <c r="C347" s="223" t="s">
        <v>1259</v>
      </c>
      <c r="D347" s="223">
        <v>960</v>
      </c>
      <c r="E347" s="7">
        <v>0</v>
      </c>
      <c r="F347" s="223" t="s">
        <v>1260</v>
      </c>
      <c r="G347" s="223" t="s">
        <v>1261</v>
      </c>
      <c r="H347" s="7">
        <v>0</v>
      </c>
      <c r="I347" s="7">
        <v>550</v>
      </c>
      <c r="J347" s="223" t="s">
        <v>1262</v>
      </c>
      <c r="K347" s="223" t="s">
        <v>1263</v>
      </c>
      <c r="L347" s="245">
        <v>538.38</v>
      </c>
      <c r="M347" s="246">
        <v>46307</v>
      </c>
      <c r="N347" s="223"/>
      <c r="O347" s="223" t="s">
        <v>245</v>
      </c>
      <c r="P347" s="223">
        <v>2152388</v>
      </c>
      <c r="Q347" s="223" t="s">
        <v>246</v>
      </c>
      <c r="R347" s="223">
        <v>0</v>
      </c>
      <c r="S347" s="7"/>
      <c r="T347" s="3" t="str">
        <f>+VLOOKUP(Tabla1[[#This Row],[id_bodega]],'CONVERSION DATOS'!B:D,2,0)</f>
        <v>TAT BARRANQUILLA</v>
      </c>
      <c r="U347" s="3" t="str">
        <f>+VLOOKUP(Q347,'CONVERSION DATOS'!B:D,3,0)</f>
        <v>VEHICULOS</v>
      </c>
      <c r="V347" t="str">
        <f>+VLOOKUP($A$1:$A$21871,'DT HUEVO'!$A:$E,3,0)</f>
        <v>L</v>
      </c>
      <c r="W347" t="str">
        <f>+VLOOKUP($A$1:$A$21711,'DT HUEVO'!$A:$E,4,0)</f>
        <v>EMPACADOS</v>
      </c>
      <c r="X347" t="str">
        <f>+VLOOKUP(T$1:T$21871,'DT HUEVO'!$H:$K,2,0)</f>
        <v>COSTA</v>
      </c>
      <c r="Y347" t="str">
        <f>+VLOOKUP(T$1:T$21871,'DT HUEVO'!$H:$K,3,0)</f>
        <v>CALOTO</v>
      </c>
      <c r="Z347">
        <f>+VLOOKUP(A$1:A$21871,'DT HUEVO'!$A:$E,5,0)</f>
        <v>0</v>
      </c>
      <c r="AA347" t="str">
        <f>IF(Tabla1[[#This Row],[GRUPO]]="PLANTA CLASIFICACION","BODEGA",IF(Tabla1[[#This Row],[GRUPO]]="BODEGA","BODEGA",Tabla1[[#This Row],[GRUPO]]))</f>
        <v>VEHICULOS</v>
      </c>
      <c r="AB347" t="str">
        <f>VLOOKUP(Tabla1[[#This Row],[articulo]],'DT HUEVO'!$A:$F,6,0)</f>
        <v>TAT</v>
      </c>
    </row>
    <row r="348" spans="1:28">
      <c r="A348" s="223">
        <v>2110302</v>
      </c>
      <c r="B348" s="223" t="s">
        <v>1007</v>
      </c>
      <c r="C348" s="223" t="s">
        <v>1259</v>
      </c>
      <c r="D348" s="223">
        <v>8550</v>
      </c>
      <c r="E348" s="7">
        <v>0</v>
      </c>
      <c r="F348" s="223" t="s">
        <v>1260</v>
      </c>
      <c r="G348" s="223" t="s">
        <v>1261</v>
      </c>
      <c r="H348" s="7">
        <v>0</v>
      </c>
      <c r="I348" s="7">
        <v>500</v>
      </c>
      <c r="J348" s="223" t="s">
        <v>1262</v>
      </c>
      <c r="K348" s="223" t="s">
        <v>1263</v>
      </c>
      <c r="L348" s="245">
        <v>363.2439627951407</v>
      </c>
      <c r="M348" s="246">
        <v>46307</v>
      </c>
      <c r="N348" s="223"/>
      <c r="O348" s="223" t="s">
        <v>247</v>
      </c>
      <c r="P348" s="223">
        <v>2110302</v>
      </c>
      <c r="Q348" s="223" t="s">
        <v>248</v>
      </c>
      <c r="R348" s="223">
        <v>0</v>
      </c>
      <c r="S348" s="7"/>
      <c r="T348" s="3" t="str">
        <f>+VLOOKUP(Tabla1[[#This Row],[id_bodega]],'CONVERSION DATOS'!B:D,2,0)</f>
        <v>TAT BARRANQUILLA</v>
      </c>
      <c r="U348" s="3" t="str">
        <f>+VLOOKUP(Q348,'CONVERSION DATOS'!B:D,3,0)</f>
        <v>VEHICULOS</v>
      </c>
      <c r="V348" t="str">
        <f>+VLOOKUP($A$1:$A$21871,'DT HUEVO'!$A:$E,3,0)</f>
        <v>L</v>
      </c>
      <c r="W348" t="str">
        <f>+VLOOKUP($A$1:$A$21711,'DT HUEVO'!$A:$E,4,0)</f>
        <v>VERDE</v>
      </c>
      <c r="X348" t="str">
        <f>+VLOOKUP(T$1:T$21871,'DT HUEVO'!$H:$K,2,0)</f>
        <v>COSTA</v>
      </c>
      <c r="Y348" t="str">
        <f>+VLOOKUP(T$1:T$21871,'DT HUEVO'!$H:$K,3,0)</f>
        <v>CALOTO</v>
      </c>
      <c r="Z348">
        <f>+VLOOKUP(A$1:A$21871,'DT HUEVO'!$A:$E,5,0)</f>
        <v>0</v>
      </c>
      <c r="AA348" t="str">
        <f>IF(Tabla1[[#This Row],[GRUPO]]="PLANTA CLASIFICACION","BODEGA",IF(Tabla1[[#This Row],[GRUPO]]="BODEGA","BODEGA",Tabla1[[#This Row],[GRUPO]]))</f>
        <v>VEHICULOS</v>
      </c>
      <c r="AB348" t="str">
        <f>VLOOKUP(Tabla1[[#This Row],[articulo]],'DT HUEVO'!$A:$F,6,0)</f>
        <v>TAT</v>
      </c>
    </row>
    <row r="349" spans="1:28">
      <c r="A349" s="223">
        <v>2110402</v>
      </c>
      <c r="B349" s="223" t="s">
        <v>1009</v>
      </c>
      <c r="C349" s="223" t="s">
        <v>1259</v>
      </c>
      <c r="D349" s="223">
        <v>8361</v>
      </c>
      <c r="E349" s="7">
        <v>0</v>
      </c>
      <c r="F349" s="223" t="s">
        <v>1260</v>
      </c>
      <c r="G349" s="223" t="s">
        <v>1261</v>
      </c>
      <c r="H349" s="7">
        <v>0</v>
      </c>
      <c r="I349" s="7">
        <v>480</v>
      </c>
      <c r="J349" s="223" t="s">
        <v>1262</v>
      </c>
      <c r="K349" s="223" t="s">
        <v>1263</v>
      </c>
      <c r="L349" s="245">
        <v>349.55006218627409</v>
      </c>
      <c r="M349" s="246">
        <v>46307</v>
      </c>
      <c r="N349" s="223"/>
      <c r="O349" s="223" t="s">
        <v>247</v>
      </c>
      <c r="P349" s="223">
        <v>2110402</v>
      </c>
      <c r="Q349" s="223" t="s">
        <v>248</v>
      </c>
      <c r="R349" s="223">
        <v>0</v>
      </c>
      <c r="S349" s="7"/>
      <c r="T349" s="3" t="str">
        <f>+VLOOKUP(Tabla1[[#This Row],[id_bodega]],'CONVERSION DATOS'!B:D,2,0)</f>
        <v>TAT BARRANQUILLA</v>
      </c>
      <c r="U349" s="3" t="str">
        <f>+VLOOKUP(Q349,'CONVERSION DATOS'!B:D,3,0)</f>
        <v>VEHICULOS</v>
      </c>
      <c r="V349" t="str">
        <f>+VLOOKUP($A$1:$A$21871,'DT HUEVO'!$A:$E,3,0)</f>
        <v>M</v>
      </c>
      <c r="W349" t="str">
        <f>+VLOOKUP($A$1:$A$21711,'DT HUEVO'!$A:$E,4,0)</f>
        <v>VERDE</v>
      </c>
      <c r="X349" t="str">
        <f>+VLOOKUP(T$1:T$21871,'DT HUEVO'!$H:$K,2,0)</f>
        <v>COSTA</v>
      </c>
      <c r="Y349" t="str">
        <f>+VLOOKUP(T$1:T$21871,'DT HUEVO'!$H:$K,3,0)</f>
        <v>CALOTO</v>
      </c>
      <c r="Z349">
        <f>+VLOOKUP(A$1:A$21871,'DT HUEVO'!$A:$E,5,0)</f>
        <v>0</v>
      </c>
      <c r="AA349" t="str">
        <f>IF(Tabla1[[#This Row],[GRUPO]]="PLANTA CLASIFICACION","BODEGA",IF(Tabla1[[#This Row],[GRUPO]]="BODEGA","BODEGA",Tabla1[[#This Row],[GRUPO]]))</f>
        <v>VEHICULOS</v>
      </c>
      <c r="AB349" t="str">
        <f>VLOOKUP(Tabla1[[#This Row],[articulo]],'DT HUEVO'!$A:$F,6,0)</f>
        <v>TAT</v>
      </c>
    </row>
    <row r="350" spans="1:28">
      <c r="A350" s="223">
        <v>2152388</v>
      </c>
      <c r="B350" s="223" t="s">
        <v>1106</v>
      </c>
      <c r="C350" s="223" t="s">
        <v>1259</v>
      </c>
      <c r="D350" s="223">
        <v>840</v>
      </c>
      <c r="E350" s="7">
        <v>0</v>
      </c>
      <c r="F350" s="223" t="s">
        <v>1260</v>
      </c>
      <c r="G350" s="223" t="s">
        <v>1261</v>
      </c>
      <c r="H350" s="7">
        <v>0</v>
      </c>
      <c r="I350" s="7">
        <v>550</v>
      </c>
      <c r="J350" s="223" t="s">
        <v>1262</v>
      </c>
      <c r="K350" s="223" t="s">
        <v>1263</v>
      </c>
      <c r="L350" s="245">
        <v>538.38</v>
      </c>
      <c r="M350" s="246">
        <v>46307</v>
      </c>
      <c r="N350" s="223"/>
      <c r="O350" s="223" t="s">
        <v>247</v>
      </c>
      <c r="P350" s="223">
        <v>2152388</v>
      </c>
      <c r="Q350" s="223" t="s">
        <v>248</v>
      </c>
      <c r="R350" s="223">
        <v>0</v>
      </c>
      <c r="S350" s="7"/>
      <c r="T350" s="3" t="str">
        <f>+VLOOKUP(Tabla1[[#This Row],[id_bodega]],'CONVERSION DATOS'!B:D,2,0)</f>
        <v>TAT BARRANQUILLA</v>
      </c>
      <c r="U350" s="3" t="str">
        <f>+VLOOKUP(Q350,'CONVERSION DATOS'!B:D,3,0)</f>
        <v>VEHICULOS</v>
      </c>
      <c r="V350" t="str">
        <f>+VLOOKUP($A$1:$A$21871,'DT HUEVO'!$A:$E,3,0)</f>
        <v>L</v>
      </c>
      <c r="W350" t="str">
        <f>+VLOOKUP($A$1:$A$21711,'DT HUEVO'!$A:$E,4,0)</f>
        <v>EMPACADOS</v>
      </c>
      <c r="X350" t="str">
        <f>+VLOOKUP(T$1:T$21871,'DT HUEVO'!$H:$K,2,0)</f>
        <v>COSTA</v>
      </c>
      <c r="Y350" t="str">
        <f>+VLOOKUP(T$1:T$21871,'DT HUEVO'!$H:$K,3,0)</f>
        <v>CALOTO</v>
      </c>
      <c r="Z350">
        <f>+VLOOKUP(A$1:A$21871,'DT HUEVO'!$A:$E,5,0)</f>
        <v>0</v>
      </c>
      <c r="AA350" t="str">
        <f>IF(Tabla1[[#This Row],[GRUPO]]="PLANTA CLASIFICACION","BODEGA",IF(Tabla1[[#This Row],[GRUPO]]="BODEGA","BODEGA",Tabla1[[#This Row],[GRUPO]]))</f>
        <v>VEHICULOS</v>
      </c>
      <c r="AB350" t="str">
        <f>VLOOKUP(Tabla1[[#This Row],[articulo]],'DT HUEVO'!$A:$F,6,0)</f>
        <v>TAT</v>
      </c>
    </row>
    <row r="351" spans="1:28">
      <c r="A351" s="223">
        <v>2110202</v>
      </c>
      <c r="B351" s="223" t="s">
        <v>1008</v>
      </c>
      <c r="C351" s="223" t="s">
        <v>1259</v>
      </c>
      <c r="D351" s="223">
        <v>720</v>
      </c>
      <c r="E351" s="7">
        <v>0</v>
      </c>
      <c r="F351" s="223" t="s">
        <v>1260</v>
      </c>
      <c r="G351" s="223" t="s">
        <v>1261</v>
      </c>
      <c r="H351" s="7">
        <v>0</v>
      </c>
      <c r="I351" s="7">
        <v>540</v>
      </c>
      <c r="J351" s="223" t="s">
        <v>1262</v>
      </c>
      <c r="K351" s="223" t="s">
        <v>1263</v>
      </c>
      <c r="L351" s="245">
        <v>402.15630555555549</v>
      </c>
      <c r="M351" s="246">
        <v>46307</v>
      </c>
      <c r="N351" s="223"/>
      <c r="O351" s="223" t="s">
        <v>249</v>
      </c>
      <c r="P351" s="223">
        <v>2110202</v>
      </c>
      <c r="Q351" s="223" t="s">
        <v>250</v>
      </c>
      <c r="R351" s="223">
        <v>0</v>
      </c>
      <c r="S351" s="7"/>
      <c r="T351" s="3" t="str">
        <f>+VLOOKUP(Tabla1[[#This Row],[id_bodega]],'CONVERSION DATOS'!B:D,2,0)</f>
        <v>TAT BARRANQUILLA</v>
      </c>
      <c r="U351" s="3" t="str">
        <f>+VLOOKUP(Q351,'CONVERSION DATOS'!B:D,3,0)</f>
        <v>VEHICULOS</v>
      </c>
      <c r="V351" t="str">
        <f>+VLOOKUP($A$1:$A$21871,'DT HUEVO'!$A:$E,3,0)</f>
        <v>XL</v>
      </c>
      <c r="W351" t="str">
        <f>+VLOOKUP($A$1:$A$21711,'DT HUEVO'!$A:$E,4,0)</f>
        <v>VERDE</v>
      </c>
      <c r="X351" t="str">
        <f>+VLOOKUP(T$1:T$21871,'DT HUEVO'!$H:$K,2,0)</f>
        <v>COSTA</v>
      </c>
      <c r="Y351" t="str">
        <f>+VLOOKUP(T$1:T$21871,'DT HUEVO'!$H:$K,3,0)</f>
        <v>CALOTO</v>
      </c>
      <c r="Z351">
        <f>+VLOOKUP(A$1:A$21871,'DT HUEVO'!$A:$E,5,0)</f>
        <v>0</v>
      </c>
      <c r="AA351" t="str">
        <f>IF(Tabla1[[#This Row],[GRUPO]]="PLANTA CLASIFICACION","BODEGA",IF(Tabla1[[#This Row],[GRUPO]]="BODEGA","BODEGA",Tabla1[[#This Row],[GRUPO]]))</f>
        <v>VEHICULOS</v>
      </c>
      <c r="AB351" t="str">
        <f>VLOOKUP(Tabla1[[#This Row],[articulo]],'DT HUEVO'!$A:$F,6,0)</f>
        <v>TAT</v>
      </c>
    </row>
    <row r="352" spans="1:28">
      <c r="A352" s="223">
        <v>2110302</v>
      </c>
      <c r="B352" s="223" t="s">
        <v>1007</v>
      </c>
      <c r="C352" s="223" t="s">
        <v>1259</v>
      </c>
      <c r="D352" s="223">
        <v>8700</v>
      </c>
      <c r="E352" s="7">
        <v>0</v>
      </c>
      <c r="F352" s="223" t="s">
        <v>1260</v>
      </c>
      <c r="G352" s="223" t="s">
        <v>1261</v>
      </c>
      <c r="H352" s="7">
        <v>0</v>
      </c>
      <c r="I352" s="7">
        <v>500</v>
      </c>
      <c r="J352" s="223" t="s">
        <v>1262</v>
      </c>
      <c r="K352" s="223" t="s">
        <v>1263</v>
      </c>
      <c r="L352" s="245">
        <v>363.24055831987192</v>
      </c>
      <c r="M352" s="246">
        <v>46307</v>
      </c>
      <c r="N352" s="223"/>
      <c r="O352" s="223" t="s">
        <v>249</v>
      </c>
      <c r="P352" s="223">
        <v>2110302</v>
      </c>
      <c r="Q352" s="223" t="s">
        <v>250</v>
      </c>
      <c r="R352" s="223">
        <v>0</v>
      </c>
      <c r="S352" s="7"/>
      <c r="T352" s="3" t="str">
        <f>+VLOOKUP(Tabla1[[#This Row],[id_bodega]],'CONVERSION DATOS'!B:D,2,0)</f>
        <v>TAT BARRANQUILLA</v>
      </c>
      <c r="U352" s="3" t="str">
        <f>+VLOOKUP(Q352,'CONVERSION DATOS'!B:D,3,0)</f>
        <v>VEHICULOS</v>
      </c>
      <c r="V352" t="str">
        <f>+VLOOKUP($A$1:$A$21871,'DT HUEVO'!$A:$E,3,0)</f>
        <v>L</v>
      </c>
      <c r="W352" t="str">
        <f>+VLOOKUP($A$1:$A$21711,'DT HUEVO'!$A:$E,4,0)</f>
        <v>VERDE</v>
      </c>
      <c r="X352" t="str">
        <f>+VLOOKUP(T$1:T$21871,'DT HUEVO'!$H:$K,2,0)</f>
        <v>COSTA</v>
      </c>
      <c r="Y352" t="str">
        <f>+VLOOKUP(T$1:T$21871,'DT HUEVO'!$H:$K,3,0)</f>
        <v>CALOTO</v>
      </c>
      <c r="Z352">
        <f>+VLOOKUP(A$1:A$21871,'DT HUEVO'!$A:$E,5,0)</f>
        <v>0</v>
      </c>
      <c r="AA352" t="str">
        <f>IF(Tabla1[[#This Row],[GRUPO]]="PLANTA CLASIFICACION","BODEGA",IF(Tabla1[[#This Row],[GRUPO]]="BODEGA","BODEGA",Tabla1[[#This Row],[GRUPO]]))</f>
        <v>VEHICULOS</v>
      </c>
      <c r="AB352" t="str">
        <f>VLOOKUP(Tabla1[[#This Row],[articulo]],'DT HUEVO'!$A:$F,6,0)</f>
        <v>TAT</v>
      </c>
    </row>
    <row r="353" spans="1:28">
      <c r="A353" s="223">
        <v>2110402</v>
      </c>
      <c r="B353" s="223" t="s">
        <v>1009</v>
      </c>
      <c r="C353" s="223" t="s">
        <v>1259</v>
      </c>
      <c r="D353" s="223">
        <v>5210</v>
      </c>
      <c r="E353" s="7">
        <v>0</v>
      </c>
      <c r="F353" s="223" t="s">
        <v>1260</v>
      </c>
      <c r="G353" s="223" t="s">
        <v>1261</v>
      </c>
      <c r="H353" s="7">
        <v>0</v>
      </c>
      <c r="I353" s="7">
        <v>480</v>
      </c>
      <c r="J353" s="223" t="s">
        <v>1262</v>
      </c>
      <c r="K353" s="223" t="s">
        <v>1263</v>
      </c>
      <c r="L353" s="245">
        <v>349.55007194042111</v>
      </c>
      <c r="M353" s="246">
        <v>46307</v>
      </c>
      <c r="N353" s="223"/>
      <c r="O353" s="223" t="s">
        <v>249</v>
      </c>
      <c r="P353" s="223">
        <v>2110402</v>
      </c>
      <c r="Q353" s="223" t="s">
        <v>250</v>
      </c>
      <c r="R353" s="223">
        <v>0</v>
      </c>
      <c r="S353" s="7"/>
      <c r="T353" s="3" t="str">
        <f>+VLOOKUP(Tabla1[[#This Row],[id_bodega]],'CONVERSION DATOS'!B:D,2,0)</f>
        <v>TAT BARRANQUILLA</v>
      </c>
      <c r="U353" s="3" t="str">
        <f>+VLOOKUP(Q353,'CONVERSION DATOS'!B:D,3,0)</f>
        <v>VEHICULOS</v>
      </c>
      <c r="V353" t="str">
        <f>+VLOOKUP($A$1:$A$21871,'DT HUEVO'!$A:$E,3,0)</f>
        <v>M</v>
      </c>
      <c r="W353" t="str">
        <f>+VLOOKUP($A$1:$A$21711,'DT HUEVO'!$A:$E,4,0)</f>
        <v>VERDE</v>
      </c>
      <c r="X353" t="str">
        <f>+VLOOKUP(T$1:T$21871,'DT HUEVO'!$H:$K,2,0)</f>
        <v>COSTA</v>
      </c>
      <c r="Y353" t="str">
        <f>+VLOOKUP(T$1:T$21871,'DT HUEVO'!$H:$K,3,0)</f>
        <v>CALOTO</v>
      </c>
      <c r="Z353">
        <f>+VLOOKUP(A$1:A$21871,'DT HUEVO'!$A:$E,5,0)</f>
        <v>0</v>
      </c>
      <c r="AA353" t="str">
        <f>IF(Tabla1[[#This Row],[GRUPO]]="PLANTA CLASIFICACION","BODEGA",IF(Tabla1[[#This Row],[GRUPO]]="BODEGA","BODEGA",Tabla1[[#This Row],[GRUPO]]))</f>
        <v>VEHICULOS</v>
      </c>
      <c r="AB353" t="str">
        <f>VLOOKUP(Tabla1[[#This Row],[articulo]],'DT HUEVO'!$A:$F,6,0)</f>
        <v>TAT</v>
      </c>
    </row>
    <row r="354" spans="1:28">
      <c r="A354" s="223">
        <v>2152388</v>
      </c>
      <c r="B354" s="223" t="s">
        <v>1106</v>
      </c>
      <c r="C354" s="223" t="s">
        <v>1259</v>
      </c>
      <c r="D354" s="223">
        <v>150</v>
      </c>
      <c r="E354" s="7">
        <v>0</v>
      </c>
      <c r="F354" s="223" t="s">
        <v>1260</v>
      </c>
      <c r="G354" s="223" t="s">
        <v>1261</v>
      </c>
      <c r="H354" s="7">
        <v>0</v>
      </c>
      <c r="I354" s="7">
        <v>550</v>
      </c>
      <c r="J354" s="223" t="s">
        <v>1262</v>
      </c>
      <c r="K354" s="223" t="s">
        <v>1263</v>
      </c>
      <c r="L354" s="245">
        <v>538.38</v>
      </c>
      <c r="M354" s="246">
        <v>46307</v>
      </c>
      <c r="N354" s="223"/>
      <c r="O354" s="223" t="s">
        <v>249</v>
      </c>
      <c r="P354" s="223">
        <v>2152388</v>
      </c>
      <c r="Q354" s="223" t="s">
        <v>250</v>
      </c>
      <c r="R354" s="223">
        <v>0</v>
      </c>
      <c r="S354" s="7"/>
      <c r="T354" s="3" t="str">
        <f>+VLOOKUP(Tabla1[[#This Row],[id_bodega]],'CONVERSION DATOS'!B:D,2,0)</f>
        <v>TAT BARRANQUILLA</v>
      </c>
      <c r="U354" s="3" t="str">
        <f>+VLOOKUP(Q354,'CONVERSION DATOS'!B:D,3,0)</f>
        <v>VEHICULOS</v>
      </c>
      <c r="V354" t="str">
        <f>+VLOOKUP($A$1:$A$21871,'DT HUEVO'!$A:$E,3,0)</f>
        <v>L</v>
      </c>
      <c r="W354" t="str">
        <f>+VLOOKUP($A$1:$A$21711,'DT HUEVO'!$A:$E,4,0)</f>
        <v>EMPACADOS</v>
      </c>
      <c r="X354" t="str">
        <f>+VLOOKUP(T$1:T$21871,'DT HUEVO'!$H:$K,2,0)</f>
        <v>COSTA</v>
      </c>
      <c r="Y354" t="str">
        <f>+VLOOKUP(T$1:T$21871,'DT HUEVO'!$H:$K,3,0)</f>
        <v>CALOTO</v>
      </c>
      <c r="Z354">
        <f>+VLOOKUP(A$1:A$21871,'DT HUEVO'!$A:$E,5,0)</f>
        <v>0</v>
      </c>
      <c r="AA354" t="str">
        <f>IF(Tabla1[[#This Row],[GRUPO]]="PLANTA CLASIFICACION","BODEGA",IF(Tabla1[[#This Row],[GRUPO]]="BODEGA","BODEGA",Tabla1[[#This Row],[GRUPO]]))</f>
        <v>VEHICULOS</v>
      </c>
      <c r="AB354" t="str">
        <f>VLOOKUP(Tabla1[[#This Row],[articulo]],'DT HUEVO'!$A:$F,6,0)</f>
        <v>TAT</v>
      </c>
    </row>
    <row r="355" spans="1:28">
      <c r="A355" s="223">
        <v>2110202</v>
      </c>
      <c r="B355" s="223" t="s">
        <v>1008</v>
      </c>
      <c r="C355" s="223" t="s">
        <v>1259</v>
      </c>
      <c r="D355" s="223">
        <v>60</v>
      </c>
      <c r="E355" s="7">
        <v>0</v>
      </c>
      <c r="F355" s="223" t="s">
        <v>1260</v>
      </c>
      <c r="G355" s="223" t="s">
        <v>1261</v>
      </c>
      <c r="H355" s="7">
        <v>0</v>
      </c>
      <c r="I355" s="7">
        <v>540</v>
      </c>
      <c r="J355" s="223" t="s">
        <v>1262</v>
      </c>
      <c r="K355" s="223" t="s">
        <v>1263</v>
      </c>
      <c r="L355" s="245">
        <v>401.92809649122802</v>
      </c>
      <c r="M355" s="246">
        <v>46305</v>
      </c>
      <c r="N355" s="223"/>
      <c r="O355" s="223" t="s">
        <v>251</v>
      </c>
      <c r="P355" s="223">
        <v>2110202</v>
      </c>
      <c r="Q355" s="223" t="s">
        <v>252</v>
      </c>
      <c r="R355" s="223">
        <v>0</v>
      </c>
      <c r="S355" s="7"/>
      <c r="T355" s="3" t="str">
        <f>+VLOOKUP(Tabla1[[#This Row],[id_bodega]],'CONVERSION DATOS'!B:D,2,0)</f>
        <v>TAT BARRANQUILLA</v>
      </c>
      <c r="U355" s="3" t="str">
        <f>+VLOOKUP(Q355,'CONVERSION DATOS'!B:D,3,0)</f>
        <v>VEHICULOS</v>
      </c>
      <c r="V355" t="str">
        <f>+VLOOKUP($A$1:$A$21871,'DT HUEVO'!$A:$E,3,0)</f>
        <v>XL</v>
      </c>
      <c r="W355" t="str">
        <f>+VLOOKUP($A$1:$A$21711,'DT HUEVO'!$A:$E,4,0)</f>
        <v>VERDE</v>
      </c>
      <c r="X355" t="str">
        <f>+VLOOKUP(T$1:T$21871,'DT HUEVO'!$H:$K,2,0)</f>
        <v>COSTA</v>
      </c>
      <c r="Y355" t="str">
        <f>+VLOOKUP(T$1:T$21871,'DT HUEVO'!$H:$K,3,0)</f>
        <v>CALOTO</v>
      </c>
      <c r="Z355">
        <f>+VLOOKUP(A$1:A$21871,'DT HUEVO'!$A:$E,5,0)</f>
        <v>0</v>
      </c>
      <c r="AA355" t="str">
        <f>IF(Tabla1[[#This Row],[GRUPO]]="PLANTA CLASIFICACION","BODEGA",IF(Tabla1[[#This Row],[GRUPO]]="BODEGA","BODEGA",Tabla1[[#This Row],[GRUPO]]))</f>
        <v>VEHICULOS</v>
      </c>
      <c r="AB355" t="str">
        <f>VLOOKUP(Tabla1[[#This Row],[articulo]],'DT HUEVO'!$A:$F,6,0)</f>
        <v>TAT</v>
      </c>
    </row>
    <row r="356" spans="1:28">
      <c r="A356" s="223">
        <v>2110302</v>
      </c>
      <c r="B356" s="223" t="s">
        <v>1007</v>
      </c>
      <c r="C356" s="223" t="s">
        <v>1259</v>
      </c>
      <c r="D356" s="223">
        <v>9810</v>
      </c>
      <c r="E356" s="7">
        <v>0</v>
      </c>
      <c r="F356" s="223" t="s">
        <v>1260</v>
      </c>
      <c r="G356" s="223" t="s">
        <v>1261</v>
      </c>
      <c r="H356" s="7">
        <v>0</v>
      </c>
      <c r="I356" s="7">
        <v>500</v>
      </c>
      <c r="J356" s="223" t="s">
        <v>1262</v>
      </c>
      <c r="K356" s="223" t="s">
        <v>1263</v>
      </c>
      <c r="L356" s="245">
        <v>363.24114598351258</v>
      </c>
      <c r="M356" s="246">
        <v>46307</v>
      </c>
      <c r="N356" s="223"/>
      <c r="O356" s="223" t="s">
        <v>251</v>
      </c>
      <c r="P356" s="223">
        <v>2110302</v>
      </c>
      <c r="Q356" s="223" t="s">
        <v>252</v>
      </c>
      <c r="R356" s="223">
        <v>0</v>
      </c>
      <c r="S356" s="7"/>
      <c r="T356" s="3" t="str">
        <f>+VLOOKUP(Tabla1[[#This Row],[id_bodega]],'CONVERSION DATOS'!B:D,2,0)</f>
        <v>TAT BARRANQUILLA</v>
      </c>
      <c r="U356" s="3" t="str">
        <f>+VLOOKUP(Q356,'CONVERSION DATOS'!B:D,3,0)</f>
        <v>VEHICULOS</v>
      </c>
      <c r="V356" t="str">
        <f>+VLOOKUP($A$1:$A$21871,'DT HUEVO'!$A:$E,3,0)</f>
        <v>L</v>
      </c>
      <c r="W356" t="str">
        <f>+VLOOKUP($A$1:$A$21711,'DT HUEVO'!$A:$E,4,0)</f>
        <v>VERDE</v>
      </c>
      <c r="X356" t="str">
        <f>+VLOOKUP(T$1:T$21871,'DT HUEVO'!$H:$K,2,0)</f>
        <v>COSTA</v>
      </c>
      <c r="Y356" t="str">
        <f>+VLOOKUP(T$1:T$21871,'DT HUEVO'!$H:$K,3,0)</f>
        <v>CALOTO</v>
      </c>
      <c r="Z356">
        <f>+VLOOKUP(A$1:A$21871,'DT HUEVO'!$A:$E,5,0)</f>
        <v>0</v>
      </c>
      <c r="AA356" t="str">
        <f>IF(Tabla1[[#This Row],[GRUPO]]="PLANTA CLASIFICACION","BODEGA",IF(Tabla1[[#This Row],[GRUPO]]="BODEGA","BODEGA",Tabla1[[#This Row],[GRUPO]]))</f>
        <v>VEHICULOS</v>
      </c>
      <c r="AB356" t="str">
        <f>VLOOKUP(Tabla1[[#This Row],[articulo]],'DT HUEVO'!$A:$F,6,0)</f>
        <v>TAT</v>
      </c>
    </row>
    <row r="357" spans="1:28">
      <c r="A357" s="223">
        <v>2110402</v>
      </c>
      <c r="B357" s="223" t="s">
        <v>1009</v>
      </c>
      <c r="C357" s="223" t="s">
        <v>1259</v>
      </c>
      <c r="D357" s="223">
        <v>3960</v>
      </c>
      <c r="E357" s="7">
        <v>0</v>
      </c>
      <c r="F357" s="223" t="s">
        <v>1260</v>
      </c>
      <c r="G357" s="223" t="s">
        <v>1261</v>
      </c>
      <c r="H357" s="7">
        <v>0</v>
      </c>
      <c r="I357" s="7">
        <v>480</v>
      </c>
      <c r="J357" s="223" t="s">
        <v>1262</v>
      </c>
      <c r="K357" s="223" t="s">
        <v>1263</v>
      </c>
      <c r="L357" s="245">
        <v>349.55007983297781</v>
      </c>
      <c r="M357" s="246">
        <v>46307</v>
      </c>
      <c r="N357" s="223"/>
      <c r="O357" s="223" t="s">
        <v>251</v>
      </c>
      <c r="P357" s="223">
        <v>2110402</v>
      </c>
      <c r="Q357" s="223" t="s">
        <v>252</v>
      </c>
      <c r="R357" s="223">
        <v>0</v>
      </c>
      <c r="S357" s="7"/>
      <c r="T357" s="3" t="str">
        <f>+VLOOKUP(Tabla1[[#This Row],[id_bodega]],'CONVERSION DATOS'!B:D,2,0)</f>
        <v>TAT BARRANQUILLA</v>
      </c>
      <c r="U357" s="3" t="str">
        <f>+VLOOKUP(Q357,'CONVERSION DATOS'!B:D,3,0)</f>
        <v>VEHICULOS</v>
      </c>
      <c r="V357" t="str">
        <f>+VLOOKUP($A$1:$A$21871,'DT HUEVO'!$A:$E,3,0)</f>
        <v>M</v>
      </c>
      <c r="W357" t="str">
        <f>+VLOOKUP($A$1:$A$21711,'DT HUEVO'!$A:$E,4,0)</f>
        <v>VERDE</v>
      </c>
      <c r="X357" t="str">
        <f>+VLOOKUP(T$1:T$21871,'DT HUEVO'!$H:$K,2,0)</f>
        <v>COSTA</v>
      </c>
      <c r="Y357" t="str">
        <f>+VLOOKUP(T$1:T$21871,'DT HUEVO'!$H:$K,3,0)</f>
        <v>CALOTO</v>
      </c>
      <c r="Z357">
        <f>+VLOOKUP(A$1:A$21871,'DT HUEVO'!$A:$E,5,0)</f>
        <v>0</v>
      </c>
      <c r="AA357" t="str">
        <f>IF(Tabla1[[#This Row],[GRUPO]]="PLANTA CLASIFICACION","BODEGA",IF(Tabla1[[#This Row],[GRUPO]]="BODEGA","BODEGA",Tabla1[[#This Row],[GRUPO]]))</f>
        <v>VEHICULOS</v>
      </c>
      <c r="AB357" t="str">
        <f>VLOOKUP(Tabla1[[#This Row],[articulo]],'DT HUEVO'!$A:$F,6,0)</f>
        <v>TAT</v>
      </c>
    </row>
    <row r="358" spans="1:28">
      <c r="A358" s="223">
        <v>2152388</v>
      </c>
      <c r="B358" s="223" t="s">
        <v>1106</v>
      </c>
      <c r="C358" s="223" t="s">
        <v>1259</v>
      </c>
      <c r="D358" s="223">
        <v>1200</v>
      </c>
      <c r="E358" s="7">
        <v>0</v>
      </c>
      <c r="F358" s="223" t="s">
        <v>1260</v>
      </c>
      <c r="G358" s="223" t="s">
        <v>1261</v>
      </c>
      <c r="H358" s="7">
        <v>0</v>
      </c>
      <c r="I358" s="7">
        <v>550</v>
      </c>
      <c r="J358" s="223" t="s">
        <v>1262</v>
      </c>
      <c r="K358" s="223" t="s">
        <v>1263</v>
      </c>
      <c r="L358" s="245">
        <v>538.38</v>
      </c>
      <c r="M358" s="246">
        <v>46307</v>
      </c>
      <c r="N358" s="223"/>
      <c r="O358" s="223" t="s">
        <v>251</v>
      </c>
      <c r="P358" s="223">
        <v>2152388</v>
      </c>
      <c r="Q358" s="223" t="s">
        <v>252</v>
      </c>
      <c r="R358" s="223">
        <v>0</v>
      </c>
      <c r="S358" s="7"/>
      <c r="T358" s="3" t="str">
        <f>+VLOOKUP(Tabla1[[#This Row],[id_bodega]],'CONVERSION DATOS'!B:D,2,0)</f>
        <v>TAT BARRANQUILLA</v>
      </c>
      <c r="U358" s="3" t="str">
        <f>+VLOOKUP(Q358,'CONVERSION DATOS'!B:D,3,0)</f>
        <v>VEHICULOS</v>
      </c>
      <c r="V358" t="str">
        <f>+VLOOKUP($A$1:$A$21871,'DT HUEVO'!$A:$E,3,0)</f>
        <v>L</v>
      </c>
      <c r="W358" t="str">
        <f>+VLOOKUP($A$1:$A$21711,'DT HUEVO'!$A:$E,4,0)</f>
        <v>EMPACADOS</v>
      </c>
      <c r="X358" t="str">
        <f>+VLOOKUP(T$1:T$21871,'DT HUEVO'!$H:$K,2,0)</f>
        <v>COSTA</v>
      </c>
      <c r="Y358" t="str">
        <f>+VLOOKUP(T$1:T$21871,'DT HUEVO'!$H:$K,3,0)</f>
        <v>CALOTO</v>
      </c>
      <c r="Z358">
        <f>+VLOOKUP(A$1:A$21871,'DT HUEVO'!$A:$E,5,0)</f>
        <v>0</v>
      </c>
      <c r="AA358" t="str">
        <f>IF(Tabla1[[#This Row],[GRUPO]]="PLANTA CLASIFICACION","BODEGA",IF(Tabla1[[#This Row],[GRUPO]]="BODEGA","BODEGA",Tabla1[[#This Row],[GRUPO]]))</f>
        <v>VEHICULOS</v>
      </c>
      <c r="AB358" t="str">
        <f>VLOOKUP(Tabla1[[#This Row],[articulo]],'DT HUEVO'!$A:$F,6,0)</f>
        <v>TAT</v>
      </c>
    </row>
    <row r="359" spans="1:28">
      <c r="A359" s="223">
        <v>2110302</v>
      </c>
      <c r="B359" s="223" t="s">
        <v>1007</v>
      </c>
      <c r="C359" s="223" t="s">
        <v>1259</v>
      </c>
      <c r="D359" s="223">
        <v>4740</v>
      </c>
      <c r="E359" s="7">
        <v>0</v>
      </c>
      <c r="F359" s="223" t="s">
        <v>1260</v>
      </c>
      <c r="G359" s="223" t="s">
        <v>1261</v>
      </c>
      <c r="H359" s="7">
        <v>0</v>
      </c>
      <c r="I359" s="7">
        <v>500</v>
      </c>
      <c r="J359" s="223" t="s">
        <v>1262</v>
      </c>
      <c r="K359" s="223" t="s">
        <v>1263</v>
      </c>
      <c r="L359" s="245">
        <v>363.24141071231088</v>
      </c>
      <c r="M359" s="246">
        <v>46307</v>
      </c>
      <c r="N359" s="223"/>
      <c r="O359" s="223" t="s">
        <v>253</v>
      </c>
      <c r="P359" s="223">
        <v>2110302</v>
      </c>
      <c r="Q359" s="223" t="s">
        <v>254</v>
      </c>
      <c r="R359" s="223">
        <v>0</v>
      </c>
      <c r="S359" s="7"/>
      <c r="T359" s="3" t="str">
        <f>+VLOOKUP(Tabla1[[#This Row],[id_bodega]],'CONVERSION DATOS'!B:D,2,0)</f>
        <v>TAT BARRANQUILLA</v>
      </c>
      <c r="U359" s="3" t="str">
        <f>+VLOOKUP(Q359,'CONVERSION DATOS'!B:D,3,0)</f>
        <v>VEHICULOS</v>
      </c>
      <c r="V359" t="str">
        <f>+VLOOKUP($A$1:$A$21871,'DT HUEVO'!$A:$E,3,0)</f>
        <v>L</v>
      </c>
      <c r="W359" t="str">
        <f>+VLOOKUP($A$1:$A$21711,'DT HUEVO'!$A:$E,4,0)</f>
        <v>VERDE</v>
      </c>
      <c r="X359" t="str">
        <f>+VLOOKUP(T$1:T$21871,'DT HUEVO'!$H:$K,2,0)</f>
        <v>COSTA</v>
      </c>
      <c r="Y359" t="str">
        <f>+VLOOKUP(T$1:T$21871,'DT HUEVO'!$H:$K,3,0)</f>
        <v>CALOTO</v>
      </c>
      <c r="Z359">
        <f>+VLOOKUP(A$1:A$21871,'DT HUEVO'!$A:$E,5,0)</f>
        <v>0</v>
      </c>
      <c r="AA359" t="str">
        <f>IF(Tabla1[[#This Row],[GRUPO]]="PLANTA CLASIFICACION","BODEGA",IF(Tabla1[[#This Row],[GRUPO]]="BODEGA","BODEGA",Tabla1[[#This Row],[GRUPO]]))</f>
        <v>VEHICULOS</v>
      </c>
      <c r="AB359" t="str">
        <f>VLOOKUP(Tabla1[[#This Row],[articulo]],'DT HUEVO'!$A:$F,6,0)</f>
        <v>TAT</v>
      </c>
    </row>
    <row r="360" spans="1:28">
      <c r="A360" s="223">
        <v>2110402</v>
      </c>
      <c r="B360" s="223" t="s">
        <v>1009</v>
      </c>
      <c r="C360" s="223" t="s">
        <v>1259</v>
      </c>
      <c r="D360" s="223">
        <v>8550</v>
      </c>
      <c r="E360" s="7">
        <v>0</v>
      </c>
      <c r="F360" s="223" t="s">
        <v>1260</v>
      </c>
      <c r="G360" s="223" t="s">
        <v>1261</v>
      </c>
      <c r="H360" s="7">
        <v>0</v>
      </c>
      <c r="I360" s="7">
        <v>480</v>
      </c>
      <c r="J360" s="223" t="s">
        <v>1262</v>
      </c>
      <c r="K360" s="223" t="s">
        <v>1263</v>
      </c>
      <c r="L360" s="245">
        <v>349.55006249205542</v>
      </c>
      <c r="M360" s="246">
        <v>46307</v>
      </c>
      <c r="N360" s="223"/>
      <c r="O360" s="223" t="s">
        <v>253</v>
      </c>
      <c r="P360" s="223">
        <v>2110402</v>
      </c>
      <c r="Q360" s="223" t="s">
        <v>254</v>
      </c>
      <c r="R360" s="223">
        <v>0</v>
      </c>
      <c r="S360" s="7"/>
      <c r="T360" s="3" t="str">
        <f>+VLOOKUP(Tabla1[[#This Row],[id_bodega]],'CONVERSION DATOS'!B:D,2,0)</f>
        <v>TAT BARRANQUILLA</v>
      </c>
      <c r="U360" s="3" t="str">
        <f>+VLOOKUP(Q360,'CONVERSION DATOS'!B:D,3,0)</f>
        <v>VEHICULOS</v>
      </c>
      <c r="V360" t="str">
        <f>+VLOOKUP($A$1:$A$21871,'DT HUEVO'!$A:$E,3,0)</f>
        <v>M</v>
      </c>
      <c r="W360" t="str">
        <f>+VLOOKUP($A$1:$A$21711,'DT HUEVO'!$A:$E,4,0)</f>
        <v>VERDE</v>
      </c>
      <c r="X360" t="str">
        <f>+VLOOKUP(T$1:T$21871,'DT HUEVO'!$H:$K,2,0)</f>
        <v>COSTA</v>
      </c>
      <c r="Y360" t="str">
        <f>+VLOOKUP(T$1:T$21871,'DT HUEVO'!$H:$K,3,0)</f>
        <v>CALOTO</v>
      </c>
      <c r="Z360">
        <f>+VLOOKUP(A$1:A$21871,'DT HUEVO'!$A:$E,5,0)</f>
        <v>0</v>
      </c>
      <c r="AA360" t="str">
        <f>IF(Tabla1[[#This Row],[GRUPO]]="PLANTA CLASIFICACION","BODEGA",IF(Tabla1[[#This Row],[GRUPO]]="BODEGA","BODEGA",Tabla1[[#This Row],[GRUPO]]))</f>
        <v>VEHICULOS</v>
      </c>
      <c r="AB360" t="str">
        <f>VLOOKUP(Tabla1[[#This Row],[articulo]],'DT HUEVO'!$A:$F,6,0)</f>
        <v>TAT</v>
      </c>
    </row>
    <row r="361" spans="1:28">
      <c r="A361" s="223">
        <v>2152388</v>
      </c>
      <c r="B361" s="223" t="s">
        <v>1106</v>
      </c>
      <c r="C361" s="223" t="s">
        <v>1259</v>
      </c>
      <c r="D361" s="223">
        <v>390</v>
      </c>
      <c r="E361" s="7">
        <v>0</v>
      </c>
      <c r="F361" s="223" t="s">
        <v>1260</v>
      </c>
      <c r="G361" s="223" t="s">
        <v>1261</v>
      </c>
      <c r="H361" s="7">
        <v>0</v>
      </c>
      <c r="I361" s="7">
        <v>550</v>
      </c>
      <c r="J361" s="223" t="s">
        <v>1262</v>
      </c>
      <c r="K361" s="223" t="s">
        <v>1263</v>
      </c>
      <c r="L361" s="245">
        <v>538.38</v>
      </c>
      <c r="M361" s="246">
        <v>46307</v>
      </c>
      <c r="N361" s="223"/>
      <c r="O361" s="223" t="s">
        <v>253</v>
      </c>
      <c r="P361" s="223">
        <v>2152388</v>
      </c>
      <c r="Q361" s="223" t="s">
        <v>254</v>
      </c>
      <c r="R361" s="223">
        <v>0</v>
      </c>
      <c r="S361" s="7"/>
      <c r="T361" s="3" t="str">
        <f>+VLOOKUP(Tabla1[[#This Row],[id_bodega]],'CONVERSION DATOS'!B:D,2,0)</f>
        <v>TAT BARRANQUILLA</v>
      </c>
      <c r="U361" s="3" t="str">
        <f>+VLOOKUP(Q361,'CONVERSION DATOS'!B:D,3,0)</f>
        <v>VEHICULOS</v>
      </c>
      <c r="V361" t="str">
        <f>+VLOOKUP($A$1:$A$21871,'DT HUEVO'!$A:$E,3,0)</f>
        <v>L</v>
      </c>
      <c r="W361" t="str">
        <f>+VLOOKUP($A$1:$A$21711,'DT HUEVO'!$A:$E,4,0)</f>
        <v>EMPACADOS</v>
      </c>
      <c r="X361" t="str">
        <f>+VLOOKUP(T$1:T$21871,'DT HUEVO'!$H:$K,2,0)</f>
        <v>COSTA</v>
      </c>
      <c r="Y361" t="str">
        <f>+VLOOKUP(T$1:T$21871,'DT HUEVO'!$H:$K,3,0)</f>
        <v>CALOTO</v>
      </c>
      <c r="Z361">
        <f>+VLOOKUP(A$1:A$21871,'DT HUEVO'!$A:$E,5,0)</f>
        <v>0</v>
      </c>
      <c r="AA361" t="str">
        <f>IF(Tabla1[[#This Row],[GRUPO]]="PLANTA CLASIFICACION","BODEGA",IF(Tabla1[[#This Row],[GRUPO]]="BODEGA","BODEGA",Tabla1[[#This Row],[GRUPO]]))</f>
        <v>VEHICULOS</v>
      </c>
      <c r="AB361" t="str">
        <f>VLOOKUP(Tabla1[[#This Row],[articulo]],'DT HUEVO'!$A:$F,6,0)</f>
        <v>TAT</v>
      </c>
    </row>
    <row r="362" spans="1:28">
      <c r="A362" s="223">
        <v>2110302</v>
      </c>
      <c r="B362" s="223" t="s">
        <v>1007</v>
      </c>
      <c r="C362" s="223" t="s">
        <v>1259</v>
      </c>
      <c r="D362" s="223">
        <v>330</v>
      </c>
      <c r="E362" s="7">
        <v>0</v>
      </c>
      <c r="F362" s="223" t="s">
        <v>1260</v>
      </c>
      <c r="G362" s="223" t="s">
        <v>1261</v>
      </c>
      <c r="H362" s="7">
        <v>0</v>
      </c>
      <c r="I362" s="7">
        <v>500</v>
      </c>
      <c r="J362" s="223" t="s">
        <v>1262</v>
      </c>
      <c r="K362" s="223" t="s">
        <v>1263</v>
      </c>
      <c r="L362" s="245">
        <v>363.29922106633069</v>
      </c>
      <c r="M362" s="246">
        <v>46305</v>
      </c>
      <c r="N362" s="223"/>
      <c r="O362" s="223" t="s">
        <v>255</v>
      </c>
      <c r="P362" s="223">
        <v>2110302</v>
      </c>
      <c r="Q362" s="223" t="s">
        <v>256</v>
      </c>
      <c r="R362" s="223">
        <v>0</v>
      </c>
      <c r="S362" s="7"/>
      <c r="T362" s="3" t="str">
        <f>+VLOOKUP(Tabla1[[#This Row],[id_bodega]],'CONVERSION DATOS'!B:D,2,0)</f>
        <v>TAT BARRANQUILLA</v>
      </c>
      <c r="U362" s="3" t="str">
        <f>+VLOOKUP(Q362,'CONVERSION DATOS'!B:D,3,0)</f>
        <v>VEHICULOS</v>
      </c>
      <c r="V362" t="str">
        <f>+VLOOKUP($A$1:$A$21871,'DT HUEVO'!$A:$E,3,0)</f>
        <v>L</v>
      </c>
      <c r="W362" t="str">
        <f>+VLOOKUP($A$1:$A$21711,'DT HUEVO'!$A:$E,4,0)</f>
        <v>VERDE</v>
      </c>
      <c r="X362" t="str">
        <f>+VLOOKUP(T$1:T$21871,'DT HUEVO'!$H:$K,2,0)</f>
        <v>COSTA</v>
      </c>
      <c r="Y362" t="str">
        <f>+VLOOKUP(T$1:T$21871,'DT HUEVO'!$H:$K,3,0)</f>
        <v>CALOTO</v>
      </c>
      <c r="Z362">
        <f>+VLOOKUP(A$1:A$21871,'DT HUEVO'!$A:$E,5,0)</f>
        <v>0</v>
      </c>
      <c r="AA362" t="str">
        <f>IF(Tabla1[[#This Row],[GRUPO]]="PLANTA CLASIFICACION","BODEGA",IF(Tabla1[[#This Row],[GRUPO]]="BODEGA","BODEGA",Tabla1[[#This Row],[GRUPO]]))</f>
        <v>VEHICULOS</v>
      </c>
      <c r="AB362" t="str">
        <f>VLOOKUP(Tabla1[[#This Row],[articulo]],'DT HUEVO'!$A:$F,6,0)</f>
        <v>TAT</v>
      </c>
    </row>
    <row r="363" spans="1:28">
      <c r="A363" s="223">
        <v>2110402</v>
      </c>
      <c r="B363" s="223" t="s">
        <v>1009</v>
      </c>
      <c r="C363" s="223" t="s">
        <v>1259</v>
      </c>
      <c r="D363" s="223">
        <v>16560</v>
      </c>
      <c r="E363" s="7">
        <v>0</v>
      </c>
      <c r="F363" s="223" t="s">
        <v>1260</v>
      </c>
      <c r="G363" s="223" t="s">
        <v>1261</v>
      </c>
      <c r="H363" s="7">
        <v>0</v>
      </c>
      <c r="I363" s="7">
        <v>480</v>
      </c>
      <c r="J363" s="223" t="s">
        <v>1262</v>
      </c>
      <c r="K363" s="223" t="s">
        <v>1263</v>
      </c>
      <c r="L363" s="245">
        <v>349.55006006221782</v>
      </c>
      <c r="M363" s="246">
        <v>46308</v>
      </c>
      <c r="N363" s="223"/>
      <c r="O363" s="223" t="s">
        <v>255</v>
      </c>
      <c r="P363" s="223">
        <v>2110402</v>
      </c>
      <c r="Q363" s="223" t="s">
        <v>256</v>
      </c>
      <c r="R363" s="223">
        <v>0</v>
      </c>
      <c r="S363" s="7"/>
      <c r="T363" s="3" t="str">
        <f>+VLOOKUP(Tabla1[[#This Row],[id_bodega]],'CONVERSION DATOS'!B:D,2,0)</f>
        <v>TAT BARRANQUILLA</v>
      </c>
      <c r="U363" s="3" t="str">
        <f>+VLOOKUP(Q363,'CONVERSION DATOS'!B:D,3,0)</f>
        <v>VEHICULOS</v>
      </c>
      <c r="V363" t="str">
        <f>+VLOOKUP($A$1:$A$21871,'DT HUEVO'!$A:$E,3,0)</f>
        <v>M</v>
      </c>
      <c r="W363" t="str">
        <f>+VLOOKUP($A$1:$A$21711,'DT HUEVO'!$A:$E,4,0)</f>
        <v>VERDE</v>
      </c>
      <c r="X363" t="str">
        <f>+VLOOKUP(T$1:T$21871,'DT HUEVO'!$H:$K,2,0)</f>
        <v>COSTA</v>
      </c>
      <c r="Y363" t="str">
        <f>+VLOOKUP(T$1:T$21871,'DT HUEVO'!$H:$K,3,0)</f>
        <v>CALOTO</v>
      </c>
      <c r="Z363">
        <f>+VLOOKUP(A$1:A$21871,'DT HUEVO'!$A:$E,5,0)</f>
        <v>0</v>
      </c>
      <c r="AA363" t="str">
        <f>IF(Tabla1[[#This Row],[GRUPO]]="PLANTA CLASIFICACION","BODEGA",IF(Tabla1[[#This Row],[GRUPO]]="BODEGA","BODEGA",Tabla1[[#This Row],[GRUPO]]))</f>
        <v>VEHICULOS</v>
      </c>
      <c r="AB363" t="str">
        <f>VLOOKUP(Tabla1[[#This Row],[articulo]],'DT HUEVO'!$A:$F,6,0)</f>
        <v>TAT</v>
      </c>
    </row>
    <row r="364" spans="1:28">
      <c r="A364" s="223">
        <v>2152388</v>
      </c>
      <c r="B364" s="223" t="s">
        <v>1106</v>
      </c>
      <c r="C364" s="223" t="s">
        <v>1259</v>
      </c>
      <c r="D364" s="223">
        <v>885</v>
      </c>
      <c r="E364" s="7">
        <v>0</v>
      </c>
      <c r="F364" s="223" t="s">
        <v>1260</v>
      </c>
      <c r="G364" s="223" t="s">
        <v>1261</v>
      </c>
      <c r="H364" s="7">
        <v>0</v>
      </c>
      <c r="I364" s="7">
        <v>550</v>
      </c>
      <c r="J364" s="223" t="s">
        <v>1262</v>
      </c>
      <c r="K364" s="223" t="s">
        <v>1263</v>
      </c>
      <c r="L364" s="245">
        <v>538.38</v>
      </c>
      <c r="M364" s="246">
        <v>46305</v>
      </c>
      <c r="N364" s="223"/>
      <c r="O364" s="223" t="s">
        <v>255</v>
      </c>
      <c r="P364" s="223">
        <v>2152388</v>
      </c>
      <c r="Q364" s="223" t="s">
        <v>256</v>
      </c>
      <c r="R364" s="223">
        <v>0</v>
      </c>
      <c r="S364" s="7"/>
      <c r="T364" s="3" t="str">
        <f>+VLOOKUP(Tabla1[[#This Row],[id_bodega]],'CONVERSION DATOS'!B:D,2,0)</f>
        <v>TAT BARRANQUILLA</v>
      </c>
      <c r="U364" s="3" t="str">
        <f>+VLOOKUP(Q364,'CONVERSION DATOS'!B:D,3,0)</f>
        <v>VEHICULOS</v>
      </c>
      <c r="V364" t="str">
        <f>+VLOOKUP($A$1:$A$21871,'DT HUEVO'!$A:$E,3,0)</f>
        <v>L</v>
      </c>
      <c r="W364" t="str">
        <f>+VLOOKUP($A$1:$A$21711,'DT HUEVO'!$A:$E,4,0)</f>
        <v>EMPACADOS</v>
      </c>
      <c r="X364" t="str">
        <f>+VLOOKUP(T$1:T$21871,'DT HUEVO'!$H:$K,2,0)</f>
        <v>COSTA</v>
      </c>
      <c r="Y364" t="str">
        <f>+VLOOKUP(T$1:T$21871,'DT HUEVO'!$H:$K,3,0)</f>
        <v>CALOTO</v>
      </c>
      <c r="Z364">
        <f>+VLOOKUP(A$1:A$21871,'DT HUEVO'!$A:$E,5,0)</f>
        <v>0</v>
      </c>
      <c r="AA364" t="str">
        <f>IF(Tabla1[[#This Row],[GRUPO]]="PLANTA CLASIFICACION","BODEGA",IF(Tabla1[[#This Row],[GRUPO]]="BODEGA","BODEGA",Tabla1[[#This Row],[GRUPO]]))</f>
        <v>VEHICULOS</v>
      </c>
      <c r="AB364" t="str">
        <f>VLOOKUP(Tabla1[[#This Row],[articulo]],'DT HUEVO'!$A:$F,6,0)</f>
        <v>TAT</v>
      </c>
    </row>
    <row r="365" spans="1:28">
      <c r="A365" s="223">
        <v>2110302</v>
      </c>
      <c r="B365" s="223" t="s">
        <v>1007</v>
      </c>
      <c r="C365" s="223" t="s">
        <v>1259</v>
      </c>
      <c r="D365" s="223">
        <v>1890</v>
      </c>
      <c r="E365" s="7">
        <v>0</v>
      </c>
      <c r="F365" s="223" t="s">
        <v>1260</v>
      </c>
      <c r="G365" s="223" t="s">
        <v>1261</v>
      </c>
      <c r="H365" s="7">
        <v>0</v>
      </c>
      <c r="I365" s="7">
        <v>500</v>
      </c>
      <c r="J365" s="223" t="s">
        <v>1262</v>
      </c>
      <c r="K365" s="223" t="s">
        <v>1263</v>
      </c>
      <c r="L365" s="245">
        <v>363.24310297898688</v>
      </c>
      <c r="M365" s="246">
        <v>46307</v>
      </c>
      <c r="N365" s="223"/>
      <c r="O365" s="223" t="s">
        <v>257</v>
      </c>
      <c r="P365" s="223">
        <v>2110302</v>
      </c>
      <c r="Q365" s="223" t="s">
        <v>258</v>
      </c>
      <c r="R365" s="223">
        <v>0</v>
      </c>
      <c r="S365" s="7"/>
      <c r="T365" s="3" t="str">
        <f>+VLOOKUP(Tabla1[[#This Row],[id_bodega]],'CONVERSION DATOS'!B:D,2,0)</f>
        <v>TAT BARRANQUILLA</v>
      </c>
      <c r="U365" s="3" t="str">
        <f>+VLOOKUP(Q365,'CONVERSION DATOS'!B:D,3,0)</f>
        <v>VEHICULOS</v>
      </c>
      <c r="V365" t="str">
        <f>+VLOOKUP($A$1:$A$21871,'DT HUEVO'!$A:$E,3,0)</f>
        <v>L</v>
      </c>
      <c r="W365" t="str">
        <f>+VLOOKUP($A$1:$A$21711,'DT HUEVO'!$A:$E,4,0)</f>
        <v>VERDE</v>
      </c>
      <c r="X365" t="str">
        <f>+VLOOKUP(T$1:T$21871,'DT HUEVO'!$H:$K,2,0)</f>
        <v>COSTA</v>
      </c>
      <c r="Y365" t="str">
        <f>+VLOOKUP(T$1:T$21871,'DT HUEVO'!$H:$K,3,0)</f>
        <v>CALOTO</v>
      </c>
      <c r="Z365">
        <f>+VLOOKUP(A$1:A$21871,'DT HUEVO'!$A:$E,5,0)</f>
        <v>0</v>
      </c>
      <c r="AA365" t="str">
        <f>IF(Tabla1[[#This Row],[GRUPO]]="PLANTA CLASIFICACION","BODEGA",IF(Tabla1[[#This Row],[GRUPO]]="BODEGA","BODEGA",Tabla1[[#This Row],[GRUPO]]))</f>
        <v>VEHICULOS</v>
      </c>
      <c r="AB365" t="str">
        <f>VLOOKUP(Tabla1[[#This Row],[articulo]],'DT HUEVO'!$A:$F,6,0)</f>
        <v>TAT</v>
      </c>
    </row>
    <row r="366" spans="1:28">
      <c r="A366" s="223">
        <v>2110402</v>
      </c>
      <c r="B366" s="223" t="s">
        <v>1009</v>
      </c>
      <c r="C366" s="223" t="s">
        <v>1259</v>
      </c>
      <c r="D366" s="223">
        <v>12090</v>
      </c>
      <c r="E366" s="7">
        <v>0</v>
      </c>
      <c r="F366" s="223" t="s">
        <v>1260</v>
      </c>
      <c r="G366" s="223" t="s">
        <v>1261</v>
      </c>
      <c r="H366" s="7">
        <v>0</v>
      </c>
      <c r="I366" s="7">
        <v>480</v>
      </c>
      <c r="J366" s="223" t="s">
        <v>1262</v>
      </c>
      <c r="K366" s="223" t="s">
        <v>1263</v>
      </c>
      <c r="L366" s="245">
        <v>349.55006587326722</v>
      </c>
      <c r="M366" s="246">
        <v>46307</v>
      </c>
      <c r="N366" s="223"/>
      <c r="O366" s="223" t="s">
        <v>257</v>
      </c>
      <c r="P366" s="223">
        <v>2110402</v>
      </c>
      <c r="Q366" s="223" t="s">
        <v>258</v>
      </c>
      <c r="R366" s="223">
        <v>0</v>
      </c>
      <c r="S366" s="7"/>
      <c r="T366" s="3" t="str">
        <f>+VLOOKUP(Tabla1[[#This Row],[id_bodega]],'CONVERSION DATOS'!B:D,2,0)</f>
        <v>TAT BARRANQUILLA</v>
      </c>
      <c r="U366" s="3" t="str">
        <f>+VLOOKUP(Q366,'CONVERSION DATOS'!B:D,3,0)</f>
        <v>VEHICULOS</v>
      </c>
      <c r="V366" t="str">
        <f>+VLOOKUP($A$1:$A$21871,'DT HUEVO'!$A:$E,3,0)</f>
        <v>M</v>
      </c>
      <c r="W366" t="str">
        <f>+VLOOKUP($A$1:$A$21711,'DT HUEVO'!$A:$E,4,0)</f>
        <v>VERDE</v>
      </c>
      <c r="X366" t="str">
        <f>+VLOOKUP(T$1:T$21871,'DT HUEVO'!$H:$K,2,0)</f>
        <v>COSTA</v>
      </c>
      <c r="Y366" t="str">
        <f>+VLOOKUP(T$1:T$21871,'DT HUEVO'!$H:$K,3,0)</f>
        <v>CALOTO</v>
      </c>
      <c r="Z366">
        <f>+VLOOKUP(A$1:A$21871,'DT HUEVO'!$A:$E,5,0)</f>
        <v>0</v>
      </c>
      <c r="AA366" t="str">
        <f>IF(Tabla1[[#This Row],[GRUPO]]="PLANTA CLASIFICACION","BODEGA",IF(Tabla1[[#This Row],[GRUPO]]="BODEGA","BODEGA",Tabla1[[#This Row],[GRUPO]]))</f>
        <v>VEHICULOS</v>
      </c>
      <c r="AB366" t="str">
        <f>VLOOKUP(Tabla1[[#This Row],[articulo]],'DT HUEVO'!$A:$F,6,0)</f>
        <v>TAT</v>
      </c>
    </row>
    <row r="367" spans="1:28">
      <c r="A367" s="223">
        <v>2152388</v>
      </c>
      <c r="B367" s="223" t="s">
        <v>1106</v>
      </c>
      <c r="C367" s="223" t="s">
        <v>1259</v>
      </c>
      <c r="D367" s="223">
        <v>360</v>
      </c>
      <c r="E367" s="7">
        <v>0</v>
      </c>
      <c r="F367" s="223" t="s">
        <v>1260</v>
      </c>
      <c r="G367" s="223" t="s">
        <v>1261</v>
      </c>
      <c r="H367" s="7">
        <v>0</v>
      </c>
      <c r="I367" s="7">
        <v>550</v>
      </c>
      <c r="J367" s="223" t="s">
        <v>1262</v>
      </c>
      <c r="K367" s="223" t="s">
        <v>1263</v>
      </c>
      <c r="L367" s="245">
        <v>538.38</v>
      </c>
      <c r="M367" s="246">
        <v>46307</v>
      </c>
      <c r="N367" s="223"/>
      <c r="O367" s="223" t="s">
        <v>257</v>
      </c>
      <c r="P367" s="223">
        <v>2152388</v>
      </c>
      <c r="Q367" s="223" t="s">
        <v>258</v>
      </c>
      <c r="R367" s="223">
        <v>0</v>
      </c>
      <c r="S367" s="7"/>
      <c r="T367" s="3" t="str">
        <f>+VLOOKUP(Tabla1[[#This Row],[id_bodega]],'CONVERSION DATOS'!B:D,2,0)</f>
        <v>TAT BARRANQUILLA</v>
      </c>
      <c r="U367" s="3" t="str">
        <f>+VLOOKUP(Q367,'CONVERSION DATOS'!B:D,3,0)</f>
        <v>VEHICULOS</v>
      </c>
      <c r="V367" t="str">
        <f>+VLOOKUP($A$1:$A$21871,'DT HUEVO'!$A:$E,3,0)</f>
        <v>L</v>
      </c>
      <c r="W367" t="str">
        <f>+VLOOKUP($A$1:$A$21711,'DT HUEVO'!$A:$E,4,0)</f>
        <v>EMPACADOS</v>
      </c>
      <c r="X367" t="str">
        <f>+VLOOKUP(T$1:T$21871,'DT HUEVO'!$H:$K,2,0)</f>
        <v>COSTA</v>
      </c>
      <c r="Y367" t="str">
        <f>+VLOOKUP(T$1:T$21871,'DT HUEVO'!$H:$K,3,0)</f>
        <v>CALOTO</v>
      </c>
      <c r="Z367">
        <f>+VLOOKUP(A$1:A$21871,'DT HUEVO'!$A:$E,5,0)</f>
        <v>0</v>
      </c>
      <c r="AA367" t="str">
        <f>IF(Tabla1[[#This Row],[GRUPO]]="PLANTA CLASIFICACION","BODEGA",IF(Tabla1[[#This Row],[GRUPO]]="BODEGA","BODEGA",Tabla1[[#This Row],[GRUPO]]))</f>
        <v>VEHICULOS</v>
      </c>
      <c r="AB367" t="str">
        <f>VLOOKUP(Tabla1[[#This Row],[articulo]],'DT HUEVO'!$A:$F,6,0)</f>
        <v>TAT</v>
      </c>
    </row>
    <row r="368" spans="1:28">
      <c r="A368" s="223">
        <v>2110202</v>
      </c>
      <c r="B368" s="223" t="s">
        <v>1008</v>
      </c>
      <c r="C368" s="223" t="s">
        <v>1259</v>
      </c>
      <c r="D368" s="223">
        <v>30</v>
      </c>
      <c r="E368" s="7">
        <v>0</v>
      </c>
      <c r="F368" s="223" t="s">
        <v>1260</v>
      </c>
      <c r="G368" s="223" t="s">
        <v>1261</v>
      </c>
      <c r="H368" s="7">
        <v>0</v>
      </c>
      <c r="I368" s="7">
        <v>540</v>
      </c>
      <c r="J368" s="223" t="s">
        <v>1262</v>
      </c>
      <c r="K368" s="223" t="s">
        <v>1263</v>
      </c>
      <c r="L368" s="245">
        <v>394.26</v>
      </c>
      <c r="M368" s="246">
        <v>46303</v>
      </c>
      <c r="N368" s="223"/>
      <c r="O368" s="223" t="s">
        <v>259</v>
      </c>
      <c r="P368" s="223">
        <v>2110202</v>
      </c>
      <c r="Q368" s="223" t="s">
        <v>260</v>
      </c>
      <c r="R368" s="223">
        <v>0</v>
      </c>
      <c r="S368" s="7"/>
      <c r="T368" s="3" t="str">
        <f>+VLOOKUP(Tabla1[[#This Row],[id_bodega]],'CONVERSION DATOS'!B:D,2,0)</f>
        <v>TAT BARRANQUILLA</v>
      </c>
      <c r="U368" s="3" t="str">
        <f>+VLOOKUP(Q368,'CONVERSION DATOS'!B:D,3,0)</f>
        <v>VEHICULOS</v>
      </c>
      <c r="V368" t="str">
        <f>+VLOOKUP($A$1:$A$21871,'DT HUEVO'!$A:$E,3,0)</f>
        <v>XL</v>
      </c>
      <c r="W368" t="str">
        <f>+VLOOKUP($A$1:$A$21711,'DT HUEVO'!$A:$E,4,0)</f>
        <v>VERDE</v>
      </c>
      <c r="X368" t="str">
        <f>+VLOOKUP(T$1:T$21871,'DT HUEVO'!$H:$K,2,0)</f>
        <v>COSTA</v>
      </c>
      <c r="Y368" t="str">
        <f>+VLOOKUP(T$1:T$21871,'DT HUEVO'!$H:$K,3,0)</f>
        <v>CALOTO</v>
      </c>
      <c r="Z368">
        <f>+VLOOKUP(A$1:A$21871,'DT HUEVO'!$A:$E,5,0)</f>
        <v>0</v>
      </c>
      <c r="AA368" t="str">
        <f>IF(Tabla1[[#This Row],[GRUPO]]="PLANTA CLASIFICACION","BODEGA",IF(Tabla1[[#This Row],[GRUPO]]="BODEGA","BODEGA",Tabla1[[#This Row],[GRUPO]]))</f>
        <v>VEHICULOS</v>
      </c>
      <c r="AB368" t="str">
        <f>VLOOKUP(Tabla1[[#This Row],[articulo]],'DT HUEVO'!$A:$F,6,0)</f>
        <v>TAT</v>
      </c>
    </row>
    <row r="369" spans="1:28">
      <c r="A369" s="223">
        <v>2110302</v>
      </c>
      <c r="B369" s="223" t="s">
        <v>1007</v>
      </c>
      <c r="C369" s="223" t="s">
        <v>1259</v>
      </c>
      <c r="D369" s="223">
        <v>2580</v>
      </c>
      <c r="E369" s="7">
        <v>0</v>
      </c>
      <c r="F369" s="223" t="s">
        <v>1260</v>
      </c>
      <c r="G369" s="223" t="s">
        <v>1261</v>
      </c>
      <c r="H369" s="7">
        <v>0</v>
      </c>
      <c r="I369" s="7">
        <v>500</v>
      </c>
      <c r="J369" s="223" t="s">
        <v>1262</v>
      </c>
      <c r="K369" s="223" t="s">
        <v>1263</v>
      </c>
      <c r="L369" s="245">
        <v>363.24215957273577</v>
      </c>
      <c r="M369" s="246">
        <v>46307</v>
      </c>
      <c r="N369" s="223"/>
      <c r="O369" s="223" t="s">
        <v>259</v>
      </c>
      <c r="P369" s="223">
        <v>2110302</v>
      </c>
      <c r="Q369" s="223" t="s">
        <v>260</v>
      </c>
      <c r="R369" s="223">
        <v>0</v>
      </c>
      <c r="S369" s="7"/>
      <c r="T369" s="3" t="str">
        <f>+VLOOKUP(Tabla1[[#This Row],[id_bodega]],'CONVERSION DATOS'!B:D,2,0)</f>
        <v>TAT BARRANQUILLA</v>
      </c>
      <c r="U369" s="3" t="str">
        <f>+VLOOKUP(Q369,'CONVERSION DATOS'!B:D,3,0)</f>
        <v>VEHICULOS</v>
      </c>
      <c r="V369" t="str">
        <f>+VLOOKUP($A$1:$A$21871,'DT HUEVO'!$A:$E,3,0)</f>
        <v>L</v>
      </c>
      <c r="W369" t="str">
        <f>+VLOOKUP($A$1:$A$21711,'DT HUEVO'!$A:$E,4,0)</f>
        <v>VERDE</v>
      </c>
      <c r="X369" t="str">
        <f>+VLOOKUP(T$1:T$21871,'DT HUEVO'!$H:$K,2,0)</f>
        <v>COSTA</v>
      </c>
      <c r="Y369" t="str">
        <f>+VLOOKUP(T$1:T$21871,'DT HUEVO'!$H:$K,3,0)</f>
        <v>CALOTO</v>
      </c>
      <c r="Z369">
        <f>+VLOOKUP(A$1:A$21871,'DT HUEVO'!$A:$E,5,0)</f>
        <v>0</v>
      </c>
      <c r="AA369" t="str">
        <f>IF(Tabla1[[#This Row],[GRUPO]]="PLANTA CLASIFICACION","BODEGA",IF(Tabla1[[#This Row],[GRUPO]]="BODEGA","BODEGA",Tabla1[[#This Row],[GRUPO]]))</f>
        <v>VEHICULOS</v>
      </c>
      <c r="AB369" t="str">
        <f>VLOOKUP(Tabla1[[#This Row],[articulo]],'DT HUEVO'!$A:$F,6,0)</f>
        <v>TAT</v>
      </c>
    </row>
    <row r="370" spans="1:28">
      <c r="A370" s="223">
        <v>2110402</v>
      </c>
      <c r="B370" s="223" t="s">
        <v>1009</v>
      </c>
      <c r="C370" s="223" t="s">
        <v>1259</v>
      </c>
      <c r="D370" s="223">
        <v>210</v>
      </c>
      <c r="E370" s="7">
        <v>0</v>
      </c>
      <c r="F370" s="223" t="s">
        <v>1260</v>
      </c>
      <c r="G370" s="223" t="s">
        <v>1261</v>
      </c>
      <c r="H370" s="7">
        <v>0</v>
      </c>
      <c r="I370" s="7">
        <v>480</v>
      </c>
      <c r="J370" s="223" t="s">
        <v>1262</v>
      </c>
      <c r="K370" s="223" t="s">
        <v>1263</v>
      </c>
      <c r="L370" s="245">
        <v>349.55009753787868</v>
      </c>
      <c r="M370" s="246">
        <v>46305</v>
      </c>
      <c r="N370" s="223"/>
      <c r="O370" s="223" t="s">
        <v>259</v>
      </c>
      <c r="P370" s="223">
        <v>2110402</v>
      </c>
      <c r="Q370" s="223" t="s">
        <v>260</v>
      </c>
      <c r="R370" s="223">
        <v>0</v>
      </c>
      <c r="S370" s="7"/>
      <c r="T370" s="3" t="str">
        <f>+VLOOKUP(Tabla1[[#This Row],[id_bodega]],'CONVERSION DATOS'!B:D,2,0)</f>
        <v>TAT BARRANQUILLA</v>
      </c>
      <c r="U370" s="3" t="str">
        <f>+VLOOKUP(Q370,'CONVERSION DATOS'!B:D,3,0)</f>
        <v>VEHICULOS</v>
      </c>
      <c r="V370" t="str">
        <f>+VLOOKUP($A$1:$A$21871,'DT HUEVO'!$A:$E,3,0)</f>
        <v>M</v>
      </c>
      <c r="W370" t="str">
        <f>+VLOOKUP($A$1:$A$21711,'DT HUEVO'!$A:$E,4,0)</f>
        <v>VERDE</v>
      </c>
      <c r="X370" t="str">
        <f>+VLOOKUP(T$1:T$21871,'DT HUEVO'!$H:$K,2,0)</f>
        <v>COSTA</v>
      </c>
      <c r="Y370" t="str">
        <f>+VLOOKUP(T$1:T$21871,'DT HUEVO'!$H:$K,3,0)</f>
        <v>CALOTO</v>
      </c>
      <c r="Z370">
        <f>+VLOOKUP(A$1:A$21871,'DT HUEVO'!$A:$E,5,0)</f>
        <v>0</v>
      </c>
      <c r="AA370" t="str">
        <f>IF(Tabla1[[#This Row],[GRUPO]]="PLANTA CLASIFICACION","BODEGA",IF(Tabla1[[#This Row],[GRUPO]]="BODEGA","BODEGA",Tabla1[[#This Row],[GRUPO]]))</f>
        <v>VEHICULOS</v>
      </c>
      <c r="AB370" t="str">
        <f>VLOOKUP(Tabla1[[#This Row],[articulo]],'DT HUEVO'!$A:$F,6,0)</f>
        <v>TAT</v>
      </c>
    </row>
    <row r="371" spans="1:28">
      <c r="A371" s="223">
        <v>2152388</v>
      </c>
      <c r="B371" s="223" t="s">
        <v>1106</v>
      </c>
      <c r="C371" s="223" t="s">
        <v>1259</v>
      </c>
      <c r="D371" s="223">
        <v>1680</v>
      </c>
      <c r="E371" s="7">
        <v>0</v>
      </c>
      <c r="F371" s="223" t="s">
        <v>1260</v>
      </c>
      <c r="G371" s="223" t="s">
        <v>1261</v>
      </c>
      <c r="H371" s="7">
        <v>0</v>
      </c>
      <c r="I371" s="7">
        <v>550</v>
      </c>
      <c r="J371" s="223" t="s">
        <v>1262</v>
      </c>
      <c r="K371" s="223" t="s">
        <v>1263</v>
      </c>
      <c r="L371" s="245">
        <v>538.38</v>
      </c>
      <c r="M371" s="246">
        <v>46307</v>
      </c>
      <c r="N371" s="223"/>
      <c r="O371" s="223" t="s">
        <v>259</v>
      </c>
      <c r="P371" s="223">
        <v>2152388</v>
      </c>
      <c r="Q371" s="223" t="s">
        <v>260</v>
      </c>
      <c r="R371" s="223">
        <v>0</v>
      </c>
      <c r="S371" s="7"/>
      <c r="T371" s="3" t="str">
        <f>+VLOOKUP(Tabla1[[#This Row],[id_bodega]],'CONVERSION DATOS'!B:D,2,0)</f>
        <v>TAT BARRANQUILLA</v>
      </c>
      <c r="U371" s="3" t="str">
        <f>+VLOOKUP(Q371,'CONVERSION DATOS'!B:D,3,0)</f>
        <v>VEHICULOS</v>
      </c>
      <c r="V371" t="str">
        <f>+VLOOKUP($A$1:$A$21871,'DT HUEVO'!$A:$E,3,0)</f>
        <v>L</v>
      </c>
      <c r="W371" t="str">
        <f>+VLOOKUP($A$1:$A$21711,'DT HUEVO'!$A:$E,4,0)</f>
        <v>EMPACADOS</v>
      </c>
      <c r="X371" t="str">
        <f>+VLOOKUP(T$1:T$21871,'DT HUEVO'!$H:$K,2,0)</f>
        <v>COSTA</v>
      </c>
      <c r="Y371" t="str">
        <f>+VLOOKUP(T$1:T$21871,'DT HUEVO'!$H:$K,3,0)</f>
        <v>CALOTO</v>
      </c>
      <c r="Z371">
        <f>+VLOOKUP(A$1:A$21871,'DT HUEVO'!$A:$E,5,0)</f>
        <v>0</v>
      </c>
      <c r="AA371" t="str">
        <f>IF(Tabla1[[#This Row],[GRUPO]]="PLANTA CLASIFICACION","BODEGA",IF(Tabla1[[#This Row],[GRUPO]]="BODEGA","BODEGA",Tabla1[[#This Row],[GRUPO]]))</f>
        <v>VEHICULOS</v>
      </c>
      <c r="AB371" t="str">
        <f>VLOOKUP(Tabla1[[#This Row],[articulo]],'DT HUEVO'!$A:$F,6,0)</f>
        <v>TAT</v>
      </c>
    </row>
    <row r="372" spans="1:28">
      <c r="A372" s="223">
        <v>2110402</v>
      </c>
      <c r="B372" s="223" t="s">
        <v>1009</v>
      </c>
      <c r="C372" s="223" t="s">
        <v>1259</v>
      </c>
      <c r="D372" s="223">
        <v>4320</v>
      </c>
      <c r="E372" s="7">
        <v>0</v>
      </c>
      <c r="F372" s="223" t="s">
        <v>1260</v>
      </c>
      <c r="G372" s="223" t="s">
        <v>1261</v>
      </c>
      <c r="H372" s="7">
        <v>0</v>
      </c>
      <c r="I372" s="7">
        <v>480</v>
      </c>
      <c r="J372" s="223" t="s">
        <v>1262</v>
      </c>
      <c r="K372" s="223" t="s">
        <v>1263</v>
      </c>
      <c r="L372" s="245">
        <v>349.5500600915617</v>
      </c>
      <c r="M372" s="246">
        <v>46307</v>
      </c>
      <c r="N372" s="223"/>
      <c r="O372" s="223" t="s">
        <v>1036</v>
      </c>
      <c r="P372" s="223">
        <v>2110402</v>
      </c>
      <c r="Q372" s="223" t="s">
        <v>1037</v>
      </c>
      <c r="R372" s="223">
        <v>0</v>
      </c>
      <c r="S372" s="7"/>
      <c r="T372" s="3" t="str">
        <f>+VLOOKUP(Tabla1[[#This Row],[id_bodega]],'CONVERSION DATOS'!B:D,2,0)</f>
        <v>TAT BARRANQUILLA</v>
      </c>
      <c r="U372" s="3" t="str">
        <f>+VLOOKUP(Q372,'CONVERSION DATOS'!B:D,3,0)</f>
        <v>VEHICULOS</v>
      </c>
      <c r="V372" t="str">
        <f>+VLOOKUP($A$1:$A$21871,'DT HUEVO'!$A:$E,3,0)</f>
        <v>M</v>
      </c>
      <c r="W372" t="str">
        <f>+VLOOKUP($A$1:$A$21711,'DT HUEVO'!$A:$E,4,0)</f>
        <v>VERDE</v>
      </c>
      <c r="X372" t="str">
        <f>+VLOOKUP(T$1:T$21871,'DT HUEVO'!$H:$K,2,0)</f>
        <v>COSTA</v>
      </c>
      <c r="Y372" t="str">
        <f>+VLOOKUP(T$1:T$21871,'DT HUEVO'!$H:$K,3,0)</f>
        <v>CALOTO</v>
      </c>
      <c r="Z372">
        <f>+VLOOKUP(A$1:A$21871,'DT HUEVO'!$A:$E,5,0)</f>
        <v>0</v>
      </c>
      <c r="AA372" t="str">
        <f>IF(Tabla1[[#This Row],[GRUPO]]="PLANTA CLASIFICACION","BODEGA",IF(Tabla1[[#This Row],[GRUPO]]="BODEGA","BODEGA",Tabla1[[#This Row],[GRUPO]]))</f>
        <v>VEHICULOS</v>
      </c>
      <c r="AB372" t="str">
        <f>VLOOKUP(Tabla1[[#This Row],[articulo]],'DT HUEVO'!$A:$F,6,0)</f>
        <v>TAT</v>
      </c>
    </row>
    <row r="373" spans="1:28">
      <c r="A373" s="223">
        <v>2110302</v>
      </c>
      <c r="B373" s="223" t="s">
        <v>1007</v>
      </c>
      <c r="C373" s="223" t="s">
        <v>1259</v>
      </c>
      <c r="D373" s="223">
        <v>782</v>
      </c>
      <c r="E373" s="7">
        <v>0</v>
      </c>
      <c r="F373" s="223" t="s">
        <v>1260</v>
      </c>
      <c r="G373" s="223" t="s">
        <v>1261</v>
      </c>
      <c r="H373" s="7">
        <v>0</v>
      </c>
      <c r="I373" s="7">
        <v>500</v>
      </c>
      <c r="J373" s="223" t="s">
        <v>1262</v>
      </c>
      <c r="K373" s="223" t="s">
        <v>1263</v>
      </c>
      <c r="L373" s="245">
        <v>363.28062476487878</v>
      </c>
      <c r="M373" s="246">
        <v>46305</v>
      </c>
      <c r="N373" s="223"/>
      <c r="O373" s="223" t="s">
        <v>1352</v>
      </c>
      <c r="P373" s="223">
        <v>2110302</v>
      </c>
      <c r="Q373" s="223" t="s">
        <v>1353</v>
      </c>
      <c r="R373" s="223">
        <v>0</v>
      </c>
      <c r="S373" s="7"/>
      <c r="T373" s="3" t="str">
        <f>+VLOOKUP(Tabla1[[#This Row],[id_bodega]],'CONVERSION DATOS'!B:D,2,0)</f>
        <v>TAT BARRANQUILLA</v>
      </c>
      <c r="U373" s="3" t="str">
        <f>+VLOOKUP(Q373,'CONVERSION DATOS'!B:D,3,0)</f>
        <v>VEHICULOS</v>
      </c>
      <c r="V373" t="str">
        <f>+VLOOKUP($A$1:$A$21871,'DT HUEVO'!$A:$E,3,0)</f>
        <v>L</v>
      </c>
      <c r="W373" t="str">
        <f>+VLOOKUP($A$1:$A$21711,'DT HUEVO'!$A:$E,4,0)</f>
        <v>VERDE</v>
      </c>
      <c r="X373" t="str">
        <f>+VLOOKUP(T$1:T$21871,'DT HUEVO'!$H:$K,2,0)</f>
        <v>COSTA</v>
      </c>
      <c r="Y373" t="str">
        <f>+VLOOKUP(T$1:T$21871,'DT HUEVO'!$H:$K,3,0)</f>
        <v>CALOTO</v>
      </c>
      <c r="Z373">
        <f>+VLOOKUP(A$1:A$21871,'DT HUEVO'!$A:$E,5,0)</f>
        <v>0</v>
      </c>
      <c r="AA373" t="str">
        <f>IF(Tabla1[[#This Row],[GRUPO]]="PLANTA CLASIFICACION","BODEGA",IF(Tabla1[[#This Row],[GRUPO]]="BODEGA","BODEGA",Tabla1[[#This Row],[GRUPO]]))</f>
        <v>VEHICULOS</v>
      </c>
      <c r="AB373" t="str">
        <f>VLOOKUP(Tabla1[[#This Row],[articulo]],'DT HUEVO'!$A:$F,6,0)</f>
        <v>TAT</v>
      </c>
    </row>
    <row r="374" spans="1:28">
      <c r="A374" s="223">
        <v>2110317</v>
      </c>
      <c r="B374" s="223" t="s">
        <v>1786</v>
      </c>
      <c r="C374" s="223" t="s">
        <v>1259</v>
      </c>
      <c r="D374" s="223">
        <v>180</v>
      </c>
      <c r="E374" s="7">
        <v>0</v>
      </c>
      <c r="F374" s="223" t="s">
        <v>1260</v>
      </c>
      <c r="G374" s="223" t="s">
        <v>1261</v>
      </c>
      <c r="H374" s="7">
        <v>0</v>
      </c>
      <c r="I374" s="7">
        <v>510</v>
      </c>
      <c r="J374" s="223" t="s">
        <v>1262</v>
      </c>
      <c r="K374" s="223" t="s">
        <v>1263</v>
      </c>
      <c r="L374" s="245">
        <v>362.98</v>
      </c>
      <c r="M374" s="246">
        <v>46305</v>
      </c>
      <c r="N374" s="223">
        <v>0</v>
      </c>
      <c r="O374" s="223" t="s">
        <v>1352</v>
      </c>
      <c r="P374" s="223">
        <v>2110317</v>
      </c>
      <c r="Q374" s="223" t="s">
        <v>1353</v>
      </c>
      <c r="R374" s="223">
        <v>0</v>
      </c>
      <c r="S374" s="7"/>
      <c r="T374" s="3" t="str">
        <f>+VLOOKUP(Tabla1[[#This Row],[id_bodega]],'CONVERSION DATOS'!B:D,2,0)</f>
        <v>TAT BARRANQUILLA</v>
      </c>
      <c r="U374" s="3" t="str">
        <f>+VLOOKUP(Q374,'CONVERSION DATOS'!B:D,3,0)</f>
        <v>VEHICULOS</v>
      </c>
      <c r="V374" t="str">
        <f>+VLOOKUP($A$1:$A$21871,'DT HUEVO'!$A:$E,3,0)</f>
        <v>L</v>
      </c>
      <c r="W374" t="str">
        <f>+VLOOKUP($A$1:$A$21711,'DT HUEVO'!$A:$E,4,0)</f>
        <v>EMPACADOS</v>
      </c>
      <c r="X374" t="str">
        <f>+VLOOKUP(T$1:T$21871,'DT HUEVO'!$H:$K,2,0)</f>
        <v>COSTA</v>
      </c>
      <c r="Y374" t="str">
        <f>+VLOOKUP(T$1:T$21871,'DT HUEVO'!$H:$K,3,0)</f>
        <v>CALOTO</v>
      </c>
      <c r="Z374">
        <f>+VLOOKUP(A$1:A$21871,'DT HUEVO'!$A:$E,5,0)</f>
        <v>0</v>
      </c>
      <c r="AA374" t="str">
        <f>IF(Tabla1[[#This Row],[GRUPO]]="PLANTA CLASIFICACION","BODEGA",IF(Tabla1[[#This Row],[GRUPO]]="BODEGA","BODEGA",Tabla1[[#This Row],[GRUPO]]))</f>
        <v>VEHICULOS</v>
      </c>
      <c r="AB374" t="str">
        <f>VLOOKUP(Tabla1[[#This Row],[articulo]],'DT HUEVO'!$A:$F,6,0)</f>
        <v>TAT</v>
      </c>
    </row>
    <row r="375" spans="1:28">
      <c r="A375" s="223">
        <v>2110402</v>
      </c>
      <c r="B375" s="223" t="s">
        <v>1009</v>
      </c>
      <c r="C375" s="223" t="s">
        <v>1259</v>
      </c>
      <c r="D375" s="223">
        <v>12810</v>
      </c>
      <c r="E375" s="7">
        <v>0</v>
      </c>
      <c r="F375" s="223" t="s">
        <v>1260</v>
      </c>
      <c r="G375" s="223" t="s">
        <v>1261</v>
      </c>
      <c r="H375" s="7">
        <v>0</v>
      </c>
      <c r="I375" s="7">
        <v>480</v>
      </c>
      <c r="J375" s="223" t="s">
        <v>1262</v>
      </c>
      <c r="K375" s="223" t="s">
        <v>1263</v>
      </c>
      <c r="L375" s="245">
        <v>349.5500533379776</v>
      </c>
      <c r="M375" s="246">
        <v>46308</v>
      </c>
      <c r="N375" s="223"/>
      <c r="O375" s="223" t="s">
        <v>1352</v>
      </c>
      <c r="P375" s="223">
        <v>2110402</v>
      </c>
      <c r="Q375" s="223" t="s">
        <v>1353</v>
      </c>
      <c r="R375" s="223">
        <v>0</v>
      </c>
      <c r="S375" s="7"/>
      <c r="T375" s="3" t="str">
        <f>+VLOOKUP(Tabla1[[#This Row],[id_bodega]],'CONVERSION DATOS'!B:D,2,0)</f>
        <v>TAT BARRANQUILLA</v>
      </c>
      <c r="U375" s="3" t="str">
        <f>+VLOOKUP(Q375,'CONVERSION DATOS'!B:D,3,0)</f>
        <v>VEHICULOS</v>
      </c>
      <c r="V375" t="str">
        <f>+VLOOKUP($A$1:$A$21871,'DT HUEVO'!$A:$E,3,0)</f>
        <v>M</v>
      </c>
      <c r="W375" t="str">
        <f>+VLOOKUP($A$1:$A$21711,'DT HUEVO'!$A:$E,4,0)</f>
        <v>VERDE</v>
      </c>
      <c r="X375" t="str">
        <f>+VLOOKUP(T$1:T$21871,'DT HUEVO'!$H:$K,2,0)</f>
        <v>COSTA</v>
      </c>
      <c r="Y375" t="str">
        <f>+VLOOKUP(T$1:T$21871,'DT HUEVO'!$H:$K,3,0)</f>
        <v>CALOTO</v>
      </c>
      <c r="Z375">
        <f>+VLOOKUP(A$1:A$21871,'DT HUEVO'!$A:$E,5,0)</f>
        <v>0</v>
      </c>
      <c r="AA375" t="str">
        <f>IF(Tabla1[[#This Row],[GRUPO]]="PLANTA CLASIFICACION","BODEGA",IF(Tabla1[[#This Row],[GRUPO]]="BODEGA","BODEGA",Tabla1[[#This Row],[GRUPO]]))</f>
        <v>VEHICULOS</v>
      </c>
      <c r="AB375" t="str">
        <f>VLOOKUP(Tabla1[[#This Row],[articulo]],'DT HUEVO'!$A:$F,6,0)</f>
        <v>TAT</v>
      </c>
    </row>
    <row r="376" spans="1:28">
      <c r="A376" s="223">
        <v>2110403</v>
      </c>
      <c r="B376" s="223" t="s">
        <v>1081</v>
      </c>
      <c r="C376" s="223" t="s">
        <v>1259</v>
      </c>
      <c r="D376" s="223">
        <v>120</v>
      </c>
      <c r="E376" s="7">
        <v>0</v>
      </c>
      <c r="F376" s="223" t="s">
        <v>1260</v>
      </c>
      <c r="G376" s="223" t="s">
        <v>1261</v>
      </c>
      <c r="H376" s="7">
        <v>0</v>
      </c>
      <c r="I376" s="7">
        <v>490</v>
      </c>
      <c r="J376" s="223" t="s">
        <v>1262</v>
      </c>
      <c r="K376" s="223" t="s">
        <v>1263</v>
      </c>
      <c r="L376" s="245">
        <v>358.15</v>
      </c>
      <c r="M376" s="246">
        <v>46303</v>
      </c>
      <c r="N376" s="223"/>
      <c r="O376" s="223" t="s">
        <v>1352</v>
      </c>
      <c r="P376" s="223">
        <v>2110403</v>
      </c>
      <c r="Q376" s="223" t="s">
        <v>1353</v>
      </c>
      <c r="R376" s="223">
        <v>0</v>
      </c>
      <c r="S376" s="7"/>
      <c r="T376" s="3" t="str">
        <f>+VLOOKUP(Tabla1[[#This Row],[id_bodega]],'CONVERSION DATOS'!B:D,2,0)</f>
        <v>TAT BARRANQUILLA</v>
      </c>
      <c r="U376" s="3" t="str">
        <f>+VLOOKUP(Q376,'CONVERSION DATOS'!B:D,3,0)</f>
        <v>VEHICULOS</v>
      </c>
      <c r="V376" t="str">
        <f>+VLOOKUP($A$1:$A$21871,'DT HUEVO'!$A:$E,3,0)</f>
        <v>M</v>
      </c>
      <c r="W376" t="str">
        <f>+VLOOKUP($A$1:$A$21711,'DT HUEVO'!$A:$E,4,0)</f>
        <v>EMPACADOS</v>
      </c>
      <c r="X376" t="str">
        <f>+VLOOKUP(T$1:T$21871,'DT HUEVO'!$H:$K,2,0)</f>
        <v>COSTA</v>
      </c>
      <c r="Y376" t="str">
        <f>+VLOOKUP(T$1:T$21871,'DT HUEVO'!$H:$K,3,0)</f>
        <v>CALOTO</v>
      </c>
      <c r="Z376">
        <f>+VLOOKUP(A$1:A$21871,'DT HUEVO'!$A:$E,5,0)</f>
        <v>0</v>
      </c>
      <c r="AA376" t="str">
        <f>IF(Tabla1[[#This Row],[GRUPO]]="PLANTA CLASIFICACION","BODEGA",IF(Tabla1[[#This Row],[GRUPO]]="BODEGA","BODEGA",Tabla1[[#This Row],[GRUPO]]))</f>
        <v>VEHICULOS</v>
      </c>
      <c r="AB376" t="str">
        <f>VLOOKUP(Tabla1[[#This Row],[articulo]],'DT HUEVO'!$A:$F,6,0)</f>
        <v>TAT</v>
      </c>
    </row>
    <row r="377" spans="1:28">
      <c r="A377" s="223">
        <v>2110302</v>
      </c>
      <c r="B377" s="223" t="s">
        <v>1007</v>
      </c>
      <c r="C377" s="223" t="s">
        <v>1259</v>
      </c>
      <c r="D377" s="223">
        <v>1140</v>
      </c>
      <c r="E377" s="7">
        <v>0</v>
      </c>
      <c r="F377" s="223" t="s">
        <v>1260</v>
      </c>
      <c r="G377" s="223" t="s">
        <v>1261</v>
      </c>
      <c r="H377" s="7">
        <v>0</v>
      </c>
      <c r="I377" s="7">
        <v>500</v>
      </c>
      <c r="J377" s="223" t="s">
        <v>1262</v>
      </c>
      <c r="K377" s="223" t="s">
        <v>1263</v>
      </c>
      <c r="L377" s="245">
        <v>363.24183708787359</v>
      </c>
      <c r="M377" s="246">
        <v>46308</v>
      </c>
      <c r="N377" s="223"/>
      <c r="O377" s="223" t="s">
        <v>261</v>
      </c>
      <c r="P377" s="223">
        <v>2110302</v>
      </c>
      <c r="Q377" s="223" t="s">
        <v>262</v>
      </c>
      <c r="R377" s="223">
        <v>0</v>
      </c>
      <c r="S377" s="7"/>
      <c r="T377" s="3" t="str">
        <f>+VLOOKUP(Tabla1[[#This Row],[id_bodega]],'CONVERSION DATOS'!B:D,2,0)</f>
        <v>TAT BARRANQUILLA</v>
      </c>
      <c r="U377" s="3" t="str">
        <f>+VLOOKUP(Q377,'CONVERSION DATOS'!B:D,3,0)</f>
        <v>VEHICULOS</v>
      </c>
      <c r="V377" t="str">
        <f>+VLOOKUP($A$1:$A$21871,'DT HUEVO'!$A:$E,3,0)</f>
        <v>L</v>
      </c>
      <c r="W377" t="str">
        <f>+VLOOKUP($A$1:$A$21711,'DT HUEVO'!$A:$E,4,0)</f>
        <v>VERDE</v>
      </c>
      <c r="X377" t="str">
        <f>+VLOOKUP(T$1:T$21871,'DT HUEVO'!$H:$K,2,0)</f>
        <v>COSTA</v>
      </c>
      <c r="Y377" t="str">
        <f>+VLOOKUP(T$1:T$21871,'DT HUEVO'!$H:$K,3,0)</f>
        <v>CALOTO</v>
      </c>
      <c r="Z377">
        <f>+VLOOKUP(A$1:A$21871,'DT HUEVO'!$A:$E,5,0)</f>
        <v>0</v>
      </c>
      <c r="AA377" t="str">
        <f>IF(Tabla1[[#This Row],[GRUPO]]="PLANTA CLASIFICACION","BODEGA",IF(Tabla1[[#This Row],[GRUPO]]="BODEGA","BODEGA",Tabla1[[#This Row],[GRUPO]]))</f>
        <v>VEHICULOS</v>
      </c>
      <c r="AB377" t="str">
        <f>VLOOKUP(Tabla1[[#This Row],[articulo]],'DT HUEVO'!$A:$F,6,0)</f>
        <v>TAT</v>
      </c>
    </row>
    <row r="378" spans="1:28">
      <c r="A378" s="223">
        <v>2110402</v>
      </c>
      <c r="B378" s="223" t="s">
        <v>1009</v>
      </c>
      <c r="C378" s="223" t="s">
        <v>1259</v>
      </c>
      <c r="D378" s="223">
        <v>13530</v>
      </c>
      <c r="E378" s="7">
        <v>0</v>
      </c>
      <c r="F378" s="223" t="s">
        <v>1260</v>
      </c>
      <c r="G378" s="223" t="s">
        <v>1261</v>
      </c>
      <c r="H378" s="7">
        <v>0</v>
      </c>
      <c r="I378" s="7">
        <v>480</v>
      </c>
      <c r="J378" s="223" t="s">
        <v>1262</v>
      </c>
      <c r="K378" s="223" t="s">
        <v>1263</v>
      </c>
      <c r="L378" s="245">
        <v>349.55006290079541</v>
      </c>
      <c r="M378" s="246">
        <v>46308</v>
      </c>
      <c r="N378" s="223"/>
      <c r="O378" s="223" t="s">
        <v>261</v>
      </c>
      <c r="P378" s="223">
        <v>2110402</v>
      </c>
      <c r="Q378" s="223" t="s">
        <v>262</v>
      </c>
      <c r="R378" s="223">
        <v>0</v>
      </c>
      <c r="S378" s="7"/>
      <c r="T378" s="3" t="str">
        <f>+VLOOKUP(Tabla1[[#This Row],[id_bodega]],'CONVERSION DATOS'!B:D,2,0)</f>
        <v>TAT BARRANQUILLA</v>
      </c>
      <c r="U378" s="3" t="str">
        <f>+VLOOKUP(Q378,'CONVERSION DATOS'!B:D,3,0)</f>
        <v>VEHICULOS</v>
      </c>
      <c r="V378" t="str">
        <f>+VLOOKUP($A$1:$A$21871,'DT HUEVO'!$A:$E,3,0)</f>
        <v>M</v>
      </c>
      <c r="W378" t="str">
        <f>+VLOOKUP($A$1:$A$21711,'DT HUEVO'!$A:$E,4,0)</f>
        <v>VERDE</v>
      </c>
      <c r="X378" t="str">
        <f>+VLOOKUP(T$1:T$21871,'DT HUEVO'!$H:$K,2,0)</f>
        <v>COSTA</v>
      </c>
      <c r="Y378" t="str">
        <f>+VLOOKUP(T$1:T$21871,'DT HUEVO'!$H:$K,3,0)</f>
        <v>CALOTO</v>
      </c>
      <c r="Z378">
        <f>+VLOOKUP(A$1:A$21871,'DT HUEVO'!$A:$E,5,0)</f>
        <v>0</v>
      </c>
      <c r="AA378" t="str">
        <f>IF(Tabla1[[#This Row],[GRUPO]]="PLANTA CLASIFICACION","BODEGA",IF(Tabla1[[#This Row],[GRUPO]]="BODEGA","BODEGA",Tabla1[[#This Row],[GRUPO]]))</f>
        <v>VEHICULOS</v>
      </c>
      <c r="AB378" t="str">
        <f>VLOOKUP(Tabla1[[#This Row],[articulo]],'DT HUEVO'!$A:$F,6,0)</f>
        <v>TAT</v>
      </c>
    </row>
    <row r="379" spans="1:28">
      <c r="A379" s="223">
        <v>2152388</v>
      </c>
      <c r="B379" s="223" t="s">
        <v>1106</v>
      </c>
      <c r="C379" s="223" t="s">
        <v>1259</v>
      </c>
      <c r="D379" s="223">
        <v>1200</v>
      </c>
      <c r="E379" s="7">
        <v>0</v>
      </c>
      <c r="F379" s="223" t="s">
        <v>1260</v>
      </c>
      <c r="G379" s="223" t="s">
        <v>1261</v>
      </c>
      <c r="H379" s="7">
        <v>0</v>
      </c>
      <c r="I379" s="7">
        <v>550</v>
      </c>
      <c r="J379" s="223" t="s">
        <v>1262</v>
      </c>
      <c r="K379" s="223" t="s">
        <v>1263</v>
      </c>
      <c r="L379" s="245">
        <v>538.38</v>
      </c>
      <c r="M379" s="246">
        <v>46307</v>
      </c>
      <c r="N379" s="223"/>
      <c r="O379" s="223" t="s">
        <v>261</v>
      </c>
      <c r="P379" s="223">
        <v>2152388</v>
      </c>
      <c r="Q379" s="223" t="s">
        <v>262</v>
      </c>
      <c r="R379" s="223">
        <v>0</v>
      </c>
      <c r="S379" s="7"/>
      <c r="T379" s="3" t="str">
        <f>+VLOOKUP(Tabla1[[#This Row],[id_bodega]],'CONVERSION DATOS'!B:D,2,0)</f>
        <v>TAT BARRANQUILLA</v>
      </c>
      <c r="U379" s="3" t="str">
        <f>+VLOOKUP(Q379,'CONVERSION DATOS'!B:D,3,0)</f>
        <v>VEHICULOS</v>
      </c>
      <c r="V379" t="str">
        <f>+VLOOKUP($A$1:$A$21871,'DT HUEVO'!$A:$E,3,0)</f>
        <v>L</v>
      </c>
      <c r="W379" t="str">
        <f>+VLOOKUP($A$1:$A$21711,'DT HUEVO'!$A:$E,4,0)</f>
        <v>EMPACADOS</v>
      </c>
      <c r="X379" t="str">
        <f>+VLOOKUP(T$1:T$21871,'DT HUEVO'!$H:$K,2,0)</f>
        <v>COSTA</v>
      </c>
      <c r="Y379" t="str">
        <f>+VLOOKUP(T$1:T$21871,'DT HUEVO'!$H:$K,3,0)</f>
        <v>CALOTO</v>
      </c>
      <c r="Z379">
        <f>+VLOOKUP(A$1:A$21871,'DT HUEVO'!$A:$E,5,0)</f>
        <v>0</v>
      </c>
      <c r="AA379" t="str">
        <f>IF(Tabla1[[#This Row],[GRUPO]]="PLANTA CLASIFICACION","BODEGA",IF(Tabla1[[#This Row],[GRUPO]]="BODEGA","BODEGA",Tabla1[[#This Row],[GRUPO]]))</f>
        <v>VEHICULOS</v>
      </c>
      <c r="AB379" t="str">
        <f>VLOOKUP(Tabla1[[#This Row],[articulo]],'DT HUEVO'!$A:$F,6,0)</f>
        <v>TAT</v>
      </c>
    </row>
    <row r="380" spans="1:28">
      <c r="A380" s="223">
        <v>2110302</v>
      </c>
      <c r="B380" s="223" t="s">
        <v>1007</v>
      </c>
      <c r="C380" s="223" t="s">
        <v>1259</v>
      </c>
      <c r="D380" s="223">
        <v>3660</v>
      </c>
      <c r="E380" s="7">
        <v>0</v>
      </c>
      <c r="F380" s="223" t="s">
        <v>1260</v>
      </c>
      <c r="G380" s="223" t="s">
        <v>1261</v>
      </c>
      <c r="H380" s="7">
        <v>0</v>
      </c>
      <c r="I380" s="7">
        <v>500</v>
      </c>
      <c r="J380" s="223" t="s">
        <v>1262</v>
      </c>
      <c r="K380" s="223" t="s">
        <v>1263</v>
      </c>
      <c r="L380" s="245">
        <v>363.24852098873117</v>
      </c>
      <c r="M380" s="246">
        <v>46307</v>
      </c>
      <c r="N380" s="223"/>
      <c r="O380" s="223" t="s">
        <v>263</v>
      </c>
      <c r="P380" s="223">
        <v>2110302</v>
      </c>
      <c r="Q380" s="223" t="s">
        <v>264</v>
      </c>
      <c r="R380" s="223">
        <v>0</v>
      </c>
      <c r="S380" s="7"/>
      <c r="T380" s="3" t="str">
        <f>+VLOOKUP(Tabla1[[#This Row],[id_bodega]],'CONVERSION DATOS'!B:D,2,0)</f>
        <v>TAT BARRANQUILLA</v>
      </c>
      <c r="U380" s="3" t="str">
        <f>+VLOOKUP(Q380,'CONVERSION DATOS'!B:D,3,0)</f>
        <v>VEHICULOS</v>
      </c>
      <c r="V380" t="str">
        <f>+VLOOKUP($A$1:$A$21871,'DT HUEVO'!$A:$E,3,0)</f>
        <v>L</v>
      </c>
      <c r="W380" t="str">
        <f>+VLOOKUP($A$1:$A$21711,'DT HUEVO'!$A:$E,4,0)</f>
        <v>VERDE</v>
      </c>
      <c r="X380" t="str">
        <f>+VLOOKUP(T$1:T$21871,'DT HUEVO'!$H:$K,2,0)</f>
        <v>COSTA</v>
      </c>
      <c r="Y380" t="str">
        <f>+VLOOKUP(T$1:T$21871,'DT HUEVO'!$H:$K,3,0)</f>
        <v>CALOTO</v>
      </c>
      <c r="Z380">
        <f>+VLOOKUP(A$1:A$21871,'DT HUEVO'!$A:$E,5,0)</f>
        <v>0</v>
      </c>
      <c r="AA380" t="str">
        <f>IF(Tabla1[[#This Row],[GRUPO]]="PLANTA CLASIFICACION","BODEGA",IF(Tabla1[[#This Row],[GRUPO]]="BODEGA","BODEGA",Tabla1[[#This Row],[GRUPO]]))</f>
        <v>VEHICULOS</v>
      </c>
      <c r="AB380" t="str">
        <f>VLOOKUP(Tabla1[[#This Row],[articulo]],'DT HUEVO'!$A:$F,6,0)</f>
        <v>TAT</v>
      </c>
    </row>
    <row r="381" spans="1:28">
      <c r="A381" s="223">
        <v>2110402</v>
      </c>
      <c r="B381" s="223" t="s">
        <v>1009</v>
      </c>
      <c r="C381" s="223" t="s">
        <v>1259</v>
      </c>
      <c r="D381" s="223">
        <v>6510</v>
      </c>
      <c r="E381" s="7">
        <v>0</v>
      </c>
      <c r="F381" s="223" t="s">
        <v>1260</v>
      </c>
      <c r="G381" s="223" t="s">
        <v>1261</v>
      </c>
      <c r="H381" s="7">
        <v>0</v>
      </c>
      <c r="I381" s="7">
        <v>480</v>
      </c>
      <c r="J381" s="223" t="s">
        <v>1262</v>
      </c>
      <c r="K381" s="223" t="s">
        <v>1263</v>
      </c>
      <c r="L381" s="245">
        <v>349.55005943402858</v>
      </c>
      <c r="M381" s="246">
        <v>46307</v>
      </c>
      <c r="N381" s="223"/>
      <c r="O381" s="223" t="s">
        <v>263</v>
      </c>
      <c r="P381" s="223">
        <v>2110402</v>
      </c>
      <c r="Q381" s="223" t="s">
        <v>264</v>
      </c>
      <c r="R381" s="223">
        <v>0</v>
      </c>
      <c r="S381" s="7"/>
      <c r="T381" s="3" t="str">
        <f>+VLOOKUP(Tabla1[[#This Row],[id_bodega]],'CONVERSION DATOS'!B:D,2,0)</f>
        <v>TAT BARRANQUILLA</v>
      </c>
      <c r="U381" s="3" t="str">
        <f>+VLOOKUP(Q381,'CONVERSION DATOS'!B:D,3,0)</f>
        <v>VEHICULOS</v>
      </c>
      <c r="V381" t="str">
        <f>+VLOOKUP($A$1:$A$21871,'DT HUEVO'!$A:$E,3,0)</f>
        <v>M</v>
      </c>
      <c r="W381" t="str">
        <f>+VLOOKUP($A$1:$A$21711,'DT HUEVO'!$A:$E,4,0)</f>
        <v>VERDE</v>
      </c>
      <c r="X381" t="str">
        <f>+VLOOKUP(T$1:T$21871,'DT HUEVO'!$H:$K,2,0)</f>
        <v>COSTA</v>
      </c>
      <c r="Y381" t="str">
        <f>+VLOOKUP(T$1:T$21871,'DT HUEVO'!$H:$K,3,0)</f>
        <v>CALOTO</v>
      </c>
      <c r="Z381">
        <f>+VLOOKUP(A$1:A$21871,'DT HUEVO'!$A:$E,5,0)</f>
        <v>0</v>
      </c>
      <c r="AA381" t="str">
        <f>IF(Tabla1[[#This Row],[GRUPO]]="PLANTA CLASIFICACION","BODEGA",IF(Tabla1[[#This Row],[GRUPO]]="BODEGA","BODEGA",Tabla1[[#This Row],[GRUPO]]))</f>
        <v>VEHICULOS</v>
      </c>
      <c r="AB381" t="str">
        <f>VLOOKUP(Tabla1[[#This Row],[articulo]],'DT HUEVO'!$A:$F,6,0)</f>
        <v>TAT</v>
      </c>
    </row>
    <row r="382" spans="1:28">
      <c r="A382" s="223">
        <v>2152388</v>
      </c>
      <c r="B382" s="223" t="s">
        <v>1106</v>
      </c>
      <c r="C382" s="223" t="s">
        <v>1259</v>
      </c>
      <c r="D382" s="223">
        <v>1170</v>
      </c>
      <c r="E382" s="7">
        <v>0</v>
      </c>
      <c r="F382" s="223" t="s">
        <v>1260</v>
      </c>
      <c r="G382" s="223" t="s">
        <v>1261</v>
      </c>
      <c r="H382" s="7">
        <v>0</v>
      </c>
      <c r="I382" s="7">
        <v>550</v>
      </c>
      <c r="J382" s="223" t="s">
        <v>1262</v>
      </c>
      <c r="K382" s="223" t="s">
        <v>1263</v>
      </c>
      <c r="L382" s="245">
        <v>538.38</v>
      </c>
      <c r="M382" s="246">
        <v>46307</v>
      </c>
      <c r="N382" s="223"/>
      <c r="O382" s="223" t="s">
        <v>263</v>
      </c>
      <c r="P382" s="223">
        <v>2152388</v>
      </c>
      <c r="Q382" s="223" t="s">
        <v>264</v>
      </c>
      <c r="R382" s="223">
        <v>0</v>
      </c>
      <c r="S382" s="7"/>
      <c r="T382" s="3" t="str">
        <f>+VLOOKUP(Tabla1[[#This Row],[id_bodega]],'CONVERSION DATOS'!B:D,2,0)</f>
        <v>TAT BARRANQUILLA</v>
      </c>
      <c r="U382" s="3" t="str">
        <f>+VLOOKUP(Q382,'CONVERSION DATOS'!B:D,3,0)</f>
        <v>VEHICULOS</v>
      </c>
      <c r="V382" t="str">
        <f>+VLOOKUP($A$1:$A$21871,'DT HUEVO'!$A:$E,3,0)</f>
        <v>L</v>
      </c>
      <c r="W382" t="str">
        <f>+VLOOKUP($A$1:$A$21711,'DT HUEVO'!$A:$E,4,0)</f>
        <v>EMPACADOS</v>
      </c>
      <c r="X382" t="str">
        <f>+VLOOKUP(T$1:T$21871,'DT HUEVO'!$H:$K,2,0)</f>
        <v>COSTA</v>
      </c>
      <c r="Y382" t="str">
        <f>+VLOOKUP(T$1:T$21871,'DT HUEVO'!$H:$K,3,0)</f>
        <v>CALOTO</v>
      </c>
      <c r="Z382">
        <f>+VLOOKUP(A$1:A$21871,'DT HUEVO'!$A:$E,5,0)</f>
        <v>0</v>
      </c>
      <c r="AA382" t="str">
        <f>IF(Tabla1[[#This Row],[GRUPO]]="PLANTA CLASIFICACION","BODEGA",IF(Tabla1[[#This Row],[GRUPO]]="BODEGA","BODEGA",Tabla1[[#This Row],[GRUPO]]))</f>
        <v>VEHICULOS</v>
      </c>
      <c r="AB382" t="str">
        <f>VLOOKUP(Tabla1[[#This Row],[articulo]],'DT HUEVO'!$A:$F,6,0)</f>
        <v>TAT</v>
      </c>
    </row>
    <row r="383" spans="1:28">
      <c r="A383" s="223">
        <v>2110302</v>
      </c>
      <c r="B383" s="223" t="s">
        <v>1007</v>
      </c>
      <c r="C383" s="223" t="s">
        <v>1259</v>
      </c>
      <c r="D383" s="223">
        <v>60</v>
      </c>
      <c r="E383" s="7">
        <v>0</v>
      </c>
      <c r="F383" s="223" t="s">
        <v>1260</v>
      </c>
      <c r="G383" s="223" t="s">
        <v>1261</v>
      </c>
      <c r="H383" s="7">
        <v>0</v>
      </c>
      <c r="I383" s="7">
        <v>500</v>
      </c>
      <c r="J383" s="223" t="s">
        <v>1262</v>
      </c>
      <c r="K383" s="223" t="s">
        <v>1263</v>
      </c>
      <c r="L383" s="245">
        <v>363.24150503202941</v>
      </c>
      <c r="M383" s="246">
        <v>46307</v>
      </c>
      <c r="N383" s="223"/>
      <c r="O383" s="223" t="s">
        <v>265</v>
      </c>
      <c r="P383" s="223">
        <v>2110302</v>
      </c>
      <c r="Q383" s="223" t="s">
        <v>266</v>
      </c>
      <c r="R383" s="223">
        <v>0</v>
      </c>
      <c r="S383" s="7"/>
      <c r="T383" s="3" t="str">
        <f>+VLOOKUP(Tabla1[[#This Row],[id_bodega]],'CONVERSION DATOS'!B:D,2,0)</f>
        <v>TAT BARRANQUILLA</v>
      </c>
      <c r="U383" s="3" t="str">
        <f>+VLOOKUP(Q383,'CONVERSION DATOS'!B:D,3,0)</f>
        <v>VEHICULOS</v>
      </c>
      <c r="V383" t="str">
        <f>+VLOOKUP($A$1:$A$21871,'DT HUEVO'!$A:$E,3,0)</f>
        <v>L</v>
      </c>
      <c r="W383" t="str">
        <f>+VLOOKUP($A$1:$A$21711,'DT HUEVO'!$A:$E,4,0)</f>
        <v>VERDE</v>
      </c>
      <c r="X383" t="str">
        <f>+VLOOKUP(T$1:T$21871,'DT HUEVO'!$H:$K,2,0)</f>
        <v>COSTA</v>
      </c>
      <c r="Y383" t="str">
        <f>+VLOOKUP(T$1:T$21871,'DT HUEVO'!$H:$K,3,0)</f>
        <v>CALOTO</v>
      </c>
      <c r="Z383">
        <f>+VLOOKUP(A$1:A$21871,'DT HUEVO'!$A:$E,5,0)</f>
        <v>0</v>
      </c>
      <c r="AA383" t="str">
        <f>IF(Tabla1[[#This Row],[GRUPO]]="PLANTA CLASIFICACION","BODEGA",IF(Tabla1[[#This Row],[GRUPO]]="BODEGA","BODEGA",Tabla1[[#This Row],[GRUPO]]))</f>
        <v>VEHICULOS</v>
      </c>
      <c r="AB383" t="str">
        <f>VLOOKUP(Tabla1[[#This Row],[articulo]],'DT HUEVO'!$A:$F,6,0)</f>
        <v>TAT</v>
      </c>
    </row>
    <row r="384" spans="1:28">
      <c r="A384" s="223">
        <v>2110402</v>
      </c>
      <c r="B384" s="223" t="s">
        <v>1009</v>
      </c>
      <c r="C384" s="223" t="s">
        <v>1259</v>
      </c>
      <c r="D384" s="223">
        <v>11190</v>
      </c>
      <c r="E384" s="7">
        <v>0</v>
      </c>
      <c r="F384" s="223" t="s">
        <v>1260</v>
      </c>
      <c r="G384" s="223" t="s">
        <v>1261</v>
      </c>
      <c r="H384" s="7">
        <v>0</v>
      </c>
      <c r="I384" s="7">
        <v>480</v>
      </c>
      <c r="J384" s="223" t="s">
        <v>1262</v>
      </c>
      <c r="K384" s="223" t="s">
        <v>1263</v>
      </c>
      <c r="L384" s="245">
        <v>349.5500584330357</v>
      </c>
      <c r="M384" s="246">
        <v>46308</v>
      </c>
      <c r="N384" s="223"/>
      <c r="O384" s="223" t="s">
        <v>265</v>
      </c>
      <c r="P384" s="223">
        <v>2110402</v>
      </c>
      <c r="Q384" s="223" t="s">
        <v>266</v>
      </c>
      <c r="R384" s="223">
        <v>0</v>
      </c>
      <c r="S384" s="7"/>
      <c r="T384" s="3" t="str">
        <f>+VLOOKUP(Tabla1[[#This Row],[id_bodega]],'CONVERSION DATOS'!B:D,2,0)</f>
        <v>TAT BARRANQUILLA</v>
      </c>
      <c r="U384" s="3" t="str">
        <f>+VLOOKUP(Q384,'CONVERSION DATOS'!B:D,3,0)</f>
        <v>VEHICULOS</v>
      </c>
      <c r="V384" t="str">
        <f>+VLOOKUP($A$1:$A$21871,'DT HUEVO'!$A:$E,3,0)</f>
        <v>M</v>
      </c>
      <c r="W384" t="str">
        <f>+VLOOKUP($A$1:$A$21711,'DT HUEVO'!$A:$E,4,0)</f>
        <v>VERDE</v>
      </c>
      <c r="X384" t="str">
        <f>+VLOOKUP(T$1:T$21871,'DT HUEVO'!$H:$K,2,0)</f>
        <v>COSTA</v>
      </c>
      <c r="Y384" t="str">
        <f>+VLOOKUP(T$1:T$21871,'DT HUEVO'!$H:$K,3,0)</f>
        <v>CALOTO</v>
      </c>
      <c r="Z384">
        <f>+VLOOKUP(A$1:A$21871,'DT HUEVO'!$A:$E,5,0)</f>
        <v>0</v>
      </c>
      <c r="AA384" t="str">
        <f>IF(Tabla1[[#This Row],[GRUPO]]="PLANTA CLASIFICACION","BODEGA",IF(Tabla1[[#This Row],[GRUPO]]="BODEGA","BODEGA",Tabla1[[#This Row],[GRUPO]]))</f>
        <v>VEHICULOS</v>
      </c>
      <c r="AB384" t="str">
        <f>VLOOKUP(Tabla1[[#This Row],[articulo]],'DT HUEVO'!$A:$F,6,0)</f>
        <v>TAT</v>
      </c>
    </row>
    <row r="385" spans="1:28">
      <c r="A385" s="223">
        <v>2152388</v>
      </c>
      <c r="B385" s="223" t="s">
        <v>1106</v>
      </c>
      <c r="C385" s="223" t="s">
        <v>1259</v>
      </c>
      <c r="D385" s="223">
        <v>540</v>
      </c>
      <c r="E385" s="7">
        <v>0</v>
      </c>
      <c r="F385" s="223" t="s">
        <v>1260</v>
      </c>
      <c r="G385" s="223" t="s">
        <v>1261</v>
      </c>
      <c r="H385" s="7">
        <v>0</v>
      </c>
      <c r="I385" s="7">
        <v>550</v>
      </c>
      <c r="J385" s="223" t="s">
        <v>1262</v>
      </c>
      <c r="K385" s="223" t="s">
        <v>1263</v>
      </c>
      <c r="L385" s="245">
        <v>538.38</v>
      </c>
      <c r="M385" s="246">
        <v>46307</v>
      </c>
      <c r="N385" s="223"/>
      <c r="O385" s="223" t="s">
        <v>265</v>
      </c>
      <c r="P385" s="223">
        <v>2152388</v>
      </c>
      <c r="Q385" s="223" t="s">
        <v>266</v>
      </c>
      <c r="R385" s="223">
        <v>0</v>
      </c>
      <c r="S385" s="7"/>
      <c r="T385" s="3" t="str">
        <f>+VLOOKUP(Tabla1[[#This Row],[id_bodega]],'CONVERSION DATOS'!B:D,2,0)</f>
        <v>TAT BARRANQUILLA</v>
      </c>
      <c r="U385" s="3" t="str">
        <f>+VLOOKUP(Q385,'CONVERSION DATOS'!B:D,3,0)</f>
        <v>VEHICULOS</v>
      </c>
      <c r="V385" t="str">
        <f>+VLOOKUP($A$1:$A$21871,'DT HUEVO'!$A:$E,3,0)</f>
        <v>L</v>
      </c>
      <c r="W385" t="str">
        <f>+VLOOKUP($A$1:$A$21711,'DT HUEVO'!$A:$E,4,0)</f>
        <v>EMPACADOS</v>
      </c>
      <c r="X385" t="str">
        <f>+VLOOKUP(T$1:T$21871,'DT HUEVO'!$H:$K,2,0)</f>
        <v>COSTA</v>
      </c>
      <c r="Y385" t="str">
        <f>+VLOOKUP(T$1:T$21871,'DT HUEVO'!$H:$K,3,0)</f>
        <v>CALOTO</v>
      </c>
      <c r="Z385">
        <f>+VLOOKUP(A$1:A$21871,'DT HUEVO'!$A:$E,5,0)</f>
        <v>0</v>
      </c>
      <c r="AA385" t="str">
        <f>IF(Tabla1[[#This Row],[GRUPO]]="PLANTA CLASIFICACION","BODEGA",IF(Tabla1[[#This Row],[GRUPO]]="BODEGA","BODEGA",Tabla1[[#This Row],[GRUPO]]))</f>
        <v>VEHICULOS</v>
      </c>
      <c r="AB385" t="str">
        <f>VLOOKUP(Tabla1[[#This Row],[articulo]],'DT HUEVO'!$A:$F,6,0)</f>
        <v>TAT</v>
      </c>
    </row>
    <row r="386" spans="1:28">
      <c r="A386" s="223">
        <v>2110302</v>
      </c>
      <c r="B386" s="223" t="s">
        <v>1007</v>
      </c>
      <c r="C386" s="223" t="s">
        <v>1259</v>
      </c>
      <c r="D386" s="223">
        <v>30</v>
      </c>
      <c r="E386" s="7">
        <v>0</v>
      </c>
      <c r="F386" s="223" t="s">
        <v>1260</v>
      </c>
      <c r="G386" s="223" t="s">
        <v>1261</v>
      </c>
      <c r="H386" s="7">
        <v>0</v>
      </c>
      <c r="I386" s="7">
        <v>490</v>
      </c>
      <c r="J386" s="223" t="s">
        <v>1262</v>
      </c>
      <c r="K386" s="223" t="s">
        <v>1263</v>
      </c>
      <c r="L386" s="245">
        <v>375.52533333333332</v>
      </c>
      <c r="M386" s="246">
        <v>46304</v>
      </c>
      <c r="N386" s="223"/>
      <c r="O386" s="223" t="s">
        <v>268</v>
      </c>
      <c r="P386" s="223">
        <v>2110302</v>
      </c>
      <c r="Q386" s="223" t="s">
        <v>269</v>
      </c>
      <c r="R386" s="223">
        <v>0</v>
      </c>
      <c r="S386" s="7"/>
      <c r="T386" s="3" t="str">
        <f>+VLOOKUP(Tabla1[[#This Row],[id_bodega]],'CONVERSION DATOS'!B:D,2,0)</f>
        <v>TAT CARTAGENA</v>
      </c>
      <c r="U386" s="3" t="str">
        <f>+VLOOKUP(Q386,'CONVERSION DATOS'!B:D,3,0)</f>
        <v>VEHICULOS</v>
      </c>
      <c r="V386" t="str">
        <f>+VLOOKUP($A$1:$A$21871,'DT HUEVO'!$A:$E,3,0)</f>
        <v>L</v>
      </c>
      <c r="W386" t="str">
        <f>+VLOOKUP($A$1:$A$21711,'DT HUEVO'!$A:$E,4,0)</f>
        <v>VERDE</v>
      </c>
      <c r="X386" t="str">
        <f>+VLOOKUP(T$1:T$21871,'DT HUEVO'!$H:$K,2,0)</f>
        <v>COSTA</v>
      </c>
      <c r="Y386" t="str">
        <f>+VLOOKUP(T$1:T$21871,'DT HUEVO'!$H:$K,3,0)</f>
        <v>CALOTO</v>
      </c>
      <c r="Z386">
        <f>+VLOOKUP(A$1:A$21871,'DT HUEVO'!$A:$E,5,0)</f>
        <v>0</v>
      </c>
      <c r="AA386" t="str">
        <f>IF(Tabla1[[#This Row],[GRUPO]]="PLANTA CLASIFICACION","BODEGA",IF(Tabla1[[#This Row],[GRUPO]]="BODEGA","BODEGA",Tabla1[[#This Row],[GRUPO]]))</f>
        <v>VEHICULOS</v>
      </c>
      <c r="AB386" t="str">
        <f>VLOOKUP(Tabla1[[#This Row],[articulo]],'DT HUEVO'!$A:$F,6,0)</f>
        <v>TAT</v>
      </c>
    </row>
    <row r="387" spans="1:28">
      <c r="A387" s="223">
        <v>2110402</v>
      </c>
      <c r="B387" s="223" t="s">
        <v>1009</v>
      </c>
      <c r="C387" s="223" t="s">
        <v>1259</v>
      </c>
      <c r="D387" s="223">
        <v>17610</v>
      </c>
      <c r="E387" s="7">
        <v>0</v>
      </c>
      <c r="F387" s="223" t="s">
        <v>1260</v>
      </c>
      <c r="G387" s="223" t="s">
        <v>1261</v>
      </c>
      <c r="H387" s="7">
        <v>0</v>
      </c>
      <c r="I387" s="7">
        <v>480</v>
      </c>
      <c r="J387" s="223" t="s">
        <v>1262</v>
      </c>
      <c r="K387" s="223" t="s">
        <v>1263</v>
      </c>
      <c r="L387" s="245">
        <v>350.36535604529081</v>
      </c>
      <c r="M387" s="246">
        <v>46308</v>
      </c>
      <c r="N387" s="223"/>
      <c r="O387" s="223" t="s">
        <v>268</v>
      </c>
      <c r="P387" s="223">
        <v>2110402</v>
      </c>
      <c r="Q387" s="223" t="s">
        <v>269</v>
      </c>
      <c r="R387" s="223">
        <v>0</v>
      </c>
      <c r="S387" s="7"/>
      <c r="T387" s="3" t="str">
        <f>+VLOOKUP(Tabla1[[#This Row],[id_bodega]],'CONVERSION DATOS'!B:D,2,0)</f>
        <v>TAT CARTAGENA</v>
      </c>
      <c r="U387" s="3" t="str">
        <f>+VLOOKUP(Q387,'CONVERSION DATOS'!B:D,3,0)</f>
        <v>VEHICULOS</v>
      </c>
      <c r="V387" t="str">
        <f>+VLOOKUP($A$1:$A$21871,'DT HUEVO'!$A:$E,3,0)</f>
        <v>M</v>
      </c>
      <c r="W387" t="str">
        <f>+VLOOKUP($A$1:$A$21711,'DT HUEVO'!$A:$E,4,0)</f>
        <v>VERDE</v>
      </c>
      <c r="X387" t="str">
        <f>+VLOOKUP(T$1:T$21871,'DT HUEVO'!$H:$K,2,0)</f>
        <v>COSTA</v>
      </c>
      <c r="Y387" t="str">
        <f>+VLOOKUP(T$1:T$21871,'DT HUEVO'!$H:$K,3,0)</f>
        <v>CALOTO</v>
      </c>
      <c r="Z387">
        <f>+VLOOKUP(A$1:A$21871,'DT HUEVO'!$A:$E,5,0)</f>
        <v>0</v>
      </c>
      <c r="AA387" t="str">
        <f>IF(Tabla1[[#This Row],[GRUPO]]="PLANTA CLASIFICACION","BODEGA",IF(Tabla1[[#This Row],[GRUPO]]="BODEGA","BODEGA",Tabla1[[#This Row],[GRUPO]]))</f>
        <v>VEHICULOS</v>
      </c>
      <c r="AB387" t="str">
        <f>VLOOKUP(Tabla1[[#This Row],[articulo]],'DT HUEVO'!$A:$F,6,0)</f>
        <v>TAT</v>
      </c>
    </row>
    <row r="388" spans="1:28">
      <c r="A388" s="223">
        <v>2152388</v>
      </c>
      <c r="B388" s="223" t="s">
        <v>1106</v>
      </c>
      <c r="C388" s="223" t="s">
        <v>1259</v>
      </c>
      <c r="D388" s="223">
        <v>720</v>
      </c>
      <c r="E388" s="7">
        <v>0</v>
      </c>
      <c r="F388" s="223" t="s">
        <v>1260</v>
      </c>
      <c r="G388" s="223" t="s">
        <v>1261</v>
      </c>
      <c r="H388" s="7">
        <v>0</v>
      </c>
      <c r="I388" s="7">
        <v>550</v>
      </c>
      <c r="J388" s="223" t="s">
        <v>1262</v>
      </c>
      <c r="K388" s="223" t="s">
        <v>1263</v>
      </c>
      <c r="L388" s="245">
        <v>538.38</v>
      </c>
      <c r="M388" s="246">
        <v>46308</v>
      </c>
      <c r="N388" s="223"/>
      <c r="O388" s="223" t="s">
        <v>268</v>
      </c>
      <c r="P388" s="223">
        <v>2152388</v>
      </c>
      <c r="Q388" s="223" t="s">
        <v>269</v>
      </c>
      <c r="R388" s="223">
        <v>0</v>
      </c>
      <c r="S388" s="7"/>
      <c r="T388" s="3" t="str">
        <f>+VLOOKUP(Tabla1[[#This Row],[id_bodega]],'CONVERSION DATOS'!B:D,2,0)</f>
        <v>TAT CARTAGENA</v>
      </c>
      <c r="U388" s="3" t="str">
        <f>+VLOOKUP(Q388,'CONVERSION DATOS'!B:D,3,0)</f>
        <v>VEHICULOS</v>
      </c>
      <c r="V388" t="str">
        <f>+VLOOKUP($A$1:$A$21871,'DT HUEVO'!$A:$E,3,0)</f>
        <v>L</v>
      </c>
      <c r="W388" t="str">
        <f>+VLOOKUP($A$1:$A$21711,'DT HUEVO'!$A:$E,4,0)</f>
        <v>EMPACADOS</v>
      </c>
      <c r="X388" t="str">
        <f>+VLOOKUP(T$1:T$21871,'DT HUEVO'!$H:$K,2,0)</f>
        <v>COSTA</v>
      </c>
      <c r="Y388" t="str">
        <f>+VLOOKUP(T$1:T$21871,'DT HUEVO'!$H:$K,3,0)</f>
        <v>CALOTO</v>
      </c>
      <c r="Z388">
        <f>+VLOOKUP(A$1:A$21871,'DT HUEVO'!$A:$E,5,0)</f>
        <v>0</v>
      </c>
      <c r="AA388" t="str">
        <f>IF(Tabla1[[#This Row],[GRUPO]]="PLANTA CLASIFICACION","BODEGA",IF(Tabla1[[#This Row],[GRUPO]]="BODEGA","BODEGA",Tabla1[[#This Row],[GRUPO]]))</f>
        <v>VEHICULOS</v>
      </c>
      <c r="AB388" t="str">
        <f>VLOOKUP(Tabla1[[#This Row],[articulo]],'DT HUEVO'!$A:$F,6,0)</f>
        <v>TAT</v>
      </c>
    </row>
    <row r="389" spans="1:28">
      <c r="A389" s="223">
        <v>2110302</v>
      </c>
      <c r="B389" s="223" t="s">
        <v>1007</v>
      </c>
      <c r="C389" s="223" t="s">
        <v>1259</v>
      </c>
      <c r="D389" s="223">
        <v>360</v>
      </c>
      <c r="E389" s="7">
        <v>0</v>
      </c>
      <c r="F389" s="223" t="s">
        <v>1260</v>
      </c>
      <c r="G389" s="223" t="s">
        <v>1261</v>
      </c>
      <c r="H389" s="7">
        <v>0</v>
      </c>
      <c r="I389" s="7">
        <v>490</v>
      </c>
      <c r="J389" s="223" t="s">
        <v>1262</v>
      </c>
      <c r="K389" s="223" t="s">
        <v>1263</v>
      </c>
      <c r="L389" s="245">
        <v>365.29538888888891</v>
      </c>
      <c r="M389" s="246">
        <v>46308</v>
      </c>
      <c r="N389" s="223"/>
      <c r="O389" s="223" t="s">
        <v>270</v>
      </c>
      <c r="P389" s="223">
        <v>2110302</v>
      </c>
      <c r="Q389" s="223" t="s">
        <v>271</v>
      </c>
      <c r="R389" s="223">
        <v>0</v>
      </c>
      <c r="S389" s="7"/>
      <c r="T389" s="3" t="str">
        <f>+VLOOKUP(Tabla1[[#This Row],[id_bodega]],'CONVERSION DATOS'!B:D,2,0)</f>
        <v>TAT CARTAGENA</v>
      </c>
      <c r="U389" s="3" t="str">
        <f>+VLOOKUP(Q389,'CONVERSION DATOS'!B:D,3,0)</f>
        <v>VEHICULOS</v>
      </c>
      <c r="V389" t="str">
        <f>+VLOOKUP($A$1:$A$21871,'DT HUEVO'!$A:$E,3,0)</f>
        <v>L</v>
      </c>
      <c r="W389" t="str">
        <f>+VLOOKUP($A$1:$A$21711,'DT HUEVO'!$A:$E,4,0)</f>
        <v>VERDE</v>
      </c>
      <c r="X389" t="str">
        <f>+VLOOKUP(T$1:T$21871,'DT HUEVO'!$H:$K,2,0)</f>
        <v>COSTA</v>
      </c>
      <c r="Y389" t="str">
        <f>+VLOOKUP(T$1:T$21871,'DT HUEVO'!$H:$K,3,0)</f>
        <v>CALOTO</v>
      </c>
      <c r="Z389">
        <f>+VLOOKUP(A$1:A$21871,'DT HUEVO'!$A:$E,5,0)</f>
        <v>0</v>
      </c>
      <c r="AA389" t="str">
        <f>IF(Tabla1[[#This Row],[GRUPO]]="PLANTA CLASIFICACION","BODEGA",IF(Tabla1[[#This Row],[GRUPO]]="BODEGA","BODEGA",Tabla1[[#This Row],[GRUPO]]))</f>
        <v>VEHICULOS</v>
      </c>
      <c r="AB389" t="str">
        <f>VLOOKUP(Tabla1[[#This Row],[articulo]],'DT HUEVO'!$A:$F,6,0)</f>
        <v>TAT</v>
      </c>
    </row>
    <row r="390" spans="1:28">
      <c r="A390" s="223">
        <v>2110402</v>
      </c>
      <c r="B390" s="223" t="s">
        <v>1009</v>
      </c>
      <c r="C390" s="223" t="s">
        <v>1259</v>
      </c>
      <c r="D390" s="223">
        <v>18300</v>
      </c>
      <c r="E390" s="7">
        <v>0</v>
      </c>
      <c r="F390" s="223" t="s">
        <v>1260</v>
      </c>
      <c r="G390" s="223" t="s">
        <v>1261</v>
      </c>
      <c r="H390" s="7">
        <v>0</v>
      </c>
      <c r="I390" s="7">
        <v>480</v>
      </c>
      <c r="J390" s="223" t="s">
        <v>1262</v>
      </c>
      <c r="K390" s="223" t="s">
        <v>1263</v>
      </c>
      <c r="L390" s="245">
        <v>350.4032266781021</v>
      </c>
      <c r="M390" s="246">
        <v>46308</v>
      </c>
      <c r="N390" s="223"/>
      <c r="O390" s="223" t="s">
        <v>270</v>
      </c>
      <c r="P390" s="223">
        <v>2110402</v>
      </c>
      <c r="Q390" s="223" t="s">
        <v>271</v>
      </c>
      <c r="R390" s="223">
        <v>0</v>
      </c>
      <c r="S390" s="7"/>
      <c r="T390" s="3" t="str">
        <f>+VLOOKUP(Tabla1[[#This Row],[id_bodega]],'CONVERSION DATOS'!B:D,2,0)</f>
        <v>TAT CARTAGENA</v>
      </c>
      <c r="U390" s="3" t="str">
        <f>+VLOOKUP(Q390,'CONVERSION DATOS'!B:D,3,0)</f>
        <v>VEHICULOS</v>
      </c>
      <c r="V390" t="str">
        <f>+VLOOKUP($A$1:$A$21871,'DT HUEVO'!$A:$E,3,0)</f>
        <v>M</v>
      </c>
      <c r="W390" t="str">
        <f>+VLOOKUP($A$1:$A$21711,'DT HUEVO'!$A:$E,4,0)</f>
        <v>VERDE</v>
      </c>
      <c r="X390" t="str">
        <f>+VLOOKUP(T$1:T$21871,'DT HUEVO'!$H:$K,2,0)</f>
        <v>COSTA</v>
      </c>
      <c r="Y390" t="str">
        <f>+VLOOKUP(T$1:T$21871,'DT HUEVO'!$H:$K,3,0)</f>
        <v>CALOTO</v>
      </c>
      <c r="Z390">
        <f>+VLOOKUP(A$1:A$21871,'DT HUEVO'!$A:$E,5,0)</f>
        <v>0</v>
      </c>
      <c r="AA390" t="str">
        <f>IF(Tabla1[[#This Row],[GRUPO]]="PLANTA CLASIFICACION","BODEGA",IF(Tabla1[[#This Row],[GRUPO]]="BODEGA","BODEGA",Tabla1[[#This Row],[GRUPO]]))</f>
        <v>VEHICULOS</v>
      </c>
      <c r="AB390" t="str">
        <f>VLOOKUP(Tabla1[[#This Row],[articulo]],'DT HUEVO'!$A:$F,6,0)</f>
        <v>TAT</v>
      </c>
    </row>
    <row r="391" spans="1:28">
      <c r="A391" s="223">
        <v>2110302</v>
      </c>
      <c r="B391" s="223" t="s">
        <v>1007</v>
      </c>
      <c r="C391" s="223" t="s">
        <v>1259</v>
      </c>
      <c r="D391" s="223">
        <v>285</v>
      </c>
      <c r="E391" s="7">
        <v>0</v>
      </c>
      <c r="F391" s="223" t="s">
        <v>1260</v>
      </c>
      <c r="G391" s="223" t="s">
        <v>1261</v>
      </c>
      <c r="H391" s="7">
        <v>0</v>
      </c>
      <c r="I391" s="7">
        <v>490</v>
      </c>
      <c r="J391" s="223" t="s">
        <v>1262</v>
      </c>
      <c r="K391" s="223" t="s">
        <v>1263</v>
      </c>
      <c r="L391" s="245">
        <v>364.95255388523401</v>
      </c>
      <c r="M391" s="246">
        <v>46305</v>
      </c>
      <c r="N391" s="223"/>
      <c r="O391" s="223" t="s">
        <v>516</v>
      </c>
      <c r="P391" s="223">
        <v>2110302</v>
      </c>
      <c r="Q391" s="223" t="s">
        <v>517</v>
      </c>
      <c r="R391" s="223">
        <v>0</v>
      </c>
      <c r="S391" s="7"/>
      <c r="T391" s="3" t="str">
        <f>+VLOOKUP(Tabla1[[#This Row],[id_bodega]],'CONVERSION DATOS'!B:D,2,0)</f>
        <v>TAT CARTAGENA</v>
      </c>
      <c r="U391" s="3" t="str">
        <f>+VLOOKUP(Q391,'CONVERSION DATOS'!B:D,3,0)</f>
        <v>VEHICULOS</v>
      </c>
      <c r="V391" t="str">
        <f>+VLOOKUP($A$1:$A$21871,'DT HUEVO'!$A:$E,3,0)</f>
        <v>L</v>
      </c>
      <c r="W391" t="str">
        <f>+VLOOKUP($A$1:$A$21711,'DT HUEVO'!$A:$E,4,0)</f>
        <v>VERDE</v>
      </c>
      <c r="X391" t="str">
        <f>+VLOOKUP(T$1:T$21871,'DT HUEVO'!$H:$K,2,0)</f>
        <v>COSTA</v>
      </c>
      <c r="Y391" t="str">
        <f>+VLOOKUP(T$1:T$21871,'DT HUEVO'!$H:$K,3,0)</f>
        <v>CALOTO</v>
      </c>
      <c r="Z391">
        <f>+VLOOKUP(A$1:A$21871,'DT HUEVO'!$A:$E,5,0)</f>
        <v>0</v>
      </c>
      <c r="AA391" t="str">
        <f>IF(Tabla1[[#This Row],[GRUPO]]="PLANTA CLASIFICACION","BODEGA",IF(Tabla1[[#This Row],[GRUPO]]="BODEGA","BODEGA",Tabla1[[#This Row],[GRUPO]]))</f>
        <v>VEHICULOS</v>
      </c>
      <c r="AB391" t="str">
        <f>VLOOKUP(Tabla1[[#This Row],[articulo]],'DT HUEVO'!$A:$F,6,0)</f>
        <v>TAT</v>
      </c>
    </row>
    <row r="392" spans="1:28">
      <c r="A392" s="223">
        <v>2110402</v>
      </c>
      <c r="B392" s="223" t="s">
        <v>1009</v>
      </c>
      <c r="C392" s="223" t="s">
        <v>1259</v>
      </c>
      <c r="D392" s="223">
        <v>14567</v>
      </c>
      <c r="E392" s="7">
        <v>0</v>
      </c>
      <c r="F392" s="223" t="s">
        <v>1260</v>
      </c>
      <c r="G392" s="223" t="s">
        <v>1261</v>
      </c>
      <c r="H392" s="7">
        <v>0</v>
      </c>
      <c r="I392" s="7">
        <v>480</v>
      </c>
      <c r="J392" s="223" t="s">
        <v>1262</v>
      </c>
      <c r="K392" s="223" t="s">
        <v>1263</v>
      </c>
      <c r="L392" s="245">
        <v>350.55723265253079</v>
      </c>
      <c r="M392" s="246">
        <v>46308</v>
      </c>
      <c r="N392" s="223"/>
      <c r="O392" s="223" t="s">
        <v>516</v>
      </c>
      <c r="P392" s="223">
        <v>2110402</v>
      </c>
      <c r="Q392" s="223" t="s">
        <v>517</v>
      </c>
      <c r="R392" s="223">
        <v>0</v>
      </c>
      <c r="S392" s="7"/>
      <c r="T392" s="3" t="str">
        <f>+VLOOKUP(Tabla1[[#This Row],[id_bodega]],'CONVERSION DATOS'!B:D,2,0)</f>
        <v>TAT CARTAGENA</v>
      </c>
      <c r="U392" s="3" t="str">
        <f>+VLOOKUP(Q392,'CONVERSION DATOS'!B:D,3,0)</f>
        <v>VEHICULOS</v>
      </c>
      <c r="V392" t="str">
        <f>+VLOOKUP($A$1:$A$21871,'DT HUEVO'!$A:$E,3,0)</f>
        <v>M</v>
      </c>
      <c r="W392" t="str">
        <f>+VLOOKUP($A$1:$A$21711,'DT HUEVO'!$A:$E,4,0)</f>
        <v>VERDE</v>
      </c>
      <c r="X392" t="str">
        <f>+VLOOKUP(T$1:T$21871,'DT HUEVO'!$H:$K,2,0)</f>
        <v>COSTA</v>
      </c>
      <c r="Y392" t="str">
        <f>+VLOOKUP(T$1:T$21871,'DT HUEVO'!$H:$K,3,0)</f>
        <v>CALOTO</v>
      </c>
      <c r="Z392">
        <f>+VLOOKUP(A$1:A$21871,'DT HUEVO'!$A:$E,5,0)</f>
        <v>0</v>
      </c>
      <c r="AA392" t="str">
        <f>IF(Tabla1[[#This Row],[GRUPO]]="PLANTA CLASIFICACION","BODEGA",IF(Tabla1[[#This Row],[GRUPO]]="BODEGA","BODEGA",Tabla1[[#This Row],[GRUPO]]))</f>
        <v>VEHICULOS</v>
      </c>
      <c r="AB392" t="str">
        <f>VLOOKUP(Tabla1[[#This Row],[articulo]],'DT HUEVO'!$A:$F,6,0)</f>
        <v>TAT</v>
      </c>
    </row>
    <row r="393" spans="1:28">
      <c r="A393" s="223">
        <v>2152388</v>
      </c>
      <c r="B393" s="223" t="s">
        <v>1106</v>
      </c>
      <c r="C393" s="223" t="s">
        <v>1259</v>
      </c>
      <c r="D393" s="223">
        <v>900</v>
      </c>
      <c r="E393" s="7">
        <v>0</v>
      </c>
      <c r="F393" s="223" t="s">
        <v>1260</v>
      </c>
      <c r="G393" s="223" t="s">
        <v>1261</v>
      </c>
      <c r="H393" s="7">
        <v>0</v>
      </c>
      <c r="I393" s="7">
        <v>550</v>
      </c>
      <c r="J393" s="223" t="s">
        <v>1262</v>
      </c>
      <c r="K393" s="223" t="s">
        <v>1263</v>
      </c>
      <c r="L393" s="245">
        <v>538.38</v>
      </c>
      <c r="M393" s="246">
        <v>46308</v>
      </c>
      <c r="N393" s="223"/>
      <c r="O393" s="223" t="s">
        <v>516</v>
      </c>
      <c r="P393" s="223">
        <v>2152388</v>
      </c>
      <c r="Q393" s="223" t="s">
        <v>517</v>
      </c>
      <c r="R393" s="223">
        <v>0</v>
      </c>
      <c r="S393" s="7"/>
      <c r="T393" s="3" t="str">
        <f>+VLOOKUP(Tabla1[[#This Row],[id_bodega]],'CONVERSION DATOS'!B:D,2,0)</f>
        <v>TAT CARTAGENA</v>
      </c>
      <c r="U393" s="3" t="str">
        <f>+VLOOKUP(Q393,'CONVERSION DATOS'!B:D,3,0)</f>
        <v>VEHICULOS</v>
      </c>
      <c r="V393" t="str">
        <f>+VLOOKUP($A$1:$A$21871,'DT HUEVO'!$A:$E,3,0)</f>
        <v>L</v>
      </c>
      <c r="W393" t="str">
        <f>+VLOOKUP($A$1:$A$21711,'DT HUEVO'!$A:$E,4,0)</f>
        <v>EMPACADOS</v>
      </c>
      <c r="X393" t="str">
        <f>+VLOOKUP(T$1:T$21871,'DT HUEVO'!$H:$K,2,0)</f>
        <v>COSTA</v>
      </c>
      <c r="Y393" t="str">
        <f>+VLOOKUP(T$1:T$21871,'DT HUEVO'!$H:$K,3,0)</f>
        <v>CALOTO</v>
      </c>
      <c r="Z393">
        <f>+VLOOKUP(A$1:A$21871,'DT HUEVO'!$A:$E,5,0)</f>
        <v>0</v>
      </c>
      <c r="AA393" t="str">
        <f>IF(Tabla1[[#This Row],[GRUPO]]="PLANTA CLASIFICACION","BODEGA",IF(Tabla1[[#This Row],[GRUPO]]="BODEGA","BODEGA",Tabla1[[#This Row],[GRUPO]]))</f>
        <v>VEHICULOS</v>
      </c>
      <c r="AB393" t="str">
        <f>VLOOKUP(Tabla1[[#This Row],[articulo]],'DT HUEVO'!$A:$F,6,0)</f>
        <v>TAT</v>
      </c>
    </row>
    <row r="394" spans="1:28">
      <c r="A394" s="223">
        <v>2110302</v>
      </c>
      <c r="B394" s="223" t="s">
        <v>1007</v>
      </c>
      <c r="C394" s="223" t="s">
        <v>1259</v>
      </c>
      <c r="D394" s="223">
        <v>960</v>
      </c>
      <c r="E394" s="7">
        <v>0</v>
      </c>
      <c r="F394" s="223" t="s">
        <v>1260</v>
      </c>
      <c r="G394" s="223" t="s">
        <v>1261</v>
      </c>
      <c r="H394" s="7">
        <v>0</v>
      </c>
      <c r="I394" s="7">
        <v>490</v>
      </c>
      <c r="J394" s="223" t="s">
        <v>1262</v>
      </c>
      <c r="K394" s="223" t="s">
        <v>1263</v>
      </c>
      <c r="L394" s="245">
        <v>363.24067708333331</v>
      </c>
      <c r="M394" s="246">
        <v>46308</v>
      </c>
      <c r="N394" s="223"/>
      <c r="O394" s="223" t="s">
        <v>272</v>
      </c>
      <c r="P394" s="223">
        <v>2110302</v>
      </c>
      <c r="Q394" s="223" t="s">
        <v>273</v>
      </c>
      <c r="R394" s="223">
        <v>0</v>
      </c>
      <c r="S394" s="7"/>
      <c r="T394" s="3" t="str">
        <f>+VLOOKUP(Tabla1[[#This Row],[id_bodega]],'CONVERSION DATOS'!B:D,2,0)</f>
        <v>TAT CARTAGENA</v>
      </c>
      <c r="U394" s="3" t="str">
        <f>+VLOOKUP(Q394,'CONVERSION DATOS'!B:D,3,0)</f>
        <v>VEHICULOS</v>
      </c>
      <c r="V394" t="str">
        <f>+VLOOKUP($A$1:$A$21871,'DT HUEVO'!$A:$E,3,0)</f>
        <v>L</v>
      </c>
      <c r="W394" t="str">
        <f>+VLOOKUP($A$1:$A$21711,'DT HUEVO'!$A:$E,4,0)</f>
        <v>VERDE</v>
      </c>
      <c r="X394" t="str">
        <f>+VLOOKUP(T$1:T$21871,'DT HUEVO'!$H:$K,2,0)</f>
        <v>COSTA</v>
      </c>
      <c r="Y394" t="str">
        <f>+VLOOKUP(T$1:T$21871,'DT HUEVO'!$H:$K,3,0)</f>
        <v>CALOTO</v>
      </c>
      <c r="Z394">
        <f>+VLOOKUP(A$1:A$21871,'DT HUEVO'!$A:$E,5,0)</f>
        <v>0</v>
      </c>
      <c r="AA394" t="str">
        <f>IF(Tabla1[[#This Row],[GRUPO]]="PLANTA CLASIFICACION","BODEGA",IF(Tabla1[[#This Row],[GRUPO]]="BODEGA","BODEGA",Tabla1[[#This Row],[GRUPO]]))</f>
        <v>VEHICULOS</v>
      </c>
      <c r="AB394" t="str">
        <f>VLOOKUP(Tabla1[[#This Row],[articulo]],'DT HUEVO'!$A:$F,6,0)</f>
        <v>TAT</v>
      </c>
    </row>
    <row r="395" spans="1:28">
      <c r="A395" s="223">
        <v>2110402</v>
      </c>
      <c r="B395" s="223" t="s">
        <v>1009</v>
      </c>
      <c r="C395" s="223" t="s">
        <v>1259</v>
      </c>
      <c r="D395" s="223">
        <v>18060</v>
      </c>
      <c r="E395" s="7">
        <v>0</v>
      </c>
      <c r="F395" s="223" t="s">
        <v>1260</v>
      </c>
      <c r="G395" s="223" t="s">
        <v>1261</v>
      </c>
      <c r="H395" s="7">
        <v>0</v>
      </c>
      <c r="I395" s="7">
        <v>480</v>
      </c>
      <c r="J395" s="223" t="s">
        <v>1262</v>
      </c>
      <c r="K395" s="223" t="s">
        <v>1263</v>
      </c>
      <c r="L395" s="245">
        <v>350.50670331800728</v>
      </c>
      <c r="M395" s="246">
        <v>46308</v>
      </c>
      <c r="N395" s="223"/>
      <c r="O395" s="223" t="s">
        <v>272</v>
      </c>
      <c r="P395" s="223">
        <v>2110402</v>
      </c>
      <c r="Q395" s="223" t="s">
        <v>273</v>
      </c>
      <c r="R395" s="223">
        <v>0</v>
      </c>
      <c r="S395" s="7"/>
      <c r="T395" s="3" t="str">
        <f>+VLOOKUP(Tabla1[[#This Row],[id_bodega]],'CONVERSION DATOS'!B:D,2,0)</f>
        <v>TAT CARTAGENA</v>
      </c>
      <c r="U395" s="3" t="str">
        <f>+VLOOKUP(Q395,'CONVERSION DATOS'!B:D,3,0)</f>
        <v>VEHICULOS</v>
      </c>
      <c r="V395" t="str">
        <f>+VLOOKUP($A$1:$A$21871,'DT HUEVO'!$A:$E,3,0)</f>
        <v>M</v>
      </c>
      <c r="W395" t="str">
        <f>+VLOOKUP($A$1:$A$21711,'DT HUEVO'!$A:$E,4,0)</f>
        <v>VERDE</v>
      </c>
      <c r="X395" t="str">
        <f>+VLOOKUP(T$1:T$21871,'DT HUEVO'!$H:$K,2,0)</f>
        <v>COSTA</v>
      </c>
      <c r="Y395" t="str">
        <f>+VLOOKUP(T$1:T$21871,'DT HUEVO'!$H:$K,3,0)</f>
        <v>CALOTO</v>
      </c>
      <c r="Z395">
        <f>+VLOOKUP(A$1:A$21871,'DT HUEVO'!$A:$E,5,0)</f>
        <v>0</v>
      </c>
      <c r="AA395" t="str">
        <f>IF(Tabla1[[#This Row],[GRUPO]]="PLANTA CLASIFICACION","BODEGA",IF(Tabla1[[#This Row],[GRUPO]]="BODEGA","BODEGA",Tabla1[[#This Row],[GRUPO]]))</f>
        <v>VEHICULOS</v>
      </c>
      <c r="AB395" t="str">
        <f>VLOOKUP(Tabla1[[#This Row],[articulo]],'DT HUEVO'!$A:$F,6,0)</f>
        <v>TAT</v>
      </c>
    </row>
    <row r="396" spans="1:28">
      <c r="A396" s="223">
        <v>2152388</v>
      </c>
      <c r="B396" s="223" t="s">
        <v>1106</v>
      </c>
      <c r="C396" s="223" t="s">
        <v>1259</v>
      </c>
      <c r="D396" s="223">
        <v>1800</v>
      </c>
      <c r="E396" s="7">
        <v>0</v>
      </c>
      <c r="F396" s="223" t="s">
        <v>1260</v>
      </c>
      <c r="G396" s="223" t="s">
        <v>1261</v>
      </c>
      <c r="H396" s="7">
        <v>0</v>
      </c>
      <c r="I396" s="7">
        <v>550</v>
      </c>
      <c r="J396" s="223" t="s">
        <v>1262</v>
      </c>
      <c r="K396" s="223" t="s">
        <v>1263</v>
      </c>
      <c r="L396" s="245">
        <v>538.38</v>
      </c>
      <c r="M396" s="246">
        <v>46308</v>
      </c>
      <c r="N396" s="223"/>
      <c r="O396" s="223" t="s">
        <v>272</v>
      </c>
      <c r="P396" s="223">
        <v>2152388</v>
      </c>
      <c r="Q396" s="223" t="s">
        <v>273</v>
      </c>
      <c r="R396" s="223">
        <v>0</v>
      </c>
      <c r="S396" s="7"/>
      <c r="T396" s="3" t="str">
        <f>+VLOOKUP(Tabla1[[#This Row],[id_bodega]],'CONVERSION DATOS'!B:D,2,0)</f>
        <v>TAT CARTAGENA</v>
      </c>
      <c r="U396" s="3" t="str">
        <f>+VLOOKUP(Q396,'CONVERSION DATOS'!B:D,3,0)</f>
        <v>VEHICULOS</v>
      </c>
      <c r="V396" t="str">
        <f>+VLOOKUP($A$1:$A$21871,'DT HUEVO'!$A:$E,3,0)</f>
        <v>L</v>
      </c>
      <c r="W396" t="str">
        <f>+VLOOKUP($A$1:$A$21711,'DT HUEVO'!$A:$E,4,0)</f>
        <v>EMPACADOS</v>
      </c>
      <c r="X396" t="str">
        <f>+VLOOKUP(T$1:T$21871,'DT HUEVO'!$H:$K,2,0)</f>
        <v>COSTA</v>
      </c>
      <c r="Y396" t="str">
        <f>+VLOOKUP(T$1:T$21871,'DT HUEVO'!$H:$K,3,0)</f>
        <v>CALOTO</v>
      </c>
      <c r="Z396">
        <f>+VLOOKUP(A$1:A$21871,'DT HUEVO'!$A:$E,5,0)</f>
        <v>0</v>
      </c>
      <c r="AA396" t="str">
        <f>IF(Tabla1[[#This Row],[GRUPO]]="PLANTA CLASIFICACION","BODEGA",IF(Tabla1[[#This Row],[GRUPO]]="BODEGA","BODEGA",Tabla1[[#This Row],[GRUPO]]))</f>
        <v>VEHICULOS</v>
      </c>
      <c r="AB396" t="str">
        <f>VLOOKUP(Tabla1[[#This Row],[articulo]],'DT HUEVO'!$A:$F,6,0)</f>
        <v>TAT</v>
      </c>
    </row>
    <row r="397" spans="1:28">
      <c r="A397" s="223">
        <v>2110302</v>
      </c>
      <c r="B397" s="223" t="s">
        <v>1007</v>
      </c>
      <c r="C397" s="223" t="s">
        <v>1259</v>
      </c>
      <c r="D397" s="223">
        <v>960</v>
      </c>
      <c r="E397" s="7">
        <v>0</v>
      </c>
      <c r="F397" s="223" t="s">
        <v>1260</v>
      </c>
      <c r="G397" s="223" t="s">
        <v>1261</v>
      </c>
      <c r="H397" s="7">
        <v>0</v>
      </c>
      <c r="I397" s="7">
        <v>490</v>
      </c>
      <c r="J397" s="223" t="s">
        <v>1262</v>
      </c>
      <c r="K397" s="223" t="s">
        <v>1263</v>
      </c>
      <c r="L397" s="245">
        <v>369.69682401151812</v>
      </c>
      <c r="M397" s="246">
        <v>46305</v>
      </c>
      <c r="N397" s="223"/>
      <c r="O397" s="223" t="s">
        <v>274</v>
      </c>
      <c r="P397" s="223">
        <v>2110302</v>
      </c>
      <c r="Q397" s="223" t="s">
        <v>275</v>
      </c>
      <c r="R397" s="223">
        <v>0</v>
      </c>
      <c r="S397" s="7"/>
      <c r="T397" s="3" t="str">
        <f>+VLOOKUP(Tabla1[[#This Row],[id_bodega]],'CONVERSION DATOS'!B:D,2,0)</f>
        <v>TAT CARTAGENA</v>
      </c>
      <c r="U397" s="3" t="str">
        <f>+VLOOKUP(Q397,'CONVERSION DATOS'!B:D,3,0)</f>
        <v>VEHICULOS</v>
      </c>
      <c r="V397" t="str">
        <f>+VLOOKUP($A$1:$A$21871,'DT HUEVO'!$A:$E,3,0)</f>
        <v>L</v>
      </c>
      <c r="W397" t="str">
        <f>+VLOOKUP($A$1:$A$21711,'DT HUEVO'!$A:$E,4,0)</f>
        <v>VERDE</v>
      </c>
      <c r="X397" t="str">
        <f>+VLOOKUP(T$1:T$21871,'DT HUEVO'!$H:$K,2,0)</f>
        <v>COSTA</v>
      </c>
      <c r="Y397" t="str">
        <f>+VLOOKUP(T$1:T$21871,'DT HUEVO'!$H:$K,3,0)</f>
        <v>CALOTO</v>
      </c>
      <c r="Z397">
        <f>+VLOOKUP(A$1:A$21871,'DT HUEVO'!$A:$E,5,0)</f>
        <v>0</v>
      </c>
      <c r="AA397" t="str">
        <f>IF(Tabla1[[#This Row],[GRUPO]]="PLANTA CLASIFICACION","BODEGA",IF(Tabla1[[#This Row],[GRUPO]]="BODEGA","BODEGA",Tabla1[[#This Row],[GRUPO]]))</f>
        <v>VEHICULOS</v>
      </c>
      <c r="AB397" t="str">
        <f>VLOOKUP(Tabla1[[#This Row],[articulo]],'DT HUEVO'!$A:$F,6,0)</f>
        <v>TAT</v>
      </c>
    </row>
    <row r="398" spans="1:28">
      <c r="A398" s="223">
        <v>2110402</v>
      </c>
      <c r="B398" s="223" t="s">
        <v>1009</v>
      </c>
      <c r="C398" s="223" t="s">
        <v>1259</v>
      </c>
      <c r="D398" s="223">
        <v>15210</v>
      </c>
      <c r="E398" s="7">
        <v>0</v>
      </c>
      <c r="F398" s="223" t="s">
        <v>1260</v>
      </c>
      <c r="G398" s="223" t="s">
        <v>1261</v>
      </c>
      <c r="H398" s="7">
        <v>0</v>
      </c>
      <c r="I398" s="7">
        <v>480</v>
      </c>
      <c r="J398" s="223" t="s">
        <v>1262</v>
      </c>
      <c r="K398" s="223" t="s">
        <v>1263</v>
      </c>
      <c r="L398" s="245">
        <v>350.49941187376731</v>
      </c>
      <c r="M398" s="246">
        <v>46308</v>
      </c>
      <c r="N398" s="223"/>
      <c r="O398" s="223" t="s">
        <v>274</v>
      </c>
      <c r="P398" s="223">
        <v>2110402</v>
      </c>
      <c r="Q398" s="223" t="s">
        <v>275</v>
      </c>
      <c r="R398" s="223">
        <v>0</v>
      </c>
      <c r="S398" s="7"/>
      <c r="T398" s="3" t="str">
        <f>+VLOOKUP(Tabla1[[#This Row],[id_bodega]],'CONVERSION DATOS'!B:D,2,0)</f>
        <v>TAT CARTAGENA</v>
      </c>
      <c r="U398" s="3" t="str">
        <f>+VLOOKUP(Q398,'CONVERSION DATOS'!B:D,3,0)</f>
        <v>VEHICULOS</v>
      </c>
      <c r="V398" t="str">
        <f>+VLOOKUP($A$1:$A$21871,'DT HUEVO'!$A:$E,3,0)</f>
        <v>M</v>
      </c>
      <c r="W398" t="str">
        <f>+VLOOKUP($A$1:$A$21711,'DT HUEVO'!$A:$E,4,0)</f>
        <v>VERDE</v>
      </c>
      <c r="X398" t="str">
        <f>+VLOOKUP(T$1:T$21871,'DT HUEVO'!$H:$K,2,0)</f>
        <v>COSTA</v>
      </c>
      <c r="Y398" t="str">
        <f>+VLOOKUP(T$1:T$21871,'DT HUEVO'!$H:$K,3,0)</f>
        <v>CALOTO</v>
      </c>
      <c r="Z398">
        <f>+VLOOKUP(A$1:A$21871,'DT HUEVO'!$A:$E,5,0)</f>
        <v>0</v>
      </c>
      <c r="AA398" t="str">
        <f>IF(Tabla1[[#This Row],[GRUPO]]="PLANTA CLASIFICACION","BODEGA",IF(Tabla1[[#This Row],[GRUPO]]="BODEGA","BODEGA",Tabla1[[#This Row],[GRUPO]]))</f>
        <v>VEHICULOS</v>
      </c>
      <c r="AB398" t="str">
        <f>VLOOKUP(Tabla1[[#This Row],[articulo]],'DT HUEVO'!$A:$F,6,0)</f>
        <v>TAT</v>
      </c>
    </row>
    <row r="399" spans="1:28">
      <c r="A399" s="223">
        <v>2152388</v>
      </c>
      <c r="B399" s="223" t="s">
        <v>1106</v>
      </c>
      <c r="C399" s="223" t="s">
        <v>1259</v>
      </c>
      <c r="D399" s="223">
        <v>900</v>
      </c>
      <c r="E399" s="7">
        <v>0</v>
      </c>
      <c r="F399" s="223" t="s">
        <v>1260</v>
      </c>
      <c r="G399" s="223" t="s">
        <v>1261</v>
      </c>
      <c r="H399" s="7">
        <v>0</v>
      </c>
      <c r="I399" s="7">
        <v>550</v>
      </c>
      <c r="J399" s="223" t="s">
        <v>1262</v>
      </c>
      <c r="K399" s="223" t="s">
        <v>1263</v>
      </c>
      <c r="L399" s="245">
        <v>538.38</v>
      </c>
      <c r="M399" s="246">
        <v>46308</v>
      </c>
      <c r="N399" s="223"/>
      <c r="O399" s="223" t="s">
        <v>274</v>
      </c>
      <c r="P399" s="223">
        <v>2152388</v>
      </c>
      <c r="Q399" s="223" t="s">
        <v>275</v>
      </c>
      <c r="R399" s="223">
        <v>0</v>
      </c>
      <c r="S399" s="7"/>
      <c r="T399" s="3" t="str">
        <f>+VLOOKUP(Tabla1[[#This Row],[id_bodega]],'CONVERSION DATOS'!B:D,2,0)</f>
        <v>TAT CARTAGENA</v>
      </c>
      <c r="U399" s="3" t="str">
        <f>+VLOOKUP(Q399,'CONVERSION DATOS'!B:D,3,0)</f>
        <v>VEHICULOS</v>
      </c>
      <c r="V399" t="str">
        <f>+VLOOKUP($A$1:$A$21871,'DT HUEVO'!$A:$E,3,0)</f>
        <v>L</v>
      </c>
      <c r="W399" t="str">
        <f>+VLOOKUP($A$1:$A$21711,'DT HUEVO'!$A:$E,4,0)</f>
        <v>EMPACADOS</v>
      </c>
      <c r="X399" t="str">
        <f>+VLOOKUP(T$1:T$21871,'DT HUEVO'!$H:$K,2,0)</f>
        <v>COSTA</v>
      </c>
      <c r="Y399" t="str">
        <f>+VLOOKUP(T$1:T$21871,'DT HUEVO'!$H:$K,3,0)</f>
        <v>CALOTO</v>
      </c>
      <c r="Z399">
        <f>+VLOOKUP(A$1:A$21871,'DT HUEVO'!$A:$E,5,0)</f>
        <v>0</v>
      </c>
      <c r="AA399" t="str">
        <f>IF(Tabla1[[#This Row],[GRUPO]]="PLANTA CLASIFICACION","BODEGA",IF(Tabla1[[#This Row],[GRUPO]]="BODEGA","BODEGA",Tabla1[[#This Row],[GRUPO]]))</f>
        <v>VEHICULOS</v>
      </c>
      <c r="AB399" t="str">
        <f>VLOOKUP(Tabla1[[#This Row],[articulo]],'DT HUEVO'!$A:$F,6,0)</f>
        <v>TAT</v>
      </c>
    </row>
    <row r="400" spans="1:28">
      <c r="A400" s="223">
        <v>2110302</v>
      </c>
      <c r="B400" s="223" t="s">
        <v>1007</v>
      </c>
      <c r="C400" s="223" t="s">
        <v>1259</v>
      </c>
      <c r="D400" s="223">
        <v>780</v>
      </c>
      <c r="E400" s="7">
        <v>0</v>
      </c>
      <c r="F400" s="223" t="s">
        <v>1260</v>
      </c>
      <c r="G400" s="223" t="s">
        <v>1261</v>
      </c>
      <c r="H400" s="7">
        <v>0</v>
      </c>
      <c r="I400" s="7">
        <v>490</v>
      </c>
      <c r="J400" s="223" t="s">
        <v>1262</v>
      </c>
      <c r="K400" s="223" t="s">
        <v>1263</v>
      </c>
      <c r="L400" s="245">
        <v>368.64298942331328</v>
      </c>
      <c r="M400" s="246">
        <v>46308</v>
      </c>
      <c r="N400" s="223"/>
      <c r="O400" s="223" t="s">
        <v>775</v>
      </c>
      <c r="P400" s="223">
        <v>2110302</v>
      </c>
      <c r="Q400" s="223" t="s">
        <v>276</v>
      </c>
      <c r="R400" s="223">
        <v>0</v>
      </c>
      <c r="S400" s="7"/>
      <c r="T400" s="3" t="str">
        <f>+VLOOKUP(Tabla1[[#This Row],[id_bodega]],'CONVERSION DATOS'!B:D,2,0)</f>
        <v>TAT CARTAGENA</v>
      </c>
      <c r="U400" s="3" t="str">
        <f>+VLOOKUP(Q400,'CONVERSION DATOS'!B:D,3,0)</f>
        <v>VEHICULOS</v>
      </c>
      <c r="V400" t="str">
        <f>+VLOOKUP($A$1:$A$21871,'DT HUEVO'!$A:$E,3,0)</f>
        <v>L</v>
      </c>
      <c r="W400" t="str">
        <f>+VLOOKUP($A$1:$A$21711,'DT HUEVO'!$A:$E,4,0)</f>
        <v>VERDE</v>
      </c>
      <c r="X400" t="str">
        <f>+VLOOKUP(T$1:T$21871,'DT HUEVO'!$H:$K,2,0)</f>
        <v>COSTA</v>
      </c>
      <c r="Y400" t="str">
        <f>+VLOOKUP(T$1:T$21871,'DT HUEVO'!$H:$K,3,0)</f>
        <v>CALOTO</v>
      </c>
      <c r="Z400">
        <f>+VLOOKUP(A$1:A$21871,'DT HUEVO'!$A:$E,5,0)</f>
        <v>0</v>
      </c>
      <c r="AA400" t="str">
        <f>IF(Tabla1[[#This Row],[GRUPO]]="PLANTA CLASIFICACION","BODEGA",IF(Tabla1[[#This Row],[GRUPO]]="BODEGA","BODEGA",Tabla1[[#This Row],[GRUPO]]))</f>
        <v>VEHICULOS</v>
      </c>
      <c r="AB400" t="str">
        <f>VLOOKUP(Tabla1[[#This Row],[articulo]],'DT HUEVO'!$A:$F,6,0)</f>
        <v>TAT</v>
      </c>
    </row>
    <row r="401" spans="1:28">
      <c r="A401" s="223">
        <v>2110402</v>
      </c>
      <c r="B401" s="223" t="s">
        <v>1009</v>
      </c>
      <c r="C401" s="223" t="s">
        <v>1259</v>
      </c>
      <c r="D401" s="223">
        <v>15390</v>
      </c>
      <c r="E401" s="7">
        <v>0</v>
      </c>
      <c r="F401" s="223" t="s">
        <v>1260</v>
      </c>
      <c r="G401" s="223" t="s">
        <v>1261</v>
      </c>
      <c r="H401" s="7">
        <v>0</v>
      </c>
      <c r="I401" s="7">
        <v>480</v>
      </c>
      <c r="J401" s="223" t="s">
        <v>1262</v>
      </c>
      <c r="K401" s="223" t="s">
        <v>1263</v>
      </c>
      <c r="L401" s="245">
        <v>350.44422999739072</v>
      </c>
      <c r="M401" s="246">
        <v>46308</v>
      </c>
      <c r="N401" s="223"/>
      <c r="O401" s="223" t="s">
        <v>775</v>
      </c>
      <c r="P401" s="223">
        <v>2110402</v>
      </c>
      <c r="Q401" s="223" t="s">
        <v>276</v>
      </c>
      <c r="R401" s="223">
        <v>0</v>
      </c>
      <c r="S401" s="7"/>
      <c r="T401" s="3" t="str">
        <f>+VLOOKUP(Tabla1[[#This Row],[id_bodega]],'CONVERSION DATOS'!B:D,2,0)</f>
        <v>TAT CARTAGENA</v>
      </c>
      <c r="U401" s="3" t="str">
        <f>+VLOOKUP(Q401,'CONVERSION DATOS'!B:D,3,0)</f>
        <v>VEHICULOS</v>
      </c>
      <c r="V401" t="str">
        <f>+VLOOKUP($A$1:$A$21871,'DT HUEVO'!$A:$E,3,0)</f>
        <v>M</v>
      </c>
      <c r="W401" t="str">
        <f>+VLOOKUP($A$1:$A$21711,'DT HUEVO'!$A:$E,4,0)</f>
        <v>VERDE</v>
      </c>
      <c r="X401" t="str">
        <f>+VLOOKUP(T$1:T$21871,'DT HUEVO'!$H:$K,2,0)</f>
        <v>COSTA</v>
      </c>
      <c r="Y401" t="str">
        <f>+VLOOKUP(T$1:T$21871,'DT HUEVO'!$H:$K,3,0)</f>
        <v>CALOTO</v>
      </c>
      <c r="Z401">
        <f>+VLOOKUP(A$1:A$21871,'DT HUEVO'!$A:$E,5,0)</f>
        <v>0</v>
      </c>
      <c r="AA401" t="str">
        <f>IF(Tabla1[[#This Row],[GRUPO]]="PLANTA CLASIFICACION","BODEGA",IF(Tabla1[[#This Row],[GRUPO]]="BODEGA","BODEGA",Tabla1[[#This Row],[GRUPO]]))</f>
        <v>VEHICULOS</v>
      </c>
      <c r="AB401" t="str">
        <f>VLOOKUP(Tabla1[[#This Row],[articulo]],'DT HUEVO'!$A:$F,6,0)</f>
        <v>TAT</v>
      </c>
    </row>
    <row r="402" spans="1:28">
      <c r="A402" s="223">
        <v>2152388</v>
      </c>
      <c r="B402" s="223" t="s">
        <v>1106</v>
      </c>
      <c r="C402" s="223" t="s">
        <v>1259</v>
      </c>
      <c r="D402" s="223">
        <v>1035</v>
      </c>
      <c r="E402" s="7">
        <v>0</v>
      </c>
      <c r="F402" s="223" t="s">
        <v>1260</v>
      </c>
      <c r="G402" s="223" t="s">
        <v>1261</v>
      </c>
      <c r="H402" s="7">
        <v>0</v>
      </c>
      <c r="I402" s="7">
        <v>550</v>
      </c>
      <c r="J402" s="223" t="s">
        <v>1262</v>
      </c>
      <c r="K402" s="223" t="s">
        <v>1263</v>
      </c>
      <c r="L402" s="245">
        <v>538.38</v>
      </c>
      <c r="M402" s="246">
        <v>46308</v>
      </c>
      <c r="N402" s="223"/>
      <c r="O402" s="223" t="s">
        <v>775</v>
      </c>
      <c r="P402" s="223">
        <v>2152388</v>
      </c>
      <c r="Q402" s="223" t="s">
        <v>276</v>
      </c>
      <c r="R402" s="223">
        <v>0</v>
      </c>
      <c r="S402" s="7"/>
      <c r="T402" s="3" t="str">
        <f>+VLOOKUP(Tabla1[[#This Row],[id_bodega]],'CONVERSION DATOS'!B:D,2,0)</f>
        <v>TAT CARTAGENA</v>
      </c>
      <c r="U402" s="3" t="str">
        <f>+VLOOKUP(Q402,'CONVERSION DATOS'!B:D,3,0)</f>
        <v>VEHICULOS</v>
      </c>
      <c r="V402" t="str">
        <f>+VLOOKUP($A$1:$A$21871,'DT HUEVO'!$A:$E,3,0)</f>
        <v>L</v>
      </c>
      <c r="W402" t="str">
        <f>+VLOOKUP($A$1:$A$21711,'DT HUEVO'!$A:$E,4,0)</f>
        <v>EMPACADOS</v>
      </c>
      <c r="X402" t="str">
        <f>+VLOOKUP(T$1:T$21871,'DT HUEVO'!$H:$K,2,0)</f>
        <v>COSTA</v>
      </c>
      <c r="Y402" t="str">
        <f>+VLOOKUP(T$1:T$21871,'DT HUEVO'!$H:$K,3,0)</f>
        <v>CALOTO</v>
      </c>
      <c r="Z402">
        <f>+VLOOKUP(A$1:A$21871,'DT HUEVO'!$A:$E,5,0)</f>
        <v>0</v>
      </c>
      <c r="AA402" t="str">
        <f>IF(Tabla1[[#This Row],[GRUPO]]="PLANTA CLASIFICACION","BODEGA",IF(Tabla1[[#This Row],[GRUPO]]="BODEGA","BODEGA",Tabla1[[#This Row],[GRUPO]]))</f>
        <v>VEHICULOS</v>
      </c>
      <c r="AB402" t="str">
        <f>VLOOKUP(Tabla1[[#This Row],[articulo]],'DT HUEVO'!$A:$F,6,0)</f>
        <v>TAT</v>
      </c>
    </row>
    <row r="403" spans="1:28">
      <c r="A403" s="223">
        <v>2110402</v>
      </c>
      <c r="B403" s="223" t="s">
        <v>1009</v>
      </c>
      <c r="C403" s="223" t="s">
        <v>1259</v>
      </c>
      <c r="D403" s="223">
        <v>13200</v>
      </c>
      <c r="E403" s="7">
        <v>0</v>
      </c>
      <c r="F403" s="223" t="s">
        <v>1260</v>
      </c>
      <c r="G403" s="223" t="s">
        <v>1261</v>
      </c>
      <c r="H403" s="7">
        <v>0</v>
      </c>
      <c r="I403" s="7">
        <v>480</v>
      </c>
      <c r="J403" s="223" t="s">
        <v>1262</v>
      </c>
      <c r="K403" s="223" t="s">
        <v>1263</v>
      </c>
      <c r="L403" s="245">
        <v>350.36998257575749</v>
      </c>
      <c r="M403" s="246">
        <v>46308</v>
      </c>
      <c r="N403" s="223"/>
      <c r="O403" s="223" t="s">
        <v>277</v>
      </c>
      <c r="P403" s="223">
        <v>2110402</v>
      </c>
      <c r="Q403" s="223" t="s">
        <v>278</v>
      </c>
      <c r="R403" s="223">
        <v>0</v>
      </c>
      <c r="S403" s="7"/>
      <c r="T403" s="3" t="str">
        <f>+VLOOKUP(Tabla1[[#This Row],[id_bodega]],'CONVERSION DATOS'!B:D,2,0)</f>
        <v>TAT CARTAGENA</v>
      </c>
      <c r="U403" s="3" t="str">
        <f>+VLOOKUP(Q403,'CONVERSION DATOS'!B:D,3,0)</f>
        <v>VEHICULOS</v>
      </c>
      <c r="V403" t="str">
        <f>+VLOOKUP($A$1:$A$21871,'DT HUEVO'!$A:$E,3,0)</f>
        <v>M</v>
      </c>
      <c r="W403" t="str">
        <f>+VLOOKUP($A$1:$A$21711,'DT HUEVO'!$A:$E,4,0)</f>
        <v>VERDE</v>
      </c>
      <c r="X403" t="str">
        <f>+VLOOKUP(T$1:T$21871,'DT HUEVO'!$H:$K,2,0)</f>
        <v>COSTA</v>
      </c>
      <c r="Y403" t="str">
        <f>+VLOOKUP(T$1:T$21871,'DT HUEVO'!$H:$K,3,0)</f>
        <v>CALOTO</v>
      </c>
      <c r="Z403">
        <f>+VLOOKUP(A$1:A$21871,'DT HUEVO'!$A:$E,5,0)</f>
        <v>0</v>
      </c>
      <c r="AA403" t="str">
        <f>IF(Tabla1[[#This Row],[GRUPO]]="PLANTA CLASIFICACION","BODEGA",IF(Tabla1[[#This Row],[GRUPO]]="BODEGA","BODEGA",Tabla1[[#This Row],[GRUPO]]))</f>
        <v>VEHICULOS</v>
      </c>
      <c r="AB403" t="str">
        <f>VLOOKUP(Tabla1[[#This Row],[articulo]],'DT HUEVO'!$A:$F,6,0)</f>
        <v>TAT</v>
      </c>
    </row>
    <row r="404" spans="1:28">
      <c r="A404" s="223">
        <v>2152388</v>
      </c>
      <c r="B404" s="223" t="s">
        <v>1106</v>
      </c>
      <c r="C404" s="223" t="s">
        <v>1259</v>
      </c>
      <c r="D404" s="223">
        <v>720</v>
      </c>
      <c r="E404" s="7">
        <v>0</v>
      </c>
      <c r="F404" s="223" t="s">
        <v>1260</v>
      </c>
      <c r="G404" s="223" t="s">
        <v>1261</v>
      </c>
      <c r="H404" s="7">
        <v>0</v>
      </c>
      <c r="I404" s="7">
        <v>550</v>
      </c>
      <c r="J404" s="223" t="s">
        <v>1262</v>
      </c>
      <c r="K404" s="223" t="s">
        <v>1263</v>
      </c>
      <c r="L404" s="245">
        <v>538.38</v>
      </c>
      <c r="M404" s="246">
        <v>46308</v>
      </c>
      <c r="N404" s="223"/>
      <c r="O404" s="223" t="s">
        <v>277</v>
      </c>
      <c r="P404" s="223">
        <v>2152388</v>
      </c>
      <c r="Q404" s="223" t="s">
        <v>278</v>
      </c>
      <c r="R404" s="223">
        <v>0</v>
      </c>
      <c r="S404" s="7"/>
      <c r="T404" s="3" t="str">
        <f>+VLOOKUP(Tabla1[[#This Row],[id_bodega]],'CONVERSION DATOS'!B:D,2,0)</f>
        <v>TAT CARTAGENA</v>
      </c>
      <c r="U404" s="3" t="str">
        <f>+VLOOKUP(Q404,'CONVERSION DATOS'!B:D,3,0)</f>
        <v>VEHICULOS</v>
      </c>
      <c r="V404" t="str">
        <f>+VLOOKUP($A$1:$A$21871,'DT HUEVO'!$A:$E,3,0)</f>
        <v>L</v>
      </c>
      <c r="W404" t="str">
        <f>+VLOOKUP($A$1:$A$21711,'DT HUEVO'!$A:$E,4,0)</f>
        <v>EMPACADOS</v>
      </c>
      <c r="X404" t="str">
        <f>+VLOOKUP(T$1:T$21871,'DT HUEVO'!$H:$K,2,0)</f>
        <v>COSTA</v>
      </c>
      <c r="Y404" t="str">
        <f>+VLOOKUP(T$1:T$21871,'DT HUEVO'!$H:$K,3,0)</f>
        <v>CALOTO</v>
      </c>
      <c r="Z404">
        <f>+VLOOKUP(A$1:A$21871,'DT HUEVO'!$A:$E,5,0)</f>
        <v>0</v>
      </c>
      <c r="AA404" t="str">
        <f>IF(Tabla1[[#This Row],[GRUPO]]="PLANTA CLASIFICACION","BODEGA",IF(Tabla1[[#This Row],[GRUPO]]="BODEGA","BODEGA",Tabla1[[#This Row],[GRUPO]]))</f>
        <v>VEHICULOS</v>
      </c>
      <c r="AB404" t="str">
        <f>VLOOKUP(Tabla1[[#This Row],[articulo]],'DT HUEVO'!$A:$F,6,0)</f>
        <v>TAT</v>
      </c>
    </row>
    <row r="405" spans="1:28">
      <c r="A405" s="223">
        <v>2110402</v>
      </c>
      <c r="B405" s="223" t="s">
        <v>1009</v>
      </c>
      <c r="C405" s="223" t="s">
        <v>1259</v>
      </c>
      <c r="D405" s="223">
        <v>18811</v>
      </c>
      <c r="E405" s="7">
        <v>0</v>
      </c>
      <c r="F405" s="223" t="s">
        <v>1260</v>
      </c>
      <c r="G405" s="223" t="s">
        <v>1261</v>
      </c>
      <c r="H405" s="7">
        <v>0</v>
      </c>
      <c r="I405" s="7">
        <v>480</v>
      </c>
      <c r="J405" s="223" t="s">
        <v>1262</v>
      </c>
      <c r="K405" s="223" t="s">
        <v>1263</v>
      </c>
      <c r="L405" s="245">
        <v>350.39795744205941</v>
      </c>
      <c r="M405" s="246">
        <v>46308</v>
      </c>
      <c r="N405" s="223"/>
      <c r="O405" s="223" t="s">
        <v>279</v>
      </c>
      <c r="P405" s="223">
        <v>2110402</v>
      </c>
      <c r="Q405" s="223" t="s">
        <v>280</v>
      </c>
      <c r="R405" s="223">
        <v>0</v>
      </c>
      <c r="S405" s="7"/>
      <c r="T405" s="3" t="str">
        <f>+VLOOKUP(Tabla1[[#This Row],[id_bodega]],'CONVERSION DATOS'!B:D,2,0)</f>
        <v>TAT CARTAGENA</v>
      </c>
      <c r="U405" s="3" t="str">
        <f>+VLOOKUP(Q405,'CONVERSION DATOS'!B:D,3,0)</f>
        <v>VEHICULOS</v>
      </c>
      <c r="V405" t="str">
        <f>+VLOOKUP($A$1:$A$21871,'DT HUEVO'!$A:$E,3,0)</f>
        <v>M</v>
      </c>
      <c r="W405" t="str">
        <f>+VLOOKUP($A$1:$A$21711,'DT HUEVO'!$A:$E,4,0)</f>
        <v>VERDE</v>
      </c>
      <c r="X405" t="str">
        <f>+VLOOKUP(T$1:T$21871,'DT HUEVO'!$H:$K,2,0)</f>
        <v>COSTA</v>
      </c>
      <c r="Y405" t="str">
        <f>+VLOOKUP(T$1:T$21871,'DT HUEVO'!$H:$K,3,0)</f>
        <v>CALOTO</v>
      </c>
      <c r="Z405">
        <f>+VLOOKUP(A$1:A$21871,'DT HUEVO'!$A:$E,5,0)</f>
        <v>0</v>
      </c>
      <c r="AA405" t="str">
        <f>IF(Tabla1[[#This Row],[GRUPO]]="PLANTA CLASIFICACION","BODEGA",IF(Tabla1[[#This Row],[GRUPO]]="BODEGA","BODEGA",Tabla1[[#This Row],[GRUPO]]))</f>
        <v>VEHICULOS</v>
      </c>
      <c r="AB405" t="str">
        <f>VLOOKUP(Tabla1[[#This Row],[articulo]],'DT HUEVO'!$A:$F,6,0)</f>
        <v>TAT</v>
      </c>
    </row>
    <row r="406" spans="1:28">
      <c r="A406" s="223">
        <v>2152388</v>
      </c>
      <c r="B406" s="223" t="s">
        <v>1106</v>
      </c>
      <c r="C406" s="223" t="s">
        <v>1259</v>
      </c>
      <c r="D406" s="223">
        <v>765</v>
      </c>
      <c r="E406" s="7">
        <v>0</v>
      </c>
      <c r="F406" s="223" t="s">
        <v>1260</v>
      </c>
      <c r="G406" s="223" t="s">
        <v>1261</v>
      </c>
      <c r="H406" s="7">
        <v>0</v>
      </c>
      <c r="I406" s="7">
        <v>550</v>
      </c>
      <c r="J406" s="223" t="s">
        <v>1262</v>
      </c>
      <c r="K406" s="223" t="s">
        <v>1263</v>
      </c>
      <c r="L406" s="245">
        <v>538.38</v>
      </c>
      <c r="M406" s="246">
        <v>46308</v>
      </c>
      <c r="N406" s="223"/>
      <c r="O406" s="223" t="s">
        <v>279</v>
      </c>
      <c r="P406" s="223">
        <v>2152388</v>
      </c>
      <c r="Q406" s="223" t="s">
        <v>280</v>
      </c>
      <c r="R406" s="223">
        <v>0</v>
      </c>
      <c r="S406" s="7"/>
      <c r="T406" s="3" t="str">
        <f>+VLOOKUP(Tabla1[[#This Row],[id_bodega]],'CONVERSION DATOS'!B:D,2,0)</f>
        <v>TAT CARTAGENA</v>
      </c>
      <c r="U406" s="3" t="str">
        <f>+VLOOKUP(Q406,'CONVERSION DATOS'!B:D,3,0)</f>
        <v>VEHICULOS</v>
      </c>
      <c r="V406" t="str">
        <f>+VLOOKUP($A$1:$A$21871,'DT HUEVO'!$A:$E,3,0)</f>
        <v>L</v>
      </c>
      <c r="W406" t="str">
        <f>+VLOOKUP($A$1:$A$21711,'DT HUEVO'!$A:$E,4,0)</f>
        <v>EMPACADOS</v>
      </c>
      <c r="X406" t="str">
        <f>+VLOOKUP(T$1:T$21871,'DT HUEVO'!$H:$K,2,0)</f>
        <v>COSTA</v>
      </c>
      <c r="Y406" t="str">
        <f>+VLOOKUP(T$1:T$21871,'DT HUEVO'!$H:$K,3,0)</f>
        <v>CALOTO</v>
      </c>
      <c r="Z406">
        <f>+VLOOKUP(A$1:A$21871,'DT HUEVO'!$A:$E,5,0)</f>
        <v>0</v>
      </c>
      <c r="AA406" t="str">
        <f>IF(Tabla1[[#This Row],[GRUPO]]="PLANTA CLASIFICACION","BODEGA",IF(Tabla1[[#This Row],[GRUPO]]="BODEGA","BODEGA",Tabla1[[#This Row],[GRUPO]]))</f>
        <v>VEHICULOS</v>
      </c>
      <c r="AB406" t="str">
        <f>VLOOKUP(Tabla1[[#This Row],[articulo]],'DT HUEVO'!$A:$F,6,0)</f>
        <v>TAT</v>
      </c>
    </row>
    <row r="407" spans="1:28">
      <c r="A407" s="223">
        <v>2110402</v>
      </c>
      <c r="B407" s="223" t="s">
        <v>1009</v>
      </c>
      <c r="C407" s="223" t="s">
        <v>1259</v>
      </c>
      <c r="D407" s="223">
        <v>14400</v>
      </c>
      <c r="E407" s="7">
        <v>0</v>
      </c>
      <c r="F407" s="223" t="s">
        <v>1260</v>
      </c>
      <c r="G407" s="223" t="s">
        <v>1261</v>
      </c>
      <c r="H407" s="7">
        <v>0</v>
      </c>
      <c r="I407" s="7">
        <v>480</v>
      </c>
      <c r="J407" s="223" t="s">
        <v>1262</v>
      </c>
      <c r="K407" s="223" t="s">
        <v>1263</v>
      </c>
      <c r="L407" s="245">
        <v>350.36998263888893</v>
      </c>
      <c r="M407" s="246">
        <v>46308</v>
      </c>
      <c r="N407" s="223"/>
      <c r="O407" s="223" t="s">
        <v>898</v>
      </c>
      <c r="P407" s="223">
        <v>2110402</v>
      </c>
      <c r="Q407" s="223" t="s">
        <v>899</v>
      </c>
      <c r="R407" s="223">
        <v>0</v>
      </c>
      <c r="S407" s="7"/>
      <c r="T407" s="3" t="str">
        <f>+VLOOKUP(Tabla1[[#This Row],[id_bodega]],'CONVERSION DATOS'!B:D,2,0)</f>
        <v>TAT CARTAGENA</v>
      </c>
      <c r="U407" s="3" t="str">
        <f>+VLOOKUP(Q407,'CONVERSION DATOS'!B:D,3,0)</f>
        <v>VEHICULOS</v>
      </c>
      <c r="V407" t="str">
        <f>+VLOOKUP($A$1:$A$21871,'DT HUEVO'!$A:$E,3,0)</f>
        <v>M</v>
      </c>
      <c r="W407" t="str">
        <f>+VLOOKUP($A$1:$A$21711,'DT HUEVO'!$A:$E,4,0)</f>
        <v>VERDE</v>
      </c>
      <c r="X407" t="str">
        <f>+VLOOKUP(T$1:T$21871,'DT HUEVO'!$H:$K,2,0)</f>
        <v>COSTA</v>
      </c>
      <c r="Y407" t="str">
        <f>+VLOOKUP(T$1:T$21871,'DT HUEVO'!$H:$K,3,0)</f>
        <v>CALOTO</v>
      </c>
      <c r="Z407">
        <f>+VLOOKUP(A$1:A$21871,'DT HUEVO'!$A:$E,5,0)</f>
        <v>0</v>
      </c>
      <c r="AA407" t="str">
        <f>IF(Tabla1[[#This Row],[GRUPO]]="PLANTA CLASIFICACION","BODEGA",IF(Tabla1[[#This Row],[GRUPO]]="BODEGA","BODEGA",Tabla1[[#This Row],[GRUPO]]))</f>
        <v>VEHICULOS</v>
      </c>
      <c r="AB407" t="str">
        <f>VLOOKUP(Tabla1[[#This Row],[articulo]],'DT HUEVO'!$A:$F,6,0)</f>
        <v>TAT</v>
      </c>
    </row>
    <row r="408" spans="1:28">
      <c r="A408" s="223">
        <v>2152388</v>
      </c>
      <c r="B408" s="223" t="s">
        <v>1106</v>
      </c>
      <c r="C408" s="223" t="s">
        <v>1259</v>
      </c>
      <c r="D408" s="223">
        <v>720</v>
      </c>
      <c r="E408" s="7">
        <v>0</v>
      </c>
      <c r="F408" s="223" t="s">
        <v>1260</v>
      </c>
      <c r="G408" s="223" t="s">
        <v>1261</v>
      </c>
      <c r="H408" s="7">
        <v>0</v>
      </c>
      <c r="I408" s="7">
        <v>550</v>
      </c>
      <c r="J408" s="223" t="s">
        <v>1262</v>
      </c>
      <c r="K408" s="223" t="s">
        <v>1263</v>
      </c>
      <c r="L408" s="245">
        <v>538.38</v>
      </c>
      <c r="M408" s="246">
        <v>46308</v>
      </c>
      <c r="N408" s="223"/>
      <c r="O408" s="223" t="s">
        <v>898</v>
      </c>
      <c r="P408" s="223">
        <v>2152388</v>
      </c>
      <c r="Q408" s="223" t="s">
        <v>899</v>
      </c>
      <c r="R408" s="223">
        <v>0</v>
      </c>
      <c r="S408" s="7"/>
      <c r="T408" s="3" t="str">
        <f>+VLOOKUP(Tabla1[[#This Row],[id_bodega]],'CONVERSION DATOS'!B:D,2,0)</f>
        <v>TAT CARTAGENA</v>
      </c>
      <c r="U408" s="3" t="str">
        <f>+VLOOKUP(Q408,'CONVERSION DATOS'!B:D,3,0)</f>
        <v>VEHICULOS</v>
      </c>
      <c r="V408" t="str">
        <f>+VLOOKUP($A$1:$A$21871,'DT HUEVO'!$A:$E,3,0)</f>
        <v>L</v>
      </c>
      <c r="W408" t="str">
        <f>+VLOOKUP($A$1:$A$21711,'DT HUEVO'!$A:$E,4,0)</f>
        <v>EMPACADOS</v>
      </c>
      <c r="X408" t="str">
        <f>+VLOOKUP(T$1:T$21871,'DT HUEVO'!$H:$K,2,0)</f>
        <v>COSTA</v>
      </c>
      <c r="Y408" t="str">
        <f>+VLOOKUP(T$1:T$21871,'DT HUEVO'!$H:$K,3,0)</f>
        <v>CALOTO</v>
      </c>
      <c r="Z408">
        <f>+VLOOKUP(A$1:A$21871,'DT HUEVO'!$A:$E,5,0)</f>
        <v>0</v>
      </c>
      <c r="AA408" t="str">
        <f>IF(Tabla1[[#This Row],[GRUPO]]="PLANTA CLASIFICACION","BODEGA",IF(Tabla1[[#This Row],[GRUPO]]="BODEGA","BODEGA",Tabla1[[#This Row],[GRUPO]]))</f>
        <v>VEHICULOS</v>
      </c>
      <c r="AB408" t="str">
        <f>VLOOKUP(Tabla1[[#This Row],[articulo]],'DT HUEVO'!$A:$F,6,0)</f>
        <v>TAT</v>
      </c>
    </row>
    <row r="409" spans="1:28">
      <c r="A409" s="223">
        <v>2110302</v>
      </c>
      <c r="B409" s="223" t="s">
        <v>1007</v>
      </c>
      <c r="C409" s="223" t="s">
        <v>1259</v>
      </c>
      <c r="D409" s="223">
        <v>90</v>
      </c>
      <c r="E409" s="7">
        <v>0</v>
      </c>
      <c r="F409" s="223" t="s">
        <v>1260</v>
      </c>
      <c r="G409" s="223" t="s">
        <v>1261</v>
      </c>
      <c r="H409" s="7">
        <v>0</v>
      </c>
      <c r="I409" s="7">
        <v>490</v>
      </c>
      <c r="J409" s="223" t="s">
        <v>1262</v>
      </c>
      <c r="K409" s="223" t="s">
        <v>1263</v>
      </c>
      <c r="L409" s="245">
        <v>363.28433333333328</v>
      </c>
      <c r="M409" s="246">
        <v>46305</v>
      </c>
      <c r="N409" s="223"/>
      <c r="O409" s="223" t="s">
        <v>1478</v>
      </c>
      <c r="P409" s="223">
        <v>2110302</v>
      </c>
      <c r="Q409" s="223" t="s">
        <v>1109</v>
      </c>
      <c r="R409" s="223">
        <v>0</v>
      </c>
      <c r="S409" s="7"/>
      <c r="T409" s="3" t="str">
        <f>+VLOOKUP(Tabla1[[#This Row],[id_bodega]],'CONVERSION DATOS'!B:D,2,0)</f>
        <v>TAT CARTAGENA</v>
      </c>
      <c r="U409" s="3" t="str">
        <f>+VLOOKUP(Q409,'CONVERSION DATOS'!B:D,3,0)</f>
        <v>VEHICULOS</v>
      </c>
      <c r="V409" t="str">
        <f>+VLOOKUP($A$1:$A$21871,'DT HUEVO'!$A:$E,3,0)</f>
        <v>L</v>
      </c>
      <c r="W409" t="str">
        <f>+VLOOKUP($A$1:$A$21711,'DT HUEVO'!$A:$E,4,0)</f>
        <v>VERDE</v>
      </c>
      <c r="X409" t="str">
        <f>+VLOOKUP(T$1:T$21871,'DT HUEVO'!$H:$K,2,0)</f>
        <v>COSTA</v>
      </c>
      <c r="Y409" t="str">
        <f>+VLOOKUP(T$1:T$21871,'DT HUEVO'!$H:$K,3,0)</f>
        <v>CALOTO</v>
      </c>
      <c r="Z409">
        <f>+VLOOKUP(A$1:A$21871,'DT HUEVO'!$A:$E,5,0)</f>
        <v>0</v>
      </c>
      <c r="AA409" t="str">
        <f>IF(Tabla1[[#This Row],[GRUPO]]="PLANTA CLASIFICACION","BODEGA",IF(Tabla1[[#This Row],[GRUPO]]="BODEGA","BODEGA",Tabla1[[#This Row],[GRUPO]]))</f>
        <v>VEHICULOS</v>
      </c>
      <c r="AB409" t="str">
        <f>VLOOKUP(Tabla1[[#This Row],[articulo]],'DT HUEVO'!$A:$F,6,0)</f>
        <v>TAT</v>
      </c>
    </row>
    <row r="410" spans="1:28">
      <c r="A410" s="223">
        <v>2110402</v>
      </c>
      <c r="B410" s="223" t="s">
        <v>1009</v>
      </c>
      <c r="C410" s="223" t="s">
        <v>1259</v>
      </c>
      <c r="D410" s="223">
        <v>14940</v>
      </c>
      <c r="E410" s="7">
        <v>0</v>
      </c>
      <c r="F410" s="223" t="s">
        <v>1260</v>
      </c>
      <c r="G410" s="223" t="s">
        <v>1261</v>
      </c>
      <c r="H410" s="7">
        <v>0</v>
      </c>
      <c r="I410" s="7">
        <v>480</v>
      </c>
      <c r="J410" s="223" t="s">
        <v>1262</v>
      </c>
      <c r="K410" s="223" t="s">
        <v>1263</v>
      </c>
      <c r="L410" s="245">
        <v>350.49062884418959</v>
      </c>
      <c r="M410" s="246">
        <v>46308</v>
      </c>
      <c r="N410" s="223"/>
      <c r="O410" s="223" t="s">
        <v>1478</v>
      </c>
      <c r="P410" s="223">
        <v>2110402</v>
      </c>
      <c r="Q410" s="223" t="s">
        <v>1109</v>
      </c>
      <c r="R410" s="223">
        <v>0</v>
      </c>
      <c r="S410" s="7"/>
      <c r="T410" s="3" t="str">
        <f>+VLOOKUP(Tabla1[[#This Row],[id_bodega]],'CONVERSION DATOS'!B:D,2,0)</f>
        <v>TAT CARTAGENA</v>
      </c>
      <c r="U410" s="3" t="str">
        <f>+VLOOKUP(Q410,'CONVERSION DATOS'!B:D,3,0)</f>
        <v>VEHICULOS</v>
      </c>
      <c r="V410" t="str">
        <f>+VLOOKUP($A$1:$A$21871,'DT HUEVO'!$A:$E,3,0)</f>
        <v>M</v>
      </c>
      <c r="W410" t="str">
        <f>+VLOOKUP($A$1:$A$21711,'DT HUEVO'!$A:$E,4,0)</f>
        <v>VERDE</v>
      </c>
      <c r="X410" t="str">
        <f>+VLOOKUP(T$1:T$21871,'DT HUEVO'!$H:$K,2,0)</f>
        <v>COSTA</v>
      </c>
      <c r="Y410" t="str">
        <f>+VLOOKUP(T$1:T$21871,'DT HUEVO'!$H:$K,3,0)</f>
        <v>CALOTO</v>
      </c>
      <c r="Z410">
        <f>+VLOOKUP(A$1:A$21871,'DT HUEVO'!$A:$E,5,0)</f>
        <v>0</v>
      </c>
      <c r="AA410" t="str">
        <f>IF(Tabla1[[#This Row],[GRUPO]]="PLANTA CLASIFICACION","BODEGA",IF(Tabla1[[#This Row],[GRUPO]]="BODEGA","BODEGA",Tabla1[[#This Row],[GRUPO]]))</f>
        <v>VEHICULOS</v>
      </c>
      <c r="AB410" t="str">
        <f>VLOOKUP(Tabla1[[#This Row],[articulo]],'DT HUEVO'!$A:$F,6,0)</f>
        <v>TAT</v>
      </c>
    </row>
    <row r="411" spans="1:28">
      <c r="A411" s="223">
        <v>2152388</v>
      </c>
      <c r="B411" s="223" t="s">
        <v>1106</v>
      </c>
      <c r="C411" s="223" t="s">
        <v>1259</v>
      </c>
      <c r="D411" s="223">
        <v>1200</v>
      </c>
      <c r="E411" s="7">
        <v>0</v>
      </c>
      <c r="F411" s="223" t="s">
        <v>1260</v>
      </c>
      <c r="G411" s="223" t="s">
        <v>1261</v>
      </c>
      <c r="H411" s="7">
        <v>0</v>
      </c>
      <c r="I411" s="7">
        <v>550</v>
      </c>
      <c r="J411" s="223" t="s">
        <v>1262</v>
      </c>
      <c r="K411" s="223" t="s">
        <v>1263</v>
      </c>
      <c r="L411" s="245">
        <v>538.38</v>
      </c>
      <c r="M411" s="246">
        <v>46308</v>
      </c>
      <c r="N411" s="223"/>
      <c r="O411" s="223" t="s">
        <v>1478</v>
      </c>
      <c r="P411" s="223">
        <v>2152388</v>
      </c>
      <c r="Q411" s="223" t="s">
        <v>1109</v>
      </c>
      <c r="R411" s="223">
        <v>0</v>
      </c>
      <c r="S411" s="7"/>
      <c r="T411" s="3" t="str">
        <f>+VLOOKUP(Tabla1[[#This Row],[id_bodega]],'CONVERSION DATOS'!B:D,2,0)</f>
        <v>TAT CARTAGENA</v>
      </c>
      <c r="U411" s="3" t="str">
        <f>+VLOOKUP(Q411,'CONVERSION DATOS'!B:D,3,0)</f>
        <v>VEHICULOS</v>
      </c>
      <c r="V411" t="str">
        <f>+VLOOKUP($A$1:$A$21871,'DT HUEVO'!$A:$E,3,0)</f>
        <v>L</v>
      </c>
      <c r="W411" t="str">
        <f>+VLOOKUP($A$1:$A$21711,'DT HUEVO'!$A:$E,4,0)</f>
        <v>EMPACADOS</v>
      </c>
      <c r="X411" t="str">
        <f>+VLOOKUP(T$1:T$21871,'DT HUEVO'!$H:$K,2,0)</f>
        <v>COSTA</v>
      </c>
      <c r="Y411" t="str">
        <f>+VLOOKUP(T$1:T$21871,'DT HUEVO'!$H:$K,3,0)</f>
        <v>CALOTO</v>
      </c>
      <c r="Z411">
        <f>+VLOOKUP(A$1:A$21871,'DT HUEVO'!$A:$E,5,0)</f>
        <v>0</v>
      </c>
      <c r="AA411" t="str">
        <f>IF(Tabla1[[#This Row],[GRUPO]]="PLANTA CLASIFICACION","BODEGA",IF(Tabla1[[#This Row],[GRUPO]]="BODEGA","BODEGA",Tabla1[[#This Row],[GRUPO]]))</f>
        <v>VEHICULOS</v>
      </c>
      <c r="AB411" t="str">
        <f>VLOOKUP(Tabla1[[#This Row],[articulo]],'DT HUEVO'!$A:$F,6,0)</f>
        <v>TAT</v>
      </c>
    </row>
    <row r="412" spans="1:28">
      <c r="A412" s="223">
        <v>2110302</v>
      </c>
      <c r="B412" s="223" t="s">
        <v>1007</v>
      </c>
      <c r="C412" s="223" t="s">
        <v>1259</v>
      </c>
      <c r="D412" s="223">
        <v>480</v>
      </c>
      <c r="E412" s="7">
        <v>0</v>
      </c>
      <c r="F412" s="223" t="s">
        <v>1260</v>
      </c>
      <c r="G412" s="223" t="s">
        <v>1261</v>
      </c>
      <c r="H412" s="7">
        <v>0</v>
      </c>
      <c r="I412" s="7">
        <v>490</v>
      </c>
      <c r="J412" s="223" t="s">
        <v>1262</v>
      </c>
      <c r="K412" s="223" t="s">
        <v>1263</v>
      </c>
      <c r="L412" s="245">
        <v>363.24068749999998</v>
      </c>
      <c r="M412" s="246">
        <v>46308</v>
      </c>
      <c r="N412" s="223"/>
      <c r="O412" s="223" t="s">
        <v>941</v>
      </c>
      <c r="P412" s="223">
        <v>2110302</v>
      </c>
      <c r="Q412" s="223" t="s">
        <v>942</v>
      </c>
      <c r="R412" s="223">
        <v>0</v>
      </c>
      <c r="S412" s="7"/>
      <c r="T412" s="3" t="str">
        <f>+VLOOKUP(Tabla1[[#This Row],[id_bodega]],'CONVERSION DATOS'!B:D,2,0)</f>
        <v>TAT CARTAGENA</v>
      </c>
      <c r="U412" s="3" t="str">
        <f>+VLOOKUP(Q412,'CONVERSION DATOS'!B:D,3,0)</f>
        <v>VEHICULOS</v>
      </c>
      <c r="V412" t="str">
        <f>+VLOOKUP($A$1:$A$21871,'DT HUEVO'!$A:$E,3,0)</f>
        <v>L</v>
      </c>
      <c r="W412" t="str">
        <f>+VLOOKUP($A$1:$A$21711,'DT HUEVO'!$A:$E,4,0)</f>
        <v>VERDE</v>
      </c>
      <c r="X412" t="str">
        <f>+VLOOKUP(T$1:T$21871,'DT HUEVO'!$H:$K,2,0)</f>
        <v>COSTA</v>
      </c>
      <c r="Y412" t="str">
        <f>+VLOOKUP(T$1:T$21871,'DT HUEVO'!$H:$K,3,0)</f>
        <v>CALOTO</v>
      </c>
      <c r="Z412">
        <f>+VLOOKUP(A$1:A$21871,'DT HUEVO'!$A:$E,5,0)</f>
        <v>0</v>
      </c>
      <c r="AA412" t="str">
        <f>IF(Tabla1[[#This Row],[GRUPO]]="PLANTA CLASIFICACION","BODEGA",IF(Tabla1[[#This Row],[GRUPO]]="BODEGA","BODEGA",Tabla1[[#This Row],[GRUPO]]))</f>
        <v>VEHICULOS</v>
      </c>
      <c r="AB412" t="str">
        <f>VLOOKUP(Tabla1[[#This Row],[articulo]],'DT HUEVO'!$A:$F,6,0)</f>
        <v>TAT</v>
      </c>
    </row>
    <row r="413" spans="1:28">
      <c r="A413" s="223">
        <v>2110402</v>
      </c>
      <c r="B413" s="223" t="s">
        <v>1009</v>
      </c>
      <c r="C413" s="223" t="s">
        <v>1259</v>
      </c>
      <c r="D413" s="223">
        <v>12420</v>
      </c>
      <c r="E413" s="7">
        <v>0</v>
      </c>
      <c r="F413" s="223" t="s">
        <v>1260</v>
      </c>
      <c r="G413" s="223" t="s">
        <v>1261</v>
      </c>
      <c r="H413" s="7">
        <v>0</v>
      </c>
      <c r="I413" s="7">
        <v>480</v>
      </c>
      <c r="J413" s="223" t="s">
        <v>1262</v>
      </c>
      <c r="K413" s="223" t="s">
        <v>1263</v>
      </c>
      <c r="L413" s="245">
        <v>350.38969568748439</v>
      </c>
      <c r="M413" s="246">
        <v>46308</v>
      </c>
      <c r="N413" s="223"/>
      <c r="O413" s="223" t="s">
        <v>941</v>
      </c>
      <c r="P413" s="223">
        <v>2110402</v>
      </c>
      <c r="Q413" s="223" t="s">
        <v>942</v>
      </c>
      <c r="R413" s="223">
        <v>0</v>
      </c>
      <c r="S413" s="7"/>
      <c r="T413" s="3" t="str">
        <f>+VLOOKUP(Tabla1[[#This Row],[id_bodega]],'CONVERSION DATOS'!B:D,2,0)</f>
        <v>TAT CARTAGENA</v>
      </c>
      <c r="U413" s="3" t="str">
        <f>+VLOOKUP(Q413,'CONVERSION DATOS'!B:D,3,0)</f>
        <v>VEHICULOS</v>
      </c>
      <c r="V413" t="str">
        <f>+VLOOKUP($A$1:$A$21871,'DT HUEVO'!$A:$E,3,0)</f>
        <v>M</v>
      </c>
      <c r="W413" t="str">
        <f>+VLOOKUP($A$1:$A$21711,'DT HUEVO'!$A:$E,4,0)</f>
        <v>VERDE</v>
      </c>
      <c r="X413" t="str">
        <f>+VLOOKUP(T$1:T$21871,'DT HUEVO'!$H:$K,2,0)</f>
        <v>COSTA</v>
      </c>
      <c r="Y413" t="str">
        <f>+VLOOKUP(T$1:T$21871,'DT HUEVO'!$H:$K,3,0)</f>
        <v>CALOTO</v>
      </c>
      <c r="Z413">
        <f>+VLOOKUP(A$1:A$21871,'DT HUEVO'!$A:$E,5,0)</f>
        <v>0</v>
      </c>
      <c r="AA413" t="str">
        <f>IF(Tabla1[[#This Row],[GRUPO]]="PLANTA CLASIFICACION","BODEGA",IF(Tabla1[[#This Row],[GRUPO]]="BODEGA","BODEGA",Tabla1[[#This Row],[GRUPO]]))</f>
        <v>VEHICULOS</v>
      </c>
      <c r="AB413" t="str">
        <f>VLOOKUP(Tabla1[[#This Row],[articulo]],'DT HUEVO'!$A:$F,6,0)</f>
        <v>TAT</v>
      </c>
    </row>
    <row r="414" spans="1:28">
      <c r="A414" s="223">
        <v>2152388</v>
      </c>
      <c r="B414" s="223" t="s">
        <v>1106</v>
      </c>
      <c r="C414" s="223" t="s">
        <v>1259</v>
      </c>
      <c r="D414" s="223">
        <v>180</v>
      </c>
      <c r="E414" s="7">
        <v>0</v>
      </c>
      <c r="F414" s="223" t="s">
        <v>1260</v>
      </c>
      <c r="G414" s="223" t="s">
        <v>1261</v>
      </c>
      <c r="H414" s="7">
        <v>0</v>
      </c>
      <c r="I414" s="7">
        <v>550</v>
      </c>
      <c r="J414" s="223" t="s">
        <v>1262</v>
      </c>
      <c r="K414" s="223" t="s">
        <v>1263</v>
      </c>
      <c r="L414" s="245">
        <v>538.38</v>
      </c>
      <c r="M414" s="246">
        <v>46303</v>
      </c>
      <c r="N414" s="223"/>
      <c r="O414" s="223" t="s">
        <v>941</v>
      </c>
      <c r="P414" s="223">
        <v>2152388</v>
      </c>
      <c r="Q414" s="223" t="s">
        <v>942</v>
      </c>
      <c r="R414" s="223">
        <v>0</v>
      </c>
      <c r="S414" s="7"/>
      <c r="T414" s="3" t="str">
        <f>+VLOOKUP(Tabla1[[#This Row],[id_bodega]],'CONVERSION DATOS'!B:D,2,0)</f>
        <v>TAT CARTAGENA</v>
      </c>
      <c r="U414" s="3" t="str">
        <f>+VLOOKUP(Q414,'CONVERSION DATOS'!B:D,3,0)</f>
        <v>VEHICULOS</v>
      </c>
      <c r="V414" t="str">
        <f>+VLOOKUP($A$1:$A$21871,'DT HUEVO'!$A:$E,3,0)</f>
        <v>L</v>
      </c>
      <c r="W414" t="str">
        <f>+VLOOKUP($A$1:$A$21711,'DT HUEVO'!$A:$E,4,0)</f>
        <v>EMPACADOS</v>
      </c>
      <c r="X414" t="str">
        <f>+VLOOKUP(T$1:T$21871,'DT HUEVO'!$H:$K,2,0)</f>
        <v>COSTA</v>
      </c>
      <c r="Y414" t="str">
        <f>+VLOOKUP(T$1:T$21871,'DT HUEVO'!$H:$K,3,0)</f>
        <v>CALOTO</v>
      </c>
      <c r="Z414">
        <f>+VLOOKUP(A$1:A$21871,'DT HUEVO'!$A:$E,5,0)</f>
        <v>0</v>
      </c>
      <c r="AA414" t="str">
        <f>IF(Tabla1[[#This Row],[GRUPO]]="PLANTA CLASIFICACION","BODEGA",IF(Tabla1[[#This Row],[GRUPO]]="BODEGA","BODEGA",Tabla1[[#This Row],[GRUPO]]))</f>
        <v>VEHICULOS</v>
      </c>
      <c r="AB414" t="str">
        <f>VLOOKUP(Tabla1[[#This Row],[articulo]],'DT HUEVO'!$A:$F,6,0)</f>
        <v>TAT</v>
      </c>
    </row>
    <row r="415" spans="1:28">
      <c r="A415" s="223">
        <v>2110402</v>
      </c>
      <c r="B415" s="223" t="s">
        <v>1009</v>
      </c>
      <c r="C415" s="223" t="s">
        <v>1259</v>
      </c>
      <c r="D415" s="223">
        <v>3914</v>
      </c>
      <c r="E415" s="7">
        <v>0</v>
      </c>
      <c r="F415" s="223" t="s">
        <v>1260</v>
      </c>
      <c r="G415" s="223" t="s">
        <v>1261</v>
      </c>
      <c r="H415" s="7">
        <v>0</v>
      </c>
      <c r="I415" s="7">
        <v>480</v>
      </c>
      <c r="J415" s="223" t="s">
        <v>1262</v>
      </c>
      <c r="K415" s="223" t="s">
        <v>1263</v>
      </c>
      <c r="L415" s="245">
        <v>350.82567883834838</v>
      </c>
      <c r="M415" s="246">
        <v>46305</v>
      </c>
      <c r="N415" s="223"/>
      <c r="O415" s="223" t="s">
        <v>1143</v>
      </c>
      <c r="P415" s="223">
        <v>2110402</v>
      </c>
      <c r="Q415" s="223" t="s">
        <v>1144</v>
      </c>
      <c r="R415" s="223">
        <v>0</v>
      </c>
      <c r="S415" s="7"/>
      <c r="T415" s="3" t="str">
        <f>+VLOOKUP(Tabla1[[#This Row],[id_bodega]],'CONVERSION DATOS'!B:D,2,0)</f>
        <v>TAT CARTAGENA</v>
      </c>
      <c r="U415" s="3" t="str">
        <f>+VLOOKUP(Q415,'CONVERSION DATOS'!B:D,3,0)</f>
        <v>VEHICULOS</v>
      </c>
      <c r="V415" t="str">
        <f>+VLOOKUP($A$1:$A$21871,'DT HUEVO'!$A:$E,3,0)</f>
        <v>M</v>
      </c>
      <c r="W415" t="str">
        <f>+VLOOKUP($A$1:$A$21711,'DT HUEVO'!$A:$E,4,0)</f>
        <v>VERDE</v>
      </c>
      <c r="X415" t="str">
        <f>+VLOOKUP(T$1:T$21871,'DT HUEVO'!$H:$K,2,0)</f>
        <v>COSTA</v>
      </c>
      <c r="Y415" t="str">
        <f>+VLOOKUP(T$1:T$21871,'DT HUEVO'!$H:$K,3,0)</f>
        <v>CALOTO</v>
      </c>
      <c r="Z415">
        <f>+VLOOKUP(A$1:A$21871,'DT HUEVO'!$A:$E,5,0)</f>
        <v>0</v>
      </c>
      <c r="AA415" t="str">
        <f>IF(Tabla1[[#This Row],[GRUPO]]="PLANTA CLASIFICACION","BODEGA",IF(Tabla1[[#This Row],[GRUPO]]="BODEGA","BODEGA",Tabla1[[#This Row],[GRUPO]]))</f>
        <v>VEHICULOS</v>
      </c>
      <c r="AB415" t="str">
        <f>VLOOKUP(Tabla1[[#This Row],[articulo]],'DT HUEVO'!$A:$F,6,0)</f>
        <v>TAT</v>
      </c>
    </row>
    <row r="416" spans="1:28">
      <c r="A416" s="223">
        <v>2152388</v>
      </c>
      <c r="B416" s="223" t="s">
        <v>1106</v>
      </c>
      <c r="C416" s="223" t="s">
        <v>1259</v>
      </c>
      <c r="D416" s="223">
        <v>60</v>
      </c>
      <c r="E416" s="7">
        <v>0</v>
      </c>
      <c r="F416" s="223" t="s">
        <v>1260</v>
      </c>
      <c r="G416" s="223" t="s">
        <v>1261</v>
      </c>
      <c r="H416" s="7">
        <v>0</v>
      </c>
      <c r="I416" s="7">
        <v>550</v>
      </c>
      <c r="J416" s="223" t="s">
        <v>1262</v>
      </c>
      <c r="K416" s="223" t="s">
        <v>1263</v>
      </c>
      <c r="L416" s="245">
        <v>538.38</v>
      </c>
      <c r="M416" s="246">
        <v>46304</v>
      </c>
      <c r="N416" s="223"/>
      <c r="O416" s="223" t="s">
        <v>1143</v>
      </c>
      <c r="P416" s="223">
        <v>2152388</v>
      </c>
      <c r="Q416" s="223" t="s">
        <v>1144</v>
      </c>
      <c r="R416" s="223">
        <v>0</v>
      </c>
      <c r="S416" s="7"/>
      <c r="T416" s="3" t="str">
        <f>+VLOOKUP(Tabla1[[#This Row],[id_bodega]],'CONVERSION DATOS'!B:D,2,0)</f>
        <v>TAT CARTAGENA</v>
      </c>
      <c r="U416" s="3" t="str">
        <f>+VLOOKUP(Q416,'CONVERSION DATOS'!B:D,3,0)</f>
        <v>VEHICULOS</v>
      </c>
      <c r="V416" t="str">
        <f>+VLOOKUP($A$1:$A$21871,'DT HUEVO'!$A:$E,3,0)</f>
        <v>L</v>
      </c>
      <c r="W416" t="str">
        <f>+VLOOKUP($A$1:$A$21711,'DT HUEVO'!$A:$E,4,0)</f>
        <v>EMPACADOS</v>
      </c>
      <c r="X416" t="str">
        <f>+VLOOKUP(T$1:T$21871,'DT HUEVO'!$H:$K,2,0)</f>
        <v>COSTA</v>
      </c>
      <c r="Y416" t="str">
        <f>+VLOOKUP(T$1:T$21871,'DT HUEVO'!$H:$K,3,0)</f>
        <v>CALOTO</v>
      </c>
      <c r="Z416">
        <f>+VLOOKUP(A$1:A$21871,'DT HUEVO'!$A:$E,5,0)</f>
        <v>0</v>
      </c>
      <c r="AA416" t="str">
        <f>IF(Tabla1[[#This Row],[GRUPO]]="PLANTA CLASIFICACION","BODEGA",IF(Tabla1[[#This Row],[GRUPO]]="BODEGA","BODEGA",Tabla1[[#This Row],[GRUPO]]))</f>
        <v>VEHICULOS</v>
      </c>
      <c r="AB416" t="str">
        <f>VLOOKUP(Tabla1[[#This Row],[articulo]],'DT HUEVO'!$A:$F,6,0)</f>
        <v>TAT</v>
      </c>
    </row>
    <row r="417" spans="1:28">
      <c r="A417" s="223">
        <v>2110402</v>
      </c>
      <c r="B417" s="223" t="s">
        <v>1009</v>
      </c>
      <c r="C417" s="223" t="s">
        <v>1259</v>
      </c>
      <c r="D417" s="223">
        <v>1080</v>
      </c>
      <c r="E417" s="7">
        <v>0</v>
      </c>
      <c r="F417" s="223" t="s">
        <v>1260</v>
      </c>
      <c r="G417" s="223" t="s">
        <v>1261</v>
      </c>
      <c r="H417" s="7">
        <v>0</v>
      </c>
      <c r="I417" s="7">
        <v>480</v>
      </c>
      <c r="J417" s="223" t="s">
        <v>1262</v>
      </c>
      <c r="K417" s="223" t="s">
        <v>1263</v>
      </c>
      <c r="L417" s="245">
        <v>349.56599047082233</v>
      </c>
      <c r="M417" s="246">
        <v>46305</v>
      </c>
      <c r="N417" s="223"/>
      <c r="O417" s="223" t="s">
        <v>1228</v>
      </c>
      <c r="P417" s="223">
        <v>2110402</v>
      </c>
      <c r="Q417" s="223" t="s">
        <v>1229</v>
      </c>
      <c r="R417" s="223">
        <v>0</v>
      </c>
      <c r="S417" s="7"/>
      <c r="T417" s="3" t="str">
        <f>+VLOOKUP(Tabla1[[#This Row],[id_bodega]],'CONVERSION DATOS'!B:D,2,0)</f>
        <v>TAT CARTAGENA</v>
      </c>
      <c r="U417" s="3" t="str">
        <f>+VLOOKUP(Q417,'CONVERSION DATOS'!B:D,3,0)</f>
        <v>VEHICULOS</v>
      </c>
      <c r="V417" t="str">
        <f>+VLOOKUP($A$1:$A$21871,'DT HUEVO'!$A:$E,3,0)</f>
        <v>M</v>
      </c>
      <c r="W417" t="str">
        <f>+VLOOKUP($A$1:$A$21711,'DT HUEVO'!$A:$E,4,0)</f>
        <v>VERDE</v>
      </c>
      <c r="X417" t="str">
        <f>+VLOOKUP(T$1:T$21871,'DT HUEVO'!$H:$K,2,0)</f>
        <v>COSTA</v>
      </c>
      <c r="Y417" t="str">
        <f>+VLOOKUP(T$1:T$21871,'DT HUEVO'!$H:$K,3,0)</f>
        <v>CALOTO</v>
      </c>
      <c r="Z417">
        <f>+VLOOKUP(A$1:A$21871,'DT HUEVO'!$A:$E,5,0)</f>
        <v>0</v>
      </c>
      <c r="AA417" t="str">
        <f>IF(Tabla1[[#This Row],[GRUPO]]="PLANTA CLASIFICACION","BODEGA",IF(Tabla1[[#This Row],[GRUPO]]="BODEGA","BODEGA",Tabla1[[#This Row],[GRUPO]]))</f>
        <v>VEHICULOS</v>
      </c>
      <c r="AB417" t="str">
        <f>VLOOKUP(Tabla1[[#This Row],[articulo]],'DT HUEVO'!$A:$F,6,0)</f>
        <v>TAT</v>
      </c>
    </row>
    <row r="418" spans="1:28">
      <c r="A418" s="223">
        <v>2110402</v>
      </c>
      <c r="B418" s="223" t="s">
        <v>1009</v>
      </c>
      <c r="C418" s="223" t="s">
        <v>1259</v>
      </c>
      <c r="D418" s="223">
        <v>6832</v>
      </c>
      <c r="E418" s="7">
        <v>0</v>
      </c>
      <c r="F418" s="223" t="s">
        <v>1260</v>
      </c>
      <c r="G418" s="223" t="s">
        <v>1261</v>
      </c>
      <c r="H418" s="7">
        <v>0</v>
      </c>
      <c r="I418" s="7">
        <v>480</v>
      </c>
      <c r="J418" s="223" t="s">
        <v>1262</v>
      </c>
      <c r="K418" s="223" t="s">
        <v>1263</v>
      </c>
      <c r="L418" s="245">
        <v>349.61830626872882</v>
      </c>
      <c r="M418" s="246">
        <v>46305</v>
      </c>
      <c r="N418" s="223"/>
      <c r="O418" s="223" t="s">
        <v>1770</v>
      </c>
      <c r="P418" s="223">
        <v>2110402</v>
      </c>
      <c r="Q418" s="223" t="s">
        <v>1350</v>
      </c>
      <c r="R418" s="223">
        <v>0</v>
      </c>
      <c r="S418" s="7"/>
      <c r="T418" s="3" t="str">
        <f>+VLOOKUP(Tabla1[[#This Row],[id_bodega]],'CONVERSION DATOS'!B:D,2,0)</f>
        <v>TAT CARTAGENA</v>
      </c>
      <c r="U418" s="3" t="str">
        <f>+VLOOKUP(Q418,'CONVERSION DATOS'!B:D,3,0)</f>
        <v>VEHICULOS</v>
      </c>
      <c r="V418" t="str">
        <f>+VLOOKUP($A$1:$A$21871,'DT HUEVO'!$A:$E,3,0)</f>
        <v>M</v>
      </c>
      <c r="W418" t="str">
        <f>+VLOOKUP($A$1:$A$21711,'DT HUEVO'!$A:$E,4,0)</f>
        <v>VERDE</v>
      </c>
      <c r="X418" t="str">
        <f>+VLOOKUP(T$1:T$21871,'DT HUEVO'!$H:$K,2,0)</f>
        <v>COSTA</v>
      </c>
      <c r="Y418" t="str">
        <f>+VLOOKUP(T$1:T$21871,'DT HUEVO'!$H:$K,3,0)</f>
        <v>CALOTO</v>
      </c>
      <c r="Z418">
        <f>+VLOOKUP(A$1:A$21871,'DT HUEVO'!$A:$E,5,0)</f>
        <v>0</v>
      </c>
      <c r="AA418" t="str">
        <f>IF(Tabla1[[#This Row],[GRUPO]]="PLANTA CLASIFICACION","BODEGA",IF(Tabla1[[#This Row],[GRUPO]]="BODEGA","BODEGA",Tabla1[[#This Row],[GRUPO]]))</f>
        <v>VEHICULOS</v>
      </c>
      <c r="AB418" t="str">
        <f>VLOOKUP(Tabla1[[#This Row],[articulo]],'DT HUEVO'!$A:$F,6,0)</f>
        <v>TAT</v>
      </c>
    </row>
    <row r="419" spans="1:28">
      <c r="A419" s="223">
        <v>2152388</v>
      </c>
      <c r="B419" s="223" t="s">
        <v>1106</v>
      </c>
      <c r="C419" s="223" t="s">
        <v>1259</v>
      </c>
      <c r="D419" s="223">
        <v>300</v>
      </c>
      <c r="E419" s="7">
        <v>0</v>
      </c>
      <c r="F419" s="223" t="s">
        <v>1260</v>
      </c>
      <c r="G419" s="223" t="s">
        <v>1261</v>
      </c>
      <c r="H419" s="7">
        <v>0</v>
      </c>
      <c r="I419" s="7">
        <v>550</v>
      </c>
      <c r="J419" s="223" t="s">
        <v>1262</v>
      </c>
      <c r="K419" s="223" t="s">
        <v>1263</v>
      </c>
      <c r="L419" s="245">
        <v>538.38</v>
      </c>
      <c r="M419" s="246">
        <v>46300</v>
      </c>
      <c r="N419" s="223"/>
      <c r="O419" s="223" t="s">
        <v>1770</v>
      </c>
      <c r="P419" s="223">
        <v>2152388</v>
      </c>
      <c r="Q419" s="223" t="s">
        <v>1350</v>
      </c>
      <c r="R419" s="223">
        <v>0</v>
      </c>
      <c r="S419" s="7"/>
      <c r="T419" s="3" t="str">
        <f>+VLOOKUP(Tabla1[[#This Row],[id_bodega]],'CONVERSION DATOS'!B:D,2,0)</f>
        <v>TAT CARTAGENA</v>
      </c>
      <c r="U419" s="3" t="str">
        <f>+VLOOKUP(Q419,'CONVERSION DATOS'!B:D,3,0)</f>
        <v>VEHICULOS</v>
      </c>
      <c r="V419" t="str">
        <f>+VLOOKUP($A$1:$A$21871,'DT HUEVO'!$A:$E,3,0)</f>
        <v>L</v>
      </c>
      <c r="W419" t="str">
        <f>+VLOOKUP($A$1:$A$21711,'DT HUEVO'!$A:$E,4,0)</f>
        <v>EMPACADOS</v>
      </c>
      <c r="X419" t="str">
        <f>+VLOOKUP(T$1:T$21871,'DT HUEVO'!$H:$K,2,0)</f>
        <v>COSTA</v>
      </c>
      <c r="Y419" t="str">
        <f>+VLOOKUP(T$1:T$21871,'DT HUEVO'!$H:$K,3,0)</f>
        <v>CALOTO</v>
      </c>
      <c r="Z419">
        <f>+VLOOKUP(A$1:A$21871,'DT HUEVO'!$A:$E,5,0)</f>
        <v>0</v>
      </c>
      <c r="AA419" t="str">
        <f>IF(Tabla1[[#This Row],[GRUPO]]="PLANTA CLASIFICACION","BODEGA",IF(Tabla1[[#This Row],[GRUPO]]="BODEGA","BODEGA",Tabla1[[#This Row],[GRUPO]]))</f>
        <v>VEHICULOS</v>
      </c>
      <c r="AB419" t="str">
        <f>VLOOKUP(Tabla1[[#This Row],[articulo]],'DT HUEVO'!$A:$F,6,0)</f>
        <v>TAT</v>
      </c>
    </row>
    <row r="420" spans="1:28">
      <c r="A420" s="223">
        <v>13403</v>
      </c>
      <c r="B420" s="223" t="s">
        <v>428</v>
      </c>
      <c r="C420" s="223" t="s">
        <v>1259</v>
      </c>
      <c r="D420" s="223">
        <v>600</v>
      </c>
      <c r="E420" s="7"/>
      <c r="F420" s="223" t="s">
        <v>1260</v>
      </c>
      <c r="G420" s="223" t="s">
        <v>1261</v>
      </c>
      <c r="H420" s="7"/>
      <c r="I420" s="7"/>
      <c r="J420" s="223" t="s">
        <v>1262</v>
      </c>
      <c r="K420" s="223" t="s">
        <v>1263</v>
      </c>
      <c r="L420" s="245">
        <v>368.79</v>
      </c>
      <c r="M420" s="246">
        <v>46306</v>
      </c>
      <c r="N420" s="223">
        <v>13403</v>
      </c>
      <c r="O420" s="223" t="s">
        <v>281</v>
      </c>
      <c r="P420" s="223">
        <v>13403</v>
      </c>
      <c r="Q420" s="223" t="s">
        <v>282</v>
      </c>
      <c r="R420" s="223">
        <v>0</v>
      </c>
      <c r="S420" s="7"/>
      <c r="T420" s="3" t="str">
        <f>+VLOOKUP(Tabla1[[#This Row],[id_bodega]],'CONVERSION DATOS'!B:D,2,0)</f>
        <v>TAT CARTAGENA</v>
      </c>
      <c r="U420" s="3" t="str">
        <f>+VLOOKUP(Q420,'CONVERSION DATOS'!B:D,3,0)</f>
        <v>VEHICULOS</v>
      </c>
      <c r="V420" t="str">
        <f>+VLOOKUP($A$1:$A$21871,'DT HUEVO'!$A:$E,3,0)</f>
        <v>A</v>
      </c>
      <c r="W420" t="str">
        <f>+VLOOKUP($A$1:$A$21711,'DT HUEVO'!$A:$E,4,0)</f>
        <v>EMPACADOS</v>
      </c>
      <c r="X420" t="str">
        <f>+VLOOKUP(T$1:T$21871,'DT HUEVO'!$H:$K,2,0)</f>
        <v>COSTA</v>
      </c>
      <c r="Y420" t="str">
        <f>+VLOOKUP(T$1:T$21871,'DT HUEVO'!$H:$K,3,0)</f>
        <v>CALOTO</v>
      </c>
      <c r="Z420">
        <f>+VLOOKUP(A$1:A$21871,'DT HUEVO'!$A:$E,5,0)</f>
        <v>0</v>
      </c>
      <c r="AA420" t="str">
        <f>IF(Tabla1[[#This Row],[GRUPO]]="PLANTA CLASIFICACION","BODEGA",IF(Tabla1[[#This Row],[GRUPO]]="BODEGA","BODEGA",Tabla1[[#This Row],[GRUPO]]))</f>
        <v>VEHICULOS</v>
      </c>
      <c r="AB420" t="str">
        <f>VLOOKUP(Tabla1[[#This Row],[articulo]],'DT HUEVO'!$A:$F,6,0)</f>
        <v>HD</v>
      </c>
    </row>
    <row r="421" spans="1:28">
      <c r="A421" s="223">
        <v>2114357</v>
      </c>
      <c r="B421" s="223" t="s">
        <v>1698</v>
      </c>
      <c r="C421" s="223" t="s">
        <v>1259</v>
      </c>
      <c r="D421" s="223">
        <v>144</v>
      </c>
      <c r="E421" s="7"/>
      <c r="F421" s="223" t="s">
        <v>1260</v>
      </c>
      <c r="G421" s="223" t="s">
        <v>1261</v>
      </c>
      <c r="H421" s="7"/>
      <c r="I421" s="7"/>
      <c r="J421" s="223" t="s">
        <v>1262</v>
      </c>
      <c r="K421" s="223" t="s">
        <v>1263</v>
      </c>
      <c r="L421" s="245">
        <v>538.33422288359793</v>
      </c>
      <c r="M421" s="246">
        <v>46308</v>
      </c>
      <c r="N421" s="223">
        <v>0</v>
      </c>
      <c r="O421" s="223" t="s">
        <v>281</v>
      </c>
      <c r="P421" s="223">
        <v>2114357</v>
      </c>
      <c r="Q421" s="223" t="s">
        <v>282</v>
      </c>
      <c r="R421" s="223">
        <v>0</v>
      </c>
      <c r="S421" s="7"/>
      <c r="T421" s="3" t="str">
        <f>+VLOOKUP(Tabla1[[#This Row],[id_bodega]],'CONVERSION DATOS'!B:D,2,0)</f>
        <v>TAT CARTAGENA</v>
      </c>
      <c r="U421" s="3" t="str">
        <f>+VLOOKUP(Q421,'CONVERSION DATOS'!B:D,3,0)</f>
        <v>VEHICULOS</v>
      </c>
      <c r="V421" t="str">
        <f>+VLOOKUP($A$1:$A$21871,'DT HUEVO'!$A:$E,3,0)</f>
        <v>L</v>
      </c>
      <c r="W421" t="str">
        <f>+VLOOKUP($A$1:$A$21711,'DT HUEVO'!$A:$E,4,0)</f>
        <v>EMPACADOS</v>
      </c>
      <c r="X421" t="str">
        <f>+VLOOKUP(T$1:T$21871,'DT HUEVO'!$H:$K,2,0)</f>
        <v>COSTA</v>
      </c>
      <c r="Y421" t="str">
        <f>+VLOOKUP(T$1:T$21871,'DT HUEVO'!$H:$K,3,0)</f>
        <v>CALOTO</v>
      </c>
      <c r="Z421">
        <f>+VLOOKUP(A$1:A$21871,'DT HUEVO'!$A:$E,5,0)</f>
        <v>0</v>
      </c>
      <c r="AA421" t="str">
        <f>IF(Tabla1[[#This Row],[GRUPO]]="PLANTA CLASIFICACION","BODEGA",IF(Tabla1[[#This Row],[GRUPO]]="BODEGA","BODEGA",Tabla1[[#This Row],[GRUPO]]))</f>
        <v>VEHICULOS</v>
      </c>
      <c r="AB421" t="str">
        <f>VLOOKUP(Tabla1[[#This Row],[articulo]],'DT HUEVO'!$A:$F,6,0)</f>
        <v>AU/FS/GS</v>
      </c>
    </row>
    <row r="422" spans="1:28">
      <c r="A422" s="223">
        <v>2110302</v>
      </c>
      <c r="B422" s="223" t="s">
        <v>1007</v>
      </c>
      <c r="C422" s="223" t="s">
        <v>1259</v>
      </c>
      <c r="D422" s="223">
        <v>480</v>
      </c>
      <c r="E422" s="7">
        <v>0</v>
      </c>
      <c r="F422" s="223" t="s">
        <v>1260</v>
      </c>
      <c r="G422" s="223" t="s">
        <v>1261</v>
      </c>
      <c r="H422" s="7">
        <v>0</v>
      </c>
      <c r="I422" s="7">
        <v>490</v>
      </c>
      <c r="J422" s="223" t="s">
        <v>1262</v>
      </c>
      <c r="K422" s="223" t="s">
        <v>1263</v>
      </c>
      <c r="L422" s="245">
        <v>363.24</v>
      </c>
      <c r="M422" s="246">
        <v>46305</v>
      </c>
      <c r="N422" s="223"/>
      <c r="O422" s="223" t="s">
        <v>283</v>
      </c>
      <c r="P422" s="223">
        <v>2110302</v>
      </c>
      <c r="Q422" s="223" t="s">
        <v>284</v>
      </c>
      <c r="R422" s="223">
        <v>0</v>
      </c>
      <c r="S422" s="7"/>
      <c r="T422" s="3" t="str">
        <f>+VLOOKUP(Tabla1[[#This Row],[id_bodega]],'CONVERSION DATOS'!B:D,2,0)</f>
        <v xml:space="preserve">TAT SANTA MARTA </v>
      </c>
      <c r="U422" s="3" t="str">
        <f>+VLOOKUP(Q422,'CONVERSION DATOS'!B:D,3,0)</f>
        <v>VEHICULOS</v>
      </c>
      <c r="V422" t="str">
        <f>+VLOOKUP($A$1:$A$21871,'DT HUEVO'!$A:$E,3,0)</f>
        <v>L</v>
      </c>
      <c r="W422" t="str">
        <f>+VLOOKUP($A$1:$A$21711,'DT HUEVO'!$A:$E,4,0)</f>
        <v>VERDE</v>
      </c>
      <c r="X422" t="str">
        <f>+VLOOKUP(T$1:T$21871,'DT HUEVO'!$H:$K,2,0)</f>
        <v>COSTA</v>
      </c>
      <c r="Y422" t="str">
        <f>+VLOOKUP(T$1:T$21871,'DT HUEVO'!$H:$K,3,0)</f>
        <v>SANTANDER</v>
      </c>
      <c r="Z422">
        <f>+VLOOKUP(A$1:A$21871,'DT HUEVO'!$A:$E,5,0)</f>
        <v>0</v>
      </c>
      <c r="AA422" t="str">
        <f>IF(Tabla1[[#This Row],[GRUPO]]="PLANTA CLASIFICACION","BODEGA",IF(Tabla1[[#This Row],[GRUPO]]="BODEGA","BODEGA",Tabla1[[#This Row],[GRUPO]]))</f>
        <v>VEHICULOS</v>
      </c>
      <c r="AB422" t="str">
        <f>VLOOKUP(Tabla1[[#This Row],[articulo]],'DT HUEVO'!$A:$F,6,0)</f>
        <v>TAT</v>
      </c>
    </row>
    <row r="423" spans="1:28">
      <c r="A423" s="223">
        <v>2110402</v>
      </c>
      <c r="B423" s="223" t="s">
        <v>1009</v>
      </c>
      <c r="C423" s="223" t="s">
        <v>1259</v>
      </c>
      <c r="D423" s="223">
        <v>14578</v>
      </c>
      <c r="E423" s="7">
        <v>0</v>
      </c>
      <c r="F423" s="223" t="s">
        <v>1260</v>
      </c>
      <c r="G423" s="223" t="s">
        <v>1261</v>
      </c>
      <c r="H423" s="7">
        <v>0</v>
      </c>
      <c r="I423" s="7">
        <v>480</v>
      </c>
      <c r="J423" s="223" t="s">
        <v>1262</v>
      </c>
      <c r="K423" s="223" t="s">
        <v>1263</v>
      </c>
      <c r="L423" s="245">
        <v>349.55000030899407</v>
      </c>
      <c r="M423" s="246">
        <v>46305</v>
      </c>
      <c r="N423" s="223"/>
      <c r="O423" s="223" t="s">
        <v>283</v>
      </c>
      <c r="P423" s="223">
        <v>2110402</v>
      </c>
      <c r="Q423" s="223" t="s">
        <v>284</v>
      </c>
      <c r="R423" s="223">
        <v>0</v>
      </c>
      <c r="S423" s="7"/>
      <c r="T423" s="3" t="str">
        <f>+VLOOKUP(Tabla1[[#This Row],[id_bodega]],'CONVERSION DATOS'!B:D,2,0)</f>
        <v xml:space="preserve">TAT SANTA MARTA </v>
      </c>
      <c r="U423" s="3" t="str">
        <f>+VLOOKUP(Q423,'CONVERSION DATOS'!B:D,3,0)</f>
        <v>VEHICULOS</v>
      </c>
      <c r="V423" t="str">
        <f>+VLOOKUP($A$1:$A$21871,'DT HUEVO'!$A:$E,3,0)</f>
        <v>M</v>
      </c>
      <c r="W423" t="str">
        <f>+VLOOKUP($A$1:$A$21711,'DT HUEVO'!$A:$E,4,0)</f>
        <v>VERDE</v>
      </c>
      <c r="X423" t="str">
        <f>+VLOOKUP(T$1:T$21871,'DT HUEVO'!$H:$K,2,0)</f>
        <v>COSTA</v>
      </c>
      <c r="Y423" t="str">
        <f>+VLOOKUP(T$1:T$21871,'DT HUEVO'!$H:$K,3,0)</f>
        <v>SANTANDER</v>
      </c>
      <c r="Z423">
        <f>+VLOOKUP(A$1:A$21871,'DT HUEVO'!$A:$E,5,0)</f>
        <v>0</v>
      </c>
      <c r="AA423" t="str">
        <f>IF(Tabla1[[#This Row],[GRUPO]]="PLANTA CLASIFICACION","BODEGA",IF(Tabla1[[#This Row],[GRUPO]]="BODEGA","BODEGA",Tabla1[[#This Row],[GRUPO]]))</f>
        <v>VEHICULOS</v>
      </c>
      <c r="AB423" t="str">
        <f>VLOOKUP(Tabla1[[#This Row],[articulo]],'DT HUEVO'!$A:$F,6,0)</f>
        <v>TAT</v>
      </c>
    </row>
    <row r="424" spans="1:28">
      <c r="A424" s="223">
        <v>2152388</v>
      </c>
      <c r="B424" s="223" t="s">
        <v>1106</v>
      </c>
      <c r="C424" s="223" t="s">
        <v>1259</v>
      </c>
      <c r="D424" s="223">
        <v>540</v>
      </c>
      <c r="E424" s="7">
        <v>0</v>
      </c>
      <c r="F424" s="223" t="s">
        <v>1260</v>
      </c>
      <c r="G424" s="223" t="s">
        <v>1261</v>
      </c>
      <c r="H424" s="7">
        <v>0</v>
      </c>
      <c r="I424" s="7">
        <v>560</v>
      </c>
      <c r="J424" s="223" t="s">
        <v>1262</v>
      </c>
      <c r="K424" s="223" t="s">
        <v>1263</v>
      </c>
      <c r="L424" s="245">
        <v>538.38</v>
      </c>
      <c r="M424" s="246">
        <v>46305</v>
      </c>
      <c r="N424" s="223"/>
      <c r="O424" s="223" t="s">
        <v>283</v>
      </c>
      <c r="P424" s="223">
        <v>2152388</v>
      </c>
      <c r="Q424" s="223" t="s">
        <v>284</v>
      </c>
      <c r="R424" s="223">
        <v>0</v>
      </c>
      <c r="S424" s="7"/>
      <c r="T424" s="3" t="str">
        <f>+VLOOKUP(Tabla1[[#This Row],[id_bodega]],'CONVERSION DATOS'!B:D,2,0)</f>
        <v xml:space="preserve">TAT SANTA MARTA </v>
      </c>
      <c r="U424" s="3" t="str">
        <f>+VLOOKUP(Q424,'CONVERSION DATOS'!B:D,3,0)</f>
        <v>VEHICULOS</v>
      </c>
      <c r="V424" t="str">
        <f>+VLOOKUP($A$1:$A$21871,'DT HUEVO'!$A:$E,3,0)</f>
        <v>L</v>
      </c>
      <c r="W424" t="str">
        <f>+VLOOKUP($A$1:$A$21711,'DT HUEVO'!$A:$E,4,0)</f>
        <v>EMPACADOS</v>
      </c>
      <c r="X424" t="str">
        <f>+VLOOKUP(T$1:T$21871,'DT HUEVO'!$H:$K,2,0)</f>
        <v>COSTA</v>
      </c>
      <c r="Y424" t="str">
        <f>+VLOOKUP(T$1:T$21871,'DT HUEVO'!$H:$K,3,0)</f>
        <v>SANTANDER</v>
      </c>
      <c r="Z424">
        <f>+VLOOKUP(A$1:A$21871,'DT HUEVO'!$A:$E,5,0)</f>
        <v>0</v>
      </c>
      <c r="AA424" t="str">
        <f>IF(Tabla1[[#This Row],[GRUPO]]="PLANTA CLASIFICACION","BODEGA",IF(Tabla1[[#This Row],[GRUPO]]="BODEGA","BODEGA",Tabla1[[#This Row],[GRUPO]]))</f>
        <v>VEHICULOS</v>
      </c>
      <c r="AB424" t="str">
        <f>VLOOKUP(Tabla1[[#This Row],[articulo]],'DT HUEVO'!$A:$F,6,0)</f>
        <v>TAT</v>
      </c>
    </row>
    <row r="425" spans="1:28">
      <c r="A425" s="223">
        <v>2110402</v>
      </c>
      <c r="B425" s="223" t="s">
        <v>1009</v>
      </c>
      <c r="C425" s="223" t="s">
        <v>1259</v>
      </c>
      <c r="D425" s="223">
        <v>9960</v>
      </c>
      <c r="E425" s="7">
        <v>0</v>
      </c>
      <c r="F425" s="223" t="s">
        <v>1260</v>
      </c>
      <c r="G425" s="223" t="s">
        <v>1261</v>
      </c>
      <c r="H425" s="7">
        <v>0</v>
      </c>
      <c r="I425" s="7">
        <v>480</v>
      </c>
      <c r="J425" s="223" t="s">
        <v>1262</v>
      </c>
      <c r="K425" s="223" t="s">
        <v>1263</v>
      </c>
      <c r="L425" s="245">
        <v>349.55000022991231</v>
      </c>
      <c r="M425" s="246">
        <v>46308</v>
      </c>
      <c r="N425" s="223"/>
      <c r="O425" s="223" t="s">
        <v>285</v>
      </c>
      <c r="P425" s="223">
        <v>2110402</v>
      </c>
      <c r="Q425" s="223" t="s">
        <v>286</v>
      </c>
      <c r="R425" s="223">
        <v>0</v>
      </c>
      <c r="S425" s="7"/>
      <c r="T425" s="3" t="str">
        <f>+VLOOKUP(Tabla1[[#This Row],[id_bodega]],'CONVERSION DATOS'!B:D,2,0)</f>
        <v xml:space="preserve">TAT SANTA MARTA </v>
      </c>
      <c r="U425" s="3" t="str">
        <f>+VLOOKUP(Q425,'CONVERSION DATOS'!B:D,3,0)</f>
        <v>VEHICULOS</v>
      </c>
      <c r="V425" t="str">
        <f>+VLOOKUP($A$1:$A$21871,'DT HUEVO'!$A:$E,3,0)</f>
        <v>M</v>
      </c>
      <c r="W425" t="str">
        <f>+VLOOKUP($A$1:$A$21711,'DT HUEVO'!$A:$E,4,0)</f>
        <v>VERDE</v>
      </c>
      <c r="X425" t="str">
        <f>+VLOOKUP(T$1:T$21871,'DT HUEVO'!$H:$K,2,0)</f>
        <v>COSTA</v>
      </c>
      <c r="Y425" t="str">
        <f>+VLOOKUP(T$1:T$21871,'DT HUEVO'!$H:$K,3,0)</f>
        <v>SANTANDER</v>
      </c>
      <c r="Z425">
        <f>+VLOOKUP(A$1:A$21871,'DT HUEVO'!$A:$E,5,0)</f>
        <v>0</v>
      </c>
      <c r="AA425" t="str">
        <f>IF(Tabla1[[#This Row],[GRUPO]]="PLANTA CLASIFICACION","BODEGA",IF(Tabla1[[#This Row],[GRUPO]]="BODEGA","BODEGA",Tabla1[[#This Row],[GRUPO]]))</f>
        <v>VEHICULOS</v>
      </c>
      <c r="AB425" t="str">
        <f>VLOOKUP(Tabla1[[#This Row],[articulo]],'DT HUEVO'!$A:$F,6,0)</f>
        <v>TAT</v>
      </c>
    </row>
    <row r="426" spans="1:28">
      <c r="A426" s="223">
        <v>2152388</v>
      </c>
      <c r="B426" s="223" t="s">
        <v>1106</v>
      </c>
      <c r="C426" s="223" t="s">
        <v>1259</v>
      </c>
      <c r="D426" s="223">
        <v>60</v>
      </c>
      <c r="E426" s="7">
        <v>0</v>
      </c>
      <c r="F426" s="223" t="s">
        <v>1260</v>
      </c>
      <c r="G426" s="223" t="s">
        <v>1261</v>
      </c>
      <c r="H426" s="7">
        <v>0</v>
      </c>
      <c r="I426" s="7">
        <v>560</v>
      </c>
      <c r="J426" s="223" t="s">
        <v>1262</v>
      </c>
      <c r="K426" s="223" t="s">
        <v>1263</v>
      </c>
      <c r="L426" s="245">
        <v>538.38</v>
      </c>
      <c r="M426" s="246">
        <v>46305</v>
      </c>
      <c r="N426" s="223"/>
      <c r="O426" s="223" t="s">
        <v>285</v>
      </c>
      <c r="P426" s="223">
        <v>2152388</v>
      </c>
      <c r="Q426" s="223" t="s">
        <v>286</v>
      </c>
      <c r="R426" s="223">
        <v>0</v>
      </c>
      <c r="S426" s="7"/>
      <c r="T426" s="3" t="str">
        <f>+VLOOKUP(Tabla1[[#This Row],[id_bodega]],'CONVERSION DATOS'!B:D,2,0)</f>
        <v xml:space="preserve">TAT SANTA MARTA </v>
      </c>
      <c r="U426" s="3" t="str">
        <f>+VLOOKUP(Q426,'CONVERSION DATOS'!B:D,3,0)</f>
        <v>VEHICULOS</v>
      </c>
      <c r="V426" t="str">
        <f>+VLOOKUP($A$1:$A$21871,'DT HUEVO'!$A:$E,3,0)</f>
        <v>L</v>
      </c>
      <c r="W426" t="str">
        <f>+VLOOKUP($A$1:$A$21711,'DT HUEVO'!$A:$E,4,0)</f>
        <v>EMPACADOS</v>
      </c>
      <c r="X426" t="str">
        <f>+VLOOKUP(T$1:T$21871,'DT HUEVO'!$H:$K,2,0)</f>
        <v>COSTA</v>
      </c>
      <c r="Y426" t="str">
        <f>+VLOOKUP(T$1:T$21871,'DT HUEVO'!$H:$K,3,0)</f>
        <v>SANTANDER</v>
      </c>
      <c r="Z426">
        <f>+VLOOKUP(A$1:A$21871,'DT HUEVO'!$A:$E,5,0)</f>
        <v>0</v>
      </c>
      <c r="AA426" t="str">
        <f>IF(Tabla1[[#This Row],[GRUPO]]="PLANTA CLASIFICACION","BODEGA",IF(Tabla1[[#This Row],[GRUPO]]="BODEGA","BODEGA",Tabla1[[#This Row],[GRUPO]]))</f>
        <v>VEHICULOS</v>
      </c>
      <c r="AB426" t="str">
        <f>VLOOKUP(Tabla1[[#This Row],[articulo]],'DT HUEVO'!$A:$F,6,0)</f>
        <v>TAT</v>
      </c>
    </row>
    <row r="427" spans="1:28">
      <c r="A427" s="223">
        <v>2110302</v>
      </c>
      <c r="B427" s="223" t="s">
        <v>1007</v>
      </c>
      <c r="C427" s="223" t="s">
        <v>1259</v>
      </c>
      <c r="D427" s="223">
        <v>685</v>
      </c>
      <c r="E427" s="7">
        <v>0</v>
      </c>
      <c r="F427" s="223" t="s">
        <v>1260</v>
      </c>
      <c r="G427" s="223" t="s">
        <v>1261</v>
      </c>
      <c r="H427" s="7">
        <v>0</v>
      </c>
      <c r="I427" s="7">
        <v>490</v>
      </c>
      <c r="J427" s="223" t="s">
        <v>1262</v>
      </c>
      <c r="K427" s="223" t="s">
        <v>1263</v>
      </c>
      <c r="L427" s="245">
        <v>363.24</v>
      </c>
      <c r="M427" s="246">
        <v>46308</v>
      </c>
      <c r="N427" s="223"/>
      <c r="O427" s="223" t="s">
        <v>287</v>
      </c>
      <c r="P427" s="223">
        <v>2110302</v>
      </c>
      <c r="Q427" s="223" t="s">
        <v>288</v>
      </c>
      <c r="R427" s="223">
        <v>0</v>
      </c>
      <c r="S427" s="7"/>
      <c r="T427" s="3" t="str">
        <f>+VLOOKUP(Tabla1[[#This Row],[id_bodega]],'CONVERSION DATOS'!B:D,2,0)</f>
        <v xml:space="preserve">TAT SANTA MARTA </v>
      </c>
      <c r="U427" s="3" t="str">
        <f>+VLOOKUP(Q427,'CONVERSION DATOS'!B:D,3,0)</f>
        <v>VEHICULOS</v>
      </c>
      <c r="V427" t="str">
        <f>+VLOOKUP($A$1:$A$21871,'DT HUEVO'!$A:$E,3,0)</f>
        <v>L</v>
      </c>
      <c r="W427" t="str">
        <f>+VLOOKUP($A$1:$A$21711,'DT HUEVO'!$A:$E,4,0)</f>
        <v>VERDE</v>
      </c>
      <c r="X427" t="str">
        <f>+VLOOKUP(T$1:T$21871,'DT HUEVO'!$H:$K,2,0)</f>
        <v>COSTA</v>
      </c>
      <c r="Y427" t="str">
        <f>+VLOOKUP(T$1:T$21871,'DT HUEVO'!$H:$K,3,0)</f>
        <v>SANTANDER</v>
      </c>
      <c r="Z427">
        <f>+VLOOKUP(A$1:A$21871,'DT HUEVO'!$A:$E,5,0)</f>
        <v>0</v>
      </c>
      <c r="AA427" t="str">
        <f>IF(Tabla1[[#This Row],[GRUPO]]="PLANTA CLASIFICACION","BODEGA",IF(Tabla1[[#This Row],[GRUPO]]="BODEGA","BODEGA",Tabla1[[#This Row],[GRUPO]]))</f>
        <v>VEHICULOS</v>
      </c>
      <c r="AB427" t="str">
        <f>VLOOKUP(Tabla1[[#This Row],[articulo]],'DT HUEVO'!$A:$F,6,0)</f>
        <v>TAT</v>
      </c>
    </row>
    <row r="428" spans="1:28">
      <c r="A428" s="223">
        <v>2110402</v>
      </c>
      <c r="B428" s="223" t="s">
        <v>1009</v>
      </c>
      <c r="C428" s="223" t="s">
        <v>1259</v>
      </c>
      <c r="D428" s="223">
        <v>12090</v>
      </c>
      <c r="E428" s="7">
        <v>0</v>
      </c>
      <c r="F428" s="223" t="s">
        <v>1260</v>
      </c>
      <c r="G428" s="223" t="s">
        <v>1261</v>
      </c>
      <c r="H428" s="7">
        <v>0</v>
      </c>
      <c r="I428" s="7">
        <v>480</v>
      </c>
      <c r="J428" s="223" t="s">
        <v>1262</v>
      </c>
      <c r="K428" s="223" t="s">
        <v>1263</v>
      </c>
      <c r="L428" s="245">
        <v>349.55000004966342</v>
      </c>
      <c r="M428" s="246">
        <v>46308</v>
      </c>
      <c r="N428" s="223"/>
      <c r="O428" s="223" t="s">
        <v>287</v>
      </c>
      <c r="P428" s="223">
        <v>2110402</v>
      </c>
      <c r="Q428" s="223" t="s">
        <v>288</v>
      </c>
      <c r="R428" s="223">
        <v>0</v>
      </c>
      <c r="S428" s="7"/>
      <c r="T428" s="3" t="str">
        <f>+VLOOKUP(Tabla1[[#This Row],[id_bodega]],'CONVERSION DATOS'!B:D,2,0)</f>
        <v xml:space="preserve">TAT SANTA MARTA </v>
      </c>
      <c r="U428" s="3" t="str">
        <f>+VLOOKUP(Q428,'CONVERSION DATOS'!B:D,3,0)</f>
        <v>VEHICULOS</v>
      </c>
      <c r="V428" t="str">
        <f>+VLOOKUP($A$1:$A$21871,'DT HUEVO'!$A:$E,3,0)</f>
        <v>M</v>
      </c>
      <c r="W428" t="str">
        <f>+VLOOKUP($A$1:$A$21711,'DT HUEVO'!$A:$E,4,0)</f>
        <v>VERDE</v>
      </c>
      <c r="X428" t="str">
        <f>+VLOOKUP(T$1:T$21871,'DT HUEVO'!$H:$K,2,0)</f>
        <v>COSTA</v>
      </c>
      <c r="Y428" t="str">
        <f>+VLOOKUP(T$1:T$21871,'DT HUEVO'!$H:$K,3,0)</f>
        <v>SANTANDER</v>
      </c>
      <c r="Z428">
        <f>+VLOOKUP(A$1:A$21871,'DT HUEVO'!$A:$E,5,0)</f>
        <v>0</v>
      </c>
      <c r="AA428" t="str">
        <f>IF(Tabla1[[#This Row],[GRUPO]]="PLANTA CLASIFICACION","BODEGA",IF(Tabla1[[#This Row],[GRUPO]]="BODEGA","BODEGA",Tabla1[[#This Row],[GRUPO]]))</f>
        <v>VEHICULOS</v>
      </c>
      <c r="AB428" t="str">
        <f>VLOOKUP(Tabla1[[#This Row],[articulo]],'DT HUEVO'!$A:$F,6,0)</f>
        <v>TAT</v>
      </c>
    </row>
    <row r="429" spans="1:28">
      <c r="A429" s="223">
        <v>2152388</v>
      </c>
      <c r="B429" s="223" t="s">
        <v>1106</v>
      </c>
      <c r="C429" s="223" t="s">
        <v>1259</v>
      </c>
      <c r="D429" s="223">
        <v>540</v>
      </c>
      <c r="E429" s="7">
        <v>0</v>
      </c>
      <c r="F429" s="223" t="s">
        <v>1260</v>
      </c>
      <c r="G429" s="223" t="s">
        <v>1261</v>
      </c>
      <c r="H429" s="7">
        <v>0</v>
      </c>
      <c r="I429" s="7">
        <v>560</v>
      </c>
      <c r="J429" s="223" t="s">
        <v>1262</v>
      </c>
      <c r="K429" s="223" t="s">
        <v>1263</v>
      </c>
      <c r="L429" s="245">
        <v>538.38</v>
      </c>
      <c r="M429" s="246">
        <v>46308</v>
      </c>
      <c r="N429" s="223"/>
      <c r="O429" s="223" t="s">
        <v>287</v>
      </c>
      <c r="P429" s="223">
        <v>2152388</v>
      </c>
      <c r="Q429" s="223" t="s">
        <v>288</v>
      </c>
      <c r="R429" s="223">
        <v>0</v>
      </c>
      <c r="S429" s="7"/>
      <c r="T429" s="3" t="str">
        <f>+VLOOKUP(Tabla1[[#This Row],[id_bodega]],'CONVERSION DATOS'!B:D,2,0)</f>
        <v xml:space="preserve">TAT SANTA MARTA </v>
      </c>
      <c r="U429" s="3" t="str">
        <f>+VLOOKUP(Q429,'CONVERSION DATOS'!B:D,3,0)</f>
        <v>VEHICULOS</v>
      </c>
      <c r="V429" t="str">
        <f>+VLOOKUP($A$1:$A$21871,'DT HUEVO'!$A:$E,3,0)</f>
        <v>L</v>
      </c>
      <c r="W429" t="str">
        <f>+VLOOKUP($A$1:$A$21711,'DT HUEVO'!$A:$E,4,0)</f>
        <v>EMPACADOS</v>
      </c>
      <c r="X429" t="str">
        <f>+VLOOKUP(T$1:T$21871,'DT HUEVO'!$H:$K,2,0)</f>
        <v>COSTA</v>
      </c>
      <c r="Y429" t="str">
        <f>+VLOOKUP(T$1:T$21871,'DT HUEVO'!$H:$K,3,0)</f>
        <v>SANTANDER</v>
      </c>
      <c r="Z429">
        <f>+VLOOKUP(A$1:A$21871,'DT HUEVO'!$A:$E,5,0)</f>
        <v>0</v>
      </c>
      <c r="AA429" t="str">
        <f>IF(Tabla1[[#This Row],[GRUPO]]="PLANTA CLASIFICACION","BODEGA",IF(Tabla1[[#This Row],[GRUPO]]="BODEGA","BODEGA",Tabla1[[#This Row],[GRUPO]]))</f>
        <v>VEHICULOS</v>
      </c>
      <c r="AB429" t="str">
        <f>VLOOKUP(Tabla1[[#This Row],[articulo]],'DT HUEVO'!$A:$F,6,0)</f>
        <v>TAT</v>
      </c>
    </row>
    <row r="430" spans="1:28">
      <c r="A430" s="223">
        <v>2110402</v>
      </c>
      <c r="B430" s="223" t="s">
        <v>1009</v>
      </c>
      <c r="C430" s="223" t="s">
        <v>1259</v>
      </c>
      <c r="D430" s="223">
        <v>13770</v>
      </c>
      <c r="E430" s="7">
        <v>0</v>
      </c>
      <c r="F430" s="223" t="s">
        <v>1260</v>
      </c>
      <c r="G430" s="223" t="s">
        <v>1261</v>
      </c>
      <c r="H430" s="7">
        <v>0</v>
      </c>
      <c r="I430" s="7">
        <v>480</v>
      </c>
      <c r="J430" s="223" t="s">
        <v>1262</v>
      </c>
      <c r="K430" s="223" t="s">
        <v>1263</v>
      </c>
      <c r="L430" s="245">
        <v>349.55000018272108</v>
      </c>
      <c r="M430" s="246">
        <v>46305</v>
      </c>
      <c r="N430" s="223"/>
      <c r="O430" s="223" t="s">
        <v>289</v>
      </c>
      <c r="P430" s="223">
        <v>2110402</v>
      </c>
      <c r="Q430" s="223" t="s">
        <v>290</v>
      </c>
      <c r="R430" s="223">
        <v>0</v>
      </c>
      <c r="S430" s="7"/>
      <c r="T430" s="3" t="str">
        <f>+VLOOKUP(Tabla1[[#This Row],[id_bodega]],'CONVERSION DATOS'!B:D,2,0)</f>
        <v xml:space="preserve">TAT SANTA MARTA </v>
      </c>
      <c r="U430" s="3" t="str">
        <f>+VLOOKUP(Q430,'CONVERSION DATOS'!B:D,3,0)</f>
        <v>VEHICULOS</v>
      </c>
      <c r="V430" t="str">
        <f>+VLOOKUP($A$1:$A$21871,'DT HUEVO'!$A:$E,3,0)</f>
        <v>M</v>
      </c>
      <c r="W430" t="str">
        <f>+VLOOKUP($A$1:$A$21711,'DT HUEVO'!$A:$E,4,0)</f>
        <v>VERDE</v>
      </c>
      <c r="X430" t="str">
        <f>+VLOOKUP(T$1:T$21871,'DT HUEVO'!$H:$K,2,0)</f>
        <v>COSTA</v>
      </c>
      <c r="Y430" t="str">
        <f>+VLOOKUP(T$1:T$21871,'DT HUEVO'!$H:$K,3,0)</f>
        <v>SANTANDER</v>
      </c>
      <c r="Z430">
        <f>+VLOOKUP(A$1:A$21871,'DT HUEVO'!$A:$E,5,0)</f>
        <v>0</v>
      </c>
      <c r="AA430" t="str">
        <f>IF(Tabla1[[#This Row],[GRUPO]]="PLANTA CLASIFICACION","BODEGA",IF(Tabla1[[#This Row],[GRUPO]]="BODEGA","BODEGA",Tabla1[[#This Row],[GRUPO]]))</f>
        <v>VEHICULOS</v>
      </c>
      <c r="AB430" t="str">
        <f>VLOOKUP(Tabla1[[#This Row],[articulo]],'DT HUEVO'!$A:$F,6,0)</f>
        <v>TAT</v>
      </c>
    </row>
    <row r="431" spans="1:28">
      <c r="A431" s="223">
        <v>2152388</v>
      </c>
      <c r="B431" s="223" t="s">
        <v>1106</v>
      </c>
      <c r="C431" s="223" t="s">
        <v>1259</v>
      </c>
      <c r="D431" s="223">
        <v>180</v>
      </c>
      <c r="E431" s="7">
        <v>0</v>
      </c>
      <c r="F431" s="223" t="s">
        <v>1260</v>
      </c>
      <c r="G431" s="223" t="s">
        <v>1261</v>
      </c>
      <c r="H431" s="7">
        <v>0</v>
      </c>
      <c r="I431" s="7">
        <v>560</v>
      </c>
      <c r="J431" s="223" t="s">
        <v>1262</v>
      </c>
      <c r="K431" s="223" t="s">
        <v>1263</v>
      </c>
      <c r="L431" s="245">
        <v>538.38</v>
      </c>
      <c r="M431" s="246">
        <v>46305</v>
      </c>
      <c r="N431" s="223"/>
      <c r="O431" s="223" t="s">
        <v>289</v>
      </c>
      <c r="P431" s="223">
        <v>2152388</v>
      </c>
      <c r="Q431" s="223" t="s">
        <v>290</v>
      </c>
      <c r="R431" s="223">
        <v>0</v>
      </c>
      <c r="S431" s="7"/>
      <c r="T431" s="3" t="str">
        <f>+VLOOKUP(Tabla1[[#This Row],[id_bodega]],'CONVERSION DATOS'!B:D,2,0)</f>
        <v xml:space="preserve">TAT SANTA MARTA </v>
      </c>
      <c r="U431" s="3" t="str">
        <f>+VLOOKUP(Q431,'CONVERSION DATOS'!B:D,3,0)</f>
        <v>VEHICULOS</v>
      </c>
      <c r="V431" t="str">
        <f>+VLOOKUP($A$1:$A$21871,'DT HUEVO'!$A:$E,3,0)</f>
        <v>L</v>
      </c>
      <c r="W431" t="str">
        <f>+VLOOKUP($A$1:$A$21711,'DT HUEVO'!$A:$E,4,0)</f>
        <v>EMPACADOS</v>
      </c>
      <c r="X431" t="str">
        <f>+VLOOKUP(T$1:T$21871,'DT HUEVO'!$H:$K,2,0)</f>
        <v>COSTA</v>
      </c>
      <c r="Y431" t="str">
        <f>+VLOOKUP(T$1:T$21871,'DT HUEVO'!$H:$K,3,0)</f>
        <v>SANTANDER</v>
      </c>
      <c r="Z431">
        <f>+VLOOKUP(A$1:A$21871,'DT HUEVO'!$A:$E,5,0)</f>
        <v>0</v>
      </c>
      <c r="AA431" t="str">
        <f>IF(Tabla1[[#This Row],[GRUPO]]="PLANTA CLASIFICACION","BODEGA",IF(Tabla1[[#This Row],[GRUPO]]="BODEGA","BODEGA",Tabla1[[#This Row],[GRUPO]]))</f>
        <v>VEHICULOS</v>
      </c>
      <c r="AB431" t="str">
        <f>VLOOKUP(Tabla1[[#This Row],[articulo]],'DT HUEVO'!$A:$F,6,0)</f>
        <v>TAT</v>
      </c>
    </row>
    <row r="432" spans="1:28">
      <c r="A432" s="223">
        <v>2110302</v>
      </c>
      <c r="B432" s="223" t="s">
        <v>1007</v>
      </c>
      <c r="C432" s="223" t="s">
        <v>1259</v>
      </c>
      <c r="D432" s="223">
        <v>6233</v>
      </c>
      <c r="E432" s="7">
        <v>0</v>
      </c>
      <c r="F432" s="223" t="s">
        <v>1260</v>
      </c>
      <c r="G432" s="223" t="s">
        <v>1261</v>
      </c>
      <c r="H432" s="7">
        <v>0</v>
      </c>
      <c r="I432" s="7">
        <v>490</v>
      </c>
      <c r="J432" s="223" t="s">
        <v>1262</v>
      </c>
      <c r="K432" s="223" t="s">
        <v>1263</v>
      </c>
      <c r="L432" s="245">
        <v>363.24</v>
      </c>
      <c r="M432" s="246">
        <v>46305</v>
      </c>
      <c r="N432" s="223"/>
      <c r="O432" s="223" t="s">
        <v>291</v>
      </c>
      <c r="P432" s="223">
        <v>2110302</v>
      </c>
      <c r="Q432" s="223" t="s">
        <v>292</v>
      </c>
      <c r="R432" s="223">
        <v>0</v>
      </c>
      <c r="S432" s="7"/>
      <c r="T432" s="3" t="str">
        <f>+VLOOKUP(Tabla1[[#This Row],[id_bodega]],'CONVERSION DATOS'!B:D,2,0)</f>
        <v xml:space="preserve">TAT SANTA MARTA </v>
      </c>
      <c r="U432" s="3" t="str">
        <f>+VLOOKUP(Q432,'CONVERSION DATOS'!B:D,3,0)</f>
        <v>VEHICULOS</v>
      </c>
      <c r="V432" t="str">
        <f>+VLOOKUP($A$1:$A$21871,'DT HUEVO'!$A:$E,3,0)</f>
        <v>L</v>
      </c>
      <c r="W432" t="str">
        <f>+VLOOKUP($A$1:$A$21711,'DT HUEVO'!$A:$E,4,0)</f>
        <v>VERDE</v>
      </c>
      <c r="X432" t="str">
        <f>+VLOOKUP(T$1:T$21871,'DT HUEVO'!$H:$K,2,0)</f>
        <v>COSTA</v>
      </c>
      <c r="Y432" t="str">
        <f>+VLOOKUP(T$1:T$21871,'DT HUEVO'!$H:$K,3,0)</f>
        <v>SANTANDER</v>
      </c>
      <c r="Z432">
        <f>+VLOOKUP(A$1:A$21871,'DT HUEVO'!$A:$E,5,0)</f>
        <v>0</v>
      </c>
      <c r="AA432" t="str">
        <f>IF(Tabla1[[#This Row],[GRUPO]]="PLANTA CLASIFICACION","BODEGA",IF(Tabla1[[#This Row],[GRUPO]]="BODEGA","BODEGA",Tabla1[[#This Row],[GRUPO]]))</f>
        <v>VEHICULOS</v>
      </c>
      <c r="AB432" t="str">
        <f>VLOOKUP(Tabla1[[#This Row],[articulo]],'DT HUEVO'!$A:$F,6,0)</f>
        <v>TAT</v>
      </c>
    </row>
    <row r="433" spans="1:28">
      <c r="A433" s="223">
        <v>2110402</v>
      </c>
      <c r="B433" s="223" t="s">
        <v>1009</v>
      </c>
      <c r="C433" s="223" t="s">
        <v>1259</v>
      </c>
      <c r="D433" s="223">
        <v>10263</v>
      </c>
      <c r="E433" s="7">
        <v>0</v>
      </c>
      <c r="F433" s="223" t="s">
        <v>1260</v>
      </c>
      <c r="G433" s="223" t="s">
        <v>1261</v>
      </c>
      <c r="H433" s="7">
        <v>0</v>
      </c>
      <c r="I433" s="7">
        <v>480</v>
      </c>
      <c r="J433" s="223" t="s">
        <v>1262</v>
      </c>
      <c r="K433" s="223" t="s">
        <v>1263</v>
      </c>
      <c r="L433" s="245">
        <v>349.550000067854</v>
      </c>
      <c r="M433" s="246">
        <v>46308</v>
      </c>
      <c r="N433" s="223"/>
      <c r="O433" s="223" t="s">
        <v>291</v>
      </c>
      <c r="P433" s="223">
        <v>2110402</v>
      </c>
      <c r="Q433" s="223" t="s">
        <v>292</v>
      </c>
      <c r="R433" s="223">
        <v>0</v>
      </c>
      <c r="S433" s="7"/>
      <c r="T433" s="3" t="str">
        <f>+VLOOKUP(Tabla1[[#This Row],[id_bodega]],'CONVERSION DATOS'!B:D,2,0)</f>
        <v xml:space="preserve">TAT SANTA MARTA </v>
      </c>
      <c r="U433" s="3" t="str">
        <f>+VLOOKUP(Q433,'CONVERSION DATOS'!B:D,3,0)</f>
        <v>VEHICULOS</v>
      </c>
      <c r="V433" t="str">
        <f>+VLOOKUP($A$1:$A$21871,'DT HUEVO'!$A:$E,3,0)</f>
        <v>M</v>
      </c>
      <c r="W433" t="str">
        <f>+VLOOKUP($A$1:$A$21711,'DT HUEVO'!$A:$E,4,0)</f>
        <v>VERDE</v>
      </c>
      <c r="X433" t="str">
        <f>+VLOOKUP(T$1:T$21871,'DT HUEVO'!$H:$K,2,0)</f>
        <v>COSTA</v>
      </c>
      <c r="Y433" t="str">
        <f>+VLOOKUP(T$1:T$21871,'DT HUEVO'!$H:$K,3,0)</f>
        <v>SANTANDER</v>
      </c>
      <c r="Z433">
        <f>+VLOOKUP(A$1:A$21871,'DT HUEVO'!$A:$E,5,0)</f>
        <v>0</v>
      </c>
      <c r="AA433" t="str">
        <f>IF(Tabla1[[#This Row],[GRUPO]]="PLANTA CLASIFICACION","BODEGA",IF(Tabla1[[#This Row],[GRUPO]]="BODEGA","BODEGA",Tabla1[[#This Row],[GRUPO]]))</f>
        <v>VEHICULOS</v>
      </c>
      <c r="AB433" t="str">
        <f>VLOOKUP(Tabla1[[#This Row],[articulo]],'DT HUEVO'!$A:$F,6,0)</f>
        <v>TAT</v>
      </c>
    </row>
    <row r="434" spans="1:28">
      <c r="A434" s="223">
        <v>2152388</v>
      </c>
      <c r="B434" s="223" t="s">
        <v>1106</v>
      </c>
      <c r="C434" s="223" t="s">
        <v>1259</v>
      </c>
      <c r="D434" s="223">
        <v>420</v>
      </c>
      <c r="E434" s="7">
        <v>0</v>
      </c>
      <c r="F434" s="223" t="s">
        <v>1260</v>
      </c>
      <c r="G434" s="223" t="s">
        <v>1261</v>
      </c>
      <c r="H434" s="7">
        <v>0</v>
      </c>
      <c r="I434" s="7">
        <v>560</v>
      </c>
      <c r="J434" s="223" t="s">
        <v>1262</v>
      </c>
      <c r="K434" s="223" t="s">
        <v>1263</v>
      </c>
      <c r="L434" s="245">
        <v>538.38</v>
      </c>
      <c r="M434" s="246">
        <v>46305</v>
      </c>
      <c r="N434" s="223"/>
      <c r="O434" s="223" t="s">
        <v>291</v>
      </c>
      <c r="P434" s="223">
        <v>2152388</v>
      </c>
      <c r="Q434" s="223" t="s">
        <v>292</v>
      </c>
      <c r="R434" s="223">
        <v>0</v>
      </c>
      <c r="S434" s="7"/>
      <c r="T434" s="3" t="str">
        <f>+VLOOKUP(Tabla1[[#This Row],[id_bodega]],'CONVERSION DATOS'!B:D,2,0)</f>
        <v xml:space="preserve">TAT SANTA MARTA </v>
      </c>
      <c r="U434" s="3" t="str">
        <f>+VLOOKUP(Q434,'CONVERSION DATOS'!B:D,3,0)</f>
        <v>VEHICULOS</v>
      </c>
      <c r="V434" t="str">
        <f>+VLOOKUP($A$1:$A$21871,'DT HUEVO'!$A:$E,3,0)</f>
        <v>L</v>
      </c>
      <c r="W434" t="str">
        <f>+VLOOKUP($A$1:$A$21711,'DT HUEVO'!$A:$E,4,0)</f>
        <v>EMPACADOS</v>
      </c>
      <c r="X434" t="str">
        <f>+VLOOKUP(T$1:T$21871,'DT HUEVO'!$H:$K,2,0)</f>
        <v>COSTA</v>
      </c>
      <c r="Y434" t="str">
        <f>+VLOOKUP(T$1:T$21871,'DT HUEVO'!$H:$K,3,0)</f>
        <v>SANTANDER</v>
      </c>
      <c r="Z434">
        <f>+VLOOKUP(A$1:A$21871,'DT HUEVO'!$A:$E,5,0)</f>
        <v>0</v>
      </c>
      <c r="AA434" t="str">
        <f>IF(Tabla1[[#This Row],[GRUPO]]="PLANTA CLASIFICACION","BODEGA",IF(Tabla1[[#This Row],[GRUPO]]="BODEGA","BODEGA",Tabla1[[#This Row],[GRUPO]]))</f>
        <v>VEHICULOS</v>
      </c>
      <c r="AB434" t="str">
        <f>VLOOKUP(Tabla1[[#This Row],[articulo]],'DT HUEVO'!$A:$F,6,0)</f>
        <v>TAT</v>
      </c>
    </row>
    <row r="435" spans="1:28">
      <c r="A435" s="223">
        <v>2110302</v>
      </c>
      <c r="B435" s="223" t="s">
        <v>1007</v>
      </c>
      <c r="C435" s="223" t="s">
        <v>1259</v>
      </c>
      <c r="D435" s="223">
        <v>1200</v>
      </c>
      <c r="E435" s="7">
        <v>0</v>
      </c>
      <c r="F435" s="223" t="s">
        <v>1260</v>
      </c>
      <c r="G435" s="223" t="s">
        <v>1261</v>
      </c>
      <c r="H435" s="7">
        <v>0</v>
      </c>
      <c r="I435" s="7">
        <v>490</v>
      </c>
      <c r="J435" s="223" t="s">
        <v>1262</v>
      </c>
      <c r="K435" s="223" t="s">
        <v>1263</v>
      </c>
      <c r="L435" s="245">
        <v>363.24</v>
      </c>
      <c r="M435" s="246">
        <v>46305</v>
      </c>
      <c r="N435" s="223"/>
      <c r="O435" s="223" t="s">
        <v>293</v>
      </c>
      <c r="P435" s="223">
        <v>2110302</v>
      </c>
      <c r="Q435" s="223" t="s">
        <v>294</v>
      </c>
      <c r="R435" s="223">
        <v>0</v>
      </c>
      <c r="S435" s="7"/>
      <c r="T435" s="3" t="str">
        <f>+VLOOKUP(Tabla1[[#This Row],[id_bodega]],'CONVERSION DATOS'!B:D,2,0)</f>
        <v xml:space="preserve">TAT SANTA MARTA </v>
      </c>
      <c r="U435" s="3" t="str">
        <f>+VLOOKUP(Q435,'CONVERSION DATOS'!B:D,3,0)</f>
        <v>VEHICULOS</v>
      </c>
      <c r="V435" t="str">
        <f>+VLOOKUP($A$1:$A$21871,'DT HUEVO'!$A:$E,3,0)</f>
        <v>L</v>
      </c>
      <c r="W435" t="str">
        <f>+VLOOKUP($A$1:$A$21711,'DT HUEVO'!$A:$E,4,0)</f>
        <v>VERDE</v>
      </c>
      <c r="X435" t="str">
        <f>+VLOOKUP(T$1:T$21871,'DT HUEVO'!$H:$K,2,0)</f>
        <v>COSTA</v>
      </c>
      <c r="Y435" t="str">
        <f>+VLOOKUP(T$1:T$21871,'DT HUEVO'!$H:$K,3,0)</f>
        <v>SANTANDER</v>
      </c>
      <c r="Z435">
        <f>+VLOOKUP(A$1:A$21871,'DT HUEVO'!$A:$E,5,0)</f>
        <v>0</v>
      </c>
      <c r="AA435" t="str">
        <f>IF(Tabla1[[#This Row],[GRUPO]]="PLANTA CLASIFICACION","BODEGA",IF(Tabla1[[#This Row],[GRUPO]]="BODEGA","BODEGA",Tabla1[[#This Row],[GRUPO]]))</f>
        <v>VEHICULOS</v>
      </c>
      <c r="AB435" t="str">
        <f>VLOOKUP(Tabla1[[#This Row],[articulo]],'DT HUEVO'!$A:$F,6,0)</f>
        <v>TAT</v>
      </c>
    </row>
    <row r="436" spans="1:28">
      <c r="A436" s="223">
        <v>2110402</v>
      </c>
      <c r="B436" s="223" t="s">
        <v>1009</v>
      </c>
      <c r="C436" s="223" t="s">
        <v>1259</v>
      </c>
      <c r="D436" s="223">
        <v>13298</v>
      </c>
      <c r="E436" s="7">
        <v>0</v>
      </c>
      <c r="F436" s="223" t="s">
        <v>1260</v>
      </c>
      <c r="G436" s="223" t="s">
        <v>1261</v>
      </c>
      <c r="H436" s="7">
        <v>0</v>
      </c>
      <c r="I436" s="7">
        <v>480</v>
      </c>
      <c r="J436" s="223" t="s">
        <v>1262</v>
      </c>
      <c r="K436" s="223" t="s">
        <v>1263</v>
      </c>
      <c r="L436" s="245">
        <v>349.55000028013143</v>
      </c>
      <c r="M436" s="246">
        <v>46305</v>
      </c>
      <c r="N436" s="223"/>
      <c r="O436" s="223" t="s">
        <v>293</v>
      </c>
      <c r="P436" s="223">
        <v>2110402</v>
      </c>
      <c r="Q436" s="223" t="s">
        <v>294</v>
      </c>
      <c r="R436" s="223">
        <v>0</v>
      </c>
      <c r="S436" s="7"/>
      <c r="T436" s="3" t="str">
        <f>+VLOOKUP(Tabla1[[#This Row],[id_bodega]],'CONVERSION DATOS'!B:D,2,0)</f>
        <v xml:space="preserve">TAT SANTA MARTA </v>
      </c>
      <c r="U436" s="3" t="str">
        <f>+VLOOKUP(Q436,'CONVERSION DATOS'!B:D,3,0)</f>
        <v>VEHICULOS</v>
      </c>
      <c r="V436" t="str">
        <f>+VLOOKUP($A$1:$A$21871,'DT HUEVO'!$A:$E,3,0)</f>
        <v>M</v>
      </c>
      <c r="W436" t="str">
        <f>+VLOOKUP($A$1:$A$21711,'DT HUEVO'!$A:$E,4,0)</f>
        <v>VERDE</v>
      </c>
      <c r="X436" t="str">
        <f>+VLOOKUP(T$1:T$21871,'DT HUEVO'!$H:$K,2,0)</f>
        <v>COSTA</v>
      </c>
      <c r="Y436" t="str">
        <f>+VLOOKUP(T$1:T$21871,'DT HUEVO'!$H:$K,3,0)</f>
        <v>SANTANDER</v>
      </c>
      <c r="Z436">
        <f>+VLOOKUP(A$1:A$21871,'DT HUEVO'!$A:$E,5,0)</f>
        <v>0</v>
      </c>
      <c r="AA436" t="str">
        <f>IF(Tabla1[[#This Row],[GRUPO]]="PLANTA CLASIFICACION","BODEGA",IF(Tabla1[[#This Row],[GRUPO]]="BODEGA","BODEGA",Tabla1[[#This Row],[GRUPO]]))</f>
        <v>VEHICULOS</v>
      </c>
      <c r="AB436" t="str">
        <f>VLOOKUP(Tabla1[[#This Row],[articulo]],'DT HUEVO'!$A:$F,6,0)</f>
        <v>TAT</v>
      </c>
    </row>
    <row r="437" spans="1:28">
      <c r="A437" s="223">
        <v>2152388</v>
      </c>
      <c r="B437" s="223" t="s">
        <v>1106</v>
      </c>
      <c r="C437" s="223" t="s">
        <v>1259</v>
      </c>
      <c r="D437" s="223">
        <v>165</v>
      </c>
      <c r="E437" s="7">
        <v>0</v>
      </c>
      <c r="F437" s="223" t="s">
        <v>1260</v>
      </c>
      <c r="G437" s="223" t="s">
        <v>1261</v>
      </c>
      <c r="H437" s="7">
        <v>0</v>
      </c>
      <c r="I437" s="7">
        <v>560</v>
      </c>
      <c r="J437" s="223" t="s">
        <v>1262</v>
      </c>
      <c r="K437" s="223" t="s">
        <v>1263</v>
      </c>
      <c r="L437" s="245">
        <v>538.38</v>
      </c>
      <c r="M437" s="246">
        <v>46305</v>
      </c>
      <c r="N437" s="223"/>
      <c r="O437" s="223" t="s">
        <v>293</v>
      </c>
      <c r="P437" s="223">
        <v>2152388</v>
      </c>
      <c r="Q437" s="223" t="s">
        <v>294</v>
      </c>
      <c r="R437" s="223">
        <v>0</v>
      </c>
      <c r="S437" s="7"/>
      <c r="T437" s="3" t="str">
        <f>+VLOOKUP(Tabla1[[#This Row],[id_bodega]],'CONVERSION DATOS'!B:D,2,0)</f>
        <v xml:space="preserve">TAT SANTA MARTA </v>
      </c>
      <c r="U437" s="3" t="str">
        <f>+VLOOKUP(Q437,'CONVERSION DATOS'!B:D,3,0)</f>
        <v>VEHICULOS</v>
      </c>
      <c r="V437" t="str">
        <f>+VLOOKUP($A$1:$A$21871,'DT HUEVO'!$A:$E,3,0)</f>
        <v>L</v>
      </c>
      <c r="W437" t="str">
        <f>+VLOOKUP($A$1:$A$21711,'DT HUEVO'!$A:$E,4,0)</f>
        <v>EMPACADOS</v>
      </c>
      <c r="X437" t="str">
        <f>+VLOOKUP(T$1:T$21871,'DT HUEVO'!$H:$K,2,0)</f>
        <v>COSTA</v>
      </c>
      <c r="Y437" t="str">
        <f>+VLOOKUP(T$1:T$21871,'DT HUEVO'!$H:$K,3,0)</f>
        <v>SANTANDER</v>
      </c>
      <c r="Z437">
        <f>+VLOOKUP(A$1:A$21871,'DT HUEVO'!$A:$E,5,0)</f>
        <v>0</v>
      </c>
      <c r="AA437" t="str">
        <f>IF(Tabla1[[#This Row],[GRUPO]]="PLANTA CLASIFICACION","BODEGA",IF(Tabla1[[#This Row],[GRUPO]]="BODEGA","BODEGA",Tabla1[[#This Row],[GRUPO]]))</f>
        <v>VEHICULOS</v>
      </c>
      <c r="AB437" t="str">
        <f>VLOOKUP(Tabla1[[#This Row],[articulo]],'DT HUEVO'!$A:$F,6,0)</f>
        <v>TAT</v>
      </c>
    </row>
    <row r="438" spans="1:28">
      <c r="A438" s="223">
        <v>2110302</v>
      </c>
      <c r="B438" s="223" t="s">
        <v>1007</v>
      </c>
      <c r="C438" s="223" t="s">
        <v>1259</v>
      </c>
      <c r="D438" s="223">
        <v>13200</v>
      </c>
      <c r="E438" s="7">
        <v>0</v>
      </c>
      <c r="F438" s="223" t="s">
        <v>1260</v>
      </c>
      <c r="G438" s="223" t="s">
        <v>1261</v>
      </c>
      <c r="H438" s="7">
        <v>0</v>
      </c>
      <c r="I438" s="7">
        <v>490</v>
      </c>
      <c r="J438" s="223" t="s">
        <v>1262</v>
      </c>
      <c r="K438" s="223" t="s">
        <v>1263</v>
      </c>
      <c r="L438" s="245">
        <v>363.24</v>
      </c>
      <c r="M438" s="246">
        <v>46308</v>
      </c>
      <c r="N438" s="223"/>
      <c r="O438" s="223" t="s">
        <v>295</v>
      </c>
      <c r="P438" s="223">
        <v>2110302</v>
      </c>
      <c r="Q438" s="223" t="s">
        <v>296</v>
      </c>
      <c r="R438" s="223">
        <v>0</v>
      </c>
      <c r="S438" s="7"/>
      <c r="T438" s="3" t="str">
        <f>+VLOOKUP(Tabla1[[#This Row],[id_bodega]],'CONVERSION DATOS'!B:D,2,0)</f>
        <v xml:space="preserve">TAT SANTA MARTA </v>
      </c>
      <c r="U438" s="3" t="str">
        <f>+VLOOKUP(Q438,'CONVERSION DATOS'!B:D,3,0)</f>
        <v>VEHICULOS</v>
      </c>
      <c r="V438" t="str">
        <f>+VLOOKUP($A$1:$A$21871,'DT HUEVO'!$A:$E,3,0)</f>
        <v>L</v>
      </c>
      <c r="W438" t="str">
        <f>+VLOOKUP($A$1:$A$21711,'DT HUEVO'!$A:$E,4,0)</f>
        <v>VERDE</v>
      </c>
      <c r="X438" t="str">
        <f>+VLOOKUP(T$1:T$21871,'DT HUEVO'!$H:$K,2,0)</f>
        <v>COSTA</v>
      </c>
      <c r="Y438" t="str">
        <f>+VLOOKUP(T$1:T$21871,'DT HUEVO'!$H:$K,3,0)</f>
        <v>SANTANDER</v>
      </c>
      <c r="Z438">
        <f>+VLOOKUP(A$1:A$21871,'DT HUEVO'!$A:$E,5,0)</f>
        <v>0</v>
      </c>
      <c r="AA438" t="str">
        <f>IF(Tabla1[[#This Row],[GRUPO]]="PLANTA CLASIFICACION","BODEGA",IF(Tabla1[[#This Row],[GRUPO]]="BODEGA","BODEGA",Tabla1[[#This Row],[GRUPO]]))</f>
        <v>VEHICULOS</v>
      </c>
      <c r="AB438" t="str">
        <f>VLOOKUP(Tabla1[[#This Row],[articulo]],'DT HUEVO'!$A:$F,6,0)</f>
        <v>TAT</v>
      </c>
    </row>
    <row r="439" spans="1:28">
      <c r="A439" s="223">
        <v>2110402</v>
      </c>
      <c r="B439" s="223" t="s">
        <v>1009</v>
      </c>
      <c r="C439" s="223" t="s">
        <v>1259</v>
      </c>
      <c r="D439" s="223">
        <v>3750</v>
      </c>
      <c r="E439" s="7">
        <v>0</v>
      </c>
      <c r="F439" s="223" t="s">
        <v>1260</v>
      </c>
      <c r="G439" s="223" t="s">
        <v>1261</v>
      </c>
      <c r="H439" s="7">
        <v>0</v>
      </c>
      <c r="I439" s="7">
        <v>480</v>
      </c>
      <c r="J439" s="223" t="s">
        <v>1262</v>
      </c>
      <c r="K439" s="223" t="s">
        <v>1263</v>
      </c>
      <c r="L439" s="245">
        <v>349.55000008707418</v>
      </c>
      <c r="M439" s="246">
        <v>46308</v>
      </c>
      <c r="N439" s="223"/>
      <c r="O439" s="223" t="s">
        <v>295</v>
      </c>
      <c r="P439" s="223">
        <v>2110402</v>
      </c>
      <c r="Q439" s="223" t="s">
        <v>296</v>
      </c>
      <c r="R439" s="223">
        <v>0</v>
      </c>
      <c r="S439" s="7"/>
      <c r="T439" s="3" t="str">
        <f>+VLOOKUP(Tabla1[[#This Row],[id_bodega]],'CONVERSION DATOS'!B:D,2,0)</f>
        <v xml:space="preserve">TAT SANTA MARTA </v>
      </c>
      <c r="U439" s="3" t="str">
        <f>+VLOOKUP(Q439,'CONVERSION DATOS'!B:D,3,0)</f>
        <v>VEHICULOS</v>
      </c>
      <c r="V439" t="str">
        <f>+VLOOKUP($A$1:$A$21871,'DT HUEVO'!$A:$E,3,0)</f>
        <v>M</v>
      </c>
      <c r="W439" t="str">
        <f>+VLOOKUP($A$1:$A$21711,'DT HUEVO'!$A:$E,4,0)</f>
        <v>VERDE</v>
      </c>
      <c r="X439" t="str">
        <f>+VLOOKUP(T$1:T$21871,'DT HUEVO'!$H:$K,2,0)</f>
        <v>COSTA</v>
      </c>
      <c r="Y439" t="str">
        <f>+VLOOKUP(T$1:T$21871,'DT HUEVO'!$H:$K,3,0)</f>
        <v>SANTANDER</v>
      </c>
      <c r="Z439">
        <f>+VLOOKUP(A$1:A$21871,'DT HUEVO'!$A:$E,5,0)</f>
        <v>0</v>
      </c>
      <c r="AA439" t="str">
        <f>IF(Tabla1[[#This Row],[GRUPO]]="PLANTA CLASIFICACION","BODEGA",IF(Tabla1[[#This Row],[GRUPO]]="BODEGA","BODEGA",Tabla1[[#This Row],[GRUPO]]))</f>
        <v>VEHICULOS</v>
      </c>
      <c r="AB439" t="str">
        <f>VLOOKUP(Tabla1[[#This Row],[articulo]],'DT HUEVO'!$A:$F,6,0)</f>
        <v>TAT</v>
      </c>
    </row>
    <row r="440" spans="1:28">
      <c r="A440" s="223">
        <v>2110302</v>
      </c>
      <c r="B440" s="223" t="s">
        <v>1007</v>
      </c>
      <c r="C440" s="223" t="s">
        <v>1259</v>
      </c>
      <c r="D440" s="223">
        <v>60</v>
      </c>
      <c r="E440" s="7">
        <v>0</v>
      </c>
      <c r="F440" s="223" t="s">
        <v>1260</v>
      </c>
      <c r="G440" s="223" t="s">
        <v>1261</v>
      </c>
      <c r="H440" s="7">
        <v>0</v>
      </c>
      <c r="I440" s="7">
        <v>490</v>
      </c>
      <c r="J440" s="223" t="s">
        <v>1262</v>
      </c>
      <c r="K440" s="223" t="s">
        <v>1263</v>
      </c>
      <c r="L440" s="245">
        <v>363.24</v>
      </c>
      <c r="M440" s="246">
        <v>46308</v>
      </c>
      <c r="N440" s="223"/>
      <c r="O440" s="223" t="s">
        <v>786</v>
      </c>
      <c r="P440" s="223">
        <v>2110302</v>
      </c>
      <c r="Q440" s="223" t="s">
        <v>787</v>
      </c>
      <c r="R440" s="223">
        <v>0</v>
      </c>
      <c r="S440" s="7"/>
      <c r="T440" s="3" t="str">
        <f>+VLOOKUP(Tabla1[[#This Row],[id_bodega]],'CONVERSION DATOS'!B:D,2,0)</f>
        <v xml:space="preserve">TAT SANTA MARTA </v>
      </c>
      <c r="U440" s="3" t="str">
        <f>+VLOOKUP(Q440,'CONVERSION DATOS'!B:D,3,0)</f>
        <v>VEHICULOS</v>
      </c>
      <c r="V440" t="str">
        <f>+VLOOKUP($A$1:$A$21871,'DT HUEVO'!$A:$E,3,0)</f>
        <v>L</v>
      </c>
      <c r="W440" t="str">
        <f>+VLOOKUP($A$1:$A$21711,'DT HUEVO'!$A:$E,4,0)</f>
        <v>VERDE</v>
      </c>
      <c r="X440" t="str">
        <f>+VLOOKUP(T$1:T$21871,'DT HUEVO'!$H:$K,2,0)</f>
        <v>COSTA</v>
      </c>
      <c r="Y440" t="str">
        <f>+VLOOKUP(T$1:T$21871,'DT HUEVO'!$H:$K,3,0)</f>
        <v>SANTANDER</v>
      </c>
      <c r="Z440">
        <f>+VLOOKUP(A$1:A$21871,'DT HUEVO'!$A:$E,5,0)</f>
        <v>0</v>
      </c>
      <c r="AA440" t="str">
        <f>IF(Tabla1[[#This Row],[GRUPO]]="PLANTA CLASIFICACION","BODEGA",IF(Tabla1[[#This Row],[GRUPO]]="BODEGA","BODEGA",Tabla1[[#This Row],[GRUPO]]))</f>
        <v>VEHICULOS</v>
      </c>
      <c r="AB440" t="str">
        <f>VLOOKUP(Tabla1[[#This Row],[articulo]],'DT HUEVO'!$A:$F,6,0)</f>
        <v>TAT</v>
      </c>
    </row>
    <row r="441" spans="1:28">
      <c r="A441" s="223">
        <v>2110402</v>
      </c>
      <c r="B441" s="223" t="s">
        <v>1009</v>
      </c>
      <c r="C441" s="223" t="s">
        <v>1259</v>
      </c>
      <c r="D441" s="223">
        <v>11940</v>
      </c>
      <c r="E441" s="7">
        <v>0</v>
      </c>
      <c r="F441" s="223" t="s">
        <v>1260</v>
      </c>
      <c r="G441" s="223" t="s">
        <v>1261</v>
      </c>
      <c r="H441" s="7">
        <v>0</v>
      </c>
      <c r="I441" s="7">
        <v>480</v>
      </c>
      <c r="J441" s="223" t="s">
        <v>1262</v>
      </c>
      <c r="K441" s="223" t="s">
        <v>1263</v>
      </c>
      <c r="L441" s="245">
        <v>349.5500000653272</v>
      </c>
      <c r="M441" s="246">
        <v>46308</v>
      </c>
      <c r="N441" s="223"/>
      <c r="O441" s="223" t="s">
        <v>786</v>
      </c>
      <c r="P441" s="223">
        <v>2110402</v>
      </c>
      <c r="Q441" s="223" t="s">
        <v>787</v>
      </c>
      <c r="R441" s="223">
        <v>0</v>
      </c>
      <c r="S441" s="7"/>
      <c r="T441" s="3" t="str">
        <f>+VLOOKUP(Tabla1[[#This Row],[id_bodega]],'CONVERSION DATOS'!B:D,2,0)</f>
        <v xml:space="preserve">TAT SANTA MARTA </v>
      </c>
      <c r="U441" s="3" t="str">
        <f>+VLOOKUP(Q441,'CONVERSION DATOS'!B:D,3,0)</f>
        <v>VEHICULOS</v>
      </c>
      <c r="V441" t="str">
        <f>+VLOOKUP($A$1:$A$21871,'DT HUEVO'!$A:$E,3,0)</f>
        <v>M</v>
      </c>
      <c r="W441" t="str">
        <f>+VLOOKUP($A$1:$A$21711,'DT HUEVO'!$A:$E,4,0)</f>
        <v>VERDE</v>
      </c>
      <c r="X441" t="str">
        <f>+VLOOKUP(T$1:T$21871,'DT HUEVO'!$H:$K,2,0)</f>
        <v>COSTA</v>
      </c>
      <c r="Y441" t="str">
        <f>+VLOOKUP(T$1:T$21871,'DT HUEVO'!$H:$K,3,0)</f>
        <v>SANTANDER</v>
      </c>
      <c r="Z441">
        <f>+VLOOKUP(A$1:A$21871,'DT HUEVO'!$A:$E,5,0)</f>
        <v>0</v>
      </c>
      <c r="AA441" t="str">
        <f>IF(Tabla1[[#This Row],[GRUPO]]="PLANTA CLASIFICACION","BODEGA",IF(Tabla1[[#This Row],[GRUPO]]="BODEGA","BODEGA",Tabla1[[#This Row],[GRUPO]]))</f>
        <v>VEHICULOS</v>
      </c>
      <c r="AB441" t="str">
        <f>VLOOKUP(Tabla1[[#This Row],[articulo]],'DT HUEVO'!$A:$F,6,0)</f>
        <v>TAT</v>
      </c>
    </row>
    <row r="442" spans="1:28">
      <c r="A442" s="223">
        <v>2152388</v>
      </c>
      <c r="B442" s="223" t="s">
        <v>1106</v>
      </c>
      <c r="C442" s="223" t="s">
        <v>1259</v>
      </c>
      <c r="D442" s="223">
        <v>120</v>
      </c>
      <c r="E442" s="7">
        <v>0</v>
      </c>
      <c r="F442" s="223" t="s">
        <v>1260</v>
      </c>
      <c r="G442" s="223" t="s">
        <v>1261</v>
      </c>
      <c r="H442" s="7">
        <v>0</v>
      </c>
      <c r="I442" s="7">
        <v>560</v>
      </c>
      <c r="J442" s="223" t="s">
        <v>1262</v>
      </c>
      <c r="K442" s="223" t="s">
        <v>1263</v>
      </c>
      <c r="L442" s="245">
        <v>538.38</v>
      </c>
      <c r="M442" s="246">
        <v>46305</v>
      </c>
      <c r="N442" s="223"/>
      <c r="O442" s="223" t="s">
        <v>786</v>
      </c>
      <c r="P442" s="223">
        <v>2152388</v>
      </c>
      <c r="Q442" s="223" t="s">
        <v>787</v>
      </c>
      <c r="R442" s="223">
        <v>0</v>
      </c>
      <c r="S442" s="7"/>
      <c r="T442" s="3" t="str">
        <f>+VLOOKUP(Tabla1[[#This Row],[id_bodega]],'CONVERSION DATOS'!B:D,2,0)</f>
        <v xml:space="preserve">TAT SANTA MARTA </v>
      </c>
      <c r="U442" s="3" t="str">
        <f>+VLOOKUP(Q442,'CONVERSION DATOS'!B:D,3,0)</f>
        <v>VEHICULOS</v>
      </c>
      <c r="V442" t="str">
        <f>+VLOOKUP($A$1:$A$21871,'DT HUEVO'!$A:$E,3,0)</f>
        <v>L</v>
      </c>
      <c r="W442" t="str">
        <f>+VLOOKUP($A$1:$A$21711,'DT HUEVO'!$A:$E,4,0)</f>
        <v>EMPACADOS</v>
      </c>
      <c r="X442" t="str">
        <f>+VLOOKUP(T$1:T$21871,'DT HUEVO'!$H:$K,2,0)</f>
        <v>COSTA</v>
      </c>
      <c r="Y442" t="str">
        <f>+VLOOKUP(T$1:T$21871,'DT HUEVO'!$H:$K,3,0)</f>
        <v>SANTANDER</v>
      </c>
      <c r="Z442">
        <f>+VLOOKUP(A$1:A$21871,'DT HUEVO'!$A:$E,5,0)</f>
        <v>0</v>
      </c>
      <c r="AA442" t="str">
        <f>IF(Tabla1[[#This Row],[GRUPO]]="PLANTA CLASIFICACION","BODEGA",IF(Tabla1[[#This Row],[GRUPO]]="BODEGA","BODEGA",Tabla1[[#This Row],[GRUPO]]))</f>
        <v>VEHICULOS</v>
      </c>
      <c r="AB442" t="str">
        <f>VLOOKUP(Tabla1[[#This Row],[articulo]],'DT HUEVO'!$A:$F,6,0)</f>
        <v>TAT</v>
      </c>
    </row>
    <row r="443" spans="1:28">
      <c r="A443" s="223">
        <v>2110402</v>
      </c>
      <c r="B443" s="223" t="s">
        <v>1009</v>
      </c>
      <c r="C443" s="223" t="s">
        <v>1259</v>
      </c>
      <c r="D443" s="223">
        <v>11910</v>
      </c>
      <c r="E443" s="7">
        <v>0</v>
      </c>
      <c r="F443" s="223" t="s">
        <v>1260</v>
      </c>
      <c r="G443" s="223" t="s">
        <v>1261</v>
      </c>
      <c r="H443" s="7">
        <v>0</v>
      </c>
      <c r="I443" s="7">
        <v>480</v>
      </c>
      <c r="J443" s="223" t="s">
        <v>1262</v>
      </c>
      <c r="K443" s="223" t="s">
        <v>1263</v>
      </c>
      <c r="L443" s="245">
        <v>349.55000054278469</v>
      </c>
      <c r="M443" s="246">
        <v>46305</v>
      </c>
      <c r="N443" s="223"/>
      <c r="O443" s="223" t="s">
        <v>900</v>
      </c>
      <c r="P443" s="223">
        <v>2110402</v>
      </c>
      <c r="Q443" s="223" t="s">
        <v>901</v>
      </c>
      <c r="R443" s="223">
        <v>0</v>
      </c>
      <c r="S443" s="7"/>
      <c r="T443" s="3" t="str">
        <f>+VLOOKUP(Tabla1[[#This Row],[id_bodega]],'CONVERSION DATOS'!B:D,2,0)</f>
        <v xml:space="preserve">TAT SANTA MARTA </v>
      </c>
      <c r="U443" s="3" t="str">
        <f>+VLOOKUP(Q443,'CONVERSION DATOS'!B:D,3,0)</f>
        <v>VEHICULOS</v>
      </c>
      <c r="V443" t="str">
        <f>+VLOOKUP($A$1:$A$21871,'DT HUEVO'!$A:$E,3,0)</f>
        <v>M</v>
      </c>
      <c r="W443" t="str">
        <f>+VLOOKUP($A$1:$A$21711,'DT HUEVO'!$A:$E,4,0)</f>
        <v>VERDE</v>
      </c>
      <c r="X443" t="str">
        <f>+VLOOKUP(T$1:T$21871,'DT HUEVO'!$H:$K,2,0)</f>
        <v>COSTA</v>
      </c>
      <c r="Y443" t="str">
        <f>+VLOOKUP(T$1:T$21871,'DT HUEVO'!$H:$K,3,0)</f>
        <v>SANTANDER</v>
      </c>
      <c r="Z443">
        <f>+VLOOKUP(A$1:A$21871,'DT HUEVO'!$A:$E,5,0)</f>
        <v>0</v>
      </c>
      <c r="AA443" t="str">
        <f>IF(Tabla1[[#This Row],[GRUPO]]="PLANTA CLASIFICACION","BODEGA",IF(Tabla1[[#This Row],[GRUPO]]="BODEGA","BODEGA",Tabla1[[#This Row],[GRUPO]]))</f>
        <v>VEHICULOS</v>
      </c>
      <c r="AB443" t="str">
        <f>VLOOKUP(Tabla1[[#This Row],[articulo]],'DT HUEVO'!$A:$F,6,0)</f>
        <v>TAT</v>
      </c>
    </row>
    <row r="444" spans="1:28">
      <c r="A444" s="223">
        <v>2110402</v>
      </c>
      <c r="B444" s="223" t="s">
        <v>1009</v>
      </c>
      <c r="C444" s="223" t="s">
        <v>1259</v>
      </c>
      <c r="D444" s="223">
        <v>13560</v>
      </c>
      <c r="E444" s="7">
        <v>0</v>
      </c>
      <c r="F444" s="223" t="s">
        <v>1260</v>
      </c>
      <c r="G444" s="223" t="s">
        <v>1261</v>
      </c>
      <c r="H444" s="7">
        <v>0</v>
      </c>
      <c r="I444" s="7">
        <v>480</v>
      </c>
      <c r="J444" s="223" t="s">
        <v>1262</v>
      </c>
      <c r="K444" s="223" t="s">
        <v>1263</v>
      </c>
      <c r="L444" s="245">
        <v>349.55000017998037</v>
      </c>
      <c r="M444" s="246">
        <v>46305</v>
      </c>
      <c r="N444" s="223"/>
      <c r="O444" s="223" t="s">
        <v>1781</v>
      </c>
      <c r="P444" s="223">
        <v>2110402</v>
      </c>
      <c r="Q444" s="223" t="s">
        <v>1110</v>
      </c>
      <c r="R444" s="223">
        <v>0</v>
      </c>
      <c r="S444" s="7"/>
      <c r="T444" s="3" t="str">
        <f>+VLOOKUP(Tabla1[[#This Row],[id_bodega]],'CONVERSION DATOS'!B:D,2,0)</f>
        <v xml:space="preserve">TAT SANTA MARTA </v>
      </c>
      <c r="U444" s="3" t="str">
        <f>+VLOOKUP(Q444,'CONVERSION DATOS'!B:D,3,0)</f>
        <v>VEHICULOS</v>
      </c>
      <c r="V444" t="str">
        <f>+VLOOKUP($A$1:$A$21871,'DT HUEVO'!$A:$E,3,0)</f>
        <v>M</v>
      </c>
      <c r="W444" t="str">
        <f>+VLOOKUP($A$1:$A$21711,'DT HUEVO'!$A:$E,4,0)</f>
        <v>VERDE</v>
      </c>
      <c r="X444" t="str">
        <f>+VLOOKUP(T$1:T$21871,'DT HUEVO'!$H:$K,2,0)</f>
        <v>COSTA</v>
      </c>
      <c r="Y444" t="str">
        <f>+VLOOKUP(T$1:T$21871,'DT HUEVO'!$H:$K,3,0)</f>
        <v>SANTANDER</v>
      </c>
      <c r="Z444">
        <f>+VLOOKUP(A$1:A$21871,'DT HUEVO'!$A:$E,5,0)</f>
        <v>0</v>
      </c>
      <c r="AA444" t="str">
        <f>IF(Tabla1[[#This Row],[GRUPO]]="PLANTA CLASIFICACION","BODEGA",IF(Tabla1[[#This Row],[GRUPO]]="BODEGA","BODEGA",Tabla1[[#This Row],[GRUPO]]))</f>
        <v>VEHICULOS</v>
      </c>
      <c r="AB444" t="str">
        <f>VLOOKUP(Tabla1[[#This Row],[articulo]],'DT HUEVO'!$A:$F,6,0)</f>
        <v>TAT</v>
      </c>
    </row>
    <row r="445" spans="1:28">
      <c r="A445" s="223">
        <v>2152388</v>
      </c>
      <c r="B445" s="223" t="s">
        <v>1106</v>
      </c>
      <c r="C445" s="223" t="s">
        <v>1259</v>
      </c>
      <c r="D445" s="223">
        <v>540</v>
      </c>
      <c r="E445" s="7">
        <v>0</v>
      </c>
      <c r="F445" s="223" t="s">
        <v>1260</v>
      </c>
      <c r="G445" s="223" t="s">
        <v>1261</v>
      </c>
      <c r="H445" s="7">
        <v>0</v>
      </c>
      <c r="I445" s="7">
        <v>560</v>
      </c>
      <c r="J445" s="223" t="s">
        <v>1262</v>
      </c>
      <c r="K445" s="223" t="s">
        <v>1263</v>
      </c>
      <c r="L445" s="245">
        <v>538.38</v>
      </c>
      <c r="M445" s="246">
        <v>46305</v>
      </c>
      <c r="N445" s="223"/>
      <c r="O445" s="223" t="s">
        <v>1781</v>
      </c>
      <c r="P445" s="223">
        <v>2152388</v>
      </c>
      <c r="Q445" s="223" t="s">
        <v>1110</v>
      </c>
      <c r="R445" s="223">
        <v>0</v>
      </c>
      <c r="S445" s="7"/>
      <c r="T445" s="3" t="str">
        <f>+VLOOKUP(Tabla1[[#This Row],[id_bodega]],'CONVERSION DATOS'!B:D,2,0)</f>
        <v xml:space="preserve">TAT SANTA MARTA </v>
      </c>
      <c r="U445" s="3" t="str">
        <f>+VLOOKUP(Q445,'CONVERSION DATOS'!B:D,3,0)</f>
        <v>VEHICULOS</v>
      </c>
      <c r="V445" t="str">
        <f>+VLOOKUP($A$1:$A$21871,'DT HUEVO'!$A:$E,3,0)</f>
        <v>L</v>
      </c>
      <c r="W445" t="str">
        <f>+VLOOKUP($A$1:$A$21711,'DT HUEVO'!$A:$E,4,0)</f>
        <v>EMPACADOS</v>
      </c>
      <c r="X445" t="str">
        <f>+VLOOKUP(T$1:T$21871,'DT HUEVO'!$H:$K,2,0)</f>
        <v>COSTA</v>
      </c>
      <c r="Y445" t="str">
        <f>+VLOOKUP(T$1:T$21871,'DT HUEVO'!$H:$K,3,0)</f>
        <v>SANTANDER</v>
      </c>
      <c r="Z445">
        <f>+VLOOKUP(A$1:A$21871,'DT HUEVO'!$A:$E,5,0)</f>
        <v>0</v>
      </c>
      <c r="AA445" t="str">
        <f>IF(Tabla1[[#This Row],[GRUPO]]="PLANTA CLASIFICACION","BODEGA",IF(Tabla1[[#This Row],[GRUPO]]="BODEGA","BODEGA",Tabla1[[#This Row],[GRUPO]]))</f>
        <v>VEHICULOS</v>
      </c>
      <c r="AB445" t="str">
        <f>VLOOKUP(Tabla1[[#This Row],[articulo]],'DT HUEVO'!$A:$F,6,0)</f>
        <v>TAT</v>
      </c>
    </row>
    <row r="446" spans="1:28">
      <c r="A446" s="223">
        <v>2110402</v>
      </c>
      <c r="B446" s="223" t="s">
        <v>1009</v>
      </c>
      <c r="C446" s="223" t="s">
        <v>1259</v>
      </c>
      <c r="D446" s="223">
        <v>17070</v>
      </c>
      <c r="E446" s="7">
        <v>0</v>
      </c>
      <c r="F446" s="223" t="s">
        <v>1260</v>
      </c>
      <c r="G446" s="223" t="s">
        <v>1261</v>
      </c>
      <c r="H446" s="7">
        <v>0</v>
      </c>
      <c r="I446" s="7">
        <v>480</v>
      </c>
      <c r="J446" s="223" t="s">
        <v>1262</v>
      </c>
      <c r="K446" s="223" t="s">
        <v>1263</v>
      </c>
      <c r="L446" s="245">
        <v>349.55000003928183</v>
      </c>
      <c r="M446" s="246">
        <v>46305</v>
      </c>
      <c r="N446" s="223"/>
      <c r="O446" s="223" t="s">
        <v>297</v>
      </c>
      <c r="P446" s="223">
        <v>2110402</v>
      </c>
      <c r="Q446" s="223" t="s">
        <v>298</v>
      </c>
      <c r="R446" s="223">
        <v>0</v>
      </c>
      <c r="S446" s="7"/>
      <c r="T446" s="3" t="str">
        <f>+VLOOKUP(Tabla1[[#This Row],[id_bodega]],'CONVERSION DATOS'!B:D,2,0)</f>
        <v xml:space="preserve">TAT SANTA MARTA </v>
      </c>
      <c r="U446" s="3" t="str">
        <f>+VLOOKUP(Q446,'CONVERSION DATOS'!B:D,3,0)</f>
        <v>VEHICULOS</v>
      </c>
      <c r="V446" t="str">
        <f>+VLOOKUP($A$1:$A$21871,'DT HUEVO'!$A:$E,3,0)</f>
        <v>M</v>
      </c>
      <c r="W446" t="str">
        <f>+VLOOKUP($A$1:$A$21711,'DT HUEVO'!$A:$E,4,0)</f>
        <v>VERDE</v>
      </c>
      <c r="X446" t="str">
        <f>+VLOOKUP(T$1:T$21871,'DT HUEVO'!$H:$K,2,0)</f>
        <v>COSTA</v>
      </c>
      <c r="Y446" t="str">
        <f>+VLOOKUP(T$1:T$21871,'DT HUEVO'!$H:$K,3,0)</f>
        <v>SANTANDER</v>
      </c>
      <c r="Z446">
        <f>+VLOOKUP(A$1:A$21871,'DT HUEVO'!$A:$E,5,0)</f>
        <v>0</v>
      </c>
      <c r="AA446" t="str">
        <f>IF(Tabla1[[#This Row],[GRUPO]]="PLANTA CLASIFICACION","BODEGA",IF(Tabla1[[#This Row],[GRUPO]]="BODEGA","BODEGA",Tabla1[[#This Row],[GRUPO]]))</f>
        <v>VEHICULOS</v>
      </c>
      <c r="AB446" t="str">
        <f>VLOOKUP(Tabla1[[#This Row],[articulo]],'DT HUEVO'!$A:$F,6,0)</f>
        <v>TAT</v>
      </c>
    </row>
    <row r="447" spans="1:28">
      <c r="A447" s="223">
        <v>2110402</v>
      </c>
      <c r="B447" s="223" t="s">
        <v>1009</v>
      </c>
      <c r="C447" s="223" t="s">
        <v>1259</v>
      </c>
      <c r="D447" s="223">
        <v>14640</v>
      </c>
      <c r="E447" s="7">
        <v>0</v>
      </c>
      <c r="F447" s="223" t="s">
        <v>1260</v>
      </c>
      <c r="G447" s="223" t="s">
        <v>1261</v>
      </c>
      <c r="H447" s="7">
        <v>0</v>
      </c>
      <c r="I447" s="7">
        <v>480</v>
      </c>
      <c r="J447" s="223" t="s">
        <v>1262</v>
      </c>
      <c r="K447" s="223" t="s">
        <v>1263</v>
      </c>
      <c r="L447" s="245">
        <v>349.5500010236787</v>
      </c>
      <c r="M447" s="246">
        <v>46308</v>
      </c>
      <c r="N447" s="223"/>
      <c r="O447" s="223" t="s">
        <v>299</v>
      </c>
      <c r="P447" s="223">
        <v>2110402</v>
      </c>
      <c r="Q447" s="223" t="s">
        <v>300</v>
      </c>
      <c r="R447" s="223">
        <v>0</v>
      </c>
      <c r="S447" s="7"/>
      <c r="T447" s="3" t="str">
        <f>+VLOOKUP(Tabla1[[#This Row],[id_bodega]],'CONVERSION DATOS'!B:D,2,0)</f>
        <v>TAT VALLEDUPAR</v>
      </c>
      <c r="U447" s="3" t="str">
        <f>+VLOOKUP(Q447,'CONVERSION DATOS'!B:D,3,0)</f>
        <v>VEHICULOS</v>
      </c>
      <c r="V447" t="str">
        <f>+VLOOKUP($A$1:$A$21871,'DT HUEVO'!$A:$E,3,0)</f>
        <v>M</v>
      </c>
      <c r="W447" t="str">
        <f>+VLOOKUP($A$1:$A$21711,'DT HUEVO'!$A:$E,4,0)</f>
        <v>VERDE</v>
      </c>
      <c r="X447" t="str">
        <f>+VLOOKUP(T$1:T$21871,'DT HUEVO'!$H:$K,2,0)</f>
        <v>COSTA</v>
      </c>
      <c r="Y447" t="str">
        <f>+VLOOKUP(T$1:T$21871,'DT HUEVO'!$H:$K,3,0)</f>
        <v>SANTANDER</v>
      </c>
      <c r="Z447">
        <f>+VLOOKUP(A$1:A$21871,'DT HUEVO'!$A:$E,5,0)</f>
        <v>0</v>
      </c>
      <c r="AA447" t="str">
        <f>IF(Tabla1[[#This Row],[GRUPO]]="PLANTA CLASIFICACION","BODEGA",IF(Tabla1[[#This Row],[GRUPO]]="BODEGA","BODEGA",Tabla1[[#This Row],[GRUPO]]))</f>
        <v>VEHICULOS</v>
      </c>
      <c r="AB447" t="str">
        <f>VLOOKUP(Tabla1[[#This Row],[articulo]],'DT HUEVO'!$A:$F,6,0)</f>
        <v>TAT</v>
      </c>
    </row>
    <row r="448" spans="1:28">
      <c r="A448" s="223">
        <v>2110402</v>
      </c>
      <c r="B448" s="223" t="s">
        <v>1009</v>
      </c>
      <c r="C448" s="223" t="s">
        <v>1259</v>
      </c>
      <c r="D448" s="223">
        <v>14936</v>
      </c>
      <c r="E448" s="7">
        <v>0</v>
      </c>
      <c r="F448" s="223" t="s">
        <v>1260</v>
      </c>
      <c r="G448" s="223" t="s">
        <v>1261</v>
      </c>
      <c r="H448" s="7">
        <v>0</v>
      </c>
      <c r="I448" s="7">
        <v>480</v>
      </c>
      <c r="J448" s="223" t="s">
        <v>1262</v>
      </c>
      <c r="K448" s="223" t="s">
        <v>1263</v>
      </c>
      <c r="L448" s="245">
        <v>349.55000000078638</v>
      </c>
      <c r="M448" s="246">
        <v>46305</v>
      </c>
      <c r="N448" s="223"/>
      <c r="O448" s="223" t="s">
        <v>496</v>
      </c>
      <c r="P448" s="223">
        <v>2110402</v>
      </c>
      <c r="Q448" s="223" t="s">
        <v>497</v>
      </c>
      <c r="R448" s="223">
        <v>0</v>
      </c>
      <c r="S448" s="7"/>
      <c r="T448" s="3" t="str">
        <f>+VLOOKUP(Tabla1[[#This Row],[id_bodega]],'CONVERSION DATOS'!B:D,2,0)</f>
        <v>TAT VALLEDUPAR</v>
      </c>
      <c r="U448" s="3" t="str">
        <f>+VLOOKUP(Q448,'CONVERSION DATOS'!B:D,3,0)</f>
        <v>VEHICULOS</v>
      </c>
      <c r="V448" t="str">
        <f>+VLOOKUP($A$1:$A$21871,'DT HUEVO'!$A:$E,3,0)</f>
        <v>M</v>
      </c>
      <c r="W448" t="str">
        <f>+VLOOKUP($A$1:$A$21711,'DT HUEVO'!$A:$E,4,0)</f>
        <v>VERDE</v>
      </c>
      <c r="X448" t="str">
        <f>+VLOOKUP(T$1:T$21871,'DT HUEVO'!$H:$K,2,0)</f>
        <v>COSTA</v>
      </c>
      <c r="Y448" t="str">
        <f>+VLOOKUP(T$1:T$21871,'DT HUEVO'!$H:$K,3,0)</f>
        <v>SANTANDER</v>
      </c>
      <c r="Z448">
        <f>+VLOOKUP(A$1:A$21871,'DT HUEVO'!$A:$E,5,0)</f>
        <v>0</v>
      </c>
      <c r="AA448" t="str">
        <f>IF(Tabla1[[#This Row],[GRUPO]]="PLANTA CLASIFICACION","BODEGA",IF(Tabla1[[#This Row],[GRUPO]]="BODEGA","BODEGA",Tabla1[[#This Row],[GRUPO]]))</f>
        <v>VEHICULOS</v>
      </c>
      <c r="AB448" t="str">
        <f>VLOOKUP(Tabla1[[#This Row],[articulo]],'DT HUEVO'!$A:$F,6,0)</f>
        <v>TAT</v>
      </c>
    </row>
    <row r="449" spans="1:28">
      <c r="A449" s="223">
        <v>2152388</v>
      </c>
      <c r="B449" s="223" t="s">
        <v>1106</v>
      </c>
      <c r="C449" s="223" t="s">
        <v>1259</v>
      </c>
      <c r="D449" s="223">
        <v>150</v>
      </c>
      <c r="E449" s="7">
        <v>0</v>
      </c>
      <c r="F449" s="223" t="s">
        <v>1260</v>
      </c>
      <c r="G449" s="223" t="s">
        <v>1261</v>
      </c>
      <c r="H449" s="7">
        <v>0</v>
      </c>
      <c r="I449" s="7">
        <v>550</v>
      </c>
      <c r="J449" s="223" t="s">
        <v>1262</v>
      </c>
      <c r="K449" s="223" t="s">
        <v>1263</v>
      </c>
      <c r="L449" s="245">
        <v>538.38</v>
      </c>
      <c r="M449" s="246">
        <v>46305</v>
      </c>
      <c r="N449" s="223"/>
      <c r="O449" s="223" t="s">
        <v>496</v>
      </c>
      <c r="P449" s="223">
        <v>2152388</v>
      </c>
      <c r="Q449" s="223" t="s">
        <v>497</v>
      </c>
      <c r="R449" s="223">
        <v>0</v>
      </c>
      <c r="S449" s="7"/>
      <c r="T449" s="3" t="str">
        <f>+VLOOKUP(Tabla1[[#This Row],[id_bodega]],'CONVERSION DATOS'!B:D,2,0)</f>
        <v>TAT VALLEDUPAR</v>
      </c>
      <c r="U449" s="3" t="str">
        <f>+VLOOKUP(Q449,'CONVERSION DATOS'!B:D,3,0)</f>
        <v>VEHICULOS</v>
      </c>
      <c r="V449" t="str">
        <f>+VLOOKUP($A$1:$A$21871,'DT HUEVO'!$A:$E,3,0)</f>
        <v>L</v>
      </c>
      <c r="W449" t="str">
        <f>+VLOOKUP($A$1:$A$21711,'DT HUEVO'!$A:$E,4,0)</f>
        <v>EMPACADOS</v>
      </c>
      <c r="X449" t="str">
        <f>+VLOOKUP(T$1:T$21871,'DT HUEVO'!$H:$K,2,0)</f>
        <v>COSTA</v>
      </c>
      <c r="Y449" t="str">
        <f>+VLOOKUP(T$1:T$21871,'DT HUEVO'!$H:$K,3,0)</f>
        <v>SANTANDER</v>
      </c>
      <c r="Z449">
        <f>+VLOOKUP(A$1:A$21871,'DT HUEVO'!$A:$E,5,0)</f>
        <v>0</v>
      </c>
      <c r="AA449" t="str">
        <f>IF(Tabla1[[#This Row],[GRUPO]]="PLANTA CLASIFICACION","BODEGA",IF(Tabla1[[#This Row],[GRUPO]]="BODEGA","BODEGA",Tabla1[[#This Row],[GRUPO]]))</f>
        <v>VEHICULOS</v>
      </c>
      <c r="AB449" t="str">
        <f>VLOOKUP(Tabla1[[#This Row],[articulo]],'DT HUEVO'!$A:$F,6,0)</f>
        <v>TAT</v>
      </c>
    </row>
    <row r="450" spans="1:28">
      <c r="A450" s="223">
        <v>2110402</v>
      </c>
      <c r="B450" s="223" t="s">
        <v>1009</v>
      </c>
      <c r="C450" s="223" t="s">
        <v>1259</v>
      </c>
      <c r="D450" s="223">
        <v>27189</v>
      </c>
      <c r="E450" s="7">
        <v>0</v>
      </c>
      <c r="F450" s="223" t="s">
        <v>1260</v>
      </c>
      <c r="G450" s="223" t="s">
        <v>1261</v>
      </c>
      <c r="H450" s="7">
        <v>0</v>
      </c>
      <c r="I450" s="7">
        <v>480</v>
      </c>
      <c r="J450" s="223" t="s">
        <v>1262</v>
      </c>
      <c r="K450" s="223" t="s">
        <v>1263</v>
      </c>
      <c r="L450" s="245">
        <v>349.55000010600747</v>
      </c>
      <c r="M450" s="246">
        <v>46308</v>
      </c>
      <c r="N450" s="223"/>
      <c r="O450" s="223" t="s">
        <v>301</v>
      </c>
      <c r="P450" s="223">
        <v>2110402</v>
      </c>
      <c r="Q450" s="223" t="s">
        <v>302</v>
      </c>
      <c r="R450" s="223">
        <v>0</v>
      </c>
      <c r="S450" s="7"/>
      <c r="T450" s="3" t="str">
        <f>+VLOOKUP(Tabla1[[#This Row],[id_bodega]],'CONVERSION DATOS'!B:D,2,0)</f>
        <v>TAT VALLEDUPAR</v>
      </c>
      <c r="U450" s="3" t="str">
        <f>+VLOOKUP(Q450,'CONVERSION DATOS'!B:D,3,0)</f>
        <v>VEHICULOS</v>
      </c>
      <c r="V450" t="str">
        <f>+VLOOKUP($A$1:$A$21871,'DT HUEVO'!$A:$E,3,0)</f>
        <v>M</v>
      </c>
      <c r="W450" t="str">
        <f>+VLOOKUP($A$1:$A$21711,'DT HUEVO'!$A:$E,4,0)</f>
        <v>VERDE</v>
      </c>
      <c r="X450" t="str">
        <f>+VLOOKUP(T$1:T$21871,'DT HUEVO'!$H:$K,2,0)</f>
        <v>COSTA</v>
      </c>
      <c r="Y450" t="str">
        <f>+VLOOKUP(T$1:T$21871,'DT HUEVO'!$H:$K,3,0)</f>
        <v>SANTANDER</v>
      </c>
      <c r="Z450">
        <f>+VLOOKUP(A$1:A$21871,'DT HUEVO'!$A:$E,5,0)</f>
        <v>0</v>
      </c>
      <c r="AA450" t="str">
        <f>IF(Tabla1[[#This Row],[GRUPO]]="PLANTA CLASIFICACION","BODEGA",IF(Tabla1[[#This Row],[GRUPO]]="BODEGA","BODEGA",Tabla1[[#This Row],[GRUPO]]))</f>
        <v>VEHICULOS</v>
      </c>
      <c r="AB450" t="str">
        <f>VLOOKUP(Tabla1[[#This Row],[articulo]],'DT HUEVO'!$A:$F,6,0)</f>
        <v>TAT</v>
      </c>
    </row>
    <row r="451" spans="1:28">
      <c r="A451" s="223">
        <v>2152388</v>
      </c>
      <c r="B451" s="223" t="s">
        <v>1106</v>
      </c>
      <c r="C451" s="223" t="s">
        <v>1259</v>
      </c>
      <c r="D451" s="223">
        <v>300</v>
      </c>
      <c r="E451" s="7">
        <v>0</v>
      </c>
      <c r="F451" s="223" t="s">
        <v>1260</v>
      </c>
      <c r="G451" s="223" t="s">
        <v>1261</v>
      </c>
      <c r="H451" s="7">
        <v>0</v>
      </c>
      <c r="I451" s="7">
        <v>550</v>
      </c>
      <c r="J451" s="223" t="s">
        <v>1262</v>
      </c>
      <c r="K451" s="223" t="s">
        <v>1263</v>
      </c>
      <c r="L451" s="245">
        <v>538.38</v>
      </c>
      <c r="M451" s="246">
        <v>46308</v>
      </c>
      <c r="N451" s="223"/>
      <c r="O451" s="223" t="s">
        <v>301</v>
      </c>
      <c r="P451" s="223">
        <v>2152388</v>
      </c>
      <c r="Q451" s="223" t="s">
        <v>302</v>
      </c>
      <c r="R451" s="223">
        <v>0</v>
      </c>
      <c r="S451" s="7"/>
      <c r="T451" s="3" t="str">
        <f>+VLOOKUP(Tabla1[[#This Row],[id_bodega]],'CONVERSION DATOS'!B:D,2,0)</f>
        <v>TAT VALLEDUPAR</v>
      </c>
      <c r="U451" s="3" t="str">
        <f>+VLOOKUP(Q451,'CONVERSION DATOS'!B:D,3,0)</f>
        <v>VEHICULOS</v>
      </c>
      <c r="V451" t="str">
        <f>+VLOOKUP($A$1:$A$21871,'DT HUEVO'!$A:$E,3,0)</f>
        <v>L</v>
      </c>
      <c r="W451" t="str">
        <f>+VLOOKUP($A$1:$A$21711,'DT HUEVO'!$A:$E,4,0)</f>
        <v>EMPACADOS</v>
      </c>
      <c r="X451" t="str">
        <f>+VLOOKUP(T$1:T$21871,'DT HUEVO'!$H:$K,2,0)</f>
        <v>COSTA</v>
      </c>
      <c r="Y451" t="str">
        <f>+VLOOKUP(T$1:T$21871,'DT HUEVO'!$H:$K,3,0)</f>
        <v>SANTANDER</v>
      </c>
      <c r="Z451">
        <f>+VLOOKUP(A$1:A$21871,'DT HUEVO'!$A:$E,5,0)</f>
        <v>0</v>
      </c>
      <c r="AA451" t="str">
        <f>IF(Tabla1[[#This Row],[GRUPO]]="PLANTA CLASIFICACION","BODEGA",IF(Tabla1[[#This Row],[GRUPO]]="BODEGA","BODEGA",Tabla1[[#This Row],[GRUPO]]))</f>
        <v>VEHICULOS</v>
      </c>
      <c r="AB451" t="str">
        <f>VLOOKUP(Tabla1[[#This Row],[articulo]],'DT HUEVO'!$A:$F,6,0)</f>
        <v>TAT</v>
      </c>
    </row>
    <row r="452" spans="1:28">
      <c r="A452" s="223">
        <v>2110402</v>
      </c>
      <c r="B452" s="223" t="s">
        <v>1009</v>
      </c>
      <c r="C452" s="223" t="s">
        <v>1259</v>
      </c>
      <c r="D452" s="223">
        <v>14910</v>
      </c>
      <c r="E452" s="7">
        <v>0</v>
      </c>
      <c r="F452" s="223" t="s">
        <v>1260</v>
      </c>
      <c r="G452" s="223" t="s">
        <v>1261</v>
      </c>
      <c r="H452" s="7">
        <v>0</v>
      </c>
      <c r="I452" s="7">
        <v>480</v>
      </c>
      <c r="J452" s="223" t="s">
        <v>1262</v>
      </c>
      <c r="K452" s="223" t="s">
        <v>1263</v>
      </c>
      <c r="L452" s="245">
        <v>349.55000255688827</v>
      </c>
      <c r="M452" s="246">
        <v>46308</v>
      </c>
      <c r="N452" s="223"/>
      <c r="O452" s="223" t="s">
        <v>303</v>
      </c>
      <c r="P452" s="223">
        <v>2110402</v>
      </c>
      <c r="Q452" s="223" t="s">
        <v>304</v>
      </c>
      <c r="R452" s="223">
        <v>0</v>
      </c>
      <c r="S452" s="7"/>
      <c r="T452" s="3" t="str">
        <f>+VLOOKUP(Tabla1[[#This Row],[id_bodega]],'CONVERSION DATOS'!B:D,2,0)</f>
        <v>TAT VALLEDUPAR</v>
      </c>
      <c r="U452" s="3" t="str">
        <f>+VLOOKUP(Q452,'CONVERSION DATOS'!B:D,3,0)</f>
        <v>VEHICULOS</v>
      </c>
      <c r="V452" t="str">
        <f>+VLOOKUP($A$1:$A$21871,'DT HUEVO'!$A:$E,3,0)</f>
        <v>M</v>
      </c>
      <c r="W452" t="str">
        <f>+VLOOKUP($A$1:$A$21711,'DT HUEVO'!$A:$E,4,0)</f>
        <v>VERDE</v>
      </c>
      <c r="X452" t="str">
        <f>+VLOOKUP(T$1:T$21871,'DT HUEVO'!$H:$K,2,0)</f>
        <v>COSTA</v>
      </c>
      <c r="Y452" t="str">
        <f>+VLOOKUP(T$1:T$21871,'DT HUEVO'!$H:$K,3,0)</f>
        <v>SANTANDER</v>
      </c>
      <c r="Z452">
        <f>+VLOOKUP(A$1:A$21871,'DT HUEVO'!$A:$E,5,0)</f>
        <v>0</v>
      </c>
      <c r="AA452" t="str">
        <f>IF(Tabla1[[#This Row],[GRUPO]]="PLANTA CLASIFICACION","BODEGA",IF(Tabla1[[#This Row],[GRUPO]]="BODEGA","BODEGA",Tabla1[[#This Row],[GRUPO]]))</f>
        <v>VEHICULOS</v>
      </c>
      <c r="AB452" t="str">
        <f>VLOOKUP(Tabla1[[#This Row],[articulo]],'DT HUEVO'!$A:$F,6,0)</f>
        <v>TAT</v>
      </c>
    </row>
    <row r="453" spans="1:28">
      <c r="A453" s="223">
        <v>2152388</v>
      </c>
      <c r="B453" s="223" t="s">
        <v>1106</v>
      </c>
      <c r="C453" s="223" t="s">
        <v>1259</v>
      </c>
      <c r="D453" s="223">
        <v>540</v>
      </c>
      <c r="E453" s="7">
        <v>0</v>
      </c>
      <c r="F453" s="223" t="s">
        <v>1260</v>
      </c>
      <c r="G453" s="223" t="s">
        <v>1261</v>
      </c>
      <c r="H453" s="7">
        <v>0</v>
      </c>
      <c r="I453" s="7">
        <v>550</v>
      </c>
      <c r="J453" s="223" t="s">
        <v>1262</v>
      </c>
      <c r="K453" s="223" t="s">
        <v>1263</v>
      </c>
      <c r="L453" s="245">
        <v>538.38</v>
      </c>
      <c r="M453" s="246">
        <v>46308</v>
      </c>
      <c r="N453" s="223"/>
      <c r="O453" s="223" t="s">
        <v>303</v>
      </c>
      <c r="P453" s="223">
        <v>2152388</v>
      </c>
      <c r="Q453" s="223" t="s">
        <v>304</v>
      </c>
      <c r="R453" s="223">
        <v>0</v>
      </c>
      <c r="S453" s="7"/>
      <c r="T453" s="3" t="str">
        <f>+VLOOKUP(Tabla1[[#This Row],[id_bodega]],'CONVERSION DATOS'!B:D,2,0)</f>
        <v>TAT VALLEDUPAR</v>
      </c>
      <c r="U453" s="3" t="str">
        <f>+VLOOKUP(Q453,'CONVERSION DATOS'!B:D,3,0)</f>
        <v>VEHICULOS</v>
      </c>
      <c r="V453" t="str">
        <f>+VLOOKUP($A$1:$A$21871,'DT HUEVO'!$A:$E,3,0)</f>
        <v>L</v>
      </c>
      <c r="W453" t="str">
        <f>+VLOOKUP($A$1:$A$21711,'DT HUEVO'!$A:$E,4,0)</f>
        <v>EMPACADOS</v>
      </c>
      <c r="X453" t="str">
        <f>+VLOOKUP(T$1:T$21871,'DT HUEVO'!$H:$K,2,0)</f>
        <v>COSTA</v>
      </c>
      <c r="Y453" t="str">
        <f>+VLOOKUP(T$1:T$21871,'DT HUEVO'!$H:$K,3,0)</f>
        <v>SANTANDER</v>
      </c>
      <c r="Z453">
        <f>+VLOOKUP(A$1:A$21871,'DT HUEVO'!$A:$E,5,0)</f>
        <v>0</v>
      </c>
      <c r="AA453" t="str">
        <f>IF(Tabla1[[#This Row],[GRUPO]]="PLANTA CLASIFICACION","BODEGA",IF(Tabla1[[#This Row],[GRUPO]]="BODEGA","BODEGA",Tabla1[[#This Row],[GRUPO]]))</f>
        <v>VEHICULOS</v>
      </c>
      <c r="AB453" t="str">
        <f>VLOOKUP(Tabla1[[#This Row],[articulo]],'DT HUEVO'!$A:$F,6,0)</f>
        <v>TAT</v>
      </c>
    </row>
    <row r="454" spans="1:28">
      <c r="A454" s="223">
        <v>2110402</v>
      </c>
      <c r="B454" s="223" t="s">
        <v>1009</v>
      </c>
      <c r="C454" s="223" t="s">
        <v>1259</v>
      </c>
      <c r="D454" s="223">
        <v>16740</v>
      </c>
      <c r="E454" s="7">
        <v>0</v>
      </c>
      <c r="F454" s="223" t="s">
        <v>1260</v>
      </c>
      <c r="G454" s="223" t="s">
        <v>1261</v>
      </c>
      <c r="H454" s="7">
        <v>0</v>
      </c>
      <c r="I454" s="7">
        <v>480</v>
      </c>
      <c r="J454" s="223" t="s">
        <v>1262</v>
      </c>
      <c r="K454" s="223" t="s">
        <v>1263</v>
      </c>
      <c r="L454" s="245">
        <v>349.55000000469892</v>
      </c>
      <c r="M454" s="246">
        <v>46308</v>
      </c>
      <c r="N454" s="223"/>
      <c r="O454" s="223" t="s">
        <v>305</v>
      </c>
      <c r="P454" s="223">
        <v>2110402</v>
      </c>
      <c r="Q454" s="223" t="s">
        <v>306</v>
      </c>
      <c r="R454" s="223">
        <v>0</v>
      </c>
      <c r="S454" s="7"/>
      <c r="T454" s="3" t="str">
        <f>+VLOOKUP(Tabla1[[#This Row],[id_bodega]],'CONVERSION DATOS'!B:D,2,0)</f>
        <v>TAT VALLEDUPAR</v>
      </c>
      <c r="U454" s="3" t="str">
        <f>+VLOOKUP(Q454,'CONVERSION DATOS'!B:D,3,0)</f>
        <v>VEHICULOS</v>
      </c>
      <c r="V454" t="str">
        <f>+VLOOKUP($A$1:$A$21871,'DT HUEVO'!$A:$E,3,0)</f>
        <v>M</v>
      </c>
      <c r="W454" t="str">
        <f>+VLOOKUP($A$1:$A$21711,'DT HUEVO'!$A:$E,4,0)</f>
        <v>VERDE</v>
      </c>
      <c r="X454" t="str">
        <f>+VLOOKUP(T$1:T$21871,'DT HUEVO'!$H:$K,2,0)</f>
        <v>COSTA</v>
      </c>
      <c r="Y454" t="str">
        <f>+VLOOKUP(T$1:T$21871,'DT HUEVO'!$H:$K,3,0)</f>
        <v>SANTANDER</v>
      </c>
      <c r="Z454">
        <f>+VLOOKUP(A$1:A$21871,'DT HUEVO'!$A:$E,5,0)</f>
        <v>0</v>
      </c>
      <c r="AA454" t="str">
        <f>IF(Tabla1[[#This Row],[GRUPO]]="PLANTA CLASIFICACION","BODEGA",IF(Tabla1[[#This Row],[GRUPO]]="BODEGA","BODEGA",Tabla1[[#This Row],[GRUPO]]))</f>
        <v>VEHICULOS</v>
      </c>
      <c r="AB454" t="str">
        <f>VLOOKUP(Tabla1[[#This Row],[articulo]],'DT HUEVO'!$A:$F,6,0)</f>
        <v>TAT</v>
      </c>
    </row>
    <row r="455" spans="1:28">
      <c r="A455" s="223">
        <v>2110402</v>
      </c>
      <c r="B455" s="223" t="s">
        <v>1009</v>
      </c>
      <c r="C455" s="223" t="s">
        <v>1259</v>
      </c>
      <c r="D455" s="223">
        <v>16140</v>
      </c>
      <c r="E455" s="7">
        <v>0</v>
      </c>
      <c r="F455" s="223" t="s">
        <v>1260</v>
      </c>
      <c r="G455" s="223" t="s">
        <v>1261</v>
      </c>
      <c r="H455" s="7">
        <v>0</v>
      </c>
      <c r="I455" s="7">
        <v>480</v>
      </c>
      <c r="J455" s="223" t="s">
        <v>1262</v>
      </c>
      <c r="K455" s="223" t="s">
        <v>1263</v>
      </c>
      <c r="L455" s="245">
        <v>349.55000017252871</v>
      </c>
      <c r="M455" s="246">
        <v>46308</v>
      </c>
      <c r="N455" s="223"/>
      <c r="O455" s="223" t="s">
        <v>1327</v>
      </c>
      <c r="P455" s="223">
        <v>2110402</v>
      </c>
      <c r="Q455" s="223" t="s">
        <v>1111</v>
      </c>
      <c r="R455" s="223">
        <v>0</v>
      </c>
      <c r="S455" s="7"/>
      <c r="T455" s="3" t="str">
        <f>+VLOOKUP(Tabla1[[#This Row],[id_bodega]],'CONVERSION DATOS'!B:D,2,0)</f>
        <v>TAT VALLEDUPAR</v>
      </c>
      <c r="U455" s="3" t="str">
        <f>+VLOOKUP(Q455,'CONVERSION DATOS'!B:D,3,0)</f>
        <v>VEHICULOS</v>
      </c>
      <c r="V455" t="str">
        <f>+VLOOKUP($A$1:$A$21871,'DT HUEVO'!$A:$E,3,0)</f>
        <v>M</v>
      </c>
      <c r="W455" t="str">
        <f>+VLOOKUP($A$1:$A$21711,'DT HUEVO'!$A:$E,4,0)</f>
        <v>VERDE</v>
      </c>
      <c r="X455" t="str">
        <f>+VLOOKUP(T$1:T$21871,'DT HUEVO'!$H:$K,2,0)</f>
        <v>COSTA</v>
      </c>
      <c r="Y455" t="str">
        <f>+VLOOKUP(T$1:T$21871,'DT HUEVO'!$H:$K,3,0)</f>
        <v>SANTANDER</v>
      </c>
      <c r="Z455">
        <f>+VLOOKUP(A$1:A$21871,'DT HUEVO'!$A:$E,5,0)</f>
        <v>0</v>
      </c>
      <c r="AA455" t="str">
        <f>IF(Tabla1[[#This Row],[GRUPO]]="PLANTA CLASIFICACION","BODEGA",IF(Tabla1[[#This Row],[GRUPO]]="BODEGA","BODEGA",Tabla1[[#This Row],[GRUPO]]))</f>
        <v>VEHICULOS</v>
      </c>
      <c r="AB455" t="str">
        <f>VLOOKUP(Tabla1[[#This Row],[articulo]],'DT HUEVO'!$A:$F,6,0)</f>
        <v>TAT</v>
      </c>
    </row>
    <row r="456" spans="1:28">
      <c r="A456" s="223">
        <v>2110402</v>
      </c>
      <c r="B456" s="223" t="s">
        <v>1009</v>
      </c>
      <c r="C456" s="223" t="s">
        <v>1259</v>
      </c>
      <c r="D456" s="223">
        <v>3030</v>
      </c>
      <c r="E456" s="7">
        <v>0</v>
      </c>
      <c r="F456" s="223" t="s">
        <v>1260</v>
      </c>
      <c r="G456" s="223" t="s">
        <v>1261</v>
      </c>
      <c r="H456" s="7">
        <v>0</v>
      </c>
      <c r="I456" s="7">
        <v>480</v>
      </c>
      <c r="J456" s="223" t="s">
        <v>1262</v>
      </c>
      <c r="K456" s="223" t="s">
        <v>1263</v>
      </c>
      <c r="L456" s="245">
        <v>349.55000022321781</v>
      </c>
      <c r="M456" s="246">
        <v>46308</v>
      </c>
      <c r="N456" s="223"/>
      <c r="O456" s="223" t="s">
        <v>1767</v>
      </c>
      <c r="P456" s="223">
        <v>2110402</v>
      </c>
      <c r="Q456" s="223" t="s">
        <v>1355</v>
      </c>
      <c r="R456" s="223">
        <v>0</v>
      </c>
      <c r="S456" s="7"/>
      <c r="T456" s="3" t="str">
        <f>+VLOOKUP(Tabla1[[#This Row],[id_bodega]],'CONVERSION DATOS'!B:D,2,0)</f>
        <v>TAT VALLEDUPAR</v>
      </c>
      <c r="U456" s="3" t="str">
        <f>+VLOOKUP(Q456,'CONVERSION DATOS'!B:D,3,0)</f>
        <v>VEHICULOS</v>
      </c>
      <c r="V456" t="str">
        <f>+VLOOKUP($A$1:$A$21871,'DT HUEVO'!$A:$E,3,0)</f>
        <v>M</v>
      </c>
      <c r="W456" t="str">
        <f>+VLOOKUP($A$1:$A$21711,'DT HUEVO'!$A:$E,4,0)</f>
        <v>VERDE</v>
      </c>
      <c r="X456" t="str">
        <f>+VLOOKUP(T$1:T$21871,'DT HUEVO'!$H:$K,2,0)</f>
        <v>COSTA</v>
      </c>
      <c r="Y456" t="str">
        <f>+VLOOKUP(T$1:T$21871,'DT HUEVO'!$H:$K,3,0)</f>
        <v>SANTANDER</v>
      </c>
      <c r="Z456">
        <f>+VLOOKUP(A$1:A$21871,'DT HUEVO'!$A:$E,5,0)</f>
        <v>0</v>
      </c>
      <c r="AA456" t="str">
        <f>IF(Tabla1[[#This Row],[GRUPO]]="PLANTA CLASIFICACION","BODEGA",IF(Tabla1[[#This Row],[GRUPO]]="BODEGA","BODEGA",Tabla1[[#This Row],[GRUPO]]))</f>
        <v>VEHICULOS</v>
      </c>
      <c r="AB456" t="str">
        <f>VLOOKUP(Tabla1[[#This Row],[articulo]],'DT HUEVO'!$A:$F,6,0)</f>
        <v>TAT</v>
      </c>
    </row>
    <row r="457" spans="1:28">
      <c r="A457" s="223">
        <v>2152388</v>
      </c>
      <c r="B457" s="223" t="s">
        <v>1106</v>
      </c>
      <c r="C457" s="223" t="s">
        <v>1259</v>
      </c>
      <c r="D457" s="223">
        <v>60</v>
      </c>
      <c r="E457" s="7">
        <v>0</v>
      </c>
      <c r="F457" s="223" t="s">
        <v>1260</v>
      </c>
      <c r="G457" s="223" t="s">
        <v>1261</v>
      </c>
      <c r="H457" s="7">
        <v>0</v>
      </c>
      <c r="I457" s="7">
        <v>550</v>
      </c>
      <c r="J457" s="223" t="s">
        <v>1262</v>
      </c>
      <c r="K457" s="223" t="s">
        <v>1263</v>
      </c>
      <c r="L457" s="245">
        <v>538.38</v>
      </c>
      <c r="M457" s="246">
        <v>46305</v>
      </c>
      <c r="N457" s="223"/>
      <c r="O457" s="223" t="s">
        <v>1767</v>
      </c>
      <c r="P457" s="223">
        <v>2152388</v>
      </c>
      <c r="Q457" s="223" t="s">
        <v>1355</v>
      </c>
      <c r="R457" s="223">
        <v>0</v>
      </c>
      <c r="S457" s="7"/>
      <c r="T457" s="3" t="str">
        <f>+VLOOKUP(Tabla1[[#This Row],[id_bodega]],'CONVERSION DATOS'!B:D,2,0)</f>
        <v>TAT VALLEDUPAR</v>
      </c>
      <c r="U457" s="3" t="str">
        <f>+VLOOKUP(Q457,'CONVERSION DATOS'!B:D,3,0)</f>
        <v>VEHICULOS</v>
      </c>
      <c r="V457" t="str">
        <f>+VLOOKUP($A$1:$A$21871,'DT HUEVO'!$A:$E,3,0)</f>
        <v>L</v>
      </c>
      <c r="W457" t="str">
        <f>+VLOOKUP($A$1:$A$21711,'DT HUEVO'!$A:$E,4,0)</f>
        <v>EMPACADOS</v>
      </c>
      <c r="X457" t="str">
        <f>+VLOOKUP(T$1:T$21871,'DT HUEVO'!$H:$K,2,0)</f>
        <v>COSTA</v>
      </c>
      <c r="Y457" t="str">
        <f>+VLOOKUP(T$1:T$21871,'DT HUEVO'!$H:$K,3,0)</f>
        <v>SANTANDER</v>
      </c>
      <c r="Z457">
        <f>+VLOOKUP(A$1:A$21871,'DT HUEVO'!$A:$E,5,0)</f>
        <v>0</v>
      </c>
      <c r="AA457" t="str">
        <f>IF(Tabla1[[#This Row],[GRUPO]]="PLANTA CLASIFICACION","BODEGA",IF(Tabla1[[#This Row],[GRUPO]]="BODEGA","BODEGA",Tabla1[[#This Row],[GRUPO]]))</f>
        <v>VEHICULOS</v>
      </c>
      <c r="AB457" t="str">
        <f>VLOOKUP(Tabla1[[#This Row],[articulo]],'DT HUEVO'!$A:$F,6,0)</f>
        <v>TAT</v>
      </c>
    </row>
    <row r="458" spans="1:28">
      <c r="A458" s="223">
        <v>2110402</v>
      </c>
      <c r="B458" s="223" t="s">
        <v>1009</v>
      </c>
      <c r="C458" s="223" t="s">
        <v>1259</v>
      </c>
      <c r="D458" s="223">
        <v>13950</v>
      </c>
      <c r="E458" s="7">
        <v>0</v>
      </c>
      <c r="F458" s="223" t="s">
        <v>1260</v>
      </c>
      <c r="G458" s="223" t="s">
        <v>1261</v>
      </c>
      <c r="H458" s="7">
        <v>0</v>
      </c>
      <c r="I458" s="7">
        <v>480</v>
      </c>
      <c r="J458" s="223" t="s">
        <v>1262</v>
      </c>
      <c r="K458" s="223" t="s">
        <v>1263</v>
      </c>
      <c r="L458" s="245">
        <v>349.5500021147804</v>
      </c>
      <c r="M458" s="246">
        <v>46308</v>
      </c>
      <c r="N458" s="223"/>
      <c r="O458" s="223" t="s">
        <v>1725</v>
      </c>
      <c r="P458" s="223">
        <v>2110402</v>
      </c>
      <c r="Q458" s="223" t="s">
        <v>1357</v>
      </c>
      <c r="R458" s="223">
        <v>0</v>
      </c>
      <c r="S458" s="7"/>
      <c r="T458" s="3" t="str">
        <f>+VLOOKUP(Tabla1[[#This Row],[id_bodega]],'CONVERSION DATOS'!B:D,2,0)</f>
        <v>TAT VALLEDUPAR</v>
      </c>
      <c r="U458" s="3" t="str">
        <f>+VLOOKUP(Q458,'CONVERSION DATOS'!B:D,3,0)</f>
        <v>VEHICULOS</v>
      </c>
      <c r="V458" t="str">
        <f>+VLOOKUP($A$1:$A$21871,'DT HUEVO'!$A:$E,3,0)</f>
        <v>M</v>
      </c>
      <c r="W458" t="str">
        <f>+VLOOKUP($A$1:$A$21711,'DT HUEVO'!$A:$E,4,0)</f>
        <v>VERDE</v>
      </c>
      <c r="X458" t="str">
        <f>+VLOOKUP(T$1:T$21871,'DT HUEVO'!$H:$K,2,0)</f>
        <v>COSTA</v>
      </c>
      <c r="Y458" t="str">
        <f>+VLOOKUP(T$1:T$21871,'DT HUEVO'!$H:$K,3,0)</f>
        <v>SANTANDER</v>
      </c>
      <c r="Z458">
        <f>+VLOOKUP(A$1:A$21871,'DT HUEVO'!$A:$E,5,0)</f>
        <v>0</v>
      </c>
      <c r="AA458" t="str">
        <f>IF(Tabla1[[#This Row],[GRUPO]]="PLANTA CLASIFICACION","BODEGA",IF(Tabla1[[#This Row],[GRUPO]]="BODEGA","BODEGA",Tabla1[[#This Row],[GRUPO]]))</f>
        <v>VEHICULOS</v>
      </c>
      <c r="AB458" t="str">
        <f>VLOOKUP(Tabla1[[#This Row],[articulo]],'DT HUEVO'!$A:$F,6,0)</f>
        <v>TAT</v>
      </c>
    </row>
    <row r="459" spans="1:28">
      <c r="A459" s="223">
        <v>2110302</v>
      </c>
      <c r="B459" s="223" t="s">
        <v>1007</v>
      </c>
      <c r="C459" s="223" t="s">
        <v>1259</v>
      </c>
      <c r="D459" s="223">
        <v>1328</v>
      </c>
      <c r="E459" s="7">
        <v>0</v>
      </c>
      <c r="F459" s="223" t="s">
        <v>1260</v>
      </c>
      <c r="G459" s="223" t="s">
        <v>1261</v>
      </c>
      <c r="H459" s="7">
        <v>0</v>
      </c>
      <c r="I459" s="7">
        <v>490</v>
      </c>
      <c r="J459" s="223" t="s">
        <v>1262</v>
      </c>
      <c r="K459" s="223" t="s">
        <v>1263</v>
      </c>
      <c r="L459" s="245">
        <v>363.24</v>
      </c>
      <c r="M459" s="246">
        <v>46308</v>
      </c>
      <c r="N459" s="223"/>
      <c r="O459" s="223" t="s">
        <v>1672</v>
      </c>
      <c r="P459" s="223">
        <v>2110302</v>
      </c>
      <c r="Q459" s="223" t="s">
        <v>1197</v>
      </c>
      <c r="R459" s="223">
        <v>0</v>
      </c>
      <c r="S459" s="7"/>
      <c r="T459" s="3" t="str">
        <f>+VLOOKUP(Tabla1[[#This Row],[id_bodega]],'CONVERSION DATOS'!B:D,2,0)</f>
        <v>TAT SINCELEJO</v>
      </c>
      <c r="U459" s="3" t="str">
        <f>+VLOOKUP(Q459,'CONVERSION DATOS'!B:D,3,0)</f>
        <v>VEHICULOS</v>
      </c>
      <c r="V459" t="str">
        <f>+VLOOKUP($A$1:$A$21871,'DT HUEVO'!$A:$E,3,0)</f>
        <v>L</v>
      </c>
      <c r="W459" t="str">
        <f>+VLOOKUP($A$1:$A$21711,'DT HUEVO'!$A:$E,4,0)</f>
        <v>VERDE</v>
      </c>
      <c r="X459" t="str">
        <f>+VLOOKUP(T$1:T$21871,'DT HUEVO'!$H:$K,2,0)</f>
        <v>COSTA</v>
      </c>
      <c r="Y459" t="str">
        <f>+VLOOKUP(T$1:T$21871,'DT HUEVO'!$H:$K,3,0)</f>
        <v>SANTANDER</v>
      </c>
      <c r="Z459">
        <f>+VLOOKUP(A$1:A$21871,'DT HUEVO'!$A:$E,5,0)</f>
        <v>0</v>
      </c>
      <c r="AA459" t="str">
        <f>IF(Tabla1[[#This Row],[GRUPO]]="PLANTA CLASIFICACION","BODEGA",IF(Tabla1[[#This Row],[GRUPO]]="BODEGA","BODEGA",Tabla1[[#This Row],[GRUPO]]))</f>
        <v>VEHICULOS</v>
      </c>
      <c r="AB459" t="str">
        <f>VLOOKUP(Tabla1[[#This Row],[articulo]],'DT HUEVO'!$A:$F,6,0)</f>
        <v>TAT</v>
      </c>
    </row>
    <row r="460" spans="1:28">
      <c r="A460" s="223">
        <v>2110402</v>
      </c>
      <c r="B460" s="223" t="s">
        <v>1009</v>
      </c>
      <c r="C460" s="223" t="s">
        <v>1259</v>
      </c>
      <c r="D460" s="223">
        <v>800</v>
      </c>
      <c r="E460" s="7">
        <v>0</v>
      </c>
      <c r="F460" s="223" t="s">
        <v>1260</v>
      </c>
      <c r="G460" s="223" t="s">
        <v>1261</v>
      </c>
      <c r="H460" s="7">
        <v>0</v>
      </c>
      <c r="I460" s="7">
        <v>470</v>
      </c>
      <c r="J460" s="223" t="s">
        <v>1262</v>
      </c>
      <c r="K460" s="223" t="s">
        <v>1263</v>
      </c>
      <c r="L460" s="245">
        <v>349.55048729549998</v>
      </c>
      <c r="M460" s="246">
        <v>46305</v>
      </c>
      <c r="N460" s="223"/>
      <c r="O460" s="223" t="s">
        <v>1672</v>
      </c>
      <c r="P460" s="223">
        <v>2110402</v>
      </c>
      <c r="Q460" s="223" t="s">
        <v>1197</v>
      </c>
      <c r="R460" s="223">
        <v>0</v>
      </c>
      <c r="S460" s="7"/>
      <c r="T460" s="3" t="str">
        <f>+VLOOKUP(Tabla1[[#This Row],[id_bodega]],'CONVERSION DATOS'!B:D,2,0)</f>
        <v>TAT SINCELEJO</v>
      </c>
      <c r="U460" s="3" t="str">
        <f>+VLOOKUP(Q460,'CONVERSION DATOS'!B:D,3,0)</f>
        <v>VEHICULOS</v>
      </c>
      <c r="V460" t="str">
        <f>+VLOOKUP($A$1:$A$21871,'DT HUEVO'!$A:$E,3,0)</f>
        <v>M</v>
      </c>
      <c r="W460" t="str">
        <f>+VLOOKUP($A$1:$A$21711,'DT HUEVO'!$A:$E,4,0)</f>
        <v>VERDE</v>
      </c>
      <c r="X460" t="str">
        <f>+VLOOKUP(T$1:T$21871,'DT HUEVO'!$H:$K,2,0)</f>
        <v>COSTA</v>
      </c>
      <c r="Y460" t="str">
        <f>+VLOOKUP(T$1:T$21871,'DT HUEVO'!$H:$K,3,0)</f>
        <v>SANTANDER</v>
      </c>
      <c r="Z460">
        <f>+VLOOKUP(A$1:A$21871,'DT HUEVO'!$A:$E,5,0)</f>
        <v>0</v>
      </c>
      <c r="AA460" t="str">
        <f>IF(Tabla1[[#This Row],[GRUPO]]="PLANTA CLASIFICACION","BODEGA",IF(Tabla1[[#This Row],[GRUPO]]="BODEGA","BODEGA",Tabla1[[#This Row],[GRUPO]]))</f>
        <v>VEHICULOS</v>
      </c>
      <c r="AB460" t="str">
        <f>VLOOKUP(Tabla1[[#This Row],[articulo]],'DT HUEVO'!$A:$F,6,0)</f>
        <v>TAT</v>
      </c>
    </row>
    <row r="461" spans="1:28">
      <c r="A461" s="223">
        <v>2110302</v>
      </c>
      <c r="B461" s="223" t="s">
        <v>1007</v>
      </c>
      <c r="C461" s="223" t="s">
        <v>1259</v>
      </c>
      <c r="D461" s="223">
        <v>446</v>
      </c>
      <c r="E461" s="7">
        <v>0</v>
      </c>
      <c r="F461" s="223" t="s">
        <v>1260</v>
      </c>
      <c r="G461" s="223" t="s">
        <v>1261</v>
      </c>
      <c r="H461" s="7">
        <v>0</v>
      </c>
      <c r="I461" s="7">
        <v>490</v>
      </c>
      <c r="J461" s="223" t="s">
        <v>1262</v>
      </c>
      <c r="K461" s="223" t="s">
        <v>1263</v>
      </c>
      <c r="L461" s="245">
        <v>363.24</v>
      </c>
      <c r="M461" s="246">
        <v>46305</v>
      </c>
      <c r="N461" s="223"/>
      <c r="O461" s="223" t="s">
        <v>1782</v>
      </c>
      <c r="P461" s="223">
        <v>2110302</v>
      </c>
      <c r="Q461" s="223" t="s">
        <v>1198</v>
      </c>
      <c r="R461" s="223">
        <v>0</v>
      </c>
      <c r="S461" s="7"/>
      <c r="T461" s="3" t="str">
        <f>+VLOOKUP(Tabla1[[#This Row],[id_bodega]],'CONVERSION DATOS'!B:D,2,0)</f>
        <v>TAT SINCELEJO</v>
      </c>
      <c r="U461" s="3" t="str">
        <f>+VLOOKUP(Q461,'CONVERSION DATOS'!B:D,3,0)</f>
        <v>VEHICULOS</v>
      </c>
      <c r="V461" t="str">
        <f>+VLOOKUP($A$1:$A$21871,'DT HUEVO'!$A:$E,3,0)</f>
        <v>L</v>
      </c>
      <c r="W461" t="str">
        <f>+VLOOKUP($A$1:$A$21711,'DT HUEVO'!$A:$E,4,0)</f>
        <v>VERDE</v>
      </c>
      <c r="X461" t="str">
        <f>+VLOOKUP(T$1:T$21871,'DT HUEVO'!$H:$K,2,0)</f>
        <v>COSTA</v>
      </c>
      <c r="Y461" t="str">
        <f>+VLOOKUP(T$1:T$21871,'DT HUEVO'!$H:$K,3,0)</f>
        <v>SANTANDER</v>
      </c>
      <c r="Z461">
        <f>+VLOOKUP(A$1:A$21871,'DT HUEVO'!$A:$E,5,0)</f>
        <v>0</v>
      </c>
      <c r="AA461" t="str">
        <f>IF(Tabla1[[#This Row],[GRUPO]]="PLANTA CLASIFICACION","BODEGA",IF(Tabla1[[#This Row],[GRUPO]]="BODEGA","BODEGA",Tabla1[[#This Row],[GRUPO]]))</f>
        <v>VEHICULOS</v>
      </c>
      <c r="AB461" t="str">
        <f>VLOOKUP(Tabla1[[#This Row],[articulo]],'DT HUEVO'!$A:$F,6,0)</f>
        <v>TAT</v>
      </c>
    </row>
    <row r="462" spans="1:28">
      <c r="A462" s="223">
        <v>2110302</v>
      </c>
      <c r="B462" s="223" t="s">
        <v>1007</v>
      </c>
      <c r="C462" s="223" t="s">
        <v>1259</v>
      </c>
      <c r="D462" s="223">
        <v>234</v>
      </c>
      <c r="E462" s="7">
        <v>0</v>
      </c>
      <c r="F462" s="223" t="s">
        <v>1260</v>
      </c>
      <c r="G462" s="223" t="s">
        <v>1261</v>
      </c>
      <c r="H462" s="7">
        <v>0</v>
      </c>
      <c r="I462" s="7">
        <v>490</v>
      </c>
      <c r="J462" s="223" t="s">
        <v>1262</v>
      </c>
      <c r="K462" s="223" t="s">
        <v>1263</v>
      </c>
      <c r="L462" s="245">
        <v>363.24</v>
      </c>
      <c r="M462" s="246">
        <v>46305</v>
      </c>
      <c r="N462" s="223"/>
      <c r="O462" s="223" t="s">
        <v>1205</v>
      </c>
      <c r="P462" s="223">
        <v>2110302</v>
      </c>
      <c r="Q462" s="223" t="s">
        <v>1206</v>
      </c>
      <c r="R462" s="223">
        <v>0</v>
      </c>
      <c r="S462" s="7"/>
      <c r="T462" s="3" t="str">
        <f>+VLOOKUP(Tabla1[[#This Row],[id_bodega]],'CONVERSION DATOS'!B:D,2,0)</f>
        <v>TAT SINCELEJO</v>
      </c>
      <c r="U462" s="3" t="str">
        <f>+VLOOKUP(Q462,'CONVERSION DATOS'!B:D,3,0)</f>
        <v>VEHICULOS</v>
      </c>
      <c r="V462" t="str">
        <f>+VLOOKUP($A$1:$A$21871,'DT HUEVO'!$A:$E,3,0)</f>
        <v>L</v>
      </c>
      <c r="W462" t="str">
        <f>+VLOOKUP($A$1:$A$21711,'DT HUEVO'!$A:$E,4,0)</f>
        <v>VERDE</v>
      </c>
      <c r="X462" t="str">
        <f>+VLOOKUP(T$1:T$21871,'DT HUEVO'!$H:$K,2,0)</f>
        <v>COSTA</v>
      </c>
      <c r="Y462" t="str">
        <f>+VLOOKUP(T$1:T$21871,'DT HUEVO'!$H:$K,3,0)</f>
        <v>SANTANDER</v>
      </c>
      <c r="Z462">
        <f>+VLOOKUP(A$1:A$21871,'DT HUEVO'!$A:$E,5,0)</f>
        <v>0</v>
      </c>
      <c r="AA462" t="str">
        <f>IF(Tabla1[[#This Row],[GRUPO]]="PLANTA CLASIFICACION","BODEGA",IF(Tabla1[[#This Row],[GRUPO]]="BODEGA","BODEGA",Tabla1[[#This Row],[GRUPO]]))</f>
        <v>VEHICULOS</v>
      </c>
      <c r="AB462" t="str">
        <f>VLOOKUP(Tabla1[[#This Row],[articulo]],'DT HUEVO'!$A:$F,6,0)</f>
        <v>TAT</v>
      </c>
    </row>
    <row r="463" spans="1:28">
      <c r="A463" s="223">
        <v>2110402</v>
      </c>
      <c r="B463" s="223" t="s">
        <v>1009</v>
      </c>
      <c r="C463" s="223" t="s">
        <v>1259</v>
      </c>
      <c r="D463" s="223">
        <v>1982</v>
      </c>
      <c r="E463" s="7">
        <v>0</v>
      </c>
      <c r="F463" s="223" t="s">
        <v>1260</v>
      </c>
      <c r="G463" s="223" t="s">
        <v>1261</v>
      </c>
      <c r="H463" s="7">
        <v>0</v>
      </c>
      <c r="I463" s="7">
        <v>470</v>
      </c>
      <c r="J463" s="223" t="s">
        <v>1262</v>
      </c>
      <c r="K463" s="223" t="s">
        <v>1263</v>
      </c>
      <c r="L463" s="245">
        <v>349.55019732941952</v>
      </c>
      <c r="M463" s="246">
        <v>46305</v>
      </c>
      <c r="N463" s="223"/>
      <c r="O463" s="223" t="s">
        <v>1205</v>
      </c>
      <c r="P463" s="223">
        <v>2110402</v>
      </c>
      <c r="Q463" s="223" t="s">
        <v>1206</v>
      </c>
      <c r="R463" s="223">
        <v>0</v>
      </c>
      <c r="S463" s="7"/>
      <c r="T463" s="3" t="str">
        <f>+VLOOKUP(Tabla1[[#This Row],[id_bodega]],'CONVERSION DATOS'!B:D,2,0)</f>
        <v>TAT SINCELEJO</v>
      </c>
      <c r="U463" s="3" t="str">
        <f>+VLOOKUP(Q463,'CONVERSION DATOS'!B:D,3,0)</f>
        <v>VEHICULOS</v>
      </c>
      <c r="V463" t="str">
        <f>+VLOOKUP($A$1:$A$21871,'DT HUEVO'!$A:$E,3,0)</f>
        <v>M</v>
      </c>
      <c r="W463" t="str">
        <f>+VLOOKUP($A$1:$A$21711,'DT HUEVO'!$A:$E,4,0)</f>
        <v>VERDE</v>
      </c>
      <c r="X463" t="str">
        <f>+VLOOKUP(T$1:T$21871,'DT HUEVO'!$H:$K,2,0)</f>
        <v>COSTA</v>
      </c>
      <c r="Y463" t="str">
        <f>+VLOOKUP(T$1:T$21871,'DT HUEVO'!$H:$K,3,0)</f>
        <v>SANTANDER</v>
      </c>
      <c r="Z463">
        <f>+VLOOKUP(A$1:A$21871,'DT HUEVO'!$A:$E,5,0)</f>
        <v>0</v>
      </c>
      <c r="AA463" t="str">
        <f>IF(Tabla1[[#This Row],[GRUPO]]="PLANTA CLASIFICACION","BODEGA",IF(Tabla1[[#This Row],[GRUPO]]="BODEGA","BODEGA",Tabla1[[#This Row],[GRUPO]]))</f>
        <v>VEHICULOS</v>
      </c>
      <c r="AB463" t="str">
        <f>VLOOKUP(Tabla1[[#This Row],[articulo]],'DT HUEVO'!$A:$F,6,0)</f>
        <v>TAT</v>
      </c>
    </row>
    <row r="464" spans="1:28">
      <c r="A464" s="223">
        <v>2110402</v>
      </c>
      <c r="B464" s="223" t="s">
        <v>1009</v>
      </c>
      <c r="C464" s="223" t="s">
        <v>1259</v>
      </c>
      <c r="D464" s="223">
        <v>360</v>
      </c>
      <c r="E464" s="7">
        <v>0</v>
      </c>
      <c r="F464" s="223" t="s">
        <v>1260</v>
      </c>
      <c r="G464" s="223" t="s">
        <v>1261</v>
      </c>
      <c r="H464" s="7">
        <v>0</v>
      </c>
      <c r="I464" s="7">
        <v>480</v>
      </c>
      <c r="J464" s="223" t="s">
        <v>1262</v>
      </c>
      <c r="K464" s="223" t="s">
        <v>1263</v>
      </c>
      <c r="L464" s="245">
        <v>349.55024673061052</v>
      </c>
      <c r="M464" s="246">
        <v>46305</v>
      </c>
      <c r="N464" s="223"/>
      <c r="O464" s="223" t="s">
        <v>975</v>
      </c>
      <c r="P464" s="223">
        <v>2110402</v>
      </c>
      <c r="Q464" s="223" t="s">
        <v>976</v>
      </c>
      <c r="R464" s="223">
        <v>0</v>
      </c>
      <c r="S464" s="7"/>
      <c r="T464" s="3" t="str">
        <f>+VLOOKUP(Tabla1[[#This Row],[id_bodega]],'CONVERSION DATOS'!B:D,2,0)</f>
        <v>TAT MONTERIA</v>
      </c>
      <c r="U464" s="3" t="str">
        <f>+VLOOKUP(Q464,'CONVERSION DATOS'!B:D,3,0)</f>
        <v>VEHICULOS</v>
      </c>
      <c r="V464" t="str">
        <f>+VLOOKUP($A$1:$A$21871,'DT HUEVO'!$A:$E,3,0)</f>
        <v>M</v>
      </c>
      <c r="W464" t="str">
        <f>+VLOOKUP($A$1:$A$21711,'DT HUEVO'!$A:$E,4,0)</f>
        <v>VERDE</v>
      </c>
      <c r="X464" t="str">
        <f>+VLOOKUP(T$1:T$21871,'DT HUEVO'!$H:$K,2,0)</f>
        <v>COSTA</v>
      </c>
      <c r="Y464" t="str">
        <f>+VLOOKUP(T$1:T$21871,'DT HUEVO'!$H:$K,3,0)</f>
        <v>SANTANDER</v>
      </c>
      <c r="Z464">
        <f>+VLOOKUP(A$1:A$21871,'DT HUEVO'!$A:$E,5,0)</f>
        <v>0</v>
      </c>
      <c r="AA464" t="str">
        <f>IF(Tabla1[[#This Row],[GRUPO]]="PLANTA CLASIFICACION","BODEGA",IF(Tabla1[[#This Row],[GRUPO]]="BODEGA","BODEGA",Tabla1[[#This Row],[GRUPO]]))</f>
        <v>VEHICULOS</v>
      </c>
      <c r="AB464" t="str">
        <f>VLOOKUP(Tabla1[[#This Row],[articulo]],'DT HUEVO'!$A:$F,6,0)</f>
        <v>TAT</v>
      </c>
    </row>
    <row r="465" spans="1:28">
      <c r="A465" s="223">
        <v>2152388</v>
      </c>
      <c r="B465" s="223" t="s">
        <v>1106</v>
      </c>
      <c r="C465" s="223" t="s">
        <v>1259</v>
      </c>
      <c r="D465" s="223">
        <v>180</v>
      </c>
      <c r="E465" s="7">
        <v>0</v>
      </c>
      <c r="F465" s="223" t="s">
        <v>1260</v>
      </c>
      <c r="G465" s="223" t="s">
        <v>1261</v>
      </c>
      <c r="H465" s="7">
        <v>0</v>
      </c>
      <c r="I465" s="7">
        <v>550</v>
      </c>
      <c r="J465" s="223" t="s">
        <v>1262</v>
      </c>
      <c r="K465" s="223" t="s">
        <v>1263</v>
      </c>
      <c r="L465" s="245">
        <v>538.38</v>
      </c>
      <c r="M465" s="246">
        <v>46305</v>
      </c>
      <c r="N465" s="223"/>
      <c r="O465" s="223" t="s">
        <v>975</v>
      </c>
      <c r="P465" s="223">
        <v>2152388</v>
      </c>
      <c r="Q465" s="223" t="s">
        <v>976</v>
      </c>
      <c r="R465" s="223">
        <v>0</v>
      </c>
      <c r="S465" s="7"/>
      <c r="T465" s="3" t="str">
        <f>+VLOOKUP(Tabla1[[#This Row],[id_bodega]],'CONVERSION DATOS'!B:D,2,0)</f>
        <v>TAT MONTERIA</v>
      </c>
      <c r="U465" s="3" t="str">
        <f>+VLOOKUP(Q465,'CONVERSION DATOS'!B:D,3,0)</f>
        <v>VEHICULOS</v>
      </c>
      <c r="V465" t="str">
        <f>+VLOOKUP($A$1:$A$21871,'DT HUEVO'!$A:$E,3,0)</f>
        <v>L</v>
      </c>
      <c r="W465" t="str">
        <f>+VLOOKUP($A$1:$A$21711,'DT HUEVO'!$A:$E,4,0)</f>
        <v>EMPACADOS</v>
      </c>
      <c r="X465" t="str">
        <f>+VLOOKUP(T$1:T$21871,'DT HUEVO'!$H:$K,2,0)</f>
        <v>COSTA</v>
      </c>
      <c r="Y465" t="str">
        <f>+VLOOKUP(T$1:T$21871,'DT HUEVO'!$H:$K,3,0)</f>
        <v>SANTANDER</v>
      </c>
      <c r="Z465">
        <f>+VLOOKUP(A$1:A$21871,'DT HUEVO'!$A:$E,5,0)</f>
        <v>0</v>
      </c>
      <c r="AA465" t="str">
        <f>IF(Tabla1[[#This Row],[GRUPO]]="PLANTA CLASIFICACION","BODEGA",IF(Tabla1[[#This Row],[GRUPO]]="BODEGA","BODEGA",Tabla1[[#This Row],[GRUPO]]))</f>
        <v>VEHICULOS</v>
      </c>
      <c r="AB465" t="str">
        <f>VLOOKUP(Tabla1[[#This Row],[articulo]],'DT HUEVO'!$A:$F,6,0)</f>
        <v>TAT</v>
      </c>
    </row>
    <row r="466" spans="1:28">
      <c r="A466" s="223">
        <v>2110402</v>
      </c>
      <c r="B466" s="223" t="s">
        <v>1009</v>
      </c>
      <c r="C466" s="223" t="s">
        <v>1259</v>
      </c>
      <c r="D466" s="223">
        <v>1590</v>
      </c>
      <c r="E466" s="7">
        <v>0</v>
      </c>
      <c r="F466" s="223" t="s">
        <v>1260</v>
      </c>
      <c r="G466" s="223" t="s">
        <v>1261</v>
      </c>
      <c r="H466" s="7">
        <v>0</v>
      </c>
      <c r="I466" s="7">
        <v>480</v>
      </c>
      <c r="J466" s="223" t="s">
        <v>1262</v>
      </c>
      <c r="K466" s="223" t="s">
        <v>1263</v>
      </c>
      <c r="L466" s="245">
        <v>349.55024594661887</v>
      </c>
      <c r="M466" s="246">
        <v>46305</v>
      </c>
      <c r="N466" s="223"/>
      <c r="O466" s="223" t="s">
        <v>977</v>
      </c>
      <c r="P466" s="223">
        <v>2110402</v>
      </c>
      <c r="Q466" s="223" t="s">
        <v>978</v>
      </c>
      <c r="R466" s="223">
        <v>0</v>
      </c>
      <c r="S466" s="7"/>
      <c r="T466" s="3" t="str">
        <f>+VLOOKUP(Tabla1[[#This Row],[id_bodega]],'CONVERSION DATOS'!B:D,2,0)</f>
        <v>TAT MONTERIA</v>
      </c>
      <c r="U466" s="3" t="str">
        <f>+VLOOKUP(Q466,'CONVERSION DATOS'!B:D,3,0)</f>
        <v>VEHICULOS</v>
      </c>
      <c r="V466" t="str">
        <f>+VLOOKUP($A$1:$A$21871,'DT HUEVO'!$A:$E,3,0)</f>
        <v>M</v>
      </c>
      <c r="W466" t="str">
        <f>+VLOOKUP($A$1:$A$21711,'DT HUEVO'!$A:$E,4,0)</f>
        <v>VERDE</v>
      </c>
      <c r="X466" t="str">
        <f>+VLOOKUP(T$1:T$21871,'DT HUEVO'!$H:$K,2,0)</f>
        <v>COSTA</v>
      </c>
      <c r="Y466" t="str">
        <f>+VLOOKUP(T$1:T$21871,'DT HUEVO'!$H:$K,3,0)</f>
        <v>SANTANDER</v>
      </c>
      <c r="Z466">
        <f>+VLOOKUP(A$1:A$21871,'DT HUEVO'!$A:$E,5,0)</f>
        <v>0</v>
      </c>
      <c r="AA466" t="str">
        <f>IF(Tabla1[[#This Row],[GRUPO]]="PLANTA CLASIFICACION","BODEGA",IF(Tabla1[[#This Row],[GRUPO]]="BODEGA","BODEGA",Tabla1[[#This Row],[GRUPO]]))</f>
        <v>VEHICULOS</v>
      </c>
      <c r="AB466" t="str">
        <f>VLOOKUP(Tabla1[[#This Row],[articulo]],'DT HUEVO'!$A:$F,6,0)</f>
        <v>TAT</v>
      </c>
    </row>
    <row r="467" spans="1:28">
      <c r="A467" s="223">
        <v>2152388</v>
      </c>
      <c r="B467" s="223" t="s">
        <v>1106</v>
      </c>
      <c r="C467" s="223" t="s">
        <v>1259</v>
      </c>
      <c r="D467" s="223">
        <v>60</v>
      </c>
      <c r="E467" s="7">
        <v>0</v>
      </c>
      <c r="F467" s="223" t="s">
        <v>1260</v>
      </c>
      <c r="G467" s="223" t="s">
        <v>1261</v>
      </c>
      <c r="H467" s="7">
        <v>0</v>
      </c>
      <c r="I467" s="7">
        <v>550</v>
      </c>
      <c r="J467" s="223" t="s">
        <v>1262</v>
      </c>
      <c r="K467" s="223" t="s">
        <v>1263</v>
      </c>
      <c r="L467" s="245">
        <v>538.38</v>
      </c>
      <c r="M467" s="246">
        <v>46305</v>
      </c>
      <c r="N467" s="223"/>
      <c r="O467" s="223" t="s">
        <v>977</v>
      </c>
      <c r="P467" s="223">
        <v>2152388</v>
      </c>
      <c r="Q467" s="223" t="s">
        <v>978</v>
      </c>
      <c r="R467" s="223">
        <v>0</v>
      </c>
      <c r="S467" s="7"/>
      <c r="T467" s="3" t="str">
        <f>+VLOOKUP(Tabla1[[#This Row],[id_bodega]],'CONVERSION DATOS'!B:D,2,0)</f>
        <v>TAT MONTERIA</v>
      </c>
      <c r="U467" s="3" t="str">
        <f>+VLOOKUP(Q467,'CONVERSION DATOS'!B:D,3,0)</f>
        <v>VEHICULOS</v>
      </c>
      <c r="V467" t="str">
        <f>+VLOOKUP($A$1:$A$21871,'DT HUEVO'!$A:$E,3,0)</f>
        <v>L</v>
      </c>
      <c r="W467" t="str">
        <f>+VLOOKUP($A$1:$A$21711,'DT HUEVO'!$A:$E,4,0)</f>
        <v>EMPACADOS</v>
      </c>
      <c r="X467" t="str">
        <f>+VLOOKUP(T$1:T$21871,'DT HUEVO'!$H:$K,2,0)</f>
        <v>COSTA</v>
      </c>
      <c r="Y467" t="str">
        <f>+VLOOKUP(T$1:T$21871,'DT HUEVO'!$H:$K,3,0)</f>
        <v>SANTANDER</v>
      </c>
      <c r="Z467">
        <f>+VLOOKUP(A$1:A$21871,'DT HUEVO'!$A:$E,5,0)</f>
        <v>0</v>
      </c>
      <c r="AA467" t="str">
        <f>IF(Tabla1[[#This Row],[GRUPO]]="PLANTA CLASIFICACION","BODEGA",IF(Tabla1[[#This Row],[GRUPO]]="BODEGA","BODEGA",Tabla1[[#This Row],[GRUPO]]))</f>
        <v>VEHICULOS</v>
      </c>
      <c r="AB467" t="str">
        <f>VLOOKUP(Tabla1[[#This Row],[articulo]],'DT HUEVO'!$A:$F,6,0)</f>
        <v>TAT</v>
      </c>
    </row>
    <row r="468" spans="1:28">
      <c r="A468" s="223">
        <v>2110302</v>
      </c>
      <c r="B468" s="223" t="s">
        <v>1007</v>
      </c>
      <c r="C468" s="223" t="s">
        <v>1259</v>
      </c>
      <c r="D468" s="223">
        <v>720</v>
      </c>
      <c r="E468" s="7">
        <v>0</v>
      </c>
      <c r="F468" s="223" t="s">
        <v>1260</v>
      </c>
      <c r="G468" s="223" t="s">
        <v>1261</v>
      </c>
      <c r="H468" s="7">
        <v>0</v>
      </c>
      <c r="I468" s="7">
        <v>490</v>
      </c>
      <c r="J468" s="223" t="s">
        <v>1262</v>
      </c>
      <c r="K468" s="223" t="s">
        <v>1263</v>
      </c>
      <c r="L468" s="245">
        <v>363.24</v>
      </c>
      <c r="M468" s="246">
        <v>46305</v>
      </c>
      <c r="N468" s="223"/>
      <c r="O468" s="223" t="s">
        <v>979</v>
      </c>
      <c r="P468" s="223">
        <v>2110302</v>
      </c>
      <c r="Q468" s="223" t="s">
        <v>980</v>
      </c>
      <c r="R468" s="223">
        <v>0</v>
      </c>
      <c r="S468" s="7"/>
      <c r="T468" s="3" t="str">
        <f>+VLOOKUP(Tabla1[[#This Row],[id_bodega]],'CONVERSION DATOS'!B:D,2,0)</f>
        <v>TAT MONTERIA</v>
      </c>
      <c r="U468" s="3" t="str">
        <f>+VLOOKUP(Q468,'CONVERSION DATOS'!B:D,3,0)</f>
        <v>VEHICULOS</v>
      </c>
      <c r="V468" t="str">
        <f>+VLOOKUP($A$1:$A$21871,'DT HUEVO'!$A:$E,3,0)</f>
        <v>L</v>
      </c>
      <c r="W468" t="str">
        <f>+VLOOKUP($A$1:$A$21711,'DT HUEVO'!$A:$E,4,0)</f>
        <v>VERDE</v>
      </c>
      <c r="X468" t="str">
        <f>+VLOOKUP(T$1:T$21871,'DT HUEVO'!$H:$K,2,0)</f>
        <v>COSTA</v>
      </c>
      <c r="Y468" t="str">
        <f>+VLOOKUP(T$1:T$21871,'DT HUEVO'!$H:$K,3,0)</f>
        <v>SANTANDER</v>
      </c>
      <c r="Z468">
        <f>+VLOOKUP(A$1:A$21871,'DT HUEVO'!$A:$E,5,0)</f>
        <v>0</v>
      </c>
      <c r="AA468" t="str">
        <f>IF(Tabla1[[#This Row],[GRUPO]]="PLANTA CLASIFICACION","BODEGA",IF(Tabla1[[#This Row],[GRUPO]]="BODEGA","BODEGA",Tabla1[[#This Row],[GRUPO]]))</f>
        <v>VEHICULOS</v>
      </c>
      <c r="AB468" t="str">
        <f>VLOOKUP(Tabla1[[#This Row],[articulo]],'DT HUEVO'!$A:$F,6,0)</f>
        <v>TAT</v>
      </c>
    </row>
    <row r="469" spans="1:28">
      <c r="A469" s="223">
        <v>2110402</v>
      </c>
      <c r="B469" s="223" t="s">
        <v>1009</v>
      </c>
      <c r="C469" s="223" t="s">
        <v>1259</v>
      </c>
      <c r="D469" s="223">
        <v>2055</v>
      </c>
      <c r="E469" s="7">
        <v>0</v>
      </c>
      <c r="F469" s="223" t="s">
        <v>1260</v>
      </c>
      <c r="G469" s="223" t="s">
        <v>1261</v>
      </c>
      <c r="H469" s="7">
        <v>0</v>
      </c>
      <c r="I469" s="7">
        <v>480</v>
      </c>
      <c r="J469" s="223" t="s">
        <v>1262</v>
      </c>
      <c r="K469" s="223" t="s">
        <v>1263</v>
      </c>
      <c r="L469" s="245">
        <v>349.55014313590618</v>
      </c>
      <c r="M469" s="246">
        <v>46305</v>
      </c>
      <c r="N469" s="223"/>
      <c r="O469" s="223" t="s">
        <v>979</v>
      </c>
      <c r="P469" s="223">
        <v>2110402</v>
      </c>
      <c r="Q469" s="223" t="s">
        <v>980</v>
      </c>
      <c r="R469" s="223">
        <v>0</v>
      </c>
      <c r="S469" s="7"/>
      <c r="T469" s="3" t="str">
        <f>+VLOOKUP(Tabla1[[#This Row],[id_bodega]],'CONVERSION DATOS'!B:D,2,0)</f>
        <v>TAT MONTERIA</v>
      </c>
      <c r="U469" s="3" t="str">
        <f>+VLOOKUP(Q469,'CONVERSION DATOS'!B:D,3,0)</f>
        <v>VEHICULOS</v>
      </c>
      <c r="V469" t="str">
        <f>+VLOOKUP($A$1:$A$21871,'DT HUEVO'!$A:$E,3,0)</f>
        <v>M</v>
      </c>
      <c r="W469" t="str">
        <f>+VLOOKUP($A$1:$A$21711,'DT HUEVO'!$A:$E,4,0)</f>
        <v>VERDE</v>
      </c>
      <c r="X469" t="str">
        <f>+VLOOKUP(T$1:T$21871,'DT HUEVO'!$H:$K,2,0)</f>
        <v>COSTA</v>
      </c>
      <c r="Y469" t="str">
        <f>+VLOOKUP(T$1:T$21871,'DT HUEVO'!$H:$K,3,0)</f>
        <v>SANTANDER</v>
      </c>
      <c r="Z469">
        <f>+VLOOKUP(A$1:A$21871,'DT HUEVO'!$A:$E,5,0)</f>
        <v>0</v>
      </c>
      <c r="AA469" t="str">
        <f>IF(Tabla1[[#This Row],[GRUPO]]="PLANTA CLASIFICACION","BODEGA",IF(Tabla1[[#This Row],[GRUPO]]="BODEGA","BODEGA",Tabla1[[#This Row],[GRUPO]]))</f>
        <v>VEHICULOS</v>
      </c>
      <c r="AB469" t="str">
        <f>VLOOKUP(Tabla1[[#This Row],[articulo]],'DT HUEVO'!$A:$F,6,0)</f>
        <v>TAT</v>
      </c>
    </row>
    <row r="470" spans="1:28">
      <c r="A470" s="223">
        <v>2110302</v>
      </c>
      <c r="B470" s="223" t="s">
        <v>1007</v>
      </c>
      <c r="C470" s="223" t="s">
        <v>1259</v>
      </c>
      <c r="D470" s="223">
        <v>690</v>
      </c>
      <c r="E470" s="7">
        <v>0</v>
      </c>
      <c r="F470" s="223" t="s">
        <v>1260</v>
      </c>
      <c r="G470" s="223" t="s">
        <v>1261</v>
      </c>
      <c r="H470" s="7">
        <v>0</v>
      </c>
      <c r="I470" s="7">
        <v>490</v>
      </c>
      <c r="J470" s="223" t="s">
        <v>1262</v>
      </c>
      <c r="K470" s="223" t="s">
        <v>1263</v>
      </c>
      <c r="L470" s="245">
        <v>363.24</v>
      </c>
      <c r="M470" s="246">
        <v>46305</v>
      </c>
      <c r="N470" s="223"/>
      <c r="O470" s="223" t="s">
        <v>981</v>
      </c>
      <c r="P470" s="223">
        <v>2110302</v>
      </c>
      <c r="Q470" s="223" t="s">
        <v>982</v>
      </c>
      <c r="R470" s="223">
        <v>0</v>
      </c>
      <c r="S470" s="7"/>
      <c r="T470" s="3" t="str">
        <f>+VLOOKUP(Tabla1[[#This Row],[id_bodega]],'CONVERSION DATOS'!B:D,2,0)</f>
        <v>TAT MONTERIA</v>
      </c>
      <c r="U470" s="3" t="str">
        <f>+VLOOKUP(Q470,'CONVERSION DATOS'!B:D,3,0)</f>
        <v>VEHICULOS</v>
      </c>
      <c r="V470" t="str">
        <f>+VLOOKUP($A$1:$A$21871,'DT HUEVO'!$A:$E,3,0)</f>
        <v>L</v>
      </c>
      <c r="W470" t="str">
        <f>+VLOOKUP($A$1:$A$21711,'DT HUEVO'!$A:$E,4,0)</f>
        <v>VERDE</v>
      </c>
      <c r="X470" t="str">
        <f>+VLOOKUP(T$1:T$21871,'DT HUEVO'!$H:$K,2,0)</f>
        <v>COSTA</v>
      </c>
      <c r="Y470" t="str">
        <f>+VLOOKUP(T$1:T$21871,'DT HUEVO'!$H:$K,3,0)</f>
        <v>SANTANDER</v>
      </c>
      <c r="Z470">
        <f>+VLOOKUP(A$1:A$21871,'DT HUEVO'!$A:$E,5,0)</f>
        <v>0</v>
      </c>
      <c r="AA470" t="str">
        <f>IF(Tabla1[[#This Row],[GRUPO]]="PLANTA CLASIFICACION","BODEGA",IF(Tabla1[[#This Row],[GRUPO]]="BODEGA","BODEGA",Tabla1[[#This Row],[GRUPO]]))</f>
        <v>VEHICULOS</v>
      </c>
      <c r="AB470" t="str">
        <f>VLOOKUP(Tabla1[[#This Row],[articulo]],'DT HUEVO'!$A:$F,6,0)</f>
        <v>TAT</v>
      </c>
    </row>
    <row r="471" spans="1:28">
      <c r="A471" s="223">
        <v>2110402</v>
      </c>
      <c r="B471" s="223" t="s">
        <v>1009</v>
      </c>
      <c r="C471" s="223" t="s">
        <v>1259</v>
      </c>
      <c r="D471" s="223">
        <v>781</v>
      </c>
      <c r="E471" s="7">
        <v>0</v>
      </c>
      <c r="F471" s="223" t="s">
        <v>1260</v>
      </c>
      <c r="G471" s="223" t="s">
        <v>1261</v>
      </c>
      <c r="H471" s="7">
        <v>0</v>
      </c>
      <c r="I471" s="7">
        <v>480</v>
      </c>
      <c r="J471" s="223" t="s">
        <v>1262</v>
      </c>
      <c r="K471" s="223" t="s">
        <v>1263</v>
      </c>
      <c r="L471" s="245">
        <v>349.55012587345641</v>
      </c>
      <c r="M471" s="246">
        <v>46308</v>
      </c>
      <c r="N471" s="223"/>
      <c r="O471" s="223" t="s">
        <v>981</v>
      </c>
      <c r="P471" s="223">
        <v>2110402</v>
      </c>
      <c r="Q471" s="223" t="s">
        <v>982</v>
      </c>
      <c r="R471" s="223">
        <v>0</v>
      </c>
      <c r="S471" s="7"/>
      <c r="T471" s="3" t="str">
        <f>+VLOOKUP(Tabla1[[#This Row],[id_bodega]],'CONVERSION DATOS'!B:D,2,0)</f>
        <v>TAT MONTERIA</v>
      </c>
      <c r="U471" s="3" t="str">
        <f>+VLOOKUP(Q471,'CONVERSION DATOS'!B:D,3,0)</f>
        <v>VEHICULOS</v>
      </c>
      <c r="V471" t="str">
        <f>+VLOOKUP($A$1:$A$21871,'DT HUEVO'!$A:$E,3,0)</f>
        <v>M</v>
      </c>
      <c r="W471" t="str">
        <f>+VLOOKUP($A$1:$A$21711,'DT HUEVO'!$A:$E,4,0)</f>
        <v>VERDE</v>
      </c>
      <c r="X471" t="str">
        <f>+VLOOKUP(T$1:T$21871,'DT HUEVO'!$H:$K,2,0)</f>
        <v>COSTA</v>
      </c>
      <c r="Y471" t="str">
        <f>+VLOOKUP(T$1:T$21871,'DT HUEVO'!$H:$K,3,0)</f>
        <v>SANTANDER</v>
      </c>
      <c r="Z471">
        <f>+VLOOKUP(A$1:A$21871,'DT HUEVO'!$A:$E,5,0)</f>
        <v>0</v>
      </c>
      <c r="AA471" t="str">
        <f>IF(Tabla1[[#This Row],[GRUPO]]="PLANTA CLASIFICACION","BODEGA",IF(Tabla1[[#This Row],[GRUPO]]="BODEGA","BODEGA",Tabla1[[#This Row],[GRUPO]]))</f>
        <v>VEHICULOS</v>
      </c>
      <c r="AB471" t="str">
        <f>VLOOKUP(Tabla1[[#This Row],[articulo]],'DT HUEVO'!$A:$F,6,0)</f>
        <v>TAT</v>
      </c>
    </row>
    <row r="472" spans="1:28">
      <c r="A472" s="223">
        <v>2110402</v>
      </c>
      <c r="B472" s="223" t="s">
        <v>1009</v>
      </c>
      <c r="C472" s="223" t="s">
        <v>1259</v>
      </c>
      <c r="D472" s="223">
        <v>150</v>
      </c>
      <c r="E472" s="7">
        <v>0</v>
      </c>
      <c r="F472" s="223" t="s">
        <v>1260</v>
      </c>
      <c r="G472" s="223" t="s">
        <v>1261</v>
      </c>
      <c r="H472" s="7">
        <v>0</v>
      </c>
      <c r="I472" s="7">
        <v>480</v>
      </c>
      <c r="J472" s="223" t="s">
        <v>1262</v>
      </c>
      <c r="K472" s="223" t="s">
        <v>1263</v>
      </c>
      <c r="L472" s="245">
        <v>349.5502475763347</v>
      </c>
      <c r="M472" s="246">
        <v>46305</v>
      </c>
      <c r="N472" s="223"/>
      <c r="O472" s="223" t="s">
        <v>983</v>
      </c>
      <c r="P472" s="223">
        <v>2110402</v>
      </c>
      <c r="Q472" s="223" t="s">
        <v>984</v>
      </c>
      <c r="R472" s="223">
        <v>0</v>
      </c>
      <c r="S472" s="7"/>
      <c r="T472" s="3" t="str">
        <f>+VLOOKUP(Tabla1[[#This Row],[id_bodega]],'CONVERSION DATOS'!B:D,2,0)</f>
        <v>TAT MONTERIA</v>
      </c>
      <c r="U472" s="3" t="str">
        <f>+VLOOKUP(Q472,'CONVERSION DATOS'!B:D,3,0)</f>
        <v>VEHICULOS</v>
      </c>
      <c r="V472" t="str">
        <f>+VLOOKUP($A$1:$A$21871,'DT HUEVO'!$A:$E,3,0)</f>
        <v>M</v>
      </c>
      <c r="W472" t="str">
        <f>+VLOOKUP($A$1:$A$21711,'DT HUEVO'!$A:$E,4,0)</f>
        <v>VERDE</v>
      </c>
      <c r="X472" t="str">
        <f>+VLOOKUP(T$1:T$21871,'DT HUEVO'!$H:$K,2,0)</f>
        <v>COSTA</v>
      </c>
      <c r="Y472" t="str">
        <f>+VLOOKUP(T$1:T$21871,'DT HUEVO'!$H:$K,3,0)</f>
        <v>SANTANDER</v>
      </c>
      <c r="Z472">
        <f>+VLOOKUP(A$1:A$21871,'DT HUEVO'!$A:$E,5,0)</f>
        <v>0</v>
      </c>
      <c r="AA472" t="str">
        <f>IF(Tabla1[[#This Row],[GRUPO]]="PLANTA CLASIFICACION","BODEGA",IF(Tabla1[[#This Row],[GRUPO]]="BODEGA","BODEGA",Tabla1[[#This Row],[GRUPO]]))</f>
        <v>VEHICULOS</v>
      </c>
      <c r="AB472" t="str">
        <f>VLOOKUP(Tabla1[[#This Row],[articulo]],'DT HUEVO'!$A:$F,6,0)</f>
        <v>TAT</v>
      </c>
    </row>
    <row r="473" spans="1:28">
      <c r="A473" s="223">
        <v>2110302</v>
      </c>
      <c r="B473" s="223" t="s">
        <v>1007</v>
      </c>
      <c r="C473" s="223" t="s">
        <v>1259</v>
      </c>
      <c r="D473" s="223">
        <v>210</v>
      </c>
      <c r="E473" s="7">
        <v>0</v>
      </c>
      <c r="F473" s="223" t="s">
        <v>1260</v>
      </c>
      <c r="G473" s="223" t="s">
        <v>1261</v>
      </c>
      <c r="H473" s="7">
        <v>0</v>
      </c>
      <c r="I473" s="7">
        <v>490</v>
      </c>
      <c r="J473" s="223" t="s">
        <v>1262</v>
      </c>
      <c r="K473" s="223" t="s">
        <v>1263</v>
      </c>
      <c r="L473" s="245">
        <v>363.24</v>
      </c>
      <c r="M473" s="246">
        <v>46305</v>
      </c>
      <c r="N473" s="223"/>
      <c r="O473" s="223" t="s">
        <v>1273</v>
      </c>
      <c r="P473" s="223">
        <v>2110302</v>
      </c>
      <c r="Q473" s="223" t="s">
        <v>1112</v>
      </c>
      <c r="R473" s="223">
        <v>0</v>
      </c>
      <c r="S473" s="7"/>
      <c r="T473" s="3" t="str">
        <f>+VLOOKUP(Tabla1[[#This Row],[id_bodega]],'CONVERSION DATOS'!B:D,2,0)</f>
        <v>TAT MONTERIA</v>
      </c>
      <c r="U473" s="3" t="str">
        <f>+VLOOKUP(Q473,'CONVERSION DATOS'!B:D,3,0)</f>
        <v>VEHICULOS</v>
      </c>
      <c r="V473" t="str">
        <f>+VLOOKUP($A$1:$A$21871,'DT HUEVO'!$A:$E,3,0)</f>
        <v>L</v>
      </c>
      <c r="W473" t="str">
        <f>+VLOOKUP($A$1:$A$21711,'DT HUEVO'!$A:$E,4,0)</f>
        <v>VERDE</v>
      </c>
      <c r="X473" t="str">
        <f>+VLOOKUP(T$1:T$21871,'DT HUEVO'!$H:$K,2,0)</f>
        <v>COSTA</v>
      </c>
      <c r="Y473" t="str">
        <f>+VLOOKUP(T$1:T$21871,'DT HUEVO'!$H:$K,3,0)</f>
        <v>SANTANDER</v>
      </c>
      <c r="Z473">
        <f>+VLOOKUP(A$1:A$21871,'DT HUEVO'!$A:$E,5,0)</f>
        <v>0</v>
      </c>
      <c r="AA473" t="str">
        <f>IF(Tabla1[[#This Row],[GRUPO]]="PLANTA CLASIFICACION","BODEGA",IF(Tabla1[[#This Row],[GRUPO]]="BODEGA","BODEGA",Tabla1[[#This Row],[GRUPO]]))</f>
        <v>VEHICULOS</v>
      </c>
      <c r="AB473" t="str">
        <f>VLOOKUP(Tabla1[[#This Row],[articulo]],'DT HUEVO'!$A:$F,6,0)</f>
        <v>TAT</v>
      </c>
    </row>
    <row r="474" spans="1:28">
      <c r="A474" s="223">
        <v>2110402</v>
      </c>
      <c r="B474" s="223" t="s">
        <v>1009</v>
      </c>
      <c r="C474" s="223" t="s">
        <v>1259</v>
      </c>
      <c r="D474" s="223">
        <v>8435</v>
      </c>
      <c r="E474" s="7">
        <v>0</v>
      </c>
      <c r="F474" s="223" t="s">
        <v>1260</v>
      </c>
      <c r="G474" s="223" t="s">
        <v>1261</v>
      </c>
      <c r="H474" s="7">
        <v>0</v>
      </c>
      <c r="I474" s="7">
        <v>480</v>
      </c>
      <c r="J474" s="223" t="s">
        <v>1262</v>
      </c>
      <c r="K474" s="223" t="s">
        <v>1263</v>
      </c>
      <c r="L474" s="245">
        <v>349.55026286964079</v>
      </c>
      <c r="M474" s="246">
        <v>46308</v>
      </c>
      <c r="N474" s="223"/>
      <c r="O474" s="223" t="s">
        <v>1273</v>
      </c>
      <c r="P474" s="223">
        <v>2110402</v>
      </c>
      <c r="Q474" s="223" t="s">
        <v>1112</v>
      </c>
      <c r="R474" s="223">
        <v>0</v>
      </c>
      <c r="S474" s="7"/>
      <c r="T474" s="3" t="str">
        <f>+VLOOKUP(Tabla1[[#This Row],[id_bodega]],'CONVERSION DATOS'!B:D,2,0)</f>
        <v>TAT MONTERIA</v>
      </c>
      <c r="U474" s="3" t="str">
        <f>+VLOOKUP(Q474,'CONVERSION DATOS'!B:D,3,0)</f>
        <v>VEHICULOS</v>
      </c>
      <c r="V474" t="str">
        <f>+VLOOKUP($A$1:$A$21871,'DT HUEVO'!$A:$E,3,0)</f>
        <v>M</v>
      </c>
      <c r="W474" t="str">
        <f>+VLOOKUP($A$1:$A$21711,'DT HUEVO'!$A:$E,4,0)</f>
        <v>VERDE</v>
      </c>
      <c r="X474" t="str">
        <f>+VLOOKUP(T$1:T$21871,'DT HUEVO'!$H:$K,2,0)</f>
        <v>COSTA</v>
      </c>
      <c r="Y474" t="str">
        <f>+VLOOKUP(T$1:T$21871,'DT HUEVO'!$H:$K,3,0)</f>
        <v>SANTANDER</v>
      </c>
      <c r="Z474">
        <f>+VLOOKUP(A$1:A$21871,'DT HUEVO'!$A:$E,5,0)</f>
        <v>0</v>
      </c>
      <c r="AA474" t="str">
        <f>IF(Tabla1[[#This Row],[GRUPO]]="PLANTA CLASIFICACION","BODEGA",IF(Tabla1[[#This Row],[GRUPO]]="BODEGA","BODEGA",Tabla1[[#This Row],[GRUPO]]))</f>
        <v>VEHICULOS</v>
      </c>
      <c r="AB474" t="str">
        <f>VLOOKUP(Tabla1[[#This Row],[articulo]],'DT HUEVO'!$A:$F,6,0)</f>
        <v>TAT</v>
      </c>
    </row>
    <row r="475" spans="1:28">
      <c r="A475" s="223">
        <v>2152388</v>
      </c>
      <c r="B475" s="223" t="s">
        <v>1106</v>
      </c>
      <c r="C475" s="223" t="s">
        <v>1259</v>
      </c>
      <c r="D475" s="223">
        <v>105</v>
      </c>
      <c r="E475" s="7">
        <v>0</v>
      </c>
      <c r="F475" s="223" t="s">
        <v>1260</v>
      </c>
      <c r="G475" s="223" t="s">
        <v>1261</v>
      </c>
      <c r="H475" s="7">
        <v>0</v>
      </c>
      <c r="I475" s="7">
        <v>550</v>
      </c>
      <c r="J475" s="223" t="s">
        <v>1262</v>
      </c>
      <c r="K475" s="223" t="s">
        <v>1263</v>
      </c>
      <c r="L475" s="245">
        <v>538.38</v>
      </c>
      <c r="M475" s="246">
        <v>46305</v>
      </c>
      <c r="N475" s="223"/>
      <c r="O475" s="223" t="s">
        <v>1273</v>
      </c>
      <c r="P475" s="223">
        <v>2152388</v>
      </c>
      <c r="Q475" s="223" t="s">
        <v>1112</v>
      </c>
      <c r="R475" s="223">
        <v>0</v>
      </c>
      <c r="S475" s="7"/>
      <c r="T475" s="3" t="str">
        <f>+VLOOKUP(Tabla1[[#This Row],[id_bodega]],'CONVERSION DATOS'!B:D,2,0)</f>
        <v>TAT MONTERIA</v>
      </c>
      <c r="U475" s="3" t="str">
        <f>+VLOOKUP(Q475,'CONVERSION DATOS'!B:D,3,0)</f>
        <v>VEHICULOS</v>
      </c>
      <c r="V475" t="str">
        <f>+VLOOKUP($A$1:$A$21871,'DT HUEVO'!$A:$E,3,0)</f>
        <v>L</v>
      </c>
      <c r="W475" t="str">
        <f>+VLOOKUP($A$1:$A$21711,'DT HUEVO'!$A:$E,4,0)</f>
        <v>EMPACADOS</v>
      </c>
      <c r="X475" t="str">
        <f>+VLOOKUP(T$1:T$21871,'DT HUEVO'!$H:$K,2,0)</f>
        <v>COSTA</v>
      </c>
      <c r="Y475" t="str">
        <f>+VLOOKUP(T$1:T$21871,'DT HUEVO'!$H:$K,3,0)</f>
        <v>SANTANDER</v>
      </c>
      <c r="Z475">
        <f>+VLOOKUP(A$1:A$21871,'DT HUEVO'!$A:$E,5,0)</f>
        <v>0</v>
      </c>
      <c r="AA475" t="str">
        <f>IF(Tabla1[[#This Row],[GRUPO]]="PLANTA CLASIFICACION","BODEGA",IF(Tabla1[[#This Row],[GRUPO]]="BODEGA","BODEGA",Tabla1[[#This Row],[GRUPO]]))</f>
        <v>VEHICULOS</v>
      </c>
      <c r="AB475" t="str">
        <f>VLOOKUP(Tabla1[[#This Row],[articulo]],'DT HUEVO'!$A:$F,6,0)</f>
        <v>TAT</v>
      </c>
    </row>
    <row r="476" spans="1:28">
      <c r="A476" s="223">
        <v>2010102</v>
      </c>
      <c r="B476" s="223" t="s">
        <v>1266</v>
      </c>
      <c r="C476" s="223" t="s">
        <v>1259</v>
      </c>
      <c r="D476" s="223">
        <v>770</v>
      </c>
      <c r="E476" s="7">
        <v>0</v>
      </c>
      <c r="F476" s="223" t="s">
        <v>1260</v>
      </c>
      <c r="G476" s="223" t="s">
        <v>1261</v>
      </c>
      <c r="H476" s="7">
        <v>0</v>
      </c>
      <c r="I476" s="7">
        <v>610</v>
      </c>
      <c r="J476" s="223" t="s">
        <v>1262</v>
      </c>
      <c r="K476" s="223" t="s">
        <v>1263</v>
      </c>
      <c r="L476" s="245">
        <v>629.67999999999995</v>
      </c>
      <c r="M476" s="246">
        <v>46307</v>
      </c>
      <c r="N476" s="223"/>
      <c r="O476" s="223" t="s">
        <v>1655</v>
      </c>
      <c r="P476" s="223">
        <v>2010102</v>
      </c>
      <c r="Q476" s="223" t="s">
        <v>1146</v>
      </c>
      <c r="R476" s="223">
        <v>0</v>
      </c>
      <c r="S476" s="7"/>
      <c r="T476" s="3" t="str">
        <f>+VLOOKUP(Tabla1[[#This Row],[id_bodega]],'CONVERSION DATOS'!B:D,2,0)</f>
        <v>TAT BOGOTA SIBERIA</v>
      </c>
      <c r="U476" s="3" t="str">
        <f>+VLOOKUP(Q476,'CONVERSION DATOS'!B:D,3,0)</f>
        <v>VEHICULOS</v>
      </c>
      <c r="V476" t="str">
        <f>+VLOOKUP($A$1:$A$21871,'DT HUEVO'!$A:$E,3,0)</f>
        <v>YUMBO</v>
      </c>
      <c r="W476" t="str">
        <f>+VLOOKUP($A$1:$A$21711,'DT HUEVO'!$A:$E,4,0)</f>
        <v>VERDE</v>
      </c>
      <c r="X476" t="str">
        <f>+VLOOKUP(T$1:T$21871,'DT HUEVO'!$H:$K,2,0)</f>
        <v>CENTRO ORIENTE</v>
      </c>
      <c r="Y476" t="str">
        <f>+VLOOKUP(T$1:T$21871,'DT HUEVO'!$H:$K,3,0)</f>
        <v>CALOTO</v>
      </c>
      <c r="Z476">
        <f>+VLOOKUP(A$1:A$21871,'DT HUEVO'!$A:$E,5,0)</f>
        <v>0</v>
      </c>
      <c r="AA476" t="str">
        <f>IF(Tabla1[[#This Row],[GRUPO]]="PLANTA CLASIFICACION","BODEGA",IF(Tabla1[[#This Row],[GRUPO]]="BODEGA","BODEGA",Tabla1[[#This Row],[GRUPO]]))</f>
        <v>VEHICULOS</v>
      </c>
      <c r="AB476" t="str">
        <f>VLOOKUP(Tabla1[[#This Row],[articulo]],'DT HUEVO'!$A:$F,6,0)</f>
        <v>TAT</v>
      </c>
    </row>
    <row r="477" spans="1:28">
      <c r="A477" s="223">
        <v>2110202</v>
      </c>
      <c r="B477" s="223" t="s">
        <v>1008</v>
      </c>
      <c r="C477" s="223" t="s">
        <v>1259</v>
      </c>
      <c r="D477" s="223">
        <v>8332</v>
      </c>
      <c r="E477" s="7">
        <v>0</v>
      </c>
      <c r="F477" s="223" t="s">
        <v>1260</v>
      </c>
      <c r="G477" s="223" t="s">
        <v>1261</v>
      </c>
      <c r="H477" s="7">
        <v>0</v>
      </c>
      <c r="I477" s="7">
        <v>550</v>
      </c>
      <c r="J477" s="223" t="s">
        <v>1262</v>
      </c>
      <c r="K477" s="223" t="s">
        <v>1263</v>
      </c>
      <c r="L477" s="245">
        <v>394.26968170409748</v>
      </c>
      <c r="M477" s="246">
        <v>46307</v>
      </c>
      <c r="N477" s="223"/>
      <c r="O477" s="223" t="s">
        <v>1655</v>
      </c>
      <c r="P477" s="223">
        <v>2110202</v>
      </c>
      <c r="Q477" s="223" t="s">
        <v>1146</v>
      </c>
      <c r="R477" s="223">
        <v>0</v>
      </c>
      <c r="S477" s="7"/>
      <c r="T477" s="3" t="str">
        <f>+VLOOKUP(Tabla1[[#This Row],[id_bodega]],'CONVERSION DATOS'!B:D,2,0)</f>
        <v>TAT BOGOTA SIBERIA</v>
      </c>
      <c r="U477" s="3" t="str">
        <f>+VLOOKUP(Q477,'CONVERSION DATOS'!B:D,3,0)</f>
        <v>VEHICULOS</v>
      </c>
      <c r="V477" t="str">
        <f>+VLOOKUP($A$1:$A$21871,'DT HUEVO'!$A:$E,3,0)</f>
        <v>XL</v>
      </c>
      <c r="W477" t="str">
        <f>+VLOOKUP($A$1:$A$21711,'DT HUEVO'!$A:$E,4,0)</f>
        <v>VERDE</v>
      </c>
      <c r="X477" t="str">
        <f>+VLOOKUP(T$1:T$21871,'DT HUEVO'!$H:$K,2,0)</f>
        <v>CENTRO ORIENTE</v>
      </c>
      <c r="Y477" t="str">
        <f>+VLOOKUP(T$1:T$21871,'DT HUEVO'!$H:$K,3,0)</f>
        <v>CALOTO</v>
      </c>
      <c r="Z477">
        <f>+VLOOKUP(A$1:A$21871,'DT HUEVO'!$A:$E,5,0)</f>
        <v>0</v>
      </c>
      <c r="AA477" t="str">
        <f>IF(Tabla1[[#This Row],[GRUPO]]="PLANTA CLASIFICACION","BODEGA",IF(Tabla1[[#This Row],[GRUPO]]="BODEGA","BODEGA",Tabla1[[#This Row],[GRUPO]]))</f>
        <v>VEHICULOS</v>
      </c>
      <c r="AB477" t="str">
        <f>VLOOKUP(Tabla1[[#This Row],[articulo]],'DT HUEVO'!$A:$F,6,0)</f>
        <v>TAT</v>
      </c>
    </row>
    <row r="478" spans="1:28">
      <c r="A478" s="223">
        <v>2110302</v>
      </c>
      <c r="B478" s="223" t="s">
        <v>1007</v>
      </c>
      <c r="C478" s="223" t="s">
        <v>1259</v>
      </c>
      <c r="D478" s="223">
        <v>5651</v>
      </c>
      <c r="E478" s="7">
        <v>0</v>
      </c>
      <c r="F478" s="223" t="s">
        <v>1260</v>
      </c>
      <c r="G478" s="223" t="s">
        <v>1261</v>
      </c>
      <c r="H478" s="7">
        <v>0</v>
      </c>
      <c r="I478" s="7">
        <v>500</v>
      </c>
      <c r="J478" s="223" t="s">
        <v>1262</v>
      </c>
      <c r="K478" s="223" t="s">
        <v>1263</v>
      </c>
      <c r="L478" s="245">
        <v>363.24000000000558</v>
      </c>
      <c r="M478" s="246">
        <v>46307</v>
      </c>
      <c r="N478" s="223"/>
      <c r="O478" s="223" t="s">
        <v>1655</v>
      </c>
      <c r="P478" s="223">
        <v>2110302</v>
      </c>
      <c r="Q478" s="223" t="s">
        <v>1146</v>
      </c>
      <c r="R478" s="223">
        <v>0</v>
      </c>
      <c r="S478" s="7"/>
      <c r="T478" s="3" t="str">
        <f>+VLOOKUP(Tabla1[[#This Row],[id_bodega]],'CONVERSION DATOS'!B:D,2,0)</f>
        <v>TAT BOGOTA SIBERIA</v>
      </c>
      <c r="U478" s="3" t="str">
        <f>+VLOOKUP(Q478,'CONVERSION DATOS'!B:D,3,0)</f>
        <v>VEHICULOS</v>
      </c>
      <c r="V478" t="str">
        <f>+VLOOKUP($A$1:$A$21871,'DT HUEVO'!$A:$E,3,0)</f>
        <v>L</v>
      </c>
      <c r="W478" t="str">
        <f>+VLOOKUP($A$1:$A$21711,'DT HUEVO'!$A:$E,4,0)</f>
        <v>VERDE</v>
      </c>
      <c r="X478" t="str">
        <f>+VLOOKUP(T$1:T$21871,'DT HUEVO'!$H:$K,2,0)</f>
        <v>CENTRO ORIENTE</v>
      </c>
      <c r="Y478" t="str">
        <f>+VLOOKUP(T$1:T$21871,'DT HUEVO'!$H:$K,3,0)</f>
        <v>CALOTO</v>
      </c>
      <c r="Z478">
        <f>+VLOOKUP(A$1:A$21871,'DT HUEVO'!$A:$E,5,0)</f>
        <v>0</v>
      </c>
      <c r="AA478" t="str">
        <f>IF(Tabla1[[#This Row],[GRUPO]]="PLANTA CLASIFICACION","BODEGA",IF(Tabla1[[#This Row],[GRUPO]]="BODEGA","BODEGA",Tabla1[[#This Row],[GRUPO]]))</f>
        <v>VEHICULOS</v>
      </c>
      <c r="AB478" t="str">
        <f>VLOOKUP(Tabla1[[#This Row],[articulo]],'DT HUEVO'!$A:$F,6,0)</f>
        <v>TAT</v>
      </c>
    </row>
    <row r="479" spans="1:28">
      <c r="A479" s="223">
        <v>112271</v>
      </c>
      <c r="B479" s="223" t="s">
        <v>1235</v>
      </c>
      <c r="C479" s="223" t="s">
        <v>1259</v>
      </c>
      <c r="D479" s="223">
        <v>795</v>
      </c>
      <c r="E479" s="7">
        <v>0</v>
      </c>
      <c r="F479" s="223" t="s">
        <v>1260</v>
      </c>
      <c r="G479" s="223" t="s">
        <v>1261</v>
      </c>
      <c r="H479" s="7">
        <v>0</v>
      </c>
      <c r="I479" s="7">
        <v>630</v>
      </c>
      <c r="J479" s="223" t="s">
        <v>1262</v>
      </c>
      <c r="K479" s="223" t="s">
        <v>1263</v>
      </c>
      <c r="L479" s="245">
        <v>589.67999999999995</v>
      </c>
      <c r="M479" s="246">
        <v>46307</v>
      </c>
      <c r="N479" s="223">
        <v>0</v>
      </c>
      <c r="O479" s="223" t="s">
        <v>1687</v>
      </c>
      <c r="P479" s="223">
        <v>112271</v>
      </c>
      <c r="Q479" s="223" t="s">
        <v>317</v>
      </c>
      <c r="R479" s="223">
        <v>0</v>
      </c>
      <c r="S479" s="7"/>
      <c r="T479" s="3" t="str">
        <f>+VLOOKUP(Tabla1[[#This Row],[id_bodega]],'CONVERSION DATOS'!B:D,2,0)</f>
        <v>TAT BOGOTA SIBERIA</v>
      </c>
      <c r="U479" s="3" t="str">
        <f>+VLOOKUP(Q479,'CONVERSION DATOS'!B:D,3,0)</f>
        <v>VEHICULOS</v>
      </c>
      <c r="V479" t="str">
        <f>+VLOOKUP($A$1:$A$21871,'DT HUEVO'!$A:$E,3,0)</f>
        <v>XL</v>
      </c>
      <c r="W479" t="str">
        <f>+VLOOKUP($A$1:$A$21711,'DT HUEVO'!$A:$E,4,0)</f>
        <v>EMPACADOS</v>
      </c>
      <c r="X479" t="str">
        <f>+VLOOKUP(T$1:T$21871,'DT HUEVO'!$H:$K,2,0)</f>
        <v>CENTRO ORIENTE</v>
      </c>
      <c r="Y479" t="str">
        <f>+VLOOKUP(T$1:T$21871,'DT HUEVO'!$H:$K,3,0)</f>
        <v>CALOTO</v>
      </c>
      <c r="Z479">
        <f>+VLOOKUP(A$1:A$21871,'DT HUEVO'!$A:$E,5,0)</f>
        <v>0</v>
      </c>
      <c r="AA479" t="str">
        <f>IF(Tabla1[[#This Row],[GRUPO]]="PLANTA CLASIFICACION","BODEGA",IF(Tabla1[[#This Row],[GRUPO]]="BODEGA","BODEGA",Tabla1[[#This Row],[GRUPO]]))</f>
        <v>VEHICULOS</v>
      </c>
      <c r="AB479" t="str">
        <f>VLOOKUP(Tabla1[[#This Row],[articulo]],'DT HUEVO'!$A:$F,6,0)</f>
        <v>TAT</v>
      </c>
    </row>
    <row r="480" spans="1:28">
      <c r="A480" s="223">
        <v>152384</v>
      </c>
      <c r="B480" s="223" t="s">
        <v>1107</v>
      </c>
      <c r="C480" s="223" t="s">
        <v>1259</v>
      </c>
      <c r="D480" s="223">
        <v>15</v>
      </c>
      <c r="E480" s="7">
        <v>0</v>
      </c>
      <c r="F480" s="223" t="s">
        <v>1260</v>
      </c>
      <c r="G480" s="223" t="s">
        <v>1261</v>
      </c>
      <c r="H480" s="7">
        <v>0</v>
      </c>
      <c r="I480" s="7">
        <v>560</v>
      </c>
      <c r="J480" s="223" t="s">
        <v>1262</v>
      </c>
      <c r="K480" s="223" t="s">
        <v>1263</v>
      </c>
      <c r="L480" s="245">
        <v>504.4</v>
      </c>
      <c r="M480" s="246">
        <v>46307</v>
      </c>
      <c r="N480" s="223"/>
      <c r="O480" s="223" t="s">
        <v>1687</v>
      </c>
      <c r="P480" s="223">
        <v>152384</v>
      </c>
      <c r="Q480" s="223" t="s">
        <v>317</v>
      </c>
      <c r="R480" s="223">
        <v>0</v>
      </c>
      <c r="S480" s="7"/>
      <c r="T480" s="3" t="str">
        <f>+VLOOKUP(Tabla1[[#This Row],[id_bodega]],'CONVERSION DATOS'!B:D,2,0)</f>
        <v>TAT BOGOTA SIBERIA</v>
      </c>
      <c r="U480" s="3" t="str">
        <f>+VLOOKUP(Q480,'CONVERSION DATOS'!B:D,3,0)</f>
        <v>VEHICULOS</v>
      </c>
      <c r="V480" t="str">
        <f>+VLOOKUP($A$1:$A$21871,'DT HUEVO'!$A:$E,3,0)</f>
        <v>L</v>
      </c>
      <c r="W480" t="str">
        <f>+VLOOKUP($A$1:$A$21711,'DT HUEVO'!$A:$E,4,0)</f>
        <v>EMPACADOS</v>
      </c>
      <c r="X480" t="str">
        <f>+VLOOKUP(T$1:T$21871,'DT HUEVO'!$H:$K,2,0)</f>
        <v>CENTRO ORIENTE</v>
      </c>
      <c r="Y480" t="str">
        <f>+VLOOKUP(T$1:T$21871,'DT HUEVO'!$H:$K,3,0)</f>
        <v>CALOTO</v>
      </c>
      <c r="Z480">
        <f>+VLOOKUP(A$1:A$21871,'DT HUEVO'!$A:$E,5,0)</f>
        <v>0</v>
      </c>
      <c r="AA480" t="str">
        <f>IF(Tabla1[[#This Row],[GRUPO]]="PLANTA CLASIFICACION","BODEGA",IF(Tabla1[[#This Row],[GRUPO]]="BODEGA","BODEGA",Tabla1[[#This Row],[GRUPO]]))</f>
        <v>VEHICULOS</v>
      </c>
      <c r="AB480" t="str">
        <f>VLOOKUP(Tabla1[[#This Row],[articulo]],'DT HUEVO'!$A:$F,6,0)</f>
        <v>TAT</v>
      </c>
    </row>
    <row r="481" spans="1:28">
      <c r="A481" s="223">
        <v>2010102</v>
      </c>
      <c r="B481" s="223" t="s">
        <v>1266</v>
      </c>
      <c r="C481" s="223" t="s">
        <v>1259</v>
      </c>
      <c r="D481" s="223">
        <v>600</v>
      </c>
      <c r="E481" s="7">
        <v>0</v>
      </c>
      <c r="F481" s="223" t="s">
        <v>1260</v>
      </c>
      <c r="G481" s="223" t="s">
        <v>1261</v>
      </c>
      <c r="H481" s="7">
        <v>0</v>
      </c>
      <c r="I481" s="7">
        <v>610</v>
      </c>
      <c r="J481" s="223" t="s">
        <v>1262</v>
      </c>
      <c r="K481" s="223" t="s">
        <v>1263</v>
      </c>
      <c r="L481" s="245">
        <v>629.67999999999995</v>
      </c>
      <c r="M481" s="246">
        <v>46307</v>
      </c>
      <c r="N481" s="223"/>
      <c r="O481" s="223" t="s">
        <v>1687</v>
      </c>
      <c r="P481" s="223">
        <v>2010102</v>
      </c>
      <c r="Q481" s="223" t="s">
        <v>317</v>
      </c>
      <c r="R481" s="223">
        <v>0</v>
      </c>
      <c r="S481" s="7"/>
      <c r="T481" s="3" t="str">
        <f>+VLOOKUP(Tabla1[[#This Row],[id_bodega]],'CONVERSION DATOS'!B:D,2,0)</f>
        <v>TAT BOGOTA SIBERIA</v>
      </c>
      <c r="U481" s="3" t="str">
        <f>+VLOOKUP(Q481,'CONVERSION DATOS'!B:D,3,0)</f>
        <v>VEHICULOS</v>
      </c>
      <c r="V481" t="str">
        <f>+VLOOKUP($A$1:$A$21871,'DT HUEVO'!$A:$E,3,0)</f>
        <v>YUMBO</v>
      </c>
      <c r="W481" t="str">
        <f>+VLOOKUP($A$1:$A$21711,'DT HUEVO'!$A:$E,4,0)</f>
        <v>VERDE</v>
      </c>
      <c r="X481" t="str">
        <f>+VLOOKUP(T$1:T$21871,'DT HUEVO'!$H:$K,2,0)</f>
        <v>CENTRO ORIENTE</v>
      </c>
      <c r="Y481" t="str">
        <f>+VLOOKUP(T$1:T$21871,'DT HUEVO'!$H:$K,3,0)</f>
        <v>CALOTO</v>
      </c>
      <c r="Z481">
        <f>+VLOOKUP(A$1:A$21871,'DT HUEVO'!$A:$E,5,0)</f>
        <v>0</v>
      </c>
      <c r="AA481" t="str">
        <f>IF(Tabla1[[#This Row],[GRUPO]]="PLANTA CLASIFICACION","BODEGA",IF(Tabla1[[#This Row],[GRUPO]]="BODEGA","BODEGA",Tabla1[[#This Row],[GRUPO]]))</f>
        <v>VEHICULOS</v>
      </c>
      <c r="AB481" t="str">
        <f>VLOOKUP(Tabla1[[#This Row],[articulo]],'DT HUEVO'!$A:$F,6,0)</f>
        <v>TAT</v>
      </c>
    </row>
    <row r="482" spans="1:28">
      <c r="A482" s="223">
        <v>2110202</v>
      </c>
      <c r="B482" s="223" t="s">
        <v>1008</v>
      </c>
      <c r="C482" s="223" t="s">
        <v>1259</v>
      </c>
      <c r="D482" s="223">
        <v>7120</v>
      </c>
      <c r="E482" s="7">
        <v>0</v>
      </c>
      <c r="F482" s="223" t="s">
        <v>1260</v>
      </c>
      <c r="G482" s="223" t="s">
        <v>1261</v>
      </c>
      <c r="H482" s="7">
        <v>0</v>
      </c>
      <c r="I482" s="7">
        <v>550</v>
      </c>
      <c r="J482" s="223" t="s">
        <v>1262</v>
      </c>
      <c r="K482" s="223" t="s">
        <v>1263</v>
      </c>
      <c r="L482" s="245">
        <v>394.29419639068828</v>
      </c>
      <c r="M482" s="246">
        <v>46307</v>
      </c>
      <c r="N482" s="223"/>
      <c r="O482" s="223" t="s">
        <v>1687</v>
      </c>
      <c r="P482" s="223">
        <v>2110202</v>
      </c>
      <c r="Q482" s="223" t="s">
        <v>317</v>
      </c>
      <c r="R482" s="223">
        <v>0</v>
      </c>
      <c r="S482" s="7"/>
      <c r="T482" s="3" t="str">
        <f>+VLOOKUP(Tabla1[[#This Row],[id_bodega]],'CONVERSION DATOS'!B:D,2,0)</f>
        <v>TAT BOGOTA SIBERIA</v>
      </c>
      <c r="U482" s="3" t="str">
        <f>+VLOOKUP(Q482,'CONVERSION DATOS'!B:D,3,0)</f>
        <v>VEHICULOS</v>
      </c>
      <c r="V482" t="str">
        <f>+VLOOKUP($A$1:$A$21871,'DT HUEVO'!$A:$E,3,0)</f>
        <v>XL</v>
      </c>
      <c r="W482" t="str">
        <f>+VLOOKUP($A$1:$A$21711,'DT HUEVO'!$A:$E,4,0)</f>
        <v>VERDE</v>
      </c>
      <c r="X482" t="str">
        <f>+VLOOKUP(T$1:T$21871,'DT HUEVO'!$H:$K,2,0)</f>
        <v>CENTRO ORIENTE</v>
      </c>
      <c r="Y482" t="str">
        <f>+VLOOKUP(T$1:T$21871,'DT HUEVO'!$H:$K,3,0)</f>
        <v>CALOTO</v>
      </c>
      <c r="Z482">
        <f>+VLOOKUP(A$1:A$21871,'DT HUEVO'!$A:$E,5,0)</f>
        <v>0</v>
      </c>
      <c r="AA482" t="str">
        <f>IF(Tabla1[[#This Row],[GRUPO]]="PLANTA CLASIFICACION","BODEGA",IF(Tabla1[[#This Row],[GRUPO]]="BODEGA","BODEGA",Tabla1[[#This Row],[GRUPO]]))</f>
        <v>VEHICULOS</v>
      </c>
      <c r="AB482" t="str">
        <f>VLOOKUP(Tabla1[[#This Row],[articulo]],'DT HUEVO'!$A:$F,6,0)</f>
        <v>TAT</v>
      </c>
    </row>
    <row r="483" spans="1:28">
      <c r="A483" s="223">
        <v>2110217</v>
      </c>
      <c r="B483" s="223" t="s">
        <v>1785</v>
      </c>
      <c r="C483" s="223" t="s">
        <v>1259</v>
      </c>
      <c r="D483" s="223">
        <v>1650</v>
      </c>
      <c r="E483" s="7">
        <v>0</v>
      </c>
      <c r="F483" s="223" t="s">
        <v>1260</v>
      </c>
      <c r="G483" s="223" t="s">
        <v>1261</v>
      </c>
      <c r="H483" s="7">
        <v>0</v>
      </c>
      <c r="I483" s="7">
        <v>560</v>
      </c>
      <c r="J483" s="223" t="s">
        <v>1262</v>
      </c>
      <c r="K483" s="223" t="s">
        <v>1263</v>
      </c>
      <c r="L483" s="245">
        <v>393.89</v>
      </c>
      <c r="M483" s="246">
        <v>46307</v>
      </c>
      <c r="N483" s="223">
        <v>0</v>
      </c>
      <c r="O483" s="223" t="s">
        <v>1687</v>
      </c>
      <c r="P483" s="223">
        <v>2110217</v>
      </c>
      <c r="Q483" s="223" t="s">
        <v>317</v>
      </c>
      <c r="R483" s="223">
        <v>0</v>
      </c>
      <c r="S483" s="7"/>
      <c r="T483" s="3" t="str">
        <f>+VLOOKUP(Tabla1[[#This Row],[id_bodega]],'CONVERSION DATOS'!B:D,2,0)</f>
        <v>TAT BOGOTA SIBERIA</v>
      </c>
      <c r="U483" s="3" t="str">
        <f>+VLOOKUP(Q483,'CONVERSION DATOS'!B:D,3,0)</f>
        <v>VEHICULOS</v>
      </c>
      <c r="V483" t="str">
        <f>+VLOOKUP($A$1:$A$21871,'DT HUEVO'!$A:$E,3,0)</f>
        <v>XL</v>
      </c>
      <c r="W483" t="str">
        <f>+VLOOKUP($A$1:$A$21711,'DT HUEVO'!$A:$E,4,0)</f>
        <v>EMPACADOS</v>
      </c>
      <c r="X483" t="str">
        <f>+VLOOKUP(T$1:T$21871,'DT HUEVO'!$H:$K,2,0)</f>
        <v>CENTRO ORIENTE</v>
      </c>
      <c r="Y483" t="str">
        <f>+VLOOKUP(T$1:T$21871,'DT HUEVO'!$H:$K,3,0)</f>
        <v>CALOTO</v>
      </c>
      <c r="Z483">
        <f>+VLOOKUP(A$1:A$21871,'DT HUEVO'!$A:$E,5,0)</f>
        <v>0</v>
      </c>
      <c r="AA483" t="str">
        <f>IF(Tabla1[[#This Row],[GRUPO]]="PLANTA CLASIFICACION","BODEGA",IF(Tabla1[[#This Row],[GRUPO]]="BODEGA","BODEGA",Tabla1[[#This Row],[GRUPO]]))</f>
        <v>VEHICULOS</v>
      </c>
      <c r="AB483" t="str">
        <f>VLOOKUP(Tabla1[[#This Row],[articulo]],'DT HUEVO'!$A:$F,6,0)</f>
        <v>TAT</v>
      </c>
    </row>
    <row r="484" spans="1:28">
      <c r="A484" s="223">
        <v>2110302</v>
      </c>
      <c r="B484" s="223" t="s">
        <v>1007</v>
      </c>
      <c r="C484" s="223" t="s">
        <v>1259</v>
      </c>
      <c r="D484" s="223">
        <v>330</v>
      </c>
      <c r="E484" s="7">
        <v>0</v>
      </c>
      <c r="F484" s="223" t="s">
        <v>1260</v>
      </c>
      <c r="G484" s="223" t="s">
        <v>1261</v>
      </c>
      <c r="H484" s="7">
        <v>0</v>
      </c>
      <c r="I484" s="7">
        <v>500</v>
      </c>
      <c r="J484" s="223" t="s">
        <v>1262</v>
      </c>
      <c r="K484" s="223" t="s">
        <v>1263</v>
      </c>
      <c r="L484" s="245">
        <v>363.24000002315449</v>
      </c>
      <c r="M484" s="246">
        <v>46307</v>
      </c>
      <c r="N484" s="223"/>
      <c r="O484" s="223" t="s">
        <v>1687</v>
      </c>
      <c r="P484" s="223">
        <v>2110302</v>
      </c>
      <c r="Q484" s="223" t="s">
        <v>317</v>
      </c>
      <c r="R484" s="223">
        <v>0</v>
      </c>
      <c r="S484" s="7"/>
      <c r="T484" s="3" t="str">
        <f>+VLOOKUP(Tabla1[[#This Row],[id_bodega]],'CONVERSION DATOS'!B:D,2,0)</f>
        <v>TAT BOGOTA SIBERIA</v>
      </c>
      <c r="U484" s="3" t="str">
        <f>+VLOOKUP(Q484,'CONVERSION DATOS'!B:D,3,0)</f>
        <v>VEHICULOS</v>
      </c>
      <c r="V484" t="str">
        <f>+VLOOKUP($A$1:$A$21871,'DT HUEVO'!$A:$E,3,0)</f>
        <v>L</v>
      </c>
      <c r="W484" t="str">
        <f>+VLOOKUP($A$1:$A$21711,'DT HUEVO'!$A:$E,4,0)</f>
        <v>VERDE</v>
      </c>
      <c r="X484" t="str">
        <f>+VLOOKUP(T$1:T$21871,'DT HUEVO'!$H:$K,2,0)</f>
        <v>CENTRO ORIENTE</v>
      </c>
      <c r="Y484" t="str">
        <f>+VLOOKUP(T$1:T$21871,'DT HUEVO'!$H:$K,3,0)</f>
        <v>CALOTO</v>
      </c>
      <c r="Z484">
        <f>+VLOOKUP(A$1:A$21871,'DT HUEVO'!$A:$E,5,0)</f>
        <v>0</v>
      </c>
      <c r="AA484" t="str">
        <f>IF(Tabla1[[#This Row],[GRUPO]]="PLANTA CLASIFICACION","BODEGA",IF(Tabla1[[#This Row],[GRUPO]]="BODEGA","BODEGA",Tabla1[[#This Row],[GRUPO]]))</f>
        <v>VEHICULOS</v>
      </c>
      <c r="AB484" t="str">
        <f>VLOOKUP(Tabla1[[#This Row],[articulo]],'DT HUEVO'!$A:$F,6,0)</f>
        <v>TAT</v>
      </c>
    </row>
    <row r="485" spans="1:28">
      <c r="A485" s="223">
        <v>2110317</v>
      </c>
      <c r="B485" s="223" t="s">
        <v>1786</v>
      </c>
      <c r="C485" s="223" t="s">
        <v>1259</v>
      </c>
      <c r="D485" s="223">
        <v>30</v>
      </c>
      <c r="E485" s="7">
        <v>0</v>
      </c>
      <c r="F485" s="223" t="s">
        <v>1260</v>
      </c>
      <c r="G485" s="223" t="s">
        <v>1261</v>
      </c>
      <c r="H485" s="7">
        <v>0</v>
      </c>
      <c r="I485" s="7">
        <v>510</v>
      </c>
      <c r="J485" s="223" t="s">
        <v>1262</v>
      </c>
      <c r="K485" s="223" t="s">
        <v>1263</v>
      </c>
      <c r="L485" s="245">
        <v>362.98</v>
      </c>
      <c r="M485" s="246">
        <v>46283</v>
      </c>
      <c r="N485" s="223">
        <v>0</v>
      </c>
      <c r="O485" s="223" t="s">
        <v>1687</v>
      </c>
      <c r="P485" s="223">
        <v>2110317</v>
      </c>
      <c r="Q485" s="223" t="s">
        <v>317</v>
      </c>
      <c r="R485" s="223">
        <v>0</v>
      </c>
      <c r="S485" s="7"/>
      <c r="T485" s="3" t="str">
        <f>+VLOOKUP(Tabla1[[#This Row],[id_bodega]],'CONVERSION DATOS'!B:D,2,0)</f>
        <v>TAT BOGOTA SIBERIA</v>
      </c>
      <c r="U485" s="3" t="str">
        <f>+VLOOKUP(Q485,'CONVERSION DATOS'!B:D,3,0)</f>
        <v>VEHICULOS</v>
      </c>
      <c r="V485" t="str">
        <f>+VLOOKUP($A$1:$A$21871,'DT HUEVO'!$A:$E,3,0)</f>
        <v>L</v>
      </c>
      <c r="W485" t="str">
        <f>+VLOOKUP($A$1:$A$21711,'DT HUEVO'!$A:$E,4,0)</f>
        <v>EMPACADOS</v>
      </c>
      <c r="X485" t="str">
        <f>+VLOOKUP(T$1:T$21871,'DT HUEVO'!$H:$K,2,0)</f>
        <v>CENTRO ORIENTE</v>
      </c>
      <c r="Y485" t="str">
        <f>+VLOOKUP(T$1:T$21871,'DT HUEVO'!$H:$K,3,0)</f>
        <v>CALOTO</v>
      </c>
      <c r="Z485">
        <f>+VLOOKUP(A$1:A$21871,'DT HUEVO'!$A:$E,5,0)</f>
        <v>0</v>
      </c>
      <c r="AA485" t="str">
        <f>IF(Tabla1[[#This Row],[GRUPO]]="PLANTA CLASIFICACION","BODEGA",IF(Tabla1[[#This Row],[GRUPO]]="BODEGA","BODEGA",Tabla1[[#This Row],[GRUPO]]))</f>
        <v>VEHICULOS</v>
      </c>
      <c r="AB485" t="str">
        <f>VLOOKUP(Tabla1[[#This Row],[articulo]],'DT HUEVO'!$A:$F,6,0)</f>
        <v>TAT</v>
      </c>
    </row>
    <row r="486" spans="1:28">
      <c r="A486" s="223">
        <v>2110402</v>
      </c>
      <c r="B486" s="223" t="s">
        <v>1009</v>
      </c>
      <c r="C486" s="223" t="s">
        <v>1259</v>
      </c>
      <c r="D486" s="223">
        <v>90</v>
      </c>
      <c r="E486" s="7">
        <v>0</v>
      </c>
      <c r="F486" s="223" t="s">
        <v>1260</v>
      </c>
      <c r="G486" s="223" t="s">
        <v>1261</v>
      </c>
      <c r="H486" s="7">
        <v>0</v>
      </c>
      <c r="I486" s="7">
        <v>480</v>
      </c>
      <c r="J486" s="223" t="s">
        <v>1262</v>
      </c>
      <c r="K486" s="223" t="s">
        <v>1263</v>
      </c>
      <c r="L486" s="245">
        <v>349.55008527131781</v>
      </c>
      <c r="M486" s="246">
        <v>46303</v>
      </c>
      <c r="N486" s="223"/>
      <c r="O486" s="223" t="s">
        <v>1687</v>
      </c>
      <c r="P486" s="223">
        <v>2110402</v>
      </c>
      <c r="Q486" s="223" t="s">
        <v>317</v>
      </c>
      <c r="R486" s="223">
        <v>0</v>
      </c>
      <c r="S486" s="7"/>
      <c r="T486" s="3" t="str">
        <f>+VLOOKUP(Tabla1[[#This Row],[id_bodega]],'CONVERSION DATOS'!B:D,2,0)</f>
        <v>TAT BOGOTA SIBERIA</v>
      </c>
      <c r="U486" s="3" t="str">
        <f>+VLOOKUP(Q486,'CONVERSION DATOS'!B:D,3,0)</f>
        <v>VEHICULOS</v>
      </c>
      <c r="V486" t="str">
        <f>+VLOOKUP($A$1:$A$21871,'DT HUEVO'!$A:$E,3,0)</f>
        <v>M</v>
      </c>
      <c r="W486" t="str">
        <f>+VLOOKUP($A$1:$A$21711,'DT HUEVO'!$A:$E,4,0)</f>
        <v>VERDE</v>
      </c>
      <c r="X486" t="str">
        <f>+VLOOKUP(T$1:T$21871,'DT HUEVO'!$H:$K,2,0)</f>
        <v>CENTRO ORIENTE</v>
      </c>
      <c r="Y486" t="str">
        <f>+VLOOKUP(T$1:T$21871,'DT HUEVO'!$H:$K,3,0)</f>
        <v>CALOTO</v>
      </c>
      <c r="Z486">
        <f>+VLOOKUP(A$1:A$21871,'DT HUEVO'!$A:$E,5,0)</f>
        <v>0</v>
      </c>
      <c r="AA486" t="str">
        <f>IF(Tabla1[[#This Row],[GRUPO]]="PLANTA CLASIFICACION","BODEGA",IF(Tabla1[[#This Row],[GRUPO]]="BODEGA","BODEGA",Tabla1[[#This Row],[GRUPO]]))</f>
        <v>VEHICULOS</v>
      </c>
      <c r="AB486" t="str">
        <f>VLOOKUP(Tabla1[[#This Row],[articulo]],'DT HUEVO'!$A:$F,6,0)</f>
        <v>TAT</v>
      </c>
    </row>
    <row r="487" spans="1:28">
      <c r="A487" s="223">
        <v>112271</v>
      </c>
      <c r="B487" s="223" t="s">
        <v>1235</v>
      </c>
      <c r="C487" s="223" t="s">
        <v>1259</v>
      </c>
      <c r="D487" s="223">
        <v>1200</v>
      </c>
      <c r="E487" s="7">
        <v>0</v>
      </c>
      <c r="F487" s="223" t="s">
        <v>1260</v>
      </c>
      <c r="G487" s="223" t="s">
        <v>1261</v>
      </c>
      <c r="H487" s="7">
        <v>0</v>
      </c>
      <c r="I487" s="7">
        <v>630</v>
      </c>
      <c r="J487" s="223" t="s">
        <v>1262</v>
      </c>
      <c r="K487" s="223" t="s">
        <v>1263</v>
      </c>
      <c r="L487" s="245">
        <v>589.67999999999995</v>
      </c>
      <c r="M487" s="246">
        <v>46307</v>
      </c>
      <c r="N487" s="223">
        <v>0</v>
      </c>
      <c r="O487" s="223" t="s">
        <v>1651</v>
      </c>
      <c r="P487" s="223">
        <v>112271</v>
      </c>
      <c r="Q487" s="223" t="s">
        <v>318</v>
      </c>
      <c r="R487" s="223">
        <v>0</v>
      </c>
      <c r="S487" s="7"/>
      <c r="T487" s="3" t="str">
        <f>+VLOOKUP(Tabla1[[#This Row],[id_bodega]],'CONVERSION DATOS'!B:D,2,0)</f>
        <v>TAT BOGOTA SIBERIA</v>
      </c>
      <c r="U487" s="3" t="str">
        <f>+VLOOKUP(Q487,'CONVERSION DATOS'!B:D,3,0)</f>
        <v>VEHICULOS</v>
      </c>
      <c r="V487" t="str">
        <f>+VLOOKUP($A$1:$A$21871,'DT HUEVO'!$A:$E,3,0)</f>
        <v>XL</v>
      </c>
      <c r="W487" t="str">
        <f>+VLOOKUP($A$1:$A$21711,'DT HUEVO'!$A:$E,4,0)</f>
        <v>EMPACADOS</v>
      </c>
      <c r="X487" t="str">
        <f>+VLOOKUP(T$1:T$21871,'DT HUEVO'!$H:$K,2,0)</f>
        <v>CENTRO ORIENTE</v>
      </c>
      <c r="Y487" t="str">
        <f>+VLOOKUP(T$1:T$21871,'DT HUEVO'!$H:$K,3,0)</f>
        <v>CALOTO</v>
      </c>
      <c r="Z487">
        <f>+VLOOKUP(A$1:A$21871,'DT HUEVO'!$A:$E,5,0)</f>
        <v>0</v>
      </c>
      <c r="AA487" t="str">
        <f>IF(Tabla1[[#This Row],[GRUPO]]="PLANTA CLASIFICACION","BODEGA",IF(Tabla1[[#This Row],[GRUPO]]="BODEGA","BODEGA",Tabla1[[#This Row],[GRUPO]]))</f>
        <v>VEHICULOS</v>
      </c>
      <c r="AB487" t="str">
        <f>VLOOKUP(Tabla1[[#This Row],[articulo]],'DT HUEVO'!$A:$F,6,0)</f>
        <v>TAT</v>
      </c>
    </row>
    <row r="488" spans="1:28">
      <c r="A488" s="223">
        <v>152384</v>
      </c>
      <c r="B488" s="223" t="s">
        <v>1107</v>
      </c>
      <c r="C488" s="223" t="s">
        <v>1259</v>
      </c>
      <c r="D488" s="223">
        <v>300</v>
      </c>
      <c r="E488" s="7">
        <v>0</v>
      </c>
      <c r="F488" s="223" t="s">
        <v>1260</v>
      </c>
      <c r="G488" s="223" t="s">
        <v>1261</v>
      </c>
      <c r="H488" s="7">
        <v>0</v>
      </c>
      <c r="I488" s="7">
        <v>560</v>
      </c>
      <c r="J488" s="223" t="s">
        <v>1262</v>
      </c>
      <c r="K488" s="223" t="s">
        <v>1263</v>
      </c>
      <c r="L488" s="245">
        <v>504.4</v>
      </c>
      <c r="M488" s="246">
        <v>46301</v>
      </c>
      <c r="N488" s="223"/>
      <c r="O488" s="223" t="s">
        <v>1651</v>
      </c>
      <c r="P488" s="223">
        <v>152384</v>
      </c>
      <c r="Q488" s="223" t="s">
        <v>318</v>
      </c>
      <c r="R488" s="223">
        <v>0</v>
      </c>
      <c r="S488" s="7"/>
      <c r="T488" s="3" t="str">
        <f>+VLOOKUP(Tabla1[[#This Row],[id_bodega]],'CONVERSION DATOS'!B:D,2,0)</f>
        <v>TAT BOGOTA SIBERIA</v>
      </c>
      <c r="U488" s="3" t="str">
        <f>+VLOOKUP(Q488,'CONVERSION DATOS'!B:D,3,0)</f>
        <v>VEHICULOS</v>
      </c>
      <c r="V488" t="str">
        <f>+VLOOKUP($A$1:$A$21871,'DT HUEVO'!$A:$E,3,0)</f>
        <v>L</v>
      </c>
      <c r="W488" t="str">
        <f>+VLOOKUP($A$1:$A$21711,'DT HUEVO'!$A:$E,4,0)</f>
        <v>EMPACADOS</v>
      </c>
      <c r="X488" t="str">
        <f>+VLOOKUP(T$1:T$21871,'DT HUEVO'!$H:$K,2,0)</f>
        <v>CENTRO ORIENTE</v>
      </c>
      <c r="Y488" t="str">
        <f>+VLOOKUP(T$1:T$21871,'DT HUEVO'!$H:$K,3,0)</f>
        <v>CALOTO</v>
      </c>
      <c r="Z488">
        <f>+VLOOKUP(A$1:A$21871,'DT HUEVO'!$A:$E,5,0)</f>
        <v>0</v>
      </c>
      <c r="AA488" t="str">
        <f>IF(Tabla1[[#This Row],[GRUPO]]="PLANTA CLASIFICACION","BODEGA",IF(Tabla1[[#This Row],[GRUPO]]="BODEGA","BODEGA",Tabla1[[#This Row],[GRUPO]]))</f>
        <v>VEHICULOS</v>
      </c>
      <c r="AB488" t="str">
        <f>VLOOKUP(Tabla1[[#This Row],[articulo]],'DT HUEVO'!$A:$F,6,0)</f>
        <v>TAT</v>
      </c>
    </row>
    <row r="489" spans="1:28">
      <c r="A489" s="223">
        <v>2010102</v>
      </c>
      <c r="B489" s="223" t="s">
        <v>1266</v>
      </c>
      <c r="C489" s="223" t="s">
        <v>1259</v>
      </c>
      <c r="D489" s="223">
        <v>55</v>
      </c>
      <c r="E489" s="7">
        <v>0</v>
      </c>
      <c r="F489" s="223" t="s">
        <v>1260</v>
      </c>
      <c r="G489" s="223" t="s">
        <v>1261</v>
      </c>
      <c r="H489" s="7">
        <v>0</v>
      </c>
      <c r="I489" s="7">
        <v>610</v>
      </c>
      <c r="J489" s="223" t="s">
        <v>1262</v>
      </c>
      <c r="K489" s="223" t="s">
        <v>1263</v>
      </c>
      <c r="L489" s="245">
        <v>629.67999999999995</v>
      </c>
      <c r="M489" s="246">
        <v>46307</v>
      </c>
      <c r="N489" s="223"/>
      <c r="O489" s="223" t="s">
        <v>1651</v>
      </c>
      <c r="P489" s="223">
        <v>2010102</v>
      </c>
      <c r="Q489" s="223" t="s">
        <v>318</v>
      </c>
      <c r="R489" s="223">
        <v>0</v>
      </c>
      <c r="S489" s="7"/>
      <c r="T489" s="3" t="str">
        <f>+VLOOKUP(Tabla1[[#This Row],[id_bodega]],'CONVERSION DATOS'!B:D,2,0)</f>
        <v>TAT BOGOTA SIBERIA</v>
      </c>
      <c r="U489" s="3" t="str">
        <f>+VLOOKUP(Q489,'CONVERSION DATOS'!B:D,3,0)</f>
        <v>VEHICULOS</v>
      </c>
      <c r="V489" t="str">
        <f>+VLOOKUP($A$1:$A$21871,'DT HUEVO'!$A:$E,3,0)</f>
        <v>YUMBO</v>
      </c>
      <c r="W489" t="str">
        <f>+VLOOKUP($A$1:$A$21711,'DT HUEVO'!$A:$E,4,0)</f>
        <v>VERDE</v>
      </c>
      <c r="X489" t="str">
        <f>+VLOOKUP(T$1:T$21871,'DT HUEVO'!$H:$K,2,0)</f>
        <v>CENTRO ORIENTE</v>
      </c>
      <c r="Y489" t="str">
        <f>+VLOOKUP(T$1:T$21871,'DT HUEVO'!$H:$K,3,0)</f>
        <v>CALOTO</v>
      </c>
      <c r="Z489">
        <f>+VLOOKUP(A$1:A$21871,'DT HUEVO'!$A:$E,5,0)</f>
        <v>0</v>
      </c>
      <c r="AA489" t="str">
        <f>IF(Tabla1[[#This Row],[GRUPO]]="PLANTA CLASIFICACION","BODEGA",IF(Tabla1[[#This Row],[GRUPO]]="BODEGA","BODEGA",Tabla1[[#This Row],[GRUPO]]))</f>
        <v>VEHICULOS</v>
      </c>
      <c r="AB489" t="str">
        <f>VLOOKUP(Tabla1[[#This Row],[articulo]],'DT HUEVO'!$A:$F,6,0)</f>
        <v>TAT</v>
      </c>
    </row>
    <row r="490" spans="1:28">
      <c r="A490" s="223">
        <v>2110202</v>
      </c>
      <c r="B490" s="223" t="s">
        <v>1008</v>
      </c>
      <c r="C490" s="223" t="s">
        <v>1259</v>
      </c>
      <c r="D490" s="223">
        <v>8313</v>
      </c>
      <c r="E490" s="7">
        <v>0</v>
      </c>
      <c r="F490" s="223" t="s">
        <v>1260</v>
      </c>
      <c r="G490" s="223" t="s">
        <v>1261</v>
      </c>
      <c r="H490" s="7">
        <v>0</v>
      </c>
      <c r="I490" s="7">
        <v>550</v>
      </c>
      <c r="J490" s="223" t="s">
        <v>1262</v>
      </c>
      <c r="K490" s="223" t="s">
        <v>1263</v>
      </c>
      <c r="L490" s="245">
        <v>394.26659158300828</v>
      </c>
      <c r="M490" s="246">
        <v>46307</v>
      </c>
      <c r="N490" s="223"/>
      <c r="O490" s="223" t="s">
        <v>1651</v>
      </c>
      <c r="P490" s="223">
        <v>2110202</v>
      </c>
      <c r="Q490" s="223" t="s">
        <v>318</v>
      </c>
      <c r="R490" s="223">
        <v>0</v>
      </c>
      <c r="S490" s="7"/>
      <c r="T490" s="3" t="str">
        <f>+VLOOKUP(Tabla1[[#This Row],[id_bodega]],'CONVERSION DATOS'!B:D,2,0)</f>
        <v>TAT BOGOTA SIBERIA</v>
      </c>
      <c r="U490" s="3" t="str">
        <f>+VLOOKUP(Q490,'CONVERSION DATOS'!B:D,3,0)</f>
        <v>VEHICULOS</v>
      </c>
      <c r="V490" t="str">
        <f>+VLOOKUP($A$1:$A$21871,'DT HUEVO'!$A:$E,3,0)</f>
        <v>XL</v>
      </c>
      <c r="W490" t="str">
        <f>+VLOOKUP($A$1:$A$21711,'DT HUEVO'!$A:$E,4,0)</f>
        <v>VERDE</v>
      </c>
      <c r="X490" t="str">
        <f>+VLOOKUP(T$1:T$21871,'DT HUEVO'!$H:$K,2,0)</f>
        <v>CENTRO ORIENTE</v>
      </c>
      <c r="Y490" t="str">
        <f>+VLOOKUP(T$1:T$21871,'DT HUEVO'!$H:$K,3,0)</f>
        <v>CALOTO</v>
      </c>
      <c r="Z490">
        <f>+VLOOKUP(A$1:A$21871,'DT HUEVO'!$A:$E,5,0)</f>
        <v>0</v>
      </c>
      <c r="AA490" t="str">
        <f>IF(Tabla1[[#This Row],[GRUPO]]="PLANTA CLASIFICACION","BODEGA",IF(Tabla1[[#This Row],[GRUPO]]="BODEGA","BODEGA",Tabla1[[#This Row],[GRUPO]]))</f>
        <v>VEHICULOS</v>
      </c>
      <c r="AB490" t="str">
        <f>VLOOKUP(Tabla1[[#This Row],[articulo]],'DT HUEVO'!$A:$F,6,0)</f>
        <v>TAT</v>
      </c>
    </row>
    <row r="491" spans="1:28">
      <c r="A491" s="223">
        <v>2110217</v>
      </c>
      <c r="B491" s="223" t="s">
        <v>1785</v>
      </c>
      <c r="C491" s="223" t="s">
        <v>1259</v>
      </c>
      <c r="D491" s="223">
        <v>2850</v>
      </c>
      <c r="E491" s="7">
        <v>0</v>
      </c>
      <c r="F491" s="223" t="s">
        <v>1260</v>
      </c>
      <c r="G491" s="223" t="s">
        <v>1261</v>
      </c>
      <c r="H491" s="7">
        <v>0</v>
      </c>
      <c r="I491" s="7">
        <v>560</v>
      </c>
      <c r="J491" s="223" t="s">
        <v>1262</v>
      </c>
      <c r="K491" s="223" t="s">
        <v>1263</v>
      </c>
      <c r="L491" s="245">
        <v>393.89</v>
      </c>
      <c r="M491" s="246">
        <v>46307</v>
      </c>
      <c r="N491" s="223">
        <v>0</v>
      </c>
      <c r="O491" s="223" t="s">
        <v>1651</v>
      </c>
      <c r="P491" s="223">
        <v>2110217</v>
      </c>
      <c r="Q491" s="223" t="s">
        <v>318</v>
      </c>
      <c r="R491" s="223">
        <v>0</v>
      </c>
      <c r="S491" s="7"/>
      <c r="T491" s="3" t="str">
        <f>+VLOOKUP(Tabla1[[#This Row],[id_bodega]],'CONVERSION DATOS'!B:D,2,0)</f>
        <v>TAT BOGOTA SIBERIA</v>
      </c>
      <c r="U491" s="3" t="str">
        <f>+VLOOKUP(Q491,'CONVERSION DATOS'!B:D,3,0)</f>
        <v>VEHICULOS</v>
      </c>
      <c r="V491" t="str">
        <f>+VLOOKUP($A$1:$A$21871,'DT HUEVO'!$A:$E,3,0)</f>
        <v>XL</v>
      </c>
      <c r="W491" t="str">
        <f>+VLOOKUP($A$1:$A$21711,'DT HUEVO'!$A:$E,4,0)</f>
        <v>EMPACADOS</v>
      </c>
      <c r="X491" t="str">
        <f>+VLOOKUP(T$1:T$21871,'DT HUEVO'!$H:$K,2,0)</f>
        <v>CENTRO ORIENTE</v>
      </c>
      <c r="Y491" t="str">
        <f>+VLOOKUP(T$1:T$21871,'DT HUEVO'!$H:$K,3,0)</f>
        <v>CALOTO</v>
      </c>
      <c r="Z491">
        <f>+VLOOKUP(A$1:A$21871,'DT HUEVO'!$A:$E,5,0)</f>
        <v>0</v>
      </c>
      <c r="AA491" t="str">
        <f>IF(Tabla1[[#This Row],[GRUPO]]="PLANTA CLASIFICACION","BODEGA",IF(Tabla1[[#This Row],[GRUPO]]="BODEGA","BODEGA",Tabla1[[#This Row],[GRUPO]]))</f>
        <v>VEHICULOS</v>
      </c>
      <c r="AB491" t="str">
        <f>VLOOKUP(Tabla1[[#This Row],[articulo]],'DT HUEVO'!$A:$F,6,0)</f>
        <v>TAT</v>
      </c>
    </row>
    <row r="492" spans="1:28">
      <c r="A492" s="223">
        <v>2110302</v>
      </c>
      <c r="B492" s="223" t="s">
        <v>1007</v>
      </c>
      <c r="C492" s="223" t="s">
        <v>1259</v>
      </c>
      <c r="D492" s="223">
        <v>4162</v>
      </c>
      <c r="E492" s="7">
        <v>0</v>
      </c>
      <c r="F492" s="223" t="s">
        <v>1260</v>
      </c>
      <c r="G492" s="223" t="s">
        <v>1261</v>
      </c>
      <c r="H492" s="7">
        <v>0</v>
      </c>
      <c r="I492" s="7">
        <v>500</v>
      </c>
      <c r="J492" s="223" t="s">
        <v>1262</v>
      </c>
      <c r="K492" s="223" t="s">
        <v>1263</v>
      </c>
      <c r="L492" s="245">
        <v>363.24</v>
      </c>
      <c r="M492" s="246">
        <v>46307</v>
      </c>
      <c r="N492" s="223"/>
      <c r="O492" s="223" t="s">
        <v>1651</v>
      </c>
      <c r="P492" s="223">
        <v>2110302</v>
      </c>
      <c r="Q492" s="223" t="s">
        <v>318</v>
      </c>
      <c r="R492" s="223">
        <v>0</v>
      </c>
      <c r="S492" s="7"/>
      <c r="T492" s="3" t="str">
        <f>+VLOOKUP(Tabla1[[#This Row],[id_bodega]],'CONVERSION DATOS'!B:D,2,0)</f>
        <v>TAT BOGOTA SIBERIA</v>
      </c>
      <c r="U492" s="3" t="str">
        <f>+VLOOKUP(Q492,'CONVERSION DATOS'!B:D,3,0)</f>
        <v>VEHICULOS</v>
      </c>
      <c r="V492" t="str">
        <f>+VLOOKUP($A$1:$A$21871,'DT HUEVO'!$A:$E,3,0)</f>
        <v>L</v>
      </c>
      <c r="W492" t="str">
        <f>+VLOOKUP($A$1:$A$21711,'DT HUEVO'!$A:$E,4,0)</f>
        <v>VERDE</v>
      </c>
      <c r="X492" t="str">
        <f>+VLOOKUP(T$1:T$21871,'DT HUEVO'!$H:$K,2,0)</f>
        <v>CENTRO ORIENTE</v>
      </c>
      <c r="Y492" t="str">
        <f>+VLOOKUP(T$1:T$21871,'DT HUEVO'!$H:$K,3,0)</f>
        <v>CALOTO</v>
      </c>
      <c r="Z492">
        <f>+VLOOKUP(A$1:A$21871,'DT HUEVO'!$A:$E,5,0)</f>
        <v>0</v>
      </c>
      <c r="AA492" t="str">
        <f>IF(Tabla1[[#This Row],[GRUPO]]="PLANTA CLASIFICACION","BODEGA",IF(Tabla1[[#This Row],[GRUPO]]="BODEGA","BODEGA",Tabla1[[#This Row],[GRUPO]]))</f>
        <v>VEHICULOS</v>
      </c>
      <c r="AB492" t="str">
        <f>VLOOKUP(Tabla1[[#This Row],[articulo]],'DT HUEVO'!$A:$F,6,0)</f>
        <v>TAT</v>
      </c>
    </row>
    <row r="493" spans="1:28">
      <c r="A493" s="223">
        <v>112271</v>
      </c>
      <c r="B493" s="223" t="s">
        <v>1235</v>
      </c>
      <c r="C493" s="223" t="s">
        <v>1259</v>
      </c>
      <c r="D493" s="223">
        <v>825</v>
      </c>
      <c r="E493" s="7">
        <v>0</v>
      </c>
      <c r="F493" s="223" t="s">
        <v>1260</v>
      </c>
      <c r="G493" s="223" t="s">
        <v>1261</v>
      </c>
      <c r="H493" s="7">
        <v>0</v>
      </c>
      <c r="I493" s="7">
        <v>630</v>
      </c>
      <c r="J493" s="223" t="s">
        <v>1262</v>
      </c>
      <c r="K493" s="223" t="s">
        <v>1263</v>
      </c>
      <c r="L493" s="245">
        <v>589.67999999999995</v>
      </c>
      <c r="M493" s="246">
        <v>46307</v>
      </c>
      <c r="N493" s="223">
        <v>0</v>
      </c>
      <c r="O493" s="223" t="s">
        <v>1654</v>
      </c>
      <c r="P493" s="223">
        <v>112271</v>
      </c>
      <c r="Q493" s="223" t="s">
        <v>1148</v>
      </c>
      <c r="R493" s="223">
        <v>0</v>
      </c>
      <c r="S493" s="7"/>
      <c r="T493" s="3" t="str">
        <f>+VLOOKUP(Tabla1[[#This Row],[id_bodega]],'CONVERSION DATOS'!B:D,2,0)</f>
        <v>TAT BOGOTA SIBERIA</v>
      </c>
      <c r="U493" s="3" t="str">
        <f>+VLOOKUP(Q493,'CONVERSION DATOS'!B:D,3,0)</f>
        <v>VEHICULOS</v>
      </c>
      <c r="V493" t="str">
        <f>+VLOOKUP($A$1:$A$21871,'DT HUEVO'!$A:$E,3,0)</f>
        <v>XL</v>
      </c>
      <c r="W493" t="str">
        <f>+VLOOKUP($A$1:$A$21711,'DT HUEVO'!$A:$E,4,0)</f>
        <v>EMPACADOS</v>
      </c>
      <c r="X493" t="str">
        <f>+VLOOKUP(T$1:T$21871,'DT HUEVO'!$H:$K,2,0)</f>
        <v>CENTRO ORIENTE</v>
      </c>
      <c r="Y493" t="str">
        <f>+VLOOKUP(T$1:T$21871,'DT HUEVO'!$H:$K,3,0)</f>
        <v>CALOTO</v>
      </c>
      <c r="Z493">
        <f>+VLOOKUP(A$1:A$21871,'DT HUEVO'!$A:$E,5,0)</f>
        <v>0</v>
      </c>
      <c r="AA493" t="str">
        <f>IF(Tabla1[[#This Row],[GRUPO]]="PLANTA CLASIFICACION","BODEGA",IF(Tabla1[[#This Row],[GRUPO]]="BODEGA","BODEGA",Tabla1[[#This Row],[GRUPO]]))</f>
        <v>VEHICULOS</v>
      </c>
      <c r="AB493" t="str">
        <f>VLOOKUP(Tabla1[[#This Row],[articulo]],'DT HUEVO'!$A:$F,6,0)</f>
        <v>TAT</v>
      </c>
    </row>
    <row r="494" spans="1:28">
      <c r="A494" s="223">
        <v>2010102</v>
      </c>
      <c r="B494" s="223" t="s">
        <v>1266</v>
      </c>
      <c r="C494" s="223" t="s">
        <v>1259</v>
      </c>
      <c r="D494" s="223">
        <v>426</v>
      </c>
      <c r="E494" s="7">
        <v>0</v>
      </c>
      <c r="F494" s="223" t="s">
        <v>1260</v>
      </c>
      <c r="G494" s="223" t="s">
        <v>1261</v>
      </c>
      <c r="H494" s="7">
        <v>0</v>
      </c>
      <c r="I494" s="7">
        <v>610</v>
      </c>
      <c r="J494" s="223" t="s">
        <v>1262</v>
      </c>
      <c r="K494" s="223" t="s">
        <v>1263</v>
      </c>
      <c r="L494" s="245">
        <v>629.67999999999995</v>
      </c>
      <c r="M494" s="246">
        <v>46307</v>
      </c>
      <c r="N494" s="223"/>
      <c r="O494" s="223" t="s">
        <v>1654</v>
      </c>
      <c r="P494" s="223">
        <v>2010102</v>
      </c>
      <c r="Q494" s="223" t="s">
        <v>1148</v>
      </c>
      <c r="R494" s="223">
        <v>0</v>
      </c>
      <c r="S494" s="7"/>
      <c r="T494" s="3" t="str">
        <f>+VLOOKUP(Tabla1[[#This Row],[id_bodega]],'CONVERSION DATOS'!B:D,2,0)</f>
        <v>TAT BOGOTA SIBERIA</v>
      </c>
      <c r="U494" s="3" t="str">
        <f>+VLOOKUP(Q494,'CONVERSION DATOS'!B:D,3,0)</f>
        <v>VEHICULOS</v>
      </c>
      <c r="V494" t="str">
        <f>+VLOOKUP($A$1:$A$21871,'DT HUEVO'!$A:$E,3,0)</f>
        <v>YUMBO</v>
      </c>
      <c r="W494" t="str">
        <f>+VLOOKUP($A$1:$A$21711,'DT HUEVO'!$A:$E,4,0)</f>
        <v>VERDE</v>
      </c>
      <c r="X494" t="str">
        <f>+VLOOKUP(T$1:T$21871,'DT HUEVO'!$H:$K,2,0)</f>
        <v>CENTRO ORIENTE</v>
      </c>
      <c r="Y494" t="str">
        <f>+VLOOKUP(T$1:T$21871,'DT HUEVO'!$H:$K,3,0)</f>
        <v>CALOTO</v>
      </c>
      <c r="Z494">
        <f>+VLOOKUP(A$1:A$21871,'DT HUEVO'!$A:$E,5,0)</f>
        <v>0</v>
      </c>
      <c r="AA494" t="str">
        <f>IF(Tabla1[[#This Row],[GRUPO]]="PLANTA CLASIFICACION","BODEGA",IF(Tabla1[[#This Row],[GRUPO]]="BODEGA","BODEGA",Tabla1[[#This Row],[GRUPO]]))</f>
        <v>VEHICULOS</v>
      </c>
      <c r="AB494" t="str">
        <f>VLOOKUP(Tabla1[[#This Row],[articulo]],'DT HUEVO'!$A:$F,6,0)</f>
        <v>TAT</v>
      </c>
    </row>
    <row r="495" spans="1:28">
      <c r="A495" s="223">
        <v>2110202</v>
      </c>
      <c r="B495" s="223" t="s">
        <v>1008</v>
      </c>
      <c r="C495" s="223" t="s">
        <v>1259</v>
      </c>
      <c r="D495" s="223">
        <v>3738</v>
      </c>
      <c r="E495" s="7">
        <v>0</v>
      </c>
      <c r="F495" s="223" t="s">
        <v>1260</v>
      </c>
      <c r="G495" s="223" t="s">
        <v>1261</v>
      </c>
      <c r="H495" s="7">
        <v>0</v>
      </c>
      <c r="I495" s="7">
        <v>550</v>
      </c>
      <c r="J495" s="223" t="s">
        <v>1262</v>
      </c>
      <c r="K495" s="223" t="s">
        <v>1263</v>
      </c>
      <c r="L495" s="245">
        <v>394.27219934054591</v>
      </c>
      <c r="M495" s="246">
        <v>46307</v>
      </c>
      <c r="N495" s="223"/>
      <c r="O495" s="223" t="s">
        <v>1654</v>
      </c>
      <c r="P495" s="223">
        <v>2110202</v>
      </c>
      <c r="Q495" s="223" t="s">
        <v>1148</v>
      </c>
      <c r="R495" s="223">
        <v>0</v>
      </c>
      <c r="S495" s="7"/>
      <c r="T495" s="3" t="str">
        <f>+VLOOKUP(Tabla1[[#This Row],[id_bodega]],'CONVERSION DATOS'!B:D,2,0)</f>
        <v>TAT BOGOTA SIBERIA</v>
      </c>
      <c r="U495" s="3" t="str">
        <f>+VLOOKUP(Q495,'CONVERSION DATOS'!B:D,3,0)</f>
        <v>VEHICULOS</v>
      </c>
      <c r="V495" t="str">
        <f>+VLOOKUP($A$1:$A$21871,'DT HUEVO'!$A:$E,3,0)</f>
        <v>XL</v>
      </c>
      <c r="W495" t="str">
        <f>+VLOOKUP($A$1:$A$21711,'DT HUEVO'!$A:$E,4,0)</f>
        <v>VERDE</v>
      </c>
      <c r="X495" t="str">
        <f>+VLOOKUP(T$1:T$21871,'DT HUEVO'!$H:$K,2,0)</f>
        <v>CENTRO ORIENTE</v>
      </c>
      <c r="Y495" t="str">
        <f>+VLOOKUP(T$1:T$21871,'DT HUEVO'!$H:$K,3,0)</f>
        <v>CALOTO</v>
      </c>
      <c r="Z495">
        <f>+VLOOKUP(A$1:A$21871,'DT HUEVO'!$A:$E,5,0)</f>
        <v>0</v>
      </c>
      <c r="AA495" t="str">
        <f>IF(Tabla1[[#This Row],[GRUPO]]="PLANTA CLASIFICACION","BODEGA",IF(Tabla1[[#This Row],[GRUPO]]="BODEGA","BODEGA",Tabla1[[#This Row],[GRUPO]]))</f>
        <v>VEHICULOS</v>
      </c>
      <c r="AB495" t="str">
        <f>VLOOKUP(Tabla1[[#This Row],[articulo]],'DT HUEVO'!$A:$F,6,0)</f>
        <v>TAT</v>
      </c>
    </row>
    <row r="496" spans="1:28">
      <c r="A496" s="223">
        <v>2110217</v>
      </c>
      <c r="B496" s="223" t="s">
        <v>1785</v>
      </c>
      <c r="C496" s="223" t="s">
        <v>1259</v>
      </c>
      <c r="D496" s="223">
        <v>4050</v>
      </c>
      <c r="E496" s="7">
        <v>0</v>
      </c>
      <c r="F496" s="223" t="s">
        <v>1260</v>
      </c>
      <c r="G496" s="223" t="s">
        <v>1261</v>
      </c>
      <c r="H496" s="7">
        <v>0</v>
      </c>
      <c r="I496" s="7">
        <v>560</v>
      </c>
      <c r="J496" s="223" t="s">
        <v>1262</v>
      </c>
      <c r="K496" s="223" t="s">
        <v>1263</v>
      </c>
      <c r="L496" s="245">
        <v>393.89</v>
      </c>
      <c r="M496" s="246">
        <v>46307</v>
      </c>
      <c r="N496" s="223">
        <v>0</v>
      </c>
      <c r="O496" s="223" t="s">
        <v>1654</v>
      </c>
      <c r="P496" s="223">
        <v>2110217</v>
      </c>
      <c r="Q496" s="223" t="s">
        <v>1148</v>
      </c>
      <c r="R496" s="223">
        <v>0</v>
      </c>
      <c r="S496" s="7"/>
      <c r="T496" s="3" t="str">
        <f>+VLOOKUP(Tabla1[[#This Row],[id_bodega]],'CONVERSION DATOS'!B:D,2,0)</f>
        <v>TAT BOGOTA SIBERIA</v>
      </c>
      <c r="U496" s="3" t="str">
        <f>+VLOOKUP(Q496,'CONVERSION DATOS'!B:D,3,0)</f>
        <v>VEHICULOS</v>
      </c>
      <c r="V496" t="str">
        <f>+VLOOKUP($A$1:$A$21871,'DT HUEVO'!$A:$E,3,0)</f>
        <v>XL</v>
      </c>
      <c r="W496" t="str">
        <f>+VLOOKUP($A$1:$A$21711,'DT HUEVO'!$A:$E,4,0)</f>
        <v>EMPACADOS</v>
      </c>
      <c r="X496" t="str">
        <f>+VLOOKUP(T$1:T$21871,'DT HUEVO'!$H:$K,2,0)</f>
        <v>CENTRO ORIENTE</v>
      </c>
      <c r="Y496" t="str">
        <f>+VLOOKUP(T$1:T$21871,'DT HUEVO'!$H:$K,3,0)</f>
        <v>CALOTO</v>
      </c>
      <c r="Z496">
        <f>+VLOOKUP(A$1:A$21871,'DT HUEVO'!$A:$E,5,0)</f>
        <v>0</v>
      </c>
      <c r="AA496" t="str">
        <f>IF(Tabla1[[#This Row],[GRUPO]]="PLANTA CLASIFICACION","BODEGA",IF(Tabla1[[#This Row],[GRUPO]]="BODEGA","BODEGA",Tabla1[[#This Row],[GRUPO]]))</f>
        <v>VEHICULOS</v>
      </c>
      <c r="AB496" t="str">
        <f>VLOOKUP(Tabla1[[#This Row],[articulo]],'DT HUEVO'!$A:$F,6,0)</f>
        <v>TAT</v>
      </c>
    </row>
    <row r="497" spans="1:28">
      <c r="A497" s="223">
        <v>2110302</v>
      </c>
      <c r="B497" s="223" t="s">
        <v>1007</v>
      </c>
      <c r="C497" s="223" t="s">
        <v>1259</v>
      </c>
      <c r="D497" s="223">
        <v>2460</v>
      </c>
      <c r="E497" s="7">
        <v>0</v>
      </c>
      <c r="F497" s="223" t="s">
        <v>1260</v>
      </c>
      <c r="G497" s="223" t="s">
        <v>1261</v>
      </c>
      <c r="H497" s="7">
        <v>0</v>
      </c>
      <c r="I497" s="7">
        <v>500</v>
      </c>
      <c r="J497" s="223" t="s">
        <v>1262</v>
      </c>
      <c r="K497" s="223" t="s">
        <v>1263</v>
      </c>
      <c r="L497" s="245">
        <v>363.24000000006652</v>
      </c>
      <c r="M497" s="246">
        <v>46307</v>
      </c>
      <c r="N497" s="223"/>
      <c r="O497" s="223" t="s">
        <v>1654</v>
      </c>
      <c r="P497" s="223">
        <v>2110302</v>
      </c>
      <c r="Q497" s="223" t="s">
        <v>1148</v>
      </c>
      <c r="R497" s="223">
        <v>0</v>
      </c>
      <c r="S497" s="7"/>
      <c r="T497" s="3" t="str">
        <f>+VLOOKUP(Tabla1[[#This Row],[id_bodega]],'CONVERSION DATOS'!B:D,2,0)</f>
        <v>TAT BOGOTA SIBERIA</v>
      </c>
      <c r="U497" s="3" t="str">
        <f>+VLOOKUP(Q497,'CONVERSION DATOS'!B:D,3,0)</f>
        <v>VEHICULOS</v>
      </c>
      <c r="V497" t="str">
        <f>+VLOOKUP($A$1:$A$21871,'DT HUEVO'!$A:$E,3,0)</f>
        <v>L</v>
      </c>
      <c r="W497" t="str">
        <f>+VLOOKUP($A$1:$A$21711,'DT HUEVO'!$A:$E,4,0)</f>
        <v>VERDE</v>
      </c>
      <c r="X497" t="str">
        <f>+VLOOKUP(T$1:T$21871,'DT HUEVO'!$H:$K,2,0)</f>
        <v>CENTRO ORIENTE</v>
      </c>
      <c r="Y497" t="str">
        <f>+VLOOKUP(T$1:T$21871,'DT HUEVO'!$H:$K,3,0)</f>
        <v>CALOTO</v>
      </c>
      <c r="Z497">
        <f>+VLOOKUP(A$1:A$21871,'DT HUEVO'!$A:$E,5,0)</f>
        <v>0</v>
      </c>
      <c r="AA497" t="str">
        <f>IF(Tabla1[[#This Row],[GRUPO]]="PLANTA CLASIFICACION","BODEGA",IF(Tabla1[[#This Row],[GRUPO]]="BODEGA","BODEGA",Tabla1[[#This Row],[GRUPO]]))</f>
        <v>VEHICULOS</v>
      </c>
      <c r="AB497" t="str">
        <f>VLOOKUP(Tabla1[[#This Row],[articulo]],'DT HUEVO'!$A:$F,6,0)</f>
        <v>TAT</v>
      </c>
    </row>
    <row r="498" spans="1:28">
      <c r="A498" s="223">
        <v>2152388</v>
      </c>
      <c r="B498" s="223" t="s">
        <v>1106</v>
      </c>
      <c r="C498" s="223" t="s">
        <v>1259</v>
      </c>
      <c r="D498" s="223">
        <v>120</v>
      </c>
      <c r="E498" s="7">
        <v>0</v>
      </c>
      <c r="F498" s="223" t="s">
        <v>1260</v>
      </c>
      <c r="G498" s="223" t="s">
        <v>1261</v>
      </c>
      <c r="H498" s="7">
        <v>0</v>
      </c>
      <c r="I498" s="7">
        <v>570</v>
      </c>
      <c r="J498" s="223" t="s">
        <v>1262</v>
      </c>
      <c r="K498" s="223" t="s">
        <v>1263</v>
      </c>
      <c r="L498" s="245">
        <v>538.38</v>
      </c>
      <c r="M498" s="246">
        <v>46302</v>
      </c>
      <c r="N498" s="223"/>
      <c r="O498" s="223" t="s">
        <v>1654</v>
      </c>
      <c r="P498" s="223">
        <v>2152388</v>
      </c>
      <c r="Q498" s="223" t="s">
        <v>1148</v>
      </c>
      <c r="R498" s="223">
        <v>0</v>
      </c>
      <c r="S498" s="7"/>
      <c r="T498" s="3" t="str">
        <f>+VLOOKUP(Tabla1[[#This Row],[id_bodega]],'CONVERSION DATOS'!B:D,2,0)</f>
        <v>TAT BOGOTA SIBERIA</v>
      </c>
      <c r="U498" s="3" t="str">
        <f>+VLOOKUP(Q498,'CONVERSION DATOS'!B:D,3,0)</f>
        <v>VEHICULOS</v>
      </c>
      <c r="V498" t="str">
        <f>+VLOOKUP($A$1:$A$21871,'DT HUEVO'!$A:$E,3,0)</f>
        <v>L</v>
      </c>
      <c r="W498" t="str">
        <f>+VLOOKUP($A$1:$A$21711,'DT HUEVO'!$A:$E,4,0)</f>
        <v>EMPACADOS</v>
      </c>
      <c r="X498" t="str">
        <f>+VLOOKUP(T$1:T$21871,'DT HUEVO'!$H:$K,2,0)</f>
        <v>CENTRO ORIENTE</v>
      </c>
      <c r="Y498" t="str">
        <f>+VLOOKUP(T$1:T$21871,'DT HUEVO'!$H:$K,3,0)</f>
        <v>CALOTO</v>
      </c>
      <c r="Z498">
        <f>+VLOOKUP(A$1:A$21871,'DT HUEVO'!$A:$E,5,0)</f>
        <v>0</v>
      </c>
      <c r="AA498" t="str">
        <f>IF(Tabla1[[#This Row],[GRUPO]]="PLANTA CLASIFICACION","BODEGA",IF(Tabla1[[#This Row],[GRUPO]]="BODEGA","BODEGA",Tabla1[[#This Row],[GRUPO]]))</f>
        <v>VEHICULOS</v>
      </c>
      <c r="AB498" t="str">
        <f>VLOOKUP(Tabla1[[#This Row],[articulo]],'DT HUEVO'!$A:$F,6,0)</f>
        <v>TAT</v>
      </c>
    </row>
    <row r="499" spans="1:28">
      <c r="A499" s="223">
        <v>2010102</v>
      </c>
      <c r="B499" s="223" t="s">
        <v>1266</v>
      </c>
      <c r="C499" s="223" t="s">
        <v>1259</v>
      </c>
      <c r="D499" s="223">
        <v>294</v>
      </c>
      <c r="E499" s="7">
        <v>0</v>
      </c>
      <c r="F499" s="223" t="s">
        <v>1260</v>
      </c>
      <c r="G499" s="223" t="s">
        <v>1261</v>
      </c>
      <c r="H499" s="7">
        <v>0</v>
      </c>
      <c r="I499" s="7">
        <v>610</v>
      </c>
      <c r="J499" s="223" t="s">
        <v>1262</v>
      </c>
      <c r="K499" s="223" t="s">
        <v>1263</v>
      </c>
      <c r="L499" s="245">
        <v>629.67999999999995</v>
      </c>
      <c r="M499" s="246">
        <v>46307</v>
      </c>
      <c r="N499" s="223"/>
      <c r="O499" s="223" t="s">
        <v>1652</v>
      </c>
      <c r="P499" s="223">
        <v>2010102</v>
      </c>
      <c r="Q499" s="223" t="s">
        <v>319</v>
      </c>
      <c r="R499" s="223">
        <v>0</v>
      </c>
      <c r="S499" s="7"/>
      <c r="T499" s="3" t="str">
        <f>+VLOOKUP(Tabla1[[#This Row],[id_bodega]],'CONVERSION DATOS'!B:D,2,0)</f>
        <v>TAT BOGOTA SIBERIA</v>
      </c>
      <c r="U499" s="3" t="str">
        <f>+VLOOKUP(Q499,'CONVERSION DATOS'!B:D,3,0)</f>
        <v>VEHICULOS</v>
      </c>
      <c r="V499" t="str">
        <f>+VLOOKUP($A$1:$A$21871,'DT HUEVO'!$A:$E,3,0)</f>
        <v>YUMBO</v>
      </c>
      <c r="W499" t="str">
        <f>+VLOOKUP($A$1:$A$21711,'DT HUEVO'!$A:$E,4,0)</f>
        <v>VERDE</v>
      </c>
      <c r="X499" t="str">
        <f>+VLOOKUP(T$1:T$21871,'DT HUEVO'!$H:$K,2,0)</f>
        <v>CENTRO ORIENTE</v>
      </c>
      <c r="Y499" t="str">
        <f>+VLOOKUP(T$1:T$21871,'DT HUEVO'!$H:$K,3,0)</f>
        <v>CALOTO</v>
      </c>
      <c r="Z499">
        <f>+VLOOKUP(A$1:A$21871,'DT HUEVO'!$A:$E,5,0)</f>
        <v>0</v>
      </c>
      <c r="AA499" t="str">
        <f>IF(Tabla1[[#This Row],[GRUPO]]="PLANTA CLASIFICACION","BODEGA",IF(Tabla1[[#This Row],[GRUPO]]="BODEGA","BODEGA",Tabla1[[#This Row],[GRUPO]]))</f>
        <v>VEHICULOS</v>
      </c>
      <c r="AB499" t="str">
        <f>VLOOKUP(Tabla1[[#This Row],[articulo]],'DT HUEVO'!$A:$F,6,0)</f>
        <v>TAT</v>
      </c>
    </row>
    <row r="500" spans="1:28">
      <c r="A500" s="223">
        <v>2110202</v>
      </c>
      <c r="B500" s="223" t="s">
        <v>1008</v>
      </c>
      <c r="C500" s="223" t="s">
        <v>1259</v>
      </c>
      <c r="D500" s="223">
        <v>5959</v>
      </c>
      <c r="E500" s="7">
        <v>0</v>
      </c>
      <c r="F500" s="223" t="s">
        <v>1260</v>
      </c>
      <c r="G500" s="223" t="s">
        <v>1261</v>
      </c>
      <c r="H500" s="7">
        <v>0</v>
      </c>
      <c r="I500" s="7">
        <v>550</v>
      </c>
      <c r="J500" s="223" t="s">
        <v>1262</v>
      </c>
      <c r="K500" s="223" t="s">
        <v>1263</v>
      </c>
      <c r="L500" s="245">
        <v>394.28536538973242</v>
      </c>
      <c r="M500" s="246">
        <v>46307</v>
      </c>
      <c r="N500" s="223"/>
      <c r="O500" s="223" t="s">
        <v>1652</v>
      </c>
      <c r="P500" s="223">
        <v>2110202</v>
      </c>
      <c r="Q500" s="223" t="s">
        <v>319</v>
      </c>
      <c r="R500" s="223">
        <v>0</v>
      </c>
      <c r="S500" s="7"/>
      <c r="T500" s="3" t="str">
        <f>+VLOOKUP(Tabla1[[#This Row],[id_bodega]],'CONVERSION DATOS'!B:D,2,0)</f>
        <v>TAT BOGOTA SIBERIA</v>
      </c>
      <c r="U500" s="3" t="str">
        <f>+VLOOKUP(Q500,'CONVERSION DATOS'!B:D,3,0)</f>
        <v>VEHICULOS</v>
      </c>
      <c r="V500" t="str">
        <f>+VLOOKUP($A$1:$A$21871,'DT HUEVO'!$A:$E,3,0)</f>
        <v>XL</v>
      </c>
      <c r="W500" t="str">
        <f>+VLOOKUP($A$1:$A$21711,'DT HUEVO'!$A:$E,4,0)</f>
        <v>VERDE</v>
      </c>
      <c r="X500" t="str">
        <f>+VLOOKUP(T$1:T$21871,'DT HUEVO'!$H:$K,2,0)</f>
        <v>CENTRO ORIENTE</v>
      </c>
      <c r="Y500" t="str">
        <f>+VLOOKUP(T$1:T$21871,'DT HUEVO'!$H:$K,3,0)</f>
        <v>CALOTO</v>
      </c>
      <c r="Z500">
        <f>+VLOOKUP(A$1:A$21871,'DT HUEVO'!$A:$E,5,0)</f>
        <v>0</v>
      </c>
      <c r="AA500" t="str">
        <f>IF(Tabla1[[#This Row],[GRUPO]]="PLANTA CLASIFICACION","BODEGA",IF(Tabla1[[#This Row],[GRUPO]]="BODEGA","BODEGA",Tabla1[[#This Row],[GRUPO]]))</f>
        <v>VEHICULOS</v>
      </c>
      <c r="AB500" t="str">
        <f>VLOOKUP(Tabla1[[#This Row],[articulo]],'DT HUEVO'!$A:$F,6,0)</f>
        <v>TAT</v>
      </c>
    </row>
    <row r="501" spans="1:28">
      <c r="A501" s="223">
        <v>2110217</v>
      </c>
      <c r="B501" s="223" t="s">
        <v>1785</v>
      </c>
      <c r="C501" s="223" t="s">
        <v>1259</v>
      </c>
      <c r="D501" s="223">
        <v>2100</v>
      </c>
      <c r="E501" s="7">
        <v>0</v>
      </c>
      <c r="F501" s="223" t="s">
        <v>1260</v>
      </c>
      <c r="G501" s="223" t="s">
        <v>1261</v>
      </c>
      <c r="H501" s="7">
        <v>0</v>
      </c>
      <c r="I501" s="7">
        <v>560</v>
      </c>
      <c r="J501" s="223" t="s">
        <v>1262</v>
      </c>
      <c r="K501" s="223" t="s">
        <v>1263</v>
      </c>
      <c r="L501" s="245">
        <v>393.89</v>
      </c>
      <c r="M501" s="246">
        <v>46307</v>
      </c>
      <c r="N501" s="223">
        <v>0</v>
      </c>
      <c r="O501" s="223" t="s">
        <v>1652</v>
      </c>
      <c r="P501" s="223">
        <v>2110217</v>
      </c>
      <c r="Q501" s="223" t="s">
        <v>319</v>
      </c>
      <c r="R501" s="223">
        <v>0</v>
      </c>
      <c r="S501" s="7"/>
      <c r="T501" s="3" t="str">
        <f>+VLOOKUP(Tabla1[[#This Row],[id_bodega]],'CONVERSION DATOS'!B:D,2,0)</f>
        <v>TAT BOGOTA SIBERIA</v>
      </c>
      <c r="U501" s="3" t="str">
        <f>+VLOOKUP(Q501,'CONVERSION DATOS'!B:D,3,0)</f>
        <v>VEHICULOS</v>
      </c>
      <c r="V501" t="str">
        <f>+VLOOKUP($A$1:$A$21871,'DT HUEVO'!$A:$E,3,0)</f>
        <v>XL</v>
      </c>
      <c r="W501" t="str">
        <f>+VLOOKUP($A$1:$A$21711,'DT HUEVO'!$A:$E,4,0)</f>
        <v>EMPACADOS</v>
      </c>
      <c r="X501" t="str">
        <f>+VLOOKUP(T$1:T$21871,'DT HUEVO'!$H:$K,2,0)</f>
        <v>CENTRO ORIENTE</v>
      </c>
      <c r="Y501" t="str">
        <f>+VLOOKUP(T$1:T$21871,'DT HUEVO'!$H:$K,3,0)</f>
        <v>CALOTO</v>
      </c>
      <c r="Z501">
        <f>+VLOOKUP(A$1:A$21871,'DT HUEVO'!$A:$E,5,0)</f>
        <v>0</v>
      </c>
      <c r="AA501" t="str">
        <f>IF(Tabla1[[#This Row],[GRUPO]]="PLANTA CLASIFICACION","BODEGA",IF(Tabla1[[#This Row],[GRUPO]]="BODEGA","BODEGA",Tabla1[[#This Row],[GRUPO]]))</f>
        <v>VEHICULOS</v>
      </c>
      <c r="AB501" t="str">
        <f>VLOOKUP(Tabla1[[#This Row],[articulo]],'DT HUEVO'!$A:$F,6,0)</f>
        <v>TAT</v>
      </c>
    </row>
    <row r="502" spans="1:28">
      <c r="A502" s="223">
        <v>2110302</v>
      </c>
      <c r="B502" s="223" t="s">
        <v>1007</v>
      </c>
      <c r="C502" s="223" t="s">
        <v>1259</v>
      </c>
      <c r="D502" s="223">
        <v>5973</v>
      </c>
      <c r="E502" s="7">
        <v>0</v>
      </c>
      <c r="F502" s="223" t="s">
        <v>1260</v>
      </c>
      <c r="G502" s="223" t="s">
        <v>1261</v>
      </c>
      <c r="H502" s="7">
        <v>0</v>
      </c>
      <c r="I502" s="7">
        <v>500</v>
      </c>
      <c r="J502" s="223" t="s">
        <v>1262</v>
      </c>
      <c r="K502" s="223" t="s">
        <v>1263</v>
      </c>
      <c r="L502" s="245">
        <v>363.24000001094339</v>
      </c>
      <c r="M502" s="246">
        <v>46307</v>
      </c>
      <c r="N502" s="223"/>
      <c r="O502" s="223" t="s">
        <v>1652</v>
      </c>
      <c r="P502" s="223">
        <v>2110302</v>
      </c>
      <c r="Q502" s="223" t="s">
        <v>319</v>
      </c>
      <c r="R502" s="223">
        <v>0</v>
      </c>
      <c r="S502" s="7"/>
      <c r="T502" s="3" t="str">
        <f>+VLOOKUP(Tabla1[[#This Row],[id_bodega]],'CONVERSION DATOS'!B:D,2,0)</f>
        <v>TAT BOGOTA SIBERIA</v>
      </c>
      <c r="U502" s="3" t="str">
        <f>+VLOOKUP(Q502,'CONVERSION DATOS'!B:D,3,0)</f>
        <v>VEHICULOS</v>
      </c>
      <c r="V502" t="str">
        <f>+VLOOKUP($A$1:$A$21871,'DT HUEVO'!$A:$E,3,0)</f>
        <v>L</v>
      </c>
      <c r="W502" t="str">
        <f>+VLOOKUP($A$1:$A$21711,'DT HUEVO'!$A:$E,4,0)</f>
        <v>VERDE</v>
      </c>
      <c r="X502" t="str">
        <f>+VLOOKUP(T$1:T$21871,'DT HUEVO'!$H:$K,2,0)</f>
        <v>CENTRO ORIENTE</v>
      </c>
      <c r="Y502" t="str">
        <f>+VLOOKUP(T$1:T$21871,'DT HUEVO'!$H:$K,3,0)</f>
        <v>CALOTO</v>
      </c>
      <c r="Z502">
        <f>+VLOOKUP(A$1:A$21871,'DT HUEVO'!$A:$E,5,0)</f>
        <v>0</v>
      </c>
      <c r="AA502" t="str">
        <f>IF(Tabla1[[#This Row],[GRUPO]]="PLANTA CLASIFICACION","BODEGA",IF(Tabla1[[#This Row],[GRUPO]]="BODEGA","BODEGA",Tabla1[[#This Row],[GRUPO]]))</f>
        <v>VEHICULOS</v>
      </c>
      <c r="AB502" t="str">
        <f>VLOOKUP(Tabla1[[#This Row],[articulo]],'DT HUEVO'!$A:$F,6,0)</f>
        <v>TAT</v>
      </c>
    </row>
    <row r="503" spans="1:28">
      <c r="A503" s="223">
        <v>2110402</v>
      </c>
      <c r="B503" s="223" t="s">
        <v>1009</v>
      </c>
      <c r="C503" s="223" t="s">
        <v>1259</v>
      </c>
      <c r="D503" s="223">
        <v>741</v>
      </c>
      <c r="E503" s="7">
        <v>0</v>
      </c>
      <c r="F503" s="223" t="s">
        <v>1260</v>
      </c>
      <c r="G503" s="223" t="s">
        <v>1261</v>
      </c>
      <c r="H503" s="7">
        <v>0</v>
      </c>
      <c r="I503" s="7">
        <v>480</v>
      </c>
      <c r="J503" s="223" t="s">
        <v>1262</v>
      </c>
      <c r="K503" s="223" t="s">
        <v>1263</v>
      </c>
      <c r="L503" s="245">
        <v>349.55000322274731</v>
      </c>
      <c r="M503" s="246">
        <v>46305</v>
      </c>
      <c r="N503" s="223"/>
      <c r="O503" s="223" t="s">
        <v>1652</v>
      </c>
      <c r="P503" s="223">
        <v>2110402</v>
      </c>
      <c r="Q503" s="223" t="s">
        <v>319</v>
      </c>
      <c r="R503" s="223">
        <v>0</v>
      </c>
      <c r="S503" s="7"/>
      <c r="T503" s="3" t="str">
        <f>+VLOOKUP(Tabla1[[#This Row],[id_bodega]],'CONVERSION DATOS'!B:D,2,0)</f>
        <v>TAT BOGOTA SIBERIA</v>
      </c>
      <c r="U503" s="3" t="str">
        <f>+VLOOKUP(Q503,'CONVERSION DATOS'!B:D,3,0)</f>
        <v>VEHICULOS</v>
      </c>
      <c r="V503" t="str">
        <f>+VLOOKUP($A$1:$A$21871,'DT HUEVO'!$A:$E,3,0)</f>
        <v>M</v>
      </c>
      <c r="W503" t="str">
        <f>+VLOOKUP($A$1:$A$21711,'DT HUEVO'!$A:$E,4,0)</f>
        <v>VERDE</v>
      </c>
      <c r="X503" t="str">
        <f>+VLOOKUP(T$1:T$21871,'DT HUEVO'!$H:$K,2,0)</f>
        <v>CENTRO ORIENTE</v>
      </c>
      <c r="Y503" t="str">
        <f>+VLOOKUP(T$1:T$21871,'DT HUEVO'!$H:$K,3,0)</f>
        <v>CALOTO</v>
      </c>
      <c r="Z503">
        <f>+VLOOKUP(A$1:A$21871,'DT HUEVO'!$A:$E,5,0)</f>
        <v>0</v>
      </c>
      <c r="AA503" t="str">
        <f>IF(Tabla1[[#This Row],[GRUPO]]="PLANTA CLASIFICACION","BODEGA",IF(Tabla1[[#This Row],[GRUPO]]="BODEGA","BODEGA",Tabla1[[#This Row],[GRUPO]]))</f>
        <v>VEHICULOS</v>
      </c>
      <c r="AB503" t="str">
        <f>VLOOKUP(Tabla1[[#This Row],[articulo]],'DT HUEVO'!$A:$F,6,0)</f>
        <v>TAT</v>
      </c>
    </row>
    <row r="504" spans="1:28">
      <c r="A504" s="223">
        <v>2112207</v>
      </c>
      <c r="B504" s="223" t="s">
        <v>1104</v>
      </c>
      <c r="C504" s="223" t="s">
        <v>1259</v>
      </c>
      <c r="D504" s="223">
        <v>480</v>
      </c>
      <c r="E504" s="7">
        <v>0</v>
      </c>
      <c r="F504" s="223" t="s">
        <v>1260</v>
      </c>
      <c r="G504" s="223" t="s">
        <v>1261</v>
      </c>
      <c r="H504" s="7">
        <v>0</v>
      </c>
      <c r="I504" s="7">
        <v>640</v>
      </c>
      <c r="J504" s="223" t="s">
        <v>1262</v>
      </c>
      <c r="K504" s="223" t="s">
        <v>1263</v>
      </c>
      <c r="L504" s="245">
        <v>599.67999999999995</v>
      </c>
      <c r="M504" s="246">
        <v>46307</v>
      </c>
      <c r="N504" s="223"/>
      <c r="O504" s="223" t="s">
        <v>1652</v>
      </c>
      <c r="P504" s="223">
        <v>2112207</v>
      </c>
      <c r="Q504" s="223" t="s">
        <v>319</v>
      </c>
      <c r="R504" s="223">
        <v>0</v>
      </c>
      <c r="S504" s="7"/>
      <c r="T504" s="3" t="str">
        <f>+VLOOKUP(Tabla1[[#This Row],[id_bodega]],'CONVERSION DATOS'!B:D,2,0)</f>
        <v>TAT BOGOTA SIBERIA</v>
      </c>
      <c r="U504" s="3" t="str">
        <f>+VLOOKUP(Q504,'CONVERSION DATOS'!B:D,3,0)</f>
        <v>VEHICULOS</v>
      </c>
      <c r="V504" t="str">
        <f>+VLOOKUP($A$1:$A$21871,'DT HUEVO'!$A:$E,3,0)</f>
        <v>XL</v>
      </c>
      <c r="W504" t="str">
        <f>+VLOOKUP($A$1:$A$21711,'DT HUEVO'!$A:$E,4,0)</f>
        <v>EMPACADOS</v>
      </c>
      <c r="X504" t="str">
        <f>+VLOOKUP(T$1:T$21871,'DT HUEVO'!$H:$K,2,0)</f>
        <v>CENTRO ORIENTE</v>
      </c>
      <c r="Y504" t="str">
        <f>+VLOOKUP(T$1:T$21871,'DT HUEVO'!$H:$K,3,0)</f>
        <v>CALOTO</v>
      </c>
      <c r="Z504" t="str">
        <f>+VLOOKUP(A$1:A$21871,'DT HUEVO'!$A:$E,5,0)</f>
        <v>TAT</v>
      </c>
      <c r="AA504" t="str">
        <f>IF(Tabla1[[#This Row],[GRUPO]]="PLANTA CLASIFICACION","BODEGA",IF(Tabla1[[#This Row],[GRUPO]]="BODEGA","BODEGA",Tabla1[[#This Row],[GRUPO]]))</f>
        <v>VEHICULOS</v>
      </c>
      <c r="AB504" t="str">
        <f>VLOOKUP(Tabla1[[#This Row],[articulo]],'DT HUEVO'!$A:$F,6,0)</f>
        <v>TAT</v>
      </c>
    </row>
    <row r="505" spans="1:28">
      <c r="A505" s="223">
        <v>2152388</v>
      </c>
      <c r="B505" s="223" t="s">
        <v>1106</v>
      </c>
      <c r="C505" s="223" t="s">
        <v>1259</v>
      </c>
      <c r="D505" s="223">
        <v>360</v>
      </c>
      <c r="E505" s="7">
        <v>0</v>
      </c>
      <c r="F505" s="223" t="s">
        <v>1260</v>
      </c>
      <c r="G505" s="223" t="s">
        <v>1261</v>
      </c>
      <c r="H505" s="7">
        <v>0</v>
      </c>
      <c r="I505" s="7">
        <v>570</v>
      </c>
      <c r="J505" s="223" t="s">
        <v>1262</v>
      </c>
      <c r="K505" s="223" t="s">
        <v>1263</v>
      </c>
      <c r="L505" s="245">
        <v>538.38</v>
      </c>
      <c r="M505" s="246">
        <v>46307</v>
      </c>
      <c r="N505" s="223"/>
      <c r="O505" s="223" t="s">
        <v>1652</v>
      </c>
      <c r="P505" s="223">
        <v>2152388</v>
      </c>
      <c r="Q505" s="223" t="s">
        <v>319</v>
      </c>
      <c r="R505" s="223">
        <v>0</v>
      </c>
      <c r="S505" s="7"/>
      <c r="T505" s="3" t="str">
        <f>+VLOOKUP(Tabla1[[#This Row],[id_bodega]],'CONVERSION DATOS'!B:D,2,0)</f>
        <v>TAT BOGOTA SIBERIA</v>
      </c>
      <c r="U505" s="3" t="str">
        <f>+VLOOKUP(Q505,'CONVERSION DATOS'!B:D,3,0)</f>
        <v>VEHICULOS</v>
      </c>
      <c r="V505" t="str">
        <f>+VLOOKUP($A$1:$A$21871,'DT HUEVO'!$A:$E,3,0)</f>
        <v>L</v>
      </c>
      <c r="W505" t="str">
        <f>+VLOOKUP($A$1:$A$21711,'DT HUEVO'!$A:$E,4,0)</f>
        <v>EMPACADOS</v>
      </c>
      <c r="X505" t="str">
        <f>+VLOOKUP(T$1:T$21871,'DT HUEVO'!$H:$K,2,0)</f>
        <v>CENTRO ORIENTE</v>
      </c>
      <c r="Y505" t="str">
        <f>+VLOOKUP(T$1:T$21871,'DT HUEVO'!$H:$K,3,0)</f>
        <v>CALOTO</v>
      </c>
      <c r="Z505">
        <f>+VLOOKUP(A$1:A$21871,'DT HUEVO'!$A:$E,5,0)</f>
        <v>0</v>
      </c>
      <c r="AA505" t="str">
        <f>IF(Tabla1[[#This Row],[GRUPO]]="PLANTA CLASIFICACION","BODEGA",IF(Tabla1[[#This Row],[GRUPO]]="BODEGA","BODEGA",Tabla1[[#This Row],[GRUPO]]))</f>
        <v>VEHICULOS</v>
      </c>
      <c r="AB505" t="str">
        <f>VLOOKUP(Tabla1[[#This Row],[articulo]],'DT HUEVO'!$A:$F,6,0)</f>
        <v>TAT</v>
      </c>
    </row>
    <row r="506" spans="1:28">
      <c r="A506" s="223">
        <v>112271</v>
      </c>
      <c r="B506" s="223" t="s">
        <v>1235</v>
      </c>
      <c r="C506" s="223" t="s">
        <v>1259</v>
      </c>
      <c r="D506" s="223">
        <v>600</v>
      </c>
      <c r="E506" s="7">
        <v>0</v>
      </c>
      <c r="F506" s="223" t="s">
        <v>1260</v>
      </c>
      <c r="G506" s="223" t="s">
        <v>1261</v>
      </c>
      <c r="H506" s="7">
        <v>0</v>
      </c>
      <c r="I506" s="7">
        <v>630</v>
      </c>
      <c r="J506" s="223" t="s">
        <v>1262</v>
      </c>
      <c r="K506" s="223" t="s">
        <v>1263</v>
      </c>
      <c r="L506" s="245">
        <v>589.67999999999995</v>
      </c>
      <c r="M506" s="246">
        <v>46307</v>
      </c>
      <c r="N506" s="223">
        <v>0</v>
      </c>
      <c r="O506" s="223" t="s">
        <v>1688</v>
      </c>
      <c r="P506" s="223">
        <v>112271</v>
      </c>
      <c r="Q506" s="223" t="s">
        <v>320</v>
      </c>
      <c r="R506" s="223">
        <v>0</v>
      </c>
      <c r="S506" s="7"/>
      <c r="T506" s="3" t="str">
        <f>+VLOOKUP(Tabla1[[#This Row],[id_bodega]],'CONVERSION DATOS'!B:D,2,0)</f>
        <v>TAT BOGOTA SIBERIA</v>
      </c>
      <c r="U506" s="3" t="str">
        <f>+VLOOKUP(Q506,'CONVERSION DATOS'!B:D,3,0)</f>
        <v>VEHICULOS</v>
      </c>
      <c r="V506" t="str">
        <f>+VLOOKUP($A$1:$A$21871,'DT HUEVO'!$A:$E,3,0)</f>
        <v>XL</v>
      </c>
      <c r="W506" t="str">
        <f>+VLOOKUP($A$1:$A$21711,'DT HUEVO'!$A:$E,4,0)</f>
        <v>EMPACADOS</v>
      </c>
      <c r="X506" t="str">
        <f>+VLOOKUP(T$1:T$21871,'DT HUEVO'!$H:$K,2,0)</f>
        <v>CENTRO ORIENTE</v>
      </c>
      <c r="Y506" t="str">
        <f>+VLOOKUP(T$1:T$21871,'DT HUEVO'!$H:$K,3,0)</f>
        <v>CALOTO</v>
      </c>
      <c r="Z506">
        <f>+VLOOKUP(A$1:A$21871,'DT HUEVO'!$A:$E,5,0)</f>
        <v>0</v>
      </c>
      <c r="AA506" t="str">
        <f>IF(Tabla1[[#This Row],[GRUPO]]="PLANTA CLASIFICACION","BODEGA",IF(Tabla1[[#This Row],[GRUPO]]="BODEGA","BODEGA",Tabla1[[#This Row],[GRUPO]]))</f>
        <v>VEHICULOS</v>
      </c>
      <c r="AB506" t="str">
        <f>VLOOKUP(Tabla1[[#This Row],[articulo]],'DT HUEVO'!$A:$F,6,0)</f>
        <v>TAT</v>
      </c>
    </row>
    <row r="507" spans="1:28">
      <c r="A507" s="223">
        <v>2010102</v>
      </c>
      <c r="B507" s="223" t="s">
        <v>1266</v>
      </c>
      <c r="C507" s="223" t="s">
        <v>1259</v>
      </c>
      <c r="D507" s="223">
        <v>560</v>
      </c>
      <c r="E507" s="7">
        <v>0</v>
      </c>
      <c r="F507" s="223" t="s">
        <v>1260</v>
      </c>
      <c r="G507" s="223" t="s">
        <v>1261</v>
      </c>
      <c r="H507" s="7">
        <v>0</v>
      </c>
      <c r="I507" s="7">
        <v>610</v>
      </c>
      <c r="J507" s="223" t="s">
        <v>1262</v>
      </c>
      <c r="K507" s="223" t="s">
        <v>1263</v>
      </c>
      <c r="L507" s="245">
        <v>629.67999999999995</v>
      </c>
      <c r="M507" s="246">
        <v>46307</v>
      </c>
      <c r="N507" s="223"/>
      <c r="O507" s="223" t="s">
        <v>1688</v>
      </c>
      <c r="P507" s="223">
        <v>2010102</v>
      </c>
      <c r="Q507" s="223" t="s">
        <v>320</v>
      </c>
      <c r="R507" s="223">
        <v>0</v>
      </c>
      <c r="S507" s="7"/>
      <c r="T507" s="3" t="str">
        <f>+VLOOKUP(Tabla1[[#This Row],[id_bodega]],'CONVERSION DATOS'!B:D,2,0)</f>
        <v>TAT BOGOTA SIBERIA</v>
      </c>
      <c r="U507" s="3" t="str">
        <f>+VLOOKUP(Q507,'CONVERSION DATOS'!B:D,3,0)</f>
        <v>VEHICULOS</v>
      </c>
      <c r="V507" t="str">
        <f>+VLOOKUP($A$1:$A$21871,'DT HUEVO'!$A:$E,3,0)</f>
        <v>YUMBO</v>
      </c>
      <c r="W507" t="str">
        <f>+VLOOKUP($A$1:$A$21711,'DT HUEVO'!$A:$E,4,0)</f>
        <v>VERDE</v>
      </c>
      <c r="X507" t="str">
        <f>+VLOOKUP(T$1:T$21871,'DT HUEVO'!$H:$K,2,0)</f>
        <v>CENTRO ORIENTE</v>
      </c>
      <c r="Y507" t="str">
        <f>+VLOOKUP(T$1:T$21871,'DT HUEVO'!$H:$K,3,0)</f>
        <v>CALOTO</v>
      </c>
      <c r="Z507">
        <f>+VLOOKUP(A$1:A$21871,'DT HUEVO'!$A:$E,5,0)</f>
        <v>0</v>
      </c>
      <c r="AA507" t="str">
        <f>IF(Tabla1[[#This Row],[GRUPO]]="PLANTA CLASIFICACION","BODEGA",IF(Tabla1[[#This Row],[GRUPO]]="BODEGA","BODEGA",Tabla1[[#This Row],[GRUPO]]))</f>
        <v>VEHICULOS</v>
      </c>
      <c r="AB507" t="str">
        <f>VLOOKUP(Tabla1[[#This Row],[articulo]],'DT HUEVO'!$A:$F,6,0)</f>
        <v>TAT</v>
      </c>
    </row>
    <row r="508" spans="1:28">
      <c r="A508" s="223">
        <v>2110202</v>
      </c>
      <c r="B508" s="223" t="s">
        <v>1008</v>
      </c>
      <c r="C508" s="223" t="s">
        <v>1259</v>
      </c>
      <c r="D508" s="223">
        <v>5833</v>
      </c>
      <c r="E508" s="7">
        <v>0</v>
      </c>
      <c r="F508" s="223" t="s">
        <v>1260</v>
      </c>
      <c r="G508" s="223" t="s">
        <v>1261</v>
      </c>
      <c r="H508" s="7">
        <v>0</v>
      </c>
      <c r="I508" s="7">
        <v>550</v>
      </c>
      <c r="J508" s="223" t="s">
        <v>1262</v>
      </c>
      <c r="K508" s="223" t="s">
        <v>1263</v>
      </c>
      <c r="L508" s="245">
        <v>394.2754960182815</v>
      </c>
      <c r="M508" s="246">
        <v>46307</v>
      </c>
      <c r="N508" s="223"/>
      <c r="O508" s="223" t="s">
        <v>1688</v>
      </c>
      <c r="P508" s="223">
        <v>2110202</v>
      </c>
      <c r="Q508" s="223" t="s">
        <v>320</v>
      </c>
      <c r="R508" s="223">
        <v>0</v>
      </c>
      <c r="S508" s="7"/>
      <c r="T508" s="3" t="str">
        <f>+VLOOKUP(Tabla1[[#This Row],[id_bodega]],'CONVERSION DATOS'!B:D,2,0)</f>
        <v>TAT BOGOTA SIBERIA</v>
      </c>
      <c r="U508" s="3" t="str">
        <f>+VLOOKUP(Q508,'CONVERSION DATOS'!B:D,3,0)</f>
        <v>VEHICULOS</v>
      </c>
      <c r="V508" t="str">
        <f>+VLOOKUP($A$1:$A$21871,'DT HUEVO'!$A:$E,3,0)</f>
        <v>XL</v>
      </c>
      <c r="W508" t="str">
        <f>+VLOOKUP($A$1:$A$21711,'DT HUEVO'!$A:$E,4,0)</f>
        <v>VERDE</v>
      </c>
      <c r="X508" t="str">
        <f>+VLOOKUP(T$1:T$21871,'DT HUEVO'!$H:$K,2,0)</f>
        <v>CENTRO ORIENTE</v>
      </c>
      <c r="Y508" t="str">
        <f>+VLOOKUP(T$1:T$21871,'DT HUEVO'!$H:$K,3,0)</f>
        <v>CALOTO</v>
      </c>
      <c r="Z508">
        <f>+VLOOKUP(A$1:A$21871,'DT HUEVO'!$A:$E,5,0)</f>
        <v>0</v>
      </c>
      <c r="AA508" t="str">
        <f>IF(Tabla1[[#This Row],[GRUPO]]="PLANTA CLASIFICACION","BODEGA",IF(Tabla1[[#This Row],[GRUPO]]="BODEGA","BODEGA",Tabla1[[#This Row],[GRUPO]]))</f>
        <v>VEHICULOS</v>
      </c>
      <c r="AB508" t="str">
        <f>VLOOKUP(Tabla1[[#This Row],[articulo]],'DT HUEVO'!$A:$F,6,0)</f>
        <v>TAT</v>
      </c>
    </row>
    <row r="509" spans="1:28">
      <c r="A509" s="223">
        <v>2110217</v>
      </c>
      <c r="B509" s="223" t="s">
        <v>1785</v>
      </c>
      <c r="C509" s="223" t="s">
        <v>1259</v>
      </c>
      <c r="D509" s="223">
        <v>4500</v>
      </c>
      <c r="E509" s="7">
        <v>0</v>
      </c>
      <c r="F509" s="223" t="s">
        <v>1260</v>
      </c>
      <c r="G509" s="223" t="s">
        <v>1261</v>
      </c>
      <c r="H509" s="7">
        <v>0</v>
      </c>
      <c r="I509" s="7">
        <v>560</v>
      </c>
      <c r="J509" s="223" t="s">
        <v>1262</v>
      </c>
      <c r="K509" s="223" t="s">
        <v>1263</v>
      </c>
      <c r="L509" s="245">
        <v>393.89</v>
      </c>
      <c r="M509" s="246">
        <v>46307</v>
      </c>
      <c r="N509" s="223">
        <v>0</v>
      </c>
      <c r="O509" s="223" t="s">
        <v>1688</v>
      </c>
      <c r="P509" s="223">
        <v>2110217</v>
      </c>
      <c r="Q509" s="223" t="s">
        <v>320</v>
      </c>
      <c r="R509" s="223">
        <v>0</v>
      </c>
      <c r="S509" s="7"/>
      <c r="T509" s="3" t="str">
        <f>+VLOOKUP(Tabla1[[#This Row],[id_bodega]],'CONVERSION DATOS'!B:D,2,0)</f>
        <v>TAT BOGOTA SIBERIA</v>
      </c>
      <c r="U509" s="3" t="str">
        <f>+VLOOKUP(Q509,'CONVERSION DATOS'!B:D,3,0)</f>
        <v>VEHICULOS</v>
      </c>
      <c r="V509" t="str">
        <f>+VLOOKUP($A$1:$A$21871,'DT HUEVO'!$A:$E,3,0)</f>
        <v>XL</v>
      </c>
      <c r="W509" t="str">
        <f>+VLOOKUP($A$1:$A$21711,'DT HUEVO'!$A:$E,4,0)</f>
        <v>EMPACADOS</v>
      </c>
      <c r="X509" t="str">
        <f>+VLOOKUP(T$1:T$21871,'DT HUEVO'!$H:$K,2,0)</f>
        <v>CENTRO ORIENTE</v>
      </c>
      <c r="Y509" t="str">
        <f>+VLOOKUP(T$1:T$21871,'DT HUEVO'!$H:$K,3,0)</f>
        <v>CALOTO</v>
      </c>
      <c r="Z509">
        <f>+VLOOKUP(A$1:A$21871,'DT HUEVO'!$A:$E,5,0)</f>
        <v>0</v>
      </c>
      <c r="AA509" t="str">
        <f>IF(Tabla1[[#This Row],[GRUPO]]="PLANTA CLASIFICACION","BODEGA",IF(Tabla1[[#This Row],[GRUPO]]="BODEGA","BODEGA",Tabla1[[#This Row],[GRUPO]]))</f>
        <v>VEHICULOS</v>
      </c>
      <c r="AB509" t="str">
        <f>VLOOKUP(Tabla1[[#This Row],[articulo]],'DT HUEVO'!$A:$F,6,0)</f>
        <v>TAT</v>
      </c>
    </row>
    <row r="510" spans="1:28">
      <c r="A510" s="223">
        <v>2110302</v>
      </c>
      <c r="B510" s="223" t="s">
        <v>1007</v>
      </c>
      <c r="C510" s="223" t="s">
        <v>1259</v>
      </c>
      <c r="D510" s="223">
        <v>4830</v>
      </c>
      <c r="E510" s="7">
        <v>0</v>
      </c>
      <c r="F510" s="223" t="s">
        <v>1260</v>
      </c>
      <c r="G510" s="223" t="s">
        <v>1261</v>
      </c>
      <c r="H510" s="7">
        <v>0</v>
      </c>
      <c r="I510" s="7">
        <v>500</v>
      </c>
      <c r="J510" s="223" t="s">
        <v>1262</v>
      </c>
      <c r="K510" s="223" t="s">
        <v>1263</v>
      </c>
      <c r="L510" s="245">
        <v>363.2400000003492</v>
      </c>
      <c r="M510" s="246">
        <v>46307</v>
      </c>
      <c r="N510" s="223"/>
      <c r="O510" s="223" t="s">
        <v>1688</v>
      </c>
      <c r="P510" s="223">
        <v>2110302</v>
      </c>
      <c r="Q510" s="223" t="s">
        <v>320</v>
      </c>
      <c r="R510" s="223">
        <v>0</v>
      </c>
      <c r="S510" s="7"/>
      <c r="T510" s="3" t="str">
        <f>+VLOOKUP(Tabla1[[#This Row],[id_bodega]],'CONVERSION DATOS'!B:D,2,0)</f>
        <v>TAT BOGOTA SIBERIA</v>
      </c>
      <c r="U510" s="3" t="str">
        <f>+VLOOKUP(Q510,'CONVERSION DATOS'!B:D,3,0)</f>
        <v>VEHICULOS</v>
      </c>
      <c r="V510" t="str">
        <f>+VLOOKUP($A$1:$A$21871,'DT HUEVO'!$A:$E,3,0)</f>
        <v>L</v>
      </c>
      <c r="W510" t="str">
        <f>+VLOOKUP($A$1:$A$21711,'DT HUEVO'!$A:$E,4,0)</f>
        <v>VERDE</v>
      </c>
      <c r="X510" t="str">
        <f>+VLOOKUP(T$1:T$21871,'DT HUEVO'!$H:$K,2,0)</f>
        <v>CENTRO ORIENTE</v>
      </c>
      <c r="Y510" t="str">
        <f>+VLOOKUP(T$1:T$21871,'DT HUEVO'!$H:$K,3,0)</f>
        <v>CALOTO</v>
      </c>
      <c r="Z510">
        <f>+VLOOKUP(A$1:A$21871,'DT HUEVO'!$A:$E,5,0)</f>
        <v>0</v>
      </c>
      <c r="AA510" t="str">
        <f>IF(Tabla1[[#This Row],[GRUPO]]="PLANTA CLASIFICACION","BODEGA",IF(Tabla1[[#This Row],[GRUPO]]="BODEGA","BODEGA",Tabla1[[#This Row],[GRUPO]]))</f>
        <v>VEHICULOS</v>
      </c>
      <c r="AB510" t="str">
        <f>VLOOKUP(Tabla1[[#This Row],[articulo]],'DT HUEVO'!$A:$F,6,0)</f>
        <v>TAT</v>
      </c>
    </row>
    <row r="511" spans="1:28">
      <c r="A511" s="223">
        <v>2110317</v>
      </c>
      <c r="B511" s="223" t="s">
        <v>1786</v>
      </c>
      <c r="C511" s="223" t="s">
        <v>1259</v>
      </c>
      <c r="D511" s="223">
        <v>300</v>
      </c>
      <c r="E511" s="7">
        <v>0</v>
      </c>
      <c r="F511" s="223" t="s">
        <v>1260</v>
      </c>
      <c r="G511" s="223" t="s">
        <v>1261</v>
      </c>
      <c r="H511" s="7">
        <v>0</v>
      </c>
      <c r="I511" s="7">
        <v>510</v>
      </c>
      <c r="J511" s="223" t="s">
        <v>1262</v>
      </c>
      <c r="K511" s="223" t="s">
        <v>1263</v>
      </c>
      <c r="L511" s="245">
        <v>362.98</v>
      </c>
      <c r="M511" s="246">
        <v>46307</v>
      </c>
      <c r="N511" s="223">
        <v>0</v>
      </c>
      <c r="O511" s="223" t="s">
        <v>1688</v>
      </c>
      <c r="P511" s="223">
        <v>2110317</v>
      </c>
      <c r="Q511" s="223" t="s">
        <v>320</v>
      </c>
      <c r="R511" s="223">
        <v>0</v>
      </c>
      <c r="S511" s="7"/>
      <c r="T511" s="3" t="str">
        <f>+VLOOKUP(Tabla1[[#This Row],[id_bodega]],'CONVERSION DATOS'!B:D,2,0)</f>
        <v>TAT BOGOTA SIBERIA</v>
      </c>
      <c r="U511" s="3" t="str">
        <f>+VLOOKUP(Q511,'CONVERSION DATOS'!B:D,3,0)</f>
        <v>VEHICULOS</v>
      </c>
      <c r="V511" t="str">
        <f>+VLOOKUP($A$1:$A$21871,'DT HUEVO'!$A:$E,3,0)</f>
        <v>L</v>
      </c>
      <c r="W511" t="str">
        <f>+VLOOKUP($A$1:$A$21711,'DT HUEVO'!$A:$E,4,0)</f>
        <v>EMPACADOS</v>
      </c>
      <c r="X511" t="str">
        <f>+VLOOKUP(T$1:T$21871,'DT HUEVO'!$H:$K,2,0)</f>
        <v>CENTRO ORIENTE</v>
      </c>
      <c r="Y511" t="str">
        <f>+VLOOKUP(T$1:T$21871,'DT HUEVO'!$H:$K,3,0)</f>
        <v>CALOTO</v>
      </c>
      <c r="Z511">
        <f>+VLOOKUP(A$1:A$21871,'DT HUEVO'!$A:$E,5,0)</f>
        <v>0</v>
      </c>
      <c r="AA511" t="str">
        <f>IF(Tabla1[[#This Row],[GRUPO]]="PLANTA CLASIFICACION","BODEGA",IF(Tabla1[[#This Row],[GRUPO]]="BODEGA","BODEGA",Tabla1[[#This Row],[GRUPO]]))</f>
        <v>VEHICULOS</v>
      </c>
      <c r="AB511" t="str">
        <f>VLOOKUP(Tabla1[[#This Row],[articulo]],'DT HUEVO'!$A:$F,6,0)</f>
        <v>TAT</v>
      </c>
    </row>
    <row r="512" spans="1:28">
      <c r="A512" s="223">
        <v>2110402</v>
      </c>
      <c r="B512" s="223" t="s">
        <v>1009</v>
      </c>
      <c r="C512" s="223" t="s">
        <v>1259</v>
      </c>
      <c r="D512" s="223">
        <v>60</v>
      </c>
      <c r="E512" s="7">
        <v>0</v>
      </c>
      <c r="F512" s="223" t="s">
        <v>1260</v>
      </c>
      <c r="G512" s="223" t="s">
        <v>1261</v>
      </c>
      <c r="H512" s="7">
        <v>0</v>
      </c>
      <c r="I512" s="7">
        <v>480</v>
      </c>
      <c r="J512" s="223" t="s">
        <v>1262</v>
      </c>
      <c r="K512" s="223" t="s">
        <v>1263</v>
      </c>
      <c r="L512" s="245">
        <v>349.55</v>
      </c>
      <c r="M512" s="246">
        <v>46303</v>
      </c>
      <c r="N512" s="223"/>
      <c r="O512" s="223" t="s">
        <v>1688</v>
      </c>
      <c r="P512" s="223">
        <v>2110402</v>
      </c>
      <c r="Q512" s="223" t="s">
        <v>320</v>
      </c>
      <c r="R512" s="223">
        <v>0</v>
      </c>
      <c r="S512" s="7"/>
      <c r="T512" s="3" t="str">
        <f>+VLOOKUP(Tabla1[[#This Row],[id_bodega]],'CONVERSION DATOS'!B:D,2,0)</f>
        <v>TAT BOGOTA SIBERIA</v>
      </c>
      <c r="U512" s="3" t="str">
        <f>+VLOOKUP(Q512,'CONVERSION DATOS'!B:D,3,0)</f>
        <v>VEHICULOS</v>
      </c>
      <c r="V512" t="str">
        <f>+VLOOKUP($A$1:$A$21871,'DT HUEVO'!$A:$E,3,0)</f>
        <v>M</v>
      </c>
      <c r="W512" t="str">
        <f>+VLOOKUP($A$1:$A$21711,'DT HUEVO'!$A:$E,4,0)</f>
        <v>VERDE</v>
      </c>
      <c r="X512" t="str">
        <f>+VLOOKUP(T$1:T$21871,'DT HUEVO'!$H:$K,2,0)</f>
        <v>CENTRO ORIENTE</v>
      </c>
      <c r="Y512" t="str">
        <f>+VLOOKUP(T$1:T$21871,'DT HUEVO'!$H:$K,3,0)</f>
        <v>CALOTO</v>
      </c>
      <c r="Z512">
        <f>+VLOOKUP(A$1:A$21871,'DT HUEVO'!$A:$E,5,0)</f>
        <v>0</v>
      </c>
      <c r="AA512" t="str">
        <f>IF(Tabla1[[#This Row],[GRUPO]]="PLANTA CLASIFICACION","BODEGA",IF(Tabla1[[#This Row],[GRUPO]]="BODEGA","BODEGA",Tabla1[[#This Row],[GRUPO]]))</f>
        <v>VEHICULOS</v>
      </c>
      <c r="AB512" t="str">
        <f>VLOOKUP(Tabla1[[#This Row],[articulo]],'DT HUEVO'!$A:$F,6,0)</f>
        <v>TAT</v>
      </c>
    </row>
    <row r="513" spans="1:28">
      <c r="A513" s="223">
        <v>112271</v>
      </c>
      <c r="B513" s="223" t="s">
        <v>1235</v>
      </c>
      <c r="C513" s="223" t="s">
        <v>1259</v>
      </c>
      <c r="D513" s="223">
        <v>615</v>
      </c>
      <c r="E513" s="7">
        <v>0</v>
      </c>
      <c r="F513" s="223" t="s">
        <v>1260</v>
      </c>
      <c r="G513" s="223" t="s">
        <v>1261</v>
      </c>
      <c r="H513" s="7">
        <v>0</v>
      </c>
      <c r="I513" s="7">
        <v>630</v>
      </c>
      <c r="J513" s="223" t="s">
        <v>1262</v>
      </c>
      <c r="K513" s="223" t="s">
        <v>1263</v>
      </c>
      <c r="L513" s="245">
        <v>589.67999999999995</v>
      </c>
      <c r="M513" s="246">
        <v>46307</v>
      </c>
      <c r="N513" s="223">
        <v>0</v>
      </c>
      <c r="O513" s="223" t="s">
        <v>1789</v>
      </c>
      <c r="P513" s="223">
        <v>112271</v>
      </c>
      <c r="Q513" s="223" t="s">
        <v>1152</v>
      </c>
      <c r="R513" s="223">
        <v>0</v>
      </c>
      <c r="S513" s="7"/>
      <c r="T513" s="3" t="str">
        <f>+VLOOKUP(Tabla1[[#This Row],[id_bodega]],'CONVERSION DATOS'!B:D,2,0)</f>
        <v>TAT BOGOTA SIBERIA</v>
      </c>
      <c r="U513" s="3" t="str">
        <f>+VLOOKUP(Q513,'CONVERSION DATOS'!B:D,3,0)</f>
        <v>VEHICULOS</v>
      </c>
      <c r="V513" t="str">
        <f>+VLOOKUP($A$1:$A$21871,'DT HUEVO'!$A:$E,3,0)</f>
        <v>XL</v>
      </c>
      <c r="W513" t="str">
        <f>+VLOOKUP($A$1:$A$21711,'DT HUEVO'!$A:$E,4,0)</f>
        <v>EMPACADOS</v>
      </c>
      <c r="X513" t="str">
        <f>+VLOOKUP(T$1:T$21871,'DT HUEVO'!$H:$K,2,0)</f>
        <v>CENTRO ORIENTE</v>
      </c>
      <c r="Y513" t="str">
        <f>+VLOOKUP(T$1:T$21871,'DT HUEVO'!$H:$K,3,0)</f>
        <v>CALOTO</v>
      </c>
      <c r="Z513">
        <f>+VLOOKUP(A$1:A$21871,'DT HUEVO'!$A:$E,5,0)</f>
        <v>0</v>
      </c>
      <c r="AA513" t="str">
        <f>IF(Tabla1[[#This Row],[GRUPO]]="PLANTA CLASIFICACION","BODEGA",IF(Tabla1[[#This Row],[GRUPO]]="BODEGA","BODEGA",Tabla1[[#This Row],[GRUPO]]))</f>
        <v>VEHICULOS</v>
      </c>
      <c r="AB513" t="str">
        <f>VLOOKUP(Tabla1[[#This Row],[articulo]],'DT HUEVO'!$A:$F,6,0)</f>
        <v>TAT</v>
      </c>
    </row>
    <row r="514" spans="1:28">
      <c r="A514" s="223">
        <v>152384</v>
      </c>
      <c r="B514" s="223" t="s">
        <v>1107</v>
      </c>
      <c r="C514" s="223" t="s">
        <v>1259</v>
      </c>
      <c r="D514" s="223">
        <v>795</v>
      </c>
      <c r="E514" s="7">
        <v>0</v>
      </c>
      <c r="F514" s="223" t="s">
        <v>1260</v>
      </c>
      <c r="G514" s="223" t="s">
        <v>1261</v>
      </c>
      <c r="H514" s="7">
        <v>0</v>
      </c>
      <c r="I514" s="7">
        <v>560</v>
      </c>
      <c r="J514" s="223" t="s">
        <v>1262</v>
      </c>
      <c r="K514" s="223" t="s">
        <v>1263</v>
      </c>
      <c r="L514" s="245">
        <v>504.4</v>
      </c>
      <c r="M514" s="246">
        <v>46307</v>
      </c>
      <c r="N514" s="223"/>
      <c r="O514" s="223" t="s">
        <v>1789</v>
      </c>
      <c r="P514" s="223">
        <v>152384</v>
      </c>
      <c r="Q514" s="223" t="s">
        <v>1152</v>
      </c>
      <c r="R514" s="223">
        <v>0</v>
      </c>
      <c r="S514" s="7"/>
      <c r="T514" s="3" t="str">
        <f>+VLOOKUP(Tabla1[[#This Row],[id_bodega]],'CONVERSION DATOS'!B:D,2,0)</f>
        <v>TAT BOGOTA SIBERIA</v>
      </c>
      <c r="U514" s="3" t="str">
        <f>+VLOOKUP(Q514,'CONVERSION DATOS'!B:D,3,0)</f>
        <v>VEHICULOS</v>
      </c>
      <c r="V514" t="str">
        <f>+VLOOKUP($A$1:$A$21871,'DT HUEVO'!$A:$E,3,0)</f>
        <v>L</v>
      </c>
      <c r="W514" t="str">
        <f>+VLOOKUP($A$1:$A$21711,'DT HUEVO'!$A:$E,4,0)</f>
        <v>EMPACADOS</v>
      </c>
      <c r="X514" t="str">
        <f>+VLOOKUP(T$1:T$21871,'DT HUEVO'!$H:$K,2,0)</f>
        <v>CENTRO ORIENTE</v>
      </c>
      <c r="Y514" t="str">
        <f>+VLOOKUP(T$1:T$21871,'DT HUEVO'!$H:$K,3,0)</f>
        <v>CALOTO</v>
      </c>
      <c r="Z514">
        <f>+VLOOKUP(A$1:A$21871,'DT HUEVO'!$A:$E,5,0)</f>
        <v>0</v>
      </c>
      <c r="AA514" t="str">
        <f>IF(Tabla1[[#This Row],[GRUPO]]="PLANTA CLASIFICACION","BODEGA",IF(Tabla1[[#This Row],[GRUPO]]="BODEGA","BODEGA",Tabla1[[#This Row],[GRUPO]]))</f>
        <v>VEHICULOS</v>
      </c>
      <c r="AB514" t="str">
        <f>VLOOKUP(Tabla1[[#This Row],[articulo]],'DT HUEVO'!$A:$F,6,0)</f>
        <v>TAT</v>
      </c>
    </row>
    <row r="515" spans="1:28">
      <c r="A515" s="223">
        <v>2010102</v>
      </c>
      <c r="B515" s="223" t="s">
        <v>1266</v>
      </c>
      <c r="C515" s="223" t="s">
        <v>1259</v>
      </c>
      <c r="D515" s="223">
        <v>140</v>
      </c>
      <c r="E515" s="7">
        <v>0</v>
      </c>
      <c r="F515" s="223" t="s">
        <v>1260</v>
      </c>
      <c r="G515" s="223" t="s">
        <v>1261</v>
      </c>
      <c r="H515" s="7">
        <v>0</v>
      </c>
      <c r="I515" s="7">
        <v>610</v>
      </c>
      <c r="J515" s="223" t="s">
        <v>1262</v>
      </c>
      <c r="K515" s="223" t="s">
        <v>1263</v>
      </c>
      <c r="L515" s="245">
        <v>629.67999999999995</v>
      </c>
      <c r="M515" s="246">
        <v>46304</v>
      </c>
      <c r="N515" s="223"/>
      <c r="O515" s="223" t="s">
        <v>1789</v>
      </c>
      <c r="P515" s="223">
        <v>2010102</v>
      </c>
      <c r="Q515" s="223" t="s">
        <v>1152</v>
      </c>
      <c r="R515" s="223">
        <v>0</v>
      </c>
      <c r="S515" s="7"/>
      <c r="T515" s="3" t="str">
        <f>+VLOOKUP(Tabla1[[#This Row],[id_bodega]],'CONVERSION DATOS'!B:D,2,0)</f>
        <v>TAT BOGOTA SIBERIA</v>
      </c>
      <c r="U515" s="3" t="str">
        <f>+VLOOKUP(Q515,'CONVERSION DATOS'!B:D,3,0)</f>
        <v>VEHICULOS</v>
      </c>
      <c r="V515" t="str">
        <f>+VLOOKUP($A$1:$A$21871,'DT HUEVO'!$A:$E,3,0)</f>
        <v>YUMBO</v>
      </c>
      <c r="W515" t="str">
        <f>+VLOOKUP($A$1:$A$21711,'DT HUEVO'!$A:$E,4,0)</f>
        <v>VERDE</v>
      </c>
      <c r="X515" t="str">
        <f>+VLOOKUP(T$1:T$21871,'DT HUEVO'!$H:$K,2,0)</f>
        <v>CENTRO ORIENTE</v>
      </c>
      <c r="Y515" t="str">
        <f>+VLOOKUP(T$1:T$21871,'DT HUEVO'!$H:$K,3,0)</f>
        <v>CALOTO</v>
      </c>
      <c r="Z515">
        <f>+VLOOKUP(A$1:A$21871,'DT HUEVO'!$A:$E,5,0)</f>
        <v>0</v>
      </c>
      <c r="AA515" t="str">
        <f>IF(Tabla1[[#This Row],[GRUPO]]="PLANTA CLASIFICACION","BODEGA",IF(Tabla1[[#This Row],[GRUPO]]="BODEGA","BODEGA",Tabla1[[#This Row],[GRUPO]]))</f>
        <v>VEHICULOS</v>
      </c>
      <c r="AB515" t="str">
        <f>VLOOKUP(Tabla1[[#This Row],[articulo]],'DT HUEVO'!$A:$F,6,0)</f>
        <v>TAT</v>
      </c>
    </row>
    <row r="516" spans="1:28">
      <c r="A516" s="223">
        <v>2110202</v>
      </c>
      <c r="B516" s="223" t="s">
        <v>1008</v>
      </c>
      <c r="C516" s="223" t="s">
        <v>1259</v>
      </c>
      <c r="D516" s="223">
        <v>5700</v>
      </c>
      <c r="E516" s="7">
        <v>0</v>
      </c>
      <c r="F516" s="223" t="s">
        <v>1260</v>
      </c>
      <c r="G516" s="223" t="s">
        <v>1261</v>
      </c>
      <c r="H516" s="7">
        <v>0</v>
      </c>
      <c r="I516" s="7">
        <v>550</v>
      </c>
      <c r="J516" s="223" t="s">
        <v>1262</v>
      </c>
      <c r="K516" s="223" t="s">
        <v>1263</v>
      </c>
      <c r="L516" s="245">
        <v>394.29408635790742</v>
      </c>
      <c r="M516" s="246">
        <v>46307</v>
      </c>
      <c r="N516" s="223"/>
      <c r="O516" s="223" t="s">
        <v>1789</v>
      </c>
      <c r="P516" s="223">
        <v>2110202</v>
      </c>
      <c r="Q516" s="223" t="s">
        <v>1152</v>
      </c>
      <c r="R516" s="223">
        <v>0</v>
      </c>
      <c r="S516" s="7"/>
      <c r="T516" s="3" t="str">
        <f>+VLOOKUP(Tabla1[[#This Row],[id_bodega]],'CONVERSION DATOS'!B:D,2,0)</f>
        <v>TAT BOGOTA SIBERIA</v>
      </c>
      <c r="U516" s="3" t="str">
        <f>+VLOOKUP(Q516,'CONVERSION DATOS'!B:D,3,0)</f>
        <v>VEHICULOS</v>
      </c>
      <c r="V516" t="str">
        <f>+VLOOKUP($A$1:$A$21871,'DT HUEVO'!$A:$E,3,0)</f>
        <v>XL</v>
      </c>
      <c r="W516" t="str">
        <f>+VLOOKUP($A$1:$A$21711,'DT HUEVO'!$A:$E,4,0)</f>
        <v>VERDE</v>
      </c>
      <c r="X516" t="str">
        <f>+VLOOKUP(T$1:T$21871,'DT HUEVO'!$H:$K,2,0)</f>
        <v>CENTRO ORIENTE</v>
      </c>
      <c r="Y516" t="str">
        <f>+VLOOKUP(T$1:T$21871,'DT HUEVO'!$H:$K,3,0)</f>
        <v>CALOTO</v>
      </c>
      <c r="Z516">
        <f>+VLOOKUP(A$1:A$21871,'DT HUEVO'!$A:$E,5,0)</f>
        <v>0</v>
      </c>
      <c r="AA516" t="str">
        <f>IF(Tabla1[[#This Row],[GRUPO]]="PLANTA CLASIFICACION","BODEGA",IF(Tabla1[[#This Row],[GRUPO]]="BODEGA","BODEGA",Tabla1[[#This Row],[GRUPO]]))</f>
        <v>VEHICULOS</v>
      </c>
      <c r="AB516" t="str">
        <f>VLOOKUP(Tabla1[[#This Row],[articulo]],'DT HUEVO'!$A:$F,6,0)</f>
        <v>TAT</v>
      </c>
    </row>
    <row r="517" spans="1:28">
      <c r="A517" s="223">
        <v>2110217</v>
      </c>
      <c r="B517" s="223" t="s">
        <v>1785</v>
      </c>
      <c r="C517" s="223" t="s">
        <v>1259</v>
      </c>
      <c r="D517" s="223">
        <v>1350</v>
      </c>
      <c r="E517" s="7">
        <v>0</v>
      </c>
      <c r="F517" s="223" t="s">
        <v>1260</v>
      </c>
      <c r="G517" s="223" t="s">
        <v>1261</v>
      </c>
      <c r="H517" s="7">
        <v>0</v>
      </c>
      <c r="I517" s="7">
        <v>560</v>
      </c>
      <c r="J517" s="223" t="s">
        <v>1262</v>
      </c>
      <c r="K517" s="223" t="s">
        <v>1263</v>
      </c>
      <c r="L517" s="245">
        <v>393.89</v>
      </c>
      <c r="M517" s="246">
        <v>46307</v>
      </c>
      <c r="N517" s="223">
        <v>0</v>
      </c>
      <c r="O517" s="223" t="s">
        <v>1789</v>
      </c>
      <c r="P517" s="223">
        <v>2110217</v>
      </c>
      <c r="Q517" s="223" t="s">
        <v>1152</v>
      </c>
      <c r="R517" s="223">
        <v>0</v>
      </c>
      <c r="S517" s="7"/>
      <c r="T517" s="3" t="str">
        <f>+VLOOKUP(Tabla1[[#This Row],[id_bodega]],'CONVERSION DATOS'!B:D,2,0)</f>
        <v>TAT BOGOTA SIBERIA</v>
      </c>
      <c r="U517" s="3" t="str">
        <f>+VLOOKUP(Q517,'CONVERSION DATOS'!B:D,3,0)</f>
        <v>VEHICULOS</v>
      </c>
      <c r="V517" t="str">
        <f>+VLOOKUP($A$1:$A$21871,'DT HUEVO'!$A:$E,3,0)</f>
        <v>XL</v>
      </c>
      <c r="W517" t="str">
        <f>+VLOOKUP($A$1:$A$21711,'DT HUEVO'!$A:$E,4,0)</f>
        <v>EMPACADOS</v>
      </c>
      <c r="X517" t="str">
        <f>+VLOOKUP(T$1:T$21871,'DT HUEVO'!$H:$K,2,0)</f>
        <v>CENTRO ORIENTE</v>
      </c>
      <c r="Y517" t="str">
        <f>+VLOOKUP(T$1:T$21871,'DT HUEVO'!$H:$K,3,0)</f>
        <v>CALOTO</v>
      </c>
      <c r="Z517">
        <f>+VLOOKUP(A$1:A$21871,'DT HUEVO'!$A:$E,5,0)</f>
        <v>0</v>
      </c>
      <c r="AA517" t="str">
        <f>IF(Tabla1[[#This Row],[GRUPO]]="PLANTA CLASIFICACION","BODEGA",IF(Tabla1[[#This Row],[GRUPO]]="BODEGA","BODEGA",Tabla1[[#This Row],[GRUPO]]))</f>
        <v>VEHICULOS</v>
      </c>
      <c r="AB517" t="str">
        <f>VLOOKUP(Tabla1[[#This Row],[articulo]],'DT HUEVO'!$A:$F,6,0)</f>
        <v>TAT</v>
      </c>
    </row>
    <row r="518" spans="1:28">
      <c r="A518" s="223">
        <v>2110302</v>
      </c>
      <c r="B518" s="223" t="s">
        <v>1007</v>
      </c>
      <c r="C518" s="223" t="s">
        <v>1259</v>
      </c>
      <c r="D518" s="223">
        <v>5040</v>
      </c>
      <c r="E518" s="7">
        <v>0</v>
      </c>
      <c r="F518" s="223" t="s">
        <v>1260</v>
      </c>
      <c r="G518" s="223" t="s">
        <v>1261</v>
      </c>
      <c r="H518" s="7">
        <v>0</v>
      </c>
      <c r="I518" s="7">
        <v>500</v>
      </c>
      <c r="J518" s="223" t="s">
        <v>1262</v>
      </c>
      <c r="K518" s="223" t="s">
        <v>1263</v>
      </c>
      <c r="L518" s="245">
        <v>363.24000000000058</v>
      </c>
      <c r="M518" s="246">
        <v>46307</v>
      </c>
      <c r="N518" s="223"/>
      <c r="O518" s="223" t="s">
        <v>1789</v>
      </c>
      <c r="P518" s="223">
        <v>2110302</v>
      </c>
      <c r="Q518" s="223" t="s">
        <v>1152</v>
      </c>
      <c r="R518" s="223">
        <v>0</v>
      </c>
      <c r="S518" s="7"/>
      <c r="T518" s="3" t="str">
        <f>+VLOOKUP(Tabla1[[#This Row],[id_bodega]],'CONVERSION DATOS'!B:D,2,0)</f>
        <v>TAT BOGOTA SIBERIA</v>
      </c>
      <c r="U518" s="3" t="str">
        <f>+VLOOKUP(Q518,'CONVERSION DATOS'!B:D,3,0)</f>
        <v>VEHICULOS</v>
      </c>
      <c r="V518" t="str">
        <f>+VLOOKUP($A$1:$A$21871,'DT HUEVO'!$A:$E,3,0)</f>
        <v>L</v>
      </c>
      <c r="W518" t="str">
        <f>+VLOOKUP($A$1:$A$21711,'DT HUEVO'!$A:$E,4,0)</f>
        <v>VERDE</v>
      </c>
      <c r="X518" t="str">
        <f>+VLOOKUP(T$1:T$21871,'DT HUEVO'!$H:$K,2,0)</f>
        <v>CENTRO ORIENTE</v>
      </c>
      <c r="Y518" t="str">
        <f>+VLOOKUP(T$1:T$21871,'DT HUEVO'!$H:$K,3,0)</f>
        <v>CALOTO</v>
      </c>
      <c r="Z518">
        <f>+VLOOKUP(A$1:A$21871,'DT HUEVO'!$A:$E,5,0)</f>
        <v>0</v>
      </c>
      <c r="AA518" t="str">
        <f>IF(Tabla1[[#This Row],[GRUPO]]="PLANTA CLASIFICACION","BODEGA",IF(Tabla1[[#This Row],[GRUPO]]="BODEGA","BODEGA",Tabla1[[#This Row],[GRUPO]]))</f>
        <v>VEHICULOS</v>
      </c>
      <c r="AB518" t="str">
        <f>VLOOKUP(Tabla1[[#This Row],[articulo]],'DT HUEVO'!$A:$F,6,0)</f>
        <v>TAT</v>
      </c>
    </row>
    <row r="519" spans="1:28">
      <c r="A519" s="223">
        <v>112271</v>
      </c>
      <c r="B519" s="223" t="s">
        <v>1235</v>
      </c>
      <c r="C519" s="223" t="s">
        <v>1259</v>
      </c>
      <c r="D519" s="223">
        <v>510</v>
      </c>
      <c r="E519" s="7">
        <v>0</v>
      </c>
      <c r="F519" s="223" t="s">
        <v>1260</v>
      </c>
      <c r="G519" s="223" t="s">
        <v>1261</v>
      </c>
      <c r="H519" s="7">
        <v>0</v>
      </c>
      <c r="I519" s="7">
        <v>630</v>
      </c>
      <c r="J519" s="223" t="s">
        <v>1262</v>
      </c>
      <c r="K519" s="223" t="s">
        <v>1263</v>
      </c>
      <c r="L519" s="245">
        <v>589.67999999999995</v>
      </c>
      <c r="M519" s="246">
        <v>46307</v>
      </c>
      <c r="N519" s="223">
        <v>0</v>
      </c>
      <c r="O519" s="223" t="s">
        <v>1656</v>
      </c>
      <c r="P519" s="223">
        <v>112271</v>
      </c>
      <c r="Q519" s="223" t="s">
        <v>321</v>
      </c>
      <c r="R519" s="223">
        <v>0</v>
      </c>
      <c r="S519" s="7"/>
      <c r="T519" s="3" t="str">
        <f>+VLOOKUP(Tabla1[[#This Row],[id_bodega]],'CONVERSION DATOS'!B:D,2,0)</f>
        <v>TAT BOGOTA SIBERIA</v>
      </c>
      <c r="U519" s="3" t="str">
        <f>+VLOOKUP(Q519,'CONVERSION DATOS'!B:D,3,0)</f>
        <v>VEHICULOS</v>
      </c>
      <c r="V519" t="str">
        <f>+VLOOKUP($A$1:$A$21871,'DT HUEVO'!$A:$E,3,0)</f>
        <v>XL</v>
      </c>
      <c r="W519" t="str">
        <f>+VLOOKUP($A$1:$A$21711,'DT HUEVO'!$A:$E,4,0)</f>
        <v>EMPACADOS</v>
      </c>
      <c r="X519" t="str">
        <f>+VLOOKUP(T$1:T$21871,'DT HUEVO'!$H:$K,2,0)</f>
        <v>CENTRO ORIENTE</v>
      </c>
      <c r="Y519" t="str">
        <f>+VLOOKUP(T$1:T$21871,'DT HUEVO'!$H:$K,3,0)</f>
        <v>CALOTO</v>
      </c>
      <c r="Z519">
        <f>+VLOOKUP(A$1:A$21871,'DT HUEVO'!$A:$E,5,0)</f>
        <v>0</v>
      </c>
      <c r="AA519" t="str">
        <f>IF(Tabla1[[#This Row],[GRUPO]]="PLANTA CLASIFICACION","BODEGA",IF(Tabla1[[#This Row],[GRUPO]]="BODEGA","BODEGA",Tabla1[[#This Row],[GRUPO]]))</f>
        <v>VEHICULOS</v>
      </c>
      <c r="AB519" t="str">
        <f>VLOOKUP(Tabla1[[#This Row],[articulo]],'DT HUEVO'!$A:$F,6,0)</f>
        <v>TAT</v>
      </c>
    </row>
    <row r="520" spans="1:28">
      <c r="A520" s="223">
        <v>152384</v>
      </c>
      <c r="B520" s="223" t="s">
        <v>1107</v>
      </c>
      <c r="C520" s="223" t="s">
        <v>1259</v>
      </c>
      <c r="D520" s="223">
        <v>405</v>
      </c>
      <c r="E520" s="7">
        <v>0</v>
      </c>
      <c r="F520" s="223" t="s">
        <v>1260</v>
      </c>
      <c r="G520" s="223" t="s">
        <v>1261</v>
      </c>
      <c r="H520" s="7">
        <v>0</v>
      </c>
      <c r="I520" s="7">
        <v>560</v>
      </c>
      <c r="J520" s="223" t="s">
        <v>1262</v>
      </c>
      <c r="K520" s="223" t="s">
        <v>1263</v>
      </c>
      <c r="L520" s="245">
        <v>504.4</v>
      </c>
      <c r="M520" s="246">
        <v>46307</v>
      </c>
      <c r="N520" s="223"/>
      <c r="O520" s="223" t="s">
        <v>1656</v>
      </c>
      <c r="P520" s="223">
        <v>152384</v>
      </c>
      <c r="Q520" s="223" t="s">
        <v>321</v>
      </c>
      <c r="R520" s="223">
        <v>0</v>
      </c>
      <c r="S520" s="7"/>
      <c r="T520" s="3" t="str">
        <f>+VLOOKUP(Tabla1[[#This Row],[id_bodega]],'CONVERSION DATOS'!B:D,2,0)</f>
        <v>TAT BOGOTA SIBERIA</v>
      </c>
      <c r="U520" s="3" t="str">
        <f>+VLOOKUP(Q520,'CONVERSION DATOS'!B:D,3,0)</f>
        <v>VEHICULOS</v>
      </c>
      <c r="V520" t="str">
        <f>+VLOOKUP($A$1:$A$21871,'DT HUEVO'!$A:$E,3,0)</f>
        <v>L</v>
      </c>
      <c r="W520" t="str">
        <f>+VLOOKUP($A$1:$A$21711,'DT HUEVO'!$A:$E,4,0)</f>
        <v>EMPACADOS</v>
      </c>
      <c r="X520" t="str">
        <f>+VLOOKUP(T$1:T$21871,'DT HUEVO'!$H:$K,2,0)</f>
        <v>CENTRO ORIENTE</v>
      </c>
      <c r="Y520" t="str">
        <f>+VLOOKUP(T$1:T$21871,'DT HUEVO'!$H:$K,3,0)</f>
        <v>CALOTO</v>
      </c>
      <c r="Z520">
        <f>+VLOOKUP(A$1:A$21871,'DT HUEVO'!$A:$E,5,0)</f>
        <v>0</v>
      </c>
      <c r="AA520" t="str">
        <f>IF(Tabla1[[#This Row],[GRUPO]]="PLANTA CLASIFICACION","BODEGA",IF(Tabla1[[#This Row],[GRUPO]]="BODEGA","BODEGA",Tabla1[[#This Row],[GRUPO]]))</f>
        <v>VEHICULOS</v>
      </c>
      <c r="AB520" t="str">
        <f>VLOOKUP(Tabla1[[#This Row],[articulo]],'DT HUEVO'!$A:$F,6,0)</f>
        <v>TAT</v>
      </c>
    </row>
    <row r="521" spans="1:28">
      <c r="A521" s="223">
        <v>2010102</v>
      </c>
      <c r="B521" s="223" t="s">
        <v>1266</v>
      </c>
      <c r="C521" s="223" t="s">
        <v>1259</v>
      </c>
      <c r="D521" s="223">
        <v>440</v>
      </c>
      <c r="E521" s="7">
        <v>0</v>
      </c>
      <c r="F521" s="223" t="s">
        <v>1260</v>
      </c>
      <c r="G521" s="223" t="s">
        <v>1261</v>
      </c>
      <c r="H521" s="7">
        <v>0</v>
      </c>
      <c r="I521" s="7">
        <v>610</v>
      </c>
      <c r="J521" s="223" t="s">
        <v>1262</v>
      </c>
      <c r="K521" s="223" t="s">
        <v>1263</v>
      </c>
      <c r="L521" s="245">
        <v>629.67999999999995</v>
      </c>
      <c r="M521" s="246">
        <v>46307</v>
      </c>
      <c r="N521" s="223"/>
      <c r="O521" s="223" t="s">
        <v>1656</v>
      </c>
      <c r="P521" s="223">
        <v>2010102</v>
      </c>
      <c r="Q521" s="223" t="s">
        <v>321</v>
      </c>
      <c r="R521" s="223">
        <v>0</v>
      </c>
      <c r="S521" s="7"/>
      <c r="T521" s="3" t="str">
        <f>+VLOOKUP(Tabla1[[#This Row],[id_bodega]],'CONVERSION DATOS'!B:D,2,0)</f>
        <v>TAT BOGOTA SIBERIA</v>
      </c>
      <c r="U521" s="3" t="str">
        <f>+VLOOKUP(Q521,'CONVERSION DATOS'!B:D,3,0)</f>
        <v>VEHICULOS</v>
      </c>
      <c r="V521" t="str">
        <f>+VLOOKUP($A$1:$A$21871,'DT HUEVO'!$A:$E,3,0)</f>
        <v>YUMBO</v>
      </c>
      <c r="W521" t="str">
        <f>+VLOOKUP($A$1:$A$21711,'DT HUEVO'!$A:$E,4,0)</f>
        <v>VERDE</v>
      </c>
      <c r="X521" t="str">
        <f>+VLOOKUP(T$1:T$21871,'DT HUEVO'!$H:$K,2,0)</f>
        <v>CENTRO ORIENTE</v>
      </c>
      <c r="Y521" t="str">
        <f>+VLOOKUP(T$1:T$21871,'DT HUEVO'!$H:$K,3,0)</f>
        <v>CALOTO</v>
      </c>
      <c r="Z521">
        <f>+VLOOKUP(A$1:A$21871,'DT HUEVO'!$A:$E,5,0)</f>
        <v>0</v>
      </c>
      <c r="AA521" t="str">
        <f>IF(Tabla1[[#This Row],[GRUPO]]="PLANTA CLASIFICACION","BODEGA",IF(Tabla1[[#This Row],[GRUPO]]="BODEGA","BODEGA",Tabla1[[#This Row],[GRUPO]]))</f>
        <v>VEHICULOS</v>
      </c>
      <c r="AB521" t="str">
        <f>VLOOKUP(Tabla1[[#This Row],[articulo]],'DT HUEVO'!$A:$F,6,0)</f>
        <v>TAT</v>
      </c>
    </row>
    <row r="522" spans="1:28">
      <c r="A522" s="223">
        <v>2110202</v>
      </c>
      <c r="B522" s="223" t="s">
        <v>1008</v>
      </c>
      <c r="C522" s="223" t="s">
        <v>1259</v>
      </c>
      <c r="D522" s="223">
        <v>3552</v>
      </c>
      <c r="E522" s="7">
        <v>0</v>
      </c>
      <c r="F522" s="223" t="s">
        <v>1260</v>
      </c>
      <c r="G522" s="223" t="s">
        <v>1261</v>
      </c>
      <c r="H522" s="7">
        <v>0</v>
      </c>
      <c r="I522" s="7">
        <v>550</v>
      </c>
      <c r="J522" s="223" t="s">
        <v>1262</v>
      </c>
      <c r="K522" s="223" t="s">
        <v>1263</v>
      </c>
      <c r="L522" s="245">
        <v>394.2655715691518</v>
      </c>
      <c r="M522" s="246">
        <v>46307</v>
      </c>
      <c r="N522" s="223"/>
      <c r="O522" s="223" t="s">
        <v>1656</v>
      </c>
      <c r="P522" s="223">
        <v>2110202</v>
      </c>
      <c r="Q522" s="223" t="s">
        <v>321</v>
      </c>
      <c r="R522" s="223">
        <v>0</v>
      </c>
      <c r="S522" s="7"/>
      <c r="T522" s="3" t="str">
        <f>+VLOOKUP(Tabla1[[#This Row],[id_bodega]],'CONVERSION DATOS'!B:D,2,0)</f>
        <v>TAT BOGOTA SIBERIA</v>
      </c>
      <c r="U522" s="3" t="str">
        <f>+VLOOKUP(Q522,'CONVERSION DATOS'!B:D,3,0)</f>
        <v>VEHICULOS</v>
      </c>
      <c r="V522" t="str">
        <f>+VLOOKUP($A$1:$A$21871,'DT HUEVO'!$A:$E,3,0)</f>
        <v>XL</v>
      </c>
      <c r="W522" t="str">
        <f>+VLOOKUP($A$1:$A$21711,'DT HUEVO'!$A:$E,4,0)</f>
        <v>VERDE</v>
      </c>
      <c r="X522" t="str">
        <f>+VLOOKUP(T$1:T$21871,'DT HUEVO'!$H:$K,2,0)</f>
        <v>CENTRO ORIENTE</v>
      </c>
      <c r="Y522" t="str">
        <f>+VLOOKUP(T$1:T$21871,'DT HUEVO'!$H:$K,3,0)</f>
        <v>CALOTO</v>
      </c>
      <c r="Z522">
        <f>+VLOOKUP(A$1:A$21871,'DT HUEVO'!$A:$E,5,0)</f>
        <v>0</v>
      </c>
      <c r="AA522" t="str">
        <f>IF(Tabla1[[#This Row],[GRUPO]]="PLANTA CLASIFICACION","BODEGA",IF(Tabla1[[#This Row],[GRUPO]]="BODEGA","BODEGA",Tabla1[[#This Row],[GRUPO]]))</f>
        <v>VEHICULOS</v>
      </c>
      <c r="AB522" t="str">
        <f>VLOOKUP(Tabla1[[#This Row],[articulo]],'DT HUEVO'!$A:$F,6,0)</f>
        <v>TAT</v>
      </c>
    </row>
    <row r="523" spans="1:28">
      <c r="A523" s="223">
        <v>2110217</v>
      </c>
      <c r="B523" s="223" t="s">
        <v>1785</v>
      </c>
      <c r="C523" s="223" t="s">
        <v>1259</v>
      </c>
      <c r="D523" s="223">
        <v>2310</v>
      </c>
      <c r="E523" s="7">
        <v>0</v>
      </c>
      <c r="F523" s="223" t="s">
        <v>1260</v>
      </c>
      <c r="G523" s="223" t="s">
        <v>1261</v>
      </c>
      <c r="H523" s="7">
        <v>0</v>
      </c>
      <c r="I523" s="7">
        <v>560</v>
      </c>
      <c r="J523" s="223" t="s">
        <v>1262</v>
      </c>
      <c r="K523" s="223" t="s">
        <v>1263</v>
      </c>
      <c r="L523" s="245">
        <v>393.89</v>
      </c>
      <c r="M523" s="246">
        <v>46307</v>
      </c>
      <c r="N523" s="223">
        <v>0</v>
      </c>
      <c r="O523" s="223" t="s">
        <v>1656</v>
      </c>
      <c r="P523" s="223">
        <v>2110217</v>
      </c>
      <c r="Q523" s="223" t="s">
        <v>321</v>
      </c>
      <c r="R523" s="223">
        <v>0</v>
      </c>
      <c r="S523" s="7"/>
      <c r="T523" s="3" t="str">
        <f>+VLOOKUP(Tabla1[[#This Row],[id_bodega]],'CONVERSION DATOS'!B:D,2,0)</f>
        <v>TAT BOGOTA SIBERIA</v>
      </c>
      <c r="U523" s="3" t="str">
        <f>+VLOOKUP(Q523,'CONVERSION DATOS'!B:D,3,0)</f>
        <v>VEHICULOS</v>
      </c>
      <c r="V523" t="str">
        <f>+VLOOKUP($A$1:$A$21871,'DT HUEVO'!$A:$E,3,0)</f>
        <v>XL</v>
      </c>
      <c r="W523" t="str">
        <f>+VLOOKUP($A$1:$A$21711,'DT HUEVO'!$A:$E,4,0)</f>
        <v>EMPACADOS</v>
      </c>
      <c r="X523" t="str">
        <f>+VLOOKUP(T$1:T$21871,'DT HUEVO'!$H:$K,2,0)</f>
        <v>CENTRO ORIENTE</v>
      </c>
      <c r="Y523" t="str">
        <f>+VLOOKUP(T$1:T$21871,'DT HUEVO'!$H:$K,3,0)</f>
        <v>CALOTO</v>
      </c>
      <c r="Z523">
        <f>+VLOOKUP(A$1:A$21871,'DT HUEVO'!$A:$E,5,0)</f>
        <v>0</v>
      </c>
      <c r="AA523" t="str">
        <f>IF(Tabla1[[#This Row],[GRUPO]]="PLANTA CLASIFICACION","BODEGA",IF(Tabla1[[#This Row],[GRUPO]]="BODEGA","BODEGA",Tabla1[[#This Row],[GRUPO]]))</f>
        <v>VEHICULOS</v>
      </c>
      <c r="AB523" t="str">
        <f>VLOOKUP(Tabla1[[#This Row],[articulo]],'DT HUEVO'!$A:$F,6,0)</f>
        <v>TAT</v>
      </c>
    </row>
    <row r="524" spans="1:28">
      <c r="A524" s="223">
        <v>2110302</v>
      </c>
      <c r="B524" s="223" t="s">
        <v>1007</v>
      </c>
      <c r="C524" s="223" t="s">
        <v>1259</v>
      </c>
      <c r="D524" s="223">
        <v>8717</v>
      </c>
      <c r="E524" s="7">
        <v>0</v>
      </c>
      <c r="F524" s="223" t="s">
        <v>1260</v>
      </c>
      <c r="G524" s="223" t="s">
        <v>1261</v>
      </c>
      <c r="H524" s="7">
        <v>0</v>
      </c>
      <c r="I524" s="7">
        <v>500</v>
      </c>
      <c r="J524" s="223" t="s">
        <v>1262</v>
      </c>
      <c r="K524" s="223" t="s">
        <v>1263</v>
      </c>
      <c r="L524" s="245">
        <v>363.24</v>
      </c>
      <c r="M524" s="246">
        <v>46307</v>
      </c>
      <c r="N524" s="223"/>
      <c r="O524" s="223" t="s">
        <v>1656</v>
      </c>
      <c r="P524" s="223">
        <v>2110302</v>
      </c>
      <c r="Q524" s="223" t="s">
        <v>321</v>
      </c>
      <c r="R524" s="223">
        <v>0</v>
      </c>
      <c r="S524" s="7"/>
      <c r="T524" s="3" t="str">
        <f>+VLOOKUP(Tabla1[[#This Row],[id_bodega]],'CONVERSION DATOS'!B:D,2,0)</f>
        <v>TAT BOGOTA SIBERIA</v>
      </c>
      <c r="U524" s="3" t="str">
        <f>+VLOOKUP(Q524,'CONVERSION DATOS'!B:D,3,0)</f>
        <v>VEHICULOS</v>
      </c>
      <c r="V524" t="str">
        <f>+VLOOKUP($A$1:$A$21871,'DT HUEVO'!$A:$E,3,0)</f>
        <v>L</v>
      </c>
      <c r="W524" t="str">
        <f>+VLOOKUP($A$1:$A$21711,'DT HUEVO'!$A:$E,4,0)</f>
        <v>VERDE</v>
      </c>
      <c r="X524" t="str">
        <f>+VLOOKUP(T$1:T$21871,'DT HUEVO'!$H:$K,2,0)</f>
        <v>CENTRO ORIENTE</v>
      </c>
      <c r="Y524" t="str">
        <f>+VLOOKUP(T$1:T$21871,'DT HUEVO'!$H:$K,3,0)</f>
        <v>CALOTO</v>
      </c>
      <c r="Z524">
        <f>+VLOOKUP(A$1:A$21871,'DT HUEVO'!$A:$E,5,0)</f>
        <v>0</v>
      </c>
      <c r="AA524" t="str">
        <f>IF(Tabla1[[#This Row],[GRUPO]]="PLANTA CLASIFICACION","BODEGA",IF(Tabla1[[#This Row],[GRUPO]]="BODEGA","BODEGA",Tabla1[[#This Row],[GRUPO]]))</f>
        <v>VEHICULOS</v>
      </c>
      <c r="AB524" t="str">
        <f>VLOOKUP(Tabla1[[#This Row],[articulo]],'DT HUEVO'!$A:$F,6,0)</f>
        <v>TAT</v>
      </c>
    </row>
    <row r="525" spans="1:28">
      <c r="A525" s="223">
        <v>2110317</v>
      </c>
      <c r="B525" s="223" t="s">
        <v>1786</v>
      </c>
      <c r="C525" s="223" t="s">
        <v>1259</v>
      </c>
      <c r="D525" s="223">
        <v>720</v>
      </c>
      <c r="E525" s="7">
        <v>0</v>
      </c>
      <c r="F525" s="223" t="s">
        <v>1260</v>
      </c>
      <c r="G525" s="223" t="s">
        <v>1261</v>
      </c>
      <c r="H525" s="7">
        <v>0</v>
      </c>
      <c r="I525" s="7">
        <v>510</v>
      </c>
      <c r="J525" s="223" t="s">
        <v>1262</v>
      </c>
      <c r="K525" s="223" t="s">
        <v>1263</v>
      </c>
      <c r="L525" s="245">
        <v>362.98</v>
      </c>
      <c r="M525" s="246">
        <v>46307</v>
      </c>
      <c r="N525" s="223">
        <v>0</v>
      </c>
      <c r="O525" s="223" t="s">
        <v>1656</v>
      </c>
      <c r="P525" s="223">
        <v>2110317</v>
      </c>
      <c r="Q525" s="223" t="s">
        <v>321</v>
      </c>
      <c r="R525" s="223">
        <v>0</v>
      </c>
      <c r="S525" s="7"/>
      <c r="T525" s="3" t="str">
        <f>+VLOOKUP(Tabla1[[#This Row],[id_bodega]],'CONVERSION DATOS'!B:D,2,0)</f>
        <v>TAT BOGOTA SIBERIA</v>
      </c>
      <c r="U525" s="3" t="str">
        <f>+VLOOKUP(Q525,'CONVERSION DATOS'!B:D,3,0)</f>
        <v>VEHICULOS</v>
      </c>
      <c r="V525" t="str">
        <f>+VLOOKUP($A$1:$A$21871,'DT HUEVO'!$A:$E,3,0)</f>
        <v>L</v>
      </c>
      <c r="W525" t="str">
        <f>+VLOOKUP($A$1:$A$21711,'DT HUEVO'!$A:$E,4,0)</f>
        <v>EMPACADOS</v>
      </c>
      <c r="X525" t="str">
        <f>+VLOOKUP(T$1:T$21871,'DT HUEVO'!$H:$K,2,0)</f>
        <v>CENTRO ORIENTE</v>
      </c>
      <c r="Y525" t="str">
        <f>+VLOOKUP(T$1:T$21871,'DT HUEVO'!$H:$K,3,0)</f>
        <v>CALOTO</v>
      </c>
      <c r="Z525">
        <f>+VLOOKUP(A$1:A$21871,'DT HUEVO'!$A:$E,5,0)</f>
        <v>0</v>
      </c>
      <c r="AA525" t="str">
        <f>IF(Tabla1[[#This Row],[GRUPO]]="PLANTA CLASIFICACION","BODEGA",IF(Tabla1[[#This Row],[GRUPO]]="BODEGA","BODEGA",Tabla1[[#This Row],[GRUPO]]))</f>
        <v>VEHICULOS</v>
      </c>
      <c r="AB525" t="str">
        <f>VLOOKUP(Tabla1[[#This Row],[articulo]],'DT HUEVO'!$A:$F,6,0)</f>
        <v>TAT</v>
      </c>
    </row>
    <row r="526" spans="1:28">
      <c r="A526" s="223">
        <v>2110402</v>
      </c>
      <c r="B526" s="223" t="s">
        <v>1009</v>
      </c>
      <c r="C526" s="223" t="s">
        <v>1259</v>
      </c>
      <c r="D526" s="223">
        <v>1770</v>
      </c>
      <c r="E526" s="7">
        <v>0</v>
      </c>
      <c r="F526" s="223" t="s">
        <v>1260</v>
      </c>
      <c r="G526" s="223" t="s">
        <v>1261</v>
      </c>
      <c r="H526" s="7">
        <v>0</v>
      </c>
      <c r="I526" s="7">
        <v>480</v>
      </c>
      <c r="J526" s="223" t="s">
        <v>1262</v>
      </c>
      <c r="K526" s="223" t="s">
        <v>1263</v>
      </c>
      <c r="L526" s="245">
        <v>349.55000003581227</v>
      </c>
      <c r="M526" s="246">
        <v>46307</v>
      </c>
      <c r="N526" s="223"/>
      <c r="O526" s="223" t="s">
        <v>1656</v>
      </c>
      <c r="P526" s="223">
        <v>2110402</v>
      </c>
      <c r="Q526" s="223" t="s">
        <v>321</v>
      </c>
      <c r="R526" s="223">
        <v>0</v>
      </c>
      <c r="S526" s="7"/>
      <c r="T526" s="3" t="str">
        <f>+VLOOKUP(Tabla1[[#This Row],[id_bodega]],'CONVERSION DATOS'!B:D,2,0)</f>
        <v>TAT BOGOTA SIBERIA</v>
      </c>
      <c r="U526" s="3" t="str">
        <f>+VLOOKUP(Q526,'CONVERSION DATOS'!B:D,3,0)</f>
        <v>VEHICULOS</v>
      </c>
      <c r="V526" t="str">
        <f>+VLOOKUP($A$1:$A$21871,'DT HUEVO'!$A:$E,3,0)</f>
        <v>M</v>
      </c>
      <c r="W526" t="str">
        <f>+VLOOKUP($A$1:$A$21711,'DT HUEVO'!$A:$E,4,0)</f>
        <v>VERDE</v>
      </c>
      <c r="X526" t="str">
        <f>+VLOOKUP(T$1:T$21871,'DT HUEVO'!$H:$K,2,0)</f>
        <v>CENTRO ORIENTE</v>
      </c>
      <c r="Y526" t="str">
        <f>+VLOOKUP(T$1:T$21871,'DT HUEVO'!$H:$K,3,0)</f>
        <v>CALOTO</v>
      </c>
      <c r="Z526">
        <f>+VLOOKUP(A$1:A$21871,'DT HUEVO'!$A:$E,5,0)</f>
        <v>0</v>
      </c>
      <c r="AA526" t="str">
        <f>IF(Tabla1[[#This Row],[GRUPO]]="PLANTA CLASIFICACION","BODEGA",IF(Tabla1[[#This Row],[GRUPO]]="BODEGA","BODEGA",Tabla1[[#This Row],[GRUPO]]))</f>
        <v>VEHICULOS</v>
      </c>
      <c r="AB526" t="str">
        <f>VLOOKUP(Tabla1[[#This Row],[articulo]],'DT HUEVO'!$A:$F,6,0)</f>
        <v>TAT</v>
      </c>
    </row>
    <row r="527" spans="1:28">
      <c r="A527" s="223">
        <v>112271</v>
      </c>
      <c r="B527" s="223" t="s">
        <v>1235</v>
      </c>
      <c r="C527" s="223" t="s">
        <v>1259</v>
      </c>
      <c r="D527" s="223">
        <v>300</v>
      </c>
      <c r="E527" s="7">
        <v>0</v>
      </c>
      <c r="F527" s="223" t="s">
        <v>1260</v>
      </c>
      <c r="G527" s="223" t="s">
        <v>1261</v>
      </c>
      <c r="H527" s="7">
        <v>0</v>
      </c>
      <c r="I527" s="7">
        <v>630</v>
      </c>
      <c r="J527" s="223" t="s">
        <v>1262</v>
      </c>
      <c r="K527" s="223" t="s">
        <v>1263</v>
      </c>
      <c r="L527" s="245">
        <v>589.67999999999995</v>
      </c>
      <c r="M527" s="246">
        <v>46307</v>
      </c>
      <c r="N527" s="223">
        <v>0</v>
      </c>
      <c r="O527" s="223" t="s">
        <v>1494</v>
      </c>
      <c r="P527" s="223">
        <v>112271</v>
      </c>
      <c r="Q527" s="223" t="s">
        <v>1495</v>
      </c>
      <c r="R527" s="223">
        <v>0</v>
      </c>
      <c r="S527" s="7"/>
      <c r="T527" s="3" t="str">
        <f>+VLOOKUP(Tabla1[[#This Row],[id_bodega]],'CONVERSION DATOS'!B:D,2,0)</f>
        <v>TAT BOGOTA SIBERIA</v>
      </c>
      <c r="U527" s="3" t="str">
        <f>+VLOOKUP(Q527,'CONVERSION DATOS'!B:D,3,0)</f>
        <v>VEHICULOS</v>
      </c>
      <c r="V527" t="str">
        <f>+VLOOKUP($A$1:$A$21871,'DT HUEVO'!$A:$E,3,0)</f>
        <v>XL</v>
      </c>
      <c r="W527" t="str">
        <f>+VLOOKUP($A$1:$A$21711,'DT HUEVO'!$A:$E,4,0)</f>
        <v>EMPACADOS</v>
      </c>
      <c r="X527" t="str">
        <f>+VLOOKUP(T$1:T$21871,'DT HUEVO'!$H:$K,2,0)</f>
        <v>CENTRO ORIENTE</v>
      </c>
      <c r="Y527" t="str">
        <f>+VLOOKUP(T$1:T$21871,'DT HUEVO'!$H:$K,3,0)</f>
        <v>CALOTO</v>
      </c>
      <c r="Z527">
        <f>+VLOOKUP(A$1:A$21871,'DT HUEVO'!$A:$E,5,0)</f>
        <v>0</v>
      </c>
      <c r="AA527" t="str">
        <f>IF(Tabla1[[#This Row],[GRUPO]]="PLANTA CLASIFICACION","BODEGA",IF(Tabla1[[#This Row],[GRUPO]]="BODEGA","BODEGA",Tabla1[[#This Row],[GRUPO]]))</f>
        <v>VEHICULOS</v>
      </c>
      <c r="AB527" t="str">
        <f>VLOOKUP(Tabla1[[#This Row],[articulo]],'DT HUEVO'!$A:$F,6,0)</f>
        <v>TAT</v>
      </c>
    </row>
    <row r="528" spans="1:28">
      <c r="A528" s="223">
        <v>2010102</v>
      </c>
      <c r="B528" s="223" t="s">
        <v>1266</v>
      </c>
      <c r="C528" s="223" t="s">
        <v>1259</v>
      </c>
      <c r="D528" s="223">
        <v>979</v>
      </c>
      <c r="E528" s="7">
        <v>0</v>
      </c>
      <c r="F528" s="223" t="s">
        <v>1260</v>
      </c>
      <c r="G528" s="223" t="s">
        <v>1261</v>
      </c>
      <c r="H528" s="7">
        <v>0</v>
      </c>
      <c r="I528" s="7">
        <v>610</v>
      </c>
      <c r="J528" s="223" t="s">
        <v>1262</v>
      </c>
      <c r="K528" s="223" t="s">
        <v>1263</v>
      </c>
      <c r="L528" s="245">
        <v>629.67999999999995</v>
      </c>
      <c r="M528" s="246">
        <v>46307</v>
      </c>
      <c r="N528" s="223"/>
      <c r="O528" s="223" t="s">
        <v>1494</v>
      </c>
      <c r="P528" s="223">
        <v>2010102</v>
      </c>
      <c r="Q528" s="223" t="s">
        <v>1495</v>
      </c>
      <c r="R528" s="223">
        <v>0</v>
      </c>
      <c r="S528" s="7"/>
      <c r="T528" s="3" t="str">
        <f>+VLOOKUP(Tabla1[[#This Row],[id_bodega]],'CONVERSION DATOS'!B:D,2,0)</f>
        <v>TAT BOGOTA SIBERIA</v>
      </c>
      <c r="U528" s="3" t="str">
        <f>+VLOOKUP(Q528,'CONVERSION DATOS'!B:D,3,0)</f>
        <v>VEHICULOS</v>
      </c>
      <c r="V528" t="str">
        <f>+VLOOKUP($A$1:$A$21871,'DT HUEVO'!$A:$E,3,0)</f>
        <v>YUMBO</v>
      </c>
      <c r="W528" t="str">
        <f>+VLOOKUP($A$1:$A$21711,'DT HUEVO'!$A:$E,4,0)</f>
        <v>VERDE</v>
      </c>
      <c r="X528" t="str">
        <f>+VLOOKUP(T$1:T$21871,'DT HUEVO'!$H:$K,2,0)</f>
        <v>CENTRO ORIENTE</v>
      </c>
      <c r="Y528" t="str">
        <f>+VLOOKUP(T$1:T$21871,'DT HUEVO'!$H:$K,3,0)</f>
        <v>CALOTO</v>
      </c>
      <c r="Z528">
        <f>+VLOOKUP(A$1:A$21871,'DT HUEVO'!$A:$E,5,0)</f>
        <v>0</v>
      </c>
      <c r="AA528" t="str">
        <f>IF(Tabla1[[#This Row],[GRUPO]]="PLANTA CLASIFICACION","BODEGA",IF(Tabla1[[#This Row],[GRUPO]]="BODEGA","BODEGA",Tabla1[[#This Row],[GRUPO]]))</f>
        <v>VEHICULOS</v>
      </c>
      <c r="AB528" t="str">
        <f>VLOOKUP(Tabla1[[#This Row],[articulo]],'DT HUEVO'!$A:$F,6,0)</f>
        <v>TAT</v>
      </c>
    </row>
    <row r="529" spans="1:28">
      <c r="A529" s="223">
        <v>2110202</v>
      </c>
      <c r="B529" s="223" t="s">
        <v>1008</v>
      </c>
      <c r="C529" s="223" t="s">
        <v>1259</v>
      </c>
      <c r="D529" s="223">
        <v>4796</v>
      </c>
      <c r="E529" s="7">
        <v>0</v>
      </c>
      <c r="F529" s="223" t="s">
        <v>1260</v>
      </c>
      <c r="G529" s="223" t="s">
        <v>1261</v>
      </c>
      <c r="H529" s="7">
        <v>0</v>
      </c>
      <c r="I529" s="7">
        <v>550</v>
      </c>
      <c r="J529" s="223" t="s">
        <v>1262</v>
      </c>
      <c r="K529" s="223" t="s">
        <v>1263</v>
      </c>
      <c r="L529" s="245">
        <v>394.27568995316722</v>
      </c>
      <c r="M529" s="246">
        <v>46307</v>
      </c>
      <c r="N529" s="223"/>
      <c r="O529" s="223" t="s">
        <v>1494</v>
      </c>
      <c r="P529" s="223">
        <v>2110202</v>
      </c>
      <c r="Q529" s="223" t="s">
        <v>1495</v>
      </c>
      <c r="R529" s="223">
        <v>0</v>
      </c>
      <c r="S529" s="7"/>
      <c r="T529" s="3" t="str">
        <f>+VLOOKUP(Tabla1[[#This Row],[id_bodega]],'CONVERSION DATOS'!B:D,2,0)</f>
        <v>TAT BOGOTA SIBERIA</v>
      </c>
      <c r="U529" s="3" t="str">
        <f>+VLOOKUP(Q529,'CONVERSION DATOS'!B:D,3,0)</f>
        <v>VEHICULOS</v>
      </c>
      <c r="V529" t="str">
        <f>+VLOOKUP($A$1:$A$21871,'DT HUEVO'!$A:$E,3,0)</f>
        <v>XL</v>
      </c>
      <c r="W529" t="str">
        <f>+VLOOKUP($A$1:$A$21711,'DT HUEVO'!$A:$E,4,0)</f>
        <v>VERDE</v>
      </c>
      <c r="X529" t="str">
        <f>+VLOOKUP(T$1:T$21871,'DT HUEVO'!$H:$K,2,0)</f>
        <v>CENTRO ORIENTE</v>
      </c>
      <c r="Y529" t="str">
        <f>+VLOOKUP(T$1:T$21871,'DT HUEVO'!$H:$K,3,0)</f>
        <v>CALOTO</v>
      </c>
      <c r="Z529">
        <f>+VLOOKUP(A$1:A$21871,'DT HUEVO'!$A:$E,5,0)</f>
        <v>0</v>
      </c>
      <c r="AA529" t="str">
        <f>IF(Tabla1[[#This Row],[GRUPO]]="PLANTA CLASIFICACION","BODEGA",IF(Tabla1[[#This Row],[GRUPO]]="BODEGA","BODEGA",Tabla1[[#This Row],[GRUPO]]))</f>
        <v>VEHICULOS</v>
      </c>
      <c r="AB529" t="str">
        <f>VLOOKUP(Tabla1[[#This Row],[articulo]],'DT HUEVO'!$A:$F,6,0)</f>
        <v>TAT</v>
      </c>
    </row>
    <row r="530" spans="1:28">
      <c r="A530" s="223">
        <v>2110217</v>
      </c>
      <c r="B530" s="223" t="s">
        <v>1785</v>
      </c>
      <c r="C530" s="223" t="s">
        <v>1259</v>
      </c>
      <c r="D530" s="223">
        <v>1200</v>
      </c>
      <c r="E530" s="7">
        <v>0</v>
      </c>
      <c r="F530" s="223" t="s">
        <v>1260</v>
      </c>
      <c r="G530" s="223" t="s">
        <v>1261</v>
      </c>
      <c r="H530" s="7">
        <v>0</v>
      </c>
      <c r="I530" s="7">
        <v>560</v>
      </c>
      <c r="J530" s="223" t="s">
        <v>1262</v>
      </c>
      <c r="K530" s="223" t="s">
        <v>1263</v>
      </c>
      <c r="L530" s="245">
        <v>393.89</v>
      </c>
      <c r="M530" s="246">
        <v>46305</v>
      </c>
      <c r="N530" s="223">
        <v>0</v>
      </c>
      <c r="O530" s="223" t="s">
        <v>1494</v>
      </c>
      <c r="P530" s="223">
        <v>2110217</v>
      </c>
      <c r="Q530" s="223" t="s">
        <v>1495</v>
      </c>
      <c r="R530" s="223">
        <v>0</v>
      </c>
      <c r="S530" s="7"/>
      <c r="T530" s="3" t="str">
        <f>+VLOOKUP(Tabla1[[#This Row],[id_bodega]],'CONVERSION DATOS'!B:D,2,0)</f>
        <v>TAT BOGOTA SIBERIA</v>
      </c>
      <c r="U530" s="3" t="str">
        <f>+VLOOKUP(Q530,'CONVERSION DATOS'!B:D,3,0)</f>
        <v>VEHICULOS</v>
      </c>
      <c r="V530" t="str">
        <f>+VLOOKUP($A$1:$A$21871,'DT HUEVO'!$A:$E,3,0)</f>
        <v>XL</v>
      </c>
      <c r="W530" t="str">
        <f>+VLOOKUP($A$1:$A$21711,'DT HUEVO'!$A:$E,4,0)</f>
        <v>EMPACADOS</v>
      </c>
      <c r="X530" t="str">
        <f>+VLOOKUP(T$1:T$21871,'DT HUEVO'!$H:$K,2,0)</f>
        <v>CENTRO ORIENTE</v>
      </c>
      <c r="Y530" t="str">
        <f>+VLOOKUP(T$1:T$21871,'DT HUEVO'!$H:$K,3,0)</f>
        <v>CALOTO</v>
      </c>
      <c r="Z530">
        <f>+VLOOKUP(A$1:A$21871,'DT HUEVO'!$A:$E,5,0)</f>
        <v>0</v>
      </c>
      <c r="AA530" t="str">
        <f>IF(Tabla1[[#This Row],[GRUPO]]="PLANTA CLASIFICACION","BODEGA",IF(Tabla1[[#This Row],[GRUPO]]="BODEGA","BODEGA",Tabla1[[#This Row],[GRUPO]]))</f>
        <v>VEHICULOS</v>
      </c>
      <c r="AB530" t="str">
        <f>VLOOKUP(Tabla1[[#This Row],[articulo]],'DT HUEVO'!$A:$F,6,0)</f>
        <v>TAT</v>
      </c>
    </row>
    <row r="531" spans="1:28">
      <c r="A531" s="223">
        <v>2110302</v>
      </c>
      <c r="B531" s="223" t="s">
        <v>1007</v>
      </c>
      <c r="C531" s="223" t="s">
        <v>1259</v>
      </c>
      <c r="D531" s="223">
        <v>4934</v>
      </c>
      <c r="E531" s="7">
        <v>0</v>
      </c>
      <c r="F531" s="223" t="s">
        <v>1260</v>
      </c>
      <c r="G531" s="223" t="s">
        <v>1261</v>
      </c>
      <c r="H531" s="7">
        <v>0</v>
      </c>
      <c r="I531" s="7">
        <v>500</v>
      </c>
      <c r="J531" s="223" t="s">
        <v>1262</v>
      </c>
      <c r="K531" s="223" t="s">
        <v>1263</v>
      </c>
      <c r="L531" s="245">
        <v>363.24</v>
      </c>
      <c r="M531" s="246">
        <v>46307</v>
      </c>
      <c r="N531" s="223"/>
      <c r="O531" s="223" t="s">
        <v>1494</v>
      </c>
      <c r="P531" s="223">
        <v>2110302</v>
      </c>
      <c r="Q531" s="223" t="s">
        <v>1495</v>
      </c>
      <c r="R531" s="223">
        <v>0</v>
      </c>
      <c r="S531" s="7"/>
      <c r="T531" s="3" t="str">
        <f>+VLOOKUP(Tabla1[[#This Row],[id_bodega]],'CONVERSION DATOS'!B:D,2,0)</f>
        <v>TAT BOGOTA SIBERIA</v>
      </c>
      <c r="U531" s="3" t="str">
        <f>+VLOOKUP(Q531,'CONVERSION DATOS'!B:D,3,0)</f>
        <v>VEHICULOS</v>
      </c>
      <c r="V531" t="str">
        <f>+VLOOKUP($A$1:$A$21871,'DT HUEVO'!$A:$E,3,0)</f>
        <v>L</v>
      </c>
      <c r="W531" t="str">
        <f>+VLOOKUP($A$1:$A$21711,'DT HUEVO'!$A:$E,4,0)</f>
        <v>VERDE</v>
      </c>
      <c r="X531" t="str">
        <f>+VLOOKUP(T$1:T$21871,'DT HUEVO'!$H:$K,2,0)</f>
        <v>CENTRO ORIENTE</v>
      </c>
      <c r="Y531" t="str">
        <f>+VLOOKUP(T$1:T$21871,'DT HUEVO'!$H:$K,3,0)</f>
        <v>CALOTO</v>
      </c>
      <c r="Z531">
        <f>+VLOOKUP(A$1:A$21871,'DT HUEVO'!$A:$E,5,0)</f>
        <v>0</v>
      </c>
      <c r="AA531" t="str">
        <f>IF(Tabla1[[#This Row],[GRUPO]]="PLANTA CLASIFICACION","BODEGA",IF(Tabla1[[#This Row],[GRUPO]]="BODEGA","BODEGA",Tabla1[[#This Row],[GRUPO]]))</f>
        <v>VEHICULOS</v>
      </c>
      <c r="AB531" t="str">
        <f>VLOOKUP(Tabla1[[#This Row],[articulo]],'DT HUEVO'!$A:$F,6,0)</f>
        <v>TAT</v>
      </c>
    </row>
    <row r="532" spans="1:28">
      <c r="A532" s="223">
        <v>2110402</v>
      </c>
      <c r="B532" s="223" t="s">
        <v>1009</v>
      </c>
      <c r="C532" s="223" t="s">
        <v>1259</v>
      </c>
      <c r="D532" s="223">
        <v>417</v>
      </c>
      <c r="E532" s="7">
        <v>0</v>
      </c>
      <c r="F532" s="223" t="s">
        <v>1260</v>
      </c>
      <c r="G532" s="223" t="s">
        <v>1261</v>
      </c>
      <c r="H532" s="7">
        <v>0</v>
      </c>
      <c r="I532" s="7">
        <v>480</v>
      </c>
      <c r="J532" s="223" t="s">
        <v>1262</v>
      </c>
      <c r="K532" s="223" t="s">
        <v>1263</v>
      </c>
      <c r="L532" s="245">
        <v>349.55</v>
      </c>
      <c r="M532" s="246">
        <v>46307</v>
      </c>
      <c r="N532" s="223"/>
      <c r="O532" s="223" t="s">
        <v>1494</v>
      </c>
      <c r="P532" s="223">
        <v>2110402</v>
      </c>
      <c r="Q532" s="223" t="s">
        <v>1495</v>
      </c>
      <c r="R532" s="223">
        <v>0</v>
      </c>
      <c r="S532" s="7"/>
      <c r="T532" s="3" t="str">
        <f>+VLOOKUP(Tabla1[[#This Row],[id_bodega]],'CONVERSION DATOS'!B:D,2,0)</f>
        <v>TAT BOGOTA SIBERIA</v>
      </c>
      <c r="U532" s="3" t="str">
        <f>+VLOOKUP(Q532,'CONVERSION DATOS'!B:D,3,0)</f>
        <v>VEHICULOS</v>
      </c>
      <c r="V532" t="str">
        <f>+VLOOKUP($A$1:$A$21871,'DT HUEVO'!$A:$E,3,0)</f>
        <v>M</v>
      </c>
      <c r="W532" t="str">
        <f>+VLOOKUP($A$1:$A$21711,'DT HUEVO'!$A:$E,4,0)</f>
        <v>VERDE</v>
      </c>
      <c r="X532" t="str">
        <f>+VLOOKUP(T$1:T$21871,'DT HUEVO'!$H:$K,2,0)</f>
        <v>CENTRO ORIENTE</v>
      </c>
      <c r="Y532" t="str">
        <f>+VLOOKUP(T$1:T$21871,'DT HUEVO'!$H:$K,3,0)</f>
        <v>CALOTO</v>
      </c>
      <c r="Z532">
        <f>+VLOOKUP(A$1:A$21871,'DT HUEVO'!$A:$E,5,0)</f>
        <v>0</v>
      </c>
      <c r="AA532" t="str">
        <f>IF(Tabla1[[#This Row],[GRUPO]]="PLANTA CLASIFICACION","BODEGA",IF(Tabla1[[#This Row],[GRUPO]]="BODEGA","BODEGA",Tabla1[[#This Row],[GRUPO]]))</f>
        <v>VEHICULOS</v>
      </c>
      <c r="AB532" t="str">
        <f>VLOOKUP(Tabla1[[#This Row],[articulo]],'DT HUEVO'!$A:$F,6,0)</f>
        <v>TAT</v>
      </c>
    </row>
    <row r="533" spans="1:28">
      <c r="A533" s="223">
        <v>2112207</v>
      </c>
      <c r="B533" s="223" t="s">
        <v>1104</v>
      </c>
      <c r="C533" s="223" t="s">
        <v>1259</v>
      </c>
      <c r="D533" s="223">
        <v>225</v>
      </c>
      <c r="E533" s="7">
        <v>0</v>
      </c>
      <c r="F533" s="223" t="s">
        <v>1260</v>
      </c>
      <c r="G533" s="223" t="s">
        <v>1261</v>
      </c>
      <c r="H533" s="7">
        <v>0</v>
      </c>
      <c r="I533" s="7">
        <v>640</v>
      </c>
      <c r="J533" s="223" t="s">
        <v>1262</v>
      </c>
      <c r="K533" s="223" t="s">
        <v>1263</v>
      </c>
      <c r="L533" s="245">
        <v>599.67999999999995</v>
      </c>
      <c r="M533" s="246">
        <v>46307</v>
      </c>
      <c r="N533" s="223"/>
      <c r="O533" s="223" t="s">
        <v>1494</v>
      </c>
      <c r="P533" s="223">
        <v>2112207</v>
      </c>
      <c r="Q533" s="223" t="s">
        <v>1495</v>
      </c>
      <c r="R533" s="223">
        <v>0</v>
      </c>
      <c r="S533" s="7"/>
      <c r="T533" s="3" t="str">
        <f>+VLOOKUP(Tabla1[[#This Row],[id_bodega]],'CONVERSION DATOS'!B:D,2,0)</f>
        <v>TAT BOGOTA SIBERIA</v>
      </c>
      <c r="U533" s="3" t="str">
        <f>+VLOOKUP(Q533,'CONVERSION DATOS'!B:D,3,0)</f>
        <v>VEHICULOS</v>
      </c>
      <c r="V533" t="str">
        <f>+VLOOKUP($A$1:$A$21871,'DT HUEVO'!$A:$E,3,0)</f>
        <v>XL</v>
      </c>
      <c r="W533" t="str">
        <f>+VLOOKUP($A$1:$A$21711,'DT HUEVO'!$A:$E,4,0)</f>
        <v>EMPACADOS</v>
      </c>
      <c r="X533" t="str">
        <f>+VLOOKUP(T$1:T$21871,'DT HUEVO'!$H:$K,2,0)</f>
        <v>CENTRO ORIENTE</v>
      </c>
      <c r="Y533" t="str">
        <f>+VLOOKUP(T$1:T$21871,'DT HUEVO'!$H:$K,3,0)</f>
        <v>CALOTO</v>
      </c>
      <c r="Z533" t="str">
        <f>+VLOOKUP(A$1:A$21871,'DT HUEVO'!$A:$E,5,0)</f>
        <v>TAT</v>
      </c>
      <c r="AA533" t="str">
        <f>IF(Tabla1[[#This Row],[GRUPO]]="PLANTA CLASIFICACION","BODEGA",IF(Tabla1[[#This Row],[GRUPO]]="BODEGA","BODEGA",Tabla1[[#This Row],[GRUPO]]))</f>
        <v>VEHICULOS</v>
      </c>
      <c r="AB533" t="str">
        <f>VLOOKUP(Tabla1[[#This Row],[articulo]],'DT HUEVO'!$A:$F,6,0)</f>
        <v>TAT</v>
      </c>
    </row>
    <row r="534" spans="1:28">
      <c r="A534" s="223">
        <v>2152388</v>
      </c>
      <c r="B534" s="223" t="s">
        <v>1106</v>
      </c>
      <c r="C534" s="223" t="s">
        <v>1259</v>
      </c>
      <c r="D534" s="223">
        <v>360</v>
      </c>
      <c r="E534" s="7">
        <v>0</v>
      </c>
      <c r="F534" s="223" t="s">
        <v>1260</v>
      </c>
      <c r="G534" s="223" t="s">
        <v>1261</v>
      </c>
      <c r="H534" s="7">
        <v>0</v>
      </c>
      <c r="I534" s="7">
        <v>570</v>
      </c>
      <c r="J534" s="223" t="s">
        <v>1262</v>
      </c>
      <c r="K534" s="223" t="s">
        <v>1263</v>
      </c>
      <c r="L534" s="245">
        <v>538.38</v>
      </c>
      <c r="M534" s="246">
        <v>46307</v>
      </c>
      <c r="N534" s="223"/>
      <c r="O534" s="223" t="s">
        <v>1494</v>
      </c>
      <c r="P534" s="223">
        <v>2152388</v>
      </c>
      <c r="Q534" s="223" t="s">
        <v>1495</v>
      </c>
      <c r="R534" s="223">
        <v>0</v>
      </c>
      <c r="S534" s="7"/>
      <c r="T534" s="3" t="str">
        <f>+VLOOKUP(Tabla1[[#This Row],[id_bodega]],'CONVERSION DATOS'!B:D,2,0)</f>
        <v>TAT BOGOTA SIBERIA</v>
      </c>
      <c r="U534" s="3" t="str">
        <f>+VLOOKUP(Q534,'CONVERSION DATOS'!B:D,3,0)</f>
        <v>VEHICULOS</v>
      </c>
      <c r="V534" t="str">
        <f>+VLOOKUP($A$1:$A$21871,'DT HUEVO'!$A:$E,3,0)</f>
        <v>L</v>
      </c>
      <c r="W534" t="str">
        <f>+VLOOKUP($A$1:$A$21711,'DT HUEVO'!$A:$E,4,0)</f>
        <v>EMPACADOS</v>
      </c>
      <c r="X534" t="str">
        <f>+VLOOKUP(T$1:T$21871,'DT HUEVO'!$H:$K,2,0)</f>
        <v>CENTRO ORIENTE</v>
      </c>
      <c r="Y534" t="str">
        <f>+VLOOKUP(T$1:T$21871,'DT HUEVO'!$H:$K,3,0)</f>
        <v>CALOTO</v>
      </c>
      <c r="Z534">
        <f>+VLOOKUP(A$1:A$21871,'DT HUEVO'!$A:$E,5,0)</f>
        <v>0</v>
      </c>
      <c r="AA534" t="str">
        <f>IF(Tabla1[[#This Row],[GRUPO]]="PLANTA CLASIFICACION","BODEGA",IF(Tabla1[[#This Row],[GRUPO]]="BODEGA","BODEGA",Tabla1[[#This Row],[GRUPO]]))</f>
        <v>VEHICULOS</v>
      </c>
      <c r="AB534" t="str">
        <f>VLOOKUP(Tabla1[[#This Row],[articulo]],'DT HUEVO'!$A:$F,6,0)</f>
        <v>TAT</v>
      </c>
    </row>
    <row r="535" spans="1:28">
      <c r="A535" s="223">
        <v>112271</v>
      </c>
      <c r="B535" s="223" t="s">
        <v>1235</v>
      </c>
      <c r="C535" s="223" t="s">
        <v>1259</v>
      </c>
      <c r="D535" s="223">
        <v>1020</v>
      </c>
      <c r="E535" s="7">
        <v>0</v>
      </c>
      <c r="F535" s="223" t="s">
        <v>1260</v>
      </c>
      <c r="G535" s="223" t="s">
        <v>1261</v>
      </c>
      <c r="H535" s="7">
        <v>0</v>
      </c>
      <c r="I535" s="7">
        <v>630</v>
      </c>
      <c r="J535" s="223" t="s">
        <v>1262</v>
      </c>
      <c r="K535" s="223" t="s">
        <v>1263</v>
      </c>
      <c r="L535" s="245">
        <v>589.67999999999995</v>
      </c>
      <c r="M535" s="246">
        <v>46307</v>
      </c>
      <c r="N535" s="223">
        <v>0</v>
      </c>
      <c r="O535" s="223" t="s">
        <v>1822</v>
      </c>
      <c r="P535" s="223">
        <v>112271</v>
      </c>
      <c r="Q535" s="223" t="s">
        <v>1496</v>
      </c>
      <c r="R535" s="223">
        <v>0</v>
      </c>
      <c r="S535" s="7"/>
      <c r="T535" s="3" t="str">
        <f>+VLOOKUP(Tabla1[[#This Row],[id_bodega]],'CONVERSION DATOS'!B:D,2,0)</f>
        <v>TAT BOGOTA SIBERIA</v>
      </c>
      <c r="U535" s="3" t="str">
        <f>+VLOOKUP(Q535,'CONVERSION DATOS'!B:D,3,0)</f>
        <v>VEHICULOS</v>
      </c>
      <c r="V535" t="str">
        <f>+VLOOKUP($A$1:$A$21871,'DT HUEVO'!$A:$E,3,0)</f>
        <v>XL</v>
      </c>
      <c r="W535" t="str">
        <f>+VLOOKUP($A$1:$A$21711,'DT HUEVO'!$A:$E,4,0)</f>
        <v>EMPACADOS</v>
      </c>
      <c r="X535" t="str">
        <f>+VLOOKUP(T$1:T$21871,'DT HUEVO'!$H:$K,2,0)</f>
        <v>CENTRO ORIENTE</v>
      </c>
      <c r="Y535" t="str">
        <f>+VLOOKUP(T$1:T$21871,'DT HUEVO'!$H:$K,3,0)</f>
        <v>CALOTO</v>
      </c>
      <c r="Z535">
        <f>+VLOOKUP(A$1:A$21871,'DT HUEVO'!$A:$E,5,0)</f>
        <v>0</v>
      </c>
      <c r="AA535" t="str">
        <f>IF(Tabla1[[#This Row],[GRUPO]]="PLANTA CLASIFICACION","BODEGA",IF(Tabla1[[#This Row],[GRUPO]]="BODEGA","BODEGA",Tabla1[[#This Row],[GRUPO]]))</f>
        <v>VEHICULOS</v>
      </c>
      <c r="AB535" t="str">
        <f>VLOOKUP(Tabla1[[#This Row],[articulo]],'DT HUEVO'!$A:$F,6,0)</f>
        <v>TAT</v>
      </c>
    </row>
    <row r="536" spans="1:28">
      <c r="A536" s="223">
        <v>152384</v>
      </c>
      <c r="B536" s="223" t="s">
        <v>1107</v>
      </c>
      <c r="C536" s="223" t="s">
        <v>1259</v>
      </c>
      <c r="D536" s="223">
        <v>1140</v>
      </c>
      <c r="E536" s="7">
        <v>0</v>
      </c>
      <c r="F536" s="223" t="s">
        <v>1260</v>
      </c>
      <c r="G536" s="223" t="s">
        <v>1261</v>
      </c>
      <c r="H536" s="7">
        <v>0</v>
      </c>
      <c r="I536" s="7">
        <v>560</v>
      </c>
      <c r="J536" s="223" t="s">
        <v>1262</v>
      </c>
      <c r="K536" s="223" t="s">
        <v>1263</v>
      </c>
      <c r="L536" s="245">
        <v>504.4</v>
      </c>
      <c r="M536" s="246">
        <v>46307</v>
      </c>
      <c r="N536" s="223"/>
      <c r="O536" s="223" t="s">
        <v>1822</v>
      </c>
      <c r="P536" s="223">
        <v>152384</v>
      </c>
      <c r="Q536" s="223" t="s">
        <v>1496</v>
      </c>
      <c r="R536" s="223">
        <v>0</v>
      </c>
      <c r="S536" s="7"/>
      <c r="T536" s="3" t="str">
        <f>+VLOOKUP(Tabla1[[#This Row],[id_bodega]],'CONVERSION DATOS'!B:D,2,0)</f>
        <v>TAT BOGOTA SIBERIA</v>
      </c>
      <c r="U536" s="3" t="str">
        <f>+VLOOKUP(Q536,'CONVERSION DATOS'!B:D,3,0)</f>
        <v>VEHICULOS</v>
      </c>
      <c r="V536" t="str">
        <f>+VLOOKUP($A$1:$A$21871,'DT HUEVO'!$A:$E,3,0)</f>
        <v>L</v>
      </c>
      <c r="W536" t="str">
        <f>+VLOOKUP($A$1:$A$21711,'DT HUEVO'!$A:$E,4,0)</f>
        <v>EMPACADOS</v>
      </c>
      <c r="X536" t="str">
        <f>+VLOOKUP(T$1:T$21871,'DT HUEVO'!$H:$K,2,0)</f>
        <v>CENTRO ORIENTE</v>
      </c>
      <c r="Y536" t="str">
        <f>+VLOOKUP(T$1:T$21871,'DT HUEVO'!$H:$K,3,0)</f>
        <v>CALOTO</v>
      </c>
      <c r="Z536">
        <f>+VLOOKUP(A$1:A$21871,'DT HUEVO'!$A:$E,5,0)</f>
        <v>0</v>
      </c>
      <c r="AA536" t="str">
        <f>IF(Tabla1[[#This Row],[GRUPO]]="PLANTA CLASIFICACION","BODEGA",IF(Tabla1[[#This Row],[GRUPO]]="BODEGA","BODEGA",Tabla1[[#This Row],[GRUPO]]))</f>
        <v>VEHICULOS</v>
      </c>
      <c r="AB536" t="str">
        <f>VLOOKUP(Tabla1[[#This Row],[articulo]],'DT HUEVO'!$A:$F,6,0)</f>
        <v>TAT</v>
      </c>
    </row>
    <row r="537" spans="1:28">
      <c r="A537" s="223">
        <v>2010102</v>
      </c>
      <c r="B537" s="223" t="s">
        <v>1266</v>
      </c>
      <c r="C537" s="223" t="s">
        <v>1259</v>
      </c>
      <c r="D537" s="223">
        <v>1280</v>
      </c>
      <c r="E537" s="7">
        <v>0</v>
      </c>
      <c r="F537" s="223" t="s">
        <v>1260</v>
      </c>
      <c r="G537" s="223" t="s">
        <v>1261</v>
      </c>
      <c r="H537" s="7">
        <v>0</v>
      </c>
      <c r="I537" s="7">
        <v>610</v>
      </c>
      <c r="J537" s="223" t="s">
        <v>1262</v>
      </c>
      <c r="K537" s="223" t="s">
        <v>1263</v>
      </c>
      <c r="L537" s="245">
        <v>629.67999999999995</v>
      </c>
      <c r="M537" s="246">
        <v>46307</v>
      </c>
      <c r="N537" s="223"/>
      <c r="O537" s="223" t="s">
        <v>1822</v>
      </c>
      <c r="P537" s="223">
        <v>2010102</v>
      </c>
      <c r="Q537" s="223" t="s">
        <v>1496</v>
      </c>
      <c r="R537" s="223">
        <v>0</v>
      </c>
      <c r="S537" s="7"/>
      <c r="T537" s="3" t="str">
        <f>+VLOOKUP(Tabla1[[#This Row],[id_bodega]],'CONVERSION DATOS'!B:D,2,0)</f>
        <v>TAT BOGOTA SIBERIA</v>
      </c>
      <c r="U537" s="3" t="str">
        <f>+VLOOKUP(Q537,'CONVERSION DATOS'!B:D,3,0)</f>
        <v>VEHICULOS</v>
      </c>
      <c r="V537" t="str">
        <f>+VLOOKUP($A$1:$A$21871,'DT HUEVO'!$A:$E,3,0)</f>
        <v>YUMBO</v>
      </c>
      <c r="W537" t="str">
        <f>+VLOOKUP($A$1:$A$21711,'DT HUEVO'!$A:$E,4,0)</f>
        <v>VERDE</v>
      </c>
      <c r="X537" t="str">
        <f>+VLOOKUP(T$1:T$21871,'DT HUEVO'!$H:$K,2,0)</f>
        <v>CENTRO ORIENTE</v>
      </c>
      <c r="Y537" t="str">
        <f>+VLOOKUP(T$1:T$21871,'DT HUEVO'!$H:$K,3,0)</f>
        <v>CALOTO</v>
      </c>
      <c r="Z537">
        <f>+VLOOKUP(A$1:A$21871,'DT HUEVO'!$A:$E,5,0)</f>
        <v>0</v>
      </c>
      <c r="AA537" t="str">
        <f>IF(Tabla1[[#This Row],[GRUPO]]="PLANTA CLASIFICACION","BODEGA",IF(Tabla1[[#This Row],[GRUPO]]="BODEGA","BODEGA",Tabla1[[#This Row],[GRUPO]]))</f>
        <v>VEHICULOS</v>
      </c>
      <c r="AB537" t="str">
        <f>VLOOKUP(Tabla1[[#This Row],[articulo]],'DT HUEVO'!$A:$F,6,0)</f>
        <v>TAT</v>
      </c>
    </row>
    <row r="538" spans="1:28">
      <c r="A538" s="223">
        <v>2110202</v>
      </c>
      <c r="B538" s="223" t="s">
        <v>1008</v>
      </c>
      <c r="C538" s="223" t="s">
        <v>1259</v>
      </c>
      <c r="D538" s="223">
        <v>3146</v>
      </c>
      <c r="E538" s="7">
        <v>0</v>
      </c>
      <c r="F538" s="223" t="s">
        <v>1260</v>
      </c>
      <c r="G538" s="223" t="s">
        <v>1261</v>
      </c>
      <c r="H538" s="7">
        <v>0</v>
      </c>
      <c r="I538" s="7">
        <v>550</v>
      </c>
      <c r="J538" s="223" t="s">
        <v>1262</v>
      </c>
      <c r="K538" s="223" t="s">
        <v>1263</v>
      </c>
      <c r="L538" s="245">
        <v>394.27023863435949</v>
      </c>
      <c r="M538" s="246">
        <v>46307</v>
      </c>
      <c r="N538" s="223"/>
      <c r="O538" s="223" t="s">
        <v>1822</v>
      </c>
      <c r="P538" s="223">
        <v>2110202</v>
      </c>
      <c r="Q538" s="223" t="s">
        <v>1496</v>
      </c>
      <c r="R538" s="223">
        <v>0</v>
      </c>
      <c r="S538" s="7"/>
      <c r="T538" s="3" t="str">
        <f>+VLOOKUP(Tabla1[[#This Row],[id_bodega]],'CONVERSION DATOS'!B:D,2,0)</f>
        <v>TAT BOGOTA SIBERIA</v>
      </c>
      <c r="U538" s="3" t="str">
        <f>+VLOOKUP(Q538,'CONVERSION DATOS'!B:D,3,0)</f>
        <v>VEHICULOS</v>
      </c>
      <c r="V538" t="str">
        <f>+VLOOKUP($A$1:$A$21871,'DT HUEVO'!$A:$E,3,0)</f>
        <v>XL</v>
      </c>
      <c r="W538" t="str">
        <f>+VLOOKUP($A$1:$A$21711,'DT HUEVO'!$A:$E,4,0)</f>
        <v>VERDE</v>
      </c>
      <c r="X538" t="str">
        <f>+VLOOKUP(T$1:T$21871,'DT HUEVO'!$H:$K,2,0)</f>
        <v>CENTRO ORIENTE</v>
      </c>
      <c r="Y538" t="str">
        <f>+VLOOKUP(T$1:T$21871,'DT HUEVO'!$H:$K,3,0)</f>
        <v>CALOTO</v>
      </c>
      <c r="Z538">
        <f>+VLOOKUP(A$1:A$21871,'DT HUEVO'!$A:$E,5,0)</f>
        <v>0</v>
      </c>
      <c r="AA538" t="str">
        <f>IF(Tabla1[[#This Row],[GRUPO]]="PLANTA CLASIFICACION","BODEGA",IF(Tabla1[[#This Row],[GRUPO]]="BODEGA","BODEGA",Tabla1[[#This Row],[GRUPO]]))</f>
        <v>VEHICULOS</v>
      </c>
      <c r="AB538" t="str">
        <f>VLOOKUP(Tabla1[[#This Row],[articulo]],'DT HUEVO'!$A:$F,6,0)</f>
        <v>TAT</v>
      </c>
    </row>
    <row r="539" spans="1:28">
      <c r="A539" s="223">
        <v>2110217</v>
      </c>
      <c r="B539" s="223" t="s">
        <v>1785</v>
      </c>
      <c r="C539" s="223" t="s">
        <v>1259</v>
      </c>
      <c r="D539" s="223">
        <v>2910</v>
      </c>
      <c r="E539" s="7">
        <v>0</v>
      </c>
      <c r="F539" s="223" t="s">
        <v>1260</v>
      </c>
      <c r="G539" s="223" t="s">
        <v>1261</v>
      </c>
      <c r="H539" s="7">
        <v>0</v>
      </c>
      <c r="I539" s="7">
        <v>560</v>
      </c>
      <c r="J539" s="223" t="s">
        <v>1262</v>
      </c>
      <c r="K539" s="223" t="s">
        <v>1263</v>
      </c>
      <c r="L539" s="245">
        <v>393.89</v>
      </c>
      <c r="M539" s="246">
        <v>46307</v>
      </c>
      <c r="N539" s="223">
        <v>0</v>
      </c>
      <c r="O539" s="223" t="s">
        <v>1822</v>
      </c>
      <c r="P539" s="223">
        <v>2110217</v>
      </c>
      <c r="Q539" s="223" t="s">
        <v>1496</v>
      </c>
      <c r="R539" s="223">
        <v>0</v>
      </c>
      <c r="S539" s="7"/>
      <c r="T539" s="3" t="str">
        <f>+VLOOKUP(Tabla1[[#This Row],[id_bodega]],'CONVERSION DATOS'!B:D,2,0)</f>
        <v>TAT BOGOTA SIBERIA</v>
      </c>
      <c r="U539" s="3" t="str">
        <f>+VLOOKUP(Q539,'CONVERSION DATOS'!B:D,3,0)</f>
        <v>VEHICULOS</v>
      </c>
      <c r="V539" t="str">
        <f>+VLOOKUP($A$1:$A$21871,'DT HUEVO'!$A:$E,3,0)</f>
        <v>XL</v>
      </c>
      <c r="W539" t="str">
        <f>+VLOOKUP($A$1:$A$21711,'DT HUEVO'!$A:$E,4,0)</f>
        <v>EMPACADOS</v>
      </c>
      <c r="X539" t="str">
        <f>+VLOOKUP(T$1:T$21871,'DT HUEVO'!$H:$K,2,0)</f>
        <v>CENTRO ORIENTE</v>
      </c>
      <c r="Y539" t="str">
        <f>+VLOOKUP(T$1:T$21871,'DT HUEVO'!$H:$K,3,0)</f>
        <v>CALOTO</v>
      </c>
      <c r="Z539">
        <f>+VLOOKUP(A$1:A$21871,'DT HUEVO'!$A:$E,5,0)</f>
        <v>0</v>
      </c>
      <c r="AA539" t="str">
        <f>IF(Tabla1[[#This Row],[GRUPO]]="PLANTA CLASIFICACION","BODEGA",IF(Tabla1[[#This Row],[GRUPO]]="BODEGA","BODEGA",Tabla1[[#This Row],[GRUPO]]))</f>
        <v>VEHICULOS</v>
      </c>
      <c r="AB539" t="str">
        <f>VLOOKUP(Tabla1[[#This Row],[articulo]],'DT HUEVO'!$A:$F,6,0)</f>
        <v>TAT</v>
      </c>
    </row>
    <row r="540" spans="1:28">
      <c r="A540" s="223">
        <v>2110302</v>
      </c>
      <c r="B540" s="223" t="s">
        <v>1007</v>
      </c>
      <c r="C540" s="223" t="s">
        <v>1259</v>
      </c>
      <c r="D540" s="223">
        <v>5218</v>
      </c>
      <c r="E540" s="7">
        <v>0</v>
      </c>
      <c r="F540" s="223" t="s">
        <v>1260</v>
      </c>
      <c r="G540" s="223" t="s">
        <v>1261</v>
      </c>
      <c r="H540" s="7">
        <v>0</v>
      </c>
      <c r="I540" s="7">
        <v>500</v>
      </c>
      <c r="J540" s="223" t="s">
        <v>1262</v>
      </c>
      <c r="K540" s="223" t="s">
        <v>1263</v>
      </c>
      <c r="L540" s="245">
        <v>363.24</v>
      </c>
      <c r="M540" s="246">
        <v>46307</v>
      </c>
      <c r="N540" s="223"/>
      <c r="O540" s="223" t="s">
        <v>1822</v>
      </c>
      <c r="P540" s="223">
        <v>2110302</v>
      </c>
      <c r="Q540" s="223" t="s">
        <v>1496</v>
      </c>
      <c r="R540" s="223">
        <v>0</v>
      </c>
      <c r="S540" s="7"/>
      <c r="T540" s="3" t="str">
        <f>+VLOOKUP(Tabla1[[#This Row],[id_bodega]],'CONVERSION DATOS'!B:D,2,0)</f>
        <v>TAT BOGOTA SIBERIA</v>
      </c>
      <c r="U540" s="3" t="str">
        <f>+VLOOKUP(Q540,'CONVERSION DATOS'!B:D,3,0)</f>
        <v>VEHICULOS</v>
      </c>
      <c r="V540" t="str">
        <f>+VLOOKUP($A$1:$A$21871,'DT HUEVO'!$A:$E,3,0)</f>
        <v>L</v>
      </c>
      <c r="W540" t="str">
        <f>+VLOOKUP($A$1:$A$21711,'DT HUEVO'!$A:$E,4,0)</f>
        <v>VERDE</v>
      </c>
      <c r="X540" t="str">
        <f>+VLOOKUP(T$1:T$21871,'DT HUEVO'!$H:$K,2,0)</f>
        <v>CENTRO ORIENTE</v>
      </c>
      <c r="Y540" t="str">
        <f>+VLOOKUP(T$1:T$21871,'DT HUEVO'!$H:$K,3,0)</f>
        <v>CALOTO</v>
      </c>
      <c r="Z540">
        <f>+VLOOKUP(A$1:A$21871,'DT HUEVO'!$A:$E,5,0)</f>
        <v>0</v>
      </c>
      <c r="AA540" t="str">
        <f>IF(Tabla1[[#This Row],[GRUPO]]="PLANTA CLASIFICACION","BODEGA",IF(Tabla1[[#This Row],[GRUPO]]="BODEGA","BODEGA",Tabla1[[#This Row],[GRUPO]]))</f>
        <v>VEHICULOS</v>
      </c>
      <c r="AB540" t="str">
        <f>VLOOKUP(Tabla1[[#This Row],[articulo]],'DT HUEVO'!$A:$F,6,0)</f>
        <v>TAT</v>
      </c>
    </row>
    <row r="541" spans="1:28">
      <c r="A541" s="223">
        <v>2110317</v>
      </c>
      <c r="B541" s="223" t="s">
        <v>1786</v>
      </c>
      <c r="C541" s="223" t="s">
        <v>1259</v>
      </c>
      <c r="D541" s="223">
        <v>60</v>
      </c>
      <c r="E541" s="7">
        <v>0</v>
      </c>
      <c r="F541" s="223" t="s">
        <v>1260</v>
      </c>
      <c r="G541" s="223" t="s">
        <v>1261</v>
      </c>
      <c r="H541" s="7">
        <v>0</v>
      </c>
      <c r="I541" s="7">
        <v>510</v>
      </c>
      <c r="J541" s="223" t="s">
        <v>1262</v>
      </c>
      <c r="K541" s="223" t="s">
        <v>1263</v>
      </c>
      <c r="L541" s="245">
        <v>362.98</v>
      </c>
      <c r="M541" s="246">
        <v>46303</v>
      </c>
      <c r="N541" s="223">
        <v>0</v>
      </c>
      <c r="O541" s="223" t="s">
        <v>1822</v>
      </c>
      <c r="P541" s="223">
        <v>2110317</v>
      </c>
      <c r="Q541" s="223" t="s">
        <v>1496</v>
      </c>
      <c r="R541" s="223">
        <v>0</v>
      </c>
      <c r="S541" s="7"/>
      <c r="T541" s="3" t="str">
        <f>+VLOOKUP(Tabla1[[#This Row],[id_bodega]],'CONVERSION DATOS'!B:D,2,0)</f>
        <v>TAT BOGOTA SIBERIA</v>
      </c>
      <c r="U541" s="3" t="str">
        <f>+VLOOKUP(Q541,'CONVERSION DATOS'!B:D,3,0)</f>
        <v>VEHICULOS</v>
      </c>
      <c r="V541" t="str">
        <f>+VLOOKUP($A$1:$A$21871,'DT HUEVO'!$A:$E,3,0)</f>
        <v>L</v>
      </c>
      <c r="W541" t="str">
        <f>+VLOOKUP($A$1:$A$21711,'DT HUEVO'!$A:$E,4,0)</f>
        <v>EMPACADOS</v>
      </c>
      <c r="X541" t="str">
        <f>+VLOOKUP(T$1:T$21871,'DT HUEVO'!$H:$K,2,0)</f>
        <v>CENTRO ORIENTE</v>
      </c>
      <c r="Y541" t="str">
        <f>+VLOOKUP(T$1:T$21871,'DT HUEVO'!$H:$K,3,0)</f>
        <v>CALOTO</v>
      </c>
      <c r="Z541">
        <f>+VLOOKUP(A$1:A$21871,'DT HUEVO'!$A:$E,5,0)</f>
        <v>0</v>
      </c>
      <c r="AA541" t="str">
        <f>IF(Tabla1[[#This Row],[GRUPO]]="PLANTA CLASIFICACION","BODEGA",IF(Tabla1[[#This Row],[GRUPO]]="BODEGA","BODEGA",Tabla1[[#This Row],[GRUPO]]))</f>
        <v>VEHICULOS</v>
      </c>
      <c r="AB541" t="str">
        <f>VLOOKUP(Tabla1[[#This Row],[articulo]],'DT HUEVO'!$A:$F,6,0)</f>
        <v>TAT</v>
      </c>
    </row>
    <row r="542" spans="1:28">
      <c r="A542" s="223">
        <v>112271</v>
      </c>
      <c r="B542" s="223" t="s">
        <v>1235</v>
      </c>
      <c r="C542" s="223" t="s">
        <v>1259</v>
      </c>
      <c r="D542" s="223">
        <v>1560</v>
      </c>
      <c r="E542" s="7">
        <v>0</v>
      </c>
      <c r="F542" s="223" t="s">
        <v>1260</v>
      </c>
      <c r="G542" s="223" t="s">
        <v>1261</v>
      </c>
      <c r="H542" s="7">
        <v>0</v>
      </c>
      <c r="I542" s="7">
        <v>630</v>
      </c>
      <c r="J542" s="223" t="s">
        <v>1262</v>
      </c>
      <c r="K542" s="223" t="s">
        <v>1263</v>
      </c>
      <c r="L542" s="245">
        <v>589.67999999999995</v>
      </c>
      <c r="M542" s="246">
        <v>46307</v>
      </c>
      <c r="N542" s="223">
        <v>0</v>
      </c>
      <c r="O542" s="223" t="s">
        <v>1689</v>
      </c>
      <c r="P542" s="223">
        <v>112271</v>
      </c>
      <c r="Q542" s="223" t="s">
        <v>338</v>
      </c>
      <c r="R542" s="223">
        <v>0</v>
      </c>
      <c r="S542" s="7"/>
      <c r="T542" s="3" t="str">
        <f>+VLOOKUP(Tabla1[[#This Row],[id_bodega]],'CONVERSION DATOS'!B:D,2,0)</f>
        <v>TAT BOGOTA MONTEVIDEO</v>
      </c>
      <c r="U542" s="3" t="str">
        <f>+VLOOKUP(Q542,'CONVERSION DATOS'!B:D,3,0)</f>
        <v>VEHICULOS</v>
      </c>
      <c r="V542" t="str">
        <f>+VLOOKUP($A$1:$A$21871,'DT HUEVO'!$A:$E,3,0)</f>
        <v>XL</v>
      </c>
      <c r="W542" t="str">
        <f>+VLOOKUP($A$1:$A$21711,'DT HUEVO'!$A:$E,4,0)</f>
        <v>EMPACADOS</v>
      </c>
      <c r="X542" t="str">
        <f>+VLOOKUP(T$1:T$21871,'DT HUEVO'!$H:$K,2,0)</f>
        <v>CENTRO ORIENTE</v>
      </c>
      <c r="Y542" t="str">
        <f>+VLOOKUP(T$1:T$21871,'DT HUEVO'!$H:$K,3,0)</f>
        <v>SANTANDER</v>
      </c>
      <c r="Z542">
        <f>+VLOOKUP(A$1:A$21871,'DT HUEVO'!$A:$E,5,0)</f>
        <v>0</v>
      </c>
      <c r="AA542" t="str">
        <f>IF(Tabla1[[#This Row],[GRUPO]]="PLANTA CLASIFICACION","BODEGA",IF(Tabla1[[#This Row],[GRUPO]]="BODEGA","BODEGA",Tabla1[[#This Row],[GRUPO]]))</f>
        <v>VEHICULOS</v>
      </c>
      <c r="AB542" t="str">
        <f>VLOOKUP(Tabla1[[#This Row],[articulo]],'DT HUEVO'!$A:$F,6,0)</f>
        <v>TAT</v>
      </c>
    </row>
    <row r="543" spans="1:28">
      <c r="A543" s="223">
        <v>152384</v>
      </c>
      <c r="B543" s="223" t="s">
        <v>1107</v>
      </c>
      <c r="C543" s="223" t="s">
        <v>1259</v>
      </c>
      <c r="D543" s="223">
        <v>90</v>
      </c>
      <c r="E543" s="7">
        <v>0</v>
      </c>
      <c r="F543" s="223" t="s">
        <v>1260</v>
      </c>
      <c r="G543" s="223" t="s">
        <v>1261</v>
      </c>
      <c r="H543" s="7">
        <v>0</v>
      </c>
      <c r="I543" s="7">
        <v>560</v>
      </c>
      <c r="J543" s="223" t="s">
        <v>1262</v>
      </c>
      <c r="K543" s="223" t="s">
        <v>1263</v>
      </c>
      <c r="L543" s="245">
        <v>504.4</v>
      </c>
      <c r="M543" s="246">
        <v>46307</v>
      </c>
      <c r="N543" s="223"/>
      <c r="O543" s="223" t="s">
        <v>1689</v>
      </c>
      <c r="P543" s="223">
        <v>152384</v>
      </c>
      <c r="Q543" s="223" t="s">
        <v>338</v>
      </c>
      <c r="R543" s="223">
        <v>0</v>
      </c>
      <c r="S543" s="7"/>
      <c r="T543" s="3" t="str">
        <f>+VLOOKUP(Tabla1[[#This Row],[id_bodega]],'CONVERSION DATOS'!B:D,2,0)</f>
        <v>TAT BOGOTA MONTEVIDEO</v>
      </c>
      <c r="U543" s="3" t="str">
        <f>+VLOOKUP(Q543,'CONVERSION DATOS'!B:D,3,0)</f>
        <v>VEHICULOS</v>
      </c>
      <c r="V543" t="str">
        <f>+VLOOKUP($A$1:$A$21871,'DT HUEVO'!$A:$E,3,0)</f>
        <v>L</v>
      </c>
      <c r="W543" t="str">
        <f>+VLOOKUP($A$1:$A$21711,'DT HUEVO'!$A:$E,4,0)</f>
        <v>EMPACADOS</v>
      </c>
      <c r="X543" t="str">
        <f>+VLOOKUP(T$1:T$21871,'DT HUEVO'!$H:$K,2,0)</f>
        <v>CENTRO ORIENTE</v>
      </c>
      <c r="Y543" t="str">
        <f>+VLOOKUP(T$1:T$21871,'DT HUEVO'!$H:$K,3,0)</f>
        <v>SANTANDER</v>
      </c>
      <c r="Z543">
        <f>+VLOOKUP(A$1:A$21871,'DT HUEVO'!$A:$E,5,0)</f>
        <v>0</v>
      </c>
      <c r="AA543" t="str">
        <f>IF(Tabla1[[#This Row],[GRUPO]]="PLANTA CLASIFICACION","BODEGA",IF(Tabla1[[#This Row],[GRUPO]]="BODEGA","BODEGA",Tabla1[[#This Row],[GRUPO]]))</f>
        <v>VEHICULOS</v>
      </c>
      <c r="AB543" t="str">
        <f>VLOOKUP(Tabla1[[#This Row],[articulo]],'DT HUEVO'!$A:$F,6,0)</f>
        <v>TAT</v>
      </c>
    </row>
    <row r="544" spans="1:28">
      <c r="A544" s="223">
        <v>2010102</v>
      </c>
      <c r="B544" s="223" t="s">
        <v>1266</v>
      </c>
      <c r="C544" s="223" t="s">
        <v>1259</v>
      </c>
      <c r="D544" s="223">
        <v>19</v>
      </c>
      <c r="E544" s="7">
        <v>0</v>
      </c>
      <c r="F544" s="223" t="s">
        <v>1260</v>
      </c>
      <c r="G544" s="223" t="s">
        <v>1261</v>
      </c>
      <c r="H544" s="7">
        <v>0</v>
      </c>
      <c r="I544" s="7">
        <v>610</v>
      </c>
      <c r="J544" s="223" t="s">
        <v>1262</v>
      </c>
      <c r="K544" s="223" t="s">
        <v>1263</v>
      </c>
      <c r="L544" s="245">
        <v>629.67999918946327</v>
      </c>
      <c r="M544" s="246">
        <v>46302</v>
      </c>
      <c r="N544" s="223"/>
      <c r="O544" s="223" t="s">
        <v>1689</v>
      </c>
      <c r="P544" s="223">
        <v>2010102</v>
      </c>
      <c r="Q544" s="223" t="s">
        <v>338</v>
      </c>
      <c r="R544" s="223">
        <v>0</v>
      </c>
      <c r="S544" s="7"/>
      <c r="T544" s="3" t="str">
        <f>+VLOOKUP(Tabla1[[#This Row],[id_bodega]],'CONVERSION DATOS'!B:D,2,0)</f>
        <v>TAT BOGOTA MONTEVIDEO</v>
      </c>
      <c r="U544" s="3" t="str">
        <f>+VLOOKUP(Q544,'CONVERSION DATOS'!B:D,3,0)</f>
        <v>VEHICULOS</v>
      </c>
      <c r="V544" t="str">
        <f>+VLOOKUP($A$1:$A$21871,'DT HUEVO'!$A:$E,3,0)</f>
        <v>YUMBO</v>
      </c>
      <c r="W544" t="str">
        <f>+VLOOKUP($A$1:$A$21711,'DT HUEVO'!$A:$E,4,0)</f>
        <v>VERDE</v>
      </c>
      <c r="X544" t="str">
        <f>+VLOOKUP(T$1:T$21871,'DT HUEVO'!$H:$K,2,0)</f>
        <v>CENTRO ORIENTE</v>
      </c>
      <c r="Y544" t="str">
        <f>+VLOOKUP(T$1:T$21871,'DT HUEVO'!$H:$K,3,0)</f>
        <v>SANTANDER</v>
      </c>
      <c r="Z544">
        <f>+VLOOKUP(A$1:A$21871,'DT HUEVO'!$A:$E,5,0)</f>
        <v>0</v>
      </c>
      <c r="AA544" t="str">
        <f>IF(Tabla1[[#This Row],[GRUPO]]="PLANTA CLASIFICACION","BODEGA",IF(Tabla1[[#This Row],[GRUPO]]="BODEGA","BODEGA",Tabla1[[#This Row],[GRUPO]]))</f>
        <v>VEHICULOS</v>
      </c>
      <c r="AB544" t="str">
        <f>VLOOKUP(Tabla1[[#This Row],[articulo]],'DT HUEVO'!$A:$F,6,0)</f>
        <v>TAT</v>
      </c>
    </row>
    <row r="545" spans="1:28">
      <c r="A545" s="223">
        <v>2110202</v>
      </c>
      <c r="B545" s="223" t="s">
        <v>1008</v>
      </c>
      <c r="C545" s="223" t="s">
        <v>1259</v>
      </c>
      <c r="D545" s="223">
        <v>4008</v>
      </c>
      <c r="E545" s="7">
        <v>0</v>
      </c>
      <c r="F545" s="223" t="s">
        <v>1260</v>
      </c>
      <c r="G545" s="223" t="s">
        <v>1261</v>
      </c>
      <c r="H545" s="7">
        <v>0</v>
      </c>
      <c r="I545" s="7">
        <v>550</v>
      </c>
      <c r="J545" s="223" t="s">
        <v>1262</v>
      </c>
      <c r="K545" s="223" t="s">
        <v>1263</v>
      </c>
      <c r="L545" s="245">
        <v>394.2592607716669</v>
      </c>
      <c r="M545" s="246">
        <v>46307</v>
      </c>
      <c r="N545" s="223"/>
      <c r="O545" s="223" t="s">
        <v>1689</v>
      </c>
      <c r="P545" s="223">
        <v>2110202</v>
      </c>
      <c r="Q545" s="223" t="s">
        <v>338</v>
      </c>
      <c r="R545" s="223">
        <v>0</v>
      </c>
      <c r="S545" s="7"/>
      <c r="T545" s="3" t="str">
        <f>+VLOOKUP(Tabla1[[#This Row],[id_bodega]],'CONVERSION DATOS'!B:D,2,0)</f>
        <v>TAT BOGOTA MONTEVIDEO</v>
      </c>
      <c r="U545" s="3" t="str">
        <f>+VLOOKUP(Q545,'CONVERSION DATOS'!B:D,3,0)</f>
        <v>VEHICULOS</v>
      </c>
      <c r="V545" t="str">
        <f>+VLOOKUP($A$1:$A$21871,'DT HUEVO'!$A:$E,3,0)</f>
        <v>XL</v>
      </c>
      <c r="W545" t="str">
        <f>+VLOOKUP($A$1:$A$21711,'DT HUEVO'!$A:$E,4,0)</f>
        <v>VERDE</v>
      </c>
      <c r="X545" t="str">
        <f>+VLOOKUP(T$1:T$21871,'DT HUEVO'!$H:$K,2,0)</f>
        <v>CENTRO ORIENTE</v>
      </c>
      <c r="Y545" t="str">
        <f>+VLOOKUP(T$1:T$21871,'DT HUEVO'!$H:$K,3,0)</f>
        <v>SANTANDER</v>
      </c>
      <c r="Z545">
        <f>+VLOOKUP(A$1:A$21871,'DT HUEVO'!$A:$E,5,0)</f>
        <v>0</v>
      </c>
      <c r="AA545" t="str">
        <f>IF(Tabla1[[#This Row],[GRUPO]]="PLANTA CLASIFICACION","BODEGA",IF(Tabla1[[#This Row],[GRUPO]]="BODEGA","BODEGA",Tabla1[[#This Row],[GRUPO]]))</f>
        <v>VEHICULOS</v>
      </c>
      <c r="AB545" t="str">
        <f>VLOOKUP(Tabla1[[#This Row],[articulo]],'DT HUEVO'!$A:$F,6,0)</f>
        <v>TAT</v>
      </c>
    </row>
    <row r="546" spans="1:28">
      <c r="A546" s="223">
        <v>2110217</v>
      </c>
      <c r="B546" s="223" t="s">
        <v>1785</v>
      </c>
      <c r="C546" s="223" t="s">
        <v>1259</v>
      </c>
      <c r="D546" s="223">
        <v>3570</v>
      </c>
      <c r="E546" s="7">
        <v>0</v>
      </c>
      <c r="F546" s="223" t="s">
        <v>1260</v>
      </c>
      <c r="G546" s="223" t="s">
        <v>1261</v>
      </c>
      <c r="H546" s="7">
        <v>0</v>
      </c>
      <c r="I546" s="7">
        <v>560</v>
      </c>
      <c r="J546" s="223" t="s">
        <v>1262</v>
      </c>
      <c r="K546" s="223" t="s">
        <v>1263</v>
      </c>
      <c r="L546" s="245">
        <v>393.89</v>
      </c>
      <c r="M546" s="246">
        <v>46307</v>
      </c>
      <c r="N546" s="223">
        <v>0</v>
      </c>
      <c r="O546" s="223" t="s">
        <v>1689</v>
      </c>
      <c r="P546" s="223">
        <v>2110217</v>
      </c>
      <c r="Q546" s="223" t="s">
        <v>338</v>
      </c>
      <c r="R546" s="223">
        <v>0</v>
      </c>
      <c r="S546" s="7"/>
      <c r="T546" s="3" t="str">
        <f>+VLOOKUP(Tabla1[[#This Row],[id_bodega]],'CONVERSION DATOS'!B:D,2,0)</f>
        <v>TAT BOGOTA MONTEVIDEO</v>
      </c>
      <c r="U546" s="3" t="str">
        <f>+VLOOKUP(Q546,'CONVERSION DATOS'!B:D,3,0)</f>
        <v>VEHICULOS</v>
      </c>
      <c r="V546" t="str">
        <f>+VLOOKUP($A$1:$A$21871,'DT HUEVO'!$A:$E,3,0)</f>
        <v>XL</v>
      </c>
      <c r="W546" t="str">
        <f>+VLOOKUP($A$1:$A$21711,'DT HUEVO'!$A:$E,4,0)</f>
        <v>EMPACADOS</v>
      </c>
      <c r="X546" t="str">
        <f>+VLOOKUP(T$1:T$21871,'DT HUEVO'!$H:$K,2,0)</f>
        <v>CENTRO ORIENTE</v>
      </c>
      <c r="Y546" t="str">
        <f>+VLOOKUP(T$1:T$21871,'DT HUEVO'!$H:$K,3,0)</f>
        <v>SANTANDER</v>
      </c>
      <c r="Z546">
        <f>+VLOOKUP(A$1:A$21871,'DT HUEVO'!$A:$E,5,0)</f>
        <v>0</v>
      </c>
      <c r="AA546" t="str">
        <f>IF(Tabla1[[#This Row],[GRUPO]]="PLANTA CLASIFICACION","BODEGA",IF(Tabla1[[#This Row],[GRUPO]]="BODEGA","BODEGA",Tabla1[[#This Row],[GRUPO]]))</f>
        <v>VEHICULOS</v>
      </c>
      <c r="AB546" t="str">
        <f>VLOOKUP(Tabla1[[#This Row],[articulo]],'DT HUEVO'!$A:$F,6,0)</f>
        <v>TAT</v>
      </c>
    </row>
    <row r="547" spans="1:28">
      <c r="A547" s="223">
        <v>2110302</v>
      </c>
      <c r="B547" s="223" t="s">
        <v>1007</v>
      </c>
      <c r="C547" s="223" t="s">
        <v>1259</v>
      </c>
      <c r="D547" s="223">
        <v>3318</v>
      </c>
      <c r="E547" s="7">
        <v>0</v>
      </c>
      <c r="F547" s="223" t="s">
        <v>1260</v>
      </c>
      <c r="G547" s="223" t="s">
        <v>1261</v>
      </c>
      <c r="H547" s="7">
        <v>0</v>
      </c>
      <c r="I547" s="7">
        <v>500</v>
      </c>
      <c r="J547" s="223" t="s">
        <v>1262</v>
      </c>
      <c r="K547" s="223" t="s">
        <v>1263</v>
      </c>
      <c r="L547" s="245">
        <v>363.2482353855159</v>
      </c>
      <c r="M547" s="246">
        <v>46307</v>
      </c>
      <c r="N547" s="223"/>
      <c r="O547" s="223" t="s">
        <v>1689</v>
      </c>
      <c r="P547" s="223">
        <v>2110302</v>
      </c>
      <c r="Q547" s="223" t="s">
        <v>338</v>
      </c>
      <c r="R547" s="223">
        <v>0</v>
      </c>
      <c r="S547" s="7"/>
      <c r="T547" s="3" t="str">
        <f>+VLOOKUP(Tabla1[[#This Row],[id_bodega]],'CONVERSION DATOS'!B:D,2,0)</f>
        <v>TAT BOGOTA MONTEVIDEO</v>
      </c>
      <c r="U547" s="3" t="str">
        <f>+VLOOKUP(Q547,'CONVERSION DATOS'!B:D,3,0)</f>
        <v>VEHICULOS</v>
      </c>
      <c r="V547" t="str">
        <f>+VLOOKUP($A$1:$A$21871,'DT HUEVO'!$A:$E,3,0)</f>
        <v>L</v>
      </c>
      <c r="W547" t="str">
        <f>+VLOOKUP($A$1:$A$21711,'DT HUEVO'!$A:$E,4,0)</f>
        <v>VERDE</v>
      </c>
      <c r="X547" t="str">
        <f>+VLOOKUP(T$1:T$21871,'DT HUEVO'!$H:$K,2,0)</f>
        <v>CENTRO ORIENTE</v>
      </c>
      <c r="Y547" t="str">
        <f>+VLOOKUP(T$1:T$21871,'DT HUEVO'!$H:$K,3,0)</f>
        <v>SANTANDER</v>
      </c>
      <c r="Z547">
        <f>+VLOOKUP(A$1:A$21871,'DT HUEVO'!$A:$E,5,0)</f>
        <v>0</v>
      </c>
      <c r="AA547" t="str">
        <f>IF(Tabla1[[#This Row],[GRUPO]]="PLANTA CLASIFICACION","BODEGA",IF(Tabla1[[#This Row],[GRUPO]]="BODEGA","BODEGA",Tabla1[[#This Row],[GRUPO]]))</f>
        <v>VEHICULOS</v>
      </c>
      <c r="AB547" t="str">
        <f>VLOOKUP(Tabla1[[#This Row],[articulo]],'DT HUEVO'!$A:$F,6,0)</f>
        <v>TAT</v>
      </c>
    </row>
    <row r="548" spans="1:28">
      <c r="A548" s="223">
        <v>112271</v>
      </c>
      <c r="B548" s="223" t="s">
        <v>1235</v>
      </c>
      <c r="C548" s="223" t="s">
        <v>1259</v>
      </c>
      <c r="D548" s="223">
        <v>1365</v>
      </c>
      <c r="E548" s="7">
        <v>0</v>
      </c>
      <c r="F548" s="223" t="s">
        <v>1260</v>
      </c>
      <c r="G548" s="223" t="s">
        <v>1261</v>
      </c>
      <c r="H548" s="7">
        <v>0</v>
      </c>
      <c r="I548" s="7">
        <v>630</v>
      </c>
      <c r="J548" s="223" t="s">
        <v>1262</v>
      </c>
      <c r="K548" s="223" t="s">
        <v>1263</v>
      </c>
      <c r="L548" s="245">
        <v>589.67999999999995</v>
      </c>
      <c r="M548" s="246">
        <v>46307</v>
      </c>
      <c r="N548" s="223">
        <v>0</v>
      </c>
      <c r="O548" s="223" t="s">
        <v>1497</v>
      </c>
      <c r="P548" s="223">
        <v>112271</v>
      </c>
      <c r="Q548" s="223" t="s">
        <v>339</v>
      </c>
      <c r="R548" s="223">
        <v>0</v>
      </c>
      <c r="S548" s="7"/>
      <c r="T548" s="3" t="str">
        <f>+VLOOKUP(Tabla1[[#This Row],[id_bodega]],'CONVERSION DATOS'!B:D,2,0)</f>
        <v>TAT BOGOTA MONTEVIDEO</v>
      </c>
      <c r="U548" s="3" t="str">
        <f>+VLOOKUP(Q548,'CONVERSION DATOS'!B:D,3,0)</f>
        <v>VEHICULOS</v>
      </c>
      <c r="V548" t="str">
        <f>+VLOOKUP($A$1:$A$21871,'DT HUEVO'!$A:$E,3,0)</f>
        <v>XL</v>
      </c>
      <c r="W548" t="str">
        <f>+VLOOKUP($A$1:$A$21711,'DT HUEVO'!$A:$E,4,0)</f>
        <v>EMPACADOS</v>
      </c>
      <c r="X548" t="str">
        <f>+VLOOKUP(T$1:T$21871,'DT HUEVO'!$H:$K,2,0)</f>
        <v>CENTRO ORIENTE</v>
      </c>
      <c r="Y548" t="str">
        <f>+VLOOKUP(T$1:T$21871,'DT HUEVO'!$H:$K,3,0)</f>
        <v>SANTANDER</v>
      </c>
      <c r="Z548">
        <f>+VLOOKUP(A$1:A$21871,'DT HUEVO'!$A:$E,5,0)</f>
        <v>0</v>
      </c>
      <c r="AA548" t="str">
        <f>IF(Tabla1[[#This Row],[GRUPO]]="PLANTA CLASIFICACION","BODEGA",IF(Tabla1[[#This Row],[GRUPO]]="BODEGA","BODEGA",Tabla1[[#This Row],[GRUPO]]))</f>
        <v>VEHICULOS</v>
      </c>
      <c r="AB548" t="str">
        <f>VLOOKUP(Tabla1[[#This Row],[articulo]],'DT HUEVO'!$A:$F,6,0)</f>
        <v>TAT</v>
      </c>
    </row>
    <row r="549" spans="1:28">
      <c r="A549" s="223">
        <v>152384</v>
      </c>
      <c r="B549" s="223" t="s">
        <v>1107</v>
      </c>
      <c r="C549" s="223" t="s">
        <v>1259</v>
      </c>
      <c r="D549" s="223">
        <v>1260</v>
      </c>
      <c r="E549" s="7">
        <v>0</v>
      </c>
      <c r="F549" s="223" t="s">
        <v>1260</v>
      </c>
      <c r="G549" s="223" t="s">
        <v>1261</v>
      </c>
      <c r="H549" s="7">
        <v>0</v>
      </c>
      <c r="I549" s="7">
        <v>560</v>
      </c>
      <c r="J549" s="223" t="s">
        <v>1262</v>
      </c>
      <c r="K549" s="223" t="s">
        <v>1263</v>
      </c>
      <c r="L549" s="245">
        <v>504.4</v>
      </c>
      <c r="M549" s="246">
        <v>46307</v>
      </c>
      <c r="N549" s="223"/>
      <c r="O549" s="223" t="s">
        <v>1497</v>
      </c>
      <c r="P549" s="223">
        <v>152384</v>
      </c>
      <c r="Q549" s="223" t="s">
        <v>339</v>
      </c>
      <c r="R549" s="223">
        <v>0</v>
      </c>
      <c r="S549" s="7"/>
      <c r="T549" s="3" t="str">
        <f>+VLOOKUP(Tabla1[[#This Row],[id_bodega]],'CONVERSION DATOS'!B:D,2,0)</f>
        <v>TAT BOGOTA MONTEVIDEO</v>
      </c>
      <c r="U549" s="3" t="str">
        <f>+VLOOKUP(Q549,'CONVERSION DATOS'!B:D,3,0)</f>
        <v>VEHICULOS</v>
      </c>
      <c r="V549" t="str">
        <f>+VLOOKUP($A$1:$A$21871,'DT HUEVO'!$A:$E,3,0)</f>
        <v>L</v>
      </c>
      <c r="W549" t="str">
        <f>+VLOOKUP($A$1:$A$21711,'DT HUEVO'!$A:$E,4,0)</f>
        <v>EMPACADOS</v>
      </c>
      <c r="X549" t="str">
        <f>+VLOOKUP(T$1:T$21871,'DT HUEVO'!$H:$K,2,0)</f>
        <v>CENTRO ORIENTE</v>
      </c>
      <c r="Y549" t="str">
        <f>+VLOOKUP(T$1:T$21871,'DT HUEVO'!$H:$K,3,0)</f>
        <v>SANTANDER</v>
      </c>
      <c r="Z549">
        <f>+VLOOKUP(A$1:A$21871,'DT HUEVO'!$A:$E,5,0)</f>
        <v>0</v>
      </c>
      <c r="AA549" t="str">
        <f>IF(Tabla1[[#This Row],[GRUPO]]="PLANTA CLASIFICACION","BODEGA",IF(Tabla1[[#This Row],[GRUPO]]="BODEGA","BODEGA",Tabla1[[#This Row],[GRUPO]]))</f>
        <v>VEHICULOS</v>
      </c>
      <c r="AB549" t="str">
        <f>VLOOKUP(Tabla1[[#This Row],[articulo]],'DT HUEVO'!$A:$F,6,0)</f>
        <v>TAT</v>
      </c>
    </row>
    <row r="550" spans="1:28">
      <c r="A550" s="223">
        <v>2010102</v>
      </c>
      <c r="B550" s="223" t="s">
        <v>1266</v>
      </c>
      <c r="C550" s="223" t="s">
        <v>1259</v>
      </c>
      <c r="D550" s="223">
        <v>880</v>
      </c>
      <c r="E550" s="7">
        <v>0</v>
      </c>
      <c r="F550" s="223" t="s">
        <v>1260</v>
      </c>
      <c r="G550" s="223" t="s">
        <v>1261</v>
      </c>
      <c r="H550" s="7">
        <v>0</v>
      </c>
      <c r="I550" s="7">
        <v>610</v>
      </c>
      <c r="J550" s="223" t="s">
        <v>1262</v>
      </c>
      <c r="K550" s="223" t="s">
        <v>1263</v>
      </c>
      <c r="L550" s="245">
        <v>629.67999999999995</v>
      </c>
      <c r="M550" s="246">
        <v>46307</v>
      </c>
      <c r="N550" s="223"/>
      <c r="O550" s="223" t="s">
        <v>1497</v>
      </c>
      <c r="P550" s="223">
        <v>2010102</v>
      </c>
      <c r="Q550" s="223" t="s">
        <v>339</v>
      </c>
      <c r="R550" s="223">
        <v>0</v>
      </c>
      <c r="S550" s="7"/>
      <c r="T550" s="3" t="str">
        <f>+VLOOKUP(Tabla1[[#This Row],[id_bodega]],'CONVERSION DATOS'!B:D,2,0)</f>
        <v>TAT BOGOTA MONTEVIDEO</v>
      </c>
      <c r="U550" s="3" t="str">
        <f>+VLOOKUP(Q550,'CONVERSION DATOS'!B:D,3,0)</f>
        <v>VEHICULOS</v>
      </c>
      <c r="V550" t="str">
        <f>+VLOOKUP($A$1:$A$21871,'DT HUEVO'!$A:$E,3,0)</f>
        <v>YUMBO</v>
      </c>
      <c r="W550" t="str">
        <f>+VLOOKUP($A$1:$A$21711,'DT HUEVO'!$A:$E,4,0)</f>
        <v>VERDE</v>
      </c>
      <c r="X550" t="str">
        <f>+VLOOKUP(T$1:T$21871,'DT HUEVO'!$H:$K,2,0)</f>
        <v>CENTRO ORIENTE</v>
      </c>
      <c r="Y550" t="str">
        <f>+VLOOKUP(T$1:T$21871,'DT HUEVO'!$H:$K,3,0)</f>
        <v>SANTANDER</v>
      </c>
      <c r="Z550">
        <f>+VLOOKUP(A$1:A$21871,'DT HUEVO'!$A:$E,5,0)</f>
        <v>0</v>
      </c>
      <c r="AA550" t="str">
        <f>IF(Tabla1[[#This Row],[GRUPO]]="PLANTA CLASIFICACION","BODEGA",IF(Tabla1[[#This Row],[GRUPO]]="BODEGA","BODEGA",Tabla1[[#This Row],[GRUPO]]))</f>
        <v>VEHICULOS</v>
      </c>
      <c r="AB550" t="str">
        <f>VLOOKUP(Tabla1[[#This Row],[articulo]],'DT HUEVO'!$A:$F,6,0)</f>
        <v>TAT</v>
      </c>
    </row>
    <row r="551" spans="1:28">
      <c r="A551" s="223">
        <v>2110202</v>
      </c>
      <c r="B551" s="223" t="s">
        <v>1008</v>
      </c>
      <c r="C551" s="223" t="s">
        <v>1259</v>
      </c>
      <c r="D551" s="223">
        <v>6599</v>
      </c>
      <c r="E551" s="7">
        <v>0</v>
      </c>
      <c r="F551" s="223" t="s">
        <v>1260</v>
      </c>
      <c r="G551" s="223" t="s">
        <v>1261</v>
      </c>
      <c r="H551" s="7">
        <v>0</v>
      </c>
      <c r="I551" s="7">
        <v>550</v>
      </c>
      <c r="J551" s="223" t="s">
        <v>1262</v>
      </c>
      <c r="K551" s="223" t="s">
        <v>1263</v>
      </c>
      <c r="L551" s="245">
        <v>394.25934597690838</v>
      </c>
      <c r="M551" s="246">
        <v>46307</v>
      </c>
      <c r="N551" s="223"/>
      <c r="O551" s="223" t="s">
        <v>1497</v>
      </c>
      <c r="P551" s="223">
        <v>2110202</v>
      </c>
      <c r="Q551" s="223" t="s">
        <v>339</v>
      </c>
      <c r="R551" s="223">
        <v>0</v>
      </c>
      <c r="S551" s="7"/>
      <c r="T551" s="3" t="str">
        <f>+VLOOKUP(Tabla1[[#This Row],[id_bodega]],'CONVERSION DATOS'!B:D,2,0)</f>
        <v>TAT BOGOTA MONTEVIDEO</v>
      </c>
      <c r="U551" s="3" t="str">
        <f>+VLOOKUP(Q551,'CONVERSION DATOS'!B:D,3,0)</f>
        <v>VEHICULOS</v>
      </c>
      <c r="V551" t="str">
        <f>+VLOOKUP($A$1:$A$21871,'DT HUEVO'!$A:$E,3,0)</f>
        <v>XL</v>
      </c>
      <c r="W551" t="str">
        <f>+VLOOKUP($A$1:$A$21711,'DT HUEVO'!$A:$E,4,0)</f>
        <v>VERDE</v>
      </c>
      <c r="X551" t="str">
        <f>+VLOOKUP(T$1:T$21871,'DT HUEVO'!$H:$K,2,0)</f>
        <v>CENTRO ORIENTE</v>
      </c>
      <c r="Y551" t="str">
        <f>+VLOOKUP(T$1:T$21871,'DT HUEVO'!$H:$K,3,0)</f>
        <v>SANTANDER</v>
      </c>
      <c r="Z551">
        <f>+VLOOKUP(A$1:A$21871,'DT HUEVO'!$A:$E,5,0)</f>
        <v>0</v>
      </c>
      <c r="AA551" t="str">
        <f>IF(Tabla1[[#This Row],[GRUPO]]="PLANTA CLASIFICACION","BODEGA",IF(Tabla1[[#This Row],[GRUPO]]="BODEGA","BODEGA",Tabla1[[#This Row],[GRUPO]]))</f>
        <v>VEHICULOS</v>
      </c>
      <c r="AB551" t="str">
        <f>VLOOKUP(Tabla1[[#This Row],[articulo]],'DT HUEVO'!$A:$F,6,0)</f>
        <v>TAT</v>
      </c>
    </row>
    <row r="552" spans="1:28">
      <c r="A552" s="223">
        <v>2110217</v>
      </c>
      <c r="B552" s="223" t="s">
        <v>1785</v>
      </c>
      <c r="C552" s="223" t="s">
        <v>1259</v>
      </c>
      <c r="D552" s="223">
        <v>1170</v>
      </c>
      <c r="E552" s="7">
        <v>0</v>
      </c>
      <c r="F552" s="223" t="s">
        <v>1260</v>
      </c>
      <c r="G552" s="223" t="s">
        <v>1261</v>
      </c>
      <c r="H552" s="7">
        <v>0</v>
      </c>
      <c r="I552" s="7">
        <v>560</v>
      </c>
      <c r="J552" s="223" t="s">
        <v>1262</v>
      </c>
      <c r="K552" s="223" t="s">
        <v>1263</v>
      </c>
      <c r="L552" s="245">
        <v>393.89</v>
      </c>
      <c r="M552" s="246">
        <v>46307</v>
      </c>
      <c r="N552" s="223">
        <v>0</v>
      </c>
      <c r="O552" s="223" t="s">
        <v>1497</v>
      </c>
      <c r="P552" s="223">
        <v>2110217</v>
      </c>
      <c r="Q552" s="223" t="s">
        <v>339</v>
      </c>
      <c r="R552" s="223">
        <v>0</v>
      </c>
      <c r="S552" s="7"/>
      <c r="T552" s="3" t="str">
        <f>+VLOOKUP(Tabla1[[#This Row],[id_bodega]],'CONVERSION DATOS'!B:D,2,0)</f>
        <v>TAT BOGOTA MONTEVIDEO</v>
      </c>
      <c r="U552" s="3" t="str">
        <f>+VLOOKUP(Q552,'CONVERSION DATOS'!B:D,3,0)</f>
        <v>VEHICULOS</v>
      </c>
      <c r="V552" t="str">
        <f>+VLOOKUP($A$1:$A$21894,'DT HUEVO'!$A:$E,3,0)</f>
        <v>XL</v>
      </c>
      <c r="W552" t="str">
        <f>+VLOOKUP($A$1:$A$21734,'DT HUEVO'!$A:$E,4,0)</f>
        <v>EMPACADOS</v>
      </c>
      <c r="X552" t="str">
        <f>+VLOOKUP(T$1:T$21894,'DT HUEVO'!$H:$K,2,0)</f>
        <v>CENTRO ORIENTE</v>
      </c>
      <c r="Y552" t="str">
        <f>+VLOOKUP(T$1:T$21894,'DT HUEVO'!$H:$K,3,0)</f>
        <v>SANTANDER</v>
      </c>
      <c r="Z552">
        <f>+VLOOKUP(A$1:A$21894,'DT HUEVO'!$A:$E,5,0)</f>
        <v>0</v>
      </c>
      <c r="AA552" t="str">
        <f>IF(Tabla1[[#This Row],[GRUPO]]="PLANTA CLASIFICACION","BODEGA",IF(Tabla1[[#This Row],[GRUPO]]="BODEGA","BODEGA",Tabla1[[#This Row],[GRUPO]]))</f>
        <v>VEHICULOS</v>
      </c>
      <c r="AB552" t="str">
        <f>VLOOKUP(Tabla1[[#This Row],[articulo]],'DT HUEVO'!$A:$F,6,0)</f>
        <v>TAT</v>
      </c>
    </row>
    <row r="553" spans="1:28">
      <c r="A553" s="223">
        <v>2110302</v>
      </c>
      <c r="B553" s="223" t="s">
        <v>1007</v>
      </c>
      <c r="C553" s="223" t="s">
        <v>1259</v>
      </c>
      <c r="D553" s="223">
        <v>3896</v>
      </c>
      <c r="E553" s="7">
        <v>0</v>
      </c>
      <c r="F553" s="223" t="s">
        <v>1260</v>
      </c>
      <c r="G553" s="223" t="s">
        <v>1261</v>
      </c>
      <c r="H553" s="7">
        <v>0</v>
      </c>
      <c r="I553" s="7">
        <v>500</v>
      </c>
      <c r="J553" s="223" t="s">
        <v>1262</v>
      </c>
      <c r="K553" s="223" t="s">
        <v>1263</v>
      </c>
      <c r="L553" s="245">
        <v>363.24850616943729</v>
      </c>
      <c r="M553" s="246">
        <v>46307</v>
      </c>
      <c r="N553" s="223"/>
      <c r="O553" s="223" t="s">
        <v>1497</v>
      </c>
      <c r="P553" s="223">
        <v>2110302</v>
      </c>
      <c r="Q553" s="223" t="s">
        <v>339</v>
      </c>
      <c r="R553" s="223">
        <v>0</v>
      </c>
      <c r="S553" s="7"/>
      <c r="T553" s="3" t="str">
        <f>+VLOOKUP(Tabla1[[#This Row],[id_bodega]],'CONVERSION DATOS'!B:D,2,0)</f>
        <v>TAT BOGOTA MONTEVIDEO</v>
      </c>
      <c r="U553" s="3" t="str">
        <f>+VLOOKUP(Q553,'CONVERSION DATOS'!B:D,3,0)</f>
        <v>VEHICULOS</v>
      </c>
      <c r="V553" t="str">
        <f>+VLOOKUP($A$1:$A$21894,'DT HUEVO'!$A:$E,3,0)</f>
        <v>L</v>
      </c>
      <c r="W553" t="str">
        <f>+VLOOKUP($A$1:$A$21734,'DT HUEVO'!$A:$E,4,0)</f>
        <v>VERDE</v>
      </c>
      <c r="X553" t="str">
        <f>+VLOOKUP(T$1:T$21894,'DT HUEVO'!$H:$K,2,0)</f>
        <v>CENTRO ORIENTE</v>
      </c>
      <c r="Y553" t="str">
        <f>+VLOOKUP(T$1:T$21894,'DT HUEVO'!$H:$K,3,0)</f>
        <v>SANTANDER</v>
      </c>
      <c r="Z553">
        <f>+VLOOKUP(A$1:A$21894,'DT HUEVO'!$A:$E,5,0)</f>
        <v>0</v>
      </c>
      <c r="AA553" t="str">
        <f>IF(Tabla1[[#This Row],[GRUPO]]="PLANTA CLASIFICACION","BODEGA",IF(Tabla1[[#This Row],[GRUPO]]="BODEGA","BODEGA",Tabla1[[#This Row],[GRUPO]]))</f>
        <v>VEHICULOS</v>
      </c>
      <c r="AB553" t="str">
        <f>VLOOKUP(Tabla1[[#This Row],[articulo]],'DT HUEVO'!$A:$F,6,0)</f>
        <v>TAT</v>
      </c>
    </row>
    <row r="554" spans="1:28">
      <c r="A554" s="223">
        <v>2110317</v>
      </c>
      <c r="B554" s="223" t="s">
        <v>1786</v>
      </c>
      <c r="C554" s="223" t="s">
        <v>1259</v>
      </c>
      <c r="D554" s="223">
        <v>2070</v>
      </c>
      <c r="E554" s="7">
        <v>0</v>
      </c>
      <c r="F554" s="223" t="s">
        <v>1260</v>
      </c>
      <c r="G554" s="223" t="s">
        <v>1261</v>
      </c>
      <c r="H554" s="7">
        <v>0</v>
      </c>
      <c r="I554" s="7">
        <v>510</v>
      </c>
      <c r="J554" s="223" t="s">
        <v>1262</v>
      </c>
      <c r="K554" s="223" t="s">
        <v>1263</v>
      </c>
      <c r="L554" s="245">
        <v>362.98</v>
      </c>
      <c r="M554" s="246">
        <v>46307</v>
      </c>
      <c r="N554" s="223">
        <v>0</v>
      </c>
      <c r="O554" s="223" t="s">
        <v>1497</v>
      </c>
      <c r="P554" s="223">
        <v>2110317</v>
      </c>
      <c r="Q554" s="223" t="s">
        <v>339</v>
      </c>
      <c r="R554" s="223">
        <v>0</v>
      </c>
      <c r="S554" s="7"/>
      <c r="T554" s="3" t="str">
        <f>+VLOOKUP(Tabla1[[#This Row],[id_bodega]],'CONVERSION DATOS'!B:D,2,0)</f>
        <v>TAT BOGOTA MONTEVIDEO</v>
      </c>
      <c r="U554" s="3" t="str">
        <f>+VLOOKUP(Q554,'CONVERSION DATOS'!B:D,3,0)</f>
        <v>VEHICULOS</v>
      </c>
      <c r="V554" t="str">
        <f>+VLOOKUP($A$1:$A$21894,'DT HUEVO'!$A:$E,3,0)</f>
        <v>L</v>
      </c>
      <c r="W554" t="str">
        <f>+VLOOKUP($A$1:$A$21734,'DT HUEVO'!$A:$E,4,0)</f>
        <v>EMPACADOS</v>
      </c>
      <c r="X554" t="str">
        <f>+VLOOKUP(T$1:T$21894,'DT HUEVO'!$H:$K,2,0)</f>
        <v>CENTRO ORIENTE</v>
      </c>
      <c r="Y554" t="str">
        <f>+VLOOKUP(T$1:T$21894,'DT HUEVO'!$H:$K,3,0)</f>
        <v>SANTANDER</v>
      </c>
      <c r="Z554">
        <f>+VLOOKUP(A$1:A$21894,'DT HUEVO'!$A:$E,5,0)</f>
        <v>0</v>
      </c>
      <c r="AA554" t="str">
        <f>IF(Tabla1[[#This Row],[GRUPO]]="PLANTA CLASIFICACION","BODEGA",IF(Tabla1[[#This Row],[GRUPO]]="BODEGA","BODEGA",Tabla1[[#This Row],[GRUPO]]))</f>
        <v>VEHICULOS</v>
      </c>
      <c r="AB554" t="str">
        <f>VLOOKUP(Tabla1[[#This Row],[articulo]],'DT HUEVO'!$A:$F,6,0)</f>
        <v>TAT</v>
      </c>
    </row>
    <row r="555" spans="1:28">
      <c r="A555" s="223">
        <v>2110402</v>
      </c>
      <c r="B555" s="223" t="s">
        <v>1009</v>
      </c>
      <c r="C555" s="223" t="s">
        <v>1259</v>
      </c>
      <c r="D555" s="223">
        <v>720</v>
      </c>
      <c r="E555" s="7">
        <v>0</v>
      </c>
      <c r="F555" s="223" t="s">
        <v>1260</v>
      </c>
      <c r="G555" s="223" t="s">
        <v>1261</v>
      </c>
      <c r="H555" s="7">
        <v>0</v>
      </c>
      <c r="I555" s="7">
        <v>480</v>
      </c>
      <c r="J555" s="223" t="s">
        <v>1262</v>
      </c>
      <c r="K555" s="223" t="s">
        <v>1263</v>
      </c>
      <c r="L555" s="245">
        <v>349.55</v>
      </c>
      <c r="M555" s="246">
        <v>46307</v>
      </c>
      <c r="N555" s="223"/>
      <c r="O555" s="223" t="s">
        <v>1497</v>
      </c>
      <c r="P555" s="223">
        <v>2110402</v>
      </c>
      <c r="Q555" s="223" t="s">
        <v>339</v>
      </c>
      <c r="R555" s="223">
        <v>0</v>
      </c>
      <c r="S555" s="7"/>
      <c r="T555" s="3" t="str">
        <f>+VLOOKUP(Tabla1[[#This Row],[id_bodega]],'CONVERSION DATOS'!B:D,2,0)</f>
        <v>TAT BOGOTA MONTEVIDEO</v>
      </c>
      <c r="U555" s="3" t="str">
        <f>+VLOOKUP(Q555,'CONVERSION DATOS'!B:D,3,0)</f>
        <v>VEHICULOS</v>
      </c>
      <c r="V555" t="str">
        <f>+VLOOKUP($A$1:$A$21894,'DT HUEVO'!$A:$E,3,0)</f>
        <v>M</v>
      </c>
      <c r="W555" t="str">
        <f>+VLOOKUP($A$1:$A$21734,'DT HUEVO'!$A:$E,4,0)</f>
        <v>VERDE</v>
      </c>
      <c r="X555" t="str">
        <f>+VLOOKUP(T$1:T$21894,'DT HUEVO'!$H:$K,2,0)</f>
        <v>CENTRO ORIENTE</v>
      </c>
      <c r="Y555" t="str">
        <f>+VLOOKUP(T$1:T$21894,'DT HUEVO'!$H:$K,3,0)</f>
        <v>SANTANDER</v>
      </c>
      <c r="Z555">
        <f>+VLOOKUP(A$1:A$21894,'DT HUEVO'!$A:$E,5,0)</f>
        <v>0</v>
      </c>
      <c r="AA555" t="str">
        <f>IF(Tabla1[[#This Row],[GRUPO]]="PLANTA CLASIFICACION","BODEGA",IF(Tabla1[[#This Row],[GRUPO]]="BODEGA","BODEGA",Tabla1[[#This Row],[GRUPO]]))</f>
        <v>VEHICULOS</v>
      </c>
      <c r="AB555" t="str">
        <f>VLOOKUP(Tabla1[[#This Row],[articulo]],'DT HUEVO'!$A:$F,6,0)</f>
        <v>TAT</v>
      </c>
    </row>
    <row r="556" spans="1:28">
      <c r="A556" s="223">
        <v>112271</v>
      </c>
      <c r="B556" s="223" t="s">
        <v>1235</v>
      </c>
      <c r="C556" s="223" t="s">
        <v>1259</v>
      </c>
      <c r="D556" s="223">
        <v>570</v>
      </c>
      <c r="E556" s="7">
        <v>0</v>
      </c>
      <c r="F556" s="223" t="s">
        <v>1260</v>
      </c>
      <c r="G556" s="223" t="s">
        <v>1261</v>
      </c>
      <c r="H556" s="7">
        <v>0</v>
      </c>
      <c r="I556" s="7">
        <v>630</v>
      </c>
      <c r="J556" s="223" t="s">
        <v>1262</v>
      </c>
      <c r="K556" s="223" t="s">
        <v>1263</v>
      </c>
      <c r="L556" s="245">
        <v>589.67999999999995</v>
      </c>
      <c r="M556" s="246">
        <v>46307</v>
      </c>
      <c r="N556" s="223">
        <v>0</v>
      </c>
      <c r="O556" s="223" t="s">
        <v>1691</v>
      </c>
      <c r="P556" s="223">
        <v>112271</v>
      </c>
      <c r="Q556" s="223" t="s">
        <v>1155</v>
      </c>
      <c r="R556" s="223">
        <v>0</v>
      </c>
      <c r="S556" s="7"/>
      <c r="T556" s="3" t="str">
        <f>+VLOOKUP(Tabla1[[#This Row],[id_bodega]],'CONVERSION DATOS'!B:D,2,0)</f>
        <v>TAT BOGOTA MONTEVIDEO</v>
      </c>
      <c r="U556" s="3" t="str">
        <f>+VLOOKUP(Q556,'CONVERSION DATOS'!B:D,3,0)</f>
        <v>VEHICULOS</v>
      </c>
      <c r="V556" t="str">
        <f>+VLOOKUP($A$1:$A$21894,'DT HUEVO'!$A:$E,3,0)</f>
        <v>XL</v>
      </c>
      <c r="W556" t="str">
        <f>+VLOOKUP($A$1:$A$21734,'DT HUEVO'!$A:$E,4,0)</f>
        <v>EMPACADOS</v>
      </c>
      <c r="X556" t="str">
        <f>+VLOOKUP(T$1:T$21894,'DT HUEVO'!$H:$K,2,0)</f>
        <v>CENTRO ORIENTE</v>
      </c>
      <c r="Y556" t="str">
        <f>+VLOOKUP(T$1:T$21894,'DT HUEVO'!$H:$K,3,0)</f>
        <v>SANTANDER</v>
      </c>
      <c r="Z556">
        <f>+VLOOKUP(A$1:A$21894,'DT HUEVO'!$A:$E,5,0)</f>
        <v>0</v>
      </c>
      <c r="AA556" t="str">
        <f>IF(Tabla1[[#This Row],[GRUPO]]="PLANTA CLASIFICACION","BODEGA",IF(Tabla1[[#This Row],[GRUPO]]="BODEGA","BODEGA",Tabla1[[#This Row],[GRUPO]]))</f>
        <v>VEHICULOS</v>
      </c>
      <c r="AB556" t="str">
        <f>VLOOKUP(Tabla1[[#This Row],[articulo]],'DT HUEVO'!$A:$F,6,0)</f>
        <v>TAT</v>
      </c>
    </row>
    <row r="557" spans="1:28">
      <c r="A557" s="223">
        <v>152384</v>
      </c>
      <c r="B557" s="223" t="s">
        <v>1107</v>
      </c>
      <c r="C557" s="223" t="s">
        <v>1259</v>
      </c>
      <c r="D557" s="223">
        <v>315</v>
      </c>
      <c r="E557" s="7">
        <v>0</v>
      </c>
      <c r="F557" s="223" t="s">
        <v>1260</v>
      </c>
      <c r="G557" s="223" t="s">
        <v>1261</v>
      </c>
      <c r="H557" s="7">
        <v>0</v>
      </c>
      <c r="I557" s="7">
        <v>560</v>
      </c>
      <c r="J557" s="223" t="s">
        <v>1262</v>
      </c>
      <c r="K557" s="223" t="s">
        <v>1263</v>
      </c>
      <c r="L557" s="245">
        <v>504.4</v>
      </c>
      <c r="M557" s="246">
        <v>46307</v>
      </c>
      <c r="N557" s="223"/>
      <c r="O557" s="223" t="s">
        <v>1691</v>
      </c>
      <c r="P557" s="223">
        <v>152384</v>
      </c>
      <c r="Q557" s="223" t="s">
        <v>1155</v>
      </c>
      <c r="R557" s="223">
        <v>0</v>
      </c>
      <c r="S557" s="7"/>
      <c r="T557" s="3" t="str">
        <f>+VLOOKUP(Tabla1[[#This Row],[id_bodega]],'CONVERSION DATOS'!B:D,2,0)</f>
        <v>TAT BOGOTA MONTEVIDEO</v>
      </c>
      <c r="U557" s="3" t="str">
        <f>+VLOOKUP(Q557,'CONVERSION DATOS'!B:D,3,0)</f>
        <v>VEHICULOS</v>
      </c>
      <c r="V557" t="str">
        <f>+VLOOKUP($A$1:$A$21894,'DT HUEVO'!$A:$E,3,0)</f>
        <v>L</v>
      </c>
      <c r="W557" t="str">
        <f>+VLOOKUP($A$1:$A$21734,'DT HUEVO'!$A:$E,4,0)</f>
        <v>EMPACADOS</v>
      </c>
      <c r="X557" t="str">
        <f>+VLOOKUP(T$1:T$21894,'DT HUEVO'!$H:$K,2,0)</f>
        <v>CENTRO ORIENTE</v>
      </c>
      <c r="Y557" t="str">
        <f>+VLOOKUP(T$1:T$21894,'DT HUEVO'!$H:$K,3,0)</f>
        <v>SANTANDER</v>
      </c>
      <c r="Z557">
        <f>+VLOOKUP(A$1:A$21894,'DT HUEVO'!$A:$E,5,0)</f>
        <v>0</v>
      </c>
      <c r="AA557" t="str">
        <f>IF(Tabla1[[#This Row],[GRUPO]]="PLANTA CLASIFICACION","BODEGA",IF(Tabla1[[#This Row],[GRUPO]]="BODEGA","BODEGA",Tabla1[[#This Row],[GRUPO]]))</f>
        <v>VEHICULOS</v>
      </c>
      <c r="AB557" t="str">
        <f>VLOOKUP(Tabla1[[#This Row],[articulo]],'DT HUEVO'!$A:$F,6,0)</f>
        <v>TAT</v>
      </c>
    </row>
    <row r="558" spans="1:28">
      <c r="A558" s="223">
        <v>2010102</v>
      </c>
      <c r="B558" s="223" t="s">
        <v>1266</v>
      </c>
      <c r="C558" s="223" t="s">
        <v>1259</v>
      </c>
      <c r="D558" s="223">
        <v>572</v>
      </c>
      <c r="E558" s="7">
        <v>0</v>
      </c>
      <c r="F558" s="223" t="s">
        <v>1260</v>
      </c>
      <c r="G558" s="223" t="s">
        <v>1261</v>
      </c>
      <c r="H558" s="7">
        <v>0</v>
      </c>
      <c r="I558" s="7">
        <v>610</v>
      </c>
      <c r="J558" s="223" t="s">
        <v>1262</v>
      </c>
      <c r="K558" s="223" t="s">
        <v>1263</v>
      </c>
      <c r="L558" s="245">
        <v>629.67999999999995</v>
      </c>
      <c r="M558" s="246">
        <v>46307</v>
      </c>
      <c r="N558" s="223"/>
      <c r="O558" s="223" t="s">
        <v>1691</v>
      </c>
      <c r="P558" s="223">
        <v>2010102</v>
      </c>
      <c r="Q558" s="223" t="s">
        <v>1155</v>
      </c>
      <c r="R558" s="223">
        <v>0</v>
      </c>
      <c r="S558" s="7"/>
      <c r="T558" s="3" t="str">
        <f>+VLOOKUP(Tabla1[[#This Row],[id_bodega]],'CONVERSION DATOS'!B:D,2,0)</f>
        <v>TAT BOGOTA MONTEVIDEO</v>
      </c>
      <c r="U558" s="3" t="str">
        <f>+VLOOKUP(Q558,'CONVERSION DATOS'!B:D,3,0)</f>
        <v>VEHICULOS</v>
      </c>
      <c r="V558" t="str">
        <f>+VLOOKUP($A$1:$A$21894,'DT HUEVO'!$A:$E,3,0)</f>
        <v>YUMBO</v>
      </c>
      <c r="W558" t="str">
        <f>+VLOOKUP($A$1:$A$21734,'DT HUEVO'!$A:$E,4,0)</f>
        <v>VERDE</v>
      </c>
      <c r="X558" t="str">
        <f>+VLOOKUP(T$1:T$21894,'DT HUEVO'!$H:$K,2,0)</f>
        <v>CENTRO ORIENTE</v>
      </c>
      <c r="Y558" t="str">
        <f>+VLOOKUP(T$1:T$21894,'DT HUEVO'!$H:$K,3,0)</f>
        <v>SANTANDER</v>
      </c>
      <c r="Z558">
        <f>+VLOOKUP(A$1:A$21894,'DT HUEVO'!$A:$E,5,0)</f>
        <v>0</v>
      </c>
      <c r="AA558" t="str">
        <f>IF(Tabla1[[#This Row],[GRUPO]]="PLANTA CLASIFICACION","BODEGA",IF(Tabla1[[#This Row],[GRUPO]]="BODEGA","BODEGA",Tabla1[[#This Row],[GRUPO]]))</f>
        <v>VEHICULOS</v>
      </c>
      <c r="AB558" t="str">
        <f>VLOOKUP(Tabla1[[#This Row],[articulo]],'DT HUEVO'!$A:$F,6,0)</f>
        <v>TAT</v>
      </c>
    </row>
    <row r="559" spans="1:28">
      <c r="A559" s="223">
        <v>2110202</v>
      </c>
      <c r="B559" s="223" t="s">
        <v>1008</v>
      </c>
      <c r="C559" s="223" t="s">
        <v>1259</v>
      </c>
      <c r="D559" s="223">
        <v>4980</v>
      </c>
      <c r="E559" s="7">
        <v>0</v>
      </c>
      <c r="F559" s="223" t="s">
        <v>1260</v>
      </c>
      <c r="G559" s="223" t="s">
        <v>1261</v>
      </c>
      <c r="H559" s="7">
        <v>0</v>
      </c>
      <c r="I559" s="7">
        <v>550</v>
      </c>
      <c r="J559" s="223" t="s">
        <v>1262</v>
      </c>
      <c r="K559" s="223" t="s">
        <v>1263</v>
      </c>
      <c r="L559" s="245">
        <v>394.25933117184462</v>
      </c>
      <c r="M559" s="246">
        <v>46307</v>
      </c>
      <c r="N559" s="223"/>
      <c r="O559" s="223" t="s">
        <v>1691</v>
      </c>
      <c r="P559" s="223">
        <v>2110202</v>
      </c>
      <c r="Q559" s="223" t="s">
        <v>1155</v>
      </c>
      <c r="R559" s="223">
        <v>0</v>
      </c>
      <c r="S559" s="7"/>
      <c r="T559" s="3" t="str">
        <f>+VLOOKUP(Tabla1[[#This Row],[id_bodega]],'CONVERSION DATOS'!B:D,2,0)</f>
        <v>TAT BOGOTA MONTEVIDEO</v>
      </c>
      <c r="U559" s="3" t="str">
        <f>+VLOOKUP(Q559,'CONVERSION DATOS'!B:D,3,0)</f>
        <v>VEHICULOS</v>
      </c>
      <c r="V559" t="str">
        <f>+VLOOKUP($A$1:$A$21894,'DT HUEVO'!$A:$E,3,0)</f>
        <v>XL</v>
      </c>
      <c r="W559" t="str">
        <f>+VLOOKUP($A$1:$A$21734,'DT HUEVO'!$A:$E,4,0)</f>
        <v>VERDE</v>
      </c>
      <c r="X559" t="str">
        <f>+VLOOKUP(T$1:T$21894,'DT HUEVO'!$H:$K,2,0)</f>
        <v>CENTRO ORIENTE</v>
      </c>
      <c r="Y559" t="str">
        <f>+VLOOKUP(T$1:T$21894,'DT HUEVO'!$H:$K,3,0)</f>
        <v>SANTANDER</v>
      </c>
      <c r="Z559">
        <f>+VLOOKUP(A$1:A$21894,'DT HUEVO'!$A:$E,5,0)</f>
        <v>0</v>
      </c>
      <c r="AA559" t="str">
        <f>IF(Tabla1[[#This Row],[GRUPO]]="PLANTA CLASIFICACION","BODEGA",IF(Tabla1[[#This Row],[GRUPO]]="BODEGA","BODEGA",Tabla1[[#This Row],[GRUPO]]))</f>
        <v>VEHICULOS</v>
      </c>
      <c r="AB559" t="str">
        <f>VLOOKUP(Tabla1[[#This Row],[articulo]],'DT HUEVO'!$A:$F,6,0)</f>
        <v>TAT</v>
      </c>
    </row>
    <row r="560" spans="1:28">
      <c r="A560" s="223">
        <v>2110217</v>
      </c>
      <c r="B560" s="223" t="s">
        <v>1785</v>
      </c>
      <c r="C560" s="223" t="s">
        <v>1259</v>
      </c>
      <c r="D560" s="223">
        <v>150</v>
      </c>
      <c r="E560" s="7">
        <v>0</v>
      </c>
      <c r="F560" s="223" t="s">
        <v>1260</v>
      </c>
      <c r="G560" s="223" t="s">
        <v>1261</v>
      </c>
      <c r="H560" s="7">
        <v>0</v>
      </c>
      <c r="I560" s="7">
        <v>560</v>
      </c>
      <c r="J560" s="223" t="s">
        <v>1262</v>
      </c>
      <c r="K560" s="223" t="s">
        <v>1263</v>
      </c>
      <c r="L560" s="245">
        <v>393.89</v>
      </c>
      <c r="M560" s="246">
        <v>46300</v>
      </c>
      <c r="N560" s="223">
        <v>0</v>
      </c>
      <c r="O560" s="223" t="s">
        <v>1691</v>
      </c>
      <c r="P560" s="223">
        <v>2110217</v>
      </c>
      <c r="Q560" s="223" t="s">
        <v>1155</v>
      </c>
      <c r="R560" s="223">
        <v>0</v>
      </c>
      <c r="S560" s="7"/>
      <c r="T560" s="3" t="str">
        <f>+VLOOKUP(Tabla1[[#This Row],[id_bodega]],'CONVERSION DATOS'!B:D,2,0)</f>
        <v>TAT BOGOTA MONTEVIDEO</v>
      </c>
      <c r="U560" s="3" t="str">
        <f>+VLOOKUP(Q560,'CONVERSION DATOS'!B:D,3,0)</f>
        <v>VEHICULOS</v>
      </c>
      <c r="V560" t="str">
        <f>+VLOOKUP($A$1:$A$21894,'DT HUEVO'!$A:$E,3,0)</f>
        <v>XL</v>
      </c>
      <c r="W560" t="str">
        <f>+VLOOKUP($A$1:$A$21734,'DT HUEVO'!$A:$E,4,0)</f>
        <v>EMPACADOS</v>
      </c>
      <c r="X560" t="str">
        <f>+VLOOKUP(T$1:T$21894,'DT HUEVO'!$H:$K,2,0)</f>
        <v>CENTRO ORIENTE</v>
      </c>
      <c r="Y560" t="str">
        <f>+VLOOKUP(T$1:T$21894,'DT HUEVO'!$H:$K,3,0)</f>
        <v>SANTANDER</v>
      </c>
      <c r="Z560">
        <f>+VLOOKUP(A$1:A$21894,'DT HUEVO'!$A:$E,5,0)</f>
        <v>0</v>
      </c>
      <c r="AA560" t="str">
        <f>IF(Tabla1[[#This Row],[GRUPO]]="PLANTA CLASIFICACION","BODEGA",IF(Tabla1[[#This Row],[GRUPO]]="BODEGA","BODEGA",Tabla1[[#This Row],[GRUPO]]))</f>
        <v>VEHICULOS</v>
      </c>
      <c r="AB560" t="str">
        <f>VLOOKUP(Tabla1[[#This Row],[articulo]],'DT HUEVO'!$A:$F,6,0)</f>
        <v>TAT</v>
      </c>
    </row>
    <row r="561" spans="1:28">
      <c r="A561" s="223">
        <v>2110302</v>
      </c>
      <c r="B561" s="223" t="s">
        <v>1007</v>
      </c>
      <c r="C561" s="223" t="s">
        <v>1259</v>
      </c>
      <c r="D561" s="223">
        <v>4729</v>
      </c>
      <c r="E561" s="7">
        <v>0</v>
      </c>
      <c r="F561" s="223" t="s">
        <v>1260</v>
      </c>
      <c r="G561" s="223" t="s">
        <v>1261</v>
      </c>
      <c r="H561" s="7">
        <v>0</v>
      </c>
      <c r="I561" s="7">
        <v>500</v>
      </c>
      <c r="J561" s="223" t="s">
        <v>1262</v>
      </c>
      <c r="K561" s="223" t="s">
        <v>1263</v>
      </c>
      <c r="L561" s="245">
        <v>363.25551526755999</v>
      </c>
      <c r="M561" s="246">
        <v>46307</v>
      </c>
      <c r="N561" s="223"/>
      <c r="O561" s="223" t="s">
        <v>1691</v>
      </c>
      <c r="P561" s="223">
        <v>2110302</v>
      </c>
      <c r="Q561" s="223" t="s">
        <v>1155</v>
      </c>
      <c r="R561" s="223">
        <v>0</v>
      </c>
      <c r="S561" s="7"/>
      <c r="T561" s="3" t="str">
        <f>+VLOOKUP(Tabla1[[#This Row],[id_bodega]],'CONVERSION DATOS'!B:D,2,0)</f>
        <v>TAT BOGOTA MONTEVIDEO</v>
      </c>
      <c r="U561" s="3" t="str">
        <f>+VLOOKUP(Q561,'CONVERSION DATOS'!B:D,3,0)</f>
        <v>VEHICULOS</v>
      </c>
      <c r="V561" t="str">
        <f>+VLOOKUP($A$1:$A$21894,'DT HUEVO'!$A:$E,3,0)</f>
        <v>L</v>
      </c>
      <c r="W561" t="str">
        <f>+VLOOKUP($A$1:$A$21734,'DT HUEVO'!$A:$E,4,0)</f>
        <v>VERDE</v>
      </c>
      <c r="X561" t="str">
        <f>+VLOOKUP(T$1:T$21894,'DT HUEVO'!$H:$K,2,0)</f>
        <v>CENTRO ORIENTE</v>
      </c>
      <c r="Y561" t="str">
        <f>+VLOOKUP(T$1:T$21894,'DT HUEVO'!$H:$K,3,0)</f>
        <v>SANTANDER</v>
      </c>
      <c r="Z561">
        <f>+VLOOKUP(A$1:A$21894,'DT HUEVO'!$A:$E,5,0)</f>
        <v>0</v>
      </c>
      <c r="AA561" t="str">
        <f>IF(Tabla1[[#This Row],[GRUPO]]="PLANTA CLASIFICACION","BODEGA",IF(Tabla1[[#This Row],[GRUPO]]="BODEGA","BODEGA",Tabla1[[#This Row],[GRUPO]]))</f>
        <v>VEHICULOS</v>
      </c>
      <c r="AB561" t="str">
        <f>VLOOKUP(Tabla1[[#This Row],[articulo]],'DT HUEVO'!$A:$F,6,0)</f>
        <v>TAT</v>
      </c>
    </row>
    <row r="562" spans="1:28">
      <c r="A562" s="223">
        <v>2110402</v>
      </c>
      <c r="B562" s="223" t="s">
        <v>1009</v>
      </c>
      <c r="C562" s="223" t="s">
        <v>1259</v>
      </c>
      <c r="D562" s="223">
        <v>30</v>
      </c>
      <c r="E562" s="7">
        <v>0</v>
      </c>
      <c r="F562" s="223" t="s">
        <v>1260</v>
      </c>
      <c r="G562" s="223" t="s">
        <v>1261</v>
      </c>
      <c r="H562" s="7">
        <v>0</v>
      </c>
      <c r="I562" s="7">
        <v>480</v>
      </c>
      <c r="J562" s="223" t="s">
        <v>1262</v>
      </c>
      <c r="K562" s="223" t="s">
        <v>1263</v>
      </c>
      <c r="L562" s="245">
        <v>349.55000863821141</v>
      </c>
      <c r="M562" s="246">
        <v>46305</v>
      </c>
      <c r="N562" s="223"/>
      <c r="O562" s="223" t="s">
        <v>1691</v>
      </c>
      <c r="P562" s="223">
        <v>2110402</v>
      </c>
      <c r="Q562" s="223" t="s">
        <v>1155</v>
      </c>
      <c r="R562" s="223">
        <v>0</v>
      </c>
      <c r="S562" s="7"/>
      <c r="T562" s="3" t="str">
        <f>+VLOOKUP(Tabla1[[#This Row],[id_bodega]],'CONVERSION DATOS'!B:D,2,0)</f>
        <v>TAT BOGOTA MONTEVIDEO</v>
      </c>
      <c r="U562" s="3" t="str">
        <f>+VLOOKUP(Q562,'CONVERSION DATOS'!B:D,3,0)</f>
        <v>VEHICULOS</v>
      </c>
      <c r="V562" t="str">
        <f>+VLOOKUP($A$1:$A$21894,'DT HUEVO'!$A:$E,3,0)</f>
        <v>M</v>
      </c>
      <c r="W562" t="str">
        <f>+VLOOKUP($A$1:$A$21734,'DT HUEVO'!$A:$E,4,0)</f>
        <v>VERDE</v>
      </c>
      <c r="X562" t="str">
        <f>+VLOOKUP(T$1:T$21894,'DT HUEVO'!$H:$K,2,0)</f>
        <v>CENTRO ORIENTE</v>
      </c>
      <c r="Y562" t="str">
        <f>+VLOOKUP(T$1:T$21894,'DT HUEVO'!$H:$K,3,0)</f>
        <v>SANTANDER</v>
      </c>
      <c r="Z562">
        <f>+VLOOKUP(A$1:A$21894,'DT HUEVO'!$A:$E,5,0)</f>
        <v>0</v>
      </c>
      <c r="AA562" t="str">
        <f>IF(Tabla1[[#This Row],[GRUPO]]="PLANTA CLASIFICACION","BODEGA",IF(Tabla1[[#This Row],[GRUPO]]="BODEGA","BODEGA",Tabla1[[#This Row],[GRUPO]]))</f>
        <v>VEHICULOS</v>
      </c>
      <c r="AB562" t="str">
        <f>VLOOKUP(Tabla1[[#This Row],[articulo]],'DT HUEVO'!$A:$F,6,0)</f>
        <v>TAT</v>
      </c>
    </row>
    <row r="563" spans="1:28">
      <c r="A563" s="223">
        <v>112271</v>
      </c>
      <c r="B563" s="223" t="s">
        <v>1235</v>
      </c>
      <c r="C563" s="223" t="s">
        <v>1259</v>
      </c>
      <c r="D563" s="223">
        <v>492</v>
      </c>
      <c r="E563" s="7">
        <v>0</v>
      </c>
      <c r="F563" s="223" t="s">
        <v>1260</v>
      </c>
      <c r="G563" s="223" t="s">
        <v>1261</v>
      </c>
      <c r="H563" s="7">
        <v>0</v>
      </c>
      <c r="I563" s="7">
        <v>630</v>
      </c>
      <c r="J563" s="223" t="s">
        <v>1262</v>
      </c>
      <c r="K563" s="223" t="s">
        <v>1263</v>
      </c>
      <c r="L563" s="245">
        <v>589.67999999999995</v>
      </c>
      <c r="M563" s="246">
        <v>46307</v>
      </c>
      <c r="N563" s="223">
        <v>0</v>
      </c>
      <c r="O563" s="223" t="s">
        <v>1498</v>
      </c>
      <c r="P563" s="223">
        <v>112271</v>
      </c>
      <c r="Q563" s="223" t="s">
        <v>340</v>
      </c>
      <c r="R563" s="223">
        <v>0</v>
      </c>
      <c r="S563" s="7"/>
      <c r="T563" s="3" t="str">
        <f>+VLOOKUP(Tabla1[[#This Row],[id_bodega]],'CONVERSION DATOS'!B:D,2,0)</f>
        <v>TAT BOGOTA MONTEVIDEO</v>
      </c>
      <c r="U563" s="3" t="str">
        <f>+VLOOKUP(Q563,'CONVERSION DATOS'!B:D,3,0)</f>
        <v>VEHICULOS</v>
      </c>
      <c r="V563" t="str">
        <f>+VLOOKUP($A$1:$A$21894,'DT HUEVO'!$A:$E,3,0)</f>
        <v>XL</v>
      </c>
      <c r="W563" t="str">
        <f>+VLOOKUP($A$1:$A$21734,'DT HUEVO'!$A:$E,4,0)</f>
        <v>EMPACADOS</v>
      </c>
      <c r="X563" t="str">
        <f>+VLOOKUP(T$1:T$21894,'DT HUEVO'!$H:$K,2,0)</f>
        <v>CENTRO ORIENTE</v>
      </c>
      <c r="Y563" t="str">
        <f>+VLOOKUP(T$1:T$21894,'DT HUEVO'!$H:$K,3,0)</f>
        <v>SANTANDER</v>
      </c>
      <c r="Z563">
        <f>+VLOOKUP(A$1:A$21894,'DT HUEVO'!$A:$E,5,0)</f>
        <v>0</v>
      </c>
      <c r="AA563" t="str">
        <f>IF(Tabla1[[#This Row],[GRUPO]]="PLANTA CLASIFICACION","BODEGA",IF(Tabla1[[#This Row],[GRUPO]]="BODEGA","BODEGA",Tabla1[[#This Row],[GRUPO]]))</f>
        <v>VEHICULOS</v>
      </c>
      <c r="AB563" t="str">
        <f>VLOOKUP(Tabla1[[#This Row],[articulo]],'DT HUEVO'!$A:$F,6,0)</f>
        <v>TAT</v>
      </c>
    </row>
    <row r="564" spans="1:28">
      <c r="A564" s="223">
        <v>152384</v>
      </c>
      <c r="B564" s="223" t="s">
        <v>1107</v>
      </c>
      <c r="C564" s="223" t="s">
        <v>1259</v>
      </c>
      <c r="D564" s="223">
        <v>420</v>
      </c>
      <c r="E564" s="7">
        <v>0</v>
      </c>
      <c r="F564" s="223" t="s">
        <v>1260</v>
      </c>
      <c r="G564" s="223" t="s">
        <v>1261</v>
      </c>
      <c r="H564" s="7">
        <v>0</v>
      </c>
      <c r="I564" s="7">
        <v>560</v>
      </c>
      <c r="J564" s="223" t="s">
        <v>1262</v>
      </c>
      <c r="K564" s="223" t="s">
        <v>1263</v>
      </c>
      <c r="L564" s="245">
        <v>504.4</v>
      </c>
      <c r="M564" s="246">
        <v>46307</v>
      </c>
      <c r="N564" s="223"/>
      <c r="O564" s="223" t="s">
        <v>1498</v>
      </c>
      <c r="P564" s="223">
        <v>152384</v>
      </c>
      <c r="Q564" s="223" t="s">
        <v>340</v>
      </c>
      <c r="R564" s="223">
        <v>0</v>
      </c>
      <c r="S564" s="7"/>
      <c r="T564" s="3" t="str">
        <f>+VLOOKUP(Tabla1[[#This Row],[id_bodega]],'CONVERSION DATOS'!B:D,2,0)</f>
        <v>TAT BOGOTA MONTEVIDEO</v>
      </c>
      <c r="U564" s="3" t="str">
        <f>+VLOOKUP(Q564,'CONVERSION DATOS'!B:D,3,0)</f>
        <v>VEHICULOS</v>
      </c>
      <c r="V564" t="str">
        <f>+VLOOKUP($A$1:$A$21894,'DT HUEVO'!$A:$E,3,0)</f>
        <v>L</v>
      </c>
      <c r="W564" t="str">
        <f>+VLOOKUP($A$1:$A$21734,'DT HUEVO'!$A:$E,4,0)</f>
        <v>EMPACADOS</v>
      </c>
      <c r="X564" t="str">
        <f>+VLOOKUP(T$1:T$21894,'DT HUEVO'!$H:$K,2,0)</f>
        <v>CENTRO ORIENTE</v>
      </c>
      <c r="Y564" t="str">
        <f>+VLOOKUP(T$1:T$21894,'DT HUEVO'!$H:$K,3,0)</f>
        <v>SANTANDER</v>
      </c>
      <c r="Z564">
        <f>+VLOOKUP(A$1:A$21894,'DT HUEVO'!$A:$E,5,0)</f>
        <v>0</v>
      </c>
      <c r="AA564" t="str">
        <f>IF(Tabla1[[#This Row],[GRUPO]]="PLANTA CLASIFICACION","BODEGA",IF(Tabla1[[#This Row],[GRUPO]]="BODEGA","BODEGA",Tabla1[[#This Row],[GRUPO]]))</f>
        <v>VEHICULOS</v>
      </c>
      <c r="AB564" t="str">
        <f>VLOOKUP(Tabla1[[#This Row],[articulo]],'DT HUEVO'!$A:$F,6,0)</f>
        <v>TAT</v>
      </c>
    </row>
    <row r="565" spans="1:28">
      <c r="A565" s="223">
        <v>2010102</v>
      </c>
      <c r="B565" s="223" t="s">
        <v>1266</v>
      </c>
      <c r="C565" s="223" t="s">
        <v>1259</v>
      </c>
      <c r="D565" s="223">
        <v>280</v>
      </c>
      <c r="E565" s="7">
        <v>0</v>
      </c>
      <c r="F565" s="223" t="s">
        <v>1260</v>
      </c>
      <c r="G565" s="223" t="s">
        <v>1261</v>
      </c>
      <c r="H565" s="7">
        <v>0</v>
      </c>
      <c r="I565" s="7">
        <v>610</v>
      </c>
      <c r="J565" s="223" t="s">
        <v>1262</v>
      </c>
      <c r="K565" s="223" t="s">
        <v>1263</v>
      </c>
      <c r="L565" s="245">
        <v>629.67999999999995</v>
      </c>
      <c r="M565" s="246">
        <v>46307</v>
      </c>
      <c r="N565" s="223"/>
      <c r="O565" s="223" t="s">
        <v>1498</v>
      </c>
      <c r="P565" s="223">
        <v>2010102</v>
      </c>
      <c r="Q565" s="223" t="s">
        <v>340</v>
      </c>
      <c r="R565" s="223">
        <v>0</v>
      </c>
      <c r="S565" s="7"/>
      <c r="T565" s="3" t="str">
        <f>+VLOOKUP(Tabla1[[#This Row],[id_bodega]],'CONVERSION DATOS'!B:D,2,0)</f>
        <v>TAT BOGOTA MONTEVIDEO</v>
      </c>
      <c r="U565" s="3" t="str">
        <f>+VLOOKUP(Q565,'CONVERSION DATOS'!B:D,3,0)</f>
        <v>VEHICULOS</v>
      </c>
      <c r="V565" t="str">
        <f>+VLOOKUP($A$1:$A$21894,'DT HUEVO'!$A:$E,3,0)</f>
        <v>YUMBO</v>
      </c>
      <c r="W565" t="str">
        <f>+VLOOKUP($A$1:$A$21734,'DT HUEVO'!$A:$E,4,0)</f>
        <v>VERDE</v>
      </c>
      <c r="X565" t="str">
        <f>+VLOOKUP(T$1:T$21894,'DT HUEVO'!$H:$K,2,0)</f>
        <v>CENTRO ORIENTE</v>
      </c>
      <c r="Y565" t="str">
        <f>+VLOOKUP(T$1:T$21894,'DT HUEVO'!$H:$K,3,0)</f>
        <v>SANTANDER</v>
      </c>
      <c r="Z565">
        <f>+VLOOKUP(A$1:A$21894,'DT HUEVO'!$A:$E,5,0)</f>
        <v>0</v>
      </c>
      <c r="AA565" t="str">
        <f>IF(Tabla1[[#This Row],[GRUPO]]="PLANTA CLASIFICACION","BODEGA",IF(Tabla1[[#This Row],[GRUPO]]="BODEGA","BODEGA",Tabla1[[#This Row],[GRUPO]]))</f>
        <v>VEHICULOS</v>
      </c>
      <c r="AB565" t="str">
        <f>VLOOKUP(Tabla1[[#This Row],[articulo]],'DT HUEVO'!$A:$F,6,0)</f>
        <v>TAT</v>
      </c>
    </row>
    <row r="566" spans="1:28">
      <c r="A566" s="223">
        <v>2110202</v>
      </c>
      <c r="B566" s="223" t="s">
        <v>1008</v>
      </c>
      <c r="C566" s="223" t="s">
        <v>1259</v>
      </c>
      <c r="D566" s="223">
        <v>5296</v>
      </c>
      <c r="E566" s="7">
        <v>0</v>
      </c>
      <c r="F566" s="223" t="s">
        <v>1260</v>
      </c>
      <c r="G566" s="223" t="s">
        <v>1261</v>
      </c>
      <c r="H566" s="7">
        <v>0</v>
      </c>
      <c r="I566" s="7">
        <v>550</v>
      </c>
      <c r="J566" s="223" t="s">
        <v>1262</v>
      </c>
      <c r="K566" s="223" t="s">
        <v>1263</v>
      </c>
      <c r="L566" s="245">
        <v>394.25935430790742</v>
      </c>
      <c r="M566" s="246">
        <v>46307</v>
      </c>
      <c r="N566" s="223"/>
      <c r="O566" s="223" t="s">
        <v>1498</v>
      </c>
      <c r="P566" s="223">
        <v>2110202</v>
      </c>
      <c r="Q566" s="223" t="s">
        <v>340</v>
      </c>
      <c r="R566" s="223">
        <v>0</v>
      </c>
      <c r="S566" s="7"/>
      <c r="T566" s="3" t="str">
        <f>+VLOOKUP(Tabla1[[#This Row],[id_bodega]],'CONVERSION DATOS'!B:D,2,0)</f>
        <v>TAT BOGOTA MONTEVIDEO</v>
      </c>
      <c r="U566" s="3" t="str">
        <f>+VLOOKUP(Q566,'CONVERSION DATOS'!B:D,3,0)</f>
        <v>VEHICULOS</v>
      </c>
      <c r="V566" t="str">
        <f>+VLOOKUP($A$1:$A$21894,'DT HUEVO'!$A:$E,3,0)</f>
        <v>XL</v>
      </c>
      <c r="W566" t="str">
        <f>+VLOOKUP($A$1:$A$21734,'DT HUEVO'!$A:$E,4,0)</f>
        <v>VERDE</v>
      </c>
      <c r="X566" t="str">
        <f>+VLOOKUP(T$1:T$21894,'DT HUEVO'!$H:$K,2,0)</f>
        <v>CENTRO ORIENTE</v>
      </c>
      <c r="Y566" t="str">
        <f>+VLOOKUP(T$1:T$21894,'DT HUEVO'!$H:$K,3,0)</f>
        <v>SANTANDER</v>
      </c>
      <c r="Z566">
        <f>+VLOOKUP(A$1:A$21894,'DT HUEVO'!$A:$E,5,0)</f>
        <v>0</v>
      </c>
      <c r="AA566" t="str">
        <f>IF(Tabla1[[#This Row],[GRUPO]]="PLANTA CLASIFICACION","BODEGA",IF(Tabla1[[#This Row],[GRUPO]]="BODEGA","BODEGA",Tabla1[[#This Row],[GRUPO]]))</f>
        <v>VEHICULOS</v>
      </c>
      <c r="AB566" t="str">
        <f>VLOOKUP(Tabla1[[#This Row],[articulo]],'DT HUEVO'!$A:$F,6,0)</f>
        <v>TAT</v>
      </c>
    </row>
    <row r="567" spans="1:28">
      <c r="A567" s="223">
        <v>2110217</v>
      </c>
      <c r="B567" s="223" t="s">
        <v>1785</v>
      </c>
      <c r="C567" s="223" t="s">
        <v>1259</v>
      </c>
      <c r="D567" s="223">
        <v>60</v>
      </c>
      <c r="E567" s="7">
        <v>0</v>
      </c>
      <c r="F567" s="223" t="s">
        <v>1260</v>
      </c>
      <c r="G567" s="223" t="s">
        <v>1261</v>
      </c>
      <c r="H567" s="7">
        <v>0</v>
      </c>
      <c r="I567" s="7">
        <v>560</v>
      </c>
      <c r="J567" s="223" t="s">
        <v>1262</v>
      </c>
      <c r="K567" s="223" t="s">
        <v>1263</v>
      </c>
      <c r="L567" s="245">
        <v>393.89</v>
      </c>
      <c r="M567" s="246">
        <v>46305</v>
      </c>
      <c r="N567" s="223">
        <v>0</v>
      </c>
      <c r="O567" s="223" t="s">
        <v>1498</v>
      </c>
      <c r="P567" s="223">
        <v>2110217</v>
      </c>
      <c r="Q567" s="223" t="s">
        <v>340</v>
      </c>
      <c r="R567" s="223">
        <v>0</v>
      </c>
      <c r="S567" s="7"/>
      <c r="T567" s="3" t="str">
        <f>+VLOOKUP(Tabla1[[#This Row],[id_bodega]],'CONVERSION DATOS'!B:D,2,0)</f>
        <v>TAT BOGOTA MONTEVIDEO</v>
      </c>
      <c r="U567" s="3" t="str">
        <f>+VLOOKUP(Q567,'CONVERSION DATOS'!B:D,3,0)</f>
        <v>VEHICULOS</v>
      </c>
      <c r="V567" t="str">
        <f>+VLOOKUP($A$1:$A$21894,'DT HUEVO'!$A:$E,3,0)</f>
        <v>XL</v>
      </c>
      <c r="W567" t="str">
        <f>+VLOOKUP($A$1:$A$21734,'DT HUEVO'!$A:$E,4,0)</f>
        <v>EMPACADOS</v>
      </c>
      <c r="X567" t="str">
        <f>+VLOOKUP(T$1:T$21894,'DT HUEVO'!$H:$K,2,0)</f>
        <v>CENTRO ORIENTE</v>
      </c>
      <c r="Y567" t="str">
        <f>+VLOOKUP(T$1:T$21894,'DT HUEVO'!$H:$K,3,0)</f>
        <v>SANTANDER</v>
      </c>
      <c r="Z567">
        <f>+VLOOKUP(A$1:A$21894,'DT HUEVO'!$A:$E,5,0)</f>
        <v>0</v>
      </c>
      <c r="AA567" t="str">
        <f>IF(Tabla1[[#This Row],[GRUPO]]="PLANTA CLASIFICACION","BODEGA",IF(Tabla1[[#This Row],[GRUPO]]="BODEGA","BODEGA",Tabla1[[#This Row],[GRUPO]]))</f>
        <v>VEHICULOS</v>
      </c>
      <c r="AB567" t="str">
        <f>VLOOKUP(Tabla1[[#This Row],[articulo]],'DT HUEVO'!$A:$F,6,0)</f>
        <v>TAT</v>
      </c>
    </row>
    <row r="568" spans="1:28">
      <c r="A568" s="223">
        <v>2110302</v>
      </c>
      <c r="B568" s="223" t="s">
        <v>1007</v>
      </c>
      <c r="C568" s="223" t="s">
        <v>1259</v>
      </c>
      <c r="D568" s="223">
        <v>3502</v>
      </c>
      <c r="E568" s="7">
        <v>0</v>
      </c>
      <c r="F568" s="223" t="s">
        <v>1260</v>
      </c>
      <c r="G568" s="223" t="s">
        <v>1261</v>
      </c>
      <c r="H568" s="7">
        <v>0</v>
      </c>
      <c r="I568" s="7">
        <v>500</v>
      </c>
      <c r="J568" s="223" t="s">
        <v>1262</v>
      </c>
      <c r="K568" s="223" t="s">
        <v>1263</v>
      </c>
      <c r="L568" s="245">
        <v>363.24882043452402</v>
      </c>
      <c r="M568" s="246">
        <v>46307</v>
      </c>
      <c r="N568" s="223"/>
      <c r="O568" s="223" t="s">
        <v>1498</v>
      </c>
      <c r="P568" s="223">
        <v>2110302</v>
      </c>
      <c r="Q568" s="223" t="s">
        <v>340</v>
      </c>
      <c r="R568" s="223">
        <v>0</v>
      </c>
      <c r="S568" s="7"/>
      <c r="T568" s="3" t="str">
        <f>+VLOOKUP(Tabla1[[#This Row],[id_bodega]],'CONVERSION DATOS'!B:D,2,0)</f>
        <v>TAT BOGOTA MONTEVIDEO</v>
      </c>
      <c r="U568" s="3" t="str">
        <f>+VLOOKUP(Q568,'CONVERSION DATOS'!B:D,3,0)</f>
        <v>VEHICULOS</v>
      </c>
      <c r="V568" t="str">
        <f>+VLOOKUP($A$1:$A$21894,'DT HUEVO'!$A:$E,3,0)</f>
        <v>L</v>
      </c>
      <c r="W568" t="str">
        <f>+VLOOKUP($A$1:$A$21734,'DT HUEVO'!$A:$E,4,0)</f>
        <v>VERDE</v>
      </c>
      <c r="X568" t="str">
        <f>+VLOOKUP(T$1:T$21894,'DT HUEVO'!$H:$K,2,0)</f>
        <v>CENTRO ORIENTE</v>
      </c>
      <c r="Y568" t="str">
        <f>+VLOOKUP(T$1:T$21894,'DT HUEVO'!$H:$K,3,0)</f>
        <v>SANTANDER</v>
      </c>
      <c r="Z568">
        <f>+VLOOKUP(A$1:A$21894,'DT HUEVO'!$A:$E,5,0)</f>
        <v>0</v>
      </c>
      <c r="AA568" t="str">
        <f>IF(Tabla1[[#This Row],[GRUPO]]="PLANTA CLASIFICACION","BODEGA",IF(Tabla1[[#This Row],[GRUPO]]="BODEGA","BODEGA",Tabla1[[#This Row],[GRUPO]]))</f>
        <v>VEHICULOS</v>
      </c>
      <c r="AB568" t="str">
        <f>VLOOKUP(Tabla1[[#This Row],[articulo]],'DT HUEVO'!$A:$F,6,0)</f>
        <v>TAT</v>
      </c>
    </row>
    <row r="569" spans="1:28">
      <c r="A569" s="223">
        <v>2110317</v>
      </c>
      <c r="B569" s="223" t="s">
        <v>1786</v>
      </c>
      <c r="C569" s="223" t="s">
        <v>1259</v>
      </c>
      <c r="D569" s="223">
        <v>810</v>
      </c>
      <c r="E569" s="7">
        <v>0</v>
      </c>
      <c r="F569" s="223" t="s">
        <v>1260</v>
      </c>
      <c r="G569" s="223" t="s">
        <v>1261</v>
      </c>
      <c r="H569" s="7">
        <v>0</v>
      </c>
      <c r="I569" s="7">
        <v>510</v>
      </c>
      <c r="J569" s="223" t="s">
        <v>1262</v>
      </c>
      <c r="K569" s="223" t="s">
        <v>1263</v>
      </c>
      <c r="L569" s="245">
        <v>362.98</v>
      </c>
      <c r="M569" s="246">
        <v>46307</v>
      </c>
      <c r="N569" s="223">
        <v>0</v>
      </c>
      <c r="O569" s="223" t="s">
        <v>1498</v>
      </c>
      <c r="P569" s="223">
        <v>2110317</v>
      </c>
      <c r="Q569" s="223" t="s">
        <v>340</v>
      </c>
      <c r="R569" s="223">
        <v>0</v>
      </c>
      <c r="S569" s="7"/>
      <c r="T569" s="3" t="str">
        <f>+VLOOKUP(Tabla1[[#This Row],[id_bodega]],'CONVERSION DATOS'!B:D,2,0)</f>
        <v>TAT BOGOTA MONTEVIDEO</v>
      </c>
      <c r="U569" s="3" t="str">
        <f>+VLOOKUP(Q569,'CONVERSION DATOS'!B:D,3,0)</f>
        <v>VEHICULOS</v>
      </c>
      <c r="V569" t="str">
        <f>+VLOOKUP($A$1:$A$21894,'DT HUEVO'!$A:$E,3,0)</f>
        <v>L</v>
      </c>
      <c r="W569" t="str">
        <f>+VLOOKUP($A$1:$A$21734,'DT HUEVO'!$A:$E,4,0)</f>
        <v>EMPACADOS</v>
      </c>
      <c r="X569" t="str">
        <f>+VLOOKUP(T$1:T$21894,'DT HUEVO'!$H:$K,2,0)</f>
        <v>CENTRO ORIENTE</v>
      </c>
      <c r="Y569" t="str">
        <f>+VLOOKUP(T$1:T$21894,'DT HUEVO'!$H:$K,3,0)</f>
        <v>SANTANDER</v>
      </c>
      <c r="Z569">
        <f>+VLOOKUP(A$1:A$21894,'DT HUEVO'!$A:$E,5,0)</f>
        <v>0</v>
      </c>
      <c r="AA569" t="str">
        <f>IF(Tabla1[[#This Row],[GRUPO]]="PLANTA CLASIFICACION","BODEGA",IF(Tabla1[[#This Row],[GRUPO]]="BODEGA","BODEGA",Tabla1[[#This Row],[GRUPO]]))</f>
        <v>VEHICULOS</v>
      </c>
      <c r="AB569" t="str">
        <f>VLOOKUP(Tabla1[[#This Row],[articulo]],'DT HUEVO'!$A:$F,6,0)</f>
        <v>TAT</v>
      </c>
    </row>
    <row r="570" spans="1:28">
      <c r="A570" s="223">
        <v>2110402</v>
      </c>
      <c r="B570" s="223" t="s">
        <v>1009</v>
      </c>
      <c r="C570" s="223" t="s">
        <v>1259</v>
      </c>
      <c r="D570" s="223">
        <v>510</v>
      </c>
      <c r="E570" s="7">
        <v>0</v>
      </c>
      <c r="F570" s="223" t="s">
        <v>1260</v>
      </c>
      <c r="G570" s="223" t="s">
        <v>1261</v>
      </c>
      <c r="H570" s="7">
        <v>0</v>
      </c>
      <c r="I570" s="7">
        <v>480</v>
      </c>
      <c r="J570" s="223" t="s">
        <v>1262</v>
      </c>
      <c r="K570" s="223" t="s">
        <v>1263</v>
      </c>
      <c r="L570" s="245">
        <v>349.55001435881468</v>
      </c>
      <c r="M570" s="246">
        <v>46307</v>
      </c>
      <c r="N570" s="223"/>
      <c r="O570" s="223" t="s">
        <v>1498</v>
      </c>
      <c r="P570" s="223">
        <v>2110402</v>
      </c>
      <c r="Q570" s="223" t="s">
        <v>340</v>
      </c>
      <c r="R570" s="223">
        <v>0</v>
      </c>
      <c r="S570" s="7"/>
      <c r="T570" s="3" t="str">
        <f>+VLOOKUP(Tabla1[[#This Row],[id_bodega]],'CONVERSION DATOS'!B:D,2,0)</f>
        <v>TAT BOGOTA MONTEVIDEO</v>
      </c>
      <c r="U570" s="3" t="str">
        <f>+VLOOKUP(Q570,'CONVERSION DATOS'!B:D,3,0)</f>
        <v>VEHICULOS</v>
      </c>
      <c r="V570" t="str">
        <f>+VLOOKUP($A$1:$A$21894,'DT HUEVO'!$A:$E,3,0)</f>
        <v>M</v>
      </c>
      <c r="W570" t="str">
        <f>+VLOOKUP($A$1:$A$21734,'DT HUEVO'!$A:$E,4,0)</f>
        <v>VERDE</v>
      </c>
      <c r="X570" t="str">
        <f>+VLOOKUP(T$1:T$21894,'DT HUEVO'!$H:$K,2,0)</f>
        <v>CENTRO ORIENTE</v>
      </c>
      <c r="Y570" t="str">
        <f>+VLOOKUP(T$1:T$21894,'DT HUEVO'!$H:$K,3,0)</f>
        <v>SANTANDER</v>
      </c>
      <c r="Z570">
        <f>+VLOOKUP(A$1:A$21894,'DT HUEVO'!$A:$E,5,0)</f>
        <v>0</v>
      </c>
      <c r="AA570" t="str">
        <f>IF(Tabla1[[#This Row],[GRUPO]]="PLANTA CLASIFICACION","BODEGA",IF(Tabla1[[#This Row],[GRUPO]]="BODEGA","BODEGA",Tabla1[[#This Row],[GRUPO]]))</f>
        <v>VEHICULOS</v>
      </c>
      <c r="AB570" t="str">
        <f>VLOOKUP(Tabla1[[#This Row],[articulo]],'DT HUEVO'!$A:$F,6,0)</f>
        <v>TAT</v>
      </c>
    </row>
    <row r="571" spans="1:28">
      <c r="A571" s="223">
        <v>112271</v>
      </c>
      <c r="B571" s="223" t="s">
        <v>1235</v>
      </c>
      <c r="C571" s="223" t="s">
        <v>1259</v>
      </c>
      <c r="D571" s="223">
        <v>1305</v>
      </c>
      <c r="E571" s="7">
        <v>0</v>
      </c>
      <c r="F571" s="223" t="s">
        <v>1260</v>
      </c>
      <c r="G571" s="223" t="s">
        <v>1261</v>
      </c>
      <c r="H571" s="7">
        <v>0</v>
      </c>
      <c r="I571" s="7">
        <v>630</v>
      </c>
      <c r="J571" s="223" t="s">
        <v>1262</v>
      </c>
      <c r="K571" s="223" t="s">
        <v>1263</v>
      </c>
      <c r="L571" s="245">
        <v>589.67999999999995</v>
      </c>
      <c r="M571" s="246">
        <v>46307</v>
      </c>
      <c r="N571" s="223">
        <v>0</v>
      </c>
      <c r="O571" s="223" t="s">
        <v>1499</v>
      </c>
      <c r="P571" s="223">
        <v>112271</v>
      </c>
      <c r="Q571" s="223" t="s">
        <v>341</v>
      </c>
      <c r="R571" s="223">
        <v>0</v>
      </c>
      <c r="S571" s="7"/>
      <c r="T571" s="3" t="str">
        <f>+VLOOKUP(Tabla1[[#This Row],[id_bodega]],'CONVERSION DATOS'!B:D,2,0)</f>
        <v>TAT BOGOTA MONTEVIDEO</v>
      </c>
      <c r="U571" s="3" t="str">
        <f>+VLOOKUP(Q571,'CONVERSION DATOS'!B:D,3,0)</f>
        <v>VEHICULOS</v>
      </c>
      <c r="V571" t="str">
        <f>+VLOOKUP($A$1:$A$21894,'DT HUEVO'!$A:$E,3,0)</f>
        <v>XL</v>
      </c>
      <c r="W571" t="str">
        <f>+VLOOKUP($A$1:$A$21734,'DT HUEVO'!$A:$E,4,0)</f>
        <v>EMPACADOS</v>
      </c>
      <c r="X571" t="str">
        <f>+VLOOKUP(T$1:T$21894,'DT HUEVO'!$H:$K,2,0)</f>
        <v>CENTRO ORIENTE</v>
      </c>
      <c r="Y571" t="str">
        <f>+VLOOKUP(T$1:T$21894,'DT HUEVO'!$H:$K,3,0)</f>
        <v>SANTANDER</v>
      </c>
      <c r="Z571">
        <f>+VLOOKUP(A$1:A$21894,'DT HUEVO'!$A:$E,5,0)</f>
        <v>0</v>
      </c>
      <c r="AA571" t="str">
        <f>IF(Tabla1[[#This Row],[GRUPO]]="PLANTA CLASIFICACION","BODEGA",IF(Tabla1[[#This Row],[GRUPO]]="BODEGA","BODEGA",Tabla1[[#This Row],[GRUPO]]))</f>
        <v>VEHICULOS</v>
      </c>
      <c r="AB571" t="str">
        <f>VLOOKUP(Tabla1[[#This Row],[articulo]],'DT HUEVO'!$A:$F,6,0)</f>
        <v>TAT</v>
      </c>
    </row>
    <row r="572" spans="1:28">
      <c r="A572" s="223">
        <v>152384</v>
      </c>
      <c r="B572" s="223" t="s">
        <v>1107</v>
      </c>
      <c r="C572" s="223" t="s">
        <v>1259</v>
      </c>
      <c r="D572" s="223">
        <v>1440</v>
      </c>
      <c r="E572" s="7">
        <v>0</v>
      </c>
      <c r="F572" s="223" t="s">
        <v>1260</v>
      </c>
      <c r="G572" s="223" t="s">
        <v>1261</v>
      </c>
      <c r="H572" s="7">
        <v>0</v>
      </c>
      <c r="I572" s="7">
        <v>560</v>
      </c>
      <c r="J572" s="223" t="s">
        <v>1262</v>
      </c>
      <c r="K572" s="223" t="s">
        <v>1263</v>
      </c>
      <c r="L572" s="245">
        <v>504.4</v>
      </c>
      <c r="M572" s="246">
        <v>46307</v>
      </c>
      <c r="N572" s="223"/>
      <c r="O572" s="223" t="s">
        <v>1499</v>
      </c>
      <c r="P572" s="223">
        <v>152384</v>
      </c>
      <c r="Q572" s="223" t="s">
        <v>341</v>
      </c>
      <c r="R572" s="223">
        <v>0</v>
      </c>
      <c r="S572" s="7"/>
      <c r="T572" s="3" t="str">
        <f>+VLOOKUP(Tabla1[[#This Row],[id_bodega]],'CONVERSION DATOS'!B:D,2,0)</f>
        <v>TAT BOGOTA MONTEVIDEO</v>
      </c>
      <c r="U572" s="3" t="str">
        <f>+VLOOKUP(Q572,'CONVERSION DATOS'!B:D,3,0)</f>
        <v>VEHICULOS</v>
      </c>
      <c r="V572" t="str">
        <f>+VLOOKUP($A$1:$A$21894,'DT HUEVO'!$A:$E,3,0)</f>
        <v>L</v>
      </c>
      <c r="W572" t="str">
        <f>+VLOOKUP($A$1:$A$21734,'DT HUEVO'!$A:$E,4,0)</f>
        <v>EMPACADOS</v>
      </c>
      <c r="X572" t="str">
        <f>+VLOOKUP(T$1:T$21894,'DT HUEVO'!$H:$K,2,0)</f>
        <v>CENTRO ORIENTE</v>
      </c>
      <c r="Y572" t="str">
        <f>+VLOOKUP(T$1:T$21894,'DT HUEVO'!$H:$K,3,0)</f>
        <v>SANTANDER</v>
      </c>
      <c r="Z572">
        <f>+VLOOKUP(A$1:A$21894,'DT HUEVO'!$A:$E,5,0)</f>
        <v>0</v>
      </c>
      <c r="AA572" t="str">
        <f>IF(Tabla1[[#This Row],[GRUPO]]="PLANTA CLASIFICACION","BODEGA",IF(Tabla1[[#This Row],[GRUPO]]="BODEGA","BODEGA",Tabla1[[#This Row],[GRUPO]]))</f>
        <v>VEHICULOS</v>
      </c>
      <c r="AB572" t="str">
        <f>VLOOKUP(Tabla1[[#This Row],[articulo]],'DT HUEVO'!$A:$F,6,0)</f>
        <v>TAT</v>
      </c>
    </row>
    <row r="573" spans="1:28">
      <c r="A573" s="223">
        <v>2110202</v>
      </c>
      <c r="B573" s="223" t="s">
        <v>1008</v>
      </c>
      <c r="C573" s="223" t="s">
        <v>1259</v>
      </c>
      <c r="D573" s="223">
        <v>4397</v>
      </c>
      <c r="E573" s="7">
        <v>0</v>
      </c>
      <c r="F573" s="223" t="s">
        <v>1260</v>
      </c>
      <c r="G573" s="223" t="s">
        <v>1261</v>
      </c>
      <c r="H573" s="7">
        <v>0</v>
      </c>
      <c r="I573" s="7">
        <v>550</v>
      </c>
      <c r="J573" s="223" t="s">
        <v>1262</v>
      </c>
      <c r="K573" s="223" t="s">
        <v>1263</v>
      </c>
      <c r="L573" s="245">
        <v>394.25949103422141</v>
      </c>
      <c r="M573" s="246">
        <v>46307</v>
      </c>
      <c r="N573" s="223"/>
      <c r="O573" s="223" t="s">
        <v>1499</v>
      </c>
      <c r="P573" s="223">
        <v>2110202</v>
      </c>
      <c r="Q573" s="223" t="s">
        <v>341</v>
      </c>
      <c r="R573" s="223">
        <v>0</v>
      </c>
      <c r="S573" s="7"/>
      <c r="T573" s="3" t="str">
        <f>+VLOOKUP(Tabla1[[#This Row],[id_bodega]],'CONVERSION DATOS'!B:D,2,0)</f>
        <v>TAT BOGOTA MONTEVIDEO</v>
      </c>
      <c r="U573" s="3" t="str">
        <f>+VLOOKUP(Q573,'CONVERSION DATOS'!B:D,3,0)</f>
        <v>VEHICULOS</v>
      </c>
      <c r="V573" t="str">
        <f>+VLOOKUP($A$1:$A$21894,'DT HUEVO'!$A:$E,3,0)</f>
        <v>XL</v>
      </c>
      <c r="W573" t="str">
        <f>+VLOOKUP($A$1:$A$21734,'DT HUEVO'!$A:$E,4,0)</f>
        <v>VERDE</v>
      </c>
      <c r="X573" t="str">
        <f>+VLOOKUP(T$1:T$21894,'DT HUEVO'!$H:$K,2,0)</f>
        <v>CENTRO ORIENTE</v>
      </c>
      <c r="Y573" t="str">
        <f>+VLOOKUP(T$1:T$21894,'DT HUEVO'!$H:$K,3,0)</f>
        <v>SANTANDER</v>
      </c>
      <c r="Z573">
        <f>+VLOOKUP(A$1:A$21894,'DT HUEVO'!$A:$E,5,0)</f>
        <v>0</v>
      </c>
      <c r="AA573" t="str">
        <f>IF(Tabla1[[#This Row],[GRUPO]]="PLANTA CLASIFICACION","BODEGA",IF(Tabla1[[#This Row],[GRUPO]]="BODEGA","BODEGA",Tabla1[[#This Row],[GRUPO]]))</f>
        <v>VEHICULOS</v>
      </c>
      <c r="AB573" t="str">
        <f>VLOOKUP(Tabla1[[#This Row],[articulo]],'DT HUEVO'!$A:$F,6,0)</f>
        <v>TAT</v>
      </c>
    </row>
    <row r="574" spans="1:28">
      <c r="A574" s="223">
        <v>2110217</v>
      </c>
      <c r="B574" s="223" t="s">
        <v>1785</v>
      </c>
      <c r="C574" s="223" t="s">
        <v>1259</v>
      </c>
      <c r="D574" s="223">
        <v>4710</v>
      </c>
      <c r="E574" s="7">
        <v>0</v>
      </c>
      <c r="F574" s="223" t="s">
        <v>1260</v>
      </c>
      <c r="G574" s="223" t="s">
        <v>1261</v>
      </c>
      <c r="H574" s="7">
        <v>0</v>
      </c>
      <c r="I574" s="7">
        <v>560</v>
      </c>
      <c r="J574" s="223" t="s">
        <v>1262</v>
      </c>
      <c r="K574" s="223" t="s">
        <v>1263</v>
      </c>
      <c r="L574" s="245">
        <v>393.89</v>
      </c>
      <c r="M574" s="246">
        <v>46307</v>
      </c>
      <c r="N574" s="223">
        <v>0</v>
      </c>
      <c r="O574" s="223" t="s">
        <v>1499</v>
      </c>
      <c r="P574" s="223">
        <v>2110217</v>
      </c>
      <c r="Q574" s="223" t="s">
        <v>341</v>
      </c>
      <c r="R574" s="223">
        <v>0</v>
      </c>
      <c r="S574" s="7"/>
      <c r="T574" s="3" t="str">
        <f>+VLOOKUP(Tabla1[[#This Row],[id_bodega]],'CONVERSION DATOS'!B:D,2,0)</f>
        <v>TAT BOGOTA MONTEVIDEO</v>
      </c>
      <c r="U574" s="3" t="str">
        <f>+VLOOKUP(Q574,'CONVERSION DATOS'!B:D,3,0)</f>
        <v>VEHICULOS</v>
      </c>
      <c r="V574" t="str">
        <f>+VLOOKUP($A$1:$A$21894,'DT HUEVO'!$A:$E,3,0)</f>
        <v>XL</v>
      </c>
      <c r="W574" t="str">
        <f>+VLOOKUP($A$1:$A$21734,'DT HUEVO'!$A:$E,4,0)</f>
        <v>EMPACADOS</v>
      </c>
      <c r="X574" t="str">
        <f>+VLOOKUP(T$1:T$21894,'DT HUEVO'!$H:$K,2,0)</f>
        <v>CENTRO ORIENTE</v>
      </c>
      <c r="Y574" t="str">
        <f>+VLOOKUP(T$1:T$21894,'DT HUEVO'!$H:$K,3,0)</f>
        <v>SANTANDER</v>
      </c>
      <c r="Z574">
        <f>+VLOOKUP(A$1:A$21894,'DT HUEVO'!$A:$E,5,0)</f>
        <v>0</v>
      </c>
      <c r="AA574" t="str">
        <f>IF(Tabla1[[#This Row],[GRUPO]]="PLANTA CLASIFICACION","BODEGA",IF(Tabla1[[#This Row],[GRUPO]]="BODEGA","BODEGA",Tabla1[[#This Row],[GRUPO]]))</f>
        <v>VEHICULOS</v>
      </c>
      <c r="AB574" t="str">
        <f>VLOOKUP(Tabla1[[#This Row],[articulo]],'DT HUEVO'!$A:$F,6,0)</f>
        <v>TAT</v>
      </c>
    </row>
    <row r="575" spans="1:28">
      <c r="A575" s="223">
        <v>2110302</v>
      </c>
      <c r="B575" s="223" t="s">
        <v>1007</v>
      </c>
      <c r="C575" s="223" t="s">
        <v>1259</v>
      </c>
      <c r="D575" s="223">
        <v>4800</v>
      </c>
      <c r="E575" s="7">
        <v>0</v>
      </c>
      <c r="F575" s="223" t="s">
        <v>1260</v>
      </c>
      <c r="G575" s="223" t="s">
        <v>1261</v>
      </c>
      <c r="H575" s="7">
        <v>0</v>
      </c>
      <c r="I575" s="7">
        <v>500</v>
      </c>
      <c r="J575" s="223" t="s">
        <v>1262</v>
      </c>
      <c r="K575" s="223" t="s">
        <v>1263</v>
      </c>
      <c r="L575" s="245">
        <v>363.24326675044432</v>
      </c>
      <c r="M575" s="246">
        <v>46308</v>
      </c>
      <c r="N575" s="223"/>
      <c r="O575" s="223" t="s">
        <v>1499</v>
      </c>
      <c r="P575" s="223">
        <v>2110302</v>
      </c>
      <c r="Q575" s="223" t="s">
        <v>341</v>
      </c>
      <c r="R575" s="223">
        <v>0</v>
      </c>
      <c r="S575" s="7"/>
      <c r="T575" s="3" t="str">
        <f>+VLOOKUP(Tabla1[[#This Row],[id_bodega]],'CONVERSION DATOS'!B:D,2,0)</f>
        <v>TAT BOGOTA MONTEVIDEO</v>
      </c>
      <c r="U575" s="3" t="str">
        <f>+VLOOKUP(Q575,'CONVERSION DATOS'!B:D,3,0)</f>
        <v>VEHICULOS</v>
      </c>
      <c r="V575" t="str">
        <f>+VLOOKUP($A$1:$A$21894,'DT HUEVO'!$A:$E,3,0)</f>
        <v>L</v>
      </c>
      <c r="W575" t="str">
        <f>+VLOOKUP($A$1:$A$21734,'DT HUEVO'!$A:$E,4,0)</f>
        <v>VERDE</v>
      </c>
      <c r="X575" t="str">
        <f>+VLOOKUP(T$1:T$21894,'DT HUEVO'!$H:$K,2,0)</f>
        <v>CENTRO ORIENTE</v>
      </c>
      <c r="Y575" t="str">
        <f>+VLOOKUP(T$1:T$21894,'DT HUEVO'!$H:$K,3,0)</f>
        <v>SANTANDER</v>
      </c>
      <c r="Z575">
        <f>+VLOOKUP(A$1:A$21894,'DT HUEVO'!$A:$E,5,0)</f>
        <v>0</v>
      </c>
      <c r="AA575" t="str">
        <f>IF(Tabla1[[#This Row],[GRUPO]]="PLANTA CLASIFICACION","BODEGA",IF(Tabla1[[#This Row],[GRUPO]]="BODEGA","BODEGA",Tabla1[[#This Row],[GRUPO]]))</f>
        <v>VEHICULOS</v>
      </c>
      <c r="AB575" t="str">
        <f>VLOOKUP(Tabla1[[#This Row],[articulo]],'DT HUEVO'!$A:$F,6,0)</f>
        <v>TAT</v>
      </c>
    </row>
    <row r="576" spans="1:28">
      <c r="A576" s="223">
        <v>2110317</v>
      </c>
      <c r="B576" s="223" t="s">
        <v>1786</v>
      </c>
      <c r="C576" s="223" t="s">
        <v>1259</v>
      </c>
      <c r="D576" s="223">
        <v>1200</v>
      </c>
      <c r="E576" s="7">
        <v>0</v>
      </c>
      <c r="F576" s="223" t="s">
        <v>1260</v>
      </c>
      <c r="G576" s="223" t="s">
        <v>1261</v>
      </c>
      <c r="H576" s="7">
        <v>0</v>
      </c>
      <c r="I576" s="7">
        <v>510</v>
      </c>
      <c r="J576" s="223" t="s">
        <v>1262</v>
      </c>
      <c r="K576" s="223" t="s">
        <v>1263</v>
      </c>
      <c r="L576" s="245">
        <v>362.98</v>
      </c>
      <c r="M576" s="246">
        <v>46305</v>
      </c>
      <c r="N576" s="223">
        <v>0</v>
      </c>
      <c r="O576" s="223" t="s">
        <v>1499</v>
      </c>
      <c r="P576" s="223">
        <v>2110317</v>
      </c>
      <c r="Q576" s="223" t="s">
        <v>341</v>
      </c>
      <c r="R576" s="223">
        <v>0</v>
      </c>
      <c r="S576" s="7"/>
      <c r="T576" s="3" t="str">
        <f>+VLOOKUP(Tabla1[[#This Row],[id_bodega]],'CONVERSION DATOS'!B:D,2,0)</f>
        <v>TAT BOGOTA MONTEVIDEO</v>
      </c>
      <c r="U576" s="3" t="str">
        <f>+VLOOKUP(Q576,'CONVERSION DATOS'!B:D,3,0)</f>
        <v>VEHICULOS</v>
      </c>
      <c r="V576" t="str">
        <f>+VLOOKUP($A$1:$A$21894,'DT HUEVO'!$A:$E,3,0)</f>
        <v>L</v>
      </c>
      <c r="W576" t="str">
        <f>+VLOOKUP($A$1:$A$21734,'DT HUEVO'!$A:$E,4,0)</f>
        <v>EMPACADOS</v>
      </c>
      <c r="X576" t="str">
        <f>+VLOOKUP(T$1:T$21894,'DT HUEVO'!$H:$K,2,0)</f>
        <v>CENTRO ORIENTE</v>
      </c>
      <c r="Y576" t="str">
        <f>+VLOOKUP(T$1:T$21894,'DT HUEVO'!$H:$K,3,0)</f>
        <v>SANTANDER</v>
      </c>
      <c r="Z576">
        <f>+VLOOKUP(A$1:A$21894,'DT HUEVO'!$A:$E,5,0)</f>
        <v>0</v>
      </c>
      <c r="AA576" t="str">
        <f>IF(Tabla1[[#This Row],[GRUPO]]="PLANTA CLASIFICACION","BODEGA",IF(Tabla1[[#This Row],[GRUPO]]="BODEGA","BODEGA",Tabla1[[#This Row],[GRUPO]]))</f>
        <v>VEHICULOS</v>
      </c>
      <c r="AB576" t="str">
        <f>VLOOKUP(Tabla1[[#This Row],[articulo]],'DT HUEVO'!$A:$F,6,0)</f>
        <v>TAT</v>
      </c>
    </row>
    <row r="577" spans="1:28">
      <c r="A577" s="223">
        <v>112271</v>
      </c>
      <c r="B577" s="223" t="s">
        <v>1235</v>
      </c>
      <c r="C577" s="223" t="s">
        <v>1259</v>
      </c>
      <c r="D577" s="223">
        <v>1380</v>
      </c>
      <c r="E577" s="7">
        <v>0</v>
      </c>
      <c r="F577" s="223" t="s">
        <v>1260</v>
      </c>
      <c r="G577" s="223" t="s">
        <v>1261</v>
      </c>
      <c r="H577" s="7">
        <v>0</v>
      </c>
      <c r="I577" s="7">
        <v>630</v>
      </c>
      <c r="J577" s="223" t="s">
        <v>1262</v>
      </c>
      <c r="K577" s="223" t="s">
        <v>1263</v>
      </c>
      <c r="L577" s="245">
        <v>589.67999999999995</v>
      </c>
      <c r="M577" s="246">
        <v>46308</v>
      </c>
      <c r="N577" s="223">
        <v>0</v>
      </c>
      <c r="O577" s="223" t="s">
        <v>1500</v>
      </c>
      <c r="P577" s="223">
        <v>112271</v>
      </c>
      <c r="Q577" s="223" t="s">
        <v>342</v>
      </c>
      <c r="R577" s="223">
        <v>0</v>
      </c>
      <c r="S577" s="7"/>
      <c r="T577" s="3" t="str">
        <f>+VLOOKUP(Tabla1[[#This Row],[id_bodega]],'CONVERSION DATOS'!B:D,2,0)</f>
        <v>TAT BOGOTA MONTEVIDEO</v>
      </c>
      <c r="U577" s="3" t="str">
        <f>+VLOOKUP(Q577,'CONVERSION DATOS'!B:D,3,0)</f>
        <v>VEHICULOS</v>
      </c>
      <c r="V577" t="str">
        <f>+VLOOKUP($A$1:$A$21894,'DT HUEVO'!$A:$E,3,0)</f>
        <v>XL</v>
      </c>
      <c r="W577" t="str">
        <f>+VLOOKUP($A$1:$A$21734,'DT HUEVO'!$A:$E,4,0)</f>
        <v>EMPACADOS</v>
      </c>
      <c r="X577" t="str">
        <f>+VLOOKUP(T$1:T$21894,'DT HUEVO'!$H:$K,2,0)</f>
        <v>CENTRO ORIENTE</v>
      </c>
      <c r="Y577" t="str">
        <f>+VLOOKUP(T$1:T$21894,'DT HUEVO'!$H:$K,3,0)</f>
        <v>SANTANDER</v>
      </c>
      <c r="Z577">
        <f>+VLOOKUP(A$1:A$21894,'DT HUEVO'!$A:$E,5,0)</f>
        <v>0</v>
      </c>
      <c r="AA577" t="str">
        <f>IF(Tabla1[[#This Row],[GRUPO]]="PLANTA CLASIFICACION","BODEGA",IF(Tabla1[[#This Row],[GRUPO]]="BODEGA","BODEGA",Tabla1[[#This Row],[GRUPO]]))</f>
        <v>VEHICULOS</v>
      </c>
      <c r="AB577" t="str">
        <f>VLOOKUP(Tabla1[[#This Row],[articulo]],'DT HUEVO'!$A:$F,6,0)</f>
        <v>TAT</v>
      </c>
    </row>
    <row r="578" spans="1:28">
      <c r="A578" s="223">
        <v>152384</v>
      </c>
      <c r="B578" s="223" t="s">
        <v>1107</v>
      </c>
      <c r="C578" s="223" t="s">
        <v>1259</v>
      </c>
      <c r="D578" s="223">
        <v>1260</v>
      </c>
      <c r="E578" s="7">
        <v>0</v>
      </c>
      <c r="F578" s="223" t="s">
        <v>1260</v>
      </c>
      <c r="G578" s="223" t="s">
        <v>1261</v>
      </c>
      <c r="H578" s="7">
        <v>0</v>
      </c>
      <c r="I578" s="7">
        <v>540</v>
      </c>
      <c r="J578" s="223" t="s">
        <v>1262</v>
      </c>
      <c r="K578" s="223" t="s">
        <v>1263</v>
      </c>
      <c r="L578" s="245">
        <v>504.4</v>
      </c>
      <c r="M578" s="246">
        <v>46308</v>
      </c>
      <c r="N578" s="223"/>
      <c r="O578" s="223" t="s">
        <v>1500</v>
      </c>
      <c r="P578" s="223">
        <v>152384</v>
      </c>
      <c r="Q578" s="223" t="s">
        <v>342</v>
      </c>
      <c r="R578" s="223">
        <v>0</v>
      </c>
      <c r="S578" s="7"/>
      <c r="T578" s="3" t="str">
        <f>+VLOOKUP(Tabla1[[#This Row],[id_bodega]],'CONVERSION DATOS'!B:D,2,0)</f>
        <v>TAT BOGOTA MONTEVIDEO</v>
      </c>
      <c r="U578" s="3" t="str">
        <f>+VLOOKUP(Q578,'CONVERSION DATOS'!B:D,3,0)</f>
        <v>VEHICULOS</v>
      </c>
      <c r="V578" t="str">
        <f>+VLOOKUP($A$1:$A$21894,'DT HUEVO'!$A:$E,3,0)</f>
        <v>L</v>
      </c>
      <c r="W578" t="str">
        <f>+VLOOKUP($A$1:$A$21734,'DT HUEVO'!$A:$E,4,0)</f>
        <v>EMPACADOS</v>
      </c>
      <c r="X578" t="str">
        <f>+VLOOKUP(T$1:T$21894,'DT HUEVO'!$H:$K,2,0)</f>
        <v>CENTRO ORIENTE</v>
      </c>
      <c r="Y578" t="str">
        <f>+VLOOKUP(T$1:T$21894,'DT HUEVO'!$H:$K,3,0)</f>
        <v>SANTANDER</v>
      </c>
      <c r="Z578">
        <f>+VLOOKUP(A$1:A$21894,'DT HUEVO'!$A:$E,5,0)</f>
        <v>0</v>
      </c>
      <c r="AA578" t="str">
        <f>IF(Tabla1[[#This Row],[GRUPO]]="PLANTA CLASIFICACION","BODEGA",IF(Tabla1[[#This Row],[GRUPO]]="BODEGA","BODEGA",Tabla1[[#This Row],[GRUPO]]))</f>
        <v>VEHICULOS</v>
      </c>
      <c r="AB578" t="str">
        <f>VLOOKUP(Tabla1[[#This Row],[articulo]],'DT HUEVO'!$A:$F,6,0)</f>
        <v>TAT</v>
      </c>
    </row>
    <row r="579" spans="1:28">
      <c r="A579" s="223">
        <v>2010102</v>
      </c>
      <c r="B579" s="223" t="s">
        <v>1266</v>
      </c>
      <c r="C579" s="223" t="s">
        <v>1259</v>
      </c>
      <c r="D579" s="223">
        <v>298</v>
      </c>
      <c r="E579" s="7">
        <v>0</v>
      </c>
      <c r="F579" s="223" t="s">
        <v>1260</v>
      </c>
      <c r="G579" s="223" t="s">
        <v>1261</v>
      </c>
      <c r="H579" s="7">
        <v>0</v>
      </c>
      <c r="I579" s="7">
        <v>610</v>
      </c>
      <c r="J579" s="223" t="s">
        <v>1262</v>
      </c>
      <c r="K579" s="223" t="s">
        <v>1263</v>
      </c>
      <c r="L579" s="245">
        <v>629.67999999999995</v>
      </c>
      <c r="M579" s="246">
        <v>46307</v>
      </c>
      <c r="N579" s="223"/>
      <c r="O579" s="223" t="s">
        <v>1500</v>
      </c>
      <c r="P579" s="223">
        <v>2010102</v>
      </c>
      <c r="Q579" s="223" t="s">
        <v>342</v>
      </c>
      <c r="R579" s="223">
        <v>0</v>
      </c>
      <c r="S579" s="7"/>
      <c r="T579" s="3" t="str">
        <f>+VLOOKUP(Tabla1[[#This Row],[id_bodega]],'CONVERSION DATOS'!B:D,2,0)</f>
        <v>TAT BOGOTA MONTEVIDEO</v>
      </c>
      <c r="U579" s="3" t="str">
        <f>+VLOOKUP(Q579,'CONVERSION DATOS'!B:D,3,0)</f>
        <v>VEHICULOS</v>
      </c>
      <c r="V579" t="str">
        <f>+VLOOKUP($A$1:$A$21894,'DT HUEVO'!$A:$E,3,0)</f>
        <v>YUMBO</v>
      </c>
      <c r="W579" t="str">
        <f>+VLOOKUP($A$1:$A$21734,'DT HUEVO'!$A:$E,4,0)</f>
        <v>VERDE</v>
      </c>
      <c r="X579" t="str">
        <f>+VLOOKUP(T$1:T$21894,'DT HUEVO'!$H:$K,2,0)</f>
        <v>CENTRO ORIENTE</v>
      </c>
      <c r="Y579" t="str">
        <f>+VLOOKUP(T$1:T$21894,'DT HUEVO'!$H:$K,3,0)</f>
        <v>SANTANDER</v>
      </c>
      <c r="Z579">
        <f>+VLOOKUP(A$1:A$21894,'DT HUEVO'!$A:$E,5,0)</f>
        <v>0</v>
      </c>
      <c r="AA579" t="str">
        <f>IF(Tabla1[[#This Row],[GRUPO]]="PLANTA CLASIFICACION","BODEGA",IF(Tabla1[[#This Row],[GRUPO]]="BODEGA","BODEGA",Tabla1[[#This Row],[GRUPO]]))</f>
        <v>VEHICULOS</v>
      </c>
      <c r="AB579" t="str">
        <f>VLOOKUP(Tabla1[[#This Row],[articulo]],'DT HUEVO'!$A:$F,6,0)</f>
        <v>TAT</v>
      </c>
    </row>
    <row r="580" spans="1:28">
      <c r="A580" s="223">
        <v>2110202</v>
      </c>
      <c r="B580" s="223" t="s">
        <v>1008</v>
      </c>
      <c r="C580" s="223" t="s">
        <v>1259</v>
      </c>
      <c r="D580" s="223">
        <v>6301</v>
      </c>
      <c r="E580" s="7">
        <v>0</v>
      </c>
      <c r="F580" s="223" t="s">
        <v>1260</v>
      </c>
      <c r="G580" s="223" t="s">
        <v>1261</v>
      </c>
      <c r="H580" s="7">
        <v>0</v>
      </c>
      <c r="I580" s="7">
        <v>550</v>
      </c>
      <c r="J580" s="223" t="s">
        <v>1262</v>
      </c>
      <c r="K580" s="223" t="s">
        <v>1263</v>
      </c>
      <c r="L580" s="245">
        <v>394.25950173392698</v>
      </c>
      <c r="M580" s="246">
        <v>46308</v>
      </c>
      <c r="N580" s="223"/>
      <c r="O580" s="223" t="s">
        <v>1500</v>
      </c>
      <c r="P580" s="223">
        <v>2110202</v>
      </c>
      <c r="Q580" s="223" t="s">
        <v>342</v>
      </c>
      <c r="R580" s="223">
        <v>0</v>
      </c>
      <c r="S580" s="7"/>
      <c r="T580" s="3" t="str">
        <f>+VLOOKUP(Tabla1[[#This Row],[id_bodega]],'CONVERSION DATOS'!B:D,2,0)</f>
        <v>TAT BOGOTA MONTEVIDEO</v>
      </c>
      <c r="U580" s="3" t="str">
        <f>+VLOOKUP(Q580,'CONVERSION DATOS'!B:D,3,0)</f>
        <v>VEHICULOS</v>
      </c>
      <c r="V580" t="str">
        <f>+VLOOKUP($A$1:$A$21894,'DT HUEVO'!$A:$E,3,0)</f>
        <v>XL</v>
      </c>
      <c r="W580" t="str">
        <f>+VLOOKUP($A$1:$A$21734,'DT HUEVO'!$A:$E,4,0)</f>
        <v>VERDE</v>
      </c>
      <c r="X580" t="str">
        <f>+VLOOKUP(T$1:T$21894,'DT HUEVO'!$H:$K,2,0)</f>
        <v>CENTRO ORIENTE</v>
      </c>
      <c r="Y580" t="str">
        <f>+VLOOKUP(T$1:T$21894,'DT HUEVO'!$H:$K,3,0)</f>
        <v>SANTANDER</v>
      </c>
      <c r="Z580">
        <f>+VLOOKUP(A$1:A$21894,'DT HUEVO'!$A:$E,5,0)</f>
        <v>0</v>
      </c>
      <c r="AA580" t="str">
        <f>IF(Tabla1[[#This Row],[GRUPO]]="PLANTA CLASIFICACION","BODEGA",IF(Tabla1[[#This Row],[GRUPO]]="BODEGA","BODEGA",Tabla1[[#This Row],[GRUPO]]))</f>
        <v>VEHICULOS</v>
      </c>
      <c r="AB580" t="str">
        <f>VLOOKUP(Tabla1[[#This Row],[articulo]],'DT HUEVO'!$A:$F,6,0)</f>
        <v>TAT</v>
      </c>
    </row>
    <row r="581" spans="1:28">
      <c r="A581" s="223">
        <v>2110217</v>
      </c>
      <c r="B581" s="223" t="s">
        <v>1785</v>
      </c>
      <c r="C581" s="223" t="s">
        <v>1259</v>
      </c>
      <c r="D581" s="223">
        <v>4530</v>
      </c>
      <c r="E581" s="7">
        <v>0</v>
      </c>
      <c r="F581" s="223" t="s">
        <v>1260</v>
      </c>
      <c r="G581" s="223" t="s">
        <v>1261</v>
      </c>
      <c r="H581" s="7">
        <v>0</v>
      </c>
      <c r="I581" s="7">
        <v>560</v>
      </c>
      <c r="J581" s="223" t="s">
        <v>1262</v>
      </c>
      <c r="K581" s="223" t="s">
        <v>1263</v>
      </c>
      <c r="L581" s="245">
        <v>393.89</v>
      </c>
      <c r="M581" s="246">
        <v>46307</v>
      </c>
      <c r="N581" s="223">
        <v>0</v>
      </c>
      <c r="O581" s="223" t="s">
        <v>1500</v>
      </c>
      <c r="P581" s="223">
        <v>2110217</v>
      </c>
      <c r="Q581" s="223" t="s">
        <v>342</v>
      </c>
      <c r="R581" s="223">
        <v>0</v>
      </c>
      <c r="S581" s="7"/>
      <c r="T581" s="3" t="str">
        <f>+VLOOKUP(Tabla1[[#This Row],[id_bodega]],'CONVERSION DATOS'!B:D,2,0)</f>
        <v>TAT BOGOTA MONTEVIDEO</v>
      </c>
      <c r="U581" s="3" t="str">
        <f>+VLOOKUP(Q581,'CONVERSION DATOS'!B:D,3,0)</f>
        <v>VEHICULOS</v>
      </c>
      <c r="V581" t="str">
        <f>+VLOOKUP($A$1:$A$21894,'DT HUEVO'!$A:$E,3,0)</f>
        <v>XL</v>
      </c>
      <c r="W581" t="str">
        <f>+VLOOKUP($A$1:$A$21734,'DT HUEVO'!$A:$E,4,0)</f>
        <v>EMPACADOS</v>
      </c>
      <c r="X581" t="str">
        <f>+VLOOKUP(T$1:T$21894,'DT HUEVO'!$H:$K,2,0)</f>
        <v>CENTRO ORIENTE</v>
      </c>
      <c r="Y581" t="str">
        <f>+VLOOKUP(T$1:T$21894,'DT HUEVO'!$H:$K,3,0)</f>
        <v>SANTANDER</v>
      </c>
      <c r="Z581">
        <f>+VLOOKUP(A$1:A$21894,'DT HUEVO'!$A:$E,5,0)</f>
        <v>0</v>
      </c>
      <c r="AA581" t="str">
        <f>IF(Tabla1[[#This Row],[GRUPO]]="PLANTA CLASIFICACION","BODEGA",IF(Tabla1[[#This Row],[GRUPO]]="BODEGA","BODEGA",Tabla1[[#This Row],[GRUPO]]))</f>
        <v>VEHICULOS</v>
      </c>
      <c r="AB581" t="str">
        <f>VLOOKUP(Tabla1[[#This Row],[articulo]],'DT HUEVO'!$A:$F,6,0)</f>
        <v>TAT</v>
      </c>
    </row>
    <row r="582" spans="1:28">
      <c r="A582" s="223">
        <v>2110302</v>
      </c>
      <c r="B582" s="223" t="s">
        <v>1007</v>
      </c>
      <c r="C582" s="223" t="s">
        <v>1259</v>
      </c>
      <c r="D582" s="223">
        <v>5250</v>
      </c>
      <c r="E582" s="7">
        <v>0</v>
      </c>
      <c r="F582" s="223" t="s">
        <v>1260</v>
      </c>
      <c r="G582" s="223" t="s">
        <v>1261</v>
      </c>
      <c r="H582" s="7">
        <v>0</v>
      </c>
      <c r="I582" s="7">
        <v>500</v>
      </c>
      <c r="J582" s="223" t="s">
        <v>1262</v>
      </c>
      <c r="K582" s="223" t="s">
        <v>1263</v>
      </c>
      <c r="L582" s="245">
        <v>363.24224616323642</v>
      </c>
      <c r="M582" s="246">
        <v>46308</v>
      </c>
      <c r="N582" s="223"/>
      <c r="O582" s="223" t="s">
        <v>1500</v>
      </c>
      <c r="P582" s="223">
        <v>2110302</v>
      </c>
      <c r="Q582" s="223" t="s">
        <v>342</v>
      </c>
      <c r="R582" s="223">
        <v>0</v>
      </c>
      <c r="S582" s="7"/>
      <c r="T582" s="3" t="str">
        <f>+VLOOKUP(Tabla1[[#This Row],[id_bodega]],'CONVERSION DATOS'!B:D,2,0)</f>
        <v>TAT BOGOTA MONTEVIDEO</v>
      </c>
      <c r="U582" s="3" t="str">
        <f>+VLOOKUP(Q582,'CONVERSION DATOS'!B:D,3,0)</f>
        <v>VEHICULOS</v>
      </c>
      <c r="V582" t="str">
        <f>+VLOOKUP($A$1:$A$21894,'DT HUEVO'!$A:$E,3,0)</f>
        <v>L</v>
      </c>
      <c r="W582" t="str">
        <f>+VLOOKUP($A$1:$A$21734,'DT HUEVO'!$A:$E,4,0)</f>
        <v>VERDE</v>
      </c>
      <c r="X582" t="str">
        <f>+VLOOKUP(T$1:T$21894,'DT HUEVO'!$H:$K,2,0)</f>
        <v>CENTRO ORIENTE</v>
      </c>
      <c r="Y582" t="str">
        <f>+VLOOKUP(T$1:T$21894,'DT HUEVO'!$H:$K,3,0)</f>
        <v>SANTANDER</v>
      </c>
      <c r="Z582">
        <f>+VLOOKUP(A$1:A$21894,'DT HUEVO'!$A:$E,5,0)</f>
        <v>0</v>
      </c>
      <c r="AA582" t="str">
        <f>IF(Tabla1[[#This Row],[GRUPO]]="PLANTA CLASIFICACION","BODEGA",IF(Tabla1[[#This Row],[GRUPO]]="BODEGA","BODEGA",Tabla1[[#This Row],[GRUPO]]))</f>
        <v>VEHICULOS</v>
      </c>
      <c r="AB582" t="str">
        <f>VLOOKUP(Tabla1[[#This Row],[articulo]],'DT HUEVO'!$A:$F,6,0)</f>
        <v>TAT</v>
      </c>
    </row>
    <row r="583" spans="1:28">
      <c r="A583" s="223">
        <v>2110317</v>
      </c>
      <c r="B583" s="223" t="s">
        <v>1786</v>
      </c>
      <c r="C583" s="223" t="s">
        <v>1259</v>
      </c>
      <c r="D583" s="223">
        <v>720</v>
      </c>
      <c r="E583" s="7">
        <v>0</v>
      </c>
      <c r="F583" s="223" t="s">
        <v>1260</v>
      </c>
      <c r="G583" s="223" t="s">
        <v>1261</v>
      </c>
      <c r="H583" s="7">
        <v>0</v>
      </c>
      <c r="I583" s="7">
        <v>510</v>
      </c>
      <c r="J583" s="223" t="s">
        <v>1262</v>
      </c>
      <c r="K583" s="223" t="s">
        <v>1263</v>
      </c>
      <c r="L583" s="245">
        <v>362.98</v>
      </c>
      <c r="M583" s="246">
        <v>46307</v>
      </c>
      <c r="N583" s="223">
        <v>0</v>
      </c>
      <c r="O583" s="223" t="s">
        <v>1500</v>
      </c>
      <c r="P583" s="223">
        <v>2110317</v>
      </c>
      <c r="Q583" s="223" t="s">
        <v>342</v>
      </c>
      <c r="R583" s="223">
        <v>0</v>
      </c>
      <c r="S583" s="7"/>
      <c r="T583" s="3" t="str">
        <f>+VLOOKUP(Tabla1[[#This Row],[id_bodega]],'CONVERSION DATOS'!B:D,2,0)</f>
        <v>TAT BOGOTA MONTEVIDEO</v>
      </c>
      <c r="U583" s="3" t="str">
        <f>+VLOOKUP(Q583,'CONVERSION DATOS'!B:D,3,0)</f>
        <v>VEHICULOS</v>
      </c>
      <c r="V583" t="str">
        <f>+VLOOKUP($A$1:$A$21894,'DT HUEVO'!$A:$E,3,0)</f>
        <v>L</v>
      </c>
      <c r="W583" t="str">
        <f>+VLOOKUP($A$1:$A$21734,'DT HUEVO'!$A:$E,4,0)</f>
        <v>EMPACADOS</v>
      </c>
      <c r="X583" t="str">
        <f>+VLOOKUP(T$1:T$21894,'DT HUEVO'!$H:$K,2,0)</f>
        <v>CENTRO ORIENTE</v>
      </c>
      <c r="Y583" t="str">
        <f>+VLOOKUP(T$1:T$21894,'DT HUEVO'!$H:$K,3,0)</f>
        <v>SANTANDER</v>
      </c>
      <c r="Z583">
        <f>+VLOOKUP(A$1:A$21894,'DT HUEVO'!$A:$E,5,0)</f>
        <v>0</v>
      </c>
      <c r="AA583" t="str">
        <f>IF(Tabla1[[#This Row],[GRUPO]]="PLANTA CLASIFICACION","BODEGA",IF(Tabla1[[#This Row],[GRUPO]]="BODEGA","BODEGA",Tabla1[[#This Row],[GRUPO]]))</f>
        <v>VEHICULOS</v>
      </c>
      <c r="AB583" t="str">
        <f>VLOOKUP(Tabla1[[#This Row],[articulo]],'DT HUEVO'!$A:$F,6,0)</f>
        <v>TAT</v>
      </c>
    </row>
    <row r="584" spans="1:28">
      <c r="A584" s="223">
        <v>2110402</v>
      </c>
      <c r="B584" s="223" t="s">
        <v>1009</v>
      </c>
      <c r="C584" s="223" t="s">
        <v>1259</v>
      </c>
      <c r="D584" s="223">
        <v>720</v>
      </c>
      <c r="E584" s="7">
        <v>0</v>
      </c>
      <c r="F584" s="223" t="s">
        <v>1260</v>
      </c>
      <c r="G584" s="223" t="s">
        <v>1261</v>
      </c>
      <c r="H584" s="7">
        <v>0</v>
      </c>
      <c r="I584" s="7">
        <v>480</v>
      </c>
      <c r="J584" s="223" t="s">
        <v>1262</v>
      </c>
      <c r="K584" s="223" t="s">
        <v>1263</v>
      </c>
      <c r="L584" s="245">
        <v>349.55000952964292</v>
      </c>
      <c r="M584" s="246">
        <v>46307</v>
      </c>
      <c r="N584" s="223"/>
      <c r="O584" s="223" t="s">
        <v>1500</v>
      </c>
      <c r="P584" s="223">
        <v>2110402</v>
      </c>
      <c r="Q584" s="223" t="s">
        <v>342</v>
      </c>
      <c r="R584" s="223">
        <v>0</v>
      </c>
      <c r="S584" s="7"/>
      <c r="T584" s="3" t="str">
        <f>+VLOOKUP(Tabla1[[#This Row],[id_bodega]],'CONVERSION DATOS'!B:D,2,0)</f>
        <v>TAT BOGOTA MONTEVIDEO</v>
      </c>
      <c r="U584" s="3" t="str">
        <f>+VLOOKUP(Q584,'CONVERSION DATOS'!B:D,3,0)</f>
        <v>VEHICULOS</v>
      </c>
      <c r="V584" t="str">
        <f>+VLOOKUP($A$1:$A$21894,'DT HUEVO'!$A:$E,3,0)</f>
        <v>M</v>
      </c>
      <c r="W584" t="str">
        <f>+VLOOKUP($A$1:$A$21734,'DT HUEVO'!$A:$E,4,0)</f>
        <v>VERDE</v>
      </c>
      <c r="X584" t="str">
        <f>+VLOOKUP(T$1:T$21894,'DT HUEVO'!$H:$K,2,0)</f>
        <v>CENTRO ORIENTE</v>
      </c>
      <c r="Y584" t="str">
        <f>+VLOOKUP(T$1:T$21894,'DT HUEVO'!$H:$K,3,0)</f>
        <v>SANTANDER</v>
      </c>
      <c r="Z584">
        <f>+VLOOKUP(A$1:A$21894,'DT HUEVO'!$A:$E,5,0)</f>
        <v>0</v>
      </c>
      <c r="AA584" t="str">
        <f>IF(Tabla1[[#This Row],[GRUPO]]="PLANTA CLASIFICACION","BODEGA",IF(Tabla1[[#This Row],[GRUPO]]="BODEGA","BODEGA",Tabla1[[#This Row],[GRUPO]]))</f>
        <v>VEHICULOS</v>
      </c>
      <c r="AB584" t="str">
        <f>VLOOKUP(Tabla1[[#This Row],[articulo]],'DT HUEVO'!$A:$F,6,0)</f>
        <v>TAT</v>
      </c>
    </row>
    <row r="585" spans="1:28">
      <c r="A585" s="223">
        <v>112271</v>
      </c>
      <c r="B585" s="223" t="s">
        <v>1235</v>
      </c>
      <c r="C585" s="223" t="s">
        <v>1259</v>
      </c>
      <c r="D585" s="223">
        <v>1500</v>
      </c>
      <c r="E585" s="7">
        <v>0</v>
      </c>
      <c r="F585" s="223" t="s">
        <v>1260</v>
      </c>
      <c r="G585" s="223" t="s">
        <v>1261</v>
      </c>
      <c r="H585" s="7">
        <v>0</v>
      </c>
      <c r="I585" s="7">
        <v>630</v>
      </c>
      <c r="J585" s="223" t="s">
        <v>1262</v>
      </c>
      <c r="K585" s="223" t="s">
        <v>1263</v>
      </c>
      <c r="L585" s="245">
        <v>589.67999999999995</v>
      </c>
      <c r="M585" s="246">
        <v>46307</v>
      </c>
      <c r="N585" s="223">
        <v>0</v>
      </c>
      <c r="O585" s="223" t="s">
        <v>1501</v>
      </c>
      <c r="P585" s="223">
        <v>112271</v>
      </c>
      <c r="Q585" s="223" t="s">
        <v>343</v>
      </c>
      <c r="R585" s="223">
        <v>0</v>
      </c>
      <c r="S585" s="7"/>
      <c r="T585" s="3" t="str">
        <f>+VLOOKUP(Tabla1[[#This Row],[id_bodega]],'CONVERSION DATOS'!B:D,2,0)</f>
        <v>TAT BOGOTA MONTEVIDEO</v>
      </c>
      <c r="U585" s="3" t="str">
        <f>+VLOOKUP(Q585,'CONVERSION DATOS'!B:D,3,0)</f>
        <v>VEHICULOS</v>
      </c>
      <c r="V585" t="str">
        <f>+VLOOKUP($A$1:$A$21894,'DT HUEVO'!$A:$E,3,0)</f>
        <v>XL</v>
      </c>
      <c r="W585" t="str">
        <f>+VLOOKUP($A$1:$A$21734,'DT HUEVO'!$A:$E,4,0)</f>
        <v>EMPACADOS</v>
      </c>
      <c r="X585" t="str">
        <f>+VLOOKUP(T$1:T$21894,'DT HUEVO'!$H:$K,2,0)</f>
        <v>CENTRO ORIENTE</v>
      </c>
      <c r="Y585" t="str">
        <f>+VLOOKUP(T$1:T$21894,'DT HUEVO'!$H:$K,3,0)</f>
        <v>SANTANDER</v>
      </c>
      <c r="Z585">
        <f>+VLOOKUP(A$1:A$21894,'DT HUEVO'!$A:$E,5,0)</f>
        <v>0</v>
      </c>
      <c r="AA585" t="str">
        <f>IF(Tabla1[[#This Row],[GRUPO]]="PLANTA CLASIFICACION","BODEGA",IF(Tabla1[[#This Row],[GRUPO]]="BODEGA","BODEGA",Tabla1[[#This Row],[GRUPO]]))</f>
        <v>VEHICULOS</v>
      </c>
      <c r="AB585" t="str">
        <f>VLOOKUP(Tabla1[[#This Row],[articulo]],'DT HUEVO'!$A:$F,6,0)</f>
        <v>TAT</v>
      </c>
    </row>
    <row r="586" spans="1:28">
      <c r="A586" s="223">
        <v>152384</v>
      </c>
      <c r="B586" s="223" t="s">
        <v>1107</v>
      </c>
      <c r="C586" s="223" t="s">
        <v>1259</v>
      </c>
      <c r="D586" s="223">
        <v>105</v>
      </c>
      <c r="E586" s="7">
        <v>0</v>
      </c>
      <c r="F586" s="223" t="s">
        <v>1260</v>
      </c>
      <c r="G586" s="223" t="s">
        <v>1261</v>
      </c>
      <c r="H586" s="7">
        <v>0</v>
      </c>
      <c r="I586" s="7">
        <v>540</v>
      </c>
      <c r="J586" s="223" t="s">
        <v>1262</v>
      </c>
      <c r="K586" s="223" t="s">
        <v>1263</v>
      </c>
      <c r="L586" s="245">
        <v>504.4</v>
      </c>
      <c r="M586" s="246">
        <v>46305</v>
      </c>
      <c r="N586" s="223"/>
      <c r="O586" s="223" t="s">
        <v>1501</v>
      </c>
      <c r="P586" s="223">
        <v>152384</v>
      </c>
      <c r="Q586" s="223" t="s">
        <v>343</v>
      </c>
      <c r="R586" s="223">
        <v>0</v>
      </c>
      <c r="S586" s="7"/>
      <c r="T586" s="3" t="str">
        <f>+VLOOKUP(Tabla1[[#This Row],[id_bodega]],'CONVERSION DATOS'!B:D,2,0)</f>
        <v>TAT BOGOTA MONTEVIDEO</v>
      </c>
      <c r="U586" s="3" t="str">
        <f>+VLOOKUP(Q586,'CONVERSION DATOS'!B:D,3,0)</f>
        <v>VEHICULOS</v>
      </c>
      <c r="V586" t="str">
        <f>+VLOOKUP($A$1:$A$21894,'DT HUEVO'!$A:$E,3,0)</f>
        <v>L</v>
      </c>
      <c r="W586" t="str">
        <f>+VLOOKUP($A$1:$A$21734,'DT HUEVO'!$A:$E,4,0)</f>
        <v>EMPACADOS</v>
      </c>
      <c r="X586" t="str">
        <f>+VLOOKUP(T$1:T$21894,'DT HUEVO'!$H:$K,2,0)</f>
        <v>CENTRO ORIENTE</v>
      </c>
      <c r="Y586" t="str">
        <f>+VLOOKUP(T$1:T$21894,'DT HUEVO'!$H:$K,3,0)</f>
        <v>SANTANDER</v>
      </c>
      <c r="Z586">
        <f>+VLOOKUP(A$1:A$21894,'DT HUEVO'!$A:$E,5,0)</f>
        <v>0</v>
      </c>
      <c r="AA586" t="str">
        <f>IF(Tabla1[[#This Row],[GRUPO]]="PLANTA CLASIFICACION","BODEGA",IF(Tabla1[[#This Row],[GRUPO]]="BODEGA","BODEGA",Tabla1[[#This Row],[GRUPO]]))</f>
        <v>VEHICULOS</v>
      </c>
      <c r="AB586" t="str">
        <f>VLOOKUP(Tabla1[[#This Row],[articulo]],'DT HUEVO'!$A:$F,6,0)</f>
        <v>TAT</v>
      </c>
    </row>
    <row r="587" spans="1:28">
      <c r="A587" s="223">
        <v>2010102</v>
      </c>
      <c r="B587" s="223" t="s">
        <v>1266</v>
      </c>
      <c r="C587" s="223" t="s">
        <v>1259</v>
      </c>
      <c r="D587" s="223">
        <v>880</v>
      </c>
      <c r="E587" s="7">
        <v>0</v>
      </c>
      <c r="F587" s="223" t="s">
        <v>1260</v>
      </c>
      <c r="G587" s="223" t="s">
        <v>1261</v>
      </c>
      <c r="H587" s="7">
        <v>0</v>
      </c>
      <c r="I587" s="7">
        <v>610</v>
      </c>
      <c r="J587" s="223" t="s">
        <v>1262</v>
      </c>
      <c r="K587" s="223" t="s">
        <v>1263</v>
      </c>
      <c r="L587" s="245">
        <v>629.67999999999995</v>
      </c>
      <c r="M587" s="246">
        <v>46307</v>
      </c>
      <c r="N587" s="223"/>
      <c r="O587" s="223" t="s">
        <v>1501</v>
      </c>
      <c r="P587" s="223">
        <v>2010102</v>
      </c>
      <c r="Q587" s="223" t="s">
        <v>343</v>
      </c>
      <c r="R587" s="223">
        <v>0</v>
      </c>
      <c r="S587" s="7"/>
      <c r="T587" s="3" t="str">
        <f>+VLOOKUP(Tabla1[[#This Row],[id_bodega]],'CONVERSION DATOS'!B:D,2,0)</f>
        <v>TAT BOGOTA MONTEVIDEO</v>
      </c>
      <c r="U587" s="3" t="str">
        <f>+VLOOKUP(Q587,'CONVERSION DATOS'!B:D,3,0)</f>
        <v>VEHICULOS</v>
      </c>
      <c r="V587" t="str">
        <f>+VLOOKUP($A$1:$A$21894,'DT HUEVO'!$A:$E,3,0)</f>
        <v>YUMBO</v>
      </c>
      <c r="W587" t="str">
        <f>+VLOOKUP($A$1:$A$21734,'DT HUEVO'!$A:$E,4,0)</f>
        <v>VERDE</v>
      </c>
      <c r="X587" t="str">
        <f>+VLOOKUP(T$1:T$21894,'DT HUEVO'!$H:$K,2,0)</f>
        <v>CENTRO ORIENTE</v>
      </c>
      <c r="Y587" t="str">
        <f>+VLOOKUP(T$1:T$21894,'DT HUEVO'!$H:$K,3,0)</f>
        <v>SANTANDER</v>
      </c>
      <c r="Z587">
        <f>+VLOOKUP(A$1:A$21894,'DT HUEVO'!$A:$E,5,0)</f>
        <v>0</v>
      </c>
      <c r="AA587" t="str">
        <f>IF(Tabla1[[#This Row],[GRUPO]]="PLANTA CLASIFICACION","BODEGA",IF(Tabla1[[#This Row],[GRUPO]]="BODEGA","BODEGA",Tabla1[[#This Row],[GRUPO]]))</f>
        <v>VEHICULOS</v>
      </c>
      <c r="AB587" t="str">
        <f>VLOOKUP(Tabla1[[#This Row],[articulo]],'DT HUEVO'!$A:$F,6,0)</f>
        <v>TAT</v>
      </c>
    </row>
    <row r="588" spans="1:28">
      <c r="A588" s="223">
        <v>2110202</v>
      </c>
      <c r="B588" s="223" t="s">
        <v>1008</v>
      </c>
      <c r="C588" s="223" t="s">
        <v>1259</v>
      </c>
      <c r="D588" s="223">
        <v>11459</v>
      </c>
      <c r="E588" s="7">
        <v>0</v>
      </c>
      <c r="F588" s="223" t="s">
        <v>1260</v>
      </c>
      <c r="G588" s="223" t="s">
        <v>1261</v>
      </c>
      <c r="H588" s="7">
        <v>0</v>
      </c>
      <c r="I588" s="7">
        <v>550</v>
      </c>
      <c r="J588" s="223" t="s">
        <v>1262</v>
      </c>
      <c r="K588" s="223" t="s">
        <v>1263</v>
      </c>
      <c r="L588" s="245">
        <v>394.25944623313973</v>
      </c>
      <c r="M588" s="246">
        <v>46307</v>
      </c>
      <c r="N588" s="223"/>
      <c r="O588" s="223" t="s">
        <v>1501</v>
      </c>
      <c r="P588" s="223">
        <v>2110202</v>
      </c>
      <c r="Q588" s="223" t="s">
        <v>343</v>
      </c>
      <c r="R588" s="223">
        <v>0</v>
      </c>
      <c r="S588" s="7"/>
      <c r="T588" s="3" t="str">
        <f>+VLOOKUP(Tabla1[[#This Row],[id_bodega]],'CONVERSION DATOS'!B:D,2,0)</f>
        <v>TAT BOGOTA MONTEVIDEO</v>
      </c>
      <c r="U588" s="3" t="str">
        <f>+VLOOKUP(Q588,'CONVERSION DATOS'!B:D,3,0)</f>
        <v>VEHICULOS</v>
      </c>
      <c r="V588" t="str">
        <f>+VLOOKUP($A$1:$A$21894,'DT HUEVO'!$A:$E,3,0)</f>
        <v>XL</v>
      </c>
      <c r="W588" t="str">
        <f>+VLOOKUP($A$1:$A$21734,'DT HUEVO'!$A:$E,4,0)</f>
        <v>VERDE</v>
      </c>
      <c r="X588" t="str">
        <f>+VLOOKUP(T$1:T$21894,'DT HUEVO'!$H:$K,2,0)</f>
        <v>CENTRO ORIENTE</v>
      </c>
      <c r="Y588" t="str">
        <f>+VLOOKUP(T$1:T$21894,'DT HUEVO'!$H:$K,3,0)</f>
        <v>SANTANDER</v>
      </c>
      <c r="Z588">
        <f>+VLOOKUP(A$1:A$21894,'DT HUEVO'!$A:$E,5,0)</f>
        <v>0</v>
      </c>
      <c r="AA588" t="str">
        <f>IF(Tabla1[[#This Row],[GRUPO]]="PLANTA CLASIFICACION","BODEGA",IF(Tabla1[[#This Row],[GRUPO]]="BODEGA","BODEGA",Tabla1[[#This Row],[GRUPO]]))</f>
        <v>VEHICULOS</v>
      </c>
      <c r="AB588" t="str">
        <f>VLOOKUP(Tabla1[[#This Row],[articulo]],'DT HUEVO'!$A:$F,6,0)</f>
        <v>TAT</v>
      </c>
    </row>
    <row r="589" spans="1:28">
      <c r="A589" s="223">
        <v>2110217</v>
      </c>
      <c r="B589" s="223" t="s">
        <v>1785</v>
      </c>
      <c r="C589" s="223" t="s">
        <v>1259</v>
      </c>
      <c r="D589" s="223">
        <v>1320</v>
      </c>
      <c r="E589" s="7">
        <v>0</v>
      </c>
      <c r="F589" s="223" t="s">
        <v>1260</v>
      </c>
      <c r="G589" s="223" t="s">
        <v>1261</v>
      </c>
      <c r="H589" s="7">
        <v>0</v>
      </c>
      <c r="I589" s="7">
        <v>560</v>
      </c>
      <c r="J589" s="223" t="s">
        <v>1262</v>
      </c>
      <c r="K589" s="223" t="s">
        <v>1263</v>
      </c>
      <c r="L589" s="245">
        <v>393.89</v>
      </c>
      <c r="M589" s="246">
        <v>46305</v>
      </c>
      <c r="N589" s="223">
        <v>0</v>
      </c>
      <c r="O589" s="223" t="s">
        <v>1501</v>
      </c>
      <c r="P589" s="223">
        <v>2110217</v>
      </c>
      <c r="Q589" s="223" t="s">
        <v>343</v>
      </c>
      <c r="R589" s="223">
        <v>0</v>
      </c>
      <c r="S589" s="7"/>
      <c r="T589" s="3" t="str">
        <f>+VLOOKUP(Tabla1[[#This Row],[id_bodega]],'CONVERSION DATOS'!B:D,2,0)</f>
        <v>TAT BOGOTA MONTEVIDEO</v>
      </c>
      <c r="U589" s="3" t="str">
        <f>+VLOOKUP(Q589,'CONVERSION DATOS'!B:D,3,0)</f>
        <v>VEHICULOS</v>
      </c>
      <c r="V589" t="str">
        <f>+VLOOKUP($A$1:$A$21894,'DT HUEVO'!$A:$E,3,0)</f>
        <v>XL</v>
      </c>
      <c r="W589" t="str">
        <f>+VLOOKUP($A$1:$A$21734,'DT HUEVO'!$A:$E,4,0)</f>
        <v>EMPACADOS</v>
      </c>
      <c r="X589" t="str">
        <f>+VLOOKUP(T$1:T$21894,'DT HUEVO'!$H:$K,2,0)</f>
        <v>CENTRO ORIENTE</v>
      </c>
      <c r="Y589" t="str">
        <f>+VLOOKUP(T$1:T$21894,'DT HUEVO'!$H:$K,3,0)</f>
        <v>SANTANDER</v>
      </c>
      <c r="Z589">
        <f>+VLOOKUP(A$1:A$21894,'DT HUEVO'!$A:$E,5,0)</f>
        <v>0</v>
      </c>
      <c r="AA589" t="str">
        <f>IF(Tabla1[[#This Row],[GRUPO]]="PLANTA CLASIFICACION","BODEGA",IF(Tabla1[[#This Row],[GRUPO]]="BODEGA","BODEGA",Tabla1[[#This Row],[GRUPO]]))</f>
        <v>VEHICULOS</v>
      </c>
      <c r="AB589" t="str">
        <f>VLOOKUP(Tabla1[[#This Row],[articulo]],'DT HUEVO'!$A:$F,6,0)</f>
        <v>TAT</v>
      </c>
    </row>
    <row r="590" spans="1:28">
      <c r="A590" s="223">
        <v>2110302</v>
      </c>
      <c r="B590" s="223" t="s">
        <v>1007</v>
      </c>
      <c r="C590" s="223" t="s">
        <v>1259</v>
      </c>
      <c r="D590" s="223">
        <v>5352</v>
      </c>
      <c r="E590" s="7">
        <v>0</v>
      </c>
      <c r="F590" s="223" t="s">
        <v>1260</v>
      </c>
      <c r="G590" s="223" t="s">
        <v>1261</v>
      </c>
      <c r="H590" s="7">
        <v>0</v>
      </c>
      <c r="I590" s="7">
        <v>500</v>
      </c>
      <c r="J590" s="223" t="s">
        <v>1262</v>
      </c>
      <c r="K590" s="223" t="s">
        <v>1263</v>
      </c>
      <c r="L590" s="245">
        <v>363.24641708458461</v>
      </c>
      <c r="M590" s="246">
        <v>46307</v>
      </c>
      <c r="N590" s="223"/>
      <c r="O590" s="223" t="s">
        <v>1501</v>
      </c>
      <c r="P590" s="223">
        <v>2110302</v>
      </c>
      <c r="Q590" s="223" t="s">
        <v>343</v>
      </c>
      <c r="R590" s="223">
        <v>0</v>
      </c>
      <c r="S590" s="7"/>
      <c r="T590" s="3" t="str">
        <f>+VLOOKUP(Tabla1[[#This Row],[id_bodega]],'CONVERSION DATOS'!B:D,2,0)</f>
        <v>TAT BOGOTA MONTEVIDEO</v>
      </c>
      <c r="U590" s="3" t="str">
        <f>+VLOOKUP(Q590,'CONVERSION DATOS'!B:D,3,0)</f>
        <v>VEHICULOS</v>
      </c>
      <c r="V590" t="str">
        <f>+VLOOKUP($A$1:$A$21894,'DT HUEVO'!$A:$E,3,0)</f>
        <v>L</v>
      </c>
      <c r="W590" t="str">
        <f>+VLOOKUP($A$1:$A$21734,'DT HUEVO'!$A:$E,4,0)</f>
        <v>VERDE</v>
      </c>
      <c r="X590" t="str">
        <f>+VLOOKUP(T$1:T$21894,'DT HUEVO'!$H:$K,2,0)</f>
        <v>CENTRO ORIENTE</v>
      </c>
      <c r="Y590" t="str">
        <f>+VLOOKUP(T$1:T$21894,'DT HUEVO'!$H:$K,3,0)</f>
        <v>SANTANDER</v>
      </c>
      <c r="Z590">
        <f>+VLOOKUP(A$1:A$21894,'DT HUEVO'!$A:$E,5,0)</f>
        <v>0</v>
      </c>
      <c r="AA590" t="str">
        <f>IF(Tabla1[[#This Row],[GRUPO]]="PLANTA CLASIFICACION","BODEGA",IF(Tabla1[[#This Row],[GRUPO]]="BODEGA","BODEGA",Tabla1[[#This Row],[GRUPO]]))</f>
        <v>VEHICULOS</v>
      </c>
      <c r="AB590" t="str">
        <f>VLOOKUP(Tabla1[[#This Row],[articulo]],'DT HUEVO'!$A:$F,6,0)</f>
        <v>TAT</v>
      </c>
    </row>
    <row r="591" spans="1:28">
      <c r="A591" s="223">
        <v>2110317</v>
      </c>
      <c r="B591" s="223" t="s">
        <v>1786</v>
      </c>
      <c r="C591" s="223" t="s">
        <v>1259</v>
      </c>
      <c r="D591" s="223">
        <v>480</v>
      </c>
      <c r="E591" s="7">
        <v>0</v>
      </c>
      <c r="F591" s="223" t="s">
        <v>1260</v>
      </c>
      <c r="G591" s="223" t="s">
        <v>1261</v>
      </c>
      <c r="H591" s="7">
        <v>0</v>
      </c>
      <c r="I591" s="7">
        <v>510</v>
      </c>
      <c r="J591" s="223" t="s">
        <v>1262</v>
      </c>
      <c r="K591" s="223" t="s">
        <v>1263</v>
      </c>
      <c r="L591" s="245">
        <v>362.98</v>
      </c>
      <c r="M591" s="246">
        <v>46307</v>
      </c>
      <c r="N591" s="223">
        <v>0</v>
      </c>
      <c r="O591" s="223" t="s">
        <v>1501</v>
      </c>
      <c r="P591" s="223">
        <v>2110317</v>
      </c>
      <c r="Q591" s="223" t="s">
        <v>343</v>
      </c>
      <c r="R591" s="223">
        <v>0</v>
      </c>
      <c r="S591" s="7"/>
      <c r="T591" s="3" t="str">
        <f>+VLOOKUP(Tabla1[[#This Row],[id_bodega]],'CONVERSION DATOS'!B:D,2,0)</f>
        <v>TAT BOGOTA MONTEVIDEO</v>
      </c>
      <c r="U591" s="3" t="str">
        <f>+VLOOKUP(Q591,'CONVERSION DATOS'!B:D,3,0)</f>
        <v>VEHICULOS</v>
      </c>
      <c r="V591" t="str">
        <f>+VLOOKUP($A$1:$A$21894,'DT HUEVO'!$A:$E,3,0)</f>
        <v>L</v>
      </c>
      <c r="W591" t="str">
        <f>+VLOOKUP($A$1:$A$21734,'DT HUEVO'!$A:$E,4,0)</f>
        <v>EMPACADOS</v>
      </c>
      <c r="X591" t="str">
        <f>+VLOOKUP(T$1:T$21894,'DT HUEVO'!$H:$K,2,0)</f>
        <v>CENTRO ORIENTE</v>
      </c>
      <c r="Y591" t="str">
        <f>+VLOOKUP(T$1:T$21894,'DT HUEVO'!$H:$K,3,0)</f>
        <v>SANTANDER</v>
      </c>
      <c r="Z591">
        <f>+VLOOKUP(A$1:A$21894,'DT HUEVO'!$A:$E,5,0)</f>
        <v>0</v>
      </c>
      <c r="AA591" t="str">
        <f>IF(Tabla1[[#This Row],[GRUPO]]="PLANTA CLASIFICACION","BODEGA",IF(Tabla1[[#This Row],[GRUPO]]="BODEGA","BODEGA",Tabla1[[#This Row],[GRUPO]]))</f>
        <v>VEHICULOS</v>
      </c>
      <c r="AB591" t="str">
        <f>VLOOKUP(Tabla1[[#This Row],[articulo]],'DT HUEVO'!$A:$F,6,0)</f>
        <v>TAT</v>
      </c>
    </row>
    <row r="592" spans="1:28">
      <c r="A592" s="223">
        <v>2110402</v>
      </c>
      <c r="B592" s="223" t="s">
        <v>1009</v>
      </c>
      <c r="C592" s="223" t="s">
        <v>1259</v>
      </c>
      <c r="D592" s="223">
        <v>30</v>
      </c>
      <c r="E592" s="7">
        <v>0</v>
      </c>
      <c r="F592" s="223" t="s">
        <v>1260</v>
      </c>
      <c r="G592" s="223" t="s">
        <v>1261</v>
      </c>
      <c r="H592" s="7">
        <v>0</v>
      </c>
      <c r="I592" s="7">
        <v>480</v>
      </c>
      <c r="J592" s="223" t="s">
        <v>1262</v>
      </c>
      <c r="K592" s="223" t="s">
        <v>1263</v>
      </c>
      <c r="L592" s="245">
        <v>349.55</v>
      </c>
      <c r="M592" s="246">
        <v>46293</v>
      </c>
      <c r="N592" s="223"/>
      <c r="O592" s="223" t="s">
        <v>1501</v>
      </c>
      <c r="P592" s="223">
        <v>2110402</v>
      </c>
      <c r="Q592" s="223" t="s">
        <v>343</v>
      </c>
      <c r="R592" s="223">
        <v>0</v>
      </c>
      <c r="S592" s="7"/>
      <c r="T592" s="3" t="str">
        <f>+VLOOKUP(Tabla1[[#This Row],[id_bodega]],'CONVERSION DATOS'!B:D,2,0)</f>
        <v>TAT BOGOTA MONTEVIDEO</v>
      </c>
      <c r="U592" s="3" t="str">
        <f>+VLOOKUP(Q592,'CONVERSION DATOS'!B:D,3,0)</f>
        <v>VEHICULOS</v>
      </c>
      <c r="V592" t="str">
        <f>+VLOOKUP($A$1:$A$21894,'DT HUEVO'!$A:$E,3,0)</f>
        <v>M</v>
      </c>
      <c r="W592" t="str">
        <f>+VLOOKUP($A$1:$A$21734,'DT HUEVO'!$A:$E,4,0)</f>
        <v>VERDE</v>
      </c>
      <c r="X592" t="str">
        <f>+VLOOKUP(T$1:T$21894,'DT HUEVO'!$H:$K,2,0)</f>
        <v>CENTRO ORIENTE</v>
      </c>
      <c r="Y592" t="str">
        <f>+VLOOKUP(T$1:T$21894,'DT HUEVO'!$H:$K,3,0)</f>
        <v>SANTANDER</v>
      </c>
      <c r="Z592">
        <f>+VLOOKUP(A$1:A$21894,'DT HUEVO'!$A:$E,5,0)</f>
        <v>0</v>
      </c>
      <c r="AA592" t="str">
        <f>IF(Tabla1[[#This Row],[GRUPO]]="PLANTA CLASIFICACION","BODEGA",IF(Tabla1[[#This Row],[GRUPO]]="BODEGA","BODEGA",Tabla1[[#This Row],[GRUPO]]))</f>
        <v>VEHICULOS</v>
      </c>
      <c r="AB592" t="str">
        <f>VLOOKUP(Tabla1[[#This Row],[articulo]],'DT HUEVO'!$A:$F,6,0)</f>
        <v>TAT</v>
      </c>
    </row>
    <row r="593" spans="1:28">
      <c r="A593" s="223">
        <v>112271</v>
      </c>
      <c r="B593" s="223" t="s">
        <v>1235</v>
      </c>
      <c r="C593" s="223" t="s">
        <v>1259</v>
      </c>
      <c r="D593" s="223">
        <v>300</v>
      </c>
      <c r="E593" s="7">
        <v>0</v>
      </c>
      <c r="F593" s="223" t="s">
        <v>1260</v>
      </c>
      <c r="G593" s="223" t="s">
        <v>1261</v>
      </c>
      <c r="H593" s="7">
        <v>0</v>
      </c>
      <c r="I593" s="7">
        <v>630</v>
      </c>
      <c r="J593" s="223" t="s">
        <v>1262</v>
      </c>
      <c r="K593" s="223" t="s">
        <v>1263</v>
      </c>
      <c r="L593" s="245">
        <v>589.67999999999995</v>
      </c>
      <c r="M593" s="246">
        <v>46307</v>
      </c>
      <c r="N593" s="223">
        <v>0</v>
      </c>
      <c r="O593" s="223" t="s">
        <v>1793</v>
      </c>
      <c r="P593" s="223">
        <v>112271</v>
      </c>
      <c r="Q593" s="223" t="s">
        <v>344</v>
      </c>
      <c r="R593" s="223">
        <v>0</v>
      </c>
      <c r="S593" s="7"/>
      <c r="T593" s="3" t="str">
        <f>+VLOOKUP(Tabla1[[#This Row],[id_bodega]],'CONVERSION DATOS'!B:D,2,0)</f>
        <v>TAT BOGOTA MONTEVIDEO</v>
      </c>
      <c r="U593" s="3" t="str">
        <f>+VLOOKUP(Q593,'CONVERSION DATOS'!B:D,3,0)</f>
        <v>VEHICULOS</v>
      </c>
      <c r="V593" t="str">
        <f>+VLOOKUP($A$1:$A$21894,'DT HUEVO'!$A:$E,3,0)</f>
        <v>XL</v>
      </c>
      <c r="W593" t="str">
        <f>+VLOOKUP($A$1:$A$21734,'DT HUEVO'!$A:$E,4,0)</f>
        <v>EMPACADOS</v>
      </c>
      <c r="X593" t="str">
        <f>+VLOOKUP(T$1:T$21894,'DT HUEVO'!$H:$K,2,0)</f>
        <v>CENTRO ORIENTE</v>
      </c>
      <c r="Y593" t="str">
        <f>+VLOOKUP(T$1:T$21894,'DT HUEVO'!$H:$K,3,0)</f>
        <v>SANTANDER</v>
      </c>
      <c r="Z593">
        <f>+VLOOKUP(A$1:A$21894,'DT HUEVO'!$A:$E,5,0)</f>
        <v>0</v>
      </c>
      <c r="AA593" t="str">
        <f>IF(Tabla1[[#This Row],[GRUPO]]="PLANTA CLASIFICACION","BODEGA",IF(Tabla1[[#This Row],[GRUPO]]="BODEGA","BODEGA",Tabla1[[#This Row],[GRUPO]]))</f>
        <v>VEHICULOS</v>
      </c>
      <c r="AB593" t="str">
        <f>VLOOKUP(Tabla1[[#This Row],[articulo]],'DT HUEVO'!$A:$F,6,0)</f>
        <v>TAT</v>
      </c>
    </row>
    <row r="594" spans="1:28">
      <c r="A594" s="223">
        <v>152384</v>
      </c>
      <c r="B594" s="223" t="s">
        <v>1107</v>
      </c>
      <c r="C594" s="223" t="s">
        <v>1259</v>
      </c>
      <c r="D594" s="223">
        <v>300</v>
      </c>
      <c r="E594" s="7">
        <v>0</v>
      </c>
      <c r="F594" s="223" t="s">
        <v>1260</v>
      </c>
      <c r="G594" s="223" t="s">
        <v>1261</v>
      </c>
      <c r="H594" s="7">
        <v>0</v>
      </c>
      <c r="I594" s="7">
        <v>560</v>
      </c>
      <c r="J594" s="223" t="s">
        <v>1262</v>
      </c>
      <c r="K594" s="223" t="s">
        <v>1263</v>
      </c>
      <c r="L594" s="245">
        <v>504.4</v>
      </c>
      <c r="M594" s="246">
        <v>46307</v>
      </c>
      <c r="N594" s="223"/>
      <c r="O594" s="223" t="s">
        <v>1793</v>
      </c>
      <c r="P594" s="223">
        <v>152384</v>
      </c>
      <c r="Q594" s="223" t="s">
        <v>344</v>
      </c>
      <c r="R594" s="223">
        <v>0</v>
      </c>
      <c r="S594" s="7"/>
      <c r="T594" s="3" t="str">
        <f>+VLOOKUP(Tabla1[[#This Row],[id_bodega]],'CONVERSION DATOS'!B:D,2,0)</f>
        <v>TAT BOGOTA MONTEVIDEO</v>
      </c>
      <c r="U594" s="3" t="str">
        <f>+VLOOKUP(Q594,'CONVERSION DATOS'!B:D,3,0)</f>
        <v>VEHICULOS</v>
      </c>
      <c r="V594" t="str">
        <f>+VLOOKUP($A$1:$A$21894,'DT HUEVO'!$A:$E,3,0)</f>
        <v>L</v>
      </c>
      <c r="W594" t="str">
        <f>+VLOOKUP($A$1:$A$21734,'DT HUEVO'!$A:$E,4,0)</f>
        <v>EMPACADOS</v>
      </c>
      <c r="X594" t="str">
        <f>+VLOOKUP(T$1:T$21894,'DT HUEVO'!$H:$K,2,0)</f>
        <v>CENTRO ORIENTE</v>
      </c>
      <c r="Y594" t="str">
        <f>+VLOOKUP(T$1:T$21894,'DT HUEVO'!$H:$K,3,0)</f>
        <v>SANTANDER</v>
      </c>
      <c r="Z594">
        <f>+VLOOKUP(A$1:A$21894,'DT HUEVO'!$A:$E,5,0)</f>
        <v>0</v>
      </c>
      <c r="AA594" t="str">
        <f>IF(Tabla1[[#This Row],[GRUPO]]="PLANTA CLASIFICACION","BODEGA",IF(Tabla1[[#This Row],[GRUPO]]="BODEGA","BODEGA",Tabla1[[#This Row],[GRUPO]]))</f>
        <v>VEHICULOS</v>
      </c>
      <c r="AB594" t="str">
        <f>VLOOKUP(Tabla1[[#This Row],[articulo]],'DT HUEVO'!$A:$F,6,0)</f>
        <v>TAT</v>
      </c>
    </row>
    <row r="595" spans="1:28">
      <c r="A595" s="223">
        <v>2010102</v>
      </c>
      <c r="B595" s="223" t="s">
        <v>1266</v>
      </c>
      <c r="C595" s="223" t="s">
        <v>1259</v>
      </c>
      <c r="D595" s="223">
        <v>380</v>
      </c>
      <c r="E595" s="7">
        <v>0</v>
      </c>
      <c r="F595" s="223" t="s">
        <v>1260</v>
      </c>
      <c r="G595" s="223" t="s">
        <v>1261</v>
      </c>
      <c r="H595" s="7">
        <v>0</v>
      </c>
      <c r="I595" s="7">
        <v>610</v>
      </c>
      <c r="J595" s="223" t="s">
        <v>1262</v>
      </c>
      <c r="K595" s="223" t="s">
        <v>1263</v>
      </c>
      <c r="L595" s="245">
        <v>629.67999999999995</v>
      </c>
      <c r="M595" s="246">
        <v>46307</v>
      </c>
      <c r="N595" s="223"/>
      <c r="O595" s="223" t="s">
        <v>1793</v>
      </c>
      <c r="P595" s="223">
        <v>2010102</v>
      </c>
      <c r="Q595" s="223" t="s">
        <v>344</v>
      </c>
      <c r="R595" s="223">
        <v>0</v>
      </c>
      <c r="S595" s="7"/>
      <c r="T595" s="3" t="str">
        <f>+VLOOKUP(Tabla1[[#This Row],[id_bodega]],'CONVERSION DATOS'!B:D,2,0)</f>
        <v>TAT BOGOTA MONTEVIDEO</v>
      </c>
      <c r="U595" s="3" t="str">
        <f>+VLOOKUP(Q595,'CONVERSION DATOS'!B:D,3,0)</f>
        <v>VEHICULOS</v>
      </c>
      <c r="V595" t="str">
        <f>+VLOOKUP($A$1:$A$21894,'DT HUEVO'!$A:$E,3,0)</f>
        <v>YUMBO</v>
      </c>
      <c r="W595" t="str">
        <f>+VLOOKUP($A$1:$A$21734,'DT HUEVO'!$A:$E,4,0)</f>
        <v>VERDE</v>
      </c>
      <c r="X595" t="str">
        <f>+VLOOKUP(T$1:T$21894,'DT HUEVO'!$H:$K,2,0)</f>
        <v>CENTRO ORIENTE</v>
      </c>
      <c r="Y595" t="str">
        <f>+VLOOKUP(T$1:T$21894,'DT HUEVO'!$H:$K,3,0)</f>
        <v>SANTANDER</v>
      </c>
      <c r="Z595">
        <f>+VLOOKUP(A$1:A$21894,'DT HUEVO'!$A:$E,5,0)</f>
        <v>0</v>
      </c>
      <c r="AA595" t="str">
        <f>IF(Tabla1[[#This Row],[GRUPO]]="PLANTA CLASIFICACION","BODEGA",IF(Tabla1[[#This Row],[GRUPO]]="BODEGA","BODEGA",Tabla1[[#This Row],[GRUPO]]))</f>
        <v>VEHICULOS</v>
      </c>
      <c r="AB595" t="str">
        <f>VLOOKUP(Tabla1[[#This Row],[articulo]],'DT HUEVO'!$A:$F,6,0)</f>
        <v>TAT</v>
      </c>
    </row>
    <row r="596" spans="1:28">
      <c r="A596" s="223">
        <v>2110202</v>
      </c>
      <c r="B596" s="223" t="s">
        <v>1008</v>
      </c>
      <c r="C596" s="223" t="s">
        <v>1259</v>
      </c>
      <c r="D596" s="223">
        <v>3754</v>
      </c>
      <c r="E596" s="7">
        <v>0</v>
      </c>
      <c r="F596" s="223" t="s">
        <v>1260</v>
      </c>
      <c r="G596" s="223" t="s">
        <v>1261</v>
      </c>
      <c r="H596" s="7">
        <v>0</v>
      </c>
      <c r="I596" s="7">
        <v>550</v>
      </c>
      <c r="J596" s="223" t="s">
        <v>1262</v>
      </c>
      <c r="K596" s="223" t="s">
        <v>1263</v>
      </c>
      <c r="L596" s="245">
        <v>394.25940503853752</v>
      </c>
      <c r="M596" s="246">
        <v>46307</v>
      </c>
      <c r="N596" s="223"/>
      <c r="O596" s="223" t="s">
        <v>1793</v>
      </c>
      <c r="P596" s="223">
        <v>2110202</v>
      </c>
      <c r="Q596" s="223" t="s">
        <v>344</v>
      </c>
      <c r="R596" s="223">
        <v>0</v>
      </c>
      <c r="S596" s="7"/>
      <c r="T596" s="3" t="str">
        <f>+VLOOKUP(Tabla1[[#This Row],[id_bodega]],'CONVERSION DATOS'!B:D,2,0)</f>
        <v>TAT BOGOTA MONTEVIDEO</v>
      </c>
      <c r="U596" s="3" t="str">
        <f>+VLOOKUP(Q596,'CONVERSION DATOS'!B:D,3,0)</f>
        <v>VEHICULOS</v>
      </c>
      <c r="V596" t="str">
        <f>+VLOOKUP($A$1:$A$21894,'DT HUEVO'!$A:$E,3,0)</f>
        <v>XL</v>
      </c>
      <c r="W596" t="str">
        <f>+VLOOKUP($A$1:$A$21734,'DT HUEVO'!$A:$E,4,0)</f>
        <v>VERDE</v>
      </c>
      <c r="X596" t="str">
        <f>+VLOOKUP(T$1:T$21894,'DT HUEVO'!$H:$K,2,0)</f>
        <v>CENTRO ORIENTE</v>
      </c>
      <c r="Y596" t="str">
        <f>+VLOOKUP(T$1:T$21894,'DT HUEVO'!$H:$K,3,0)</f>
        <v>SANTANDER</v>
      </c>
      <c r="Z596">
        <f>+VLOOKUP(A$1:A$21894,'DT HUEVO'!$A:$E,5,0)</f>
        <v>0</v>
      </c>
      <c r="AA596" t="str">
        <f>IF(Tabla1[[#This Row],[GRUPO]]="PLANTA CLASIFICACION","BODEGA",IF(Tabla1[[#This Row],[GRUPO]]="BODEGA","BODEGA",Tabla1[[#This Row],[GRUPO]]))</f>
        <v>VEHICULOS</v>
      </c>
      <c r="AB596" t="str">
        <f>VLOOKUP(Tabla1[[#This Row],[articulo]],'DT HUEVO'!$A:$F,6,0)</f>
        <v>TAT</v>
      </c>
    </row>
    <row r="597" spans="1:28">
      <c r="A597" s="223">
        <v>2110302</v>
      </c>
      <c r="B597" s="223" t="s">
        <v>1007</v>
      </c>
      <c r="C597" s="223" t="s">
        <v>1259</v>
      </c>
      <c r="D597" s="223">
        <v>7239</v>
      </c>
      <c r="E597" s="7">
        <v>0</v>
      </c>
      <c r="F597" s="223" t="s">
        <v>1260</v>
      </c>
      <c r="G597" s="223" t="s">
        <v>1261</v>
      </c>
      <c r="H597" s="7">
        <v>0</v>
      </c>
      <c r="I597" s="7">
        <v>500</v>
      </c>
      <c r="J597" s="223" t="s">
        <v>1262</v>
      </c>
      <c r="K597" s="223" t="s">
        <v>1263</v>
      </c>
      <c r="L597" s="245">
        <v>363.24478005496269</v>
      </c>
      <c r="M597" s="246">
        <v>46307</v>
      </c>
      <c r="N597" s="223"/>
      <c r="O597" s="223" t="s">
        <v>1793</v>
      </c>
      <c r="P597" s="223">
        <v>2110302</v>
      </c>
      <c r="Q597" s="223" t="s">
        <v>344</v>
      </c>
      <c r="R597" s="223">
        <v>0</v>
      </c>
      <c r="S597" s="7"/>
      <c r="T597" s="3" t="str">
        <f>+VLOOKUP(Tabla1[[#This Row],[id_bodega]],'CONVERSION DATOS'!B:D,2,0)</f>
        <v>TAT BOGOTA MONTEVIDEO</v>
      </c>
      <c r="U597" s="3" t="str">
        <f>+VLOOKUP(Q597,'CONVERSION DATOS'!B:D,3,0)</f>
        <v>VEHICULOS</v>
      </c>
      <c r="V597" t="str">
        <f>+VLOOKUP($A$1:$A$21894,'DT HUEVO'!$A:$E,3,0)</f>
        <v>L</v>
      </c>
      <c r="W597" t="str">
        <f>+VLOOKUP($A$1:$A$21734,'DT HUEVO'!$A:$E,4,0)</f>
        <v>VERDE</v>
      </c>
      <c r="X597" t="str">
        <f>+VLOOKUP(T$1:T$21894,'DT HUEVO'!$H:$K,2,0)</f>
        <v>CENTRO ORIENTE</v>
      </c>
      <c r="Y597" t="str">
        <f>+VLOOKUP(T$1:T$21894,'DT HUEVO'!$H:$K,3,0)</f>
        <v>SANTANDER</v>
      </c>
      <c r="Z597">
        <f>+VLOOKUP(A$1:A$21894,'DT HUEVO'!$A:$E,5,0)</f>
        <v>0</v>
      </c>
      <c r="AA597" t="str">
        <f>IF(Tabla1[[#This Row],[GRUPO]]="PLANTA CLASIFICACION","BODEGA",IF(Tabla1[[#This Row],[GRUPO]]="BODEGA","BODEGA",Tabla1[[#This Row],[GRUPO]]))</f>
        <v>VEHICULOS</v>
      </c>
      <c r="AB597" t="str">
        <f>VLOOKUP(Tabla1[[#This Row],[articulo]],'DT HUEVO'!$A:$F,6,0)</f>
        <v>TAT</v>
      </c>
    </row>
    <row r="598" spans="1:28">
      <c r="A598" s="223">
        <v>2110402</v>
      </c>
      <c r="B598" s="223" t="s">
        <v>1009</v>
      </c>
      <c r="C598" s="223" t="s">
        <v>1259</v>
      </c>
      <c r="D598" s="223">
        <v>480</v>
      </c>
      <c r="E598" s="7">
        <v>0</v>
      </c>
      <c r="F598" s="223" t="s">
        <v>1260</v>
      </c>
      <c r="G598" s="223" t="s">
        <v>1261</v>
      </c>
      <c r="H598" s="7">
        <v>0</v>
      </c>
      <c r="I598" s="7">
        <v>480</v>
      </c>
      <c r="J598" s="223" t="s">
        <v>1262</v>
      </c>
      <c r="K598" s="223" t="s">
        <v>1263</v>
      </c>
      <c r="L598" s="245">
        <v>349.55</v>
      </c>
      <c r="M598" s="246">
        <v>46307</v>
      </c>
      <c r="N598" s="223"/>
      <c r="O598" s="223" t="s">
        <v>1793</v>
      </c>
      <c r="P598" s="223">
        <v>2110402</v>
      </c>
      <c r="Q598" s="223" t="s">
        <v>344</v>
      </c>
      <c r="R598" s="223">
        <v>0</v>
      </c>
      <c r="S598" s="7"/>
      <c r="T598" s="3" t="str">
        <f>+VLOOKUP(Tabla1[[#This Row],[id_bodega]],'CONVERSION DATOS'!B:D,2,0)</f>
        <v>TAT BOGOTA MONTEVIDEO</v>
      </c>
      <c r="U598" s="3" t="str">
        <f>+VLOOKUP(Q598,'CONVERSION DATOS'!B:D,3,0)</f>
        <v>VEHICULOS</v>
      </c>
      <c r="V598" t="str">
        <f>+VLOOKUP($A$1:$A$21894,'DT HUEVO'!$A:$E,3,0)</f>
        <v>M</v>
      </c>
      <c r="W598" t="str">
        <f>+VLOOKUP($A$1:$A$21734,'DT HUEVO'!$A:$E,4,0)</f>
        <v>VERDE</v>
      </c>
      <c r="X598" t="str">
        <f>+VLOOKUP(T$1:T$21894,'DT HUEVO'!$H:$K,2,0)</f>
        <v>CENTRO ORIENTE</v>
      </c>
      <c r="Y598" t="str">
        <f>+VLOOKUP(T$1:T$21894,'DT HUEVO'!$H:$K,3,0)</f>
        <v>SANTANDER</v>
      </c>
      <c r="Z598">
        <f>+VLOOKUP(A$1:A$21894,'DT HUEVO'!$A:$E,5,0)</f>
        <v>0</v>
      </c>
      <c r="AA598" t="str">
        <f>IF(Tabla1[[#This Row],[GRUPO]]="PLANTA CLASIFICACION","BODEGA",IF(Tabla1[[#This Row],[GRUPO]]="BODEGA","BODEGA",Tabla1[[#This Row],[GRUPO]]))</f>
        <v>VEHICULOS</v>
      </c>
      <c r="AB598" t="str">
        <f>VLOOKUP(Tabla1[[#This Row],[articulo]],'DT HUEVO'!$A:$F,6,0)</f>
        <v>TAT</v>
      </c>
    </row>
    <row r="599" spans="1:28">
      <c r="A599" s="223">
        <v>112271</v>
      </c>
      <c r="B599" s="223" t="s">
        <v>1235</v>
      </c>
      <c r="C599" s="223" t="s">
        <v>1259</v>
      </c>
      <c r="D599" s="223">
        <v>1230</v>
      </c>
      <c r="E599" s="7">
        <v>0</v>
      </c>
      <c r="F599" s="223" t="s">
        <v>1260</v>
      </c>
      <c r="G599" s="223" t="s">
        <v>1261</v>
      </c>
      <c r="H599" s="7">
        <v>0</v>
      </c>
      <c r="I599" s="7">
        <v>630</v>
      </c>
      <c r="J599" s="223" t="s">
        <v>1262</v>
      </c>
      <c r="K599" s="223" t="s">
        <v>1263</v>
      </c>
      <c r="L599" s="245">
        <v>589.67999999999995</v>
      </c>
      <c r="M599" s="246">
        <v>46307</v>
      </c>
      <c r="N599" s="223">
        <v>0</v>
      </c>
      <c r="O599" s="223" t="s">
        <v>1502</v>
      </c>
      <c r="P599" s="223">
        <v>112271</v>
      </c>
      <c r="Q599" s="223" t="s">
        <v>345</v>
      </c>
      <c r="R599" s="223">
        <v>0</v>
      </c>
      <c r="S599" s="7"/>
      <c r="T599" s="3" t="str">
        <f>+VLOOKUP(Tabla1[[#This Row],[id_bodega]],'CONVERSION DATOS'!B:D,2,0)</f>
        <v>TAT BOGOTA MONTEVIDEO</v>
      </c>
      <c r="U599" s="3" t="str">
        <f>+VLOOKUP(Q599,'CONVERSION DATOS'!B:D,3,0)</f>
        <v>VEHICULOS</v>
      </c>
      <c r="V599" t="str">
        <f>+VLOOKUP($A$1:$A$21894,'DT HUEVO'!$A:$E,3,0)</f>
        <v>XL</v>
      </c>
      <c r="W599" t="str">
        <f>+VLOOKUP($A$1:$A$21734,'DT HUEVO'!$A:$E,4,0)</f>
        <v>EMPACADOS</v>
      </c>
      <c r="X599" t="str">
        <f>+VLOOKUP(T$1:T$21894,'DT HUEVO'!$H:$K,2,0)</f>
        <v>CENTRO ORIENTE</v>
      </c>
      <c r="Y599" t="str">
        <f>+VLOOKUP(T$1:T$21894,'DT HUEVO'!$H:$K,3,0)</f>
        <v>SANTANDER</v>
      </c>
      <c r="Z599">
        <f>+VLOOKUP(A$1:A$21894,'DT HUEVO'!$A:$E,5,0)</f>
        <v>0</v>
      </c>
      <c r="AA599" t="str">
        <f>IF(Tabla1[[#This Row],[GRUPO]]="PLANTA CLASIFICACION","BODEGA",IF(Tabla1[[#This Row],[GRUPO]]="BODEGA","BODEGA",Tabla1[[#This Row],[GRUPO]]))</f>
        <v>VEHICULOS</v>
      </c>
      <c r="AB599" t="str">
        <f>VLOOKUP(Tabla1[[#This Row],[articulo]],'DT HUEVO'!$A:$F,6,0)</f>
        <v>TAT</v>
      </c>
    </row>
    <row r="600" spans="1:28">
      <c r="A600" s="223">
        <v>152384</v>
      </c>
      <c r="B600" s="223" t="s">
        <v>1107</v>
      </c>
      <c r="C600" s="223" t="s">
        <v>1259</v>
      </c>
      <c r="D600" s="223">
        <v>1080</v>
      </c>
      <c r="E600" s="7">
        <v>0</v>
      </c>
      <c r="F600" s="223" t="s">
        <v>1260</v>
      </c>
      <c r="G600" s="223" t="s">
        <v>1261</v>
      </c>
      <c r="H600" s="7">
        <v>0</v>
      </c>
      <c r="I600" s="7">
        <v>560</v>
      </c>
      <c r="J600" s="223" t="s">
        <v>1262</v>
      </c>
      <c r="K600" s="223" t="s">
        <v>1263</v>
      </c>
      <c r="L600" s="245">
        <v>504.4</v>
      </c>
      <c r="M600" s="246">
        <v>46307</v>
      </c>
      <c r="N600" s="223"/>
      <c r="O600" s="223" t="s">
        <v>1502</v>
      </c>
      <c r="P600" s="223">
        <v>152384</v>
      </c>
      <c r="Q600" s="223" t="s">
        <v>345</v>
      </c>
      <c r="R600" s="223">
        <v>0</v>
      </c>
      <c r="S600" s="7"/>
      <c r="T600" s="3" t="str">
        <f>+VLOOKUP(Tabla1[[#This Row],[id_bodega]],'CONVERSION DATOS'!B:D,2,0)</f>
        <v>TAT BOGOTA MONTEVIDEO</v>
      </c>
      <c r="U600" s="3" t="str">
        <f>+VLOOKUP(Q600,'CONVERSION DATOS'!B:D,3,0)</f>
        <v>VEHICULOS</v>
      </c>
      <c r="V600" t="str">
        <f>+VLOOKUP($A$1:$A$21894,'DT HUEVO'!$A:$E,3,0)</f>
        <v>L</v>
      </c>
      <c r="W600" t="str">
        <f>+VLOOKUP($A$1:$A$21734,'DT HUEVO'!$A:$E,4,0)</f>
        <v>EMPACADOS</v>
      </c>
      <c r="X600" t="str">
        <f>+VLOOKUP(T$1:T$21894,'DT HUEVO'!$H:$K,2,0)</f>
        <v>CENTRO ORIENTE</v>
      </c>
      <c r="Y600" t="str">
        <f>+VLOOKUP(T$1:T$21894,'DT HUEVO'!$H:$K,3,0)</f>
        <v>SANTANDER</v>
      </c>
      <c r="Z600">
        <f>+VLOOKUP(A$1:A$21894,'DT HUEVO'!$A:$E,5,0)</f>
        <v>0</v>
      </c>
      <c r="AA600" t="str">
        <f>IF(Tabla1[[#This Row],[GRUPO]]="PLANTA CLASIFICACION","BODEGA",IF(Tabla1[[#This Row],[GRUPO]]="BODEGA","BODEGA",Tabla1[[#This Row],[GRUPO]]))</f>
        <v>VEHICULOS</v>
      </c>
      <c r="AB600" t="str">
        <f>VLOOKUP(Tabla1[[#This Row],[articulo]],'DT HUEVO'!$A:$F,6,0)</f>
        <v>TAT</v>
      </c>
    </row>
    <row r="601" spans="1:28">
      <c r="A601" s="223">
        <v>2110202</v>
      </c>
      <c r="B601" s="223" t="s">
        <v>1008</v>
      </c>
      <c r="C601" s="223" t="s">
        <v>1259</v>
      </c>
      <c r="D601" s="223">
        <v>2636</v>
      </c>
      <c r="E601" s="7">
        <v>0</v>
      </c>
      <c r="F601" s="223" t="s">
        <v>1260</v>
      </c>
      <c r="G601" s="223" t="s">
        <v>1261</v>
      </c>
      <c r="H601" s="7">
        <v>0</v>
      </c>
      <c r="I601" s="7">
        <v>550</v>
      </c>
      <c r="J601" s="223" t="s">
        <v>1262</v>
      </c>
      <c r="K601" s="223" t="s">
        <v>1263</v>
      </c>
      <c r="L601" s="245">
        <v>394.25898741966341</v>
      </c>
      <c r="M601" s="246">
        <v>46307</v>
      </c>
      <c r="N601" s="223"/>
      <c r="O601" s="223" t="s">
        <v>1502</v>
      </c>
      <c r="P601" s="223">
        <v>2110202</v>
      </c>
      <c r="Q601" s="223" t="s">
        <v>345</v>
      </c>
      <c r="R601" s="223">
        <v>0</v>
      </c>
      <c r="S601" s="7"/>
      <c r="T601" s="3" t="str">
        <f>+VLOOKUP(Tabla1[[#This Row],[id_bodega]],'CONVERSION DATOS'!B:D,2,0)</f>
        <v>TAT BOGOTA MONTEVIDEO</v>
      </c>
      <c r="U601" s="3" t="str">
        <f>+VLOOKUP(Q601,'CONVERSION DATOS'!B:D,3,0)</f>
        <v>VEHICULOS</v>
      </c>
      <c r="V601" t="str">
        <f>+VLOOKUP($A$1:$A$21894,'DT HUEVO'!$A:$E,3,0)</f>
        <v>XL</v>
      </c>
      <c r="W601" t="str">
        <f>+VLOOKUP($A$1:$A$21734,'DT HUEVO'!$A:$E,4,0)</f>
        <v>VERDE</v>
      </c>
      <c r="X601" t="str">
        <f>+VLOOKUP(T$1:T$21894,'DT HUEVO'!$H:$K,2,0)</f>
        <v>CENTRO ORIENTE</v>
      </c>
      <c r="Y601" t="str">
        <f>+VLOOKUP(T$1:T$21894,'DT HUEVO'!$H:$K,3,0)</f>
        <v>SANTANDER</v>
      </c>
      <c r="Z601">
        <f>+VLOOKUP(A$1:A$21894,'DT HUEVO'!$A:$E,5,0)</f>
        <v>0</v>
      </c>
      <c r="AA601" t="str">
        <f>IF(Tabla1[[#This Row],[GRUPO]]="PLANTA CLASIFICACION","BODEGA",IF(Tabla1[[#This Row],[GRUPO]]="BODEGA","BODEGA",Tabla1[[#This Row],[GRUPO]]))</f>
        <v>VEHICULOS</v>
      </c>
      <c r="AB601" t="str">
        <f>VLOOKUP(Tabla1[[#This Row],[articulo]],'DT HUEVO'!$A:$F,6,0)</f>
        <v>TAT</v>
      </c>
    </row>
    <row r="602" spans="1:28">
      <c r="A602" s="223">
        <v>2110217</v>
      </c>
      <c r="B602" s="223" t="s">
        <v>1785</v>
      </c>
      <c r="C602" s="223" t="s">
        <v>1259</v>
      </c>
      <c r="D602" s="223">
        <v>1200</v>
      </c>
      <c r="E602" s="7">
        <v>0</v>
      </c>
      <c r="F602" s="223" t="s">
        <v>1260</v>
      </c>
      <c r="G602" s="223" t="s">
        <v>1261</v>
      </c>
      <c r="H602" s="7">
        <v>0</v>
      </c>
      <c r="I602" s="7">
        <v>560</v>
      </c>
      <c r="J602" s="223" t="s">
        <v>1262</v>
      </c>
      <c r="K602" s="223" t="s">
        <v>1263</v>
      </c>
      <c r="L602" s="245">
        <v>393.89</v>
      </c>
      <c r="M602" s="246">
        <v>46307</v>
      </c>
      <c r="N602" s="223">
        <v>0</v>
      </c>
      <c r="O602" s="223" t="s">
        <v>1502</v>
      </c>
      <c r="P602" s="223">
        <v>2110217</v>
      </c>
      <c r="Q602" s="223" t="s">
        <v>345</v>
      </c>
      <c r="R602" s="223">
        <v>0</v>
      </c>
      <c r="S602" s="7"/>
      <c r="T602" s="3" t="str">
        <f>+VLOOKUP(Tabla1[[#This Row],[id_bodega]],'CONVERSION DATOS'!B:D,2,0)</f>
        <v>TAT BOGOTA MONTEVIDEO</v>
      </c>
      <c r="U602" s="3" t="str">
        <f>+VLOOKUP(Q602,'CONVERSION DATOS'!B:D,3,0)</f>
        <v>VEHICULOS</v>
      </c>
      <c r="V602" t="str">
        <f>+VLOOKUP($A$1:$A$21894,'DT HUEVO'!$A:$E,3,0)</f>
        <v>XL</v>
      </c>
      <c r="W602" t="str">
        <f>+VLOOKUP($A$1:$A$21734,'DT HUEVO'!$A:$E,4,0)</f>
        <v>EMPACADOS</v>
      </c>
      <c r="X602" t="str">
        <f>+VLOOKUP(T$1:T$21894,'DT HUEVO'!$H:$K,2,0)</f>
        <v>CENTRO ORIENTE</v>
      </c>
      <c r="Y602" t="str">
        <f>+VLOOKUP(T$1:T$21894,'DT HUEVO'!$H:$K,3,0)</f>
        <v>SANTANDER</v>
      </c>
      <c r="Z602">
        <f>+VLOOKUP(A$1:A$21894,'DT HUEVO'!$A:$E,5,0)</f>
        <v>0</v>
      </c>
      <c r="AA602" t="str">
        <f>IF(Tabla1[[#This Row],[GRUPO]]="PLANTA CLASIFICACION","BODEGA",IF(Tabla1[[#This Row],[GRUPO]]="BODEGA","BODEGA",Tabla1[[#This Row],[GRUPO]]))</f>
        <v>VEHICULOS</v>
      </c>
      <c r="AB602" t="str">
        <f>VLOOKUP(Tabla1[[#This Row],[articulo]],'DT HUEVO'!$A:$F,6,0)</f>
        <v>TAT</v>
      </c>
    </row>
    <row r="603" spans="1:28">
      <c r="A603" s="223">
        <v>2110302</v>
      </c>
      <c r="B603" s="223" t="s">
        <v>1007</v>
      </c>
      <c r="C603" s="223" t="s">
        <v>1259</v>
      </c>
      <c r="D603" s="223">
        <v>6314</v>
      </c>
      <c r="E603" s="7">
        <v>0</v>
      </c>
      <c r="F603" s="223" t="s">
        <v>1260</v>
      </c>
      <c r="G603" s="223" t="s">
        <v>1261</v>
      </c>
      <c r="H603" s="7">
        <v>0</v>
      </c>
      <c r="I603" s="7">
        <v>500</v>
      </c>
      <c r="J603" s="223" t="s">
        <v>1262</v>
      </c>
      <c r="K603" s="223" t="s">
        <v>1263</v>
      </c>
      <c r="L603" s="245">
        <v>363.24496487313547</v>
      </c>
      <c r="M603" s="246">
        <v>46307</v>
      </c>
      <c r="N603" s="223"/>
      <c r="O603" s="223" t="s">
        <v>1502</v>
      </c>
      <c r="P603" s="223">
        <v>2110302</v>
      </c>
      <c r="Q603" s="223" t="s">
        <v>345</v>
      </c>
      <c r="R603" s="223">
        <v>0</v>
      </c>
      <c r="S603" s="7"/>
      <c r="T603" s="3" t="str">
        <f>+VLOOKUP(Tabla1[[#This Row],[id_bodega]],'CONVERSION DATOS'!B:D,2,0)</f>
        <v>TAT BOGOTA MONTEVIDEO</v>
      </c>
      <c r="U603" s="3" t="str">
        <f>+VLOOKUP(Q603,'CONVERSION DATOS'!B:D,3,0)</f>
        <v>VEHICULOS</v>
      </c>
      <c r="V603" t="str">
        <f>+VLOOKUP($A$1:$A$21894,'DT HUEVO'!$A:$E,3,0)</f>
        <v>L</v>
      </c>
      <c r="W603" t="str">
        <f>+VLOOKUP($A$1:$A$21734,'DT HUEVO'!$A:$E,4,0)</f>
        <v>VERDE</v>
      </c>
      <c r="X603" t="str">
        <f>+VLOOKUP(T$1:T$21894,'DT HUEVO'!$H:$K,2,0)</f>
        <v>CENTRO ORIENTE</v>
      </c>
      <c r="Y603" t="str">
        <f>+VLOOKUP(T$1:T$21894,'DT HUEVO'!$H:$K,3,0)</f>
        <v>SANTANDER</v>
      </c>
      <c r="Z603">
        <f>+VLOOKUP(A$1:A$21894,'DT HUEVO'!$A:$E,5,0)</f>
        <v>0</v>
      </c>
      <c r="AA603" t="str">
        <f>IF(Tabla1[[#This Row],[GRUPO]]="PLANTA CLASIFICACION","BODEGA",IF(Tabla1[[#This Row],[GRUPO]]="BODEGA","BODEGA",Tabla1[[#This Row],[GRUPO]]))</f>
        <v>VEHICULOS</v>
      </c>
      <c r="AB603" t="str">
        <f>VLOOKUP(Tabla1[[#This Row],[articulo]],'DT HUEVO'!$A:$F,6,0)</f>
        <v>TAT</v>
      </c>
    </row>
    <row r="604" spans="1:28">
      <c r="A604" s="223">
        <v>112271</v>
      </c>
      <c r="B604" s="223" t="s">
        <v>1235</v>
      </c>
      <c r="C604" s="223" t="s">
        <v>1259</v>
      </c>
      <c r="D604" s="223">
        <v>1290</v>
      </c>
      <c r="E604" s="7">
        <v>0</v>
      </c>
      <c r="F604" s="223" t="s">
        <v>1260</v>
      </c>
      <c r="G604" s="223" t="s">
        <v>1261</v>
      </c>
      <c r="H604" s="7">
        <v>0</v>
      </c>
      <c r="I604" s="7">
        <v>630</v>
      </c>
      <c r="J604" s="223" t="s">
        <v>1262</v>
      </c>
      <c r="K604" s="223" t="s">
        <v>1263</v>
      </c>
      <c r="L604" s="245">
        <v>589.67999999999995</v>
      </c>
      <c r="M604" s="246">
        <v>46307</v>
      </c>
      <c r="N604" s="223">
        <v>0</v>
      </c>
      <c r="O604" s="223" t="s">
        <v>1503</v>
      </c>
      <c r="P604" s="223">
        <v>112271</v>
      </c>
      <c r="Q604" s="223" t="s">
        <v>1504</v>
      </c>
      <c r="R604" s="223">
        <v>0</v>
      </c>
      <c r="S604" s="7"/>
      <c r="T604" s="3" t="str">
        <f>+VLOOKUP(Tabla1[[#This Row],[id_bodega]],'CONVERSION DATOS'!B:D,2,0)</f>
        <v>TAT BOGOTA MONTEVIDEO</v>
      </c>
      <c r="U604" s="3" t="str">
        <f>+VLOOKUP(Q604,'CONVERSION DATOS'!B:D,3,0)</f>
        <v>VEHICULOS</v>
      </c>
      <c r="V604" t="str">
        <f>+VLOOKUP($A$1:$A$21894,'DT HUEVO'!$A:$E,3,0)</f>
        <v>XL</v>
      </c>
      <c r="W604" t="str">
        <f>+VLOOKUP($A$1:$A$21734,'DT HUEVO'!$A:$E,4,0)</f>
        <v>EMPACADOS</v>
      </c>
      <c r="X604" t="str">
        <f>+VLOOKUP(T$1:T$21894,'DT HUEVO'!$H:$K,2,0)</f>
        <v>CENTRO ORIENTE</v>
      </c>
      <c r="Y604" t="str">
        <f>+VLOOKUP(T$1:T$21894,'DT HUEVO'!$H:$K,3,0)</f>
        <v>SANTANDER</v>
      </c>
      <c r="Z604">
        <f>+VLOOKUP(A$1:A$21894,'DT HUEVO'!$A:$E,5,0)</f>
        <v>0</v>
      </c>
      <c r="AA604" t="str">
        <f>IF(Tabla1[[#This Row],[GRUPO]]="PLANTA CLASIFICACION","BODEGA",IF(Tabla1[[#This Row],[GRUPO]]="BODEGA","BODEGA",Tabla1[[#This Row],[GRUPO]]))</f>
        <v>VEHICULOS</v>
      </c>
      <c r="AB604" t="str">
        <f>VLOOKUP(Tabla1[[#This Row],[articulo]],'DT HUEVO'!$A:$F,6,0)</f>
        <v>TAT</v>
      </c>
    </row>
    <row r="605" spans="1:28">
      <c r="A605" s="223">
        <v>152384</v>
      </c>
      <c r="B605" s="223" t="s">
        <v>1107</v>
      </c>
      <c r="C605" s="223" t="s">
        <v>1259</v>
      </c>
      <c r="D605" s="223">
        <v>615</v>
      </c>
      <c r="E605" s="7">
        <v>0</v>
      </c>
      <c r="F605" s="223" t="s">
        <v>1260</v>
      </c>
      <c r="G605" s="223" t="s">
        <v>1261</v>
      </c>
      <c r="H605" s="7">
        <v>0</v>
      </c>
      <c r="I605" s="7">
        <v>560</v>
      </c>
      <c r="J605" s="223" t="s">
        <v>1262</v>
      </c>
      <c r="K605" s="223" t="s">
        <v>1263</v>
      </c>
      <c r="L605" s="245">
        <v>504.4</v>
      </c>
      <c r="M605" s="246">
        <v>46307</v>
      </c>
      <c r="N605" s="223"/>
      <c r="O605" s="223" t="s">
        <v>1503</v>
      </c>
      <c r="P605" s="223">
        <v>152384</v>
      </c>
      <c r="Q605" s="223" t="s">
        <v>1504</v>
      </c>
      <c r="R605" s="223">
        <v>0</v>
      </c>
      <c r="S605" s="7"/>
      <c r="T605" s="3" t="str">
        <f>+VLOOKUP(Tabla1[[#This Row],[id_bodega]],'CONVERSION DATOS'!B:D,2,0)</f>
        <v>TAT BOGOTA MONTEVIDEO</v>
      </c>
      <c r="U605" s="3" t="str">
        <f>+VLOOKUP(Q605,'CONVERSION DATOS'!B:D,3,0)</f>
        <v>VEHICULOS</v>
      </c>
      <c r="V605" t="str">
        <f>+VLOOKUP($A$1:$A$21894,'DT HUEVO'!$A:$E,3,0)</f>
        <v>L</v>
      </c>
      <c r="W605" t="str">
        <f>+VLOOKUP($A$1:$A$21734,'DT HUEVO'!$A:$E,4,0)</f>
        <v>EMPACADOS</v>
      </c>
      <c r="X605" t="str">
        <f>+VLOOKUP(T$1:T$21894,'DT HUEVO'!$H:$K,2,0)</f>
        <v>CENTRO ORIENTE</v>
      </c>
      <c r="Y605" t="str">
        <f>+VLOOKUP(T$1:T$21894,'DT HUEVO'!$H:$K,3,0)</f>
        <v>SANTANDER</v>
      </c>
      <c r="Z605">
        <f>+VLOOKUP(A$1:A$21894,'DT HUEVO'!$A:$E,5,0)</f>
        <v>0</v>
      </c>
      <c r="AA605" t="str">
        <f>IF(Tabla1[[#This Row],[GRUPO]]="PLANTA CLASIFICACION","BODEGA",IF(Tabla1[[#This Row],[GRUPO]]="BODEGA","BODEGA",Tabla1[[#This Row],[GRUPO]]))</f>
        <v>VEHICULOS</v>
      </c>
      <c r="AB605" t="str">
        <f>VLOOKUP(Tabla1[[#This Row],[articulo]],'DT HUEVO'!$A:$F,6,0)</f>
        <v>TAT</v>
      </c>
    </row>
    <row r="606" spans="1:28">
      <c r="A606" s="223">
        <v>2010102</v>
      </c>
      <c r="B606" s="223" t="s">
        <v>1266</v>
      </c>
      <c r="C606" s="223" t="s">
        <v>1259</v>
      </c>
      <c r="D606" s="223">
        <v>220</v>
      </c>
      <c r="E606" s="7">
        <v>0</v>
      </c>
      <c r="F606" s="223" t="s">
        <v>1260</v>
      </c>
      <c r="G606" s="223" t="s">
        <v>1261</v>
      </c>
      <c r="H606" s="7">
        <v>0</v>
      </c>
      <c r="I606" s="7">
        <v>610</v>
      </c>
      <c r="J606" s="223" t="s">
        <v>1262</v>
      </c>
      <c r="K606" s="223" t="s">
        <v>1263</v>
      </c>
      <c r="L606" s="245">
        <v>629.67999999999995</v>
      </c>
      <c r="M606" s="246">
        <v>46305</v>
      </c>
      <c r="N606" s="223"/>
      <c r="O606" s="223" t="s">
        <v>1503</v>
      </c>
      <c r="P606" s="223">
        <v>2010102</v>
      </c>
      <c r="Q606" s="223" t="s">
        <v>1504</v>
      </c>
      <c r="R606" s="223">
        <v>0</v>
      </c>
      <c r="S606" s="7"/>
      <c r="T606" s="3" t="str">
        <f>+VLOOKUP(Tabla1[[#This Row],[id_bodega]],'CONVERSION DATOS'!B:D,2,0)</f>
        <v>TAT BOGOTA MONTEVIDEO</v>
      </c>
      <c r="U606" s="3" t="str">
        <f>+VLOOKUP(Q606,'CONVERSION DATOS'!B:D,3,0)</f>
        <v>VEHICULOS</v>
      </c>
      <c r="V606" t="str">
        <f>+VLOOKUP($A$1:$A$21894,'DT HUEVO'!$A:$E,3,0)</f>
        <v>YUMBO</v>
      </c>
      <c r="W606" t="str">
        <f>+VLOOKUP($A$1:$A$21734,'DT HUEVO'!$A:$E,4,0)</f>
        <v>VERDE</v>
      </c>
      <c r="X606" t="str">
        <f>+VLOOKUP(T$1:T$21894,'DT HUEVO'!$H:$K,2,0)</f>
        <v>CENTRO ORIENTE</v>
      </c>
      <c r="Y606" t="str">
        <f>+VLOOKUP(T$1:T$21894,'DT HUEVO'!$H:$K,3,0)</f>
        <v>SANTANDER</v>
      </c>
      <c r="Z606">
        <f>+VLOOKUP(A$1:A$21894,'DT HUEVO'!$A:$E,5,0)</f>
        <v>0</v>
      </c>
      <c r="AA606" t="str">
        <f>IF(Tabla1[[#This Row],[GRUPO]]="PLANTA CLASIFICACION","BODEGA",IF(Tabla1[[#This Row],[GRUPO]]="BODEGA","BODEGA",Tabla1[[#This Row],[GRUPO]]))</f>
        <v>VEHICULOS</v>
      </c>
      <c r="AB606" t="str">
        <f>VLOOKUP(Tabla1[[#This Row],[articulo]],'DT HUEVO'!$A:$F,6,0)</f>
        <v>TAT</v>
      </c>
    </row>
    <row r="607" spans="1:28">
      <c r="A607" s="223">
        <v>2110202</v>
      </c>
      <c r="B607" s="223" t="s">
        <v>1008</v>
      </c>
      <c r="C607" s="223" t="s">
        <v>1259</v>
      </c>
      <c r="D607" s="223">
        <v>7642</v>
      </c>
      <c r="E607" s="7">
        <v>0</v>
      </c>
      <c r="F607" s="223" t="s">
        <v>1260</v>
      </c>
      <c r="G607" s="223" t="s">
        <v>1261</v>
      </c>
      <c r="H607" s="7">
        <v>0</v>
      </c>
      <c r="I607" s="7">
        <v>550</v>
      </c>
      <c r="J607" s="223" t="s">
        <v>1262</v>
      </c>
      <c r="K607" s="223" t="s">
        <v>1263</v>
      </c>
      <c r="L607" s="245">
        <v>394.25926623886983</v>
      </c>
      <c r="M607" s="246">
        <v>46307</v>
      </c>
      <c r="N607" s="223"/>
      <c r="O607" s="223" t="s">
        <v>1503</v>
      </c>
      <c r="P607" s="223">
        <v>2110202</v>
      </c>
      <c r="Q607" s="223" t="s">
        <v>1504</v>
      </c>
      <c r="R607" s="223">
        <v>0</v>
      </c>
      <c r="S607" s="7"/>
      <c r="T607" s="3" t="str">
        <f>+VLOOKUP(Tabla1[[#This Row],[id_bodega]],'CONVERSION DATOS'!B:D,2,0)</f>
        <v>TAT BOGOTA MONTEVIDEO</v>
      </c>
      <c r="U607" s="3" t="str">
        <f>+VLOOKUP(Q607,'CONVERSION DATOS'!B:D,3,0)</f>
        <v>VEHICULOS</v>
      </c>
      <c r="V607" t="str">
        <f>+VLOOKUP($A$1:$A$21894,'DT HUEVO'!$A:$E,3,0)</f>
        <v>XL</v>
      </c>
      <c r="W607" t="str">
        <f>+VLOOKUP($A$1:$A$21734,'DT HUEVO'!$A:$E,4,0)</f>
        <v>VERDE</v>
      </c>
      <c r="X607" t="str">
        <f>+VLOOKUP(T$1:T$21894,'DT HUEVO'!$H:$K,2,0)</f>
        <v>CENTRO ORIENTE</v>
      </c>
      <c r="Y607" t="str">
        <f>+VLOOKUP(T$1:T$21894,'DT HUEVO'!$H:$K,3,0)</f>
        <v>SANTANDER</v>
      </c>
      <c r="Z607">
        <f>+VLOOKUP(A$1:A$21894,'DT HUEVO'!$A:$E,5,0)</f>
        <v>0</v>
      </c>
      <c r="AA607" t="str">
        <f>IF(Tabla1[[#This Row],[GRUPO]]="PLANTA CLASIFICACION","BODEGA",IF(Tabla1[[#This Row],[GRUPO]]="BODEGA","BODEGA",Tabla1[[#This Row],[GRUPO]]))</f>
        <v>VEHICULOS</v>
      </c>
      <c r="AB607" t="str">
        <f>VLOOKUP(Tabla1[[#This Row],[articulo]],'DT HUEVO'!$A:$F,6,0)</f>
        <v>TAT</v>
      </c>
    </row>
    <row r="608" spans="1:28">
      <c r="A608" s="223">
        <v>2110217</v>
      </c>
      <c r="B608" s="223" t="s">
        <v>1785</v>
      </c>
      <c r="C608" s="223" t="s">
        <v>1259</v>
      </c>
      <c r="D608" s="223">
        <v>1162</v>
      </c>
      <c r="E608" s="7">
        <v>0</v>
      </c>
      <c r="F608" s="223" t="s">
        <v>1260</v>
      </c>
      <c r="G608" s="223" t="s">
        <v>1261</v>
      </c>
      <c r="H608" s="7">
        <v>0</v>
      </c>
      <c r="I608" s="7">
        <v>560</v>
      </c>
      <c r="J608" s="223" t="s">
        <v>1262</v>
      </c>
      <c r="K608" s="223" t="s">
        <v>1263</v>
      </c>
      <c r="L608" s="245">
        <v>393.89</v>
      </c>
      <c r="M608" s="246">
        <v>46307</v>
      </c>
      <c r="N608" s="223">
        <v>0</v>
      </c>
      <c r="O608" s="223" t="s">
        <v>1503</v>
      </c>
      <c r="P608" s="223">
        <v>2110217</v>
      </c>
      <c r="Q608" s="223" t="s">
        <v>1504</v>
      </c>
      <c r="R608" s="223">
        <v>0</v>
      </c>
      <c r="S608" s="7"/>
      <c r="T608" s="3" t="str">
        <f>+VLOOKUP(Tabla1[[#This Row],[id_bodega]],'CONVERSION DATOS'!B:D,2,0)</f>
        <v>TAT BOGOTA MONTEVIDEO</v>
      </c>
      <c r="U608" s="3" t="str">
        <f>+VLOOKUP(Q608,'CONVERSION DATOS'!B:D,3,0)</f>
        <v>VEHICULOS</v>
      </c>
      <c r="V608" t="str">
        <f>+VLOOKUP($A$1:$A$21894,'DT HUEVO'!$A:$E,3,0)</f>
        <v>XL</v>
      </c>
      <c r="W608" t="str">
        <f>+VLOOKUP($A$1:$A$21734,'DT HUEVO'!$A:$E,4,0)</f>
        <v>EMPACADOS</v>
      </c>
      <c r="X608" t="str">
        <f>+VLOOKUP(T$1:T$21894,'DT HUEVO'!$H:$K,2,0)</f>
        <v>CENTRO ORIENTE</v>
      </c>
      <c r="Y608" t="str">
        <f>+VLOOKUP(T$1:T$21894,'DT HUEVO'!$H:$K,3,0)</f>
        <v>SANTANDER</v>
      </c>
      <c r="Z608">
        <f>+VLOOKUP(A$1:A$21894,'DT HUEVO'!$A:$E,5,0)</f>
        <v>0</v>
      </c>
      <c r="AA608" t="str">
        <f>IF(Tabla1[[#This Row],[GRUPO]]="PLANTA CLASIFICACION","BODEGA",IF(Tabla1[[#This Row],[GRUPO]]="BODEGA","BODEGA",Tabla1[[#This Row],[GRUPO]]))</f>
        <v>VEHICULOS</v>
      </c>
      <c r="AB608" t="str">
        <f>VLOOKUP(Tabla1[[#This Row],[articulo]],'DT HUEVO'!$A:$F,6,0)</f>
        <v>TAT</v>
      </c>
    </row>
    <row r="609" spans="1:28">
      <c r="A609" s="223">
        <v>2110302</v>
      </c>
      <c r="B609" s="223" t="s">
        <v>1007</v>
      </c>
      <c r="C609" s="223" t="s">
        <v>1259</v>
      </c>
      <c r="D609" s="223">
        <v>7007</v>
      </c>
      <c r="E609" s="7">
        <v>0</v>
      </c>
      <c r="F609" s="223" t="s">
        <v>1260</v>
      </c>
      <c r="G609" s="223" t="s">
        <v>1261</v>
      </c>
      <c r="H609" s="7">
        <v>0</v>
      </c>
      <c r="I609" s="7">
        <v>500</v>
      </c>
      <c r="J609" s="223" t="s">
        <v>1262</v>
      </c>
      <c r="K609" s="223" t="s">
        <v>1263</v>
      </c>
      <c r="L609" s="245">
        <v>363.2433857531837</v>
      </c>
      <c r="M609" s="246">
        <v>46307</v>
      </c>
      <c r="N609" s="223"/>
      <c r="O609" s="223" t="s">
        <v>1503</v>
      </c>
      <c r="P609" s="223">
        <v>2110302</v>
      </c>
      <c r="Q609" s="223" t="s">
        <v>1504</v>
      </c>
      <c r="R609" s="223">
        <v>0</v>
      </c>
      <c r="S609" s="7"/>
      <c r="T609" s="3" t="str">
        <f>+VLOOKUP(Tabla1[[#This Row],[id_bodega]],'CONVERSION DATOS'!B:D,2,0)</f>
        <v>TAT BOGOTA MONTEVIDEO</v>
      </c>
      <c r="U609" s="3" t="str">
        <f>+VLOOKUP(Q609,'CONVERSION DATOS'!B:D,3,0)</f>
        <v>VEHICULOS</v>
      </c>
      <c r="V609" t="str">
        <f>+VLOOKUP($A$1:$A$21894,'DT HUEVO'!$A:$E,3,0)</f>
        <v>L</v>
      </c>
      <c r="W609" t="str">
        <f>+VLOOKUP($A$1:$A$21734,'DT HUEVO'!$A:$E,4,0)</f>
        <v>VERDE</v>
      </c>
      <c r="X609" t="str">
        <f>+VLOOKUP(T$1:T$21894,'DT HUEVO'!$H:$K,2,0)</f>
        <v>CENTRO ORIENTE</v>
      </c>
      <c r="Y609" t="str">
        <f>+VLOOKUP(T$1:T$21894,'DT HUEVO'!$H:$K,3,0)</f>
        <v>SANTANDER</v>
      </c>
      <c r="Z609">
        <f>+VLOOKUP(A$1:A$21894,'DT HUEVO'!$A:$E,5,0)</f>
        <v>0</v>
      </c>
      <c r="AA609" t="str">
        <f>IF(Tabla1[[#This Row],[GRUPO]]="PLANTA CLASIFICACION","BODEGA",IF(Tabla1[[#This Row],[GRUPO]]="BODEGA","BODEGA",Tabla1[[#This Row],[GRUPO]]))</f>
        <v>VEHICULOS</v>
      </c>
      <c r="AB609" t="str">
        <f>VLOOKUP(Tabla1[[#This Row],[articulo]],'DT HUEVO'!$A:$F,6,0)</f>
        <v>TAT</v>
      </c>
    </row>
    <row r="610" spans="1:28">
      <c r="A610" s="223">
        <v>2110402</v>
      </c>
      <c r="B610" s="223" t="s">
        <v>1009</v>
      </c>
      <c r="C610" s="223" t="s">
        <v>1259</v>
      </c>
      <c r="D610" s="223">
        <v>60</v>
      </c>
      <c r="E610" s="7">
        <v>0</v>
      </c>
      <c r="F610" s="223" t="s">
        <v>1260</v>
      </c>
      <c r="G610" s="223" t="s">
        <v>1261</v>
      </c>
      <c r="H610" s="7">
        <v>0</v>
      </c>
      <c r="I610" s="7">
        <v>480</v>
      </c>
      <c r="J610" s="223" t="s">
        <v>1262</v>
      </c>
      <c r="K610" s="223" t="s">
        <v>1263</v>
      </c>
      <c r="L610" s="245">
        <v>349.55004861111109</v>
      </c>
      <c r="M610" s="246">
        <v>46304</v>
      </c>
      <c r="N610" s="223"/>
      <c r="O610" s="223" t="s">
        <v>1503</v>
      </c>
      <c r="P610" s="223">
        <v>2110402</v>
      </c>
      <c r="Q610" s="223" t="s">
        <v>1504</v>
      </c>
      <c r="R610" s="223">
        <v>0</v>
      </c>
      <c r="S610" s="7"/>
      <c r="T610" s="3" t="str">
        <f>+VLOOKUP(Tabla1[[#This Row],[id_bodega]],'CONVERSION DATOS'!B:D,2,0)</f>
        <v>TAT BOGOTA MONTEVIDEO</v>
      </c>
      <c r="U610" s="3" t="str">
        <f>+VLOOKUP(Q610,'CONVERSION DATOS'!B:D,3,0)</f>
        <v>VEHICULOS</v>
      </c>
      <c r="V610" t="str">
        <f>+VLOOKUP($A$1:$A$21894,'DT HUEVO'!$A:$E,3,0)</f>
        <v>M</v>
      </c>
      <c r="W610" t="str">
        <f>+VLOOKUP($A$1:$A$21734,'DT HUEVO'!$A:$E,4,0)</f>
        <v>VERDE</v>
      </c>
      <c r="X610" t="str">
        <f>+VLOOKUP(T$1:T$21894,'DT HUEVO'!$H:$K,2,0)</f>
        <v>CENTRO ORIENTE</v>
      </c>
      <c r="Y610" t="str">
        <f>+VLOOKUP(T$1:T$21894,'DT HUEVO'!$H:$K,3,0)</f>
        <v>SANTANDER</v>
      </c>
      <c r="Z610">
        <f>+VLOOKUP(A$1:A$21894,'DT HUEVO'!$A:$E,5,0)</f>
        <v>0</v>
      </c>
      <c r="AA610" t="str">
        <f>IF(Tabla1[[#This Row],[GRUPO]]="PLANTA CLASIFICACION","BODEGA",IF(Tabla1[[#This Row],[GRUPO]]="BODEGA","BODEGA",Tabla1[[#This Row],[GRUPO]]))</f>
        <v>VEHICULOS</v>
      </c>
      <c r="AB610" t="str">
        <f>VLOOKUP(Tabla1[[#This Row],[articulo]],'DT HUEVO'!$A:$F,6,0)</f>
        <v>TAT</v>
      </c>
    </row>
    <row r="611" spans="1:28">
      <c r="A611" s="223">
        <v>152384</v>
      </c>
      <c r="B611" s="223" t="s">
        <v>1107</v>
      </c>
      <c r="C611" s="223" t="s">
        <v>1259</v>
      </c>
      <c r="D611" s="223">
        <v>1200</v>
      </c>
      <c r="E611" s="7">
        <v>0</v>
      </c>
      <c r="F611" s="223" t="s">
        <v>1260</v>
      </c>
      <c r="G611" s="223" t="s">
        <v>1261</v>
      </c>
      <c r="H611" s="7">
        <v>0</v>
      </c>
      <c r="I611" s="7">
        <v>560</v>
      </c>
      <c r="J611" s="223" t="s">
        <v>1262</v>
      </c>
      <c r="K611" s="223" t="s">
        <v>1263</v>
      </c>
      <c r="L611" s="245">
        <v>504.4</v>
      </c>
      <c r="M611" s="246">
        <v>46305</v>
      </c>
      <c r="N611" s="223"/>
      <c r="O611" s="223" t="s">
        <v>1505</v>
      </c>
      <c r="P611" s="223">
        <v>152384</v>
      </c>
      <c r="Q611" s="223" t="s">
        <v>346</v>
      </c>
      <c r="R611" s="223">
        <v>0</v>
      </c>
      <c r="S611" s="7"/>
      <c r="T611" s="3" t="str">
        <f>+VLOOKUP(Tabla1[[#This Row],[id_bodega]],'CONVERSION DATOS'!B:D,2,0)</f>
        <v>TAT BOGOTA MONTEVIDEO</v>
      </c>
      <c r="U611" s="3" t="str">
        <f>+VLOOKUP(Q611,'CONVERSION DATOS'!B:D,3,0)</f>
        <v>VEHICULOS</v>
      </c>
      <c r="V611" t="str">
        <f>+VLOOKUP($A$1:$A$21894,'DT HUEVO'!$A:$E,3,0)</f>
        <v>L</v>
      </c>
      <c r="W611" t="str">
        <f>+VLOOKUP($A$1:$A$21734,'DT HUEVO'!$A:$E,4,0)</f>
        <v>EMPACADOS</v>
      </c>
      <c r="X611" t="str">
        <f>+VLOOKUP(T$1:T$21894,'DT HUEVO'!$H:$K,2,0)</f>
        <v>CENTRO ORIENTE</v>
      </c>
      <c r="Y611" t="str">
        <f>+VLOOKUP(T$1:T$21894,'DT HUEVO'!$H:$K,3,0)</f>
        <v>SANTANDER</v>
      </c>
      <c r="Z611">
        <f>+VLOOKUP(A$1:A$21894,'DT HUEVO'!$A:$E,5,0)</f>
        <v>0</v>
      </c>
      <c r="AA611" t="str">
        <f>IF(Tabla1[[#This Row],[GRUPO]]="PLANTA CLASIFICACION","BODEGA",IF(Tabla1[[#This Row],[GRUPO]]="BODEGA","BODEGA",Tabla1[[#This Row],[GRUPO]]))</f>
        <v>VEHICULOS</v>
      </c>
      <c r="AB611" t="str">
        <f>VLOOKUP(Tabla1[[#This Row],[articulo]],'DT HUEVO'!$A:$F,6,0)</f>
        <v>TAT</v>
      </c>
    </row>
    <row r="612" spans="1:28">
      <c r="A612" s="223">
        <v>2010102</v>
      </c>
      <c r="B612" s="223" t="s">
        <v>1266</v>
      </c>
      <c r="C612" s="223" t="s">
        <v>1259</v>
      </c>
      <c r="D612" s="223">
        <v>4</v>
      </c>
      <c r="E612" s="7">
        <v>0</v>
      </c>
      <c r="F612" s="223" t="s">
        <v>1260</v>
      </c>
      <c r="G612" s="223" t="s">
        <v>1261</v>
      </c>
      <c r="H612" s="7">
        <v>0</v>
      </c>
      <c r="I612" s="7">
        <v>610</v>
      </c>
      <c r="J612" s="223" t="s">
        <v>1262</v>
      </c>
      <c r="K612" s="223" t="s">
        <v>1263</v>
      </c>
      <c r="L612" s="245">
        <v>629.67999999999995</v>
      </c>
      <c r="M612" s="246">
        <v>46307</v>
      </c>
      <c r="N612" s="223"/>
      <c r="O612" s="223" t="s">
        <v>1505</v>
      </c>
      <c r="P612" s="223">
        <v>2010102</v>
      </c>
      <c r="Q612" s="223" t="s">
        <v>346</v>
      </c>
      <c r="R612" s="223">
        <v>0</v>
      </c>
      <c r="S612" s="7"/>
      <c r="T612" s="3" t="str">
        <f>+VLOOKUP(Tabla1[[#This Row],[id_bodega]],'CONVERSION DATOS'!B:D,2,0)</f>
        <v>TAT BOGOTA MONTEVIDEO</v>
      </c>
      <c r="U612" s="3" t="str">
        <f>+VLOOKUP(Q612,'CONVERSION DATOS'!B:D,3,0)</f>
        <v>VEHICULOS</v>
      </c>
      <c r="V612" t="str">
        <f>+VLOOKUP($A$1:$A$21894,'DT HUEVO'!$A:$E,3,0)</f>
        <v>YUMBO</v>
      </c>
      <c r="W612" t="str">
        <f>+VLOOKUP($A$1:$A$21734,'DT HUEVO'!$A:$E,4,0)</f>
        <v>VERDE</v>
      </c>
      <c r="X612" t="str">
        <f>+VLOOKUP(T$1:T$21894,'DT HUEVO'!$H:$K,2,0)</f>
        <v>CENTRO ORIENTE</v>
      </c>
      <c r="Y612" t="str">
        <f>+VLOOKUP(T$1:T$21894,'DT HUEVO'!$H:$K,3,0)</f>
        <v>SANTANDER</v>
      </c>
      <c r="Z612">
        <f>+VLOOKUP(A$1:A$21894,'DT HUEVO'!$A:$E,5,0)</f>
        <v>0</v>
      </c>
      <c r="AA612" t="str">
        <f>IF(Tabla1[[#This Row],[GRUPO]]="PLANTA CLASIFICACION","BODEGA",IF(Tabla1[[#This Row],[GRUPO]]="BODEGA","BODEGA",Tabla1[[#This Row],[GRUPO]]))</f>
        <v>VEHICULOS</v>
      </c>
      <c r="AB612" t="str">
        <f>VLOOKUP(Tabla1[[#This Row],[articulo]],'DT HUEVO'!$A:$F,6,0)</f>
        <v>TAT</v>
      </c>
    </row>
    <row r="613" spans="1:28">
      <c r="A613" s="223">
        <v>2110202</v>
      </c>
      <c r="B613" s="223" t="s">
        <v>1008</v>
      </c>
      <c r="C613" s="223" t="s">
        <v>1259</v>
      </c>
      <c r="D613" s="223">
        <v>3660</v>
      </c>
      <c r="E613" s="7">
        <v>0</v>
      </c>
      <c r="F613" s="223" t="s">
        <v>1260</v>
      </c>
      <c r="G613" s="223" t="s">
        <v>1261</v>
      </c>
      <c r="H613" s="7">
        <v>0</v>
      </c>
      <c r="I613" s="7">
        <v>550</v>
      </c>
      <c r="J613" s="223" t="s">
        <v>1262</v>
      </c>
      <c r="K613" s="223" t="s">
        <v>1263</v>
      </c>
      <c r="L613" s="245">
        <v>394.25954078944932</v>
      </c>
      <c r="M613" s="246">
        <v>46307</v>
      </c>
      <c r="N613" s="223"/>
      <c r="O613" s="223" t="s">
        <v>1505</v>
      </c>
      <c r="P613" s="223">
        <v>2110202</v>
      </c>
      <c r="Q613" s="223" t="s">
        <v>346</v>
      </c>
      <c r="R613" s="223">
        <v>0</v>
      </c>
      <c r="S613" s="7"/>
      <c r="T613" s="3" t="str">
        <f>+VLOOKUP(Tabla1[[#This Row],[id_bodega]],'CONVERSION DATOS'!B:D,2,0)</f>
        <v>TAT BOGOTA MONTEVIDEO</v>
      </c>
      <c r="U613" s="3" t="str">
        <f>+VLOOKUP(Q613,'CONVERSION DATOS'!B:D,3,0)</f>
        <v>VEHICULOS</v>
      </c>
      <c r="V613" t="str">
        <f>+VLOOKUP($A$1:$A$21894,'DT HUEVO'!$A:$E,3,0)</f>
        <v>XL</v>
      </c>
      <c r="W613" t="str">
        <f>+VLOOKUP($A$1:$A$21734,'DT HUEVO'!$A:$E,4,0)</f>
        <v>VERDE</v>
      </c>
      <c r="X613" t="str">
        <f>+VLOOKUP(T$1:T$21894,'DT HUEVO'!$H:$K,2,0)</f>
        <v>CENTRO ORIENTE</v>
      </c>
      <c r="Y613" t="str">
        <f>+VLOOKUP(T$1:T$21894,'DT HUEVO'!$H:$K,3,0)</f>
        <v>SANTANDER</v>
      </c>
      <c r="Z613">
        <f>+VLOOKUP(A$1:A$21894,'DT HUEVO'!$A:$E,5,0)</f>
        <v>0</v>
      </c>
      <c r="AA613" t="str">
        <f>IF(Tabla1[[#This Row],[GRUPO]]="PLANTA CLASIFICACION","BODEGA",IF(Tabla1[[#This Row],[GRUPO]]="BODEGA","BODEGA",Tabla1[[#This Row],[GRUPO]]))</f>
        <v>VEHICULOS</v>
      </c>
      <c r="AB613" t="str">
        <f>VLOOKUP(Tabla1[[#This Row],[articulo]],'DT HUEVO'!$A:$F,6,0)</f>
        <v>TAT</v>
      </c>
    </row>
    <row r="614" spans="1:28">
      <c r="A614" s="223">
        <v>2110217</v>
      </c>
      <c r="B614" s="223" t="s">
        <v>1785</v>
      </c>
      <c r="C614" s="223" t="s">
        <v>1259</v>
      </c>
      <c r="D614" s="223">
        <v>5145</v>
      </c>
      <c r="E614" s="7">
        <v>0</v>
      </c>
      <c r="F614" s="223" t="s">
        <v>1260</v>
      </c>
      <c r="G614" s="223" t="s">
        <v>1261</v>
      </c>
      <c r="H614" s="7">
        <v>0</v>
      </c>
      <c r="I614" s="7">
        <v>560</v>
      </c>
      <c r="J614" s="223" t="s">
        <v>1262</v>
      </c>
      <c r="K614" s="223" t="s">
        <v>1263</v>
      </c>
      <c r="L614" s="245">
        <v>393.89</v>
      </c>
      <c r="M614" s="246">
        <v>46307</v>
      </c>
      <c r="N614" s="223">
        <v>0</v>
      </c>
      <c r="O614" s="223" t="s">
        <v>1505</v>
      </c>
      <c r="P614" s="223">
        <v>2110217</v>
      </c>
      <c r="Q614" s="223" t="s">
        <v>346</v>
      </c>
      <c r="R614" s="223">
        <v>0</v>
      </c>
      <c r="S614" s="7"/>
      <c r="T614" s="3" t="str">
        <f>+VLOOKUP(Tabla1[[#This Row],[id_bodega]],'CONVERSION DATOS'!B:D,2,0)</f>
        <v>TAT BOGOTA MONTEVIDEO</v>
      </c>
      <c r="U614" s="3" t="str">
        <f>+VLOOKUP(Q614,'CONVERSION DATOS'!B:D,3,0)</f>
        <v>VEHICULOS</v>
      </c>
      <c r="V614" t="str">
        <f>+VLOOKUP($A$1:$A$21894,'DT HUEVO'!$A:$E,3,0)</f>
        <v>XL</v>
      </c>
      <c r="W614" t="str">
        <f>+VLOOKUP($A$1:$A$21734,'DT HUEVO'!$A:$E,4,0)</f>
        <v>EMPACADOS</v>
      </c>
      <c r="X614" t="str">
        <f>+VLOOKUP(T$1:T$21894,'DT HUEVO'!$H:$K,2,0)</f>
        <v>CENTRO ORIENTE</v>
      </c>
      <c r="Y614" t="str">
        <f>+VLOOKUP(T$1:T$21894,'DT HUEVO'!$H:$K,3,0)</f>
        <v>SANTANDER</v>
      </c>
      <c r="Z614">
        <f>+VLOOKUP(A$1:A$21894,'DT HUEVO'!$A:$E,5,0)</f>
        <v>0</v>
      </c>
      <c r="AA614" t="str">
        <f>IF(Tabla1[[#This Row],[GRUPO]]="PLANTA CLASIFICACION","BODEGA",IF(Tabla1[[#This Row],[GRUPO]]="BODEGA","BODEGA",Tabla1[[#This Row],[GRUPO]]))</f>
        <v>VEHICULOS</v>
      </c>
      <c r="AB614" t="str">
        <f>VLOOKUP(Tabla1[[#This Row],[articulo]],'DT HUEVO'!$A:$F,6,0)</f>
        <v>TAT</v>
      </c>
    </row>
    <row r="615" spans="1:28">
      <c r="A615" s="223">
        <v>2110302</v>
      </c>
      <c r="B615" s="223" t="s">
        <v>1007</v>
      </c>
      <c r="C615" s="223" t="s">
        <v>1259</v>
      </c>
      <c r="D615" s="223">
        <v>6942</v>
      </c>
      <c r="E615" s="7">
        <v>0</v>
      </c>
      <c r="F615" s="223" t="s">
        <v>1260</v>
      </c>
      <c r="G615" s="223" t="s">
        <v>1261</v>
      </c>
      <c r="H615" s="7">
        <v>0</v>
      </c>
      <c r="I615" s="7">
        <v>500</v>
      </c>
      <c r="J615" s="223" t="s">
        <v>1262</v>
      </c>
      <c r="K615" s="223" t="s">
        <v>1263</v>
      </c>
      <c r="L615" s="245">
        <v>363.24568466184212</v>
      </c>
      <c r="M615" s="246">
        <v>46307</v>
      </c>
      <c r="N615" s="223"/>
      <c r="O615" s="223" t="s">
        <v>1505</v>
      </c>
      <c r="P615" s="223">
        <v>2110302</v>
      </c>
      <c r="Q615" s="223" t="s">
        <v>346</v>
      </c>
      <c r="R615" s="223">
        <v>0</v>
      </c>
      <c r="S615" s="7"/>
      <c r="T615" s="3" t="str">
        <f>+VLOOKUP(Tabla1[[#This Row],[id_bodega]],'CONVERSION DATOS'!B:D,2,0)</f>
        <v>TAT BOGOTA MONTEVIDEO</v>
      </c>
      <c r="U615" s="3" t="str">
        <f>+VLOOKUP(Q615,'CONVERSION DATOS'!B:D,3,0)</f>
        <v>VEHICULOS</v>
      </c>
      <c r="V615" t="str">
        <f>+VLOOKUP($A$1:$A$21894,'DT HUEVO'!$A:$E,3,0)</f>
        <v>L</v>
      </c>
      <c r="W615" t="str">
        <f>+VLOOKUP($A$1:$A$21734,'DT HUEVO'!$A:$E,4,0)</f>
        <v>VERDE</v>
      </c>
      <c r="X615" t="str">
        <f>+VLOOKUP(T$1:T$21894,'DT HUEVO'!$H:$K,2,0)</f>
        <v>CENTRO ORIENTE</v>
      </c>
      <c r="Y615" t="str">
        <f>+VLOOKUP(T$1:T$21894,'DT HUEVO'!$H:$K,3,0)</f>
        <v>SANTANDER</v>
      </c>
      <c r="Z615">
        <f>+VLOOKUP(A$1:A$21894,'DT HUEVO'!$A:$E,5,0)</f>
        <v>0</v>
      </c>
      <c r="AA615" t="str">
        <f>IF(Tabla1[[#This Row],[GRUPO]]="PLANTA CLASIFICACION","BODEGA",IF(Tabla1[[#This Row],[GRUPO]]="BODEGA","BODEGA",Tabla1[[#This Row],[GRUPO]]))</f>
        <v>VEHICULOS</v>
      </c>
      <c r="AB615" t="str">
        <f>VLOOKUP(Tabla1[[#This Row],[articulo]],'DT HUEVO'!$A:$F,6,0)</f>
        <v>TAT</v>
      </c>
    </row>
    <row r="616" spans="1:28">
      <c r="A616" s="223">
        <v>2110402</v>
      </c>
      <c r="B616" s="223" t="s">
        <v>1009</v>
      </c>
      <c r="C616" s="223" t="s">
        <v>1259</v>
      </c>
      <c r="D616" s="223">
        <v>354</v>
      </c>
      <c r="E616" s="7">
        <v>0</v>
      </c>
      <c r="F616" s="223" t="s">
        <v>1260</v>
      </c>
      <c r="G616" s="223" t="s">
        <v>1261</v>
      </c>
      <c r="H616" s="7">
        <v>0</v>
      </c>
      <c r="I616" s="7">
        <v>480</v>
      </c>
      <c r="J616" s="223" t="s">
        <v>1262</v>
      </c>
      <c r="K616" s="223" t="s">
        <v>1263</v>
      </c>
      <c r="L616" s="245">
        <v>349.55001041666668</v>
      </c>
      <c r="M616" s="246">
        <v>46307</v>
      </c>
      <c r="N616" s="223"/>
      <c r="O616" s="223" t="s">
        <v>1505</v>
      </c>
      <c r="P616" s="223">
        <v>2110402</v>
      </c>
      <c r="Q616" s="223" t="s">
        <v>346</v>
      </c>
      <c r="R616" s="223">
        <v>0</v>
      </c>
      <c r="S616" s="7"/>
      <c r="T616" s="3" t="str">
        <f>+VLOOKUP(Tabla1[[#This Row],[id_bodega]],'CONVERSION DATOS'!B:D,2,0)</f>
        <v>TAT BOGOTA MONTEVIDEO</v>
      </c>
      <c r="U616" s="3" t="str">
        <f>+VLOOKUP(Q616,'CONVERSION DATOS'!B:D,3,0)</f>
        <v>VEHICULOS</v>
      </c>
      <c r="V616" t="str">
        <f>+VLOOKUP($A$1:$A$21894,'DT HUEVO'!$A:$E,3,0)</f>
        <v>M</v>
      </c>
      <c r="W616" t="str">
        <f>+VLOOKUP($A$1:$A$21734,'DT HUEVO'!$A:$E,4,0)</f>
        <v>VERDE</v>
      </c>
      <c r="X616" t="str">
        <f>+VLOOKUP(T$1:T$21894,'DT HUEVO'!$H:$K,2,0)</f>
        <v>CENTRO ORIENTE</v>
      </c>
      <c r="Y616" t="str">
        <f>+VLOOKUP(T$1:T$21894,'DT HUEVO'!$H:$K,3,0)</f>
        <v>SANTANDER</v>
      </c>
      <c r="Z616">
        <f>+VLOOKUP(A$1:A$21894,'DT HUEVO'!$A:$E,5,0)</f>
        <v>0</v>
      </c>
      <c r="AA616" t="str">
        <f>IF(Tabla1[[#This Row],[GRUPO]]="PLANTA CLASIFICACION","BODEGA",IF(Tabla1[[#This Row],[GRUPO]]="BODEGA","BODEGA",Tabla1[[#This Row],[GRUPO]]))</f>
        <v>VEHICULOS</v>
      </c>
      <c r="AB616" t="str">
        <f>VLOOKUP(Tabla1[[#This Row],[articulo]],'DT HUEVO'!$A:$F,6,0)</f>
        <v>TAT</v>
      </c>
    </row>
    <row r="617" spans="1:28">
      <c r="A617" s="223">
        <v>152384</v>
      </c>
      <c r="B617" s="223" t="s">
        <v>1107</v>
      </c>
      <c r="C617" s="223" t="s">
        <v>1259</v>
      </c>
      <c r="D617" s="223">
        <v>555</v>
      </c>
      <c r="E617" s="7">
        <v>0</v>
      </c>
      <c r="F617" s="223" t="s">
        <v>1260</v>
      </c>
      <c r="G617" s="223" t="s">
        <v>1261</v>
      </c>
      <c r="H617" s="7">
        <v>0</v>
      </c>
      <c r="I617" s="7">
        <v>560</v>
      </c>
      <c r="J617" s="223" t="s">
        <v>1262</v>
      </c>
      <c r="K617" s="223" t="s">
        <v>1263</v>
      </c>
      <c r="L617" s="245">
        <v>504.4</v>
      </c>
      <c r="M617" s="246">
        <v>46305</v>
      </c>
      <c r="N617" s="223"/>
      <c r="O617" s="223" t="s">
        <v>1506</v>
      </c>
      <c r="P617" s="223">
        <v>152384</v>
      </c>
      <c r="Q617" s="223" t="s">
        <v>1248</v>
      </c>
      <c r="R617" s="223">
        <v>0</v>
      </c>
      <c r="S617" s="7"/>
      <c r="T617" s="3" t="str">
        <f>+VLOOKUP(Tabla1[[#This Row],[id_bodega]],'CONVERSION DATOS'!B:D,2,0)</f>
        <v>TAT BOGOTA MONTEVIDEO</v>
      </c>
      <c r="U617" s="3" t="str">
        <f>+VLOOKUP(Q617,'CONVERSION DATOS'!B:D,3,0)</f>
        <v>VEHICULOS</v>
      </c>
      <c r="V617" t="str">
        <f>+VLOOKUP($A$1:$A$21894,'DT HUEVO'!$A:$E,3,0)</f>
        <v>L</v>
      </c>
      <c r="W617" t="str">
        <f>+VLOOKUP($A$1:$A$21734,'DT HUEVO'!$A:$E,4,0)</f>
        <v>EMPACADOS</v>
      </c>
      <c r="X617" t="str">
        <f>+VLOOKUP(T$1:T$21894,'DT HUEVO'!$H:$K,2,0)</f>
        <v>CENTRO ORIENTE</v>
      </c>
      <c r="Y617" t="str">
        <f>+VLOOKUP(T$1:T$21894,'DT HUEVO'!$H:$K,3,0)</f>
        <v>SANTANDER</v>
      </c>
      <c r="Z617">
        <f>+VLOOKUP(A$1:A$21894,'DT HUEVO'!$A:$E,5,0)</f>
        <v>0</v>
      </c>
      <c r="AA617" t="str">
        <f>IF(Tabla1[[#This Row],[GRUPO]]="PLANTA CLASIFICACION","BODEGA",IF(Tabla1[[#This Row],[GRUPO]]="BODEGA","BODEGA",Tabla1[[#This Row],[GRUPO]]))</f>
        <v>VEHICULOS</v>
      </c>
      <c r="AB617" t="str">
        <f>VLOOKUP(Tabla1[[#This Row],[articulo]],'DT HUEVO'!$A:$F,6,0)</f>
        <v>TAT</v>
      </c>
    </row>
    <row r="618" spans="1:28">
      <c r="A618" s="223">
        <v>2010102</v>
      </c>
      <c r="B618" s="223" t="s">
        <v>1266</v>
      </c>
      <c r="C618" s="223" t="s">
        <v>1259</v>
      </c>
      <c r="D618" s="223">
        <v>860</v>
      </c>
      <c r="E618" s="7">
        <v>0</v>
      </c>
      <c r="F618" s="223" t="s">
        <v>1260</v>
      </c>
      <c r="G618" s="223" t="s">
        <v>1261</v>
      </c>
      <c r="H618" s="7">
        <v>0</v>
      </c>
      <c r="I618" s="7">
        <v>610</v>
      </c>
      <c r="J618" s="223" t="s">
        <v>1262</v>
      </c>
      <c r="K618" s="223" t="s">
        <v>1263</v>
      </c>
      <c r="L618" s="245">
        <v>629.67999999999995</v>
      </c>
      <c r="M618" s="246">
        <v>46307</v>
      </c>
      <c r="N618" s="223"/>
      <c r="O618" s="223" t="s">
        <v>1506</v>
      </c>
      <c r="P618" s="223">
        <v>2010102</v>
      </c>
      <c r="Q618" s="223" t="s">
        <v>1248</v>
      </c>
      <c r="R618" s="223">
        <v>0</v>
      </c>
      <c r="S618" s="7"/>
      <c r="T618" s="3" t="str">
        <f>+VLOOKUP(Tabla1[[#This Row],[id_bodega]],'CONVERSION DATOS'!B:D,2,0)</f>
        <v>TAT BOGOTA MONTEVIDEO</v>
      </c>
      <c r="U618" s="3" t="str">
        <f>+VLOOKUP(Q618,'CONVERSION DATOS'!B:D,3,0)</f>
        <v>VEHICULOS</v>
      </c>
      <c r="V618" t="str">
        <f>+VLOOKUP($A$1:$A$21894,'DT HUEVO'!$A:$E,3,0)</f>
        <v>YUMBO</v>
      </c>
      <c r="W618" t="str">
        <f>+VLOOKUP($A$1:$A$21734,'DT HUEVO'!$A:$E,4,0)</f>
        <v>VERDE</v>
      </c>
      <c r="X618" t="str">
        <f>+VLOOKUP(T$1:T$21894,'DT HUEVO'!$H:$K,2,0)</f>
        <v>CENTRO ORIENTE</v>
      </c>
      <c r="Y618" t="str">
        <f>+VLOOKUP(T$1:T$21894,'DT HUEVO'!$H:$K,3,0)</f>
        <v>SANTANDER</v>
      </c>
      <c r="Z618">
        <f>+VLOOKUP(A$1:A$21894,'DT HUEVO'!$A:$E,5,0)</f>
        <v>0</v>
      </c>
      <c r="AA618" t="str">
        <f>IF(Tabla1[[#This Row],[GRUPO]]="PLANTA CLASIFICACION","BODEGA",IF(Tabla1[[#This Row],[GRUPO]]="BODEGA","BODEGA",Tabla1[[#This Row],[GRUPO]]))</f>
        <v>VEHICULOS</v>
      </c>
      <c r="AB618" t="str">
        <f>VLOOKUP(Tabla1[[#This Row],[articulo]],'DT HUEVO'!$A:$F,6,0)</f>
        <v>TAT</v>
      </c>
    </row>
    <row r="619" spans="1:28">
      <c r="A619" s="223">
        <v>2110202</v>
      </c>
      <c r="B619" s="223" t="s">
        <v>1008</v>
      </c>
      <c r="C619" s="223" t="s">
        <v>1259</v>
      </c>
      <c r="D619" s="223">
        <v>9704</v>
      </c>
      <c r="E619" s="7">
        <v>0</v>
      </c>
      <c r="F619" s="223" t="s">
        <v>1260</v>
      </c>
      <c r="G619" s="223" t="s">
        <v>1261</v>
      </c>
      <c r="H619" s="7">
        <v>0</v>
      </c>
      <c r="I619" s="7">
        <v>550</v>
      </c>
      <c r="J619" s="223" t="s">
        <v>1262</v>
      </c>
      <c r="K619" s="223" t="s">
        <v>1263</v>
      </c>
      <c r="L619" s="245">
        <v>394.25940808559102</v>
      </c>
      <c r="M619" s="246">
        <v>46308</v>
      </c>
      <c r="N619" s="223"/>
      <c r="O619" s="223" t="s">
        <v>1506</v>
      </c>
      <c r="P619" s="223">
        <v>2110202</v>
      </c>
      <c r="Q619" s="223" t="s">
        <v>1248</v>
      </c>
      <c r="R619" s="223">
        <v>0</v>
      </c>
      <c r="S619" s="7"/>
      <c r="T619" s="3" t="str">
        <f>+VLOOKUP(Tabla1[[#This Row],[id_bodega]],'CONVERSION DATOS'!B:D,2,0)</f>
        <v>TAT BOGOTA MONTEVIDEO</v>
      </c>
      <c r="U619" s="3" t="str">
        <f>+VLOOKUP(Q619,'CONVERSION DATOS'!B:D,3,0)</f>
        <v>VEHICULOS</v>
      </c>
      <c r="V619" t="str">
        <f>+VLOOKUP($A$1:$A$21894,'DT HUEVO'!$A:$E,3,0)</f>
        <v>XL</v>
      </c>
      <c r="W619" t="str">
        <f>+VLOOKUP($A$1:$A$21734,'DT HUEVO'!$A:$E,4,0)</f>
        <v>VERDE</v>
      </c>
      <c r="X619" t="str">
        <f>+VLOOKUP(T$1:T$21894,'DT HUEVO'!$H:$K,2,0)</f>
        <v>CENTRO ORIENTE</v>
      </c>
      <c r="Y619" t="str">
        <f>+VLOOKUP(T$1:T$21894,'DT HUEVO'!$H:$K,3,0)</f>
        <v>SANTANDER</v>
      </c>
      <c r="Z619">
        <f>+VLOOKUP(A$1:A$21894,'DT HUEVO'!$A:$E,5,0)</f>
        <v>0</v>
      </c>
      <c r="AA619" t="str">
        <f>IF(Tabla1[[#This Row],[GRUPO]]="PLANTA CLASIFICACION","BODEGA",IF(Tabla1[[#This Row],[GRUPO]]="BODEGA","BODEGA",Tabla1[[#This Row],[GRUPO]]))</f>
        <v>VEHICULOS</v>
      </c>
      <c r="AB619" t="str">
        <f>VLOOKUP(Tabla1[[#This Row],[articulo]],'DT HUEVO'!$A:$F,6,0)</f>
        <v>TAT</v>
      </c>
    </row>
    <row r="620" spans="1:28">
      <c r="A620" s="223">
        <v>2110302</v>
      </c>
      <c r="B620" s="223" t="s">
        <v>1007</v>
      </c>
      <c r="C620" s="223" t="s">
        <v>1259</v>
      </c>
      <c r="D620" s="223">
        <v>4997</v>
      </c>
      <c r="E620" s="7">
        <v>0</v>
      </c>
      <c r="F620" s="223" t="s">
        <v>1260</v>
      </c>
      <c r="G620" s="223" t="s">
        <v>1261</v>
      </c>
      <c r="H620" s="7">
        <v>0</v>
      </c>
      <c r="I620" s="7">
        <v>500</v>
      </c>
      <c r="J620" s="223" t="s">
        <v>1262</v>
      </c>
      <c r="K620" s="223" t="s">
        <v>1263</v>
      </c>
      <c r="L620" s="245">
        <v>363.24531203662559</v>
      </c>
      <c r="M620" s="246">
        <v>46307</v>
      </c>
      <c r="N620" s="223"/>
      <c r="O620" s="223" t="s">
        <v>1506</v>
      </c>
      <c r="P620" s="223">
        <v>2110302</v>
      </c>
      <c r="Q620" s="223" t="s">
        <v>1248</v>
      </c>
      <c r="R620" s="223">
        <v>0</v>
      </c>
      <c r="S620" s="7"/>
      <c r="T620" s="3" t="str">
        <f>+VLOOKUP(Tabla1[[#This Row],[id_bodega]],'CONVERSION DATOS'!B:D,2,0)</f>
        <v>TAT BOGOTA MONTEVIDEO</v>
      </c>
      <c r="U620" s="3" t="str">
        <f>+VLOOKUP(Q620,'CONVERSION DATOS'!B:D,3,0)</f>
        <v>VEHICULOS</v>
      </c>
      <c r="V620" t="str">
        <f>+VLOOKUP($A$1:$A$21894,'DT HUEVO'!$A:$E,3,0)</f>
        <v>L</v>
      </c>
      <c r="W620" t="str">
        <f>+VLOOKUP($A$1:$A$21734,'DT HUEVO'!$A:$E,4,0)</f>
        <v>VERDE</v>
      </c>
      <c r="X620" t="str">
        <f>+VLOOKUP(T$1:T$21894,'DT HUEVO'!$H:$K,2,0)</f>
        <v>CENTRO ORIENTE</v>
      </c>
      <c r="Y620" t="str">
        <f>+VLOOKUP(T$1:T$21894,'DT HUEVO'!$H:$K,3,0)</f>
        <v>SANTANDER</v>
      </c>
      <c r="Z620">
        <f>+VLOOKUP(A$1:A$21894,'DT HUEVO'!$A:$E,5,0)</f>
        <v>0</v>
      </c>
      <c r="AA620" t="str">
        <f>IF(Tabla1[[#This Row],[GRUPO]]="PLANTA CLASIFICACION","BODEGA",IF(Tabla1[[#This Row],[GRUPO]]="BODEGA","BODEGA",Tabla1[[#This Row],[GRUPO]]))</f>
        <v>VEHICULOS</v>
      </c>
      <c r="AB620" t="str">
        <f>VLOOKUP(Tabla1[[#This Row],[articulo]],'DT HUEVO'!$A:$F,6,0)</f>
        <v>TAT</v>
      </c>
    </row>
    <row r="621" spans="1:28">
      <c r="A621" s="223">
        <v>2110317</v>
      </c>
      <c r="B621" s="223" t="s">
        <v>1786</v>
      </c>
      <c r="C621" s="223" t="s">
        <v>1259</v>
      </c>
      <c r="D621" s="223">
        <v>60</v>
      </c>
      <c r="E621" s="7">
        <v>0</v>
      </c>
      <c r="F621" s="223" t="s">
        <v>1260</v>
      </c>
      <c r="G621" s="223" t="s">
        <v>1261</v>
      </c>
      <c r="H621" s="7">
        <v>0</v>
      </c>
      <c r="I621" s="7">
        <v>510</v>
      </c>
      <c r="J621" s="223" t="s">
        <v>1262</v>
      </c>
      <c r="K621" s="223" t="s">
        <v>1263</v>
      </c>
      <c r="L621" s="245">
        <v>362.98</v>
      </c>
      <c r="M621" s="246">
        <v>46303</v>
      </c>
      <c r="N621" s="223">
        <v>0</v>
      </c>
      <c r="O621" s="223" t="s">
        <v>1506</v>
      </c>
      <c r="P621" s="223">
        <v>2110317</v>
      </c>
      <c r="Q621" s="223" t="s">
        <v>1248</v>
      </c>
      <c r="R621" s="223">
        <v>0</v>
      </c>
      <c r="S621" s="7"/>
      <c r="T621" s="3" t="str">
        <f>+VLOOKUP(Tabla1[[#This Row],[id_bodega]],'CONVERSION DATOS'!B:D,2,0)</f>
        <v>TAT BOGOTA MONTEVIDEO</v>
      </c>
      <c r="U621" s="3" t="str">
        <f>+VLOOKUP(Q621,'CONVERSION DATOS'!B:D,3,0)</f>
        <v>VEHICULOS</v>
      </c>
      <c r="V621" t="str">
        <f>+VLOOKUP($A$1:$A$21894,'DT HUEVO'!$A:$E,3,0)</f>
        <v>L</v>
      </c>
      <c r="W621" t="str">
        <f>+VLOOKUP($A$1:$A$21734,'DT HUEVO'!$A:$E,4,0)</f>
        <v>EMPACADOS</v>
      </c>
      <c r="X621" t="str">
        <f>+VLOOKUP(T$1:T$21894,'DT HUEVO'!$H:$K,2,0)</f>
        <v>CENTRO ORIENTE</v>
      </c>
      <c r="Y621" t="str">
        <f>+VLOOKUP(T$1:T$21894,'DT HUEVO'!$H:$K,3,0)</f>
        <v>SANTANDER</v>
      </c>
      <c r="Z621">
        <f>+VLOOKUP(A$1:A$21894,'DT HUEVO'!$A:$E,5,0)</f>
        <v>0</v>
      </c>
      <c r="AA621" t="str">
        <f>IF(Tabla1[[#This Row],[GRUPO]]="PLANTA CLASIFICACION","BODEGA",IF(Tabla1[[#This Row],[GRUPO]]="BODEGA","BODEGA",Tabla1[[#This Row],[GRUPO]]))</f>
        <v>VEHICULOS</v>
      </c>
      <c r="AB621" t="str">
        <f>VLOOKUP(Tabla1[[#This Row],[articulo]],'DT HUEVO'!$A:$F,6,0)</f>
        <v>TAT</v>
      </c>
    </row>
    <row r="622" spans="1:28">
      <c r="A622" s="223">
        <v>2110402</v>
      </c>
      <c r="B622" s="223" t="s">
        <v>1009</v>
      </c>
      <c r="C622" s="223" t="s">
        <v>1259</v>
      </c>
      <c r="D622" s="223">
        <v>600</v>
      </c>
      <c r="E622" s="7">
        <v>0</v>
      </c>
      <c r="F622" s="223" t="s">
        <v>1260</v>
      </c>
      <c r="G622" s="223" t="s">
        <v>1261</v>
      </c>
      <c r="H622" s="7">
        <v>0</v>
      </c>
      <c r="I622" s="7">
        <v>480</v>
      </c>
      <c r="J622" s="223" t="s">
        <v>1262</v>
      </c>
      <c r="K622" s="223" t="s">
        <v>1263</v>
      </c>
      <c r="L622" s="245">
        <v>349.55003592678901</v>
      </c>
      <c r="M622" s="246">
        <v>46305</v>
      </c>
      <c r="N622" s="223"/>
      <c r="O622" s="223" t="s">
        <v>1506</v>
      </c>
      <c r="P622" s="223">
        <v>2110402</v>
      </c>
      <c r="Q622" s="223" t="s">
        <v>1248</v>
      </c>
      <c r="R622" s="223">
        <v>0</v>
      </c>
      <c r="S622" s="7"/>
      <c r="T622" s="3" t="str">
        <f>+VLOOKUP(Tabla1[[#This Row],[id_bodega]],'CONVERSION DATOS'!B:D,2,0)</f>
        <v>TAT BOGOTA MONTEVIDEO</v>
      </c>
      <c r="U622" s="3" t="str">
        <f>+VLOOKUP(Q622,'CONVERSION DATOS'!B:D,3,0)</f>
        <v>VEHICULOS</v>
      </c>
      <c r="V622" t="str">
        <f>+VLOOKUP($A$1:$A$21894,'DT HUEVO'!$A:$E,3,0)</f>
        <v>M</v>
      </c>
      <c r="W622" t="str">
        <f>+VLOOKUP($A$1:$A$21734,'DT HUEVO'!$A:$E,4,0)</f>
        <v>VERDE</v>
      </c>
      <c r="X622" t="str">
        <f>+VLOOKUP(T$1:T$21894,'DT HUEVO'!$H:$K,2,0)</f>
        <v>CENTRO ORIENTE</v>
      </c>
      <c r="Y622" t="str">
        <f>+VLOOKUP(T$1:T$21894,'DT HUEVO'!$H:$K,3,0)</f>
        <v>SANTANDER</v>
      </c>
      <c r="Z622">
        <f>+VLOOKUP(A$1:A$21894,'DT HUEVO'!$A:$E,5,0)</f>
        <v>0</v>
      </c>
      <c r="AA622" t="str">
        <f>IF(Tabla1[[#This Row],[GRUPO]]="PLANTA CLASIFICACION","BODEGA",IF(Tabla1[[#This Row],[GRUPO]]="BODEGA","BODEGA",Tabla1[[#This Row],[GRUPO]]))</f>
        <v>VEHICULOS</v>
      </c>
      <c r="AB622" t="str">
        <f>VLOOKUP(Tabla1[[#This Row],[articulo]],'DT HUEVO'!$A:$F,6,0)</f>
        <v>TAT</v>
      </c>
    </row>
    <row r="623" spans="1:28">
      <c r="A623" s="223">
        <v>2112207</v>
      </c>
      <c r="B623" s="223" t="s">
        <v>1104</v>
      </c>
      <c r="C623" s="223" t="s">
        <v>1259</v>
      </c>
      <c r="D623" s="223">
        <v>240</v>
      </c>
      <c r="E623" s="7">
        <v>0</v>
      </c>
      <c r="F623" s="223" t="s">
        <v>1260</v>
      </c>
      <c r="G623" s="223" t="s">
        <v>1261</v>
      </c>
      <c r="H623" s="7">
        <v>0</v>
      </c>
      <c r="I623" s="7">
        <v>640</v>
      </c>
      <c r="J623" s="223" t="s">
        <v>1262</v>
      </c>
      <c r="K623" s="223" t="s">
        <v>1263</v>
      </c>
      <c r="L623" s="245">
        <v>599.67999999999995</v>
      </c>
      <c r="M623" s="246">
        <v>46305</v>
      </c>
      <c r="N623" s="223"/>
      <c r="O623" s="223" t="s">
        <v>1506</v>
      </c>
      <c r="P623" s="223">
        <v>2112207</v>
      </c>
      <c r="Q623" s="223" t="s">
        <v>1248</v>
      </c>
      <c r="R623" s="223">
        <v>0</v>
      </c>
      <c r="S623" s="7"/>
      <c r="T623" s="3" t="str">
        <f>+VLOOKUP(Tabla1[[#This Row],[id_bodega]],'CONVERSION DATOS'!B:D,2,0)</f>
        <v>TAT BOGOTA MONTEVIDEO</v>
      </c>
      <c r="U623" s="3" t="str">
        <f>+VLOOKUP(Q623,'CONVERSION DATOS'!B:D,3,0)</f>
        <v>VEHICULOS</v>
      </c>
      <c r="V623" t="str">
        <f>+VLOOKUP($A$1:$A$21894,'DT HUEVO'!$A:$E,3,0)</f>
        <v>XL</v>
      </c>
      <c r="W623" t="str">
        <f>+VLOOKUP($A$1:$A$21734,'DT HUEVO'!$A:$E,4,0)</f>
        <v>EMPACADOS</v>
      </c>
      <c r="X623" t="str">
        <f>+VLOOKUP(T$1:T$21894,'DT HUEVO'!$H:$K,2,0)</f>
        <v>CENTRO ORIENTE</v>
      </c>
      <c r="Y623" t="str">
        <f>+VLOOKUP(T$1:T$21894,'DT HUEVO'!$H:$K,3,0)</f>
        <v>SANTANDER</v>
      </c>
      <c r="Z623" t="str">
        <f>+VLOOKUP(A$1:A$21894,'DT HUEVO'!$A:$E,5,0)</f>
        <v>TAT</v>
      </c>
      <c r="AA623" t="str">
        <f>IF(Tabla1[[#This Row],[GRUPO]]="PLANTA CLASIFICACION","BODEGA",IF(Tabla1[[#This Row],[GRUPO]]="BODEGA","BODEGA",Tabla1[[#This Row],[GRUPO]]))</f>
        <v>VEHICULOS</v>
      </c>
      <c r="AB623" t="str">
        <f>VLOOKUP(Tabla1[[#This Row],[articulo]],'DT HUEVO'!$A:$F,6,0)</f>
        <v>TAT</v>
      </c>
    </row>
    <row r="624" spans="1:28">
      <c r="A624" s="223">
        <v>2152388</v>
      </c>
      <c r="B624" s="223" t="s">
        <v>1106</v>
      </c>
      <c r="C624" s="223" t="s">
        <v>1259</v>
      </c>
      <c r="D624" s="223">
        <v>15</v>
      </c>
      <c r="E624" s="7">
        <v>0</v>
      </c>
      <c r="F624" s="223" t="s">
        <v>1260</v>
      </c>
      <c r="G624" s="223" t="s">
        <v>1261</v>
      </c>
      <c r="H624" s="7">
        <v>0</v>
      </c>
      <c r="I624" s="7">
        <v>570</v>
      </c>
      <c r="J624" s="223" t="s">
        <v>1262</v>
      </c>
      <c r="K624" s="223" t="s">
        <v>1263</v>
      </c>
      <c r="L624" s="245">
        <v>538.38</v>
      </c>
      <c r="M624" s="246">
        <v>46307</v>
      </c>
      <c r="N624" s="223"/>
      <c r="O624" s="223" t="s">
        <v>1506</v>
      </c>
      <c r="P624" s="223">
        <v>2152388</v>
      </c>
      <c r="Q624" s="223" t="s">
        <v>1248</v>
      </c>
      <c r="R624" s="223">
        <v>0</v>
      </c>
      <c r="S624" s="7"/>
      <c r="T624" s="3" t="str">
        <f>+VLOOKUP(Tabla1[[#This Row],[id_bodega]],'CONVERSION DATOS'!B:D,2,0)</f>
        <v>TAT BOGOTA MONTEVIDEO</v>
      </c>
      <c r="U624" s="3" t="str">
        <f>+VLOOKUP(Q624,'CONVERSION DATOS'!B:D,3,0)</f>
        <v>VEHICULOS</v>
      </c>
      <c r="V624" t="str">
        <f>+VLOOKUP($A$1:$A$21894,'DT HUEVO'!$A:$E,3,0)</f>
        <v>L</v>
      </c>
      <c r="W624" t="str">
        <f>+VLOOKUP($A$1:$A$21734,'DT HUEVO'!$A:$E,4,0)</f>
        <v>EMPACADOS</v>
      </c>
      <c r="X624" t="str">
        <f>+VLOOKUP(T$1:T$21894,'DT HUEVO'!$H:$K,2,0)</f>
        <v>CENTRO ORIENTE</v>
      </c>
      <c r="Y624" t="str">
        <f>+VLOOKUP(T$1:T$21894,'DT HUEVO'!$H:$K,3,0)</f>
        <v>SANTANDER</v>
      </c>
      <c r="Z624">
        <f>+VLOOKUP(A$1:A$21894,'DT HUEVO'!$A:$E,5,0)</f>
        <v>0</v>
      </c>
      <c r="AA624" t="str">
        <f>IF(Tabla1[[#This Row],[GRUPO]]="PLANTA CLASIFICACION","BODEGA",IF(Tabla1[[#This Row],[GRUPO]]="BODEGA","BODEGA",Tabla1[[#This Row],[GRUPO]]))</f>
        <v>VEHICULOS</v>
      </c>
      <c r="AB624" t="str">
        <f>VLOOKUP(Tabla1[[#This Row],[articulo]],'DT HUEVO'!$A:$F,6,0)</f>
        <v>TAT</v>
      </c>
    </row>
    <row r="625" spans="1:28">
      <c r="A625" s="223">
        <v>152384</v>
      </c>
      <c r="B625" s="223" t="s">
        <v>1107</v>
      </c>
      <c r="C625" s="223" t="s">
        <v>1259</v>
      </c>
      <c r="D625" s="223">
        <v>15</v>
      </c>
      <c r="E625" s="7">
        <v>0</v>
      </c>
      <c r="F625" s="223" t="s">
        <v>1260</v>
      </c>
      <c r="G625" s="223" t="s">
        <v>1261</v>
      </c>
      <c r="H625" s="7">
        <v>0</v>
      </c>
      <c r="I625" s="7">
        <v>560</v>
      </c>
      <c r="J625" s="223" t="s">
        <v>1262</v>
      </c>
      <c r="K625" s="223" t="s">
        <v>1263</v>
      </c>
      <c r="L625" s="245">
        <v>504.4</v>
      </c>
      <c r="M625" s="246">
        <v>46307</v>
      </c>
      <c r="N625" s="223"/>
      <c r="O625" s="223" t="s">
        <v>1507</v>
      </c>
      <c r="P625" s="223">
        <v>152384</v>
      </c>
      <c r="Q625" s="223" t="s">
        <v>347</v>
      </c>
      <c r="R625" s="223">
        <v>0</v>
      </c>
      <c r="S625" s="7"/>
      <c r="T625" s="3" t="str">
        <f>+VLOOKUP(Tabla1[[#This Row],[id_bodega]],'CONVERSION DATOS'!B:D,2,0)</f>
        <v>TAT BOGOTA MONTEVIDEO</v>
      </c>
      <c r="U625" s="3" t="str">
        <f>+VLOOKUP(Q625,'CONVERSION DATOS'!B:D,3,0)</f>
        <v>VEHICULOS</v>
      </c>
      <c r="V625" t="str">
        <f>+VLOOKUP($A$1:$A$21894,'DT HUEVO'!$A:$E,3,0)</f>
        <v>L</v>
      </c>
      <c r="W625" t="str">
        <f>+VLOOKUP($A$1:$A$21734,'DT HUEVO'!$A:$E,4,0)</f>
        <v>EMPACADOS</v>
      </c>
      <c r="X625" t="str">
        <f>+VLOOKUP(T$1:T$21894,'DT HUEVO'!$H:$K,2,0)</f>
        <v>CENTRO ORIENTE</v>
      </c>
      <c r="Y625" t="str">
        <f>+VLOOKUP(T$1:T$21894,'DT HUEVO'!$H:$K,3,0)</f>
        <v>SANTANDER</v>
      </c>
      <c r="Z625">
        <f>+VLOOKUP(A$1:A$21894,'DT HUEVO'!$A:$E,5,0)</f>
        <v>0</v>
      </c>
      <c r="AA625" t="str">
        <f>IF(Tabla1[[#This Row],[GRUPO]]="PLANTA CLASIFICACION","BODEGA",IF(Tabla1[[#This Row],[GRUPO]]="BODEGA","BODEGA",Tabla1[[#This Row],[GRUPO]]))</f>
        <v>VEHICULOS</v>
      </c>
      <c r="AB625" t="str">
        <f>VLOOKUP(Tabla1[[#This Row],[articulo]],'DT HUEVO'!$A:$F,6,0)</f>
        <v>TAT</v>
      </c>
    </row>
    <row r="626" spans="1:28">
      <c r="A626" s="223">
        <v>2010102</v>
      </c>
      <c r="B626" s="223" t="s">
        <v>1266</v>
      </c>
      <c r="C626" s="223" t="s">
        <v>1259</v>
      </c>
      <c r="D626" s="223">
        <v>188</v>
      </c>
      <c r="E626" s="7">
        <v>0</v>
      </c>
      <c r="F626" s="223" t="s">
        <v>1260</v>
      </c>
      <c r="G626" s="223" t="s">
        <v>1261</v>
      </c>
      <c r="H626" s="7">
        <v>0</v>
      </c>
      <c r="I626" s="7">
        <v>610</v>
      </c>
      <c r="J626" s="223" t="s">
        <v>1262</v>
      </c>
      <c r="K626" s="223" t="s">
        <v>1263</v>
      </c>
      <c r="L626" s="245">
        <v>629.67999999999995</v>
      </c>
      <c r="M626" s="246">
        <v>46307</v>
      </c>
      <c r="N626" s="223"/>
      <c r="O626" s="223" t="s">
        <v>1507</v>
      </c>
      <c r="P626" s="223">
        <v>2010102</v>
      </c>
      <c r="Q626" s="223" t="s">
        <v>347</v>
      </c>
      <c r="R626" s="223">
        <v>0</v>
      </c>
      <c r="S626" s="7"/>
      <c r="T626" s="3" t="str">
        <f>+VLOOKUP(Tabla1[[#This Row],[id_bodega]],'CONVERSION DATOS'!B:D,2,0)</f>
        <v>TAT BOGOTA MONTEVIDEO</v>
      </c>
      <c r="U626" s="3" t="str">
        <f>+VLOOKUP(Q626,'CONVERSION DATOS'!B:D,3,0)</f>
        <v>VEHICULOS</v>
      </c>
      <c r="V626" t="str">
        <f>+VLOOKUP($A$1:$A$21894,'DT HUEVO'!$A:$E,3,0)</f>
        <v>YUMBO</v>
      </c>
      <c r="W626" t="str">
        <f>+VLOOKUP($A$1:$A$21734,'DT HUEVO'!$A:$E,4,0)</f>
        <v>VERDE</v>
      </c>
      <c r="X626" t="str">
        <f>+VLOOKUP(T$1:T$21894,'DT HUEVO'!$H:$K,2,0)</f>
        <v>CENTRO ORIENTE</v>
      </c>
      <c r="Y626" t="str">
        <f>+VLOOKUP(T$1:T$21894,'DT HUEVO'!$H:$K,3,0)</f>
        <v>SANTANDER</v>
      </c>
      <c r="Z626">
        <f>+VLOOKUP(A$1:A$21894,'DT HUEVO'!$A:$E,5,0)</f>
        <v>0</v>
      </c>
      <c r="AA626" t="str">
        <f>IF(Tabla1[[#This Row],[GRUPO]]="PLANTA CLASIFICACION","BODEGA",IF(Tabla1[[#This Row],[GRUPO]]="BODEGA","BODEGA",Tabla1[[#This Row],[GRUPO]]))</f>
        <v>VEHICULOS</v>
      </c>
      <c r="AB626" t="str">
        <f>VLOOKUP(Tabla1[[#This Row],[articulo]],'DT HUEVO'!$A:$F,6,0)</f>
        <v>TAT</v>
      </c>
    </row>
    <row r="627" spans="1:28">
      <c r="A627" s="223">
        <v>2110202</v>
      </c>
      <c r="B627" s="223" t="s">
        <v>1008</v>
      </c>
      <c r="C627" s="223" t="s">
        <v>1259</v>
      </c>
      <c r="D627" s="223">
        <v>3039</v>
      </c>
      <c r="E627" s="7">
        <v>0</v>
      </c>
      <c r="F627" s="223" t="s">
        <v>1260</v>
      </c>
      <c r="G627" s="223" t="s">
        <v>1261</v>
      </c>
      <c r="H627" s="7">
        <v>0</v>
      </c>
      <c r="I627" s="7">
        <v>550</v>
      </c>
      <c r="J627" s="223" t="s">
        <v>1262</v>
      </c>
      <c r="K627" s="223" t="s">
        <v>1263</v>
      </c>
      <c r="L627" s="245">
        <v>394.2595222864278</v>
      </c>
      <c r="M627" s="246">
        <v>46307</v>
      </c>
      <c r="N627" s="223"/>
      <c r="O627" s="223" t="s">
        <v>1507</v>
      </c>
      <c r="P627" s="223">
        <v>2110202</v>
      </c>
      <c r="Q627" s="223" t="s">
        <v>347</v>
      </c>
      <c r="R627" s="223">
        <v>0</v>
      </c>
      <c r="S627" s="7"/>
      <c r="T627" s="3" t="str">
        <f>+VLOOKUP(Tabla1[[#This Row],[id_bodega]],'CONVERSION DATOS'!B:D,2,0)</f>
        <v>TAT BOGOTA MONTEVIDEO</v>
      </c>
      <c r="U627" s="3" t="str">
        <f>+VLOOKUP(Q627,'CONVERSION DATOS'!B:D,3,0)</f>
        <v>VEHICULOS</v>
      </c>
      <c r="V627" t="str">
        <f>+VLOOKUP($A$1:$A$21894,'DT HUEVO'!$A:$E,3,0)</f>
        <v>XL</v>
      </c>
      <c r="W627" t="str">
        <f>+VLOOKUP($A$1:$A$21734,'DT HUEVO'!$A:$E,4,0)</f>
        <v>VERDE</v>
      </c>
      <c r="X627" t="str">
        <f>+VLOOKUP(T$1:T$21894,'DT HUEVO'!$H:$K,2,0)</f>
        <v>CENTRO ORIENTE</v>
      </c>
      <c r="Y627" t="str">
        <f>+VLOOKUP(T$1:T$21894,'DT HUEVO'!$H:$K,3,0)</f>
        <v>SANTANDER</v>
      </c>
      <c r="Z627">
        <f>+VLOOKUP(A$1:A$21894,'DT HUEVO'!$A:$E,5,0)</f>
        <v>0</v>
      </c>
      <c r="AA627" t="str">
        <f>IF(Tabla1[[#This Row],[GRUPO]]="PLANTA CLASIFICACION","BODEGA",IF(Tabla1[[#This Row],[GRUPO]]="BODEGA","BODEGA",Tabla1[[#This Row],[GRUPO]]))</f>
        <v>VEHICULOS</v>
      </c>
      <c r="AB627" t="str">
        <f>VLOOKUP(Tabla1[[#This Row],[articulo]],'DT HUEVO'!$A:$F,6,0)</f>
        <v>TAT</v>
      </c>
    </row>
    <row r="628" spans="1:28">
      <c r="A628" s="223">
        <v>2110217</v>
      </c>
      <c r="B628" s="223" t="s">
        <v>1785</v>
      </c>
      <c r="C628" s="223" t="s">
        <v>1259</v>
      </c>
      <c r="D628" s="223">
        <v>480</v>
      </c>
      <c r="E628" s="7">
        <v>0</v>
      </c>
      <c r="F628" s="223" t="s">
        <v>1260</v>
      </c>
      <c r="G628" s="223" t="s">
        <v>1261</v>
      </c>
      <c r="H628" s="7">
        <v>0</v>
      </c>
      <c r="I628" s="7">
        <v>560</v>
      </c>
      <c r="J628" s="223" t="s">
        <v>1262</v>
      </c>
      <c r="K628" s="223" t="s">
        <v>1263</v>
      </c>
      <c r="L628" s="245">
        <v>393.89</v>
      </c>
      <c r="M628" s="246">
        <v>46307</v>
      </c>
      <c r="N628" s="223">
        <v>0</v>
      </c>
      <c r="O628" s="223" t="s">
        <v>1507</v>
      </c>
      <c r="P628" s="223">
        <v>2110217</v>
      </c>
      <c r="Q628" s="223" t="s">
        <v>347</v>
      </c>
      <c r="R628" s="223">
        <v>0</v>
      </c>
      <c r="S628" s="7"/>
      <c r="T628" s="3" t="str">
        <f>+VLOOKUP(Tabla1[[#This Row],[id_bodega]],'CONVERSION DATOS'!B:D,2,0)</f>
        <v>TAT BOGOTA MONTEVIDEO</v>
      </c>
      <c r="U628" s="3" t="str">
        <f>+VLOOKUP(Q628,'CONVERSION DATOS'!B:D,3,0)</f>
        <v>VEHICULOS</v>
      </c>
      <c r="V628" t="str">
        <f>+VLOOKUP($A$1:$A$21894,'DT HUEVO'!$A:$E,3,0)</f>
        <v>XL</v>
      </c>
      <c r="W628" t="str">
        <f>+VLOOKUP($A$1:$A$21734,'DT HUEVO'!$A:$E,4,0)</f>
        <v>EMPACADOS</v>
      </c>
      <c r="X628" t="str">
        <f>+VLOOKUP(T$1:T$21894,'DT HUEVO'!$H:$K,2,0)</f>
        <v>CENTRO ORIENTE</v>
      </c>
      <c r="Y628" t="str">
        <f>+VLOOKUP(T$1:T$21894,'DT HUEVO'!$H:$K,3,0)</f>
        <v>SANTANDER</v>
      </c>
      <c r="Z628">
        <f>+VLOOKUP(A$1:A$21894,'DT HUEVO'!$A:$E,5,0)</f>
        <v>0</v>
      </c>
      <c r="AA628" t="str">
        <f>IF(Tabla1[[#This Row],[GRUPO]]="PLANTA CLASIFICACION","BODEGA",IF(Tabla1[[#This Row],[GRUPO]]="BODEGA","BODEGA",Tabla1[[#This Row],[GRUPO]]))</f>
        <v>VEHICULOS</v>
      </c>
      <c r="AB628" t="str">
        <f>VLOOKUP(Tabla1[[#This Row],[articulo]],'DT HUEVO'!$A:$F,6,0)</f>
        <v>TAT</v>
      </c>
    </row>
    <row r="629" spans="1:28">
      <c r="A629" s="223">
        <v>2110302</v>
      </c>
      <c r="B629" s="223" t="s">
        <v>1007</v>
      </c>
      <c r="C629" s="223" t="s">
        <v>1259</v>
      </c>
      <c r="D629" s="223">
        <v>5931</v>
      </c>
      <c r="E629" s="7">
        <v>0</v>
      </c>
      <c r="F629" s="223" t="s">
        <v>1260</v>
      </c>
      <c r="G629" s="223" t="s">
        <v>1261</v>
      </c>
      <c r="H629" s="7">
        <v>0</v>
      </c>
      <c r="I629" s="7">
        <v>500</v>
      </c>
      <c r="J629" s="223" t="s">
        <v>1262</v>
      </c>
      <c r="K629" s="223" t="s">
        <v>1263</v>
      </c>
      <c r="L629" s="245">
        <v>363.24382291252419</v>
      </c>
      <c r="M629" s="246">
        <v>46307</v>
      </c>
      <c r="N629" s="223"/>
      <c r="O629" s="223" t="s">
        <v>1507</v>
      </c>
      <c r="P629" s="223">
        <v>2110302</v>
      </c>
      <c r="Q629" s="223" t="s">
        <v>347</v>
      </c>
      <c r="R629" s="223">
        <v>0</v>
      </c>
      <c r="S629" s="7"/>
      <c r="T629" s="3" t="str">
        <f>+VLOOKUP(Tabla1[[#This Row],[id_bodega]],'CONVERSION DATOS'!B:D,2,0)</f>
        <v>TAT BOGOTA MONTEVIDEO</v>
      </c>
      <c r="U629" s="3" t="str">
        <f>+VLOOKUP(Q629,'CONVERSION DATOS'!B:D,3,0)</f>
        <v>VEHICULOS</v>
      </c>
      <c r="V629" t="str">
        <f>+VLOOKUP($A$1:$A$21894,'DT HUEVO'!$A:$E,3,0)</f>
        <v>L</v>
      </c>
      <c r="W629" t="str">
        <f>+VLOOKUP($A$1:$A$21734,'DT HUEVO'!$A:$E,4,0)</f>
        <v>VERDE</v>
      </c>
      <c r="X629" t="str">
        <f>+VLOOKUP(T$1:T$21894,'DT HUEVO'!$H:$K,2,0)</f>
        <v>CENTRO ORIENTE</v>
      </c>
      <c r="Y629" t="str">
        <f>+VLOOKUP(T$1:T$21894,'DT HUEVO'!$H:$K,3,0)</f>
        <v>SANTANDER</v>
      </c>
      <c r="Z629">
        <f>+VLOOKUP(A$1:A$21894,'DT HUEVO'!$A:$E,5,0)</f>
        <v>0</v>
      </c>
      <c r="AA629" t="str">
        <f>IF(Tabla1[[#This Row],[GRUPO]]="PLANTA CLASIFICACION","BODEGA",IF(Tabla1[[#This Row],[GRUPO]]="BODEGA","BODEGA",Tabla1[[#This Row],[GRUPO]]))</f>
        <v>VEHICULOS</v>
      </c>
      <c r="AB629" t="str">
        <f>VLOOKUP(Tabla1[[#This Row],[articulo]],'DT HUEVO'!$A:$F,6,0)</f>
        <v>TAT</v>
      </c>
    </row>
    <row r="630" spans="1:28">
      <c r="A630" s="223">
        <v>2110317</v>
      </c>
      <c r="B630" s="223" t="s">
        <v>1786</v>
      </c>
      <c r="C630" s="223" t="s">
        <v>1259</v>
      </c>
      <c r="D630" s="223">
        <v>540</v>
      </c>
      <c r="E630" s="7">
        <v>0</v>
      </c>
      <c r="F630" s="223" t="s">
        <v>1260</v>
      </c>
      <c r="G630" s="223" t="s">
        <v>1261</v>
      </c>
      <c r="H630" s="7">
        <v>0</v>
      </c>
      <c r="I630" s="7">
        <v>510</v>
      </c>
      <c r="J630" s="223" t="s">
        <v>1262</v>
      </c>
      <c r="K630" s="223" t="s">
        <v>1263</v>
      </c>
      <c r="L630" s="245">
        <v>362.98</v>
      </c>
      <c r="M630" s="246">
        <v>46307</v>
      </c>
      <c r="N630" s="223">
        <v>0</v>
      </c>
      <c r="O630" s="223" t="s">
        <v>1507</v>
      </c>
      <c r="P630" s="223">
        <v>2110317</v>
      </c>
      <c r="Q630" s="223" t="s">
        <v>347</v>
      </c>
      <c r="R630" s="223">
        <v>0</v>
      </c>
      <c r="S630" s="7"/>
      <c r="T630" s="3" t="str">
        <f>+VLOOKUP(Tabla1[[#This Row],[id_bodega]],'CONVERSION DATOS'!B:D,2,0)</f>
        <v>TAT BOGOTA MONTEVIDEO</v>
      </c>
      <c r="U630" s="3" t="str">
        <f>+VLOOKUP(Q630,'CONVERSION DATOS'!B:D,3,0)</f>
        <v>VEHICULOS</v>
      </c>
      <c r="V630" t="str">
        <f>+VLOOKUP($A$1:$A$21894,'DT HUEVO'!$A:$E,3,0)</f>
        <v>L</v>
      </c>
      <c r="W630" t="str">
        <f>+VLOOKUP($A$1:$A$21734,'DT HUEVO'!$A:$E,4,0)</f>
        <v>EMPACADOS</v>
      </c>
      <c r="X630" t="str">
        <f>+VLOOKUP(T$1:T$21894,'DT HUEVO'!$H:$K,2,0)</f>
        <v>CENTRO ORIENTE</v>
      </c>
      <c r="Y630" t="str">
        <f>+VLOOKUP(T$1:T$21894,'DT HUEVO'!$H:$K,3,0)</f>
        <v>SANTANDER</v>
      </c>
      <c r="Z630">
        <f>+VLOOKUP(A$1:A$21894,'DT HUEVO'!$A:$E,5,0)</f>
        <v>0</v>
      </c>
      <c r="AA630" t="str">
        <f>IF(Tabla1[[#This Row],[GRUPO]]="PLANTA CLASIFICACION","BODEGA",IF(Tabla1[[#This Row],[GRUPO]]="BODEGA","BODEGA",Tabla1[[#This Row],[GRUPO]]))</f>
        <v>VEHICULOS</v>
      </c>
      <c r="AB630" t="str">
        <f>VLOOKUP(Tabla1[[#This Row],[articulo]],'DT HUEVO'!$A:$F,6,0)</f>
        <v>TAT</v>
      </c>
    </row>
    <row r="631" spans="1:28">
      <c r="A631" s="223">
        <v>2110402</v>
      </c>
      <c r="B631" s="223" t="s">
        <v>1009</v>
      </c>
      <c r="C631" s="223" t="s">
        <v>1259</v>
      </c>
      <c r="D631" s="223">
        <v>589</v>
      </c>
      <c r="E631" s="7">
        <v>0</v>
      </c>
      <c r="F631" s="223" t="s">
        <v>1260</v>
      </c>
      <c r="G631" s="223" t="s">
        <v>1261</v>
      </c>
      <c r="H631" s="7">
        <v>0</v>
      </c>
      <c r="I631" s="7">
        <v>480</v>
      </c>
      <c r="J631" s="223" t="s">
        <v>1262</v>
      </c>
      <c r="K631" s="223" t="s">
        <v>1263</v>
      </c>
      <c r="L631" s="245">
        <v>349.5500004609641</v>
      </c>
      <c r="M631" s="246">
        <v>46307</v>
      </c>
      <c r="N631" s="223"/>
      <c r="O631" s="223" t="s">
        <v>1507</v>
      </c>
      <c r="P631" s="223">
        <v>2110402</v>
      </c>
      <c r="Q631" s="223" t="s">
        <v>347</v>
      </c>
      <c r="R631" s="223">
        <v>0</v>
      </c>
      <c r="S631" s="7"/>
      <c r="T631" s="3" t="str">
        <f>+VLOOKUP(Tabla1[[#This Row],[id_bodega]],'CONVERSION DATOS'!B:D,2,0)</f>
        <v>TAT BOGOTA MONTEVIDEO</v>
      </c>
      <c r="U631" s="3" t="str">
        <f>+VLOOKUP(Q631,'CONVERSION DATOS'!B:D,3,0)</f>
        <v>VEHICULOS</v>
      </c>
      <c r="V631" t="str">
        <f>+VLOOKUP($A$1:$A$21894,'DT HUEVO'!$A:$E,3,0)</f>
        <v>M</v>
      </c>
      <c r="W631" t="str">
        <f>+VLOOKUP($A$1:$A$21734,'DT HUEVO'!$A:$E,4,0)</f>
        <v>VERDE</v>
      </c>
      <c r="X631" t="str">
        <f>+VLOOKUP(T$1:T$21894,'DT HUEVO'!$H:$K,2,0)</f>
        <v>CENTRO ORIENTE</v>
      </c>
      <c r="Y631" t="str">
        <f>+VLOOKUP(T$1:T$21894,'DT HUEVO'!$H:$K,3,0)</f>
        <v>SANTANDER</v>
      </c>
      <c r="Z631">
        <f>+VLOOKUP(A$1:A$21894,'DT HUEVO'!$A:$E,5,0)</f>
        <v>0</v>
      </c>
      <c r="AA631" t="str">
        <f>IF(Tabla1[[#This Row],[GRUPO]]="PLANTA CLASIFICACION","BODEGA",IF(Tabla1[[#This Row],[GRUPO]]="BODEGA","BODEGA",Tabla1[[#This Row],[GRUPO]]))</f>
        <v>VEHICULOS</v>
      </c>
      <c r="AB631" t="str">
        <f>VLOOKUP(Tabla1[[#This Row],[articulo]],'DT HUEVO'!$A:$F,6,0)</f>
        <v>TAT</v>
      </c>
    </row>
    <row r="632" spans="1:28">
      <c r="A632" s="223">
        <v>2112207</v>
      </c>
      <c r="B632" s="223" t="s">
        <v>1104</v>
      </c>
      <c r="C632" s="223" t="s">
        <v>1259</v>
      </c>
      <c r="D632" s="223">
        <v>30</v>
      </c>
      <c r="E632" s="7">
        <v>0</v>
      </c>
      <c r="F632" s="223" t="s">
        <v>1260</v>
      </c>
      <c r="G632" s="223" t="s">
        <v>1261</v>
      </c>
      <c r="H632" s="7">
        <v>0</v>
      </c>
      <c r="I632" s="7">
        <v>640</v>
      </c>
      <c r="J632" s="223" t="s">
        <v>1262</v>
      </c>
      <c r="K632" s="223" t="s">
        <v>1263</v>
      </c>
      <c r="L632" s="245">
        <v>599.67999999999995</v>
      </c>
      <c r="M632" s="246">
        <v>46304</v>
      </c>
      <c r="N632" s="223"/>
      <c r="O632" s="223" t="s">
        <v>1507</v>
      </c>
      <c r="P632" s="223">
        <v>2112207</v>
      </c>
      <c r="Q632" s="223" t="s">
        <v>347</v>
      </c>
      <c r="R632" s="223">
        <v>0</v>
      </c>
      <c r="S632" s="7"/>
      <c r="T632" s="3" t="str">
        <f>+VLOOKUP(Tabla1[[#This Row],[id_bodega]],'CONVERSION DATOS'!B:D,2,0)</f>
        <v>TAT BOGOTA MONTEVIDEO</v>
      </c>
      <c r="U632" s="3" t="str">
        <f>+VLOOKUP(Q632,'CONVERSION DATOS'!B:D,3,0)</f>
        <v>VEHICULOS</v>
      </c>
      <c r="V632" t="str">
        <f>+VLOOKUP($A$1:$A$21894,'DT HUEVO'!$A:$E,3,0)</f>
        <v>XL</v>
      </c>
      <c r="W632" t="str">
        <f>+VLOOKUP($A$1:$A$21734,'DT HUEVO'!$A:$E,4,0)</f>
        <v>EMPACADOS</v>
      </c>
      <c r="X632" t="str">
        <f>+VLOOKUP(T$1:T$21894,'DT HUEVO'!$H:$K,2,0)</f>
        <v>CENTRO ORIENTE</v>
      </c>
      <c r="Y632" t="str">
        <f>+VLOOKUP(T$1:T$21894,'DT HUEVO'!$H:$K,3,0)</f>
        <v>SANTANDER</v>
      </c>
      <c r="Z632" t="str">
        <f>+VLOOKUP(A$1:A$21894,'DT HUEVO'!$A:$E,5,0)</f>
        <v>TAT</v>
      </c>
      <c r="AA632" t="str">
        <f>IF(Tabla1[[#This Row],[GRUPO]]="PLANTA CLASIFICACION","BODEGA",IF(Tabla1[[#This Row],[GRUPO]]="BODEGA","BODEGA",Tabla1[[#This Row],[GRUPO]]))</f>
        <v>VEHICULOS</v>
      </c>
      <c r="AB632" t="str">
        <f>VLOOKUP(Tabla1[[#This Row],[articulo]],'DT HUEVO'!$A:$F,6,0)</f>
        <v>TAT</v>
      </c>
    </row>
    <row r="633" spans="1:28">
      <c r="A633" s="223">
        <v>112271</v>
      </c>
      <c r="B633" s="223" t="s">
        <v>1235</v>
      </c>
      <c r="C633" s="223" t="s">
        <v>1259</v>
      </c>
      <c r="D633" s="223">
        <v>660</v>
      </c>
      <c r="E633" s="7">
        <v>0</v>
      </c>
      <c r="F633" s="223" t="s">
        <v>1260</v>
      </c>
      <c r="G633" s="223" t="s">
        <v>1261</v>
      </c>
      <c r="H633" s="7">
        <v>0</v>
      </c>
      <c r="I633" s="7">
        <v>630</v>
      </c>
      <c r="J633" s="223" t="s">
        <v>1262</v>
      </c>
      <c r="K633" s="223" t="s">
        <v>1263</v>
      </c>
      <c r="L633" s="245">
        <v>589.67999999999995</v>
      </c>
      <c r="M633" s="246">
        <v>46307</v>
      </c>
      <c r="N633" s="223">
        <v>0</v>
      </c>
      <c r="O633" s="223" t="s">
        <v>1702</v>
      </c>
      <c r="P633" s="223">
        <v>112271</v>
      </c>
      <c r="Q633" s="223" t="s">
        <v>348</v>
      </c>
      <c r="R633" s="223">
        <v>0</v>
      </c>
      <c r="S633" s="7"/>
      <c r="T633" s="3" t="str">
        <f>+VLOOKUP(Tabla1[[#This Row],[id_bodega]],'CONVERSION DATOS'!B:D,2,0)</f>
        <v>TAT BOGOTA MONTEVIDEO</v>
      </c>
      <c r="U633" s="3" t="str">
        <f>+VLOOKUP(Q633,'CONVERSION DATOS'!B:D,3,0)</f>
        <v>VEHICULOS</v>
      </c>
      <c r="V633" t="str">
        <f>+VLOOKUP($A$1:$A$21894,'DT HUEVO'!$A:$E,3,0)</f>
        <v>XL</v>
      </c>
      <c r="W633" t="str">
        <f>+VLOOKUP($A$1:$A$21734,'DT HUEVO'!$A:$E,4,0)</f>
        <v>EMPACADOS</v>
      </c>
      <c r="X633" t="str">
        <f>+VLOOKUP(T$1:T$21894,'DT HUEVO'!$H:$K,2,0)</f>
        <v>CENTRO ORIENTE</v>
      </c>
      <c r="Y633" t="str">
        <f>+VLOOKUP(T$1:T$21894,'DT HUEVO'!$H:$K,3,0)</f>
        <v>SANTANDER</v>
      </c>
      <c r="Z633">
        <f>+VLOOKUP(A$1:A$21894,'DT HUEVO'!$A:$E,5,0)</f>
        <v>0</v>
      </c>
      <c r="AA633" t="str">
        <f>IF(Tabla1[[#This Row],[GRUPO]]="PLANTA CLASIFICACION","BODEGA",IF(Tabla1[[#This Row],[GRUPO]]="BODEGA","BODEGA",Tabla1[[#This Row],[GRUPO]]))</f>
        <v>VEHICULOS</v>
      </c>
      <c r="AB633" t="str">
        <f>VLOOKUP(Tabla1[[#This Row],[articulo]],'DT HUEVO'!$A:$F,6,0)</f>
        <v>TAT</v>
      </c>
    </row>
    <row r="634" spans="1:28">
      <c r="A634" s="223">
        <v>152384</v>
      </c>
      <c r="B634" s="223" t="s">
        <v>1107</v>
      </c>
      <c r="C634" s="223" t="s">
        <v>1259</v>
      </c>
      <c r="D634" s="223">
        <v>210</v>
      </c>
      <c r="E634" s="7">
        <v>0</v>
      </c>
      <c r="F634" s="223" t="s">
        <v>1260</v>
      </c>
      <c r="G634" s="223" t="s">
        <v>1261</v>
      </c>
      <c r="H634" s="7">
        <v>0</v>
      </c>
      <c r="I634" s="7">
        <v>560</v>
      </c>
      <c r="J634" s="223" t="s">
        <v>1262</v>
      </c>
      <c r="K634" s="223" t="s">
        <v>1263</v>
      </c>
      <c r="L634" s="245">
        <v>504.4</v>
      </c>
      <c r="M634" s="246">
        <v>46307</v>
      </c>
      <c r="N634" s="223"/>
      <c r="O634" s="223" t="s">
        <v>1702</v>
      </c>
      <c r="P634" s="223">
        <v>152384</v>
      </c>
      <c r="Q634" s="223" t="s">
        <v>348</v>
      </c>
      <c r="R634" s="223">
        <v>0</v>
      </c>
      <c r="S634" s="7"/>
      <c r="T634" s="3" t="str">
        <f>+VLOOKUP(Tabla1[[#This Row],[id_bodega]],'CONVERSION DATOS'!B:D,2,0)</f>
        <v>TAT BOGOTA MONTEVIDEO</v>
      </c>
      <c r="U634" s="3" t="str">
        <f>+VLOOKUP(Q634,'CONVERSION DATOS'!B:D,3,0)</f>
        <v>VEHICULOS</v>
      </c>
      <c r="V634" t="str">
        <f>+VLOOKUP($A$1:$A$21894,'DT HUEVO'!$A:$E,3,0)</f>
        <v>L</v>
      </c>
      <c r="W634" t="str">
        <f>+VLOOKUP($A$1:$A$21734,'DT HUEVO'!$A:$E,4,0)</f>
        <v>EMPACADOS</v>
      </c>
      <c r="X634" t="str">
        <f>+VLOOKUP(T$1:T$21894,'DT HUEVO'!$H:$K,2,0)</f>
        <v>CENTRO ORIENTE</v>
      </c>
      <c r="Y634" t="str">
        <f>+VLOOKUP(T$1:T$21894,'DT HUEVO'!$H:$K,3,0)</f>
        <v>SANTANDER</v>
      </c>
      <c r="Z634">
        <f>+VLOOKUP(A$1:A$21894,'DT HUEVO'!$A:$E,5,0)</f>
        <v>0</v>
      </c>
      <c r="AA634" t="str">
        <f>IF(Tabla1[[#This Row],[GRUPO]]="PLANTA CLASIFICACION","BODEGA",IF(Tabla1[[#This Row],[GRUPO]]="BODEGA","BODEGA",Tabla1[[#This Row],[GRUPO]]))</f>
        <v>VEHICULOS</v>
      </c>
      <c r="AB634" t="str">
        <f>VLOOKUP(Tabla1[[#This Row],[articulo]],'DT HUEVO'!$A:$F,6,0)</f>
        <v>TAT</v>
      </c>
    </row>
    <row r="635" spans="1:28">
      <c r="A635" s="223">
        <v>2010102</v>
      </c>
      <c r="B635" s="223" t="s">
        <v>1266</v>
      </c>
      <c r="C635" s="223" t="s">
        <v>1259</v>
      </c>
      <c r="D635" s="223">
        <v>380</v>
      </c>
      <c r="E635" s="7">
        <v>0</v>
      </c>
      <c r="F635" s="223" t="s">
        <v>1260</v>
      </c>
      <c r="G635" s="223" t="s">
        <v>1261</v>
      </c>
      <c r="H635" s="7">
        <v>0</v>
      </c>
      <c r="I635" s="7">
        <v>610</v>
      </c>
      <c r="J635" s="223" t="s">
        <v>1262</v>
      </c>
      <c r="K635" s="223" t="s">
        <v>1263</v>
      </c>
      <c r="L635" s="245">
        <v>629.67999999999995</v>
      </c>
      <c r="M635" s="246">
        <v>46307</v>
      </c>
      <c r="N635" s="223"/>
      <c r="O635" s="223" t="s">
        <v>1702</v>
      </c>
      <c r="P635" s="223">
        <v>2010102</v>
      </c>
      <c r="Q635" s="223" t="s">
        <v>348</v>
      </c>
      <c r="R635" s="223">
        <v>0</v>
      </c>
      <c r="S635" s="7"/>
      <c r="T635" s="3" t="str">
        <f>+VLOOKUP(Tabla1[[#This Row],[id_bodega]],'CONVERSION DATOS'!B:D,2,0)</f>
        <v>TAT BOGOTA MONTEVIDEO</v>
      </c>
      <c r="U635" s="3" t="str">
        <f>+VLOOKUP(Q635,'CONVERSION DATOS'!B:D,3,0)</f>
        <v>VEHICULOS</v>
      </c>
      <c r="V635" t="str">
        <f>+VLOOKUP($A$1:$A$21894,'DT HUEVO'!$A:$E,3,0)</f>
        <v>YUMBO</v>
      </c>
      <c r="W635" t="str">
        <f>+VLOOKUP($A$1:$A$21734,'DT HUEVO'!$A:$E,4,0)</f>
        <v>VERDE</v>
      </c>
      <c r="X635" t="str">
        <f>+VLOOKUP(T$1:T$21894,'DT HUEVO'!$H:$K,2,0)</f>
        <v>CENTRO ORIENTE</v>
      </c>
      <c r="Y635" t="str">
        <f>+VLOOKUP(T$1:T$21894,'DT HUEVO'!$H:$K,3,0)</f>
        <v>SANTANDER</v>
      </c>
      <c r="Z635">
        <f>+VLOOKUP(A$1:A$21894,'DT HUEVO'!$A:$E,5,0)</f>
        <v>0</v>
      </c>
      <c r="AA635" t="str">
        <f>IF(Tabla1[[#This Row],[GRUPO]]="PLANTA CLASIFICACION","BODEGA",IF(Tabla1[[#This Row],[GRUPO]]="BODEGA","BODEGA",Tabla1[[#This Row],[GRUPO]]))</f>
        <v>VEHICULOS</v>
      </c>
      <c r="AB635" t="str">
        <f>VLOOKUP(Tabla1[[#This Row],[articulo]],'DT HUEVO'!$A:$F,6,0)</f>
        <v>TAT</v>
      </c>
    </row>
    <row r="636" spans="1:28">
      <c r="A636" s="223">
        <v>2110202</v>
      </c>
      <c r="B636" s="223" t="s">
        <v>1008</v>
      </c>
      <c r="C636" s="223" t="s">
        <v>1259</v>
      </c>
      <c r="D636" s="223">
        <v>3785</v>
      </c>
      <c r="E636" s="7">
        <v>0</v>
      </c>
      <c r="F636" s="223" t="s">
        <v>1260</v>
      </c>
      <c r="G636" s="223" t="s">
        <v>1261</v>
      </c>
      <c r="H636" s="7">
        <v>0</v>
      </c>
      <c r="I636" s="7">
        <v>550</v>
      </c>
      <c r="J636" s="223" t="s">
        <v>1262</v>
      </c>
      <c r="K636" s="223" t="s">
        <v>1263</v>
      </c>
      <c r="L636" s="245">
        <v>394.25932984136381</v>
      </c>
      <c r="M636" s="246">
        <v>46307</v>
      </c>
      <c r="N636" s="223"/>
      <c r="O636" s="223" t="s">
        <v>1702</v>
      </c>
      <c r="P636" s="223">
        <v>2110202</v>
      </c>
      <c r="Q636" s="223" t="s">
        <v>348</v>
      </c>
      <c r="R636" s="223">
        <v>0</v>
      </c>
      <c r="S636" s="7"/>
      <c r="T636" s="3" t="str">
        <f>+VLOOKUP(Tabla1[[#This Row],[id_bodega]],'CONVERSION DATOS'!B:D,2,0)</f>
        <v>TAT BOGOTA MONTEVIDEO</v>
      </c>
      <c r="U636" s="3" t="str">
        <f>+VLOOKUP(Q636,'CONVERSION DATOS'!B:D,3,0)</f>
        <v>VEHICULOS</v>
      </c>
      <c r="V636" t="str">
        <f>+VLOOKUP($A$1:$A$21894,'DT HUEVO'!$A:$E,3,0)</f>
        <v>XL</v>
      </c>
      <c r="W636" t="str">
        <f>+VLOOKUP($A$1:$A$21734,'DT HUEVO'!$A:$E,4,0)</f>
        <v>VERDE</v>
      </c>
      <c r="X636" t="str">
        <f>+VLOOKUP(T$1:T$21894,'DT HUEVO'!$H:$K,2,0)</f>
        <v>CENTRO ORIENTE</v>
      </c>
      <c r="Y636" t="str">
        <f>+VLOOKUP(T$1:T$21894,'DT HUEVO'!$H:$K,3,0)</f>
        <v>SANTANDER</v>
      </c>
      <c r="Z636">
        <f>+VLOOKUP(A$1:A$21894,'DT HUEVO'!$A:$E,5,0)</f>
        <v>0</v>
      </c>
      <c r="AA636" t="str">
        <f>IF(Tabla1[[#This Row],[GRUPO]]="PLANTA CLASIFICACION","BODEGA",IF(Tabla1[[#This Row],[GRUPO]]="BODEGA","BODEGA",Tabla1[[#This Row],[GRUPO]]))</f>
        <v>VEHICULOS</v>
      </c>
      <c r="AB636" t="str">
        <f>VLOOKUP(Tabla1[[#This Row],[articulo]],'DT HUEVO'!$A:$F,6,0)</f>
        <v>TAT</v>
      </c>
    </row>
    <row r="637" spans="1:28">
      <c r="A637" s="223">
        <v>2110217</v>
      </c>
      <c r="B637" s="223" t="s">
        <v>1785</v>
      </c>
      <c r="C637" s="223" t="s">
        <v>1259</v>
      </c>
      <c r="D637" s="223">
        <v>6000</v>
      </c>
      <c r="E637" s="7">
        <v>0</v>
      </c>
      <c r="F637" s="223" t="s">
        <v>1260</v>
      </c>
      <c r="G637" s="223" t="s">
        <v>1261</v>
      </c>
      <c r="H637" s="7">
        <v>0</v>
      </c>
      <c r="I637" s="7">
        <v>560</v>
      </c>
      <c r="J637" s="223" t="s">
        <v>1262</v>
      </c>
      <c r="K637" s="223" t="s">
        <v>1263</v>
      </c>
      <c r="L637" s="245">
        <v>393.89</v>
      </c>
      <c r="M637" s="246">
        <v>46307</v>
      </c>
      <c r="N637" s="223">
        <v>0</v>
      </c>
      <c r="O637" s="223" t="s">
        <v>1702</v>
      </c>
      <c r="P637" s="223">
        <v>2110217</v>
      </c>
      <c r="Q637" s="223" t="s">
        <v>348</v>
      </c>
      <c r="R637" s="223">
        <v>0</v>
      </c>
      <c r="S637" s="7"/>
      <c r="T637" s="3" t="str">
        <f>+VLOOKUP(Tabla1[[#This Row],[id_bodega]],'CONVERSION DATOS'!B:D,2,0)</f>
        <v>TAT BOGOTA MONTEVIDEO</v>
      </c>
      <c r="U637" s="3" t="str">
        <f>+VLOOKUP(Q637,'CONVERSION DATOS'!B:D,3,0)</f>
        <v>VEHICULOS</v>
      </c>
      <c r="V637" t="str">
        <f>+VLOOKUP($A$1:$A$21894,'DT HUEVO'!$A:$E,3,0)</f>
        <v>XL</v>
      </c>
      <c r="W637" t="str">
        <f>+VLOOKUP($A$1:$A$21734,'DT HUEVO'!$A:$E,4,0)</f>
        <v>EMPACADOS</v>
      </c>
      <c r="X637" t="str">
        <f>+VLOOKUP(T$1:T$21894,'DT HUEVO'!$H:$K,2,0)</f>
        <v>CENTRO ORIENTE</v>
      </c>
      <c r="Y637" t="str">
        <f>+VLOOKUP(T$1:T$21894,'DT HUEVO'!$H:$K,3,0)</f>
        <v>SANTANDER</v>
      </c>
      <c r="Z637">
        <f>+VLOOKUP(A$1:A$21894,'DT HUEVO'!$A:$E,5,0)</f>
        <v>0</v>
      </c>
      <c r="AA637" t="str">
        <f>IF(Tabla1[[#This Row],[GRUPO]]="PLANTA CLASIFICACION","BODEGA",IF(Tabla1[[#This Row],[GRUPO]]="BODEGA","BODEGA",Tabla1[[#This Row],[GRUPO]]))</f>
        <v>VEHICULOS</v>
      </c>
      <c r="AB637" t="str">
        <f>VLOOKUP(Tabla1[[#This Row],[articulo]],'DT HUEVO'!$A:$F,6,0)</f>
        <v>TAT</v>
      </c>
    </row>
    <row r="638" spans="1:28">
      <c r="A638" s="223">
        <v>2110302</v>
      </c>
      <c r="B638" s="223" t="s">
        <v>1007</v>
      </c>
      <c r="C638" s="223" t="s">
        <v>1259</v>
      </c>
      <c r="D638" s="223">
        <v>2170</v>
      </c>
      <c r="E638" s="7">
        <v>0</v>
      </c>
      <c r="F638" s="223" t="s">
        <v>1260</v>
      </c>
      <c r="G638" s="223" t="s">
        <v>1261</v>
      </c>
      <c r="H638" s="7">
        <v>0</v>
      </c>
      <c r="I638" s="7">
        <v>500</v>
      </c>
      <c r="J638" s="223" t="s">
        <v>1262</v>
      </c>
      <c r="K638" s="223" t="s">
        <v>1263</v>
      </c>
      <c r="L638" s="245">
        <v>363.24490124487232</v>
      </c>
      <c r="M638" s="246">
        <v>46307</v>
      </c>
      <c r="N638" s="223"/>
      <c r="O638" s="223" t="s">
        <v>1702</v>
      </c>
      <c r="P638" s="223">
        <v>2110302</v>
      </c>
      <c r="Q638" s="223" t="s">
        <v>348</v>
      </c>
      <c r="R638" s="223">
        <v>0</v>
      </c>
      <c r="S638" s="7"/>
      <c r="T638" s="3" t="str">
        <f>+VLOOKUP(Tabla1[[#This Row],[id_bodega]],'CONVERSION DATOS'!B:D,2,0)</f>
        <v>TAT BOGOTA MONTEVIDEO</v>
      </c>
      <c r="U638" s="3" t="str">
        <f>+VLOOKUP(Q638,'CONVERSION DATOS'!B:D,3,0)</f>
        <v>VEHICULOS</v>
      </c>
      <c r="V638" t="str">
        <f>+VLOOKUP($A$1:$A$21894,'DT HUEVO'!$A:$E,3,0)</f>
        <v>L</v>
      </c>
      <c r="W638" t="str">
        <f>+VLOOKUP($A$1:$A$21734,'DT HUEVO'!$A:$E,4,0)</f>
        <v>VERDE</v>
      </c>
      <c r="X638" t="str">
        <f>+VLOOKUP(T$1:T$21894,'DT HUEVO'!$H:$K,2,0)</f>
        <v>CENTRO ORIENTE</v>
      </c>
      <c r="Y638" t="str">
        <f>+VLOOKUP(T$1:T$21894,'DT HUEVO'!$H:$K,3,0)</f>
        <v>SANTANDER</v>
      </c>
      <c r="Z638">
        <f>+VLOOKUP(A$1:A$21894,'DT HUEVO'!$A:$E,5,0)</f>
        <v>0</v>
      </c>
      <c r="AA638" t="str">
        <f>IF(Tabla1[[#This Row],[GRUPO]]="PLANTA CLASIFICACION","BODEGA",IF(Tabla1[[#This Row],[GRUPO]]="BODEGA","BODEGA",Tabla1[[#This Row],[GRUPO]]))</f>
        <v>VEHICULOS</v>
      </c>
      <c r="AB638" t="str">
        <f>VLOOKUP(Tabla1[[#This Row],[articulo]],'DT HUEVO'!$A:$F,6,0)</f>
        <v>TAT</v>
      </c>
    </row>
    <row r="639" spans="1:28">
      <c r="A639" s="223">
        <v>2110317</v>
      </c>
      <c r="B639" s="223" t="s">
        <v>1786</v>
      </c>
      <c r="C639" s="223" t="s">
        <v>1259</v>
      </c>
      <c r="D639" s="223">
        <v>360</v>
      </c>
      <c r="E639" s="7">
        <v>0</v>
      </c>
      <c r="F639" s="223" t="s">
        <v>1260</v>
      </c>
      <c r="G639" s="223" t="s">
        <v>1261</v>
      </c>
      <c r="H639" s="7">
        <v>0</v>
      </c>
      <c r="I639" s="7">
        <v>510</v>
      </c>
      <c r="J639" s="223" t="s">
        <v>1262</v>
      </c>
      <c r="K639" s="223" t="s">
        <v>1263</v>
      </c>
      <c r="L639" s="245">
        <v>362.98</v>
      </c>
      <c r="M639" s="246">
        <v>46305</v>
      </c>
      <c r="N639" s="223">
        <v>0</v>
      </c>
      <c r="O639" s="223" t="s">
        <v>1702</v>
      </c>
      <c r="P639" s="223">
        <v>2110317</v>
      </c>
      <c r="Q639" s="223" t="s">
        <v>348</v>
      </c>
      <c r="R639" s="223">
        <v>0</v>
      </c>
      <c r="S639" s="7"/>
      <c r="T639" s="3" t="str">
        <f>+VLOOKUP(Tabla1[[#This Row],[id_bodega]],'CONVERSION DATOS'!B:D,2,0)</f>
        <v>TAT BOGOTA MONTEVIDEO</v>
      </c>
      <c r="U639" s="3" t="str">
        <f>+VLOOKUP(Q639,'CONVERSION DATOS'!B:D,3,0)</f>
        <v>VEHICULOS</v>
      </c>
      <c r="V639" t="str">
        <f>+VLOOKUP($A$1:$A$21894,'DT HUEVO'!$A:$E,3,0)</f>
        <v>L</v>
      </c>
      <c r="W639" t="str">
        <f>+VLOOKUP($A$1:$A$21734,'DT HUEVO'!$A:$E,4,0)</f>
        <v>EMPACADOS</v>
      </c>
      <c r="X639" t="str">
        <f>+VLOOKUP(T$1:T$21894,'DT HUEVO'!$H:$K,2,0)</f>
        <v>CENTRO ORIENTE</v>
      </c>
      <c r="Y639" t="str">
        <f>+VLOOKUP(T$1:T$21894,'DT HUEVO'!$H:$K,3,0)</f>
        <v>SANTANDER</v>
      </c>
      <c r="Z639">
        <f>+VLOOKUP(A$1:A$21894,'DT HUEVO'!$A:$E,5,0)</f>
        <v>0</v>
      </c>
      <c r="AA639" t="str">
        <f>IF(Tabla1[[#This Row],[GRUPO]]="PLANTA CLASIFICACION","BODEGA",IF(Tabla1[[#This Row],[GRUPO]]="BODEGA","BODEGA",Tabla1[[#This Row],[GRUPO]]))</f>
        <v>VEHICULOS</v>
      </c>
      <c r="AB639" t="str">
        <f>VLOOKUP(Tabla1[[#This Row],[articulo]],'DT HUEVO'!$A:$F,6,0)</f>
        <v>TAT</v>
      </c>
    </row>
    <row r="640" spans="1:28">
      <c r="A640" s="223">
        <v>2110402</v>
      </c>
      <c r="B640" s="223" t="s">
        <v>1009</v>
      </c>
      <c r="C640" s="223" t="s">
        <v>1259</v>
      </c>
      <c r="D640" s="223">
        <v>1050</v>
      </c>
      <c r="E640" s="7">
        <v>0</v>
      </c>
      <c r="F640" s="223" t="s">
        <v>1260</v>
      </c>
      <c r="G640" s="223" t="s">
        <v>1261</v>
      </c>
      <c r="H640" s="7">
        <v>0</v>
      </c>
      <c r="I640" s="7">
        <v>480</v>
      </c>
      <c r="J640" s="223" t="s">
        <v>1262</v>
      </c>
      <c r="K640" s="223" t="s">
        <v>1263</v>
      </c>
      <c r="L640" s="245">
        <v>349.5500011084693</v>
      </c>
      <c r="M640" s="246">
        <v>46307</v>
      </c>
      <c r="N640" s="223"/>
      <c r="O640" s="223" t="s">
        <v>1702</v>
      </c>
      <c r="P640" s="223">
        <v>2110402</v>
      </c>
      <c r="Q640" s="223" t="s">
        <v>348</v>
      </c>
      <c r="R640" s="223">
        <v>0</v>
      </c>
      <c r="S640" s="7"/>
      <c r="T640" s="3" t="str">
        <f>+VLOOKUP(Tabla1[[#This Row],[id_bodega]],'CONVERSION DATOS'!B:D,2,0)</f>
        <v>TAT BOGOTA MONTEVIDEO</v>
      </c>
      <c r="U640" s="3" t="str">
        <f>+VLOOKUP(Q640,'CONVERSION DATOS'!B:D,3,0)</f>
        <v>VEHICULOS</v>
      </c>
      <c r="V640" t="str">
        <f>+VLOOKUP($A$1:$A$21894,'DT HUEVO'!$A:$E,3,0)</f>
        <v>M</v>
      </c>
      <c r="W640" t="str">
        <f>+VLOOKUP($A$1:$A$21734,'DT HUEVO'!$A:$E,4,0)</f>
        <v>VERDE</v>
      </c>
      <c r="X640" t="str">
        <f>+VLOOKUP(T$1:T$21894,'DT HUEVO'!$H:$K,2,0)</f>
        <v>CENTRO ORIENTE</v>
      </c>
      <c r="Y640" t="str">
        <f>+VLOOKUP(T$1:T$21894,'DT HUEVO'!$H:$K,3,0)</f>
        <v>SANTANDER</v>
      </c>
      <c r="Z640">
        <f>+VLOOKUP(A$1:A$21894,'DT HUEVO'!$A:$E,5,0)</f>
        <v>0</v>
      </c>
      <c r="AA640" t="str">
        <f>IF(Tabla1[[#This Row],[GRUPO]]="PLANTA CLASIFICACION","BODEGA",IF(Tabla1[[#This Row],[GRUPO]]="BODEGA","BODEGA",Tabla1[[#This Row],[GRUPO]]))</f>
        <v>VEHICULOS</v>
      </c>
      <c r="AB640" t="str">
        <f>VLOOKUP(Tabla1[[#This Row],[articulo]],'DT HUEVO'!$A:$F,6,0)</f>
        <v>TAT</v>
      </c>
    </row>
    <row r="641" spans="1:28">
      <c r="A641" s="223">
        <v>112271</v>
      </c>
      <c r="B641" s="223" t="s">
        <v>1235</v>
      </c>
      <c r="C641" s="223" t="s">
        <v>1259</v>
      </c>
      <c r="D641" s="223">
        <v>150</v>
      </c>
      <c r="E641" s="7">
        <v>0</v>
      </c>
      <c r="F641" s="223" t="s">
        <v>1260</v>
      </c>
      <c r="G641" s="223" t="s">
        <v>1261</v>
      </c>
      <c r="H641" s="7">
        <v>0</v>
      </c>
      <c r="I641" s="7">
        <v>630</v>
      </c>
      <c r="J641" s="223" t="s">
        <v>1262</v>
      </c>
      <c r="K641" s="223" t="s">
        <v>1263</v>
      </c>
      <c r="L641" s="245">
        <v>589.67999999999995</v>
      </c>
      <c r="M641" s="246">
        <v>46307</v>
      </c>
      <c r="N641" s="223">
        <v>0</v>
      </c>
      <c r="O641" s="223" t="s">
        <v>1508</v>
      </c>
      <c r="P641" s="223">
        <v>112271</v>
      </c>
      <c r="Q641" s="223" t="s">
        <v>349</v>
      </c>
      <c r="R641" s="223">
        <v>0</v>
      </c>
      <c r="S641" s="7"/>
      <c r="T641" s="3" t="str">
        <f>+VLOOKUP(Tabla1[[#This Row],[id_bodega]],'CONVERSION DATOS'!B:D,2,0)</f>
        <v>TAT BOGOTA MONTEVIDEO</v>
      </c>
      <c r="U641" s="3" t="str">
        <f>+VLOOKUP(Q641,'CONVERSION DATOS'!B:D,3,0)</f>
        <v>VEHICULOS</v>
      </c>
      <c r="V641" t="str">
        <f>+VLOOKUP($A$1:$A$21894,'DT HUEVO'!$A:$E,3,0)</f>
        <v>XL</v>
      </c>
      <c r="W641" t="str">
        <f>+VLOOKUP($A$1:$A$21734,'DT HUEVO'!$A:$E,4,0)</f>
        <v>EMPACADOS</v>
      </c>
      <c r="X641" t="str">
        <f>+VLOOKUP(T$1:T$21894,'DT HUEVO'!$H:$K,2,0)</f>
        <v>CENTRO ORIENTE</v>
      </c>
      <c r="Y641" t="str">
        <f>+VLOOKUP(T$1:T$21894,'DT HUEVO'!$H:$K,3,0)</f>
        <v>SANTANDER</v>
      </c>
      <c r="Z641">
        <f>+VLOOKUP(A$1:A$21894,'DT HUEVO'!$A:$E,5,0)</f>
        <v>0</v>
      </c>
      <c r="AA641" t="str">
        <f>IF(Tabla1[[#This Row],[GRUPO]]="PLANTA CLASIFICACION","BODEGA",IF(Tabla1[[#This Row],[GRUPO]]="BODEGA","BODEGA",Tabla1[[#This Row],[GRUPO]]))</f>
        <v>VEHICULOS</v>
      </c>
      <c r="AB641" t="str">
        <f>VLOOKUP(Tabla1[[#This Row],[articulo]],'DT HUEVO'!$A:$F,6,0)</f>
        <v>TAT</v>
      </c>
    </row>
    <row r="642" spans="1:28">
      <c r="A642" s="223">
        <v>2010102</v>
      </c>
      <c r="B642" s="223" t="s">
        <v>1266</v>
      </c>
      <c r="C642" s="223" t="s">
        <v>1259</v>
      </c>
      <c r="D642" s="223">
        <v>360</v>
      </c>
      <c r="E642" s="7">
        <v>0</v>
      </c>
      <c r="F642" s="223" t="s">
        <v>1260</v>
      </c>
      <c r="G642" s="223" t="s">
        <v>1261</v>
      </c>
      <c r="H642" s="7">
        <v>0</v>
      </c>
      <c r="I642" s="7">
        <v>610</v>
      </c>
      <c r="J642" s="223" t="s">
        <v>1262</v>
      </c>
      <c r="K642" s="223" t="s">
        <v>1263</v>
      </c>
      <c r="L642" s="245">
        <v>629.67999999999995</v>
      </c>
      <c r="M642" s="246">
        <v>46307</v>
      </c>
      <c r="N642" s="223"/>
      <c r="O642" s="223" t="s">
        <v>1508</v>
      </c>
      <c r="P642" s="223">
        <v>2010102</v>
      </c>
      <c r="Q642" s="223" t="s">
        <v>349</v>
      </c>
      <c r="R642" s="223">
        <v>0</v>
      </c>
      <c r="S642" s="7"/>
      <c r="T642" s="3" t="str">
        <f>+VLOOKUP(Tabla1[[#This Row],[id_bodega]],'CONVERSION DATOS'!B:D,2,0)</f>
        <v>TAT BOGOTA MONTEVIDEO</v>
      </c>
      <c r="U642" s="3" t="str">
        <f>+VLOOKUP(Q642,'CONVERSION DATOS'!B:D,3,0)</f>
        <v>VEHICULOS</v>
      </c>
      <c r="V642" t="str">
        <f>+VLOOKUP($A$1:$A$21894,'DT HUEVO'!$A:$E,3,0)</f>
        <v>YUMBO</v>
      </c>
      <c r="W642" t="str">
        <f>+VLOOKUP($A$1:$A$21734,'DT HUEVO'!$A:$E,4,0)</f>
        <v>VERDE</v>
      </c>
      <c r="X642" t="str">
        <f>+VLOOKUP(T$1:T$21894,'DT HUEVO'!$H:$K,2,0)</f>
        <v>CENTRO ORIENTE</v>
      </c>
      <c r="Y642" t="str">
        <f>+VLOOKUP(T$1:T$21894,'DT HUEVO'!$H:$K,3,0)</f>
        <v>SANTANDER</v>
      </c>
      <c r="Z642">
        <f>+VLOOKUP(A$1:A$21894,'DT HUEVO'!$A:$E,5,0)</f>
        <v>0</v>
      </c>
      <c r="AA642" t="str">
        <f>IF(Tabla1[[#This Row],[GRUPO]]="PLANTA CLASIFICACION","BODEGA",IF(Tabla1[[#This Row],[GRUPO]]="BODEGA","BODEGA",Tabla1[[#This Row],[GRUPO]]))</f>
        <v>VEHICULOS</v>
      </c>
      <c r="AB642" t="str">
        <f>VLOOKUP(Tabla1[[#This Row],[articulo]],'DT HUEVO'!$A:$F,6,0)</f>
        <v>TAT</v>
      </c>
    </row>
    <row r="643" spans="1:28">
      <c r="A643" s="223">
        <v>2110202</v>
      </c>
      <c r="B643" s="223" t="s">
        <v>1008</v>
      </c>
      <c r="C643" s="223" t="s">
        <v>1259</v>
      </c>
      <c r="D643" s="223">
        <v>6760</v>
      </c>
      <c r="E643" s="7">
        <v>0</v>
      </c>
      <c r="F643" s="223" t="s">
        <v>1260</v>
      </c>
      <c r="G643" s="223" t="s">
        <v>1261</v>
      </c>
      <c r="H643" s="7">
        <v>0</v>
      </c>
      <c r="I643" s="7">
        <v>550</v>
      </c>
      <c r="J643" s="223" t="s">
        <v>1262</v>
      </c>
      <c r="K643" s="223" t="s">
        <v>1263</v>
      </c>
      <c r="L643" s="245">
        <v>394.25930962935871</v>
      </c>
      <c r="M643" s="246">
        <v>46307</v>
      </c>
      <c r="N643" s="223"/>
      <c r="O643" s="223" t="s">
        <v>1508</v>
      </c>
      <c r="P643" s="223">
        <v>2110202</v>
      </c>
      <c r="Q643" s="223" t="s">
        <v>349</v>
      </c>
      <c r="R643" s="223">
        <v>0</v>
      </c>
      <c r="S643" s="7"/>
      <c r="T643" s="3" t="str">
        <f>+VLOOKUP(Tabla1[[#This Row],[id_bodega]],'CONVERSION DATOS'!B:D,2,0)</f>
        <v>TAT BOGOTA MONTEVIDEO</v>
      </c>
      <c r="U643" s="3" t="str">
        <f>+VLOOKUP(Q643,'CONVERSION DATOS'!B:D,3,0)</f>
        <v>VEHICULOS</v>
      </c>
      <c r="V643" t="str">
        <f>+VLOOKUP($A$1:$A$21894,'DT HUEVO'!$A:$E,3,0)</f>
        <v>XL</v>
      </c>
      <c r="W643" t="str">
        <f>+VLOOKUP($A$1:$A$21734,'DT HUEVO'!$A:$E,4,0)</f>
        <v>VERDE</v>
      </c>
      <c r="X643" t="str">
        <f>+VLOOKUP(T$1:T$21894,'DT HUEVO'!$H:$K,2,0)</f>
        <v>CENTRO ORIENTE</v>
      </c>
      <c r="Y643" t="str">
        <f>+VLOOKUP(T$1:T$21894,'DT HUEVO'!$H:$K,3,0)</f>
        <v>SANTANDER</v>
      </c>
      <c r="Z643">
        <f>+VLOOKUP(A$1:A$21894,'DT HUEVO'!$A:$E,5,0)</f>
        <v>0</v>
      </c>
      <c r="AA643" t="str">
        <f>IF(Tabla1[[#This Row],[GRUPO]]="PLANTA CLASIFICACION","BODEGA",IF(Tabla1[[#This Row],[GRUPO]]="BODEGA","BODEGA",Tabla1[[#This Row],[GRUPO]]))</f>
        <v>VEHICULOS</v>
      </c>
      <c r="AB643" t="str">
        <f>VLOOKUP(Tabla1[[#This Row],[articulo]],'DT HUEVO'!$A:$F,6,0)</f>
        <v>TAT</v>
      </c>
    </row>
    <row r="644" spans="1:28">
      <c r="A644" s="223">
        <v>2110302</v>
      </c>
      <c r="B644" s="223" t="s">
        <v>1007</v>
      </c>
      <c r="C644" s="223" t="s">
        <v>1259</v>
      </c>
      <c r="D644" s="223">
        <v>7849</v>
      </c>
      <c r="E644" s="7">
        <v>0</v>
      </c>
      <c r="F644" s="223" t="s">
        <v>1260</v>
      </c>
      <c r="G644" s="223" t="s">
        <v>1261</v>
      </c>
      <c r="H644" s="7">
        <v>0</v>
      </c>
      <c r="I644" s="7">
        <v>500</v>
      </c>
      <c r="J644" s="223" t="s">
        <v>1262</v>
      </c>
      <c r="K644" s="223" t="s">
        <v>1263</v>
      </c>
      <c r="L644" s="245">
        <v>363.24252750091239</v>
      </c>
      <c r="M644" s="246">
        <v>46307</v>
      </c>
      <c r="N644" s="223"/>
      <c r="O644" s="223" t="s">
        <v>1508</v>
      </c>
      <c r="P644" s="223">
        <v>2110302</v>
      </c>
      <c r="Q644" s="223" t="s">
        <v>349</v>
      </c>
      <c r="R644" s="223">
        <v>0</v>
      </c>
      <c r="S644" s="7"/>
      <c r="T644" s="3" t="str">
        <f>+VLOOKUP(Tabla1[[#This Row],[id_bodega]],'CONVERSION DATOS'!B:D,2,0)</f>
        <v>TAT BOGOTA MONTEVIDEO</v>
      </c>
      <c r="U644" s="3" t="str">
        <f>+VLOOKUP(Q644,'CONVERSION DATOS'!B:D,3,0)</f>
        <v>VEHICULOS</v>
      </c>
      <c r="V644" t="str">
        <f>+VLOOKUP($A$1:$A$21894,'DT HUEVO'!$A:$E,3,0)</f>
        <v>L</v>
      </c>
      <c r="W644" t="str">
        <f>+VLOOKUP($A$1:$A$21734,'DT HUEVO'!$A:$E,4,0)</f>
        <v>VERDE</v>
      </c>
      <c r="X644" t="str">
        <f>+VLOOKUP(T$1:T$21894,'DT HUEVO'!$H:$K,2,0)</f>
        <v>CENTRO ORIENTE</v>
      </c>
      <c r="Y644" t="str">
        <f>+VLOOKUP(T$1:T$21894,'DT HUEVO'!$H:$K,3,0)</f>
        <v>SANTANDER</v>
      </c>
      <c r="Z644">
        <f>+VLOOKUP(A$1:A$21894,'DT HUEVO'!$A:$E,5,0)</f>
        <v>0</v>
      </c>
      <c r="AA644" t="str">
        <f>IF(Tabla1[[#This Row],[GRUPO]]="PLANTA CLASIFICACION","BODEGA",IF(Tabla1[[#This Row],[GRUPO]]="BODEGA","BODEGA",Tabla1[[#This Row],[GRUPO]]))</f>
        <v>VEHICULOS</v>
      </c>
      <c r="AB644" t="str">
        <f>VLOOKUP(Tabla1[[#This Row],[articulo]],'DT HUEVO'!$A:$F,6,0)</f>
        <v>TAT</v>
      </c>
    </row>
    <row r="645" spans="1:28">
      <c r="A645" s="223">
        <v>2112207</v>
      </c>
      <c r="B645" s="223" t="s">
        <v>1104</v>
      </c>
      <c r="C645" s="223" t="s">
        <v>1259</v>
      </c>
      <c r="D645" s="223">
        <v>180</v>
      </c>
      <c r="E645" s="7">
        <v>0</v>
      </c>
      <c r="F645" s="223" t="s">
        <v>1260</v>
      </c>
      <c r="G645" s="223" t="s">
        <v>1261</v>
      </c>
      <c r="H645" s="7">
        <v>0</v>
      </c>
      <c r="I645" s="7">
        <v>640</v>
      </c>
      <c r="J645" s="223" t="s">
        <v>1262</v>
      </c>
      <c r="K645" s="223" t="s">
        <v>1263</v>
      </c>
      <c r="L645" s="245">
        <v>599.67999999999995</v>
      </c>
      <c r="M645" s="246">
        <v>46307</v>
      </c>
      <c r="N645" s="223"/>
      <c r="O645" s="223" t="s">
        <v>1508</v>
      </c>
      <c r="P645" s="223">
        <v>2112207</v>
      </c>
      <c r="Q645" s="223" t="s">
        <v>349</v>
      </c>
      <c r="R645" s="223">
        <v>0</v>
      </c>
      <c r="S645" s="7"/>
      <c r="T645" s="3" t="str">
        <f>+VLOOKUP(Tabla1[[#This Row],[id_bodega]],'CONVERSION DATOS'!B:D,2,0)</f>
        <v>TAT BOGOTA MONTEVIDEO</v>
      </c>
      <c r="U645" s="3" t="str">
        <f>+VLOOKUP(Q645,'CONVERSION DATOS'!B:D,3,0)</f>
        <v>VEHICULOS</v>
      </c>
      <c r="V645" t="str">
        <f>+VLOOKUP($A$1:$A$21894,'DT HUEVO'!$A:$E,3,0)</f>
        <v>XL</v>
      </c>
      <c r="W645" t="str">
        <f>+VLOOKUP($A$1:$A$21734,'DT HUEVO'!$A:$E,4,0)</f>
        <v>EMPACADOS</v>
      </c>
      <c r="X645" t="str">
        <f>+VLOOKUP(T$1:T$21894,'DT HUEVO'!$H:$K,2,0)</f>
        <v>CENTRO ORIENTE</v>
      </c>
      <c r="Y645" t="str">
        <f>+VLOOKUP(T$1:T$21894,'DT HUEVO'!$H:$K,3,0)</f>
        <v>SANTANDER</v>
      </c>
      <c r="Z645" t="str">
        <f>+VLOOKUP(A$1:A$21894,'DT HUEVO'!$A:$E,5,0)</f>
        <v>TAT</v>
      </c>
      <c r="AA645" t="str">
        <f>IF(Tabla1[[#This Row],[GRUPO]]="PLANTA CLASIFICACION","BODEGA",IF(Tabla1[[#This Row],[GRUPO]]="BODEGA","BODEGA",Tabla1[[#This Row],[GRUPO]]))</f>
        <v>VEHICULOS</v>
      </c>
      <c r="AB645" t="str">
        <f>VLOOKUP(Tabla1[[#This Row],[articulo]],'DT HUEVO'!$A:$F,6,0)</f>
        <v>TAT</v>
      </c>
    </row>
    <row r="646" spans="1:28">
      <c r="A646" s="223">
        <v>2152388</v>
      </c>
      <c r="B646" s="223" t="s">
        <v>1106</v>
      </c>
      <c r="C646" s="223" t="s">
        <v>1259</v>
      </c>
      <c r="D646" s="223">
        <v>180</v>
      </c>
      <c r="E646" s="7">
        <v>0</v>
      </c>
      <c r="F646" s="223" t="s">
        <v>1260</v>
      </c>
      <c r="G646" s="223" t="s">
        <v>1261</v>
      </c>
      <c r="H646" s="7">
        <v>0</v>
      </c>
      <c r="I646" s="7">
        <v>570</v>
      </c>
      <c r="J646" s="223" t="s">
        <v>1262</v>
      </c>
      <c r="K646" s="223" t="s">
        <v>1263</v>
      </c>
      <c r="L646" s="245">
        <v>538.38</v>
      </c>
      <c r="M646" s="246">
        <v>46307</v>
      </c>
      <c r="N646" s="223"/>
      <c r="O646" s="223" t="s">
        <v>1508</v>
      </c>
      <c r="P646" s="223">
        <v>2152388</v>
      </c>
      <c r="Q646" s="223" t="s">
        <v>349</v>
      </c>
      <c r="R646" s="223">
        <v>0</v>
      </c>
      <c r="S646" s="7"/>
      <c r="T646" s="3" t="str">
        <f>+VLOOKUP(Tabla1[[#This Row],[id_bodega]],'CONVERSION DATOS'!B:D,2,0)</f>
        <v>TAT BOGOTA MONTEVIDEO</v>
      </c>
      <c r="U646" s="3" t="str">
        <f>+VLOOKUP(Q646,'CONVERSION DATOS'!B:D,3,0)</f>
        <v>VEHICULOS</v>
      </c>
      <c r="V646" t="str">
        <f>+VLOOKUP($A$1:$A$21894,'DT HUEVO'!$A:$E,3,0)</f>
        <v>L</v>
      </c>
      <c r="W646" t="str">
        <f>+VLOOKUP($A$1:$A$21734,'DT HUEVO'!$A:$E,4,0)</f>
        <v>EMPACADOS</v>
      </c>
      <c r="X646" t="str">
        <f>+VLOOKUP(T$1:T$21894,'DT HUEVO'!$H:$K,2,0)</f>
        <v>CENTRO ORIENTE</v>
      </c>
      <c r="Y646" t="str">
        <f>+VLOOKUP(T$1:T$21894,'DT HUEVO'!$H:$K,3,0)</f>
        <v>SANTANDER</v>
      </c>
      <c r="Z646">
        <f>+VLOOKUP(A$1:A$21894,'DT HUEVO'!$A:$E,5,0)</f>
        <v>0</v>
      </c>
      <c r="AA646" t="str">
        <f>IF(Tabla1[[#This Row],[GRUPO]]="PLANTA CLASIFICACION","BODEGA",IF(Tabla1[[#This Row],[GRUPO]]="BODEGA","BODEGA",Tabla1[[#This Row],[GRUPO]]))</f>
        <v>VEHICULOS</v>
      </c>
      <c r="AB646" t="str">
        <f>VLOOKUP(Tabla1[[#This Row],[articulo]],'DT HUEVO'!$A:$F,6,0)</f>
        <v>TAT</v>
      </c>
    </row>
    <row r="647" spans="1:28">
      <c r="A647" s="223">
        <v>112271</v>
      </c>
      <c r="B647" s="223" t="s">
        <v>1235</v>
      </c>
      <c r="C647" s="223" t="s">
        <v>1259</v>
      </c>
      <c r="D647" s="223">
        <v>600</v>
      </c>
      <c r="E647" s="7">
        <v>0</v>
      </c>
      <c r="F647" s="223" t="s">
        <v>1260</v>
      </c>
      <c r="G647" s="223" t="s">
        <v>1261</v>
      </c>
      <c r="H647" s="7">
        <v>0</v>
      </c>
      <c r="I647" s="7">
        <v>630</v>
      </c>
      <c r="J647" s="223" t="s">
        <v>1262</v>
      </c>
      <c r="K647" s="223" t="s">
        <v>1263</v>
      </c>
      <c r="L647" s="245">
        <v>589.67999999999995</v>
      </c>
      <c r="M647" s="246">
        <v>46307</v>
      </c>
      <c r="N647" s="223">
        <v>0</v>
      </c>
      <c r="O647" s="223" t="s">
        <v>1703</v>
      </c>
      <c r="P647" s="223">
        <v>112271</v>
      </c>
      <c r="Q647" s="223" t="s">
        <v>350</v>
      </c>
      <c r="R647" s="223">
        <v>0</v>
      </c>
      <c r="S647" s="7"/>
      <c r="T647" s="3" t="str">
        <f>+VLOOKUP(Tabla1[[#This Row],[id_bodega]],'CONVERSION DATOS'!B:D,2,0)</f>
        <v>TAT BOGOTA MONTEVIDEO</v>
      </c>
      <c r="U647" s="3" t="str">
        <f>+VLOOKUP(Q647,'CONVERSION DATOS'!B:D,3,0)</f>
        <v>VEHICULOS</v>
      </c>
      <c r="V647" t="str">
        <f>+VLOOKUP($A$1:$A$21894,'DT HUEVO'!$A:$E,3,0)</f>
        <v>XL</v>
      </c>
      <c r="W647" t="str">
        <f>+VLOOKUP($A$1:$A$21734,'DT HUEVO'!$A:$E,4,0)</f>
        <v>EMPACADOS</v>
      </c>
      <c r="X647" t="str">
        <f>+VLOOKUP(T$1:T$21894,'DT HUEVO'!$H:$K,2,0)</f>
        <v>CENTRO ORIENTE</v>
      </c>
      <c r="Y647" t="str">
        <f>+VLOOKUP(T$1:T$21894,'DT HUEVO'!$H:$K,3,0)</f>
        <v>SANTANDER</v>
      </c>
      <c r="Z647">
        <f>+VLOOKUP(A$1:A$21894,'DT HUEVO'!$A:$E,5,0)</f>
        <v>0</v>
      </c>
      <c r="AA647" t="str">
        <f>IF(Tabla1[[#This Row],[GRUPO]]="PLANTA CLASIFICACION","BODEGA",IF(Tabla1[[#This Row],[GRUPO]]="BODEGA","BODEGA",Tabla1[[#This Row],[GRUPO]]))</f>
        <v>VEHICULOS</v>
      </c>
      <c r="AB647" t="str">
        <f>VLOOKUP(Tabla1[[#This Row],[articulo]],'DT HUEVO'!$A:$F,6,0)</f>
        <v>TAT</v>
      </c>
    </row>
    <row r="648" spans="1:28">
      <c r="A648" s="223">
        <v>152384</v>
      </c>
      <c r="B648" s="223" t="s">
        <v>1107</v>
      </c>
      <c r="C648" s="223" t="s">
        <v>1259</v>
      </c>
      <c r="D648" s="223">
        <v>420</v>
      </c>
      <c r="E648" s="7">
        <v>0</v>
      </c>
      <c r="F648" s="223" t="s">
        <v>1260</v>
      </c>
      <c r="G648" s="223" t="s">
        <v>1261</v>
      </c>
      <c r="H648" s="7">
        <v>0</v>
      </c>
      <c r="I648" s="7">
        <v>560</v>
      </c>
      <c r="J648" s="223" t="s">
        <v>1262</v>
      </c>
      <c r="K648" s="223" t="s">
        <v>1263</v>
      </c>
      <c r="L648" s="245">
        <v>504.4</v>
      </c>
      <c r="M648" s="246">
        <v>46307</v>
      </c>
      <c r="N648" s="223"/>
      <c r="O648" s="223" t="s">
        <v>1703</v>
      </c>
      <c r="P648" s="223">
        <v>152384</v>
      </c>
      <c r="Q648" s="223" t="s">
        <v>350</v>
      </c>
      <c r="R648" s="223">
        <v>0</v>
      </c>
      <c r="S648" s="7"/>
      <c r="T648" s="3" t="str">
        <f>+VLOOKUP(Tabla1[[#This Row],[id_bodega]],'CONVERSION DATOS'!B:D,2,0)</f>
        <v>TAT BOGOTA MONTEVIDEO</v>
      </c>
      <c r="U648" s="3" t="str">
        <f>+VLOOKUP(Q648,'CONVERSION DATOS'!B:D,3,0)</f>
        <v>VEHICULOS</v>
      </c>
      <c r="V648" t="str">
        <f>+VLOOKUP($A$1:$A$21894,'DT HUEVO'!$A:$E,3,0)</f>
        <v>L</v>
      </c>
      <c r="W648" t="str">
        <f>+VLOOKUP($A$1:$A$21734,'DT HUEVO'!$A:$E,4,0)</f>
        <v>EMPACADOS</v>
      </c>
      <c r="X648" t="str">
        <f>+VLOOKUP(T$1:T$21894,'DT HUEVO'!$H:$K,2,0)</f>
        <v>CENTRO ORIENTE</v>
      </c>
      <c r="Y648" t="str">
        <f>+VLOOKUP(T$1:T$21894,'DT HUEVO'!$H:$K,3,0)</f>
        <v>SANTANDER</v>
      </c>
      <c r="Z648">
        <f>+VLOOKUP(A$1:A$21894,'DT HUEVO'!$A:$E,5,0)</f>
        <v>0</v>
      </c>
      <c r="AA648" t="str">
        <f>IF(Tabla1[[#This Row],[GRUPO]]="PLANTA CLASIFICACION","BODEGA",IF(Tabla1[[#This Row],[GRUPO]]="BODEGA","BODEGA",Tabla1[[#This Row],[GRUPO]]))</f>
        <v>VEHICULOS</v>
      </c>
      <c r="AB648" t="str">
        <f>VLOOKUP(Tabla1[[#This Row],[articulo]],'DT HUEVO'!$A:$F,6,0)</f>
        <v>TAT</v>
      </c>
    </row>
    <row r="649" spans="1:28">
      <c r="A649" s="223">
        <v>2010102</v>
      </c>
      <c r="B649" s="223" t="s">
        <v>1266</v>
      </c>
      <c r="C649" s="223" t="s">
        <v>1259</v>
      </c>
      <c r="D649" s="223">
        <v>140</v>
      </c>
      <c r="E649" s="7">
        <v>0</v>
      </c>
      <c r="F649" s="223" t="s">
        <v>1260</v>
      </c>
      <c r="G649" s="223" t="s">
        <v>1261</v>
      </c>
      <c r="H649" s="7">
        <v>0</v>
      </c>
      <c r="I649" s="7">
        <v>610</v>
      </c>
      <c r="J649" s="223" t="s">
        <v>1262</v>
      </c>
      <c r="K649" s="223" t="s">
        <v>1263</v>
      </c>
      <c r="L649" s="245">
        <v>629.67999999999995</v>
      </c>
      <c r="M649" s="246">
        <v>46307</v>
      </c>
      <c r="N649" s="223"/>
      <c r="O649" s="223" t="s">
        <v>1703</v>
      </c>
      <c r="P649" s="223">
        <v>2010102</v>
      </c>
      <c r="Q649" s="223" t="s">
        <v>350</v>
      </c>
      <c r="R649" s="223">
        <v>0</v>
      </c>
      <c r="S649" s="7"/>
      <c r="T649" s="3" t="str">
        <f>+VLOOKUP(Tabla1[[#This Row],[id_bodega]],'CONVERSION DATOS'!B:D,2,0)</f>
        <v>TAT BOGOTA MONTEVIDEO</v>
      </c>
      <c r="U649" s="3" t="str">
        <f>+VLOOKUP(Q649,'CONVERSION DATOS'!B:D,3,0)</f>
        <v>VEHICULOS</v>
      </c>
      <c r="V649" t="str">
        <f>+VLOOKUP($A$1:$A$21894,'DT HUEVO'!$A:$E,3,0)</f>
        <v>YUMBO</v>
      </c>
      <c r="W649" t="str">
        <f>+VLOOKUP($A$1:$A$21734,'DT HUEVO'!$A:$E,4,0)</f>
        <v>VERDE</v>
      </c>
      <c r="X649" t="str">
        <f>+VLOOKUP(T$1:T$21894,'DT HUEVO'!$H:$K,2,0)</f>
        <v>CENTRO ORIENTE</v>
      </c>
      <c r="Y649" t="str">
        <f>+VLOOKUP(T$1:T$21894,'DT HUEVO'!$H:$K,3,0)</f>
        <v>SANTANDER</v>
      </c>
      <c r="Z649">
        <f>+VLOOKUP(A$1:A$21894,'DT HUEVO'!$A:$E,5,0)</f>
        <v>0</v>
      </c>
      <c r="AA649" t="str">
        <f>IF(Tabla1[[#This Row],[GRUPO]]="PLANTA CLASIFICACION","BODEGA",IF(Tabla1[[#This Row],[GRUPO]]="BODEGA","BODEGA",Tabla1[[#This Row],[GRUPO]]))</f>
        <v>VEHICULOS</v>
      </c>
      <c r="AB649" t="str">
        <f>VLOOKUP(Tabla1[[#This Row],[articulo]],'DT HUEVO'!$A:$F,6,0)</f>
        <v>TAT</v>
      </c>
    </row>
    <row r="650" spans="1:28">
      <c r="A650" s="223">
        <v>2110202</v>
      </c>
      <c r="B650" s="223" t="s">
        <v>1008</v>
      </c>
      <c r="C650" s="223" t="s">
        <v>1259</v>
      </c>
      <c r="D650" s="223">
        <v>3764</v>
      </c>
      <c r="E650" s="7">
        <v>0</v>
      </c>
      <c r="F650" s="223" t="s">
        <v>1260</v>
      </c>
      <c r="G650" s="223" t="s">
        <v>1261</v>
      </c>
      <c r="H650" s="7">
        <v>0</v>
      </c>
      <c r="I650" s="7">
        <v>550</v>
      </c>
      <c r="J650" s="223" t="s">
        <v>1262</v>
      </c>
      <c r="K650" s="223" t="s">
        <v>1263</v>
      </c>
      <c r="L650" s="245">
        <v>394.2591829312255</v>
      </c>
      <c r="M650" s="246">
        <v>46307</v>
      </c>
      <c r="N650" s="223"/>
      <c r="O650" s="223" t="s">
        <v>1703</v>
      </c>
      <c r="P650" s="223">
        <v>2110202</v>
      </c>
      <c r="Q650" s="223" t="s">
        <v>350</v>
      </c>
      <c r="R650" s="223">
        <v>0</v>
      </c>
      <c r="S650" s="7"/>
      <c r="T650" s="3" t="str">
        <f>+VLOOKUP(Tabla1[[#This Row],[id_bodega]],'CONVERSION DATOS'!B:D,2,0)</f>
        <v>TAT BOGOTA MONTEVIDEO</v>
      </c>
      <c r="U650" s="3" t="str">
        <f>+VLOOKUP(Q650,'CONVERSION DATOS'!B:D,3,0)</f>
        <v>VEHICULOS</v>
      </c>
      <c r="V650" t="str">
        <f>+VLOOKUP($A$1:$A$21894,'DT HUEVO'!$A:$E,3,0)</f>
        <v>XL</v>
      </c>
      <c r="W650" t="str">
        <f>+VLOOKUP($A$1:$A$21734,'DT HUEVO'!$A:$E,4,0)</f>
        <v>VERDE</v>
      </c>
      <c r="X650" t="str">
        <f>+VLOOKUP(T$1:T$21894,'DT HUEVO'!$H:$K,2,0)</f>
        <v>CENTRO ORIENTE</v>
      </c>
      <c r="Y650" t="str">
        <f>+VLOOKUP(T$1:T$21894,'DT HUEVO'!$H:$K,3,0)</f>
        <v>SANTANDER</v>
      </c>
      <c r="Z650">
        <f>+VLOOKUP(A$1:A$21894,'DT HUEVO'!$A:$E,5,0)</f>
        <v>0</v>
      </c>
      <c r="AA650" t="str">
        <f>IF(Tabla1[[#This Row],[GRUPO]]="PLANTA CLASIFICACION","BODEGA",IF(Tabla1[[#This Row],[GRUPO]]="BODEGA","BODEGA",Tabla1[[#This Row],[GRUPO]]))</f>
        <v>VEHICULOS</v>
      </c>
      <c r="AB650" t="str">
        <f>VLOOKUP(Tabla1[[#This Row],[articulo]],'DT HUEVO'!$A:$F,6,0)</f>
        <v>TAT</v>
      </c>
    </row>
    <row r="651" spans="1:28">
      <c r="A651" s="223">
        <v>2110302</v>
      </c>
      <c r="B651" s="223" t="s">
        <v>1007</v>
      </c>
      <c r="C651" s="223" t="s">
        <v>1259</v>
      </c>
      <c r="D651" s="223">
        <v>3668</v>
      </c>
      <c r="E651" s="7">
        <v>0</v>
      </c>
      <c r="F651" s="223" t="s">
        <v>1260</v>
      </c>
      <c r="G651" s="223" t="s">
        <v>1261</v>
      </c>
      <c r="H651" s="7">
        <v>0</v>
      </c>
      <c r="I651" s="7">
        <v>500</v>
      </c>
      <c r="J651" s="223" t="s">
        <v>1262</v>
      </c>
      <c r="K651" s="223" t="s">
        <v>1263</v>
      </c>
      <c r="L651" s="245">
        <v>363.24208819216409</v>
      </c>
      <c r="M651" s="246">
        <v>46307</v>
      </c>
      <c r="N651" s="223"/>
      <c r="O651" s="223" t="s">
        <v>1703</v>
      </c>
      <c r="P651" s="223">
        <v>2110302</v>
      </c>
      <c r="Q651" s="223" t="s">
        <v>350</v>
      </c>
      <c r="R651" s="223">
        <v>0</v>
      </c>
      <c r="S651" s="7"/>
      <c r="T651" s="3" t="str">
        <f>+VLOOKUP(Tabla1[[#This Row],[id_bodega]],'CONVERSION DATOS'!B:D,2,0)</f>
        <v>TAT BOGOTA MONTEVIDEO</v>
      </c>
      <c r="U651" s="3" t="str">
        <f>+VLOOKUP(Q651,'CONVERSION DATOS'!B:D,3,0)</f>
        <v>VEHICULOS</v>
      </c>
      <c r="V651" t="str">
        <f>+VLOOKUP($A$1:$A$21894,'DT HUEVO'!$A:$E,3,0)</f>
        <v>L</v>
      </c>
      <c r="W651" t="str">
        <f>+VLOOKUP($A$1:$A$21734,'DT HUEVO'!$A:$E,4,0)</f>
        <v>VERDE</v>
      </c>
      <c r="X651" t="str">
        <f>+VLOOKUP(T$1:T$21894,'DT HUEVO'!$H:$K,2,0)</f>
        <v>CENTRO ORIENTE</v>
      </c>
      <c r="Y651" t="str">
        <f>+VLOOKUP(T$1:T$21894,'DT HUEVO'!$H:$K,3,0)</f>
        <v>SANTANDER</v>
      </c>
      <c r="Z651">
        <f>+VLOOKUP(A$1:A$21894,'DT HUEVO'!$A:$E,5,0)</f>
        <v>0</v>
      </c>
      <c r="AA651" t="str">
        <f>IF(Tabla1[[#This Row],[GRUPO]]="PLANTA CLASIFICACION","BODEGA",IF(Tabla1[[#This Row],[GRUPO]]="BODEGA","BODEGA",Tabla1[[#This Row],[GRUPO]]))</f>
        <v>VEHICULOS</v>
      </c>
      <c r="AB651" t="str">
        <f>VLOOKUP(Tabla1[[#This Row],[articulo]],'DT HUEVO'!$A:$F,6,0)</f>
        <v>TAT</v>
      </c>
    </row>
    <row r="652" spans="1:28">
      <c r="A652" s="223">
        <v>2110402</v>
      </c>
      <c r="B652" s="223" t="s">
        <v>1009</v>
      </c>
      <c r="C652" s="223" t="s">
        <v>1259</v>
      </c>
      <c r="D652" s="223">
        <v>510</v>
      </c>
      <c r="E652" s="7">
        <v>0</v>
      </c>
      <c r="F652" s="223" t="s">
        <v>1260</v>
      </c>
      <c r="G652" s="223" t="s">
        <v>1261</v>
      </c>
      <c r="H652" s="7">
        <v>0</v>
      </c>
      <c r="I652" s="7">
        <v>480</v>
      </c>
      <c r="J652" s="223" t="s">
        <v>1262</v>
      </c>
      <c r="K652" s="223" t="s">
        <v>1263</v>
      </c>
      <c r="L652" s="245">
        <v>349.55000719933338</v>
      </c>
      <c r="M652" s="246">
        <v>46307</v>
      </c>
      <c r="N652" s="223"/>
      <c r="O652" s="223" t="s">
        <v>1703</v>
      </c>
      <c r="P652" s="223">
        <v>2110402</v>
      </c>
      <c r="Q652" s="223" t="s">
        <v>350</v>
      </c>
      <c r="R652" s="223">
        <v>0</v>
      </c>
      <c r="S652" s="7"/>
      <c r="T652" s="3" t="str">
        <f>+VLOOKUP(Tabla1[[#This Row],[id_bodega]],'CONVERSION DATOS'!B:D,2,0)</f>
        <v>TAT BOGOTA MONTEVIDEO</v>
      </c>
      <c r="U652" s="3" t="str">
        <f>+VLOOKUP(Q652,'CONVERSION DATOS'!B:D,3,0)</f>
        <v>VEHICULOS</v>
      </c>
      <c r="V652" t="str">
        <f>+VLOOKUP($A$1:$A$21894,'DT HUEVO'!$A:$E,3,0)</f>
        <v>M</v>
      </c>
      <c r="W652" t="str">
        <f>+VLOOKUP($A$1:$A$21734,'DT HUEVO'!$A:$E,4,0)</f>
        <v>VERDE</v>
      </c>
      <c r="X652" t="str">
        <f>+VLOOKUP(T$1:T$21894,'DT HUEVO'!$H:$K,2,0)</f>
        <v>CENTRO ORIENTE</v>
      </c>
      <c r="Y652" t="str">
        <f>+VLOOKUP(T$1:T$21894,'DT HUEVO'!$H:$K,3,0)</f>
        <v>SANTANDER</v>
      </c>
      <c r="Z652">
        <f>+VLOOKUP(A$1:A$21894,'DT HUEVO'!$A:$E,5,0)</f>
        <v>0</v>
      </c>
      <c r="AA652" t="str">
        <f>IF(Tabla1[[#This Row],[GRUPO]]="PLANTA CLASIFICACION","BODEGA",IF(Tabla1[[#This Row],[GRUPO]]="BODEGA","BODEGA",Tabla1[[#This Row],[GRUPO]]))</f>
        <v>VEHICULOS</v>
      </c>
      <c r="AB652" t="str">
        <f>VLOOKUP(Tabla1[[#This Row],[articulo]],'DT HUEVO'!$A:$F,6,0)</f>
        <v>TAT</v>
      </c>
    </row>
    <row r="653" spans="1:28">
      <c r="A653" s="223">
        <v>112271</v>
      </c>
      <c r="B653" s="223" t="s">
        <v>1235</v>
      </c>
      <c r="C653" s="223" t="s">
        <v>1259</v>
      </c>
      <c r="D653" s="223">
        <v>450</v>
      </c>
      <c r="E653" s="7">
        <v>0</v>
      </c>
      <c r="F653" s="223" t="s">
        <v>1260</v>
      </c>
      <c r="G653" s="223" t="s">
        <v>1261</v>
      </c>
      <c r="H653" s="7">
        <v>0</v>
      </c>
      <c r="I653" s="7">
        <v>630</v>
      </c>
      <c r="J653" s="223" t="s">
        <v>1262</v>
      </c>
      <c r="K653" s="223" t="s">
        <v>1263</v>
      </c>
      <c r="L653" s="245">
        <v>589.67999999999995</v>
      </c>
      <c r="M653" s="246">
        <v>46305</v>
      </c>
      <c r="N653" s="223">
        <v>0</v>
      </c>
      <c r="O653" s="223" t="s">
        <v>1686</v>
      </c>
      <c r="P653" s="223">
        <v>112271</v>
      </c>
      <c r="Q653" s="223" t="s">
        <v>352</v>
      </c>
      <c r="R653" s="223">
        <v>0</v>
      </c>
      <c r="S653" s="7"/>
      <c r="T653" s="3" t="str">
        <f>+VLOOKUP(Tabla1[[#This Row],[id_bodega]],'CONVERSION DATOS'!B:D,2,0)</f>
        <v>TAT BOGOTA MONTEVIDEO</v>
      </c>
      <c r="U653" s="3" t="str">
        <f>+VLOOKUP(Q653,'CONVERSION DATOS'!B:D,3,0)</f>
        <v>VEHICULOS</v>
      </c>
      <c r="V653" t="str">
        <f>+VLOOKUP($A$1:$A$21894,'DT HUEVO'!$A:$E,3,0)</f>
        <v>XL</v>
      </c>
      <c r="W653" t="str">
        <f>+VLOOKUP($A$1:$A$21734,'DT HUEVO'!$A:$E,4,0)</f>
        <v>EMPACADOS</v>
      </c>
      <c r="X653" t="str">
        <f>+VLOOKUP(T$1:T$21894,'DT HUEVO'!$H:$K,2,0)</f>
        <v>CENTRO ORIENTE</v>
      </c>
      <c r="Y653" t="str">
        <f>+VLOOKUP(T$1:T$21894,'DT HUEVO'!$H:$K,3,0)</f>
        <v>SANTANDER</v>
      </c>
      <c r="Z653">
        <f>+VLOOKUP(A$1:A$21894,'DT HUEVO'!$A:$E,5,0)</f>
        <v>0</v>
      </c>
      <c r="AA653" t="str">
        <f>IF(Tabla1[[#This Row],[GRUPO]]="PLANTA CLASIFICACION","BODEGA",IF(Tabla1[[#This Row],[GRUPO]]="BODEGA","BODEGA",Tabla1[[#This Row],[GRUPO]]))</f>
        <v>VEHICULOS</v>
      </c>
      <c r="AB653" t="str">
        <f>VLOOKUP(Tabla1[[#This Row],[articulo]],'DT HUEVO'!$A:$F,6,0)</f>
        <v>TAT</v>
      </c>
    </row>
    <row r="654" spans="1:28">
      <c r="A654" s="223">
        <v>152384</v>
      </c>
      <c r="B654" s="223" t="s">
        <v>1107</v>
      </c>
      <c r="C654" s="223" t="s">
        <v>1259</v>
      </c>
      <c r="D654" s="223">
        <v>600</v>
      </c>
      <c r="E654" s="7">
        <v>0</v>
      </c>
      <c r="F654" s="223" t="s">
        <v>1260</v>
      </c>
      <c r="G654" s="223" t="s">
        <v>1261</v>
      </c>
      <c r="H654" s="7">
        <v>0</v>
      </c>
      <c r="I654" s="7">
        <v>560</v>
      </c>
      <c r="J654" s="223" t="s">
        <v>1262</v>
      </c>
      <c r="K654" s="223" t="s">
        <v>1263</v>
      </c>
      <c r="L654" s="245">
        <v>504.4</v>
      </c>
      <c r="M654" s="246">
        <v>46307</v>
      </c>
      <c r="N654" s="223"/>
      <c r="O654" s="223" t="s">
        <v>1686</v>
      </c>
      <c r="P654" s="223">
        <v>152384</v>
      </c>
      <c r="Q654" s="223" t="s">
        <v>352</v>
      </c>
      <c r="R654" s="223">
        <v>0</v>
      </c>
      <c r="S654" s="7"/>
      <c r="T654" s="3" t="str">
        <f>+VLOOKUP(Tabla1[[#This Row],[id_bodega]],'CONVERSION DATOS'!B:D,2,0)</f>
        <v>TAT BOGOTA MONTEVIDEO</v>
      </c>
      <c r="U654" s="3" t="str">
        <f>+VLOOKUP(Q654,'CONVERSION DATOS'!B:D,3,0)</f>
        <v>VEHICULOS</v>
      </c>
      <c r="V654" t="str">
        <f>+VLOOKUP($A$1:$A$21894,'DT HUEVO'!$A:$E,3,0)</f>
        <v>L</v>
      </c>
      <c r="W654" t="str">
        <f>+VLOOKUP($A$1:$A$21734,'DT HUEVO'!$A:$E,4,0)</f>
        <v>EMPACADOS</v>
      </c>
      <c r="X654" t="str">
        <f>+VLOOKUP(T$1:T$21894,'DT HUEVO'!$H:$K,2,0)</f>
        <v>CENTRO ORIENTE</v>
      </c>
      <c r="Y654" t="str">
        <f>+VLOOKUP(T$1:T$21894,'DT HUEVO'!$H:$K,3,0)</f>
        <v>SANTANDER</v>
      </c>
      <c r="Z654">
        <f>+VLOOKUP(A$1:A$21894,'DT HUEVO'!$A:$E,5,0)</f>
        <v>0</v>
      </c>
      <c r="AA654" t="str">
        <f>IF(Tabla1[[#This Row],[GRUPO]]="PLANTA CLASIFICACION","BODEGA",IF(Tabla1[[#This Row],[GRUPO]]="BODEGA","BODEGA",Tabla1[[#This Row],[GRUPO]]))</f>
        <v>VEHICULOS</v>
      </c>
      <c r="AB654" t="str">
        <f>VLOOKUP(Tabla1[[#This Row],[articulo]],'DT HUEVO'!$A:$F,6,0)</f>
        <v>TAT</v>
      </c>
    </row>
    <row r="655" spans="1:28">
      <c r="A655" s="223">
        <v>2010102</v>
      </c>
      <c r="B655" s="223" t="s">
        <v>1266</v>
      </c>
      <c r="C655" s="223" t="s">
        <v>1259</v>
      </c>
      <c r="D655" s="223">
        <v>608</v>
      </c>
      <c r="E655" s="7">
        <v>0</v>
      </c>
      <c r="F655" s="223" t="s">
        <v>1260</v>
      </c>
      <c r="G655" s="223" t="s">
        <v>1261</v>
      </c>
      <c r="H655" s="7">
        <v>0</v>
      </c>
      <c r="I655" s="7">
        <v>610</v>
      </c>
      <c r="J655" s="223" t="s">
        <v>1262</v>
      </c>
      <c r="K655" s="223" t="s">
        <v>1263</v>
      </c>
      <c r="L655" s="245">
        <v>629.67999999999995</v>
      </c>
      <c r="M655" s="246">
        <v>46307</v>
      </c>
      <c r="N655" s="223"/>
      <c r="O655" s="223" t="s">
        <v>1686</v>
      </c>
      <c r="P655" s="223">
        <v>2010102</v>
      </c>
      <c r="Q655" s="223" t="s">
        <v>352</v>
      </c>
      <c r="R655" s="223">
        <v>0</v>
      </c>
      <c r="S655" s="7"/>
      <c r="T655" s="3" t="str">
        <f>+VLOOKUP(Tabla1[[#This Row],[id_bodega]],'CONVERSION DATOS'!B:D,2,0)</f>
        <v>TAT BOGOTA MONTEVIDEO</v>
      </c>
      <c r="U655" s="3" t="str">
        <f>+VLOOKUP(Q655,'CONVERSION DATOS'!B:D,3,0)</f>
        <v>VEHICULOS</v>
      </c>
      <c r="V655" t="str">
        <f>+VLOOKUP($A$1:$A$21894,'DT HUEVO'!$A:$E,3,0)</f>
        <v>YUMBO</v>
      </c>
      <c r="W655" t="str">
        <f>+VLOOKUP($A$1:$A$21734,'DT HUEVO'!$A:$E,4,0)</f>
        <v>VERDE</v>
      </c>
      <c r="X655" t="str">
        <f>+VLOOKUP(T$1:T$21894,'DT HUEVO'!$H:$K,2,0)</f>
        <v>CENTRO ORIENTE</v>
      </c>
      <c r="Y655" t="str">
        <f>+VLOOKUP(T$1:T$21894,'DT HUEVO'!$H:$K,3,0)</f>
        <v>SANTANDER</v>
      </c>
      <c r="Z655">
        <f>+VLOOKUP(A$1:A$21894,'DT HUEVO'!$A:$E,5,0)</f>
        <v>0</v>
      </c>
      <c r="AA655" t="str">
        <f>IF(Tabla1[[#This Row],[GRUPO]]="PLANTA CLASIFICACION","BODEGA",IF(Tabla1[[#This Row],[GRUPO]]="BODEGA","BODEGA",Tabla1[[#This Row],[GRUPO]]))</f>
        <v>VEHICULOS</v>
      </c>
      <c r="AB655" t="str">
        <f>VLOOKUP(Tabla1[[#This Row],[articulo]],'DT HUEVO'!$A:$F,6,0)</f>
        <v>TAT</v>
      </c>
    </row>
    <row r="656" spans="1:28">
      <c r="A656" s="223">
        <v>2110202</v>
      </c>
      <c r="B656" s="223" t="s">
        <v>1008</v>
      </c>
      <c r="C656" s="223" t="s">
        <v>1259</v>
      </c>
      <c r="D656" s="223">
        <v>5010</v>
      </c>
      <c r="E656" s="7">
        <v>0</v>
      </c>
      <c r="F656" s="223" t="s">
        <v>1260</v>
      </c>
      <c r="G656" s="223" t="s">
        <v>1261</v>
      </c>
      <c r="H656" s="7">
        <v>0</v>
      </c>
      <c r="I656" s="7">
        <v>550</v>
      </c>
      <c r="J656" s="223" t="s">
        <v>1262</v>
      </c>
      <c r="K656" s="223" t="s">
        <v>1263</v>
      </c>
      <c r="L656" s="245">
        <v>394.25936731913902</v>
      </c>
      <c r="M656" s="246">
        <v>46307</v>
      </c>
      <c r="N656" s="223"/>
      <c r="O656" s="223" t="s">
        <v>1686</v>
      </c>
      <c r="P656" s="223">
        <v>2110202</v>
      </c>
      <c r="Q656" s="223" t="s">
        <v>352</v>
      </c>
      <c r="R656" s="223">
        <v>0</v>
      </c>
      <c r="S656" s="7"/>
      <c r="T656" s="3" t="str">
        <f>+VLOOKUP(Tabla1[[#This Row],[id_bodega]],'CONVERSION DATOS'!B:D,2,0)</f>
        <v>TAT BOGOTA MONTEVIDEO</v>
      </c>
      <c r="U656" s="3" t="str">
        <f>+VLOOKUP(Q656,'CONVERSION DATOS'!B:D,3,0)</f>
        <v>VEHICULOS</v>
      </c>
      <c r="V656" t="str">
        <f>+VLOOKUP($A$1:$A$21894,'DT HUEVO'!$A:$E,3,0)</f>
        <v>XL</v>
      </c>
      <c r="W656" t="str">
        <f>+VLOOKUP($A$1:$A$21734,'DT HUEVO'!$A:$E,4,0)</f>
        <v>VERDE</v>
      </c>
      <c r="X656" t="str">
        <f>+VLOOKUP(T$1:T$21894,'DT HUEVO'!$H:$K,2,0)</f>
        <v>CENTRO ORIENTE</v>
      </c>
      <c r="Y656" t="str">
        <f>+VLOOKUP(T$1:T$21894,'DT HUEVO'!$H:$K,3,0)</f>
        <v>SANTANDER</v>
      </c>
      <c r="Z656">
        <f>+VLOOKUP(A$1:A$21894,'DT HUEVO'!$A:$E,5,0)</f>
        <v>0</v>
      </c>
      <c r="AA656" t="str">
        <f>IF(Tabla1[[#This Row],[GRUPO]]="PLANTA CLASIFICACION","BODEGA",IF(Tabla1[[#This Row],[GRUPO]]="BODEGA","BODEGA",Tabla1[[#This Row],[GRUPO]]))</f>
        <v>VEHICULOS</v>
      </c>
      <c r="AB656" t="str">
        <f>VLOOKUP(Tabla1[[#This Row],[articulo]],'DT HUEVO'!$A:$F,6,0)</f>
        <v>TAT</v>
      </c>
    </row>
    <row r="657" spans="1:28">
      <c r="A657" s="223">
        <v>2110217</v>
      </c>
      <c r="B657" s="223" t="s">
        <v>1785</v>
      </c>
      <c r="C657" s="223" t="s">
        <v>1259</v>
      </c>
      <c r="D657" s="223">
        <v>2070</v>
      </c>
      <c r="E657" s="7">
        <v>0</v>
      </c>
      <c r="F657" s="223" t="s">
        <v>1260</v>
      </c>
      <c r="G657" s="223" t="s">
        <v>1261</v>
      </c>
      <c r="H657" s="7">
        <v>0</v>
      </c>
      <c r="I657" s="7">
        <v>560</v>
      </c>
      <c r="J657" s="223" t="s">
        <v>1262</v>
      </c>
      <c r="K657" s="223" t="s">
        <v>1263</v>
      </c>
      <c r="L657" s="245">
        <v>393.89</v>
      </c>
      <c r="M657" s="246">
        <v>46307</v>
      </c>
      <c r="N657" s="223">
        <v>0</v>
      </c>
      <c r="O657" s="223" t="s">
        <v>1686</v>
      </c>
      <c r="P657" s="223">
        <v>2110217</v>
      </c>
      <c r="Q657" s="223" t="s">
        <v>352</v>
      </c>
      <c r="R657" s="223">
        <v>0</v>
      </c>
      <c r="S657" s="7"/>
      <c r="T657" s="3" t="str">
        <f>+VLOOKUP(Tabla1[[#This Row],[id_bodega]],'CONVERSION DATOS'!B:D,2,0)</f>
        <v>TAT BOGOTA MONTEVIDEO</v>
      </c>
      <c r="U657" s="3" t="str">
        <f>+VLOOKUP(Q657,'CONVERSION DATOS'!B:D,3,0)</f>
        <v>VEHICULOS</v>
      </c>
      <c r="V657" t="str">
        <f>+VLOOKUP($A$1:$A$21894,'DT HUEVO'!$A:$E,3,0)</f>
        <v>XL</v>
      </c>
      <c r="W657" t="str">
        <f>+VLOOKUP($A$1:$A$21734,'DT HUEVO'!$A:$E,4,0)</f>
        <v>EMPACADOS</v>
      </c>
      <c r="X657" t="str">
        <f>+VLOOKUP(T$1:T$21894,'DT HUEVO'!$H:$K,2,0)</f>
        <v>CENTRO ORIENTE</v>
      </c>
      <c r="Y657" t="str">
        <f>+VLOOKUP(T$1:T$21894,'DT HUEVO'!$H:$K,3,0)</f>
        <v>SANTANDER</v>
      </c>
      <c r="Z657">
        <f>+VLOOKUP(A$1:A$21894,'DT HUEVO'!$A:$E,5,0)</f>
        <v>0</v>
      </c>
      <c r="AA657" t="str">
        <f>IF(Tabla1[[#This Row],[GRUPO]]="PLANTA CLASIFICACION","BODEGA",IF(Tabla1[[#This Row],[GRUPO]]="BODEGA","BODEGA",Tabla1[[#This Row],[GRUPO]]))</f>
        <v>VEHICULOS</v>
      </c>
      <c r="AB657" t="str">
        <f>VLOOKUP(Tabla1[[#This Row],[articulo]],'DT HUEVO'!$A:$F,6,0)</f>
        <v>TAT</v>
      </c>
    </row>
    <row r="658" spans="1:28">
      <c r="A658" s="223">
        <v>2110302</v>
      </c>
      <c r="B658" s="223" t="s">
        <v>1007</v>
      </c>
      <c r="C658" s="223" t="s">
        <v>1259</v>
      </c>
      <c r="D658" s="223">
        <v>8732</v>
      </c>
      <c r="E658" s="7">
        <v>0</v>
      </c>
      <c r="F658" s="223" t="s">
        <v>1260</v>
      </c>
      <c r="G658" s="223" t="s">
        <v>1261</v>
      </c>
      <c r="H658" s="7">
        <v>0</v>
      </c>
      <c r="I658" s="7">
        <v>500</v>
      </c>
      <c r="J658" s="223" t="s">
        <v>1262</v>
      </c>
      <c r="K658" s="223" t="s">
        <v>1263</v>
      </c>
      <c r="L658" s="245">
        <v>363.24497930652342</v>
      </c>
      <c r="M658" s="246">
        <v>46308</v>
      </c>
      <c r="N658" s="223"/>
      <c r="O658" s="223" t="s">
        <v>1686</v>
      </c>
      <c r="P658" s="223">
        <v>2110302</v>
      </c>
      <c r="Q658" s="223" t="s">
        <v>352</v>
      </c>
      <c r="R658" s="223">
        <v>0</v>
      </c>
      <c r="S658" s="7"/>
      <c r="T658" s="3" t="str">
        <f>+VLOOKUP(Tabla1[[#This Row],[id_bodega]],'CONVERSION DATOS'!B:D,2,0)</f>
        <v>TAT BOGOTA MONTEVIDEO</v>
      </c>
      <c r="U658" s="3" t="str">
        <f>+VLOOKUP(Q658,'CONVERSION DATOS'!B:D,3,0)</f>
        <v>VEHICULOS</v>
      </c>
      <c r="V658" t="str">
        <f>+VLOOKUP($A$1:$A$21894,'DT HUEVO'!$A:$E,3,0)</f>
        <v>L</v>
      </c>
      <c r="W658" t="str">
        <f>+VLOOKUP($A$1:$A$21734,'DT HUEVO'!$A:$E,4,0)</f>
        <v>VERDE</v>
      </c>
      <c r="X658" t="str">
        <f>+VLOOKUP(T$1:T$21894,'DT HUEVO'!$H:$K,2,0)</f>
        <v>CENTRO ORIENTE</v>
      </c>
      <c r="Y658" t="str">
        <f>+VLOOKUP(T$1:T$21894,'DT HUEVO'!$H:$K,3,0)</f>
        <v>SANTANDER</v>
      </c>
      <c r="Z658">
        <f>+VLOOKUP(A$1:A$21894,'DT HUEVO'!$A:$E,5,0)</f>
        <v>0</v>
      </c>
      <c r="AA658" t="str">
        <f>IF(Tabla1[[#This Row],[GRUPO]]="PLANTA CLASIFICACION","BODEGA",IF(Tabla1[[#This Row],[GRUPO]]="BODEGA","BODEGA",Tabla1[[#This Row],[GRUPO]]))</f>
        <v>VEHICULOS</v>
      </c>
      <c r="AB658" t="str">
        <f>VLOOKUP(Tabla1[[#This Row],[articulo]],'DT HUEVO'!$A:$F,6,0)</f>
        <v>TAT</v>
      </c>
    </row>
    <row r="659" spans="1:28">
      <c r="A659" s="223">
        <v>2110402</v>
      </c>
      <c r="B659" s="223" t="s">
        <v>1009</v>
      </c>
      <c r="C659" s="223" t="s">
        <v>1259</v>
      </c>
      <c r="D659" s="223">
        <v>1378</v>
      </c>
      <c r="E659" s="7">
        <v>0</v>
      </c>
      <c r="F659" s="223" t="s">
        <v>1260</v>
      </c>
      <c r="G659" s="223" t="s">
        <v>1261</v>
      </c>
      <c r="H659" s="7">
        <v>0</v>
      </c>
      <c r="I659" s="7">
        <v>480</v>
      </c>
      <c r="J659" s="223" t="s">
        <v>1262</v>
      </c>
      <c r="K659" s="223" t="s">
        <v>1263</v>
      </c>
      <c r="L659" s="245">
        <v>349.55001593146812</v>
      </c>
      <c r="M659" s="246">
        <v>46307</v>
      </c>
      <c r="N659" s="223"/>
      <c r="O659" s="223" t="s">
        <v>1686</v>
      </c>
      <c r="P659" s="223">
        <v>2110402</v>
      </c>
      <c r="Q659" s="223" t="s">
        <v>352</v>
      </c>
      <c r="R659" s="223">
        <v>0</v>
      </c>
      <c r="S659" s="7"/>
      <c r="T659" s="3" t="str">
        <f>+VLOOKUP(Tabla1[[#This Row],[id_bodega]],'CONVERSION DATOS'!B:D,2,0)</f>
        <v>TAT BOGOTA MONTEVIDEO</v>
      </c>
      <c r="U659" s="3" t="str">
        <f>+VLOOKUP(Q659,'CONVERSION DATOS'!B:D,3,0)</f>
        <v>VEHICULOS</v>
      </c>
      <c r="V659" t="str">
        <f>+VLOOKUP($A$1:$A$21894,'DT HUEVO'!$A:$E,3,0)</f>
        <v>M</v>
      </c>
      <c r="W659" t="str">
        <f>+VLOOKUP($A$1:$A$21734,'DT HUEVO'!$A:$E,4,0)</f>
        <v>VERDE</v>
      </c>
      <c r="X659" t="str">
        <f>+VLOOKUP(T$1:T$21894,'DT HUEVO'!$H:$K,2,0)</f>
        <v>CENTRO ORIENTE</v>
      </c>
      <c r="Y659" t="str">
        <f>+VLOOKUP(T$1:T$21894,'DT HUEVO'!$H:$K,3,0)</f>
        <v>SANTANDER</v>
      </c>
      <c r="Z659">
        <f>+VLOOKUP(A$1:A$21894,'DT HUEVO'!$A:$E,5,0)</f>
        <v>0</v>
      </c>
      <c r="AA659" t="str">
        <f>IF(Tabla1[[#This Row],[GRUPO]]="PLANTA CLASIFICACION","BODEGA",IF(Tabla1[[#This Row],[GRUPO]]="BODEGA","BODEGA",Tabla1[[#This Row],[GRUPO]]))</f>
        <v>VEHICULOS</v>
      </c>
      <c r="AB659" t="str">
        <f>VLOOKUP(Tabla1[[#This Row],[articulo]],'DT HUEVO'!$A:$F,6,0)</f>
        <v>TAT</v>
      </c>
    </row>
    <row r="660" spans="1:28">
      <c r="A660" s="223">
        <v>2152388</v>
      </c>
      <c r="B660" s="223" t="s">
        <v>1106</v>
      </c>
      <c r="C660" s="223" t="s">
        <v>1259</v>
      </c>
      <c r="D660" s="223">
        <v>240</v>
      </c>
      <c r="E660" s="7">
        <v>0</v>
      </c>
      <c r="F660" s="223" t="s">
        <v>1260</v>
      </c>
      <c r="G660" s="223" t="s">
        <v>1261</v>
      </c>
      <c r="H660" s="7">
        <v>0</v>
      </c>
      <c r="I660" s="7">
        <v>570</v>
      </c>
      <c r="J660" s="223" t="s">
        <v>1262</v>
      </c>
      <c r="K660" s="223" t="s">
        <v>1263</v>
      </c>
      <c r="L660" s="245">
        <v>538.38</v>
      </c>
      <c r="M660" s="246">
        <v>46304</v>
      </c>
      <c r="N660" s="223"/>
      <c r="O660" s="223" t="s">
        <v>1686</v>
      </c>
      <c r="P660" s="223">
        <v>2152388</v>
      </c>
      <c r="Q660" s="223" t="s">
        <v>352</v>
      </c>
      <c r="R660" s="223">
        <v>0</v>
      </c>
      <c r="S660" s="7"/>
      <c r="T660" s="3" t="str">
        <f>+VLOOKUP(Tabla1[[#This Row],[id_bodega]],'CONVERSION DATOS'!B:D,2,0)</f>
        <v>TAT BOGOTA MONTEVIDEO</v>
      </c>
      <c r="U660" s="3" t="str">
        <f>+VLOOKUP(Q660,'CONVERSION DATOS'!B:D,3,0)</f>
        <v>VEHICULOS</v>
      </c>
      <c r="V660" t="str">
        <f>+VLOOKUP($A$1:$A$21894,'DT HUEVO'!$A:$E,3,0)</f>
        <v>L</v>
      </c>
      <c r="W660" t="str">
        <f>+VLOOKUP($A$1:$A$21734,'DT HUEVO'!$A:$E,4,0)</f>
        <v>EMPACADOS</v>
      </c>
      <c r="X660" t="str">
        <f>+VLOOKUP(T$1:T$21894,'DT HUEVO'!$H:$K,2,0)</f>
        <v>CENTRO ORIENTE</v>
      </c>
      <c r="Y660" t="str">
        <f>+VLOOKUP(T$1:T$21894,'DT HUEVO'!$H:$K,3,0)</f>
        <v>SANTANDER</v>
      </c>
      <c r="Z660">
        <f>+VLOOKUP(A$1:A$21894,'DT HUEVO'!$A:$E,5,0)</f>
        <v>0</v>
      </c>
      <c r="AA660" t="str">
        <f>IF(Tabla1[[#This Row],[GRUPO]]="PLANTA CLASIFICACION","BODEGA",IF(Tabla1[[#This Row],[GRUPO]]="BODEGA","BODEGA",Tabla1[[#This Row],[GRUPO]]))</f>
        <v>VEHICULOS</v>
      </c>
      <c r="AB660" t="str">
        <f>VLOOKUP(Tabla1[[#This Row],[articulo]],'DT HUEVO'!$A:$F,6,0)</f>
        <v>TAT</v>
      </c>
    </row>
    <row r="661" spans="1:28">
      <c r="A661" s="223">
        <v>152384</v>
      </c>
      <c r="B661" s="223" t="s">
        <v>1107</v>
      </c>
      <c r="C661" s="223" t="s">
        <v>1259</v>
      </c>
      <c r="D661" s="223">
        <v>390</v>
      </c>
      <c r="E661" s="7">
        <v>0</v>
      </c>
      <c r="F661" s="223" t="s">
        <v>1260</v>
      </c>
      <c r="G661" s="223" t="s">
        <v>1261</v>
      </c>
      <c r="H661" s="7">
        <v>0</v>
      </c>
      <c r="I661" s="7">
        <v>560</v>
      </c>
      <c r="J661" s="223" t="s">
        <v>1262</v>
      </c>
      <c r="K661" s="223" t="s">
        <v>1263</v>
      </c>
      <c r="L661" s="245">
        <v>504.4</v>
      </c>
      <c r="M661" s="246">
        <v>46307</v>
      </c>
      <c r="N661" s="223"/>
      <c r="O661" s="223" t="s">
        <v>1509</v>
      </c>
      <c r="P661" s="223">
        <v>152384</v>
      </c>
      <c r="Q661" s="223" t="s">
        <v>1510</v>
      </c>
      <c r="R661" s="223">
        <v>0</v>
      </c>
      <c r="S661" s="7"/>
      <c r="T661" s="3" t="str">
        <f>+VLOOKUP(Tabla1[[#This Row],[id_bodega]],'CONVERSION DATOS'!B:D,2,0)</f>
        <v>TAT BOGOTA MONTEVIDEO</v>
      </c>
      <c r="U661" s="3" t="str">
        <f>+VLOOKUP(Q661,'CONVERSION DATOS'!B:D,3,0)</f>
        <v>VEHICULOS</v>
      </c>
      <c r="V661" t="str">
        <f>+VLOOKUP($A$1:$A$21894,'DT HUEVO'!$A:$E,3,0)</f>
        <v>L</v>
      </c>
      <c r="W661" t="str">
        <f>+VLOOKUP($A$1:$A$21734,'DT HUEVO'!$A:$E,4,0)</f>
        <v>EMPACADOS</v>
      </c>
      <c r="X661" t="str">
        <f>+VLOOKUP(T$1:T$21894,'DT HUEVO'!$H:$K,2,0)</f>
        <v>CENTRO ORIENTE</v>
      </c>
      <c r="Y661" t="str">
        <f>+VLOOKUP(T$1:T$21894,'DT HUEVO'!$H:$K,3,0)</f>
        <v>SANTANDER</v>
      </c>
      <c r="Z661">
        <f>+VLOOKUP(A$1:A$21894,'DT HUEVO'!$A:$E,5,0)</f>
        <v>0</v>
      </c>
      <c r="AA661" t="str">
        <f>IF(Tabla1[[#This Row],[GRUPO]]="PLANTA CLASIFICACION","BODEGA",IF(Tabla1[[#This Row],[GRUPO]]="BODEGA","BODEGA",Tabla1[[#This Row],[GRUPO]]))</f>
        <v>VEHICULOS</v>
      </c>
      <c r="AB661" t="str">
        <f>VLOOKUP(Tabla1[[#This Row],[articulo]],'DT HUEVO'!$A:$F,6,0)</f>
        <v>TAT</v>
      </c>
    </row>
    <row r="662" spans="1:28">
      <c r="A662" s="223">
        <v>2010102</v>
      </c>
      <c r="B662" s="223" t="s">
        <v>1266</v>
      </c>
      <c r="C662" s="223" t="s">
        <v>1259</v>
      </c>
      <c r="D662" s="223">
        <v>20</v>
      </c>
      <c r="E662" s="7">
        <v>0</v>
      </c>
      <c r="F662" s="223" t="s">
        <v>1260</v>
      </c>
      <c r="G662" s="223" t="s">
        <v>1261</v>
      </c>
      <c r="H662" s="7">
        <v>0</v>
      </c>
      <c r="I662" s="7">
        <v>610</v>
      </c>
      <c r="J662" s="223" t="s">
        <v>1262</v>
      </c>
      <c r="K662" s="223" t="s">
        <v>1263</v>
      </c>
      <c r="L662" s="245">
        <v>629.67999999999995</v>
      </c>
      <c r="M662" s="246">
        <v>46280</v>
      </c>
      <c r="N662" s="223"/>
      <c r="O662" s="223" t="s">
        <v>1509</v>
      </c>
      <c r="P662" s="223">
        <v>2010102</v>
      </c>
      <c r="Q662" s="223" t="s">
        <v>1510</v>
      </c>
      <c r="R662" s="223">
        <v>0</v>
      </c>
      <c r="S662" s="7"/>
      <c r="T662" s="3" t="str">
        <f>+VLOOKUP(Tabla1[[#This Row],[id_bodega]],'CONVERSION DATOS'!B:D,2,0)</f>
        <v>TAT BOGOTA MONTEVIDEO</v>
      </c>
      <c r="U662" s="3" t="str">
        <f>+VLOOKUP(Q662,'CONVERSION DATOS'!B:D,3,0)</f>
        <v>VEHICULOS</v>
      </c>
      <c r="V662" t="str">
        <f>+VLOOKUP($A$1:$A$21894,'DT HUEVO'!$A:$E,3,0)</f>
        <v>YUMBO</v>
      </c>
      <c r="W662" t="str">
        <f>+VLOOKUP($A$1:$A$21734,'DT HUEVO'!$A:$E,4,0)</f>
        <v>VERDE</v>
      </c>
      <c r="X662" t="str">
        <f>+VLOOKUP(T$1:T$21894,'DT HUEVO'!$H:$K,2,0)</f>
        <v>CENTRO ORIENTE</v>
      </c>
      <c r="Y662" t="str">
        <f>+VLOOKUP(T$1:T$21894,'DT HUEVO'!$H:$K,3,0)</f>
        <v>SANTANDER</v>
      </c>
      <c r="Z662">
        <f>+VLOOKUP(A$1:A$21894,'DT HUEVO'!$A:$E,5,0)</f>
        <v>0</v>
      </c>
      <c r="AA662" t="str">
        <f>IF(Tabla1[[#This Row],[GRUPO]]="PLANTA CLASIFICACION","BODEGA",IF(Tabla1[[#This Row],[GRUPO]]="BODEGA","BODEGA",Tabla1[[#This Row],[GRUPO]]))</f>
        <v>VEHICULOS</v>
      </c>
      <c r="AB662" t="str">
        <f>VLOOKUP(Tabla1[[#This Row],[articulo]],'DT HUEVO'!$A:$F,6,0)</f>
        <v>TAT</v>
      </c>
    </row>
    <row r="663" spans="1:28">
      <c r="A663" s="223">
        <v>2110202</v>
      </c>
      <c r="B663" s="223" t="s">
        <v>1008</v>
      </c>
      <c r="C663" s="223" t="s">
        <v>1259</v>
      </c>
      <c r="D663" s="223">
        <v>2856</v>
      </c>
      <c r="E663" s="7">
        <v>0</v>
      </c>
      <c r="F663" s="223" t="s">
        <v>1260</v>
      </c>
      <c r="G663" s="223" t="s">
        <v>1261</v>
      </c>
      <c r="H663" s="7">
        <v>0</v>
      </c>
      <c r="I663" s="7">
        <v>550</v>
      </c>
      <c r="J663" s="223" t="s">
        <v>1262</v>
      </c>
      <c r="K663" s="223" t="s">
        <v>1263</v>
      </c>
      <c r="L663" s="245">
        <v>394.25931168751799</v>
      </c>
      <c r="M663" s="246">
        <v>46307</v>
      </c>
      <c r="N663" s="223"/>
      <c r="O663" s="223" t="s">
        <v>1509</v>
      </c>
      <c r="P663" s="223">
        <v>2110202</v>
      </c>
      <c r="Q663" s="223" t="s">
        <v>1510</v>
      </c>
      <c r="R663" s="223">
        <v>0</v>
      </c>
      <c r="S663" s="7"/>
      <c r="T663" s="3" t="str">
        <f>+VLOOKUP(Tabla1[[#This Row],[id_bodega]],'CONVERSION DATOS'!B:D,2,0)</f>
        <v>TAT BOGOTA MONTEVIDEO</v>
      </c>
      <c r="U663" s="3" t="str">
        <f>+VLOOKUP(Q663,'CONVERSION DATOS'!B:D,3,0)</f>
        <v>VEHICULOS</v>
      </c>
      <c r="V663" t="str">
        <f>+VLOOKUP($A$1:$A$21894,'DT HUEVO'!$A:$E,3,0)</f>
        <v>XL</v>
      </c>
      <c r="W663" t="str">
        <f>+VLOOKUP($A$1:$A$21734,'DT HUEVO'!$A:$E,4,0)</f>
        <v>VERDE</v>
      </c>
      <c r="X663" t="str">
        <f>+VLOOKUP(T$1:T$21894,'DT HUEVO'!$H:$K,2,0)</f>
        <v>CENTRO ORIENTE</v>
      </c>
      <c r="Y663" t="str">
        <f>+VLOOKUP(T$1:T$21894,'DT HUEVO'!$H:$K,3,0)</f>
        <v>SANTANDER</v>
      </c>
      <c r="Z663">
        <f>+VLOOKUP(A$1:A$21894,'DT HUEVO'!$A:$E,5,0)</f>
        <v>0</v>
      </c>
      <c r="AA663" t="str">
        <f>IF(Tabla1[[#This Row],[GRUPO]]="PLANTA CLASIFICACION","BODEGA",IF(Tabla1[[#This Row],[GRUPO]]="BODEGA","BODEGA",Tabla1[[#This Row],[GRUPO]]))</f>
        <v>VEHICULOS</v>
      </c>
      <c r="AB663" t="str">
        <f>VLOOKUP(Tabla1[[#This Row],[articulo]],'DT HUEVO'!$A:$F,6,0)</f>
        <v>TAT</v>
      </c>
    </row>
    <row r="664" spans="1:28">
      <c r="A664" s="223">
        <v>2110217</v>
      </c>
      <c r="B664" s="223" t="s">
        <v>1785</v>
      </c>
      <c r="C664" s="223" t="s">
        <v>1259</v>
      </c>
      <c r="D664" s="223">
        <v>300</v>
      </c>
      <c r="E664" s="7">
        <v>0</v>
      </c>
      <c r="F664" s="223" t="s">
        <v>1260</v>
      </c>
      <c r="G664" s="223" t="s">
        <v>1261</v>
      </c>
      <c r="H664" s="7">
        <v>0</v>
      </c>
      <c r="I664" s="7">
        <v>560</v>
      </c>
      <c r="J664" s="223" t="s">
        <v>1262</v>
      </c>
      <c r="K664" s="223" t="s">
        <v>1263</v>
      </c>
      <c r="L664" s="245">
        <v>393.89</v>
      </c>
      <c r="M664" s="246">
        <v>46305</v>
      </c>
      <c r="N664" s="223">
        <v>0</v>
      </c>
      <c r="O664" s="223" t="s">
        <v>1509</v>
      </c>
      <c r="P664" s="223">
        <v>2110217</v>
      </c>
      <c r="Q664" s="223" t="s">
        <v>1510</v>
      </c>
      <c r="R664" s="223">
        <v>0</v>
      </c>
      <c r="S664" s="7"/>
      <c r="T664" s="3" t="str">
        <f>+VLOOKUP(Tabla1[[#This Row],[id_bodega]],'CONVERSION DATOS'!B:D,2,0)</f>
        <v>TAT BOGOTA MONTEVIDEO</v>
      </c>
      <c r="U664" s="3" t="str">
        <f>+VLOOKUP(Q664,'CONVERSION DATOS'!B:D,3,0)</f>
        <v>VEHICULOS</v>
      </c>
      <c r="V664" t="str">
        <f>+VLOOKUP($A$1:$A$21894,'DT HUEVO'!$A:$E,3,0)</f>
        <v>XL</v>
      </c>
      <c r="W664" t="str">
        <f>+VLOOKUP($A$1:$A$21734,'DT HUEVO'!$A:$E,4,0)</f>
        <v>EMPACADOS</v>
      </c>
      <c r="X664" t="str">
        <f>+VLOOKUP(T$1:T$21894,'DT HUEVO'!$H:$K,2,0)</f>
        <v>CENTRO ORIENTE</v>
      </c>
      <c r="Y664" t="str">
        <f>+VLOOKUP(T$1:T$21894,'DT HUEVO'!$H:$K,3,0)</f>
        <v>SANTANDER</v>
      </c>
      <c r="Z664">
        <f>+VLOOKUP(A$1:A$21894,'DT HUEVO'!$A:$E,5,0)</f>
        <v>0</v>
      </c>
      <c r="AA664" t="str">
        <f>IF(Tabla1[[#This Row],[GRUPO]]="PLANTA CLASIFICACION","BODEGA",IF(Tabla1[[#This Row],[GRUPO]]="BODEGA","BODEGA",Tabla1[[#This Row],[GRUPO]]))</f>
        <v>VEHICULOS</v>
      </c>
      <c r="AB664" t="str">
        <f>VLOOKUP(Tabla1[[#This Row],[articulo]],'DT HUEVO'!$A:$F,6,0)</f>
        <v>TAT</v>
      </c>
    </row>
    <row r="665" spans="1:28">
      <c r="A665" s="223">
        <v>2110302</v>
      </c>
      <c r="B665" s="223" t="s">
        <v>1007</v>
      </c>
      <c r="C665" s="223" t="s">
        <v>1259</v>
      </c>
      <c r="D665" s="223">
        <v>4135</v>
      </c>
      <c r="E665" s="7">
        <v>0</v>
      </c>
      <c r="F665" s="223" t="s">
        <v>1260</v>
      </c>
      <c r="G665" s="223" t="s">
        <v>1261</v>
      </c>
      <c r="H665" s="7">
        <v>0</v>
      </c>
      <c r="I665" s="7">
        <v>500</v>
      </c>
      <c r="J665" s="223" t="s">
        <v>1262</v>
      </c>
      <c r="K665" s="223" t="s">
        <v>1263</v>
      </c>
      <c r="L665" s="245">
        <v>363.24544894910241</v>
      </c>
      <c r="M665" s="246">
        <v>46307</v>
      </c>
      <c r="N665" s="223"/>
      <c r="O665" s="223" t="s">
        <v>1509</v>
      </c>
      <c r="P665" s="223">
        <v>2110302</v>
      </c>
      <c r="Q665" s="223" t="s">
        <v>1510</v>
      </c>
      <c r="R665" s="223">
        <v>0</v>
      </c>
      <c r="S665" s="7"/>
      <c r="T665" s="3" t="str">
        <f>+VLOOKUP(Tabla1[[#This Row],[id_bodega]],'CONVERSION DATOS'!B:D,2,0)</f>
        <v>TAT BOGOTA MONTEVIDEO</v>
      </c>
      <c r="U665" s="3" t="str">
        <f>+VLOOKUP(Q665,'CONVERSION DATOS'!B:D,3,0)</f>
        <v>VEHICULOS</v>
      </c>
      <c r="V665" t="str">
        <f>+VLOOKUP($A$1:$A$21894,'DT HUEVO'!$A:$E,3,0)</f>
        <v>L</v>
      </c>
      <c r="W665" t="str">
        <f>+VLOOKUP($A$1:$A$21734,'DT HUEVO'!$A:$E,4,0)</f>
        <v>VERDE</v>
      </c>
      <c r="X665" t="str">
        <f>+VLOOKUP(T$1:T$21894,'DT HUEVO'!$H:$K,2,0)</f>
        <v>CENTRO ORIENTE</v>
      </c>
      <c r="Y665" t="str">
        <f>+VLOOKUP(T$1:T$21894,'DT HUEVO'!$H:$K,3,0)</f>
        <v>SANTANDER</v>
      </c>
      <c r="Z665">
        <f>+VLOOKUP(A$1:A$21894,'DT HUEVO'!$A:$E,5,0)</f>
        <v>0</v>
      </c>
      <c r="AA665" t="str">
        <f>IF(Tabla1[[#This Row],[GRUPO]]="PLANTA CLASIFICACION","BODEGA",IF(Tabla1[[#This Row],[GRUPO]]="BODEGA","BODEGA",Tabla1[[#This Row],[GRUPO]]))</f>
        <v>VEHICULOS</v>
      </c>
      <c r="AB665" t="str">
        <f>VLOOKUP(Tabla1[[#This Row],[articulo]],'DT HUEVO'!$A:$F,6,0)</f>
        <v>TAT</v>
      </c>
    </row>
    <row r="666" spans="1:28">
      <c r="A666" s="223">
        <v>2110317</v>
      </c>
      <c r="B666" s="223" t="s">
        <v>1786</v>
      </c>
      <c r="C666" s="223" t="s">
        <v>1259</v>
      </c>
      <c r="D666" s="223">
        <v>510</v>
      </c>
      <c r="E666" s="7">
        <v>0</v>
      </c>
      <c r="F666" s="223" t="s">
        <v>1260</v>
      </c>
      <c r="G666" s="223" t="s">
        <v>1261</v>
      </c>
      <c r="H666" s="7">
        <v>0</v>
      </c>
      <c r="I666" s="7">
        <v>510</v>
      </c>
      <c r="J666" s="223" t="s">
        <v>1262</v>
      </c>
      <c r="K666" s="223" t="s">
        <v>1263</v>
      </c>
      <c r="L666" s="245">
        <v>362.98</v>
      </c>
      <c r="M666" s="246">
        <v>46307</v>
      </c>
      <c r="N666" s="223">
        <v>0</v>
      </c>
      <c r="O666" s="223" t="s">
        <v>1509</v>
      </c>
      <c r="P666" s="223">
        <v>2110317</v>
      </c>
      <c r="Q666" s="223" t="s">
        <v>1510</v>
      </c>
      <c r="R666" s="223">
        <v>0</v>
      </c>
      <c r="S666" s="7"/>
      <c r="T666" s="3" t="str">
        <f>+VLOOKUP(Tabla1[[#This Row],[id_bodega]],'CONVERSION DATOS'!B:D,2,0)</f>
        <v>TAT BOGOTA MONTEVIDEO</v>
      </c>
      <c r="U666" s="3" t="str">
        <f>+VLOOKUP(Q666,'CONVERSION DATOS'!B:D,3,0)</f>
        <v>VEHICULOS</v>
      </c>
      <c r="V666" t="str">
        <f>+VLOOKUP($A$1:$A$21894,'DT HUEVO'!$A:$E,3,0)</f>
        <v>L</v>
      </c>
      <c r="W666" t="str">
        <f>+VLOOKUP($A$1:$A$21734,'DT HUEVO'!$A:$E,4,0)</f>
        <v>EMPACADOS</v>
      </c>
      <c r="X666" t="str">
        <f>+VLOOKUP(T$1:T$21894,'DT HUEVO'!$H:$K,2,0)</f>
        <v>CENTRO ORIENTE</v>
      </c>
      <c r="Y666" t="str">
        <f>+VLOOKUP(T$1:T$21894,'DT HUEVO'!$H:$K,3,0)</f>
        <v>SANTANDER</v>
      </c>
      <c r="Z666">
        <f>+VLOOKUP(A$1:A$21894,'DT HUEVO'!$A:$E,5,0)</f>
        <v>0</v>
      </c>
      <c r="AA666" t="str">
        <f>IF(Tabla1[[#This Row],[GRUPO]]="PLANTA CLASIFICACION","BODEGA",IF(Tabla1[[#This Row],[GRUPO]]="BODEGA","BODEGA",Tabla1[[#This Row],[GRUPO]]))</f>
        <v>VEHICULOS</v>
      </c>
      <c r="AB666" t="str">
        <f>VLOOKUP(Tabla1[[#This Row],[articulo]],'DT HUEVO'!$A:$F,6,0)</f>
        <v>TAT</v>
      </c>
    </row>
    <row r="667" spans="1:28">
      <c r="A667" s="223">
        <v>2110402</v>
      </c>
      <c r="B667" s="223" t="s">
        <v>1009</v>
      </c>
      <c r="C667" s="223" t="s">
        <v>1259</v>
      </c>
      <c r="D667" s="223">
        <v>332</v>
      </c>
      <c r="E667" s="7">
        <v>0</v>
      </c>
      <c r="F667" s="223" t="s">
        <v>1260</v>
      </c>
      <c r="G667" s="223" t="s">
        <v>1261</v>
      </c>
      <c r="H667" s="7">
        <v>0</v>
      </c>
      <c r="I667" s="7">
        <v>480</v>
      </c>
      <c r="J667" s="223" t="s">
        <v>1262</v>
      </c>
      <c r="K667" s="223" t="s">
        <v>1263</v>
      </c>
      <c r="L667" s="245">
        <v>349.55000686960358</v>
      </c>
      <c r="M667" s="246">
        <v>46307</v>
      </c>
      <c r="N667" s="223"/>
      <c r="O667" s="223" t="s">
        <v>1509</v>
      </c>
      <c r="P667" s="223">
        <v>2110402</v>
      </c>
      <c r="Q667" s="223" t="s">
        <v>1510</v>
      </c>
      <c r="R667" s="223">
        <v>0</v>
      </c>
      <c r="S667" s="7"/>
      <c r="T667" s="3" t="str">
        <f>+VLOOKUP(Tabla1[[#This Row],[id_bodega]],'CONVERSION DATOS'!B:D,2,0)</f>
        <v>TAT BOGOTA MONTEVIDEO</v>
      </c>
      <c r="U667" s="3" t="str">
        <f>+VLOOKUP(Q667,'CONVERSION DATOS'!B:D,3,0)</f>
        <v>VEHICULOS</v>
      </c>
      <c r="V667" t="str">
        <f>+VLOOKUP($A$1:$A$21894,'DT HUEVO'!$A:$E,3,0)</f>
        <v>M</v>
      </c>
      <c r="W667" t="str">
        <f>+VLOOKUP($A$1:$A$21734,'DT HUEVO'!$A:$E,4,0)</f>
        <v>VERDE</v>
      </c>
      <c r="X667" t="str">
        <f>+VLOOKUP(T$1:T$21894,'DT HUEVO'!$H:$K,2,0)</f>
        <v>CENTRO ORIENTE</v>
      </c>
      <c r="Y667" t="str">
        <f>+VLOOKUP(T$1:T$21894,'DT HUEVO'!$H:$K,3,0)</f>
        <v>SANTANDER</v>
      </c>
      <c r="Z667">
        <f>+VLOOKUP(A$1:A$21894,'DT HUEVO'!$A:$E,5,0)</f>
        <v>0</v>
      </c>
      <c r="AA667" t="str">
        <f>IF(Tabla1[[#This Row],[GRUPO]]="PLANTA CLASIFICACION","BODEGA",IF(Tabla1[[#This Row],[GRUPO]]="BODEGA","BODEGA",Tabla1[[#This Row],[GRUPO]]))</f>
        <v>VEHICULOS</v>
      </c>
      <c r="AB667" t="str">
        <f>VLOOKUP(Tabla1[[#This Row],[articulo]],'DT HUEVO'!$A:$F,6,0)</f>
        <v>TAT</v>
      </c>
    </row>
    <row r="668" spans="1:28">
      <c r="A668" s="223">
        <v>2112207</v>
      </c>
      <c r="B668" s="223" t="s">
        <v>1104</v>
      </c>
      <c r="C668" s="223" t="s">
        <v>1259</v>
      </c>
      <c r="D668" s="223">
        <v>185</v>
      </c>
      <c r="E668" s="7">
        <v>0</v>
      </c>
      <c r="F668" s="223" t="s">
        <v>1260</v>
      </c>
      <c r="G668" s="223" t="s">
        <v>1261</v>
      </c>
      <c r="H668" s="7">
        <v>0</v>
      </c>
      <c r="I668" s="7">
        <v>640</v>
      </c>
      <c r="J668" s="223" t="s">
        <v>1262</v>
      </c>
      <c r="K668" s="223" t="s">
        <v>1263</v>
      </c>
      <c r="L668" s="245">
        <v>599.67999999999995</v>
      </c>
      <c r="M668" s="246">
        <v>46305</v>
      </c>
      <c r="N668" s="223"/>
      <c r="O668" s="223" t="s">
        <v>1509</v>
      </c>
      <c r="P668" s="223">
        <v>2112207</v>
      </c>
      <c r="Q668" s="223" t="s">
        <v>1510</v>
      </c>
      <c r="R668" s="223">
        <v>0</v>
      </c>
      <c r="S668" s="7"/>
      <c r="T668" s="3" t="str">
        <f>+VLOOKUP(Tabla1[[#This Row],[id_bodega]],'CONVERSION DATOS'!B:D,2,0)</f>
        <v>TAT BOGOTA MONTEVIDEO</v>
      </c>
      <c r="U668" s="3" t="str">
        <f>+VLOOKUP(Q668,'CONVERSION DATOS'!B:D,3,0)</f>
        <v>VEHICULOS</v>
      </c>
      <c r="V668" t="str">
        <f>+VLOOKUP($A$1:$A$21894,'DT HUEVO'!$A:$E,3,0)</f>
        <v>XL</v>
      </c>
      <c r="W668" t="str">
        <f>+VLOOKUP($A$1:$A$21734,'DT HUEVO'!$A:$E,4,0)</f>
        <v>EMPACADOS</v>
      </c>
      <c r="X668" t="str">
        <f>+VLOOKUP(T$1:T$21894,'DT HUEVO'!$H:$K,2,0)</f>
        <v>CENTRO ORIENTE</v>
      </c>
      <c r="Y668" t="str">
        <f>+VLOOKUP(T$1:T$21894,'DT HUEVO'!$H:$K,3,0)</f>
        <v>SANTANDER</v>
      </c>
      <c r="Z668" t="str">
        <f>+VLOOKUP(A$1:A$21894,'DT HUEVO'!$A:$E,5,0)</f>
        <v>TAT</v>
      </c>
      <c r="AA668" t="str">
        <f>IF(Tabla1[[#This Row],[GRUPO]]="PLANTA CLASIFICACION","BODEGA",IF(Tabla1[[#This Row],[GRUPO]]="BODEGA","BODEGA",Tabla1[[#This Row],[GRUPO]]))</f>
        <v>VEHICULOS</v>
      </c>
      <c r="AB668" t="str">
        <f>VLOOKUP(Tabla1[[#This Row],[articulo]],'DT HUEVO'!$A:$F,6,0)</f>
        <v>TAT</v>
      </c>
    </row>
    <row r="669" spans="1:28">
      <c r="A669" s="223">
        <v>112271</v>
      </c>
      <c r="B669" s="223" t="s">
        <v>1235</v>
      </c>
      <c r="C669" s="223" t="s">
        <v>1259</v>
      </c>
      <c r="D669" s="223">
        <v>300</v>
      </c>
      <c r="E669" s="7">
        <v>0</v>
      </c>
      <c r="F669" s="223" t="s">
        <v>1260</v>
      </c>
      <c r="G669" s="223" t="s">
        <v>1261</v>
      </c>
      <c r="H669" s="7">
        <v>0</v>
      </c>
      <c r="I669" s="7">
        <v>630</v>
      </c>
      <c r="J669" s="223" t="s">
        <v>1262</v>
      </c>
      <c r="K669" s="223" t="s">
        <v>1263</v>
      </c>
      <c r="L669" s="245">
        <v>589.67999999999995</v>
      </c>
      <c r="M669" s="246">
        <v>46276</v>
      </c>
      <c r="N669" s="223">
        <v>0</v>
      </c>
      <c r="O669" s="223" t="s">
        <v>1723</v>
      </c>
      <c r="P669" s="223">
        <v>112271</v>
      </c>
      <c r="Q669" s="223" t="s">
        <v>1511</v>
      </c>
      <c r="R669" s="223">
        <v>0</v>
      </c>
      <c r="S669" s="7"/>
      <c r="T669" s="3" t="str">
        <f>+VLOOKUP(Tabla1[[#This Row],[id_bodega]],'CONVERSION DATOS'!B:D,2,0)</f>
        <v>TAT BOGOTA MONTEVIDEO</v>
      </c>
      <c r="U669" s="3" t="str">
        <f>+VLOOKUP(Q669,'CONVERSION DATOS'!B:D,3,0)</f>
        <v>VEHICULOS</v>
      </c>
      <c r="V669" t="str">
        <f>+VLOOKUP($A$1:$A$21894,'DT HUEVO'!$A:$E,3,0)</f>
        <v>XL</v>
      </c>
      <c r="W669" t="str">
        <f>+VLOOKUP($A$1:$A$21734,'DT HUEVO'!$A:$E,4,0)</f>
        <v>EMPACADOS</v>
      </c>
      <c r="X669" t="str">
        <f>+VLOOKUP(T$1:T$21894,'DT HUEVO'!$H:$K,2,0)</f>
        <v>CENTRO ORIENTE</v>
      </c>
      <c r="Y669" t="str">
        <f>+VLOOKUP(T$1:T$21894,'DT HUEVO'!$H:$K,3,0)</f>
        <v>SANTANDER</v>
      </c>
      <c r="Z669">
        <f>+VLOOKUP(A$1:A$21894,'DT HUEVO'!$A:$E,5,0)</f>
        <v>0</v>
      </c>
      <c r="AA669" t="str">
        <f>IF(Tabla1[[#This Row],[GRUPO]]="PLANTA CLASIFICACION","BODEGA",IF(Tabla1[[#This Row],[GRUPO]]="BODEGA","BODEGA",Tabla1[[#This Row],[GRUPO]]))</f>
        <v>VEHICULOS</v>
      </c>
      <c r="AB669" t="str">
        <f>VLOOKUP(Tabla1[[#This Row],[articulo]],'DT HUEVO'!$A:$F,6,0)</f>
        <v>TAT</v>
      </c>
    </row>
    <row r="670" spans="1:28">
      <c r="A670" s="223">
        <v>152384</v>
      </c>
      <c r="B670" s="223" t="s">
        <v>1107</v>
      </c>
      <c r="C670" s="223" t="s">
        <v>1259</v>
      </c>
      <c r="D670" s="223">
        <v>300</v>
      </c>
      <c r="E670" s="7">
        <v>0</v>
      </c>
      <c r="F670" s="223" t="s">
        <v>1260</v>
      </c>
      <c r="G670" s="223" t="s">
        <v>1261</v>
      </c>
      <c r="H670" s="7">
        <v>0</v>
      </c>
      <c r="I670" s="7">
        <v>560</v>
      </c>
      <c r="J670" s="223" t="s">
        <v>1262</v>
      </c>
      <c r="K670" s="223" t="s">
        <v>1263</v>
      </c>
      <c r="L670" s="245">
        <v>504.4</v>
      </c>
      <c r="M670" s="246">
        <v>46305</v>
      </c>
      <c r="N670" s="223"/>
      <c r="O670" s="223" t="s">
        <v>1723</v>
      </c>
      <c r="P670" s="223">
        <v>152384</v>
      </c>
      <c r="Q670" s="223" t="s">
        <v>1511</v>
      </c>
      <c r="R670" s="223">
        <v>0</v>
      </c>
      <c r="S670" s="7"/>
      <c r="T670" s="3" t="str">
        <f>+VLOOKUP(Tabla1[[#This Row],[id_bodega]],'CONVERSION DATOS'!B:D,2,0)</f>
        <v>TAT BOGOTA MONTEVIDEO</v>
      </c>
      <c r="U670" s="3" t="str">
        <f>+VLOOKUP(Q670,'CONVERSION DATOS'!B:D,3,0)</f>
        <v>VEHICULOS</v>
      </c>
      <c r="V670" t="str">
        <f>+VLOOKUP($A$1:$A$21894,'DT HUEVO'!$A:$E,3,0)</f>
        <v>L</v>
      </c>
      <c r="W670" t="str">
        <f>+VLOOKUP($A$1:$A$21734,'DT HUEVO'!$A:$E,4,0)</f>
        <v>EMPACADOS</v>
      </c>
      <c r="X670" t="str">
        <f>+VLOOKUP(T$1:T$21894,'DT HUEVO'!$H:$K,2,0)</f>
        <v>CENTRO ORIENTE</v>
      </c>
      <c r="Y670" t="str">
        <f>+VLOOKUP(T$1:T$21894,'DT HUEVO'!$H:$K,3,0)</f>
        <v>SANTANDER</v>
      </c>
      <c r="Z670">
        <f>+VLOOKUP(A$1:A$21894,'DT HUEVO'!$A:$E,5,0)</f>
        <v>0</v>
      </c>
      <c r="AA670" t="str">
        <f>IF(Tabla1[[#This Row],[GRUPO]]="PLANTA CLASIFICACION","BODEGA",IF(Tabla1[[#This Row],[GRUPO]]="BODEGA","BODEGA",Tabla1[[#This Row],[GRUPO]]))</f>
        <v>VEHICULOS</v>
      </c>
      <c r="AB670" t="str">
        <f>VLOOKUP(Tabla1[[#This Row],[articulo]],'DT HUEVO'!$A:$F,6,0)</f>
        <v>TAT</v>
      </c>
    </row>
    <row r="671" spans="1:28">
      <c r="A671" s="223">
        <v>2010102</v>
      </c>
      <c r="B671" s="223" t="s">
        <v>1266</v>
      </c>
      <c r="C671" s="223" t="s">
        <v>1259</v>
      </c>
      <c r="D671" s="223">
        <v>213</v>
      </c>
      <c r="E671" s="7">
        <v>0</v>
      </c>
      <c r="F671" s="223" t="s">
        <v>1260</v>
      </c>
      <c r="G671" s="223" t="s">
        <v>1261</v>
      </c>
      <c r="H671" s="7">
        <v>0</v>
      </c>
      <c r="I671" s="7">
        <v>610</v>
      </c>
      <c r="J671" s="223" t="s">
        <v>1262</v>
      </c>
      <c r="K671" s="223" t="s">
        <v>1263</v>
      </c>
      <c r="L671" s="245">
        <v>629.67999999999995</v>
      </c>
      <c r="M671" s="246">
        <v>46308</v>
      </c>
      <c r="N671" s="223"/>
      <c r="O671" s="223" t="s">
        <v>1723</v>
      </c>
      <c r="P671" s="223">
        <v>2010102</v>
      </c>
      <c r="Q671" s="223" t="s">
        <v>1511</v>
      </c>
      <c r="R671" s="223">
        <v>0</v>
      </c>
      <c r="S671" s="7"/>
      <c r="T671" s="3" t="str">
        <f>+VLOOKUP(Tabla1[[#This Row],[id_bodega]],'CONVERSION DATOS'!B:D,2,0)</f>
        <v>TAT BOGOTA MONTEVIDEO</v>
      </c>
      <c r="U671" s="3" t="str">
        <f>+VLOOKUP(Q671,'CONVERSION DATOS'!B:D,3,0)</f>
        <v>VEHICULOS</v>
      </c>
      <c r="V671" t="str">
        <f>+VLOOKUP($A$1:$A$21894,'DT HUEVO'!$A:$E,3,0)</f>
        <v>YUMBO</v>
      </c>
      <c r="W671" t="str">
        <f>+VLOOKUP($A$1:$A$21734,'DT HUEVO'!$A:$E,4,0)</f>
        <v>VERDE</v>
      </c>
      <c r="X671" t="str">
        <f>+VLOOKUP(T$1:T$21894,'DT HUEVO'!$H:$K,2,0)</f>
        <v>CENTRO ORIENTE</v>
      </c>
      <c r="Y671" t="str">
        <f>+VLOOKUP(T$1:T$21894,'DT HUEVO'!$H:$K,3,0)</f>
        <v>SANTANDER</v>
      </c>
      <c r="Z671">
        <f>+VLOOKUP(A$1:A$21894,'DT HUEVO'!$A:$E,5,0)</f>
        <v>0</v>
      </c>
      <c r="AA671" t="str">
        <f>IF(Tabla1[[#This Row],[GRUPO]]="PLANTA CLASIFICACION","BODEGA",IF(Tabla1[[#This Row],[GRUPO]]="BODEGA","BODEGA",Tabla1[[#This Row],[GRUPO]]))</f>
        <v>VEHICULOS</v>
      </c>
      <c r="AB671" t="str">
        <f>VLOOKUP(Tabla1[[#This Row],[articulo]],'DT HUEVO'!$A:$F,6,0)</f>
        <v>TAT</v>
      </c>
    </row>
    <row r="672" spans="1:28">
      <c r="A672" s="223">
        <v>2110202</v>
      </c>
      <c r="B672" s="223" t="s">
        <v>1008</v>
      </c>
      <c r="C672" s="223" t="s">
        <v>1259</v>
      </c>
      <c r="D672" s="223">
        <v>6403</v>
      </c>
      <c r="E672" s="7">
        <v>0</v>
      </c>
      <c r="F672" s="223" t="s">
        <v>1260</v>
      </c>
      <c r="G672" s="223" t="s">
        <v>1261</v>
      </c>
      <c r="H672" s="7">
        <v>0</v>
      </c>
      <c r="I672" s="7">
        <v>550</v>
      </c>
      <c r="J672" s="223" t="s">
        <v>1262</v>
      </c>
      <c r="K672" s="223" t="s">
        <v>1263</v>
      </c>
      <c r="L672" s="245">
        <v>394.25916362036628</v>
      </c>
      <c r="M672" s="246">
        <v>46307</v>
      </c>
      <c r="N672" s="223"/>
      <c r="O672" s="223" t="s">
        <v>1723</v>
      </c>
      <c r="P672" s="223">
        <v>2110202</v>
      </c>
      <c r="Q672" s="223" t="s">
        <v>1511</v>
      </c>
      <c r="R672" s="223">
        <v>0</v>
      </c>
      <c r="S672" s="7"/>
      <c r="T672" s="3" t="str">
        <f>+VLOOKUP(Tabla1[[#This Row],[id_bodega]],'CONVERSION DATOS'!B:D,2,0)</f>
        <v>TAT BOGOTA MONTEVIDEO</v>
      </c>
      <c r="U672" s="3" t="str">
        <f>+VLOOKUP(Q672,'CONVERSION DATOS'!B:D,3,0)</f>
        <v>VEHICULOS</v>
      </c>
      <c r="V672" t="str">
        <f>+VLOOKUP($A$1:$A$21894,'DT HUEVO'!$A:$E,3,0)</f>
        <v>XL</v>
      </c>
      <c r="W672" t="str">
        <f>+VLOOKUP($A$1:$A$21734,'DT HUEVO'!$A:$E,4,0)</f>
        <v>VERDE</v>
      </c>
      <c r="X672" t="str">
        <f>+VLOOKUP(T$1:T$21894,'DT HUEVO'!$H:$K,2,0)</f>
        <v>CENTRO ORIENTE</v>
      </c>
      <c r="Y672" t="str">
        <f>+VLOOKUP(T$1:T$21894,'DT HUEVO'!$H:$K,3,0)</f>
        <v>SANTANDER</v>
      </c>
      <c r="Z672">
        <f>+VLOOKUP(A$1:A$21894,'DT HUEVO'!$A:$E,5,0)</f>
        <v>0</v>
      </c>
      <c r="AA672" t="str">
        <f>IF(Tabla1[[#This Row],[GRUPO]]="PLANTA CLASIFICACION","BODEGA",IF(Tabla1[[#This Row],[GRUPO]]="BODEGA","BODEGA",Tabla1[[#This Row],[GRUPO]]))</f>
        <v>VEHICULOS</v>
      </c>
      <c r="AB672" t="str">
        <f>VLOOKUP(Tabla1[[#This Row],[articulo]],'DT HUEVO'!$A:$F,6,0)</f>
        <v>TAT</v>
      </c>
    </row>
    <row r="673" spans="1:28">
      <c r="A673" s="223">
        <v>2110302</v>
      </c>
      <c r="B673" s="223" t="s">
        <v>1007</v>
      </c>
      <c r="C673" s="223" t="s">
        <v>1259</v>
      </c>
      <c r="D673" s="223">
        <v>6336</v>
      </c>
      <c r="E673" s="7">
        <v>0</v>
      </c>
      <c r="F673" s="223" t="s">
        <v>1260</v>
      </c>
      <c r="G673" s="223" t="s">
        <v>1261</v>
      </c>
      <c r="H673" s="7">
        <v>0</v>
      </c>
      <c r="I673" s="7">
        <v>500</v>
      </c>
      <c r="J673" s="223" t="s">
        <v>1262</v>
      </c>
      <c r="K673" s="223" t="s">
        <v>1263</v>
      </c>
      <c r="L673" s="245">
        <v>363.24759672494179</v>
      </c>
      <c r="M673" s="246">
        <v>46308</v>
      </c>
      <c r="N673" s="223"/>
      <c r="O673" s="223" t="s">
        <v>1723</v>
      </c>
      <c r="P673" s="223">
        <v>2110302</v>
      </c>
      <c r="Q673" s="223" t="s">
        <v>1511</v>
      </c>
      <c r="R673" s="223">
        <v>0</v>
      </c>
      <c r="S673" s="7"/>
      <c r="T673" s="3" t="str">
        <f>+VLOOKUP(Tabla1[[#This Row],[id_bodega]],'CONVERSION DATOS'!B:D,2,0)</f>
        <v>TAT BOGOTA MONTEVIDEO</v>
      </c>
      <c r="U673" s="3" t="str">
        <f>+VLOOKUP(Q673,'CONVERSION DATOS'!B:D,3,0)</f>
        <v>VEHICULOS</v>
      </c>
      <c r="V673" t="str">
        <f>+VLOOKUP($A$1:$A$21894,'DT HUEVO'!$A:$E,3,0)</f>
        <v>L</v>
      </c>
      <c r="W673" t="str">
        <f>+VLOOKUP($A$1:$A$21734,'DT HUEVO'!$A:$E,4,0)</f>
        <v>VERDE</v>
      </c>
      <c r="X673" t="str">
        <f>+VLOOKUP(T$1:T$21894,'DT HUEVO'!$H:$K,2,0)</f>
        <v>CENTRO ORIENTE</v>
      </c>
      <c r="Y673" t="str">
        <f>+VLOOKUP(T$1:T$21894,'DT HUEVO'!$H:$K,3,0)</f>
        <v>SANTANDER</v>
      </c>
      <c r="Z673">
        <f>+VLOOKUP(A$1:A$21894,'DT HUEVO'!$A:$E,5,0)</f>
        <v>0</v>
      </c>
      <c r="AA673" t="str">
        <f>IF(Tabla1[[#This Row],[GRUPO]]="PLANTA CLASIFICACION","BODEGA",IF(Tabla1[[#This Row],[GRUPO]]="BODEGA","BODEGA",Tabla1[[#This Row],[GRUPO]]))</f>
        <v>VEHICULOS</v>
      </c>
      <c r="AB673" t="str">
        <f>VLOOKUP(Tabla1[[#This Row],[articulo]],'DT HUEVO'!$A:$F,6,0)</f>
        <v>TAT</v>
      </c>
    </row>
    <row r="674" spans="1:28">
      <c r="A674" s="223">
        <v>2110317</v>
      </c>
      <c r="B674" s="223" t="s">
        <v>1786</v>
      </c>
      <c r="C674" s="223" t="s">
        <v>1259</v>
      </c>
      <c r="D674" s="223">
        <v>960</v>
      </c>
      <c r="E674" s="7">
        <v>0</v>
      </c>
      <c r="F674" s="223" t="s">
        <v>1260</v>
      </c>
      <c r="G674" s="223" t="s">
        <v>1261</v>
      </c>
      <c r="H674" s="7">
        <v>0</v>
      </c>
      <c r="I674" s="7">
        <v>510</v>
      </c>
      <c r="J674" s="223" t="s">
        <v>1262</v>
      </c>
      <c r="K674" s="223" t="s">
        <v>1263</v>
      </c>
      <c r="L674" s="245">
        <v>362.98</v>
      </c>
      <c r="M674" s="246">
        <v>46305</v>
      </c>
      <c r="N674" s="223">
        <v>0</v>
      </c>
      <c r="O674" s="223" t="s">
        <v>1723</v>
      </c>
      <c r="P674" s="223">
        <v>2110317</v>
      </c>
      <c r="Q674" s="223" t="s">
        <v>1511</v>
      </c>
      <c r="R674" s="223">
        <v>0</v>
      </c>
      <c r="S674" s="7"/>
      <c r="T674" s="3" t="str">
        <f>+VLOOKUP(Tabla1[[#This Row],[id_bodega]],'CONVERSION DATOS'!B:D,2,0)</f>
        <v>TAT BOGOTA MONTEVIDEO</v>
      </c>
      <c r="U674" s="3" t="str">
        <f>+VLOOKUP(Q674,'CONVERSION DATOS'!B:D,3,0)</f>
        <v>VEHICULOS</v>
      </c>
      <c r="V674" t="str">
        <f>+VLOOKUP($A$1:$A$21894,'DT HUEVO'!$A:$E,3,0)</f>
        <v>L</v>
      </c>
      <c r="W674" t="str">
        <f>+VLOOKUP($A$1:$A$21734,'DT HUEVO'!$A:$E,4,0)</f>
        <v>EMPACADOS</v>
      </c>
      <c r="X674" t="str">
        <f>+VLOOKUP(T$1:T$21894,'DT HUEVO'!$H:$K,2,0)</f>
        <v>CENTRO ORIENTE</v>
      </c>
      <c r="Y674" t="str">
        <f>+VLOOKUP(T$1:T$21894,'DT HUEVO'!$H:$K,3,0)</f>
        <v>SANTANDER</v>
      </c>
      <c r="Z674">
        <f>+VLOOKUP(A$1:A$21894,'DT HUEVO'!$A:$E,5,0)</f>
        <v>0</v>
      </c>
      <c r="AA674" t="str">
        <f>IF(Tabla1[[#This Row],[GRUPO]]="PLANTA CLASIFICACION","BODEGA",IF(Tabla1[[#This Row],[GRUPO]]="BODEGA","BODEGA",Tabla1[[#This Row],[GRUPO]]))</f>
        <v>VEHICULOS</v>
      </c>
      <c r="AB674" t="str">
        <f>VLOOKUP(Tabla1[[#This Row],[articulo]],'DT HUEVO'!$A:$F,6,0)</f>
        <v>TAT</v>
      </c>
    </row>
    <row r="675" spans="1:28">
      <c r="A675" s="223">
        <v>2010102</v>
      </c>
      <c r="B675" s="223" t="s">
        <v>1266</v>
      </c>
      <c r="C675" s="223" t="s">
        <v>1259</v>
      </c>
      <c r="D675" s="223">
        <v>31</v>
      </c>
      <c r="E675" s="7">
        <v>0</v>
      </c>
      <c r="F675" s="223" t="s">
        <v>1260</v>
      </c>
      <c r="G675" s="223" t="s">
        <v>1261</v>
      </c>
      <c r="H675" s="7">
        <v>0</v>
      </c>
      <c r="I675" s="7">
        <v>610</v>
      </c>
      <c r="J675" s="223" t="s">
        <v>1262</v>
      </c>
      <c r="K675" s="223" t="s">
        <v>1263</v>
      </c>
      <c r="L675" s="245">
        <v>629.67999999999995</v>
      </c>
      <c r="M675" s="246">
        <v>46302</v>
      </c>
      <c r="N675" s="223"/>
      <c r="O675" s="223" t="s">
        <v>1512</v>
      </c>
      <c r="P675" s="223">
        <v>2010102</v>
      </c>
      <c r="Q675" s="223" t="s">
        <v>1513</v>
      </c>
      <c r="R675" s="223">
        <v>0</v>
      </c>
      <c r="S675" s="7"/>
      <c r="T675" s="3" t="str">
        <f>+VLOOKUP(Tabla1[[#This Row],[id_bodega]],'CONVERSION DATOS'!B:D,2,0)</f>
        <v>TAT BOGOTA MONTEVIDEO</v>
      </c>
      <c r="U675" s="3" t="str">
        <f>+VLOOKUP(Q675,'CONVERSION DATOS'!B:D,3,0)</f>
        <v>VEHICULOS</v>
      </c>
      <c r="V675" t="str">
        <f>+VLOOKUP($A$1:$A$21894,'DT HUEVO'!$A:$E,3,0)</f>
        <v>YUMBO</v>
      </c>
      <c r="W675" t="str">
        <f>+VLOOKUP($A$1:$A$21734,'DT HUEVO'!$A:$E,4,0)</f>
        <v>VERDE</v>
      </c>
      <c r="X675" t="str">
        <f>+VLOOKUP(T$1:T$21894,'DT HUEVO'!$H:$K,2,0)</f>
        <v>CENTRO ORIENTE</v>
      </c>
      <c r="Y675" t="str">
        <f>+VLOOKUP(T$1:T$21894,'DT HUEVO'!$H:$K,3,0)</f>
        <v>SANTANDER</v>
      </c>
      <c r="Z675">
        <f>+VLOOKUP(A$1:A$21894,'DT HUEVO'!$A:$E,5,0)</f>
        <v>0</v>
      </c>
      <c r="AA675" t="str">
        <f>IF(Tabla1[[#This Row],[GRUPO]]="PLANTA CLASIFICACION","BODEGA",IF(Tabla1[[#This Row],[GRUPO]]="BODEGA","BODEGA",Tabla1[[#This Row],[GRUPO]]))</f>
        <v>VEHICULOS</v>
      </c>
      <c r="AB675" t="str">
        <f>VLOOKUP(Tabla1[[#This Row],[articulo]],'DT HUEVO'!$A:$F,6,0)</f>
        <v>TAT</v>
      </c>
    </row>
    <row r="676" spans="1:28">
      <c r="A676" s="223">
        <v>2110202</v>
      </c>
      <c r="B676" s="223" t="s">
        <v>1008</v>
      </c>
      <c r="C676" s="223" t="s">
        <v>1259</v>
      </c>
      <c r="D676" s="223">
        <v>4343</v>
      </c>
      <c r="E676" s="7">
        <v>0</v>
      </c>
      <c r="F676" s="223" t="s">
        <v>1260</v>
      </c>
      <c r="G676" s="223" t="s">
        <v>1261</v>
      </c>
      <c r="H676" s="7">
        <v>0</v>
      </c>
      <c r="I676" s="7">
        <v>550</v>
      </c>
      <c r="J676" s="223" t="s">
        <v>1262</v>
      </c>
      <c r="K676" s="223" t="s">
        <v>1263</v>
      </c>
      <c r="L676" s="245">
        <v>394.2593009637169</v>
      </c>
      <c r="M676" s="246">
        <v>46307</v>
      </c>
      <c r="N676" s="223"/>
      <c r="O676" s="223" t="s">
        <v>1512</v>
      </c>
      <c r="P676" s="223">
        <v>2110202</v>
      </c>
      <c r="Q676" s="223" t="s">
        <v>1513</v>
      </c>
      <c r="R676" s="223">
        <v>0</v>
      </c>
      <c r="S676" s="7"/>
      <c r="T676" s="3" t="str">
        <f>+VLOOKUP(Tabla1[[#This Row],[id_bodega]],'CONVERSION DATOS'!B:D,2,0)</f>
        <v>TAT BOGOTA MONTEVIDEO</v>
      </c>
      <c r="U676" s="3" t="str">
        <f>+VLOOKUP(Q676,'CONVERSION DATOS'!B:D,3,0)</f>
        <v>VEHICULOS</v>
      </c>
      <c r="V676" t="str">
        <f>+VLOOKUP($A$1:$A$21894,'DT HUEVO'!$A:$E,3,0)</f>
        <v>XL</v>
      </c>
      <c r="W676" t="str">
        <f>+VLOOKUP($A$1:$A$21734,'DT HUEVO'!$A:$E,4,0)</f>
        <v>VERDE</v>
      </c>
      <c r="X676" t="str">
        <f>+VLOOKUP(T$1:T$21894,'DT HUEVO'!$H:$K,2,0)</f>
        <v>CENTRO ORIENTE</v>
      </c>
      <c r="Y676" t="str">
        <f>+VLOOKUP(T$1:T$21894,'DT HUEVO'!$H:$K,3,0)</f>
        <v>SANTANDER</v>
      </c>
      <c r="Z676">
        <f>+VLOOKUP(A$1:A$21894,'DT HUEVO'!$A:$E,5,0)</f>
        <v>0</v>
      </c>
      <c r="AA676" t="str">
        <f>IF(Tabla1[[#This Row],[GRUPO]]="PLANTA CLASIFICACION","BODEGA",IF(Tabla1[[#This Row],[GRUPO]]="BODEGA","BODEGA",Tabla1[[#This Row],[GRUPO]]))</f>
        <v>VEHICULOS</v>
      </c>
      <c r="AB676" t="str">
        <f>VLOOKUP(Tabla1[[#This Row],[articulo]],'DT HUEVO'!$A:$F,6,0)</f>
        <v>TAT</v>
      </c>
    </row>
    <row r="677" spans="1:28">
      <c r="A677" s="223">
        <v>2110302</v>
      </c>
      <c r="B677" s="223" t="s">
        <v>1007</v>
      </c>
      <c r="C677" s="223" t="s">
        <v>1259</v>
      </c>
      <c r="D677" s="223">
        <v>9015</v>
      </c>
      <c r="E677" s="7">
        <v>0</v>
      </c>
      <c r="F677" s="223" t="s">
        <v>1260</v>
      </c>
      <c r="G677" s="223" t="s">
        <v>1261</v>
      </c>
      <c r="H677" s="7">
        <v>0</v>
      </c>
      <c r="I677" s="7">
        <v>500</v>
      </c>
      <c r="J677" s="223" t="s">
        <v>1262</v>
      </c>
      <c r="K677" s="223" t="s">
        <v>1263</v>
      </c>
      <c r="L677" s="245">
        <v>363.24522576300791</v>
      </c>
      <c r="M677" s="246">
        <v>46307</v>
      </c>
      <c r="N677" s="223"/>
      <c r="O677" s="223" t="s">
        <v>1512</v>
      </c>
      <c r="P677" s="223">
        <v>2110302</v>
      </c>
      <c r="Q677" s="223" t="s">
        <v>1513</v>
      </c>
      <c r="R677" s="223">
        <v>0</v>
      </c>
      <c r="S677" s="7"/>
      <c r="T677" s="3" t="str">
        <f>+VLOOKUP(Tabla1[[#This Row],[id_bodega]],'CONVERSION DATOS'!B:D,2,0)</f>
        <v>TAT BOGOTA MONTEVIDEO</v>
      </c>
      <c r="U677" s="3" t="str">
        <f>+VLOOKUP(Q677,'CONVERSION DATOS'!B:D,3,0)</f>
        <v>VEHICULOS</v>
      </c>
      <c r="V677" t="str">
        <f>+VLOOKUP($A$1:$A$21894,'DT HUEVO'!$A:$E,3,0)</f>
        <v>L</v>
      </c>
      <c r="W677" t="str">
        <f>+VLOOKUP($A$1:$A$21734,'DT HUEVO'!$A:$E,4,0)</f>
        <v>VERDE</v>
      </c>
      <c r="X677" t="str">
        <f>+VLOOKUP(T$1:T$21894,'DT HUEVO'!$H:$K,2,0)</f>
        <v>CENTRO ORIENTE</v>
      </c>
      <c r="Y677" t="str">
        <f>+VLOOKUP(T$1:T$21894,'DT HUEVO'!$H:$K,3,0)</f>
        <v>SANTANDER</v>
      </c>
      <c r="Z677">
        <f>+VLOOKUP(A$1:A$21894,'DT HUEVO'!$A:$E,5,0)</f>
        <v>0</v>
      </c>
      <c r="AA677" t="str">
        <f>IF(Tabla1[[#This Row],[GRUPO]]="PLANTA CLASIFICACION","BODEGA",IF(Tabla1[[#This Row],[GRUPO]]="BODEGA","BODEGA",Tabla1[[#This Row],[GRUPO]]))</f>
        <v>VEHICULOS</v>
      </c>
      <c r="AB677" t="str">
        <f>VLOOKUP(Tabla1[[#This Row],[articulo]],'DT HUEVO'!$A:$F,6,0)</f>
        <v>TAT</v>
      </c>
    </row>
    <row r="678" spans="1:28">
      <c r="A678" s="223">
        <v>2110402</v>
      </c>
      <c r="B678" s="223" t="s">
        <v>1009</v>
      </c>
      <c r="C678" s="223" t="s">
        <v>1259</v>
      </c>
      <c r="D678" s="223">
        <v>720</v>
      </c>
      <c r="E678" s="7">
        <v>0</v>
      </c>
      <c r="F678" s="223" t="s">
        <v>1260</v>
      </c>
      <c r="G678" s="223" t="s">
        <v>1261</v>
      </c>
      <c r="H678" s="7">
        <v>0</v>
      </c>
      <c r="I678" s="7">
        <v>480</v>
      </c>
      <c r="J678" s="223" t="s">
        <v>1262</v>
      </c>
      <c r="K678" s="223" t="s">
        <v>1263</v>
      </c>
      <c r="L678" s="245">
        <v>349.55002056623931</v>
      </c>
      <c r="M678" s="246">
        <v>46305</v>
      </c>
      <c r="N678" s="223"/>
      <c r="O678" s="223" t="s">
        <v>1512</v>
      </c>
      <c r="P678" s="223">
        <v>2110402</v>
      </c>
      <c r="Q678" s="223" t="s">
        <v>1513</v>
      </c>
      <c r="R678" s="223">
        <v>0</v>
      </c>
      <c r="S678" s="7"/>
      <c r="T678" s="3" t="str">
        <f>+VLOOKUP(Tabla1[[#This Row],[id_bodega]],'CONVERSION DATOS'!B:D,2,0)</f>
        <v>TAT BOGOTA MONTEVIDEO</v>
      </c>
      <c r="U678" s="3" t="str">
        <f>+VLOOKUP(Q678,'CONVERSION DATOS'!B:D,3,0)</f>
        <v>VEHICULOS</v>
      </c>
      <c r="V678" t="str">
        <f>+VLOOKUP($A$1:$A$21894,'DT HUEVO'!$A:$E,3,0)</f>
        <v>M</v>
      </c>
      <c r="W678" t="str">
        <f>+VLOOKUP($A$1:$A$21734,'DT HUEVO'!$A:$E,4,0)</f>
        <v>VERDE</v>
      </c>
      <c r="X678" t="str">
        <f>+VLOOKUP(T$1:T$21894,'DT HUEVO'!$H:$K,2,0)</f>
        <v>CENTRO ORIENTE</v>
      </c>
      <c r="Y678" t="str">
        <f>+VLOOKUP(T$1:T$21894,'DT HUEVO'!$H:$K,3,0)</f>
        <v>SANTANDER</v>
      </c>
      <c r="Z678">
        <f>+VLOOKUP(A$1:A$21894,'DT HUEVO'!$A:$E,5,0)</f>
        <v>0</v>
      </c>
      <c r="AA678" t="str">
        <f>IF(Tabla1[[#This Row],[GRUPO]]="PLANTA CLASIFICACION","BODEGA",IF(Tabla1[[#This Row],[GRUPO]]="BODEGA","BODEGA",Tabla1[[#This Row],[GRUPO]]))</f>
        <v>VEHICULOS</v>
      </c>
      <c r="AB678" t="str">
        <f>VLOOKUP(Tabla1[[#This Row],[articulo]],'DT HUEVO'!$A:$F,6,0)</f>
        <v>TAT</v>
      </c>
    </row>
    <row r="679" spans="1:28">
      <c r="A679" s="223">
        <v>152384</v>
      </c>
      <c r="B679" s="223" t="s">
        <v>1107</v>
      </c>
      <c r="C679" s="223" t="s">
        <v>1259</v>
      </c>
      <c r="D679" s="223">
        <v>315</v>
      </c>
      <c r="E679" s="7">
        <v>0</v>
      </c>
      <c r="F679" s="223" t="s">
        <v>1260</v>
      </c>
      <c r="G679" s="223" t="s">
        <v>1261</v>
      </c>
      <c r="H679" s="7">
        <v>0</v>
      </c>
      <c r="I679" s="7">
        <v>560</v>
      </c>
      <c r="J679" s="223" t="s">
        <v>1262</v>
      </c>
      <c r="K679" s="223" t="s">
        <v>1263</v>
      </c>
      <c r="L679" s="245">
        <v>504.4</v>
      </c>
      <c r="M679" s="246">
        <v>46307</v>
      </c>
      <c r="N679" s="223"/>
      <c r="O679" s="223" t="s">
        <v>1514</v>
      </c>
      <c r="P679" s="223">
        <v>152384</v>
      </c>
      <c r="Q679" s="223" t="s">
        <v>1515</v>
      </c>
      <c r="R679" s="223">
        <v>0</v>
      </c>
      <c r="S679" s="7"/>
      <c r="T679" s="3" t="str">
        <f>+VLOOKUP(Tabla1[[#This Row],[id_bodega]],'CONVERSION DATOS'!B:D,2,0)</f>
        <v>TAT BOGOTA MONTEVIDEO</v>
      </c>
      <c r="U679" s="3" t="str">
        <f>+VLOOKUP(Q679,'CONVERSION DATOS'!B:D,3,0)</f>
        <v>VEHICULOS</v>
      </c>
      <c r="V679" t="str">
        <f>+VLOOKUP($A$1:$A$21894,'DT HUEVO'!$A:$E,3,0)</f>
        <v>L</v>
      </c>
      <c r="W679" t="str">
        <f>+VLOOKUP($A$1:$A$21734,'DT HUEVO'!$A:$E,4,0)</f>
        <v>EMPACADOS</v>
      </c>
      <c r="X679" t="str">
        <f>+VLOOKUP(T$1:T$21894,'DT HUEVO'!$H:$K,2,0)</f>
        <v>CENTRO ORIENTE</v>
      </c>
      <c r="Y679" t="str">
        <f>+VLOOKUP(T$1:T$21894,'DT HUEVO'!$H:$K,3,0)</f>
        <v>SANTANDER</v>
      </c>
      <c r="Z679">
        <f>+VLOOKUP(A$1:A$21894,'DT HUEVO'!$A:$E,5,0)</f>
        <v>0</v>
      </c>
      <c r="AA679" t="str">
        <f>IF(Tabla1[[#This Row],[GRUPO]]="PLANTA CLASIFICACION","BODEGA",IF(Tabla1[[#This Row],[GRUPO]]="BODEGA","BODEGA",Tabla1[[#This Row],[GRUPO]]))</f>
        <v>VEHICULOS</v>
      </c>
      <c r="AB679" t="str">
        <f>VLOOKUP(Tabla1[[#This Row],[articulo]],'DT HUEVO'!$A:$F,6,0)</f>
        <v>TAT</v>
      </c>
    </row>
    <row r="680" spans="1:28">
      <c r="A680" s="223">
        <v>2010102</v>
      </c>
      <c r="B680" s="223" t="s">
        <v>1266</v>
      </c>
      <c r="C680" s="223" t="s">
        <v>1259</v>
      </c>
      <c r="D680" s="223">
        <v>205</v>
      </c>
      <c r="E680" s="7">
        <v>0</v>
      </c>
      <c r="F680" s="223" t="s">
        <v>1260</v>
      </c>
      <c r="G680" s="223" t="s">
        <v>1261</v>
      </c>
      <c r="H680" s="7">
        <v>0</v>
      </c>
      <c r="I680" s="7">
        <v>610</v>
      </c>
      <c r="J680" s="223" t="s">
        <v>1262</v>
      </c>
      <c r="K680" s="223" t="s">
        <v>1263</v>
      </c>
      <c r="L680" s="245">
        <v>629.67999999999995</v>
      </c>
      <c r="M680" s="246">
        <v>46307</v>
      </c>
      <c r="N680" s="223"/>
      <c r="O680" s="223" t="s">
        <v>1514</v>
      </c>
      <c r="P680" s="223">
        <v>2010102</v>
      </c>
      <c r="Q680" s="223" t="s">
        <v>1515</v>
      </c>
      <c r="R680" s="223">
        <v>0</v>
      </c>
      <c r="S680" s="7"/>
      <c r="T680" s="3" t="str">
        <f>+VLOOKUP(Tabla1[[#This Row],[id_bodega]],'CONVERSION DATOS'!B:D,2,0)</f>
        <v>TAT BOGOTA MONTEVIDEO</v>
      </c>
      <c r="U680" s="3" t="str">
        <f>+VLOOKUP(Q680,'CONVERSION DATOS'!B:D,3,0)</f>
        <v>VEHICULOS</v>
      </c>
      <c r="V680" t="str">
        <f>+VLOOKUP($A$1:$A$21894,'DT HUEVO'!$A:$E,3,0)</f>
        <v>YUMBO</v>
      </c>
      <c r="W680" t="str">
        <f>+VLOOKUP($A$1:$A$21734,'DT HUEVO'!$A:$E,4,0)</f>
        <v>VERDE</v>
      </c>
      <c r="X680" t="str">
        <f>+VLOOKUP(T$1:T$21894,'DT HUEVO'!$H:$K,2,0)</f>
        <v>CENTRO ORIENTE</v>
      </c>
      <c r="Y680" t="str">
        <f>+VLOOKUP(T$1:T$21894,'DT HUEVO'!$H:$K,3,0)</f>
        <v>SANTANDER</v>
      </c>
      <c r="Z680">
        <f>+VLOOKUP(A$1:A$21894,'DT HUEVO'!$A:$E,5,0)</f>
        <v>0</v>
      </c>
      <c r="AA680" t="str">
        <f>IF(Tabla1[[#This Row],[GRUPO]]="PLANTA CLASIFICACION","BODEGA",IF(Tabla1[[#This Row],[GRUPO]]="BODEGA","BODEGA",Tabla1[[#This Row],[GRUPO]]))</f>
        <v>VEHICULOS</v>
      </c>
      <c r="AB680" t="str">
        <f>VLOOKUP(Tabla1[[#This Row],[articulo]],'DT HUEVO'!$A:$F,6,0)</f>
        <v>TAT</v>
      </c>
    </row>
    <row r="681" spans="1:28">
      <c r="A681" s="223">
        <v>2110202</v>
      </c>
      <c r="B681" s="223" t="s">
        <v>1008</v>
      </c>
      <c r="C681" s="223" t="s">
        <v>1259</v>
      </c>
      <c r="D681" s="223">
        <v>8880</v>
      </c>
      <c r="E681" s="7">
        <v>0</v>
      </c>
      <c r="F681" s="223" t="s">
        <v>1260</v>
      </c>
      <c r="G681" s="223" t="s">
        <v>1261</v>
      </c>
      <c r="H681" s="7">
        <v>0</v>
      </c>
      <c r="I681" s="7">
        <v>550</v>
      </c>
      <c r="J681" s="223" t="s">
        <v>1262</v>
      </c>
      <c r="K681" s="223" t="s">
        <v>1263</v>
      </c>
      <c r="L681" s="245">
        <v>394.25928326184561</v>
      </c>
      <c r="M681" s="246">
        <v>46307</v>
      </c>
      <c r="N681" s="223"/>
      <c r="O681" s="223" t="s">
        <v>1514</v>
      </c>
      <c r="P681" s="223">
        <v>2110202</v>
      </c>
      <c r="Q681" s="223" t="s">
        <v>1515</v>
      </c>
      <c r="R681" s="223">
        <v>0</v>
      </c>
      <c r="S681" s="7"/>
      <c r="T681" s="3" t="str">
        <f>+VLOOKUP(Tabla1[[#This Row],[id_bodega]],'CONVERSION DATOS'!B:D,2,0)</f>
        <v>TAT BOGOTA MONTEVIDEO</v>
      </c>
      <c r="U681" s="3" t="str">
        <f>+VLOOKUP(Q681,'CONVERSION DATOS'!B:D,3,0)</f>
        <v>VEHICULOS</v>
      </c>
      <c r="V681" t="str">
        <f>+VLOOKUP($A$1:$A$21894,'DT HUEVO'!$A:$E,3,0)</f>
        <v>XL</v>
      </c>
      <c r="W681" t="str">
        <f>+VLOOKUP($A$1:$A$21734,'DT HUEVO'!$A:$E,4,0)</f>
        <v>VERDE</v>
      </c>
      <c r="X681" t="str">
        <f>+VLOOKUP(T$1:T$21894,'DT HUEVO'!$H:$K,2,0)</f>
        <v>CENTRO ORIENTE</v>
      </c>
      <c r="Y681" t="str">
        <f>+VLOOKUP(T$1:T$21894,'DT HUEVO'!$H:$K,3,0)</f>
        <v>SANTANDER</v>
      </c>
      <c r="Z681">
        <f>+VLOOKUP(A$1:A$21894,'DT HUEVO'!$A:$E,5,0)</f>
        <v>0</v>
      </c>
      <c r="AA681" t="str">
        <f>IF(Tabla1[[#This Row],[GRUPO]]="PLANTA CLASIFICACION","BODEGA",IF(Tabla1[[#This Row],[GRUPO]]="BODEGA","BODEGA",Tabla1[[#This Row],[GRUPO]]))</f>
        <v>VEHICULOS</v>
      </c>
      <c r="AB681" t="str">
        <f>VLOOKUP(Tabla1[[#This Row],[articulo]],'DT HUEVO'!$A:$F,6,0)</f>
        <v>TAT</v>
      </c>
    </row>
    <row r="682" spans="1:28">
      <c r="A682" s="223">
        <v>2110302</v>
      </c>
      <c r="B682" s="223" t="s">
        <v>1007</v>
      </c>
      <c r="C682" s="223" t="s">
        <v>1259</v>
      </c>
      <c r="D682" s="223">
        <v>5190</v>
      </c>
      <c r="E682" s="7">
        <v>0</v>
      </c>
      <c r="F682" s="223" t="s">
        <v>1260</v>
      </c>
      <c r="G682" s="223" t="s">
        <v>1261</v>
      </c>
      <c r="H682" s="7">
        <v>0</v>
      </c>
      <c r="I682" s="7">
        <v>500</v>
      </c>
      <c r="J682" s="223" t="s">
        <v>1262</v>
      </c>
      <c r="K682" s="223" t="s">
        <v>1263</v>
      </c>
      <c r="L682" s="245">
        <v>363.2459293734114</v>
      </c>
      <c r="M682" s="246">
        <v>46307</v>
      </c>
      <c r="N682" s="223"/>
      <c r="O682" s="223" t="s">
        <v>1514</v>
      </c>
      <c r="P682" s="223">
        <v>2110302</v>
      </c>
      <c r="Q682" s="223" t="s">
        <v>1515</v>
      </c>
      <c r="R682" s="223">
        <v>0</v>
      </c>
      <c r="S682" s="7"/>
      <c r="T682" s="3" t="str">
        <f>+VLOOKUP(Tabla1[[#This Row],[id_bodega]],'CONVERSION DATOS'!B:D,2,0)</f>
        <v>TAT BOGOTA MONTEVIDEO</v>
      </c>
      <c r="U682" s="3" t="str">
        <f>+VLOOKUP(Q682,'CONVERSION DATOS'!B:D,3,0)</f>
        <v>VEHICULOS</v>
      </c>
      <c r="V682" t="str">
        <f>+VLOOKUP($A$1:$A$21894,'DT HUEVO'!$A:$E,3,0)</f>
        <v>L</v>
      </c>
      <c r="W682" t="str">
        <f>+VLOOKUP($A$1:$A$21734,'DT HUEVO'!$A:$E,4,0)</f>
        <v>VERDE</v>
      </c>
      <c r="X682" t="str">
        <f>+VLOOKUP(T$1:T$21894,'DT HUEVO'!$H:$K,2,0)</f>
        <v>CENTRO ORIENTE</v>
      </c>
      <c r="Y682" t="str">
        <f>+VLOOKUP(T$1:T$21894,'DT HUEVO'!$H:$K,3,0)</f>
        <v>SANTANDER</v>
      </c>
      <c r="Z682">
        <f>+VLOOKUP(A$1:A$21894,'DT HUEVO'!$A:$E,5,0)</f>
        <v>0</v>
      </c>
      <c r="AA682" t="str">
        <f>IF(Tabla1[[#This Row],[GRUPO]]="PLANTA CLASIFICACION","BODEGA",IF(Tabla1[[#This Row],[GRUPO]]="BODEGA","BODEGA",Tabla1[[#This Row],[GRUPO]]))</f>
        <v>VEHICULOS</v>
      </c>
      <c r="AB682" t="str">
        <f>VLOOKUP(Tabla1[[#This Row],[articulo]],'DT HUEVO'!$A:$F,6,0)</f>
        <v>TAT</v>
      </c>
    </row>
    <row r="683" spans="1:28">
      <c r="A683" s="223">
        <v>2110402</v>
      </c>
      <c r="B683" s="223" t="s">
        <v>1009</v>
      </c>
      <c r="C683" s="223" t="s">
        <v>1259</v>
      </c>
      <c r="D683" s="223">
        <v>480</v>
      </c>
      <c r="E683" s="7">
        <v>0</v>
      </c>
      <c r="F683" s="223" t="s">
        <v>1260</v>
      </c>
      <c r="G683" s="223" t="s">
        <v>1261</v>
      </c>
      <c r="H683" s="7">
        <v>0</v>
      </c>
      <c r="I683" s="7">
        <v>480</v>
      </c>
      <c r="J683" s="223" t="s">
        <v>1262</v>
      </c>
      <c r="K683" s="223" t="s">
        <v>1263</v>
      </c>
      <c r="L683" s="245">
        <v>349.55000172898309</v>
      </c>
      <c r="M683" s="246">
        <v>46307</v>
      </c>
      <c r="N683" s="223"/>
      <c r="O683" s="223" t="s">
        <v>1514</v>
      </c>
      <c r="P683" s="223">
        <v>2110402</v>
      </c>
      <c r="Q683" s="223" t="s">
        <v>1515</v>
      </c>
      <c r="R683" s="223">
        <v>0</v>
      </c>
      <c r="S683" s="7"/>
      <c r="T683" s="3" t="str">
        <f>+VLOOKUP(Tabla1[[#This Row],[id_bodega]],'CONVERSION DATOS'!B:D,2,0)</f>
        <v>TAT BOGOTA MONTEVIDEO</v>
      </c>
      <c r="U683" s="3" t="str">
        <f>+VLOOKUP(Q683,'CONVERSION DATOS'!B:D,3,0)</f>
        <v>VEHICULOS</v>
      </c>
      <c r="V683" t="str">
        <f>+VLOOKUP($A$1:$A$21894,'DT HUEVO'!$A:$E,3,0)</f>
        <v>M</v>
      </c>
      <c r="W683" t="str">
        <f>+VLOOKUP($A$1:$A$21734,'DT HUEVO'!$A:$E,4,0)</f>
        <v>VERDE</v>
      </c>
      <c r="X683" t="str">
        <f>+VLOOKUP(T$1:T$21894,'DT HUEVO'!$H:$K,2,0)</f>
        <v>CENTRO ORIENTE</v>
      </c>
      <c r="Y683" t="str">
        <f>+VLOOKUP(T$1:T$21894,'DT HUEVO'!$H:$K,3,0)</f>
        <v>SANTANDER</v>
      </c>
      <c r="Z683">
        <f>+VLOOKUP(A$1:A$21894,'DT HUEVO'!$A:$E,5,0)</f>
        <v>0</v>
      </c>
      <c r="AA683" t="str">
        <f>IF(Tabla1[[#This Row],[GRUPO]]="PLANTA CLASIFICACION","BODEGA",IF(Tabla1[[#This Row],[GRUPO]]="BODEGA","BODEGA",Tabla1[[#This Row],[GRUPO]]))</f>
        <v>VEHICULOS</v>
      </c>
      <c r="AB683" t="str">
        <f>VLOOKUP(Tabla1[[#This Row],[articulo]],'DT HUEVO'!$A:$F,6,0)</f>
        <v>TAT</v>
      </c>
    </row>
    <row r="684" spans="1:28">
      <c r="A684" s="223">
        <v>2110202</v>
      </c>
      <c r="B684" s="223" t="s">
        <v>1008</v>
      </c>
      <c r="C684" s="223" t="s">
        <v>1259</v>
      </c>
      <c r="D684" s="223">
        <v>540</v>
      </c>
      <c r="E684" s="7">
        <v>0</v>
      </c>
      <c r="F684" s="223" t="s">
        <v>1260</v>
      </c>
      <c r="G684" s="223" t="s">
        <v>1261</v>
      </c>
      <c r="H684" s="7">
        <v>0</v>
      </c>
      <c r="I684" s="7">
        <v>550</v>
      </c>
      <c r="J684" s="223" t="s">
        <v>1262</v>
      </c>
      <c r="K684" s="223" t="s">
        <v>1263</v>
      </c>
      <c r="L684" s="245">
        <v>394.25972222222219</v>
      </c>
      <c r="M684" s="246">
        <v>46308</v>
      </c>
      <c r="N684" s="223"/>
      <c r="O684" s="223" t="s">
        <v>1830</v>
      </c>
      <c r="P684" s="223">
        <v>2110202</v>
      </c>
      <c r="Q684" s="223" t="s">
        <v>1516</v>
      </c>
      <c r="R684" s="223">
        <v>0</v>
      </c>
      <c r="S684" s="7"/>
      <c r="T684" s="3" t="str">
        <f>+VLOOKUP(Tabla1[[#This Row],[id_bodega]],'CONVERSION DATOS'!B:D,2,0)</f>
        <v>TAT BOGOTA MONTEVIDEO</v>
      </c>
      <c r="U684" s="3" t="str">
        <f>+VLOOKUP(Q684,'CONVERSION DATOS'!B:D,3,0)</f>
        <v>VEHICULOS</v>
      </c>
      <c r="V684" t="str">
        <f>+VLOOKUP($A$1:$A$21894,'DT HUEVO'!$A:$E,3,0)</f>
        <v>XL</v>
      </c>
      <c r="W684" t="str">
        <f>+VLOOKUP($A$1:$A$21734,'DT HUEVO'!$A:$E,4,0)</f>
        <v>VERDE</v>
      </c>
      <c r="X684" t="str">
        <f>+VLOOKUP(T$1:T$21894,'DT HUEVO'!$H:$K,2,0)</f>
        <v>CENTRO ORIENTE</v>
      </c>
      <c r="Y684" t="str">
        <f>+VLOOKUP(T$1:T$21894,'DT HUEVO'!$H:$K,3,0)</f>
        <v>SANTANDER</v>
      </c>
      <c r="Z684">
        <f>+VLOOKUP(A$1:A$21894,'DT HUEVO'!$A:$E,5,0)</f>
        <v>0</v>
      </c>
      <c r="AA684" t="str">
        <f>IF(Tabla1[[#This Row],[GRUPO]]="PLANTA CLASIFICACION","BODEGA",IF(Tabla1[[#This Row],[GRUPO]]="BODEGA","BODEGA",Tabla1[[#This Row],[GRUPO]]))</f>
        <v>VEHICULOS</v>
      </c>
      <c r="AB684" t="str">
        <f>VLOOKUP(Tabla1[[#This Row],[articulo]],'DT HUEVO'!$A:$F,6,0)</f>
        <v>TAT</v>
      </c>
    </row>
    <row r="685" spans="1:28">
      <c r="A685" s="223">
        <v>2110302</v>
      </c>
      <c r="B685" s="223" t="s">
        <v>1007</v>
      </c>
      <c r="C685" s="223" t="s">
        <v>1259</v>
      </c>
      <c r="D685" s="223">
        <v>480</v>
      </c>
      <c r="E685" s="7">
        <v>0</v>
      </c>
      <c r="F685" s="223" t="s">
        <v>1260</v>
      </c>
      <c r="G685" s="223" t="s">
        <v>1261</v>
      </c>
      <c r="H685" s="7">
        <v>0</v>
      </c>
      <c r="I685" s="7">
        <v>500</v>
      </c>
      <c r="J685" s="223" t="s">
        <v>1262</v>
      </c>
      <c r="K685" s="223" t="s">
        <v>1263</v>
      </c>
      <c r="L685" s="245">
        <v>363.24027083333328</v>
      </c>
      <c r="M685" s="246">
        <v>46308</v>
      </c>
      <c r="N685" s="223"/>
      <c r="O685" s="223" t="s">
        <v>1830</v>
      </c>
      <c r="P685" s="223">
        <v>2110302</v>
      </c>
      <c r="Q685" s="223" t="s">
        <v>1516</v>
      </c>
      <c r="R685" s="223">
        <v>0</v>
      </c>
      <c r="S685" s="7"/>
      <c r="T685" s="3" t="str">
        <f>+VLOOKUP(Tabla1[[#This Row],[id_bodega]],'CONVERSION DATOS'!B:D,2,0)</f>
        <v>TAT BOGOTA MONTEVIDEO</v>
      </c>
      <c r="U685" s="3" t="str">
        <f>+VLOOKUP(Q685,'CONVERSION DATOS'!B:D,3,0)</f>
        <v>VEHICULOS</v>
      </c>
      <c r="V685" t="str">
        <f>+VLOOKUP($A$1:$A$21894,'DT HUEVO'!$A:$E,3,0)</f>
        <v>L</v>
      </c>
      <c r="W685" t="str">
        <f>+VLOOKUP($A$1:$A$21734,'DT HUEVO'!$A:$E,4,0)</f>
        <v>VERDE</v>
      </c>
      <c r="X685" t="str">
        <f>+VLOOKUP(T$1:T$21894,'DT HUEVO'!$H:$K,2,0)</f>
        <v>CENTRO ORIENTE</v>
      </c>
      <c r="Y685" t="str">
        <f>+VLOOKUP(T$1:T$21894,'DT HUEVO'!$H:$K,3,0)</f>
        <v>SANTANDER</v>
      </c>
      <c r="Z685">
        <f>+VLOOKUP(A$1:A$21894,'DT HUEVO'!$A:$E,5,0)</f>
        <v>0</v>
      </c>
      <c r="AA685" t="str">
        <f>IF(Tabla1[[#This Row],[GRUPO]]="PLANTA CLASIFICACION","BODEGA",IF(Tabla1[[#This Row],[GRUPO]]="BODEGA","BODEGA",Tabla1[[#This Row],[GRUPO]]))</f>
        <v>VEHICULOS</v>
      </c>
      <c r="AB685" t="str">
        <f>VLOOKUP(Tabla1[[#This Row],[articulo]],'DT HUEVO'!$A:$F,6,0)</f>
        <v>TAT</v>
      </c>
    </row>
    <row r="686" spans="1:28">
      <c r="A686" s="223">
        <v>112271</v>
      </c>
      <c r="B686" s="223" t="s">
        <v>1235</v>
      </c>
      <c r="C686" s="223" t="s">
        <v>1259</v>
      </c>
      <c r="D686" s="223">
        <v>345</v>
      </c>
      <c r="E686" s="7">
        <v>0</v>
      </c>
      <c r="F686" s="223" t="s">
        <v>1260</v>
      </c>
      <c r="G686" s="223" t="s">
        <v>1261</v>
      </c>
      <c r="H686" s="7">
        <v>0</v>
      </c>
      <c r="I686" s="7">
        <v>630</v>
      </c>
      <c r="J686" s="223" t="s">
        <v>1262</v>
      </c>
      <c r="K686" s="223" t="s">
        <v>1263</v>
      </c>
      <c r="L686" s="245">
        <v>589.67999999999995</v>
      </c>
      <c r="M686" s="246">
        <v>46304</v>
      </c>
      <c r="N686" s="223">
        <v>0</v>
      </c>
      <c r="O686" s="223" t="s">
        <v>1816</v>
      </c>
      <c r="P686" s="223">
        <v>112271</v>
      </c>
      <c r="Q686" s="223" t="s">
        <v>1518</v>
      </c>
      <c r="R686" s="223">
        <v>0</v>
      </c>
      <c r="S686" s="7"/>
      <c r="T686" s="3" t="str">
        <f>+VLOOKUP(Tabla1[[#This Row],[id_bodega]],'CONVERSION DATOS'!B:D,2,0)</f>
        <v>TAT BOGOTA MONTEVIDEO</v>
      </c>
      <c r="U686" s="3" t="str">
        <f>+VLOOKUP(Q686,'CONVERSION DATOS'!B:D,3,0)</f>
        <v>VEHICULOS</v>
      </c>
      <c r="V686" t="str">
        <f>+VLOOKUP($A$1:$A$21894,'DT HUEVO'!$A:$E,3,0)</f>
        <v>XL</v>
      </c>
      <c r="W686" t="str">
        <f>+VLOOKUP($A$1:$A$21734,'DT HUEVO'!$A:$E,4,0)</f>
        <v>EMPACADOS</v>
      </c>
      <c r="X686" t="str">
        <f>+VLOOKUP(T$1:T$21894,'DT HUEVO'!$H:$K,2,0)</f>
        <v>CENTRO ORIENTE</v>
      </c>
      <c r="Y686" t="str">
        <f>+VLOOKUP(T$1:T$21894,'DT HUEVO'!$H:$K,3,0)</f>
        <v>SANTANDER</v>
      </c>
      <c r="Z686">
        <f>+VLOOKUP(A$1:A$21894,'DT HUEVO'!$A:$E,5,0)</f>
        <v>0</v>
      </c>
      <c r="AA686" t="str">
        <f>IF(Tabla1[[#This Row],[GRUPO]]="PLANTA CLASIFICACION","BODEGA",IF(Tabla1[[#This Row],[GRUPO]]="BODEGA","BODEGA",Tabla1[[#This Row],[GRUPO]]))</f>
        <v>VEHICULOS</v>
      </c>
      <c r="AB686" t="str">
        <f>VLOOKUP(Tabla1[[#This Row],[articulo]],'DT HUEVO'!$A:$F,6,0)</f>
        <v>TAT</v>
      </c>
    </row>
    <row r="687" spans="1:28">
      <c r="A687" s="223">
        <v>152384</v>
      </c>
      <c r="B687" s="223" t="s">
        <v>1107</v>
      </c>
      <c r="C687" s="223" t="s">
        <v>1259</v>
      </c>
      <c r="D687" s="223">
        <v>600</v>
      </c>
      <c r="E687" s="7">
        <v>0</v>
      </c>
      <c r="F687" s="223" t="s">
        <v>1260</v>
      </c>
      <c r="G687" s="223" t="s">
        <v>1261</v>
      </c>
      <c r="H687" s="7">
        <v>0</v>
      </c>
      <c r="I687" s="7">
        <v>560</v>
      </c>
      <c r="J687" s="223" t="s">
        <v>1262</v>
      </c>
      <c r="K687" s="223" t="s">
        <v>1263</v>
      </c>
      <c r="L687" s="245">
        <v>504.4</v>
      </c>
      <c r="M687" s="246">
        <v>46307</v>
      </c>
      <c r="N687" s="223"/>
      <c r="O687" s="223" t="s">
        <v>1816</v>
      </c>
      <c r="P687" s="223">
        <v>152384</v>
      </c>
      <c r="Q687" s="223" t="s">
        <v>1518</v>
      </c>
      <c r="R687" s="223">
        <v>0</v>
      </c>
      <c r="S687" s="7"/>
      <c r="T687" s="3" t="str">
        <f>+VLOOKUP(Tabla1[[#This Row],[id_bodega]],'CONVERSION DATOS'!B:D,2,0)</f>
        <v>TAT BOGOTA MONTEVIDEO</v>
      </c>
      <c r="U687" s="3" t="str">
        <f>+VLOOKUP(Q687,'CONVERSION DATOS'!B:D,3,0)</f>
        <v>VEHICULOS</v>
      </c>
      <c r="V687" t="str">
        <f>+VLOOKUP($A$1:$A$21894,'DT HUEVO'!$A:$E,3,0)</f>
        <v>L</v>
      </c>
      <c r="W687" t="str">
        <f>+VLOOKUP($A$1:$A$21734,'DT HUEVO'!$A:$E,4,0)</f>
        <v>EMPACADOS</v>
      </c>
      <c r="X687" t="str">
        <f>+VLOOKUP(T$1:T$21894,'DT HUEVO'!$H:$K,2,0)</f>
        <v>CENTRO ORIENTE</v>
      </c>
      <c r="Y687" t="str">
        <f>+VLOOKUP(T$1:T$21894,'DT HUEVO'!$H:$K,3,0)</f>
        <v>SANTANDER</v>
      </c>
      <c r="Z687">
        <f>+VLOOKUP(A$1:A$21894,'DT HUEVO'!$A:$E,5,0)</f>
        <v>0</v>
      </c>
      <c r="AA687" t="str">
        <f>IF(Tabla1[[#This Row],[GRUPO]]="PLANTA CLASIFICACION","BODEGA",IF(Tabla1[[#This Row],[GRUPO]]="BODEGA","BODEGA",Tabla1[[#This Row],[GRUPO]]))</f>
        <v>VEHICULOS</v>
      </c>
      <c r="AB687" t="str">
        <f>VLOOKUP(Tabla1[[#This Row],[articulo]],'DT HUEVO'!$A:$F,6,0)</f>
        <v>TAT</v>
      </c>
    </row>
    <row r="688" spans="1:28">
      <c r="A688" s="223">
        <v>2010102</v>
      </c>
      <c r="B688" s="223" t="s">
        <v>1266</v>
      </c>
      <c r="C688" s="223" t="s">
        <v>1259</v>
      </c>
      <c r="D688" s="223">
        <v>240</v>
      </c>
      <c r="E688" s="7">
        <v>0</v>
      </c>
      <c r="F688" s="223" t="s">
        <v>1260</v>
      </c>
      <c r="G688" s="223" t="s">
        <v>1261</v>
      </c>
      <c r="H688" s="7">
        <v>0</v>
      </c>
      <c r="I688" s="7">
        <v>610</v>
      </c>
      <c r="J688" s="223" t="s">
        <v>1262</v>
      </c>
      <c r="K688" s="223" t="s">
        <v>1263</v>
      </c>
      <c r="L688" s="245">
        <v>629.67999999999995</v>
      </c>
      <c r="M688" s="246">
        <v>46308</v>
      </c>
      <c r="N688" s="223"/>
      <c r="O688" s="223" t="s">
        <v>1816</v>
      </c>
      <c r="P688" s="223">
        <v>2010102</v>
      </c>
      <c r="Q688" s="223" t="s">
        <v>1518</v>
      </c>
      <c r="R688" s="223">
        <v>0</v>
      </c>
      <c r="S688" s="7"/>
      <c r="T688" s="3" t="str">
        <f>+VLOOKUP(Tabla1[[#This Row],[id_bodega]],'CONVERSION DATOS'!B:D,2,0)</f>
        <v>TAT BOGOTA MONTEVIDEO</v>
      </c>
      <c r="U688" s="3" t="str">
        <f>+VLOOKUP(Q688,'CONVERSION DATOS'!B:D,3,0)</f>
        <v>VEHICULOS</v>
      </c>
      <c r="V688" t="str">
        <f>+VLOOKUP($A$1:$A$21894,'DT HUEVO'!$A:$E,3,0)</f>
        <v>YUMBO</v>
      </c>
      <c r="W688" t="str">
        <f>+VLOOKUP($A$1:$A$21734,'DT HUEVO'!$A:$E,4,0)</f>
        <v>VERDE</v>
      </c>
      <c r="X688" t="str">
        <f>+VLOOKUP(T$1:T$21894,'DT HUEVO'!$H:$K,2,0)</f>
        <v>CENTRO ORIENTE</v>
      </c>
      <c r="Y688" t="str">
        <f>+VLOOKUP(T$1:T$21894,'DT HUEVO'!$H:$K,3,0)</f>
        <v>SANTANDER</v>
      </c>
      <c r="Z688">
        <f>+VLOOKUP(A$1:A$21894,'DT HUEVO'!$A:$E,5,0)</f>
        <v>0</v>
      </c>
      <c r="AA688" t="str">
        <f>IF(Tabla1[[#This Row],[GRUPO]]="PLANTA CLASIFICACION","BODEGA",IF(Tabla1[[#This Row],[GRUPO]]="BODEGA","BODEGA",Tabla1[[#This Row],[GRUPO]]))</f>
        <v>VEHICULOS</v>
      </c>
      <c r="AB688" t="str">
        <f>VLOOKUP(Tabla1[[#This Row],[articulo]],'DT HUEVO'!$A:$F,6,0)</f>
        <v>TAT</v>
      </c>
    </row>
    <row r="689" spans="1:28">
      <c r="A689" s="223">
        <v>2110202</v>
      </c>
      <c r="B689" s="223" t="s">
        <v>1008</v>
      </c>
      <c r="C689" s="223" t="s">
        <v>1259</v>
      </c>
      <c r="D689" s="223">
        <v>3674</v>
      </c>
      <c r="E689" s="7">
        <v>0</v>
      </c>
      <c r="F689" s="223" t="s">
        <v>1260</v>
      </c>
      <c r="G689" s="223" t="s">
        <v>1261</v>
      </c>
      <c r="H689" s="7">
        <v>0</v>
      </c>
      <c r="I689" s="7">
        <v>550</v>
      </c>
      <c r="J689" s="223" t="s">
        <v>1262</v>
      </c>
      <c r="K689" s="223" t="s">
        <v>1263</v>
      </c>
      <c r="L689" s="245">
        <v>394.25971486253798</v>
      </c>
      <c r="M689" s="246">
        <v>46308</v>
      </c>
      <c r="N689" s="223"/>
      <c r="O689" s="223" t="s">
        <v>1816</v>
      </c>
      <c r="P689" s="223">
        <v>2110202</v>
      </c>
      <c r="Q689" s="223" t="s">
        <v>1518</v>
      </c>
      <c r="R689" s="223">
        <v>0</v>
      </c>
      <c r="S689" s="7"/>
      <c r="T689" s="3" t="str">
        <f>+VLOOKUP(Tabla1[[#This Row],[id_bodega]],'CONVERSION DATOS'!B:D,2,0)</f>
        <v>TAT BOGOTA MONTEVIDEO</v>
      </c>
      <c r="U689" s="3" t="str">
        <f>+VLOOKUP(Q689,'CONVERSION DATOS'!B:D,3,0)</f>
        <v>VEHICULOS</v>
      </c>
      <c r="V689" t="str">
        <f>+VLOOKUP($A$1:$A$21894,'DT HUEVO'!$A:$E,3,0)</f>
        <v>XL</v>
      </c>
      <c r="W689" t="str">
        <f>+VLOOKUP($A$1:$A$21734,'DT HUEVO'!$A:$E,4,0)</f>
        <v>VERDE</v>
      </c>
      <c r="X689" t="str">
        <f>+VLOOKUP(T$1:T$21894,'DT HUEVO'!$H:$K,2,0)</f>
        <v>CENTRO ORIENTE</v>
      </c>
      <c r="Y689" t="str">
        <f>+VLOOKUP(T$1:T$21894,'DT HUEVO'!$H:$K,3,0)</f>
        <v>SANTANDER</v>
      </c>
      <c r="Z689">
        <f>+VLOOKUP(A$1:A$21894,'DT HUEVO'!$A:$E,5,0)</f>
        <v>0</v>
      </c>
      <c r="AA689" t="str">
        <f>IF(Tabla1[[#This Row],[GRUPO]]="PLANTA CLASIFICACION","BODEGA",IF(Tabla1[[#This Row],[GRUPO]]="BODEGA","BODEGA",Tabla1[[#This Row],[GRUPO]]))</f>
        <v>VEHICULOS</v>
      </c>
      <c r="AB689" t="str">
        <f>VLOOKUP(Tabla1[[#This Row],[articulo]],'DT HUEVO'!$A:$F,6,0)</f>
        <v>TAT</v>
      </c>
    </row>
    <row r="690" spans="1:28">
      <c r="A690" s="223">
        <v>2110217</v>
      </c>
      <c r="B690" s="223" t="s">
        <v>1785</v>
      </c>
      <c r="C690" s="223" t="s">
        <v>1259</v>
      </c>
      <c r="D690" s="223">
        <v>630</v>
      </c>
      <c r="E690" s="7">
        <v>0</v>
      </c>
      <c r="F690" s="223" t="s">
        <v>1260</v>
      </c>
      <c r="G690" s="223" t="s">
        <v>1261</v>
      </c>
      <c r="H690" s="7">
        <v>0</v>
      </c>
      <c r="I690" s="7">
        <v>560</v>
      </c>
      <c r="J690" s="223" t="s">
        <v>1262</v>
      </c>
      <c r="K690" s="223" t="s">
        <v>1263</v>
      </c>
      <c r="L690" s="245">
        <v>393.89</v>
      </c>
      <c r="M690" s="246">
        <v>46308</v>
      </c>
      <c r="N690" s="223">
        <v>0</v>
      </c>
      <c r="O690" s="223" t="s">
        <v>1816</v>
      </c>
      <c r="P690" s="223">
        <v>2110217</v>
      </c>
      <c r="Q690" s="223" t="s">
        <v>1518</v>
      </c>
      <c r="R690" s="223">
        <v>0</v>
      </c>
      <c r="S690" s="7"/>
      <c r="T690" s="3" t="str">
        <f>+VLOOKUP(Tabla1[[#This Row],[id_bodega]],'CONVERSION DATOS'!B:D,2,0)</f>
        <v>TAT BOGOTA MONTEVIDEO</v>
      </c>
      <c r="U690" s="3" t="str">
        <f>+VLOOKUP(Q690,'CONVERSION DATOS'!B:D,3,0)</f>
        <v>VEHICULOS</v>
      </c>
      <c r="V690" t="str">
        <f>+VLOOKUP($A$1:$A$21894,'DT HUEVO'!$A:$E,3,0)</f>
        <v>XL</v>
      </c>
      <c r="W690" t="str">
        <f>+VLOOKUP($A$1:$A$21734,'DT HUEVO'!$A:$E,4,0)</f>
        <v>EMPACADOS</v>
      </c>
      <c r="X690" t="str">
        <f>+VLOOKUP(T$1:T$21894,'DT HUEVO'!$H:$K,2,0)</f>
        <v>CENTRO ORIENTE</v>
      </c>
      <c r="Y690" t="str">
        <f>+VLOOKUP(T$1:T$21894,'DT HUEVO'!$H:$K,3,0)</f>
        <v>SANTANDER</v>
      </c>
      <c r="Z690">
        <f>+VLOOKUP(A$1:A$21894,'DT HUEVO'!$A:$E,5,0)</f>
        <v>0</v>
      </c>
      <c r="AA690" t="str">
        <f>IF(Tabla1[[#This Row],[GRUPO]]="PLANTA CLASIFICACION","BODEGA",IF(Tabla1[[#This Row],[GRUPO]]="BODEGA","BODEGA",Tabla1[[#This Row],[GRUPO]]))</f>
        <v>VEHICULOS</v>
      </c>
      <c r="AB690" t="str">
        <f>VLOOKUP(Tabla1[[#This Row],[articulo]],'DT HUEVO'!$A:$F,6,0)</f>
        <v>TAT</v>
      </c>
    </row>
    <row r="691" spans="1:28">
      <c r="A691" s="223">
        <v>2110302</v>
      </c>
      <c r="B691" s="223" t="s">
        <v>1007</v>
      </c>
      <c r="C691" s="223" t="s">
        <v>1259</v>
      </c>
      <c r="D691" s="223">
        <v>1644</v>
      </c>
      <c r="E691" s="7">
        <v>0</v>
      </c>
      <c r="F691" s="223" t="s">
        <v>1260</v>
      </c>
      <c r="G691" s="223" t="s">
        <v>1261</v>
      </c>
      <c r="H691" s="7">
        <v>0</v>
      </c>
      <c r="I691" s="7">
        <v>500</v>
      </c>
      <c r="J691" s="223" t="s">
        <v>1262</v>
      </c>
      <c r="K691" s="223" t="s">
        <v>1263</v>
      </c>
      <c r="L691" s="245">
        <v>363.24910794196001</v>
      </c>
      <c r="M691" s="246">
        <v>46308</v>
      </c>
      <c r="N691" s="223"/>
      <c r="O691" s="223" t="s">
        <v>1816</v>
      </c>
      <c r="P691" s="223">
        <v>2110302</v>
      </c>
      <c r="Q691" s="223" t="s">
        <v>1518</v>
      </c>
      <c r="R691" s="223">
        <v>0</v>
      </c>
      <c r="S691" s="7"/>
      <c r="T691" s="3" t="str">
        <f>+VLOOKUP(Tabla1[[#This Row],[id_bodega]],'CONVERSION DATOS'!B:D,2,0)</f>
        <v>TAT BOGOTA MONTEVIDEO</v>
      </c>
      <c r="U691" s="3" t="str">
        <f>+VLOOKUP(Q691,'CONVERSION DATOS'!B:D,3,0)</f>
        <v>VEHICULOS</v>
      </c>
      <c r="V691" t="str">
        <f>+VLOOKUP($A$1:$A$21894,'DT HUEVO'!$A:$E,3,0)</f>
        <v>L</v>
      </c>
      <c r="W691" t="str">
        <f>+VLOOKUP($A$1:$A$21734,'DT HUEVO'!$A:$E,4,0)</f>
        <v>VERDE</v>
      </c>
      <c r="X691" t="str">
        <f>+VLOOKUP(T$1:T$21894,'DT HUEVO'!$H:$K,2,0)</f>
        <v>CENTRO ORIENTE</v>
      </c>
      <c r="Y691" t="str">
        <f>+VLOOKUP(T$1:T$21894,'DT HUEVO'!$H:$K,3,0)</f>
        <v>SANTANDER</v>
      </c>
      <c r="Z691">
        <f>+VLOOKUP(A$1:A$21894,'DT HUEVO'!$A:$E,5,0)</f>
        <v>0</v>
      </c>
      <c r="AA691" t="str">
        <f>IF(Tabla1[[#This Row],[GRUPO]]="PLANTA CLASIFICACION","BODEGA",IF(Tabla1[[#This Row],[GRUPO]]="BODEGA","BODEGA",Tabla1[[#This Row],[GRUPO]]))</f>
        <v>VEHICULOS</v>
      </c>
      <c r="AB691" t="str">
        <f>VLOOKUP(Tabla1[[#This Row],[articulo]],'DT HUEVO'!$A:$F,6,0)</f>
        <v>TAT</v>
      </c>
    </row>
    <row r="692" spans="1:28">
      <c r="A692" s="223">
        <v>2110317</v>
      </c>
      <c r="B692" s="223" t="s">
        <v>1786</v>
      </c>
      <c r="C692" s="223" t="s">
        <v>1259</v>
      </c>
      <c r="D692" s="223">
        <v>60</v>
      </c>
      <c r="E692" s="7">
        <v>0</v>
      </c>
      <c r="F692" s="223" t="s">
        <v>1260</v>
      </c>
      <c r="G692" s="223" t="s">
        <v>1261</v>
      </c>
      <c r="H692" s="7">
        <v>0</v>
      </c>
      <c r="I692" s="7">
        <v>510</v>
      </c>
      <c r="J692" s="223" t="s">
        <v>1262</v>
      </c>
      <c r="K692" s="223" t="s">
        <v>1263</v>
      </c>
      <c r="L692" s="245">
        <v>362.98</v>
      </c>
      <c r="M692" s="246">
        <v>46304</v>
      </c>
      <c r="N692" s="223">
        <v>0</v>
      </c>
      <c r="O692" s="223" t="s">
        <v>1816</v>
      </c>
      <c r="P692" s="223">
        <v>2110317</v>
      </c>
      <c r="Q692" s="223" t="s">
        <v>1518</v>
      </c>
      <c r="R692" s="223">
        <v>0</v>
      </c>
      <c r="S692" s="7"/>
      <c r="T692" s="3" t="str">
        <f>+VLOOKUP(Tabla1[[#This Row],[id_bodega]],'CONVERSION DATOS'!B:D,2,0)</f>
        <v>TAT BOGOTA MONTEVIDEO</v>
      </c>
      <c r="U692" s="3" t="str">
        <f>+VLOOKUP(Q692,'CONVERSION DATOS'!B:D,3,0)</f>
        <v>VEHICULOS</v>
      </c>
      <c r="V692" t="str">
        <f>+VLOOKUP($A$1:$A$21894,'DT HUEVO'!$A:$E,3,0)</f>
        <v>L</v>
      </c>
      <c r="W692" t="str">
        <f>+VLOOKUP($A$1:$A$21734,'DT HUEVO'!$A:$E,4,0)</f>
        <v>EMPACADOS</v>
      </c>
      <c r="X692" t="str">
        <f>+VLOOKUP(T$1:T$21894,'DT HUEVO'!$H:$K,2,0)</f>
        <v>CENTRO ORIENTE</v>
      </c>
      <c r="Y692" t="str">
        <f>+VLOOKUP(T$1:T$21894,'DT HUEVO'!$H:$K,3,0)</f>
        <v>SANTANDER</v>
      </c>
      <c r="Z692">
        <f>+VLOOKUP(A$1:A$21894,'DT HUEVO'!$A:$E,5,0)</f>
        <v>0</v>
      </c>
      <c r="AA692" t="str">
        <f>IF(Tabla1[[#This Row],[GRUPO]]="PLANTA CLASIFICACION","BODEGA",IF(Tabla1[[#This Row],[GRUPO]]="BODEGA","BODEGA",Tabla1[[#This Row],[GRUPO]]))</f>
        <v>VEHICULOS</v>
      </c>
      <c r="AB692" t="str">
        <f>VLOOKUP(Tabla1[[#This Row],[articulo]],'DT HUEVO'!$A:$F,6,0)</f>
        <v>TAT</v>
      </c>
    </row>
    <row r="693" spans="1:28">
      <c r="A693" s="223">
        <v>2110402</v>
      </c>
      <c r="B693" s="223" t="s">
        <v>1009</v>
      </c>
      <c r="C693" s="223" t="s">
        <v>1259</v>
      </c>
      <c r="D693" s="223">
        <v>420</v>
      </c>
      <c r="E693" s="7">
        <v>0</v>
      </c>
      <c r="F693" s="223" t="s">
        <v>1260</v>
      </c>
      <c r="G693" s="223" t="s">
        <v>1261</v>
      </c>
      <c r="H693" s="7">
        <v>0</v>
      </c>
      <c r="I693" s="7">
        <v>480</v>
      </c>
      <c r="J693" s="223" t="s">
        <v>1262</v>
      </c>
      <c r="K693" s="223" t="s">
        <v>1263</v>
      </c>
      <c r="L693" s="245">
        <v>349.55002412280697</v>
      </c>
      <c r="M693" s="246">
        <v>46305</v>
      </c>
      <c r="N693" s="223"/>
      <c r="O693" s="223" t="s">
        <v>1816</v>
      </c>
      <c r="P693" s="223">
        <v>2110402</v>
      </c>
      <c r="Q693" s="223" t="s">
        <v>1518</v>
      </c>
      <c r="R693" s="223">
        <v>0</v>
      </c>
      <c r="S693" s="7"/>
      <c r="T693" s="3" t="str">
        <f>+VLOOKUP(Tabla1[[#This Row],[id_bodega]],'CONVERSION DATOS'!B:D,2,0)</f>
        <v>TAT BOGOTA MONTEVIDEO</v>
      </c>
      <c r="U693" s="3" t="str">
        <f>+VLOOKUP(Q693,'CONVERSION DATOS'!B:D,3,0)</f>
        <v>VEHICULOS</v>
      </c>
      <c r="V693" t="str">
        <f>+VLOOKUP($A$1:$A$21894,'DT HUEVO'!$A:$E,3,0)</f>
        <v>M</v>
      </c>
      <c r="W693" t="str">
        <f>+VLOOKUP($A$1:$A$21734,'DT HUEVO'!$A:$E,4,0)</f>
        <v>VERDE</v>
      </c>
      <c r="X693" t="str">
        <f>+VLOOKUP(T$1:T$21894,'DT HUEVO'!$H:$K,2,0)</f>
        <v>CENTRO ORIENTE</v>
      </c>
      <c r="Y693" t="str">
        <f>+VLOOKUP(T$1:T$21894,'DT HUEVO'!$H:$K,3,0)</f>
        <v>SANTANDER</v>
      </c>
      <c r="Z693">
        <f>+VLOOKUP(A$1:A$21894,'DT HUEVO'!$A:$E,5,0)</f>
        <v>0</v>
      </c>
      <c r="AA693" t="str">
        <f>IF(Tabla1[[#This Row],[GRUPO]]="PLANTA CLASIFICACION","BODEGA",IF(Tabla1[[#This Row],[GRUPO]]="BODEGA","BODEGA",Tabla1[[#This Row],[GRUPO]]))</f>
        <v>VEHICULOS</v>
      </c>
      <c r="AB693" t="str">
        <f>VLOOKUP(Tabla1[[#This Row],[articulo]],'DT HUEVO'!$A:$F,6,0)</f>
        <v>TAT</v>
      </c>
    </row>
    <row r="694" spans="1:28">
      <c r="A694" s="223">
        <v>112271</v>
      </c>
      <c r="B694" s="223" t="s">
        <v>1235</v>
      </c>
      <c r="C694" s="223" t="s">
        <v>1259</v>
      </c>
      <c r="D694" s="223">
        <v>300</v>
      </c>
      <c r="E694" s="7">
        <v>0</v>
      </c>
      <c r="F694" s="223" t="s">
        <v>1260</v>
      </c>
      <c r="G694" s="223" t="s">
        <v>1261</v>
      </c>
      <c r="H694" s="7">
        <v>0</v>
      </c>
      <c r="I694" s="7">
        <v>630</v>
      </c>
      <c r="J694" s="223" t="s">
        <v>1262</v>
      </c>
      <c r="K694" s="223" t="s">
        <v>1263</v>
      </c>
      <c r="L694" s="245">
        <v>589.67999999999995</v>
      </c>
      <c r="M694" s="246">
        <v>46307</v>
      </c>
      <c r="N694" s="223">
        <v>0</v>
      </c>
      <c r="O694" s="223" t="s">
        <v>1519</v>
      </c>
      <c r="P694" s="223">
        <v>112271</v>
      </c>
      <c r="Q694" s="223" t="s">
        <v>1520</v>
      </c>
      <c r="R694" s="223">
        <v>0</v>
      </c>
      <c r="S694" s="7"/>
      <c r="T694" s="3" t="str">
        <f>+VLOOKUP(Tabla1[[#This Row],[id_bodega]],'CONVERSION DATOS'!B:D,2,0)</f>
        <v>TAT BOGOTA MONTEVIDEO</v>
      </c>
      <c r="U694" s="3" t="str">
        <f>+VLOOKUP(Q694,'CONVERSION DATOS'!B:D,3,0)</f>
        <v>VEHICULOS</v>
      </c>
      <c r="V694" t="str">
        <f>+VLOOKUP($A$1:$A$21921,'DT HUEVO'!$A:$E,3,0)</f>
        <v>XL</v>
      </c>
      <c r="W694" t="str">
        <f>+VLOOKUP($A$1:$A$21761,'DT HUEVO'!$A:$E,4,0)</f>
        <v>EMPACADOS</v>
      </c>
      <c r="X694" t="str">
        <f>+VLOOKUP(T$1:T$21921,'DT HUEVO'!$H:$K,2,0)</f>
        <v>CENTRO ORIENTE</v>
      </c>
      <c r="Y694" t="str">
        <f>+VLOOKUP(T$1:T$21921,'DT HUEVO'!$H:$K,3,0)</f>
        <v>SANTANDER</v>
      </c>
      <c r="Z694">
        <f>+VLOOKUP(A$1:A$21921,'DT HUEVO'!$A:$E,5,0)</f>
        <v>0</v>
      </c>
      <c r="AA694" t="str">
        <f>IF(Tabla1[[#This Row],[GRUPO]]="PLANTA CLASIFICACION","BODEGA",IF(Tabla1[[#This Row],[GRUPO]]="BODEGA","BODEGA",Tabla1[[#This Row],[GRUPO]]))</f>
        <v>VEHICULOS</v>
      </c>
      <c r="AB694" t="str">
        <f>VLOOKUP(Tabla1[[#This Row],[articulo]],'DT HUEVO'!$A:$F,6,0)</f>
        <v>TAT</v>
      </c>
    </row>
    <row r="695" spans="1:28">
      <c r="A695" s="223">
        <v>152384</v>
      </c>
      <c r="B695" s="223" t="s">
        <v>1107</v>
      </c>
      <c r="C695" s="223" t="s">
        <v>1259</v>
      </c>
      <c r="D695" s="223">
        <v>300</v>
      </c>
      <c r="E695" s="7">
        <v>0</v>
      </c>
      <c r="F695" s="223" t="s">
        <v>1260</v>
      </c>
      <c r="G695" s="223" t="s">
        <v>1261</v>
      </c>
      <c r="H695" s="7">
        <v>0</v>
      </c>
      <c r="I695" s="7">
        <v>560</v>
      </c>
      <c r="J695" s="223" t="s">
        <v>1262</v>
      </c>
      <c r="K695" s="223" t="s">
        <v>1263</v>
      </c>
      <c r="L695" s="245">
        <v>504.4</v>
      </c>
      <c r="M695" s="246">
        <v>46307</v>
      </c>
      <c r="N695" s="223"/>
      <c r="O695" s="223" t="s">
        <v>1519</v>
      </c>
      <c r="P695" s="223">
        <v>152384</v>
      </c>
      <c r="Q695" s="223" t="s">
        <v>1520</v>
      </c>
      <c r="R695" s="223">
        <v>0</v>
      </c>
      <c r="S695" s="7"/>
      <c r="T695" s="3" t="str">
        <f>+VLOOKUP(Tabla1[[#This Row],[id_bodega]],'CONVERSION DATOS'!B:D,2,0)</f>
        <v>TAT BOGOTA MONTEVIDEO</v>
      </c>
      <c r="U695" s="3" t="str">
        <f>+VLOOKUP(Q695,'CONVERSION DATOS'!B:D,3,0)</f>
        <v>VEHICULOS</v>
      </c>
      <c r="V695" t="str">
        <f>+VLOOKUP($A$1:$A$21921,'DT HUEVO'!$A:$E,3,0)</f>
        <v>L</v>
      </c>
      <c r="W695" t="str">
        <f>+VLOOKUP($A$1:$A$21761,'DT HUEVO'!$A:$E,4,0)</f>
        <v>EMPACADOS</v>
      </c>
      <c r="X695" t="str">
        <f>+VLOOKUP(T$1:T$21921,'DT HUEVO'!$H:$K,2,0)</f>
        <v>CENTRO ORIENTE</v>
      </c>
      <c r="Y695" t="str">
        <f>+VLOOKUP(T$1:T$21921,'DT HUEVO'!$H:$K,3,0)</f>
        <v>SANTANDER</v>
      </c>
      <c r="Z695">
        <f>+VLOOKUP(A$1:A$21921,'DT HUEVO'!$A:$E,5,0)</f>
        <v>0</v>
      </c>
      <c r="AA695" t="str">
        <f>IF(Tabla1[[#This Row],[GRUPO]]="PLANTA CLASIFICACION","BODEGA",IF(Tabla1[[#This Row],[GRUPO]]="BODEGA","BODEGA",Tabla1[[#This Row],[GRUPO]]))</f>
        <v>VEHICULOS</v>
      </c>
      <c r="AB695" t="str">
        <f>VLOOKUP(Tabla1[[#This Row],[articulo]],'DT HUEVO'!$A:$F,6,0)</f>
        <v>TAT</v>
      </c>
    </row>
    <row r="696" spans="1:28">
      <c r="A696" s="223">
        <v>2010102</v>
      </c>
      <c r="B696" s="223" t="s">
        <v>1266</v>
      </c>
      <c r="C696" s="223" t="s">
        <v>1259</v>
      </c>
      <c r="D696" s="223">
        <v>733</v>
      </c>
      <c r="E696" s="7">
        <v>0</v>
      </c>
      <c r="F696" s="223" t="s">
        <v>1260</v>
      </c>
      <c r="G696" s="223" t="s">
        <v>1261</v>
      </c>
      <c r="H696" s="7">
        <v>0</v>
      </c>
      <c r="I696" s="7">
        <v>610</v>
      </c>
      <c r="J696" s="223" t="s">
        <v>1262</v>
      </c>
      <c r="K696" s="223" t="s">
        <v>1263</v>
      </c>
      <c r="L696" s="245">
        <v>629.67999999999995</v>
      </c>
      <c r="M696" s="246">
        <v>46308</v>
      </c>
      <c r="N696" s="223"/>
      <c r="O696" s="223" t="s">
        <v>1519</v>
      </c>
      <c r="P696" s="223">
        <v>2010102</v>
      </c>
      <c r="Q696" s="223" t="s">
        <v>1520</v>
      </c>
      <c r="R696" s="223">
        <v>0</v>
      </c>
      <c r="S696" s="7"/>
      <c r="T696" s="3" t="str">
        <f>+VLOOKUP(Tabla1[[#This Row],[id_bodega]],'CONVERSION DATOS'!B:D,2,0)</f>
        <v>TAT BOGOTA MONTEVIDEO</v>
      </c>
      <c r="U696" s="3" t="str">
        <f>+VLOOKUP(Q696,'CONVERSION DATOS'!B:D,3,0)</f>
        <v>VEHICULOS</v>
      </c>
      <c r="V696" t="str">
        <f>+VLOOKUP($A$1:$A$21921,'DT HUEVO'!$A:$E,3,0)</f>
        <v>YUMBO</v>
      </c>
      <c r="W696" t="str">
        <f>+VLOOKUP($A$1:$A$21761,'DT HUEVO'!$A:$E,4,0)</f>
        <v>VERDE</v>
      </c>
      <c r="X696" t="str">
        <f>+VLOOKUP(T$1:T$21921,'DT HUEVO'!$H:$K,2,0)</f>
        <v>CENTRO ORIENTE</v>
      </c>
      <c r="Y696" t="str">
        <f>+VLOOKUP(T$1:T$21921,'DT HUEVO'!$H:$K,3,0)</f>
        <v>SANTANDER</v>
      </c>
      <c r="Z696">
        <f>+VLOOKUP(A$1:A$21921,'DT HUEVO'!$A:$E,5,0)</f>
        <v>0</v>
      </c>
      <c r="AA696" t="str">
        <f>IF(Tabla1[[#This Row],[GRUPO]]="PLANTA CLASIFICACION","BODEGA",IF(Tabla1[[#This Row],[GRUPO]]="BODEGA","BODEGA",Tabla1[[#This Row],[GRUPO]]))</f>
        <v>VEHICULOS</v>
      </c>
      <c r="AB696" t="str">
        <f>VLOOKUP(Tabla1[[#This Row],[articulo]],'DT HUEVO'!$A:$F,6,0)</f>
        <v>TAT</v>
      </c>
    </row>
    <row r="697" spans="1:28">
      <c r="A697" s="223">
        <v>2110202</v>
      </c>
      <c r="B697" s="223" t="s">
        <v>1008</v>
      </c>
      <c r="C697" s="223" t="s">
        <v>1259</v>
      </c>
      <c r="D697" s="223">
        <v>3318</v>
      </c>
      <c r="E697" s="7">
        <v>0</v>
      </c>
      <c r="F697" s="223" t="s">
        <v>1260</v>
      </c>
      <c r="G697" s="223" t="s">
        <v>1261</v>
      </c>
      <c r="H697" s="7">
        <v>0</v>
      </c>
      <c r="I697" s="7">
        <v>550</v>
      </c>
      <c r="J697" s="223" t="s">
        <v>1262</v>
      </c>
      <c r="K697" s="223" t="s">
        <v>1263</v>
      </c>
      <c r="L697" s="245">
        <v>394.25916729460852</v>
      </c>
      <c r="M697" s="246">
        <v>46307</v>
      </c>
      <c r="N697" s="223"/>
      <c r="O697" s="223" t="s">
        <v>1519</v>
      </c>
      <c r="P697" s="223">
        <v>2110202</v>
      </c>
      <c r="Q697" s="223" t="s">
        <v>1520</v>
      </c>
      <c r="R697" s="223">
        <v>0</v>
      </c>
      <c r="S697" s="7"/>
      <c r="T697" s="3" t="str">
        <f>+VLOOKUP(Tabla1[[#This Row],[id_bodega]],'CONVERSION DATOS'!B:D,2,0)</f>
        <v>TAT BOGOTA MONTEVIDEO</v>
      </c>
      <c r="U697" s="3" t="str">
        <f>+VLOOKUP(Q697,'CONVERSION DATOS'!B:D,3,0)</f>
        <v>VEHICULOS</v>
      </c>
      <c r="V697" t="str">
        <f>+VLOOKUP($A$1:$A$21921,'DT HUEVO'!$A:$E,3,0)</f>
        <v>XL</v>
      </c>
      <c r="W697" t="str">
        <f>+VLOOKUP($A$1:$A$21761,'DT HUEVO'!$A:$E,4,0)</f>
        <v>VERDE</v>
      </c>
      <c r="X697" t="str">
        <f>+VLOOKUP(T$1:T$21921,'DT HUEVO'!$H:$K,2,0)</f>
        <v>CENTRO ORIENTE</v>
      </c>
      <c r="Y697" t="str">
        <f>+VLOOKUP(T$1:T$21921,'DT HUEVO'!$H:$K,3,0)</f>
        <v>SANTANDER</v>
      </c>
      <c r="Z697">
        <f>+VLOOKUP(A$1:A$21921,'DT HUEVO'!$A:$E,5,0)</f>
        <v>0</v>
      </c>
      <c r="AA697" t="str">
        <f>IF(Tabla1[[#This Row],[GRUPO]]="PLANTA CLASIFICACION","BODEGA",IF(Tabla1[[#This Row],[GRUPO]]="BODEGA","BODEGA",Tabla1[[#This Row],[GRUPO]]))</f>
        <v>VEHICULOS</v>
      </c>
      <c r="AB697" t="str">
        <f>VLOOKUP(Tabla1[[#This Row],[articulo]],'DT HUEVO'!$A:$F,6,0)</f>
        <v>TAT</v>
      </c>
    </row>
    <row r="698" spans="1:28">
      <c r="A698" s="223">
        <v>2110302</v>
      </c>
      <c r="B698" s="223" t="s">
        <v>1007</v>
      </c>
      <c r="C698" s="223" t="s">
        <v>1259</v>
      </c>
      <c r="D698" s="223">
        <v>5475</v>
      </c>
      <c r="E698" s="7">
        <v>0</v>
      </c>
      <c r="F698" s="223" t="s">
        <v>1260</v>
      </c>
      <c r="G698" s="223" t="s">
        <v>1261</v>
      </c>
      <c r="H698" s="7">
        <v>0</v>
      </c>
      <c r="I698" s="7">
        <v>500</v>
      </c>
      <c r="J698" s="223" t="s">
        <v>1262</v>
      </c>
      <c r="K698" s="223" t="s">
        <v>1263</v>
      </c>
      <c r="L698" s="245">
        <v>363.24448117577379</v>
      </c>
      <c r="M698" s="246">
        <v>46308</v>
      </c>
      <c r="N698" s="223"/>
      <c r="O698" s="223" t="s">
        <v>1519</v>
      </c>
      <c r="P698" s="223">
        <v>2110302</v>
      </c>
      <c r="Q698" s="223" t="s">
        <v>1520</v>
      </c>
      <c r="R698" s="223">
        <v>0</v>
      </c>
      <c r="S698" s="7"/>
      <c r="T698" s="3" t="str">
        <f>+VLOOKUP(Tabla1[[#This Row],[id_bodega]],'CONVERSION DATOS'!B:D,2,0)</f>
        <v>TAT BOGOTA MONTEVIDEO</v>
      </c>
      <c r="U698" s="3" t="str">
        <f>+VLOOKUP(Q698,'CONVERSION DATOS'!B:D,3,0)</f>
        <v>VEHICULOS</v>
      </c>
      <c r="V698" t="str">
        <f>+VLOOKUP($A$1:$A$21921,'DT HUEVO'!$A:$E,3,0)</f>
        <v>L</v>
      </c>
      <c r="W698" t="str">
        <f>+VLOOKUP($A$1:$A$21761,'DT HUEVO'!$A:$E,4,0)</f>
        <v>VERDE</v>
      </c>
      <c r="X698" t="str">
        <f>+VLOOKUP(T$1:T$21921,'DT HUEVO'!$H:$K,2,0)</f>
        <v>CENTRO ORIENTE</v>
      </c>
      <c r="Y698" t="str">
        <f>+VLOOKUP(T$1:T$21921,'DT HUEVO'!$H:$K,3,0)</f>
        <v>SANTANDER</v>
      </c>
      <c r="Z698">
        <f>+VLOOKUP(A$1:A$21921,'DT HUEVO'!$A:$E,5,0)</f>
        <v>0</v>
      </c>
      <c r="AA698" t="str">
        <f>IF(Tabla1[[#This Row],[GRUPO]]="PLANTA CLASIFICACION","BODEGA",IF(Tabla1[[#This Row],[GRUPO]]="BODEGA","BODEGA",Tabla1[[#This Row],[GRUPO]]))</f>
        <v>VEHICULOS</v>
      </c>
      <c r="AB698" t="str">
        <f>VLOOKUP(Tabla1[[#This Row],[articulo]],'DT HUEVO'!$A:$F,6,0)</f>
        <v>TAT</v>
      </c>
    </row>
    <row r="699" spans="1:28">
      <c r="A699" s="223">
        <v>2112207</v>
      </c>
      <c r="B699" s="223" t="s">
        <v>1104</v>
      </c>
      <c r="C699" s="223" t="s">
        <v>1259</v>
      </c>
      <c r="D699" s="223">
        <v>375</v>
      </c>
      <c r="E699" s="7">
        <v>0</v>
      </c>
      <c r="F699" s="223" t="s">
        <v>1260</v>
      </c>
      <c r="G699" s="223" t="s">
        <v>1261</v>
      </c>
      <c r="H699" s="7">
        <v>0</v>
      </c>
      <c r="I699" s="7">
        <v>640</v>
      </c>
      <c r="J699" s="223" t="s">
        <v>1262</v>
      </c>
      <c r="K699" s="223" t="s">
        <v>1263</v>
      </c>
      <c r="L699" s="245">
        <v>599.67999999999995</v>
      </c>
      <c r="M699" s="246">
        <v>46307</v>
      </c>
      <c r="N699" s="223"/>
      <c r="O699" s="223" t="s">
        <v>1519</v>
      </c>
      <c r="P699" s="223">
        <v>2112207</v>
      </c>
      <c r="Q699" s="223" t="s">
        <v>1520</v>
      </c>
      <c r="R699" s="223">
        <v>0</v>
      </c>
      <c r="S699" s="7"/>
      <c r="T699" s="3" t="str">
        <f>+VLOOKUP(Tabla1[[#This Row],[id_bodega]],'CONVERSION DATOS'!B:D,2,0)</f>
        <v>TAT BOGOTA MONTEVIDEO</v>
      </c>
      <c r="U699" s="3" t="str">
        <f>+VLOOKUP(Q699,'CONVERSION DATOS'!B:D,3,0)</f>
        <v>VEHICULOS</v>
      </c>
      <c r="V699" t="str">
        <f>+VLOOKUP($A$1:$A$21921,'DT HUEVO'!$A:$E,3,0)</f>
        <v>XL</v>
      </c>
      <c r="W699" t="str">
        <f>+VLOOKUP($A$1:$A$21761,'DT HUEVO'!$A:$E,4,0)</f>
        <v>EMPACADOS</v>
      </c>
      <c r="X699" t="str">
        <f>+VLOOKUP(T$1:T$21921,'DT HUEVO'!$H:$K,2,0)</f>
        <v>CENTRO ORIENTE</v>
      </c>
      <c r="Y699" t="str">
        <f>+VLOOKUP(T$1:T$21921,'DT HUEVO'!$H:$K,3,0)</f>
        <v>SANTANDER</v>
      </c>
      <c r="Z699" t="str">
        <f>+VLOOKUP(A$1:A$21921,'DT HUEVO'!$A:$E,5,0)</f>
        <v>TAT</v>
      </c>
      <c r="AA699" t="str">
        <f>IF(Tabla1[[#This Row],[GRUPO]]="PLANTA CLASIFICACION","BODEGA",IF(Tabla1[[#This Row],[GRUPO]]="BODEGA","BODEGA",Tabla1[[#This Row],[GRUPO]]))</f>
        <v>VEHICULOS</v>
      </c>
      <c r="AB699" t="str">
        <f>VLOOKUP(Tabla1[[#This Row],[articulo]],'DT HUEVO'!$A:$F,6,0)</f>
        <v>TAT</v>
      </c>
    </row>
    <row r="700" spans="1:28">
      <c r="A700" s="223">
        <v>2152388</v>
      </c>
      <c r="B700" s="223" t="s">
        <v>1106</v>
      </c>
      <c r="C700" s="223" t="s">
        <v>1259</v>
      </c>
      <c r="D700" s="223">
        <v>255</v>
      </c>
      <c r="E700" s="7">
        <v>0</v>
      </c>
      <c r="F700" s="223" t="s">
        <v>1260</v>
      </c>
      <c r="G700" s="223" t="s">
        <v>1261</v>
      </c>
      <c r="H700" s="7">
        <v>0</v>
      </c>
      <c r="I700" s="7">
        <v>570</v>
      </c>
      <c r="J700" s="223" t="s">
        <v>1262</v>
      </c>
      <c r="K700" s="223" t="s">
        <v>1263</v>
      </c>
      <c r="L700" s="245">
        <v>538.38</v>
      </c>
      <c r="M700" s="246">
        <v>46307</v>
      </c>
      <c r="N700" s="223"/>
      <c r="O700" s="223" t="s">
        <v>1519</v>
      </c>
      <c r="P700" s="223">
        <v>2152388</v>
      </c>
      <c r="Q700" s="223" t="s">
        <v>1520</v>
      </c>
      <c r="R700" s="223">
        <v>0</v>
      </c>
      <c r="S700" s="7"/>
      <c r="T700" s="3" t="str">
        <f>+VLOOKUP(Tabla1[[#This Row],[id_bodega]],'CONVERSION DATOS'!B:D,2,0)</f>
        <v>TAT BOGOTA MONTEVIDEO</v>
      </c>
      <c r="U700" s="3" t="str">
        <f>+VLOOKUP(Q700,'CONVERSION DATOS'!B:D,3,0)</f>
        <v>VEHICULOS</v>
      </c>
      <c r="V700" t="str">
        <f>+VLOOKUP($A$1:$A$21921,'DT HUEVO'!$A:$E,3,0)</f>
        <v>L</v>
      </c>
      <c r="W700" t="str">
        <f>+VLOOKUP($A$1:$A$21761,'DT HUEVO'!$A:$E,4,0)</f>
        <v>EMPACADOS</v>
      </c>
      <c r="X700" t="str">
        <f>+VLOOKUP(T$1:T$21921,'DT HUEVO'!$H:$K,2,0)</f>
        <v>CENTRO ORIENTE</v>
      </c>
      <c r="Y700" t="str">
        <f>+VLOOKUP(T$1:T$21921,'DT HUEVO'!$H:$K,3,0)</f>
        <v>SANTANDER</v>
      </c>
      <c r="Z700">
        <f>+VLOOKUP(A$1:A$21921,'DT HUEVO'!$A:$E,5,0)</f>
        <v>0</v>
      </c>
      <c r="AA700" t="str">
        <f>IF(Tabla1[[#This Row],[GRUPO]]="PLANTA CLASIFICACION","BODEGA",IF(Tabla1[[#This Row],[GRUPO]]="BODEGA","BODEGA",Tabla1[[#This Row],[GRUPO]]))</f>
        <v>VEHICULOS</v>
      </c>
      <c r="AB700" t="str">
        <f>VLOOKUP(Tabla1[[#This Row],[articulo]],'DT HUEVO'!$A:$F,6,0)</f>
        <v>TAT</v>
      </c>
    </row>
    <row r="701" spans="1:28">
      <c r="A701" s="223">
        <v>112271</v>
      </c>
      <c r="B701" s="223" t="s">
        <v>1235</v>
      </c>
      <c r="C701" s="223" t="s">
        <v>1259</v>
      </c>
      <c r="D701" s="223">
        <v>45</v>
      </c>
      <c r="E701" s="7">
        <v>0</v>
      </c>
      <c r="F701" s="223" t="s">
        <v>1260</v>
      </c>
      <c r="G701" s="223" t="s">
        <v>1261</v>
      </c>
      <c r="H701" s="7">
        <v>0</v>
      </c>
      <c r="I701" s="7">
        <v>630</v>
      </c>
      <c r="J701" s="223" t="s">
        <v>1262</v>
      </c>
      <c r="K701" s="223" t="s">
        <v>1263</v>
      </c>
      <c r="L701" s="245">
        <v>589.68000000015672</v>
      </c>
      <c r="M701" s="246">
        <v>46307</v>
      </c>
      <c r="N701" s="223">
        <v>0</v>
      </c>
      <c r="O701" s="223" t="s">
        <v>1704</v>
      </c>
      <c r="P701" s="223">
        <v>112271</v>
      </c>
      <c r="Q701" s="223" t="s">
        <v>1521</v>
      </c>
      <c r="R701" s="223">
        <v>0</v>
      </c>
      <c r="S701" s="7"/>
      <c r="T701" s="3" t="str">
        <f>+VLOOKUP(Tabla1[[#This Row],[id_bodega]],'CONVERSION DATOS'!B:D,2,0)</f>
        <v>TAT BOGOTA MONTEVIDEO</v>
      </c>
      <c r="U701" s="3" t="str">
        <f>+VLOOKUP(Q701,'CONVERSION DATOS'!B:D,3,0)</f>
        <v>VEHICULOS</v>
      </c>
      <c r="V701" t="str">
        <f>+VLOOKUP($A$1:$A$21921,'DT HUEVO'!$A:$E,3,0)</f>
        <v>XL</v>
      </c>
      <c r="W701" t="str">
        <f>+VLOOKUP($A$1:$A$21761,'DT HUEVO'!$A:$E,4,0)</f>
        <v>EMPACADOS</v>
      </c>
      <c r="X701" t="str">
        <f>+VLOOKUP(T$1:T$21921,'DT HUEVO'!$H:$K,2,0)</f>
        <v>CENTRO ORIENTE</v>
      </c>
      <c r="Y701" t="str">
        <f>+VLOOKUP(T$1:T$21921,'DT HUEVO'!$H:$K,3,0)</f>
        <v>SANTANDER</v>
      </c>
      <c r="Z701">
        <f>+VLOOKUP(A$1:A$21921,'DT HUEVO'!$A:$E,5,0)</f>
        <v>0</v>
      </c>
      <c r="AA701" t="str">
        <f>IF(Tabla1[[#This Row],[GRUPO]]="PLANTA CLASIFICACION","BODEGA",IF(Tabla1[[#This Row],[GRUPO]]="BODEGA","BODEGA",Tabla1[[#This Row],[GRUPO]]))</f>
        <v>VEHICULOS</v>
      </c>
      <c r="AB701" t="str">
        <f>VLOOKUP(Tabla1[[#This Row],[articulo]],'DT HUEVO'!$A:$F,6,0)</f>
        <v>TAT</v>
      </c>
    </row>
    <row r="702" spans="1:28">
      <c r="A702" s="223">
        <v>152384</v>
      </c>
      <c r="B702" s="223" t="s">
        <v>1107</v>
      </c>
      <c r="C702" s="223" t="s">
        <v>1259</v>
      </c>
      <c r="D702" s="223">
        <v>45</v>
      </c>
      <c r="E702" s="7">
        <v>0</v>
      </c>
      <c r="F702" s="223" t="s">
        <v>1260</v>
      </c>
      <c r="G702" s="223" t="s">
        <v>1261</v>
      </c>
      <c r="H702" s="7">
        <v>0</v>
      </c>
      <c r="I702" s="7">
        <v>560</v>
      </c>
      <c r="J702" s="223" t="s">
        <v>1262</v>
      </c>
      <c r="K702" s="223" t="s">
        <v>1263</v>
      </c>
      <c r="L702" s="245">
        <v>504.4</v>
      </c>
      <c r="M702" s="246">
        <v>46307</v>
      </c>
      <c r="N702" s="223"/>
      <c r="O702" s="223" t="s">
        <v>1704</v>
      </c>
      <c r="P702" s="223">
        <v>152384</v>
      </c>
      <c r="Q702" s="223" t="s">
        <v>1521</v>
      </c>
      <c r="R702" s="223">
        <v>0</v>
      </c>
      <c r="S702" s="7"/>
      <c r="T702" s="3" t="str">
        <f>+VLOOKUP(Tabla1[[#This Row],[id_bodega]],'CONVERSION DATOS'!B:D,2,0)</f>
        <v>TAT BOGOTA MONTEVIDEO</v>
      </c>
      <c r="U702" s="3" t="str">
        <f>+VLOOKUP(Q702,'CONVERSION DATOS'!B:D,3,0)</f>
        <v>VEHICULOS</v>
      </c>
      <c r="V702" t="str">
        <f>+VLOOKUP($A$1:$A$21921,'DT HUEVO'!$A:$E,3,0)</f>
        <v>L</v>
      </c>
      <c r="W702" t="str">
        <f>+VLOOKUP($A$1:$A$21761,'DT HUEVO'!$A:$E,4,0)</f>
        <v>EMPACADOS</v>
      </c>
      <c r="X702" t="str">
        <f>+VLOOKUP(T$1:T$21921,'DT HUEVO'!$H:$K,2,0)</f>
        <v>CENTRO ORIENTE</v>
      </c>
      <c r="Y702" t="str">
        <f>+VLOOKUP(T$1:T$21921,'DT HUEVO'!$H:$K,3,0)</f>
        <v>SANTANDER</v>
      </c>
      <c r="Z702">
        <f>+VLOOKUP(A$1:A$21921,'DT HUEVO'!$A:$E,5,0)</f>
        <v>0</v>
      </c>
      <c r="AA702" t="str">
        <f>IF(Tabla1[[#This Row],[GRUPO]]="PLANTA CLASIFICACION","BODEGA",IF(Tabla1[[#This Row],[GRUPO]]="BODEGA","BODEGA",Tabla1[[#This Row],[GRUPO]]))</f>
        <v>VEHICULOS</v>
      </c>
      <c r="AB702" t="str">
        <f>VLOOKUP(Tabla1[[#This Row],[articulo]],'DT HUEVO'!$A:$F,6,0)</f>
        <v>TAT</v>
      </c>
    </row>
    <row r="703" spans="1:28">
      <c r="A703" s="223">
        <v>2110202</v>
      </c>
      <c r="B703" s="223" t="s">
        <v>1008</v>
      </c>
      <c r="C703" s="223" t="s">
        <v>1259</v>
      </c>
      <c r="D703" s="223">
        <v>1849</v>
      </c>
      <c r="E703" s="7">
        <v>0</v>
      </c>
      <c r="F703" s="223" t="s">
        <v>1260</v>
      </c>
      <c r="G703" s="223" t="s">
        <v>1261</v>
      </c>
      <c r="H703" s="7">
        <v>0</v>
      </c>
      <c r="I703" s="7">
        <v>550</v>
      </c>
      <c r="J703" s="223" t="s">
        <v>1262</v>
      </c>
      <c r="K703" s="223" t="s">
        <v>1263</v>
      </c>
      <c r="L703" s="245">
        <v>394.25918177798633</v>
      </c>
      <c r="M703" s="246">
        <v>46307</v>
      </c>
      <c r="N703" s="223"/>
      <c r="O703" s="223" t="s">
        <v>1704</v>
      </c>
      <c r="P703" s="223">
        <v>2110202</v>
      </c>
      <c r="Q703" s="223" t="s">
        <v>1521</v>
      </c>
      <c r="R703" s="223">
        <v>0</v>
      </c>
      <c r="S703" s="7"/>
      <c r="T703" s="3" t="str">
        <f>+VLOOKUP(Tabla1[[#This Row],[id_bodega]],'CONVERSION DATOS'!B:D,2,0)</f>
        <v>TAT BOGOTA MONTEVIDEO</v>
      </c>
      <c r="U703" s="3" t="str">
        <f>+VLOOKUP(Q703,'CONVERSION DATOS'!B:D,3,0)</f>
        <v>VEHICULOS</v>
      </c>
      <c r="V703" t="str">
        <f>+VLOOKUP($A$1:$A$21921,'DT HUEVO'!$A:$E,3,0)</f>
        <v>XL</v>
      </c>
      <c r="W703" t="str">
        <f>+VLOOKUP($A$1:$A$21761,'DT HUEVO'!$A:$E,4,0)</f>
        <v>VERDE</v>
      </c>
      <c r="X703" t="str">
        <f>+VLOOKUP(T$1:T$21921,'DT HUEVO'!$H:$K,2,0)</f>
        <v>CENTRO ORIENTE</v>
      </c>
      <c r="Y703" t="str">
        <f>+VLOOKUP(T$1:T$21921,'DT HUEVO'!$H:$K,3,0)</f>
        <v>SANTANDER</v>
      </c>
      <c r="Z703">
        <f>+VLOOKUP(A$1:A$21921,'DT HUEVO'!$A:$E,5,0)</f>
        <v>0</v>
      </c>
      <c r="AA703" t="str">
        <f>IF(Tabla1[[#This Row],[GRUPO]]="PLANTA CLASIFICACION","BODEGA",IF(Tabla1[[#This Row],[GRUPO]]="BODEGA","BODEGA",Tabla1[[#This Row],[GRUPO]]))</f>
        <v>VEHICULOS</v>
      </c>
      <c r="AB703" t="str">
        <f>VLOOKUP(Tabla1[[#This Row],[articulo]],'DT HUEVO'!$A:$F,6,0)</f>
        <v>TAT</v>
      </c>
    </row>
    <row r="704" spans="1:28">
      <c r="A704" s="223">
        <v>2110217</v>
      </c>
      <c r="B704" s="223" t="s">
        <v>1785</v>
      </c>
      <c r="C704" s="223" t="s">
        <v>1259</v>
      </c>
      <c r="D704" s="223">
        <v>450</v>
      </c>
      <c r="E704" s="7">
        <v>0</v>
      </c>
      <c r="F704" s="223" t="s">
        <v>1260</v>
      </c>
      <c r="G704" s="223" t="s">
        <v>1261</v>
      </c>
      <c r="H704" s="7">
        <v>0</v>
      </c>
      <c r="I704" s="7">
        <v>560</v>
      </c>
      <c r="J704" s="223" t="s">
        <v>1262</v>
      </c>
      <c r="K704" s="223" t="s">
        <v>1263</v>
      </c>
      <c r="L704" s="245">
        <v>393.89</v>
      </c>
      <c r="M704" s="246">
        <v>46307</v>
      </c>
      <c r="N704" s="223">
        <v>0</v>
      </c>
      <c r="O704" s="223" t="s">
        <v>1704</v>
      </c>
      <c r="P704" s="223">
        <v>2110217</v>
      </c>
      <c r="Q704" s="223" t="s">
        <v>1521</v>
      </c>
      <c r="R704" s="223">
        <v>0</v>
      </c>
      <c r="S704" s="7"/>
      <c r="T704" s="3" t="str">
        <f>+VLOOKUP(Tabla1[[#This Row],[id_bodega]],'CONVERSION DATOS'!B:D,2,0)</f>
        <v>TAT BOGOTA MONTEVIDEO</v>
      </c>
      <c r="U704" s="3" t="str">
        <f>+VLOOKUP(Q704,'CONVERSION DATOS'!B:D,3,0)</f>
        <v>VEHICULOS</v>
      </c>
      <c r="V704" t="str">
        <f>+VLOOKUP($A$1:$A$21921,'DT HUEVO'!$A:$E,3,0)</f>
        <v>XL</v>
      </c>
      <c r="W704" t="str">
        <f>+VLOOKUP($A$1:$A$21761,'DT HUEVO'!$A:$E,4,0)</f>
        <v>EMPACADOS</v>
      </c>
      <c r="X704" t="str">
        <f>+VLOOKUP(T$1:T$21921,'DT HUEVO'!$H:$K,2,0)</f>
        <v>CENTRO ORIENTE</v>
      </c>
      <c r="Y704" t="str">
        <f>+VLOOKUP(T$1:T$21921,'DT HUEVO'!$H:$K,3,0)</f>
        <v>SANTANDER</v>
      </c>
      <c r="Z704">
        <f>+VLOOKUP(A$1:A$21921,'DT HUEVO'!$A:$E,5,0)</f>
        <v>0</v>
      </c>
      <c r="AA704" t="str">
        <f>IF(Tabla1[[#This Row],[GRUPO]]="PLANTA CLASIFICACION","BODEGA",IF(Tabla1[[#This Row],[GRUPO]]="BODEGA","BODEGA",Tabla1[[#This Row],[GRUPO]]))</f>
        <v>VEHICULOS</v>
      </c>
      <c r="AB704" t="str">
        <f>VLOOKUP(Tabla1[[#This Row],[articulo]],'DT HUEVO'!$A:$F,6,0)</f>
        <v>TAT</v>
      </c>
    </row>
    <row r="705" spans="1:28">
      <c r="A705" s="223">
        <v>2110302</v>
      </c>
      <c r="B705" s="223" t="s">
        <v>1007</v>
      </c>
      <c r="C705" s="223" t="s">
        <v>1259</v>
      </c>
      <c r="D705" s="223">
        <v>6203</v>
      </c>
      <c r="E705" s="7">
        <v>0</v>
      </c>
      <c r="F705" s="223" t="s">
        <v>1260</v>
      </c>
      <c r="G705" s="223" t="s">
        <v>1261</v>
      </c>
      <c r="H705" s="7">
        <v>0</v>
      </c>
      <c r="I705" s="7">
        <v>500</v>
      </c>
      <c r="J705" s="223" t="s">
        <v>1262</v>
      </c>
      <c r="K705" s="223" t="s">
        <v>1263</v>
      </c>
      <c r="L705" s="245">
        <v>363.24838536152492</v>
      </c>
      <c r="M705" s="246">
        <v>46308</v>
      </c>
      <c r="N705" s="223"/>
      <c r="O705" s="223" t="s">
        <v>1704</v>
      </c>
      <c r="P705" s="223">
        <v>2110302</v>
      </c>
      <c r="Q705" s="223" t="s">
        <v>1521</v>
      </c>
      <c r="R705" s="223">
        <v>0</v>
      </c>
      <c r="S705" s="7"/>
      <c r="T705" s="3" t="str">
        <f>+VLOOKUP(Tabla1[[#This Row],[id_bodega]],'CONVERSION DATOS'!B:D,2,0)</f>
        <v>TAT BOGOTA MONTEVIDEO</v>
      </c>
      <c r="U705" s="3" t="str">
        <f>+VLOOKUP(Q705,'CONVERSION DATOS'!B:D,3,0)</f>
        <v>VEHICULOS</v>
      </c>
      <c r="V705" t="str">
        <f>+VLOOKUP($A$1:$A$21921,'DT HUEVO'!$A:$E,3,0)</f>
        <v>L</v>
      </c>
      <c r="W705" t="str">
        <f>+VLOOKUP($A$1:$A$21761,'DT HUEVO'!$A:$E,4,0)</f>
        <v>VERDE</v>
      </c>
      <c r="X705" t="str">
        <f>+VLOOKUP(T$1:T$21921,'DT HUEVO'!$H:$K,2,0)</f>
        <v>CENTRO ORIENTE</v>
      </c>
      <c r="Y705" t="str">
        <f>+VLOOKUP(T$1:T$21921,'DT HUEVO'!$H:$K,3,0)</f>
        <v>SANTANDER</v>
      </c>
      <c r="Z705">
        <f>+VLOOKUP(A$1:A$21921,'DT HUEVO'!$A:$E,5,0)</f>
        <v>0</v>
      </c>
      <c r="AA705" t="str">
        <f>IF(Tabla1[[#This Row],[GRUPO]]="PLANTA CLASIFICACION","BODEGA",IF(Tabla1[[#This Row],[GRUPO]]="BODEGA","BODEGA",Tabla1[[#This Row],[GRUPO]]))</f>
        <v>VEHICULOS</v>
      </c>
      <c r="AB705" t="str">
        <f>VLOOKUP(Tabla1[[#This Row],[articulo]],'DT HUEVO'!$A:$F,6,0)</f>
        <v>TAT</v>
      </c>
    </row>
    <row r="706" spans="1:28">
      <c r="A706" s="223">
        <v>152384</v>
      </c>
      <c r="B706" s="223" t="s">
        <v>1107</v>
      </c>
      <c r="C706" s="223" t="s">
        <v>1259</v>
      </c>
      <c r="D706" s="223">
        <v>255</v>
      </c>
      <c r="E706" s="7">
        <v>0</v>
      </c>
      <c r="F706" s="223" t="s">
        <v>1260</v>
      </c>
      <c r="G706" s="223" t="s">
        <v>1261</v>
      </c>
      <c r="H706" s="7">
        <v>0</v>
      </c>
      <c r="I706" s="7">
        <v>560</v>
      </c>
      <c r="J706" s="223" t="s">
        <v>1262</v>
      </c>
      <c r="K706" s="223" t="s">
        <v>1263</v>
      </c>
      <c r="L706" s="245">
        <v>504.4</v>
      </c>
      <c r="M706" s="246">
        <v>46305</v>
      </c>
      <c r="N706" s="223"/>
      <c r="O706" s="223" t="s">
        <v>1522</v>
      </c>
      <c r="P706" s="223">
        <v>152384</v>
      </c>
      <c r="Q706" s="223" t="s">
        <v>1523</v>
      </c>
      <c r="R706" s="223">
        <v>0</v>
      </c>
      <c r="S706" s="7"/>
      <c r="T706" s="3" t="str">
        <f>+VLOOKUP(Tabla1[[#This Row],[id_bodega]],'CONVERSION DATOS'!B:D,2,0)</f>
        <v>TAT BOGOTA MONTEVIDEO</v>
      </c>
      <c r="U706" s="3" t="str">
        <f>+VLOOKUP(Q706,'CONVERSION DATOS'!B:D,3,0)</f>
        <v>VEHICULOS</v>
      </c>
      <c r="V706" t="str">
        <f>+VLOOKUP($A$1:$A$21921,'DT HUEVO'!$A:$E,3,0)</f>
        <v>L</v>
      </c>
      <c r="W706" t="str">
        <f>+VLOOKUP($A$1:$A$21761,'DT HUEVO'!$A:$E,4,0)</f>
        <v>EMPACADOS</v>
      </c>
      <c r="X706" t="str">
        <f>+VLOOKUP(T$1:T$21921,'DT HUEVO'!$H:$K,2,0)</f>
        <v>CENTRO ORIENTE</v>
      </c>
      <c r="Y706" t="str">
        <f>+VLOOKUP(T$1:T$21921,'DT HUEVO'!$H:$K,3,0)</f>
        <v>SANTANDER</v>
      </c>
      <c r="Z706">
        <f>+VLOOKUP(A$1:A$21921,'DT HUEVO'!$A:$E,5,0)</f>
        <v>0</v>
      </c>
      <c r="AA706" t="str">
        <f>IF(Tabla1[[#This Row],[GRUPO]]="PLANTA CLASIFICACION","BODEGA",IF(Tabla1[[#This Row],[GRUPO]]="BODEGA","BODEGA",Tabla1[[#This Row],[GRUPO]]))</f>
        <v>VEHICULOS</v>
      </c>
      <c r="AB706" t="str">
        <f>VLOOKUP(Tabla1[[#This Row],[articulo]],'DT HUEVO'!$A:$F,6,0)</f>
        <v>TAT</v>
      </c>
    </row>
    <row r="707" spans="1:28">
      <c r="A707" s="223">
        <v>2010102</v>
      </c>
      <c r="B707" s="223" t="s">
        <v>1266</v>
      </c>
      <c r="C707" s="223" t="s">
        <v>1259</v>
      </c>
      <c r="D707" s="223">
        <v>305</v>
      </c>
      <c r="E707" s="7">
        <v>0</v>
      </c>
      <c r="F707" s="223" t="s">
        <v>1260</v>
      </c>
      <c r="G707" s="223" t="s">
        <v>1261</v>
      </c>
      <c r="H707" s="7">
        <v>0</v>
      </c>
      <c r="I707" s="7">
        <v>610</v>
      </c>
      <c r="J707" s="223" t="s">
        <v>1262</v>
      </c>
      <c r="K707" s="223" t="s">
        <v>1263</v>
      </c>
      <c r="L707" s="245">
        <v>629.67999999999995</v>
      </c>
      <c r="M707" s="246">
        <v>46305</v>
      </c>
      <c r="N707" s="223"/>
      <c r="O707" s="223" t="s">
        <v>1522</v>
      </c>
      <c r="P707" s="223">
        <v>2010102</v>
      </c>
      <c r="Q707" s="223" t="s">
        <v>1523</v>
      </c>
      <c r="R707" s="223">
        <v>0</v>
      </c>
      <c r="S707" s="7"/>
      <c r="T707" s="3" t="str">
        <f>+VLOOKUP(Tabla1[[#This Row],[id_bodega]],'CONVERSION DATOS'!B:D,2,0)</f>
        <v>TAT BOGOTA MONTEVIDEO</v>
      </c>
      <c r="U707" s="3" t="str">
        <f>+VLOOKUP(Q707,'CONVERSION DATOS'!B:D,3,0)</f>
        <v>VEHICULOS</v>
      </c>
      <c r="V707" t="str">
        <f>+VLOOKUP($A$1:$A$21921,'DT HUEVO'!$A:$E,3,0)</f>
        <v>YUMBO</v>
      </c>
      <c r="W707" t="str">
        <f>+VLOOKUP($A$1:$A$21761,'DT HUEVO'!$A:$E,4,0)</f>
        <v>VERDE</v>
      </c>
      <c r="X707" t="str">
        <f>+VLOOKUP(T$1:T$21921,'DT HUEVO'!$H:$K,2,0)</f>
        <v>CENTRO ORIENTE</v>
      </c>
      <c r="Y707" t="str">
        <f>+VLOOKUP(T$1:T$21921,'DT HUEVO'!$H:$K,3,0)</f>
        <v>SANTANDER</v>
      </c>
      <c r="Z707">
        <f>+VLOOKUP(A$1:A$21921,'DT HUEVO'!$A:$E,5,0)</f>
        <v>0</v>
      </c>
      <c r="AA707" t="str">
        <f>IF(Tabla1[[#This Row],[GRUPO]]="PLANTA CLASIFICACION","BODEGA",IF(Tabla1[[#This Row],[GRUPO]]="BODEGA","BODEGA",Tabla1[[#This Row],[GRUPO]]))</f>
        <v>VEHICULOS</v>
      </c>
      <c r="AB707" t="str">
        <f>VLOOKUP(Tabla1[[#This Row],[articulo]],'DT HUEVO'!$A:$F,6,0)</f>
        <v>TAT</v>
      </c>
    </row>
    <row r="708" spans="1:28">
      <c r="A708" s="223">
        <v>2110202</v>
      </c>
      <c r="B708" s="223" t="s">
        <v>1008</v>
      </c>
      <c r="C708" s="223" t="s">
        <v>1259</v>
      </c>
      <c r="D708" s="223">
        <v>3250</v>
      </c>
      <c r="E708" s="7">
        <v>0</v>
      </c>
      <c r="F708" s="223" t="s">
        <v>1260</v>
      </c>
      <c r="G708" s="223" t="s">
        <v>1261</v>
      </c>
      <c r="H708" s="7">
        <v>0</v>
      </c>
      <c r="I708" s="7">
        <v>550</v>
      </c>
      <c r="J708" s="223" t="s">
        <v>1262</v>
      </c>
      <c r="K708" s="223" t="s">
        <v>1263</v>
      </c>
      <c r="L708" s="245">
        <v>394.2576862317444</v>
      </c>
      <c r="M708" s="246">
        <v>46305</v>
      </c>
      <c r="N708" s="223"/>
      <c r="O708" s="223" t="s">
        <v>1522</v>
      </c>
      <c r="P708" s="223">
        <v>2110202</v>
      </c>
      <c r="Q708" s="223" t="s">
        <v>1523</v>
      </c>
      <c r="R708" s="223">
        <v>0</v>
      </c>
      <c r="S708" s="7"/>
      <c r="T708" s="3" t="str">
        <f>+VLOOKUP(Tabla1[[#This Row],[id_bodega]],'CONVERSION DATOS'!B:D,2,0)</f>
        <v>TAT BOGOTA MONTEVIDEO</v>
      </c>
      <c r="U708" s="3" t="str">
        <f>+VLOOKUP(Q708,'CONVERSION DATOS'!B:D,3,0)</f>
        <v>VEHICULOS</v>
      </c>
      <c r="V708" t="str">
        <f>+VLOOKUP($A$1:$A$21921,'DT HUEVO'!$A:$E,3,0)</f>
        <v>XL</v>
      </c>
      <c r="W708" t="str">
        <f>+VLOOKUP($A$1:$A$21761,'DT HUEVO'!$A:$E,4,0)</f>
        <v>VERDE</v>
      </c>
      <c r="X708" t="str">
        <f>+VLOOKUP(T$1:T$21921,'DT HUEVO'!$H:$K,2,0)</f>
        <v>CENTRO ORIENTE</v>
      </c>
      <c r="Y708" t="str">
        <f>+VLOOKUP(T$1:T$21921,'DT HUEVO'!$H:$K,3,0)</f>
        <v>SANTANDER</v>
      </c>
      <c r="Z708">
        <f>+VLOOKUP(A$1:A$21921,'DT HUEVO'!$A:$E,5,0)</f>
        <v>0</v>
      </c>
      <c r="AA708" t="str">
        <f>IF(Tabla1[[#This Row],[GRUPO]]="PLANTA CLASIFICACION","BODEGA",IF(Tabla1[[#This Row],[GRUPO]]="BODEGA","BODEGA",Tabla1[[#This Row],[GRUPO]]))</f>
        <v>VEHICULOS</v>
      </c>
      <c r="AB708" t="str">
        <f>VLOOKUP(Tabla1[[#This Row],[articulo]],'DT HUEVO'!$A:$F,6,0)</f>
        <v>TAT</v>
      </c>
    </row>
    <row r="709" spans="1:28">
      <c r="A709" s="223">
        <v>2110302</v>
      </c>
      <c r="B709" s="223" t="s">
        <v>1007</v>
      </c>
      <c r="C709" s="223" t="s">
        <v>1259</v>
      </c>
      <c r="D709" s="223">
        <v>6330</v>
      </c>
      <c r="E709" s="7">
        <v>0</v>
      </c>
      <c r="F709" s="223" t="s">
        <v>1260</v>
      </c>
      <c r="G709" s="223" t="s">
        <v>1261</v>
      </c>
      <c r="H709" s="7">
        <v>0</v>
      </c>
      <c r="I709" s="7">
        <v>500</v>
      </c>
      <c r="J709" s="223" t="s">
        <v>1262</v>
      </c>
      <c r="K709" s="223" t="s">
        <v>1263</v>
      </c>
      <c r="L709" s="245">
        <v>363.25159886029678</v>
      </c>
      <c r="M709" s="246">
        <v>46305</v>
      </c>
      <c r="N709" s="223"/>
      <c r="O709" s="223" t="s">
        <v>1522</v>
      </c>
      <c r="P709" s="223">
        <v>2110302</v>
      </c>
      <c r="Q709" s="223" t="s">
        <v>1523</v>
      </c>
      <c r="R709" s="223">
        <v>0</v>
      </c>
      <c r="S709" s="7"/>
      <c r="T709" s="3" t="str">
        <f>+VLOOKUP(Tabla1[[#This Row],[id_bodega]],'CONVERSION DATOS'!B:D,2,0)</f>
        <v>TAT BOGOTA MONTEVIDEO</v>
      </c>
      <c r="U709" s="3" t="str">
        <f>+VLOOKUP(Q709,'CONVERSION DATOS'!B:D,3,0)</f>
        <v>VEHICULOS</v>
      </c>
      <c r="V709" t="str">
        <f>+VLOOKUP($A$1:$A$21921,'DT HUEVO'!$A:$E,3,0)</f>
        <v>L</v>
      </c>
      <c r="W709" t="str">
        <f>+VLOOKUP($A$1:$A$21761,'DT HUEVO'!$A:$E,4,0)</f>
        <v>VERDE</v>
      </c>
      <c r="X709" t="str">
        <f>+VLOOKUP(T$1:T$21921,'DT HUEVO'!$H:$K,2,0)</f>
        <v>CENTRO ORIENTE</v>
      </c>
      <c r="Y709" t="str">
        <f>+VLOOKUP(T$1:T$21921,'DT HUEVO'!$H:$K,3,0)</f>
        <v>SANTANDER</v>
      </c>
      <c r="Z709">
        <f>+VLOOKUP(A$1:A$21921,'DT HUEVO'!$A:$E,5,0)</f>
        <v>0</v>
      </c>
      <c r="AA709" t="str">
        <f>IF(Tabla1[[#This Row],[GRUPO]]="PLANTA CLASIFICACION","BODEGA",IF(Tabla1[[#This Row],[GRUPO]]="BODEGA","BODEGA",Tabla1[[#This Row],[GRUPO]]))</f>
        <v>VEHICULOS</v>
      </c>
      <c r="AB709" t="str">
        <f>VLOOKUP(Tabla1[[#This Row],[articulo]],'DT HUEVO'!$A:$F,6,0)</f>
        <v>TAT</v>
      </c>
    </row>
    <row r="710" spans="1:28">
      <c r="A710" s="223">
        <v>2110402</v>
      </c>
      <c r="B710" s="223" t="s">
        <v>1009</v>
      </c>
      <c r="C710" s="223" t="s">
        <v>1259</v>
      </c>
      <c r="D710" s="223">
        <v>795</v>
      </c>
      <c r="E710" s="7">
        <v>0</v>
      </c>
      <c r="F710" s="223" t="s">
        <v>1260</v>
      </c>
      <c r="G710" s="223" t="s">
        <v>1261</v>
      </c>
      <c r="H710" s="7">
        <v>0</v>
      </c>
      <c r="I710" s="7">
        <v>480</v>
      </c>
      <c r="J710" s="223" t="s">
        <v>1262</v>
      </c>
      <c r="K710" s="223" t="s">
        <v>1263</v>
      </c>
      <c r="L710" s="245">
        <v>349.55002088731618</v>
      </c>
      <c r="M710" s="246">
        <v>46304</v>
      </c>
      <c r="N710" s="223"/>
      <c r="O710" s="223" t="s">
        <v>1522</v>
      </c>
      <c r="P710" s="223">
        <v>2110402</v>
      </c>
      <c r="Q710" s="223" t="s">
        <v>1523</v>
      </c>
      <c r="R710" s="223">
        <v>0</v>
      </c>
      <c r="S710" s="7"/>
      <c r="T710" s="3" t="str">
        <f>+VLOOKUP(Tabla1[[#This Row],[id_bodega]],'CONVERSION DATOS'!B:D,2,0)</f>
        <v>TAT BOGOTA MONTEVIDEO</v>
      </c>
      <c r="U710" s="3" t="str">
        <f>+VLOOKUP(Q710,'CONVERSION DATOS'!B:D,3,0)</f>
        <v>VEHICULOS</v>
      </c>
      <c r="V710" t="str">
        <f>+VLOOKUP($A$1:$A$21921,'DT HUEVO'!$A:$E,3,0)</f>
        <v>M</v>
      </c>
      <c r="W710" t="str">
        <f>+VLOOKUP($A$1:$A$21761,'DT HUEVO'!$A:$E,4,0)</f>
        <v>VERDE</v>
      </c>
      <c r="X710" t="str">
        <f>+VLOOKUP(T$1:T$21921,'DT HUEVO'!$H:$K,2,0)</f>
        <v>CENTRO ORIENTE</v>
      </c>
      <c r="Y710" t="str">
        <f>+VLOOKUP(T$1:T$21921,'DT HUEVO'!$H:$K,3,0)</f>
        <v>SANTANDER</v>
      </c>
      <c r="Z710">
        <f>+VLOOKUP(A$1:A$21921,'DT HUEVO'!$A:$E,5,0)</f>
        <v>0</v>
      </c>
      <c r="AA710" t="str">
        <f>IF(Tabla1[[#This Row],[GRUPO]]="PLANTA CLASIFICACION","BODEGA",IF(Tabla1[[#This Row],[GRUPO]]="BODEGA","BODEGA",Tabla1[[#This Row],[GRUPO]]))</f>
        <v>VEHICULOS</v>
      </c>
      <c r="AB710" t="str">
        <f>VLOOKUP(Tabla1[[#This Row],[articulo]],'DT HUEVO'!$A:$F,6,0)</f>
        <v>TAT</v>
      </c>
    </row>
    <row r="711" spans="1:28">
      <c r="A711" s="223">
        <v>112271</v>
      </c>
      <c r="B711" s="223" t="s">
        <v>1235</v>
      </c>
      <c r="C711" s="223" t="s">
        <v>1259</v>
      </c>
      <c r="D711" s="223">
        <v>315</v>
      </c>
      <c r="E711" s="7">
        <v>0</v>
      </c>
      <c r="F711" s="223" t="s">
        <v>1260</v>
      </c>
      <c r="G711" s="223" t="s">
        <v>1261</v>
      </c>
      <c r="H711" s="7">
        <v>0</v>
      </c>
      <c r="I711" s="7">
        <v>630</v>
      </c>
      <c r="J711" s="223" t="s">
        <v>1262</v>
      </c>
      <c r="K711" s="223" t="s">
        <v>1263</v>
      </c>
      <c r="L711" s="245">
        <v>589.67999999999995</v>
      </c>
      <c r="M711" s="246">
        <v>46305</v>
      </c>
      <c r="N711" s="223">
        <v>0</v>
      </c>
      <c r="O711" s="223" t="s">
        <v>1524</v>
      </c>
      <c r="P711" s="223">
        <v>112271</v>
      </c>
      <c r="Q711" s="223" t="s">
        <v>1525</v>
      </c>
      <c r="R711" s="223">
        <v>0</v>
      </c>
      <c r="S711" s="7"/>
      <c r="T711" s="3" t="str">
        <f>+VLOOKUP(Tabla1[[#This Row],[id_bodega]],'CONVERSION DATOS'!B:D,2,0)</f>
        <v>TAT BOGOTA MONTEVIDEO</v>
      </c>
      <c r="U711" s="3" t="str">
        <f>+VLOOKUP(Q711,'CONVERSION DATOS'!B:D,3,0)</f>
        <v>VEHICULOS</v>
      </c>
      <c r="V711" t="str">
        <f>+VLOOKUP($A$1:$A$21921,'DT HUEVO'!$A:$E,3,0)</f>
        <v>XL</v>
      </c>
      <c r="W711" t="str">
        <f>+VLOOKUP($A$1:$A$21761,'DT HUEVO'!$A:$E,4,0)</f>
        <v>EMPACADOS</v>
      </c>
      <c r="X711" t="str">
        <f>+VLOOKUP(T$1:T$21921,'DT HUEVO'!$H:$K,2,0)</f>
        <v>CENTRO ORIENTE</v>
      </c>
      <c r="Y711" t="str">
        <f>+VLOOKUP(T$1:T$21921,'DT HUEVO'!$H:$K,3,0)</f>
        <v>SANTANDER</v>
      </c>
      <c r="Z711">
        <f>+VLOOKUP(A$1:A$21921,'DT HUEVO'!$A:$E,5,0)</f>
        <v>0</v>
      </c>
      <c r="AA711" t="str">
        <f>IF(Tabla1[[#This Row],[GRUPO]]="PLANTA CLASIFICACION","BODEGA",IF(Tabla1[[#This Row],[GRUPO]]="BODEGA","BODEGA",Tabla1[[#This Row],[GRUPO]]))</f>
        <v>VEHICULOS</v>
      </c>
      <c r="AB711" t="str">
        <f>VLOOKUP(Tabla1[[#This Row],[articulo]],'DT HUEVO'!$A:$F,6,0)</f>
        <v>TAT</v>
      </c>
    </row>
    <row r="712" spans="1:28">
      <c r="A712" s="223">
        <v>152384</v>
      </c>
      <c r="B712" s="223" t="s">
        <v>1107</v>
      </c>
      <c r="C712" s="223" t="s">
        <v>1259</v>
      </c>
      <c r="D712" s="223">
        <v>390</v>
      </c>
      <c r="E712" s="7">
        <v>0</v>
      </c>
      <c r="F712" s="223" t="s">
        <v>1260</v>
      </c>
      <c r="G712" s="223" t="s">
        <v>1261</v>
      </c>
      <c r="H712" s="7">
        <v>0</v>
      </c>
      <c r="I712" s="7">
        <v>560</v>
      </c>
      <c r="J712" s="223" t="s">
        <v>1262</v>
      </c>
      <c r="K712" s="223" t="s">
        <v>1263</v>
      </c>
      <c r="L712" s="245">
        <v>504.4</v>
      </c>
      <c r="M712" s="246">
        <v>46307</v>
      </c>
      <c r="N712" s="223"/>
      <c r="O712" s="223" t="s">
        <v>1524</v>
      </c>
      <c r="P712" s="223">
        <v>152384</v>
      </c>
      <c r="Q712" s="223" t="s">
        <v>1525</v>
      </c>
      <c r="R712" s="223">
        <v>0</v>
      </c>
      <c r="S712" s="7"/>
      <c r="T712" s="3" t="str">
        <f>+VLOOKUP(Tabla1[[#This Row],[id_bodega]],'CONVERSION DATOS'!B:D,2,0)</f>
        <v>TAT BOGOTA MONTEVIDEO</v>
      </c>
      <c r="U712" s="3" t="str">
        <f>+VLOOKUP(Q712,'CONVERSION DATOS'!B:D,3,0)</f>
        <v>VEHICULOS</v>
      </c>
      <c r="V712" t="str">
        <f>+VLOOKUP($A$1:$A$21921,'DT HUEVO'!$A:$E,3,0)</f>
        <v>L</v>
      </c>
      <c r="W712" t="str">
        <f>+VLOOKUP($A$1:$A$21761,'DT HUEVO'!$A:$E,4,0)</f>
        <v>EMPACADOS</v>
      </c>
      <c r="X712" t="str">
        <f>+VLOOKUP(T$1:T$21921,'DT HUEVO'!$H:$K,2,0)</f>
        <v>CENTRO ORIENTE</v>
      </c>
      <c r="Y712" t="str">
        <f>+VLOOKUP(T$1:T$21921,'DT HUEVO'!$H:$K,3,0)</f>
        <v>SANTANDER</v>
      </c>
      <c r="Z712">
        <f>+VLOOKUP(A$1:A$21921,'DT HUEVO'!$A:$E,5,0)</f>
        <v>0</v>
      </c>
      <c r="AA712" t="str">
        <f>IF(Tabla1[[#This Row],[GRUPO]]="PLANTA CLASIFICACION","BODEGA",IF(Tabla1[[#This Row],[GRUPO]]="BODEGA","BODEGA",Tabla1[[#This Row],[GRUPO]]))</f>
        <v>VEHICULOS</v>
      </c>
      <c r="AB712" t="str">
        <f>VLOOKUP(Tabla1[[#This Row],[articulo]],'DT HUEVO'!$A:$F,6,0)</f>
        <v>TAT</v>
      </c>
    </row>
    <row r="713" spans="1:28">
      <c r="A713" s="223">
        <v>2010102</v>
      </c>
      <c r="B713" s="223" t="s">
        <v>1266</v>
      </c>
      <c r="C713" s="223" t="s">
        <v>1259</v>
      </c>
      <c r="D713" s="223">
        <v>580</v>
      </c>
      <c r="E713" s="7">
        <v>0</v>
      </c>
      <c r="F713" s="223" t="s">
        <v>1260</v>
      </c>
      <c r="G713" s="223" t="s">
        <v>1261</v>
      </c>
      <c r="H713" s="7">
        <v>0</v>
      </c>
      <c r="I713" s="7">
        <v>610</v>
      </c>
      <c r="J713" s="223" t="s">
        <v>1262</v>
      </c>
      <c r="K713" s="223" t="s">
        <v>1263</v>
      </c>
      <c r="L713" s="245">
        <v>629.67999999999995</v>
      </c>
      <c r="M713" s="246">
        <v>46308</v>
      </c>
      <c r="N713" s="223"/>
      <c r="O713" s="223" t="s">
        <v>1524</v>
      </c>
      <c r="P713" s="223">
        <v>2010102</v>
      </c>
      <c r="Q713" s="223" t="s">
        <v>1525</v>
      </c>
      <c r="R713" s="223">
        <v>0</v>
      </c>
      <c r="S713" s="7"/>
      <c r="T713" s="3" t="str">
        <f>+VLOOKUP(Tabla1[[#This Row],[id_bodega]],'CONVERSION DATOS'!B:D,2,0)</f>
        <v>TAT BOGOTA MONTEVIDEO</v>
      </c>
      <c r="U713" s="3" t="str">
        <f>+VLOOKUP(Q713,'CONVERSION DATOS'!B:D,3,0)</f>
        <v>VEHICULOS</v>
      </c>
      <c r="V713" t="str">
        <f>+VLOOKUP($A$1:$A$21921,'DT HUEVO'!$A:$E,3,0)</f>
        <v>YUMBO</v>
      </c>
      <c r="W713" t="str">
        <f>+VLOOKUP($A$1:$A$21761,'DT HUEVO'!$A:$E,4,0)</f>
        <v>VERDE</v>
      </c>
      <c r="X713" t="str">
        <f>+VLOOKUP(T$1:T$21921,'DT HUEVO'!$H:$K,2,0)</f>
        <v>CENTRO ORIENTE</v>
      </c>
      <c r="Y713" t="str">
        <f>+VLOOKUP(T$1:T$21921,'DT HUEVO'!$H:$K,3,0)</f>
        <v>SANTANDER</v>
      </c>
      <c r="Z713">
        <f>+VLOOKUP(A$1:A$21921,'DT HUEVO'!$A:$E,5,0)</f>
        <v>0</v>
      </c>
      <c r="AA713" t="str">
        <f>IF(Tabla1[[#This Row],[GRUPO]]="PLANTA CLASIFICACION","BODEGA",IF(Tabla1[[#This Row],[GRUPO]]="BODEGA","BODEGA",Tabla1[[#This Row],[GRUPO]]))</f>
        <v>VEHICULOS</v>
      </c>
      <c r="AB713" t="str">
        <f>VLOOKUP(Tabla1[[#This Row],[articulo]],'DT HUEVO'!$A:$F,6,0)</f>
        <v>TAT</v>
      </c>
    </row>
    <row r="714" spans="1:28">
      <c r="A714" s="223">
        <v>2110202</v>
      </c>
      <c r="B714" s="223" t="s">
        <v>1008</v>
      </c>
      <c r="C714" s="223" t="s">
        <v>1259</v>
      </c>
      <c r="D714" s="223">
        <v>6060</v>
      </c>
      <c r="E714" s="7">
        <v>0</v>
      </c>
      <c r="F714" s="223" t="s">
        <v>1260</v>
      </c>
      <c r="G714" s="223" t="s">
        <v>1261</v>
      </c>
      <c r="H714" s="7">
        <v>0</v>
      </c>
      <c r="I714" s="7">
        <v>550</v>
      </c>
      <c r="J714" s="223" t="s">
        <v>1262</v>
      </c>
      <c r="K714" s="223" t="s">
        <v>1263</v>
      </c>
      <c r="L714" s="245">
        <v>394.25932604975247</v>
      </c>
      <c r="M714" s="246">
        <v>46308</v>
      </c>
      <c r="N714" s="223"/>
      <c r="O714" s="223" t="s">
        <v>1524</v>
      </c>
      <c r="P714" s="223">
        <v>2110202</v>
      </c>
      <c r="Q714" s="223" t="s">
        <v>1525</v>
      </c>
      <c r="R714" s="223">
        <v>0</v>
      </c>
      <c r="S714" s="7"/>
      <c r="T714" s="3" t="str">
        <f>+VLOOKUP(Tabla1[[#This Row],[id_bodega]],'CONVERSION DATOS'!B:D,2,0)</f>
        <v>TAT BOGOTA MONTEVIDEO</v>
      </c>
      <c r="U714" s="3" t="str">
        <f>+VLOOKUP(Q714,'CONVERSION DATOS'!B:D,3,0)</f>
        <v>VEHICULOS</v>
      </c>
      <c r="V714" t="str">
        <f>+VLOOKUP($A$1:$A$21921,'DT HUEVO'!$A:$E,3,0)</f>
        <v>XL</v>
      </c>
      <c r="W714" t="str">
        <f>+VLOOKUP($A$1:$A$21761,'DT HUEVO'!$A:$E,4,0)</f>
        <v>VERDE</v>
      </c>
      <c r="X714" t="str">
        <f>+VLOOKUP(T$1:T$21921,'DT HUEVO'!$H:$K,2,0)</f>
        <v>CENTRO ORIENTE</v>
      </c>
      <c r="Y714" t="str">
        <f>+VLOOKUP(T$1:T$21921,'DT HUEVO'!$H:$K,3,0)</f>
        <v>SANTANDER</v>
      </c>
      <c r="Z714">
        <f>+VLOOKUP(A$1:A$21921,'DT HUEVO'!$A:$E,5,0)</f>
        <v>0</v>
      </c>
      <c r="AA714" t="str">
        <f>IF(Tabla1[[#This Row],[GRUPO]]="PLANTA CLASIFICACION","BODEGA",IF(Tabla1[[#This Row],[GRUPO]]="BODEGA","BODEGA",Tabla1[[#This Row],[GRUPO]]))</f>
        <v>VEHICULOS</v>
      </c>
      <c r="AB714" t="str">
        <f>VLOOKUP(Tabla1[[#This Row],[articulo]],'DT HUEVO'!$A:$F,6,0)</f>
        <v>TAT</v>
      </c>
    </row>
    <row r="715" spans="1:28">
      <c r="A715" s="223">
        <v>2110217</v>
      </c>
      <c r="B715" s="223" t="s">
        <v>1785</v>
      </c>
      <c r="C715" s="223" t="s">
        <v>1259</v>
      </c>
      <c r="D715" s="223">
        <v>360</v>
      </c>
      <c r="E715" s="7">
        <v>0</v>
      </c>
      <c r="F715" s="223" t="s">
        <v>1260</v>
      </c>
      <c r="G715" s="223" t="s">
        <v>1261</v>
      </c>
      <c r="H715" s="7">
        <v>0</v>
      </c>
      <c r="I715" s="7">
        <v>560</v>
      </c>
      <c r="J715" s="223" t="s">
        <v>1262</v>
      </c>
      <c r="K715" s="223" t="s">
        <v>1263</v>
      </c>
      <c r="L715" s="245">
        <v>393.89</v>
      </c>
      <c r="M715" s="246">
        <v>46305</v>
      </c>
      <c r="N715" s="223">
        <v>0</v>
      </c>
      <c r="O715" s="223" t="s">
        <v>1524</v>
      </c>
      <c r="P715" s="223">
        <v>2110217</v>
      </c>
      <c r="Q715" s="223" t="s">
        <v>1525</v>
      </c>
      <c r="R715" s="223">
        <v>0</v>
      </c>
      <c r="S715" s="7"/>
      <c r="T715" s="3" t="str">
        <f>+VLOOKUP(Tabla1[[#This Row],[id_bodega]],'CONVERSION DATOS'!B:D,2,0)</f>
        <v>TAT BOGOTA MONTEVIDEO</v>
      </c>
      <c r="U715" s="3" t="str">
        <f>+VLOOKUP(Q715,'CONVERSION DATOS'!B:D,3,0)</f>
        <v>VEHICULOS</v>
      </c>
      <c r="V715" t="str">
        <f>+VLOOKUP($A$1:$A$21921,'DT HUEVO'!$A:$E,3,0)</f>
        <v>XL</v>
      </c>
      <c r="W715" t="str">
        <f>+VLOOKUP($A$1:$A$21761,'DT HUEVO'!$A:$E,4,0)</f>
        <v>EMPACADOS</v>
      </c>
      <c r="X715" t="str">
        <f>+VLOOKUP(T$1:T$21921,'DT HUEVO'!$H:$K,2,0)</f>
        <v>CENTRO ORIENTE</v>
      </c>
      <c r="Y715" t="str">
        <f>+VLOOKUP(T$1:T$21921,'DT HUEVO'!$H:$K,3,0)</f>
        <v>SANTANDER</v>
      </c>
      <c r="Z715">
        <f>+VLOOKUP(A$1:A$21921,'DT HUEVO'!$A:$E,5,0)</f>
        <v>0</v>
      </c>
      <c r="AA715" t="str">
        <f>IF(Tabla1[[#This Row],[GRUPO]]="PLANTA CLASIFICACION","BODEGA",IF(Tabla1[[#This Row],[GRUPO]]="BODEGA","BODEGA",Tabla1[[#This Row],[GRUPO]]))</f>
        <v>VEHICULOS</v>
      </c>
      <c r="AB715" t="str">
        <f>VLOOKUP(Tabla1[[#This Row],[articulo]],'DT HUEVO'!$A:$F,6,0)</f>
        <v>TAT</v>
      </c>
    </row>
    <row r="716" spans="1:28">
      <c r="A716" s="223">
        <v>2110302</v>
      </c>
      <c r="B716" s="223" t="s">
        <v>1007</v>
      </c>
      <c r="C716" s="223" t="s">
        <v>1259</v>
      </c>
      <c r="D716" s="223">
        <v>4860</v>
      </c>
      <c r="E716" s="7">
        <v>0</v>
      </c>
      <c r="F716" s="223" t="s">
        <v>1260</v>
      </c>
      <c r="G716" s="223" t="s">
        <v>1261</v>
      </c>
      <c r="H716" s="7">
        <v>0</v>
      </c>
      <c r="I716" s="7">
        <v>500</v>
      </c>
      <c r="J716" s="223" t="s">
        <v>1262</v>
      </c>
      <c r="K716" s="223" t="s">
        <v>1263</v>
      </c>
      <c r="L716" s="245">
        <v>363.24212504581612</v>
      </c>
      <c r="M716" s="246">
        <v>46307</v>
      </c>
      <c r="N716" s="223"/>
      <c r="O716" s="223" t="s">
        <v>1524</v>
      </c>
      <c r="P716" s="223">
        <v>2110302</v>
      </c>
      <c r="Q716" s="223" t="s">
        <v>1525</v>
      </c>
      <c r="R716" s="223">
        <v>0</v>
      </c>
      <c r="S716" s="7"/>
      <c r="T716" s="3" t="str">
        <f>+VLOOKUP(Tabla1[[#This Row],[id_bodega]],'CONVERSION DATOS'!B:D,2,0)</f>
        <v>TAT BOGOTA MONTEVIDEO</v>
      </c>
      <c r="U716" s="3" t="str">
        <f>+VLOOKUP(Q716,'CONVERSION DATOS'!B:D,3,0)</f>
        <v>VEHICULOS</v>
      </c>
      <c r="V716" t="str">
        <f>+VLOOKUP($A$1:$A$21921,'DT HUEVO'!$A:$E,3,0)</f>
        <v>L</v>
      </c>
      <c r="W716" t="str">
        <f>+VLOOKUP($A$1:$A$21761,'DT HUEVO'!$A:$E,4,0)</f>
        <v>VERDE</v>
      </c>
      <c r="X716" t="str">
        <f>+VLOOKUP(T$1:T$21921,'DT HUEVO'!$H:$K,2,0)</f>
        <v>CENTRO ORIENTE</v>
      </c>
      <c r="Y716" t="str">
        <f>+VLOOKUP(T$1:T$21921,'DT HUEVO'!$H:$K,3,0)</f>
        <v>SANTANDER</v>
      </c>
      <c r="Z716">
        <f>+VLOOKUP(A$1:A$21921,'DT HUEVO'!$A:$E,5,0)</f>
        <v>0</v>
      </c>
      <c r="AA716" t="str">
        <f>IF(Tabla1[[#This Row],[GRUPO]]="PLANTA CLASIFICACION","BODEGA",IF(Tabla1[[#This Row],[GRUPO]]="BODEGA","BODEGA",Tabla1[[#This Row],[GRUPO]]))</f>
        <v>VEHICULOS</v>
      </c>
      <c r="AB716" t="str">
        <f>VLOOKUP(Tabla1[[#This Row],[articulo]],'DT HUEVO'!$A:$F,6,0)</f>
        <v>TAT</v>
      </c>
    </row>
    <row r="717" spans="1:28">
      <c r="A717" s="223">
        <v>2110317</v>
      </c>
      <c r="B717" s="223" t="s">
        <v>1786</v>
      </c>
      <c r="C717" s="223" t="s">
        <v>1259</v>
      </c>
      <c r="D717" s="223">
        <v>330</v>
      </c>
      <c r="E717" s="7">
        <v>0</v>
      </c>
      <c r="F717" s="223" t="s">
        <v>1260</v>
      </c>
      <c r="G717" s="223" t="s">
        <v>1261</v>
      </c>
      <c r="H717" s="7">
        <v>0</v>
      </c>
      <c r="I717" s="7">
        <v>510</v>
      </c>
      <c r="J717" s="223" t="s">
        <v>1262</v>
      </c>
      <c r="K717" s="223" t="s">
        <v>1263</v>
      </c>
      <c r="L717" s="245">
        <v>362.98</v>
      </c>
      <c r="M717" s="246">
        <v>46307</v>
      </c>
      <c r="N717" s="223">
        <v>0</v>
      </c>
      <c r="O717" s="223" t="s">
        <v>1524</v>
      </c>
      <c r="P717" s="223">
        <v>2110317</v>
      </c>
      <c r="Q717" s="223" t="s">
        <v>1525</v>
      </c>
      <c r="R717" s="223">
        <v>0</v>
      </c>
      <c r="S717" s="7"/>
      <c r="T717" s="3" t="str">
        <f>+VLOOKUP(Tabla1[[#This Row],[id_bodega]],'CONVERSION DATOS'!B:D,2,0)</f>
        <v>TAT BOGOTA MONTEVIDEO</v>
      </c>
      <c r="U717" s="3" t="str">
        <f>+VLOOKUP(Q717,'CONVERSION DATOS'!B:D,3,0)</f>
        <v>VEHICULOS</v>
      </c>
      <c r="V717" t="str">
        <f>+VLOOKUP($A$1:$A$21921,'DT HUEVO'!$A:$E,3,0)</f>
        <v>L</v>
      </c>
      <c r="W717" t="str">
        <f>+VLOOKUP($A$1:$A$21761,'DT HUEVO'!$A:$E,4,0)</f>
        <v>EMPACADOS</v>
      </c>
      <c r="X717" t="str">
        <f>+VLOOKUP(T$1:T$21921,'DT HUEVO'!$H:$K,2,0)</f>
        <v>CENTRO ORIENTE</v>
      </c>
      <c r="Y717" t="str">
        <f>+VLOOKUP(T$1:T$21921,'DT HUEVO'!$H:$K,3,0)</f>
        <v>SANTANDER</v>
      </c>
      <c r="Z717">
        <f>+VLOOKUP(A$1:A$21921,'DT HUEVO'!$A:$E,5,0)</f>
        <v>0</v>
      </c>
      <c r="AA717" t="str">
        <f>IF(Tabla1[[#This Row],[GRUPO]]="PLANTA CLASIFICACION","BODEGA",IF(Tabla1[[#This Row],[GRUPO]]="BODEGA","BODEGA",Tabla1[[#This Row],[GRUPO]]))</f>
        <v>VEHICULOS</v>
      </c>
      <c r="AB717" t="str">
        <f>VLOOKUP(Tabla1[[#This Row],[articulo]],'DT HUEVO'!$A:$F,6,0)</f>
        <v>TAT</v>
      </c>
    </row>
    <row r="718" spans="1:28">
      <c r="A718" s="223">
        <v>152384</v>
      </c>
      <c r="B718" s="223" t="s">
        <v>1107</v>
      </c>
      <c r="C718" s="223" t="s">
        <v>1259</v>
      </c>
      <c r="D718" s="223">
        <v>600</v>
      </c>
      <c r="E718" s="7">
        <v>0</v>
      </c>
      <c r="F718" s="223" t="s">
        <v>1260</v>
      </c>
      <c r="G718" s="223" t="s">
        <v>1261</v>
      </c>
      <c r="H718" s="7">
        <v>0</v>
      </c>
      <c r="I718" s="7">
        <v>560</v>
      </c>
      <c r="J718" s="223" t="s">
        <v>1262</v>
      </c>
      <c r="K718" s="223" t="s">
        <v>1263</v>
      </c>
      <c r="L718" s="245">
        <v>504.4</v>
      </c>
      <c r="M718" s="246">
        <v>46305</v>
      </c>
      <c r="N718" s="223"/>
      <c r="O718" s="223" t="s">
        <v>1526</v>
      </c>
      <c r="P718" s="223">
        <v>152384</v>
      </c>
      <c r="Q718" s="223" t="s">
        <v>1527</v>
      </c>
      <c r="R718" s="223">
        <v>0</v>
      </c>
      <c r="S718" s="7"/>
      <c r="T718" s="3" t="str">
        <f>+VLOOKUP(Tabla1[[#This Row],[id_bodega]],'CONVERSION DATOS'!B:D,2,0)</f>
        <v>TAT BOGOTA MONTEVIDEO</v>
      </c>
      <c r="U718" s="3" t="str">
        <f>+VLOOKUP(Q718,'CONVERSION DATOS'!B:D,3,0)</f>
        <v>VEHICULOS</v>
      </c>
      <c r="V718" t="str">
        <f>+VLOOKUP($A$1:$A$21921,'DT HUEVO'!$A:$E,3,0)</f>
        <v>L</v>
      </c>
      <c r="W718" t="str">
        <f>+VLOOKUP($A$1:$A$21761,'DT HUEVO'!$A:$E,4,0)</f>
        <v>EMPACADOS</v>
      </c>
      <c r="X718" t="str">
        <f>+VLOOKUP(T$1:T$21921,'DT HUEVO'!$H:$K,2,0)</f>
        <v>CENTRO ORIENTE</v>
      </c>
      <c r="Y718" t="str">
        <f>+VLOOKUP(T$1:T$21921,'DT HUEVO'!$H:$K,3,0)</f>
        <v>SANTANDER</v>
      </c>
      <c r="Z718">
        <f>+VLOOKUP(A$1:A$21921,'DT HUEVO'!$A:$E,5,0)</f>
        <v>0</v>
      </c>
      <c r="AA718" t="str">
        <f>IF(Tabla1[[#This Row],[GRUPO]]="PLANTA CLASIFICACION","BODEGA",IF(Tabla1[[#This Row],[GRUPO]]="BODEGA","BODEGA",Tabla1[[#This Row],[GRUPO]]))</f>
        <v>VEHICULOS</v>
      </c>
      <c r="AB718" t="str">
        <f>VLOOKUP(Tabla1[[#This Row],[articulo]],'DT HUEVO'!$A:$F,6,0)</f>
        <v>TAT</v>
      </c>
    </row>
    <row r="719" spans="1:28">
      <c r="A719" s="223">
        <v>2010102</v>
      </c>
      <c r="B719" s="223" t="s">
        <v>1266</v>
      </c>
      <c r="C719" s="223" t="s">
        <v>1259</v>
      </c>
      <c r="D719" s="223">
        <v>240</v>
      </c>
      <c r="E719" s="7">
        <v>0</v>
      </c>
      <c r="F719" s="223" t="s">
        <v>1260</v>
      </c>
      <c r="G719" s="223" t="s">
        <v>1261</v>
      </c>
      <c r="H719" s="7">
        <v>0</v>
      </c>
      <c r="I719" s="7">
        <v>610</v>
      </c>
      <c r="J719" s="223" t="s">
        <v>1262</v>
      </c>
      <c r="K719" s="223" t="s">
        <v>1263</v>
      </c>
      <c r="L719" s="245">
        <v>629.67999999999995</v>
      </c>
      <c r="M719" s="246">
        <v>46307</v>
      </c>
      <c r="N719" s="223"/>
      <c r="O719" s="223" t="s">
        <v>1526</v>
      </c>
      <c r="P719" s="223">
        <v>2010102</v>
      </c>
      <c r="Q719" s="223" t="s">
        <v>1527</v>
      </c>
      <c r="R719" s="223">
        <v>0</v>
      </c>
      <c r="S719" s="7"/>
      <c r="T719" s="3" t="str">
        <f>+VLOOKUP(Tabla1[[#This Row],[id_bodega]],'CONVERSION DATOS'!B:D,2,0)</f>
        <v>TAT BOGOTA MONTEVIDEO</v>
      </c>
      <c r="U719" s="3" t="str">
        <f>+VLOOKUP(Q719,'CONVERSION DATOS'!B:D,3,0)</f>
        <v>VEHICULOS</v>
      </c>
      <c r="V719" t="str">
        <f>+VLOOKUP($A$1:$A$21921,'DT HUEVO'!$A:$E,3,0)</f>
        <v>YUMBO</v>
      </c>
      <c r="W719" t="str">
        <f>+VLOOKUP($A$1:$A$21761,'DT HUEVO'!$A:$E,4,0)</f>
        <v>VERDE</v>
      </c>
      <c r="X719" t="str">
        <f>+VLOOKUP(T$1:T$21921,'DT HUEVO'!$H:$K,2,0)</f>
        <v>CENTRO ORIENTE</v>
      </c>
      <c r="Y719" t="str">
        <f>+VLOOKUP(T$1:T$21921,'DT HUEVO'!$H:$K,3,0)</f>
        <v>SANTANDER</v>
      </c>
      <c r="Z719">
        <f>+VLOOKUP(A$1:A$21921,'DT HUEVO'!$A:$E,5,0)</f>
        <v>0</v>
      </c>
      <c r="AA719" t="str">
        <f>IF(Tabla1[[#This Row],[GRUPO]]="PLANTA CLASIFICACION","BODEGA",IF(Tabla1[[#This Row],[GRUPO]]="BODEGA","BODEGA",Tabla1[[#This Row],[GRUPO]]))</f>
        <v>VEHICULOS</v>
      </c>
      <c r="AB719" t="str">
        <f>VLOOKUP(Tabla1[[#This Row],[articulo]],'DT HUEVO'!$A:$F,6,0)</f>
        <v>TAT</v>
      </c>
    </row>
    <row r="720" spans="1:28">
      <c r="A720" s="223">
        <v>2110202</v>
      </c>
      <c r="B720" s="223" t="s">
        <v>1008</v>
      </c>
      <c r="C720" s="223" t="s">
        <v>1259</v>
      </c>
      <c r="D720" s="223">
        <v>5700</v>
      </c>
      <c r="E720" s="7">
        <v>0</v>
      </c>
      <c r="F720" s="223" t="s">
        <v>1260</v>
      </c>
      <c r="G720" s="223" t="s">
        <v>1261</v>
      </c>
      <c r="H720" s="7">
        <v>0</v>
      </c>
      <c r="I720" s="7">
        <v>550</v>
      </c>
      <c r="J720" s="223" t="s">
        <v>1262</v>
      </c>
      <c r="K720" s="223" t="s">
        <v>1263</v>
      </c>
      <c r="L720" s="245">
        <v>394.25912991657378</v>
      </c>
      <c r="M720" s="246">
        <v>46307</v>
      </c>
      <c r="N720" s="223"/>
      <c r="O720" s="223" t="s">
        <v>1526</v>
      </c>
      <c r="P720" s="223">
        <v>2110202</v>
      </c>
      <c r="Q720" s="223" t="s">
        <v>1527</v>
      </c>
      <c r="R720" s="223">
        <v>0</v>
      </c>
      <c r="S720" s="7"/>
      <c r="T720" s="3" t="str">
        <f>+VLOOKUP(Tabla1[[#This Row],[id_bodega]],'CONVERSION DATOS'!B:D,2,0)</f>
        <v>TAT BOGOTA MONTEVIDEO</v>
      </c>
      <c r="U720" s="3" t="str">
        <f>+VLOOKUP(Q720,'CONVERSION DATOS'!B:D,3,0)</f>
        <v>VEHICULOS</v>
      </c>
      <c r="V720" t="str">
        <f>+VLOOKUP($A$1:$A$21921,'DT HUEVO'!$A:$E,3,0)</f>
        <v>XL</v>
      </c>
      <c r="W720" t="str">
        <f>+VLOOKUP($A$1:$A$21761,'DT HUEVO'!$A:$E,4,0)</f>
        <v>VERDE</v>
      </c>
      <c r="X720" t="str">
        <f>+VLOOKUP(T$1:T$21921,'DT HUEVO'!$H:$K,2,0)</f>
        <v>CENTRO ORIENTE</v>
      </c>
      <c r="Y720" t="str">
        <f>+VLOOKUP(T$1:T$21921,'DT HUEVO'!$H:$K,3,0)</f>
        <v>SANTANDER</v>
      </c>
      <c r="Z720">
        <f>+VLOOKUP(A$1:A$21921,'DT HUEVO'!$A:$E,5,0)</f>
        <v>0</v>
      </c>
      <c r="AA720" t="str">
        <f>IF(Tabla1[[#This Row],[GRUPO]]="PLANTA CLASIFICACION","BODEGA",IF(Tabla1[[#This Row],[GRUPO]]="BODEGA","BODEGA",Tabla1[[#This Row],[GRUPO]]))</f>
        <v>VEHICULOS</v>
      </c>
      <c r="AB720" t="str">
        <f>VLOOKUP(Tabla1[[#This Row],[articulo]],'DT HUEVO'!$A:$F,6,0)</f>
        <v>TAT</v>
      </c>
    </row>
    <row r="721" spans="1:28">
      <c r="A721" s="223">
        <v>2110217</v>
      </c>
      <c r="B721" s="223" t="s">
        <v>1785</v>
      </c>
      <c r="C721" s="223" t="s">
        <v>1259</v>
      </c>
      <c r="D721" s="223">
        <v>1170</v>
      </c>
      <c r="E721" s="7">
        <v>0</v>
      </c>
      <c r="F721" s="223" t="s">
        <v>1260</v>
      </c>
      <c r="G721" s="223" t="s">
        <v>1261</v>
      </c>
      <c r="H721" s="7">
        <v>0</v>
      </c>
      <c r="I721" s="7">
        <v>560</v>
      </c>
      <c r="J721" s="223" t="s">
        <v>1262</v>
      </c>
      <c r="K721" s="223" t="s">
        <v>1263</v>
      </c>
      <c r="L721" s="245">
        <v>393.89</v>
      </c>
      <c r="M721" s="246">
        <v>46304</v>
      </c>
      <c r="N721" s="223">
        <v>0</v>
      </c>
      <c r="O721" s="223" t="s">
        <v>1526</v>
      </c>
      <c r="P721" s="223">
        <v>2110217</v>
      </c>
      <c r="Q721" s="223" t="s">
        <v>1527</v>
      </c>
      <c r="R721" s="223">
        <v>0</v>
      </c>
      <c r="S721" s="7"/>
      <c r="T721" s="3" t="str">
        <f>+VLOOKUP(Tabla1[[#This Row],[id_bodega]],'CONVERSION DATOS'!B:D,2,0)</f>
        <v>TAT BOGOTA MONTEVIDEO</v>
      </c>
      <c r="U721" s="3" t="str">
        <f>+VLOOKUP(Q721,'CONVERSION DATOS'!B:D,3,0)</f>
        <v>VEHICULOS</v>
      </c>
      <c r="V721" t="str">
        <f>+VLOOKUP($A$1:$A$21921,'DT HUEVO'!$A:$E,3,0)</f>
        <v>XL</v>
      </c>
      <c r="W721" t="str">
        <f>+VLOOKUP($A$1:$A$21761,'DT HUEVO'!$A:$E,4,0)</f>
        <v>EMPACADOS</v>
      </c>
      <c r="X721" t="str">
        <f>+VLOOKUP(T$1:T$21921,'DT HUEVO'!$H:$K,2,0)</f>
        <v>CENTRO ORIENTE</v>
      </c>
      <c r="Y721" t="str">
        <f>+VLOOKUP(T$1:T$21921,'DT HUEVO'!$H:$K,3,0)</f>
        <v>SANTANDER</v>
      </c>
      <c r="Z721">
        <f>+VLOOKUP(A$1:A$21921,'DT HUEVO'!$A:$E,5,0)</f>
        <v>0</v>
      </c>
      <c r="AA721" t="str">
        <f>IF(Tabla1[[#This Row],[GRUPO]]="PLANTA CLASIFICACION","BODEGA",IF(Tabla1[[#This Row],[GRUPO]]="BODEGA","BODEGA",Tabla1[[#This Row],[GRUPO]]))</f>
        <v>VEHICULOS</v>
      </c>
      <c r="AB721" t="str">
        <f>VLOOKUP(Tabla1[[#This Row],[articulo]],'DT HUEVO'!$A:$F,6,0)</f>
        <v>TAT</v>
      </c>
    </row>
    <row r="722" spans="1:28">
      <c r="A722" s="223">
        <v>2110302</v>
      </c>
      <c r="B722" s="223" t="s">
        <v>1007</v>
      </c>
      <c r="C722" s="223" t="s">
        <v>1259</v>
      </c>
      <c r="D722" s="223">
        <v>8318</v>
      </c>
      <c r="E722" s="7">
        <v>0</v>
      </c>
      <c r="F722" s="223" t="s">
        <v>1260</v>
      </c>
      <c r="G722" s="223" t="s">
        <v>1261</v>
      </c>
      <c r="H722" s="7">
        <v>0</v>
      </c>
      <c r="I722" s="7">
        <v>500</v>
      </c>
      <c r="J722" s="223" t="s">
        <v>1262</v>
      </c>
      <c r="K722" s="223" t="s">
        <v>1263</v>
      </c>
      <c r="L722" s="245">
        <v>363.24840744491979</v>
      </c>
      <c r="M722" s="246">
        <v>46307</v>
      </c>
      <c r="N722" s="223"/>
      <c r="O722" s="223" t="s">
        <v>1526</v>
      </c>
      <c r="P722" s="223">
        <v>2110302</v>
      </c>
      <c r="Q722" s="223" t="s">
        <v>1527</v>
      </c>
      <c r="R722" s="223">
        <v>0</v>
      </c>
      <c r="S722" s="7"/>
      <c r="T722" s="3" t="str">
        <f>+VLOOKUP(Tabla1[[#This Row],[id_bodega]],'CONVERSION DATOS'!B:D,2,0)</f>
        <v>TAT BOGOTA MONTEVIDEO</v>
      </c>
      <c r="U722" s="3" t="str">
        <f>+VLOOKUP(Q722,'CONVERSION DATOS'!B:D,3,0)</f>
        <v>VEHICULOS</v>
      </c>
      <c r="V722" t="str">
        <f>+VLOOKUP($A$1:$A$21921,'DT HUEVO'!$A:$E,3,0)</f>
        <v>L</v>
      </c>
      <c r="W722" t="str">
        <f>+VLOOKUP($A$1:$A$21761,'DT HUEVO'!$A:$E,4,0)</f>
        <v>VERDE</v>
      </c>
      <c r="X722" t="str">
        <f>+VLOOKUP(T$1:T$21921,'DT HUEVO'!$H:$K,2,0)</f>
        <v>CENTRO ORIENTE</v>
      </c>
      <c r="Y722" t="str">
        <f>+VLOOKUP(T$1:T$21921,'DT HUEVO'!$H:$K,3,0)</f>
        <v>SANTANDER</v>
      </c>
      <c r="Z722">
        <f>+VLOOKUP(A$1:A$21921,'DT HUEVO'!$A:$E,5,0)</f>
        <v>0</v>
      </c>
      <c r="AA722" t="str">
        <f>IF(Tabla1[[#This Row],[GRUPO]]="PLANTA CLASIFICACION","BODEGA",IF(Tabla1[[#This Row],[GRUPO]]="BODEGA","BODEGA",Tabla1[[#This Row],[GRUPO]]))</f>
        <v>VEHICULOS</v>
      </c>
      <c r="AB722" t="str">
        <f>VLOOKUP(Tabla1[[#This Row],[articulo]],'DT HUEVO'!$A:$F,6,0)</f>
        <v>TAT</v>
      </c>
    </row>
    <row r="723" spans="1:28">
      <c r="A723" s="223">
        <v>2110317</v>
      </c>
      <c r="B723" s="223" t="s">
        <v>1786</v>
      </c>
      <c r="C723" s="223" t="s">
        <v>1259</v>
      </c>
      <c r="D723" s="223">
        <v>360</v>
      </c>
      <c r="E723" s="7">
        <v>0</v>
      </c>
      <c r="F723" s="223" t="s">
        <v>1260</v>
      </c>
      <c r="G723" s="223" t="s">
        <v>1261</v>
      </c>
      <c r="H723" s="7">
        <v>0</v>
      </c>
      <c r="I723" s="7">
        <v>510</v>
      </c>
      <c r="J723" s="223" t="s">
        <v>1262</v>
      </c>
      <c r="K723" s="223" t="s">
        <v>1263</v>
      </c>
      <c r="L723" s="245">
        <v>362.98</v>
      </c>
      <c r="M723" s="246">
        <v>46307</v>
      </c>
      <c r="N723" s="223">
        <v>0</v>
      </c>
      <c r="O723" s="223" t="s">
        <v>1526</v>
      </c>
      <c r="P723" s="223">
        <v>2110317</v>
      </c>
      <c r="Q723" s="223" t="s">
        <v>1527</v>
      </c>
      <c r="R723" s="223">
        <v>0</v>
      </c>
      <c r="S723" s="7"/>
      <c r="T723" s="3" t="str">
        <f>+VLOOKUP(Tabla1[[#This Row],[id_bodega]],'CONVERSION DATOS'!B:D,2,0)</f>
        <v>TAT BOGOTA MONTEVIDEO</v>
      </c>
      <c r="U723" s="3" t="str">
        <f>+VLOOKUP(Q723,'CONVERSION DATOS'!B:D,3,0)</f>
        <v>VEHICULOS</v>
      </c>
      <c r="V723" t="str">
        <f>+VLOOKUP($A$1:$A$21921,'DT HUEVO'!$A:$E,3,0)</f>
        <v>L</v>
      </c>
      <c r="W723" t="str">
        <f>+VLOOKUP($A$1:$A$21761,'DT HUEVO'!$A:$E,4,0)</f>
        <v>EMPACADOS</v>
      </c>
      <c r="X723" t="str">
        <f>+VLOOKUP(T$1:T$21921,'DT HUEVO'!$H:$K,2,0)</f>
        <v>CENTRO ORIENTE</v>
      </c>
      <c r="Y723" t="str">
        <f>+VLOOKUP(T$1:T$21921,'DT HUEVO'!$H:$K,3,0)</f>
        <v>SANTANDER</v>
      </c>
      <c r="Z723">
        <f>+VLOOKUP(A$1:A$21921,'DT HUEVO'!$A:$E,5,0)</f>
        <v>0</v>
      </c>
      <c r="AA723" t="str">
        <f>IF(Tabla1[[#This Row],[GRUPO]]="PLANTA CLASIFICACION","BODEGA",IF(Tabla1[[#This Row],[GRUPO]]="BODEGA","BODEGA",Tabla1[[#This Row],[GRUPO]]))</f>
        <v>VEHICULOS</v>
      </c>
      <c r="AB723" t="str">
        <f>VLOOKUP(Tabla1[[#This Row],[articulo]],'DT HUEVO'!$A:$F,6,0)</f>
        <v>TAT</v>
      </c>
    </row>
    <row r="724" spans="1:28">
      <c r="A724" s="223">
        <v>2110402</v>
      </c>
      <c r="B724" s="223" t="s">
        <v>1009</v>
      </c>
      <c r="C724" s="223" t="s">
        <v>1259</v>
      </c>
      <c r="D724" s="223">
        <v>590</v>
      </c>
      <c r="E724" s="7">
        <v>0</v>
      </c>
      <c r="F724" s="223" t="s">
        <v>1260</v>
      </c>
      <c r="G724" s="223" t="s">
        <v>1261</v>
      </c>
      <c r="H724" s="7">
        <v>0</v>
      </c>
      <c r="I724" s="7">
        <v>480</v>
      </c>
      <c r="J724" s="223" t="s">
        <v>1262</v>
      </c>
      <c r="K724" s="223" t="s">
        <v>1263</v>
      </c>
      <c r="L724" s="245">
        <v>349.5500296413212</v>
      </c>
      <c r="M724" s="246">
        <v>46307</v>
      </c>
      <c r="N724" s="223"/>
      <c r="O724" s="223" t="s">
        <v>1526</v>
      </c>
      <c r="P724" s="223">
        <v>2110402</v>
      </c>
      <c r="Q724" s="223" t="s">
        <v>1527</v>
      </c>
      <c r="R724" s="223">
        <v>0</v>
      </c>
      <c r="S724" s="7"/>
      <c r="T724" s="3" t="str">
        <f>+VLOOKUP(Tabla1[[#This Row],[id_bodega]],'CONVERSION DATOS'!B:D,2,0)</f>
        <v>TAT BOGOTA MONTEVIDEO</v>
      </c>
      <c r="U724" s="3" t="str">
        <f>+VLOOKUP(Q724,'CONVERSION DATOS'!B:D,3,0)</f>
        <v>VEHICULOS</v>
      </c>
      <c r="V724" t="str">
        <f>+VLOOKUP($A$1:$A$21921,'DT HUEVO'!$A:$E,3,0)</f>
        <v>M</v>
      </c>
      <c r="W724" t="str">
        <f>+VLOOKUP($A$1:$A$21761,'DT HUEVO'!$A:$E,4,0)</f>
        <v>VERDE</v>
      </c>
      <c r="X724" t="str">
        <f>+VLOOKUP(T$1:T$21921,'DT HUEVO'!$H:$K,2,0)</f>
        <v>CENTRO ORIENTE</v>
      </c>
      <c r="Y724" t="str">
        <f>+VLOOKUP(T$1:T$21921,'DT HUEVO'!$H:$K,3,0)</f>
        <v>SANTANDER</v>
      </c>
      <c r="Z724">
        <f>+VLOOKUP(A$1:A$21921,'DT HUEVO'!$A:$E,5,0)</f>
        <v>0</v>
      </c>
      <c r="AA724" t="str">
        <f>IF(Tabla1[[#This Row],[GRUPO]]="PLANTA CLASIFICACION","BODEGA",IF(Tabla1[[#This Row],[GRUPO]]="BODEGA","BODEGA",Tabla1[[#This Row],[GRUPO]]))</f>
        <v>VEHICULOS</v>
      </c>
      <c r="AB724" t="str">
        <f>VLOOKUP(Tabla1[[#This Row],[articulo]],'DT HUEVO'!$A:$F,6,0)</f>
        <v>TAT</v>
      </c>
    </row>
    <row r="725" spans="1:28">
      <c r="A725" s="223">
        <v>2112207</v>
      </c>
      <c r="B725" s="223" t="s">
        <v>1104</v>
      </c>
      <c r="C725" s="223" t="s">
        <v>1259</v>
      </c>
      <c r="D725" s="223">
        <v>225</v>
      </c>
      <c r="E725" s="7">
        <v>0</v>
      </c>
      <c r="F725" s="223" t="s">
        <v>1260</v>
      </c>
      <c r="G725" s="223" t="s">
        <v>1261</v>
      </c>
      <c r="H725" s="7">
        <v>0</v>
      </c>
      <c r="I725" s="7">
        <v>640</v>
      </c>
      <c r="J725" s="223" t="s">
        <v>1262</v>
      </c>
      <c r="K725" s="223" t="s">
        <v>1263</v>
      </c>
      <c r="L725" s="245">
        <v>599.67999999999995</v>
      </c>
      <c r="M725" s="246">
        <v>46307</v>
      </c>
      <c r="N725" s="223"/>
      <c r="O725" s="223" t="s">
        <v>1526</v>
      </c>
      <c r="P725" s="223">
        <v>2112207</v>
      </c>
      <c r="Q725" s="223" t="s">
        <v>1527</v>
      </c>
      <c r="R725" s="223">
        <v>0</v>
      </c>
      <c r="S725" s="7"/>
      <c r="T725" s="3" t="str">
        <f>+VLOOKUP(Tabla1[[#This Row],[id_bodega]],'CONVERSION DATOS'!B:D,2,0)</f>
        <v>TAT BOGOTA MONTEVIDEO</v>
      </c>
      <c r="U725" s="3" t="str">
        <f>+VLOOKUP(Q725,'CONVERSION DATOS'!B:D,3,0)</f>
        <v>VEHICULOS</v>
      </c>
      <c r="V725" t="str">
        <f>+VLOOKUP($A$1:$A$21921,'DT HUEVO'!$A:$E,3,0)</f>
        <v>XL</v>
      </c>
      <c r="W725" t="str">
        <f>+VLOOKUP($A$1:$A$21761,'DT HUEVO'!$A:$E,4,0)</f>
        <v>EMPACADOS</v>
      </c>
      <c r="X725" t="str">
        <f>+VLOOKUP(T$1:T$21921,'DT HUEVO'!$H:$K,2,0)</f>
        <v>CENTRO ORIENTE</v>
      </c>
      <c r="Y725" t="str">
        <f>+VLOOKUP(T$1:T$21921,'DT HUEVO'!$H:$K,3,0)</f>
        <v>SANTANDER</v>
      </c>
      <c r="Z725" t="str">
        <f>+VLOOKUP(A$1:A$21921,'DT HUEVO'!$A:$E,5,0)</f>
        <v>TAT</v>
      </c>
      <c r="AA725" t="str">
        <f>IF(Tabla1[[#This Row],[GRUPO]]="PLANTA CLASIFICACION","BODEGA",IF(Tabla1[[#This Row],[GRUPO]]="BODEGA","BODEGA",Tabla1[[#This Row],[GRUPO]]))</f>
        <v>VEHICULOS</v>
      </c>
      <c r="AB725" t="str">
        <f>VLOOKUP(Tabla1[[#This Row],[articulo]],'DT HUEVO'!$A:$F,6,0)</f>
        <v>TAT</v>
      </c>
    </row>
    <row r="726" spans="1:28">
      <c r="A726" s="223">
        <v>152384</v>
      </c>
      <c r="B726" s="223" t="s">
        <v>1107</v>
      </c>
      <c r="C726" s="223" t="s">
        <v>1259</v>
      </c>
      <c r="D726" s="223">
        <v>735</v>
      </c>
      <c r="E726" s="7">
        <v>0</v>
      </c>
      <c r="F726" s="223" t="s">
        <v>1260</v>
      </c>
      <c r="G726" s="223" t="s">
        <v>1261</v>
      </c>
      <c r="H726" s="7">
        <v>0</v>
      </c>
      <c r="I726" s="7">
        <v>560</v>
      </c>
      <c r="J726" s="223" t="s">
        <v>1262</v>
      </c>
      <c r="K726" s="223" t="s">
        <v>1263</v>
      </c>
      <c r="L726" s="245">
        <v>504.4</v>
      </c>
      <c r="M726" s="246">
        <v>46307</v>
      </c>
      <c r="N726" s="223"/>
      <c r="O726" s="223" t="s">
        <v>1729</v>
      </c>
      <c r="P726" s="223">
        <v>152384</v>
      </c>
      <c r="Q726" s="223" t="s">
        <v>1528</v>
      </c>
      <c r="R726" s="223">
        <v>0</v>
      </c>
      <c r="S726" s="7"/>
      <c r="T726" s="3" t="str">
        <f>+VLOOKUP(Tabla1[[#This Row],[id_bodega]],'CONVERSION DATOS'!B:D,2,0)</f>
        <v>TAT BOGOTA MONTEVIDEO</v>
      </c>
      <c r="U726" s="3" t="str">
        <f>+VLOOKUP(Q726,'CONVERSION DATOS'!B:D,3,0)</f>
        <v>VEHICULOS</v>
      </c>
      <c r="V726" t="str">
        <f>+VLOOKUP($A$1:$A$21921,'DT HUEVO'!$A:$E,3,0)</f>
        <v>L</v>
      </c>
      <c r="W726" t="str">
        <f>+VLOOKUP($A$1:$A$21761,'DT HUEVO'!$A:$E,4,0)</f>
        <v>EMPACADOS</v>
      </c>
      <c r="X726" t="str">
        <f>+VLOOKUP(T$1:T$21921,'DT HUEVO'!$H:$K,2,0)</f>
        <v>CENTRO ORIENTE</v>
      </c>
      <c r="Y726" t="str">
        <f>+VLOOKUP(T$1:T$21921,'DT HUEVO'!$H:$K,3,0)</f>
        <v>SANTANDER</v>
      </c>
      <c r="Z726">
        <f>+VLOOKUP(A$1:A$21921,'DT HUEVO'!$A:$E,5,0)</f>
        <v>0</v>
      </c>
      <c r="AA726" t="str">
        <f>IF(Tabla1[[#This Row],[GRUPO]]="PLANTA CLASIFICACION","BODEGA",IF(Tabla1[[#This Row],[GRUPO]]="BODEGA","BODEGA",Tabla1[[#This Row],[GRUPO]]))</f>
        <v>VEHICULOS</v>
      </c>
      <c r="AB726" t="str">
        <f>VLOOKUP(Tabla1[[#This Row],[articulo]],'DT HUEVO'!$A:$F,6,0)</f>
        <v>TAT</v>
      </c>
    </row>
    <row r="727" spans="1:28">
      <c r="A727" s="223">
        <v>2010102</v>
      </c>
      <c r="B727" s="223" t="s">
        <v>1266</v>
      </c>
      <c r="C727" s="223" t="s">
        <v>1259</v>
      </c>
      <c r="D727" s="223">
        <v>580</v>
      </c>
      <c r="E727" s="7">
        <v>0</v>
      </c>
      <c r="F727" s="223" t="s">
        <v>1260</v>
      </c>
      <c r="G727" s="223" t="s">
        <v>1261</v>
      </c>
      <c r="H727" s="7">
        <v>0</v>
      </c>
      <c r="I727" s="7">
        <v>610</v>
      </c>
      <c r="J727" s="223" t="s">
        <v>1262</v>
      </c>
      <c r="K727" s="223" t="s">
        <v>1263</v>
      </c>
      <c r="L727" s="245">
        <v>629.67999999999995</v>
      </c>
      <c r="M727" s="246">
        <v>46304</v>
      </c>
      <c r="N727" s="223"/>
      <c r="O727" s="223" t="s">
        <v>1729</v>
      </c>
      <c r="P727" s="223">
        <v>2010102</v>
      </c>
      <c r="Q727" s="223" t="s">
        <v>1528</v>
      </c>
      <c r="R727" s="223">
        <v>0</v>
      </c>
      <c r="S727" s="7"/>
      <c r="T727" s="3" t="str">
        <f>+VLOOKUP(Tabla1[[#This Row],[id_bodega]],'CONVERSION DATOS'!B:D,2,0)</f>
        <v>TAT BOGOTA MONTEVIDEO</v>
      </c>
      <c r="U727" s="3" t="str">
        <f>+VLOOKUP(Q727,'CONVERSION DATOS'!B:D,3,0)</f>
        <v>VEHICULOS</v>
      </c>
      <c r="V727" t="str">
        <f>+VLOOKUP($A$1:$A$21921,'DT HUEVO'!$A:$E,3,0)</f>
        <v>YUMBO</v>
      </c>
      <c r="W727" t="str">
        <f>+VLOOKUP($A$1:$A$21761,'DT HUEVO'!$A:$E,4,0)</f>
        <v>VERDE</v>
      </c>
      <c r="X727" t="str">
        <f>+VLOOKUP(T$1:T$21921,'DT HUEVO'!$H:$K,2,0)</f>
        <v>CENTRO ORIENTE</v>
      </c>
      <c r="Y727" t="str">
        <f>+VLOOKUP(T$1:T$21921,'DT HUEVO'!$H:$K,3,0)</f>
        <v>SANTANDER</v>
      </c>
      <c r="Z727">
        <f>+VLOOKUP(A$1:A$21921,'DT HUEVO'!$A:$E,5,0)</f>
        <v>0</v>
      </c>
      <c r="AA727" t="str">
        <f>IF(Tabla1[[#This Row],[GRUPO]]="PLANTA CLASIFICACION","BODEGA",IF(Tabla1[[#This Row],[GRUPO]]="BODEGA","BODEGA",Tabla1[[#This Row],[GRUPO]]))</f>
        <v>VEHICULOS</v>
      </c>
      <c r="AB727" t="str">
        <f>VLOOKUP(Tabla1[[#This Row],[articulo]],'DT HUEVO'!$A:$F,6,0)</f>
        <v>TAT</v>
      </c>
    </row>
    <row r="728" spans="1:28">
      <c r="A728" s="223">
        <v>2110202</v>
      </c>
      <c r="B728" s="223" t="s">
        <v>1008</v>
      </c>
      <c r="C728" s="223" t="s">
        <v>1259</v>
      </c>
      <c r="D728" s="223">
        <v>5580</v>
      </c>
      <c r="E728" s="7">
        <v>0</v>
      </c>
      <c r="F728" s="223" t="s">
        <v>1260</v>
      </c>
      <c r="G728" s="223" t="s">
        <v>1261</v>
      </c>
      <c r="H728" s="7">
        <v>0</v>
      </c>
      <c r="I728" s="7">
        <v>550</v>
      </c>
      <c r="J728" s="223" t="s">
        <v>1262</v>
      </c>
      <c r="K728" s="223" t="s">
        <v>1263</v>
      </c>
      <c r="L728" s="245">
        <v>394.25695527734098</v>
      </c>
      <c r="M728" s="246">
        <v>46308</v>
      </c>
      <c r="N728" s="223"/>
      <c r="O728" s="223" t="s">
        <v>1729</v>
      </c>
      <c r="P728" s="223">
        <v>2110202</v>
      </c>
      <c r="Q728" s="223" t="s">
        <v>1528</v>
      </c>
      <c r="R728" s="223">
        <v>0</v>
      </c>
      <c r="S728" s="7"/>
      <c r="T728" s="3" t="str">
        <f>+VLOOKUP(Tabla1[[#This Row],[id_bodega]],'CONVERSION DATOS'!B:D,2,0)</f>
        <v>TAT BOGOTA MONTEVIDEO</v>
      </c>
      <c r="U728" s="3" t="str">
        <f>+VLOOKUP(Q728,'CONVERSION DATOS'!B:D,3,0)</f>
        <v>VEHICULOS</v>
      </c>
      <c r="V728" t="str">
        <f>+VLOOKUP($A$1:$A$21921,'DT HUEVO'!$A:$E,3,0)</f>
        <v>XL</v>
      </c>
      <c r="W728" t="str">
        <f>+VLOOKUP($A$1:$A$21761,'DT HUEVO'!$A:$E,4,0)</f>
        <v>VERDE</v>
      </c>
      <c r="X728" t="str">
        <f>+VLOOKUP(T$1:T$21921,'DT HUEVO'!$H:$K,2,0)</f>
        <v>CENTRO ORIENTE</v>
      </c>
      <c r="Y728" t="str">
        <f>+VLOOKUP(T$1:T$21921,'DT HUEVO'!$H:$K,3,0)</f>
        <v>SANTANDER</v>
      </c>
      <c r="Z728">
        <f>+VLOOKUP(A$1:A$21921,'DT HUEVO'!$A:$E,5,0)</f>
        <v>0</v>
      </c>
      <c r="AA728" t="str">
        <f>IF(Tabla1[[#This Row],[GRUPO]]="PLANTA CLASIFICACION","BODEGA",IF(Tabla1[[#This Row],[GRUPO]]="BODEGA","BODEGA",Tabla1[[#This Row],[GRUPO]]))</f>
        <v>VEHICULOS</v>
      </c>
      <c r="AB728" t="str">
        <f>VLOOKUP(Tabla1[[#This Row],[articulo]],'DT HUEVO'!$A:$F,6,0)</f>
        <v>TAT</v>
      </c>
    </row>
    <row r="729" spans="1:28">
      <c r="A729" s="223">
        <v>2110302</v>
      </c>
      <c r="B729" s="223" t="s">
        <v>1007</v>
      </c>
      <c r="C729" s="223" t="s">
        <v>1259</v>
      </c>
      <c r="D729" s="223">
        <v>5006</v>
      </c>
      <c r="E729" s="7">
        <v>0</v>
      </c>
      <c r="F729" s="223" t="s">
        <v>1260</v>
      </c>
      <c r="G729" s="223" t="s">
        <v>1261</v>
      </c>
      <c r="H729" s="7">
        <v>0</v>
      </c>
      <c r="I729" s="7">
        <v>500</v>
      </c>
      <c r="J729" s="223" t="s">
        <v>1262</v>
      </c>
      <c r="K729" s="223" t="s">
        <v>1263</v>
      </c>
      <c r="L729" s="245">
        <v>363.25263056155001</v>
      </c>
      <c r="M729" s="246">
        <v>46307</v>
      </c>
      <c r="N729" s="223"/>
      <c r="O729" s="223" t="s">
        <v>1729</v>
      </c>
      <c r="P729" s="223">
        <v>2110302</v>
      </c>
      <c r="Q729" s="223" t="s">
        <v>1528</v>
      </c>
      <c r="R729" s="223">
        <v>0</v>
      </c>
      <c r="S729" s="7"/>
      <c r="T729" s="3" t="str">
        <f>+VLOOKUP(Tabla1[[#This Row],[id_bodega]],'CONVERSION DATOS'!B:D,2,0)</f>
        <v>TAT BOGOTA MONTEVIDEO</v>
      </c>
      <c r="U729" s="3" t="str">
        <f>+VLOOKUP(Q729,'CONVERSION DATOS'!B:D,3,0)</f>
        <v>VEHICULOS</v>
      </c>
      <c r="V729" t="str">
        <f>+VLOOKUP($A$1:$A$21921,'DT HUEVO'!$A:$E,3,0)</f>
        <v>L</v>
      </c>
      <c r="W729" t="str">
        <f>+VLOOKUP($A$1:$A$21761,'DT HUEVO'!$A:$E,4,0)</f>
        <v>VERDE</v>
      </c>
      <c r="X729" t="str">
        <f>+VLOOKUP(T$1:T$21921,'DT HUEVO'!$H:$K,2,0)</f>
        <v>CENTRO ORIENTE</v>
      </c>
      <c r="Y729" t="str">
        <f>+VLOOKUP(T$1:T$21921,'DT HUEVO'!$H:$K,3,0)</f>
        <v>SANTANDER</v>
      </c>
      <c r="Z729">
        <f>+VLOOKUP(A$1:A$21921,'DT HUEVO'!$A:$E,5,0)</f>
        <v>0</v>
      </c>
      <c r="AA729" t="str">
        <f>IF(Tabla1[[#This Row],[GRUPO]]="PLANTA CLASIFICACION","BODEGA",IF(Tabla1[[#This Row],[GRUPO]]="BODEGA","BODEGA",Tabla1[[#This Row],[GRUPO]]))</f>
        <v>VEHICULOS</v>
      </c>
      <c r="AB729" t="str">
        <f>VLOOKUP(Tabla1[[#This Row],[articulo]],'DT HUEVO'!$A:$F,6,0)</f>
        <v>TAT</v>
      </c>
    </row>
    <row r="730" spans="1:28">
      <c r="A730" s="223">
        <v>152384</v>
      </c>
      <c r="B730" s="223" t="s">
        <v>1107</v>
      </c>
      <c r="C730" s="223" t="s">
        <v>1259</v>
      </c>
      <c r="D730" s="223">
        <v>450</v>
      </c>
      <c r="E730" s="7">
        <v>0</v>
      </c>
      <c r="F730" s="223" t="s">
        <v>1260</v>
      </c>
      <c r="G730" s="223" t="s">
        <v>1261</v>
      </c>
      <c r="H730" s="7">
        <v>0</v>
      </c>
      <c r="I730" s="7">
        <v>560</v>
      </c>
      <c r="J730" s="223" t="s">
        <v>1262</v>
      </c>
      <c r="K730" s="223" t="s">
        <v>1263</v>
      </c>
      <c r="L730" s="245">
        <v>504.4</v>
      </c>
      <c r="M730" s="246">
        <v>46307</v>
      </c>
      <c r="N730" s="223"/>
      <c r="O730" s="223" t="s">
        <v>1529</v>
      </c>
      <c r="P730" s="223">
        <v>152384</v>
      </c>
      <c r="Q730" s="223" t="s">
        <v>1530</v>
      </c>
      <c r="R730" s="223">
        <v>0</v>
      </c>
      <c r="S730" s="7"/>
      <c r="T730" s="3" t="str">
        <f>+VLOOKUP(Tabla1[[#This Row],[id_bodega]],'CONVERSION DATOS'!B:D,2,0)</f>
        <v>TAT BOGOTA MONTEVIDEO</v>
      </c>
      <c r="U730" s="3" t="str">
        <f>+VLOOKUP(Q730,'CONVERSION DATOS'!B:D,3,0)</f>
        <v>VEHICULOS</v>
      </c>
      <c r="V730" t="str">
        <f>+VLOOKUP($A$1:$A$21921,'DT HUEVO'!$A:$E,3,0)</f>
        <v>L</v>
      </c>
      <c r="W730" t="str">
        <f>+VLOOKUP($A$1:$A$21761,'DT HUEVO'!$A:$E,4,0)</f>
        <v>EMPACADOS</v>
      </c>
      <c r="X730" t="str">
        <f>+VLOOKUP(T$1:T$21921,'DT HUEVO'!$H:$K,2,0)</f>
        <v>CENTRO ORIENTE</v>
      </c>
      <c r="Y730" t="str">
        <f>+VLOOKUP(T$1:T$21921,'DT HUEVO'!$H:$K,3,0)</f>
        <v>SANTANDER</v>
      </c>
      <c r="Z730">
        <f>+VLOOKUP(A$1:A$21921,'DT HUEVO'!$A:$E,5,0)</f>
        <v>0</v>
      </c>
      <c r="AA730" t="str">
        <f>IF(Tabla1[[#This Row],[GRUPO]]="PLANTA CLASIFICACION","BODEGA",IF(Tabla1[[#This Row],[GRUPO]]="BODEGA","BODEGA",Tabla1[[#This Row],[GRUPO]]))</f>
        <v>VEHICULOS</v>
      </c>
      <c r="AB730" t="str">
        <f>VLOOKUP(Tabla1[[#This Row],[articulo]],'DT HUEVO'!$A:$F,6,0)</f>
        <v>TAT</v>
      </c>
    </row>
    <row r="731" spans="1:28">
      <c r="A731" s="223">
        <v>2010102</v>
      </c>
      <c r="B731" s="223" t="s">
        <v>1266</v>
      </c>
      <c r="C731" s="223" t="s">
        <v>1259</v>
      </c>
      <c r="D731" s="223">
        <v>120</v>
      </c>
      <c r="E731" s="7">
        <v>0</v>
      </c>
      <c r="F731" s="223" t="s">
        <v>1260</v>
      </c>
      <c r="G731" s="223" t="s">
        <v>1261</v>
      </c>
      <c r="H731" s="7">
        <v>0</v>
      </c>
      <c r="I731" s="7">
        <v>610</v>
      </c>
      <c r="J731" s="223" t="s">
        <v>1262</v>
      </c>
      <c r="K731" s="223" t="s">
        <v>1263</v>
      </c>
      <c r="L731" s="245">
        <v>629.67999999999995</v>
      </c>
      <c r="M731" s="246">
        <v>46308</v>
      </c>
      <c r="N731" s="223"/>
      <c r="O731" s="223" t="s">
        <v>1529</v>
      </c>
      <c r="P731" s="223">
        <v>2010102</v>
      </c>
      <c r="Q731" s="223" t="s">
        <v>1530</v>
      </c>
      <c r="R731" s="223">
        <v>0</v>
      </c>
      <c r="S731" s="7"/>
      <c r="T731" s="3" t="str">
        <f>+VLOOKUP(Tabla1[[#This Row],[id_bodega]],'CONVERSION DATOS'!B:D,2,0)</f>
        <v>TAT BOGOTA MONTEVIDEO</v>
      </c>
      <c r="U731" s="3" t="str">
        <f>+VLOOKUP(Q731,'CONVERSION DATOS'!B:D,3,0)</f>
        <v>VEHICULOS</v>
      </c>
      <c r="V731" t="str">
        <f>+VLOOKUP($A$1:$A$21921,'DT HUEVO'!$A:$E,3,0)</f>
        <v>YUMBO</v>
      </c>
      <c r="W731" t="str">
        <f>+VLOOKUP($A$1:$A$21761,'DT HUEVO'!$A:$E,4,0)</f>
        <v>VERDE</v>
      </c>
      <c r="X731" t="str">
        <f>+VLOOKUP(T$1:T$21921,'DT HUEVO'!$H:$K,2,0)</f>
        <v>CENTRO ORIENTE</v>
      </c>
      <c r="Y731" t="str">
        <f>+VLOOKUP(T$1:T$21921,'DT HUEVO'!$H:$K,3,0)</f>
        <v>SANTANDER</v>
      </c>
      <c r="Z731">
        <f>+VLOOKUP(A$1:A$21921,'DT HUEVO'!$A:$E,5,0)</f>
        <v>0</v>
      </c>
      <c r="AA731" t="str">
        <f>IF(Tabla1[[#This Row],[GRUPO]]="PLANTA CLASIFICACION","BODEGA",IF(Tabla1[[#This Row],[GRUPO]]="BODEGA","BODEGA",Tabla1[[#This Row],[GRUPO]]))</f>
        <v>VEHICULOS</v>
      </c>
      <c r="AB731" t="str">
        <f>VLOOKUP(Tabla1[[#This Row],[articulo]],'DT HUEVO'!$A:$F,6,0)</f>
        <v>TAT</v>
      </c>
    </row>
    <row r="732" spans="1:28">
      <c r="A732" s="223">
        <v>2110202</v>
      </c>
      <c r="B732" s="223" t="s">
        <v>1008</v>
      </c>
      <c r="C732" s="223" t="s">
        <v>1259</v>
      </c>
      <c r="D732" s="223">
        <v>2959</v>
      </c>
      <c r="E732" s="7">
        <v>0</v>
      </c>
      <c r="F732" s="223" t="s">
        <v>1260</v>
      </c>
      <c r="G732" s="223" t="s">
        <v>1261</v>
      </c>
      <c r="H732" s="7">
        <v>0</v>
      </c>
      <c r="I732" s="7">
        <v>550</v>
      </c>
      <c r="J732" s="223" t="s">
        <v>1262</v>
      </c>
      <c r="K732" s="223" t="s">
        <v>1263</v>
      </c>
      <c r="L732" s="245">
        <v>394.25919268795411</v>
      </c>
      <c r="M732" s="246">
        <v>46307</v>
      </c>
      <c r="N732" s="223"/>
      <c r="O732" s="223" t="s">
        <v>1529</v>
      </c>
      <c r="P732" s="223">
        <v>2110202</v>
      </c>
      <c r="Q732" s="223" t="s">
        <v>1530</v>
      </c>
      <c r="R732" s="223">
        <v>0</v>
      </c>
      <c r="S732" s="7"/>
      <c r="T732" s="3" t="str">
        <f>+VLOOKUP(Tabla1[[#This Row],[id_bodega]],'CONVERSION DATOS'!B:D,2,0)</f>
        <v>TAT BOGOTA MONTEVIDEO</v>
      </c>
      <c r="U732" s="3" t="str">
        <f>+VLOOKUP(Q732,'CONVERSION DATOS'!B:D,3,0)</f>
        <v>VEHICULOS</v>
      </c>
      <c r="V732" t="str">
        <f>+VLOOKUP($A$1:$A$21921,'DT HUEVO'!$A:$E,3,0)</f>
        <v>XL</v>
      </c>
      <c r="W732" t="str">
        <f>+VLOOKUP($A$1:$A$21761,'DT HUEVO'!$A:$E,4,0)</f>
        <v>VERDE</v>
      </c>
      <c r="X732" t="str">
        <f>+VLOOKUP(T$1:T$21921,'DT HUEVO'!$H:$K,2,0)</f>
        <v>CENTRO ORIENTE</v>
      </c>
      <c r="Y732" t="str">
        <f>+VLOOKUP(T$1:T$21921,'DT HUEVO'!$H:$K,3,0)</f>
        <v>SANTANDER</v>
      </c>
      <c r="Z732">
        <f>+VLOOKUP(A$1:A$21921,'DT HUEVO'!$A:$E,5,0)</f>
        <v>0</v>
      </c>
      <c r="AA732" t="str">
        <f>IF(Tabla1[[#This Row],[GRUPO]]="PLANTA CLASIFICACION","BODEGA",IF(Tabla1[[#This Row],[GRUPO]]="BODEGA","BODEGA",Tabla1[[#This Row],[GRUPO]]))</f>
        <v>VEHICULOS</v>
      </c>
      <c r="AB732" t="str">
        <f>VLOOKUP(Tabla1[[#This Row],[articulo]],'DT HUEVO'!$A:$F,6,0)</f>
        <v>TAT</v>
      </c>
    </row>
    <row r="733" spans="1:28">
      <c r="A733" s="223">
        <v>2110302</v>
      </c>
      <c r="B733" s="223" t="s">
        <v>1007</v>
      </c>
      <c r="C733" s="223" t="s">
        <v>1259</v>
      </c>
      <c r="D733" s="223">
        <v>3635</v>
      </c>
      <c r="E733" s="7">
        <v>0</v>
      </c>
      <c r="F733" s="223" t="s">
        <v>1260</v>
      </c>
      <c r="G733" s="223" t="s">
        <v>1261</v>
      </c>
      <c r="H733" s="7">
        <v>0</v>
      </c>
      <c r="I733" s="7">
        <v>500</v>
      </c>
      <c r="J733" s="223" t="s">
        <v>1262</v>
      </c>
      <c r="K733" s="223" t="s">
        <v>1263</v>
      </c>
      <c r="L733" s="245">
        <v>363.25356955112068</v>
      </c>
      <c r="M733" s="246">
        <v>46307</v>
      </c>
      <c r="N733" s="223"/>
      <c r="O733" s="223" t="s">
        <v>1529</v>
      </c>
      <c r="P733" s="223">
        <v>2110302</v>
      </c>
      <c r="Q733" s="223" t="s">
        <v>1530</v>
      </c>
      <c r="R733" s="223">
        <v>0</v>
      </c>
      <c r="S733" s="7"/>
      <c r="T733" s="3" t="str">
        <f>+VLOOKUP(Tabla1[[#This Row],[id_bodega]],'CONVERSION DATOS'!B:D,2,0)</f>
        <v>TAT BOGOTA MONTEVIDEO</v>
      </c>
      <c r="U733" s="3" t="str">
        <f>+VLOOKUP(Q733,'CONVERSION DATOS'!B:D,3,0)</f>
        <v>VEHICULOS</v>
      </c>
      <c r="V733" t="str">
        <f>+VLOOKUP($A$1:$A$21921,'DT HUEVO'!$A:$E,3,0)</f>
        <v>L</v>
      </c>
      <c r="W733" t="str">
        <f>+VLOOKUP($A$1:$A$21761,'DT HUEVO'!$A:$E,4,0)</f>
        <v>VERDE</v>
      </c>
      <c r="X733" t="str">
        <f>+VLOOKUP(T$1:T$21921,'DT HUEVO'!$H:$K,2,0)</f>
        <v>CENTRO ORIENTE</v>
      </c>
      <c r="Y733" t="str">
        <f>+VLOOKUP(T$1:T$21921,'DT HUEVO'!$H:$K,3,0)</f>
        <v>SANTANDER</v>
      </c>
      <c r="Z733">
        <f>+VLOOKUP(A$1:A$21921,'DT HUEVO'!$A:$E,5,0)</f>
        <v>0</v>
      </c>
      <c r="AA733" t="str">
        <f>IF(Tabla1[[#This Row],[GRUPO]]="PLANTA CLASIFICACION","BODEGA",IF(Tabla1[[#This Row],[GRUPO]]="BODEGA","BODEGA",Tabla1[[#This Row],[GRUPO]]))</f>
        <v>VEHICULOS</v>
      </c>
      <c r="AB733" t="str">
        <f>VLOOKUP(Tabla1[[#This Row],[articulo]],'DT HUEVO'!$A:$F,6,0)</f>
        <v>TAT</v>
      </c>
    </row>
    <row r="734" spans="1:28">
      <c r="A734" s="223">
        <v>2110317</v>
      </c>
      <c r="B734" s="223" t="s">
        <v>1786</v>
      </c>
      <c r="C734" s="223" t="s">
        <v>1259</v>
      </c>
      <c r="D734" s="223">
        <v>210</v>
      </c>
      <c r="E734" s="7">
        <v>0</v>
      </c>
      <c r="F734" s="223" t="s">
        <v>1260</v>
      </c>
      <c r="G734" s="223" t="s">
        <v>1261</v>
      </c>
      <c r="H734" s="7">
        <v>0</v>
      </c>
      <c r="I734" s="7">
        <v>510</v>
      </c>
      <c r="J734" s="223" t="s">
        <v>1262</v>
      </c>
      <c r="K734" s="223" t="s">
        <v>1263</v>
      </c>
      <c r="L734" s="245">
        <v>362.98</v>
      </c>
      <c r="M734" s="246">
        <v>46305</v>
      </c>
      <c r="N734" s="223">
        <v>0</v>
      </c>
      <c r="O734" s="223" t="s">
        <v>1529</v>
      </c>
      <c r="P734" s="223">
        <v>2110317</v>
      </c>
      <c r="Q734" s="223" t="s">
        <v>1530</v>
      </c>
      <c r="R734" s="223">
        <v>0</v>
      </c>
      <c r="S734" s="7"/>
      <c r="T734" s="3" t="str">
        <f>+VLOOKUP(Tabla1[[#This Row],[id_bodega]],'CONVERSION DATOS'!B:D,2,0)</f>
        <v>TAT BOGOTA MONTEVIDEO</v>
      </c>
      <c r="U734" s="3" t="str">
        <f>+VLOOKUP(Q734,'CONVERSION DATOS'!B:D,3,0)</f>
        <v>VEHICULOS</v>
      </c>
      <c r="V734" t="str">
        <f>+VLOOKUP($A$1:$A$21921,'DT HUEVO'!$A:$E,3,0)</f>
        <v>L</v>
      </c>
      <c r="W734" t="str">
        <f>+VLOOKUP($A$1:$A$21761,'DT HUEVO'!$A:$E,4,0)</f>
        <v>EMPACADOS</v>
      </c>
      <c r="X734" t="str">
        <f>+VLOOKUP(T$1:T$21921,'DT HUEVO'!$H:$K,2,0)</f>
        <v>CENTRO ORIENTE</v>
      </c>
      <c r="Y734" t="str">
        <f>+VLOOKUP(T$1:T$21921,'DT HUEVO'!$H:$K,3,0)</f>
        <v>SANTANDER</v>
      </c>
      <c r="Z734">
        <f>+VLOOKUP(A$1:A$21921,'DT HUEVO'!$A:$E,5,0)</f>
        <v>0</v>
      </c>
      <c r="AA734" t="str">
        <f>IF(Tabla1[[#This Row],[GRUPO]]="PLANTA CLASIFICACION","BODEGA",IF(Tabla1[[#This Row],[GRUPO]]="BODEGA","BODEGA",Tabla1[[#This Row],[GRUPO]]))</f>
        <v>VEHICULOS</v>
      </c>
      <c r="AB734" t="str">
        <f>VLOOKUP(Tabla1[[#This Row],[articulo]],'DT HUEVO'!$A:$F,6,0)</f>
        <v>TAT</v>
      </c>
    </row>
    <row r="735" spans="1:28">
      <c r="A735" s="223">
        <v>2110402</v>
      </c>
      <c r="B735" s="223" t="s">
        <v>1009</v>
      </c>
      <c r="C735" s="223" t="s">
        <v>1259</v>
      </c>
      <c r="D735" s="223">
        <v>23</v>
      </c>
      <c r="E735" s="7">
        <v>0</v>
      </c>
      <c r="F735" s="223" t="s">
        <v>1260</v>
      </c>
      <c r="G735" s="223" t="s">
        <v>1261</v>
      </c>
      <c r="H735" s="7">
        <v>0</v>
      </c>
      <c r="I735" s="7">
        <v>480</v>
      </c>
      <c r="J735" s="223" t="s">
        <v>1262</v>
      </c>
      <c r="K735" s="223" t="s">
        <v>1263</v>
      </c>
      <c r="L735" s="245">
        <v>349.55</v>
      </c>
      <c r="M735" s="246">
        <v>46305</v>
      </c>
      <c r="N735" s="223"/>
      <c r="O735" s="223" t="s">
        <v>1529</v>
      </c>
      <c r="P735" s="223">
        <v>2110402</v>
      </c>
      <c r="Q735" s="223" t="s">
        <v>1530</v>
      </c>
      <c r="R735" s="223">
        <v>0</v>
      </c>
      <c r="S735" s="7"/>
      <c r="T735" s="3" t="str">
        <f>+VLOOKUP(Tabla1[[#This Row],[id_bodega]],'CONVERSION DATOS'!B:D,2,0)</f>
        <v>TAT BOGOTA MONTEVIDEO</v>
      </c>
      <c r="U735" s="3" t="str">
        <f>+VLOOKUP(Q735,'CONVERSION DATOS'!B:D,3,0)</f>
        <v>VEHICULOS</v>
      </c>
      <c r="V735" t="str">
        <f>+VLOOKUP($A$1:$A$21921,'DT HUEVO'!$A:$E,3,0)</f>
        <v>M</v>
      </c>
      <c r="W735" t="str">
        <f>+VLOOKUP($A$1:$A$21761,'DT HUEVO'!$A:$E,4,0)</f>
        <v>VERDE</v>
      </c>
      <c r="X735" t="str">
        <f>+VLOOKUP(T$1:T$21921,'DT HUEVO'!$H:$K,2,0)</f>
        <v>CENTRO ORIENTE</v>
      </c>
      <c r="Y735" t="str">
        <f>+VLOOKUP(T$1:T$21921,'DT HUEVO'!$H:$K,3,0)</f>
        <v>SANTANDER</v>
      </c>
      <c r="Z735">
        <f>+VLOOKUP(A$1:A$21921,'DT HUEVO'!$A:$E,5,0)</f>
        <v>0</v>
      </c>
      <c r="AA735" t="str">
        <f>IF(Tabla1[[#This Row],[GRUPO]]="PLANTA CLASIFICACION","BODEGA",IF(Tabla1[[#This Row],[GRUPO]]="BODEGA","BODEGA",Tabla1[[#This Row],[GRUPO]]))</f>
        <v>VEHICULOS</v>
      </c>
      <c r="AB735" t="str">
        <f>VLOOKUP(Tabla1[[#This Row],[articulo]],'DT HUEVO'!$A:$F,6,0)</f>
        <v>TAT</v>
      </c>
    </row>
    <row r="736" spans="1:28">
      <c r="A736" s="223">
        <v>112271</v>
      </c>
      <c r="B736" s="223" t="s">
        <v>1235</v>
      </c>
      <c r="C736" s="223" t="s">
        <v>1259</v>
      </c>
      <c r="D736" s="223">
        <v>450</v>
      </c>
      <c r="E736" s="7">
        <v>0</v>
      </c>
      <c r="F736" s="223" t="s">
        <v>1260</v>
      </c>
      <c r="G736" s="223" t="s">
        <v>1261</v>
      </c>
      <c r="H736" s="7">
        <v>0</v>
      </c>
      <c r="I736" s="7">
        <v>630</v>
      </c>
      <c r="J736" s="223" t="s">
        <v>1262</v>
      </c>
      <c r="K736" s="223" t="s">
        <v>1263</v>
      </c>
      <c r="L736" s="245">
        <v>589.67999999999995</v>
      </c>
      <c r="M736" s="246">
        <v>46307</v>
      </c>
      <c r="N736" s="223">
        <v>0</v>
      </c>
      <c r="O736" s="223" t="s">
        <v>1531</v>
      </c>
      <c r="P736" s="223">
        <v>112271</v>
      </c>
      <c r="Q736" s="223" t="s">
        <v>1532</v>
      </c>
      <c r="R736" s="223">
        <v>0</v>
      </c>
      <c r="S736" s="7"/>
      <c r="T736" s="3" t="str">
        <f>+VLOOKUP(Tabla1[[#This Row],[id_bodega]],'CONVERSION DATOS'!B:D,2,0)</f>
        <v>TAT BOGOTA MONTEVIDEO</v>
      </c>
      <c r="U736" s="3" t="str">
        <f>+VLOOKUP(Q736,'CONVERSION DATOS'!B:D,3,0)</f>
        <v>VEHICULOS</v>
      </c>
      <c r="V736" t="str">
        <f>+VLOOKUP($A$1:$A$21921,'DT HUEVO'!$A:$E,3,0)</f>
        <v>XL</v>
      </c>
      <c r="W736" t="str">
        <f>+VLOOKUP($A$1:$A$21761,'DT HUEVO'!$A:$E,4,0)</f>
        <v>EMPACADOS</v>
      </c>
      <c r="X736" t="str">
        <f>+VLOOKUP(T$1:T$21921,'DT HUEVO'!$H:$K,2,0)</f>
        <v>CENTRO ORIENTE</v>
      </c>
      <c r="Y736" t="str">
        <f>+VLOOKUP(T$1:T$21921,'DT HUEVO'!$H:$K,3,0)</f>
        <v>SANTANDER</v>
      </c>
      <c r="Z736">
        <f>+VLOOKUP(A$1:A$21921,'DT HUEVO'!$A:$E,5,0)</f>
        <v>0</v>
      </c>
      <c r="AA736" t="str">
        <f>IF(Tabla1[[#This Row],[GRUPO]]="PLANTA CLASIFICACION","BODEGA",IF(Tabla1[[#This Row],[GRUPO]]="BODEGA","BODEGA",Tabla1[[#This Row],[GRUPO]]))</f>
        <v>VEHICULOS</v>
      </c>
      <c r="AB736" t="str">
        <f>VLOOKUP(Tabla1[[#This Row],[articulo]],'DT HUEVO'!$A:$F,6,0)</f>
        <v>TAT</v>
      </c>
    </row>
    <row r="737" spans="1:28">
      <c r="A737" s="223">
        <v>152384</v>
      </c>
      <c r="B737" s="223" t="s">
        <v>1107</v>
      </c>
      <c r="C737" s="223" t="s">
        <v>1259</v>
      </c>
      <c r="D737" s="223">
        <v>300</v>
      </c>
      <c r="E737" s="7">
        <v>0</v>
      </c>
      <c r="F737" s="223" t="s">
        <v>1260</v>
      </c>
      <c r="G737" s="223" t="s">
        <v>1261</v>
      </c>
      <c r="H737" s="7">
        <v>0</v>
      </c>
      <c r="I737" s="7">
        <v>560</v>
      </c>
      <c r="J737" s="223" t="s">
        <v>1262</v>
      </c>
      <c r="K737" s="223" t="s">
        <v>1263</v>
      </c>
      <c r="L737" s="245">
        <v>504.4</v>
      </c>
      <c r="M737" s="246">
        <v>46307</v>
      </c>
      <c r="N737" s="223"/>
      <c r="O737" s="223" t="s">
        <v>1531</v>
      </c>
      <c r="P737" s="223">
        <v>152384</v>
      </c>
      <c r="Q737" s="223" t="s">
        <v>1532</v>
      </c>
      <c r="R737" s="223">
        <v>0</v>
      </c>
      <c r="S737" s="7"/>
      <c r="T737" s="3" t="str">
        <f>+VLOOKUP(Tabla1[[#This Row],[id_bodega]],'CONVERSION DATOS'!B:D,2,0)</f>
        <v>TAT BOGOTA MONTEVIDEO</v>
      </c>
      <c r="U737" s="3" t="str">
        <f>+VLOOKUP(Q737,'CONVERSION DATOS'!B:D,3,0)</f>
        <v>VEHICULOS</v>
      </c>
      <c r="V737" t="str">
        <f>+VLOOKUP($A$1:$A$21921,'DT HUEVO'!$A:$E,3,0)</f>
        <v>L</v>
      </c>
      <c r="W737" t="str">
        <f>+VLOOKUP($A$1:$A$21761,'DT HUEVO'!$A:$E,4,0)</f>
        <v>EMPACADOS</v>
      </c>
      <c r="X737" t="str">
        <f>+VLOOKUP(T$1:T$21921,'DT HUEVO'!$H:$K,2,0)</f>
        <v>CENTRO ORIENTE</v>
      </c>
      <c r="Y737" t="str">
        <f>+VLOOKUP(T$1:T$21921,'DT HUEVO'!$H:$K,3,0)</f>
        <v>SANTANDER</v>
      </c>
      <c r="Z737">
        <f>+VLOOKUP(A$1:A$21921,'DT HUEVO'!$A:$E,5,0)</f>
        <v>0</v>
      </c>
      <c r="AA737" t="str">
        <f>IF(Tabla1[[#This Row],[GRUPO]]="PLANTA CLASIFICACION","BODEGA",IF(Tabla1[[#This Row],[GRUPO]]="BODEGA","BODEGA",Tabla1[[#This Row],[GRUPO]]))</f>
        <v>VEHICULOS</v>
      </c>
      <c r="AB737" t="str">
        <f>VLOOKUP(Tabla1[[#This Row],[articulo]],'DT HUEVO'!$A:$F,6,0)</f>
        <v>TAT</v>
      </c>
    </row>
    <row r="738" spans="1:28">
      <c r="A738" s="223">
        <v>2010102</v>
      </c>
      <c r="B738" s="223" t="s">
        <v>1266</v>
      </c>
      <c r="C738" s="223" t="s">
        <v>1259</v>
      </c>
      <c r="D738" s="223">
        <v>114</v>
      </c>
      <c r="E738" s="7">
        <v>0</v>
      </c>
      <c r="F738" s="223" t="s">
        <v>1260</v>
      </c>
      <c r="G738" s="223" t="s">
        <v>1261</v>
      </c>
      <c r="H738" s="7">
        <v>0</v>
      </c>
      <c r="I738" s="7">
        <v>610</v>
      </c>
      <c r="J738" s="223" t="s">
        <v>1262</v>
      </c>
      <c r="K738" s="223" t="s">
        <v>1263</v>
      </c>
      <c r="L738" s="245">
        <v>629.67999999999995</v>
      </c>
      <c r="M738" s="246">
        <v>46307</v>
      </c>
      <c r="N738" s="223"/>
      <c r="O738" s="223" t="s">
        <v>1531</v>
      </c>
      <c r="P738" s="223">
        <v>2010102</v>
      </c>
      <c r="Q738" s="223" t="s">
        <v>1532</v>
      </c>
      <c r="R738" s="223">
        <v>0</v>
      </c>
      <c r="S738" s="7"/>
      <c r="T738" s="3" t="str">
        <f>+VLOOKUP(Tabla1[[#This Row],[id_bodega]],'CONVERSION DATOS'!B:D,2,0)</f>
        <v>TAT BOGOTA MONTEVIDEO</v>
      </c>
      <c r="U738" s="3" t="str">
        <f>+VLOOKUP(Q738,'CONVERSION DATOS'!B:D,3,0)</f>
        <v>VEHICULOS</v>
      </c>
      <c r="V738" t="str">
        <f>+VLOOKUP($A$1:$A$21921,'DT HUEVO'!$A:$E,3,0)</f>
        <v>YUMBO</v>
      </c>
      <c r="W738" t="str">
        <f>+VLOOKUP($A$1:$A$21761,'DT HUEVO'!$A:$E,4,0)</f>
        <v>VERDE</v>
      </c>
      <c r="X738" t="str">
        <f>+VLOOKUP(T$1:T$21921,'DT HUEVO'!$H:$K,2,0)</f>
        <v>CENTRO ORIENTE</v>
      </c>
      <c r="Y738" t="str">
        <f>+VLOOKUP(T$1:T$21921,'DT HUEVO'!$H:$K,3,0)</f>
        <v>SANTANDER</v>
      </c>
      <c r="Z738">
        <f>+VLOOKUP(A$1:A$21921,'DT HUEVO'!$A:$E,5,0)</f>
        <v>0</v>
      </c>
      <c r="AA738" t="str">
        <f>IF(Tabla1[[#This Row],[GRUPO]]="PLANTA CLASIFICACION","BODEGA",IF(Tabla1[[#This Row],[GRUPO]]="BODEGA","BODEGA",Tabla1[[#This Row],[GRUPO]]))</f>
        <v>VEHICULOS</v>
      </c>
      <c r="AB738" t="str">
        <f>VLOOKUP(Tabla1[[#This Row],[articulo]],'DT HUEVO'!$A:$F,6,0)</f>
        <v>TAT</v>
      </c>
    </row>
    <row r="739" spans="1:28">
      <c r="A739" s="223">
        <v>2110202</v>
      </c>
      <c r="B739" s="223" t="s">
        <v>1008</v>
      </c>
      <c r="C739" s="223" t="s">
        <v>1259</v>
      </c>
      <c r="D739" s="223">
        <v>3194</v>
      </c>
      <c r="E739" s="7">
        <v>0</v>
      </c>
      <c r="F739" s="223" t="s">
        <v>1260</v>
      </c>
      <c r="G739" s="223" t="s">
        <v>1261</v>
      </c>
      <c r="H739" s="7">
        <v>0</v>
      </c>
      <c r="I739" s="7">
        <v>550</v>
      </c>
      <c r="J739" s="223" t="s">
        <v>1262</v>
      </c>
      <c r="K739" s="223" t="s">
        <v>1263</v>
      </c>
      <c r="L739" s="245">
        <v>394.2590908544035</v>
      </c>
      <c r="M739" s="246">
        <v>46307</v>
      </c>
      <c r="N739" s="223"/>
      <c r="O739" s="223" t="s">
        <v>1531</v>
      </c>
      <c r="P739" s="223">
        <v>2110202</v>
      </c>
      <c r="Q739" s="223" t="s">
        <v>1532</v>
      </c>
      <c r="R739" s="223">
        <v>0</v>
      </c>
      <c r="S739" s="7"/>
      <c r="T739" s="3" t="str">
        <f>+VLOOKUP(Tabla1[[#This Row],[id_bodega]],'CONVERSION DATOS'!B:D,2,0)</f>
        <v>TAT BOGOTA MONTEVIDEO</v>
      </c>
      <c r="U739" s="3" t="str">
        <f>+VLOOKUP(Q739,'CONVERSION DATOS'!B:D,3,0)</f>
        <v>VEHICULOS</v>
      </c>
      <c r="V739" t="str">
        <f>+VLOOKUP($A$1:$A$21921,'DT HUEVO'!$A:$E,3,0)</f>
        <v>XL</v>
      </c>
      <c r="W739" t="str">
        <f>+VLOOKUP($A$1:$A$21761,'DT HUEVO'!$A:$E,4,0)</f>
        <v>VERDE</v>
      </c>
      <c r="X739" t="str">
        <f>+VLOOKUP(T$1:T$21921,'DT HUEVO'!$H:$K,2,0)</f>
        <v>CENTRO ORIENTE</v>
      </c>
      <c r="Y739" t="str">
        <f>+VLOOKUP(T$1:T$21921,'DT HUEVO'!$H:$K,3,0)</f>
        <v>SANTANDER</v>
      </c>
      <c r="Z739">
        <f>+VLOOKUP(A$1:A$21921,'DT HUEVO'!$A:$E,5,0)</f>
        <v>0</v>
      </c>
      <c r="AA739" t="str">
        <f>IF(Tabla1[[#This Row],[GRUPO]]="PLANTA CLASIFICACION","BODEGA",IF(Tabla1[[#This Row],[GRUPO]]="BODEGA","BODEGA",Tabla1[[#This Row],[GRUPO]]))</f>
        <v>VEHICULOS</v>
      </c>
      <c r="AB739" t="str">
        <f>VLOOKUP(Tabla1[[#This Row],[articulo]],'DT HUEVO'!$A:$F,6,0)</f>
        <v>TAT</v>
      </c>
    </row>
    <row r="740" spans="1:28">
      <c r="A740" s="223">
        <v>2110217</v>
      </c>
      <c r="B740" s="223" t="s">
        <v>1785</v>
      </c>
      <c r="C740" s="223" t="s">
        <v>1259</v>
      </c>
      <c r="D740" s="223">
        <v>330</v>
      </c>
      <c r="E740" s="7">
        <v>0</v>
      </c>
      <c r="F740" s="223" t="s">
        <v>1260</v>
      </c>
      <c r="G740" s="223" t="s">
        <v>1261</v>
      </c>
      <c r="H740" s="7">
        <v>0</v>
      </c>
      <c r="I740" s="7">
        <v>560</v>
      </c>
      <c r="J740" s="223" t="s">
        <v>1262</v>
      </c>
      <c r="K740" s="223" t="s">
        <v>1263</v>
      </c>
      <c r="L740" s="245">
        <v>393.89</v>
      </c>
      <c r="M740" s="246">
        <v>46307</v>
      </c>
      <c r="N740" s="223">
        <v>0</v>
      </c>
      <c r="O740" s="223" t="s">
        <v>1531</v>
      </c>
      <c r="P740" s="223">
        <v>2110217</v>
      </c>
      <c r="Q740" s="223" t="s">
        <v>1532</v>
      </c>
      <c r="R740" s="223">
        <v>0</v>
      </c>
      <c r="S740" s="7"/>
      <c r="T740" s="3" t="str">
        <f>+VLOOKUP(Tabla1[[#This Row],[id_bodega]],'CONVERSION DATOS'!B:D,2,0)</f>
        <v>TAT BOGOTA MONTEVIDEO</v>
      </c>
      <c r="U740" s="3" t="str">
        <f>+VLOOKUP(Q740,'CONVERSION DATOS'!B:D,3,0)</f>
        <v>VEHICULOS</v>
      </c>
      <c r="V740" t="str">
        <f>+VLOOKUP($A$1:$A$21921,'DT HUEVO'!$A:$E,3,0)</f>
        <v>XL</v>
      </c>
      <c r="W740" t="str">
        <f>+VLOOKUP($A$1:$A$21761,'DT HUEVO'!$A:$E,4,0)</f>
        <v>EMPACADOS</v>
      </c>
      <c r="X740" t="str">
        <f>+VLOOKUP(T$1:T$21921,'DT HUEVO'!$H:$K,2,0)</f>
        <v>CENTRO ORIENTE</v>
      </c>
      <c r="Y740" t="str">
        <f>+VLOOKUP(T$1:T$21921,'DT HUEVO'!$H:$K,3,0)</f>
        <v>SANTANDER</v>
      </c>
      <c r="Z740">
        <f>+VLOOKUP(A$1:A$21921,'DT HUEVO'!$A:$E,5,0)</f>
        <v>0</v>
      </c>
      <c r="AA740" t="str">
        <f>IF(Tabla1[[#This Row],[GRUPO]]="PLANTA CLASIFICACION","BODEGA",IF(Tabla1[[#This Row],[GRUPO]]="BODEGA","BODEGA",Tabla1[[#This Row],[GRUPO]]))</f>
        <v>VEHICULOS</v>
      </c>
      <c r="AB740" t="str">
        <f>VLOOKUP(Tabla1[[#This Row],[articulo]],'DT HUEVO'!$A:$F,6,0)</f>
        <v>TAT</v>
      </c>
    </row>
    <row r="741" spans="1:28">
      <c r="A741" s="223">
        <v>2110302</v>
      </c>
      <c r="B741" s="223" t="s">
        <v>1007</v>
      </c>
      <c r="C741" s="223" t="s">
        <v>1259</v>
      </c>
      <c r="D741" s="223">
        <v>4740</v>
      </c>
      <c r="E741" s="7">
        <v>0</v>
      </c>
      <c r="F741" s="223" t="s">
        <v>1260</v>
      </c>
      <c r="G741" s="223" t="s">
        <v>1261</v>
      </c>
      <c r="H741" s="7">
        <v>0</v>
      </c>
      <c r="I741" s="7">
        <v>500</v>
      </c>
      <c r="J741" s="223" t="s">
        <v>1262</v>
      </c>
      <c r="K741" s="223" t="s">
        <v>1263</v>
      </c>
      <c r="L741" s="245">
        <v>363.24518774019998</v>
      </c>
      <c r="M741" s="246">
        <v>46307</v>
      </c>
      <c r="N741" s="223"/>
      <c r="O741" s="223" t="s">
        <v>1531</v>
      </c>
      <c r="P741" s="223">
        <v>2110302</v>
      </c>
      <c r="Q741" s="223" t="s">
        <v>1532</v>
      </c>
      <c r="R741" s="223">
        <v>0</v>
      </c>
      <c r="S741" s="7"/>
      <c r="T741" s="3" t="str">
        <f>+VLOOKUP(Tabla1[[#This Row],[id_bodega]],'CONVERSION DATOS'!B:D,2,0)</f>
        <v>TAT BOGOTA MONTEVIDEO</v>
      </c>
      <c r="U741" s="3" t="str">
        <f>+VLOOKUP(Q741,'CONVERSION DATOS'!B:D,3,0)</f>
        <v>VEHICULOS</v>
      </c>
      <c r="V741" t="str">
        <f>+VLOOKUP($A$1:$A$21921,'DT HUEVO'!$A:$E,3,0)</f>
        <v>L</v>
      </c>
      <c r="W741" t="str">
        <f>+VLOOKUP($A$1:$A$21761,'DT HUEVO'!$A:$E,4,0)</f>
        <v>VERDE</v>
      </c>
      <c r="X741" t="str">
        <f>+VLOOKUP(T$1:T$21921,'DT HUEVO'!$H:$K,2,0)</f>
        <v>CENTRO ORIENTE</v>
      </c>
      <c r="Y741" t="str">
        <f>+VLOOKUP(T$1:T$21921,'DT HUEVO'!$H:$K,3,0)</f>
        <v>SANTANDER</v>
      </c>
      <c r="Z741">
        <f>+VLOOKUP(A$1:A$21921,'DT HUEVO'!$A:$E,5,0)</f>
        <v>0</v>
      </c>
      <c r="AA741" t="str">
        <f>IF(Tabla1[[#This Row],[GRUPO]]="PLANTA CLASIFICACION","BODEGA",IF(Tabla1[[#This Row],[GRUPO]]="BODEGA","BODEGA",Tabla1[[#This Row],[GRUPO]]))</f>
        <v>VEHICULOS</v>
      </c>
      <c r="AB741" t="str">
        <f>VLOOKUP(Tabla1[[#This Row],[articulo]],'DT HUEVO'!$A:$F,6,0)</f>
        <v>TAT</v>
      </c>
    </row>
    <row r="742" spans="1:28">
      <c r="A742" s="223">
        <v>2110317</v>
      </c>
      <c r="B742" s="223" t="s">
        <v>1786</v>
      </c>
      <c r="C742" s="223" t="s">
        <v>1259</v>
      </c>
      <c r="D742" s="223">
        <v>1200</v>
      </c>
      <c r="E742" s="7">
        <v>0</v>
      </c>
      <c r="F742" s="223" t="s">
        <v>1260</v>
      </c>
      <c r="G742" s="223" t="s">
        <v>1261</v>
      </c>
      <c r="H742" s="7">
        <v>0</v>
      </c>
      <c r="I742" s="7">
        <v>510</v>
      </c>
      <c r="J742" s="223" t="s">
        <v>1262</v>
      </c>
      <c r="K742" s="223" t="s">
        <v>1263</v>
      </c>
      <c r="L742" s="245">
        <v>362.98</v>
      </c>
      <c r="M742" s="246">
        <v>46304</v>
      </c>
      <c r="N742" s="223">
        <v>0</v>
      </c>
      <c r="O742" s="223" t="s">
        <v>1531</v>
      </c>
      <c r="P742" s="223">
        <v>2110317</v>
      </c>
      <c r="Q742" s="223" t="s">
        <v>1532</v>
      </c>
      <c r="R742" s="223">
        <v>0</v>
      </c>
      <c r="S742" s="7"/>
      <c r="T742" s="3" t="str">
        <f>+VLOOKUP(Tabla1[[#This Row],[id_bodega]],'CONVERSION DATOS'!B:D,2,0)</f>
        <v>TAT BOGOTA MONTEVIDEO</v>
      </c>
      <c r="U742" s="3" t="str">
        <f>+VLOOKUP(Q742,'CONVERSION DATOS'!B:D,3,0)</f>
        <v>VEHICULOS</v>
      </c>
      <c r="V742" t="str">
        <f>+VLOOKUP($A$1:$A$21921,'DT HUEVO'!$A:$E,3,0)</f>
        <v>L</v>
      </c>
      <c r="W742" t="str">
        <f>+VLOOKUP($A$1:$A$21761,'DT HUEVO'!$A:$E,4,0)</f>
        <v>EMPACADOS</v>
      </c>
      <c r="X742" t="str">
        <f>+VLOOKUP(T$1:T$21921,'DT HUEVO'!$H:$K,2,0)</f>
        <v>CENTRO ORIENTE</v>
      </c>
      <c r="Y742" t="str">
        <f>+VLOOKUP(T$1:T$21921,'DT HUEVO'!$H:$K,3,0)</f>
        <v>SANTANDER</v>
      </c>
      <c r="Z742">
        <f>+VLOOKUP(A$1:A$21921,'DT HUEVO'!$A:$E,5,0)</f>
        <v>0</v>
      </c>
      <c r="AA742" t="str">
        <f>IF(Tabla1[[#This Row],[GRUPO]]="PLANTA CLASIFICACION","BODEGA",IF(Tabla1[[#This Row],[GRUPO]]="BODEGA","BODEGA",Tabla1[[#This Row],[GRUPO]]))</f>
        <v>VEHICULOS</v>
      </c>
      <c r="AB742" t="str">
        <f>VLOOKUP(Tabla1[[#This Row],[articulo]],'DT HUEVO'!$A:$F,6,0)</f>
        <v>TAT</v>
      </c>
    </row>
    <row r="743" spans="1:28">
      <c r="A743" s="223">
        <v>2110402</v>
      </c>
      <c r="B743" s="223" t="s">
        <v>1009</v>
      </c>
      <c r="C743" s="223" t="s">
        <v>1259</v>
      </c>
      <c r="D743" s="223">
        <v>540</v>
      </c>
      <c r="E743" s="7">
        <v>0</v>
      </c>
      <c r="F743" s="223" t="s">
        <v>1260</v>
      </c>
      <c r="G743" s="223" t="s">
        <v>1261</v>
      </c>
      <c r="H743" s="7">
        <v>0</v>
      </c>
      <c r="I743" s="7">
        <v>480</v>
      </c>
      <c r="J743" s="223" t="s">
        <v>1262</v>
      </c>
      <c r="K743" s="223" t="s">
        <v>1263</v>
      </c>
      <c r="L743" s="245">
        <v>349.55001093474448</v>
      </c>
      <c r="M743" s="246">
        <v>46304</v>
      </c>
      <c r="N743" s="223"/>
      <c r="O743" s="223" t="s">
        <v>1531</v>
      </c>
      <c r="P743" s="223">
        <v>2110402</v>
      </c>
      <c r="Q743" s="223" t="s">
        <v>1532</v>
      </c>
      <c r="R743" s="223">
        <v>0</v>
      </c>
      <c r="S743" s="7"/>
      <c r="T743" s="3" t="str">
        <f>+VLOOKUP(Tabla1[[#This Row],[id_bodega]],'CONVERSION DATOS'!B:D,2,0)</f>
        <v>TAT BOGOTA MONTEVIDEO</v>
      </c>
      <c r="U743" s="3" t="str">
        <f>+VLOOKUP(Q743,'CONVERSION DATOS'!B:D,3,0)</f>
        <v>VEHICULOS</v>
      </c>
      <c r="V743" t="str">
        <f>+VLOOKUP($A$1:$A$21921,'DT HUEVO'!$A:$E,3,0)</f>
        <v>M</v>
      </c>
      <c r="W743" t="str">
        <f>+VLOOKUP($A$1:$A$21761,'DT HUEVO'!$A:$E,4,0)</f>
        <v>VERDE</v>
      </c>
      <c r="X743" t="str">
        <f>+VLOOKUP(T$1:T$21921,'DT HUEVO'!$H:$K,2,0)</f>
        <v>CENTRO ORIENTE</v>
      </c>
      <c r="Y743" t="str">
        <f>+VLOOKUP(T$1:T$21921,'DT HUEVO'!$H:$K,3,0)</f>
        <v>SANTANDER</v>
      </c>
      <c r="Z743">
        <f>+VLOOKUP(A$1:A$21921,'DT HUEVO'!$A:$E,5,0)</f>
        <v>0</v>
      </c>
      <c r="AA743" t="str">
        <f>IF(Tabla1[[#This Row],[GRUPO]]="PLANTA CLASIFICACION","BODEGA",IF(Tabla1[[#This Row],[GRUPO]]="BODEGA","BODEGA",Tabla1[[#This Row],[GRUPO]]))</f>
        <v>VEHICULOS</v>
      </c>
      <c r="AB743" t="str">
        <f>VLOOKUP(Tabla1[[#This Row],[articulo]],'DT HUEVO'!$A:$F,6,0)</f>
        <v>TAT</v>
      </c>
    </row>
    <row r="744" spans="1:28">
      <c r="A744" s="223">
        <v>112271</v>
      </c>
      <c r="B744" s="223" t="s">
        <v>1235</v>
      </c>
      <c r="C744" s="223" t="s">
        <v>1259</v>
      </c>
      <c r="D744" s="223">
        <v>300</v>
      </c>
      <c r="E744" s="7">
        <v>0</v>
      </c>
      <c r="F744" s="223" t="s">
        <v>1260</v>
      </c>
      <c r="G744" s="223" t="s">
        <v>1261</v>
      </c>
      <c r="H744" s="7">
        <v>0</v>
      </c>
      <c r="I744" s="7">
        <v>630</v>
      </c>
      <c r="J744" s="223" t="s">
        <v>1262</v>
      </c>
      <c r="K744" s="223" t="s">
        <v>1263</v>
      </c>
      <c r="L744" s="245">
        <v>589.67999999999995</v>
      </c>
      <c r="M744" s="246">
        <v>46307</v>
      </c>
      <c r="N744" s="223">
        <v>0</v>
      </c>
      <c r="O744" s="223" t="s">
        <v>1799</v>
      </c>
      <c r="P744" s="223">
        <v>112271</v>
      </c>
      <c r="Q744" s="223" t="s">
        <v>1593</v>
      </c>
      <c r="R744" s="223">
        <v>0</v>
      </c>
      <c r="S744" s="7"/>
      <c r="T744" s="3" t="str">
        <f>+VLOOKUP(Tabla1[[#This Row],[id_bodega]],'CONVERSION DATOS'!B:D,2,0)</f>
        <v>TAT BOGOTA MONTEVIDEO</v>
      </c>
      <c r="U744" s="3" t="str">
        <f>+VLOOKUP(Q744,'CONVERSION DATOS'!B:D,3,0)</f>
        <v>VEHICULOS</v>
      </c>
      <c r="V744" t="str">
        <f>+VLOOKUP($A$1:$A$21921,'DT HUEVO'!$A:$E,3,0)</f>
        <v>XL</v>
      </c>
      <c r="W744" t="str">
        <f>+VLOOKUP($A$1:$A$21761,'DT HUEVO'!$A:$E,4,0)</f>
        <v>EMPACADOS</v>
      </c>
      <c r="X744" t="str">
        <f>+VLOOKUP(T$1:T$21921,'DT HUEVO'!$H:$K,2,0)</f>
        <v>CENTRO ORIENTE</v>
      </c>
      <c r="Y744" t="str">
        <f>+VLOOKUP(T$1:T$21921,'DT HUEVO'!$H:$K,3,0)</f>
        <v>SANTANDER</v>
      </c>
      <c r="Z744">
        <f>+VLOOKUP(A$1:A$21921,'DT HUEVO'!$A:$E,5,0)</f>
        <v>0</v>
      </c>
      <c r="AA744" t="str">
        <f>IF(Tabla1[[#This Row],[GRUPO]]="PLANTA CLASIFICACION","BODEGA",IF(Tabla1[[#This Row],[GRUPO]]="BODEGA","BODEGA",Tabla1[[#This Row],[GRUPO]]))</f>
        <v>VEHICULOS</v>
      </c>
      <c r="AB744" t="str">
        <f>VLOOKUP(Tabla1[[#This Row],[articulo]],'DT HUEVO'!$A:$F,6,0)</f>
        <v>TAT</v>
      </c>
    </row>
    <row r="745" spans="1:28">
      <c r="A745" s="223">
        <v>152384</v>
      </c>
      <c r="B745" s="223" t="s">
        <v>1107</v>
      </c>
      <c r="C745" s="223" t="s">
        <v>1259</v>
      </c>
      <c r="D745" s="223">
        <v>600</v>
      </c>
      <c r="E745" s="7">
        <v>0</v>
      </c>
      <c r="F745" s="223" t="s">
        <v>1260</v>
      </c>
      <c r="G745" s="223" t="s">
        <v>1261</v>
      </c>
      <c r="H745" s="7">
        <v>0</v>
      </c>
      <c r="I745" s="7">
        <v>560</v>
      </c>
      <c r="J745" s="223" t="s">
        <v>1262</v>
      </c>
      <c r="K745" s="223" t="s">
        <v>1263</v>
      </c>
      <c r="L745" s="245">
        <v>504.4</v>
      </c>
      <c r="M745" s="246">
        <v>46307</v>
      </c>
      <c r="N745" s="223"/>
      <c r="O745" s="223" t="s">
        <v>1799</v>
      </c>
      <c r="P745" s="223">
        <v>152384</v>
      </c>
      <c r="Q745" s="223" t="s">
        <v>1593</v>
      </c>
      <c r="R745" s="223">
        <v>0</v>
      </c>
      <c r="S745" s="7"/>
      <c r="T745" s="3" t="str">
        <f>+VLOOKUP(Tabla1[[#This Row],[id_bodega]],'CONVERSION DATOS'!B:D,2,0)</f>
        <v>TAT BOGOTA MONTEVIDEO</v>
      </c>
      <c r="U745" s="3" t="str">
        <f>+VLOOKUP(Q745,'CONVERSION DATOS'!B:D,3,0)</f>
        <v>VEHICULOS</v>
      </c>
      <c r="V745" t="str">
        <f>+VLOOKUP($A$1:$A$21921,'DT HUEVO'!$A:$E,3,0)</f>
        <v>L</v>
      </c>
      <c r="W745" t="str">
        <f>+VLOOKUP($A$1:$A$21761,'DT HUEVO'!$A:$E,4,0)</f>
        <v>EMPACADOS</v>
      </c>
      <c r="X745" t="str">
        <f>+VLOOKUP(T$1:T$21921,'DT HUEVO'!$H:$K,2,0)</f>
        <v>CENTRO ORIENTE</v>
      </c>
      <c r="Y745" t="str">
        <f>+VLOOKUP(T$1:T$21921,'DT HUEVO'!$H:$K,3,0)</f>
        <v>SANTANDER</v>
      </c>
      <c r="Z745">
        <f>+VLOOKUP(A$1:A$21921,'DT HUEVO'!$A:$E,5,0)</f>
        <v>0</v>
      </c>
      <c r="AA745" t="str">
        <f>IF(Tabla1[[#This Row],[GRUPO]]="PLANTA CLASIFICACION","BODEGA",IF(Tabla1[[#This Row],[GRUPO]]="BODEGA","BODEGA",Tabla1[[#This Row],[GRUPO]]))</f>
        <v>VEHICULOS</v>
      </c>
      <c r="AB745" t="str">
        <f>VLOOKUP(Tabla1[[#This Row],[articulo]],'DT HUEVO'!$A:$F,6,0)</f>
        <v>TAT</v>
      </c>
    </row>
    <row r="746" spans="1:28">
      <c r="A746" s="223">
        <v>2010102</v>
      </c>
      <c r="B746" s="223" t="s">
        <v>1266</v>
      </c>
      <c r="C746" s="223" t="s">
        <v>1259</v>
      </c>
      <c r="D746" s="223">
        <v>480</v>
      </c>
      <c r="E746" s="7">
        <v>0</v>
      </c>
      <c r="F746" s="223" t="s">
        <v>1260</v>
      </c>
      <c r="G746" s="223" t="s">
        <v>1261</v>
      </c>
      <c r="H746" s="7">
        <v>0</v>
      </c>
      <c r="I746" s="7">
        <v>610</v>
      </c>
      <c r="J746" s="223" t="s">
        <v>1262</v>
      </c>
      <c r="K746" s="223" t="s">
        <v>1263</v>
      </c>
      <c r="L746" s="245">
        <v>629.67999999999995</v>
      </c>
      <c r="M746" s="246">
        <v>46307</v>
      </c>
      <c r="N746" s="223"/>
      <c r="O746" s="223" t="s">
        <v>1799</v>
      </c>
      <c r="P746" s="223">
        <v>2010102</v>
      </c>
      <c r="Q746" s="223" t="s">
        <v>1593</v>
      </c>
      <c r="R746" s="223">
        <v>0</v>
      </c>
      <c r="S746" s="7"/>
      <c r="T746" s="3" t="str">
        <f>+VLOOKUP(Tabla1[[#This Row],[id_bodega]],'CONVERSION DATOS'!B:D,2,0)</f>
        <v>TAT BOGOTA MONTEVIDEO</v>
      </c>
      <c r="U746" s="3" t="str">
        <f>+VLOOKUP(Q746,'CONVERSION DATOS'!B:D,3,0)</f>
        <v>VEHICULOS</v>
      </c>
      <c r="V746" t="str">
        <f>+VLOOKUP($A$1:$A$21921,'DT HUEVO'!$A:$E,3,0)</f>
        <v>YUMBO</v>
      </c>
      <c r="W746" t="str">
        <f>+VLOOKUP($A$1:$A$21761,'DT HUEVO'!$A:$E,4,0)</f>
        <v>VERDE</v>
      </c>
      <c r="X746" t="str">
        <f>+VLOOKUP(T$1:T$21921,'DT HUEVO'!$H:$K,2,0)</f>
        <v>CENTRO ORIENTE</v>
      </c>
      <c r="Y746" t="str">
        <f>+VLOOKUP(T$1:T$21921,'DT HUEVO'!$H:$K,3,0)</f>
        <v>SANTANDER</v>
      </c>
      <c r="Z746">
        <f>+VLOOKUP(A$1:A$21921,'DT HUEVO'!$A:$E,5,0)</f>
        <v>0</v>
      </c>
      <c r="AA746" t="str">
        <f>IF(Tabla1[[#This Row],[GRUPO]]="PLANTA CLASIFICACION","BODEGA",IF(Tabla1[[#This Row],[GRUPO]]="BODEGA","BODEGA",Tabla1[[#This Row],[GRUPO]]))</f>
        <v>VEHICULOS</v>
      </c>
      <c r="AB746" t="str">
        <f>VLOOKUP(Tabla1[[#This Row],[articulo]],'DT HUEVO'!$A:$F,6,0)</f>
        <v>TAT</v>
      </c>
    </row>
    <row r="747" spans="1:28">
      <c r="A747" s="223">
        <v>2110202</v>
      </c>
      <c r="B747" s="223" t="s">
        <v>1008</v>
      </c>
      <c r="C747" s="223" t="s">
        <v>1259</v>
      </c>
      <c r="D747" s="223">
        <v>3420</v>
      </c>
      <c r="E747" s="7">
        <v>0</v>
      </c>
      <c r="F747" s="223" t="s">
        <v>1260</v>
      </c>
      <c r="G747" s="223" t="s">
        <v>1261</v>
      </c>
      <c r="H747" s="7">
        <v>0</v>
      </c>
      <c r="I747" s="7">
        <v>550</v>
      </c>
      <c r="J747" s="223" t="s">
        <v>1262</v>
      </c>
      <c r="K747" s="223" t="s">
        <v>1263</v>
      </c>
      <c r="L747" s="245">
        <v>394.2591576788239</v>
      </c>
      <c r="M747" s="246">
        <v>46307</v>
      </c>
      <c r="N747" s="223"/>
      <c r="O747" s="223" t="s">
        <v>1799</v>
      </c>
      <c r="P747" s="223">
        <v>2110202</v>
      </c>
      <c r="Q747" s="223" t="s">
        <v>1593</v>
      </c>
      <c r="R747" s="223">
        <v>0</v>
      </c>
      <c r="S747" s="7"/>
      <c r="T747" s="3" t="str">
        <f>+VLOOKUP(Tabla1[[#This Row],[id_bodega]],'CONVERSION DATOS'!B:D,2,0)</f>
        <v>TAT BOGOTA MONTEVIDEO</v>
      </c>
      <c r="U747" s="3" t="str">
        <f>+VLOOKUP(Q747,'CONVERSION DATOS'!B:D,3,0)</f>
        <v>VEHICULOS</v>
      </c>
      <c r="V747" t="str">
        <f>+VLOOKUP($A$1:$A$21921,'DT HUEVO'!$A:$E,3,0)</f>
        <v>XL</v>
      </c>
      <c r="W747" t="str">
        <f>+VLOOKUP($A$1:$A$21761,'DT HUEVO'!$A:$E,4,0)</f>
        <v>VERDE</v>
      </c>
      <c r="X747" t="str">
        <f>+VLOOKUP(T$1:T$21921,'DT HUEVO'!$H:$K,2,0)</f>
        <v>CENTRO ORIENTE</v>
      </c>
      <c r="Y747" t="str">
        <f>+VLOOKUP(T$1:T$21921,'DT HUEVO'!$H:$K,3,0)</f>
        <v>SANTANDER</v>
      </c>
      <c r="Z747">
        <f>+VLOOKUP(A$1:A$21921,'DT HUEVO'!$A:$E,5,0)</f>
        <v>0</v>
      </c>
      <c r="AA747" t="str">
        <f>IF(Tabla1[[#This Row],[GRUPO]]="PLANTA CLASIFICACION","BODEGA",IF(Tabla1[[#This Row],[GRUPO]]="BODEGA","BODEGA",Tabla1[[#This Row],[GRUPO]]))</f>
        <v>VEHICULOS</v>
      </c>
      <c r="AB747" t="str">
        <f>VLOOKUP(Tabla1[[#This Row],[articulo]],'DT HUEVO'!$A:$F,6,0)</f>
        <v>TAT</v>
      </c>
    </row>
    <row r="748" spans="1:28">
      <c r="A748" s="223">
        <v>2110302</v>
      </c>
      <c r="B748" s="223" t="s">
        <v>1007</v>
      </c>
      <c r="C748" s="223" t="s">
        <v>1259</v>
      </c>
      <c r="D748" s="223">
        <v>4140</v>
      </c>
      <c r="E748" s="7">
        <v>0</v>
      </c>
      <c r="F748" s="223" t="s">
        <v>1260</v>
      </c>
      <c r="G748" s="223" t="s">
        <v>1261</v>
      </c>
      <c r="H748" s="7">
        <v>0</v>
      </c>
      <c r="I748" s="7">
        <v>500</v>
      </c>
      <c r="J748" s="223" t="s">
        <v>1262</v>
      </c>
      <c r="K748" s="223" t="s">
        <v>1263</v>
      </c>
      <c r="L748" s="245">
        <v>363.24323473077288</v>
      </c>
      <c r="M748" s="246">
        <v>46307</v>
      </c>
      <c r="N748" s="223"/>
      <c r="O748" s="223" t="s">
        <v>1799</v>
      </c>
      <c r="P748" s="223">
        <v>2110302</v>
      </c>
      <c r="Q748" s="223" t="s">
        <v>1593</v>
      </c>
      <c r="R748" s="223">
        <v>0</v>
      </c>
      <c r="S748" s="7"/>
      <c r="T748" s="3" t="str">
        <f>+VLOOKUP(Tabla1[[#This Row],[id_bodega]],'CONVERSION DATOS'!B:D,2,0)</f>
        <v>TAT BOGOTA MONTEVIDEO</v>
      </c>
      <c r="U748" s="3" t="str">
        <f>+VLOOKUP(Q748,'CONVERSION DATOS'!B:D,3,0)</f>
        <v>VEHICULOS</v>
      </c>
      <c r="V748" t="str">
        <f>+VLOOKUP($A$1:$A$21921,'DT HUEVO'!$A:$E,3,0)</f>
        <v>L</v>
      </c>
      <c r="W748" t="str">
        <f>+VLOOKUP($A$1:$A$21761,'DT HUEVO'!$A:$E,4,0)</f>
        <v>VERDE</v>
      </c>
      <c r="X748" t="str">
        <f>+VLOOKUP(T$1:T$21921,'DT HUEVO'!$H:$K,2,0)</f>
        <v>CENTRO ORIENTE</v>
      </c>
      <c r="Y748" t="str">
        <f>+VLOOKUP(T$1:T$21921,'DT HUEVO'!$H:$K,3,0)</f>
        <v>SANTANDER</v>
      </c>
      <c r="Z748">
        <f>+VLOOKUP(A$1:A$21921,'DT HUEVO'!$A:$E,5,0)</f>
        <v>0</v>
      </c>
      <c r="AA748" t="str">
        <f>IF(Tabla1[[#This Row],[GRUPO]]="PLANTA CLASIFICACION","BODEGA",IF(Tabla1[[#This Row],[GRUPO]]="BODEGA","BODEGA",Tabla1[[#This Row],[GRUPO]]))</f>
        <v>VEHICULOS</v>
      </c>
      <c r="AB748" t="str">
        <f>VLOOKUP(Tabla1[[#This Row],[articulo]],'DT HUEVO'!$A:$F,6,0)</f>
        <v>TAT</v>
      </c>
    </row>
    <row r="749" spans="1:28">
      <c r="A749" s="223">
        <v>112271</v>
      </c>
      <c r="B749" s="223" t="s">
        <v>1235</v>
      </c>
      <c r="C749" s="223" t="s">
        <v>1259</v>
      </c>
      <c r="D749" s="223">
        <v>218</v>
      </c>
      <c r="E749" s="7">
        <v>0</v>
      </c>
      <c r="F749" s="223" t="s">
        <v>1260</v>
      </c>
      <c r="G749" s="223" t="s">
        <v>1261</v>
      </c>
      <c r="H749" s="7">
        <v>0</v>
      </c>
      <c r="I749" s="7">
        <v>630</v>
      </c>
      <c r="J749" s="223" t="s">
        <v>1262</v>
      </c>
      <c r="K749" s="223" t="s">
        <v>1263</v>
      </c>
      <c r="L749" s="245">
        <v>589.67999999999995</v>
      </c>
      <c r="M749" s="246">
        <v>46307</v>
      </c>
      <c r="N749" s="223">
        <v>0</v>
      </c>
      <c r="O749" s="223" t="s">
        <v>1570</v>
      </c>
      <c r="P749" s="223">
        <v>112271</v>
      </c>
      <c r="Q749" s="223" t="s">
        <v>1571</v>
      </c>
      <c r="R749" s="223">
        <v>0</v>
      </c>
      <c r="S749" s="7"/>
      <c r="T749" s="3" t="str">
        <f>+VLOOKUP(Tabla1[[#This Row],[id_bodega]],'CONVERSION DATOS'!B:D,2,0)</f>
        <v>TAT BOGOTA MONTEVIDEO</v>
      </c>
      <c r="U749" s="3" t="str">
        <f>+VLOOKUP(Q749,'CONVERSION DATOS'!B:D,3,0)</f>
        <v>VEHICULOS</v>
      </c>
      <c r="V749" t="str">
        <f>+VLOOKUP($A$1:$A$21921,'DT HUEVO'!$A:$E,3,0)</f>
        <v>XL</v>
      </c>
      <c r="W749" t="str">
        <f>+VLOOKUP($A$1:$A$21761,'DT HUEVO'!$A:$E,4,0)</f>
        <v>EMPACADOS</v>
      </c>
      <c r="X749" t="str">
        <f>+VLOOKUP(T$1:T$21921,'DT HUEVO'!$H:$K,2,0)</f>
        <v>CENTRO ORIENTE</v>
      </c>
      <c r="Y749" t="str">
        <f>+VLOOKUP(T$1:T$21921,'DT HUEVO'!$H:$K,3,0)</f>
        <v>SANTANDER</v>
      </c>
      <c r="Z749">
        <f>+VLOOKUP(A$1:A$21921,'DT HUEVO'!$A:$E,5,0)</f>
        <v>0</v>
      </c>
      <c r="AA749" t="str">
        <f>IF(Tabla1[[#This Row],[GRUPO]]="PLANTA CLASIFICACION","BODEGA",IF(Tabla1[[#This Row],[GRUPO]]="BODEGA","BODEGA",Tabla1[[#This Row],[GRUPO]]))</f>
        <v>VEHICULOS</v>
      </c>
      <c r="AB749" t="str">
        <f>VLOOKUP(Tabla1[[#This Row],[articulo]],'DT HUEVO'!$A:$F,6,0)</f>
        <v>TAT</v>
      </c>
    </row>
    <row r="750" spans="1:28">
      <c r="A750" s="223">
        <v>2010102</v>
      </c>
      <c r="B750" s="223" t="s">
        <v>1266</v>
      </c>
      <c r="C750" s="223" t="s">
        <v>1259</v>
      </c>
      <c r="D750" s="223">
        <v>500</v>
      </c>
      <c r="E750" s="7">
        <v>0</v>
      </c>
      <c r="F750" s="223" t="s">
        <v>1260</v>
      </c>
      <c r="G750" s="223" t="s">
        <v>1261</v>
      </c>
      <c r="H750" s="7">
        <v>0</v>
      </c>
      <c r="I750" s="7">
        <v>610</v>
      </c>
      <c r="J750" s="223" t="s">
        <v>1262</v>
      </c>
      <c r="K750" s="223" t="s">
        <v>1263</v>
      </c>
      <c r="L750" s="245">
        <v>629.67999999999995</v>
      </c>
      <c r="M750" s="246">
        <v>46304</v>
      </c>
      <c r="N750" s="223"/>
      <c r="O750" s="223" t="s">
        <v>1570</v>
      </c>
      <c r="P750" s="223">
        <v>2010102</v>
      </c>
      <c r="Q750" s="223" t="s">
        <v>1571</v>
      </c>
      <c r="R750" s="223">
        <v>0</v>
      </c>
      <c r="S750" s="7"/>
      <c r="T750" s="3" t="str">
        <f>+VLOOKUP(Tabla1[[#This Row],[id_bodega]],'CONVERSION DATOS'!B:D,2,0)</f>
        <v>TAT BOGOTA MONTEVIDEO</v>
      </c>
      <c r="U750" s="3" t="str">
        <f>+VLOOKUP(Q750,'CONVERSION DATOS'!B:D,3,0)</f>
        <v>VEHICULOS</v>
      </c>
      <c r="V750" t="str">
        <f>+VLOOKUP($A$1:$A$21921,'DT HUEVO'!$A:$E,3,0)</f>
        <v>YUMBO</v>
      </c>
      <c r="W750" t="str">
        <f>+VLOOKUP($A$1:$A$21761,'DT HUEVO'!$A:$E,4,0)</f>
        <v>VERDE</v>
      </c>
      <c r="X750" t="str">
        <f>+VLOOKUP(T$1:T$21921,'DT HUEVO'!$H:$K,2,0)</f>
        <v>CENTRO ORIENTE</v>
      </c>
      <c r="Y750" t="str">
        <f>+VLOOKUP(T$1:T$21921,'DT HUEVO'!$H:$K,3,0)</f>
        <v>SANTANDER</v>
      </c>
      <c r="Z750">
        <f>+VLOOKUP(A$1:A$21921,'DT HUEVO'!$A:$E,5,0)</f>
        <v>0</v>
      </c>
      <c r="AA750" t="str">
        <f>IF(Tabla1[[#This Row],[GRUPO]]="PLANTA CLASIFICACION","BODEGA",IF(Tabla1[[#This Row],[GRUPO]]="BODEGA","BODEGA",Tabla1[[#This Row],[GRUPO]]))</f>
        <v>VEHICULOS</v>
      </c>
      <c r="AB750" t="str">
        <f>VLOOKUP(Tabla1[[#This Row],[articulo]],'DT HUEVO'!$A:$F,6,0)</f>
        <v>TAT</v>
      </c>
    </row>
    <row r="751" spans="1:28">
      <c r="A751" s="223">
        <v>2110202</v>
      </c>
      <c r="B751" s="223" t="s">
        <v>1008</v>
      </c>
      <c r="C751" s="223" t="s">
        <v>1259</v>
      </c>
      <c r="D751" s="223">
        <v>30</v>
      </c>
      <c r="E751" s="7">
        <v>0</v>
      </c>
      <c r="F751" s="223" t="s">
        <v>1260</v>
      </c>
      <c r="G751" s="223" t="s">
        <v>1261</v>
      </c>
      <c r="H751" s="7">
        <v>0</v>
      </c>
      <c r="I751" s="7">
        <v>550</v>
      </c>
      <c r="J751" s="223" t="s">
        <v>1262</v>
      </c>
      <c r="K751" s="223" t="s">
        <v>1263</v>
      </c>
      <c r="L751" s="245">
        <v>0</v>
      </c>
      <c r="M751" s="246">
        <v>46307</v>
      </c>
      <c r="N751" s="223"/>
      <c r="O751" s="223" t="s">
        <v>1570</v>
      </c>
      <c r="P751" s="223">
        <v>2110202</v>
      </c>
      <c r="Q751" s="223" t="s">
        <v>1571</v>
      </c>
      <c r="R751" s="223">
        <v>0</v>
      </c>
      <c r="S751" s="7"/>
      <c r="T751" s="3" t="str">
        <f>+VLOOKUP(Tabla1[[#This Row],[id_bodega]],'CONVERSION DATOS'!B:D,2,0)</f>
        <v>TAT BOGOTA MONTEVIDEO</v>
      </c>
      <c r="U751" s="3" t="str">
        <f>+VLOOKUP(Q751,'CONVERSION DATOS'!B:D,3,0)</f>
        <v>VEHICULOS</v>
      </c>
      <c r="V751" t="str">
        <f>+VLOOKUP($A$1:$A$21921,'DT HUEVO'!$A:$E,3,0)</f>
        <v>XL</v>
      </c>
      <c r="W751" t="str">
        <f>+VLOOKUP($A$1:$A$21761,'DT HUEVO'!$A:$E,4,0)</f>
        <v>VERDE</v>
      </c>
      <c r="X751" t="str">
        <f>+VLOOKUP(T$1:T$21921,'DT HUEVO'!$H:$K,2,0)</f>
        <v>CENTRO ORIENTE</v>
      </c>
      <c r="Y751" t="str">
        <f>+VLOOKUP(T$1:T$21921,'DT HUEVO'!$H:$K,3,0)</f>
        <v>SANTANDER</v>
      </c>
      <c r="Z751">
        <f>+VLOOKUP(A$1:A$21921,'DT HUEVO'!$A:$E,5,0)</f>
        <v>0</v>
      </c>
      <c r="AA751" t="str">
        <f>IF(Tabla1[[#This Row],[GRUPO]]="PLANTA CLASIFICACION","BODEGA",IF(Tabla1[[#This Row],[GRUPO]]="BODEGA","BODEGA",Tabla1[[#This Row],[GRUPO]]))</f>
        <v>VEHICULOS</v>
      </c>
      <c r="AB751" t="str">
        <f>VLOOKUP(Tabla1[[#This Row],[articulo]],'DT HUEVO'!$A:$F,6,0)</f>
        <v>TAT</v>
      </c>
    </row>
    <row r="752" spans="1:28">
      <c r="A752" s="223">
        <v>2110302</v>
      </c>
      <c r="B752" s="223" t="s">
        <v>1007</v>
      </c>
      <c r="C752" s="223" t="s">
        <v>1259</v>
      </c>
      <c r="D752" s="223">
        <v>3280</v>
      </c>
      <c r="E752" s="7">
        <v>0</v>
      </c>
      <c r="F752" s="223" t="s">
        <v>1260</v>
      </c>
      <c r="G752" s="223" t="s">
        <v>1261</v>
      </c>
      <c r="H752" s="7">
        <v>0</v>
      </c>
      <c r="I752" s="7">
        <v>500</v>
      </c>
      <c r="J752" s="223" t="s">
        <v>1262</v>
      </c>
      <c r="K752" s="223" t="s">
        <v>1263</v>
      </c>
      <c r="L752" s="245">
        <v>363.26145417024338</v>
      </c>
      <c r="M752" s="246">
        <v>46307</v>
      </c>
      <c r="N752" s="223"/>
      <c r="O752" s="223" t="s">
        <v>1570</v>
      </c>
      <c r="P752" s="223">
        <v>2110302</v>
      </c>
      <c r="Q752" s="223" t="s">
        <v>1571</v>
      </c>
      <c r="R752" s="223">
        <v>0</v>
      </c>
      <c r="S752" s="7"/>
      <c r="T752" s="3" t="str">
        <f>+VLOOKUP(Tabla1[[#This Row],[id_bodega]],'CONVERSION DATOS'!B:D,2,0)</f>
        <v>TAT BOGOTA MONTEVIDEO</v>
      </c>
      <c r="U752" s="3" t="str">
        <f>+VLOOKUP(Q752,'CONVERSION DATOS'!B:D,3,0)</f>
        <v>VEHICULOS</v>
      </c>
      <c r="V752" t="str">
        <f>+VLOOKUP($A$1:$A$21921,'DT HUEVO'!$A:$E,3,0)</f>
        <v>L</v>
      </c>
      <c r="W752" t="str">
        <f>+VLOOKUP($A$1:$A$21761,'DT HUEVO'!$A:$E,4,0)</f>
        <v>VERDE</v>
      </c>
      <c r="X752" t="str">
        <f>+VLOOKUP(T$1:T$21921,'DT HUEVO'!$H:$K,2,0)</f>
        <v>CENTRO ORIENTE</v>
      </c>
      <c r="Y752" t="str">
        <f>+VLOOKUP(T$1:T$21921,'DT HUEVO'!$H:$K,3,0)</f>
        <v>SANTANDER</v>
      </c>
      <c r="Z752">
        <f>+VLOOKUP(A$1:A$21921,'DT HUEVO'!$A:$E,5,0)</f>
        <v>0</v>
      </c>
      <c r="AA752" t="str">
        <f>IF(Tabla1[[#This Row],[GRUPO]]="PLANTA CLASIFICACION","BODEGA",IF(Tabla1[[#This Row],[GRUPO]]="BODEGA","BODEGA",Tabla1[[#This Row],[GRUPO]]))</f>
        <v>VEHICULOS</v>
      </c>
      <c r="AB752" t="str">
        <f>VLOOKUP(Tabla1[[#This Row],[articulo]],'DT HUEVO'!$A:$F,6,0)</f>
        <v>TAT</v>
      </c>
    </row>
    <row r="753" spans="1:28">
      <c r="A753" s="223">
        <v>112271</v>
      </c>
      <c r="B753" s="223" t="s">
        <v>1235</v>
      </c>
      <c r="C753" s="223" t="s">
        <v>1259</v>
      </c>
      <c r="D753" s="223">
        <v>150</v>
      </c>
      <c r="E753" s="7">
        <v>0</v>
      </c>
      <c r="F753" s="223" t="s">
        <v>1260</v>
      </c>
      <c r="G753" s="223" t="s">
        <v>1261</v>
      </c>
      <c r="H753" s="7">
        <v>0</v>
      </c>
      <c r="I753" s="7">
        <v>630</v>
      </c>
      <c r="J753" s="223" t="s">
        <v>1262</v>
      </c>
      <c r="K753" s="223" t="s">
        <v>1263</v>
      </c>
      <c r="L753" s="245">
        <v>589.67999999999995</v>
      </c>
      <c r="M753" s="246">
        <v>46305</v>
      </c>
      <c r="N753" s="223">
        <v>0</v>
      </c>
      <c r="O753" s="223" t="s">
        <v>1800</v>
      </c>
      <c r="P753" s="223">
        <v>112271</v>
      </c>
      <c r="Q753" s="223" t="s">
        <v>1572</v>
      </c>
      <c r="R753" s="223">
        <v>0</v>
      </c>
      <c r="S753" s="7"/>
      <c r="T753" s="3" t="str">
        <f>+VLOOKUP(Tabla1[[#This Row],[id_bodega]],'CONVERSION DATOS'!B:D,2,0)</f>
        <v>TAT BOGOTA MONTEVIDEO</v>
      </c>
      <c r="U753" s="3" t="str">
        <f>+VLOOKUP(Q753,'CONVERSION DATOS'!B:D,3,0)</f>
        <v>VEHICULOS</v>
      </c>
      <c r="V753" t="str">
        <f>+VLOOKUP($A$1:$A$21921,'DT HUEVO'!$A:$E,3,0)</f>
        <v>XL</v>
      </c>
      <c r="W753" t="str">
        <f>+VLOOKUP($A$1:$A$21761,'DT HUEVO'!$A:$E,4,0)</f>
        <v>EMPACADOS</v>
      </c>
      <c r="X753" t="str">
        <f>+VLOOKUP(T$1:T$21921,'DT HUEVO'!$H:$K,2,0)</f>
        <v>CENTRO ORIENTE</v>
      </c>
      <c r="Y753" t="str">
        <f>+VLOOKUP(T$1:T$21921,'DT HUEVO'!$H:$K,3,0)</f>
        <v>SANTANDER</v>
      </c>
      <c r="Z753">
        <f>+VLOOKUP(A$1:A$21921,'DT HUEVO'!$A:$E,5,0)</f>
        <v>0</v>
      </c>
      <c r="AA753" t="str">
        <f>IF(Tabla1[[#This Row],[GRUPO]]="PLANTA CLASIFICACION","BODEGA",IF(Tabla1[[#This Row],[GRUPO]]="BODEGA","BODEGA",Tabla1[[#This Row],[GRUPO]]))</f>
        <v>VEHICULOS</v>
      </c>
      <c r="AB753" t="str">
        <f>VLOOKUP(Tabla1[[#This Row],[articulo]],'DT HUEVO'!$A:$F,6,0)</f>
        <v>TAT</v>
      </c>
    </row>
    <row r="754" spans="1:28">
      <c r="A754" s="223">
        <v>152384</v>
      </c>
      <c r="B754" s="223" t="s">
        <v>1107</v>
      </c>
      <c r="C754" s="223" t="s">
        <v>1259</v>
      </c>
      <c r="D754" s="223">
        <v>300</v>
      </c>
      <c r="E754" s="7">
        <v>0</v>
      </c>
      <c r="F754" s="223" t="s">
        <v>1260</v>
      </c>
      <c r="G754" s="223" t="s">
        <v>1261</v>
      </c>
      <c r="H754" s="7">
        <v>0</v>
      </c>
      <c r="I754" s="7">
        <v>560</v>
      </c>
      <c r="J754" s="223" t="s">
        <v>1262</v>
      </c>
      <c r="K754" s="223" t="s">
        <v>1263</v>
      </c>
      <c r="L754" s="245">
        <v>504.4</v>
      </c>
      <c r="M754" s="246">
        <v>46307</v>
      </c>
      <c r="N754" s="223"/>
      <c r="O754" s="223" t="s">
        <v>1800</v>
      </c>
      <c r="P754" s="223">
        <v>152384</v>
      </c>
      <c r="Q754" s="223" t="s">
        <v>1572</v>
      </c>
      <c r="R754" s="223">
        <v>0</v>
      </c>
      <c r="S754" s="7"/>
      <c r="T754" s="3" t="str">
        <f>+VLOOKUP(Tabla1[[#This Row],[id_bodega]],'CONVERSION DATOS'!B:D,2,0)</f>
        <v>TAT BOGOTA MONTEVIDEO</v>
      </c>
      <c r="U754" s="3" t="str">
        <f>+VLOOKUP(Q754,'CONVERSION DATOS'!B:D,3,0)</f>
        <v>VEHICULOS</v>
      </c>
      <c r="V754" t="str">
        <f>+VLOOKUP($A$1:$A$21921,'DT HUEVO'!$A:$E,3,0)</f>
        <v>L</v>
      </c>
      <c r="W754" t="str">
        <f>+VLOOKUP($A$1:$A$21761,'DT HUEVO'!$A:$E,4,0)</f>
        <v>EMPACADOS</v>
      </c>
      <c r="X754" t="str">
        <f>+VLOOKUP(T$1:T$21921,'DT HUEVO'!$H:$K,2,0)</f>
        <v>CENTRO ORIENTE</v>
      </c>
      <c r="Y754" t="str">
        <f>+VLOOKUP(T$1:T$21921,'DT HUEVO'!$H:$K,3,0)</f>
        <v>SANTANDER</v>
      </c>
      <c r="Z754">
        <f>+VLOOKUP(A$1:A$21921,'DT HUEVO'!$A:$E,5,0)</f>
        <v>0</v>
      </c>
      <c r="AA754" t="str">
        <f>IF(Tabla1[[#This Row],[GRUPO]]="PLANTA CLASIFICACION","BODEGA",IF(Tabla1[[#This Row],[GRUPO]]="BODEGA","BODEGA",Tabla1[[#This Row],[GRUPO]]))</f>
        <v>VEHICULOS</v>
      </c>
      <c r="AB754" t="str">
        <f>VLOOKUP(Tabla1[[#This Row],[articulo]],'DT HUEVO'!$A:$F,6,0)</f>
        <v>TAT</v>
      </c>
    </row>
    <row r="755" spans="1:28">
      <c r="A755" s="223">
        <v>2010102</v>
      </c>
      <c r="B755" s="223" t="s">
        <v>1266</v>
      </c>
      <c r="C755" s="223" t="s">
        <v>1259</v>
      </c>
      <c r="D755" s="223">
        <v>160</v>
      </c>
      <c r="E755" s="7">
        <v>0</v>
      </c>
      <c r="F755" s="223" t="s">
        <v>1260</v>
      </c>
      <c r="G755" s="223" t="s">
        <v>1261</v>
      </c>
      <c r="H755" s="7">
        <v>0</v>
      </c>
      <c r="I755" s="7">
        <v>610</v>
      </c>
      <c r="J755" s="223" t="s">
        <v>1262</v>
      </c>
      <c r="K755" s="223" t="s">
        <v>1263</v>
      </c>
      <c r="L755" s="245">
        <v>629.67999999999995</v>
      </c>
      <c r="M755" s="246">
        <v>46305</v>
      </c>
      <c r="N755" s="223"/>
      <c r="O755" s="223" t="s">
        <v>1800</v>
      </c>
      <c r="P755" s="223">
        <v>2010102</v>
      </c>
      <c r="Q755" s="223" t="s">
        <v>1572</v>
      </c>
      <c r="R755" s="223">
        <v>0</v>
      </c>
      <c r="S755" s="7"/>
      <c r="T755" s="3" t="str">
        <f>+VLOOKUP(Tabla1[[#This Row],[id_bodega]],'CONVERSION DATOS'!B:D,2,0)</f>
        <v>TAT BOGOTA MONTEVIDEO</v>
      </c>
      <c r="U755" s="3" t="str">
        <f>+VLOOKUP(Q755,'CONVERSION DATOS'!B:D,3,0)</f>
        <v>VEHICULOS</v>
      </c>
      <c r="V755" t="str">
        <f>+VLOOKUP($A$1:$A$21921,'DT HUEVO'!$A:$E,3,0)</f>
        <v>YUMBO</v>
      </c>
      <c r="W755" t="str">
        <f>+VLOOKUP($A$1:$A$21761,'DT HUEVO'!$A:$E,4,0)</f>
        <v>VERDE</v>
      </c>
      <c r="X755" t="str">
        <f>+VLOOKUP(T$1:T$21921,'DT HUEVO'!$H:$K,2,0)</f>
        <v>CENTRO ORIENTE</v>
      </c>
      <c r="Y755" t="str">
        <f>+VLOOKUP(T$1:T$21921,'DT HUEVO'!$H:$K,3,0)</f>
        <v>SANTANDER</v>
      </c>
      <c r="Z755">
        <f>+VLOOKUP(A$1:A$21921,'DT HUEVO'!$A:$E,5,0)</f>
        <v>0</v>
      </c>
      <c r="AA755" t="str">
        <f>IF(Tabla1[[#This Row],[GRUPO]]="PLANTA CLASIFICACION","BODEGA",IF(Tabla1[[#This Row],[GRUPO]]="BODEGA","BODEGA",Tabla1[[#This Row],[GRUPO]]))</f>
        <v>VEHICULOS</v>
      </c>
      <c r="AB755" t="str">
        <f>VLOOKUP(Tabla1[[#This Row],[articulo]],'DT HUEVO'!$A:$F,6,0)</f>
        <v>TAT</v>
      </c>
    </row>
    <row r="756" spans="1:28">
      <c r="A756" s="223">
        <v>2110202</v>
      </c>
      <c r="B756" s="223" t="s">
        <v>1008</v>
      </c>
      <c r="C756" s="223" t="s">
        <v>1259</v>
      </c>
      <c r="D756" s="223">
        <v>2205</v>
      </c>
      <c r="E756" s="7">
        <v>0</v>
      </c>
      <c r="F756" s="223" t="s">
        <v>1260</v>
      </c>
      <c r="G756" s="223" t="s">
        <v>1261</v>
      </c>
      <c r="H756" s="7">
        <v>0</v>
      </c>
      <c r="I756" s="7">
        <v>550</v>
      </c>
      <c r="J756" s="223" t="s">
        <v>1262</v>
      </c>
      <c r="K756" s="223" t="s">
        <v>1263</v>
      </c>
      <c r="L756" s="245">
        <v>394.25884248092018</v>
      </c>
      <c r="M756" s="246">
        <v>46307</v>
      </c>
      <c r="N756" s="223"/>
      <c r="O756" s="223" t="s">
        <v>1800</v>
      </c>
      <c r="P756" s="223">
        <v>2110202</v>
      </c>
      <c r="Q756" s="223" t="s">
        <v>1572</v>
      </c>
      <c r="R756" s="223">
        <v>0</v>
      </c>
      <c r="S756" s="7"/>
      <c r="T756" s="3" t="str">
        <f>+VLOOKUP(Tabla1[[#This Row],[id_bodega]],'CONVERSION DATOS'!B:D,2,0)</f>
        <v>TAT BOGOTA MONTEVIDEO</v>
      </c>
      <c r="U756" s="3" t="str">
        <f>+VLOOKUP(Q756,'CONVERSION DATOS'!B:D,3,0)</f>
        <v>VEHICULOS</v>
      </c>
      <c r="V756" t="str">
        <f>+VLOOKUP($A$1:$A$21921,'DT HUEVO'!$A:$E,3,0)</f>
        <v>XL</v>
      </c>
      <c r="W756" t="str">
        <f>+VLOOKUP($A$1:$A$21761,'DT HUEVO'!$A:$E,4,0)</f>
        <v>VERDE</v>
      </c>
      <c r="X756" t="str">
        <f>+VLOOKUP(T$1:T$21921,'DT HUEVO'!$H:$K,2,0)</f>
        <v>CENTRO ORIENTE</v>
      </c>
      <c r="Y756" t="str">
        <f>+VLOOKUP(T$1:T$21921,'DT HUEVO'!$H:$K,3,0)</f>
        <v>SANTANDER</v>
      </c>
      <c r="Z756">
        <f>+VLOOKUP(A$1:A$21921,'DT HUEVO'!$A:$E,5,0)</f>
        <v>0</v>
      </c>
      <c r="AA756" t="str">
        <f>IF(Tabla1[[#This Row],[GRUPO]]="PLANTA CLASIFICACION","BODEGA",IF(Tabla1[[#This Row],[GRUPO]]="BODEGA","BODEGA",Tabla1[[#This Row],[GRUPO]]))</f>
        <v>VEHICULOS</v>
      </c>
      <c r="AB756" t="str">
        <f>VLOOKUP(Tabla1[[#This Row],[articulo]],'DT HUEVO'!$A:$F,6,0)</f>
        <v>TAT</v>
      </c>
    </row>
    <row r="757" spans="1:28">
      <c r="A757" s="223">
        <v>2110302</v>
      </c>
      <c r="B757" s="223" t="s">
        <v>1007</v>
      </c>
      <c r="C757" s="223" t="s">
        <v>1259</v>
      </c>
      <c r="D757" s="223">
        <v>2400</v>
      </c>
      <c r="E757" s="7">
        <v>0</v>
      </c>
      <c r="F757" s="223" t="s">
        <v>1260</v>
      </c>
      <c r="G757" s="223" t="s">
        <v>1261</v>
      </c>
      <c r="H757" s="7">
        <v>0</v>
      </c>
      <c r="I757" s="7">
        <v>500</v>
      </c>
      <c r="J757" s="223" t="s">
        <v>1262</v>
      </c>
      <c r="K757" s="223" t="s">
        <v>1263</v>
      </c>
      <c r="L757" s="245">
        <v>363.24157841892418</v>
      </c>
      <c r="M757" s="246">
        <v>46307</v>
      </c>
      <c r="N757" s="223"/>
      <c r="O757" s="223" t="s">
        <v>1800</v>
      </c>
      <c r="P757" s="223">
        <v>2110302</v>
      </c>
      <c r="Q757" s="223" t="s">
        <v>1572</v>
      </c>
      <c r="R757" s="223">
        <v>0</v>
      </c>
      <c r="S757" s="7"/>
      <c r="T757" s="3" t="str">
        <f>+VLOOKUP(Tabla1[[#This Row],[id_bodega]],'CONVERSION DATOS'!B:D,2,0)</f>
        <v>TAT BOGOTA MONTEVIDEO</v>
      </c>
      <c r="U757" s="3" t="str">
        <f>+VLOOKUP(Q757,'CONVERSION DATOS'!B:D,3,0)</f>
        <v>VEHICULOS</v>
      </c>
      <c r="V757" t="str">
        <f>+VLOOKUP($A$1:$A$21921,'DT HUEVO'!$A:$E,3,0)</f>
        <v>L</v>
      </c>
      <c r="W757" t="str">
        <f>+VLOOKUP($A$1:$A$21761,'DT HUEVO'!$A:$E,4,0)</f>
        <v>VERDE</v>
      </c>
      <c r="X757" t="str">
        <f>+VLOOKUP(T$1:T$21921,'DT HUEVO'!$H:$K,2,0)</f>
        <v>CENTRO ORIENTE</v>
      </c>
      <c r="Y757" t="str">
        <f>+VLOOKUP(T$1:T$21921,'DT HUEVO'!$H:$K,3,0)</f>
        <v>SANTANDER</v>
      </c>
      <c r="Z757">
        <f>+VLOOKUP(A$1:A$21921,'DT HUEVO'!$A:$E,5,0)</f>
        <v>0</v>
      </c>
      <c r="AA757" t="str">
        <f>IF(Tabla1[[#This Row],[GRUPO]]="PLANTA CLASIFICACION","BODEGA",IF(Tabla1[[#This Row],[GRUPO]]="BODEGA","BODEGA",Tabla1[[#This Row],[GRUPO]]))</f>
        <v>VEHICULOS</v>
      </c>
      <c r="AB757" t="str">
        <f>VLOOKUP(Tabla1[[#This Row],[articulo]],'DT HUEVO'!$A:$F,6,0)</f>
        <v>TAT</v>
      </c>
    </row>
    <row r="758" spans="1:28">
      <c r="A758" s="223">
        <v>2110402</v>
      </c>
      <c r="B758" s="223" t="s">
        <v>1009</v>
      </c>
      <c r="C758" s="223" t="s">
        <v>1259</v>
      </c>
      <c r="D758" s="223">
        <v>507</v>
      </c>
      <c r="E758" s="7">
        <v>0</v>
      </c>
      <c r="F758" s="223" t="s">
        <v>1260</v>
      </c>
      <c r="G758" s="223" t="s">
        <v>1261</v>
      </c>
      <c r="H758" s="7">
        <v>0</v>
      </c>
      <c r="I758" s="7">
        <v>480</v>
      </c>
      <c r="J758" s="223" t="s">
        <v>1262</v>
      </c>
      <c r="K758" s="223" t="s">
        <v>1263</v>
      </c>
      <c r="L758" s="245">
        <v>349.55000190962892</v>
      </c>
      <c r="M758" s="246">
        <v>46307</v>
      </c>
      <c r="N758" s="223"/>
      <c r="O758" s="223" t="s">
        <v>1800</v>
      </c>
      <c r="P758" s="223">
        <v>2110402</v>
      </c>
      <c r="Q758" s="223" t="s">
        <v>1572</v>
      </c>
      <c r="R758" s="223">
        <v>0</v>
      </c>
      <c r="S758" s="7"/>
      <c r="T758" s="3" t="str">
        <f>+VLOOKUP(Tabla1[[#This Row],[id_bodega]],'CONVERSION DATOS'!B:D,2,0)</f>
        <v>TAT BOGOTA MONTEVIDEO</v>
      </c>
      <c r="U758" s="3" t="str">
        <f>+VLOOKUP(Q758,'CONVERSION DATOS'!B:D,3,0)</f>
        <v>VEHICULOS</v>
      </c>
      <c r="V758" t="str">
        <f>+VLOOKUP($A$1:$A$21921,'DT HUEVO'!$A:$E,3,0)</f>
        <v>M</v>
      </c>
      <c r="W758" t="str">
        <f>+VLOOKUP($A$1:$A$21761,'DT HUEVO'!$A:$E,4,0)</f>
        <v>VERDE</v>
      </c>
      <c r="X758" t="str">
        <f>+VLOOKUP(T$1:T$21921,'DT HUEVO'!$H:$K,2,0)</f>
        <v>CENTRO ORIENTE</v>
      </c>
      <c r="Y758" t="str">
        <f>+VLOOKUP(T$1:T$21921,'DT HUEVO'!$H:$K,3,0)</f>
        <v>SANTANDER</v>
      </c>
      <c r="Z758">
        <f>+VLOOKUP(A$1:A$21921,'DT HUEVO'!$A:$E,5,0)</f>
        <v>0</v>
      </c>
      <c r="AA758" t="str">
        <f>IF(Tabla1[[#This Row],[GRUPO]]="PLANTA CLASIFICACION","BODEGA",IF(Tabla1[[#This Row],[GRUPO]]="BODEGA","BODEGA",Tabla1[[#This Row],[GRUPO]]))</f>
        <v>VEHICULOS</v>
      </c>
      <c r="AB758" t="str">
        <f>VLOOKUP(Tabla1[[#This Row],[articulo]],'DT HUEVO'!$A:$F,6,0)</f>
        <v>TAT</v>
      </c>
    </row>
    <row r="759" spans="1:28">
      <c r="A759" s="223">
        <v>112271</v>
      </c>
      <c r="B759" s="223" t="s">
        <v>1235</v>
      </c>
      <c r="C759" s="223" t="s">
        <v>1259</v>
      </c>
      <c r="D759" s="223">
        <v>30</v>
      </c>
      <c r="E759" s="7">
        <v>0</v>
      </c>
      <c r="F759" s="223" t="s">
        <v>1260</v>
      </c>
      <c r="G759" s="223" t="s">
        <v>1261</v>
      </c>
      <c r="H759" s="7">
        <v>0</v>
      </c>
      <c r="I759" s="7">
        <v>640</v>
      </c>
      <c r="J759" s="223" t="s">
        <v>1262</v>
      </c>
      <c r="K759" s="223" t="s">
        <v>1263</v>
      </c>
      <c r="L759" s="245">
        <v>589.67999999999995</v>
      </c>
      <c r="M759" s="246">
        <v>46308</v>
      </c>
      <c r="N759" s="223">
        <v>0</v>
      </c>
      <c r="O759" s="223" t="s">
        <v>1233</v>
      </c>
      <c r="P759" s="223">
        <v>112271</v>
      </c>
      <c r="Q759" s="223" t="s">
        <v>1234</v>
      </c>
      <c r="R759" s="223">
        <v>0</v>
      </c>
      <c r="S759" s="7"/>
      <c r="T759" s="3" t="str">
        <f>+VLOOKUP(Tabla1[[#This Row],[id_bodega]],'CONVERSION DATOS'!B:D,2,0)</f>
        <v>TAT BOGOTA MONTEVIDEO</v>
      </c>
      <c r="U759" s="3" t="str">
        <f>+VLOOKUP(Q759,'CONVERSION DATOS'!B:D,3,0)</f>
        <v>VEHICULOS</v>
      </c>
      <c r="V759" t="str">
        <f>+VLOOKUP($A$1:$A$21921,'DT HUEVO'!$A:$E,3,0)</f>
        <v>XL</v>
      </c>
      <c r="W759" t="str">
        <f>+VLOOKUP($A$1:$A$21761,'DT HUEVO'!$A:$E,4,0)</f>
        <v>EMPACADOS</v>
      </c>
      <c r="X759" t="str">
        <f>+VLOOKUP(T$1:T$21921,'DT HUEVO'!$H:$K,2,0)</f>
        <v>CENTRO ORIENTE</v>
      </c>
      <c r="Y759" t="str">
        <f>+VLOOKUP(T$1:T$21921,'DT HUEVO'!$H:$K,3,0)</f>
        <v>SANTANDER</v>
      </c>
      <c r="Z759">
        <f>+VLOOKUP(A$1:A$21921,'DT HUEVO'!$A:$E,5,0)</f>
        <v>0</v>
      </c>
      <c r="AA759" t="str">
        <f>IF(Tabla1[[#This Row],[GRUPO]]="PLANTA CLASIFICACION","BODEGA",IF(Tabla1[[#This Row],[GRUPO]]="BODEGA","BODEGA",Tabla1[[#This Row],[GRUPO]]))</f>
        <v>VEHICULOS</v>
      </c>
      <c r="AB759" t="str">
        <f>VLOOKUP(Tabla1[[#This Row],[articulo]],'DT HUEVO'!$A:$F,6,0)</f>
        <v>TAT</v>
      </c>
    </row>
    <row r="760" spans="1:28">
      <c r="A760" s="223">
        <v>152384</v>
      </c>
      <c r="B760" s="223" t="s">
        <v>1107</v>
      </c>
      <c r="C760" s="223" t="s">
        <v>1259</v>
      </c>
      <c r="D760" s="223">
        <v>450</v>
      </c>
      <c r="E760" s="7">
        <v>0</v>
      </c>
      <c r="F760" s="223" t="s">
        <v>1260</v>
      </c>
      <c r="G760" s="223" t="s">
        <v>1261</v>
      </c>
      <c r="H760" s="7">
        <v>0</v>
      </c>
      <c r="I760" s="7">
        <v>560</v>
      </c>
      <c r="J760" s="223" t="s">
        <v>1262</v>
      </c>
      <c r="K760" s="223" t="s">
        <v>1263</v>
      </c>
      <c r="L760" s="245">
        <v>504.4</v>
      </c>
      <c r="M760" s="246">
        <v>46308</v>
      </c>
      <c r="N760" s="223"/>
      <c r="O760" s="223" t="s">
        <v>1233</v>
      </c>
      <c r="P760" s="223">
        <v>152384</v>
      </c>
      <c r="Q760" s="223" t="s">
        <v>1234</v>
      </c>
      <c r="R760" s="223">
        <v>0</v>
      </c>
      <c r="S760" s="7"/>
      <c r="T760" s="3" t="str">
        <f>+VLOOKUP(Tabla1[[#This Row],[id_bodega]],'CONVERSION DATOS'!B:D,2,0)</f>
        <v>TAT BOGOTA MONTEVIDEO</v>
      </c>
      <c r="U760" s="3" t="str">
        <f>+VLOOKUP(Q760,'CONVERSION DATOS'!B:D,3,0)</f>
        <v>VEHICULOS</v>
      </c>
      <c r="V760" t="str">
        <f>+VLOOKUP($A$1:$A$21921,'DT HUEVO'!$A:$E,3,0)</f>
        <v>L</v>
      </c>
      <c r="W760" t="str">
        <f>+VLOOKUP($A$1:$A$21761,'DT HUEVO'!$A:$E,4,0)</f>
        <v>EMPACADOS</v>
      </c>
      <c r="X760" t="str">
        <f>+VLOOKUP(T$1:T$21921,'DT HUEVO'!$H:$K,2,0)</f>
        <v>CENTRO ORIENTE</v>
      </c>
      <c r="Y760" t="str">
        <f>+VLOOKUP(T$1:T$21921,'DT HUEVO'!$H:$K,3,0)</f>
        <v>SANTANDER</v>
      </c>
      <c r="Z760">
        <f>+VLOOKUP(A$1:A$21921,'DT HUEVO'!$A:$E,5,0)</f>
        <v>0</v>
      </c>
      <c r="AA760" t="str">
        <f>IF(Tabla1[[#This Row],[GRUPO]]="PLANTA CLASIFICACION","BODEGA",IF(Tabla1[[#This Row],[GRUPO]]="BODEGA","BODEGA",Tabla1[[#This Row],[GRUPO]]))</f>
        <v>VEHICULOS</v>
      </c>
      <c r="AB760" t="str">
        <f>VLOOKUP(Tabla1[[#This Row],[articulo]],'DT HUEVO'!$A:$F,6,0)</f>
        <v>TAT</v>
      </c>
    </row>
    <row r="761" spans="1:28">
      <c r="A761" s="223">
        <v>2110202</v>
      </c>
      <c r="B761" s="223" t="s">
        <v>1008</v>
      </c>
      <c r="C761" s="223" t="s">
        <v>1259</v>
      </c>
      <c r="D761" s="223">
        <v>2250</v>
      </c>
      <c r="E761" s="7">
        <v>0</v>
      </c>
      <c r="F761" s="223" t="s">
        <v>1260</v>
      </c>
      <c r="G761" s="223" t="s">
        <v>1261</v>
      </c>
      <c r="H761" s="7">
        <v>0</v>
      </c>
      <c r="I761" s="7">
        <v>550</v>
      </c>
      <c r="J761" s="223" t="s">
        <v>1262</v>
      </c>
      <c r="K761" s="223" t="s">
        <v>1263</v>
      </c>
      <c r="L761" s="245">
        <v>394.25974222222231</v>
      </c>
      <c r="M761" s="246">
        <v>46308</v>
      </c>
      <c r="N761" s="223"/>
      <c r="O761" s="223" t="s">
        <v>1233</v>
      </c>
      <c r="P761" s="223">
        <v>2110202</v>
      </c>
      <c r="Q761" s="223" t="s">
        <v>1234</v>
      </c>
      <c r="R761" s="223">
        <v>0</v>
      </c>
      <c r="S761" s="7"/>
      <c r="T761" s="3" t="str">
        <f>+VLOOKUP(Tabla1[[#This Row],[id_bodega]],'CONVERSION DATOS'!B:D,2,0)</f>
        <v>TAT BOGOTA MONTEVIDEO</v>
      </c>
      <c r="U761" s="3" t="str">
        <f>+VLOOKUP(Q761,'CONVERSION DATOS'!B:D,3,0)</f>
        <v>VEHICULOS</v>
      </c>
      <c r="V761" t="str">
        <f>+VLOOKUP($A$1:$A$21921,'DT HUEVO'!$A:$E,3,0)</f>
        <v>XL</v>
      </c>
      <c r="W761" t="str">
        <f>+VLOOKUP($A$1:$A$21761,'DT HUEVO'!$A:$E,4,0)</f>
        <v>VERDE</v>
      </c>
      <c r="X761" t="str">
        <f>+VLOOKUP(T$1:T$21921,'DT HUEVO'!$H:$K,2,0)</f>
        <v>CENTRO ORIENTE</v>
      </c>
      <c r="Y761" t="str">
        <f>+VLOOKUP(T$1:T$21921,'DT HUEVO'!$H:$K,3,0)</f>
        <v>SANTANDER</v>
      </c>
      <c r="Z761">
        <f>+VLOOKUP(A$1:A$21921,'DT HUEVO'!$A:$E,5,0)</f>
        <v>0</v>
      </c>
      <c r="AA761" t="str">
        <f>IF(Tabla1[[#This Row],[GRUPO]]="PLANTA CLASIFICACION","BODEGA",IF(Tabla1[[#This Row],[GRUPO]]="BODEGA","BODEGA",Tabla1[[#This Row],[GRUPO]]))</f>
        <v>VEHICULOS</v>
      </c>
      <c r="AB761" t="str">
        <f>VLOOKUP(Tabla1[[#This Row],[articulo]],'DT HUEVO'!$A:$F,6,0)</f>
        <v>TAT</v>
      </c>
    </row>
    <row r="762" spans="1:28">
      <c r="A762" s="223">
        <v>2110302</v>
      </c>
      <c r="B762" s="223" t="s">
        <v>1007</v>
      </c>
      <c r="C762" s="223" t="s">
        <v>1259</v>
      </c>
      <c r="D762" s="223">
        <v>4320</v>
      </c>
      <c r="E762" s="7">
        <v>0</v>
      </c>
      <c r="F762" s="223" t="s">
        <v>1260</v>
      </c>
      <c r="G762" s="223" t="s">
        <v>1261</v>
      </c>
      <c r="H762" s="7">
        <v>0</v>
      </c>
      <c r="I762" s="7">
        <v>500</v>
      </c>
      <c r="J762" s="223" t="s">
        <v>1262</v>
      </c>
      <c r="K762" s="223" t="s">
        <v>1263</v>
      </c>
      <c r="L762" s="245">
        <v>363.24002083333329</v>
      </c>
      <c r="M762" s="246">
        <v>46308</v>
      </c>
      <c r="N762" s="223"/>
      <c r="O762" s="223" t="s">
        <v>1233</v>
      </c>
      <c r="P762" s="223">
        <v>2110302</v>
      </c>
      <c r="Q762" s="223" t="s">
        <v>1234</v>
      </c>
      <c r="R762" s="223">
        <v>0</v>
      </c>
      <c r="S762" s="7"/>
      <c r="T762" s="3" t="str">
        <f>+VLOOKUP(Tabla1[[#This Row],[id_bodega]],'CONVERSION DATOS'!B:D,2,0)</f>
        <v>TAT BOGOTA MONTEVIDEO</v>
      </c>
      <c r="U762" s="3" t="str">
        <f>+VLOOKUP(Q762,'CONVERSION DATOS'!B:D,3,0)</f>
        <v>VEHICULOS</v>
      </c>
      <c r="V762" t="str">
        <f>+VLOOKUP($A$1:$A$21921,'DT HUEVO'!$A:$E,3,0)</f>
        <v>L</v>
      </c>
      <c r="W762" t="str">
        <f>+VLOOKUP($A$1:$A$21761,'DT HUEVO'!$A:$E,4,0)</f>
        <v>VERDE</v>
      </c>
      <c r="X762" t="str">
        <f>+VLOOKUP(T$1:T$21921,'DT HUEVO'!$H:$K,2,0)</f>
        <v>CENTRO ORIENTE</v>
      </c>
      <c r="Y762" t="str">
        <f>+VLOOKUP(T$1:T$21921,'DT HUEVO'!$H:$K,3,0)</f>
        <v>SANTANDER</v>
      </c>
      <c r="Z762">
        <f>+VLOOKUP(A$1:A$21921,'DT HUEVO'!$A:$E,5,0)</f>
        <v>0</v>
      </c>
      <c r="AA762" t="str">
        <f>IF(Tabla1[[#This Row],[GRUPO]]="PLANTA CLASIFICACION","BODEGA",IF(Tabla1[[#This Row],[GRUPO]]="BODEGA","BODEGA",Tabla1[[#This Row],[GRUPO]]))</f>
        <v>VEHICULOS</v>
      </c>
      <c r="AB762" t="str">
        <f>VLOOKUP(Tabla1[[#This Row],[articulo]],'DT HUEVO'!$A:$F,6,0)</f>
        <v>TAT</v>
      </c>
    </row>
    <row r="763" spans="1:28">
      <c r="A763" s="223">
        <v>2110317</v>
      </c>
      <c r="B763" s="223" t="s">
        <v>1786</v>
      </c>
      <c r="C763" s="223" t="s">
        <v>1259</v>
      </c>
      <c r="D763" s="223">
        <v>150</v>
      </c>
      <c r="E763" s="7">
        <v>0</v>
      </c>
      <c r="F763" s="223" t="s">
        <v>1260</v>
      </c>
      <c r="G763" s="223" t="s">
        <v>1261</v>
      </c>
      <c r="H763" s="7">
        <v>0</v>
      </c>
      <c r="I763" s="7">
        <v>510</v>
      </c>
      <c r="J763" s="223" t="s">
        <v>1262</v>
      </c>
      <c r="K763" s="223" t="s">
        <v>1263</v>
      </c>
      <c r="L763" s="245">
        <v>362.98</v>
      </c>
      <c r="M763" s="246">
        <v>46308</v>
      </c>
      <c r="N763" s="223">
        <v>0</v>
      </c>
      <c r="O763" s="223" t="s">
        <v>1233</v>
      </c>
      <c r="P763" s="223">
        <v>2110317</v>
      </c>
      <c r="Q763" s="223" t="s">
        <v>1234</v>
      </c>
      <c r="R763" s="223">
        <v>0</v>
      </c>
      <c r="S763" s="7"/>
      <c r="T763" s="3" t="str">
        <f>+VLOOKUP(Tabla1[[#This Row],[id_bodega]],'CONVERSION DATOS'!B:D,2,0)</f>
        <v>TAT BOGOTA MONTEVIDEO</v>
      </c>
      <c r="U763" s="3" t="str">
        <f>+VLOOKUP(Q763,'CONVERSION DATOS'!B:D,3,0)</f>
        <v>VEHICULOS</v>
      </c>
      <c r="V763" t="str">
        <f>+VLOOKUP($A$1:$A$21921,'DT HUEVO'!$A:$E,3,0)</f>
        <v>L</v>
      </c>
      <c r="W763" t="str">
        <f>+VLOOKUP($A$1:$A$21761,'DT HUEVO'!$A:$E,4,0)</f>
        <v>EMPACADOS</v>
      </c>
      <c r="X763" t="str">
        <f>+VLOOKUP(T$1:T$21921,'DT HUEVO'!$H:$K,2,0)</f>
        <v>CENTRO ORIENTE</v>
      </c>
      <c r="Y763" t="str">
        <f>+VLOOKUP(T$1:T$21921,'DT HUEVO'!$H:$K,3,0)</f>
        <v>SANTANDER</v>
      </c>
      <c r="Z763">
        <f>+VLOOKUP(A$1:A$21921,'DT HUEVO'!$A:$E,5,0)</f>
        <v>0</v>
      </c>
      <c r="AA763" t="str">
        <f>IF(Tabla1[[#This Row],[GRUPO]]="PLANTA CLASIFICACION","BODEGA",IF(Tabla1[[#This Row],[GRUPO]]="BODEGA","BODEGA",Tabla1[[#This Row],[GRUPO]]))</f>
        <v>VEHICULOS</v>
      </c>
      <c r="AB763" t="str">
        <f>VLOOKUP(Tabla1[[#This Row],[articulo]],'DT HUEVO'!$A:$F,6,0)</f>
        <v>TAT</v>
      </c>
    </row>
    <row r="764" spans="1:28">
      <c r="A764" s="223">
        <v>2110302</v>
      </c>
      <c r="B764" s="223" t="s">
        <v>1007</v>
      </c>
      <c r="C764" s="223" t="s">
        <v>1259</v>
      </c>
      <c r="D764" s="223">
        <v>4029</v>
      </c>
      <c r="E764" s="7">
        <v>0</v>
      </c>
      <c r="F764" s="223" t="s">
        <v>1260</v>
      </c>
      <c r="G764" s="223" t="s">
        <v>1261</v>
      </c>
      <c r="H764" s="7">
        <v>0</v>
      </c>
      <c r="I764" s="7">
        <v>480</v>
      </c>
      <c r="J764" s="223" t="s">
        <v>1262</v>
      </c>
      <c r="K764" s="223" t="s">
        <v>1263</v>
      </c>
      <c r="L764" s="245">
        <v>363.24478694454763</v>
      </c>
      <c r="M764" s="246">
        <v>46305</v>
      </c>
      <c r="N764" s="223"/>
      <c r="O764" s="223" t="s">
        <v>366</v>
      </c>
      <c r="P764" s="223">
        <v>2110302</v>
      </c>
      <c r="Q764" s="223" t="s">
        <v>367</v>
      </c>
      <c r="R764" s="223">
        <v>0</v>
      </c>
      <c r="S764" s="7"/>
      <c r="T764" s="3" t="str">
        <f>+VLOOKUP(Tabla1[[#This Row],[id_bodega]],'CONVERSION DATOS'!B:D,2,0)</f>
        <v>TAT VILLAVICENCIO</v>
      </c>
      <c r="U764" s="3" t="str">
        <f>+VLOOKUP(Q764,'CONVERSION DATOS'!B:D,3,0)</f>
        <v>VEHICULOS</v>
      </c>
      <c r="V764" t="str">
        <f>+VLOOKUP($A$1:$A$21921,'DT HUEVO'!$A:$E,3,0)</f>
        <v>L</v>
      </c>
      <c r="W764" t="str">
        <f>+VLOOKUP($A$1:$A$21761,'DT HUEVO'!$A:$E,4,0)</f>
        <v>VERDE</v>
      </c>
      <c r="X764" t="str">
        <f>+VLOOKUP(T$1:T$21921,'DT HUEVO'!$H:$K,2,0)</f>
        <v>CENTRO ORIENTE</v>
      </c>
      <c r="Y764" t="str">
        <f>+VLOOKUP(T$1:T$21921,'DT HUEVO'!$H:$K,3,0)</f>
        <v>SANTANDER</v>
      </c>
      <c r="Z764">
        <f>+VLOOKUP(A$1:A$21921,'DT HUEVO'!$A:$E,5,0)</f>
        <v>0</v>
      </c>
      <c r="AA764" t="str">
        <f>IF(Tabla1[[#This Row],[GRUPO]]="PLANTA CLASIFICACION","BODEGA",IF(Tabla1[[#This Row],[GRUPO]]="BODEGA","BODEGA",Tabla1[[#This Row],[GRUPO]]))</f>
        <v>VEHICULOS</v>
      </c>
      <c r="AB764" t="str">
        <f>VLOOKUP(Tabla1[[#This Row],[articulo]],'DT HUEVO'!$A:$F,6,0)</f>
        <v>TAT</v>
      </c>
    </row>
    <row r="765" spans="1:28">
      <c r="A765" s="223">
        <v>2110302</v>
      </c>
      <c r="B765" s="223" t="s">
        <v>1007</v>
      </c>
      <c r="C765" s="223" t="s">
        <v>1259</v>
      </c>
      <c r="D765" s="223">
        <v>2487</v>
      </c>
      <c r="E765" s="7">
        <v>0</v>
      </c>
      <c r="F765" s="223" t="s">
        <v>1260</v>
      </c>
      <c r="G765" s="223" t="s">
        <v>1261</v>
      </c>
      <c r="H765" s="7">
        <v>0</v>
      </c>
      <c r="I765" s="7">
        <v>480</v>
      </c>
      <c r="J765" s="223" t="s">
        <v>1262</v>
      </c>
      <c r="K765" s="223" t="s">
        <v>1263</v>
      </c>
      <c r="L765" s="245">
        <v>363.24461847349693</v>
      </c>
      <c r="M765" s="246">
        <v>46305</v>
      </c>
      <c r="N765" s="223"/>
      <c r="O765" s="223" t="s">
        <v>368</v>
      </c>
      <c r="P765" s="223">
        <v>2110302</v>
      </c>
      <c r="Q765" s="223" t="s">
        <v>369</v>
      </c>
      <c r="R765" s="223">
        <v>0</v>
      </c>
      <c r="S765" s="7"/>
      <c r="T765" s="3" t="str">
        <f>+VLOOKUP(Tabla1[[#This Row],[id_bodega]],'CONVERSION DATOS'!B:D,2,0)</f>
        <v>TAT VILLAVICENCIO</v>
      </c>
      <c r="U765" s="3" t="str">
        <f>+VLOOKUP(Q765,'CONVERSION DATOS'!B:D,3,0)</f>
        <v>VEHICULOS</v>
      </c>
      <c r="V765" t="str">
        <f>+VLOOKUP($A$1:$A$21921,'DT HUEVO'!$A:$E,3,0)</f>
        <v>L</v>
      </c>
      <c r="W765" t="str">
        <f>+VLOOKUP($A$1:$A$21761,'DT HUEVO'!$A:$E,4,0)</f>
        <v>VERDE</v>
      </c>
      <c r="X765" t="str">
        <f>+VLOOKUP(T$1:T$21921,'DT HUEVO'!$H:$K,2,0)</f>
        <v>CENTRO ORIENTE</v>
      </c>
      <c r="Y765" t="str">
        <f>+VLOOKUP(T$1:T$21921,'DT HUEVO'!$H:$K,3,0)</f>
        <v>SANTANDER</v>
      </c>
      <c r="Z765">
        <f>+VLOOKUP(A$1:A$21921,'DT HUEVO'!$A:$E,5,0)</f>
        <v>0</v>
      </c>
      <c r="AA765" t="str">
        <f>IF(Tabla1[[#This Row],[GRUPO]]="PLANTA CLASIFICACION","BODEGA",IF(Tabla1[[#This Row],[GRUPO]]="BODEGA","BODEGA",Tabla1[[#This Row],[GRUPO]]))</f>
        <v>VEHICULOS</v>
      </c>
      <c r="AB765" t="str">
        <f>VLOOKUP(Tabla1[[#This Row],[articulo]],'DT HUEVO'!$A:$F,6,0)</f>
        <v>TAT</v>
      </c>
    </row>
    <row r="766" spans="1:28">
      <c r="A766" s="223">
        <v>2110302</v>
      </c>
      <c r="B766" s="223" t="s">
        <v>1007</v>
      </c>
      <c r="C766" s="223" t="s">
        <v>1259</v>
      </c>
      <c r="D766" s="223">
        <v>4950</v>
      </c>
      <c r="E766" s="7">
        <v>0</v>
      </c>
      <c r="F766" s="223" t="s">
        <v>1260</v>
      </c>
      <c r="G766" s="223" t="s">
        <v>1261</v>
      </c>
      <c r="H766" s="7">
        <v>0</v>
      </c>
      <c r="I766" s="7">
        <v>480</v>
      </c>
      <c r="J766" s="223" t="s">
        <v>1262</v>
      </c>
      <c r="K766" s="223" t="s">
        <v>1263</v>
      </c>
      <c r="L766" s="245">
        <v>363.24444686723791</v>
      </c>
      <c r="M766" s="246">
        <v>46305</v>
      </c>
      <c r="N766" s="223"/>
      <c r="O766" s="223" t="s">
        <v>370</v>
      </c>
      <c r="P766" s="223">
        <v>2110302</v>
      </c>
      <c r="Q766" s="223" t="s">
        <v>371</v>
      </c>
      <c r="R766" s="223">
        <v>0</v>
      </c>
      <c r="S766" s="7"/>
      <c r="T766" s="3" t="str">
        <f>+VLOOKUP(Tabla1[[#This Row],[id_bodega]],'CONVERSION DATOS'!B:D,2,0)</f>
        <v>TAT VILLAVICENCIO</v>
      </c>
      <c r="U766" s="3" t="str">
        <f>+VLOOKUP(Q766,'CONVERSION DATOS'!B:D,3,0)</f>
        <v>VEHICULOS</v>
      </c>
      <c r="V766" t="str">
        <f>+VLOOKUP($A$1:$A$21921,'DT HUEVO'!$A:$E,3,0)</f>
        <v>L</v>
      </c>
      <c r="W766" t="str">
        <f>+VLOOKUP($A$1:$A$21761,'DT HUEVO'!$A:$E,4,0)</f>
        <v>VERDE</v>
      </c>
      <c r="X766" t="str">
        <f>+VLOOKUP(T$1:T$21921,'DT HUEVO'!$H:$K,2,0)</f>
        <v>CENTRO ORIENTE</v>
      </c>
      <c r="Y766" t="str">
        <f>+VLOOKUP(T$1:T$21921,'DT HUEVO'!$H:$K,3,0)</f>
        <v>SANTANDER</v>
      </c>
      <c r="Z766">
        <f>+VLOOKUP(A$1:A$21921,'DT HUEVO'!$A:$E,5,0)</f>
        <v>0</v>
      </c>
      <c r="AA766" t="str">
        <f>IF(Tabla1[[#This Row],[GRUPO]]="PLANTA CLASIFICACION","BODEGA",IF(Tabla1[[#This Row],[GRUPO]]="BODEGA","BODEGA",Tabla1[[#This Row],[GRUPO]]))</f>
        <v>VEHICULOS</v>
      </c>
      <c r="AB766" t="str">
        <f>VLOOKUP(Tabla1[[#This Row],[articulo]],'DT HUEVO'!$A:$F,6,0)</f>
        <v>TAT</v>
      </c>
    </row>
    <row r="767" spans="1:28">
      <c r="A767" s="223">
        <v>2110302</v>
      </c>
      <c r="B767" s="223" t="s">
        <v>1007</v>
      </c>
      <c r="C767" s="223" t="s">
        <v>1259</v>
      </c>
      <c r="D767" s="223">
        <v>6317</v>
      </c>
      <c r="E767" s="7">
        <v>0</v>
      </c>
      <c r="F767" s="223" t="s">
        <v>1260</v>
      </c>
      <c r="G767" s="223" t="s">
        <v>1261</v>
      </c>
      <c r="H767" s="7">
        <v>0</v>
      </c>
      <c r="I767" s="7">
        <v>480</v>
      </c>
      <c r="J767" s="223" t="s">
        <v>1262</v>
      </c>
      <c r="K767" s="223" t="s">
        <v>1263</v>
      </c>
      <c r="L767" s="245">
        <v>363.2448569689646</v>
      </c>
      <c r="M767" s="246">
        <v>46305</v>
      </c>
      <c r="N767" s="223"/>
      <c r="O767" s="223" t="s">
        <v>372</v>
      </c>
      <c r="P767" s="223">
        <v>2110302</v>
      </c>
      <c r="Q767" s="223" t="s">
        <v>373</v>
      </c>
      <c r="R767" s="223">
        <v>0</v>
      </c>
      <c r="S767" s="7"/>
      <c r="T767" s="3" t="str">
        <f>+VLOOKUP(Tabla1[[#This Row],[id_bodega]],'CONVERSION DATOS'!B:D,2,0)</f>
        <v>TAT VILLAVICENCIO</v>
      </c>
      <c r="U767" s="3" t="str">
        <f>+VLOOKUP(Q767,'CONVERSION DATOS'!B:D,3,0)</f>
        <v>VEHICULOS</v>
      </c>
      <c r="V767" t="str">
        <f>+VLOOKUP($A$1:$A$21921,'DT HUEVO'!$A:$E,3,0)</f>
        <v>L</v>
      </c>
      <c r="W767" t="str">
        <f>+VLOOKUP($A$1:$A$21761,'DT HUEVO'!$A:$E,4,0)</f>
        <v>VERDE</v>
      </c>
      <c r="X767" t="str">
        <f>+VLOOKUP(T$1:T$21921,'DT HUEVO'!$H:$K,2,0)</f>
        <v>CENTRO ORIENTE</v>
      </c>
      <c r="Y767" t="str">
        <f>+VLOOKUP(T$1:T$21921,'DT HUEVO'!$H:$K,3,0)</f>
        <v>SANTANDER</v>
      </c>
      <c r="Z767">
        <f>+VLOOKUP(A$1:A$21921,'DT HUEVO'!$A:$E,5,0)</f>
        <v>0</v>
      </c>
      <c r="AA767" t="str">
        <f>IF(Tabla1[[#This Row],[GRUPO]]="PLANTA CLASIFICACION","BODEGA",IF(Tabla1[[#This Row],[GRUPO]]="BODEGA","BODEGA",Tabla1[[#This Row],[GRUPO]]))</f>
        <v>VEHICULOS</v>
      </c>
      <c r="AB767" t="str">
        <f>VLOOKUP(Tabla1[[#This Row],[articulo]],'DT HUEVO'!$A:$F,6,0)</f>
        <v>TAT</v>
      </c>
    </row>
    <row r="768" spans="1:28">
      <c r="A768" s="223">
        <v>2110302</v>
      </c>
      <c r="B768" s="223" t="s">
        <v>1007</v>
      </c>
      <c r="C768" s="223" t="s">
        <v>1259</v>
      </c>
      <c r="D768" s="223">
        <v>4637</v>
      </c>
      <c r="E768" s="7">
        <v>0</v>
      </c>
      <c r="F768" s="223" t="s">
        <v>1260</v>
      </c>
      <c r="G768" s="223" t="s">
        <v>1261</v>
      </c>
      <c r="H768" s="7">
        <v>0</v>
      </c>
      <c r="I768" s="7">
        <v>480</v>
      </c>
      <c r="J768" s="223" t="s">
        <v>1262</v>
      </c>
      <c r="K768" s="223" t="s">
        <v>1263</v>
      </c>
      <c r="L768" s="245">
        <v>363.24499855296978</v>
      </c>
      <c r="M768" s="246">
        <v>46308</v>
      </c>
      <c r="N768" s="223"/>
      <c r="O768" s="223" t="s">
        <v>1813</v>
      </c>
      <c r="P768" s="223">
        <v>2110302</v>
      </c>
      <c r="Q768" s="223" t="s">
        <v>1449</v>
      </c>
      <c r="R768" s="223">
        <v>0</v>
      </c>
      <c r="S768" s="7"/>
      <c r="T768" s="3" t="str">
        <f>+VLOOKUP(Tabla1[[#This Row],[id_bodega]],'CONVERSION DATOS'!B:D,2,0)</f>
        <v>TAT VILLAVICENCIO</v>
      </c>
      <c r="U768" s="3" t="str">
        <f>+VLOOKUP(Q768,'CONVERSION DATOS'!B:D,3,0)</f>
        <v>VEHICULOS</v>
      </c>
      <c r="V768" t="str">
        <f>+VLOOKUP($A$1:$A$21921,'DT HUEVO'!$A:$E,3,0)</f>
        <v>L</v>
      </c>
      <c r="W768" t="str">
        <f>+VLOOKUP($A$1:$A$21761,'DT HUEVO'!$A:$E,4,0)</f>
        <v>VERDE</v>
      </c>
      <c r="X768" t="str">
        <f>+VLOOKUP(T$1:T$21921,'DT HUEVO'!$H:$K,2,0)</f>
        <v>CENTRO ORIENTE</v>
      </c>
      <c r="Y768" t="str">
        <f>+VLOOKUP(T$1:T$21921,'DT HUEVO'!$H:$K,3,0)</f>
        <v>SANTANDER</v>
      </c>
      <c r="Z768">
        <f>+VLOOKUP(A$1:A$21921,'DT HUEVO'!$A:$E,5,0)</f>
        <v>0</v>
      </c>
      <c r="AA768" t="str">
        <f>IF(Tabla1[[#This Row],[GRUPO]]="PLANTA CLASIFICACION","BODEGA",IF(Tabla1[[#This Row],[GRUPO]]="BODEGA","BODEGA",Tabla1[[#This Row],[GRUPO]]))</f>
        <v>VEHICULOS</v>
      </c>
      <c r="AB768" t="str">
        <f>VLOOKUP(Tabla1[[#This Row],[articulo]],'DT HUEVO'!$A:$F,6,0)</f>
        <v>TAT</v>
      </c>
    </row>
    <row r="769" spans="1:28">
      <c r="A769" s="223">
        <v>2110202</v>
      </c>
      <c r="B769" s="223" t="s">
        <v>1008</v>
      </c>
      <c r="C769" s="223" t="s">
        <v>1259</v>
      </c>
      <c r="D769" s="223">
        <v>16080</v>
      </c>
      <c r="E769" s="7">
        <v>0</v>
      </c>
      <c r="F769" s="223" t="s">
        <v>1260</v>
      </c>
      <c r="G769" s="223" t="s">
        <v>1261</v>
      </c>
      <c r="H769" s="7">
        <v>0</v>
      </c>
      <c r="I769" s="7">
        <v>550</v>
      </c>
      <c r="J769" s="223" t="s">
        <v>1262</v>
      </c>
      <c r="K769" s="223" t="s">
        <v>1263</v>
      </c>
      <c r="L769" s="245">
        <v>394.2597270723104</v>
      </c>
      <c r="M769" s="246">
        <v>46308</v>
      </c>
      <c r="N769" s="223"/>
      <c r="O769" s="223" t="s">
        <v>1823</v>
      </c>
      <c r="P769" s="223">
        <v>2110202</v>
      </c>
      <c r="Q769" s="223" t="s">
        <v>1606</v>
      </c>
      <c r="R769" s="223">
        <v>0</v>
      </c>
      <c r="S769" s="7"/>
      <c r="T769" s="3" t="str">
        <f>+VLOOKUP(Tabla1[[#This Row],[id_bodega]],'CONVERSION DATOS'!B:D,2,0)</f>
        <v>TAT BOGOTA MONTEVIDEO</v>
      </c>
      <c r="U769" s="3" t="str">
        <f>+VLOOKUP(Q769,'CONVERSION DATOS'!B:D,3,0)</f>
        <v>VEHICULOS</v>
      </c>
      <c r="V769" t="str">
        <f>+VLOOKUP($A$1:$A$21921,'DT HUEVO'!$A:$E,3,0)</f>
        <v>XL</v>
      </c>
      <c r="W769" t="str">
        <f>+VLOOKUP($A$1:$A$21761,'DT HUEVO'!$A:$E,4,0)</f>
        <v>VERDE</v>
      </c>
      <c r="X769" t="str">
        <f>+VLOOKUP(T$1:T$21921,'DT HUEVO'!$H:$K,2,0)</f>
        <v>CENTRO ORIENTE</v>
      </c>
      <c r="Y769" t="str">
        <f>+VLOOKUP(T$1:T$21921,'DT HUEVO'!$H:$K,3,0)</f>
        <v>SANTANDER</v>
      </c>
      <c r="Z769">
        <f>+VLOOKUP(A$1:A$21921,'DT HUEVO'!$A:$E,5,0)</f>
        <v>0</v>
      </c>
      <c r="AA769" t="str">
        <f>IF(Tabla1[[#This Row],[GRUPO]]="PLANTA CLASIFICACION","BODEGA",IF(Tabla1[[#This Row],[GRUPO]]="BODEGA","BODEGA",Tabla1[[#This Row],[GRUPO]]))</f>
        <v>VEHICULOS</v>
      </c>
      <c r="AB769" t="str">
        <f>VLOOKUP(Tabla1[[#This Row],[articulo]],'DT HUEVO'!$A:$F,6,0)</f>
        <v>TAT</v>
      </c>
    </row>
    <row r="770" spans="1:28">
      <c r="A770" s="223">
        <v>2110217</v>
      </c>
      <c r="B770" s="223" t="s">
        <v>1785</v>
      </c>
      <c r="C770" s="223" t="s">
        <v>1259</v>
      </c>
      <c r="D770" s="223">
        <v>2580</v>
      </c>
      <c r="E770" s="7">
        <v>0</v>
      </c>
      <c r="F770" s="223" t="s">
        <v>1260</v>
      </c>
      <c r="G770" s="223" t="s">
        <v>1261</v>
      </c>
      <c r="H770" s="7">
        <v>0</v>
      </c>
      <c r="I770" s="7">
        <v>560</v>
      </c>
      <c r="J770" s="223" t="s">
        <v>1262</v>
      </c>
      <c r="K770" s="223" t="s">
        <v>1263</v>
      </c>
      <c r="L770" s="245">
        <v>393.89</v>
      </c>
      <c r="M770" s="246">
        <v>46308</v>
      </c>
      <c r="N770" s="223">
        <v>0</v>
      </c>
      <c r="O770" s="223" t="s">
        <v>1823</v>
      </c>
      <c r="P770" s="223">
        <v>2110217</v>
      </c>
      <c r="Q770" s="223" t="s">
        <v>1606</v>
      </c>
      <c r="R770" s="223">
        <v>0</v>
      </c>
      <c r="S770" s="7"/>
      <c r="T770" s="3" t="str">
        <f>+VLOOKUP(Tabla1[[#This Row],[id_bodega]],'CONVERSION DATOS'!B:D,2,0)</f>
        <v>TAT BOGOTA MONTEVIDEO</v>
      </c>
      <c r="U770" s="3" t="str">
        <f>+VLOOKUP(Q770,'CONVERSION DATOS'!B:D,3,0)</f>
        <v>VEHICULOS</v>
      </c>
      <c r="V770" t="str">
        <f>+VLOOKUP($A$1:$A$21921,'DT HUEVO'!$A:$E,3,0)</f>
        <v>XL</v>
      </c>
      <c r="W770" t="str">
        <f>+VLOOKUP($A$1:$A$21761,'DT HUEVO'!$A:$E,4,0)</f>
        <v>EMPACADOS</v>
      </c>
      <c r="X770" t="str">
        <f>+VLOOKUP(T$1:T$21921,'DT HUEVO'!$H:$K,2,0)</f>
        <v>CENTRO ORIENTE</v>
      </c>
      <c r="Y770" t="str">
        <f>+VLOOKUP(T$1:T$21921,'DT HUEVO'!$H:$K,3,0)</f>
        <v>SANTANDER</v>
      </c>
      <c r="Z770">
        <f>+VLOOKUP(A$1:A$21921,'DT HUEVO'!$A:$E,5,0)</f>
        <v>0</v>
      </c>
      <c r="AA770" t="str">
        <f>IF(Tabla1[[#This Row],[GRUPO]]="PLANTA CLASIFICACION","BODEGA",IF(Tabla1[[#This Row],[GRUPO]]="BODEGA","BODEGA",Tabla1[[#This Row],[GRUPO]]))</f>
        <v>VEHICULOS</v>
      </c>
      <c r="AB770" t="str">
        <f>VLOOKUP(Tabla1[[#This Row],[articulo]],'DT HUEVO'!$A:$F,6,0)</f>
        <v>TAT</v>
      </c>
    </row>
    <row r="771" spans="1:28">
      <c r="A771" s="223">
        <v>2110302</v>
      </c>
      <c r="B771" s="223" t="s">
        <v>1007</v>
      </c>
      <c r="C771" s="223" t="s">
        <v>1259</v>
      </c>
      <c r="D771" s="223">
        <v>960</v>
      </c>
      <c r="E771" s="7">
        <v>0</v>
      </c>
      <c r="F771" s="223" t="s">
        <v>1260</v>
      </c>
      <c r="G771" s="223" t="s">
        <v>1261</v>
      </c>
      <c r="H771" s="7">
        <v>0</v>
      </c>
      <c r="I771" s="7">
        <v>500</v>
      </c>
      <c r="J771" s="223" t="s">
        <v>1262</v>
      </c>
      <c r="K771" s="223" t="s">
        <v>1263</v>
      </c>
      <c r="L771" s="245">
        <v>363.24001311728398</v>
      </c>
      <c r="M771" s="246">
        <v>46308</v>
      </c>
      <c r="N771" s="223"/>
      <c r="O771" s="223" t="s">
        <v>1823</v>
      </c>
      <c r="P771" s="223">
        <v>2110302</v>
      </c>
      <c r="Q771" s="223" t="s">
        <v>1606</v>
      </c>
      <c r="R771" s="223">
        <v>0</v>
      </c>
      <c r="S771" s="7"/>
      <c r="T771" s="3" t="str">
        <f>+VLOOKUP(Tabla1[[#This Row],[id_bodega]],'CONVERSION DATOS'!B:D,2,0)</f>
        <v>TAT BOGOTA MONTEVIDEO</v>
      </c>
      <c r="U771" s="3" t="str">
        <f>+VLOOKUP(Q771,'CONVERSION DATOS'!B:D,3,0)</f>
        <v>VEHICULOS</v>
      </c>
      <c r="V771" t="str">
        <f>+VLOOKUP($A$1:$A$21921,'DT HUEVO'!$A:$E,3,0)</f>
        <v>L</v>
      </c>
      <c r="W771" t="str">
        <f>+VLOOKUP($A$1:$A$21761,'DT HUEVO'!$A:$E,4,0)</f>
        <v>VERDE</v>
      </c>
      <c r="X771" t="str">
        <f>+VLOOKUP(T$1:T$21921,'DT HUEVO'!$H:$K,2,0)</f>
        <v>CENTRO ORIENTE</v>
      </c>
      <c r="Y771" t="str">
        <f>+VLOOKUP(T$1:T$21921,'DT HUEVO'!$H:$K,3,0)</f>
        <v>SANTANDER</v>
      </c>
      <c r="Z771">
        <f>+VLOOKUP(A$1:A$21921,'DT HUEVO'!$A:$E,5,0)</f>
        <v>0</v>
      </c>
      <c r="AA771" t="str">
        <f>IF(Tabla1[[#This Row],[GRUPO]]="PLANTA CLASIFICACION","BODEGA",IF(Tabla1[[#This Row],[GRUPO]]="BODEGA","BODEGA",Tabla1[[#This Row],[GRUPO]]))</f>
        <v>VEHICULOS</v>
      </c>
      <c r="AB771" t="str">
        <f>VLOOKUP(Tabla1[[#This Row],[articulo]],'DT HUEVO'!$A:$F,6,0)</f>
        <v>TAT</v>
      </c>
    </row>
    <row r="772" spans="1:28">
      <c r="A772" s="223">
        <v>2013421</v>
      </c>
      <c r="B772" s="223" t="s">
        <v>1808</v>
      </c>
      <c r="C772" s="223" t="s">
        <v>1259</v>
      </c>
      <c r="D772" s="223">
        <v>1680</v>
      </c>
      <c r="E772" s="7"/>
      <c r="F772" s="223" t="s">
        <v>1260</v>
      </c>
      <c r="G772" s="223" t="s">
        <v>1261</v>
      </c>
      <c r="H772" s="7"/>
      <c r="I772" s="7"/>
      <c r="J772" s="223" t="s">
        <v>1262</v>
      </c>
      <c r="K772" s="223" t="s">
        <v>1263</v>
      </c>
      <c r="L772" s="245">
        <v>406.83</v>
      </c>
      <c r="M772" s="246">
        <v>46307</v>
      </c>
      <c r="N772" s="223">
        <v>0</v>
      </c>
      <c r="O772" s="223" t="s">
        <v>1825</v>
      </c>
      <c r="P772" s="223">
        <v>2013421</v>
      </c>
      <c r="Q772" s="223" t="s">
        <v>790</v>
      </c>
      <c r="R772" s="223">
        <v>0</v>
      </c>
      <c r="S772" s="7"/>
      <c r="T772" s="3" t="str">
        <f>+VLOOKUP(Tabla1[[#This Row],[id_bodega]],'CONVERSION DATOS'!B:D,2,0)</f>
        <v>TAT BOGOTA SIBERIA</v>
      </c>
      <c r="U772" s="3" t="str">
        <f>+VLOOKUP(Q772,'CONVERSION DATOS'!B:D,3,0)</f>
        <v>VEHICULOS</v>
      </c>
      <c r="V772" t="str">
        <f>+VLOOKUP($A$1:$A$21921,'DT HUEVO'!$A:$E,3,0)</f>
        <v>A</v>
      </c>
      <c r="W772" t="str">
        <f>+VLOOKUP($A$1:$A$21761,'DT HUEVO'!$A:$E,4,0)</f>
        <v>EMPACADOS</v>
      </c>
      <c r="X772" t="str">
        <f>+VLOOKUP(T$1:T$21921,'DT HUEVO'!$H:$K,2,0)</f>
        <v>CENTRO ORIENTE</v>
      </c>
      <c r="Y772" t="str">
        <f>+VLOOKUP(T$1:T$21921,'DT HUEVO'!$H:$K,3,0)</f>
        <v>CALOTO</v>
      </c>
      <c r="Z772">
        <f>+VLOOKUP(A$1:A$21921,'DT HUEVO'!$A:$E,5,0)</f>
        <v>0</v>
      </c>
      <c r="AA772" t="str">
        <f>IF(Tabla1[[#This Row],[GRUPO]]="PLANTA CLASIFICACION","BODEGA",IF(Tabla1[[#This Row],[GRUPO]]="BODEGA","BODEGA",Tabla1[[#This Row],[GRUPO]]))</f>
        <v>VEHICULOS</v>
      </c>
      <c r="AB772" t="str">
        <f>VLOOKUP(Tabla1[[#This Row],[articulo]],'DT HUEVO'!$A:$F,6,0)</f>
        <v>TAT</v>
      </c>
    </row>
    <row r="773" spans="1:28">
      <c r="A773" s="223">
        <v>152384</v>
      </c>
      <c r="B773" s="223" t="s">
        <v>1107</v>
      </c>
      <c r="C773" s="223" t="s">
        <v>1259</v>
      </c>
      <c r="D773" s="223">
        <v>600</v>
      </c>
      <c r="E773" s="7">
        <v>0</v>
      </c>
      <c r="F773" s="223" t="s">
        <v>1260</v>
      </c>
      <c r="G773" s="223" t="s">
        <v>1261</v>
      </c>
      <c r="H773" s="7">
        <v>0</v>
      </c>
      <c r="I773" s="7">
        <v>540</v>
      </c>
      <c r="J773" s="223" t="s">
        <v>1262</v>
      </c>
      <c r="K773" s="223" t="s">
        <v>1263</v>
      </c>
      <c r="L773" s="245">
        <v>504.4</v>
      </c>
      <c r="M773" s="246">
        <v>46308</v>
      </c>
      <c r="N773" s="223"/>
      <c r="O773" s="223" t="s">
        <v>379</v>
      </c>
      <c r="P773" s="223">
        <v>152384</v>
      </c>
      <c r="Q773" s="223" t="s">
        <v>380</v>
      </c>
      <c r="R773" s="223">
        <v>0</v>
      </c>
      <c r="S773" s="7"/>
      <c r="T773" s="3" t="str">
        <f>+VLOOKUP(Tabla1[[#This Row],[id_bodega]],'CONVERSION DATOS'!B:D,2,0)</f>
        <v>TAT PASTO</v>
      </c>
      <c r="U773" s="3" t="str">
        <f>+VLOOKUP(Q773,'CONVERSION DATOS'!B:D,3,0)</f>
        <v>VEHICULOS</v>
      </c>
      <c r="V773" t="str">
        <f>+VLOOKUP($A$1:$A$21921,'DT HUEVO'!$A:$E,3,0)</f>
        <v>L</v>
      </c>
      <c r="W773" t="str">
        <f>+VLOOKUP($A$1:$A$21761,'DT HUEVO'!$A:$E,4,0)</f>
        <v>EMPACADOS</v>
      </c>
      <c r="X773" t="str">
        <f>+VLOOKUP(T$1:T$21921,'DT HUEVO'!$H:$K,2,0)</f>
        <v>OCCIDENTE</v>
      </c>
      <c r="Y773" t="str">
        <f>+VLOOKUP(T$1:T$21921,'DT HUEVO'!$H:$K,3,0)</f>
        <v>CALOTO</v>
      </c>
      <c r="Z773">
        <f>+VLOOKUP(A$1:A$21921,'DT HUEVO'!$A:$E,5,0)</f>
        <v>0</v>
      </c>
      <c r="AA773" t="str">
        <f>IF(Tabla1[[#This Row],[GRUPO]]="PLANTA CLASIFICACION","BODEGA",IF(Tabla1[[#This Row],[GRUPO]]="BODEGA","BODEGA",Tabla1[[#This Row],[GRUPO]]))</f>
        <v>VEHICULOS</v>
      </c>
      <c r="AB773" t="str">
        <f>VLOOKUP(Tabla1[[#This Row],[articulo]],'DT HUEVO'!$A:$F,6,0)</f>
        <v>TAT</v>
      </c>
    </row>
    <row r="774" spans="1:28">
      <c r="A774" s="223">
        <v>2110202</v>
      </c>
      <c r="B774" s="223" t="s">
        <v>1008</v>
      </c>
      <c r="C774" s="223" t="s">
        <v>1259</v>
      </c>
      <c r="D774" s="223">
        <v>1798</v>
      </c>
      <c r="E774" s="7">
        <v>0</v>
      </c>
      <c r="F774" s="223" t="s">
        <v>1260</v>
      </c>
      <c r="G774" s="223" t="s">
        <v>1261</v>
      </c>
      <c r="H774" s="7">
        <v>0</v>
      </c>
      <c r="I774" s="7">
        <v>540</v>
      </c>
      <c r="J774" s="223" t="s">
        <v>1262</v>
      </c>
      <c r="K774" s="223" t="s">
        <v>1263</v>
      </c>
      <c r="L774" s="245">
        <v>394.26</v>
      </c>
      <c r="M774" s="246">
        <v>46305</v>
      </c>
      <c r="N774" s="223"/>
      <c r="O774" s="223" t="s">
        <v>379</v>
      </c>
      <c r="P774" s="223">
        <v>2110202</v>
      </c>
      <c r="Q774" s="223" t="s">
        <v>380</v>
      </c>
      <c r="R774" s="223">
        <v>0</v>
      </c>
      <c r="S774" s="7"/>
      <c r="T774" s="3" t="str">
        <f>+VLOOKUP(Tabla1[[#This Row],[id_bodega]],'CONVERSION DATOS'!B:D,2,0)</f>
        <v>TAT PASTO</v>
      </c>
      <c r="U774" s="3" t="str">
        <f>+VLOOKUP(Q774,'CONVERSION DATOS'!B:D,3,0)</f>
        <v>VEHICULOS</v>
      </c>
      <c r="V774" t="str">
        <f>+VLOOKUP($A$1:$A$21921,'DT HUEVO'!$A:$E,3,0)</f>
        <v>XL</v>
      </c>
      <c r="W774" t="str">
        <f>+VLOOKUP($A$1:$A$21761,'DT HUEVO'!$A:$E,4,0)</f>
        <v>VERDE</v>
      </c>
      <c r="X774" t="str">
        <f>+VLOOKUP(T$1:T$21921,'DT HUEVO'!$H:$K,2,0)</f>
        <v>OCCIDENTE</v>
      </c>
      <c r="Y774" t="str">
        <f>+VLOOKUP(T$1:T$21921,'DT HUEVO'!$H:$K,3,0)</f>
        <v>CALOTO</v>
      </c>
      <c r="Z774">
        <f>+VLOOKUP(A$1:A$21921,'DT HUEVO'!$A:$E,5,0)</f>
        <v>0</v>
      </c>
      <c r="AA774" t="str">
        <f>IF(Tabla1[[#This Row],[GRUPO]]="PLANTA CLASIFICACION","BODEGA",IF(Tabla1[[#This Row],[GRUPO]]="BODEGA","BODEGA",Tabla1[[#This Row],[GRUPO]]))</f>
        <v>VEHICULOS</v>
      </c>
      <c r="AB774" t="str">
        <f>VLOOKUP(Tabla1[[#This Row],[articulo]],'DT HUEVO'!$A:$F,6,0)</f>
        <v>TAT</v>
      </c>
    </row>
    <row r="775" spans="1:28">
      <c r="A775" s="223">
        <v>2110302</v>
      </c>
      <c r="B775" s="223" t="s">
        <v>1007</v>
      </c>
      <c r="C775" s="223" t="s">
        <v>1259</v>
      </c>
      <c r="D775" s="223">
        <v>5670</v>
      </c>
      <c r="E775" s="7">
        <v>0</v>
      </c>
      <c r="F775" s="223" t="s">
        <v>1260</v>
      </c>
      <c r="G775" s="223" t="s">
        <v>1261</v>
      </c>
      <c r="H775" s="7">
        <v>0</v>
      </c>
      <c r="I775" s="7">
        <v>490</v>
      </c>
      <c r="J775" s="223" t="s">
        <v>1262</v>
      </c>
      <c r="K775" s="223" t="s">
        <v>1263</v>
      </c>
      <c r="L775" s="245">
        <v>363.24</v>
      </c>
      <c r="M775" s="246">
        <v>46308</v>
      </c>
      <c r="N775" s="223"/>
      <c r="O775" s="223" t="s">
        <v>379</v>
      </c>
      <c r="P775" s="223">
        <v>2110302</v>
      </c>
      <c r="Q775" s="223" t="s">
        <v>380</v>
      </c>
      <c r="R775" s="223">
        <v>0</v>
      </c>
      <c r="S775" s="7"/>
      <c r="T775" s="3" t="str">
        <f>+VLOOKUP(Tabla1[[#This Row],[id_bodega]],'CONVERSION DATOS'!B:D,2,0)</f>
        <v>TAT PASTO</v>
      </c>
      <c r="U775" s="3" t="str">
        <f>+VLOOKUP(Q775,'CONVERSION DATOS'!B:D,3,0)</f>
        <v>VEHICULOS</v>
      </c>
      <c r="V775" t="str">
        <f>+VLOOKUP($A$1:$A$21921,'DT HUEVO'!$A:$E,3,0)</f>
        <v>L</v>
      </c>
      <c r="W775" t="str">
        <f>+VLOOKUP($A$1:$A$21761,'DT HUEVO'!$A:$E,4,0)</f>
        <v>VERDE</v>
      </c>
      <c r="X775" t="str">
        <f>+VLOOKUP(T$1:T$21921,'DT HUEVO'!$H:$K,2,0)</f>
        <v>OCCIDENTE</v>
      </c>
      <c r="Y775" t="str">
        <f>+VLOOKUP(T$1:T$21921,'DT HUEVO'!$H:$K,3,0)</f>
        <v>CALOTO</v>
      </c>
      <c r="Z775">
        <f>+VLOOKUP(A$1:A$21921,'DT HUEVO'!$A:$E,5,0)</f>
        <v>0</v>
      </c>
      <c r="AA775" t="str">
        <f>IF(Tabla1[[#This Row],[GRUPO]]="PLANTA CLASIFICACION","BODEGA",IF(Tabla1[[#This Row],[GRUPO]]="BODEGA","BODEGA",Tabla1[[#This Row],[GRUPO]]))</f>
        <v>VEHICULOS</v>
      </c>
      <c r="AB775" t="str">
        <f>VLOOKUP(Tabla1[[#This Row],[articulo]],'DT HUEVO'!$A:$F,6,0)</f>
        <v>TAT</v>
      </c>
    </row>
    <row r="776" spans="1:28">
      <c r="A776" s="223">
        <v>2110402</v>
      </c>
      <c r="B776" s="223" t="s">
        <v>1009</v>
      </c>
      <c r="C776" s="223" t="s">
        <v>1259</v>
      </c>
      <c r="D776" s="223">
        <v>240</v>
      </c>
      <c r="E776" s="7">
        <v>0</v>
      </c>
      <c r="F776" s="223" t="s">
        <v>1260</v>
      </c>
      <c r="G776" s="223" t="s">
        <v>1261</v>
      </c>
      <c r="H776" s="7">
        <v>0</v>
      </c>
      <c r="I776" s="7">
        <v>480</v>
      </c>
      <c r="J776" s="223" t="s">
        <v>1262</v>
      </c>
      <c r="K776" s="223" t="s">
        <v>1263</v>
      </c>
      <c r="L776" s="245">
        <v>349.55</v>
      </c>
      <c r="M776" s="246">
        <v>46301</v>
      </c>
      <c r="N776" s="223"/>
      <c r="O776" s="223" t="s">
        <v>379</v>
      </c>
      <c r="P776" s="223">
        <v>2110402</v>
      </c>
      <c r="Q776" s="223" t="s">
        <v>380</v>
      </c>
      <c r="R776" s="223">
        <v>0</v>
      </c>
      <c r="S776" s="7"/>
      <c r="T776" s="3" t="str">
        <f>+VLOOKUP(Tabla1[[#This Row],[id_bodega]],'CONVERSION DATOS'!B:D,2,0)</f>
        <v>TAT PASTO</v>
      </c>
      <c r="U776" s="3" t="str">
        <f>+VLOOKUP(Q776,'CONVERSION DATOS'!B:D,3,0)</f>
        <v>VEHICULOS</v>
      </c>
      <c r="V776" t="str">
        <f>+VLOOKUP($A$1:$A$21921,'DT HUEVO'!$A:$E,3,0)</f>
        <v>M</v>
      </c>
      <c r="W776" t="str">
        <f>+VLOOKUP($A$1:$A$21761,'DT HUEVO'!$A:$E,4,0)</f>
        <v>VERDE</v>
      </c>
      <c r="X776" t="str">
        <f>+VLOOKUP(T$1:T$21921,'DT HUEVO'!$H:$K,2,0)</f>
        <v>OCCIDENTE</v>
      </c>
      <c r="Y776" t="str">
        <f>+VLOOKUP(T$1:T$21921,'DT HUEVO'!$H:$K,3,0)</f>
        <v>CALOTO</v>
      </c>
      <c r="Z776">
        <f>+VLOOKUP(A$1:A$21921,'DT HUEVO'!$A:$E,5,0)</f>
        <v>0</v>
      </c>
      <c r="AA776" t="str">
        <f>IF(Tabla1[[#This Row],[GRUPO]]="PLANTA CLASIFICACION","BODEGA",IF(Tabla1[[#This Row],[GRUPO]]="BODEGA","BODEGA",Tabla1[[#This Row],[GRUPO]]))</f>
        <v>VEHICULOS</v>
      </c>
      <c r="AB776" t="str">
        <f>VLOOKUP(Tabla1[[#This Row],[articulo]],'DT HUEVO'!$A:$F,6,0)</f>
        <v>TAT</v>
      </c>
    </row>
    <row r="777" spans="1:28">
      <c r="A777" s="223">
        <v>2112207</v>
      </c>
      <c r="B777" s="223" t="s">
        <v>1104</v>
      </c>
      <c r="C777" s="223" t="s">
        <v>1259</v>
      </c>
      <c r="D777" s="223">
        <v>45</v>
      </c>
      <c r="E777" s="7">
        <v>0</v>
      </c>
      <c r="F777" s="223" t="s">
        <v>1260</v>
      </c>
      <c r="G777" s="223" t="s">
        <v>1261</v>
      </c>
      <c r="H777" s="7">
        <v>0</v>
      </c>
      <c r="I777" s="7">
        <v>640</v>
      </c>
      <c r="J777" s="223" t="s">
        <v>1262</v>
      </c>
      <c r="K777" s="223" t="s">
        <v>1263</v>
      </c>
      <c r="L777" s="245">
        <v>599.67999999999995</v>
      </c>
      <c r="M777" s="246">
        <v>46304</v>
      </c>
      <c r="N777" s="223"/>
      <c r="O777" s="223" t="s">
        <v>379</v>
      </c>
      <c r="P777" s="223">
        <v>2112207</v>
      </c>
      <c r="Q777" s="223" t="s">
        <v>380</v>
      </c>
      <c r="R777" s="223">
        <v>0</v>
      </c>
      <c r="S777" s="7"/>
      <c r="T777" s="3" t="str">
        <f>+VLOOKUP(Tabla1[[#This Row],[id_bodega]],'CONVERSION DATOS'!B:D,2,0)</f>
        <v>TAT PASTO</v>
      </c>
      <c r="U777" s="3" t="str">
        <f>+VLOOKUP(Q777,'CONVERSION DATOS'!B:D,3,0)</f>
        <v>VEHICULOS</v>
      </c>
      <c r="V777" t="str">
        <f>+VLOOKUP($A$1:$A$21921,'DT HUEVO'!$A:$E,3,0)</f>
        <v>XL</v>
      </c>
      <c r="W777" t="str">
        <f>+VLOOKUP($A$1:$A$21761,'DT HUEVO'!$A:$E,4,0)</f>
        <v>EMPACADOS</v>
      </c>
      <c r="X777" t="str">
        <f>+VLOOKUP(T$1:T$21921,'DT HUEVO'!$H:$K,2,0)</f>
        <v>OCCIDENTE</v>
      </c>
      <c r="Y777" t="str">
        <f>+VLOOKUP(T$1:T$21921,'DT HUEVO'!$H:$K,3,0)</f>
        <v>CALOTO</v>
      </c>
      <c r="Z777" t="str">
        <f>+VLOOKUP(A$1:A$21921,'DT HUEVO'!$A:$E,5,0)</f>
        <v>TAT</v>
      </c>
      <c r="AA777" t="str">
        <f>IF(Tabla1[[#This Row],[GRUPO]]="PLANTA CLASIFICACION","BODEGA",IF(Tabla1[[#This Row],[GRUPO]]="BODEGA","BODEGA",Tabla1[[#This Row],[GRUPO]]))</f>
        <v>VEHICULOS</v>
      </c>
      <c r="AB777" t="str">
        <f>VLOOKUP(Tabla1[[#This Row],[articulo]],'DT HUEVO'!$A:$F,6,0)</f>
        <v>TAT</v>
      </c>
    </row>
    <row r="778" spans="1:28">
      <c r="A778" s="223">
        <v>112268</v>
      </c>
      <c r="B778" s="223" t="s">
        <v>1066</v>
      </c>
      <c r="C778" s="223" t="s">
        <v>1259</v>
      </c>
      <c r="D778" s="223">
        <v>600</v>
      </c>
      <c r="E778" s="7">
        <v>0</v>
      </c>
      <c r="F778" s="223" t="s">
        <v>1260</v>
      </c>
      <c r="G778" s="223" t="s">
        <v>1261</v>
      </c>
      <c r="H778" s="7">
        <v>0</v>
      </c>
      <c r="I778" s="7">
        <v>630</v>
      </c>
      <c r="J778" s="223" t="s">
        <v>1262</v>
      </c>
      <c r="K778" s="223" t="s">
        <v>1263</v>
      </c>
      <c r="L778" s="245">
        <v>684.07</v>
      </c>
      <c r="M778" s="246">
        <v>46305</v>
      </c>
      <c r="N778" s="223"/>
      <c r="O778" s="223" t="s">
        <v>381</v>
      </c>
      <c r="P778" s="223">
        <v>112268</v>
      </c>
      <c r="Q778" s="223" t="s">
        <v>382</v>
      </c>
      <c r="R778" s="223">
        <v>0</v>
      </c>
      <c r="S778" s="7"/>
      <c r="T778" s="3" t="str">
        <f>+VLOOKUP(Tabla1[[#This Row],[id_bodega]],'CONVERSION DATOS'!B:D,2,0)</f>
        <v>TAT PASTO</v>
      </c>
      <c r="U778" s="3" t="str">
        <f>+VLOOKUP(Q778,'CONVERSION DATOS'!B:D,3,0)</f>
        <v>VEHICULOS</v>
      </c>
      <c r="V778" t="str">
        <f>+VLOOKUP($A$1:$A$21921,'DT HUEVO'!$A:$E,3,0)</f>
        <v>XL</v>
      </c>
      <c r="W778" t="str">
        <f>+VLOOKUP($A$1:$A$21761,'DT HUEVO'!$A:$E,4,0)</f>
        <v>EMPACADOS</v>
      </c>
      <c r="X778" t="str">
        <f>+VLOOKUP(T$1:T$21921,'DT HUEVO'!$H:$K,2,0)</f>
        <v>OCCIDENTE</v>
      </c>
      <c r="Y778" t="str">
        <f>+VLOOKUP(T$1:T$21921,'DT HUEVO'!$H:$K,3,0)</f>
        <v>CALOTO</v>
      </c>
      <c r="Z778">
        <f>+VLOOKUP(A$1:A$21921,'DT HUEVO'!$A:$E,5,0)</f>
        <v>0</v>
      </c>
      <c r="AA778" t="str">
        <f>IF(Tabla1[[#This Row],[GRUPO]]="PLANTA CLASIFICACION","BODEGA",IF(Tabla1[[#This Row],[GRUPO]]="BODEGA","BODEGA",Tabla1[[#This Row],[GRUPO]]))</f>
        <v>VEHICULOS</v>
      </c>
      <c r="AB778" t="str">
        <f>VLOOKUP(Tabla1[[#This Row],[articulo]],'DT HUEVO'!$A:$F,6,0)</f>
        <v>AU/FS/GS</v>
      </c>
    </row>
    <row r="779" spans="1:28">
      <c r="A779" s="223">
        <v>2110202</v>
      </c>
      <c r="B779" s="223" t="s">
        <v>1008</v>
      </c>
      <c r="C779" s="223" t="s">
        <v>1259</v>
      </c>
      <c r="D779" s="223">
        <v>2675</v>
      </c>
      <c r="E779" s="7">
        <v>0</v>
      </c>
      <c r="F779" s="223" t="s">
        <v>1260</v>
      </c>
      <c r="G779" s="223" t="s">
        <v>1261</v>
      </c>
      <c r="H779" s="7">
        <v>0</v>
      </c>
      <c r="I779" s="7">
        <v>540</v>
      </c>
      <c r="J779" s="223" t="s">
        <v>1262</v>
      </c>
      <c r="K779" s="223" t="s">
        <v>1263</v>
      </c>
      <c r="L779" s="245">
        <v>394.26</v>
      </c>
      <c r="M779" s="246">
        <v>46308</v>
      </c>
      <c r="N779" s="223"/>
      <c r="O779" s="223" t="s">
        <v>381</v>
      </c>
      <c r="P779" s="223">
        <v>2110202</v>
      </c>
      <c r="Q779" s="223" t="s">
        <v>382</v>
      </c>
      <c r="R779" s="223">
        <v>0</v>
      </c>
      <c r="S779" s="7"/>
      <c r="T779" s="3" t="str">
        <f>+VLOOKUP(Tabla1[[#This Row],[id_bodega]],'CONVERSION DATOS'!B:D,2,0)</f>
        <v>TAT PASTO</v>
      </c>
      <c r="U779" s="3" t="str">
        <f>+VLOOKUP(Q779,'CONVERSION DATOS'!B:D,3,0)</f>
        <v>VEHICULOS</v>
      </c>
      <c r="V779" t="str">
        <f>+VLOOKUP($A$1:$A$21921,'DT HUEVO'!$A:$E,3,0)</f>
        <v>XL</v>
      </c>
      <c r="W779" t="str">
        <f>+VLOOKUP($A$1:$A$21761,'DT HUEVO'!$A:$E,4,0)</f>
        <v>VERDE</v>
      </c>
      <c r="X779" t="str">
        <f>+VLOOKUP(T$1:T$21921,'DT HUEVO'!$H:$K,2,0)</f>
        <v>OCCIDENTE</v>
      </c>
      <c r="Y779" t="str">
        <f>+VLOOKUP(T$1:T$21921,'DT HUEVO'!$H:$K,3,0)</f>
        <v>CALOTO</v>
      </c>
      <c r="Z779">
        <f>+VLOOKUP(A$1:A$21921,'DT HUEVO'!$A:$E,5,0)</f>
        <v>0</v>
      </c>
      <c r="AA779" t="str">
        <f>IF(Tabla1[[#This Row],[GRUPO]]="PLANTA CLASIFICACION","BODEGA",IF(Tabla1[[#This Row],[GRUPO]]="BODEGA","BODEGA",Tabla1[[#This Row],[GRUPO]]))</f>
        <v>VEHICULOS</v>
      </c>
      <c r="AB779" t="str">
        <f>VLOOKUP(Tabla1[[#This Row],[articulo]],'DT HUEVO'!$A:$F,6,0)</f>
        <v>TAT</v>
      </c>
    </row>
    <row r="780" spans="1:28">
      <c r="A780" s="223">
        <v>2110302</v>
      </c>
      <c r="B780" s="223" t="s">
        <v>1007</v>
      </c>
      <c r="C780" s="223" t="s">
        <v>1259</v>
      </c>
      <c r="D780" s="223">
        <v>15377</v>
      </c>
      <c r="E780" s="7">
        <v>0</v>
      </c>
      <c r="F780" s="223" t="s">
        <v>1260</v>
      </c>
      <c r="G780" s="223" t="s">
        <v>1261</v>
      </c>
      <c r="H780" s="7">
        <v>0</v>
      </c>
      <c r="I780" s="7">
        <v>490</v>
      </c>
      <c r="J780" s="223" t="s">
        <v>1262</v>
      </c>
      <c r="K780" s="223" t="s">
        <v>1263</v>
      </c>
      <c r="L780" s="245">
        <v>363.24</v>
      </c>
      <c r="M780" s="246">
        <v>46308</v>
      </c>
      <c r="N780" s="223"/>
      <c r="O780" s="223" t="s">
        <v>381</v>
      </c>
      <c r="P780" s="223">
        <v>2110302</v>
      </c>
      <c r="Q780" s="223" t="s">
        <v>382</v>
      </c>
      <c r="R780" s="223">
        <v>0</v>
      </c>
      <c r="S780" s="7"/>
      <c r="T780" s="3" t="str">
        <f>+VLOOKUP(Tabla1[[#This Row],[id_bodega]],'CONVERSION DATOS'!B:D,2,0)</f>
        <v>TAT PASTO</v>
      </c>
      <c r="U780" s="3" t="str">
        <f>+VLOOKUP(Q780,'CONVERSION DATOS'!B:D,3,0)</f>
        <v>VEHICULOS</v>
      </c>
      <c r="V780" t="str">
        <f>+VLOOKUP($A$1:$A$21921,'DT HUEVO'!$A:$E,3,0)</f>
        <v>L</v>
      </c>
      <c r="W780" t="str">
        <f>+VLOOKUP($A$1:$A$21761,'DT HUEVO'!$A:$E,4,0)</f>
        <v>VERDE</v>
      </c>
      <c r="X780" t="str">
        <f>+VLOOKUP(T$1:T$21921,'DT HUEVO'!$H:$K,2,0)</f>
        <v>OCCIDENTE</v>
      </c>
      <c r="Y780" t="str">
        <f>+VLOOKUP(T$1:T$21921,'DT HUEVO'!$H:$K,3,0)</f>
        <v>CALOTO</v>
      </c>
      <c r="Z780">
        <f>+VLOOKUP(A$1:A$21921,'DT HUEVO'!$A:$E,5,0)</f>
        <v>0</v>
      </c>
      <c r="AA780" t="str">
        <f>IF(Tabla1[[#This Row],[GRUPO]]="PLANTA CLASIFICACION","BODEGA",IF(Tabla1[[#This Row],[GRUPO]]="BODEGA","BODEGA",Tabla1[[#This Row],[GRUPO]]))</f>
        <v>VEHICULOS</v>
      </c>
      <c r="AB780" t="str">
        <f>VLOOKUP(Tabla1[[#This Row],[articulo]],'DT HUEVO'!$A:$F,6,0)</f>
        <v>TAT</v>
      </c>
    </row>
    <row r="781" spans="1:28">
      <c r="A781" s="223">
        <v>2110402</v>
      </c>
      <c r="B781" s="223" t="s">
        <v>1009</v>
      </c>
      <c r="C781" s="223" t="s">
        <v>1259</v>
      </c>
      <c r="D781" s="223">
        <v>240</v>
      </c>
      <c r="E781" s="7">
        <v>0</v>
      </c>
      <c r="F781" s="223" t="s">
        <v>1260</v>
      </c>
      <c r="G781" s="223" t="s">
        <v>1261</v>
      </c>
      <c r="H781" s="7">
        <v>0</v>
      </c>
      <c r="I781" s="7">
        <v>480</v>
      </c>
      <c r="J781" s="223" t="s">
        <v>1262</v>
      </c>
      <c r="K781" s="223" t="s">
        <v>1263</v>
      </c>
      <c r="L781" s="245">
        <v>349.55</v>
      </c>
      <c r="M781" s="246">
        <v>46305</v>
      </c>
      <c r="N781" s="223"/>
      <c r="O781" s="223" t="s">
        <v>381</v>
      </c>
      <c r="P781" s="223">
        <v>2110402</v>
      </c>
      <c r="Q781" s="223" t="s">
        <v>382</v>
      </c>
      <c r="R781" s="223">
        <v>0</v>
      </c>
      <c r="S781" s="7"/>
      <c r="T781" s="3" t="str">
        <f>+VLOOKUP(Tabla1[[#This Row],[id_bodega]],'CONVERSION DATOS'!B:D,2,0)</f>
        <v>TAT PASTO</v>
      </c>
      <c r="U781" s="3" t="str">
        <f>+VLOOKUP(Q781,'CONVERSION DATOS'!B:D,3,0)</f>
        <v>VEHICULOS</v>
      </c>
      <c r="V781" t="str">
        <f>+VLOOKUP($A$1:$A$21921,'DT HUEVO'!$A:$E,3,0)</f>
        <v>M</v>
      </c>
      <c r="W781" t="str">
        <f>+VLOOKUP($A$1:$A$21761,'DT HUEVO'!$A:$E,4,0)</f>
        <v>VERDE</v>
      </c>
      <c r="X781" t="str">
        <f>+VLOOKUP(T$1:T$21921,'DT HUEVO'!$H:$K,2,0)</f>
        <v>OCCIDENTE</v>
      </c>
      <c r="Y781" t="str">
        <f>+VLOOKUP(T$1:T$21921,'DT HUEVO'!$H:$K,3,0)</f>
        <v>CALOTO</v>
      </c>
      <c r="Z781">
        <f>+VLOOKUP(A$1:A$21921,'DT HUEVO'!$A:$E,5,0)</f>
        <v>0</v>
      </c>
      <c r="AA781" t="str">
        <f>IF(Tabla1[[#This Row],[GRUPO]]="PLANTA CLASIFICACION","BODEGA",IF(Tabla1[[#This Row],[GRUPO]]="BODEGA","BODEGA",Tabla1[[#This Row],[GRUPO]]))</f>
        <v>VEHICULOS</v>
      </c>
      <c r="AB781" t="str">
        <f>VLOOKUP(Tabla1[[#This Row],[articulo]],'DT HUEVO'!$A:$F,6,0)</f>
        <v>TAT</v>
      </c>
    </row>
    <row r="782" spans="1:28">
      <c r="A782" s="223">
        <v>2152388</v>
      </c>
      <c r="B782" s="223" t="s">
        <v>1106</v>
      </c>
      <c r="C782" s="223" t="s">
        <v>1259</v>
      </c>
      <c r="D782" s="223">
        <v>75</v>
      </c>
      <c r="E782" s="7">
        <v>0</v>
      </c>
      <c r="F782" s="223" t="s">
        <v>1260</v>
      </c>
      <c r="G782" s="223" t="s">
        <v>1261</v>
      </c>
      <c r="H782" s="7">
        <v>0</v>
      </c>
      <c r="I782" s="7">
        <v>550</v>
      </c>
      <c r="J782" s="223" t="s">
        <v>1262</v>
      </c>
      <c r="K782" s="223" t="s">
        <v>1263</v>
      </c>
      <c r="L782" s="245">
        <v>538.38</v>
      </c>
      <c r="M782" s="246">
        <v>46305</v>
      </c>
      <c r="N782" s="223"/>
      <c r="O782" s="223" t="s">
        <v>381</v>
      </c>
      <c r="P782" s="223">
        <v>2152388</v>
      </c>
      <c r="Q782" s="223" t="s">
        <v>382</v>
      </c>
      <c r="R782" s="223">
        <v>0</v>
      </c>
      <c r="S782" s="7"/>
      <c r="T782" s="3" t="str">
        <f>+VLOOKUP(Tabla1[[#This Row],[id_bodega]],'CONVERSION DATOS'!B:D,2,0)</f>
        <v>TAT PASTO</v>
      </c>
      <c r="U782" s="3" t="str">
        <f>+VLOOKUP(Q782,'CONVERSION DATOS'!B:D,3,0)</f>
        <v>VEHICULOS</v>
      </c>
      <c r="V782" t="str">
        <f>+VLOOKUP($A$1:$A$21921,'DT HUEVO'!$A:$E,3,0)</f>
        <v>L</v>
      </c>
      <c r="W782" t="str">
        <f>+VLOOKUP($A$1:$A$21761,'DT HUEVO'!$A:$E,4,0)</f>
        <v>EMPACADOS</v>
      </c>
      <c r="X782" t="str">
        <f>+VLOOKUP(T$1:T$21921,'DT HUEVO'!$H:$K,2,0)</f>
        <v>OCCIDENTE</v>
      </c>
      <c r="Y782" t="str">
        <f>+VLOOKUP(T$1:T$21921,'DT HUEVO'!$H:$K,3,0)</f>
        <v>CALOTO</v>
      </c>
      <c r="Z782">
        <f>+VLOOKUP(A$1:A$21921,'DT HUEVO'!$A:$E,5,0)</f>
        <v>0</v>
      </c>
      <c r="AA782" t="str">
        <f>IF(Tabla1[[#This Row],[GRUPO]]="PLANTA CLASIFICACION","BODEGA",IF(Tabla1[[#This Row],[GRUPO]]="BODEGA","BODEGA",Tabla1[[#This Row],[GRUPO]]))</f>
        <v>VEHICULOS</v>
      </c>
      <c r="AB782" t="str">
        <f>VLOOKUP(Tabla1[[#This Row],[articulo]],'DT HUEVO'!$A:$F,6,0)</f>
        <v>TAT</v>
      </c>
    </row>
    <row r="783" spans="1:28">
      <c r="A783" s="223">
        <v>112268</v>
      </c>
      <c r="B783" s="223" t="s">
        <v>1066</v>
      </c>
      <c r="C783" s="223" t="s">
        <v>1259</v>
      </c>
      <c r="D783" s="223">
        <v>1200</v>
      </c>
      <c r="E783" s="7">
        <v>0</v>
      </c>
      <c r="F783" s="223" t="s">
        <v>1260</v>
      </c>
      <c r="G783" s="223" t="s">
        <v>1261</v>
      </c>
      <c r="H783" s="7">
        <v>0</v>
      </c>
      <c r="I783" s="7">
        <v>630</v>
      </c>
      <c r="J783" s="223" t="s">
        <v>1262</v>
      </c>
      <c r="K783" s="223" t="s">
        <v>1263</v>
      </c>
      <c r="L783" s="245">
        <v>684.07</v>
      </c>
      <c r="M783" s="246">
        <v>46305</v>
      </c>
      <c r="N783" s="223"/>
      <c r="O783" s="223" t="s">
        <v>383</v>
      </c>
      <c r="P783" s="223">
        <v>112268</v>
      </c>
      <c r="Q783" s="223" t="s">
        <v>384</v>
      </c>
      <c r="R783" s="223">
        <v>0</v>
      </c>
      <c r="S783" s="7"/>
      <c r="T783" s="3" t="str">
        <f>+VLOOKUP(Tabla1[[#This Row],[id_bodega]],'CONVERSION DATOS'!B:D,2,0)</f>
        <v>TAT PASTO</v>
      </c>
      <c r="U783" s="3" t="str">
        <f>+VLOOKUP(Q783,'CONVERSION DATOS'!B:D,3,0)</f>
        <v>VEHICULOS</v>
      </c>
      <c r="V783" t="str">
        <f>+VLOOKUP($A$1:$A$21921,'DT HUEVO'!$A:$E,3,0)</f>
        <v>XL</v>
      </c>
      <c r="W783" t="str">
        <f>+VLOOKUP($A$1:$A$21761,'DT HUEVO'!$A:$E,4,0)</f>
        <v>EMPACADOS</v>
      </c>
      <c r="X783" t="str">
        <f>+VLOOKUP(T$1:T$21921,'DT HUEVO'!$H:$K,2,0)</f>
        <v>OCCIDENTE</v>
      </c>
      <c r="Y783" t="str">
        <f>+VLOOKUP(T$1:T$21921,'DT HUEVO'!$H:$K,3,0)</f>
        <v>CALOTO</v>
      </c>
      <c r="Z783">
        <f>+VLOOKUP(A$1:A$21921,'DT HUEVO'!$A:$E,5,0)</f>
        <v>0</v>
      </c>
      <c r="AA783" t="str">
        <f>IF(Tabla1[[#This Row],[GRUPO]]="PLANTA CLASIFICACION","BODEGA",IF(Tabla1[[#This Row],[GRUPO]]="BODEGA","BODEGA",Tabla1[[#This Row],[GRUPO]]))</f>
        <v>VEHICULOS</v>
      </c>
      <c r="AB783" t="str">
        <f>VLOOKUP(Tabla1[[#This Row],[articulo]],'DT HUEVO'!$A:$F,6,0)</f>
        <v>AU/FS/GS</v>
      </c>
    </row>
    <row r="784" spans="1:28">
      <c r="A784" s="223">
        <v>2010102</v>
      </c>
      <c r="B784" s="223" t="s">
        <v>1266</v>
      </c>
      <c r="C784" s="223" t="s">
        <v>1259</v>
      </c>
      <c r="D784" s="223">
        <v>400</v>
      </c>
      <c r="E784" s="7">
        <v>0</v>
      </c>
      <c r="F784" s="223" t="s">
        <v>1260</v>
      </c>
      <c r="G784" s="223" t="s">
        <v>1261</v>
      </c>
      <c r="H784" s="7">
        <v>0</v>
      </c>
      <c r="I784" s="7">
        <v>610</v>
      </c>
      <c r="J784" s="223" t="s">
        <v>1262</v>
      </c>
      <c r="K784" s="223" t="s">
        <v>1263</v>
      </c>
      <c r="L784" s="245">
        <v>629.67999999999995</v>
      </c>
      <c r="M784" s="246">
        <v>46308</v>
      </c>
      <c r="N784" s="223"/>
      <c r="O784" s="223" t="s">
        <v>383</v>
      </c>
      <c r="P784" s="223">
        <v>2010102</v>
      </c>
      <c r="Q784" s="223" t="s">
        <v>384</v>
      </c>
      <c r="R784" s="223">
        <v>0</v>
      </c>
      <c r="S784" s="7"/>
      <c r="T784" s="3" t="str">
        <f>+VLOOKUP(Tabla1[[#This Row],[id_bodega]],'CONVERSION DATOS'!B:D,2,0)</f>
        <v>TAT PASTO</v>
      </c>
      <c r="U784" s="3" t="str">
        <f>+VLOOKUP(Q784,'CONVERSION DATOS'!B:D,3,0)</f>
        <v>VEHICULOS</v>
      </c>
      <c r="V784" t="str">
        <f>+VLOOKUP($A$1:$A$21921,'DT HUEVO'!$A:$E,3,0)</f>
        <v>YUMBO</v>
      </c>
      <c r="W784" t="str">
        <f>+VLOOKUP($A$1:$A$21761,'DT HUEVO'!$A:$E,4,0)</f>
        <v>VERDE</v>
      </c>
      <c r="X784" t="str">
        <f>+VLOOKUP(T$1:T$21921,'DT HUEVO'!$H:$K,2,0)</f>
        <v>OCCIDENTE</v>
      </c>
      <c r="Y784" t="str">
        <f>+VLOOKUP(T$1:T$21921,'DT HUEVO'!$H:$K,3,0)</f>
        <v>CALOTO</v>
      </c>
      <c r="Z784">
        <f>+VLOOKUP(A$1:A$21921,'DT HUEVO'!$A:$E,5,0)</f>
        <v>0</v>
      </c>
      <c r="AA784" t="str">
        <f>IF(Tabla1[[#This Row],[GRUPO]]="PLANTA CLASIFICACION","BODEGA",IF(Tabla1[[#This Row],[GRUPO]]="BODEGA","BODEGA",Tabla1[[#This Row],[GRUPO]]))</f>
        <v>VEHICULOS</v>
      </c>
      <c r="AB784" t="str">
        <f>VLOOKUP(Tabla1[[#This Row],[articulo]],'DT HUEVO'!$A:$F,6,0)</f>
        <v>TAT</v>
      </c>
    </row>
    <row r="785" spans="1:28">
      <c r="A785" s="223">
        <v>2110202</v>
      </c>
      <c r="B785" s="223" t="s">
        <v>1008</v>
      </c>
      <c r="C785" s="223" t="s">
        <v>1259</v>
      </c>
      <c r="D785" s="223">
        <v>2103</v>
      </c>
      <c r="E785" s="7">
        <v>0</v>
      </c>
      <c r="F785" s="223" t="s">
        <v>1260</v>
      </c>
      <c r="G785" s="223" t="s">
        <v>1261</v>
      </c>
      <c r="H785" s="7">
        <v>0</v>
      </c>
      <c r="I785" s="7">
        <v>540</v>
      </c>
      <c r="J785" s="223" t="s">
        <v>1262</v>
      </c>
      <c r="K785" s="223" t="s">
        <v>1263</v>
      </c>
      <c r="L785" s="245">
        <v>394.26</v>
      </c>
      <c r="M785" s="246">
        <v>46308</v>
      </c>
      <c r="N785" s="223"/>
      <c r="O785" s="223" t="s">
        <v>383</v>
      </c>
      <c r="P785" s="223">
        <v>2110202</v>
      </c>
      <c r="Q785" s="223" t="s">
        <v>384</v>
      </c>
      <c r="R785" s="223">
        <v>0</v>
      </c>
      <c r="S785" s="7"/>
      <c r="T785" s="3" t="str">
        <f>+VLOOKUP(Tabla1[[#This Row],[id_bodega]],'CONVERSION DATOS'!B:D,2,0)</f>
        <v>TAT PASTO</v>
      </c>
      <c r="U785" s="3" t="str">
        <f>+VLOOKUP(Q785,'CONVERSION DATOS'!B:D,3,0)</f>
        <v>VEHICULOS</v>
      </c>
      <c r="V785" t="str">
        <f>+VLOOKUP($A$1:$A$21921,'DT HUEVO'!$A:$E,3,0)</f>
        <v>XL</v>
      </c>
      <c r="W785" t="str">
        <f>+VLOOKUP($A$1:$A$21761,'DT HUEVO'!$A:$E,4,0)</f>
        <v>VERDE</v>
      </c>
      <c r="X785" t="str">
        <f>+VLOOKUP(T$1:T$21921,'DT HUEVO'!$H:$K,2,0)</f>
        <v>OCCIDENTE</v>
      </c>
      <c r="Y785" t="str">
        <f>+VLOOKUP(T$1:T$21921,'DT HUEVO'!$H:$K,3,0)</f>
        <v>CALOTO</v>
      </c>
      <c r="Z785">
        <f>+VLOOKUP(A$1:A$21921,'DT HUEVO'!$A:$E,5,0)</f>
        <v>0</v>
      </c>
      <c r="AA785" t="str">
        <f>IF(Tabla1[[#This Row],[GRUPO]]="PLANTA CLASIFICACION","BODEGA",IF(Tabla1[[#This Row],[GRUPO]]="BODEGA","BODEGA",Tabla1[[#This Row],[GRUPO]]))</f>
        <v>VEHICULOS</v>
      </c>
      <c r="AB785" t="str">
        <f>VLOOKUP(Tabla1[[#This Row],[articulo]],'DT HUEVO'!$A:$F,6,0)</f>
        <v>TAT</v>
      </c>
    </row>
    <row r="786" spans="1:28">
      <c r="A786" s="223">
        <v>2110302</v>
      </c>
      <c r="B786" s="223" t="s">
        <v>1007</v>
      </c>
      <c r="C786" s="223" t="s">
        <v>1259</v>
      </c>
      <c r="D786" s="223">
        <v>11995</v>
      </c>
      <c r="E786" s="7">
        <v>0</v>
      </c>
      <c r="F786" s="223" t="s">
        <v>1260</v>
      </c>
      <c r="G786" s="223" t="s">
        <v>1261</v>
      </c>
      <c r="H786" s="7">
        <v>0</v>
      </c>
      <c r="I786" s="7">
        <v>490</v>
      </c>
      <c r="J786" s="223" t="s">
        <v>1262</v>
      </c>
      <c r="K786" s="223" t="s">
        <v>1263</v>
      </c>
      <c r="L786" s="245">
        <v>363.24</v>
      </c>
      <c r="M786" s="246">
        <v>46308</v>
      </c>
      <c r="N786" s="223"/>
      <c r="O786" s="223" t="s">
        <v>383</v>
      </c>
      <c r="P786" s="223">
        <v>2110302</v>
      </c>
      <c r="Q786" s="223" t="s">
        <v>384</v>
      </c>
      <c r="R786" s="223">
        <v>0</v>
      </c>
      <c r="S786" s="7"/>
      <c r="T786" s="3" t="str">
        <f>+VLOOKUP(Tabla1[[#This Row],[id_bodega]],'CONVERSION DATOS'!B:D,2,0)</f>
        <v>TAT PASTO</v>
      </c>
      <c r="U786" s="3" t="str">
        <f>+VLOOKUP(Q786,'CONVERSION DATOS'!B:D,3,0)</f>
        <v>VEHICULOS</v>
      </c>
      <c r="V786" t="str">
        <f>+VLOOKUP($A$1:$A$21921,'DT HUEVO'!$A:$E,3,0)</f>
        <v>L</v>
      </c>
      <c r="W786" t="str">
        <f>+VLOOKUP($A$1:$A$21761,'DT HUEVO'!$A:$E,4,0)</f>
        <v>VERDE</v>
      </c>
      <c r="X786" t="str">
        <f>+VLOOKUP(T$1:T$21921,'DT HUEVO'!$H:$K,2,0)</f>
        <v>OCCIDENTE</v>
      </c>
      <c r="Y786" t="str">
        <f>+VLOOKUP(T$1:T$21921,'DT HUEVO'!$H:$K,3,0)</f>
        <v>CALOTO</v>
      </c>
      <c r="Z786">
        <f>+VLOOKUP(A$1:A$21921,'DT HUEVO'!$A:$E,5,0)</f>
        <v>0</v>
      </c>
      <c r="AA786" t="str">
        <f>IF(Tabla1[[#This Row],[GRUPO]]="PLANTA CLASIFICACION","BODEGA",IF(Tabla1[[#This Row],[GRUPO]]="BODEGA","BODEGA",Tabla1[[#This Row],[GRUPO]]))</f>
        <v>VEHICULOS</v>
      </c>
      <c r="AB786" t="str">
        <f>VLOOKUP(Tabla1[[#This Row],[articulo]],'DT HUEVO'!$A:$F,6,0)</f>
        <v>TAT</v>
      </c>
    </row>
    <row r="787" spans="1:28">
      <c r="A787" s="223">
        <v>2112207</v>
      </c>
      <c r="B787" s="223" t="s">
        <v>1104</v>
      </c>
      <c r="C787" s="223" t="s">
        <v>1259</v>
      </c>
      <c r="D787" s="223">
        <v>180</v>
      </c>
      <c r="E787" s="7">
        <v>0</v>
      </c>
      <c r="F787" s="223" t="s">
        <v>1260</v>
      </c>
      <c r="G787" s="223" t="s">
        <v>1261</v>
      </c>
      <c r="H787" s="7">
        <v>0</v>
      </c>
      <c r="I787" s="7">
        <v>640</v>
      </c>
      <c r="J787" s="223" t="s">
        <v>1262</v>
      </c>
      <c r="K787" s="223" t="s">
        <v>1263</v>
      </c>
      <c r="L787" s="245">
        <v>599.67999999999995</v>
      </c>
      <c r="M787" s="246">
        <v>46305</v>
      </c>
      <c r="N787" s="223"/>
      <c r="O787" s="223" t="s">
        <v>383</v>
      </c>
      <c r="P787" s="223">
        <v>2112207</v>
      </c>
      <c r="Q787" s="223" t="s">
        <v>384</v>
      </c>
      <c r="R787" s="223">
        <v>0</v>
      </c>
      <c r="S787" s="7"/>
      <c r="T787" s="3" t="str">
        <f>+VLOOKUP(Tabla1[[#This Row],[id_bodega]],'CONVERSION DATOS'!B:D,2,0)</f>
        <v>TAT PASTO</v>
      </c>
      <c r="U787" s="3" t="str">
        <f>+VLOOKUP(Q787,'CONVERSION DATOS'!B:D,3,0)</f>
        <v>VEHICULOS</v>
      </c>
      <c r="V787" t="str">
        <f>+VLOOKUP($A$1:$A$21921,'DT HUEVO'!$A:$E,3,0)</f>
        <v>XL</v>
      </c>
      <c r="W787" t="str">
        <f>+VLOOKUP($A$1:$A$21761,'DT HUEVO'!$A:$E,4,0)</f>
        <v>EMPACADOS</v>
      </c>
      <c r="X787" t="str">
        <f>+VLOOKUP(T$1:T$21921,'DT HUEVO'!$H:$K,2,0)</f>
        <v>OCCIDENTE</v>
      </c>
      <c r="Y787" t="str">
        <f>+VLOOKUP(T$1:T$21921,'DT HUEVO'!$H:$K,3,0)</f>
        <v>CALOTO</v>
      </c>
      <c r="Z787" t="str">
        <f>+VLOOKUP(A$1:A$21921,'DT HUEVO'!$A:$E,5,0)</f>
        <v>TAT</v>
      </c>
      <c r="AA787" t="str">
        <f>IF(Tabla1[[#This Row],[GRUPO]]="PLANTA CLASIFICACION","BODEGA",IF(Tabla1[[#This Row],[GRUPO]]="BODEGA","BODEGA",Tabla1[[#This Row],[GRUPO]]))</f>
        <v>VEHICULOS</v>
      </c>
      <c r="AB787" t="str">
        <f>VLOOKUP(Tabla1[[#This Row],[articulo]],'DT HUEVO'!$A:$F,6,0)</f>
        <v>TAT</v>
      </c>
    </row>
    <row r="788" spans="1:28">
      <c r="A788" s="223">
        <v>152384</v>
      </c>
      <c r="B788" s="223" t="s">
        <v>1107</v>
      </c>
      <c r="C788" s="223" t="s">
        <v>1259</v>
      </c>
      <c r="D788" s="223">
        <v>300</v>
      </c>
      <c r="E788" s="7">
        <v>0</v>
      </c>
      <c r="F788" s="223" t="s">
        <v>1260</v>
      </c>
      <c r="G788" s="223" t="s">
        <v>1261</v>
      </c>
      <c r="H788" s="7">
        <v>0</v>
      </c>
      <c r="I788" s="7">
        <v>540</v>
      </c>
      <c r="J788" s="223" t="s">
        <v>1262</v>
      </c>
      <c r="K788" s="223" t="s">
        <v>1263</v>
      </c>
      <c r="L788" s="245">
        <v>504.4</v>
      </c>
      <c r="M788" s="246">
        <v>46308</v>
      </c>
      <c r="N788" s="223"/>
      <c r="O788" s="223" t="s">
        <v>385</v>
      </c>
      <c r="P788" s="223">
        <v>152384</v>
      </c>
      <c r="Q788" s="223" t="s">
        <v>386</v>
      </c>
      <c r="R788" s="223">
        <v>0</v>
      </c>
      <c r="S788" s="7"/>
      <c r="T788" s="3" t="str">
        <f>+VLOOKUP(Tabla1[[#This Row],[id_bodega]],'CONVERSION DATOS'!B:D,2,0)</f>
        <v>TAT PASTO</v>
      </c>
      <c r="U788" s="3" t="str">
        <f>+VLOOKUP(Q788,'CONVERSION DATOS'!B:D,3,0)</f>
        <v>VEHICULOS</v>
      </c>
      <c r="V788" t="str">
        <f>+VLOOKUP($A$1:$A$21921,'DT HUEVO'!$A:$E,3,0)</f>
        <v>L</v>
      </c>
      <c r="W788" t="str">
        <f>+VLOOKUP($A$1:$A$21761,'DT HUEVO'!$A:$E,4,0)</f>
        <v>EMPACADOS</v>
      </c>
      <c r="X788" t="str">
        <f>+VLOOKUP(T$1:T$21921,'DT HUEVO'!$H:$K,2,0)</f>
        <v>OCCIDENTE</v>
      </c>
      <c r="Y788" t="str">
        <f>+VLOOKUP(T$1:T$21921,'DT HUEVO'!$H:$K,3,0)</f>
        <v>CALOTO</v>
      </c>
      <c r="Z788">
        <f>+VLOOKUP(A$1:A$21921,'DT HUEVO'!$A:$E,5,0)</f>
        <v>0</v>
      </c>
      <c r="AA788" t="str">
        <f>IF(Tabla1[[#This Row],[GRUPO]]="PLANTA CLASIFICACION","BODEGA",IF(Tabla1[[#This Row],[GRUPO]]="BODEGA","BODEGA",Tabla1[[#This Row],[GRUPO]]))</f>
        <v>VEHICULOS</v>
      </c>
      <c r="AB788" t="str">
        <f>VLOOKUP(Tabla1[[#This Row],[articulo]],'DT HUEVO'!$A:$F,6,0)</f>
        <v>TAT</v>
      </c>
    </row>
    <row r="789" spans="1:28">
      <c r="A789" s="223">
        <v>2110202</v>
      </c>
      <c r="B789" s="223" t="s">
        <v>1008</v>
      </c>
      <c r="C789" s="223" t="s">
        <v>1259</v>
      </c>
      <c r="D789" s="223">
        <v>1970</v>
      </c>
      <c r="E789" s="7">
        <v>0</v>
      </c>
      <c r="F789" s="223" t="s">
        <v>1260</v>
      </c>
      <c r="G789" s="223" t="s">
        <v>1261</v>
      </c>
      <c r="H789" s="7">
        <v>0</v>
      </c>
      <c r="I789" s="7">
        <v>540</v>
      </c>
      <c r="J789" s="223" t="s">
        <v>1262</v>
      </c>
      <c r="K789" s="223" t="s">
        <v>1263</v>
      </c>
      <c r="L789" s="245">
        <v>394.26</v>
      </c>
      <c r="M789" s="246">
        <v>46308</v>
      </c>
      <c r="N789" s="223"/>
      <c r="O789" s="223" t="s">
        <v>385</v>
      </c>
      <c r="P789" s="223">
        <v>2110202</v>
      </c>
      <c r="Q789" s="223" t="s">
        <v>386</v>
      </c>
      <c r="R789" s="223">
        <v>0</v>
      </c>
      <c r="S789" s="7"/>
      <c r="T789" s="3" t="str">
        <f>+VLOOKUP(Tabla1[[#This Row],[id_bodega]],'CONVERSION DATOS'!B:D,2,0)</f>
        <v>TAT PASTO</v>
      </c>
      <c r="U789" s="3" t="str">
        <f>+VLOOKUP(Q789,'CONVERSION DATOS'!B:D,3,0)</f>
        <v>VEHICULOS</v>
      </c>
      <c r="V789" t="str">
        <f>+VLOOKUP($A$1:$A$21921,'DT HUEVO'!$A:$E,3,0)</f>
        <v>XL</v>
      </c>
      <c r="W789" t="str">
        <f>+VLOOKUP($A$1:$A$21761,'DT HUEVO'!$A:$E,4,0)</f>
        <v>VERDE</v>
      </c>
      <c r="X789" t="str">
        <f>+VLOOKUP(T$1:T$21921,'DT HUEVO'!$H:$K,2,0)</f>
        <v>OCCIDENTE</v>
      </c>
      <c r="Y789" t="str">
        <f>+VLOOKUP(T$1:T$21921,'DT HUEVO'!$H:$K,3,0)</f>
        <v>CALOTO</v>
      </c>
      <c r="Z789">
        <f>+VLOOKUP(A$1:A$21921,'DT HUEVO'!$A:$E,5,0)</f>
        <v>0</v>
      </c>
      <c r="AA789" t="str">
        <f>IF(Tabla1[[#This Row],[GRUPO]]="PLANTA CLASIFICACION","BODEGA",IF(Tabla1[[#This Row],[GRUPO]]="BODEGA","BODEGA",Tabla1[[#This Row],[GRUPO]]))</f>
        <v>VEHICULOS</v>
      </c>
      <c r="AB789" t="str">
        <f>VLOOKUP(Tabla1[[#This Row],[articulo]],'DT HUEVO'!$A:$F,6,0)</f>
        <v>TAT</v>
      </c>
    </row>
    <row r="790" spans="1:28">
      <c r="A790" s="223">
        <v>2110302</v>
      </c>
      <c r="B790" s="223" t="s">
        <v>1007</v>
      </c>
      <c r="C790" s="223" t="s">
        <v>1259</v>
      </c>
      <c r="D790" s="223">
        <v>15829</v>
      </c>
      <c r="E790" s="7">
        <v>0</v>
      </c>
      <c r="F790" s="223" t="s">
        <v>1260</v>
      </c>
      <c r="G790" s="223" t="s">
        <v>1261</v>
      </c>
      <c r="H790" s="7">
        <v>0</v>
      </c>
      <c r="I790" s="7">
        <v>490</v>
      </c>
      <c r="J790" s="223" t="s">
        <v>1262</v>
      </c>
      <c r="K790" s="223" t="s">
        <v>1263</v>
      </c>
      <c r="L790" s="245">
        <v>363.24</v>
      </c>
      <c r="M790" s="246">
        <v>46308</v>
      </c>
      <c r="N790" s="223"/>
      <c r="O790" s="223" t="s">
        <v>385</v>
      </c>
      <c r="P790" s="223">
        <v>2110302</v>
      </c>
      <c r="Q790" s="223" t="s">
        <v>386</v>
      </c>
      <c r="R790" s="223">
        <v>0</v>
      </c>
      <c r="S790" s="7"/>
      <c r="T790" s="3" t="str">
        <f>+VLOOKUP(Tabla1[[#This Row],[id_bodega]],'CONVERSION DATOS'!B:D,2,0)</f>
        <v>TAT PASTO</v>
      </c>
      <c r="U790" s="3" t="str">
        <f>+VLOOKUP(Q790,'CONVERSION DATOS'!B:D,3,0)</f>
        <v>VEHICULOS</v>
      </c>
      <c r="V790" t="str">
        <f>+VLOOKUP($A$1:$A$21921,'DT HUEVO'!$A:$E,3,0)</f>
        <v>L</v>
      </c>
      <c r="W790" t="str">
        <f>+VLOOKUP($A$1:$A$21761,'DT HUEVO'!$A:$E,4,0)</f>
        <v>VERDE</v>
      </c>
      <c r="X790" t="str">
        <f>+VLOOKUP(T$1:T$21921,'DT HUEVO'!$H:$K,2,0)</f>
        <v>OCCIDENTE</v>
      </c>
      <c r="Y790" t="str">
        <f>+VLOOKUP(T$1:T$21921,'DT HUEVO'!$H:$K,3,0)</f>
        <v>CALOTO</v>
      </c>
      <c r="Z790">
        <f>+VLOOKUP(A$1:A$21921,'DT HUEVO'!$A:$E,5,0)</f>
        <v>0</v>
      </c>
      <c r="AA790" t="str">
        <f>IF(Tabla1[[#This Row],[GRUPO]]="PLANTA CLASIFICACION","BODEGA",IF(Tabla1[[#This Row],[GRUPO]]="BODEGA","BODEGA",Tabla1[[#This Row],[GRUPO]]))</f>
        <v>VEHICULOS</v>
      </c>
      <c r="AB790" t="str">
        <f>VLOOKUP(Tabla1[[#This Row],[articulo]],'DT HUEVO'!$A:$F,6,0)</f>
        <v>TAT</v>
      </c>
    </row>
    <row r="791" spans="1:28">
      <c r="A791" s="223">
        <v>2152388</v>
      </c>
      <c r="B791" s="223" t="s">
        <v>1106</v>
      </c>
      <c r="C791" s="223" t="s">
        <v>1259</v>
      </c>
      <c r="D791" s="223">
        <v>180</v>
      </c>
      <c r="E791" s="7">
        <v>0</v>
      </c>
      <c r="F791" s="223" t="s">
        <v>1260</v>
      </c>
      <c r="G791" s="223" t="s">
        <v>1261</v>
      </c>
      <c r="H791" s="7">
        <v>0</v>
      </c>
      <c r="I791" s="7">
        <v>550</v>
      </c>
      <c r="J791" s="223" t="s">
        <v>1262</v>
      </c>
      <c r="K791" s="223" t="s">
        <v>1263</v>
      </c>
      <c r="L791" s="245">
        <v>538.38</v>
      </c>
      <c r="M791" s="246">
        <v>46305</v>
      </c>
      <c r="N791" s="223"/>
      <c r="O791" s="223" t="s">
        <v>385</v>
      </c>
      <c r="P791" s="223">
        <v>2152388</v>
      </c>
      <c r="Q791" s="223" t="s">
        <v>386</v>
      </c>
      <c r="R791" s="223">
        <v>0</v>
      </c>
      <c r="S791" s="7"/>
      <c r="T791" s="3" t="str">
        <f>+VLOOKUP(Tabla1[[#This Row],[id_bodega]],'CONVERSION DATOS'!B:D,2,0)</f>
        <v>TAT PASTO</v>
      </c>
      <c r="U791" s="3" t="str">
        <f>+VLOOKUP(Q791,'CONVERSION DATOS'!B:D,3,0)</f>
        <v>VEHICULOS</v>
      </c>
      <c r="V791" t="str">
        <f>+VLOOKUP($A$1:$A$21921,'DT HUEVO'!$A:$E,3,0)</f>
        <v>L</v>
      </c>
      <c r="W791" t="str">
        <f>+VLOOKUP($A$1:$A$21761,'DT HUEVO'!$A:$E,4,0)</f>
        <v>EMPACADOS</v>
      </c>
      <c r="X791" t="str">
        <f>+VLOOKUP(T$1:T$21921,'DT HUEVO'!$H:$K,2,0)</f>
        <v>OCCIDENTE</v>
      </c>
      <c r="Y791" t="str">
        <f>+VLOOKUP(T$1:T$21921,'DT HUEVO'!$H:$K,3,0)</f>
        <v>CALOTO</v>
      </c>
      <c r="Z791">
        <f>+VLOOKUP(A$1:A$21921,'DT HUEVO'!$A:$E,5,0)</f>
        <v>0</v>
      </c>
      <c r="AA791" t="str">
        <f>IF(Tabla1[[#This Row],[GRUPO]]="PLANTA CLASIFICACION","BODEGA",IF(Tabla1[[#This Row],[GRUPO]]="BODEGA","BODEGA",Tabla1[[#This Row],[GRUPO]]))</f>
        <v>VEHICULOS</v>
      </c>
      <c r="AB791" t="str">
        <f>VLOOKUP(Tabla1[[#This Row],[articulo]],'DT HUEVO'!$A:$F,6,0)</f>
        <v>TAT</v>
      </c>
    </row>
    <row r="792" spans="1:28">
      <c r="A792" s="223">
        <v>152384</v>
      </c>
      <c r="B792" s="223" t="s">
        <v>1107</v>
      </c>
      <c r="C792" s="223" t="s">
        <v>1259</v>
      </c>
      <c r="D792" s="223">
        <v>300</v>
      </c>
      <c r="E792" s="7">
        <v>0</v>
      </c>
      <c r="F792" s="223" t="s">
        <v>1260</v>
      </c>
      <c r="G792" s="223" t="s">
        <v>1261</v>
      </c>
      <c r="H792" s="7">
        <v>0</v>
      </c>
      <c r="I792" s="7">
        <v>540</v>
      </c>
      <c r="J792" s="223" t="s">
        <v>1262</v>
      </c>
      <c r="K792" s="223" t="s">
        <v>1263</v>
      </c>
      <c r="L792" s="245">
        <v>504.4</v>
      </c>
      <c r="M792" s="246">
        <v>46308</v>
      </c>
      <c r="N792" s="223"/>
      <c r="O792" s="223" t="s">
        <v>387</v>
      </c>
      <c r="P792" s="223">
        <v>152384</v>
      </c>
      <c r="Q792" s="223" t="s">
        <v>388</v>
      </c>
      <c r="R792" s="223">
        <v>0</v>
      </c>
      <c r="S792" s="7"/>
      <c r="T792" s="3" t="str">
        <f>+VLOOKUP(Tabla1[[#This Row],[id_bodega]],'CONVERSION DATOS'!B:D,2,0)</f>
        <v>TAT PASTO</v>
      </c>
      <c r="U792" s="3" t="str">
        <f>+VLOOKUP(Q792,'CONVERSION DATOS'!B:D,3,0)</f>
        <v>VEHICULOS</v>
      </c>
      <c r="V792" t="str">
        <f>+VLOOKUP($A$1:$A$21921,'DT HUEVO'!$A:$E,3,0)</f>
        <v>L</v>
      </c>
      <c r="W792" t="str">
        <f>+VLOOKUP($A$1:$A$21761,'DT HUEVO'!$A:$E,4,0)</f>
        <v>EMPACADOS</v>
      </c>
      <c r="X792" t="str">
        <f>+VLOOKUP(T$1:T$21921,'DT HUEVO'!$H:$K,2,0)</f>
        <v>OCCIDENTE</v>
      </c>
      <c r="Y792" t="str">
        <f>+VLOOKUP(T$1:T$21921,'DT HUEVO'!$H:$K,3,0)</f>
        <v>CALOTO</v>
      </c>
      <c r="Z792">
        <f>+VLOOKUP(A$1:A$21921,'DT HUEVO'!$A:$E,5,0)</f>
        <v>0</v>
      </c>
      <c r="AA792" t="str">
        <f>IF(Tabla1[[#This Row],[GRUPO]]="PLANTA CLASIFICACION","BODEGA",IF(Tabla1[[#This Row],[GRUPO]]="BODEGA","BODEGA",Tabla1[[#This Row],[GRUPO]]))</f>
        <v>VEHICULOS</v>
      </c>
      <c r="AB792" t="str">
        <f>VLOOKUP(Tabla1[[#This Row],[articulo]],'DT HUEVO'!$A:$F,6,0)</f>
        <v>TAT</v>
      </c>
    </row>
    <row r="793" spans="1:28">
      <c r="A793" s="223">
        <v>2110202</v>
      </c>
      <c r="B793" s="223" t="s">
        <v>1008</v>
      </c>
      <c r="C793" s="223" t="s">
        <v>1259</v>
      </c>
      <c r="D793" s="223">
        <v>3073</v>
      </c>
      <c r="E793" s="7">
        <v>0</v>
      </c>
      <c r="F793" s="223" t="s">
        <v>1260</v>
      </c>
      <c r="G793" s="223" t="s">
        <v>1261</v>
      </c>
      <c r="H793" s="7">
        <v>0</v>
      </c>
      <c r="I793" s="7">
        <v>540</v>
      </c>
      <c r="J793" s="223" t="s">
        <v>1262</v>
      </c>
      <c r="K793" s="223" t="s">
        <v>1263</v>
      </c>
      <c r="L793" s="245">
        <v>394.26</v>
      </c>
      <c r="M793" s="246">
        <v>46308</v>
      </c>
      <c r="N793" s="223"/>
      <c r="O793" s="223" t="s">
        <v>387</v>
      </c>
      <c r="P793" s="223">
        <v>2110202</v>
      </c>
      <c r="Q793" s="223" t="s">
        <v>388</v>
      </c>
      <c r="R793" s="223">
        <v>0</v>
      </c>
      <c r="S793" s="7"/>
      <c r="T793" s="3" t="str">
        <f>+VLOOKUP(Tabla1[[#This Row],[id_bodega]],'CONVERSION DATOS'!B:D,2,0)</f>
        <v>TAT PASTO</v>
      </c>
      <c r="U793" s="3" t="str">
        <f>+VLOOKUP(Q793,'CONVERSION DATOS'!B:D,3,0)</f>
        <v>VEHICULOS</v>
      </c>
      <c r="V793" t="str">
        <f>+VLOOKUP($A$1:$A$21921,'DT HUEVO'!$A:$E,3,0)</f>
        <v>XL</v>
      </c>
      <c r="W793" t="str">
        <f>+VLOOKUP($A$1:$A$21761,'DT HUEVO'!$A:$E,4,0)</f>
        <v>VERDE</v>
      </c>
      <c r="X793" t="str">
        <f>+VLOOKUP(T$1:T$21921,'DT HUEVO'!$H:$K,2,0)</f>
        <v>OCCIDENTE</v>
      </c>
      <c r="Y793" t="str">
        <f>+VLOOKUP(T$1:T$21921,'DT HUEVO'!$H:$K,3,0)</f>
        <v>CALOTO</v>
      </c>
      <c r="Z793">
        <f>+VLOOKUP(A$1:A$21921,'DT HUEVO'!$A:$E,5,0)</f>
        <v>0</v>
      </c>
      <c r="AA793" t="str">
        <f>IF(Tabla1[[#This Row],[GRUPO]]="PLANTA CLASIFICACION","BODEGA",IF(Tabla1[[#This Row],[GRUPO]]="BODEGA","BODEGA",Tabla1[[#This Row],[GRUPO]]))</f>
        <v>VEHICULOS</v>
      </c>
      <c r="AB793" t="str">
        <f>VLOOKUP(Tabla1[[#This Row],[articulo]],'DT HUEVO'!$A:$F,6,0)</f>
        <v>TAT</v>
      </c>
    </row>
    <row r="794" spans="1:28">
      <c r="A794" s="223">
        <v>2110302</v>
      </c>
      <c r="B794" s="223" t="s">
        <v>1007</v>
      </c>
      <c r="C794" s="223" t="s">
        <v>1259</v>
      </c>
      <c r="D794" s="223">
        <v>13873</v>
      </c>
      <c r="E794" s="7">
        <v>0</v>
      </c>
      <c r="F794" s="223" t="s">
        <v>1260</v>
      </c>
      <c r="G794" s="223" t="s">
        <v>1261</v>
      </c>
      <c r="H794" s="7">
        <v>0</v>
      </c>
      <c r="I794" s="7">
        <v>490</v>
      </c>
      <c r="J794" s="223" t="s">
        <v>1262</v>
      </c>
      <c r="K794" s="223" t="s">
        <v>1263</v>
      </c>
      <c r="L794" s="245">
        <v>363.24</v>
      </c>
      <c r="M794" s="246">
        <v>46305</v>
      </c>
      <c r="N794" s="223"/>
      <c r="O794" s="223" t="s">
        <v>387</v>
      </c>
      <c r="P794" s="223">
        <v>2110302</v>
      </c>
      <c r="Q794" s="223" t="s">
        <v>388</v>
      </c>
      <c r="R794" s="223">
        <v>0</v>
      </c>
      <c r="S794" s="7"/>
      <c r="T794" s="3" t="str">
        <f>+VLOOKUP(Tabla1[[#This Row],[id_bodega]],'CONVERSION DATOS'!B:D,2,0)</f>
        <v>TAT PASTO</v>
      </c>
      <c r="U794" s="3" t="str">
        <f>+VLOOKUP(Q794,'CONVERSION DATOS'!B:D,3,0)</f>
        <v>VEHICULOS</v>
      </c>
      <c r="V794" t="str">
        <f>+VLOOKUP($A$1:$A$21921,'DT HUEVO'!$A:$E,3,0)</f>
        <v>L</v>
      </c>
      <c r="W794" t="str">
        <f>+VLOOKUP($A$1:$A$21761,'DT HUEVO'!$A:$E,4,0)</f>
        <v>VERDE</v>
      </c>
      <c r="X794" t="str">
        <f>+VLOOKUP(T$1:T$21921,'DT HUEVO'!$H:$K,2,0)</f>
        <v>OCCIDENTE</v>
      </c>
      <c r="Y794" t="str">
        <f>+VLOOKUP(T$1:T$21921,'DT HUEVO'!$H:$K,3,0)</f>
        <v>CALOTO</v>
      </c>
      <c r="Z794">
        <f>+VLOOKUP(A$1:A$21921,'DT HUEVO'!$A:$E,5,0)</f>
        <v>0</v>
      </c>
      <c r="AA794" t="str">
        <f>IF(Tabla1[[#This Row],[GRUPO]]="PLANTA CLASIFICACION","BODEGA",IF(Tabla1[[#This Row],[GRUPO]]="BODEGA","BODEGA",Tabla1[[#This Row],[GRUPO]]))</f>
        <v>VEHICULOS</v>
      </c>
      <c r="AB794" t="str">
        <f>VLOOKUP(Tabla1[[#This Row],[articulo]],'DT HUEVO'!$A:$F,6,0)</f>
        <v>TAT</v>
      </c>
    </row>
    <row r="795" spans="1:28">
      <c r="A795" s="223">
        <v>2110317</v>
      </c>
      <c r="B795" s="223" t="s">
        <v>1786</v>
      </c>
      <c r="C795" s="223" t="s">
        <v>1259</v>
      </c>
      <c r="D795" s="223">
        <v>148</v>
      </c>
      <c r="E795" s="7">
        <v>0</v>
      </c>
      <c r="F795" s="223" t="s">
        <v>1260</v>
      </c>
      <c r="G795" s="223" t="s">
        <v>1261</v>
      </c>
      <c r="H795" s="7">
        <v>0</v>
      </c>
      <c r="I795" s="7">
        <v>500</v>
      </c>
      <c r="J795" s="223" t="s">
        <v>1262</v>
      </c>
      <c r="K795" s="223" t="s">
        <v>1263</v>
      </c>
      <c r="L795" s="245">
        <v>362.98</v>
      </c>
      <c r="M795" s="246">
        <v>46302</v>
      </c>
      <c r="N795" s="223">
        <v>0</v>
      </c>
      <c r="O795" s="223" t="s">
        <v>387</v>
      </c>
      <c r="P795" s="223">
        <v>2110317</v>
      </c>
      <c r="Q795" s="223" t="s">
        <v>388</v>
      </c>
      <c r="R795" s="223">
        <v>0</v>
      </c>
      <c r="S795" s="7"/>
      <c r="T795" s="3" t="str">
        <f>+VLOOKUP(Tabla1[[#This Row],[id_bodega]],'CONVERSION DATOS'!B:D,2,0)</f>
        <v>TAT PASTO</v>
      </c>
      <c r="U795" s="3" t="str">
        <f>+VLOOKUP(Q795,'CONVERSION DATOS'!B:D,3,0)</f>
        <v>VEHICULOS</v>
      </c>
      <c r="V795" t="str">
        <f>+VLOOKUP($A$1:$A$21921,'DT HUEVO'!$A:$E,3,0)</f>
        <v>L</v>
      </c>
      <c r="W795" t="str">
        <f>+VLOOKUP($A$1:$A$21761,'DT HUEVO'!$A:$E,4,0)</f>
        <v>EMPACADOS</v>
      </c>
      <c r="X795" t="str">
        <f>+VLOOKUP(T$1:T$21921,'DT HUEVO'!$H:$K,2,0)</f>
        <v>OCCIDENTE</v>
      </c>
      <c r="Y795" t="str">
        <f>+VLOOKUP(T$1:T$21921,'DT HUEVO'!$H:$K,3,0)</f>
        <v>CALOTO</v>
      </c>
      <c r="Z795">
        <f>+VLOOKUP(A$1:A$21921,'DT HUEVO'!$A:$E,5,0)</f>
        <v>0</v>
      </c>
      <c r="AA795" t="str">
        <f>IF(Tabla1[[#This Row],[GRUPO]]="PLANTA CLASIFICACION","BODEGA",IF(Tabla1[[#This Row],[GRUPO]]="BODEGA","BODEGA",Tabla1[[#This Row],[GRUPO]]))</f>
        <v>VEHICULOS</v>
      </c>
      <c r="AB795" t="str">
        <f>VLOOKUP(Tabla1[[#This Row],[articulo]],'DT HUEVO'!$A:$F,6,0)</f>
        <v>TAT</v>
      </c>
    </row>
    <row r="796" spans="1:28">
      <c r="A796" s="223">
        <v>2110402</v>
      </c>
      <c r="B796" s="223" t="s">
        <v>1009</v>
      </c>
      <c r="C796" s="223" t="s">
        <v>1259</v>
      </c>
      <c r="D796" s="223">
        <v>240</v>
      </c>
      <c r="E796" s="7">
        <v>0</v>
      </c>
      <c r="F796" s="223" t="s">
        <v>1260</v>
      </c>
      <c r="G796" s="223" t="s">
        <v>1261</v>
      </c>
      <c r="H796" s="7">
        <v>0</v>
      </c>
      <c r="I796" s="7">
        <v>480</v>
      </c>
      <c r="J796" s="223" t="s">
        <v>1262</v>
      </c>
      <c r="K796" s="223" t="s">
        <v>1263</v>
      </c>
      <c r="L796" s="245">
        <v>349.55</v>
      </c>
      <c r="M796" s="246">
        <v>46305</v>
      </c>
      <c r="N796" s="223"/>
      <c r="O796" s="223" t="s">
        <v>387</v>
      </c>
      <c r="P796" s="223">
        <v>2110402</v>
      </c>
      <c r="Q796" s="223" t="s">
        <v>388</v>
      </c>
      <c r="R796" s="223">
        <v>0</v>
      </c>
      <c r="S796" s="7"/>
      <c r="T796" s="3" t="str">
        <f>+VLOOKUP(Tabla1[[#This Row],[id_bodega]],'CONVERSION DATOS'!B:D,2,0)</f>
        <v>TAT PASTO</v>
      </c>
      <c r="U796" s="3" t="str">
        <f>+VLOOKUP(Q796,'CONVERSION DATOS'!B:D,3,0)</f>
        <v>VEHICULOS</v>
      </c>
      <c r="V796" t="str">
        <f>+VLOOKUP($A$1:$A$21921,'DT HUEVO'!$A:$E,3,0)</f>
        <v>M</v>
      </c>
      <c r="W796" t="str">
        <f>+VLOOKUP($A$1:$A$21761,'DT HUEVO'!$A:$E,4,0)</f>
        <v>VERDE</v>
      </c>
      <c r="X796" t="str">
        <f>+VLOOKUP(T$1:T$21921,'DT HUEVO'!$H:$K,2,0)</f>
        <v>OCCIDENTE</v>
      </c>
      <c r="Y796" t="str">
        <f>+VLOOKUP(T$1:T$21921,'DT HUEVO'!$H:$K,3,0)</f>
        <v>CALOTO</v>
      </c>
      <c r="Z796">
        <f>+VLOOKUP(A$1:A$21921,'DT HUEVO'!$A:$E,5,0)</f>
        <v>0</v>
      </c>
      <c r="AA796" t="str">
        <f>IF(Tabla1[[#This Row],[GRUPO]]="PLANTA CLASIFICACION","BODEGA",IF(Tabla1[[#This Row],[GRUPO]]="BODEGA","BODEGA",Tabla1[[#This Row],[GRUPO]]))</f>
        <v>VEHICULOS</v>
      </c>
      <c r="AB796" t="str">
        <f>VLOOKUP(Tabla1[[#This Row],[articulo]],'DT HUEVO'!$A:$F,6,0)</f>
        <v>TAT</v>
      </c>
    </row>
    <row r="797" spans="1:28">
      <c r="A797" s="223">
        <v>2112207</v>
      </c>
      <c r="B797" s="223" t="s">
        <v>1104</v>
      </c>
      <c r="C797" s="223" t="s">
        <v>1259</v>
      </c>
      <c r="D797" s="223">
        <v>345</v>
      </c>
      <c r="E797" s="7">
        <v>0</v>
      </c>
      <c r="F797" s="223" t="s">
        <v>1260</v>
      </c>
      <c r="G797" s="223" t="s">
        <v>1261</v>
      </c>
      <c r="H797" s="7">
        <v>0</v>
      </c>
      <c r="I797" s="7">
        <v>640</v>
      </c>
      <c r="J797" s="223" t="s">
        <v>1262</v>
      </c>
      <c r="K797" s="223" t="s">
        <v>1263</v>
      </c>
      <c r="L797" s="245">
        <v>599.67999999999995</v>
      </c>
      <c r="M797" s="246">
        <v>46305</v>
      </c>
      <c r="N797" s="223"/>
      <c r="O797" s="223" t="s">
        <v>387</v>
      </c>
      <c r="P797" s="223">
        <v>2112207</v>
      </c>
      <c r="Q797" s="223" t="s">
        <v>388</v>
      </c>
      <c r="R797" s="223">
        <v>0</v>
      </c>
      <c r="S797" s="7"/>
      <c r="T797" s="3" t="str">
        <f>+VLOOKUP(Tabla1[[#This Row],[id_bodega]],'CONVERSION DATOS'!B:D,2,0)</f>
        <v>TAT PASTO</v>
      </c>
      <c r="U797" s="3" t="str">
        <f>+VLOOKUP(Q797,'CONVERSION DATOS'!B:D,3,0)</f>
        <v>VEHICULOS</v>
      </c>
      <c r="V797" t="str">
        <f>+VLOOKUP($A$1:$A$21921,'DT HUEVO'!$A:$E,3,0)</f>
        <v>XL</v>
      </c>
      <c r="W797" t="str">
        <f>+VLOOKUP($A$1:$A$21761,'DT HUEVO'!$A:$E,4,0)</f>
        <v>EMPACADOS</v>
      </c>
      <c r="X797" t="str">
        <f>+VLOOKUP(T$1:T$21921,'DT HUEVO'!$H:$K,2,0)</f>
        <v>OCCIDENTE</v>
      </c>
      <c r="Y797" t="str">
        <f>+VLOOKUP(T$1:T$21921,'DT HUEVO'!$H:$K,3,0)</f>
        <v>CALOTO</v>
      </c>
      <c r="Z797" t="str">
        <f>+VLOOKUP(A$1:A$21921,'DT HUEVO'!$A:$E,5,0)</f>
        <v>TAT</v>
      </c>
      <c r="AA797" t="str">
        <f>IF(Tabla1[[#This Row],[GRUPO]]="PLANTA CLASIFICACION","BODEGA",IF(Tabla1[[#This Row],[GRUPO]]="BODEGA","BODEGA",Tabla1[[#This Row],[GRUPO]]))</f>
        <v>VEHICULOS</v>
      </c>
      <c r="AB797" t="str">
        <f>VLOOKUP(Tabla1[[#This Row],[articulo]],'DT HUEVO'!$A:$F,6,0)</f>
        <v>TAT</v>
      </c>
    </row>
    <row r="798" spans="1:28">
      <c r="A798" s="223">
        <v>2152388</v>
      </c>
      <c r="B798" s="223" t="s">
        <v>1106</v>
      </c>
      <c r="C798" s="223" t="s">
        <v>1259</v>
      </c>
      <c r="D798" s="223">
        <v>540</v>
      </c>
      <c r="E798" s="7">
        <v>0</v>
      </c>
      <c r="F798" s="223" t="s">
        <v>1260</v>
      </c>
      <c r="G798" s="223" t="s">
        <v>1261</v>
      </c>
      <c r="H798" s="7">
        <v>0</v>
      </c>
      <c r="I798" s="7">
        <v>550</v>
      </c>
      <c r="J798" s="223" t="s">
        <v>1262</v>
      </c>
      <c r="K798" s="223" t="s">
        <v>1263</v>
      </c>
      <c r="L798" s="245">
        <v>538.38</v>
      </c>
      <c r="M798" s="246">
        <v>46305</v>
      </c>
      <c r="N798" s="223"/>
      <c r="O798" s="223" t="s">
        <v>387</v>
      </c>
      <c r="P798" s="223">
        <v>2152388</v>
      </c>
      <c r="Q798" s="223" t="s">
        <v>388</v>
      </c>
      <c r="R798" s="223">
        <v>0</v>
      </c>
      <c r="S798" s="7"/>
      <c r="T798" s="3" t="str">
        <f>+VLOOKUP(Tabla1[[#This Row],[id_bodega]],'CONVERSION DATOS'!B:D,2,0)</f>
        <v>TAT PASTO</v>
      </c>
      <c r="U798" s="3" t="str">
        <f>+VLOOKUP(Q798,'CONVERSION DATOS'!B:D,3,0)</f>
        <v>VEHICULOS</v>
      </c>
      <c r="V798" t="str">
        <f>+VLOOKUP($A$1:$A$21921,'DT HUEVO'!$A:$E,3,0)</f>
        <v>L</v>
      </c>
      <c r="W798" t="str">
        <f>+VLOOKUP($A$1:$A$21761,'DT HUEVO'!$A:$E,4,0)</f>
        <v>EMPACADOS</v>
      </c>
      <c r="X798" t="str">
        <f>+VLOOKUP(T$1:T$21921,'DT HUEVO'!$H:$K,2,0)</f>
        <v>OCCIDENTE</v>
      </c>
      <c r="Y798" t="str">
        <f>+VLOOKUP(T$1:T$21921,'DT HUEVO'!$H:$K,3,0)</f>
        <v>CALOTO</v>
      </c>
      <c r="Z798">
        <f>+VLOOKUP(A$1:A$21921,'DT HUEVO'!$A:$E,5,0)</f>
        <v>0</v>
      </c>
      <c r="AA798" t="str">
        <f>IF(Tabla1[[#This Row],[GRUPO]]="PLANTA CLASIFICACION","BODEGA",IF(Tabla1[[#This Row],[GRUPO]]="BODEGA","BODEGA",Tabla1[[#This Row],[GRUPO]]))</f>
        <v>VEHICULOS</v>
      </c>
      <c r="AB798" t="str">
        <f>VLOOKUP(Tabla1[[#This Row],[articulo]],'DT HUEVO'!$A:$F,6,0)</f>
        <v>TAT</v>
      </c>
    </row>
    <row r="799" spans="1:28">
      <c r="A799" s="223">
        <v>152384</v>
      </c>
      <c r="B799" s="223" t="s">
        <v>1107</v>
      </c>
      <c r="C799" s="223" t="s">
        <v>1259</v>
      </c>
      <c r="D799" s="223">
        <v>600</v>
      </c>
      <c r="E799" s="7">
        <v>0</v>
      </c>
      <c r="F799" s="223" t="s">
        <v>1260</v>
      </c>
      <c r="G799" s="223" t="s">
        <v>1261</v>
      </c>
      <c r="H799" s="7">
        <v>0</v>
      </c>
      <c r="I799" s="7">
        <v>540</v>
      </c>
      <c r="J799" s="223" t="s">
        <v>1262</v>
      </c>
      <c r="K799" s="223" t="s">
        <v>1263</v>
      </c>
      <c r="L799" s="245">
        <v>504.4</v>
      </c>
      <c r="M799" s="246">
        <v>46305</v>
      </c>
      <c r="N799" s="223"/>
      <c r="O799" s="223" t="s">
        <v>389</v>
      </c>
      <c r="P799" s="223">
        <v>152384</v>
      </c>
      <c r="Q799" s="223" t="s">
        <v>390</v>
      </c>
      <c r="R799" s="223">
        <v>0</v>
      </c>
      <c r="S799" s="7"/>
      <c r="T799" s="3" t="str">
        <f>+VLOOKUP(Tabla1[[#This Row],[id_bodega]],'CONVERSION DATOS'!B:D,2,0)</f>
        <v>TAT PASTO</v>
      </c>
      <c r="U799" s="3" t="str">
        <f>+VLOOKUP(Q799,'CONVERSION DATOS'!B:D,3,0)</f>
        <v>VEHICULOS</v>
      </c>
      <c r="V799" t="str">
        <f>+VLOOKUP($A$1:$A$21921,'DT HUEVO'!$A:$E,3,0)</f>
        <v>L</v>
      </c>
      <c r="W799" t="str">
        <f>+VLOOKUP($A$1:$A$21761,'DT HUEVO'!$A:$E,4,0)</f>
        <v>EMPACADOS</v>
      </c>
      <c r="X799" t="str">
        <f>+VLOOKUP(T$1:T$21921,'DT HUEVO'!$H:$K,2,0)</f>
        <v>OCCIDENTE</v>
      </c>
      <c r="Y799" t="str">
        <f>+VLOOKUP(T$1:T$21921,'DT HUEVO'!$H:$K,3,0)</f>
        <v>CALOTO</v>
      </c>
      <c r="Z799">
        <f>+VLOOKUP(A$1:A$21921,'DT HUEVO'!$A:$E,5,0)</f>
        <v>0</v>
      </c>
      <c r="AA799" t="str">
        <f>IF(Tabla1[[#This Row],[GRUPO]]="PLANTA CLASIFICACION","BODEGA",IF(Tabla1[[#This Row],[GRUPO]]="BODEGA","BODEGA",Tabla1[[#This Row],[GRUPO]]))</f>
        <v>VEHICULOS</v>
      </c>
      <c r="AB799" t="str">
        <f>VLOOKUP(Tabla1[[#This Row],[articulo]],'DT HUEVO'!$A:$F,6,0)</f>
        <v>TAT</v>
      </c>
    </row>
    <row r="800" spans="1:28">
      <c r="A800" s="223">
        <v>2010102</v>
      </c>
      <c r="B800" s="223" t="s">
        <v>1266</v>
      </c>
      <c r="C800" s="223" t="s">
        <v>1259</v>
      </c>
      <c r="D800" s="223">
        <v>177</v>
      </c>
      <c r="E800" s="7">
        <v>0</v>
      </c>
      <c r="F800" s="223" t="s">
        <v>1260</v>
      </c>
      <c r="G800" s="223" t="s">
        <v>1261</v>
      </c>
      <c r="H800" s="7">
        <v>0</v>
      </c>
      <c r="I800" s="7">
        <v>610</v>
      </c>
      <c r="J800" s="223" t="s">
        <v>1262</v>
      </c>
      <c r="K800" s="223" t="s">
        <v>1263</v>
      </c>
      <c r="L800" s="245">
        <v>629.67999999999995</v>
      </c>
      <c r="M800" s="246">
        <v>46308</v>
      </c>
      <c r="N800" s="223"/>
      <c r="O800" s="223" t="s">
        <v>389</v>
      </c>
      <c r="P800" s="223">
        <v>2010102</v>
      </c>
      <c r="Q800" s="223" t="s">
        <v>390</v>
      </c>
      <c r="R800" s="223">
        <v>0</v>
      </c>
      <c r="S800" s="7"/>
      <c r="T800" s="3" t="str">
        <f>+VLOOKUP(Tabla1[[#This Row],[id_bodega]],'CONVERSION DATOS'!B:D,2,0)</f>
        <v>TAT PASTO</v>
      </c>
      <c r="U800" s="3" t="str">
        <f>+VLOOKUP(Q800,'CONVERSION DATOS'!B:D,3,0)</f>
        <v>VEHICULOS</v>
      </c>
      <c r="V800" t="str">
        <f>+VLOOKUP($A$1:$A$21921,'DT HUEVO'!$A:$E,3,0)</f>
        <v>YUMBO</v>
      </c>
      <c r="W800" t="str">
        <f>+VLOOKUP($A$1:$A$21761,'DT HUEVO'!$A:$E,4,0)</f>
        <v>VERDE</v>
      </c>
      <c r="X800" t="str">
        <f>+VLOOKUP(T$1:T$21921,'DT HUEVO'!$H:$K,2,0)</f>
        <v>OCCIDENTE</v>
      </c>
      <c r="Y800" t="str">
        <f>+VLOOKUP(T$1:T$21921,'DT HUEVO'!$H:$K,3,0)</f>
        <v>CALOTO</v>
      </c>
      <c r="Z800">
        <f>+VLOOKUP(A$1:A$21921,'DT HUEVO'!$A:$E,5,0)</f>
        <v>0</v>
      </c>
      <c r="AA800" t="str">
        <f>IF(Tabla1[[#This Row],[GRUPO]]="PLANTA CLASIFICACION","BODEGA",IF(Tabla1[[#This Row],[GRUPO]]="BODEGA","BODEGA",Tabla1[[#This Row],[GRUPO]]))</f>
        <v>VEHICULOS</v>
      </c>
      <c r="AB800" t="str">
        <f>VLOOKUP(Tabla1[[#This Row],[articulo]],'DT HUEVO'!$A:$F,6,0)</f>
        <v>TAT</v>
      </c>
    </row>
    <row r="801" spans="1:28">
      <c r="A801" s="223">
        <v>2110202</v>
      </c>
      <c r="B801" s="223" t="s">
        <v>1008</v>
      </c>
      <c r="C801" s="223" t="s">
        <v>1259</v>
      </c>
      <c r="D801" s="223">
        <v>2512</v>
      </c>
      <c r="E801" s="7">
        <v>0</v>
      </c>
      <c r="F801" s="223" t="s">
        <v>1260</v>
      </c>
      <c r="G801" s="223" t="s">
        <v>1261</v>
      </c>
      <c r="H801" s="7">
        <v>0</v>
      </c>
      <c r="I801" s="7">
        <v>540</v>
      </c>
      <c r="J801" s="223" t="s">
        <v>1262</v>
      </c>
      <c r="K801" s="223" t="s">
        <v>1263</v>
      </c>
      <c r="L801" s="245">
        <v>394.26</v>
      </c>
      <c r="M801" s="246">
        <v>46305</v>
      </c>
      <c r="N801" s="223"/>
      <c r="O801" s="223" t="s">
        <v>389</v>
      </c>
      <c r="P801" s="223">
        <v>2110202</v>
      </c>
      <c r="Q801" s="223" t="s">
        <v>390</v>
      </c>
      <c r="R801" s="223">
        <v>0</v>
      </c>
      <c r="S801" s="7"/>
      <c r="T801" s="3" t="str">
        <f>+VLOOKUP(Tabla1[[#This Row],[id_bodega]],'CONVERSION DATOS'!B:D,2,0)</f>
        <v>TAT PASTO</v>
      </c>
      <c r="U801" s="3" t="str">
        <f>+VLOOKUP(Q801,'CONVERSION DATOS'!B:D,3,0)</f>
        <v>VEHICULOS</v>
      </c>
      <c r="V801" t="str">
        <f>+VLOOKUP($A$1:$A$21921,'DT HUEVO'!$A:$E,3,0)</f>
        <v>XL</v>
      </c>
      <c r="W801" t="str">
        <f>+VLOOKUP($A$1:$A$21761,'DT HUEVO'!$A:$E,4,0)</f>
        <v>VERDE</v>
      </c>
      <c r="X801" t="str">
        <f>+VLOOKUP(T$1:T$21921,'DT HUEVO'!$H:$K,2,0)</f>
        <v>OCCIDENTE</v>
      </c>
      <c r="Y801" t="str">
        <f>+VLOOKUP(T$1:T$21921,'DT HUEVO'!$H:$K,3,0)</f>
        <v>CALOTO</v>
      </c>
      <c r="Z801">
        <f>+VLOOKUP(A$1:A$21921,'DT HUEVO'!$A:$E,5,0)</f>
        <v>0</v>
      </c>
      <c r="AA801" t="str">
        <f>IF(Tabla1[[#This Row],[GRUPO]]="PLANTA CLASIFICACION","BODEGA",IF(Tabla1[[#This Row],[GRUPO]]="BODEGA","BODEGA",Tabla1[[#This Row],[GRUPO]]))</f>
        <v>VEHICULOS</v>
      </c>
      <c r="AB801" t="str">
        <f>VLOOKUP(Tabla1[[#This Row],[articulo]],'DT HUEVO'!$A:$F,6,0)</f>
        <v>TAT</v>
      </c>
    </row>
    <row r="802" spans="1:28">
      <c r="A802" s="223">
        <v>2110302</v>
      </c>
      <c r="B802" s="223" t="s">
        <v>1007</v>
      </c>
      <c r="C802" s="223" t="s">
        <v>1259</v>
      </c>
      <c r="D802" s="223">
        <v>18036</v>
      </c>
      <c r="E802" s="7">
        <v>0</v>
      </c>
      <c r="F802" s="223" t="s">
        <v>1260</v>
      </c>
      <c r="G802" s="223" t="s">
        <v>1261</v>
      </c>
      <c r="H802" s="7">
        <v>0</v>
      </c>
      <c r="I802" s="7">
        <v>490</v>
      </c>
      <c r="J802" s="223" t="s">
        <v>1262</v>
      </c>
      <c r="K802" s="223" t="s">
        <v>1263</v>
      </c>
      <c r="L802" s="245">
        <v>363.24</v>
      </c>
      <c r="M802" s="246">
        <v>46308</v>
      </c>
      <c r="N802" s="223"/>
      <c r="O802" s="223" t="s">
        <v>389</v>
      </c>
      <c r="P802" s="223">
        <v>2110302</v>
      </c>
      <c r="Q802" s="223" t="s">
        <v>390</v>
      </c>
      <c r="R802" s="223">
        <v>0</v>
      </c>
      <c r="S802" s="7"/>
      <c r="T802" s="3" t="str">
        <f>+VLOOKUP(Tabla1[[#This Row],[id_bodega]],'CONVERSION DATOS'!B:D,2,0)</f>
        <v>TAT PASTO</v>
      </c>
      <c r="U802" s="3" t="str">
        <f>+VLOOKUP(Q802,'CONVERSION DATOS'!B:D,3,0)</f>
        <v>VEHICULOS</v>
      </c>
      <c r="V802" t="str">
        <f>+VLOOKUP($A$1:$A$21921,'DT HUEVO'!$A:$E,3,0)</f>
        <v>L</v>
      </c>
      <c r="W802" t="str">
        <f>+VLOOKUP($A$1:$A$21761,'DT HUEVO'!$A:$E,4,0)</f>
        <v>VERDE</v>
      </c>
      <c r="X802" t="str">
        <f>+VLOOKUP(T$1:T$21921,'DT HUEVO'!$H:$K,2,0)</f>
        <v>OCCIDENTE</v>
      </c>
      <c r="Y802" t="str">
        <f>+VLOOKUP(T$1:T$21921,'DT HUEVO'!$H:$K,3,0)</f>
        <v>CALOTO</v>
      </c>
      <c r="Z802">
        <f>+VLOOKUP(A$1:A$21921,'DT HUEVO'!$A:$E,5,0)</f>
        <v>0</v>
      </c>
      <c r="AA802" t="str">
        <f>IF(Tabla1[[#This Row],[GRUPO]]="PLANTA CLASIFICACION","BODEGA",IF(Tabla1[[#This Row],[GRUPO]]="BODEGA","BODEGA",Tabla1[[#This Row],[GRUPO]]))</f>
        <v>VEHICULOS</v>
      </c>
      <c r="AB802" t="str">
        <f>VLOOKUP(Tabla1[[#This Row],[articulo]],'DT HUEVO'!$A:$F,6,0)</f>
        <v>TAT</v>
      </c>
    </row>
    <row r="803" spans="1:28">
      <c r="A803" s="223">
        <v>2152388</v>
      </c>
      <c r="B803" s="223" t="s">
        <v>1106</v>
      </c>
      <c r="C803" s="223" t="s">
        <v>1259</v>
      </c>
      <c r="D803" s="223">
        <v>120</v>
      </c>
      <c r="E803" s="7">
        <v>0</v>
      </c>
      <c r="F803" s="223" t="s">
        <v>1260</v>
      </c>
      <c r="G803" s="223" t="s">
        <v>1261</v>
      </c>
      <c r="H803" s="7">
        <v>0</v>
      </c>
      <c r="I803" s="7">
        <v>550</v>
      </c>
      <c r="J803" s="223" t="s">
        <v>1262</v>
      </c>
      <c r="K803" s="223" t="s">
        <v>1263</v>
      </c>
      <c r="L803" s="245">
        <v>538.38</v>
      </c>
      <c r="M803" s="246">
        <v>46308</v>
      </c>
      <c r="N803" s="223"/>
      <c r="O803" s="223" t="s">
        <v>389</v>
      </c>
      <c r="P803" s="223">
        <v>2152388</v>
      </c>
      <c r="Q803" s="223" t="s">
        <v>390</v>
      </c>
      <c r="R803" s="223">
        <v>0</v>
      </c>
      <c r="S803" s="7"/>
      <c r="T803" s="3" t="str">
        <f>+VLOOKUP(Tabla1[[#This Row],[id_bodega]],'CONVERSION DATOS'!B:D,2,0)</f>
        <v>TAT PASTO</v>
      </c>
      <c r="U803" s="3" t="str">
        <f>+VLOOKUP(Q803,'CONVERSION DATOS'!B:D,3,0)</f>
        <v>VEHICULOS</v>
      </c>
      <c r="V803" t="str">
        <f>+VLOOKUP($A$1:$A$21921,'DT HUEVO'!$A:$E,3,0)</f>
        <v>L</v>
      </c>
      <c r="W803" t="str">
        <f>+VLOOKUP($A$1:$A$21761,'DT HUEVO'!$A:$E,4,0)</f>
        <v>EMPACADOS</v>
      </c>
      <c r="X803" t="str">
        <f>+VLOOKUP(T$1:T$21921,'DT HUEVO'!$H:$K,2,0)</f>
        <v>OCCIDENTE</v>
      </c>
      <c r="Y803" t="str">
        <f>+VLOOKUP(T$1:T$21921,'DT HUEVO'!$H:$K,3,0)</f>
        <v>CALOTO</v>
      </c>
      <c r="Z803">
        <f>+VLOOKUP(A$1:A$21921,'DT HUEVO'!$A:$E,5,0)</f>
        <v>0</v>
      </c>
      <c r="AA803" t="str">
        <f>IF(Tabla1[[#This Row],[GRUPO]]="PLANTA CLASIFICACION","BODEGA",IF(Tabla1[[#This Row],[GRUPO]]="BODEGA","BODEGA",Tabla1[[#This Row],[GRUPO]]))</f>
        <v>VEHICULOS</v>
      </c>
      <c r="AB803" t="str">
        <f>VLOOKUP(Tabla1[[#This Row],[articulo]],'DT HUEVO'!$A:$F,6,0)</f>
        <v>TAT</v>
      </c>
    </row>
    <row r="804" spans="1:28">
      <c r="A804" s="223">
        <v>2110202</v>
      </c>
      <c r="B804" s="223" t="s">
        <v>1008</v>
      </c>
      <c r="C804" s="223" t="s">
        <v>1259</v>
      </c>
      <c r="D804" s="223">
        <v>941</v>
      </c>
      <c r="E804" s="7">
        <v>0</v>
      </c>
      <c r="F804" s="223" t="s">
        <v>1260</v>
      </c>
      <c r="G804" s="223" t="s">
        <v>1261</v>
      </c>
      <c r="H804" s="7">
        <v>0</v>
      </c>
      <c r="I804" s="7">
        <v>540</v>
      </c>
      <c r="J804" s="223" t="s">
        <v>1262</v>
      </c>
      <c r="K804" s="223" t="s">
        <v>1263</v>
      </c>
      <c r="L804" s="245">
        <v>394.26</v>
      </c>
      <c r="M804" s="246">
        <v>46305</v>
      </c>
      <c r="N804" s="223"/>
      <c r="O804" s="223" t="s">
        <v>391</v>
      </c>
      <c r="P804" s="223">
        <v>2110202</v>
      </c>
      <c r="Q804" s="223" t="s">
        <v>392</v>
      </c>
      <c r="R804" s="223">
        <v>0</v>
      </c>
      <c r="S804" s="7"/>
      <c r="T804" s="3" t="str">
        <f>+VLOOKUP(Tabla1[[#This Row],[id_bodega]],'CONVERSION DATOS'!B:D,2,0)</f>
        <v>TAT PASTO</v>
      </c>
      <c r="U804" s="3" t="str">
        <f>+VLOOKUP(Q804,'CONVERSION DATOS'!B:D,3,0)</f>
        <v>VEHICULOS</v>
      </c>
      <c r="V804" t="str">
        <f>+VLOOKUP($A$1:$A$21921,'DT HUEVO'!$A:$E,3,0)</f>
        <v>XL</v>
      </c>
      <c r="W804" t="str">
        <f>+VLOOKUP($A$1:$A$21761,'DT HUEVO'!$A:$E,4,0)</f>
        <v>VERDE</v>
      </c>
      <c r="X804" t="str">
        <f>+VLOOKUP(T$1:T$21921,'DT HUEVO'!$H:$K,2,0)</f>
        <v>OCCIDENTE</v>
      </c>
      <c r="Y804" t="str">
        <f>+VLOOKUP(T$1:T$21921,'DT HUEVO'!$H:$K,3,0)</f>
        <v>CALOTO</v>
      </c>
      <c r="Z804">
        <f>+VLOOKUP(A$1:A$21921,'DT HUEVO'!$A:$E,5,0)</f>
        <v>0</v>
      </c>
      <c r="AA804" t="str">
        <f>IF(Tabla1[[#This Row],[GRUPO]]="PLANTA CLASIFICACION","BODEGA",IF(Tabla1[[#This Row],[GRUPO]]="BODEGA","BODEGA",Tabla1[[#This Row],[GRUPO]]))</f>
        <v>VEHICULOS</v>
      </c>
      <c r="AB804" t="str">
        <f>VLOOKUP(Tabla1[[#This Row],[articulo]],'DT HUEVO'!$A:$F,6,0)</f>
        <v>TAT</v>
      </c>
    </row>
    <row r="805" spans="1:28">
      <c r="A805" s="223">
        <v>2110302</v>
      </c>
      <c r="B805" s="223" t="s">
        <v>1007</v>
      </c>
      <c r="C805" s="223" t="s">
        <v>1259</v>
      </c>
      <c r="D805" s="223">
        <v>9644</v>
      </c>
      <c r="E805" s="7">
        <v>0</v>
      </c>
      <c r="F805" s="223" t="s">
        <v>1260</v>
      </c>
      <c r="G805" s="223" t="s">
        <v>1261</v>
      </c>
      <c r="H805" s="7">
        <v>0</v>
      </c>
      <c r="I805" s="7">
        <v>490</v>
      </c>
      <c r="J805" s="223" t="s">
        <v>1262</v>
      </c>
      <c r="K805" s="223" t="s">
        <v>1263</v>
      </c>
      <c r="L805" s="245">
        <v>363.24</v>
      </c>
      <c r="M805" s="246">
        <v>46308</v>
      </c>
      <c r="N805" s="223"/>
      <c r="O805" s="223" t="s">
        <v>391</v>
      </c>
      <c r="P805" s="223">
        <v>2110302</v>
      </c>
      <c r="Q805" s="223" t="s">
        <v>392</v>
      </c>
      <c r="R805" s="223">
        <v>0</v>
      </c>
      <c r="S805" s="7"/>
      <c r="T805" s="3" t="str">
        <f>+VLOOKUP(Tabla1[[#This Row],[id_bodega]],'CONVERSION DATOS'!B:D,2,0)</f>
        <v>TAT PASTO</v>
      </c>
      <c r="U805" s="3" t="str">
        <f>+VLOOKUP(Q805,'CONVERSION DATOS'!B:D,3,0)</f>
        <v>VEHICULOS</v>
      </c>
      <c r="V805" t="str">
        <f>+VLOOKUP($A$1:$A$21921,'DT HUEVO'!$A:$E,3,0)</f>
        <v>L</v>
      </c>
      <c r="W805" t="str">
        <f>+VLOOKUP($A$1:$A$21761,'DT HUEVO'!$A:$E,4,0)</f>
        <v>VERDE</v>
      </c>
      <c r="X805" t="str">
        <f>+VLOOKUP(T$1:T$21921,'DT HUEVO'!$H:$K,2,0)</f>
        <v>OCCIDENTE</v>
      </c>
      <c r="Y805" t="str">
        <f>+VLOOKUP(T$1:T$21921,'DT HUEVO'!$H:$K,3,0)</f>
        <v>CALOTO</v>
      </c>
      <c r="Z805">
        <f>+VLOOKUP(A$1:A$21921,'DT HUEVO'!$A:$E,5,0)</f>
        <v>0</v>
      </c>
      <c r="AA805" t="str">
        <f>IF(Tabla1[[#This Row],[GRUPO]]="PLANTA CLASIFICACION","BODEGA",IF(Tabla1[[#This Row],[GRUPO]]="BODEGA","BODEGA",Tabla1[[#This Row],[GRUPO]]))</f>
        <v>VEHICULOS</v>
      </c>
      <c r="AB805" t="str">
        <f>VLOOKUP(Tabla1[[#This Row],[articulo]],'DT HUEVO'!$A:$F,6,0)</f>
        <v>TAT</v>
      </c>
    </row>
    <row r="806" spans="1:28">
      <c r="A806" s="223">
        <v>2152388</v>
      </c>
      <c r="B806" s="223" t="s">
        <v>1106</v>
      </c>
      <c r="C806" s="223" t="s">
        <v>1259</v>
      </c>
      <c r="D806" s="223">
        <v>255</v>
      </c>
      <c r="E806" s="7">
        <v>0</v>
      </c>
      <c r="F806" s="223" t="s">
        <v>1260</v>
      </c>
      <c r="G806" s="223" t="s">
        <v>1261</v>
      </c>
      <c r="H806" s="7">
        <v>0</v>
      </c>
      <c r="I806" s="7">
        <v>550</v>
      </c>
      <c r="J806" s="223" t="s">
        <v>1262</v>
      </c>
      <c r="K806" s="223" t="s">
        <v>1263</v>
      </c>
      <c r="L806" s="245">
        <v>538.38</v>
      </c>
      <c r="M806" s="246">
        <v>46305</v>
      </c>
      <c r="N806" s="223"/>
      <c r="O806" s="223" t="s">
        <v>391</v>
      </c>
      <c r="P806" s="223">
        <v>2152388</v>
      </c>
      <c r="Q806" s="223" t="s">
        <v>392</v>
      </c>
      <c r="R806" s="223">
        <v>0</v>
      </c>
      <c r="S806" s="7"/>
      <c r="T806" s="3" t="str">
        <f>+VLOOKUP(Tabla1[[#This Row],[id_bodega]],'CONVERSION DATOS'!B:D,2,0)</f>
        <v>TAT PASTO</v>
      </c>
      <c r="U806" s="3" t="str">
        <f>+VLOOKUP(Q806,'CONVERSION DATOS'!B:D,3,0)</f>
        <v>VEHICULOS</v>
      </c>
      <c r="V806" t="str">
        <f>+VLOOKUP($A$1:$A$21921,'DT HUEVO'!$A:$E,3,0)</f>
        <v>L</v>
      </c>
      <c r="W806" t="str">
        <f>+VLOOKUP($A$1:$A$21761,'DT HUEVO'!$A:$E,4,0)</f>
        <v>EMPACADOS</v>
      </c>
      <c r="X806" t="str">
        <f>+VLOOKUP(T$1:T$21921,'DT HUEVO'!$H:$K,2,0)</f>
        <v>OCCIDENTE</v>
      </c>
      <c r="Y806" t="str">
        <f>+VLOOKUP(T$1:T$21921,'DT HUEVO'!$H:$K,3,0)</f>
        <v>CALOTO</v>
      </c>
      <c r="Z806">
        <f>+VLOOKUP(A$1:A$21921,'DT HUEVO'!$A:$E,5,0)</f>
        <v>0</v>
      </c>
      <c r="AA806" t="str">
        <f>IF(Tabla1[[#This Row],[GRUPO]]="PLANTA CLASIFICACION","BODEGA",IF(Tabla1[[#This Row],[GRUPO]]="BODEGA","BODEGA",Tabla1[[#This Row],[GRUPO]]))</f>
        <v>VEHICULOS</v>
      </c>
      <c r="AB806" t="str">
        <f>VLOOKUP(Tabla1[[#This Row],[articulo]],'DT HUEVO'!$A:$F,6,0)</f>
        <v>TAT</v>
      </c>
    </row>
    <row r="807" spans="1:28">
      <c r="A807" s="223">
        <v>152384</v>
      </c>
      <c r="B807" s="223" t="s">
        <v>1107</v>
      </c>
      <c r="C807" s="223" t="s">
        <v>1259</v>
      </c>
      <c r="D807" s="223">
        <v>1500</v>
      </c>
      <c r="E807" s="7">
        <v>0</v>
      </c>
      <c r="F807" s="223" t="s">
        <v>1260</v>
      </c>
      <c r="G807" s="223" t="s">
        <v>1261</v>
      </c>
      <c r="H807" s="7">
        <v>0</v>
      </c>
      <c r="I807" s="7">
        <v>540</v>
      </c>
      <c r="J807" s="223" t="s">
        <v>1262</v>
      </c>
      <c r="K807" s="223" t="s">
        <v>1263</v>
      </c>
      <c r="L807" s="245">
        <v>504.4</v>
      </c>
      <c r="M807" s="246">
        <v>46305</v>
      </c>
      <c r="N807" s="223"/>
      <c r="O807" s="223" t="s">
        <v>393</v>
      </c>
      <c r="P807" s="223">
        <v>152384</v>
      </c>
      <c r="Q807" s="223" t="s">
        <v>394</v>
      </c>
      <c r="R807" s="223">
        <v>0</v>
      </c>
      <c r="S807" s="7"/>
      <c r="T807" s="3" t="str">
        <f>+VLOOKUP(Tabla1[[#This Row],[id_bodega]],'CONVERSION DATOS'!B:D,2,0)</f>
        <v>TAT PASTO</v>
      </c>
      <c r="U807" s="3" t="str">
        <f>+VLOOKUP(Q807,'CONVERSION DATOS'!B:D,3,0)</f>
        <v>VEHICULOS</v>
      </c>
      <c r="V807" t="str">
        <f>+VLOOKUP($A$1:$A$21921,'DT HUEVO'!$A:$E,3,0)</f>
        <v>L</v>
      </c>
      <c r="W807" t="str">
        <f>+VLOOKUP($A$1:$A$21761,'DT HUEVO'!$A:$E,4,0)</f>
        <v>EMPACADOS</v>
      </c>
      <c r="X807" t="str">
        <f>+VLOOKUP(T$1:T$21921,'DT HUEVO'!$H:$K,2,0)</f>
        <v>OCCIDENTE</v>
      </c>
      <c r="Y807" t="str">
        <f>+VLOOKUP(T$1:T$21921,'DT HUEVO'!$H:$K,3,0)</f>
        <v>CALOTO</v>
      </c>
      <c r="Z807">
        <f>+VLOOKUP(A$1:A$21921,'DT HUEVO'!$A:$E,5,0)</f>
        <v>0</v>
      </c>
      <c r="AA807" t="str">
        <f>IF(Tabla1[[#This Row],[GRUPO]]="PLANTA CLASIFICACION","BODEGA",IF(Tabla1[[#This Row],[GRUPO]]="BODEGA","BODEGA",Tabla1[[#This Row],[GRUPO]]))</f>
        <v>VEHICULOS</v>
      </c>
      <c r="AB807" t="str">
        <f>VLOOKUP(Tabla1[[#This Row],[articulo]],'DT HUEVO'!$A:$F,6,0)</f>
        <v>TAT</v>
      </c>
    </row>
    <row r="808" spans="1:28">
      <c r="A808" s="223">
        <v>2010102</v>
      </c>
      <c r="B808" s="223" t="s">
        <v>1266</v>
      </c>
      <c r="C808" s="223" t="s">
        <v>1259</v>
      </c>
      <c r="D808" s="223">
        <v>120</v>
      </c>
      <c r="E808" s="7">
        <v>0</v>
      </c>
      <c r="F808" s="223" t="s">
        <v>1260</v>
      </c>
      <c r="G808" s="223" t="s">
        <v>1261</v>
      </c>
      <c r="H808" s="7">
        <v>0</v>
      </c>
      <c r="I808" s="7">
        <v>610</v>
      </c>
      <c r="J808" s="223" t="s">
        <v>1262</v>
      </c>
      <c r="K808" s="223" t="s">
        <v>1263</v>
      </c>
      <c r="L808" s="245">
        <v>629.67999999999995</v>
      </c>
      <c r="M808" s="246">
        <v>46305</v>
      </c>
      <c r="N808" s="223"/>
      <c r="O808" s="223" t="s">
        <v>393</v>
      </c>
      <c r="P808" s="223">
        <v>2010102</v>
      </c>
      <c r="Q808" s="223" t="s">
        <v>394</v>
      </c>
      <c r="R808" s="223">
        <v>0</v>
      </c>
      <c r="S808" s="7"/>
      <c r="T808" s="3" t="str">
        <f>+VLOOKUP(Tabla1[[#This Row],[id_bodega]],'CONVERSION DATOS'!B:D,2,0)</f>
        <v>TAT PASTO</v>
      </c>
      <c r="U808" s="3" t="str">
        <f>+VLOOKUP(Q808,'CONVERSION DATOS'!B:D,3,0)</f>
        <v>VEHICULOS</v>
      </c>
      <c r="V808" t="str">
        <f>+VLOOKUP($A$1:$A$21921,'DT HUEVO'!$A:$E,3,0)</f>
        <v>YUMBO</v>
      </c>
      <c r="W808" t="str">
        <f>+VLOOKUP($A$1:$A$21761,'DT HUEVO'!$A:$E,4,0)</f>
        <v>VERDE</v>
      </c>
      <c r="X808" t="str">
        <f>+VLOOKUP(T$1:T$21921,'DT HUEVO'!$H:$K,2,0)</f>
        <v>OCCIDENTE</v>
      </c>
      <c r="Y808" t="str">
        <f>+VLOOKUP(T$1:T$21921,'DT HUEVO'!$H:$K,3,0)</f>
        <v>CALOTO</v>
      </c>
      <c r="Z808">
        <f>+VLOOKUP(A$1:A$21921,'DT HUEVO'!$A:$E,5,0)</f>
        <v>0</v>
      </c>
      <c r="AA808" t="str">
        <f>IF(Tabla1[[#This Row],[GRUPO]]="PLANTA CLASIFICACION","BODEGA",IF(Tabla1[[#This Row],[GRUPO]]="BODEGA","BODEGA",Tabla1[[#This Row],[GRUPO]]))</f>
        <v>VEHICULOS</v>
      </c>
      <c r="AB808" t="str">
        <f>VLOOKUP(Tabla1[[#This Row],[articulo]],'DT HUEVO'!$A:$F,6,0)</f>
        <v>TAT</v>
      </c>
    </row>
    <row r="809" spans="1:28">
      <c r="A809" s="223">
        <v>2110202</v>
      </c>
      <c r="B809" s="223" t="s">
        <v>1008</v>
      </c>
      <c r="C809" s="223" t="s">
        <v>1259</v>
      </c>
      <c r="D809" s="223">
        <v>2618</v>
      </c>
      <c r="E809" s="7">
        <v>0</v>
      </c>
      <c r="F809" s="223" t="s">
        <v>1260</v>
      </c>
      <c r="G809" s="223" t="s">
        <v>1261</v>
      </c>
      <c r="H809" s="7">
        <v>0</v>
      </c>
      <c r="I809" s="7">
        <v>540</v>
      </c>
      <c r="J809" s="223" t="s">
        <v>1262</v>
      </c>
      <c r="K809" s="223" t="s">
        <v>1263</v>
      </c>
      <c r="L809" s="245">
        <v>394.26</v>
      </c>
      <c r="M809" s="246">
        <v>46305</v>
      </c>
      <c r="N809" s="223"/>
      <c r="O809" s="223" t="s">
        <v>393</v>
      </c>
      <c r="P809" s="223">
        <v>2110202</v>
      </c>
      <c r="Q809" s="223" t="s">
        <v>394</v>
      </c>
      <c r="R809" s="223">
        <v>0</v>
      </c>
      <c r="S809" s="7"/>
      <c r="T809" s="3" t="str">
        <f>+VLOOKUP(Tabla1[[#This Row],[id_bodega]],'CONVERSION DATOS'!B:D,2,0)</f>
        <v>TAT PASTO</v>
      </c>
      <c r="U809" s="3" t="str">
        <f>+VLOOKUP(Q809,'CONVERSION DATOS'!B:D,3,0)</f>
        <v>VEHICULOS</v>
      </c>
      <c r="V809" t="str">
        <f>+VLOOKUP($A$1:$A$21921,'DT HUEVO'!$A:$E,3,0)</f>
        <v>XL</v>
      </c>
      <c r="W809" t="str">
        <f>+VLOOKUP($A$1:$A$21761,'DT HUEVO'!$A:$E,4,0)</f>
        <v>VERDE</v>
      </c>
      <c r="X809" t="str">
        <f>+VLOOKUP(T$1:T$21921,'DT HUEVO'!$H:$K,2,0)</f>
        <v>OCCIDENTE</v>
      </c>
      <c r="Y809" t="str">
        <f>+VLOOKUP(T$1:T$21921,'DT HUEVO'!$H:$K,3,0)</f>
        <v>CALOTO</v>
      </c>
      <c r="Z809">
        <f>+VLOOKUP(A$1:A$21921,'DT HUEVO'!$A:$E,5,0)</f>
        <v>0</v>
      </c>
      <c r="AA809" t="str">
        <f>IF(Tabla1[[#This Row],[GRUPO]]="PLANTA CLASIFICACION","BODEGA",IF(Tabla1[[#This Row],[GRUPO]]="BODEGA","BODEGA",Tabla1[[#This Row],[GRUPO]]))</f>
        <v>VEHICULOS</v>
      </c>
      <c r="AB809" t="str">
        <f>VLOOKUP(Tabla1[[#This Row],[articulo]],'DT HUEVO'!$A:$F,6,0)</f>
        <v>TAT</v>
      </c>
    </row>
    <row r="810" spans="1:28">
      <c r="A810" s="223">
        <v>2110302</v>
      </c>
      <c r="B810" s="223" t="s">
        <v>1007</v>
      </c>
      <c r="C810" s="223" t="s">
        <v>1259</v>
      </c>
      <c r="D810" s="223">
        <v>15450</v>
      </c>
      <c r="E810" s="7">
        <v>0</v>
      </c>
      <c r="F810" s="223" t="s">
        <v>1260</v>
      </c>
      <c r="G810" s="223" t="s">
        <v>1261</v>
      </c>
      <c r="H810" s="7">
        <v>0</v>
      </c>
      <c r="I810" s="7">
        <v>490</v>
      </c>
      <c r="J810" s="223" t="s">
        <v>1262</v>
      </c>
      <c r="K810" s="223" t="s">
        <v>1263</v>
      </c>
      <c r="L810" s="245">
        <v>363.24</v>
      </c>
      <c r="M810" s="246">
        <v>46308</v>
      </c>
      <c r="N810" s="223"/>
      <c r="O810" s="223" t="s">
        <v>393</v>
      </c>
      <c r="P810" s="223">
        <v>2110302</v>
      </c>
      <c r="Q810" s="223" t="s">
        <v>394</v>
      </c>
      <c r="R810" s="223">
        <v>0</v>
      </c>
      <c r="S810" s="7"/>
      <c r="T810" s="3" t="str">
        <f>+VLOOKUP(Tabla1[[#This Row],[id_bodega]],'CONVERSION DATOS'!B:D,2,0)</f>
        <v>TAT PASTO</v>
      </c>
      <c r="U810" s="3" t="str">
        <f>+VLOOKUP(Q810,'CONVERSION DATOS'!B:D,3,0)</f>
        <v>VEHICULOS</v>
      </c>
      <c r="V810" t="str">
        <f>+VLOOKUP($A$1:$A$21921,'DT HUEVO'!$A:$E,3,0)</f>
        <v>L</v>
      </c>
      <c r="W810" t="str">
        <f>+VLOOKUP($A$1:$A$21761,'DT HUEVO'!$A:$E,4,0)</f>
        <v>VERDE</v>
      </c>
      <c r="X810" t="str">
        <f>+VLOOKUP(T$1:T$21921,'DT HUEVO'!$H:$K,2,0)</f>
        <v>OCCIDENTE</v>
      </c>
      <c r="Y810" t="str">
        <f>+VLOOKUP(T$1:T$21921,'DT HUEVO'!$H:$K,3,0)</f>
        <v>CALOTO</v>
      </c>
      <c r="Z810">
        <f>+VLOOKUP(A$1:A$21921,'DT HUEVO'!$A:$E,5,0)</f>
        <v>0</v>
      </c>
      <c r="AA810" t="str">
        <f>IF(Tabla1[[#This Row],[GRUPO]]="PLANTA CLASIFICACION","BODEGA",IF(Tabla1[[#This Row],[GRUPO]]="BODEGA","BODEGA",Tabla1[[#This Row],[GRUPO]]))</f>
        <v>VEHICULOS</v>
      </c>
      <c r="AB810" t="str">
        <f>VLOOKUP(Tabla1[[#This Row],[articulo]],'DT HUEVO'!$A:$F,6,0)</f>
        <v>TAT</v>
      </c>
    </row>
    <row r="811" spans="1:28">
      <c r="A811" s="223">
        <v>2110402</v>
      </c>
      <c r="B811" s="223" t="s">
        <v>1009</v>
      </c>
      <c r="C811" s="223" t="s">
        <v>1259</v>
      </c>
      <c r="D811" s="223">
        <v>240</v>
      </c>
      <c r="E811" s="7">
        <v>0</v>
      </c>
      <c r="F811" s="223" t="s">
        <v>1260</v>
      </c>
      <c r="G811" s="223" t="s">
        <v>1261</v>
      </c>
      <c r="H811" s="7">
        <v>0</v>
      </c>
      <c r="I811" s="7">
        <v>480</v>
      </c>
      <c r="J811" s="223" t="s">
        <v>1262</v>
      </c>
      <c r="K811" s="223" t="s">
        <v>1263</v>
      </c>
      <c r="L811" s="245">
        <v>349.55</v>
      </c>
      <c r="M811" s="246">
        <v>46301</v>
      </c>
      <c r="N811" s="223"/>
      <c r="O811" s="223" t="s">
        <v>393</v>
      </c>
      <c r="P811" s="223">
        <v>2110402</v>
      </c>
      <c r="Q811" s="223" t="s">
        <v>394</v>
      </c>
      <c r="R811" s="223">
        <v>0</v>
      </c>
      <c r="S811" s="7"/>
      <c r="T811" s="3" t="str">
        <f>+VLOOKUP(Tabla1[[#This Row],[id_bodega]],'CONVERSION DATOS'!B:D,2,0)</f>
        <v>TAT PASTO</v>
      </c>
      <c r="U811" s="3" t="str">
        <f>+VLOOKUP(Q811,'CONVERSION DATOS'!B:D,3,0)</f>
        <v>VEHICULOS</v>
      </c>
      <c r="V811" t="str">
        <f>+VLOOKUP($A$1:$A$21921,'DT HUEVO'!$A:$E,3,0)</f>
        <v>M</v>
      </c>
      <c r="W811" t="str">
        <f>+VLOOKUP($A$1:$A$21761,'DT HUEVO'!$A:$E,4,0)</f>
        <v>VERDE</v>
      </c>
      <c r="X811" t="str">
        <f>+VLOOKUP(T$1:T$21921,'DT HUEVO'!$H:$K,2,0)</f>
        <v>OCCIDENTE</v>
      </c>
      <c r="Y811" t="str">
        <f>+VLOOKUP(T$1:T$21921,'DT HUEVO'!$H:$K,3,0)</f>
        <v>CALOTO</v>
      </c>
      <c r="Z811">
        <f>+VLOOKUP(A$1:A$21921,'DT HUEVO'!$A:$E,5,0)</f>
        <v>0</v>
      </c>
      <c r="AA811" t="str">
        <f>IF(Tabla1[[#This Row],[GRUPO]]="PLANTA CLASIFICACION","BODEGA",IF(Tabla1[[#This Row],[GRUPO]]="BODEGA","BODEGA",Tabla1[[#This Row],[GRUPO]]))</f>
        <v>VEHICULOS</v>
      </c>
      <c r="AB811" t="str">
        <f>VLOOKUP(Tabla1[[#This Row],[articulo]],'DT HUEVO'!$A:$F,6,0)</f>
        <v>TAT</v>
      </c>
    </row>
    <row r="812" spans="1:28">
      <c r="A812" s="223">
        <v>152384</v>
      </c>
      <c r="B812" s="223" t="s">
        <v>1107</v>
      </c>
      <c r="C812" s="223" t="s">
        <v>1259</v>
      </c>
      <c r="D812" s="223">
        <v>900</v>
      </c>
      <c r="E812" s="7">
        <v>0</v>
      </c>
      <c r="F812" s="223" t="s">
        <v>1260</v>
      </c>
      <c r="G812" s="223" t="s">
        <v>1261</v>
      </c>
      <c r="H812" s="7">
        <v>0</v>
      </c>
      <c r="I812" s="7">
        <v>540</v>
      </c>
      <c r="J812" s="223" t="s">
        <v>1262</v>
      </c>
      <c r="K812" s="223" t="s">
        <v>1263</v>
      </c>
      <c r="L812" s="245">
        <v>504.4</v>
      </c>
      <c r="M812" s="246">
        <v>46305</v>
      </c>
      <c r="N812" s="223"/>
      <c r="O812" s="223" t="s">
        <v>395</v>
      </c>
      <c r="P812" s="223">
        <v>152384</v>
      </c>
      <c r="Q812" s="223" t="s">
        <v>396</v>
      </c>
      <c r="R812" s="223">
        <v>0</v>
      </c>
      <c r="S812" s="7"/>
      <c r="T812" s="3" t="str">
        <f>+VLOOKUP(Tabla1[[#This Row],[id_bodega]],'CONVERSION DATOS'!B:D,2,0)</f>
        <v>TAT PASTO</v>
      </c>
      <c r="U812" s="3" t="str">
        <f>+VLOOKUP(Q812,'CONVERSION DATOS'!B:D,3,0)</f>
        <v>VEHICULOS</v>
      </c>
      <c r="V812" t="str">
        <f>+VLOOKUP($A$1:$A$21921,'DT HUEVO'!$A:$E,3,0)</f>
        <v>L</v>
      </c>
      <c r="W812" t="str">
        <f>+VLOOKUP($A$1:$A$21761,'DT HUEVO'!$A:$E,4,0)</f>
        <v>EMPACADOS</v>
      </c>
      <c r="X812" t="str">
        <f>+VLOOKUP(T$1:T$21921,'DT HUEVO'!$H:$K,2,0)</f>
        <v>OCCIDENTE</v>
      </c>
      <c r="Y812" t="str">
        <f>+VLOOKUP(T$1:T$21921,'DT HUEVO'!$H:$K,3,0)</f>
        <v>CALOTO</v>
      </c>
      <c r="Z812">
        <f>+VLOOKUP(A$1:A$21921,'DT HUEVO'!$A:$E,5,0)</f>
        <v>0</v>
      </c>
      <c r="AA812" t="str">
        <f>IF(Tabla1[[#This Row],[GRUPO]]="PLANTA CLASIFICACION","BODEGA",IF(Tabla1[[#This Row],[GRUPO]]="BODEGA","BODEGA",Tabla1[[#This Row],[GRUPO]]))</f>
        <v>VEHICULOS</v>
      </c>
      <c r="AB812" t="str">
        <f>VLOOKUP(Tabla1[[#This Row],[articulo]],'DT HUEVO'!$A:$F,6,0)</f>
        <v>TAT</v>
      </c>
    </row>
    <row r="813" spans="1:28">
      <c r="A813" s="223">
        <v>2110202</v>
      </c>
      <c r="B813" s="223" t="s">
        <v>1008</v>
      </c>
      <c r="C813" s="223" t="s">
        <v>1259</v>
      </c>
      <c r="D813" s="223">
        <v>720</v>
      </c>
      <c r="E813" s="7">
        <v>0</v>
      </c>
      <c r="F813" s="223" t="s">
        <v>1260</v>
      </c>
      <c r="G813" s="223" t="s">
        <v>1261</v>
      </c>
      <c r="H813" s="7">
        <v>0</v>
      </c>
      <c r="I813" s="7">
        <v>540</v>
      </c>
      <c r="J813" s="223" t="s">
        <v>1262</v>
      </c>
      <c r="K813" s="223" t="s">
        <v>1263</v>
      </c>
      <c r="L813" s="245">
        <v>394.26</v>
      </c>
      <c r="M813" s="246">
        <v>46305</v>
      </c>
      <c r="N813" s="223"/>
      <c r="O813" s="223" t="s">
        <v>395</v>
      </c>
      <c r="P813" s="223">
        <v>2110202</v>
      </c>
      <c r="Q813" s="223" t="s">
        <v>396</v>
      </c>
      <c r="R813" s="223">
        <v>0</v>
      </c>
      <c r="S813" s="7"/>
      <c r="T813" s="3" t="str">
        <f>+VLOOKUP(Tabla1[[#This Row],[id_bodega]],'CONVERSION DATOS'!B:D,2,0)</f>
        <v>TAT PASTO</v>
      </c>
      <c r="U813" s="3" t="str">
        <f>+VLOOKUP(Q813,'CONVERSION DATOS'!B:D,3,0)</f>
        <v>VEHICULOS</v>
      </c>
      <c r="V813" t="str">
        <f>+VLOOKUP($A$1:$A$21921,'DT HUEVO'!$A:$E,3,0)</f>
        <v>XL</v>
      </c>
      <c r="W813" t="str">
        <f>+VLOOKUP($A$1:$A$21761,'DT HUEVO'!$A:$E,4,0)</f>
        <v>VERDE</v>
      </c>
      <c r="X813" t="str">
        <f>+VLOOKUP(T$1:T$21921,'DT HUEVO'!$H:$K,2,0)</f>
        <v>OCCIDENTE</v>
      </c>
      <c r="Y813" t="str">
        <f>+VLOOKUP(T$1:T$21921,'DT HUEVO'!$H:$K,3,0)</f>
        <v>CALOTO</v>
      </c>
      <c r="Z813">
        <f>+VLOOKUP(A$1:A$21921,'DT HUEVO'!$A:$E,5,0)</f>
        <v>0</v>
      </c>
      <c r="AA813" t="str">
        <f>IF(Tabla1[[#This Row],[GRUPO]]="PLANTA CLASIFICACION","BODEGA",IF(Tabla1[[#This Row],[GRUPO]]="BODEGA","BODEGA",Tabla1[[#This Row],[GRUPO]]))</f>
        <v>VEHICULOS</v>
      </c>
      <c r="AB813" t="str">
        <f>VLOOKUP(Tabla1[[#This Row],[articulo]],'DT HUEVO'!$A:$F,6,0)</f>
        <v>TAT</v>
      </c>
    </row>
    <row r="814" spans="1:28">
      <c r="A814" s="223">
        <v>2110302</v>
      </c>
      <c r="B814" s="223" t="s">
        <v>1007</v>
      </c>
      <c r="C814" s="223" t="s">
        <v>1259</v>
      </c>
      <c r="D814" s="223">
        <v>20636</v>
      </c>
      <c r="E814" s="7">
        <v>0</v>
      </c>
      <c r="F814" s="223" t="s">
        <v>1260</v>
      </c>
      <c r="G814" s="223" t="s">
        <v>1261</v>
      </c>
      <c r="H814" s="7">
        <v>0</v>
      </c>
      <c r="I814" s="7">
        <v>490</v>
      </c>
      <c r="J814" s="223" t="s">
        <v>1262</v>
      </c>
      <c r="K814" s="223" t="s">
        <v>1263</v>
      </c>
      <c r="L814" s="245">
        <v>363.24</v>
      </c>
      <c r="M814" s="246">
        <v>46308</v>
      </c>
      <c r="N814" s="223"/>
      <c r="O814" s="223" t="s">
        <v>395</v>
      </c>
      <c r="P814" s="223">
        <v>2110302</v>
      </c>
      <c r="Q814" s="223" t="s">
        <v>396</v>
      </c>
      <c r="R814" s="223">
        <v>0</v>
      </c>
      <c r="S814" s="7"/>
      <c r="T814" s="3" t="str">
        <f>+VLOOKUP(Tabla1[[#This Row],[id_bodega]],'CONVERSION DATOS'!B:D,2,0)</f>
        <v>TAT PASTO</v>
      </c>
      <c r="U814" s="3" t="str">
        <f>+VLOOKUP(Q814,'CONVERSION DATOS'!B:D,3,0)</f>
        <v>VEHICULOS</v>
      </c>
      <c r="V814" t="str">
        <f>+VLOOKUP($A$1:$A$21921,'DT HUEVO'!$A:$E,3,0)</f>
        <v>L</v>
      </c>
      <c r="W814" t="str">
        <f>+VLOOKUP($A$1:$A$21761,'DT HUEVO'!$A:$E,4,0)</f>
        <v>VERDE</v>
      </c>
      <c r="X814" t="str">
        <f>+VLOOKUP(T$1:T$21921,'DT HUEVO'!$H:$K,2,0)</f>
        <v>OCCIDENTE</v>
      </c>
      <c r="Y814" t="str">
        <f>+VLOOKUP(T$1:T$21921,'DT HUEVO'!$H:$K,3,0)</f>
        <v>CALOTO</v>
      </c>
      <c r="Z814">
        <f>+VLOOKUP(A$1:A$21921,'DT HUEVO'!$A:$E,5,0)</f>
        <v>0</v>
      </c>
      <c r="AA814" t="str">
        <f>IF(Tabla1[[#This Row],[GRUPO]]="PLANTA CLASIFICACION","BODEGA",IF(Tabla1[[#This Row],[GRUPO]]="BODEGA","BODEGA",Tabla1[[#This Row],[GRUPO]]))</f>
        <v>VEHICULOS</v>
      </c>
      <c r="AB814" t="str">
        <f>VLOOKUP(Tabla1[[#This Row],[articulo]],'DT HUEVO'!$A:$F,6,0)</f>
        <v>TAT</v>
      </c>
    </row>
    <row r="815" spans="1:28">
      <c r="A815" s="223">
        <v>2152388</v>
      </c>
      <c r="B815" s="223" t="s">
        <v>1106</v>
      </c>
      <c r="C815" s="223" t="s">
        <v>1259</v>
      </c>
      <c r="D815" s="223">
        <v>360</v>
      </c>
      <c r="E815" s="7">
        <v>0</v>
      </c>
      <c r="F815" s="223" t="s">
        <v>1260</v>
      </c>
      <c r="G815" s="223" t="s">
        <v>1261</v>
      </c>
      <c r="H815" s="7">
        <v>0</v>
      </c>
      <c r="I815" s="7">
        <v>550</v>
      </c>
      <c r="J815" s="223" t="s">
        <v>1262</v>
      </c>
      <c r="K815" s="223" t="s">
        <v>1263</v>
      </c>
      <c r="L815" s="245">
        <v>538.38</v>
      </c>
      <c r="M815" s="246">
        <v>46305</v>
      </c>
      <c r="N815" s="223"/>
      <c r="O815" s="223" t="s">
        <v>395</v>
      </c>
      <c r="P815" s="223">
        <v>2152388</v>
      </c>
      <c r="Q815" s="223" t="s">
        <v>396</v>
      </c>
      <c r="R815" s="223">
        <v>0</v>
      </c>
      <c r="S815" s="7"/>
      <c r="T815" s="3" t="str">
        <f>+VLOOKUP(Tabla1[[#This Row],[id_bodega]],'CONVERSION DATOS'!B:D,2,0)</f>
        <v>TAT PASTO</v>
      </c>
      <c r="U815" s="3" t="str">
        <f>+VLOOKUP(Q815,'CONVERSION DATOS'!B:D,3,0)</f>
        <v>VEHICULOS</v>
      </c>
      <c r="V815" t="str">
        <f>+VLOOKUP($A$1:$A$21921,'DT HUEVO'!$A:$E,3,0)</f>
        <v>L</v>
      </c>
      <c r="W815" t="str">
        <f>+VLOOKUP($A$1:$A$21761,'DT HUEVO'!$A:$E,4,0)</f>
        <v>EMPACADOS</v>
      </c>
      <c r="X815" t="str">
        <f>+VLOOKUP(T$1:T$21921,'DT HUEVO'!$H:$K,2,0)</f>
        <v>OCCIDENTE</v>
      </c>
      <c r="Y815" t="str">
        <f>+VLOOKUP(T$1:T$21921,'DT HUEVO'!$H:$K,3,0)</f>
        <v>CALOTO</v>
      </c>
      <c r="Z815">
        <f>+VLOOKUP(A$1:A$21921,'DT HUEVO'!$A:$E,5,0)</f>
        <v>0</v>
      </c>
      <c r="AA815" t="str">
        <f>IF(Tabla1[[#This Row],[GRUPO]]="PLANTA CLASIFICACION","BODEGA",IF(Tabla1[[#This Row],[GRUPO]]="BODEGA","BODEGA",Tabla1[[#This Row],[GRUPO]]))</f>
        <v>VEHICULOS</v>
      </c>
      <c r="AB815" t="str">
        <f>VLOOKUP(Tabla1[[#This Row],[articulo]],'DT HUEVO'!$A:$F,6,0)</f>
        <v>TAT</v>
      </c>
    </row>
    <row r="816" spans="1:28">
      <c r="A816" s="223">
        <v>152384</v>
      </c>
      <c r="B816" s="223" t="s">
        <v>1107</v>
      </c>
      <c r="C816" s="223" t="s">
        <v>1259</v>
      </c>
      <c r="D816" s="223">
        <v>600</v>
      </c>
      <c r="E816" s="7">
        <v>0</v>
      </c>
      <c r="F816" s="223" t="s">
        <v>1260</v>
      </c>
      <c r="G816" s="223" t="s">
        <v>1261</v>
      </c>
      <c r="H816" s="7">
        <v>0</v>
      </c>
      <c r="I816" s="7">
        <v>540</v>
      </c>
      <c r="J816" s="223" t="s">
        <v>1262</v>
      </c>
      <c r="K816" s="223" t="s">
        <v>1263</v>
      </c>
      <c r="L816" s="245">
        <v>504.4</v>
      </c>
      <c r="M816" s="246">
        <v>46308</v>
      </c>
      <c r="N816" s="223"/>
      <c r="O816" s="223" t="s">
        <v>1040</v>
      </c>
      <c r="P816" s="223">
        <v>152384</v>
      </c>
      <c r="Q816" s="223" t="s">
        <v>1041</v>
      </c>
      <c r="R816" s="223">
        <v>0</v>
      </c>
      <c r="S816" s="7"/>
      <c r="T816" s="3" t="str">
        <f>+VLOOKUP(Tabla1[[#This Row],[id_bodega]],'CONVERSION DATOS'!B:D,2,0)</f>
        <v>TAT PASTO</v>
      </c>
      <c r="U816" s="3" t="str">
        <f>+VLOOKUP(Q816,'CONVERSION DATOS'!B:D,3,0)</f>
        <v>VEHICULOS</v>
      </c>
      <c r="V816" t="str">
        <f>+VLOOKUP($A$1:$A$21921,'DT HUEVO'!$A:$E,3,0)</f>
        <v>L</v>
      </c>
      <c r="W816" t="str">
        <f>+VLOOKUP($A$1:$A$21761,'DT HUEVO'!$A:$E,4,0)</f>
        <v>EMPACADOS</v>
      </c>
      <c r="X816" t="str">
        <f>+VLOOKUP(T$1:T$21921,'DT HUEVO'!$H:$K,2,0)</f>
        <v>OCCIDENTE</v>
      </c>
      <c r="Y816" t="str">
        <f>+VLOOKUP(T$1:T$21921,'DT HUEVO'!$H:$K,3,0)</f>
        <v>CALOTO</v>
      </c>
      <c r="Z816">
        <f>+VLOOKUP(A$1:A$21921,'DT HUEVO'!$A:$E,5,0)</f>
        <v>0</v>
      </c>
      <c r="AA816" t="str">
        <f>IF(Tabla1[[#This Row],[GRUPO]]="PLANTA CLASIFICACION","BODEGA",IF(Tabla1[[#This Row],[GRUPO]]="BODEGA","BODEGA",Tabla1[[#This Row],[GRUPO]]))</f>
        <v>VEHICULOS</v>
      </c>
      <c r="AB816" t="str">
        <f>VLOOKUP(Tabla1[[#This Row],[articulo]],'DT HUEVO'!$A:$F,6,0)</f>
        <v>TAT</v>
      </c>
    </row>
    <row r="817" spans="1:28">
      <c r="A817" s="223">
        <v>2010102</v>
      </c>
      <c r="B817" s="223" t="s">
        <v>1266</v>
      </c>
      <c r="C817" s="223" t="s">
        <v>1259</v>
      </c>
      <c r="D817" s="223">
        <v>120</v>
      </c>
      <c r="E817" s="7">
        <v>0</v>
      </c>
      <c r="F817" s="223" t="s">
        <v>1260</v>
      </c>
      <c r="G817" s="223" t="s">
        <v>1261</v>
      </c>
      <c r="H817" s="7">
        <v>0</v>
      </c>
      <c r="I817" s="7">
        <v>610</v>
      </c>
      <c r="J817" s="223" t="s">
        <v>1262</v>
      </c>
      <c r="K817" s="223" t="s">
        <v>1263</v>
      </c>
      <c r="L817" s="245">
        <v>629.67999999999995</v>
      </c>
      <c r="M817" s="246">
        <v>46305</v>
      </c>
      <c r="N817" s="223"/>
      <c r="O817" s="223" t="s">
        <v>1040</v>
      </c>
      <c r="P817" s="223">
        <v>2010102</v>
      </c>
      <c r="Q817" s="223" t="s">
        <v>1041</v>
      </c>
      <c r="R817" s="223">
        <v>0</v>
      </c>
      <c r="S817" s="7"/>
      <c r="T817" s="3" t="str">
        <f>+VLOOKUP(Tabla1[[#This Row],[id_bodega]],'CONVERSION DATOS'!B:D,2,0)</f>
        <v>TAT PASTO</v>
      </c>
      <c r="U817" s="3" t="str">
        <f>+VLOOKUP(Q817,'CONVERSION DATOS'!B:D,3,0)</f>
        <v>VEHICULOS</v>
      </c>
      <c r="V817" t="str">
        <f>+VLOOKUP($A$1:$A$21921,'DT HUEVO'!$A:$E,3,0)</f>
        <v>YUMBO</v>
      </c>
      <c r="W817" t="str">
        <f>+VLOOKUP($A$1:$A$21761,'DT HUEVO'!$A:$E,4,0)</f>
        <v>VERDE</v>
      </c>
      <c r="X817" t="str">
        <f>+VLOOKUP(T$1:T$21921,'DT HUEVO'!$H:$K,2,0)</f>
        <v>OCCIDENTE</v>
      </c>
      <c r="Y817" t="str">
        <f>+VLOOKUP(T$1:T$21921,'DT HUEVO'!$H:$K,3,0)</f>
        <v>CALOTO</v>
      </c>
      <c r="Z817">
        <f>+VLOOKUP(A$1:A$21921,'DT HUEVO'!$A:$E,5,0)</f>
        <v>0</v>
      </c>
      <c r="AA817" t="str">
        <f>IF(Tabla1[[#This Row],[GRUPO]]="PLANTA CLASIFICACION","BODEGA",IF(Tabla1[[#This Row],[GRUPO]]="BODEGA","BODEGA",Tabla1[[#This Row],[GRUPO]]))</f>
        <v>VEHICULOS</v>
      </c>
      <c r="AB817" t="str">
        <f>VLOOKUP(Tabla1[[#This Row],[articulo]],'DT HUEVO'!$A:$F,6,0)</f>
        <v>TAT</v>
      </c>
    </row>
    <row r="818" spans="1:28">
      <c r="A818" s="223">
        <v>2110202</v>
      </c>
      <c r="B818" s="223" t="s">
        <v>1008</v>
      </c>
      <c r="C818" s="223" t="s">
        <v>1259</v>
      </c>
      <c r="D818" s="223">
        <v>360</v>
      </c>
      <c r="E818" s="7">
        <v>0</v>
      </c>
      <c r="F818" s="223" t="s">
        <v>1260</v>
      </c>
      <c r="G818" s="223" t="s">
        <v>1261</v>
      </c>
      <c r="H818" s="7">
        <v>0</v>
      </c>
      <c r="I818" s="7">
        <v>540</v>
      </c>
      <c r="J818" s="223" t="s">
        <v>1262</v>
      </c>
      <c r="K818" s="223" t="s">
        <v>1263</v>
      </c>
      <c r="L818" s="245">
        <v>394.26</v>
      </c>
      <c r="M818" s="246">
        <v>46305</v>
      </c>
      <c r="N818" s="223"/>
      <c r="O818" s="223" t="s">
        <v>1040</v>
      </c>
      <c r="P818" s="223">
        <v>2110202</v>
      </c>
      <c r="Q818" s="223" t="s">
        <v>1041</v>
      </c>
      <c r="R818" s="223">
        <v>0</v>
      </c>
      <c r="S818" s="7"/>
      <c r="T818" s="3" t="str">
        <f>+VLOOKUP(Tabla1[[#This Row],[id_bodega]],'CONVERSION DATOS'!B:D,2,0)</f>
        <v>TAT PASTO</v>
      </c>
      <c r="U818" s="3" t="str">
        <f>+VLOOKUP(Q818,'CONVERSION DATOS'!B:D,3,0)</f>
        <v>VEHICULOS</v>
      </c>
      <c r="V818" t="str">
        <f>+VLOOKUP($A$1:$A$21921,'DT HUEVO'!$A:$E,3,0)</f>
        <v>XL</v>
      </c>
      <c r="W818" t="str">
        <f>+VLOOKUP($A$1:$A$21761,'DT HUEVO'!$A:$E,4,0)</f>
        <v>VERDE</v>
      </c>
      <c r="X818" t="str">
        <f>+VLOOKUP(T$1:T$21921,'DT HUEVO'!$H:$K,2,0)</f>
        <v>OCCIDENTE</v>
      </c>
      <c r="Y818" t="str">
        <f>+VLOOKUP(T$1:T$21921,'DT HUEVO'!$H:$K,3,0)</f>
        <v>CALOTO</v>
      </c>
      <c r="Z818">
        <f>+VLOOKUP(A$1:A$21921,'DT HUEVO'!$A:$E,5,0)</f>
        <v>0</v>
      </c>
      <c r="AA818" t="str">
        <f>IF(Tabla1[[#This Row],[GRUPO]]="PLANTA CLASIFICACION","BODEGA",IF(Tabla1[[#This Row],[GRUPO]]="BODEGA","BODEGA",Tabla1[[#This Row],[GRUPO]]))</f>
        <v>VEHICULOS</v>
      </c>
      <c r="AB818" t="str">
        <f>VLOOKUP(Tabla1[[#This Row],[articulo]],'DT HUEVO'!$A:$F,6,0)</f>
        <v>TAT</v>
      </c>
    </row>
    <row r="819" spans="1:28">
      <c r="A819" s="223">
        <v>2110302</v>
      </c>
      <c r="B819" s="223" t="s">
        <v>1007</v>
      </c>
      <c r="C819" s="223" t="s">
        <v>1259</v>
      </c>
      <c r="D819" s="223">
        <v>13107</v>
      </c>
      <c r="E819" s="7">
        <v>0</v>
      </c>
      <c r="F819" s="223" t="s">
        <v>1260</v>
      </c>
      <c r="G819" s="223" t="s">
        <v>1261</v>
      </c>
      <c r="H819" s="7">
        <v>0</v>
      </c>
      <c r="I819" s="7">
        <v>490</v>
      </c>
      <c r="J819" s="223" t="s">
        <v>1262</v>
      </c>
      <c r="K819" s="223" t="s">
        <v>1263</v>
      </c>
      <c r="L819" s="245">
        <v>363.24</v>
      </c>
      <c r="M819" s="246">
        <v>46308</v>
      </c>
      <c r="N819" s="223"/>
      <c r="O819" s="223" t="s">
        <v>1040</v>
      </c>
      <c r="P819" s="223">
        <v>2110302</v>
      </c>
      <c r="Q819" s="223" t="s">
        <v>1041</v>
      </c>
      <c r="R819" s="223">
        <v>0</v>
      </c>
      <c r="S819" s="7"/>
      <c r="T819" s="3" t="str">
        <f>+VLOOKUP(Tabla1[[#This Row],[id_bodega]],'CONVERSION DATOS'!B:D,2,0)</f>
        <v>TAT PASTO</v>
      </c>
      <c r="U819" s="3" t="str">
        <f>+VLOOKUP(Q819,'CONVERSION DATOS'!B:D,3,0)</f>
        <v>VEHICULOS</v>
      </c>
      <c r="V819" t="str">
        <f>+VLOOKUP($A$1:$A$21921,'DT HUEVO'!$A:$E,3,0)</f>
        <v>L</v>
      </c>
      <c r="W819" t="str">
        <f>+VLOOKUP($A$1:$A$21761,'DT HUEVO'!$A:$E,4,0)</f>
        <v>VERDE</v>
      </c>
      <c r="X819" t="str">
        <f>+VLOOKUP(T$1:T$21921,'DT HUEVO'!$H:$K,2,0)</f>
        <v>OCCIDENTE</v>
      </c>
      <c r="Y819" t="str">
        <f>+VLOOKUP(T$1:T$21921,'DT HUEVO'!$H:$K,3,0)</f>
        <v>CALOTO</v>
      </c>
      <c r="Z819">
        <f>+VLOOKUP(A$1:A$21921,'DT HUEVO'!$A:$E,5,0)</f>
        <v>0</v>
      </c>
      <c r="AA819" t="str">
        <f>IF(Tabla1[[#This Row],[GRUPO]]="PLANTA CLASIFICACION","BODEGA",IF(Tabla1[[#This Row],[GRUPO]]="BODEGA","BODEGA",Tabla1[[#This Row],[GRUPO]]))</f>
        <v>VEHICULOS</v>
      </c>
      <c r="AB819" t="str">
        <f>VLOOKUP(Tabla1[[#This Row],[articulo]],'DT HUEVO'!$A:$F,6,0)</f>
        <v>TAT</v>
      </c>
    </row>
    <row r="820" spans="1:28">
      <c r="A820" s="223">
        <v>2112207</v>
      </c>
      <c r="B820" s="223" t="s">
        <v>1104</v>
      </c>
      <c r="C820" s="223" t="s">
        <v>1259</v>
      </c>
      <c r="D820" s="223">
        <v>90</v>
      </c>
      <c r="E820" s="7">
        <v>0</v>
      </c>
      <c r="F820" s="223" t="s">
        <v>1260</v>
      </c>
      <c r="G820" s="223" t="s">
        <v>1261</v>
      </c>
      <c r="H820" s="7">
        <v>0</v>
      </c>
      <c r="I820" s="7">
        <v>640</v>
      </c>
      <c r="J820" s="223" t="s">
        <v>1262</v>
      </c>
      <c r="K820" s="223" t="s">
        <v>1263</v>
      </c>
      <c r="L820" s="245">
        <v>599.67999999999995</v>
      </c>
      <c r="M820" s="246">
        <v>46304</v>
      </c>
      <c r="N820" s="223"/>
      <c r="O820" s="223" t="s">
        <v>1040</v>
      </c>
      <c r="P820" s="223">
        <v>2112207</v>
      </c>
      <c r="Q820" s="223" t="s">
        <v>1041</v>
      </c>
      <c r="R820" s="223">
        <v>0</v>
      </c>
      <c r="S820" s="7"/>
      <c r="T820" s="3" t="str">
        <f>+VLOOKUP(Tabla1[[#This Row],[id_bodega]],'CONVERSION DATOS'!B:D,2,0)</f>
        <v>TAT PASTO</v>
      </c>
      <c r="U820" s="3" t="str">
        <f>+VLOOKUP(Q820,'CONVERSION DATOS'!B:D,3,0)</f>
        <v>VEHICULOS</v>
      </c>
      <c r="V820" t="str">
        <f>+VLOOKUP($A$1:$A$21921,'DT HUEVO'!$A:$E,3,0)</f>
        <v>XL</v>
      </c>
      <c r="W820" t="str">
        <f>+VLOOKUP($A$1:$A$21761,'DT HUEVO'!$A:$E,4,0)</f>
        <v>EMPACADOS</v>
      </c>
      <c r="X820" t="str">
        <f>+VLOOKUP(T$1:T$21921,'DT HUEVO'!$H:$K,2,0)</f>
        <v>OCCIDENTE</v>
      </c>
      <c r="Y820" t="str">
        <f>+VLOOKUP(T$1:T$21921,'DT HUEVO'!$H:$K,3,0)</f>
        <v>CALOTO</v>
      </c>
      <c r="Z820" t="str">
        <f>+VLOOKUP(A$1:A$21921,'DT HUEVO'!$A:$E,5,0)</f>
        <v>TAT</v>
      </c>
      <c r="AA820" t="str">
        <f>IF(Tabla1[[#This Row],[GRUPO]]="PLANTA CLASIFICACION","BODEGA",IF(Tabla1[[#This Row],[GRUPO]]="BODEGA","BODEGA",Tabla1[[#This Row],[GRUPO]]))</f>
        <v>VEHICULOS</v>
      </c>
      <c r="AB820" t="str">
        <f>VLOOKUP(Tabla1[[#This Row],[articulo]],'DT HUEVO'!$A:$F,6,0)</f>
        <v>TAT</v>
      </c>
    </row>
    <row r="821" spans="1:28">
      <c r="A821" s="223">
        <v>2152388</v>
      </c>
      <c r="B821" s="223" t="s">
        <v>1106</v>
      </c>
      <c r="C821" s="223" t="s">
        <v>1259</v>
      </c>
      <c r="D821" s="223">
        <v>120</v>
      </c>
      <c r="E821" s="7">
        <v>0</v>
      </c>
      <c r="F821" s="223" t="s">
        <v>1260</v>
      </c>
      <c r="G821" s="223" t="s">
        <v>1261</v>
      </c>
      <c r="H821" s="7">
        <v>0</v>
      </c>
      <c r="I821" s="7">
        <v>550</v>
      </c>
      <c r="J821" s="223" t="s">
        <v>1262</v>
      </c>
      <c r="K821" s="223" t="s">
        <v>1263</v>
      </c>
      <c r="L821" s="245">
        <v>538.38</v>
      </c>
      <c r="M821" s="246">
        <v>46305</v>
      </c>
      <c r="N821" s="223"/>
      <c r="O821" s="223" t="s">
        <v>1040</v>
      </c>
      <c r="P821" s="223">
        <v>2152388</v>
      </c>
      <c r="Q821" s="223" t="s">
        <v>1041</v>
      </c>
      <c r="R821" s="223">
        <v>0</v>
      </c>
      <c r="S821" s="7"/>
      <c r="T821" s="3" t="str">
        <f>+VLOOKUP(Tabla1[[#This Row],[id_bodega]],'CONVERSION DATOS'!B:D,2,0)</f>
        <v>TAT PASTO</v>
      </c>
      <c r="U821" s="3" t="str">
        <f>+VLOOKUP(Q821,'CONVERSION DATOS'!B:D,3,0)</f>
        <v>VEHICULOS</v>
      </c>
      <c r="V821" t="str">
        <f>+VLOOKUP($A$1:$A$21921,'DT HUEVO'!$A:$E,3,0)</f>
        <v>L</v>
      </c>
      <c r="W821" t="str">
        <f>+VLOOKUP($A$1:$A$21761,'DT HUEVO'!$A:$E,4,0)</f>
        <v>EMPACADOS</v>
      </c>
      <c r="X821" t="str">
        <f>+VLOOKUP(T$1:T$21921,'DT HUEVO'!$H:$K,2,0)</f>
        <v>OCCIDENTE</v>
      </c>
      <c r="Y821" t="str">
        <f>+VLOOKUP(T$1:T$21921,'DT HUEVO'!$H:$K,3,0)</f>
        <v>CALOTO</v>
      </c>
      <c r="Z821">
        <f>+VLOOKUP(A$1:A$21921,'DT HUEVO'!$A:$E,5,0)</f>
        <v>0</v>
      </c>
      <c r="AA821" t="str">
        <f>IF(Tabla1[[#This Row],[GRUPO]]="PLANTA CLASIFICACION","BODEGA",IF(Tabla1[[#This Row],[GRUPO]]="BODEGA","BODEGA",Tabla1[[#This Row],[GRUPO]]))</f>
        <v>VEHICULOS</v>
      </c>
      <c r="AB821" t="str">
        <f>VLOOKUP(Tabla1[[#This Row],[articulo]],'DT HUEVO'!$A:$F,6,0)</f>
        <v>TAT</v>
      </c>
    </row>
    <row r="822" spans="1:28">
      <c r="A822" s="223">
        <v>2110202</v>
      </c>
      <c r="B822" s="223" t="s">
        <v>1008</v>
      </c>
      <c r="C822" s="223" t="s">
        <v>1259</v>
      </c>
      <c r="D822" s="223">
        <v>1157</v>
      </c>
      <c r="E822" s="7">
        <v>0</v>
      </c>
      <c r="F822" s="223" t="s">
        <v>1260</v>
      </c>
      <c r="G822" s="223" t="s">
        <v>1261</v>
      </c>
      <c r="H822" s="7">
        <v>0</v>
      </c>
      <c r="I822" s="7">
        <v>490</v>
      </c>
      <c r="J822" s="223" t="s">
        <v>1262</v>
      </c>
      <c r="K822" s="223" t="s">
        <v>1263</v>
      </c>
      <c r="L822" s="245">
        <v>394.26</v>
      </c>
      <c r="M822" s="246">
        <v>46305</v>
      </c>
      <c r="N822" s="223"/>
      <c r="O822" s="223" t="s">
        <v>397</v>
      </c>
      <c r="P822" s="223">
        <v>2110202</v>
      </c>
      <c r="Q822" s="223" t="s">
        <v>398</v>
      </c>
      <c r="R822" s="223">
        <v>0</v>
      </c>
      <c r="S822" s="7"/>
      <c r="T822" s="3" t="str">
        <f>+VLOOKUP(Tabla1[[#This Row],[id_bodega]],'CONVERSION DATOS'!B:D,2,0)</f>
        <v>TAT PASTO</v>
      </c>
      <c r="U822" s="3" t="str">
        <f>+VLOOKUP(Q822,'CONVERSION DATOS'!B:D,3,0)</f>
        <v>VEHICULOS</v>
      </c>
      <c r="V822" t="str">
        <f>+VLOOKUP($A$1:$A$21921,'DT HUEVO'!$A:$E,3,0)</f>
        <v>XL</v>
      </c>
      <c r="W822" t="str">
        <f>+VLOOKUP($A$1:$A$21761,'DT HUEVO'!$A:$E,4,0)</f>
        <v>VERDE</v>
      </c>
      <c r="X822" t="str">
        <f>+VLOOKUP(T$1:T$21921,'DT HUEVO'!$H:$K,2,0)</f>
        <v>OCCIDENTE</v>
      </c>
      <c r="Y822" t="str">
        <f>+VLOOKUP(T$1:T$21921,'DT HUEVO'!$H:$K,3,0)</f>
        <v>CALOTO</v>
      </c>
      <c r="Z822">
        <f>+VLOOKUP(A$1:A$21921,'DT HUEVO'!$A:$E,5,0)</f>
        <v>0</v>
      </c>
      <c r="AA822" t="str">
        <f>IF(Tabla1[[#This Row],[GRUPO]]="PLANTA CLASIFICACION","BODEGA",IF(Tabla1[[#This Row],[GRUPO]]="BODEGA","BODEGA",Tabla1[[#This Row],[GRUPO]]))</f>
        <v>VEHICULOS</v>
      </c>
      <c r="AB822" t="str">
        <f>VLOOKUP(Tabla1[[#This Row],[articulo]],'DT HUEVO'!$A:$F,6,0)</f>
        <v>TAT</v>
      </c>
    </row>
    <row r="823" spans="1:28">
      <c r="A823" s="223">
        <v>2110302</v>
      </c>
      <c r="B823" s="223" t="s">
        <v>1007</v>
      </c>
      <c r="C823" s="223" t="s">
        <v>1259</v>
      </c>
      <c r="D823" s="223">
        <v>20219</v>
      </c>
      <c r="E823" s="7">
        <v>0</v>
      </c>
      <c r="F823" s="223" t="s">
        <v>1260</v>
      </c>
      <c r="G823" s="223" t="s">
        <v>1261</v>
      </c>
      <c r="H823" s="7">
        <v>0</v>
      </c>
      <c r="I823" s="7">
        <v>460</v>
      </c>
      <c r="J823" s="223" t="s">
        <v>1262</v>
      </c>
      <c r="K823" s="223" t="s">
        <v>1263</v>
      </c>
      <c r="L823" s="245">
        <v>363.24</v>
      </c>
      <c r="M823" s="246">
        <v>46305</v>
      </c>
      <c r="N823" s="223"/>
      <c r="O823" s="223" t="s">
        <v>397</v>
      </c>
      <c r="P823" s="223">
        <v>2110302</v>
      </c>
      <c r="Q823" s="223" t="s">
        <v>398</v>
      </c>
      <c r="R823" s="223">
        <v>0</v>
      </c>
      <c r="S823" s="7"/>
      <c r="T823" s="3" t="str">
        <f>+VLOOKUP(Tabla1[[#This Row],[id_bodega]],'CONVERSION DATOS'!B:D,2,0)</f>
        <v>TAT PASTO</v>
      </c>
      <c r="U823" s="3" t="str">
        <f>+VLOOKUP(Q823,'CONVERSION DATOS'!B:D,3,0)</f>
        <v>VEHICULOS</v>
      </c>
      <c r="V823" t="str">
        <f>+VLOOKUP($A$1:$A$21921,'DT HUEVO'!$A:$E,3,0)</f>
        <v>L</v>
      </c>
      <c r="W823" t="str">
        <f>+VLOOKUP($A$1:$A$21761,'DT HUEVO'!$A:$E,4,0)</f>
        <v>VERDE</v>
      </c>
      <c r="X823" t="str">
        <f>+VLOOKUP(T$1:T$21921,'DT HUEVO'!$H:$K,2,0)</f>
        <v>OCCIDENTE</v>
      </c>
      <c r="Y823" t="str">
        <f>+VLOOKUP(T$1:T$21921,'DT HUEVO'!$H:$K,3,0)</f>
        <v>CALOTO</v>
      </c>
      <c r="Z823">
        <f>+VLOOKUP(A$1:A$21921,'DT HUEVO'!$A:$E,5,0)</f>
        <v>0</v>
      </c>
      <c r="AA823" t="str">
        <f>IF(Tabla1[[#This Row],[GRUPO]]="PLANTA CLASIFICACION","BODEGA",IF(Tabla1[[#This Row],[GRUPO]]="BODEGA","BODEGA",Tabla1[[#This Row],[GRUPO]]))</f>
        <v>VEHICULOS</v>
      </c>
      <c r="AB823" t="str">
        <f>VLOOKUP(Tabla1[[#This Row],[articulo]],'DT HUEVO'!$A:$F,6,0)</f>
        <v>TAT</v>
      </c>
    </row>
    <row r="824" spans="1:28">
      <c r="A824" s="223">
        <v>2152388</v>
      </c>
      <c r="B824" s="223" t="s">
        <v>1106</v>
      </c>
      <c r="C824" s="223" t="s">
        <v>1259</v>
      </c>
      <c r="D824" s="223">
        <v>1410</v>
      </c>
      <c r="E824" s="7">
        <v>0</v>
      </c>
      <c r="F824" s="223" t="s">
        <v>1260</v>
      </c>
      <c r="G824" s="223" t="s">
        <v>1261</v>
      </c>
      <c r="H824" s="7">
        <v>0</v>
      </c>
      <c r="I824" s="7">
        <v>540</v>
      </c>
      <c r="J824" s="223" t="s">
        <v>1262</v>
      </c>
      <c r="K824" s="223" t="s">
        <v>1263</v>
      </c>
      <c r="L824" s="245">
        <v>538.38</v>
      </c>
      <c r="M824" s="246">
        <v>46305</v>
      </c>
      <c r="N824" s="223"/>
      <c r="O824" s="223" t="s">
        <v>397</v>
      </c>
      <c r="P824" s="223">
        <v>2152388</v>
      </c>
      <c r="Q824" s="223" t="s">
        <v>398</v>
      </c>
      <c r="R824" s="223">
        <v>0</v>
      </c>
      <c r="S824" s="7"/>
      <c r="T824" s="3" t="str">
        <f>+VLOOKUP(Tabla1[[#This Row],[id_bodega]],'CONVERSION DATOS'!B:D,2,0)</f>
        <v>TAT PASTO</v>
      </c>
      <c r="U824" s="3" t="str">
        <f>+VLOOKUP(Q824,'CONVERSION DATOS'!B:D,3,0)</f>
        <v>VEHICULOS</v>
      </c>
      <c r="V824" t="str">
        <f>+VLOOKUP($A$1:$A$21921,'DT HUEVO'!$A:$E,3,0)</f>
        <v>L</v>
      </c>
      <c r="W824" t="str">
        <f>+VLOOKUP($A$1:$A$21761,'DT HUEVO'!$A:$E,4,0)</f>
        <v>EMPACADOS</v>
      </c>
      <c r="X824" t="str">
        <f>+VLOOKUP(T$1:T$21921,'DT HUEVO'!$H:$K,2,0)</f>
        <v>OCCIDENTE</v>
      </c>
      <c r="Y824" t="str">
        <f>+VLOOKUP(T$1:T$21921,'DT HUEVO'!$H:$K,3,0)</f>
        <v>CALOTO</v>
      </c>
      <c r="Z824">
        <f>+VLOOKUP(A$1:A$21921,'DT HUEVO'!$A:$E,5,0)</f>
        <v>0</v>
      </c>
      <c r="AA824" t="str">
        <f>IF(Tabla1[[#This Row],[GRUPO]]="PLANTA CLASIFICACION","BODEGA",IF(Tabla1[[#This Row],[GRUPO]]="BODEGA","BODEGA",Tabla1[[#This Row],[GRUPO]]))</f>
        <v>VEHICULOS</v>
      </c>
      <c r="AB824" t="str">
        <f>VLOOKUP(Tabla1[[#This Row],[articulo]],'DT HUEVO'!$A:$F,6,0)</f>
        <v>TAT</v>
      </c>
    </row>
    <row r="825" spans="1:28">
      <c r="A825" s="223">
        <v>152384</v>
      </c>
      <c r="B825" s="223" t="s">
        <v>1107</v>
      </c>
      <c r="C825" s="223" t="s">
        <v>1259</v>
      </c>
      <c r="D825" s="223">
        <v>600</v>
      </c>
      <c r="E825" s="7">
        <v>0</v>
      </c>
      <c r="F825" s="223" t="s">
        <v>1260</v>
      </c>
      <c r="G825" s="223" t="s">
        <v>1261</v>
      </c>
      <c r="H825" s="7">
        <v>0</v>
      </c>
      <c r="I825" s="7">
        <v>540</v>
      </c>
      <c r="J825" s="223" t="s">
        <v>1262</v>
      </c>
      <c r="K825" s="223" t="s">
        <v>1263</v>
      </c>
      <c r="L825" s="245">
        <v>504.4</v>
      </c>
      <c r="M825" s="246">
        <v>46305</v>
      </c>
      <c r="N825" s="223"/>
      <c r="O825" s="223" t="s">
        <v>399</v>
      </c>
      <c r="P825" s="223">
        <v>152384</v>
      </c>
      <c r="Q825" s="223" t="s">
        <v>400</v>
      </c>
      <c r="R825" s="223">
        <v>0</v>
      </c>
      <c r="S825" s="7"/>
      <c r="T825" s="3" t="str">
        <f>+VLOOKUP(Tabla1[[#This Row],[id_bodega]],'CONVERSION DATOS'!B:D,2,0)</f>
        <v>TAT PASTO</v>
      </c>
      <c r="U825" s="3" t="str">
        <f>+VLOOKUP(Q825,'CONVERSION DATOS'!B:D,3,0)</f>
        <v>VEHICULOS</v>
      </c>
      <c r="V825" t="str">
        <f>+VLOOKUP($A$1:$A$21921,'DT HUEVO'!$A:$E,3,0)</f>
        <v>L</v>
      </c>
      <c r="W825" t="str">
        <f>+VLOOKUP($A$1:$A$21761,'DT HUEVO'!$A:$E,4,0)</f>
        <v>EMPACADOS</v>
      </c>
      <c r="X825" t="str">
        <f>+VLOOKUP(T$1:T$21921,'DT HUEVO'!$H:$K,2,0)</f>
        <v>OCCIDENTE</v>
      </c>
      <c r="Y825" t="str">
        <f>+VLOOKUP(T$1:T$21921,'DT HUEVO'!$H:$K,3,0)</f>
        <v>CALOTO</v>
      </c>
      <c r="Z825">
        <f>+VLOOKUP(A$1:A$21921,'DT HUEVO'!$A:$E,5,0)</f>
        <v>0</v>
      </c>
      <c r="AA825" t="str">
        <f>IF(Tabla1[[#This Row],[GRUPO]]="PLANTA CLASIFICACION","BODEGA",IF(Tabla1[[#This Row],[GRUPO]]="BODEGA","BODEGA",Tabla1[[#This Row],[GRUPO]]))</f>
        <v>VEHICULOS</v>
      </c>
      <c r="AB825" t="str">
        <f>VLOOKUP(Tabla1[[#This Row],[articulo]],'DT HUEVO'!$A:$F,6,0)</f>
        <v>TAT</v>
      </c>
    </row>
    <row r="826" spans="1:28">
      <c r="A826" s="223">
        <v>2010102</v>
      </c>
      <c r="B826" s="223" t="s">
        <v>1266</v>
      </c>
      <c r="C826" s="223" t="s">
        <v>1259</v>
      </c>
      <c r="D826" s="223">
        <v>15</v>
      </c>
      <c r="E826" s="7">
        <v>0</v>
      </c>
      <c r="F826" s="223" t="s">
        <v>1260</v>
      </c>
      <c r="G826" s="223" t="s">
        <v>1261</v>
      </c>
      <c r="H826" s="7">
        <v>0</v>
      </c>
      <c r="I826" s="7">
        <v>610</v>
      </c>
      <c r="J826" s="223" t="s">
        <v>1262</v>
      </c>
      <c r="K826" s="223" t="s">
        <v>1263</v>
      </c>
      <c r="L826" s="245">
        <v>629.67999999999995</v>
      </c>
      <c r="M826" s="246">
        <v>46304</v>
      </c>
      <c r="N826" s="223"/>
      <c r="O826" s="223" t="s">
        <v>399</v>
      </c>
      <c r="P826" s="223">
        <v>2010102</v>
      </c>
      <c r="Q826" s="223" t="s">
        <v>400</v>
      </c>
      <c r="R826" s="223">
        <v>0</v>
      </c>
      <c r="S826" s="7"/>
      <c r="T826" s="3" t="str">
        <f>+VLOOKUP(Tabla1[[#This Row],[id_bodega]],'CONVERSION DATOS'!B:D,2,0)</f>
        <v>TAT PASTO</v>
      </c>
      <c r="U826" s="3" t="str">
        <f>+VLOOKUP(Q826,'CONVERSION DATOS'!B:D,3,0)</f>
        <v>VEHICULOS</v>
      </c>
      <c r="V826" t="str">
        <f>+VLOOKUP($A$1:$A$21921,'DT HUEVO'!$A:$E,3,0)</f>
        <v>YUMBO</v>
      </c>
      <c r="W826" t="str">
        <f>+VLOOKUP($A$1:$A$21761,'DT HUEVO'!$A:$E,4,0)</f>
        <v>VERDE</v>
      </c>
      <c r="X826" t="str">
        <f>+VLOOKUP(T$1:T$21921,'DT HUEVO'!$H:$K,2,0)</f>
        <v>OCCIDENTE</v>
      </c>
      <c r="Y826" t="str">
        <f>+VLOOKUP(T$1:T$21921,'DT HUEVO'!$H:$K,3,0)</f>
        <v>CALOTO</v>
      </c>
      <c r="Z826">
        <f>+VLOOKUP(A$1:A$21921,'DT HUEVO'!$A:$E,5,0)</f>
        <v>0</v>
      </c>
      <c r="AA826" t="str">
        <f>IF(Tabla1[[#This Row],[GRUPO]]="PLANTA CLASIFICACION","BODEGA",IF(Tabla1[[#This Row],[GRUPO]]="BODEGA","BODEGA",Tabla1[[#This Row],[GRUPO]]))</f>
        <v>VEHICULOS</v>
      </c>
      <c r="AB826" t="str">
        <f>VLOOKUP(Tabla1[[#This Row],[articulo]],'DT HUEVO'!$A:$F,6,0)</f>
        <v>TAT</v>
      </c>
    </row>
    <row r="827" spans="1:28">
      <c r="A827" s="223">
        <v>2110202</v>
      </c>
      <c r="B827" s="223" t="s">
        <v>1008</v>
      </c>
      <c r="C827" s="223" t="s">
        <v>1259</v>
      </c>
      <c r="D827" s="223">
        <v>215</v>
      </c>
      <c r="E827" s="7">
        <v>0</v>
      </c>
      <c r="F827" s="223" t="s">
        <v>1260</v>
      </c>
      <c r="G827" s="223" t="s">
        <v>1261</v>
      </c>
      <c r="H827" s="7">
        <v>0</v>
      </c>
      <c r="I827" s="7">
        <v>540</v>
      </c>
      <c r="J827" s="223" t="s">
        <v>1262</v>
      </c>
      <c r="K827" s="223" t="s">
        <v>1263</v>
      </c>
      <c r="L827" s="245">
        <v>394.26</v>
      </c>
      <c r="M827" s="246">
        <v>46305</v>
      </c>
      <c r="N827" s="223"/>
      <c r="O827" s="223" t="s">
        <v>399</v>
      </c>
      <c r="P827" s="223">
        <v>2110202</v>
      </c>
      <c r="Q827" s="223" t="s">
        <v>400</v>
      </c>
      <c r="R827" s="223">
        <v>0</v>
      </c>
      <c r="S827" s="7"/>
      <c r="T827" s="3" t="str">
        <f>+VLOOKUP(Tabla1[[#This Row],[id_bodega]],'CONVERSION DATOS'!B:D,2,0)</f>
        <v>TAT PASTO</v>
      </c>
      <c r="U827" s="3" t="str">
        <f>+VLOOKUP(Q827,'CONVERSION DATOS'!B:D,3,0)</f>
        <v>VEHICULOS</v>
      </c>
      <c r="V827" t="str">
        <f>+VLOOKUP($A$1:$A$21921,'DT HUEVO'!$A:$E,3,0)</f>
        <v>XL</v>
      </c>
      <c r="W827" t="str">
        <f>+VLOOKUP($A$1:$A$21761,'DT HUEVO'!$A:$E,4,0)</f>
        <v>VERDE</v>
      </c>
      <c r="X827" t="str">
        <f>+VLOOKUP(T$1:T$21921,'DT HUEVO'!$H:$K,2,0)</f>
        <v>OCCIDENTE</v>
      </c>
      <c r="Y827" t="str">
        <f>+VLOOKUP(T$1:T$21921,'DT HUEVO'!$H:$K,3,0)</f>
        <v>CALOTO</v>
      </c>
      <c r="Z827">
        <f>+VLOOKUP(A$1:A$21921,'DT HUEVO'!$A:$E,5,0)</f>
        <v>0</v>
      </c>
      <c r="AA827" t="str">
        <f>IF(Tabla1[[#This Row],[GRUPO]]="PLANTA CLASIFICACION","BODEGA",IF(Tabla1[[#This Row],[GRUPO]]="BODEGA","BODEGA",Tabla1[[#This Row],[GRUPO]]))</f>
        <v>VEHICULOS</v>
      </c>
      <c r="AB827" t="str">
        <f>VLOOKUP(Tabla1[[#This Row],[articulo]],'DT HUEVO'!$A:$F,6,0)</f>
        <v>TAT</v>
      </c>
    </row>
    <row r="828" spans="1:28">
      <c r="A828" s="223">
        <v>2110302</v>
      </c>
      <c r="B828" s="223" t="s">
        <v>1007</v>
      </c>
      <c r="C828" s="223" t="s">
        <v>1259</v>
      </c>
      <c r="D828" s="223">
        <v>14479</v>
      </c>
      <c r="E828" s="7">
        <v>0</v>
      </c>
      <c r="F828" s="223" t="s">
        <v>1260</v>
      </c>
      <c r="G828" s="223" t="s">
        <v>1261</v>
      </c>
      <c r="H828" s="7">
        <v>0</v>
      </c>
      <c r="I828" s="7">
        <v>490</v>
      </c>
      <c r="J828" s="223" t="s">
        <v>1262</v>
      </c>
      <c r="K828" s="223" t="s">
        <v>1263</v>
      </c>
      <c r="L828" s="245">
        <v>363.24</v>
      </c>
      <c r="M828" s="246">
        <v>46308</v>
      </c>
      <c r="N828" s="223"/>
      <c r="O828" s="223" t="s">
        <v>399</v>
      </c>
      <c r="P828" s="223">
        <v>2110302</v>
      </c>
      <c r="Q828" s="223" t="s">
        <v>400</v>
      </c>
      <c r="R828" s="223">
        <v>0</v>
      </c>
      <c r="S828" s="7"/>
      <c r="T828" s="3" t="str">
        <f>+VLOOKUP(Tabla1[[#This Row],[id_bodega]],'CONVERSION DATOS'!B:D,2,0)</f>
        <v>TAT PASTO</v>
      </c>
      <c r="U828" s="3" t="str">
        <f>+VLOOKUP(Q828,'CONVERSION DATOS'!B:D,3,0)</f>
        <v>VEHICULOS</v>
      </c>
      <c r="V828" t="str">
        <f>+VLOOKUP($A$1:$A$21921,'DT HUEVO'!$A:$E,3,0)</f>
        <v>L</v>
      </c>
      <c r="W828" t="str">
        <f>+VLOOKUP($A$1:$A$21761,'DT HUEVO'!$A:$E,4,0)</f>
        <v>VERDE</v>
      </c>
      <c r="X828" t="str">
        <f>+VLOOKUP(T$1:T$21921,'DT HUEVO'!$H:$K,2,0)</f>
        <v>OCCIDENTE</v>
      </c>
      <c r="Y828" t="str">
        <f>+VLOOKUP(T$1:T$21921,'DT HUEVO'!$H:$K,3,0)</f>
        <v>CALOTO</v>
      </c>
      <c r="Z828">
        <f>+VLOOKUP(A$1:A$21921,'DT HUEVO'!$A:$E,5,0)</f>
        <v>0</v>
      </c>
      <c r="AA828" t="str">
        <f>IF(Tabla1[[#This Row],[GRUPO]]="PLANTA CLASIFICACION","BODEGA",IF(Tabla1[[#This Row],[GRUPO]]="BODEGA","BODEGA",Tabla1[[#This Row],[GRUPO]]))</f>
        <v>VEHICULOS</v>
      </c>
      <c r="AB828" t="str">
        <f>VLOOKUP(Tabla1[[#This Row],[articulo]],'DT HUEVO'!$A:$F,6,0)</f>
        <v>TAT</v>
      </c>
    </row>
    <row r="829" spans="1:28">
      <c r="A829" s="223">
        <v>2152388</v>
      </c>
      <c r="B829" s="223" t="s">
        <v>1106</v>
      </c>
      <c r="C829" s="223" t="s">
        <v>1259</v>
      </c>
      <c r="D829" s="223">
        <v>300</v>
      </c>
      <c r="E829" s="7">
        <v>0</v>
      </c>
      <c r="F829" s="223" t="s">
        <v>1260</v>
      </c>
      <c r="G829" s="223" t="s">
        <v>1261</v>
      </c>
      <c r="H829" s="7">
        <v>0</v>
      </c>
      <c r="I829" s="7">
        <v>550</v>
      </c>
      <c r="J829" s="223" t="s">
        <v>1262</v>
      </c>
      <c r="K829" s="223" t="s">
        <v>1263</v>
      </c>
      <c r="L829" s="245">
        <v>538.38</v>
      </c>
      <c r="M829" s="246">
        <v>46305</v>
      </c>
      <c r="N829" s="223"/>
      <c r="O829" s="223" t="s">
        <v>399</v>
      </c>
      <c r="P829" s="223">
        <v>2152388</v>
      </c>
      <c r="Q829" s="223" t="s">
        <v>400</v>
      </c>
      <c r="R829" s="223">
        <v>0</v>
      </c>
      <c r="S829" s="7"/>
      <c r="T829" s="3" t="str">
        <f>+VLOOKUP(Tabla1[[#This Row],[id_bodega]],'CONVERSION DATOS'!B:D,2,0)</f>
        <v>TAT PASTO</v>
      </c>
      <c r="U829" s="3" t="str">
        <f>+VLOOKUP(Q829,'CONVERSION DATOS'!B:D,3,0)</f>
        <v>VEHICULOS</v>
      </c>
      <c r="V829" t="str">
        <f>+VLOOKUP($A$1:$A$21921,'DT HUEVO'!$A:$E,3,0)</f>
        <v>L</v>
      </c>
      <c r="W829" t="str">
        <f>+VLOOKUP($A$1:$A$21761,'DT HUEVO'!$A:$E,4,0)</f>
        <v>EMPACADOS</v>
      </c>
      <c r="X829" t="str">
        <f>+VLOOKUP(T$1:T$21921,'DT HUEVO'!$H:$K,2,0)</f>
        <v>OCCIDENTE</v>
      </c>
      <c r="Y829" t="str">
        <f>+VLOOKUP(T$1:T$21921,'DT HUEVO'!$H:$K,3,0)</f>
        <v>CALOTO</v>
      </c>
      <c r="Z829">
        <f>+VLOOKUP(A$1:A$21921,'DT HUEVO'!$A:$E,5,0)</f>
        <v>0</v>
      </c>
      <c r="AA829" t="str">
        <f>IF(Tabla1[[#This Row],[GRUPO]]="PLANTA CLASIFICACION","BODEGA",IF(Tabla1[[#This Row],[GRUPO]]="BODEGA","BODEGA",Tabla1[[#This Row],[GRUPO]]))</f>
        <v>VEHICULOS</v>
      </c>
      <c r="AB829" t="str">
        <f>VLOOKUP(Tabla1[[#This Row],[articulo]],'DT HUEVO'!$A:$F,6,0)</f>
        <v>TAT</v>
      </c>
    </row>
    <row r="830" spans="1:28">
      <c r="A830" s="223">
        <v>2010102</v>
      </c>
      <c r="B830" s="223" t="s">
        <v>1266</v>
      </c>
      <c r="C830" s="223" t="s">
        <v>1259</v>
      </c>
      <c r="D830" s="223">
        <v>240</v>
      </c>
      <c r="E830" s="7">
        <v>0</v>
      </c>
      <c r="F830" s="223" t="s">
        <v>1260</v>
      </c>
      <c r="G830" s="223" t="s">
        <v>1261</v>
      </c>
      <c r="H830" s="7">
        <v>0</v>
      </c>
      <c r="I830" s="7">
        <v>610</v>
      </c>
      <c r="J830" s="223" t="s">
        <v>1262</v>
      </c>
      <c r="K830" s="223" t="s">
        <v>1263</v>
      </c>
      <c r="L830" s="245">
        <v>629.67999999999995</v>
      </c>
      <c r="M830" s="246">
        <v>46305</v>
      </c>
      <c r="N830" s="223"/>
      <c r="O830" s="223" t="s">
        <v>1722</v>
      </c>
      <c r="P830" s="223">
        <v>2010102</v>
      </c>
      <c r="Q830" s="223" t="s">
        <v>1347</v>
      </c>
      <c r="R830" s="223">
        <v>0</v>
      </c>
      <c r="S830" s="7"/>
      <c r="T830" s="3" t="str">
        <f>+VLOOKUP(Tabla1[[#This Row],[id_bodega]],'CONVERSION DATOS'!B:D,2,0)</f>
        <v>TAT PASTO</v>
      </c>
      <c r="U830" s="3" t="str">
        <f>+VLOOKUP(Q830,'CONVERSION DATOS'!B:D,3,0)</f>
        <v>VEHICULOS</v>
      </c>
      <c r="V830" t="str">
        <f>+VLOOKUP($A$1:$A$21921,'DT HUEVO'!$A:$E,3,0)</f>
        <v>YUMBO</v>
      </c>
      <c r="W830" t="str">
        <f>+VLOOKUP($A$1:$A$21761,'DT HUEVO'!$A:$E,4,0)</f>
        <v>VERDE</v>
      </c>
      <c r="X830" t="str">
        <f>+VLOOKUP(T$1:T$21921,'DT HUEVO'!$H:$K,2,0)</f>
        <v>OCCIDENTE</v>
      </c>
      <c r="Y830" t="str">
        <f>+VLOOKUP(T$1:T$21921,'DT HUEVO'!$H:$K,3,0)</f>
        <v>CALOTO</v>
      </c>
      <c r="Z830">
        <f>+VLOOKUP(A$1:A$21921,'DT HUEVO'!$A:$E,5,0)</f>
        <v>0</v>
      </c>
      <c r="AA830" t="str">
        <f>IF(Tabla1[[#This Row],[GRUPO]]="PLANTA CLASIFICACION","BODEGA",IF(Tabla1[[#This Row],[GRUPO]]="BODEGA","BODEGA",Tabla1[[#This Row],[GRUPO]]))</f>
        <v>VEHICULOS</v>
      </c>
      <c r="AB830" t="str">
        <f>VLOOKUP(Tabla1[[#This Row],[articulo]],'DT HUEVO'!$A:$F,6,0)</f>
        <v>TAT</v>
      </c>
    </row>
    <row r="831" spans="1:28">
      <c r="A831" s="223">
        <v>2110202</v>
      </c>
      <c r="B831" s="223" t="s">
        <v>1008</v>
      </c>
      <c r="C831" s="223" t="s">
        <v>1259</v>
      </c>
      <c r="D831" s="223">
        <v>1671</v>
      </c>
      <c r="E831" s="7">
        <v>0</v>
      </c>
      <c r="F831" s="223" t="s">
        <v>1260</v>
      </c>
      <c r="G831" s="223" t="s">
        <v>1261</v>
      </c>
      <c r="H831" s="7">
        <v>0</v>
      </c>
      <c r="I831" s="7">
        <v>540</v>
      </c>
      <c r="J831" s="223" t="s">
        <v>1262</v>
      </c>
      <c r="K831" s="223" t="s">
        <v>1263</v>
      </c>
      <c r="L831" s="245">
        <v>394.26</v>
      </c>
      <c r="M831" s="246">
        <v>46308</v>
      </c>
      <c r="N831" s="223"/>
      <c r="O831" s="223" t="s">
        <v>1722</v>
      </c>
      <c r="P831" s="223">
        <v>2110202</v>
      </c>
      <c r="Q831" s="223" t="s">
        <v>1347</v>
      </c>
      <c r="R831" s="223">
        <v>0</v>
      </c>
      <c r="S831" s="7"/>
      <c r="T831" s="3" t="str">
        <f>+VLOOKUP(Tabla1[[#This Row],[id_bodega]],'CONVERSION DATOS'!B:D,2,0)</f>
        <v>TAT PASTO</v>
      </c>
      <c r="U831" s="3" t="str">
        <f>+VLOOKUP(Q831,'CONVERSION DATOS'!B:D,3,0)</f>
        <v>VEHICULOS</v>
      </c>
      <c r="V831" t="str">
        <f>+VLOOKUP($A$1:$A$21921,'DT HUEVO'!$A:$E,3,0)</f>
        <v>XL</v>
      </c>
      <c r="W831" t="str">
        <f>+VLOOKUP($A$1:$A$21761,'DT HUEVO'!$A:$E,4,0)</f>
        <v>VERDE</v>
      </c>
      <c r="X831" t="str">
        <f>+VLOOKUP(T$1:T$21921,'DT HUEVO'!$H:$K,2,0)</f>
        <v>OCCIDENTE</v>
      </c>
      <c r="Y831" t="str">
        <f>+VLOOKUP(T$1:T$21921,'DT HUEVO'!$H:$K,3,0)</f>
        <v>CALOTO</v>
      </c>
      <c r="Z831">
        <f>+VLOOKUP(A$1:A$21921,'DT HUEVO'!$A:$E,5,0)</f>
        <v>0</v>
      </c>
      <c r="AA831" t="str">
        <f>IF(Tabla1[[#This Row],[GRUPO]]="PLANTA CLASIFICACION","BODEGA",IF(Tabla1[[#This Row],[GRUPO]]="BODEGA","BODEGA",Tabla1[[#This Row],[GRUPO]]))</f>
        <v>VEHICULOS</v>
      </c>
      <c r="AB831" t="str">
        <f>VLOOKUP(Tabla1[[#This Row],[articulo]],'DT HUEVO'!$A:$F,6,0)</f>
        <v>TAT</v>
      </c>
    </row>
    <row r="832" spans="1:28">
      <c r="A832" s="223">
        <v>2110302</v>
      </c>
      <c r="B832" s="223" t="s">
        <v>1007</v>
      </c>
      <c r="C832" s="223" t="s">
        <v>1259</v>
      </c>
      <c r="D832" s="223">
        <v>11542</v>
      </c>
      <c r="E832" s="7">
        <v>0</v>
      </c>
      <c r="F832" s="223" t="s">
        <v>1260</v>
      </c>
      <c r="G832" s="223" t="s">
        <v>1261</v>
      </c>
      <c r="H832" s="7">
        <v>0</v>
      </c>
      <c r="I832" s="7">
        <v>490</v>
      </c>
      <c r="J832" s="223" t="s">
        <v>1262</v>
      </c>
      <c r="K832" s="223" t="s">
        <v>1263</v>
      </c>
      <c r="L832" s="245">
        <v>363.24</v>
      </c>
      <c r="M832" s="246">
        <v>46305</v>
      </c>
      <c r="N832" s="223"/>
      <c r="O832" s="223" t="s">
        <v>1722</v>
      </c>
      <c r="P832" s="223">
        <v>2110302</v>
      </c>
      <c r="Q832" s="223" t="s">
        <v>1347</v>
      </c>
      <c r="R832" s="223">
        <v>0</v>
      </c>
      <c r="S832" s="7"/>
      <c r="T832" s="3" t="str">
        <f>+VLOOKUP(Tabla1[[#This Row],[id_bodega]],'CONVERSION DATOS'!B:D,2,0)</f>
        <v>TAT PASTO</v>
      </c>
      <c r="U832" s="3" t="str">
        <f>+VLOOKUP(Q832,'CONVERSION DATOS'!B:D,3,0)</f>
        <v>VEHICULOS</v>
      </c>
      <c r="V832" t="str">
        <f>+VLOOKUP($A$1:$A$21921,'DT HUEVO'!$A:$E,3,0)</f>
        <v>L</v>
      </c>
      <c r="W832" t="str">
        <f>+VLOOKUP($A$1:$A$21761,'DT HUEVO'!$A:$E,4,0)</f>
        <v>VERDE</v>
      </c>
      <c r="X832" t="str">
        <f>+VLOOKUP(T$1:T$21921,'DT HUEVO'!$H:$K,2,0)</f>
        <v>OCCIDENTE</v>
      </c>
      <c r="Y832" t="str">
        <f>+VLOOKUP(T$1:T$21921,'DT HUEVO'!$H:$K,3,0)</f>
        <v>CALOTO</v>
      </c>
      <c r="Z832">
        <f>+VLOOKUP(A$1:A$21921,'DT HUEVO'!$A:$E,5,0)</f>
        <v>0</v>
      </c>
      <c r="AA832" t="str">
        <f>IF(Tabla1[[#This Row],[GRUPO]]="PLANTA CLASIFICACION","BODEGA",IF(Tabla1[[#This Row],[GRUPO]]="BODEGA","BODEGA",Tabla1[[#This Row],[GRUPO]]))</f>
        <v>VEHICULOS</v>
      </c>
      <c r="AB832" t="str">
        <f>VLOOKUP(Tabla1[[#This Row],[articulo]],'DT HUEVO'!$A:$F,6,0)</f>
        <v>TAT</v>
      </c>
    </row>
    <row r="833" spans="1:28">
      <c r="A833" s="223">
        <v>2110402</v>
      </c>
      <c r="B833" s="223" t="s">
        <v>1009</v>
      </c>
      <c r="C833" s="223" t="s">
        <v>1259</v>
      </c>
      <c r="D833" s="223">
        <v>480</v>
      </c>
      <c r="E833" s="7">
        <v>0</v>
      </c>
      <c r="F833" s="223" t="s">
        <v>1260</v>
      </c>
      <c r="G833" s="223" t="s">
        <v>1261</v>
      </c>
      <c r="H833" s="7">
        <v>0</v>
      </c>
      <c r="I833" s="7">
        <v>480</v>
      </c>
      <c r="J833" s="223" t="s">
        <v>1262</v>
      </c>
      <c r="K833" s="223" t="s">
        <v>1263</v>
      </c>
      <c r="L833" s="245">
        <v>349.55</v>
      </c>
      <c r="M833" s="246">
        <v>46305</v>
      </c>
      <c r="N833" s="223"/>
      <c r="O833" s="223" t="s">
        <v>1722</v>
      </c>
      <c r="P833" s="223">
        <v>2110402</v>
      </c>
      <c r="Q833" s="223" t="s">
        <v>1347</v>
      </c>
      <c r="R833" s="223">
        <v>0</v>
      </c>
      <c r="S833" s="7"/>
      <c r="T833" s="3" t="str">
        <f>+VLOOKUP(Tabla1[[#This Row],[id_bodega]],'CONVERSION DATOS'!B:D,2,0)</f>
        <v>TAT PASTO</v>
      </c>
      <c r="U833" s="3" t="str">
        <f>+VLOOKUP(Q833,'CONVERSION DATOS'!B:D,3,0)</f>
        <v>VEHICULOS</v>
      </c>
      <c r="V833" t="str">
        <f>+VLOOKUP($A$1:$A$21921,'DT HUEVO'!$A:$E,3,0)</f>
        <v>M</v>
      </c>
      <c r="W833" t="str">
        <f>+VLOOKUP($A$1:$A$21761,'DT HUEVO'!$A:$E,4,0)</f>
        <v>VERDE</v>
      </c>
      <c r="X833" t="str">
        <f>+VLOOKUP(T$1:T$21921,'DT HUEVO'!$H:$K,2,0)</f>
        <v>OCCIDENTE</v>
      </c>
      <c r="Y833" t="str">
        <f>+VLOOKUP(T$1:T$21921,'DT HUEVO'!$H:$K,3,0)</f>
        <v>CALOTO</v>
      </c>
      <c r="Z833">
        <f>+VLOOKUP(A$1:A$21921,'DT HUEVO'!$A:$E,5,0)</f>
        <v>0</v>
      </c>
      <c r="AA833" t="str">
        <f>IF(Tabla1[[#This Row],[GRUPO]]="PLANTA CLASIFICACION","BODEGA",IF(Tabla1[[#This Row],[GRUPO]]="BODEGA","BODEGA",Tabla1[[#This Row],[GRUPO]]))</f>
        <v>VEHICULOS</v>
      </c>
      <c r="AB833" t="str">
        <f>VLOOKUP(Tabla1[[#This Row],[articulo]],'DT HUEVO'!$A:$F,6,0)</f>
        <v>TAT</v>
      </c>
    </row>
    <row r="834" spans="1:28">
      <c r="A834" s="223">
        <v>2112207</v>
      </c>
      <c r="B834" s="223" t="s">
        <v>1104</v>
      </c>
      <c r="C834" s="223" t="s">
        <v>1259</v>
      </c>
      <c r="D834" s="223">
        <v>60</v>
      </c>
      <c r="E834" s="7">
        <v>0</v>
      </c>
      <c r="F834" s="223" t="s">
        <v>1260</v>
      </c>
      <c r="G834" s="223" t="s">
        <v>1261</v>
      </c>
      <c r="H834" s="7">
        <v>0</v>
      </c>
      <c r="I834" s="7">
        <v>640</v>
      </c>
      <c r="J834" s="223" t="s">
        <v>1262</v>
      </c>
      <c r="K834" s="223" t="s">
        <v>1263</v>
      </c>
      <c r="L834" s="245">
        <v>599.67999999999995</v>
      </c>
      <c r="M834" s="246">
        <v>46305</v>
      </c>
      <c r="N834" s="223"/>
      <c r="O834" s="223" t="s">
        <v>1722</v>
      </c>
      <c r="P834" s="223">
        <v>2112207</v>
      </c>
      <c r="Q834" s="223" t="s">
        <v>1347</v>
      </c>
      <c r="R834" s="223">
        <v>0</v>
      </c>
      <c r="S834" s="7"/>
      <c r="T834" s="3" t="str">
        <f>+VLOOKUP(Tabla1[[#This Row],[id_bodega]],'CONVERSION DATOS'!B:D,2,0)</f>
        <v>TAT PASTO</v>
      </c>
      <c r="U834" s="3" t="str">
        <f>+VLOOKUP(Q834,'CONVERSION DATOS'!B:D,3,0)</f>
        <v>VEHICULOS</v>
      </c>
      <c r="V834" t="str">
        <f>+VLOOKUP($A$1:$A$21921,'DT HUEVO'!$A:$E,3,0)</f>
        <v>XL</v>
      </c>
      <c r="W834" t="str">
        <f>+VLOOKUP($A$1:$A$21761,'DT HUEVO'!$A:$E,4,0)</f>
        <v>EMPACADOS</v>
      </c>
      <c r="X834" t="str">
        <f>+VLOOKUP(T$1:T$21921,'DT HUEVO'!$H:$K,2,0)</f>
        <v>OCCIDENTE</v>
      </c>
      <c r="Y834" t="str">
        <f>+VLOOKUP(T$1:T$21921,'DT HUEVO'!$H:$K,3,0)</f>
        <v>CALOTO</v>
      </c>
      <c r="Z834" t="str">
        <f>+VLOOKUP(A$1:A$21921,'DT HUEVO'!$A:$E,5,0)</f>
        <v>TAT</v>
      </c>
      <c r="AA834" t="str">
        <f>IF(Tabla1[[#This Row],[GRUPO]]="PLANTA CLASIFICACION","BODEGA",IF(Tabla1[[#This Row],[GRUPO]]="BODEGA","BODEGA",Tabla1[[#This Row],[GRUPO]]))</f>
        <v>VEHICULOS</v>
      </c>
      <c r="AB834" t="str">
        <f>VLOOKUP(Tabla1[[#This Row],[articulo]],'DT HUEVO'!$A:$F,6,0)</f>
        <v>TAT</v>
      </c>
    </row>
    <row r="835" spans="1:28">
      <c r="A835" s="223">
        <v>2152388</v>
      </c>
      <c r="B835" s="223" t="s">
        <v>1106</v>
      </c>
      <c r="C835" s="223" t="s">
        <v>1259</v>
      </c>
      <c r="D835" s="223">
        <v>60</v>
      </c>
      <c r="E835" s="7">
        <v>0</v>
      </c>
      <c r="F835" s="223" t="s">
        <v>1260</v>
      </c>
      <c r="G835" s="223" t="s">
        <v>1261</v>
      </c>
      <c r="H835" s="7">
        <v>0</v>
      </c>
      <c r="I835" s="7">
        <v>550</v>
      </c>
      <c r="J835" s="223" t="s">
        <v>1262</v>
      </c>
      <c r="K835" s="223" t="s">
        <v>1263</v>
      </c>
      <c r="L835" s="245">
        <v>538.38</v>
      </c>
      <c r="M835" s="246">
        <v>46305</v>
      </c>
      <c r="N835" s="223"/>
      <c r="O835" s="223" t="s">
        <v>1722</v>
      </c>
      <c r="P835" s="223">
        <v>2152388</v>
      </c>
      <c r="Q835" s="223" t="s">
        <v>1347</v>
      </c>
      <c r="R835" s="223">
        <v>0</v>
      </c>
      <c r="S835" s="7"/>
      <c r="T835" s="3" t="str">
        <f>+VLOOKUP(Tabla1[[#This Row],[id_bodega]],'CONVERSION DATOS'!B:D,2,0)</f>
        <v>TAT PASTO</v>
      </c>
      <c r="U835" s="3" t="str">
        <f>+VLOOKUP(Q835,'CONVERSION DATOS'!B:D,3,0)</f>
        <v>VEHICULOS</v>
      </c>
      <c r="V835" t="str">
        <f>+VLOOKUP($A$1:$A$21921,'DT HUEVO'!$A:$E,3,0)</f>
        <v>L</v>
      </c>
      <c r="W835" t="str">
        <f>+VLOOKUP($A$1:$A$21761,'DT HUEVO'!$A:$E,4,0)</f>
        <v>EMPACADOS</v>
      </c>
      <c r="X835" t="str">
        <f>+VLOOKUP(T$1:T$21921,'DT HUEVO'!$H:$K,2,0)</f>
        <v>OCCIDENTE</v>
      </c>
      <c r="Y835" t="str">
        <f>+VLOOKUP(T$1:T$21921,'DT HUEVO'!$H:$K,3,0)</f>
        <v>CALOTO</v>
      </c>
      <c r="Z835">
        <f>+VLOOKUP(A$1:A$21921,'DT HUEVO'!$A:$E,5,0)</f>
        <v>0</v>
      </c>
      <c r="AA835" t="str">
        <f>IF(Tabla1[[#This Row],[GRUPO]]="PLANTA CLASIFICACION","BODEGA",IF(Tabla1[[#This Row],[GRUPO]]="BODEGA","BODEGA",Tabla1[[#This Row],[GRUPO]]))</f>
        <v>VEHICULOS</v>
      </c>
      <c r="AB835" t="str">
        <f>VLOOKUP(Tabla1[[#This Row],[articulo]],'DT HUEVO'!$A:$F,6,0)</f>
        <v>TAT</v>
      </c>
    </row>
    <row r="836" spans="1:28">
      <c r="A836" s="223">
        <v>2010102</v>
      </c>
      <c r="B836" s="223" t="s">
        <v>1266</v>
      </c>
      <c r="C836" s="223" t="s">
        <v>1259</v>
      </c>
      <c r="D836" s="223">
        <v>100</v>
      </c>
      <c r="E836" s="7">
        <v>0</v>
      </c>
      <c r="F836" s="223" t="s">
        <v>1260</v>
      </c>
      <c r="G836" s="223" t="s">
        <v>1261</v>
      </c>
      <c r="H836" s="7">
        <v>0</v>
      </c>
      <c r="I836" s="7">
        <v>610</v>
      </c>
      <c r="J836" s="223" t="s">
        <v>1262</v>
      </c>
      <c r="K836" s="223" t="s">
        <v>1263</v>
      </c>
      <c r="L836" s="245">
        <v>629.67999999999995</v>
      </c>
      <c r="M836" s="246">
        <v>46304</v>
      </c>
      <c r="N836" s="223"/>
      <c r="O836" s="223" t="s">
        <v>1438</v>
      </c>
      <c r="P836" s="223">
        <v>2010102</v>
      </c>
      <c r="Q836" s="223" t="s">
        <v>1439</v>
      </c>
      <c r="R836" s="223">
        <v>0</v>
      </c>
      <c r="S836" s="7"/>
      <c r="T836" s="3" t="str">
        <f>+VLOOKUP(Tabla1[[#This Row],[id_bodega]],'CONVERSION DATOS'!B:D,2,0)</f>
        <v>TAT PASTO</v>
      </c>
      <c r="U836" s="3" t="str">
        <f>+VLOOKUP(Q836,'CONVERSION DATOS'!B:D,3,0)</f>
        <v>VEHICULOS</v>
      </c>
      <c r="V836" t="str">
        <f>+VLOOKUP($A$1:$A$21921,'DT HUEVO'!$A:$E,3,0)</f>
        <v>YUMBO</v>
      </c>
      <c r="W836" t="str">
        <f>+VLOOKUP($A$1:$A$21761,'DT HUEVO'!$A:$E,4,0)</f>
        <v>VERDE</v>
      </c>
      <c r="X836" t="str">
        <f>+VLOOKUP(T$1:T$21921,'DT HUEVO'!$H:$K,2,0)</f>
        <v>OCCIDENTE</v>
      </c>
      <c r="Y836" t="str">
        <f>+VLOOKUP(T$1:T$21921,'DT HUEVO'!$H:$K,3,0)</f>
        <v>CALOTO</v>
      </c>
      <c r="Z836">
        <f>+VLOOKUP(A$1:A$21921,'DT HUEVO'!$A:$E,5,0)</f>
        <v>0</v>
      </c>
      <c r="AA836" t="str">
        <f>IF(Tabla1[[#This Row],[GRUPO]]="PLANTA CLASIFICACION","BODEGA",IF(Tabla1[[#This Row],[GRUPO]]="BODEGA","BODEGA",Tabla1[[#This Row],[GRUPO]]))</f>
        <v>VEHICULOS</v>
      </c>
      <c r="AB836" t="str">
        <f>VLOOKUP(Tabla1[[#This Row],[articulo]],'DT HUEVO'!$A:$F,6,0)</f>
        <v>TAT</v>
      </c>
    </row>
    <row r="837" spans="1:28">
      <c r="A837" s="223">
        <v>2110202</v>
      </c>
      <c r="B837" s="223" t="s">
        <v>1008</v>
      </c>
      <c r="C837" s="223" t="s">
        <v>1259</v>
      </c>
      <c r="D837" s="223">
        <v>5108</v>
      </c>
      <c r="E837" s="7">
        <v>0</v>
      </c>
      <c r="F837" s="223" t="s">
        <v>1260</v>
      </c>
      <c r="G837" s="223" t="s">
        <v>1261</v>
      </c>
      <c r="H837" s="7">
        <v>0</v>
      </c>
      <c r="I837" s="7">
        <v>490</v>
      </c>
      <c r="J837" s="223" t="s">
        <v>1262</v>
      </c>
      <c r="K837" s="223" t="s">
        <v>1263</v>
      </c>
      <c r="L837" s="245">
        <v>394.26</v>
      </c>
      <c r="M837" s="246">
        <v>46305</v>
      </c>
      <c r="N837" s="223"/>
      <c r="O837" s="223" t="s">
        <v>1438</v>
      </c>
      <c r="P837" s="223">
        <v>2110202</v>
      </c>
      <c r="Q837" s="223" t="s">
        <v>1439</v>
      </c>
      <c r="R837" s="223">
        <v>0</v>
      </c>
      <c r="S837" s="7"/>
      <c r="T837" s="3" t="str">
        <f>+VLOOKUP(Tabla1[[#This Row],[id_bodega]],'CONVERSION DATOS'!B:D,2,0)</f>
        <v>TAT PASTO</v>
      </c>
      <c r="U837" s="3" t="str">
        <f>+VLOOKUP(Q837,'CONVERSION DATOS'!B:D,3,0)</f>
        <v>VEHICULOS</v>
      </c>
      <c r="V837" t="str">
        <f>+VLOOKUP($A$1:$A$21921,'DT HUEVO'!$A:$E,3,0)</f>
        <v>XL</v>
      </c>
      <c r="W837" t="str">
        <f>+VLOOKUP($A$1:$A$21761,'DT HUEVO'!$A:$E,4,0)</f>
        <v>VERDE</v>
      </c>
      <c r="X837" t="str">
        <f>+VLOOKUP(T$1:T$21921,'DT HUEVO'!$H:$K,2,0)</f>
        <v>OCCIDENTE</v>
      </c>
      <c r="Y837" t="str">
        <f>+VLOOKUP(T$1:T$21921,'DT HUEVO'!$H:$K,3,0)</f>
        <v>CALOTO</v>
      </c>
      <c r="Z837">
        <f>+VLOOKUP(A$1:A$21921,'DT HUEVO'!$A:$E,5,0)</f>
        <v>0</v>
      </c>
      <c r="AA837" t="str">
        <f>IF(Tabla1[[#This Row],[GRUPO]]="PLANTA CLASIFICACION","BODEGA",IF(Tabla1[[#This Row],[GRUPO]]="BODEGA","BODEGA",Tabla1[[#This Row],[GRUPO]]))</f>
        <v>VEHICULOS</v>
      </c>
      <c r="AB837" t="str">
        <f>VLOOKUP(Tabla1[[#This Row],[articulo]],'DT HUEVO'!$A:$F,6,0)</f>
        <v>TAT</v>
      </c>
    </row>
    <row r="838" spans="1:28">
      <c r="A838" s="223">
        <v>2110302</v>
      </c>
      <c r="B838" s="223" t="s">
        <v>1007</v>
      </c>
      <c r="C838" s="223" t="s">
        <v>1259</v>
      </c>
      <c r="D838" s="223">
        <v>10169</v>
      </c>
      <c r="E838" s="7">
        <v>0</v>
      </c>
      <c r="F838" s="223" t="s">
        <v>1260</v>
      </c>
      <c r="G838" s="223" t="s">
        <v>1261</v>
      </c>
      <c r="H838" s="7">
        <v>0</v>
      </c>
      <c r="I838" s="7">
        <v>460</v>
      </c>
      <c r="J838" s="223" t="s">
        <v>1262</v>
      </c>
      <c r="K838" s="223" t="s">
        <v>1263</v>
      </c>
      <c r="L838" s="245">
        <v>363.24</v>
      </c>
      <c r="M838" s="246">
        <v>46305</v>
      </c>
      <c r="N838" s="223"/>
      <c r="O838" s="223" t="s">
        <v>1438</v>
      </c>
      <c r="P838" s="223">
        <v>2110302</v>
      </c>
      <c r="Q838" s="223" t="s">
        <v>1439</v>
      </c>
      <c r="R838" s="223">
        <v>0</v>
      </c>
      <c r="S838" s="7"/>
      <c r="T838" s="3" t="str">
        <f>+VLOOKUP(Tabla1[[#This Row],[id_bodega]],'CONVERSION DATOS'!B:D,2,0)</f>
        <v>TAT PASTO</v>
      </c>
      <c r="U838" s="3" t="str">
        <f>+VLOOKUP(Q838,'CONVERSION DATOS'!B:D,3,0)</f>
        <v>VEHICULOS</v>
      </c>
      <c r="V838" t="str">
        <f>+VLOOKUP($A$1:$A$21921,'DT HUEVO'!$A:$E,3,0)</f>
        <v>L</v>
      </c>
      <c r="W838" t="str">
        <f>+VLOOKUP($A$1:$A$21761,'DT HUEVO'!$A:$E,4,0)</f>
        <v>VERDE</v>
      </c>
      <c r="X838" t="str">
        <f>+VLOOKUP(T$1:T$21921,'DT HUEVO'!$H:$K,2,0)</f>
        <v>OCCIDENTE</v>
      </c>
      <c r="Y838" t="str">
        <f>+VLOOKUP(T$1:T$21921,'DT HUEVO'!$H:$K,3,0)</f>
        <v>CALOTO</v>
      </c>
      <c r="Z838">
        <f>+VLOOKUP(A$1:A$21921,'DT HUEVO'!$A:$E,5,0)</f>
        <v>0</v>
      </c>
      <c r="AA838" t="str">
        <f>IF(Tabla1[[#This Row],[GRUPO]]="PLANTA CLASIFICACION","BODEGA",IF(Tabla1[[#This Row],[GRUPO]]="BODEGA","BODEGA",Tabla1[[#This Row],[GRUPO]]))</f>
        <v>VEHICULOS</v>
      </c>
      <c r="AB838" t="str">
        <f>VLOOKUP(Tabla1[[#This Row],[articulo]],'DT HUEVO'!$A:$F,6,0)</f>
        <v>TAT</v>
      </c>
    </row>
    <row r="839" spans="1:28">
      <c r="A839" s="223">
        <v>2152388</v>
      </c>
      <c r="B839" s="223" t="s">
        <v>1106</v>
      </c>
      <c r="C839" s="223" t="s">
        <v>1259</v>
      </c>
      <c r="D839" s="223">
        <v>720</v>
      </c>
      <c r="E839" s="7">
        <v>0</v>
      </c>
      <c r="F839" s="223" t="s">
        <v>1260</v>
      </c>
      <c r="G839" s="223" t="s">
        <v>1261</v>
      </c>
      <c r="H839" s="7">
        <v>0</v>
      </c>
      <c r="I839" s="7">
        <v>540</v>
      </c>
      <c r="J839" s="223" t="s">
        <v>1262</v>
      </c>
      <c r="K839" s="223" t="s">
        <v>1263</v>
      </c>
      <c r="L839" s="245">
        <v>538.38</v>
      </c>
      <c r="M839" s="246">
        <v>46305</v>
      </c>
      <c r="N839" s="223"/>
      <c r="O839" s="223" t="s">
        <v>1438</v>
      </c>
      <c r="P839" s="223">
        <v>2152388</v>
      </c>
      <c r="Q839" s="223" t="s">
        <v>1439</v>
      </c>
      <c r="R839" s="223">
        <v>0</v>
      </c>
      <c r="S839" s="7"/>
      <c r="T839" s="3" t="str">
        <f>+VLOOKUP(Tabla1[[#This Row],[id_bodega]],'CONVERSION DATOS'!B:D,2,0)</f>
        <v>TAT PASTO</v>
      </c>
      <c r="U839" s="3" t="str">
        <f>+VLOOKUP(Q839,'CONVERSION DATOS'!B:D,3,0)</f>
        <v>VEHICULOS</v>
      </c>
      <c r="V839" t="str">
        <f>+VLOOKUP($A$1:$A$21921,'DT HUEVO'!$A:$E,3,0)</f>
        <v>L</v>
      </c>
      <c r="W839" t="str">
        <f>+VLOOKUP($A$1:$A$21761,'DT HUEVO'!$A:$E,4,0)</f>
        <v>EMPACADOS</v>
      </c>
      <c r="X839" t="str">
        <f>+VLOOKUP(T$1:T$21921,'DT HUEVO'!$H:$K,2,0)</f>
        <v>OCCIDENTE</v>
      </c>
      <c r="Y839" t="str">
        <f>+VLOOKUP(T$1:T$21921,'DT HUEVO'!$H:$K,3,0)</f>
        <v>CALOTO</v>
      </c>
      <c r="Z839">
        <f>+VLOOKUP(A$1:A$21921,'DT HUEVO'!$A:$E,5,0)</f>
        <v>0</v>
      </c>
      <c r="AA839" t="str">
        <f>IF(Tabla1[[#This Row],[GRUPO]]="PLANTA CLASIFICACION","BODEGA",IF(Tabla1[[#This Row],[GRUPO]]="BODEGA","BODEGA",Tabla1[[#This Row],[GRUPO]]))</f>
        <v>VEHICULOS</v>
      </c>
      <c r="AB839" t="str">
        <f>VLOOKUP(Tabla1[[#This Row],[articulo]],'DT HUEVO'!$A:$F,6,0)</f>
        <v>TAT</v>
      </c>
    </row>
    <row r="840" spans="1:28">
      <c r="A840" s="223">
        <v>114268</v>
      </c>
      <c r="B840" s="223" t="s">
        <v>1180</v>
      </c>
      <c r="C840" s="223" t="s">
        <v>1259</v>
      </c>
      <c r="D840" s="223">
        <v>150</v>
      </c>
      <c r="E840" s="7"/>
      <c r="F840" s="223" t="s">
        <v>1260</v>
      </c>
      <c r="G840" s="223" t="s">
        <v>1261</v>
      </c>
      <c r="H840" s="7"/>
      <c r="I840" s="7"/>
      <c r="J840" s="223" t="s">
        <v>1262</v>
      </c>
      <c r="K840" s="223" t="s">
        <v>1263</v>
      </c>
      <c r="L840" s="245">
        <v>717.66</v>
      </c>
      <c r="M840" s="246">
        <v>46293</v>
      </c>
      <c r="N840" s="223"/>
      <c r="O840" s="223" t="s">
        <v>896</v>
      </c>
      <c r="P840" s="223">
        <v>114268</v>
      </c>
      <c r="Q840" s="223" t="s">
        <v>897</v>
      </c>
      <c r="R840" s="223">
        <v>0</v>
      </c>
      <c r="S840" s="7"/>
      <c r="T840" s="3" t="str">
        <f>+VLOOKUP(Tabla1[[#This Row],[id_bodega]],'CONVERSION DATOS'!B:D,2,0)</f>
        <v>TAT PASTO</v>
      </c>
      <c r="U840" s="3" t="str">
        <f>+VLOOKUP(Q840,'CONVERSION DATOS'!B:D,3,0)</f>
        <v>VEHICULOS</v>
      </c>
      <c r="V840" t="str">
        <f>+VLOOKUP($A$1:$A$21921,'DT HUEVO'!$A:$E,3,0)</f>
        <v>XL</v>
      </c>
      <c r="W840" t="str">
        <f>+VLOOKUP($A$1:$A$21761,'DT HUEVO'!$A:$E,4,0)</f>
        <v>EMPACADOS</v>
      </c>
      <c r="X840" t="str">
        <f>+VLOOKUP(T$1:T$21921,'DT HUEVO'!$H:$K,2,0)</f>
        <v>OCCIDENTE</v>
      </c>
      <c r="Y840" t="str">
        <f>+VLOOKUP(T$1:T$21921,'DT HUEVO'!$H:$K,3,0)</f>
        <v>CALOTO</v>
      </c>
      <c r="Z840">
        <f>+VLOOKUP(A$1:A$21921,'DT HUEVO'!$A:$E,5,0)</f>
        <v>0</v>
      </c>
      <c r="AA840" t="str">
        <f>IF(Tabla1[[#This Row],[GRUPO]]="PLANTA CLASIFICACION","BODEGA",IF(Tabla1[[#This Row],[GRUPO]]="BODEGA","BODEGA",Tabla1[[#This Row],[GRUPO]]))</f>
        <v>VEHICULOS</v>
      </c>
      <c r="AB840" t="str">
        <f>VLOOKUP(Tabla1[[#This Row],[articulo]],'DT HUEVO'!$A:$F,6,0)</f>
        <v>AU/FS/GS</v>
      </c>
    </row>
    <row r="841" spans="1:28">
      <c r="A841" s="223">
        <v>2110302</v>
      </c>
      <c r="B841" s="223" t="s">
        <v>1007</v>
      </c>
      <c r="C841" s="223" t="s">
        <v>1259</v>
      </c>
      <c r="D841" s="223">
        <v>11325</v>
      </c>
      <c r="E841" s="7">
        <v>0</v>
      </c>
      <c r="F841" s="223" t="s">
        <v>1260</v>
      </c>
      <c r="G841" s="223" t="s">
        <v>1261</v>
      </c>
      <c r="H841" s="7">
        <v>0</v>
      </c>
      <c r="I841" s="7">
        <v>490</v>
      </c>
      <c r="J841" s="223" t="s">
        <v>1262</v>
      </c>
      <c r="K841" s="223" t="s">
        <v>1263</v>
      </c>
      <c r="L841" s="245">
        <v>363.24000000021391</v>
      </c>
      <c r="M841" s="246">
        <v>46308</v>
      </c>
      <c r="N841" s="223"/>
      <c r="O841" s="223" t="s">
        <v>401</v>
      </c>
      <c r="P841" s="223">
        <v>2110302</v>
      </c>
      <c r="Q841" s="223" t="s">
        <v>402</v>
      </c>
      <c r="R841" s="223">
        <v>0</v>
      </c>
      <c r="S841" s="7"/>
      <c r="T841" s="3" t="str">
        <f>+VLOOKUP(Tabla1[[#This Row],[id_bodega]],'CONVERSION DATOS'!B:D,2,0)</f>
        <v>TAT CUCUTA</v>
      </c>
      <c r="U841" s="3" t="str">
        <f>+VLOOKUP(Q841,'CONVERSION DATOS'!B:D,3,0)</f>
        <v>VEHICULOS</v>
      </c>
      <c r="V841" t="str">
        <f>+VLOOKUP($A$1:$A$21921,'DT HUEVO'!$A:$E,3,0)</f>
        <v>L</v>
      </c>
      <c r="W841" t="str">
        <f>+VLOOKUP($A$1:$A$21761,'DT HUEVO'!$A:$E,4,0)</f>
        <v>VERDE</v>
      </c>
      <c r="X841" t="str">
        <f>+VLOOKUP(T$1:T$21921,'DT HUEVO'!$H:$K,2,0)</f>
        <v>COSTA</v>
      </c>
      <c r="Y841" t="str">
        <f>+VLOOKUP(T$1:T$21921,'DT HUEVO'!$H:$K,3,0)</f>
        <v>SANTANDER</v>
      </c>
      <c r="Z841">
        <f>+VLOOKUP(A$1:A$21921,'DT HUEVO'!$A:$E,5,0)</f>
        <v>0</v>
      </c>
      <c r="AA841" t="str">
        <f>IF(Tabla1[[#This Row],[GRUPO]]="PLANTA CLASIFICACION","BODEGA",IF(Tabla1[[#This Row],[GRUPO]]="BODEGA","BODEGA",Tabla1[[#This Row],[GRUPO]]))</f>
        <v>VEHICULOS</v>
      </c>
      <c r="AB841" t="str">
        <f>VLOOKUP(Tabla1[[#This Row],[articulo]],'DT HUEVO'!$A:$F,6,0)</f>
        <v>TAT</v>
      </c>
    </row>
    <row r="842" spans="1:28">
      <c r="A842" s="223">
        <v>2110317</v>
      </c>
      <c r="B842" s="223" t="s">
        <v>1786</v>
      </c>
      <c r="C842" s="223" t="s">
        <v>1259</v>
      </c>
      <c r="D842" s="223">
        <v>720</v>
      </c>
      <c r="E842" s="7">
        <v>0</v>
      </c>
      <c r="F842" s="223" t="s">
        <v>1260</v>
      </c>
      <c r="G842" s="223" t="s">
        <v>1261</v>
      </c>
      <c r="H842" s="7">
        <v>0</v>
      </c>
      <c r="I842" s="7">
        <v>500</v>
      </c>
      <c r="J842" s="223" t="s">
        <v>1262</v>
      </c>
      <c r="K842" s="223" t="s">
        <v>1263</v>
      </c>
      <c r="L842" s="245">
        <v>362.98</v>
      </c>
      <c r="M842" s="246">
        <v>46305</v>
      </c>
      <c r="N842" s="223">
        <v>0</v>
      </c>
      <c r="O842" s="223" t="s">
        <v>401</v>
      </c>
      <c r="P842" s="223">
        <v>2110317</v>
      </c>
      <c r="Q842" s="223" t="s">
        <v>402</v>
      </c>
      <c r="R842" s="223">
        <v>0</v>
      </c>
      <c r="S842" s="7"/>
      <c r="T842" s="3" t="str">
        <f>+VLOOKUP(Tabla1[[#This Row],[id_bodega]],'CONVERSION DATOS'!B:D,2,0)</f>
        <v>TAT CUCUTA</v>
      </c>
      <c r="U842" s="3" t="str">
        <f>+VLOOKUP(Q842,'CONVERSION DATOS'!B:D,3,0)</f>
        <v>VEHICULOS</v>
      </c>
      <c r="V842" t="str">
        <f>+VLOOKUP($A$1:$A$21921,'DT HUEVO'!$A:$E,3,0)</f>
        <v>L</v>
      </c>
      <c r="W842" t="str">
        <f>+VLOOKUP($A$1:$A$21761,'DT HUEVO'!$A:$E,4,0)</f>
        <v>EMPACADOS</v>
      </c>
      <c r="X842" t="str">
        <f>+VLOOKUP(T$1:T$21921,'DT HUEVO'!$H:$K,2,0)</f>
        <v>COSTA</v>
      </c>
      <c r="Y842" t="str">
        <f>+VLOOKUP(T$1:T$21921,'DT HUEVO'!$H:$K,3,0)</f>
        <v>SANTANDER</v>
      </c>
      <c r="Z842">
        <f>+VLOOKUP(A$1:A$21921,'DT HUEVO'!$A:$E,5,0)</f>
        <v>0</v>
      </c>
      <c r="AA842" t="str">
        <f>IF(Tabla1[[#This Row],[GRUPO]]="PLANTA CLASIFICACION","BODEGA",IF(Tabla1[[#This Row],[GRUPO]]="BODEGA","BODEGA",Tabla1[[#This Row],[GRUPO]]))</f>
        <v>VEHICULOS</v>
      </c>
      <c r="AB842" t="str">
        <f>VLOOKUP(Tabla1[[#This Row],[articulo]],'DT HUEVO'!$A:$F,6,0)</f>
        <v>TAT</v>
      </c>
    </row>
    <row r="843" spans="1:28">
      <c r="A843" s="223">
        <v>2112207</v>
      </c>
      <c r="B843" s="223" t="s">
        <v>1104</v>
      </c>
      <c r="C843" s="223" t="s">
        <v>1259</v>
      </c>
      <c r="D843" s="223">
        <v>360</v>
      </c>
      <c r="E843" s="7">
        <v>0</v>
      </c>
      <c r="F843" s="223" t="s">
        <v>1260</v>
      </c>
      <c r="G843" s="223" t="s">
        <v>1261</v>
      </c>
      <c r="H843" s="7">
        <v>0</v>
      </c>
      <c r="I843" s="7">
        <v>640</v>
      </c>
      <c r="J843" s="223" t="s">
        <v>1262</v>
      </c>
      <c r="K843" s="223" t="s">
        <v>1263</v>
      </c>
      <c r="L843" s="245">
        <v>599.67999999999995</v>
      </c>
      <c r="M843" s="246">
        <v>46305</v>
      </c>
      <c r="N843" s="223"/>
      <c r="O843" s="223" t="s">
        <v>401</v>
      </c>
      <c r="P843" s="223">
        <v>2112207</v>
      </c>
      <c r="Q843" s="223" t="s">
        <v>402</v>
      </c>
      <c r="R843" s="223">
        <v>0</v>
      </c>
      <c r="S843" s="7"/>
      <c r="T843" s="3" t="str">
        <f>+VLOOKUP(Tabla1[[#This Row],[id_bodega]],'CONVERSION DATOS'!B:D,2,0)</f>
        <v>TAT CUCUTA</v>
      </c>
      <c r="U843" s="3" t="str">
        <f>+VLOOKUP(Q843,'CONVERSION DATOS'!B:D,3,0)</f>
        <v>VEHICULOS</v>
      </c>
      <c r="V843" t="str">
        <f>+VLOOKUP($A$1:$A$21921,'DT HUEVO'!$A:$E,3,0)</f>
        <v>XL</v>
      </c>
      <c r="W843" t="str">
        <f>+VLOOKUP($A$1:$A$21761,'DT HUEVO'!$A:$E,4,0)</f>
        <v>EMPACADOS</v>
      </c>
      <c r="X843" t="str">
        <f>+VLOOKUP(T$1:T$21921,'DT HUEVO'!$H:$K,2,0)</f>
        <v>COSTA</v>
      </c>
      <c r="Y843" t="str">
        <f>+VLOOKUP(T$1:T$21921,'DT HUEVO'!$H:$K,3,0)</f>
        <v>SANTANDER</v>
      </c>
      <c r="Z843" t="str">
        <f>+VLOOKUP(A$1:A$21921,'DT HUEVO'!$A:$E,5,0)</f>
        <v>TAT</v>
      </c>
      <c r="AA843" t="str">
        <f>IF(Tabla1[[#This Row],[GRUPO]]="PLANTA CLASIFICACION","BODEGA",IF(Tabla1[[#This Row],[GRUPO]]="BODEGA","BODEGA",Tabla1[[#This Row],[GRUPO]]))</f>
        <v>VEHICULOS</v>
      </c>
      <c r="AB843" t="str">
        <f>VLOOKUP(Tabla1[[#This Row],[articulo]],'DT HUEVO'!$A:$F,6,0)</f>
        <v>TAT</v>
      </c>
    </row>
    <row r="844" spans="1:28">
      <c r="A844" s="223">
        <v>2152388</v>
      </c>
      <c r="B844" s="223" t="s">
        <v>1106</v>
      </c>
      <c r="C844" s="223" t="s">
        <v>1259</v>
      </c>
      <c r="D844" s="223">
        <v>300</v>
      </c>
      <c r="E844" s="7">
        <v>0</v>
      </c>
      <c r="F844" s="223" t="s">
        <v>1260</v>
      </c>
      <c r="G844" s="223" t="s">
        <v>1261</v>
      </c>
      <c r="H844" s="7">
        <v>0</v>
      </c>
      <c r="I844" s="7">
        <v>550</v>
      </c>
      <c r="J844" s="223" t="s">
        <v>1262</v>
      </c>
      <c r="K844" s="223" t="s">
        <v>1263</v>
      </c>
      <c r="L844" s="245">
        <v>538.38</v>
      </c>
      <c r="M844" s="246">
        <v>46305</v>
      </c>
      <c r="N844" s="223"/>
      <c r="O844" s="223" t="s">
        <v>401</v>
      </c>
      <c r="P844" s="223">
        <v>2152388</v>
      </c>
      <c r="Q844" s="223" t="s">
        <v>402</v>
      </c>
      <c r="R844" s="223">
        <v>0</v>
      </c>
      <c r="S844" s="7"/>
      <c r="T844" s="3" t="str">
        <f>+VLOOKUP(Tabla1[[#This Row],[id_bodega]],'CONVERSION DATOS'!B:D,2,0)</f>
        <v>TAT CUCUTA</v>
      </c>
      <c r="U844" s="3" t="str">
        <f>+VLOOKUP(Q844,'CONVERSION DATOS'!B:D,3,0)</f>
        <v>VEHICULOS</v>
      </c>
      <c r="V844" t="str">
        <f>+VLOOKUP($A$1:$A$21921,'DT HUEVO'!$A:$E,3,0)</f>
        <v>L</v>
      </c>
      <c r="W844" t="str">
        <f>+VLOOKUP($A$1:$A$21761,'DT HUEVO'!$A:$E,4,0)</f>
        <v>EMPACADOS</v>
      </c>
      <c r="X844" t="str">
        <f>+VLOOKUP(T$1:T$21921,'DT HUEVO'!$H:$K,2,0)</f>
        <v>COSTA</v>
      </c>
      <c r="Y844" t="str">
        <f>+VLOOKUP(T$1:T$21921,'DT HUEVO'!$H:$K,3,0)</f>
        <v>SANTANDER</v>
      </c>
      <c r="Z844">
        <f>+VLOOKUP(A$1:A$21921,'DT HUEVO'!$A:$E,5,0)</f>
        <v>0</v>
      </c>
      <c r="AA844" t="str">
        <f>IF(Tabla1[[#This Row],[GRUPO]]="PLANTA CLASIFICACION","BODEGA",IF(Tabla1[[#This Row],[GRUPO]]="BODEGA","BODEGA",Tabla1[[#This Row],[GRUPO]]))</f>
        <v>VEHICULOS</v>
      </c>
      <c r="AB844" t="str">
        <f>VLOOKUP(Tabla1[[#This Row],[articulo]],'DT HUEVO'!$A:$F,6,0)</f>
        <v>TAT</v>
      </c>
    </row>
    <row r="845" spans="1:28">
      <c r="A845" s="223">
        <v>2110302</v>
      </c>
      <c r="B845" s="223" t="s">
        <v>1007</v>
      </c>
      <c r="C845" s="223" t="s">
        <v>1259</v>
      </c>
      <c r="D845" s="223">
        <v>10690</v>
      </c>
      <c r="E845" s="7">
        <v>0</v>
      </c>
      <c r="F845" s="223" t="s">
        <v>1260</v>
      </c>
      <c r="G845" s="223" t="s">
        <v>1261</v>
      </c>
      <c r="H845" s="7">
        <v>0</v>
      </c>
      <c r="I845" s="7">
        <v>490</v>
      </c>
      <c r="J845" s="223" t="s">
        <v>1262</v>
      </c>
      <c r="K845" s="223" t="s">
        <v>1263</v>
      </c>
      <c r="L845" s="245">
        <v>363.24000000008959</v>
      </c>
      <c r="M845" s="246">
        <v>46305</v>
      </c>
      <c r="N845" s="223"/>
      <c r="O845" s="223" t="s">
        <v>403</v>
      </c>
      <c r="P845" s="223">
        <v>2110302</v>
      </c>
      <c r="Q845" s="223" t="s">
        <v>404</v>
      </c>
      <c r="R845" s="223">
        <v>0</v>
      </c>
      <c r="S845" s="7"/>
      <c r="T845" s="3" t="str">
        <f>+VLOOKUP(Tabla1[[#This Row],[id_bodega]],'CONVERSION DATOS'!B:D,2,0)</f>
        <v>TAT CUCUTA</v>
      </c>
      <c r="U845" s="3" t="str">
        <f>+VLOOKUP(Q845,'CONVERSION DATOS'!B:D,3,0)</f>
        <v>VEHICULOS</v>
      </c>
      <c r="V845" t="str">
        <f>+VLOOKUP($A$1:$A$21921,'DT HUEVO'!$A:$E,3,0)</f>
        <v>L</v>
      </c>
      <c r="W845" t="str">
        <f>+VLOOKUP($A$1:$A$21761,'DT HUEVO'!$A:$E,4,0)</f>
        <v>VERDE</v>
      </c>
      <c r="X845" t="str">
        <f>+VLOOKUP(T$1:T$21921,'DT HUEVO'!$H:$K,2,0)</f>
        <v>COSTA</v>
      </c>
      <c r="Y845" t="str">
        <f>+VLOOKUP(T$1:T$21921,'DT HUEVO'!$H:$K,3,0)</f>
        <v>SANTANDER</v>
      </c>
      <c r="Z845">
        <f>+VLOOKUP(A$1:A$21921,'DT HUEVO'!$A:$E,5,0)</f>
        <v>0</v>
      </c>
      <c r="AA845" t="str">
        <f>IF(Tabla1[[#This Row],[GRUPO]]="PLANTA CLASIFICACION","BODEGA",IF(Tabla1[[#This Row],[GRUPO]]="BODEGA","BODEGA",Tabla1[[#This Row],[GRUPO]]))</f>
        <v>VEHICULOS</v>
      </c>
      <c r="AB845" t="str">
        <f>VLOOKUP(Tabla1[[#This Row],[articulo]],'DT HUEVO'!$A:$F,6,0)</f>
        <v>TAT</v>
      </c>
    </row>
    <row r="846" spans="1:28">
      <c r="A846" s="223">
        <v>2110402</v>
      </c>
      <c r="B846" s="223" t="s">
        <v>1009</v>
      </c>
      <c r="C846" s="223" t="s">
        <v>1259</v>
      </c>
      <c r="D846" s="223">
        <v>7170</v>
      </c>
      <c r="E846" s="7">
        <v>0</v>
      </c>
      <c r="F846" s="223" t="s">
        <v>1260</v>
      </c>
      <c r="G846" s="223" t="s">
        <v>1261</v>
      </c>
      <c r="H846" s="7">
        <v>0</v>
      </c>
      <c r="I846" s="7">
        <v>470</v>
      </c>
      <c r="J846" s="223" t="s">
        <v>1262</v>
      </c>
      <c r="K846" s="223" t="s">
        <v>1263</v>
      </c>
      <c r="L846" s="245">
        <v>349.55000016237659</v>
      </c>
      <c r="M846" s="246">
        <v>46305</v>
      </c>
      <c r="N846" s="223"/>
      <c r="O846" s="223" t="s">
        <v>403</v>
      </c>
      <c r="P846" s="223">
        <v>2110402</v>
      </c>
      <c r="Q846" s="223" t="s">
        <v>404</v>
      </c>
      <c r="R846" s="223">
        <v>0</v>
      </c>
      <c r="S846" s="7"/>
      <c r="T846" s="3" t="str">
        <f>+VLOOKUP(Tabla1[[#This Row],[id_bodega]],'CONVERSION DATOS'!B:D,2,0)</f>
        <v>TAT CUCUTA</v>
      </c>
      <c r="U846" s="3" t="str">
        <f>+VLOOKUP(Q846,'CONVERSION DATOS'!B:D,3,0)</f>
        <v>VEHICULOS</v>
      </c>
      <c r="V846" t="str">
        <f>+VLOOKUP($A$1:$A$21921,'DT HUEVO'!$A:$E,3,0)</f>
        <v>M</v>
      </c>
      <c r="W846" t="str">
        <f>+VLOOKUP($A$1:$A$21761,'DT HUEVO'!$A:$E,4,0)</f>
        <v>VERDE</v>
      </c>
      <c r="X846" t="str">
        <f>+VLOOKUP(T$1:T$21921,'DT HUEVO'!$H:$K,2,0)</f>
        <v>COSTA</v>
      </c>
      <c r="Y846" t="str">
        <f>+VLOOKUP(T$1:T$21921,'DT HUEVO'!$H:$K,3,0)</f>
        <v>SANTANDER</v>
      </c>
      <c r="Z846">
        <f>+VLOOKUP(A$1:A$21921,'DT HUEVO'!$A:$E,5,0)</f>
        <v>0</v>
      </c>
      <c r="AA846" t="str">
        <f>IF(Tabla1[[#This Row],[GRUPO]]="PLANTA CLASIFICACION","BODEGA",IF(Tabla1[[#This Row],[GRUPO]]="BODEGA","BODEGA",Tabla1[[#This Row],[GRUPO]]))</f>
        <v>VEHICULOS</v>
      </c>
      <c r="AB846" t="str">
        <f>VLOOKUP(Tabla1[[#This Row],[articulo]],'DT HUEVO'!$A:$F,6,0)</f>
        <v>TAT</v>
      </c>
    </row>
    <row r="847" spans="1:28">
      <c r="A847" s="223">
        <v>2152388</v>
      </c>
      <c r="B847" s="223" t="s">
        <v>1106</v>
      </c>
      <c r="C847" s="223" t="s">
        <v>1259</v>
      </c>
      <c r="D847" s="223">
        <v>495</v>
      </c>
      <c r="E847" s="7">
        <v>0</v>
      </c>
      <c r="F847" s="223" t="s">
        <v>1260</v>
      </c>
      <c r="G847" s="223" t="s">
        <v>1261</v>
      </c>
      <c r="H847" s="7">
        <v>0</v>
      </c>
      <c r="I847" s="7">
        <v>550</v>
      </c>
      <c r="J847" s="223" t="s">
        <v>1262</v>
      </c>
      <c r="K847" s="223" t="s">
        <v>1263</v>
      </c>
      <c r="L847" s="245">
        <v>538.38</v>
      </c>
      <c r="M847" s="246">
        <v>46305</v>
      </c>
      <c r="N847" s="223"/>
      <c r="O847" s="223" t="s">
        <v>403</v>
      </c>
      <c r="P847" s="223">
        <v>2152388</v>
      </c>
      <c r="Q847" s="223" t="s">
        <v>404</v>
      </c>
      <c r="R847" s="223">
        <v>0</v>
      </c>
      <c r="S847" s="7"/>
      <c r="T847" s="3" t="str">
        <f>+VLOOKUP(Tabla1[[#This Row],[id_bodega]],'CONVERSION DATOS'!B:D,2,0)</f>
        <v>TAT CUCUTA</v>
      </c>
      <c r="U847" s="3" t="str">
        <f>+VLOOKUP(Q847,'CONVERSION DATOS'!B:D,3,0)</f>
        <v>VEHICULOS</v>
      </c>
      <c r="V847" t="str">
        <f>+VLOOKUP($A$1:$A$21921,'DT HUEVO'!$A:$E,3,0)</f>
        <v>L</v>
      </c>
      <c r="W847" t="str">
        <f>+VLOOKUP($A$1:$A$21761,'DT HUEVO'!$A:$E,4,0)</f>
        <v>EMPACADOS</v>
      </c>
      <c r="X847" t="str">
        <f>+VLOOKUP(T$1:T$21921,'DT HUEVO'!$H:$K,2,0)</f>
        <v>COSTA</v>
      </c>
      <c r="Y847" t="str">
        <f>+VLOOKUP(T$1:T$21921,'DT HUEVO'!$H:$K,3,0)</f>
        <v>SANTANDER</v>
      </c>
      <c r="Z847">
        <f>+VLOOKUP(A$1:A$21921,'DT HUEVO'!$A:$E,5,0)</f>
        <v>0</v>
      </c>
      <c r="AA847" t="str">
        <f>IF(Tabla1[[#This Row],[GRUPO]]="PLANTA CLASIFICACION","BODEGA",IF(Tabla1[[#This Row],[GRUPO]]="BODEGA","BODEGA",Tabla1[[#This Row],[GRUPO]]))</f>
        <v>VEHICULOS</v>
      </c>
      <c r="AB847" t="str">
        <f>VLOOKUP(Tabla1[[#This Row],[articulo]],'DT HUEVO'!$A:$F,6,0)</f>
        <v>TAT</v>
      </c>
    </row>
    <row r="848" spans="1:28">
      <c r="A848" s="223">
        <v>2110302</v>
      </c>
      <c r="B848" s="223" t="s">
        <v>1007</v>
      </c>
      <c r="C848" s="223" t="s">
        <v>1259</v>
      </c>
      <c r="D848" s="223">
        <v>10710</v>
      </c>
      <c r="E848" s="7">
        <v>0</v>
      </c>
      <c r="F848" s="223" t="s">
        <v>1260</v>
      </c>
      <c r="G848" s="223" t="s">
        <v>1261</v>
      </c>
      <c r="H848" s="7">
        <v>0</v>
      </c>
      <c r="I848" s="7">
        <v>490</v>
      </c>
      <c r="J848" s="223" t="s">
        <v>1262</v>
      </c>
      <c r="K848" s="223" t="s">
        <v>1263</v>
      </c>
      <c r="L848" s="245">
        <v>363.24000000062671</v>
      </c>
      <c r="M848" s="246">
        <v>46305</v>
      </c>
      <c r="N848" s="223"/>
      <c r="O848" s="223" t="s">
        <v>405</v>
      </c>
      <c r="P848" s="223">
        <v>2110302</v>
      </c>
      <c r="Q848" s="223" t="s">
        <v>406</v>
      </c>
      <c r="R848" s="223">
        <v>0</v>
      </c>
      <c r="S848" s="7"/>
      <c r="T848" s="3" t="str">
        <f>+VLOOKUP(Tabla1[[#This Row],[id_bodega]],'CONVERSION DATOS'!B:D,2,0)</f>
        <v>TAT CUCUTA</v>
      </c>
      <c r="U848" s="3" t="str">
        <f>+VLOOKUP(Q848,'CONVERSION DATOS'!B:D,3,0)</f>
        <v>VEHICULOS</v>
      </c>
      <c r="V848" t="str">
        <f>+VLOOKUP($A$1:$A$21921,'DT HUEVO'!$A:$E,3,0)</f>
        <v>L</v>
      </c>
      <c r="W848" t="str">
        <f>+VLOOKUP($A$1:$A$21761,'DT HUEVO'!$A:$E,4,0)</f>
        <v>VERDE</v>
      </c>
      <c r="X848" t="str">
        <f>+VLOOKUP(T$1:T$21921,'DT HUEVO'!$H:$K,2,0)</f>
        <v>COSTA</v>
      </c>
      <c r="Y848" t="str">
        <f>+VLOOKUP(T$1:T$21921,'DT HUEVO'!$H:$K,3,0)</f>
        <v>SANTANDER</v>
      </c>
      <c r="Z848">
        <f>+VLOOKUP(A$1:A$21921,'DT HUEVO'!$A:$E,5,0)</f>
        <v>0</v>
      </c>
      <c r="AA848" t="str">
        <f>IF(Tabla1[[#This Row],[GRUPO]]="PLANTA CLASIFICACION","BODEGA",IF(Tabla1[[#This Row],[GRUPO]]="BODEGA","BODEGA",Tabla1[[#This Row],[GRUPO]]))</f>
        <v>VEHICULOS</v>
      </c>
      <c r="AB848" t="str">
        <f>VLOOKUP(Tabla1[[#This Row],[articulo]],'DT HUEVO'!$A:$F,6,0)</f>
        <v>TAT</v>
      </c>
    </row>
    <row r="849" spans="1:28">
      <c r="A849" s="223">
        <v>2110402</v>
      </c>
      <c r="B849" s="223" t="s">
        <v>1009</v>
      </c>
      <c r="C849" s="223" t="s">
        <v>1259</v>
      </c>
      <c r="D849" s="223">
        <v>2160</v>
      </c>
      <c r="E849" s="7">
        <v>0</v>
      </c>
      <c r="F849" s="223" t="s">
        <v>1260</v>
      </c>
      <c r="G849" s="223" t="s">
        <v>1261</v>
      </c>
      <c r="H849" s="7">
        <v>0</v>
      </c>
      <c r="I849" s="7">
        <v>470</v>
      </c>
      <c r="J849" s="223" t="s">
        <v>1262</v>
      </c>
      <c r="K849" s="223" t="s">
        <v>1263</v>
      </c>
      <c r="L849" s="245">
        <v>349.55000000012922</v>
      </c>
      <c r="M849" s="246">
        <v>46308</v>
      </c>
      <c r="N849" s="223"/>
      <c r="O849" s="223" t="s">
        <v>405</v>
      </c>
      <c r="P849" s="223">
        <v>2110402</v>
      </c>
      <c r="Q849" s="223" t="s">
        <v>406</v>
      </c>
      <c r="R849" s="223">
        <v>0</v>
      </c>
      <c r="S849" s="7"/>
      <c r="T849" s="3" t="str">
        <f>+VLOOKUP(Tabla1[[#This Row],[id_bodega]],'CONVERSION DATOS'!B:D,2,0)</f>
        <v>TAT CUCUTA</v>
      </c>
      <c r="U849" s="3" t="str">
        <f>+VLOOKUP(Q849,'CONVERSION DATOS'!B:D,3,0)</f>
        <v>VEHICULOS</v>
      </c>
      <c r="V849" t="str">
        <f>+VLOOKUP($A$1:$A$21921,'DT HUEVO'!$A:$E,3,0)</f>
        <v>M</v>
      </c>
      <c r="W849" t="str">
        <f>+VLOOKUP($A$1:$A$21761,'DT HUEVO'!$A:$E,4,0)</f>
        <v>VERDE</v>
      </c>
      <c r="X849" t="str">
        <f>+VLOOKUP(T$1:T$21921,'DT HUEVO'!$H:$K,2,0)</f>
        <v>COSTA</v>
      </c>
      <c r="Y849" t="str">
        <f>+VLOOKUP(T$1:T$21921,'DT HUEVO'!$H:$K,3,0)</f>
        <v>SANTANDER</v>
      </c>
      <c r="Z849">
        <f>+VLOOKUP(A$1:A$21921,'DT HUEVO'!$A:$E,5,0)</f>
        <v>0</v>
      </c>
      <c r="AA849" t="str">
        <f>IF(Tabla1[[#This Row],[GRUPO]]="PLANTA CLASIFICACION","BODEGA",IF(Tabla1[[#This Row],[GRUPO]]="BODEGA","BODEGA",Tabla1[[#This Row],[GRUPO]]))</f>
        <v>VEHICULOS</v>
      </c>
      <c r="AB849" t="str">
        <f>VLOOKUP(Tabla1[[#This Row],[articulo]],'DT HUEVO'!$A:$F,6,0)</f>
        <v>TAT</v>
      </c>
    </row>
    <row r="850" spans="1:28">
      <c r="A850" s="223">
        <v>2152388</v>
      </c>
      <c r="B850" s="223" t="s">
        <v>1106</v>
      </c>
      <c r="C850" s="223" t="s">
        <v>1259</v>
      </c>
      <c r="D850" s="223">
        <v>240</v>
      </c>
      <c r="E850" s="7">
        <v>0</v>
      </c>
      <c r="F850" s="223" t="s">
        <v>1260</v>
      </c>
      <c r="G850" s="223" t="s">
        <v>1261</v>
      </c>
      <c r="H850" s="7">
        <v>0</v>
      </c>
      <c r="I850" s="7">
        <v>550</v>
      </c>
      <c r="J850" s="223" t="s">
        <v>1262</v>
      </c>
      <c r="K850" s="223" t="s">
        <v>1263</v>
      </c>
      <c r="L850" s="245">
        <v>538.38</v>
      </c>
      <c r="M850" s="246">
        <v>46308</v>
      </c>
      <c r="N850" s="223"/>
      <c r="O850" s="223" t="s">
        <v>405</v>
      </c>
      <c r="P850" s="223">
        <v>2152388</v>
      </c>
      <c r="Q850" s="223" t="s">
        <v>406</v>
      </c>
      <c r="R850" s="223">
        <v>0</v>
      </c>
      <c r="S850" s="7"/>
      <c r="T850" s="3" t="str">
        <f>+VLOOKUP(Tabla1[[#This Row],[id_bodega]],'CONVERSION DATOS'!B:D,2,0)</f>
        <v>TAT CUCUTA</v>
      </c>
      <c r="U850" s="3" t="str">
        <f>+VLOOKUP(Q850,'CONVERSION DATOS'!B:D,3,0)</f>
        <v>VEHICULOS</v>
      </c>
      <c r="V850" t="str">
        <f>+VLOOKUP($A$1:$A$21921,'DT HUEVO'!$A:$E,3,0)</f>
        <v>L</v>
      </c>
      <c r="W850" t="str">
        <f>+VLOOKUP($A$1:$A$21761,'DT HUEVO'!$A:$E,4,0)</f>
        <v>EMPACADOS</v>
      </c>
      <c r="X850" t="str">
        <f>+VLOOKUP(T$1:T$21921,'DT HUEVO'!$H:$K,2,0)</f>
        <v>COSTA</v>
      </c>
      <c r="Y850" t="str">
        <f>+VLOOKUP(T$1:T$21921,'DT HUEVO'!$H:$K,3,0)</f>
        <v>SANTANDER</v>
      </c>
      <c r="Z850">
        <f>+VLOOKUP(A$1:A$21921,'DT HUEVO'!$A:$E,5,0)</f>
        <v>0</v>
      </c>
      <c r="AA850" t="str">
        <f>IF(Tabla1[[#This Row],[GRUPO]]="PLANTA CLASIFICACION","BODEGA",IF(Tabla1[[#This Row],[GRUPO]]="BODEGA","BODEGA",Tabla1[[#This Row],[GRUPO]]))</f>
        <v>VEHICULOS</v>
      </c>
      <c r="AB850" t="str">
        <f>VLOOKUP(Tabla1[[#This Row],[articulo]],'DT HUEVO'!$A:$F,6,0)</f>
        <v>TAT</v>
      </c>
    </row>
    <row r="851" spans="1:28">
      <c r="A851" s="223">
        <v>152384</v>
      </c>
      <c r="B851" s="223" t="s">
        <v>1107</v>
      </c>
      <c r="C851" s="223" t="s">
        <v>1259</v>
      </c>
      <c r="D851" s="223">
        <v>300</v>
      </c>
      <c r="E851" s="7">
        <v>0</v>
      </c>
      <c r="F851" s="223" t="s">
        <v>1260</v>
      </c>
      <c r="G851" s="223" t="s">
        <v>1261</v>
      </c>
      <c r="H851" s="7">
        <v>0</v>
      </c>
      <c r="I851" s="7">
        <v>540</v>
      </c>
      <c r="J851" s="223" t="s">
        <v>1262</v>
      </c>
      <c r="K851" s="223" t="s">
        <v>1263</v>
      </c>
      <c r="L851" s="245">
        <v>504.4</v>
      </c>
      <c r="M851" s="246">
        <v>46304</v>
      </c>
      <c r="N851" s="223"/>
      <c r="O851" s="223" t="s">
        <v>407</v>
      </c>
      <c r="P851" s="223">
        <v>152384</v>
      </c>
      <c r="Q851" s="223" t="s">
        <v>408</v>
      </c>
      <c r="R851" s="223">
        <v>0</v>
      </c>
      <c r="S851" s="7"/>
      <c r="T851" s="3" t="str">
        <f>+VLOOKUP(Tabla1[[#This Row],[id_bodega]],'CONVERSION DATOS'!B:D,2,0)</f>
        <v>TAT CUCUTA</v>
      </c>
      <c r="U851" s="3" t="str">
        <f>+VLOOKUP(Q851,'CONVERSION DATOS'!B:D,3,0)</f>
        <v>VEHICULOS</v>
      </c>
      <c r="V851" t="str">
        <f>+VLOOKUP($A$1:$A$21921,'DT HUEVO'!$A:$E,3,0)</f>
        <v>L</v>
      </c>
      <c r="W851" t="str">
        <f>+VLOOKUP($A$1:$A$21761,'DT HUEVO'!$A:$E,4,0)</f>
        <v>EMPACADOS</v>
      </c>
      <c r="X851" t="str">
        <f>+VLOOKUP(T$1:T$21921,'DT HUEVO'!$H:$K,2,0)</f>
        <v>COSTA</v>
      </c>
      <c r="Y851" t="str">
        <f>+VLOOKUP(T$1:T$21921,'DT HUEVO'!$H:$K,3,0)</f>
        <v>SANTANDER</v>
      </c>
      <c r="Z851">
        <f>+VLOOKUP(A$1:A$21921,'DT HUEVO'!$A:$E,5,0)</f>
        <v>0</v>
      </c>
      <c r="AA851" t="str">
        <f>IF(Tabla1[[#This Row],[GRUPO]]="PLANTA CLASIFICACION","BODEGA",IF(Tabla1[[#This Row],[GRUPO]]="BODEGA","BODEGA",Tabla1[[#This Row],[GRUPO]]))</f>
        <v>VEHICULOS</v>
      </c>
      <c r="AB851" t="str">
        <f>VLOOKUP(Tabla1[[#This Row],[articulo]],'DT HUEVO'!$A:$F,6,0)</f>
        <v>TAT</v>
      </c>
    </row>
    <row r="852" spans="1:28">
      <c r="A852" s="223">
        <v>2110302</v>
      </c>
      <c r="B852" s="223" t="s">
        <v>1007</v>
      </c>
      <c r="C852" s="223" t="s">
        <v>1259</v>
      </c>
      <c r="D852" s="223">
        <v>8100</v>
      </c>
      <c r="E852" s="7">
        <v>0</v>
      </c>
      <c r="F852" s="223" t="s">
        <v>1260</v>
      </c>
      <c r="G852" s="223" t="s">
        <v>1261</v>
      </c>
      <c r="H852" s="7">
        <v>0</v>
      </c>
      <c r="I852" s="7">
        <v>490</v>
      </c>
      <c r="J852" s="223" t="s">
        <v>1262</v>
      </c>
      <c r="K852" s="223" t="s">
        <v>1263</v>
      </c>
      <c r="L852" s="245">
        <v>363.2400000005282</v>
      </c>
      <c r="M852" s="246">
        <v>46308</v>
      </c>
      <c r="N852" s="223"/>
      <c r="O852" s="223" t="s">
        <v>407</v>
      </c>
      <c r="P852" s="223">
        <v>2110302</v>
      </c>
      <c r="Q852" s="223" t="s">
        <v>408</v>
      </c>
      <c r="R852" s="223">
        <v>0</v>
      </c>
      <c r="S852" s="7"/>
      <c r="T852" s="3" t="str">
        <f>+VLOOKUP(Tabla1[[#This Row],[id_bodega]],'CONVERSION DATOS'!B:D,2,0)</f>
        <v>TAT CUCUTA</v>
      </c>
      <c r="U852" s="3" t="str">
        <f>+VLOOKUP(Q852,'CONVERSION DATOS'!B:D,3,0)</f>
        <v>VEHICULOS</v>
      </c>
      <c r="V852" t="str">
        <f>+VLOOKUP($A$1:$A$21921,'DT HUEVO'!$A:$E,3,0)</f>
        <v>L</v>
      </c>
      <c r="W852" t="str">
        <f>+VLOOKUP($A$1:$A$21761,'DT HUEVO'!$A:$E,4,0)</f>
        <v>VERDE</v>
      </c>
      <c r="X852" t="str">
        <f>+VLOOKUP(T$1:T$21921,'DT HUEVO'!$H:$K,2,0)</f>
        <v>COSTA</v>
      </c>
      <c r="Y852" t="str">
        <f>+VLOOKUP(T$1:T$21921,'DT HUEVO'!$H:$K,3,0)</f>
        <v>SANTANDER</v>
      </c>
      <c r="Z852">
        <f>+VLOOKUP(A$1:A$21921,'DT HUEVO'!$A:$E,5,0)</f>
        <v>0</v>
      </c>
      <c r="AA852" t="str">
        <f>IF(Tabla1[[#This Row],[GRUPO]]="PLANTA CLASIFICACION","BODEGA",IF(Tabla1[[#This Row],[GRUPO]]="BODEGA","BODEGA",Tabla1[[#This Row],[GRUPO]]))</f>
        <v>VEHICULOS</v>
      </c>
      <c r="AB852" t="str">
        <f>VLOOKUP(Tabla1[[#This Row],[articulo]],'DT HUEVO'!$A:$F,6,0)</f>
        <v>TAT</v>
      </c>
    </row>
    <row r="853" spans="1:28">
      <c r="A853" s="223">
        <v>2110317</v>
      </c>
      <c r="B853" s="223" t="s">
        <v>1786</v>
      </c>
      <c r="C853" s="223" t="s">
        <v>1259</v>
      </c>
      <c r="D853" s="223">
        <v>300</v>
      </c>
      <c r="E853" s="7">
        <v>0</v>
      </c>
      <c r="F853" s="223" t="s">
        <v>1260</v>
      </c>
      <c r="G853" s="223" t="s">
        <v>1261</v>
      </c>
      <c r="H853" s="7">
        <v>0</v>
      </c>
      <c r="I853" s="7">
        <v>500</v>
      </c>
      <c r="J853" s="223" t="s">
        <v>1262</v>
      </c>
      <c r="K853" s="223" t="s">
        <v>1263</v>
      </c>
      <c r="L853" s="245">
        <v>362.98</v>
      </c>
      <c r="M853" s="246">
        <v>46308</v>
      </c>
      <c r="N853" s="223">
        <v>0</v>
      </c>
      <c r="O853" s="223" t="s">
        <v>407</v>
      </c>
      <c r="P853" s="223">
        <v>2110317</v>
      </c>
      <c r="Q853" s="223" t="s">
        <v>408</v>
      </c>
      <c r="R853" s="223">
        <v>0</v>
      </c>
      <c r="S853" s="7"/>
      <c r="T853" s="3" t="str">
        <f>+VLOOKUP(Tabla1[[#This Row],[id_bodega]],'CONVERSION DATOS'!B:D,2,0)</f>
        <v>TAT CUCUTA</v>
      </c>
      <c r="U853" s="3" t="str">
        <f>+VLOOKUP(Q853,'CONVERSION DATOS'!B:D,3,0)</f>
        <v>VEHICULOS</v>
      </c>
      <c r="V853" t="str">
        <f>+VLOOKUP($A$1:$A$21921,'DT HUEVO'!$A:$E,3,0)</f>
        <v>L</v>
      </c>
      <c r="W853" t="str">
        <f>+VLOOKUP($A$1:$A$21761,'DT HUEVO'!$A:$E,4,0)</f>
        <v>EMPACADOS</v>
      </c>
      <c r="X853" t="str">
        <f>+VLOOKUP(T$1:T$21921,'DT HUEVO'!$H:$K,2,0)</f>
        <v>COSTA</v>
      </c>
      <c r="Y853" t="str">
        <f>+VLOOKUP(T$1:T$21921,'DT HUEVO'!$H:$K,3,0)</f>
        <v>SANTANDER</v>
      </c>
      <c r="Z853">
        <f>+VLOOKUP(A$1:A$21921,'DT HUEVO'!$A:$E,5,0)</f>
        <v>0</v>
      </c>
      <c r="AA853" t="str">
        <f>IF(Tabla1[[#This Row],[GRUPO]]="PLANTA CLASIFICACION","BODEGA",IF(Tabla1[[#This Row],[GRUPO]]="BODEGA","BODEGA",Tabla1[[#This Row],[GRUPO]]))</f>
        <v>VEHICULOS</v>
      </c>
      <c r="AB853" t="str">
        <f>VLOOKUP(Tabla1[[#This Row],[articulo]],'DT HUEVO'!$A:$F,6,0)</f>
        <v>TAT</v>
      </c>
    </row>
    <row r="854" spans="1:28">
      <c r="A854" s="223">
        <v>2110402</v>
      </c>
      <c r="B854" s="223" t="s">
        <v>1009</v>
      </c>
      <c r="C854" s="223" t="s">
        <v>1259</v>
      </c>
      <c r="D854" s="223">
        <v>2190</v>
      </c>
      <c r="E854" s="7">
        <v>0</v>
      </c>
      <c r="F854" s="223" t="s">
        <v>1260</v>
      </c>
      <c r="G854" s="223" t="s">
        <v>1261</v>
      </c>
      <c r="H854" s="7">
        <v>0</v>
      </c>
      <c r="I854" s="7">
        <v>470</v>
      </c>
      <c r="J854" s="223" t="s">
        <v>1262</v>
      </c>
      <c r="K854" s="223" t="s">
        <v>1263</v>
      </c>
      <c r="L854" s="245">
        <v>349.55000136126802</v>
      </c>
      <c r="M854" s="246">
        <v>46305</v>
      </c>
      <c r="N854" s="223"/>
      <c r="O854" s="223" t="s">
        <v>407</v>
      </c>
      <c r="P854" s="223">
        <v>2110402</v>
      </c>
      <c r="Q854" s="223" t="s">
        <v>408</v>
      </c>
      <c r="R854" s="223">
        <v>0</v>
      </c>
      <c r="S854" s="7"/>
      <c r="T854" s="3" t="str">
        <f>+VLOOKUP(Tabla1[[#This Row],[id_bodega]],'CONVERSION DATOS'!B:D,2,0)</f>
        <v>TAT CUCUTA</v>
      </c>
      <c r="U854" s="3" t="str">
        <f>+VLOOKUP(Q854,'CONVERSION DATOS'!B:D,3,0)</f>
        <v>VEHICULOS</v>
      </c>
      <c r="V854" t="str">
        <f>+VLOOKUP($A$1:$A$21921,'DT HUEVO'!$A:$E,3,0)</f>
        <v>M</v>
      </c>
      <c r="W854" t="str">
        <f>+VLOOKUP($A$1:$A$21761,'DT HUEVO'!$A:$E,4,0)</f>
        <v>VERDE</v>
      </c>
      <c r="X854" t="str">
        <f>+VLOOKUP(T$1:T$21921,'DT HUEVO'!$H:$K,2,0)</f>
        <v>COSTA</v>
      </c>
      <c r="Y854" t="str">
        <f>+VLOOKUP(T$1:T$21921,'DT HUEVO'!$H:$K,3,0)</f>
        <v>SANTANDER</v>
      </c>
      <c r="Z854">
        <f>+VLOOKUP(A$1:A$21921,'DT HUEVO'!$A:$E,5,0)</f>
        <v>0</v>
      </c>
      <c r="AA854" t="str">
        <f>IF(Tabla1[[#This Row],[GRUPO]]="PLANTA CLASIFICACION","BODEGA",IF(Tabla1[[#This Row],[GRUPO]]="BODEGA","BODEGA",Tabla1[[#This Row],[GRUPO]]))</f>
        <v>VEHICULOS</v>
      </c>
      <c r="AB854" t="str">
        <f>VLOOKUP(Tabla1[[#This Row],[articulo]],'DT HUEVO'!$A:$F,6,0)</f>
        <v>TAT</v>
      </c>
    </row>
    <row r="855" spans="1:28">
      <c r="A855" s="223">
        <v>2112207</v>
      </c>
      <c r="B855" s="223" t="s">
        <v>1104</v>
      </c>
      <c r="C855" s="223" t="s">
        <v>1259</v>
      </c>
      <c r="D855" s="223">
        <v>180</v>
      </c>
      <c r="E855" s="7">
        <v>0</v>
      </c>
      <c r="F855" s="223" t="s">
        <v>1260</v>
      </c>
      <c r="G855" s="223" t="s">
        <v>1261</v>
      </c>
      <c r="H855" s="7">
        <v>0</v>
      </c>
      <c r="I855" s="7">
        <v>640</v>
      </c>
      <c r="J855" s="223" t="s">
        <v>1262</v>
      </c>
      <c r="K855" s="223" t="s">
        <v>1263</v>
      </c>
      <c r="L855" s="245">
        <v>599.67999999999995</v>
      </c>
      <c r="M855" s="246">
        <v>46305</v>
      </c>
      <c r="N855" s="223"/>
      <c r="O855" s="223" t="s">
        <v>407</v>
      </c>
      <c r="P855" s="223">
        <v>2112207</v>
      </c>
      <c r="Q855" s="223" t="s">
        <v>408</v>
      </c>
      <c r="R855" s="223">
        <v>0</v>
      </c>
      <c r="S855" s="7"/>
      <c r="T855" s="3" t="str">
        <f>+VLOOKUP(Tabla1[[#This Row],[id_bodega]],'CONVERSION DATOS'!B:D,2,0)</f>
        <v>TAT CUCUTA</v>
      </c>
      <c r="U855" s="3" t="str">
        <f>+VLOOKUP(Q855,'CONVERSION DATOS'!B:D,3,0)</f>
        <v>VEHICULOS</v>
      </c>
      <c r="V855" t="str">
        <f>+VLOOKUP($A$1:$A$21921,'DT HUEVO'!$A:$E,3,0)</f>
        <v>XL</v>
      </c>
      <c r="W855" t="str">
        <f>+VLOOKUP($A$1:$A$21761,'DT HUEVO'!$A:$E,4,0)</f>
        <v>EMPACADOS</v>
      </c>
      <c r="X855" t="str">
        <f>+VLOOKUP(T$1:T$21921,'DT HUEVO'!$H:$K,2,0)</f>
        <v>COSTA</v>
      </c>
      <c r="Y855" t="str">
        <f>+VLOOKUP(T$1:T$21921,'DT HUEVO'!$H:$K,3,0)</f>
        <v>SANTANDER</v>
      </c>
      <c r="Z855" t="str">
        <f>+VLOOKUP(A$1:A$21921,'DT HUEVO'!$A:$E,5,0)</f>
        <v>TAT</v>
      </c>
      <c r="AA855" t="str">
        <f>IF(Tabla1[[#This Row],[GRUPO]]="PLANTA CLASIFICACION","BODEGA",IF(Tabla1[[#This Row],[GRUPO]]="BODEGA","BODEGA",Tabla1[[#This Row],[GRUPO]]))</f>
        <v>VEHICULOS</v>
      </c>
      <c r="AB855" t="str">
        <f>VLOOKUP(Tabla1[[#This Row],[articulo]],'DT HUEVO'!$A:$F,6,0)</f>
        <v>TAT</v>
      </c>
    </row>
    <row r="856" spans="1:28">
      <c r="A856" s="223">
        <v>2152388</v>
      </c>
      <c r="B856" s="223" t="s">
        <v>1106</v>
      </c>
      <c r="C856" s="223" t="s">
        <v>1259</v>
      </c>
      <c r="D856" s="223">
        <v>360</v>
      </c>
      <c r="E856" s="7">
        <v>0</v>
      </c>
      <c r="F856" s="223" t="s">
        <v>1260</v>
      </c>
      <c r="G856" s="223" t="s">
        <v>1261</v>
      </c>
      <c r="H856" s="7">
        <v>0</v>
      </c>
      <c r="I856" s="7">
        <v>550</v>
      </c>
      <c r="J856" s="223" t="s">
        <v>1262</v>
      </c>
      <c r="K856" s="223" t="s">
        <v>1263</v>
      </c>
      <c r="L856" s="245">
        <v>538.38</v>
      </c>
      <c r="M856" s="246">
        <v>46305</v>
      </c>
      <c r="N856" s="223"/>
      <c r="O856" s="223" t="s">
        <v>407</v>
      </c>
      <c r="P856" s="223">
        <v>2152388</v>
      </c>
      <c r="Q856" s="223" t="s">
        <v>408</v>
      </c>
      <c r="R856" s="223">
        <v>0</v>
      </c>
      <c r="S856" s="7"/>
      <c r="T856" s="3" t="str">
        <f>+VLOOKUP(Tabla1[[#This Row],[id_bodega]],'CONVERSION DATOS'!B:D,2,0)</f>
        <v>TAT CUCUTA</v>
      </c>
      <c r="U856" s="3" t="str">
        <f>+VLOOKUP(Q856,'CONVERSION DATOS'!B:D,3,0)</f>
        <v>VEHICULOS</v>
      </c>
      <c r="V856" t="str">
        <f>+VLOOKUP($A$1:$A$21921,'DT HUEVO'!$A:$E,3,0)</f>
        <v>L</v>
      </c>
      <c r="W856" t="str">
        <f>+VLOOKUP($A$1:$A$21761,'DT HUEVO'!$A:$E,4,0)</f>
        <v>EMPACADOS</v>
      </c>
      <c r="X856" t="str">
        <f>+VLOOKUP(T$1:T$21921,'DT HUEVO'!$H:$K,2,0)</f>
        <v>COSTA</v>
      </c>
      <c r="Y856" t="str">
        <f>+VLOOKUP(T$1:T$21921,'DT HUEVO'!$H:$K,3,0)</f>
        <v>SANTANDER</v>
      </c>
      <c r="Z856">
        <f>+VLOOKUP(A$1:A$21921,'DT HUEVO'!$A:$E,5,0)</f>
        <v>0</v>
      </c>
      <c r="AA856" t="str">
        <f>IF(Tabla1[[#This Row],[GRUPO]]="PLANTA CLASIFICACION","BODEGA",IF(Tabla1[[#This Row],[GRUPO]]="BODEGA","BODEGA",Tabla1[[#This Row],[GRUPO]]))</f>
        <v>VEHICULOS</v>
      </c>
      <c r="AB856" t="str">
        <f>VLOOKUP(Tabla1[[#This Row],[articulo]],'DT HUEVO'!$A:$F,6,0)</f>
        <v>TAT</v>
      </c>
    </row>
    <row r="857" spans="1:28">
      <c r="A857" s="223">
        <v>2110302</v>
      </c>
      <c r="B857" s="223" t="s">
        <v>1007</v>
      </c>
      <c r="C857" s="223" t="s">
        <v>1259</v>
      </c>
      <c r="D857" s="223">
        <v>10020</v>
      </c>
      <c r="E857" s="7">
        <v>0</v>
      </c>
      <c r="F857" s="223" t="s">
        <v>1260</v>
      </c>
      <c r="G857" s="223" t="s">
        <v>1261</v>
      </c>
      <c r="H857" s="7">
        <v>0</v>
      </c>
      <c r="I857" s="7">
        <v>490</v>
      </c>
      <c r="J857" s="223" t="s">
        <v>1262</v>
      </c>
      <c r="K857" s="223" t="s">
        <v>1263</v>
      </c>
      <c r="L857" s="245">
        <v>363.24000000013041</v>
      </c>
      <c r="M857" s="246">
        <v>46308</v>
      </c>
      <c r="N857" s="223"/>
      <c r="O857" s="223" t="s">
        <v>409</v>
      </c>
      <c r="P857" s="223">
        <v>2110302</v>
      </c>
      <c r="Q857" s="223" t="s">
        <v>410</v>
      </c>
      <c r="R857" s="223">
        <v>0</v>
      </c>
      <c r="S857" s="7"/>
      <c r="T857" s="3" t="str">
        <f>+VLOOKUP(Tabla1[[#This Row],[id_bodega]],'CONVERSION DATOS'!B:D,2,0)</f>
        <v>TAT CUCUTA</v>
      </c>
      <c r="U857" s="3" t="str">
        <f>+VLOOKUP(Q857,'CONVERSION DATOS'!B:D,3,0)</f>
        <v>VEHICULOS</v>
      </c>
      <c r="V857" t="str">
        <f>+VLOOKUP($A$1:$A$21921,'DT HUEVO'!$A:$E,3,0)</f>
        <v>L</v>
      </c>
      <c r="W857" t="str">
        <f>+VLOOKUP($A$1:$A$21761,'DT HUEVO'!$A:$E,4,0)</f>
        <v>VERDE</v>
      </c>
      <c r="X857" t="str">
        <f>+VLOOKUP(T$1:T$21921,'DT HUEVO'!$H:$K,2,0)</f>
        <v>COSTA</v>
      </c>
      <c r="Y857" t="str">
        <f>+VLOOKUP(T$1:T$21921,'DT HUEVO'!$H:$K,3,0)</f>
        <v>SANTANDER</v>
      </c>
      <c r="Z857">
        <f>+VLOOKUP(A$1:A$21921,'DT HUEVO'!$A:$E,5,0)</f>
        <v>0</v>
      </c>
      <c r="AA857" t="str">
        <f>IF(Tabla1[[#This Row],[GRUPO]]="PLANTA CLASIFICACION","BODEGA",IF(Tabla1[[#This Row],[GRUPO]]="BODEGA","BODEGA",Tabla1[[#This Row],[GRUPO]]))</f>
        <v>VEHICULOS</v>
      </c>
      <c r="AB857" t="str">
        <f>VLOOKUP(Tabla1[[#This Row],[articulo]],'DT HUEVO'!$A:$F,6,0)</f>
        <v>TAT</v>
      </c>
    </row>
    <row r="858" spans="1:28">
      <c r="A858" s="223">
        <v>2110402</v>
      </c>
      <c r="B858" s="223" t="s">
        <v>1009</v>
      </c>
      <c r="C858" s="223" t="s">
        <v>1259</v>
      </c>
      <c r="D858" s="223">
        <v>960</v>
      </c>
      <c r="E858" s="7">
        <v>0</v>
      </c>
      <c r="F858" s="223" t="s">
        <v>1260</v>
      </c>
      <c r="G858" s="223" t="s">
        <v>1261</v>
      </c>
      <c r="H858" s="7">
        <v>0</v>
      </c>
      <c r="I858" s="7">
        <v>470</v>
      </c>
      <c r="J858" s="223" t="s">
        <v>1262</v>
      </c>
      <c r="K858" s="223" t="s">
        <v>1263</v>
      </c>
      <c r="L858" s="245">
        <v>349.55000000813152</v>
      </c>
      <c r="M858" s="246">
        <v>46305</v>
      </c>
      <c r="N858" s="223"/>
      <c r="O858" s="223" t="s">
        <v>409</v>
      </c>
      <c r="P858" s="223">
        <v>2110402</v>
      </c>
      <c r="Q858" s="223" t="s">
        <v>410</v>
      </c>
      <c r="R858" s="223">
        <v>0</v>
      </c>
      <c r="S858" s="7"/>
      <c r="T858" s="3" t="str">
        <f>+VLOOKUP(Tabla1[[#This Row],[id_bodega]],'CONVERSION DATOS'!B:D,2,0)</f>
        <v>TAT CUCUTA</v>
      </c>
      <c r="U858" s="3" t="str">
        <f>+VLOOKUP(Q858,'CONVERSION DATOS'!B:D,3,0)</f>
        <v>VEHICULOS</v>
      </c>
      <c r="V858" t="str">
        <f>+VLOOKUP($A$1:$A$21921,'DT HUEVO'!$A:$E,3,0)</f>
        <v>M</v>
      </c>
      <c r="W858" t="str">
        <f>+VLOOKUP($A$1:$A$21761,'DT HUEVO'!$A:$E,4,0)</f>
        <v>VERDE</v>
      </c>
      <c r="X858" t="str">
        <f>+VLOOKUP(T$1:T$21921,'DT HUEVO'!$H:$K,2,0)</f>
        <v>COSTA</v>
      </c>
      <c r="Y858" t="str">
        <f>+VLOOKUP(T$1:T$21921,'DT HUEVO'!$H:$K,3,0)</f>
        <v>SANTANDER</v>
      </c>
      <c r="Z858">
        <f>+VLOOKUP(A$1:A$21921,'DT HUEVO'!$A:$E,5,0)</f>
        <v>0</v>
      </c>
      <c r="AA858" t="str">
        <f>IF(Tabla1[[#This Row],[GRUPO]]="PLANTA CLASIFICACION","BODEGA",IF(Tabla1[[#This Row],[GRUPO]]="BODEGA","BODEGA",Tabla1[[#This Row],[GRUPO]]))</f>
        <v>VEHICULOS</v>
      </c>
      <c r="AB858" t="str">
        <f>VLOOKUP(Tabla1[[#This Row],[articulo]],'DT HUEVO'!$A:$F,6,0)</f>
        <v>TAT</v>
      </c>
    </row>
    <row r="859" spans="1:28">
      <c r="A859" s="223">
        <v>2152388</v>
      </c>
      <c r="B859" s="223" t="s">
        <v>1106</v>
      </c>
      <c r="C859" s="223" t="s">
        <v>1259</v>
      </c>
      <c r="D859" s="223">
        <v>660</v>
      </c>
      <c r="E859" s="7">
        <v>0</v>
      </c>
      <c r="F859" s="223" t="s">
        <v>1260</v>
      </c>
      <c r="G859" s="223" t="s">
        <v>1261</v>
      </c>
      <c r="H859" s="7">
        <v>0</v>
      </c>
      <c r="I859" s="7">
        <v>550</v>
      </c>
      <c r="J859" s="223" t="s">
        <v>1262</v>
      </c>
      <c r="K859" s="223" t="s">
        <v>1263</v>
      </c>
      <c r="L859" s="245">
        <v>538.38</v>
      </c>
      <c r="M859" s="246">
        <v>46305</v>
      </c>
      <c r="N859" s="223"/>
      <c r="O859" s="223" t="s">
        <v>409</v>
      </c>
      <c r="P859" s="223">
        <v>2152388</v>
      </c>
      <c r="Q859" s="223" t="s">
        <v>410</v>
      </c>
      <c r="R859" s="223">
        <v>0</v>
      </c>
      <c r="S859" s="7"/>
      <c r="T859" s="3" t="str">
        <f>+VLOOKUP(Tabla1[[#This Row],[id_bodega]],'CONVERSION DATOS'!B:D,2,0)</f>
        <v>TAT CUCUTA</v>
      </c>
      <c r="U859" s="3" t="str">
        <f>+VLOOKUP(Q859,'CONVERSION DATOS'!B:D,3,0)</f>
        <v>VEHICULOS</v>
      </c>
      <c r="V859" t="str">
        <f>+VLOOKUP($A$1:$A$21921,'DT HUEVO'!$A:$E,3,0)</f>
        <v>L</v>
      </c>
      <c r="W859" t="str">
        <f>+VLOOKUP($A$1:$A$21761,'DT HUEVO'!$A:$E,4,0)</f>
        <v>EMPACADOS</v>
      </c>
      <c r="X859" t="str">
        <f>+VLOOKUP(T$1:T$21921,'DT HUEVO'!$H:$K,2,0)</f>
        <v>COSTA</v>
      </c>
      <c r="Y859" t="str">
        <f>+VLOOKUP(T$1:T$21921,'DT HUEVO'!$H:$K,3,0)</f>
        <v>SANTANDER</v>
      </c>
      <c r="Z859">
        <f>+VLOOKUP(A$1:A$21921,'DT HUEVO'!$A:$E,5,0)</f>
        <v>0</v>
      </c>
      <c r="AA859" t="str">
        <f>IF(Tabla1[[#This Row],[GRUPO]]="PLANTA CLASIFICACION","BODEGA",IF(Tabla1[[#This Row],[GRUPO]]="BODEGA","BODEGA",Tabla1[[#This Row],[GRUPO]]))</f>
        <v>VEHICULOS</v>
      </c>
      <c r="AB859" t="str">
        <f>VLOOKUP(Tabla1[[#This Row],[articulo]],'DT HUEVO'!$A:$F,6,0)</f>
        <v>TAT</v>
      </c>
    </row>
    <row r="860" spans="1:28">
      <c r="A860" s="223">
        <v>2110302</v>
      </c>
      <c r="B860" s="223" t="s">
        <v>1007</v>
      </c>
      <c r="C860" s="223" t="s">
        <v>1259</v>
      </c>
      <c r="D860" s="223">
        <v>8199</v>
      </c>
      <c r="E860" s="7">
        <v>0</v>
      </c>
      <c r="F860" s="223" t="s">
        <v>1260</v>
      </c>
      <c r="G860" s="223" t="s">
        <v>1261</v>
      </c>
      <c r="H860" s="7">
        <v>0</v>
      </c>
      <c r="I860" s="7">
        <v>490</v>
      </c>
      <c r="J860" s="223" t="s">
        <v>1262</v>
      </c>
      <c r="K860" s="223" t="s">
        <v>1263</v>
      </c>
      <c r="L860" s="245">
        <v>363.24000000121708</v>
      </c>
      <c r="M860" s="246">
        <v>46308</v>
      </c>
      <c r="N860" s="223"/>
      <c r="O860" s="223" t="s">
        <v>411</v>
      </c>
      <c r="P860" s="223">
        <v>2110302</v>
      </c>
      <c r="Q860" s="223" t="s">
        <v>412</v>
      </c>
      <c r="R860" s="223">
        <v>0</v>
      </c>
      <c r="S860" s="7"/>
      <c r="T860" s="3" t="str">
        <f>+VLOOKUP(Tabla1[[#This Row],[id_bodega]],'CONVERSION DATOS'!B:D,2,0)</f>
        <v>TAT CUCUTA</v>
      </c>
      <c r="U860" s="3" t="str">
        <f>+VLOOKUP(Q860,'CONVERSION DATOS'!B:D,3,0)</f>
        <v>VEHICULOS</v>
      </c>
      <c r="V860" t="str">
        <f>+VLOOKUP($A$1:$A$21921,'DT HUEVO'!$A:$E,3,0)</f>
        <v>L</v>
      </c>
      <c r="W860" t="str">
        <f>+VLOOKUP($A$1:$A$21761,'DT HUEVO'!$A:$E,4,0)</f>
        <v>VERDE</v>
      </c>
      <c r="X860" t="str">
        <f>+VLOOKUP(T$1:T$21921,'DT HUEVO'!$H:$K,2,0)</f>
        <v>COSTA</v>
      </c>
      <c r="Y860" t="str">
        <f>+VLOOKUP(T$1:T$21921,'DT HUEVO'!$H:$K,3,0)</f>
        <v>SANTANDER</v>
      </c>
      <c r="Z860">
        <f>+VLOOKUP(A$1:A$21921,'DT HUEVO'!$A:$E,5,0)</f>
        <v>0</v>
      </c>
      <c r="AA860" t="str">
        <f>IF(Tabla1[[#This Row],[GRUPO]]="PLANTA CLASIFICACION","BODEGA",IF(Tabla1[[#This Row],[GRUPO]]="BODEGA","BODEGA",Tabla1[[#This Row],[GRUPO]]))</f>
        <v>VEHICULOS</v>
      </c>
      <c r="AB860" t="str">
        <f>VLOOKUP(Tabla1[[#This Row],[articulo]],'DT HUEVO'!$A:$F,6,0)</f>
        <v>TAT</v>
      </c>
    </row>
    <row r="861" spans="1:28">
      <c r="A861" s="223">
        <v>2110402</v>
      </c>
      <c r="B861" s="223" t="s">
        <v>1009</v>
      </c>
      <c r="C861" s="223" t="s">
        <v>1259</v>
      </c>
      <c r="D861" s="223">
        <v>2280</v>
      </c>
      <c r="E861" s="7">
        <v>0</v>
      </c>
      <c r="F861" s="223" t="s">
        <v>1260</v>
      </c>
      <c r="G861" s="223" t="s">
        <v>1261</v>
      </c>
      <c r="H861" s="7">
        <v>0</v>
      </c>
      <c r="I861" s="7">
        <v>470</v>
      </c>
      <c r="J861" s="223" t="s">
        <v>1262</v>
      </c>
      <c r="K861" s="223" t="s">
        <v>1263</v>
      </c>
      <c r="L861" s="245">
        <v>349.55000035639688</v>
      </c>
      <c r="M861" s="246">
        <v>46308</v>
      </c>
      <c r="N861" s="223"/>
      <c r="O861" s="223" t="s">
        <v>411</v>
      </c>
      <c r="P861" s="223">
        <v>2110402</v>
      </c>
      <c r="Q861" s="223" t="s">
        <v>412</v>
      </c>
      <c r="R861" s="223">
        <v>0</v>
      </c>
      <c r="S861" s="7"/>
      <c r="T861" s="3" t="str">
        <f>+VLOOKUP(Tabla1[[#This Row],[id_bodega]],'CONVERSION DATOS'!B:D,2,0)</f>
        <v>TAT CUCUTA</v>
      </c>
      <c r="U861" s="3" t="str">
        <f>+VLOOKUP(Q861,'CONVERSION DATOS'!B:D,3,0)</f>
        <v>VEHICULOS</v>
      </c>
      <c r="V861" t="str">
        <f>+VLOOKUP($A$1:$A$21921,'DT HUEVO'!$A:$E,3,0)</f>
        <v>M</v>
      </c>
      <c r="W861" t="str">
        <f>+VLOOKUP($A$1:$A$21761,'DT HUEVO'!$A:$E,4,0)</f>
        <v>VERDE</v>
      </c>
      <c r="X861" t="str">
        <f>+VLOOKUP(T$1:T$21921,'DT HUEVO'!$H:$K,2,0)</f>
        <v>COSTA</v>
      </c>
      <c r="Y861" t="str">
        <f>+VLOOKUP(T$1:T$21921,'DT HUEVO'!$H:$K,3,0)</f>
        <v>SANTANDER</v>
      </c>
      <c r="Z861">
        <f>+VLOOKUP(A$1:A$21921,'DT HUEVO'!$A:$E,5,0)</f>
        <v>0</v>
      </c>
      <c r="AA861" t="str">
        <f>IF(Tabla1[[#This Row],[GRUPO]]="PLANTA CLASIFICACION","BODEGA",IF(Tabla1[[#This Row],[GRUPO]]="BODEGA","BODEGA",Tabla1[[#This Row],[GRUPO]]))</f>
        <v>VEHICULOS</v>
      </c>
      <c r="AB861" t="str">
        <f>VLOOKUP(Tabla1[[#This Row],[articulo]],'DT HUEVO'!$A:$F,6,0)</f>
        <v>TAT</v>
      </c>
    </row>
    <row r="862" spans="1:28">
      <c r="A862" s="223">
        <v>2152388</v>
      </c>
      <c r="B862" s="223" t="s">
        <v>1106</v>
      </c>
      <c r="C862" s="223" t="s">
        <v>1259</v>
      </c>
      <c r="D862" s="223">
        <v>360</v>
      </c>
      <c r="E862" s="7">
        <v>0</v>
      </c>
      <c r="F862" s="223" t="s">
        <v>1260</v>
      </c>
      <c r="G862" s="223" t="s">
        <v>1261</v>
      </c>
      <c r="H862" s="7">
        <v>0</v>
      </c>
      <c r="I862" s="7">
        <v>550</v>
      </c>
      <c r="J862" s="223" t="s">
        <v>1262</v>
      </c>
      <c r="K862" s="223" t="s">
        <v>1263</v>
      </c>
      <c r="L862" s="245">
        <v>538.38</v>
      </c>
      <c r="M862" s="246">
        <v>46308</v>
      </c>
      <c r="N862" s="223"/>
      <c r="O862" s="223" t="s">
        <v>411</v>
      </c>
      <c r="P862" s="223">
        <v>2152388</v>
      </c>
      <c r="Q862" s="223" t="s">
        <v>412</v>
      </c>
      <c r="R862" s="223">
        <v>0</v>
      </c>
      <c r="S862" s="7"/>
      <c r="T862" s="3" t="str">
        <f>+VLOOKUP(Tabla1[[#This Row],[id_bodega]],'CONVERSION DATOS'!B:D,2,0)</f>
        <v>TAT CUCUTA</v>
      </c>
      <c r="U862" s="3" t="str">
        <f>+VLOOKUP(Q862,'CONVERSION DATOS'!B:D,3,0)</f>
        <v>VEHICULOS</v>
      </c>
      <c r="V862" t="str">
        <f>+VLOOKUP($A$1:$A$21921,'DT HUEVO'!$A:$E,3,0)</f>
        <v>L</v>
      </c>
      <c r="W862" t="str">
        <f>+VLOOKUP($A$1:$A$21761,'DT HUEVO'!$A:$E,4,0)</f>
        <v>EMPACADOS</v>
      </c>
      <c r="X862" t="str">
        <f>+VLOOKUP(T$1:T$21921,'DT HUEVO'!$H:$K,2,0)</f>
        <v>COSTA</v>
      </c>
      <c r="Y862" t="str">
        <f>+VLOOKUP(T$1:T$21921,'DT HUEVO'!$H:$K,3,0)</f>
        <v>SANTANDER</v>
      </c>
      <c r="Z862">
        <f>+VLOOKUP(A$1:A$21921,'DT HUEVO'!$A:$E,5,0)</f>
        <v>0</v>
      </c>
      <c r="AA862" t="str">
        <f>IF(Tabla1[[#This Row],[GRUPO]]="PLANTA CLASIFICACION","BODEGA",IF(Tabla1[[#This Row],[GRUPO]]="BODEGA","BODEGA",Tabla1[[#This Row],[GRUPO]]))</f>
        <v>VEHICULOS</v>
      </c>
      <c r="AB862" t="str">
        <f>VLOOKUP(Tabla1[[#This Row],[articulo]],'DT HUEVO'!$A:$F,6,0)</f>
        <v>TAT</v>
      </c>
    </row>
    <row r="863" spans="1:28">
      <c r="A863" s="223">
        <v>2110302</v>
      </c>
      <c r="B863" s="223" t="s">
        <v>1007</v>
      </c>
      <c r="C863" s="223" t="s">
        <v>1259</v>
      </c>
      <c r="D863" s="223">
        <v>10650</v>
      </c>
      <c r="E863" s="7">
        <v>0</v>
      </c>
      <c r="F863" s="223" t="s">
        <v>1260</v>
      </c>
      <c r="G863" s="223" t="s">
        <v>1261</v>
      </c>
      <c r="H863" s="7">
        <v>0</v>
      </c>
      <c r="I863" s="7">
        <v>490</v>
      </c>
      <c r="J863" s="223" t="s">
        <v>1262</v>
      </c>
      <c r="K863" s="223" t="s">
        <v>1263</v>
      </c>
      <c r="L863" s="245">
        <v>363.24000000275151</v>
      </c>
      <c r="M863" s="246">
        <v>46305</v>
      </c>
      <c r="N863" s="223"/>
      <c r="O863" s="223" t="s">
        <v>413</v>
      </c>
      <c r="P863" s="223">
        <v>2110302</v>
      </c>
      <c r="Q863" s="223" t="s">
        <v>414</v>
      </c>
      <c r="R863" s="223">
        <v>0</v>
      </c>
      <c r="S863" s="7"/>
      <c r="T863" s="3" t="str">
        <f>+VLOOKUP(Tabla1[[#This Row],[id_bodega]],'CONVERSION DATOS'!B:D,2,0)</f>
        <v>TAT CUCUTA</v>
      </c>
      <c r="U863" s="3" t="str">
        <f>+VLOOKUP(Q863,'CONVERSION DATOS'!B:D,3,0)</f>
        <v>VEHICULOS</v>
      </c>
      <c r="V863" t="str">
        <f>+VLOOKUP($A$1:$A$21921,'DT HUEVO'!$A:$E,3,0)</f>
        <v>L</v>
      </c>
      <c r="W863" t="str">
        <f>+VLOOKUP($A$1:$A$21761,'DT HUEVO'!$A:$E,4,0)</f>
        <v>VERDE</v>
      </c>
      <c r="X863" t="str">
        <f>+VLOOKUP(T$1:T$21921,'DT HUEVO'!$H:$K,2,0)</f>
        <v>COSTA</v>
      </c>
      <c r="Y863" t="str">
        <f>+VLOOKUP(T$1:T$21921,'DT HUEVO'!$H:$K,3,0)</f>
        <v>SANTANDER</v>
      </c>
      <c r="Z863">
        <f>+VLOOKUP(A$1:A$21921,'DT HUEVO'!$A:$E,5,0)</f>
        <v>0</v>
      </c>
      <c r="AA863" t="str">
        <f>IF(Tabla1[[#This Row],[GRUPO]]="PLANTA CLASIFICACION","BODEGA",IF(Tabla1[[#This Row],[GRUPO]]="BODEGA","BODEGA",Tabla1[[#This Row],[GRUPO]]))</f>
        <v>VEHICULOS</v>
      </c>
      <c r="AB863" t="str">
        <f>VLOOKUP(Tabla1[[#This Row],[articulo]],'DT HUEVO'!$A:$F,6,0)</f>
        <v>TAT</v>
      </c>
    </row>
    <row r="864" spans="1:28">
      <c r="A864" s="223">
        <v>2110317</v>
      </c>
      <c r="B864" s="223" t="s">
        <v>1786</v>
      </c>
      <c r="C864" s="223" t="s">
        <v>1259</v>
      </c>
      <c r="D864" s="223">
        <v>2160</v>
      </c>
      <c r="E864" s="7">
        <v>0</v>
      </c>
      <c r="F864" s="223" t="s">
        <v>1260</v>
      </c>
      <c r="G864" s="223" t="s">
        <v>1261</v>
      </c>
      <c r="H864" s="7">
        <v>0</v>
      </c>
      <c r="I864" s="7">
        <v>500</v>
      </c>
      <c r="J864" s="223" t="s">
        <v>1262</v>
      </c>
      <c r="K864" s="223" t="s">
        <v>1263</v>
      </c>
      <c r="L864" s="245">
        <v>362.98</v>
      </c>
      <c r="M864" s="246">
        <v>46305</v>
      </c>
      <c r="N864" s="223">
        <v>0</v>
      </c>
      <c r="O864" s="223" t="s">
        <v>413</v>
      </c>
      <c r="P864" s="223">
        <v>2110317</v>
      </c>
      <c r="Q864" s="223" t="s">
        <v>414</v>
      </c>
      <c r="R864" s="223">
        <v>0</v>
      </c>
      <c r="S864" s="7"/>
      <c r="T864" s="3" t="str">
        <f>+VLOOKUP(Tabla1[[#This Row],[id_bodega]],'CONVERSION DATOS'!B:D,2,0)</f>
        <v>TAT CUCUTA</v>
      </c>
      <c r="U864" s="3" t="str">
        <f>+VLOOKUP(Q864,'CONVERSION DATOS'!B:D,3,0)</f>
        <v>VEHICULOS</v>
      </c>
      <c r="V864" t="str">
        <f>+VLOOKUP($A$1:$A$21921,'DT HUEVO'!$A:$E,3,0)</f>
        <v>L</v>
      </c>
      <c r="W864" t="str">
        <f>+VLOOKUP($A$1:$A$21761,'DT HUEVO'!$A:$E,4,0)</f>
        <v>EMPACADOS</v>
      </c>
      <c r="X864" t="str">
        <f>+VLOOKUP(T$1:T$21921,'DT HUEVO'!$H:$K,2,0)</f>
        <v>COSTA</v>
      </c>
      <c r="Y864" t="str">
        <f>+VLOOKUP(T$1:T$21921,'DT HUEVO'!$H:$K,3,0)</f>
        <v>SANTANDER</v>
      </c>
      <c r="Z864">
        <f>+VLOOKUP(A$1:A$21921,'DT HUEVO'!$A:$E,5,0)</f>
        <v>0</v>
      </c>
      <c r="AA864" t="str">
        <f>IF(Tabla1[[#This Row],[GRUPO]]="PLANTA CLASIFICACION","BODEGA",IF(Tabla1[[#This Row],[GRUPO]]="BODEGA","BODEGA",Tabla1[[#This Row],[GRUPO]]))</f>
        <v>VEHICULOS</v>
      </c>
      <c r="AB864" t="str">
        <f>VLOOKUP(Tabla1[[#This Row],[articulo]],'DT HUEVO'!$A:$F,6,0)</f>
        <v>TAT</v>
      </c>
    </row>
    <row r="865" spans="1:28">
      <c r="A865" s="223">
        <v>2110402</v>
      </c>
      <c r="B865" s="223" t="s">
        <v>1009</v>
      </c>
      <c r="C865" s="223" t="s">
        <v>1259</v>
      </c>
      <c r="D865" s="223">
        <v>2040</v>
      </c>
      <c r="E865" s="7">
        <v>0</v>
      </c>
      <c r="F865" s="223" t="s">
        <v>1260</v>
      </c>
      <c r="G865" s="223" t="s">
        <v>1261</v>
      </c>
      <c r="H865" s="7">
        <v>0</v>
      </c>
      <c r="I865" s="7">
        <v>470</v>
      </c>
      <c r="J865" s="223" t="s">
        <v>1262</v>
      </c>
      <c r="K865" s="223" t="s">
        <v>1263</v>
      </c>
      <c r="L865" s="245">
        <v>349.55000054887239</v>
      </c>
      <c r="M865" s="246">
        <v>46305</v>
      </c>
      <c r="N865" s="223"/>
      <c r="O865" s="223" t="s">
        <v>413</v>
      </c>
      <c r="P865" s="223">
        <v>2110402</v>
      </c>
      <c r="Q865" s="223" t="s">
        <v>414</v>
      </c>
      <c r="R865" s="223">
        <v>0</v>
      </c>
      <c r="S865" s="7"/>
      <c r="T865" s="3" t="str">
        <f>+VLOOKUP(Tabla1[[#This Row],[id_bodega]],'CONVERSION DATOS'!B:D,2,0)</f>
        <v>TAT CUCUTA</v>
      </c>
      <c r="U865" s="3" t="str">
        <f>+VLOOKUP(Q865,'CONVERSION DATOS'!B:D,3,0)</f>
        <v>VEHICULOS</v>
      </c>
      <c r="V865" t="str">
        <f>+VLOOKUP($A$1:$A$21921,'DT HUEVO'!$A:$E,3,0)</f>
        <v>M</v>
      </c>
      <c r="W865" t="str">
        <f>+VLOOKUP($A$1:$A$21761,'DT HUEVO'!$A:$E,4,0)</f>
        <v>VERDE</v>
      </c>
      <c r="X865" t="str">
        <f>+VLOOKUP(T$1:T$21921,'DT HUEVO'!$H:$K,2,0)</f>
        <v>COSTA</v>
      </c>
      <c r="Y865" t="str">
        <f>+VLOOKUP(T$1:T$21921,'DT HUEVO'!$H:$K,3,0)</f>
        <v>SANTANDER</v>
      </c>
      <c r="Z865">
        <f>+VLOOKUP(A$1:A$21921,'DT HUEVO'!$A:$E,5,0)</f>
        <v>0</v>
      </c>
      <c r="AA865" t="str">
        <f>IF(Tabla1[[#This Row],[GRUPO]]="PLANTA CLASIFICACION","BODEGA",IF(Tabla1[[#This Row],[GRUPO]]="BODEGA","BODEGA",Tabla1[[#This Row],[GRUPO]]))</f>
        <v>VEHICULOS</v>
      </c>
      <c r="AB865" t="str">
        <f>VLOOKUP(Tabla1[[#This Row],[articulo]],'DT HUEVO'!$A:$F,6,0)</f>
        <v>TAT</v>
      </c>
    </row>
    <row r="866" spans="1:28">
      <c r="A866" s="223">
        <v>2112207</v>
      </c>
      <c r="B866" s="223" t="s">
        <v>1104</v>
      </c>
      <c r="C866" s="223" t="s">
        <v>1259</v>
      </c>
      <c r="D866" s="223">
        <v>270</v>
      </c>
      <c r="E866" s="7">
        <v>0</v>
      </c>
      <c r="F866" s="223" t="s">
        <v>1260</v>
      </c>
      <c r="G866" s="223" t="s">
        <v>1261</v>
      </c>
      <c r="H866" s="7">
        <v>0</v>
      </c>
      <c r="I866" s="7">
        <v>640</v>
      </c>
      <c r="J866" s="223" t="s">
        <v>1262</v>
      </c>
      <c r="K866" s="223" t="s">
        <v>1263</v>
      </c>
      <c r="L866" s="245">
        <v>599.67999999999995</v>
      </c>
      <c r="M866" s="246">
        <v>46305</v>
      </c>
      <c r="N866" s="223"/>
      <c r="O866" s="223" t="s">
        <v>413</v>
      </c>
      <c r="P866" s="223">
        <v>2112207</v>
      </c>
      <c r="Q866" s="223" t="s">
        <v>414</v>
      </c>
      <c r="R866" s="223">
        <v>0</v>
      </c>
      <c r="S866" s="7"/>
      <c r="T866" s="3" t="str">
        <f>+VLOOKUP(Tabla1[[#This Row],[id_bodega]],'CONVERSION DATOS'!B:D,2,0)</f>
        <v>TAT CUCUTA</v>
      </c>
      <c r="U866" s="3" t="str">
        <f>+VLOOKUP(Q866,'CONVERSION DATOS'!B:D,3,0)</f>
        <v>VEHICULOS</v>
      </c>
      <c r="V866" t="str">
        <f>+VLOOKUP($A$1:$A$21921,'DT HUEVO'!$A:$E,3,0)</f>
        <v>XL</v>
      </c>
      <c r="W866" t="str">
        <f>+VLOOKUP($A$1:$A$21761,'DT HUEVO'!$A:$E,4,0)</f>
        <v>EMPACADOS</v>
      </c>
      <c r="X866" t="str">
        <f>+VLOOKUP(T$1:T$21921,'DT HUEVO'!$H:$K,2,0)</f>
        <v>COSTA</v>
      </c>
      <c r="Y866" t="str">
        <f>+VLOOKUP(T$1:T$21921,'DT HUEVO'!$H:$K,3,0)</f>
        <v>SANTANDER</v>
      </c>
      <c r="Z866" t="str">
        <f>+VLOOKUP(A$1:A$21921,'DT HUEVO'!$A:$E,5,0)</f>
        <v>TAT</v>
      </c>
      <c r="AA866" t="str">
        <f>IF(Tabla1[[#This Row],[GRUPO]]="PLANTA CLASIFICACION","BODEGA",IF(Tabla1[[#This Row],[GRUPO]]="BODEGA","BODEGA",Tabla1[[#This Row],[GRUPO]]))</f>
        <v>VEHICULOS</v>
      </c>
      <c r="AB866" t="str">
        <f>VLOOKUP(Tabla1[[#This Row],[articulo]],'DT HUEVO'!$A:$F,6,0)</f>
        <v>TAT</v>
      </c>
    </row>
    <row r="867" spans="1:28">
      <c r="A867" s="223">
        <v>2152388</v>
      </c>
      <c r="B867" s="223" t="s">
        <v>1106</v>
      </c>
      <c r="C867" s="223" t="s">
        <v>1259</v>
      </c>
      <c r="D867" s="223">
        <v>600</v>
      </c>
      <c r="E867" s="7">
        <v>0</v>
      </c>
      <c r="F867" s="223" t="s">
        <v>1260</v>
      </c>
      <c r="G867" s="223" t="s">
        <v>1261</v>
      </c>
      <c r="H867" s="7">
        <v>0</v>
      </c>
      <c r="I867" s="7">
        <v>550</v>
      </c>
      <c r="J867" s="223" t="s">
        <v>1262</v>
      </c>
      <c r="K867" s="223" t="s">
        <v>1263</v>
      </c>
      <c r="L867" s="245">
        <v>538.38</v>
      </c>
      <c r="M867" s="246">
        <v>46308</v>
      </c>
      <c r="N867" s="223"/>
      <c r="O867" s="223" t="s">
        <v>413</v>
      </c>
      <c r="P867" s="223">
        <v>2152388</v>
      </c>
      <c r="Q867" s="223" t="s">
        <v>414</v>
      </c>
      <c r="R867" s="223">
        <v>0</v>
      </c>
      <c r="S867" s="7"/>
      <c r="T867" s="3" t="str">
        <f>+VLOOKUP(Tabla1[[#This Row],[id_bodega]],'CONVERSION DATOS'!B:D,2,0)</f>
        <v>TAT CUCUTA</v>
      </c>
      <c r="U867" s="3" t="str">
        <f>+VLOOKUP(Q867,'CONVERSION DATOS'!B:D,3,0)</f>
        <v>VEHICULOS</v>
      </c>
      <c r="V867" t="str">
        <f>+VLOOKUP($A$1:$A$21921,'DT HUEVO'!$A:$E,3,0)</f>
        <v>L</v>
      </c>
      <c r="W867" t="str">
        <f>+VLOOKUP($A$1:$A$21761,'DT HUEVO'!$A:$E,4,0)</f>
        <v>EMPACADOS</v>
      </c>
      <c r="X867" t="str">
        <f>+VLOOKUP(T$1:T$21921,'DT HUEVO'!$H:$K,2,0)</f>
        <v>COSTA</v>
      </c>
      <c r="Y867" t="str">
        <f>+VLOOKUP(T$1:T$21921,'DT HUEVO'!$H:$K,3,0)</f>
        <v>SANTANDER</v>
      </c>
      <c r="Z867">
        <f>+VLOOKUP(A$1:A$21921,'DT HUEVO'!$A:$E,5,0)</f>
        <v>0</v>
      </c>
      <c r="AA867" t="str">
        <f>IF(Tabla1[[#This Row],[GRUPO]]="PLANTA CLASIFICACION","BODEGA",IF(Tabla1[[#This Row],[GRUPO]]="BODEGA","BODEGA",Tabla1[[#This Row],[GRUPO]]))</f>
        <v>VEHICULOS</v>
      </c>
      <c r="AB867" t="str">
        <f>VLOOKUP(Tabla1[[#This Row],[articulo]],'DT HUEVO'!$A:$F,6,0)</f>
        <v>TAT</v>
      </c>
    </row>
    <row r="868" spans="1:28">
      <c r="A868" s="223">
        <v>2110302</v>
      </c>
      <c r="B868" s="223" t="s">
        <v>1007</v>
      </c>
      <c r="C868" s="223" t="s">
        <v>1259</v>
      </c>
      <c r="D868" s="223">
        <v>8820</v>
      </c>
      <c r="E868" s="7">
        <v>0</v>
      </c>
      <c r="F868" s="223" t="s">
        <v>1260</v>
      </c>
      <c r="G868" s="223" t="s">
        <v>1261</v>
      </c>
      <c r="H868" s="7">
        <v>0</v>
      </c>
      <c r="I868" s="7">
        <v>490</v>
      </c>
      <c r="J868" s="223" t="s">
        <v>1262</v>
      </c>
      <c r="K868" s="223" t="s">
        <v>1263</v>
      </c>
      <c r="L868" s="245">
        <v>363.24000000116439</v>
      </c>
      <c r="M868" s="246">
        <v>46305</v>
      </c>
      <c r="N868" s="223"/>
      <c r="O868" s="223" t="s">
        <v>415</v>
      </c>
      <c r="P868" s="223">
        <v>2110302</v>
      </c>
      <c r="Q868" s="223" t="s">
        <v>416</v>
      </c>
      <c r="R868" s="223">
        <v>0</v>
      </c>
      <c r="S868" s="7"/>
      <c r="T868" s="3" t="str">
        <f>+VLOOKUP(Tabla1[[#This Row],[id_bodega]],'CONVERSION DATOS'!B:D,2,0)</f>
        <v>TAT CUCUTA</v>
      </c>
      <c r="U868" s="3" t="str">
        <f>+VLOOKUP(Q868,'CONVERSION DATOS'!B:D,3,0)</f>
        <v>VEHICULOS</v>
      </c>
      <c r="V868" t="str">
        <f>+VLOOKUP($A$1:$A$21921,'DT HUEVO'!$A:$E,3,0)</f>
        <v>L</v>
      </c>
      <c r="W868" t="str">
        <f>+VLOOKUP($A$1:$A$21761,'DT HUEVO'!$A:$E,4,0)</f>
        <v>VERDE</v>
      </c>
      <c r="X868" t="str">
        <f>+VLOOKUP(T$1:T$21921,'DT HUEVO'!$H:$K,2,0)</f>
        <v>COSTA</v>
      </c>
      <c r="Y868" t="str">
        <f>+VLOOKUP(T$1:T$21921,'DT HUEVO'!$H:$K,3,0)</f>
        <v>SANTANDER</v>
      </c>
      <c r="Z868">
        <f>+VLOOKUP(A$1:A$21921,'DT HUEVO'!$A:$E,5,0)</f>
        <v>0</v>
      </c>
      <c r="AA868" t="str">
        <f>IF(Tabla1[[#This Row],[GRUPO]]="PLANTA CLASIFICACION","BODEGA",IF(Tabla1[[#This Row],[GRUPO]]="BODEGA","BODEGA",Tabla1[[#This Row],[GRUPO]]))</f>
        <v>VEHICULOS</v>
      </c>
      <c r="AB868" t="str">
        <f>VLOOKUP(Tabla1[[#This Row],[articulo]],'DT HUEVO'!$A:$F,6,0)</f>
        <v>TAT</v>
      </c>
    </row>
    <row r="869" spans="1:28">
      <c r="A869" s="223">
        <v>2110317</v>
      </c>
      <c r="B869" s="223" t="s">
        <v>1786</v>
      </c>
      <c r="C869" s="223" t="s">
        <v>1259</v>
      </c>
      <c r="D869" s="223">
        <v>360</v>
      </c>
      <c r="E869" s="7">
        <v>0</v>
      </c>
      <c r="F869" s="223" t="s">
        <v>1260</v>
      </c>
      <c r="G869" s="223" t="s">
        <v>1261</v>
      </c>
      <c r="H869" s="7">
        <v>0</v>
      </c>
      <c r="I869" s="7">
        <v>500</v>
      </c>
      <c r="J869" s="223" t="s">
        <v>1262</v>
      </c>
      <c r="K869" s="223" t="s">
        <v>1263</v>
      </c>
      <c r="L869" s="245">
        <v>362.98</v>
      </c>
      <c r="M869" s="246">
        <v>46308</v>
      </c>
      <c r="N869" s="223">
        <v>0</v>
      </c>
      <c r="O869" s="223" t="s">
        <v>415</v>
      </c>
      <c r="P869" s="223">
        <v>2110317</v>
      </c>
      <c r="Q869" s="223" t="s">
        <v>416</v>
      </c>
      <c r="R869" s="223">
        <v>0</v>
      </c>
      <c r="S869" s="7"/>
      <c r="T869" s="3" t="str">
        <f>+VLOOKUP(Tabla1[[#This Row],[id_bodega]],'CONVERSION DATOS'!B:D,2,0)</f>
        <v>TAT CUCUTA</v>
      </c>
      <c r="U869" s="3" t="str">
        <f>+VLOOKUP(Q869,'CONVERSION DATOS'!B:D,3,0)</f>
        <v>VEHICULOS</v>
      </c>
      <c r="V869" t="str">
        <f>+VLOOKUP($A$1:$A$21921,'DT HUEVO'!$A:$E,3,0)</f>
        <v>L</v>
      </c>
      <c r="W869" t="str">
        <f>+VLOOKUP($A$1:$A$21761,'DT HUEVO'!$A:$E,4,0)</f>
        <v>EMPACADOS</v>
      </c>
      <c r="X869" t="str">
        <f>+VLOOKUP(T$1:T$21921,'DT HUEVO'!$H:$K,2,0)</f>
        <v>COSTA</v>
      </c>
      <c r="Y869" t="str">
        <f>+VLOOKUP(T$1:T$21921,'DT HUEVO'!$H:$K,3,0)</f>
        <v>SANTANDER</v>
      </c>
      <c r="Z869">
        <f>+VLOOKUP(A$1:A$21921,'DT HUEVO'!$A:$E,5,0)</f>
        <v>0</v>
      </c>
      <c r="AA869" t="str">
        <f>IF(Tabla1[[#This Row],[GRUPO]]="PLANTA CLASIFICACION","BODEGA",IF(Tabla1[[#This Row],[GRUPO]]="BODEGA","BODEGA",Tabla1[[#This Row],[GRUPO]]))</f>
        <v>VEHICULOS</v>
      </c>
      <c r="AB869" t="str">
        <f>VLOOKUP(Tabla1[[#This Row],[articulo]],'DT HUEVO'!$A:$F,6,0)</f>
        <v>TAT</v>
      </c>
    </row>
    <row r="870" spans="1:28">
      <c r="A870" s="223">
        <v>2110402</v>
      </c>
      <c r="B870" s="223" t="s">
        <v>1009</v>
      </c>
      <c r="C870" s="223" t="s">
        <v>1259</v>
      </c>
      <c r="D870" s="223">
        <v>990</v>
      </c>
      <c r="E870" s="7">
        <v>0</v>
      </c>
      <c r="F870" s="223" t="s">
        <v>1260</v>
      </c>
      <c r="G870" s="223" t="s">
        <v>1261</v>
      </c>
      <c r="H870" s="7">
        <v>0</v>
      </c>
      <c r="I870" s="7">
        <v>470</v>
      </c>
      <c r="J870" s="223" t="s">
        <v>1262</v>
      </c>
      <c r="K870" s="223" t="s">
        <v>1263</v>
      </c>
      <c r="L870" s="245">
        <v>349.55000025575379</v>
      </c>
      <c r="M870" s="246">
        <v>46305</v>
      </c>
      <c r="N870" s="223"/>
      <c r="O870" s="223" t="s">
        <v>415</v>
      </c>
      <c r="P870" s="223">
        <v>2110402</v>
      </c>
      <c r="Q870" s="223" t="s">
        <v>416</v>
      </c>
      <c r="R870" s="223">
        <v>0</v>
      </c>
      <c r="S870" s="7"/>
      <c r="T870" s="3" t="str">
        <f>+VLOOKUP(Tabla1[[#This Row],[id_bodega]],'CONVERSION DATOS'!B:D,2,0)</f>
        <v>TAT CUCUTA</v>
      </c>
      <c r="U870" s="3" t="str">
        <f>+VLOOKUP(Q870,'CONVERSION DATOS'!B:D,3,0)</f>
        <v>VEHICULOS</v>
      </c>
      <c r="V870" t="str">
        <f>+VLOOKUP($A$1:$A$21921,'DT HUEVO'!$A:$E,3,0)</f>
        <v>M</v>
      </c>
      <c r="W870" t="str">
        <f>+VLOOKUP($A$1:$A$21761,'DT HUEVO'!$A:$E,4,0)</f>
        <v>VERDE</v>
      </c>
      <c r="X870" t="str">
        <f>+VLOOKUP(T$1:T$21921,'DT HUEVO'!$H:$K,2,0)</f>
        <v>COSTA</v>
      </c>
      <c r="Y870" t="str">
        <f>+VLOOKUP(T$1:T$21921,'DT HUEVO'!$H:$K,3,0)</f>
        <v>SANTANDER</v>
      </c>
      <c r="Z870">
        <f>+VLOOKUP(A$1:A$21921,'DT HUEVO'!$A:$E,5,0)</f>
        <v>0</v>
      </c>
      <c r="AA870" t="str">
        <f>IF(Tabla1[[#This Row],[GRUPO]]="PLANTA CLASIFICACION","BODEGA",IF(Tabla1[[#This Row],[GRUPO]]="BODEGA","BODEGA",Tabla1[[#This Row],[GRUPO]]))</f>
        <v>VEHICULOS</v>
      </c>
      <c r="AB870" t="str">
        <f>VLOOKUP(Tabla1[[#This Row],[articulo]],'DT HUEVO'!$A:$F,6,0)</f>
        <v>TAT</v>
      </c>
    </row>
    <row r="871" spans="1:28">
      <c r="A871" s="223">
        <v>2152388</v>
      </c>
      <c r="B871" s="223" t="s">
        <v>1106</v>
      </c>
      <c r="C871" s="223" t="s">
        <v>1259</v>
      </c>
      <c r="D871" s="223">
        <v>240</v>
      </c>
      <c r="E871" s="7">
        <v>0</v>
      </c>
      <c r="F871" s="223" t="s">
        <v>1260</v>
      </c>
      <c r="G871" s="223" t="s">
        <v>1261</v>
      </c>
      <c r="H871" s="7">
        <v>0</v>
      </c>
      <c r="I871" s="7">
        <v>550</v>
      </c>
      <c r="J871" s="223" t="s">
        <v>1262</v>
      </c>
      <c r="K871" s="223" t="s">
        <v>1263</v>
      </c>
      <c r="L871" s="245">
        <v>538.38</v>
      </c>
      <c r="M871" s="246">
        <v>46305</v>
      </c>
      <c r="N871" s="223"/>
      <c r="O871" s="223" t="s">
        <v>415</v>
      </c>
      <c r="P871" s="223">
        <v>2152388</v>
      </c>
      <c r="Q871" s="223" t="s">
        <v>416</v>
      </c>
      <c r="R871" s="223">
        <v>0</v>
      </c>
      <c r="S871" s="7"/>
      <c r="T871" s="3" t="str">
        <f>+VLOOKUP(Tabla1[[#This Row],[id_bodega]],'CONVERSION DATOS'!B:D,2,0)</f>
        <v>TAT CUCUTA</v>
      </c>
      <c r="U871" s="3" t="str">
        <f>+VLOOKUP(Q871,'CONVERSION DATOS'!B:D,3,0)</f>
        <v>VEHICULOS</v>
      </c>
      <c r="V871" t="str">
        <f>+VLOOKUP($A$1:$A$21921,'DT HUEVO'!$A:$E,3,0)</f>
        <v>L</v>
      </c>
      <c r="W871" t="str">
        <f>+VLOOKUP($A$1:$A$21761,'DT HUEVO'!$A:$E,4,0)</f>
        <v>EMPACADOS</v>
      </c>
      <c r="X871" t="str">
        <f>+VLOOKUP(T$1:T$21921,'DT HUEVO'!$H:$K,2,0)</f>
        <v>COSTA</v>
      </c>
      <c r="Y871" t="str">
        <f>+VLOOKUP(T$1:T$21921,'DT HUEVO'!$H:$K,3,0)</f>
        <v>SANTANDER</v>
      </c>
      <c r="Z871">
        <f>+VLOOKUP(A$1:A$21921,'DT HUEVO'!$A:$E,5,0)</f>
        <v>0</v>
      </c>
      <c r="AA871" t="str">
        <f>IF(Tabla1[[#This Row],[GRUPO]]="PLANTA CLASIFICACION","BODEGA",IF(Tabla1[[#This Row],[GRUPO]]="BODEGA","BODEGA",Tabla1[[#This Row],[GRUPO]]))</f>
        <v>VEHICULOS</v>
      </c>
      <c r="AB871" t="str">
        <f>VLOOKUP(Tabla1[[#This Row],[articulo]],'DT HUEVO'!$A:$F,6,0)</f>
        <v>TAT</v>
      </c>
    </row>
    <row r="872" spans="1:28">
      <c r="A872" s="223">
        <v>152384</v>
      </c>
      <c r="B872" s="223" t="s">
        <v>1107</v>
      </c>
      <c r="C872" s="223" t="s">
        <v>1259</v>
      </c>
      <c r="D872" s="223">
        <v>600</v>
      </c>
      <c r="E872" s="7">
        <v>0</v>
      </c>
      <c r="F872" s="223" t="s">
        <v>1260</v>
      </c>
      <c r="G872" s="223" t="s">
        <v>1261</v>
      </c>
      <c r="H872" s="7">
        <v>0</v>
      </c>
      <c r="I872" s="7">
        <v>540</v>
      </c>
      <c r="J872" s="223" t="s">
        <v>1262</v>
      </c>
      <c r="K872" s="223" t="s">
        <v>1263</v>
      </c>
      <c r="L872" s="245">
        <v>504.4</v>
      </c>
      <c r="M872" s="246">
        <v>46305</v>
      </c>
      <c r="N872" s="223"/>
      <c r="O872" s="223" t="s">
        <v>417</v>
      </c>
      <c r="P872" s="223">
        <v>152384</v>
      </c>
      <c r="Q872" s="223" t="s">
        <v>418</v>
      </c>
      <c r="R872" s="223">
        <v>0</v>
      </c>
      <c r="S872" s="7"/>
      <c r="T872" s="3" t="str">
        <f>+VLOOKUP(Tabla1[[#This Row],[id_bodega]],'CONVERSION DATOS'!B:D,2,0)</f>
        <v>TAT CUCUTA</v>
      </c>
      <c r="U872" s="3" t="str">
        <f>+VLOOKUP(Q872,'CONVERSION DATOS'!B:D,3,0)</f>
        <v>VEHICULOS</v>
      </c>
      <c r="V872" t="str">
        <f>+VLOOKUP($A$1:$A$21921,'DT HUEVO'!$A:$E,3,0)</f>
        <v>L</v>
      </c>
      <c r="W872" t="str">
        <f>+VLOOKUP($A$1:$A$21761,'DT HUEVO'!$A:$E,4,0)</f>
        <v>EMPACADOS</v>
      </c>
      <c r="X872" t="str">
        <f>+VLOOKUP(T$1:T$21921,'DT HUEVO'!$H:$K,2,0)</f>
        <v>COSTA</v>
      </c>
      <c r="Y872" t="str">
        <f>+VLOOKUP(T$1:T$21921,'DT HUEVO'!$H:$K,3,0)</f>
        <v>SANTANDER</v>
      </c>
      <c r="Z872">
        <f>+VLOOKUP(A$1:A$21921,'DT HUEVO'!$A:$E,5,0)</f>
        <v>0</v>
      </c>
      <c r="AA872" t="str">
        <f>IF(Tabla1[[#This Row],[GRUPO]]="PLANTA CLASIFICACION","BODEGA",IF(Tabla1[[#This Row],[GRUPO]]="BODEGA","BODEGA",Tabla1[[#This Row],[GRUPO]]))</f>
        <v>VEHICULOS</v>
      </c>
      <c r="AB872" t="str">
        <f>VLOOKUP(Tabla1[[#This Row],[articulo]],'DT HUEVO'!$A:$F,6,0)</f>
        <v>TAT</v>
      </c>
    </row>
    <row r="873" spans="1:28">
      <c r="A873" s="223">
        <v>2110302</v>
      </c>
      <c r="B873" s="223" t="s">
        <v>1007</v>
      </c>
      <c r="C873" s="223" t="s">
        <v>1259</v>
      </c>
      <c r="D873" s="223">
        <v>5820</v>
      </c>
      <c r="E873" s="7">
        <v>0</v>
      </c>
      <c r="F873" s="223" t="s">
        <v>1260</v>
      </c>
      <c r="G873" s="223" t="s">
        <v>1261</v>
      </c>
      <c r="H873" s="7">
        <v>0</v>
      </c>
      <c r="I873" s="7">
        <v>490</v>
      </c>
      <c r="J873" s="223" t="s">
        <v>1262</v>
      </c>
      <c r="K873" s="223" t="s">
        <v>1263</v>
      </c>
      <c r="L873" s="245">
        <v>363.24000000002002</v>
      </c>
      <c r="M873" s="246">
        <v>46308</v>
      </c>
      <c r="N873" s="223"/>
      <c r="O873" s="223" t="s">
        <v>417</v>
      </c>
      <c r="P873" s="223">
        <v>2110302</v>
      </c>
      <c r="Q873" s="223" t="s">
        <v>418</v>
      </c>
      <c r="R873" s="223">
        <v>0</v>
      </c>
      <c r="S873" s="7"/>
      <c r="T873" s="3" t="str">
        <f>+VLOOKUP(Tabla1[[#This Row],[id_bodega]],'CONVERSION DATOS'!B:D,2,0)</f>
        <v>TAT CUCUTA</v>
      </c>
      <c r="U873" s="3" t="str">
        <f>+VLOOKUP(Q873,'CONVERSION DATOS'!B:D,3,0)</f>
        <v>VEHICULOS</v>
      </c>
      <c r="V873" t="str">
        <f>+VLOOKUP($A$1:$A$21957,'DT HUEVO'!$A:$E,3,0)</f>
        <v>L</v>
      </c>
      <c r="W873" t="str">
        <f>+VLOOKUP($A$1:$A$21797,'DT HUEVO'!$A:$E,4,0)</f>
        <v>VERDE</v>
      </c>
      <c r="X873" t="str">
        <f>+VLOOKUP(T$1:T$21957,'DT HUEVO'!$H:$K,2,0)</f>
        <v>COSTA</v>
      </c>
      <c r="Y873" t="str">
        <f>+VLOOKUP(T$1:T$21957,'DT HUEVO'!$H:$K,3,0)</f>
        <v>SANTANDER</v>
      </c>
      <c r="Z873">
        <f>+VLOOKUP(A$1:A$21957,'DT HUEVO'!$A:$E,5,0)</f>
        <v>0</v>
      </c>
      <c r="AA873" t="str">
        <f>IF(Tabla1[[#This Row],[GRUPO]]="PLANTA CLASIFICACION","BODEGA",IF(Tabla1[[#This Row],[GRUPO]]="BODEGA","BODEGA",Tabla1[[#This Row],[GRUPO]]))</f>
        <v>VEHICULOS</v>
      </c>
      <c r="AB873" t="str">
        <f>VLOOKUP(Tabla1[[#This Row],[articulo]],'DT HUEVO'!$A:$F,6,0)</f>
        <v>TAT</v>
      </c>
    </row>
    <row r="874" spans="1:28">
      <c r="A874" s="223">
        <v>2110317</v>
      </c>
      <c r="B874" s="223" t="s">
        <v>1786</v>
      </c>
      <c r="C874" s="223" t="s">
        <v>1259</v>
      </c>
      <c r="D874" s="223">
        <v>2160</v>
      </c>
      <c r="E874" s="7">
        <v>0</v>
      </c>
      <c r="F874" s="223" t="s">
        <v>1260</v>
      </c>
      <c r="G874" s="223" t="s">
        <v>1261</v>
      </c>
      <c r="H874" s="7">
        <v>0</v>
      </c>
      <c r="I874" s="7">
        <v>500</v>
      </c>
      <c r="J874" s="223" t="s">
        <v>1262</v>
      </c>
      <c r="K874" s="223" t="s">
        <v>1263</v>
      </c>
      <c r="L874" s="245">
        <v>362.98</v>
      </c>
      <c r="M874" s="246">
        <v>46308</v>
      </c>
      <c r="N874" s="223">
        <v>0</v>
      </c>
      <c r="O874" s="223" t="s">
        <v>417</v>
      </c>
      <c r="P874" s="223">
        <v>2110317</v>
      </c>
      <c r="Q874" s="223" t="s">
        <v>418</v>
      </c>
      <c r="R874" s="223">
        <v>0</v>
      </c>
      <c r="S874" s="7"/>
      <c r="T874" s="3" t="str">
        <f>+VLOOKUP(Tabla1[[#This Row],[id_bodega]],'CONVERSION DATOS'!B:D,2,0)</f>
        <v>TAT CUCUTA</v>
      </c>
      <c r="U874" s="3" t="str">
        <f>+VLOOKUP(Q874,'CONVERSION DATOS'!B:D,3,0)</f>
        <v>VEHICULOS</v>
      </c>
      <c r="V874" t="str">
        <f>+VLOOKUP($A$1:$A$21957,'DT HUEVO'!$A:$E,3,0)</f>
        <v>L</v>
      </c>
      <c r="W874" t="str">
        <f>+VLOOKUP($A$1:$A$21797,'DT HUEVO'!$A:$E,4,0)</f>
        <v>EMPACADOS</v>
      </c>
      <c r="X874" t="str">
        <f>+VLOOKUP(T$1:T$21957,'DT HUEVO'!$H:$K,2,0)</f>
        <v>COSTA</v>
      </c>
      <c r="Y874" t="str">
        <f>+VLOOKUP(T$1:T$21957,'DT HUEVO'!$H:$K,3,0)</f>
        <v>SANTANDER</v>
      </c>
      <c r="Z874">
        <f>+VLOOKUP(A$1:A$21957,'DT HUEVO'!$A:$E,5,0)</f>
        <v>0</v>
      </c>
      <c r="AA874" t="str">
        <f>IF(Tabla1[[#This Row],[GRUPO]]="PLANTA CLASIFICACION","BODEGA",IF(Tabla1[[#This Row],[GRUPO]]="BODEGA","BODEGA",Tabla1[[#This Row],[GRUPO]]))</f>
        <v>VEHICULOS</v>
      </c>
      <c r="AB874" t="str">
        <f>VLOOKUP(Tabla1[[#This Row],[articulo]],'DT HUEVO'!$A:$F,6,0)</f>
        <v>TAT</v>
      </c>
    </row>
    <row r="875" spans="1:28">
      <c r="A875" s="223">
        <v>2110402</v>
      </c>
      <c r="B875" s="223" t="s">
        <v>1009</v>
      </c>
      <c r="C875" s="223" t="s">
        <v>1259</v>
      </c>
      <c r="D875" s="223">
        <v>6780</v>
      </c>
      <c r="E875" s="7">
        <v>0</v>
      </c>
      <c r="F875" s="223" t="s">
        <v>1260</v>
      </c>
      <c r="G875" s="223" t="s">
        <v>1261</v>
      </c>
      <c r="H875" s="7">
        <v>0</v>
      </c>
      <c r="I875" s="7">
        <v>470</v>
      </c>
      <c r="J875" s="223" t="s">
        <v>1262</v>
      </c>
      <c r="K875" s="223" t="s">
        <v>1263</v>
      </c>
      <c r="L875" s="245">
        <v>349.55000036085812</v>
      </c>
      <c r="M875" s="246">
        <v>46308</v>
      </c>
      <c r="N875" s="223"/>
      <c r="O875" s="223" t="s">
        <v>417</v>
      </c>
      <c r="P875" s="223">
        <v>2110402</v>
      </c>
      <c r="Q875" s="223" t="s">
        <v>418</v>
      </c>
      <c r="R875" s="223">
        <v>0</v>
      </c>
      <c r="S875" s="7"/>
      <c r="T875" s="3" t="str">
        <f>+VLOOKUP(Tabla1[[#This Row],[id_bodega]],'CONVERSION DATOS'!B:D,2,0)</f>
        <v>TAT CUCUTA</v>
      </c>
      <c r="U875" s="3" t="str">
        <f>+VLOOKUP(Q875,'CONVERSION DATOS'!B:D,3,0)</f>
        <v>VEHICULOS</v>
      </c>
      <c r="V875" t="str">
        <f>+VLOOKUP($A$1:$A$21957,'DT HUEVO'!$A:$E,3,0)</f>
        <v>M</v>
      </c>
      <c r="W875" t="str">
        <f>+VLOOKUP($A$1:$A$21797,'DT HUEVO'!$A:$E,4,0)</f>
        <v>VERDE</v>
      </c>
      <c r="X875" t="str">
        <f>+VLOOKUP(T$1:T$21957,'DT HUEVO'!$H:$K,2,0)</f>
        <v>COSTA</v>
      </c>
      <c r="Y875" t="str">
        <f>+VLOOKUP(T$1:T$21957,'DT HUEVO'!$H:$K,3,0)</f>
        <v>SANTANDER</v>
      </c>
      <c r="Z875">
        <f>+VLOOKUP(A$1:A$21957,'DT HUEVO'!$A:$E,5,0)</f>
        <v>0</v>
      </c>
      <c r="AA875" t="str">
        <f>IF(Tabla1[[#This Row],[GRUPO]]="PLANTA CLASIFICACION","BODEGA",IF(Tabla1[[#This Row],[GRUPO]]="BODEGA","BODEGA",Tabla1[[#This Row],[GRUPO]]))</f>
        <v>VEHICULOS</v>
      </c>
      <c r="AB875" t="str">
        <f>VLOOKUP(Tabla1[[#This Row],[articulo]],'DT HUEVO'!$A:$F,6,0)</f>
        <v>TAT</v>
      </c>
    </row>
    <row r="876" spans="1:28">
      <c r="A876" s="223">
        <v>2152388</v>
      </c>
      <c r="B876" s="223" t="s">
        <v>1106</v>
      </c>
      <c r="C876" s="223" t="s">
        <v>1259</v>
      </c>
      <c r="D876" s="223">
        <v>210</v>
      </c>
      <c r="E876" s="7">
        <v>0</v>
      </c>
      <c r="F876" s="223" t="s">
        <v>1260</v>
      </c>
      <c r="G876" s="223" t="s">
        <v>1261</v>
      </c>
      <c r="H876" s="7">
        <v>0</v>
      </c>
      <c r="I876" s="7">
        <v>550</v>
      </c>
      <c r="J876" s="223" t="s">
        <v>1262</v>
      </c>
      <c r="K876" s="223" t="s">
        <v>1263</v>
      </c>
      <c r="L876" s="245">
        <v>538.38</v>
      </c>
      <c r="M876" s="246">
        <v>46305</v>
      </c>
      <c r="N876" s="223"/>
      <c r="O876" s="223" t="s">
        <v>417</v>
      </c>
      <c r="P876" s="223">
        <v>2152388</v>
      </c>
      <c r="Q876" s="223" t="s">
        <v>418</v>
      </c>
      <c r="R876" s="223">
        <v>0</v>
      </c>
      <c r="S876" s="7"/>
      <c r="T876" s="3" t="str">
        <f>+VLOOKUP(Tabla1[[#This Row],[id_bodega]],'CONVERSION DATOS'!B:D,2,0)</f>
        <v>TAT CUCUTA</v>
      </c>
      <c r="U876" s="3" t="str">
        <f>+VLOOKUP(Q876,'CONVERSION DATOS'!B:D,3,0)</f>
        <v>VEHICULOS</v>
      </c>
      <c r="V876" t="str">
        <f>+VLOOKUP($A$1:$A$21957,'DT HUEVO'!$A:$E,3,0)</f>
        <v>L</v>
      </c>
      <c r="W876" t="str">
        <f>+VLOOKUP($A$1:$A$21797,'DT HUEVO'!$A:$E,4,0)</f>
        <v>EMPACADOS</v>
      </c>
      <c r="X876" t="str">
        <f>+VLOOKUP(T$1:T$21957,'DT HUEVO'!$H:$K,2,0)</f>
        <v>COSTA</v>
      </c>
      <c r="Y876" t="str">
        <f>+VLOOKUP(T$1:T$21957,'DT HUEVO'!$H:$K,3,0)</f>
        <v>SANTANDER</v>
      </c>
      <c r="Z876">
        <f>+VLOOKUP(A$1:A$21957,'DT HUEVO'!$A:$E,5,0)</f>
        <v>0</v>
      </c>
      <c r="AA876" t="str">
        <f>IF(Tabla1[[#This Row],[GRUPO]]="PLANTA CLASIFICACION","BODEGA",IF(Tabla1[[#This Row],[GRUPO]]="BODEGA","BODEGA",Tabla1[[#This Row],[GRUPO]]))</f>
        <v>VEHICULOS</v>
      </c>
      <c r="AB876" t="str">
        <f>VLOOKUP(Tabla1[[#This Row],[articulo]],'DT HUEVO'!$A:$F,6,0)</f>
        <v>TAT</v>
      </c>
    </row>
    <row r="877" spans="1:28">
      <c r="A877" s="223">
        <v>152384</v>
      </c>
      <c r="B877" s="223" t="s">
        <v>1107</v>
      </c>
      <c r="C877" s="223" t="s">
        <v>1259</v>
      </c>
      <c r="D877" s="223">
        <v>300</v>
      </c>
      <c r="E877" s="7">
        <v>0</v>
      </c>
      <c r="F877" s="223" t="s">
        <v>1260</v>
      </c>
      <c r="G877" s="223" t="s">
        <v>1261</v>
      </c>
      <c r="H877" s="7">
        <v>0</v>
      </c>
      <c r="I877" s="7">
        <v>540</v>
      </c>
      <c r="J877" s="223" t="s">
        <v>1262</v>
      </c>
      <c r="K877" s="223" t="s">
        <v>1263</v>
      </c>
      <c r="L877" s="245">
        <v>504.4</v>
      </c>
      <c r="M877" s="246">
        <v>46305</v>
      </c>
      <c r="N877" s="223"/>
      <c r="O877" s="223" t="s">
        <v>421</v>
      </c>
      <c r="P877" s="223">
        <v>152384</v>
      </c>
      <c r="Q877" s="223" t="s">
        <v>422</v>
      </c>
      <c r="R877" s="223">
        <v>0</v>
      </c>
      <c r="S877" s="7"/>
      <c r="T877" s="3" t="str">
        <f>+VLOOKUP(Tabla1[[#This Row],[id_bodega]],'CONVERSION DATOS'!B:D,2,0)</f>
        <v>TAT CUCUTA</v>
      </c>
      <c r="U877" s="3" t="str">
        <f>+VLOOKUP(Q877,'CONVERSION DATOS'!B:D,3,0)</f>
        <v>VEHICULOS</v>
      </c>
      <c r="V877" t="str">
        <f>+VLOOKUP($A$1:$A$21957,'DT HUEVO'!$A:$E,3,0)</f>
        <v>L</v>
      </c>
      <c r="W877" t="str">
        <f>+VLOOKUP($A$1:$A$21797,'DT HUEVO'!$A:$E,4,0)</f>
        <v>EMPACADOS</v>
      </c>
      <c r="X877" t="str">
        <f>+VLOOKUP(T$1:T$21957,'DT HUEVO'!$H:$K,2,0)</f>
        <v>COSTA</v>
      </c>
      <c r="Y877" t="str">
        <f>+VLOOKUP(T$1:T$21957,'DT HUEVO'!$H:$K,3,0)</f>
        <v>SANTANDER</v>
      </c>
      <c r="Z877">
        <f>+VLOOKUP(A$1:A$21957,'DT HUEVO'!$A:$E,5,0)</f>
        <v>0</v>
      </c>
      <c r="AA877" t="str">
        <f>IF(Tabla1[[#This Row],[GRUPO]]="PLANTA CLASIFICACION","BODEGA",IF(Tabla1[[#This Row],[GRUPO]]="BODEGA","BODEGA",Tabla1[[#This Row],[GRUPO]]))</f>
        <v>VEHICULOS</v>
      </c>
      <c r="AB877" t="str">
        <f>VLOOKUP(Tabla1[[#This Row],[articulo]],'DT HUEVO'!$A:$F,6,0)</f>
        <v>TAT</v>
      </c>
    </row>
    <row r="878" spans="1:28">
      <c r="A878" s="223">
        <v>2110302</v>
      </c>
      <c r="B878" s="223" t="s">
        <v>1007</v>
      </c>
      <c r="C878" s="223" t="s">
        <v>1259</v>
      </c>
      <c r="D878" s="223">
        <v>9090</v>
      </c>
      <c r="E878" s="7">
        <v>0</v>
      </c>
      <c r="F878" s="223" t="s">
        <v>1260</v>
      </c>
      <c r="G878" s="223" t="s">
        <v>1261</v>
      </c>
      <c r="H878" s="7">
        <v>0</v>
      </c>
      <c r="I878" s="7">
        <v>490</v>
      </c>
      <c r="J878" s="223" t="s">
        <v>1262</v>
      </c>
      <c r="K878" s="223" t="s">
        <v>1263</v>
      </c>
      <c r="L878" s="245">
        <v>363.2400000000934</v>
      </c>
      <c r="M878" s="246">
        <v>46305</v>
      </c>
      <c r="N878" s="223"/>
      <c r="O878" s="223" t="s">
        <v>421</v>
      </c>
      <c r="P878" s="223">
        <v>2110302</v>
      </c>
      <c r="Q878" s="223" t="s">
        <v>422</v>
      </c>
      <c r="R878" s="223">
        <v>0</v>
      </c>
      <c r="S878" s="7"/>
      <c r="T878" s="3" t="str">
        <f>+VLOOKUP(Tabla1[[#This Row],[id_bodega]],'CONVERSION DATOS'!B:D,2,0)</f>
        <v>TAT CUCUTA</v>
      </c>
      <c r="U878" s="3" t="str">
        <f>+VLOOKUP(Q878,'CONVERSION DATOS'!B:D,3,0)</f>
        <v>VEHICULOS</v>
      </c>
      <c r="V878" t="str">
        <f>+VLOOKUP($A$1:$A$21957,'DT HUEVO'!$A:$E,3,0)</f>
        <v>L</v>
      </c>
      <c r="W878" t="str">
        <f>+VLOOKUP($A$1:$A$21797,'DT HUEVO'!$A:$E,4,0)</f>
        <v>VERDE</v>
      </c>
      <c r="X878" t="str">
        <f>+VLOOKUP(T$1:T$21957,'DT HUEVO'!$H:$K,2,0)</f>
        <v>COSTA</v>
      </c>
      <c r="Y878" t="str">
        <f>+VLOOKUP(T$1:T$21957,'DT HUEVO'!$H:$K,3,0)</f>
        <v>SANTANDER</v>
      </c>
      <c r="Z878">
        <f>+VLOOKUP(A$1:A$21957,'DT HUEVO'!$A:$E,5,0)</f>
        <v>0</v>
      </c>
      <c r="AA878" t="str">
        <f>IF(Tabla1[[#This Row],[GRUPO]]="PLANTA CLASIFICACION","BODEGA",IF(Tabla1[[#This Row],[GRUPO]]="BODEGA","BODEGA",Tabla1[[#This Row],[GRUPO]]))</f>
        <v>VEHICULOS</v>
      </c>
      <c r="AB878" t="str">
        <f>VLOOKUP(Tabla1[[#This Row],[articulo]],'DT HUEVO'!$A:$F,6,0)</f>
        <v>TAT</v>
      </c>
    </row>
    <row r="879" spans="1:28">
      <c r="A879" s="223">
        <v>2110402</v>
      </c>
      <c r="B879" s="223" t="s">
        <v>1009</v>
      </c>
      <c r="C879" s="223" t="s">
        <v>1259</v>
      </c>
      <c r="D879" s="223">
        <v>2400</v>
      </c>
      <c r="E879" s="7">
        <v>0</v>
      </c>
      <c r="F879" s="223" t="s">
        <v>1260</v>
      </c>
      <c r="G879" s="223" t="s">
        <v>1261</v>
      </c>
      <c r="H879" s="7">
        <v>0</v>
      </c>
      <c r="I879" s="7">
        <v>470</v>
      </c>
      <c r="J879" s="223" t="s">
        <v>1262</v>
      </c>
      <c r="K879" s="223" t="s">
        <v>1263</v>
      </c>
      <c r="L879" s="245">
        <v>349.55000000635607</v>
      </c>
      <c r="M879" s="246">
        <v>46305</v>
      </c>
      <c r="N879" s="223"/>
      <c r="O879" s="223" t="s">
        <v>421</v>
      </c>
      <c r="P879" s="223">
        <v>2110402</v>
      </c>
      <c r="Q879" s="223" t="s">
        <v>422</v>
      </c>
      <c r="R879" s="223">
        <v>0</v>
      </c>
      <c r="S879" s="7"/>
      <c r="T879" s="3" t="str">
        <f>+VLOOKUP(Tabla1[[#This Row],[id_bodega]],'CONVERSION DATOS'!B:D,2,0)</f>
        <v>TAT CUCUTA</v>
      </c>
      <c r="U879" s="3" t="str">
        <f>+VLOOKUP(Q879,'CONVERSION DATOS'!B:D,3,0)</f>
        <v>VEHICULOS</v>
      </c>
      <c r="V879" t="str">
        <f>+VLOOKUP($A$1:$A$21957,'DT HUEVO'!$A:$E,3,0)</f>
        <v>M</v>
      </c>
      <c r="W879" t="str">
        <f>+VLOOKUP($A$1:$A$21797,'DT HUEVO'!$A:$E,4,0)</f>
        <v>VERDE</v>
      </c>
      <c r="X879" t="str">
        <f>+VLOOKUP(T$1:T$21957,'DT HUEVO'!$H:$K,2,0)</f>
        <v>COSTA</v>
      </c>
      <c r="Y879" t="str">
        <f>+VLOOKUP(T$1:T$21957,'DT HUEVO'!$H:$K,3,0)</f>
        <v>SANTANDER</v>
      </c>
      <c r="Z879">
        <f>+VLOOKUP(A$1:A$21957,'DT HUEVO'!$A:$E,5,0)</f>
        <v>0</v>
      </c>
      <c r="AA879" t="str">
        <f>IF(Tabla1[[#This Row],[GRUPO]]="PLANTA CLASIFICACION","BODEGA",IF(Tabla1[[#This Row],[GRUPO]]="BODEGA","BODEGA",Tabla1[[#This Row],[GRUPO]]))</f>
        <v>VEHICULOS</v>
      </c>
      <c r="AB879" t="str">
        <f>VLOOKUP(Tabla1[[#This Row],[articulo]],'DT HUEVO'!$A:$F,6,0)</f>
        <v>TAT</v>
      </c>
    </row>
    <row r="880" spans="1:28">
      <c r="A880" s="223">
        <v>2152388</v>
      </c>
      <c r="B880" s="223" t="s">
        <v>1106</v>
      </c>
      <c r="C880" s="223" t="s">
        <v>1259</v>
      </c>
      <c r="D880" s="223">
        <v>615</v>
      </c>
      <c r="E880" s="7">
        <v>0</v>
      </c>
      <c r="F880" s="223" t="s">
        <v>1260</v>
      </c>
      <c r="G880" s="223" t="s">
        <v>1261</v>
      </c>
      <c r="H880" s="7">
        <v>0</v>
      </c>
      <c r="I880" s="7">
        <v>550</v>
      </c>
      <c r="J880" s="223" t="s">
        <v>1262</v>
      </c>
      <c r="K880" s="223" t="s">
        <v>1263</v>
      </c>
      <c r="L880" s="245">
        <v>538.38</v>
      </c>
      <c r="M880" s="246">
        <v>46305</v>
      </c>
      <c r="N880" s="223"/>
      <c r="O880" s="223" t="s">
        <v>421</v>
      </c>
      <c r="P880" s="223">
        <v>2152388</v>
      </c>
      <c r="Q880" s="223" t="s">
        <v>422</v>
      </c>
      <c r="R880" s="223">
        <v>0</v>
      </c>
      <c r="S880" s="7"/>
      <c r="T880" s="3" t="str">
        <f>+VLOOKUP(Tabla1[[#This Row],[id_bodega]],'CONVERSION DATOS'!B:D,2,0)</f>
        <v>TAT CUCUTA</v>
      </c>
      <c r="U880" s="3" t="str">
        <f>+VLOOKUP(Q880,'CONVERSION DATOS'!B:D,3,0)</f>
        <v>VEHICULOS</v>
      </c>
      <c r="V880" t="str">
        <f>+VLOOKUP($A$1:$A$21957,'DT HUEVO'!$A:$E,3,0)</f>
        <v>L</v>
      </c>
      <c r="W880" t="str">
        <f>+VLOOKUP($A$1:$A$21797,'DT HUEVO'!$A:$E,4,0)</f>
        <v>EMPACADOS</v>
      </c>
      <c r="X880" t="str">
        <f>+VLOOKUP(T$1:T$21957,'DT HUEVO'!$H:$K,2,0)</f>
        <v>COSTA</v>
      </c>
      <c r="Y880" t="str">
        <f>+VLOOKUP(T$1:T$21957,'DT HUEVO'!$H:$K,3,0)</f>
        <v>SANTANDER</v>
      </c>
      <c r="Z880">
        <f>+VLOOKUP(A$1:A$21957,'DT HUEVO'!$A:$E,5,0)</f>
        <v>0</v>
      </c>
      <c r="AA880" t="str">
        <f>IF(Tabla1[[#This Row],[GRUPO]]="PLANTA CLASIFICACION","BODEGA",IF(Tabla1[[#This Row],[GRUPO]]="BODEGA","BODEGA",Tabla1[[#This Row],[GRUPO]]))</f>
        <v>VEHICULOS</v>
      </c>
      <c r="AB880" t="str">
        <f>VLOOKUP(Tabla1[[#This Row],[articulo]],'DT HUEVO'!$A:$F,6,0)</f>
        <v>TAT</v>
      </c>
    </row>
    <row r="881" spans="1:28">
      <c r="A881" s="223">
        <v>10601</v>
      </c>
      <c r="B881" s="223" t="s">
        <v>44</v>
      </c>
      <c r="C881" s="223" t="s">
        <v>1259</v>
      </c>
      <c r="D881" s="223">
        <v>25680</v>
      </c>
      <c r="E881" s="7"/>
      <c r="F881" s="223" t="s">
        <v>1260</v>
      </c>
      <c r="G881" s="223" t="s">
        <v>1261</v>
      </c>
      <c r="H881" s="7"/>
      <c r="I881" s="7"/>
      <c r="J881" s="223" t="s">
        <v>1262</v>
      </c>
      <c r="K881" s="223" t="s">
        <v>1263</v>
      </c>
      <c r="L881" s="245">
        <v>130.24</v>
      </c>
      <c r="M881" s="246">
        <v>46306</v>
      </c>
      <c r="N881" s="223">
        <v>10601</v>
      </c>
      <c r="O881" s="223" t="s">
        <v>1712</v>
      </c>
      <c r="P881" s="223">
        <v>10601</v>
      </c>
      <c r="Q881" s="223" t="s">
        <v>1713</v>
      </c>
      <c r="R881" s="223">
        <v>0</v>
      </c>
      <c r="S881" s="7"/>
      <c r="T881" s="3" t="str">
        <f>+VLOOKUP(Tabla1[[#This Row],[id_bodega]],'CONVERSION DATOS'!B:D,2,0)</f>
        <v>LANZA</v>
      </c>
      <c r="U881" s="3" t="str">
        <f>+VLOOKUP(Q881,'CONVERSION DATOS'!B:D,3,0)</f>
        <v>PLANTA CLASIFICACION</v>
      </c>
      <c r="V881" t="str">
        <f>+VLOOKUP($A$1:$A$21957,'DT HUEVO'!$A:$E,3,0)</f>
        <v>C</v>
      </c>
      <c r="W881" t="str">
        <f>+VLOOKUP($A$1:$A$21797,'DT HUEVO'!$A:$E,4,0)</f>
        <v>GRIS SUELTO</v>
      </c>
      <c r="X881" t="str">
        <f>+VLOOKUP(T$1:T$21957,'DT HUEVO'!$H:$K,2,0)</f>
        <v>-</v>
      </c>
      <c r="Y881" t="str">
        <f>+VLOOKUP(T$1:T$21957,'DT HUEVO'!$H:$K,3,0)</f>
        <v>SANTANDER</v>
      </c>
      <c r="Z881">
        <f>+VLOOKUP(A$1:A$21957,'DT HUEVO'!$A:$E,5,0)</f>
        <v>0</v>
      </c>
      <c r="AA881" t="str">
        <f>IF(Tabla1[[#This Row],[GRUPO]]="PLANTA CLASIFICACION","BODEGA",IF(Tabla1[[#This Row],[GRUPO]]="BODEGA","BODEGA",Tabla1[[#This Row],[GRUPO]]))</f>
        <v>BODEGA</v>
      </c>
      <c r="AB881" t="str">
        <f>VLOOKUP(Tabla1[[#This Row],[articulo]],'DT HUEVO'!$A:$F,6,0)</f>
        <v>MAY</v>
      </c>
    </row>
    <row r="882" spans="1:28">
      <c r="A882" s="223">
        <v>13324</v>
      </c>
      <c r="B882" s="223" t="s">
        <v>1237</v>
      </c>
      <c r="C882" s="223" t="s">
        <v>1259</v>
      </c>
      <c r="D882" s="223">
        <v>86700</v>
      </c>
      <c r="E882" s="7"/>
      <c r="F882" s="223" t="s">
        <v>1260</v>
      </c>
      <c r="G882" s="223" t="s">
        <v>1261</v>
      </c>
      <c r="H882" s="7"/>
      <c r="I882" s="7"/>
      <c r="J882" s="223" t="s">
        <v>1262</v>
      </c>
      <c r="K882" s="223" t="s">
        <v>1263</v>
      </c>
      <c r="L882" s="245">
        <v>470.72</v>
      </c>
      <c r="M882" s="246">
        <v>46307</v>
      </c>
      <c r="N882" s="223">
        <v>0</v>
      </c>
      <c r="O882" s="223" t="s">
        <v>1712</v>
      </c>
      <c r="P882" s="223">
        <v>13324</v>
      </c>
      <c r="Q882" s="223" t="s">
        <v>1713</v>
      </c>
      <c r="R882" s="223">
        <v>0</v>
      </c>
      <c r="S882" s="7"/>
      <c r="T882" s="3" t="str">
        <f>+VLOOKUP(Tabla1[[#This Row],[id_bodega]],'CONVERSION DATOS'!B:D,2,0)</f>
        <v>LANZA</v>
      </c>
      <c r="U882" s="3" t="str">
        <f>+VLOOKUP(Q882,'CONVERSION DATOS'!B:D,3,0)</f>
        <v>PLANTA CLASIFICACION</v>
      </c>
      <c r="V882" t="str">
        <f>+VLOOKUP($A$1:$A$21957,'DT HUEVO'!$A:$E,3,0)</f>
        <v>AA</v>
      </c>
      <c r="W882" t="str">
        <f>+VLOOKUP($A$1:$A$21797,'DT HUEVO'!$A:$E,4,0)</f>
        <v>EMPACADOS</v>
      </c>
      <c r="X882" t="str">
        <f>+VLOOKUP(T$1:T$21957,'DT HUEVO'!$H:$K,2,0)</f>
        <v>-</v>
      </c>
      <c r="Y882" t="str">
        <f>+VLOOKUP(T$1:T$21957,'DT HUEVO'!$H:$K,3,0)</f>
        <v>SANTANDER</v>
      </c>
      <c r="Z882">
        <f>+VLOOKUP(A$1:A$21957,'DT HUEVO'!$A:$E,5,0)</f>
        <v>0</v>
      </c>
      <c r="AA882" t="str">
        <f>IF(Tabla1[[#This Row],[GRUPO]]="PLANTA CLASIFICACION","BODEGA",IF(Tabla1[[#This Row],[GRUPO]]="BODEGA","BODEGA",Tabla1[[#This Row],[GRUPO]]))</f>
        <v>BODEGA</v>
      </c>
      <c r="AB882" t="str">
        <f>VLOOKUP(Tabla1[[#This Row],[articulo]],'DT HUEVO'!$A:$F,6,0)</f>
        <v>HD</v>
      </c>
    </row>
    <row r="883" spans="1:28">
      <c r="A883" s="223">
        <v>13420</v>
      </c>
      <c r="B883" s="223" t="s">
        <v>1710</v>
      </c>
      <c r="C883" s="223" t="s">
        <v>1259</v>
      </c>
      <c r="D883" s="223">
        <v>86700</v>
      </c>
      <c r="E883" s="7"/>
      <c r="F883" s="223" t="s">
        <v>1260</v>
      </c>
      <c r="G883" s="223" t="s">
        <v>1261</v>
      </c>
      <c r="H883" s="7"/>
      <c r="I883" s="7"/>
      <c r="J883" s="223" t="s">
        <v>1262</v>
      </c>
      <c r="K883" s="223" t="s">
        <v>1263</v>
      </c>
      <c r="L883" s="245">
        <v>404.41271967671082</v>
      </c>
      <c r="M883" s="246">
        <v>46307</v>
      </c>
      <c r="N883" s="223"/>
      <c r="O883" s="223" t="s">
        <v>1712</v>
      </c>
      <c r="P883" s="223">
        <v>13420</v>
      </c>
      <c r="Q883" s="223" t="s">
        <v>1713</v>
      </c>
      <c r="R883" s="223">
        <v>0</v>
      </c>
      <c r="S883" s="7"/>
      <c r="T883" s="3" t="str">
        <f>+VLOOKUP(Tabla1[[#This Row],[id_bodega]],'CONVERSION DATOS'!B:D,2,0)</f>
        <v>LANZA</v>
      </c>
      <c r="U883" s="3" t="str">
        <f>+VLOOKUP(Q883,'CONVERSION DATOS'!B:D,3,0)</f>
        <v>PLANTA CLASIFICACION</v>
      </c>
      <c r="V883" t="str">
        <f>+VLOOKUP($A$1:$A$21957,'DT HUEVO'!$A:$E,3,0)</f>
        <v>A</v>
      </c>
      <c r="W883" t="str">
        <f>+VLOOKUP($A$1:$A$21797,'DT HUEVO'!$A:$E,4,0)</f>
        <v>EMPACADOS</v>
      </c>
      <c r="X883" t="str">
        <f>+VLOOKUP(T$1:T$21957,'DT HUEVO'!$H:$K,2,0)</f>
        <v>-</v>
      </c>
      <c r="Y883" t="str">
        <f>+VLOOKUP(T$1:T$21957,'DT HUEVO'!$H:$K,3,0)</f>
        <v>SANTANDER</v>
      </c>
      <c r="Z883">
        <f>+VLOOKUP(A$1:A$21957,'DT HUEVO'!$A:$E,5,0)</f>
        <v>0</v>
      </c>
      <c r="AA883" t="str">
        <f>IF(Tabla1[[#This Row],[GRUPO]]="PLANTA CLASIFICACION","BODEGA",IF(Tabla1[[#This Row],[GRUPO]]="BODEGA","BODEGA",Tabla1[[#This Row],[GRUPO]]))</f>
        <v>BODEGA</v>
      </c>
      <c r="AB883" t="str">
        <f>VLOOKUP(Tabla1[[#This Row],[articulo]],'DT HUEVO'!$A:$F,6,0)</f>
        <v>HD</v>
      </c>
    </row>
    <row r="884" spans="1:28">
      <c r="A884" s="223">
        <v>13427</v>
      </c>
      <c r="B884" s="223" t="s">
        <v>1828</v>
      </c>
      <c r="C884" s="223" t="s">
        <v>1259</v>
      </c>
      <c r="D884" s="223">
        <v>54000</v>
      </c>
      <c r="E884" s="7"/>
      <c r="F884" s="223" t="s">
        <v>1260</v>
      </c>
      <c r="G884" s="223" t="s">
        <v>1261</v>
      </c>
      <c r="H884" s="7"/>
      <c r="I884" s="7"/>
      <c r="J884" s="223" t="s">
        <v>1262</v>
      </c>
      <c r="K884" s="223" t="s">
        <v>1263</v>
      </c>
      <c r="L884" s="245">
        <v>406.83</v>
      </c>
      <c r="M884" s="246">
        <v>46308</v>
      </c>
      <c r="N884" s="223">
        <v>0</v>
      </c>
      <c r="O884" s="223" t="s">
        <v>1712</v>
      </c>
      <c r="P884" s="223">
        <v>13427</v>
      </c>
      <c r="Q884" s="223" t="s">
        <v>1713</v>
      </c>
      <c r="R884" s="223">
        <v>0</v>
      </c>
      <c r="S884" s="7"/>
      <c r="T884" s="3" t="str">
        <f>+VLOOKUP(Tabla1[[#This Row],[id_bodega]],'CONVERSION DATOS'!B:D,2,0)</f>
        <v>LANZA</v>
      </c>
      <c r="U884" s="3" t="str">
        <f>+VLOOKUP(Q884,'CONVERSION DATOS'!B:D,3,0)</f>
        <v>PLANTA CLASIFICACION</v>
      </c>
      <c r="V884" t="str">
        <f>+VLOOKUP($A$1:$A$21957,'DT HUEVO'!$A:$E,3,0)</f>
        <v>A</v>
      </c>
      <c r="W884" t="str">
        <f>+VLOOKUP($A$1:$A$21797,'DT HUEVO'!$A:$E,4,0)</f>
        <v>EMPACADOS</v>
      </c>
      <c r="X884" t="str">
        <f>+VLOOKUP(T$1:T$21957,'DT HUEVO'!$H:$K,2,0)</f>
        <v>-</v>
      </c>
      <c r="Y884" t="str">
        <f>+VLOOKUP(T$1:T$21957,'DT HUEVO'!$H:$K,3,0)</f>
        <v>SANTANDER</v>
      </c>
      <c r="Z884">
        <f>+VLOOKUP(A$1:A$21957,'DT HUEVO'!$A:$E,5,0)</f>
        <v>0</v>
      </c>
      <c r="AA884" t="str">
        <f>IF(Tabla1[[#This Row],[GRUPO]]="PLANTA CLASIFICACION","BODEGA",IF(Tabla1[[#This Row],[GRUPO]]="BODEGA","BODEGA",Tabla1[[#This Row],[GRUPO]]))</f>
        <v>BODEGA</v>
      </c>
      <c r="AB884" t="str">
        <f>VLOOKUP(Tabla1[[#This Row],[articulo]],'DT HUEVO'!$A:$F,6,0)</f>
        <v>HD</v>
      </c>
    </row>
    <row r="885" spans="1:28">
      <c r="A885" s="223">
        <v>13459</v>
      </c>
      <c r="B885" s="223" t="s">
        <v>718</v>
      </c>
      <c r="C885" s="223" t="s">
        <v>1259</v>
      </c>
      <c r="D885" s="223">
        <v>15600</v>
      </c>
      <c r="E885" s="7"/>
      <c r="F885" s="223" t="s">
        <v>1260</v>
      </c>
      <c r="G885" s="223" t="s">
        <v>1261</v>
      </c>
      <c r="H885" s="7"/>
      <c r="I885" s="7"/>
      <c r="J885" s="223" t="s">
        <v>1262</v>
      </c>
      <c r="K885" s="223" t="s">
        <v>1263</v>
      </c>
      <c r="L885" s="245">
        <v>346.6</v>
      </c>
      <c r="M885" s="246">
        <v>46308</v>
      </c>
      <c r="N885" s="223">
        <v>13459</v>
      </c>
      <c r="O885" s="223" t="s">
        <v>1712</v>
      </c>
      <c r="P885" s="223">
        <v>13459</v>
      </c>
      <c r="Q885" s="223" t="s">
        <v>1713</v>
      </c>
      <c r="R885" s="223">
        <v>0</v>
      </c>
      <c r="S885" s="7"/>
      <c r="T885" s="3" t="str">
        <f>+VLOOKUP(Tabla1[[#This Row],[id_bodega]],'CONVERSION DATOS'!B:D,2,0)</f>
        <v>LANZA</v>
      </c>
      <c r="U885" s="3" t="str">
        <f>+VLOOKUP(Q885,'CONVERSION DATOS'!B:D,3,0)</f>
        <v>PLANTA CLASIFICACION</v>
      </c>
      <c r="V885" t="str">
        <f>+VLOOKUP($A$1:$A$21957,'DT HUEVO'!$A:$E,3,0)</f>
        <v>A</v>
      </c>
      <c r="W885" t="str">
        <f>+VLOOKUP($A$1:$A$21797,'DT HUEVO'!$A:$E,4,0)</f>
        <v>EMPACADOS</v>
      </c>
      <c r="X885" t="str">
        <f>+VLOOKUP(T$1:T$21957,'DT HUEVO'!$H:$K,2,0)</f>
        <v>-</v>
      </c>
      <c r="Y885" t="str">
        <f>+VLOOKUP(T$1:T$21957,'DT HUEVO'!$H:$K,3,0)</f>
        <v>SANTANDER</v>
      </c>
      <c r="Z885">
        <f>+VLOOKUP(A$1:A$21957,'DT HUEVO'!$A:$E,5,0)</f>
        <v>0</v>
      </c>
      <c r="AA885" t="str">
        <f>IF(Tabla1[[#This Row],[GRUPO]]="PLANTA CLASIFICACION","BODEGA",IF(Tabla1[[#This Row],[GRUPO]]="BODEGA","BODEGA",Tabla1[[#This Row],[GRUPO]]))</f>
        <v>BODEGA</v>
      </c>
      <c r="AB885" t="str">
        <f>VLOOKUP(Tabla1[[#This Row],[articulo]],'DT HUEVO'!$A:$F,6,0)</f>
        <v>HD</v>
      </c>
    </row>
    <row r="886" spans="1:28">
      <c r="A886" s="223">
        <v>72007</v>
      </c>
      <c r="B886" s="223" t="s">
        <v>1780</v>
      </c>
      <c r="C886" s="223" t="s">
        <v>1259</v>
      </c>
      <c r="D886" s="223">
        <v>27116</v>
      </c>
      <c r="E886" s="7"/>
      <c r="F886" s="223" t="s">
        <v>1260</v>
      </c>
      <c r="G886" s="223" t="s">
        <v>1261</v>
      </c>
      <c r="H886" s="7"/>
      <c r="I886" s="7"/>
      <c r="J886" s="223" t="s">
        <v>1262</v>
      </c>
      <c r="K886" s="223" t="s">
        <v>1263</v>
      </c>
      <c r="L886" s="245">
        <v>162.88</v>
      </c>
      <c r="M886" s="246">
        <v>46306</v>
      </c>
      <c r="N886" s="223">
        <v>0</v>
      </c>
      <c r="O886" s="223" t="s">
        <v>1712</v>
      </c>
      <c r="P886" s="223">
        <v>72007</v>
      </c>
      <c r="Q886" s="223" t="s">
        <v>1713</v>
      </c>
      <c r="R886" s="223">
        <v>0</v>
      </c>
      <c r="S886" s="7"/>
      <c r="T886" s="3" t="str">
        <f>+VLOOKUP(Tabla1[[#This Row],[id_bodega]],'CONVERSION DATOS'!B:D,2,0)</f>
        <v>LANZA</v>
      </c>
      <c r="U886" s="3" t="str">
        <f>+VLOOKUP(Q886,'CONVERSION DATOS'!B:D,3,0)</f>
        <v>PLANTA CLASIFICACION</v>
      </c>
      <c r="V886" t="str">
        <f>+VLOOKUP($A$1:$A$21957,'DT HUEVO'!$A:$E,3,0)</f>
        <v>SEGUNDA</v>
      </c>
      <c r="W886" t="str">
        <f>+VLOOKUP($A$1:$A$21797,'DT HUEVO'!$A:$E,4,0)</f>
        <v>SEGUNDA</v>
      </c>
      <c r="X886" t="str">
        <f>+VLOOKUP(T$1:T$21957,'DT HUEVO'!$H:$K,2,0)</f>
        <v>-</v>
      </c>
      <c r="Y886" t="str">
        <f>+VLOOKUP(T$1:T$21957,'DT HUEVO'!$H:$K,3,0)</f>
        <v>SANTANDER</v>
      </c>
      <c r="Z886">
        <f>+VLOOKUP(A$1:A$21957,'DT HUEVO'!$A:$E,5,0)</f>
        <v>0</v>
      </c>
      <c r="AA886" t="str">
        <f>IF(Tabla1[[#This Row],[GRUPO]]="PLANTA CLASIFICACION","BODEGA",IF(Tabla1[[#This Row],[GRUPO]]="BODEGA","BODEGA",Tabla1[[#This Row],[GRUPO]]))</f>
        <v>BODEGA</v>
      </c>
      <c r="AB886" t="str">
        <f>VLOOKUP(Tabla1[[#This Row],[articulo]],'DT HUEVO'!$A:$F,6,0)</f>
        <v>SEGUNDA</v>
      </c>
    </row>
    <row r="887" spans="1:28">
      <c r="A887" s="223">
        <v>75201</v>
      </c>
      <c r="B887" s="223" t="s">
        <v>724</v>
      </c>
      <c r="C887" s="223" t="s">
        <v>1259</v>
      </c>
      <c r="D887" s="223">
        <v>4530</v>
      </c>
      <c r="E887" s="7"/>
      <c r="F887" s="223" t="s">
        <v>1260</v>
      </c>
      <c r="G887" s="223" t="s">
        <v>1261</v>
      </c>
      <c r="H887" s="7"/>
      <c r="I887" s="7"/>
      <c r="J887" s="223" t="s">
        <v>1262</v>
      </c>
      <c r="K887" s="223" t="s">
        <v>1263</v>
      </c>
      <c r="L887" s="245">
        <v>261.72000000000003</v>
      </c>
      <c r="M887" s="246">
        <v>46305</v>
      </c>
      <c r="N887" s="223">
        <v>75201</v>
      </c>
      <c r="O887" s="223" t="s">
        <v>1712</v>
      </c>
      <c r="P887" s="223">
        <v>75201</v>
      </c>
      <c r="Q887" s="223" t="s">
        <v>1713</v>
      </c>
      <c r="R887" s="223">
        <v>0</v>
      </c>
      <c r="S887" s="7"/>
      <c r="T887" s="3" t="str">
        <f>+VLOOKUP(Tabla1[[#This Row],[id_bodega]],'CONVERSION DATOS'!B:D,2,0)</f>
        <v>LANZA</v>
      </c>
      <c r="U887" s="3" t="str">
        <f>+VLOOKUP(Q887,'CONVERSION DATOS'!B:D,3,0)</f>
        <v>PLANTA CLASIFICACION</v>
      </c>
      <c r="V887" t="str">
        <f>+VLOOKUP($A$1:$A$21957,'DT HUEVO'!$A:$E,3,0)</f>
        <v>AAA</v>
      </c>
      <c r="W887" t="str">
        <f>+VLOOKUP($A$1:$A$21797,'DT HUEVO'!$A:$E,4,0)</f>
        <v>GRIS SUELTO</v>
      </c>
      <c r="X887" t="str">
        <f>+VLOOKUP(T$1:T$21957,'DT HUEVO'!$H:$K,2,0)</f>
        <v>-</v>
      </c>
      <c r="Y887" t="str">
        <f>+VLOOKUP(T$1:T$21957,'DT HUEVO'!$H:$K,3,0)</f>
        <v>SANTANDER</v>
      </c>
      <c r="Z887">
        <f>+VLOOKUP(A$1:A$21957,'DT HUEVO'!$A:$E,5,0)</f>
        <v>0</v>
      </c>
      <c r="AA887" t="str">
        <f>IF(Tabla1[[#This Row],[GRUPO]]="PLANTA CLASIFICACION","BODEGA",IF(Tabla1[[#This Row],[GRUPO]]="BODEGA","BODEGA",Tabla1[[#This Row],[GRUPO]]))</f>
        <v>BODEGA</v>
      </c>
      <c r="AB887" t="str">
        <f>VLOOKUP(Tabla1[[#This Row],[articulo]],'DT HUEVO'!$A:$F,6,0)</f>
        <v>MAY</v>
      </c>
    </row>
    <row r="888" spans="1:28">
      <c r="A888" s="223">
        <v>75301</v>
      </c>
      <c r="B888" s="223" t="s">
        <v>704</v>
      </c>
      <c r="C888" s="223" t="s">
        <v>1259</v>
      </c>
      <c r="D888" s="223">
        <v>30030</v>
      </c>
      <c r="E888" s="7"/>
      <c r="F888" s="223" t="s">
        <v>1260</v>
      </c>
      <c r="G888" s="223" t="s">
        <v>1261</v>
      </c>
      <c r="H888" s="7"/>
      <c r="I888" s="7"/>
      <c r="J888" s="223" t="s">
        <v>1262</v>
      </c>
      <c r="K888" s="223" t="s">
        <v>1263</v>
      </c>
      <c r="L888" s="245">
        <v>224.76</v>
      </c>
      <c r="M888" s="246">
        <v>46305</v>
      </c>
      <c r="N888" s="223">
        <v>75301</v>
      </c>
      <c r="O888" s="223" t="s">
        <v>1712</v>
      </c>
      <c r="P888" s="223">
        <v>75301</v>
      </c>
      <c r="Q888" s="223" t="s">
        <v>1713</v>
      </c>
      <c r="R888" s="223">
        <v>0</v>
      </c>
      <c r="S888" s="7"/>
      <c r="T888" s="3" t="str">
        <f>+VLOOKUP(Tabla1[[#This Row],[id_bodega]],'CONVERSION DATOS'!B:D,2,0)</f>
        <v>LANZA</v>
      </c>
      <c r="U888" s="3" t="str">
        <f>+VLOOKUP(Q888,'CONVERSION DATOS'!B:D,3,0)</f>
        <v>PLANTA CLASIFICACION</v>
      </c>
      <c r="V888" t="str">
        <f>+VLOOKUP($A$1:$A$21957,'DT HUEVO'!$A:$E,3,0)</f>
        <v>AA</v>
      </c>
      <c r="W888" t="str">
        <f>+VLOOKUP($A$1:$A$21797,'DT HUEVO'!$A:$E,4,0)</f>
        <v>GRIS SUELTO</v>
      </c>
      <c r="X888" t="str">
        <f>+VLOOKUP(T$1:T$21957,'DT HUEVO'!$H:$K,2,0)</f>
        <v>-</v>
      </c>
      <c r="Y888" t="str">
        <f>+VLOOKUP(T$1:T$21957,'DT HUEVO'!$H:$K,3,0)</f>
        <v>SANTANDER</v>
      </c>
      <c r="Z888">
        <f>+VLOOKUP(A$1:A$21957,'DT HUEVO'!$A:$E,5,0)</f>
        <v>0</v>
      </c>
      <c r="AA888" t="str">
        <f>IF(Tabla1[[#This Row],[GRUPO]]="PLANTA CLASIFICACION","BODEGA",IF(Tabla1[[#This Row],[GRUPO]]="BODEGA","BODEGA",Tabla1[[#This Row],[GRUPO]]))</f>
        <v>BODEGA</v>
      </c>
      <c r="AB888" t="str">
        <f>VLOOKUP(Tabla1[[#This Row],[articulo]],'DT HUEVO'!$A:$F,6,0)</f>
        <v>MAY</v>
      </c>
    </row>
    <row r="889" spans="1:28">
      <c r="A889" s="223">
        <v>75401</v>
      </c>
      <c r="B889" s="223" t="s">
        <v>705</v>
      </c>
      <c r="C889" s="223" t="s">
        <v>1259</v>
      </c>
      <c r="D889" s="223">
        <v>16080</v>
      </c>
      <c r="E889" s="7"/>
      <c r="F889" s="223" t="s">
        <v>1260</v>
      </c>
      <c r="G889" s="223" t="s">
        <v>1261</v>
      </c>
      <c r="H889" s="7"/>
      <c r="I889" s="7"/>
      <c r="J889" s="223" t="s">
        <v>1262</v>
      </c>
      <c r="K889" s="223" t="s">
        <v>1263</v>
      </c>
      <c r="L889" s="245">
        <v>268.83999999999997</v>
      </c>
      <c r="M889" s="246">
        <v>46305</v>
      </c>
      <c r="N889" s="223">
        <v>75401</v>
      </c>
      <c r="O889" s="223" t="s">
        <v>1712</v>
      </c>
      <c r="P889" s="223">
        <v>75401</v>
      </c>
      <c r="Q889" s="223" t="s">
        <v>1713</v>
      </c>
      <c r="R889" s="223">
        <v>0</v>
      </c>
      <c r="S889" s="7"/>
      <c r="T889" s="3" t="str">
        <f>+VLOOKUP(Tabla1[[#This Row],[id_bodega]],'CONVERSION DATOS'!B:D,2,0)</f>
        <v>LANZA</v>
      </c>
      <c r="U889" s="3" t="str">
        <f>+VLOOKUP(Q889,'CONVERSION DATOS'!B:D,3,0)</f>
        <v>PLANTA CLASIFICACION</v>
      </c>
      <c r="V889" t="str">
        <f>+VLOOKUP($A$1:$A$21957,'DT HUEVO'!$A:$E,3,0)</f>
        <v>A</v>
      </c>
      <c r="W889" t="str">
        <f>+VLOOKUP($A$1:$A$21797,'DT HUEVO'!$A:$E,4,0)</f>
        <v>GRIS SUELTO</v>
      </c>
      <c r="X889" t="str">
        <f>+VLOOKUP(T$1:T$21957,'DT HUEVO'!$H:$K,2,0)</f>
        <v>-</v>
      </c>
      <c r="Y889" t="str">
        <f>+VLOOKUP(T$1:T$21957,'DT HUEVO'!$H:$K,3,0)</f>
        <v>SANTANDER</v>
      </c>
      <c r="Z889">
        <f>+VLOOKUP(A$1:A$21957,'DT HUEVO'!$A:$E,5,0)</f>
        <v>0</v>
      </c>
      <c r="AA889" t="str">
        <f>IF(Tabla1[[#This Row],[GRUPO]]="PLANTA CLASIFICACION","BODEGA",IF(Tabla1[[#This Row],[GRUPO]]="BODEGA","BODEGA",Tabla1[[#This Row],[GRUPO]]))</f>
        <v>BODEGA</v>
      </c>
      <c r="AB889" t="str">
        <f>VLOOKUP(Tabla1[[#This Row],[articulo]],'DT HUEVO'!$A:$F,6,0)</f>
        <v>MAY</v>
      </c>
    </row>
    <row r="890" spans="1:28">
      <c r="A890" s="223">
        <v>75501</v>
      </c>
      <c r="B890" s="223" t="s">
        <v>706</v>
      </c>
      <c r="C890" s="223" t="s">
        <v>1259</v>
      </c>
      <c r="D890" s="223">
        <v>2580</v>
      </c>
      <c r="E890" s="7"/>
      <c r="F890" s="223" t="s">
        <v>1260</v>
      </c>
      <c r="G890" s="223" t="s">
        <v>1261</v>
      </c>
      <c r="H890" s="7"/>
      <c r="I890" s="7"/>
      <c r="J890" s="223" t="s">
        <v>1262</v>
      </c>
      <c r="K890" s="223" t="s">
        <v>1263</v>
      </c>
      <c r="L890" s="245">
        <v>225.96</v>
      </c>
      <c r="M890" s="246">
        <v>46305</v>
      </c>
      <c r="N890" s="223">
        <v>75501</v>
      </c>
      <c r="O890" s="223" t="s">
        <v>1712</v>
      </c>
      <c r="P890" s="223">
        <v>75501</v>
      </c>
      <c r="Q890" s="223" t="s">
        <v>1713</v>
      </c>
      <c r="R890" s="223">
        <v>0</v>
      </c>
      <c r="S890" s="7"/>
      <c r="T890" s="3" t="str">
        <f>+VLOOKUP(Tabla1[[#This Row],[id_bodega]],'CONVERSION DATOS'!B:D,2,0)</f>
        <v>LANZA</v>
      </c>
      <c r="U890" s="3" t="str">
        <f>+VLOOKUP(Q890,'CONVERSION DATOS'!B:D,3,0)</f>
        <v>PLANTA CLASIFICACION</v>
      </c>
      <c r="V890" t="str">
        <f>+VLOOKUP($A$1:$A$21957,'DT HUEVO'!$A:$E,3,0)</f>
        <v>B</v>
      </c>
      <c r="W890" t="str">
        <f>+VLOOKUP($A$1:$A$21797,'DT HUEVO'!$A:$E,4,0)</f>
        <v>GRIS SUELTO</v>
      </c>
      <c r="X890" t="str">
        <f>+VLOOKUP(T$1:T$21957,'DT HUEVO'!$H:$K,2,0)</f>
        <v>-</v>
      </c>
      <c r="Y890" t="str">
        <f>+VLOOKUP(T$1:T$21957,'DT HUEVO'!$H:$K,3,0)</f>
        <v>SANTANDER</v>
      </c>
      <c r="Z890">
        <f>+VLOOKUP(A$1:A$21957,'DT HUEVO'!$A:$E,5,0)</f>
        <v>0</v>
      </c>
      <c r="AA890" t="str">
        <f>IF(Tabla1[[#This Row],[GRUPO]]="PLANTA CLASIFICACION","BODEGA",IF(Tabla1[[#This Row],[GRUPO]]="BODEGA","BODEGA",Tabla1[[#This Row],[GRUPO]]))</f>
        <v>BODEGA</v>
      </c>
      <c r="AB890" t="str">
        <f>VLOOKUP(Tabla1[[#This Row],[articulo]],'DT HUEVO'!$A:$F,6,0)</f>
        <v>MAY</v>
      </c>
    </row>
    <row r="891" spans="1:28">
      <c r="A891" s="223">
        <v>79103</v>
      </c>
      <c r="B891" s="223" t="s">
        <v>1821</v>
      </c>
      <c r="C891" s="223" t="s">
        <v>1259</v>
      </c>
      <c r="D891" s="223">
        <v>69</v>
      </c>
      <c r="E891" s="7"/>
      <c r="F891" s="223" t="s">
        <v>1260</v>
      </c>
      <c r="G891" s="223" t="s">
        <v>1261</v>
      </c>
      <c r="H891" s="7"/>
      <c r="I891" s="7"/>
      <c r="J891" s="223" t="s">
        <v>1262</v>
      </c>
      <c r="K891" s="223" t="s">
        <v>1263</v>
      </c>
      <c r="L891" s="245">
        <v>95.13</v>
      </c>
      <c r="M891" s="246">
        <v>46305</v>
      </c>
      <c r="N891" s="223">
        <v>79103</v>
      </c>
      <c r="O891" s="223" t="s">
        <v>1712</v>
      </c>
      <c r="P891" s="223">
        <v>79103</v>
      </c>
      <c r="Q891" s="223" t="s">
        <v>1713</v>
      </c>
      <c r="R891" s="223">
        <v>0</v>
      </c>
      <c r="S891" s="7"/>
      <c r="T891" s="3" t="str">
        <f>+VLOOKUP(Tabla1[[#This Row],[id_bodega]],'CONVERSION DATOS'!B:D,2,0)</f>
        <v>LANZA</v>
      </c>
      <c r="U891" s="3" t="str">
        <f>+VLOOKUP(Q891,'CONVERSION DATOS'!B:D,3,0)</f>
        <v>PLANTA CLASIFICACION</v>
      </c>
      <c r="V891" t="str">
        <f>+VLOOKUP($A$1:$A$21957,'DT HUEVO'!$A:$E,3,0)</f>
        <v>SEGUNDA</v>
      </c>
      <c r="W891" t="str">
        <f>+VLOOKUP($A$1:$A$21797,'DT HUEVO'!$A:$E,4,0)</f>
        <v>SEGUNDA</v>
      </c>
      <c r="X891" t="str">
        <f>+VLOOKUP(T$1:T$21957,'DT HUEVO'!$H:$K,2,0)</f>
        <v>-</v>
      </c>
      <c r="Y891" t="str">
        <f>+VLOOKUP(T$1:T$21957,'DT HUEVO'!$H:$K,3,0)</f>
        <v>SANTANDER</v>
      </c>
      <c r="Z891">
        <f>+VLOOKUP(A$1:A$21957,'DT HUEVO'!$A:$E,5,0)</f>
        <v>0</v>
      </c>
      <c r="AA891" t="str">
        <f>IF(Tabla1[[#This Row],[GRUPO]]="PLANTA CLASIFICACION","BODEGA",IF(Tabla1[[#This Row],[GRUPO]]="BODEGA","BODEGA",Tabla1[[#This Row],[GRUPO]]))</f>
        <v>BODEGA</v>
      </c>
      <c r="AB891" t="str">
        <f>VLOOKUP(Tabla1[[#This Row],[articulo]],'DT HUEVO'!$A:$F,6,0)</f>
        <v>SEGUNDA</v>
      </c>
    </row>
    <row r="892" spans="1:28">
      <c r="A892" s="223">
        <v>79111</v>
      </c>
      <c r="B892" s="223" t="s">
        <v>1696</v>
      </c>
      <c r="C892" s="223" t="s">
        <v>1259</v>
      </c>
      <c r="D892" s="223">
        <v>8100</v>
      </c>
      <c r="E892" s="7"/>
      <c r="F892" s="223" t="s">
        <v>1260</v>
      </c>
      <c r="G892" s="223" t="s">
        <v>1261</v>
      </c>
      <c r="H892" s="7"/>
      <c r="I892" s="7"/>
      <c r="J892" s="223" t="s">
        <v>1262</v>
      </c>
      <c r="K892" s="223" t="s">
        <v>1263</v>
      </c>
      <c r="L892" s="245">
        <v>115.68</v>
      </c>
      <c r="M892" s="246">
        <v>46306</v>
      </c>
      <c r="N892" s="223">
        <v>79111</v>
      </c>
      <c r="O892" s="223" t="s">
        <v>1712</v>
      </c>
      <c r="P892" s="223">
        <v>79111</v>
      </c>
      <c r="Q892" s="223" t="s">
        <v>1713</v>
      </c>
      <c r="R892" s="223">
        <v>0</v>
      </c>
      <c r="S892" s="7"/>
      <c r="T892" s="3" t="str">
        <f>+VLOOKUP(Tabla1[[#This Row],[id_bodega]],'CONVERSION DATOS'!B:D,2,0)</f>
        <v>LANZA</v>
      </c>
      <c r="U892" s="3" t="str">
        <f>+VLOOKUP(Q892,'CONVERSION DATOS'!B:D,3,0)</f>
        <v>PLANTA CLASIFICACION</v>
      </c>
      <c r="V892" t="str">
        <f>+VLOOKUP($A$1:$A$21957,'DT HUEVO'!$A:$E,3,0)</f>
        <v>SEGUNDA</v>
      </c>
      <c r="W892" t="str">
        <f>+VLOOKUP($A$1:$A$21797,'DT HUEVO'!$A:$E,4,0)</f>
        <v>SEGUNDA</v>
      </c>
      <c r="X892" t="str">
        <f>+VLOOKUP(T$1:T$21957,'DT HUEVO'!$H:$K,2,0)</f>
        <v>-</v>
      </c>
      <c r="Y892" t="str">
        <f>+VLOOKUP(T$1:T$21957,'DT HUEVO'!$H:$K,3,0)</f>
        <v>SANTANDER</v>
      </c>
      <c r="Z892" t="str">
        <f>+VLOOKUP(A$1:A$21957,'DT HUEVO'!$A:$E,5,0)</f>
        <v>ROTO</v>
      </c>
      <c r="AA892" t="str">
        <f>IF(Tabla1[[#This Row],[GRUPO]]="PLANTA CLASIFICACION","BODEGA",IF(Tabla1[[#This Row],[GRUPO]]="BODEGA","BODEGA",Tabla1[[#This Row],[GRUPO]]))</f>
        <v>BODEGA</v>
      </c>
      <c r="AB892" t="str">
        <f>VLOOKUP(Tabla1[[#This Row],[articulo]],'DT HUEVO'!$A:$F,6,0)</f>
        <v>SEGUNDA</v>
      </c>
    </row>
    <row r="893" spans="1:28">
      <c r="A893" s="223">
        <v>110303</v>
      </c>
      <c r="B893" s="223" t="s">
        <v>1097</v>
      </c>
      <c r="C893" s="223" t="s">
        <v>1259</v>
      </c>
      <c r="D893" s="223">
        <v>8100</v>
      </c>
      <c r="E893" s="7"/>
      <c r="F893" s="223" t="s">
        <v>1260</v>
      </c>
      <c r="G893" s="223" t="s">
        <v>1261</v>
      </c>
      <c r="H893" s="7"/>
      <c r="I893" s="7"/>
      <c r="J893" s="223" t="s">
        <v>1262</v>
      </c>
      <c r="K893" s="223" t="s">
        <v>1263</v>
      </c>
      <c r="L893" s="245">
        <v>485.74</v>
      </c>
      <c r="M893" s="246">
        <v>46308</v>
      </c>
      <c r="N893" s="223"/>
      <c r="O893" s="223" t="s">
        <v>1712</v>
      </c>
      <c r="P893" s="223">
        <v>110303</v>
      </c>
      <c r="Q893" s="223" t="s">
        <v>1713</v>
      </c>
      <c r="R893" s="223">
        <v>0</v>
      </c>
      <c r="S893" s="7"/>
      <c r="T893" s="3" t="str">
        <f>+VLOOKUP(Tabla1[[#This Row],[id_bodega]],'CONVERSION DATOS'!B:D,2,0)</f>
        <v>LANZA</v>
      </c>
      <c r="U893" s="3" t="str">
        <f>+VLOOKUP(Q893,'CONVERSION DATOS'!B:D,3,0)</f>
        <v>PLANTA CLASIFICACION</v>
      </c>
      <c r="V893" t="str">
        <f>+VLOOKUP($A$1:$A$21957,'DT HUEVO'!$A:$E,3,0)</f>
        <v>L</v>
      </c>
      <c r="W893" t="str">
        <f>+VLOOKUP($A$1:$A$21797,'DT HUEVO'!$A:$E,4,0)</f>
        <v>EMPACADOS</v>
      </c>
      <c r="X893" t="str">
        <f>+VLOOKUP(T$1:T$21957,'DT HUEVO'!$H:$K,2,0)</f>
        <v>-</v>
      </c>
      <c r="Y893" t="str">
        <f>+VLOOKUP(T$1:T$21957,'DT HUEVO'!$H:$K,3,0)</f>
        <v>SANTANDER</v>
      </c>
      <c r="Z893">
        <f>+VLOOKUP(A$1:A$21957,'DT HUEVO'!$A:$E,5,0)</f>
        <v>0</v>
      </c>
      <c r="AA893" t="str">
        <f>IF(Tabla1[[#This Row],[GRUPO]]="PLANTA CLASIFICACION","BODEGA",IF(Tabla1[[#This Row],[GRUPO]]="BODEGA","BODEGA",Tabla1[[#This Row],[GRUPO]]))</f>
        <v>BODEGA</v>
      </c>
      <c r="AB893" t="str">
        <f>VLOOKUP(Tabla1[[#This Row],[articulo]],'DT HUEVO'!$A:$F,6,0)</f>
        <v>AU/FS/GS</v>
      </c>
    </row>
    <row r="894" spans="1:28">
      <c r="A894" s="223">
        <v>112268</v>
      </c>
      <c r="B894" s="223" t="s">
        <v>1066</v>
      </c>
      <c r="C894" s="223" t="s">
        <v>1259</v>
      </c>
      <c r="D894" s="223">
        <v>4200</v>
      </c>
      <c r="E894" s="7"/>
      <c r="F894" s="223" t="s">
        <v>1260</v>
      </c>
      <c r="G894" s="223" t="s">
        <v>1261</v>
      </c>
      <c r="H894" s="7"/>
      <c r="I894" s="7"/>
      <c r="J894" s="223" t="s">
        <v>1262</v>
      </c>
      <c r="K894" s="223" t="s">
        <v>1263</v>
      </c>
      <c r="L894" s="245">
        <v>684.07</v>
      </c>
      <c r="M894" s="246">
        <v>46308</v>
      </c>
      <c r="N894" s="223"/>
      <c r="O894" s="223" t="s">
        <v>1712</v>
      </c>
      <c r="P894" s="223">
        <v>112268</v>
      </c>
      <c r="Q894" s="223" t="s">
        <v>1713</v>
      </c>
      <c r="R894" s="223">
        <v>0</v>
      </c>
      <c r="S894" s="7"/>
      <c r="T894" s="3" t="str">
        <f>+VLOOKUP(Tabla1[[#This Row],[id_bodega]],'CONVERSION DATOS'!B:D,2,0)</f>
        <v>LANZA</v>
      </c>
      <c r="U894" s="3" t="str">
        <f>+VLOOKUP(Q894,'CONVERSION DATOS'!B:D,3,0)</f>
        <v>PLANTA CLASIFICACION</v>
      </c>
      <c r="V894" t="str">
        <f>+VLOOKUP($A$1:$A$21957,'DT HUEVO'!$A:$E,3,0)</f>
        <v>XL</v>
      </c>
      <c r="W894" t="str">
        <f>+VLOOKUP($A$1:$A$21797,'DT HUEVO'!$A:$E,4,0)</f>
        <v>EMPACADOS</v>
      </c>
      <c r="X894" t="str">
        <f>+VLOOKUP(T$1:T$21957,'DT HUEVO'!$H:$K,2,0)</f>
        <v>-</v>
      </c>
      <c r="Y894" t="str">
        <f>+VLOOKUP(T$1:T$21957,'DT HUEVO'!$H:$K,3,0)</f>
        <v>SANTANDER</v>
      </c>
      <c r="Z894">
        <f>+VLOOKUP(A$1:A$21957,'DT HUEVO'!$A:$E,5,0)</f>
        <v>0</v>
      </c>
      <c r="AA894" t="str">
        <f>IF(Tabla1[[#This Row],[GRUPO]]="PLANTA CLASIFICACION","BODEGA",IF(Tabla1[[#This Row],[GRUPO]]="BODEGA","BODEGA",Tabla1[[#This Row],[GRUPO]]))</f>
        <v>BODEGA</v>
      </c>
      <c r="AB894" t="str">
        <f>VLOOKUP(Tabla1[[#This Row],[articulo]],'DT HUEVO'!$A:$F,6,0)</f>
        <v>AU/FS/GS</v>
      </c>
    </row>
    <row r="895" spans="1:28">
      <c r="A895" s="223">
        <v>112271</v>
      </c>
      <c r="B895" s="223" t="s">
        <v>1235</v>
      </c>
      <c r="C895" s="223" t="s">
        <v>1259</v>
      </c>
      <c r="D895" s="223">
        <v>7200</v>
      </c>
      <c r="E895" s="7"/>
      <c r="F895" s="223" t="s">
        <v>1260</v>
      </c>
      <c r="G895" s="223" t="s">
        <v>1261</v>
      </c>
      <c r="H895" s="7"/>
      <c r="I895" s="7"/>
      <c r="J895" s="223" t="s">
        <v>1262</v>
      </c>
      <c r="K895" s="223" t="s">
        <v>1263</v>
      </c>
      <c r="L895" s="245">
        <v>589.67999999999995</v>
      </c>
      <c r="M895" s="246">
        <v>46308</v>
      </c>
      <c r="N895" s="223">
        <v>0</v>
      </c>
      <c r="O895" s="223" t="s">
        <v>1712</v>
      </c>
      <c r="P895" s="223">
        <v>112271</v>
      </c>
      <c r="Q895" s="223" t="s">
        <v>1713</v>
      </c>
      <c r="R895" s="223">
        <v>0</v>
      </c>
      <c r="S895" s="7"/>
      <c r="T895" s="3" t="str">
        <f>+VLOOKUP(Tabla1[[#This Row],[id_bodega]],'CONVERSION DATOS'!B:D,2,0)</f>
        <v>LANZA</v>
      </c>
      <c r="U895" s="3" t="str">
        <f>+VLOOKUP(Q895,'CONVERSION DATOS'!B:D,3,0)</f>
        <v>PLANTA CLASIFICACION</v>
      </c>
      <c r="V895" t="str">
        <f>+VLOOKUP($A$1:$A$21957,'DT HUEVO'!$A:$E,3,0)</f>
        <v>XL</v>
      </c>
      <c r="W895" t="str">
        <f>+VLOOKUP($A$1:$A$21797,'DT HUEVO'!$A:$E,4,0)</f>
        <v>EMPACADOS</v>
      </c>
      <c r="X895" t="str">
        <f>+VLOOKUP(T$1:T$21957,'DT HUEVO'!$H:$K,2,0)</f>
        <v>-</v>
      </c>
      <c r="Y895" t="str">
        <f>+VLOOKUP(T$1:T$21957,'DT HUEVO'!$H:$K,3,0)</f>
        <v>SANTANDER</v>
      </c>
      <c r="Z895">
        <f>+VLOOKUP(A$1:A$21957,'DT HUEVO'!$A:$E,5,0)</f>
        <v>0</v>
      </c>
      <c r="AA895" t="str">
        <f>IF(Tabla1[[#This Row],[GRUPO]]="PLANTA CLASIFICACION","BODEGA",IF(Tabla1[[#This Row],[GRUPO]]="BODEGA","BODEGA",Tabla1[[#This Row],[GRUPO]]))</f>
        <v>BODEGA</v>
      </c>
      <c r="AB895" t="str">
        <f>VLOOKUP(Tabla1[[#This Row],[articulo]],'DT HUEVO'!$A:$F,6,0)</f>
        <v>TAT</v>
      </c>
    </row>
    <row r="896" spans="1:28">
      <c r="A896" s="223">
        <v>112379</v>
      </c>
      <c r="B896" s="223" t="s">
        <v>1067</v>
      </c>
      <c r="C896" s="223" t="s">
        <v>1259</v>
      </c>
      <c r="D896" s="223">
        <v>18600</v>
      </c>
      <c r="E896" s="7"/>
      <c r="F896" s="223" t="s">
        <v>1260</v>
      </c>
      <c r="G896" s="223" t="s">
        <v>1261</v>
      </c>
      <c r="H896" s="7"/>
      <c r="I896" s="7"/>
      <c r="J896" s="223" t="s">
        <v>1262</v>
      </c>
      <c r="K896" s="223" t="s">
        <v>1263</v>
      </c>
      <c r="L896" s="245">
        <v>538.38</v>
      </c>
      <c r="M896" s="246">
        <v>46308</v>
      </c>
      <c r="N896" s="223"/>
      <c r="O896" s="223" t="s">
        <v>1712</v>
      </c>
      <c r="P896" s="223">
        <v>112379</v>
      </c>
      <c r="Q896" s="223" t="s">
        <v>1713</v>
      </c>
      <c r="R896" s="223">
        <v>0</v>
      </c>
      <c r="S896" s="7"/>
      <c r="T896" s="3" t="str">
        <f>+VLOOKUP(Tabla1[[#This Row],[id_bodega]],'CONVERSION DATOS'!B:D,2,0)</f>
        <v>LANZA</v>
      </c>
      <c r="U896" s="3" t="str">
        <f>+VLOOKUP(Q896,'CONVERSION DATOS'!B:D,3,0)</f>
        <v>PLANTA CLASIFICACION</v>
      </c>
      <c r="V896" t="str">
        <f>+VLOOKUP($A$1:$A$21957,'DT HUEVO'!$A:$E,3,0)</f>
        <v>L</v>
      </c>
      <c r="W896" t="str">
        <f>+VLOOKUP($A$1:$A$21797,'DT HUEVO'!$A:$E,4,0)</f>
        <v>EMPACADOS</v>
      </c>
      <c r="X896" t="str">
        <f>+VLOOKUP(T$1:T$21957,'DT HUEVO'!$H:$K,2,0)</f>
        <v>-</v>
      </c>
      <c r="Y896" t="str">
        <f>+VLOOKUP(T$1:T$21957,'DT HUEVO'!$H:$K,3,0)</f>
        <v>SANTANDER</v>
      </c>
      <c r="Z896">
        <f>+VLOOKUP(A$1:A$21957,'DT HUEVO'!$A:$E,5,0)</f>
        <v>0</v>
      </c>
      <c r="AA896" t="str">
        <f>IF(Tabla1[[#This Row],[GRUPO]]="PLANTA CLASIFICACION","BODEGA",IF(Tabla1[[#This Row],[GRUPO]]="BODEGA","BODEGA",Tabla1[[#This Row],[GRUPO]]))</f>
        <v>BODEGA</v>
      </c>
      <c r="AB896" t="str">
        <f>VLOOKUP(Tabla1[[#This Row],[articulo]],'DT HUEVO'!$A:$F,6,0)</f>
        <v>AU/FS/GS</v>
      </c>
    </row>
    <row r="897" spans="1:28">
      <c r="A897" s="223">
        <v>114268</v>
      </c>
      <c r="B897" s="223" t="s">
        <v>1180</v>
      </c>
      <c r="C897" s="223" t="s">
        <v>1259</v>
      </c>
      <c r="D897" s="223">
        <v>600</v>
      </c>
      <c r="E897" s="7"/>
      <c r="F897" s="223" t="s">
        <v>1260</v>
      </c>
      <c r="G897" s="223" t="s">
        <v>1261</v>
      </c>
      <c r="H897" s="7"/>
      <c r="I897" s="7"/>
      <c r="J897" s="223" t="s">
        <v>1262</v>
      </c>
      <c r="K897" s="223" t="s">
        <v>1263</v>
      </c>
      <c r="L897" s="245">
        <v>717.66</v>
      </c>
      <c r="M897" s="246">
        <v>46306</v>
      </c>
      <c r="N897" s="223"/>
      <c r="O897" s="223" t="s">
        <v>1712</v>
      </c>
      <c r="P897" s="223">
        <v>114268</v>
      </c>
      <c r="Q897" s="223" t="s">
        <v>1713</v>
      </c>
      <c r="R897" s="223">
        <v>0</v>
      </c>
      <c r="S897" s="7"/>
      <c r="T897" s="3" t="str">
        <f>+VLOOKUP(Tabla1[[#This Row],[id_bodega]],'CONVERSION DATOS'!B:D,2,0)</f>
        <v>LANZA</v>
      </c>
      <c r="U897" s="3" t="str">
        <f>+VLOOKUP(Q897,'CONVERSION DATOS'!B:D,3,0)</f>
        <v>PLANTA CLASIFICACION</v>
      </c>
      <c r="V897" t="str">
        <f>+VLOOKUP($A$1:$A$21957,'DT HUEVO'!$A:$E,3,0)</f>
        <v>XL</v>
      </c>
      <c r="W897" t="str">
        <f>+VLOOKUP($A$1:$A$21797,'DT HUEVO'!$A:$E,4,0)</f>
        <v>EMPACADOS</v>
      </c>
      <c r="X897" t="str">
        <f>+VLOOKUP(T$1:T$21957,'DT HUEVO'!$H:$K,2,0)</f>
        <v>-</v>
      </c>
      <c r="Y897" t="str">
        <f>+VLOOKUP(T$1:T$21957,'DT HUEVO'!$H:$K,3,0)</f>
        <v>SANTANDER</v>
      </c>
      <c r="Z897">
        <f>+VLOOKUP(A$1:A$21957,'DT HUEVO'!$A:$E,5,0)</f>
        <v>0</v>
      </c>
      <c r="AA897" t="str">
        <f>IF(Tabla1[[#This Row],[GRUPO]]="PLANTA CLASIFICACION","BODEGA",IF(Tabla1[[#This Row],[GRUPO]]="BODEGA","BODEGA",Tabla1[[#This Row],[GRUPO]]))</f>
        <v>BODEGA</v>
      </c>
      <c r="AB897" t="str">
        <f>VLOOKUP(Tabla1[[#This Row],[articulo]],'DT HUEVO'!$A:$F,6,0)</f>
        <v>AU/FS/GS</v>
      </c>
    </row>
    <row r="898" spans="1:28">
      <c r="A898" s="223">
        <v>114379</v>
      </c>
      <c r="B898" s="223" t="s">
        <v>1182</v>
      </c>
      <c r="C898" s="223" t="s">
        <v>1259</v>
      </c>
      <c r="D898" s="223">
        <v>19800</v>
      </c>
      <c r="E898" s="7"/>
      <c r="F898" s="223" t="s">
        <v>1260</v>
      </c>
      <c r="G898" s="223" t="s">
        <v>1261</v>
      </c>
      <c r="H898" s="7"/>
      <c r="I898" s="7"/>
      <c r="J898" s="223" t="s">
        <v>1262</v>
      </c>
      <c r="K898" s="223" t="s">
        <v>1263</v>
      </c>
      <c r="L898" s="245">
        <v>570.95000000000005</v>
      </c>
      <c r="M898" s="246">
        <v>46308</v>
      </c>
      <c r="N898" s="223"/>
      <c r="O898" s="223" t="s">
        <v>1712</v>
      </c>
      <c r="P898" s="223">
        <v>114379</v>
      </c>
      <c r="Q898" s="223" t="s">
        <v>1713</v>
      </c>
      <c r="R898" s="223">
        <v>0</v>
      </c>
      <c r="S898" s="7"/>
      <c r="T898" s="3" t="str">
        <f>+VLOOKUP(Tabla1[[#This Row],[id_bodega]],'CONVERSION DATOS'!B:D,2,0)</f>
        <v>LANZA</v>
      </c>
      <c r="U898" s="3" t="str">
        <f>+VLOOKUP(Q898,'CONVERSION DATOS'!B:D,3,0)</f>
        <v>PLANTA CLASIFICACION</v>
      </c>
      <c r="V898" t="str">
        <f>+VLOOKUP($A$1:$A$21957,'DT HUEVO'!$A:$E,3,0)</f>
        <v>L</v>
      </c>
      <c r="W898" t="str">
        <f>+VLOOKUP($A$1:$A$21797,'DT HUEVO'!$A:$E,4,0)</f>
        <v>EMPACADOS</v>
      </c>
      <c r="X898" t="str">
        <f>+VLOOKUP(T$1:T$21957,'DT HUEVO'!$H:$K,2,0)</f>
        <v>-</v>
      </c>
      <c r="Y898" t="str">
        <f>+VLOOKUP(T$1:T$21957,'DT HUEVO'!$H:$K,3,0)</f>
        <v>SANTANDER</v>
      </c>
      <c r="Z898">
        <f>+VLOOKUP(A$1:A$21957,'DT HUEVO'!$A:$E,5,0)</f>
        <v>0</v>
      </c>
      <c r="AA898" t="str">
        <f>IF(Tabla1[[#This Row],[GRUPO]]="PLANTA CLASIFICACION","BODEGA",IF(Tabla1[[#This Row],[GRUPO]]="BODEGA","BODEGA",Tabla1[[#This Row],[GRUPO]]))</f>
        <v>BODEGA</v>
      </c>
      <c r="AB898" t="str">
        <f>VLOOKUP(Tabla1[[#This Row],[articulo]],'DT HUEVO'!$A:$F,6,0)</f>
        <v>AU/FS/GS</v>
      </c>
    </row>
    <row r="899" spans="1:28">
      <c r="A899" s="223">
        <v>152384</v>
      </c>
      <c r="B899" s="223" t="s">
        <v>1107</v>
      </c>
      <c r="C899" s="223" t="s">
        <v>1259</v>
      </c>
      <c r="D899" s="223">
        <v>5100</v>
      </c>
      <c r="E899" s="7"/>
      <c r="F899" s="223" t="s">
        <v>1260</v>
      </c>
      <c r="G899" s="223" t="s">
        <v>1261</v>
      </c>
      <c r="H899" s="7"/>
      <c r="I899" s="7"/>
      <c r="J899" s="223" t="s">
        <v>1262</v>
      </c>
      <c r="K899" s="223" t="s">
        <v>1263</v>
      </c>
      <c r="L899" s="245">
        <v>504.4</v>
      </c>
      <c r="M899" s="246">
        <v>46308</v>
      </c>
      <c r="N899" s="223"/>
      <c r="O899" s="223" t="s">
        <v>1712</v>
      </c>
      <c r="P899" s="223">
        <v>152384</v>
      </c>
      <c r="Q899" s="223" t="s">
        <v>1713</v>
      </c>
      <c r="R899" s="223">
        <v>0</v>
      </c>
      <c r="S899" s="7"/>
      <c r="T899" s="3" t="str">
        <f>+VLOOKUP(Tabla1[[#This Row],[id_bodega]],'CONVERSION DATOS'!B:D,2,0)</f>
        <v>LANZA</v>
      </c>
      <c r="U899" s="3" t="str">
        <f>+VLOOKUP(Q899,'CONVERSION DATOS'!B:D,3,0)</f>
        <v>PLANTA CLASIFICACION</v>
      </c>
      <c r="V899" t="str">
        <f>+VLOOKUP($A$1:$A$21957,'DT HUEVO'!$A:$E,3,0)</f>
        <v>L</v>
      </c>
      <c r="W899" t="str">
        <f>+VLOOKUP($A$1:$A$21797,'DT HUEVO'!$A:$E,4,0)</f>
        <v>EMPACADOS</v>
      </c>
      <c r="X899" t="str">
        <f>+VLOOKUP(T$1:T$21957,'DT HUEVO'!$H:$K,2,0)</f>
        <v>-</v>
      </c>
      <c r="Y899" t="str">
        <f>+VLOOKUP(T$1:T$21957,'DT HUEVO'!$H:$K,3,0)</f>
        <v>SANTANDER</v>
      </c>
      <c r="Z899">
        <f>+VLOOKUP(A$1:A$21957,'DT HUEVO'!$A:$E,5,0)</f>
        <v>0</v>
      </c>
      <c r="AA899" t="str">
        <f>IF(Tabla1[[#This Row],[GRUPO]]="PLANTA CLASIFICACION","BODEGA",IF(Tabla1[[#This Row],[GRUPO]]="BODEGA","BODEGA",Tabla1[[#This Row],[GRUPO]]))</f>
        <v>BODEGA</v>
      </c>
      <c r="AB899" t="str">
        <f>VLOOKUP(Tabla1[[#This Row],[articulo]],'DT HUEVO'!$A:$F,6,0)</f>
        <v>TAT</v>
      </c>
    </row>
    <row r="900" spans="1:28">
      <c r="A900" s="223">
        <v>272002</v>
      </c>
      <c r="B900" s="223" t="s">
        <v>1329</v>
      </c>
      <c r="C900" s="223" t="s">
        <v>1259</v>
      </c>
      <c r="D900" s="223">
        <v>17326</v>
      </c>
      <c r="E900" s="7"/>
      <c r="F900" s="223" t="s">
        <v>1260</v>
      </c>
      <c r="G900" s="223" t="s">
        <v>1261</v>
      </c>
      <c r="H900" s="7"/>
      <c r="I900" s="7"/>
      <c r="J900" s="223" t="s">
        <v>1262</v>
      </c>
      <c r="K900" s="223" t="s">
        <v>1263</v>
      </c>
      <c r="L900" s="245">
        <v>188.68</v>
      </c>
      <c r="M900" s="246">
        <v>46308</v>
      </c>
      <c r="N900" s="223">
        <v>0</v>
      </c>
      <c r="O900" s="223" t="s">
        <v>1712</v>
      </c>
      <c r="P900" s="223">
        <v>272002</v>
      </c>
      <c r="Q900" s="223" t="s">
        <v>1713</v>
      </c>
      <c r="R900" s="223">
        <v>0</v>
      </c>
      <c r="S900" s="7"/>
      <c r="T900" s="3" t="str">
        <f>+VLOOKUP(Tabla1[[#This Row],[id_bodega]],'CONVERSION DATOS'!B:D,2,0)</f>
        <v>LANZA</v>
      </c>
      <c r="U900" s="3" t="str">
        <f>+VLOOKUP(Q900,'CONVERSION DATOS'!B:D,3,0)</f>
        <v>PLANTA CLASIFICACION</v>
      </c>
      <c r="V900" t="str">
        <f>+VLOOKUP($A$1:$A$21957,'DT HUEVO'!$A:$E,3,0)</f>
        <v>SEGUNDA</v>
      </c>
      <c r="W900" t="str">
        <f>+VLOOKUP($A$1:$A$21797,'DT HUEVO'!$A:$E,4,0)</f>
        <v>SEGUNDA</v>
      </c>
      <c r="X900" t="str">
        <f>+VLOOKUP(T$1:T$21957,'DT HUEVO'!$H:$K,2,0)</f>
        <v>-</v>
      </c>
      <c r="Y900" t="str">
        <f>+VLOOKUP(T$1:T$21957,'DT HUEVO'!$H:$K,3,0)</f>
        <v>SANTANDER</v>
      </c>
      <c r="Z900" t="str">
        <f>+VLOOKUP(A$1:A$21957,'DT HUEVO'!$A:$E,5,0)</f>
        <v>SUCIO</v>
      </c>
      <c r="AA900" t="str">
        <f>IF(Tabla1[[#This Row],[GRUPO]]="PLANTA CLASIFICACION","BODEGA",IF(Tabla1[[#This Row],[GRUPO]]="BODEGA","BODEGA",Tabla1[[#This Row],[GRUPO]]))</f>
        <v>BODEGA</v>
      </c>
      <c r="AB900" t="str">
        <f>VLOOKUP(Tabla1[[#This Row],[articulo]],'DT HUEVO'!$A:$F,6,0)</f>
        <v>SEGUNDA</v>
      </c>
    </row>
    <row r="901" spans="1:28">
      <c r="A901" s="223">
        <v>272003</v>
      </c>
      <c r="B901" s="223" t="s">
        <v>1330</v>
      </c>
      <c r="C901" s="223" t="s">
        <v>1259</v>
      </c>
      <c r="D901" s="223">
        <v>6690</v>
      </c>
      <c r="E901" s="7"/>
      <c r="F901" s="223" t="s">
        <v>1260</v>
      </c>
      <c r="G901" s="223" t="s">
        <v>1261</v>
      </c>
      <c r="H901" s="7"/>
      <c r="I901" s="7"/>
      <c r="J901" s="223" t="s">
        <v>1262</v>
      </c>
      <c r="K901" s="223" t="s">
        <v>1263</v>
      </c>
      <c r="L901" s="245">
        <v>85.68</v>
      </c>
      <c r="M901" s="246">
        <v>46306</v>
      </c>
      <c r="N901" s="223">
        <v>0</v>
      </c>
      <c r="O901" s="223" t="s">
        <v>1712</v>
      </c>
      <c r="P901" s="223">
        <v>272003</v>
      </c>
      <c r="Q901" s="223" t="s">
        <v>1713</v>
      </c>
      <c r="R901" s="223">
        <v>0</v>
      </c>
      <c r="S901" s="7"/>
      <c r="T901" s="3" t="str">
        <f>+VLOOKUP(Tabla1[[#This Row],[id_bodega]],'CONVERSION DATOS'!B:D,2,0)</f>
        <v>LANZA</v>
      </c>
      <c r="U901" s="3" t="str">
        <f>+VLOOKUP(Q901,'CONVERSION DATOS'!B:D,3,0)</f>
        <v>PLANTA CLASIFICACION</v>
      </c>
      <c r="V901" t="str">
        <f>+VLOOKUP($A$1:$A$21957,'DT HUEVO'!$A:$E,3,0)</f>
        <v>SEGUNDA</v>
      </c>
      <c r="W901" t="str">
        <f>+VLOOKUP($A$1:$A$21797,'DT HUEVO'!$A:$E,4,0)</f>
        <v>SEGUNDA</v>
      </c>
      <c r="X901" t="str">
        <f>+VLOOKUP(T$1:T$21957,'DT HUEVO'!$H:$K,2,0)</f>
        <v>-</v>
      </c>
      <c r="Y901" t="str">
        <f>+VLOOKUP(T$1:T$21957,'DT HUEVO'!$H:$K,3,0)</f>
        <v>SANTANDER</v>
      </c>
      <c r="Z901" t="str">
        <f>+VLOOKUP(A$1:A$21957,'DT HUEVO'!$A:$E,5,0)</f>
        <v>SUCIO</v>
      </c>
      <c r="AA901" t="str">
        <f>IF(Tabla1[[#This Row],[GRUPO]]="PLANTA CLASIFICACION","BODEGA",IF(Tabla1[[#This Row],[GRUPO]]="BODEGA","BODEGA",Tabla1[[#This Row],[GRUPO]]))</f>
        <v>BODEGA</v>
      </c>
      <c r="AB901" t="str">
        <f>VLOOKUP(Tabla1[[#This Row],[articulo]],'DT HUEVO'!$A:$F,6,0)</f>
        <v>SEGUNDA</v>
      </c>
    </row>
    <row r="902" spans="1:28">
      <c r="A902" s="223">
        <v>272008</v>
      </c>
      <c r="B902" s="223" t="s">
        <v>1787</v>
      </c>
      <c r="C902" s="223" t="s">
        <v>1259</v>
      </c>
      <c r="D902" s="223">
        <v>77690</v>
      </c>
      <c r="E902" s="7"/>
      <c r="F902" s="223" t="s">
        <v>1260</v>
      </c>
      <c r="G902" s="223" t="s">
        <v>1261</v>
      </c>
      <c r="H902" s="7"/>
      <c r="I902" s="7"/>
      <c r="J902" s="223" t="s">
        <v>1262</v>
      </c>
      <c r="K902" s="223" t="s">
        <v>1263</v>
      </c>
      <c r="L902" s="245">
        <v>183.8082533144549</v>
      </c>
      <c r="M902" s="246">
        <v>46308</v>
      </c>
      <c r="N902" s="223"/>
      <c r="O902" s="223" t="s">
        <v>1712</v>
      </c>
      <c r="P902" s="223">
        <v>272008</v>
      </c>
      <c r="Q902" s="223" t="s">
        <v>1713</v>
      </c>
      <c r="R902" s="223">
        <v>0</v>
      </c>
      <c r="S902" s="7"/>
      <c r="T902" s="3" t="str">
        <f>+VLOOKUP(Tabla1[[#This Row],[id_bodega]],'CONVERSION DATOS'!B:D,2,0)</f>
        <v>LANZA</v>
      </c>
      <c r="U902" s="3" t="str">
        <f>+VLOOKUP(Q902,'CONVERSION DATOS'!B:D,3,0)</f>
        <v>PLANTA CLASIFICACION</v>
      </c>
      <c r="V902" t="str">
        <f>+VLOOKUP($A$1:$A$21957,'DT HUEVO'!$A:$E,3,0)</f>
        <v>SEGUNDA</v>
      </c>
      <c r="W902" t="str">
        <f>+VLOOKUP($A$1:$A$21797,'DT HUEVO'!$A:$E,4,0)</f>
        <v>SEGUNDA</v>
      </c>
      <c r="X902" t="str">
        <f>+VLOOKUP(T$1:T$21957,'DT HUEVO'!$H:$K,2,0)</f>
        <v>-</v>
      </c>
      <c r="Y902" t="str">
        <f>+VLOOKUP(T$1:T$21957,'DT HUEVO'!$H:$K,3,0)</f>
        <v>SANTANDER</v>
      </c>
      <c r="Z902">
        <f>+VLOOKUP(A$1:A$21957,'DT HUEVO'!$A:$E,5,0)</f>
        <v>0</v>
      </c>
      <c r="AA902" t="str">
        <f>IF(Tabla1[[#This Row],[GRUPO]]="PLANTA CLASIFICACION","BODEGA",IF(Tabla1[[#This Row],[GRUPO]]="BODEGA","BODEGA",Tabla1[[#This Row],[GRUPO]]))</f>
        <v>BODEGA</v>
      </c>
      <c r="AB902" t="str">
        <f>VLOOKUP(Tabla1[[#This Row],[articulo]],'DT HUEVO'!$A:$F,6,0)</f>
        <v>SEGUNDA</v>
      </c>
    </row>
    <row r="903" spans="1:28">
      <c r="A903" s="223">
        <v>273001</v>
      </c>
      <c r="B903" s="223" t="s">
        <v>1328</v>
      </c>
      <c r="C903" s="223" t="s">
        <v>1259</v>
      </c>
      <c r="D903" s="223">
        <v>35157</v>
      </c>
      <c r="E903" s="7"/>
      <c r="F903" s="223" t="s">
        <v>1260</v>
      </c>
      <c r="G903" s="223" t="s">
        <v>1261</v>
      </c>
      <c r="H903" s="7"/>
      <c r="I903" s="7"/>
      <c r="J903" s="223" t="s">
        <v>1262</v>
      </c>
      <c r="K903" s="223" t="s">
        <v>1263</v>
      </c>
      <c r="L903" s="245">
        <v>176.68</v>
      </c>
      <c r="M903" s="246">
        <v>46308</v>
      </c>
      <c r="N903" s="223">
        <v>0</v>
      </c>
      <c r="O903" s="223" t="s">
        <v>1712</v>
      </c>
      <c r="P903" s="223">
        <v>273001</v>
      </c>
      <c r="Q903" s="223" t="s">
        <v>1713</v>
      </c>
      <c r="R903" s="223">
        <v>0</v>
      </c>
      <c r="S903" s="7"/>
      <c r="T903" s="3" t="str">
        <f>+VLOOKUP(Tabla1[[#This Row],[id_bodega]],'CONVERSION DATOS'!B:D,2,0)</f>
        <v>LANZA</v>
      </c>
      <c r="U903" s="3" t="str">
        <f>+VLOOKUP(Q903,'CONVERSION DATOS'!B:D,3,0)</f>
        <v>PLANTA CLASIFICACION</v>
      </c>
      <c r="V903" t="str">
        <f>+VLOOKUP($A$1:$A$21957,'DT HUEVO'!$A:$E,3,0)</f>
        <v>SEGUNDA</v>
      </c>
      <c r="W903" t="str">
        <f>+VLOOKUP($A$1:$A$21797,'DT HUEVO'!$A:$E,4,0)</f>
        <v>SEGUNDA</v>
      </c>
      <c r="X903" t="str">
        <f>+VLOOKUP(T$1:T$21957,'DT HUEVO'!$H:$K,2,0)</f>
        <v>-</v>
      </c>
      <c r="Y903" t="str">
        <f>+VLOOKUP(T$1:T$21957,'DT HUEVO'!$H:$K,3,0)</f>
        <v>SANTANDER</v>
      </c>
      <c r="Z903" t="str">
        <f>+VLOOKUP(A$1:A$21957,'DT HUEVO'!$A:$E,5,0)</f>
        <v>PICADO</v>
      </c>
      <c r="AA903" t="str">
        <f>IF(Tabla1[[#This Row],[GRUPO]]="PLANTA CLASIFICACION","BODEGA",IF(Tabla1[[#This Row],[GRUPO]]="BODEGA","BODEGA",Tabla1[[#This Row],[GRUPO]]))</f>
        <v>BODEGA</v>
      </c>
      <c r="AB903" t="str">
        <f>VLOOKUP(Tabla1[[#This Row],[articulo]],'DT HUEVO'!$A:$F,6,0)</f>
        <v>SEGUNDA</v>
      </c>
    </row>
    <row r="904" spans="1:28">
      <c r="A904" s="223">
        <v>273003</v>
      </c>
      <c r="B904" s="223" t="s">
        <v>1343</v>
      </c>
      <c r="C904" s="223" t="s">
        <v>1259</v>
      </c>
      <c r="D904" s="223">
        <v>3630</v>
      </c>
      <c r="E904" s="7"/>
      <c r="F904" s="223" t="s">
        <v>1260</v>
      </c>
      <c r="G904" s="223" t="s">
        <v>1261</v>
      </c>
      <c r="H904" s="7"/>
      <c r="I904" s="7"/>
      <c r="J904" s="223" t="s">
        <v>1262</v>
      </c>
      <c r="K904" s="223" t="s">
        <v>1263</v>
      </c>
      <c r="L904" s="245">
        <v>175.18</v>
      </c>
      <c r="M904" s="246">
        <v>46306</v>
      </c>
      <c r="N904" s="223"/>
      <c r="O904" s="223" t="s">
        <v>1712</v>
      </c>
      <c r="P904" s="223">
        <v>273003</v>
      </c>
      <c r="Q904" s="223" t="s">
        <v>1713</v>
      </c>
      <c r="R904" s="223">
        <v>0</v>
      </c>
      <c r="S904" s="7"/>
      <c r="T904" s="3" t="str">
        <f>+VLOOKUP(Tabla1[[#This Row],[id_bodega]],'CONVERSION DATOS'!B:D,2,0)</f>
        <v>LANZA</v>
      </c>
      <c r="U904" s="3" t="str">
        <f>+VLOOKUP(Q904,'CONVERSION DATOS'!B:D,3,0)</f>
        <v>PLANTA CLASIFICACION</v>
      </c>
      <c r="V904" t="str">
        <f>+VLOOKUP($A$1:$A$21957,'DT HUEVO'!$A:$E,3,0)</f>
        <v>SEGUNDA</v>
      </c>
      <c r="W904" t="str">
        <f>+VLOOKUP($A$1:$A$21797,'DT HUEVO'!$A:$E,4,0)</f>
        <v>SEGUNDA</v>
      </c>
      <c r="X904" t="str">
        <f>+VLOOKUP(T$1:T$21957,'DT HUEVO'!$H:$K,2,0)</f>
        <v>-</v>
      </c>
      <c r="Y904" t="str">
        <f>+VLOOKUP(T$1:T$21957,'DT HUEVO'!$H:$K,3,0)</f>
        <v>SANTANDER</v>
      </c>
      <c r="Z904" t="str">
        <f>+VLOOKUP(A$1:A$21957,'DT HUEVO'!$A:$E,5,0)</f>
        <v>PICADO</v>
      </c>
      <c r="AA904" t="str">
        <f>IF(Tabla1[[#This Row],[GRUPO]]="PLANTA CLASIFICACION","BODEGA",IF(Tabla1[[#This Row],[GRUPO]]="BODEGA","BODEGA",Tabla1[[#This Row],[GRUPO]]))</f>
        <v>BODEGA</v>
      </c>
      <c r="AB904" t="str">
        <f>VLOOKUP(Tabla1[[#This Row],[articulo]],'DT HUEVO'!$A:$F,6,0)</f>
        <v>SEGUNDA</v>
      </c>
    </row>
    <row r="905" spans="1:28">
      <c r="A905" s="223">
        <v>2010102</v>
      </c>
      <c r="B905" s="223" t="s">
        <v>1266</v>
      </c>
      <c r="C905" s="223" t="s">
        <v>1259</v>
      </c>
      <c r="D905" s="223">
        <v>9174</v>
      </c>
      <c r="E905" s="7"/>
      <c r="F905" s="223" t="s">
        <v>1260</v>
      </c>
      <c r="G905" s="223" t="s">
        <v>1261</v>
      </c>
      <c r="H905" s="7"/>
      <c r="I905" s="7"/>
      <c r="J905" s="223" t="s">
        <v>1262</v>
      </c>
      <c r="K905" s="223" t="s">
        <v>1263</v>
      </c>
      <c r="L905" s="245">
        <v>629.67999999999995</v>
      </c>
      <c r="M905" s="246">
        <v>46306</v>
      </c>
      <c r="N905" s="223"/>
      <c r="O905" s="223" t="s">
        <v>1712</v>
      </c>
      <c r="P905" s="223">
        <v>2010102</v>
      </c>
      <c r="Q905" s="223" t="s">
        <v>1713</v>
      </c>
      <c r="R905" s="223">
        <v>0</v>
      </c>
      <c r="S905" s="7"/>
      <c r="T905" s="3" t="str">
        <f>+VLOOKUP(Tabla1[[#This Row],[id_bodega]],'CONVERSION DATOS'!B:D,2,0)</f>
        <v>LANZA</v>
      </c>
      <c r="U905" s="3" t="str">
        <f>+VLOOKUP(Q905,'CONVERSION DATOS'!B:D,3,0)</f>
        <v>PLANTA CLASIFICACION</v>
      </c>
      <c r="V905" t="str">
        <f>+VLOOKUP($A$1:$A$21957,'DT HUEVO'!$A:$E,3,0)</f>
        <v>YUMBO</v>
      </c>
      <c r="W905" t="str">
        <f>+VLOOKUP($A$1:$A$21797,'DT HUEVO'!$A:$E,4,0)</f>
        <v>VERDE</v>
      </c>
      <c r="X905" t="str">
        <f>+VLOOKUP(T$1:T$21957,'DT HUEVO'!$H:$K,2,0)</f>
        <v>-</v>
      </c>
      <c r="Y905" t="str">
        <f>+VLOOKUP(T$1:T$21957,'DT HUEVO'!$H:$K,3,0)</f>
        <v>SANTANDER</v>
      </c>
      <c r="Z905">
        <f>+VLOOKUP(A$1:A$21957,'DT HUEVO'!$A:$E,5,0)</f>
        <v>0</v>
      </c>
      <c r="AA905" t="str">
        <f>IF(Tabla1[[#This Row],[GRUPO]]="PLANTA CLASIFICACION","BODEGA",IF(Tabla1[[#This Row],[GRUPO]]="BODEGA","BODEGA",Tabla1[[#This Row],[GRUPO]]))</f>
        <v>BODEGA</v>
      </c>
      <c r="AB905" t="str">
        <f>VLOOKUP(Tabla1[[#This Row],[articulo]],'DT HUEVO'!$A:$F,6,0)</f>
        <v>TAT</v>
      </c>
    </row>
    <row r="906" spans="1:28">
      <c r="A906" s="223">
        <v>2010501</v>
      </c>
      <c r="B906" s="223" t="s">
        <v>1271</v>
      </c>
      <c r="C906" s="223" t="s">
        <v>1259</v>
      </c>
      <c r="D906" s="223">
        <v>211952</v>
      </c>
      <c r="E906" s="7"/>
      <c r="F906" s="223" t="s">
        <v>1260</v>
      </c>
      <c r="G906" s="223" t="s">
        <v>1261</v>
      </c>
      <c r="H906" s="7"/>
      <c r="I906" s="7"/>
      <c r="J906" s="223" t="s">
        <v>1262</v>
      </c>
      <c r="K906" s="223" t="s">
        <v>1263</v>
      </c>
      <c r="L906" s="245">
        <v>319.64999999999998</v>
      </c>
      <c r="M906" s="246">
        <v>46308</v>
      </c>
      <c r="N906" s="223"/>
      <c r="O906" s="223" t="s">
        <v>1712</v>
      </c>
      <c r="P906" s="223">
        <v>2010501</v>
      </c>
      <c r="Q906" s="223" t="s">
        <v>1713</v>
      </c>
      <c r="R906" s="223">
        <v>0</v>
      </c>
      <c r="S906" s="7"/>
      <c r="T906" s="3" t="str">
        <f>+VLOOKUP(Tabla1[[#This Row],[id_bodega]],'CONVERSION DATOS'!B:D,2,0)</f>
        <v>LANZA</v>
      </c>
      <c r="U906" s="3" t="str">
        <f>+VLOOKUP(Q906,'CONVERSION DATOS'!B:D,3,0)</f>
        <v>PLANTA CLASIFICACION</v>
      </c>
      <c r="V906" t="str">
        <f>+VLOOKUP($A$1:$A$21957,'DT HUEVO'!$A:$E,3,0)</f>
        <v>B</v>
      </c>
      <c r="W906" t="str">
        <f>+VLOOKUP($A$1:$A$21797,'DT HUEVO'!$A:$E,4,0)</f>
        <v>GRIS SUELTO</v>
      </c>
      <c r="X906" t="str">
        <f>+VLOOKUP(T$1:T$21957,'DT HUEVO'!$H:$K,2,0)</f>
        <v>-</v>
      </c>
      <c r="Y906" t="str">
        <f>+VLOOKUP(T$1:T$21957,'DT HUEVO'!$H:$K,3,0)</f>
        <v>SANTANDER</v>
      </c>
      <c r="Z906">
        <f>+VLOOKUP(A$1:A$21957,'DT HUEVO'!$A:$E,5,0)</f>
        <v>0</v>
      </c>
      <c r="AA906" t="str">
        <f>IF(Tabla1[[#This Row],[GRUPO]]="PLANTA CLASIFICACION","BODEGA",IF(Tabla1[[#This Row],[GRUPO]]="BODEGA","BODEGA",Tabla1[[#This Row],[GRUPO]]))</f>
        <v>BODEGA</v>
      </c>
      <c r="AB906" t="str">
        <f>VLOOKUP(Tabla1[[#This Row],[articulo]],'DT HUEVO'!$A:$F,6,0)</f>
        <v>hd</v>
      </c>
    </row>
    <row r="907" spans="1:28">
      <c r="A907" s="223">
        <v>2013419</v>
      </c>
      <c r="B907" s="223" t="s">
        <v>1218</v>
      </c>
      <c r="C907" s="223" t="s">
        <v>1259</v>
      </c>
      <c r="D907" s="223">
        <v>15840</v>
      </c>
      <c r="E907" s="7"/>
      <c r="F907" s="223" t="s">
        <v>1260</v>
      </c>
      <c r="G907" s="223" t="s">
        <v>1261</v>
      </c>
      <c r="H907" s="7"/>
      <c r="I907" s="7"/>
      <c r="J907" s="223" t="s">
        <v>1262</v>
      </c>
      <c r="K907" s="223" t="s">
        <v>1263</v>
      </c>
      <c r="L907" s="245">
        <v>406.83</v>
      </c>
      <c r="M907" s="246">
        <v>46308</v>
      </c>
      <c r="N907" s="223">
        <v>0</v>
      </c>
      <c r="O907" s="223" t="s">
        <v>1712</v>
      </c>
      <c r="P907" s="223">
        <v>2013419</v>
      </c>
      <c r="Q907" s="223" t="s">
        <v>1713</v>
      </c>
      <c r="R907" s="223">
        <v>0</v>
      </c>
      <c r="S907" s="7"/>
      <c r="T907" s="3" t="str">
        <f>+VLOOKUP(Tabla1[[#This Row],[id_bodega]],'CONVERSION DATOS'!B:D,2,0)</f>
        <v>LANZA</v>
      </c>
      <c r="U907" s="3" t="str">
        <f>+VLOOKUP(Q907,'CONVERSION DATOS'!B:D,3,0)</f>
        <v>PLANTA CLASIFICACION</v>
      </c>
      <c r="V907" t="str">
        <f>+VLOOKUP($A$1:$A$21957,'DT HUEVO'!$A:$E,3,0)</f>
        <v>A</v>
      </c>
      <c r="W907" t="str">
        <f>+VLOOKUP($A$1:$A$21797,'DT HUEVO'!$A:$E,4,0)</f>
        <v>EMPACADOS</v>
      </c>
      <c r="X907" t="str">
        <f>+VLOOKUP(T$1:T$21957,'DT HUEVO'!$H:$K,2,0)</f>
        <v>-</v>
      </c>
      <c r="Y907" t="str">
        <f>+VLOOKUP(T$1:T$21957,'DT HUEVO'!$H:$K,3,0)</f>
        <v>SANTANDER</v>
      </c>
      <c r="Z907">
        <f>+VLOOKUP(A$1:A$21957,'DT HUEVO'!$A:$E,5,0)</f>
        <v>0</v>
      </c>
      <c r="AA907" t="str">
        <f>IF(Tabla1[[#This Row],[GRUPO]]="PLANTA CLASIFICACION","BODEGA",IF(Tabla1[[#This Row],[GRUPO]]="BODEGA","BODEGA",Tabla1[[#This Row],[GRUPO]]))</f>
        <v>BODEGA</v>
      </c>
      <c r="AB907" t="str">
        <f>VLOOKUP(Tabla1[[#This Row],[articulo]],'DT HUEVO'!$A:$F,6,0)</f>
        <v>HD</v>
      </c>
    </row>
    <row r="908" spans="1:28">
      <c r="A908" s="223">
        <v>2110202</v>
      </c>
      <c r="B908" s="223" t="s">
        <v>1008</v>
      </c>
      <c r="C908" s="223" t="s">
        <v>1259</v>
      </c>
      <c r="D908" s="223">
        <v>16530</v>
      </c>
      <c r="E908" s="7"/>
      <c r="F908" s="223" t="s">
        <v>1260</v>
      </c>
      <c r="G908" s="223" t="s">
        <v>1261</v>
      </c>
      <c r="H908" s="7"/>
      <c r="I908" s="7"/>
      <c r="J908" s="223" t="s">
        <v>1262</v>
      </c>
      <c r="K908" s="223" t="s">
        <v>1263</v>
      </c>
      <c r="L908" s="245">
        <v>394.26</v>
      </c>
      <c r="M908" s="246">
        <v>46307</v>
      </c>
      <c r="N908" s="223"/>
      <c r="O908" s="223" t="s">
        <v>1712</v>
      </c>
      <c r="P908" s="223">
        <v>2110202</v>
      </c>
      <c r="Q908" s="223" t="s">
        <v>1713</v>
      </c>
      <c r="R908" s="223">
        <v>0</v>
      </c>
      <c r="S908" s="7"/>
      <c r="T908" s="3" t="str">
        <f>+VLOOKUP(Tabla1[[#This Row],[id_bodega]],'CONVERSION DATOS'!B:D,2,0)</f>
        <v>LANZA</v>
      </c>
      <c r="U908" s="3" t="str">
        <f>+VLOOKUP(Q908,'CONVERSION DATOS'!B:D,3,0)</f>
        <v>PLANTA CLASIFICACION</v>
      </c>
      <c r="V908" t="str">
        <f>+VLOOKUP($A$1:$A$21957,'DT HUEVO'!$A:$E,3,0)</f>
        <v>XL</v>
      </c>
      <c r="W908" t="str">
        <f>+VLOOKUP($A$1:$A$21797,'DT HUEVO'!$A:$E,4,0)</f>
        <v>VERDE</v>
      </c>
      <c r="X908" t="str">
        <f>+VLOOKUP(T$1:T$21957,'DT HUEVO'!$H:$K,2,0)</f>
        <v>-</v>
      </c>
      <c r="Y908" t="str">
        <f>+VLOOKUP(T$1:T$21957,'DT HUEVO'!$H:$K,3,0)</f>
        <v>SANTANDER</v>
      </c>
      <c r="Z908">
        <f>+VLOOKUP(A$1:A$21957,'DT HUEVO'!$A:$E,5,0)</f>
        <v>0</v>
      </c>
      <c r="AA908" t="str">
        <f>IF(Tabla1[[#This Row],[GRUPO]]="PLANTA CLASIFICACION","BODEGA",IF(Tabla1[[#This Row],[GRUPO]]="BODEGA","BODEGA",Tabla1[[#This Row],[GRUPO]]))</f>
        <v>BODEGA</v>
      </c>
      <c r="AB908" t="str">
        <f>VLOOKUP(Tabla1[[#This Row],[articulo]],'DT HUEVO'!$A:$F,6,0)</f>
        <v>TAT</v>
      </c>
    </row>
    <row r="909" spans="1:28">
      <c r="A909" s="223">
        <v>2110302</v>
      </c>
      <c r="B909" s="223" t="s">
        <v>1007</v>
      </c>
      <c r="C909" s="223" t="s">
        <v>1259</v>
      </c>
      <c r="D909" s="223">
        <v>12855</v>
      </c>
      <c r="E909" s="7"/>
      <c r="F909" s="223" t="s">
        <v>1260</v>
      </c>
      <c r="G909" s="223" t="s">
        <v>1261</v>
      </c>
      <c r="H909" s="7"/>
      <c r="I909" s="7"/>
      <c r="J909" s="223" t="s">
        <v>1262</v>
      </c>
      <c r="K909" s="223" t="s">
        <v>1263</v>
      </c>
      <c r="L909" s="245">
        <v>363.24</v>
      </c>
      <c r="M909" s="246">
        <v>46307</v>
      </c>
      <c r="N909" s="223"/>
      <c r="O909" s="223" t="s">
        <v>1712</v>
      </c>
      <c r="P909" s="223">
        <v>2110302</v>
      </c>
      <c r="Q909" s="223" t="s">
        <v>1713</v>
      </c>
      <c r="R909" s="223">
        <v>0</v>
      </c>
      <c r="S909" s="7"/>
      <c r="T909" s="3" t="str">
        <f>+VLOOKUP(Tabla1[[#This Row],[id_bodega]],'CONVERSION DATOS'!B:D,2,0)</f>
        <v>LANZA</v>
      </c>
      <c r="U909" s="3" t="str">
        <f>+VLOOKUP(Q909,'CONVERSION DATOS'!B:D,3,0)</f>
        <v>PLANTA CLASIFICACION</v>
      </c>
      <c r="V909" t="str">
        <f>+VLOOKUP($A$1:$A$21957,'DT HUEVO'!$A:$E,3,0)</f>
        <v>L</v>
      </c>
      <c r="W909" t="str">
        <f>+VLOOKUP($A$1:$A$21797,'DT HUEVO'!$A:$E,4,0)</f>
        <v>VERDE</v>
      </c>
      <c r="X909" t="str">
        <f>+VLOOKUP(T$1:T$21957,'DT HUEVO'!$H:$K,2,0)</f>
        <v>-</v>
      </c>
      <c r="Y909" t="str">
        <f>+VLOOKUP(T$1:T$21957,'DT HUEVO'!$H:$K,3,0)</f>
        <v>SANTANDER</v>
      </c>
      <c r="Z909">
        <f>+VLOOKUP(A$1:A$21957,'DT HUEVO'!$A:$E,5,0)</f>
        <v>0</v>
      </c>
      <c r="AA909" t="str">
        <f>IF(Tabla1[[#This Row],[GRUPO]]="PLANTA CLASIFICACION","BODEGA",IF(Tabla1[[#This Row],[GRUPO]]="BODEGA","BODEGA",Tabla1[[#This Row],[GRUPO]]))</f>
        <v>BODEGA</v>
      </c>
      <c r="AB909" t="str">
        <f>VLOOKUP(Tabla1[[#This Row],[articulo]],'DT HUEVO'!$A:$F,6,0)</f>
        <v>TAT</v>
      </c>
    </row>
    <row r="910" spans="1:28">
      <c r="A910" s="223">
        <v>2110327</v>
      </c>
      <c r="B910" s="223" t="s">
        <v>1267</v>
      </c>
      <c r="C910" s="223" t="s">
        <v>1259</v>
      </c>
      <c r="D910" s="223">
        <v>11520</v>
      </c>
      <c r="E910" s="7"/>
      <c r="F910" s="223" t="s">
        <v>1260</v>
      </c>
      <c r="G910" s="223" t="s">
        <v>1261</v>
      </c>
      <c r="H910" s="7"/>
      <c r="I910" s="7"/>
      <c r="J910" s="223" t="s">
        <v>1262</v>
      </c>
      <c r="K910" s="223" t="s">
        <v>1263</v>
      </c>
      <c r="L910" s="245">
        <v>359.32</v>
      </c>
      <c r="M910" s="246">
        <v>46308</v>
      </c>
      <c r="N910" s="223">
        <v>0</v>
      </c>
      <c r="O910" s="223" t="s">
        <v>1712</v>
      </c>
      <c r="P910" s="223">
        <v>2110327</v>
      </c>
      <c r="Q910" s="223" t="s">
        <v>1713</v>
      </c>
      <c r="R910" s="223">
        <v>0</v>
      </c>
      <c r="S910" s="7"/>
      <c r="T910" s="3" t="str">
        <f>+VLOOKUP(Tabla1[[#This Row],[id_bodega]],'CONVERSION DATOS'!B:D,2,0)</f>
        <v>LANZA</v>
      </c>
      <c r="U910" s="3" t="str">
        <f>+VLOOKUP(Q910,'CONVERSION DATOS'!B:D,3,0)</f>
        <v>PLANTA CLASIFICACION</v>
      </c>
      <c r="V910" t="str">
        <f>+VLOOKUP($A$1:$A$21957,'DT HUEVO'!$A:$E,3,0)</f>
        <v>L</v>
      </c>
      <c r="W910" t="str">
        <f>+VLOOKUP($A$1:$A$21797,'DT HUEVO'!$A:$E,4,0)</f>
        <v>VERDE</v>
      </c>
      <c r="X910" t="str">
        <f>+VLOOKUP(T$1:T$21957,'DT HUEVO'!$H:$K,2,0)</f>
        <v>-</v>
      </c>
      <c r="Y910" t="str">
        <f>+VLOOKUP(T$1:T$21957,'DT HUEVO'!$H:$K,3,0)</f>
        <v>SANTANDER</v>
      </c>
      <c r="Z910">
        <f>+VLOOKUP(A$1:A$21957,'DT HUEVO'!$A:$E,5,0)</f>
        <v>0</v>
      </c>
      <c r="AA910" t="str">
        <f>IF(Tabla1[[#This Row],[GRUPO]]="PLANTA CLASIFICACION","BODEGA",IF(Tabla1[[#This Row],[GRUPO]]="BODEGA","BODEGA",Tabla1[[#This Row],[GRUPO]]))</f>
        <v>BODEGA</v>
      </c>
      <c r="AB910" t="str">
        <f>VLOOKUP(Tabla1[[#This Row],[articulo]],'DT HUEVO'!$A:$F,6,0)</f>
        <v>TAT</v>
      </c>
    </row>
    <row r="911" spans="1:28">
      <c r="A911" s="223">
        <v>2110402</v>
      </c>
      <c r="B911" s="223" t="s">
        <v>1009</v>
      </c>
      <c r="C911" s="223" t="s">
        <v>1259</v>
      </c>
      <c r="D911" s="223">
        <v>438448</v>
      </c>
      <c r="E911" s="7"/>
      <c r="F911" s="223" t="s">
        <v>1260</v>
      </c>
      <c r="G911" s="223" t="s">
        <v>1261</v>
      </c>
      <c r="H911" s="7"/>
      <c r="I911" s="7"/>
      <c r="J911" s="223" t="s">
        <v>1262</v>
      </c>
      <c r="K911" s="223" t="s">
        <v>1263</v>
      </c>
      <c r="L911" s="245">
        <v>349.55</v>
      </c>
      <c r="M911" s="246">
        <v>46307</v>
      </c>
      <c r="N911" s="223"/>
      <c r="O911" s="223" t="s">
        <v>1712</v>
      </c>
      <c r="P911" s="223">
        <v>2110402</v>
      </c>
      <c r="Q911" s="223" t="s">
        <v>1713</v>
      </c>
      <c r="R911" s="223">
        <v>0</v>
      </c>
      <c r="S911" s="7"/>
      <c r="T911" s="3" t="str">
        <f>+VLOOKUP(Tabla1[[#This Row],[id_bodega]],'CONVERSION DATOS'!B:D,2,0)</f>
        <v>LANZA</v>
      </c>
      <c r="U911" s="3" t="str">
        <f>+VLOOKUP(Q911,'CONVERSION DATOS'!B:D,3,0)</f>
        <v>PLANTA CLASIFICACION</v>
      </c>
      <c r="V911" t="str">
        <f>+VLOOKUP($A$1:$A$21957,'DT HUEVO'!$A:$E,3,0)</f>
        <v>M</v>
      </c>
      <c r="W911" t="str">
        <f>+VLOOKUP($A$1:$A$21797,'DT HUEVO'!$A:$E,4,0)</f>
        <v>VERDE</v>
      </c>
      <c r="X911" t="str">
        <f>+VLOOKUP(T$1:T$21957,'DT HUEVO'!$H:$K,2,0)</f>
        <v>-</v>
      </c>
      <c r="Y911" t="str">
        <f>+VLOOKUP(T$1:T$21957,'DT HUEVO'!$H:$K,3,0)</f>
        <v>SANTANDER</v>
      </c>
      <c r="Z911">
        <f>+VLOOKUP(A$1:A$21957,'DT HUEVO'!$A:$E,5,0)</f>
        <v>0</v>
      </c>
      <c r="AA911" t="str">
        <f>IF(Tabla1[[#This Row],[GRUPO]]="PLANTA CLASIFICACION","BODEGA",IF(Tabla1[[#This Row],[GRUPO]]="BODEGA","BODEGA",Tabla1[[#This Row],[GRUPO]]))</f>
        <v>BODEGA</v>
      </c>
      <c r="AB911" t="str">
        <f>VLOOKUP(Tabla1[[#This Row],[articulo]],'DT HUEVO'!$A:$F,6,0)</f>
        <v>TAT</v>
      </c>
    </row>
    <row r="912" spans="1:28">
      <c r="A912" s="223">
        <v>2152388</v>
      </c>
      <c r="B912" s="223" t="s">
        <v>1106</v>
      </c>
      <c r="C912" s="223" t="s">
        <v>1259</v>
      </c>
      <c r="D912" s="223">
        <v>7200</v>
      </c>
      <c r="E912" s="7"/>
      <c r="F912" s="223" t="s">
        <v>1260</v>
      </c>
      <c r="G912" s="223" t="s">
        <v>1261</v>
      </c>
      <c r="H912" s="7"/>
      <c r="I912" s="7"/>
      <c r="J912" s="223" t="s">
        <v>1262</v>
      </c>
      <c r="K912" s="223" t="s">
        <v>1263</v>
      </c>
      <c r="L912" s="245">
        <v>538.38</v>
      </c>
      <c r="M912" s="246">
        <v>46308</v>
      </c>
      <c r="N912" s="223"/>
      <c r="O912" s="223" t="s">
        <v>1712</v>
      </c>
      <c r="P912" s="223">
        <v>2152388</v>
      </c>
      <c r="Q912" s="223" t="s">
        <v>1713</v>
      </c>
      <c r="R912" s="223">
        <v>0</v>
      </c>
      <c r="S912" s="7"/>
      <c r="T912" s="3" t="str">
        <f>+VLOOKUP(Tabla1[[#This Row],[id_bodega]],'CONVERSION DATOS'!B:D,2,0)</f>
        <v>LANZA</v>
      </c>
      <c r="U912" s="3" t="str">
        <f>+VLOOKUP(Q912,'CONVERSION DATOS'!B:D,3,0)</f>
        <v>PLANTA CLASIFICACION</v>
      </c>
      <c r="V912" t="str">
        <f>+VLOOKUP($A$1:$A$21957,'DT HUEVO'!$A:$E,3,0)</f>
        <v>L</v>
      </c>
      <c r="W912" t="str">
        <f>+VLOOKUP($A$1:$A$21797,'DT HUEVO'!$A:$E,4,0)</f>
        <v>EMPACADOS</v>
      </c>
      <c r="X912" t="str">
        <f>+VLOOKUP(T$1:T$21957,'DT HUEVO'!$H:$K,2,0)</f>
        <v>-</v>
      </c>
      <c r="Y912" t="str">
        <f>+VLOOKUP(T$1:T$21957,'DT HUEVO'!$H:$K,3,0)</f>
        <v>SANTANDER</v>
      </c>
      <c r="Z912">
        <f>+VLOOKUP(A$1:A$21957,'DT HUEVO'!$A:$E,5,0)</f>
        <v>0</v>
      </c>
      <c r="AA912" t="str">
        <f>IF(Tabla1[[#This Row],[GRUPO]]="PLANTA CLASIFICACION","BODEGA",IF(Tabla1[[#This Row],[GRUPO]]="BODEGA","BODEGA",Tabla1[[#This Row],[GRUPO]]))</f>
        <v>BODEGA</v>
      </c>
      <c r="AB912" t="str">
        <f>VLOOKUP(Tabla1[[#This Row],[articulo]],'DT HUEVO'!$A:$F,6,0)</f>
        <v>TAT</v>
      </c>
    </row>
    <row r="913" spans="1:28">
      <c r="A913" s="223">
        <v>10401</v>
      </c>
      <c r="B913" s="223" t="s">
        <v>34</v>
      </c>
      <c r="C913" s="223" t="s">
        <v>1259</v>
      </c>
      <c r="D913" s="223">
        <v>5040</v>
      </c>
      <c r="E913" s="7">
        <v>0</v>
      </c>
      <c r="F913" s="223" t="s">
        <v>1260</v>
      </c>
      <c r="G913" s="223" t="s">
        <v>1261</v>
      </c>
      <c r="H913" s="7">
        <v>0</v>
      </c>
      <c r="I913" s="7">
        <v>440</v>
      </c>
      <c r="J913" s="223" t="s">
        <v>1262</v>
      </c>
      <c r="K913" s="223" t="s">
        <v>1263</v>
      </c>
      <c r="L913" s="245">
        <v>259.73</v>
      </c>
      <c r="M913" s="246">
        <v>46303</v>
      </c>
      <c r="N913" s="223">
        <v>10401</v>
      </c>
      <c r="O913" s="223" t="s">
        <v>423</v>
      </c>
      <c r="P913" s="223">
        <v>10401</v>
      </c>
      <c r="Q913" s="223" t="s">
        <v>424</v>
      </c>
      <c r="R913" s="223">
        <v>0</v>
      </c>
      <c r="S913" s="7"/>
      <c r="T913" s="3" t="str">
        <f>+VLOOKUP(Tabla1[[#This Row],[id_bodega]],'CONVERSION DATOS'!B:D,2,0)</f>
        <v>LANZA</v>
      </c>
      <c r="U913" s="3" t="str">
        <f>+VLOOKUP(Q913,'CONVERSION DATOS'!B:D,3,0)</f>
        <v>PLANTA CLASIFICACION</v>
      </c>
      <c r="V913" t="str">
        <f>+VLOOKUP($A$1:$A$21957,'DT HUEVO'!$A:$E,3,0)</f>
        <v>A</v>
      </c>
      <c r="W913" t="str">
        <f>+VLOOKUP($A$1:$A$21797,'DT HUEVO'!$A:$E,4,0)</f>
        <v>GRIS SUELTO</v>
      </c>
      <c r="X913" t="str">
        <f>+VLOOKUP(T$1:T$21957,'DT HUEVO'!$H:$K,2,0)</f>
        <v>-</v>
      </c>
      <c r="Y913" t="str">
        <f>+VLOOKUP(T$1:T$21957,'DT HUEVO'!$H:$K,3,0)</f>
        <v>SANTANDER</v>
      </c>
      <c r="Z913">
        <f>+VLOOKUP(A$1:A$21957,'DT HUEVO'!$A:$E,5,0)</f>
        <v>0</v>
      </c>
      <c r="AA913" t="str">
        <f>IF(Tabla1[[#This Row],[GRUPO]]="PLANTA CLASIFICACION","BODEGA",IF(Tabla1[[#This Row],[GRUPO]]="BODEGA","BODEGA",Tabla1[[#This Row],[GRUPO]]))</f>
        <v>BODEGA</v>
      </c>
      <c r="AB913" t="str">
        <f>VLOOKUP(Tabla1[[#This Row],[articulo]],'DT HUEVO'!$A:$F,6,0)</f>
        <v>MAY</v>
      </c>
    </row>
    <row r="914" spans="1:28">
      <c r="A914" s="223">
        <v>13358</v>
      </c>
      <c r="B914" s="223" t="s">
        <v>33</v>
      </c>
      <c r="C914" s="223" t="s">
        <v>1259</v>
      </c>
      <c r="D914" s="223">
        <v>1500</v>
      </c>
      <c r="E914" s="7"/>
      <c r="F914" s="223" t="s">
        <v>1260</v>
      </c>
      <c r="G914" s="223" t="s">
        <v>1261</v>
      </c>
      <c r="H914" s="7"/>
      <c r="I914" s="7"/>
      <c r="J914" s="223" t="s">
        <v>1262</v>
      </c>
      <c r="K914" s="223" t="s">
        <v>1263</v>
      </c>
      <c r="L914" s="245">
        <v>493.6</v>
      </c>
      <c r="M914" s="246">
        <v>46306</v>
      </c>
      <c r="N914" s="223"/>
      <c r="O914" s="223" t="s">
        <v>423</v>
      </c>
      <c r="P914" s="223">
        <v>13358</v>
      </c>
      <c r="Q914" s="223" t="s">
        <v>424</v>
      </c>
      <c r="R914" s="223">
        <v>0</v>
      </c>
      <c r="S914" s="7"/>
      <c r="T914" s="3" t="str">
        <f>+VLOOKUP(Tabla1[[#This Row],[id_bodega]],'CONVERSION DATOS'!B:D,2,0)</f>
        <v>LANZA</v>
      </c>
      <c r="U914" s="3" t="str">
        <f>+VLOOKUP(Q914,'CONVERSION DATOS'!B:D,3,0)</f>
        <v>PLANTA CLASIFICACION</v>
      </c>
      <c r="V914" t="str">
        <f>+VLOOKUP($A$1:$A$21957,'DT HUEVO'!$A:$E,3,0)</f>
        <v>AA</v>
      </c>
      <c r="W914" t="str">
        <f>+VLOOKUP($A$1:$A$21797,'DT HUEVO'!$A:$E,4,0)</f>
        <v>EMPACADOS</v>
      </c>
      <c r="X914" t="str">
        <f>+VLOOKUP(T$1:T$21957,'DT HUEVO'!$H:$K,2,0)</f>
        <v>-</v>
      </c>
      <c r="Y914" t="str">
        <f>+VLOOKUP(T$1:T$21957,'DT HUEVO'!$H:$K,3,0)</f>
        <v>SANTANDER</v>
      </c>
      <c r="Z914">
        <f>+VLOOKUP(A$1:A$21957,'DT HUEVO'!$A:$E,5,0)</f>
        <v>0</v>
      </c>
      <c r="AA914" t="str">
        <f>IF(Tabla1[[#This Row],[GRUPO]]="PLANTA CLASIFICACION","BODEGA",IF(Tabla1[[#This Row],[GRUPO]]="BODEGA","BODEGA",Tabla1[[#This Row],[GRUPO]]))</f>
        <v>BODEGA</v>
      </c>
      <c r="AB914" t="str">
        <f>VLOOKUP(Tabla1[[#This Row],[articulo]],'DT HUEVO'!$A:$F,6,0)</f>
        <v>HD</v>
      </c>
    </row>
    <row r="915" spans="1:28">
      <c r="A915" s="223">
        <v>13403</v>
      </c>
      <c r="B915" s="223" t="s">
        <v>428</v>
      </c>
      <c r="C915" s="223" t="s">
        <v>1259</v>
      </c>
      <c r="D915" s="223">
        <v>5040</v>
      </c>
      <c r="E915" s="7"/>
      <c r="F915" s="223" t="s">
        <v>1260</v>
      </c>
      <c r="G915" s="223" t="s">
        <v>1261</v>
      </c>
      <c r="H915" s="7"/>
      <c r="I915" s="7"/>
      <c r="J915" s="223" t="s">
        <v>1262</v>
      </c>
      <c r="K915" s="223" t="s">
        <v>1263</v>
      </c>
      <c r="L915" s="245">
        <v>368.79</v>
      </c>
      <c r="M915" s="246">
        <v>46306</v>
      </c>
      <c r="N915" s="223">
        <v>13403</v>
      </c>
      <c r="O915" s="223" t="s">
        <v>423</v>
      </c>
      <c r="P915" s="223">
        <v>13403</v>
      </c>
      <c r="Q915" s="223" t="s">
        <v>424</v>
      </c>
      <c r="R915" s="223">
        <v>0</v>
      </c>
      <c r="S915" s="7"/>
      <c r="T915" s="3" t="str">
        <f>+VLOOKUP(Tabla1[[#This Row],[id_bodega]],'CONVERSION DATOS'!B:D,2,0)</f>
        <v>LANZA</v>
      </c>
      <c r="U915" s="3" t="str">
        <f>+VLOOKUP(Q915,'CONVERSION DATOS'!B:D,3,0)</f>
        <v>PLANTA CLASIFICACION</v>
      </c>
      <c r="V915" t="str">
        <f>+VLOOKUP($A$1:$A$21957,'DT HUEVO'!$A:$E,3,0)</f>
        <v>A</v>
      </c>
      <c r="W915" t="str">
        <f>+VLOOKUP($A$1:$A$21797,'DT HUEVO'!$A:$E,4,0)</f>
        <v>EMPACADOS</v>
      </c>
      <c r="X915" t="str">
        <f>+VLOOKUP(T$1:T$21957,'DT HUEVO'!$H:$K,2,0)</f>
        <v>-</v>
      </c>
      <c r="Y915" t="str">
        <f>+VLOOKUP(T$1:T$21957,'DT HUEVO'!$H:$K,3,0)</f>
        <v>SANTANDER</v>
      </c>
      <c r="Z915">
        <f>+VLOOKUP(A$1:A$21957,'DT HUEVO'!$A:$E,5,0)</f>
        <v>0</v>
      </c>
      <c r="AA915" t="str">
        <f>IF(Tabla1[[#This Row],[GRUPO]]="PLANTA CLASIFICACION","BODEGA",IF(Tabla1[[#This Row],[GRUPO]]="BODEGA","BODEGA",Tabla1[[#This Row],[GRUPO]]))</f>
        <v>BODEGA</v>
      </c>
      <c r="AB915" t="str">
        <f>VLOOKUP(Tabla1[[#This Row],[articulo]],'DT HUEVO'!$A:$F,6,0)</f>
        <v>HD</v>
      </c>
    </row>
    <row r="916" spans="1:28">
      <c r="A916" s="223">
        <v>114268</v>
      </c>
      <c r="B916" s="223" t="s">
        <v>1180</v>
      </c>
      <c r="C916" s="223" t="s">
        <v>1259</v>
      </c>
      <c r="D916" s="223">
        <v>900</v>
      </c>
      <c r="E916" s="7"/>
      <c r="F916" s="223" t="s">
        <v>1260</v>
      </c>
      <c r="G916" s="223" t="s">
        <v>1261</v>
      </c>
      <c r="H916" s="7"/>
      <c r="I916" s="7"/>
      <c r="J916" s="223" t="s">
        <v>1262</v>
      </c>
      <c r="K916" s="223" t="s">
        <v>1263</v>
      </c>
      <c r="L916" s="245">
        <v>717.66</v>
      </c>
      <c r="M916" s="246">
        <v>46306</v>
      </c>
      <c r="N916" s="223"/>
      <c r="O916" s="223" t="s">
        <v>423</v>
      </c>
      <c r="P916" s="223">
        <v>114268</v>
      </c>
      <c r="Q916" s="223" t="s">
        <v>424</v>
      </c>
      <c r="R916" s="223">
        <v>0</v>
      </c>
      <c r="S916" s="7"/>
      <c r="T916" s="3" t="str">
        <f>+VLOOKUP(Tabla1[[#This Row],[id_bodega]],'CONVERSION DATOS'!B:D,2,0)</f>
        <v>LANZA</v>
      </c>
      <c r="U916" s="3" t="str">
        <f>+VLOOKUP(Q916,'CONVERSION DATOS'!B:D,3,0)</f>
        <v>PLANTA CLASIFICACION</v>
      </c>
      <c r="V916" t="str">
        <f>+VLOOKUP($A$1:$A$21957,'DT HUEVO'!$A:$E,3,0)</f>
        <v>XL</v>
      </c>
      <c r="W916" t="str">
        <f>+VLOOKUP($A$1:$A$21797,'DT HUEVO'!$A:$E,4,0)</f>
        <v>EMPACADOS</v>
      </c>
      <c r="X916" t="str">
        <f>+VLOOKUP(T$1:T$21957,'DT HUEVO'!$H:$K,2,0)</f>
        <v>-</v>
      </c>
      <c r="Y916" t="str">
        <f>+VLOOKUP(T$1:T$21957,'DT HUEVO'!$H:$K,3,0)</f>
        <v>SANTANDER</v>
      </c>
      <c r="Z916">
        <f>+VLOOKUP(A$1:A$21957,'DT HUEVO'!$A:$E,5,0)</f>
        <v>0</v>
      </c>
      <c r="AA916" t="str">
        <f>IF(Tabla1[[#This Row],[GRUPO]]="PLANTA CLASIFICACION","BODEGA",IF(Tabla1[[#This Row],[GRUPO]]="BODEGA","BODEGA",Tabla1[[#This Row],[GRUPO]]))</f>
        <v>BODEGA</v>
      </c>
      <c r="AB916" t="str">
        <f>VLOOKUP(Tabla1[[#This Row],[articulo]],'DT HUEVO'!$A:$F,6,0)</f>
        <v>AU/FS/GS</v>
      </c>
    </row>
    <row r="917" spans="1:28">
      <c r="A917" s="223">
        <v>114357</v>
      </c>
      <c r="B917" s="223" t="s">
        <v>1181</v>
      </c>
      <c r="C917" s="223" t="s">
        <v>1259</v>
      </c>
      <c r="D917" s="223">
        <v>240</v>
      </c>
      <c r="E917" s="7"/>
      <c r="F917" s="223" t="s">
        <v>1260</v>
      </c>
      <c r="G917" s="223" t="s">
        <v>1261</v>
      </c>
      <c r="H917" s="7"/>
      <c r="I917" s="7"/>
      <c r="J917" s="223" t="s">
        <v>1262</v>
      </c>
      <c r="K917" s="223" t="s">
        <v>1263</v>
      </c>
      <c r="L917" s="245">
        <v>639.67999999999995</v>
      </c>
      <c r="M917" s="246">
        <v>46306</v>
      </c>
      <c r="N917" s="223"/>
      <c r="O917" s="223" t="s">
        <v>423</v>
      </c>
      <c r="P917" s="223">
        <v>114357</v>
      </c>
      <c r="Q917" s="223" t="s">
        <v>424</v>
      </c>
      <c r="R917" s="223">
        <v>0</v>
      </c>
      <c r="S917" s="7"/>
      <c r="T917" s="3" t="str">
        <f>+VLOOKUP(Tabla1[[#This Row],[id_bodega]],'CONVERSION DATOS'!B:D,2,0)</f>
        <v>LANZA</v>
      </c>
      <c r="U917" s="3" t="str">
        <f>+VLOOKUP(Q917,'CONVERSION DATOS'!B:D,3,0)</f>
        <v>PLANTA CLASIFICACION</v>
      </c>
      <c r="V917" t="str">
        <f>+VLOOKUP($A$1:$A$21957,'DT HUEVO'!$A:$E,3,0)</f>
        <v>L</v>
      </c>
      <c r="W917" t="str">
        <f>+VLOOKUP($A$1:$A$21797,'DT HUEVO'!$A:$E,4,0)</f>
        <v>EMPACADOS</v>
      </c>
      <c r="X917" t="str">
        <f>+VLOOKUP(T$1:T$21957,'DT HUEVO'!$H:$K,2,0)</f>
        <v>-</v>
      </c>
      <c r="Y917" t="str">
        <f>+VLOOKUP(T$1:T$21957,'DT HUEVO'!$H:$K,3,0)</f>
        <v>SANTANDER</v>
      </c>
      <c r="Z917">
        <f>+VLOOKUP(A$1:A$21957,'DT HUEVO'!$A:$E,5,0)</f>
        <v>0</v>
      </c>
      <c r="AA917" t="str">
        <f>IF(Tabla1[[#This Row],[GRUPO]]="PLANTA CLASIFICACION","BODEGA",IF(Tabla1[[#This Row],[GRUPO]]="BODEGA","BODEGA",Tabla1[[#This Row],[GRUPO]]))</f>
        <v>BODEGA</v>
      </c>
      <c r="AB917" t="str">
        <f>VLOOKUP(Tabla1[[#This Row],[articulo]],'DT HUEVO'!$A:$F,6,0)</f>
        <v>AU/FS/GS</v>
      </c>
    </row>
    <row r="918" spans="1:28">
      <c r="A918" s="223">
        <v>114379</v>
      </c>
      <c r="B918" s="223" t="s">
        <v>1182</v>
      </c>
      <c r="C918" s="223" t="s">
        <v>1259</v>
      </c>
      <c r="D918" s="223">
        <v>300</v>
      </c>
      <c r="E918" s="7"/>
      <c r="F918" s="223" t="s">
        <v>1260</v>
      </c>
      <c r="G918" s="223" t="s">
        <v>1261</v>
      </c>
      <c r="H918" s="7"/>
      <c r="I918" s="7"/>
      <c r="J918" s="223" t="s">
        <v>1262</v>
      </c>
      <c r="K918" s="223" t="s">
        <v>1263</v>
      </c>
      <c r="L918" s="245">
        <v>570.95000000000005</v>
      </c>
      <c r="M918" s="246">
        <v>46306</v>
      </c>
      <c r="N918" s="223"/>
      <c r="O918" s="223" t="s">
        <v>423</v>
      </c>
      <c r="P918" s="223">
        <v>114379</v>
      </c>
      <c r="Q918" s="223" t="s">
        <v>424</v>
      </c>
      <c r="R918" s="223">
        <v>0</v>
      </c>
      <c r="S918" s="7"/>
      <c r="T918" s="3" t="str">
        <f>+VLOOKUP(Tabla1[[#This Row],[id_bodega]],'CONVERSION DATOS'!B:D,2,0)</f>
        <v>LANZA</v>
      </c>
      <c r="U918" s="3" t="str">
        <f>+VLOOKUP(Q918,'CONVERSION DATOS'!B:D,3,0)</f>
        <v>PLANTA CLASIFICACION</v>
      </c>
      <c r="V918" t="str">
        <f>+VLOOKUP($A$1:$A$21957,'DT HUEVO'!$A:$E,3,0)</f>
        <v>L</v>
      </c>
      <c r="W918" t="str">
        <f>+VLOOKUP($A$1:$A$21797,'DT HUEVO'!$A:$E,4,0)</f>
        <v>EMPACADOS</v>
      </c>
      <c r="X918" t="str">
        <f>+VLOOKUP(T$1:T$21957,'DT HUEVO'!$H:$K,2,0)</f>
        <v>-</v>
      </c>
      <c r="Y918" t="str">
        <f>+VLOOKUP(T$1:T$21957,'DT HUEVO'!$H:$K,3,0)</f>
        <v>SANTANDER</v>
      </c>
      <c r="Z918">
        <f>+VLOOKUP(A$1:A$21957,'DT HUEVO'!$A:$E,5,0)</f>
        <v>0</v>
      </c>
      <c r="AA918" t="str">
        <f>IF(Tabla1[[#This Row],[GRUPO]]="PLANTA CLASIFICACION","BODEGA",IF(Tabla1[[#This Row],[GRUPO]]="BODEGA","BODEGA",Tabla1[[#This Row],[GRUPO]]))</f>
        <v>BODEGA</v>
      </c>
      <c r="AB918" t="str">
        <f>VLOOKUP(Tabla1[[#This Row],[articulo]],'DT HUEVO'!$A:$F,6,0)</f>
        <v>AU/FS/GS</v>
      </c>
    </row>
    <row r="919" spans="1:28">
      <c r="A919" s="223">
        <v>2010301</v>
      </c>
      <c r="B919" s="223" t="s">
        <v>1270</v>
      </c>
      <c r="C919" s="223" t="s">
        <v>1259</v>
      </c>
      <c r="D919" s="223">
        <v>8640</v>
      </c>
      <c r="E919" s="7"/>
      <c r="F919" s="223" t="s">
        <v>1260</v>
      </c>
      <c r="G919" s="223" t="s">
        <v>1261</v>
      </c>
      <c r="H919" s="7"/>
      <c r="I919" s="7"/>
      <c r="J919" s="223" t="s">
        <v>1262</v>
      </c>
      <c r="K919" s="223" t="s">
        <v>1263</v>
      </c>
      <c r="L919" s="245">
        <v>376.83</v>
      </c>
      <c r="M919" s="246">
        <v>46306</v>
      </c>
      <c r="N919" s="223"/>
      <c r="O919" s="223" t="s">
        <v>423</v>
      </c>
      <c r="P919" s="223">
        <v>2010301</v>
      </c>
      <c r="Q919" s="223" t="s">
        <v>424</v>
      </c>
      <c r="R919" s="223">
        <v>0</v>
      </c>
      <c r="S919" s="7"/>
      <c r="T919" s="3" t="str">
        <f>+VLOOKUP(Tabla1[[#This Row],[id_bodega]],'CONVERSION DATOS'!B:D,2,0)</f>
        <v>LANZA</v>
      </c>
      <c r="U919" s="3" t="str">
        <f>+VLOOKUP(Q919,'CONVERSION DATOS'!B:D,3,0)</f>
        <v>PLANTA CLASIFICACION</v>
      </c>
      <c r="V919" t="str">
        <f>+VLOOKUP($A$1:$A$21957,'DT HUEVO'!$A:$E,3,0)</f>
        <v>AA</v>
      </c>
      <c r="W919" t="str">
        <f>+VLOOKUP($A$1:$A$21797,'DT HUEVO'!$A:$E,4,0)</f>
        <v>GRIS SUELTO</v>
      </c>
      <c r="X919" t="str">
        <f>+VLOOKUP(T$1:T$21957,'DT HUEVO'!$H:$K,2,0)</f>
        <v>-</v>
      </c>
      <c r="Y919" t="str">
        <f>+VLOOKUP(T$1:T$21957,'DT HUEVO'!$H:$K,3,0)</f>
        <v>SANTANDER</v>
      </c>
      <c r="Z919">
        <f>+VLOOKUP(A$1:A$21957,'DT HUEVO'!$A:$E,5,0)</f>
        <v>0</v>
      </c>
      <c r="AA919" t="str">
        <f>IF(Tabla1[[#This Row],[GRUPO]]="PLANTA CLASIFICACION","BODEGA",IF(Tabla1[[#This Row],[GRUPO]]="BODEGA","BODEGA",Tabla1[[#This Row],[GRUPO]]))</f>
        <v>BODEGA</v>
      </c>
      <c r="AB919" t="str">
        <f>VLOOKUP(Tabla1[[#This Row],[articulo]],'DT HUEVO'!$A:$F,6,0)</f>
        <v>HD</v>
      </c>
    </row>
    <row r="920" spans="1:28">
      <c r="A920" s="223">
        <v>2010501</v>
      </c>
      <c r="B920" s="223" t="s">
        <v>1271</v>
      </c>
      <c r="C920" s="223" t="s">
        <v>1259</v>
      </c>
      <c r="D920" s="223">
        <v>3143</v>
      </c>
      <c r="E920" s="7"/>
      <c r="F920" s="223" t="s">
        <v>1260</v>
      </c>
      <c r="G920" s="223" t="s">
        <v>1261</v>
      </c>
      <c r="H920" s="7"/>
      <c r="I920" s="7"/>
      <c r="J920" s="223" t="s">
        <v>1262</v>
      </c>
      <c r="K920" s="223" t="s">
        <v>1263</v>
      </c>
      <c r="L920" s="245">
        <v>319.64999999999998</v>
      </c>
      <c r="M920" s="246">
        <v>46307</v>
      </c>
      <c r="N920" s="223"/>
      <c r="O920" s="223" t="s">
        <v>423</v>
      </c>
      <c r="P920" s="223">
        <v>2010501</v>
      </c>
      <c r="Q920" s="223" t="s">
        <v>424</v>
      </c>
      <c r="R920" s="223">
        <v>0</v>
      </c>
      <c r="S920" s="7"/>
      <c r="T920" s="3" t="str">
        <f>+VLOOKUP(Tabla1[[#This Row],[id_bodega]],'CONVERSION DATOS'!B:D,2,0)</f>
        <v>LANZA</v>
      </c>
      <c r="U920" s="3" t="str">
        <f>+VLOOKUP(Q920,'CONVERSION DATOS'!B:D,3,0)</f>
        <v>PLANTA CLASIFICACION</v>
      </c>
      <c r="V920" t="str">
        <f>+VLOOKUP($A$1:$A$21957,'DT HUEVO'!$A:$E,3,0)</f>
        <v>B</v>
      </c>
      <c r="W920" t="str">
        <f>+VLOOKUP($A$1:$A$21797,'DT HUEVO'!$A:$E,4,0)</f>
        <v>GRIS SUELTO</v>
      </c>
      <c r="X920" t="str">
        <f>+VLOOKUP(T$1:T$21957,'DT HUEVO'!$H:$K,2,0)</f>
        <v>-</v>
      </c>
      <c r="Y920" t="str">
        <f>+VLOOKUP(T$1:T$21957,'DT HUEVO'!$H:$K,3,0)</f>
        <v>SANTANDER</v>
      </c>
      <c r="Z920">
        <f>+VLOOKUP(A$1:A$21957,'DT HUEVO'!$A:$E,5,0)</f>
        <v>0</v>
      </c>
      <c r="AA920" t="str">
        <f>IF(Tabla1[[#This Row],[GRUPO]]="PLANTA CLASIFICACION","BODEGA",IF(Tabla1[[#This Row],[GRUPO]]="BODEGA","BODEGA",Tabla1[[#This Row],[GRUPO]]))</f>
        <v>BODEGA</v>
      </c>
      <c r="AB920" t="str">
        <f>VLOOKUP(Tabla1[[#This Row],[articulo]],'DT HUEVO'!$A:$F,6,0)</f>
        <v>hd</v>
      </c>
    </row>
    <row r="921" spans="1:28">
      <c r="A921" s="223">
        <v>2110202</v>
      </c>
      <c r="B921" s="223" t="s">
        <v>1008</v>
      </c>
      <c r="C921" s="223" t="s">
        <v>1259</v>
      </c>
      <c r="D921" s="223">
        <v>9458</v>
      </c>
      <c r="E921" s="7"/>
      <c r="F921" s="223" t="s">
        <v>1260</v>
      </c>
      <c r="G921" s="223" t="s">
        <v>1261</v>
      </c>
      <c r="H921" s="7"/>
      <c r="I921" s="7"/>
      <c r="J921" s="223" t="s">
        <v>1262</v>
      </c>
      <c r="K921" s="223" t="s">
        <v>1263</v>
      </c>
      <c r="L921" s="245">
        <v>394.26</v>
      </c>
      <c r="M921" s="246">
        <v>46307</v>
      </c>
      <c r="N921" s="223"/>
      <c r="O921" s="223" t="s">
        <v>423</v>
      </c>
      <c r="P921" s="223">
        <v>2110202</v>
      </c>
      <c r="Q921" s="223" t="s">
        <v>424</v>
      </c>
      <c r="R921" s="223">
        <v>0</v>
      </c>
      <c r="S921" s="7"/>
      <c r="T921" s="3" t="str">
        <f>+VLOOKUP(Tabla1[[#This Row],[id_bodega]],'CONVERSION DATOS'!B:D,2,0)</f>
        <v>LANZA</v>
      </c>
      <c r="U921" s="3" t="str">
        <f>+VLOOKUP(Q921,'CONVERSION DATOS'!B:D,3,0)</f>
        <v>PLANTA CLASIFICACION</v>
      </c>
      <c r="V921" t="str">
        <f>+VLOOKUP($A$1:$A$21957,'DT HUEVO'!$A:$E,3,0)</f>
        <v>XL</v>
      </c>
      <c r="W921" t="str">
        <f>+VLOOKUP($A$1:$A$21797,'DT HUEVO'!$A:$E,4,0)</f>
        <v>VERDE</v>
      </c>
      <c r="X921" t="str">
        <f>+VLOOKUP(T$1:T$21957,'DT HUEVO'!$H:$K,2,0)</f>
        <v>-</v>
      </c>
      <c r="Y921" t="str">
        <f>+VLOOKUP(T$1:T$21957,'DT HUEVO'!$H:$K,3,0)</f>
        <v>SANTANDER</v>
      </c>
      <c r="Z921">
        <f>+VLOOKUP(A$1:A$21957,'DT HUEVO'!$A:$E,5,0)</f>
        <v>0</v>
      </c>
      <c r="AA921" t="str">
        <f>IF(Tabla1[[#This Row],[GRUPO]]="PLANTA CLASIFICACION","BODEGA",IF(Tabla1[[#This Row],[GRUPO]]="BODEGA","BODEGA",Tabla1[[#This Row],[GRUPO]]))</f>
        <v>BODEGA</v>
      </c>
      <c r="AB921" t="str">
        <f>VLOOKUP(Tabla1[[#This Row],[articulo]],'DT HUEVO'!$A:$F,6,0)</f>
        <v>TAT</v>
      </c>
    </row>
    <row r="922" spans="1:28">
      <c r="A922" s="223">
        <v>2110302</v>
      </c>
      <c r="B922" s="223" t="s">
        <v>1007</v>
      </c>
      <c r="C922" s="223" t="s">
        <v>1259</v>
      </c>
      <c r="D922" s="223">
        <v>11579</v>
      </c>
      <c r="E922" s="7"/>
      <c r="F922" s="223" t="s">
        <v>1260</v>
      </c>
      <c r="G922" s="223" t="s">
        <v>1261</v>
      </c>
      <c r="H922" s="7"/>
      <c r="I922" s="7"/>
      <c r="J922" s="223" t="s">
        <v>1262</v>
      </c>
      <c r="K922" s="223" t="s">
        <v>1263</v>
      </c>
      <c r="L922" s="245">
        <v>363.24</v>
      </c>
      <c r="M922" s="246">
        <v>46307</v>
      </c>
      <c r="N922" s="223"/>
      <c r="O922" s="223" t="s">
        <v>423</v>
      </c>
      <c r="P922" s="223">
        <v>2110302</v>
      </c>
      <c r="Q922" s="223" t="s">
        <v>424</v>
      </c>
      <c r="R922" s="223">
        <v>0</v>
      </c>
      <c r="S922" s="7"/>
      <c r="T922" s="3" t="str">
        <f>+VLOOKUP(Tabla1[[#This Row],[id_bodega]],'CONVERSION DATOS'!B:D,2,0)</f>
        <v>LANZA</v>
      </c>
      <c r="U922" s="3" t="str">
        <f>+VLOOKUP(Q922,'CONVERSION DATOS'!B:D,3,0)</f>
        <v>PLANTA CLASIFICACION</v>
      </c>
      <c r="V922" t="str">
        <f>+VLOOKUP($A$1:$A$21957,'DT HUEVO'!$A:$E,3,0)</f>
        <v>L</v>
      </c>
      <c r="W922" t="str">
        <f>+VLOOKUP($A$1:$A$21797,'DT HUEVO'!$A:$E,4,0)</f>
        <v>VERDE</v>
      </c>
      <c r="X922" t="str">
        <f>+VLOOKUP(T$1:T$21957,'DT HUEVO'!$H:$K,2,0)</f>
        <v>-</v>
      </c>
      <c r="Y922" t="str">
        <f>+VLOOKUP(T$1:T$21957,'DT HUEVO'!$H:$K,3,0)</f>
        <v>SANTANDER</v>
      </c>
      <c r="Z922">
        <f>+VLOOKUP(A$1:A$21957,'DT HUEVO'!$A:$E,5,0)</f>
        <v>0</v>
      </c>
      <c r="AA922" t="str">
        <f>IF(Tabla1[[#This Row],[GRUPO]]="PLANTA CLASIFICACION","BODEGA",IF(Tabla1[[#This Row],[GRUPO]]="BODEGA","BODEGA",Tabla1[[#This Row],[GRUPO]]))</f>
        <v>BODEGA</v>
      </c>
      <c r="AB922" t="str">
        <f>VLOOKUP(Tabla1[[#This Row],[articulo]],'DT HUEVO'!$A:$F,6,0)</f>
        <v>TAT</v>
      </c>
    </row>
    <row r="923" spans="1:28">
      <c r="A923" s="223">
        <v>2410401</v>
      </c>
      <c r="B923" s="223" t="s">
        <v>1771</v>
      </c>
      <c r="C923" s="223" t="s">
        <v>1259</v>
      </c>
      <c r="D923" s="223">
        <v>362</v>
      </c>
      <c r="E923" s="7"/>
      <c r="F923" s="223" t="s">
        <v>1260</v>
      </c>
      <c r="G923" s="223" t="s">
        <v>1261</v>
      </c>
      <c r="H923" s="7"/>
      <c r="I923" s="7"/>
      <c r="J923" s="223" t="s">
        <v>1262</v>
      </c>
      <c r="K923" s="223" t="s">
        <v>1263</v>
      </c>
      <c r="L923" s="245">
        <v>406.83</v>
      </c>
      <c r="M923" s="246">
        <v>46306</v>
      </c>
      <c r="N923" s="223">
        <v>0</v>
      </c>
      <c r="O923" s="223" t="s">
        <v>423</v>
      </c>
      <c r="P923" s="223">
        <v>2410401</v>
      </c>
      <c r="Q923" s="223" t="s">
        <v>424</v>
      </c>
      <c r="R923" s="223">
        <v>0</v>
      </c>
      <c r="S923" s="7"/>
      <c r="T923" s="3" t="str">
        <f>+VLOOKUP(Tabla1[[#This Row],[id_bodega]],'CONVERSION DATOS'!B:D,2,0)</f>
        <v>LANZA</v>
      </c>
      <c r="U923" s="3" t="str">
        <f>+VLOOKUP(Q923,'CONVERSION DATOS'!B:D,3,0)</f>
        <v>PLANTA CLASIFICACION</v>
      </c>
      <c r="V923" t="str">
        <f>+VLOOKUP($A$1:$A$21957,'DT HUEVO'!$A:$E,3,0)</f>
        <v>A</v>
      </c>
      <c r="W923" t="str">
        <f>+VLOOKUP($A$1:$A$21797,'DT HUEVO'!$A:$E,4,0)</f>
        <v>GRIS SUELTO</v>
      </c>
      <c r="X923" t="str">
        <f>+VLOOKUP(T$1:T$21957,'DT HUEVO'!$H:$K,2,0)</f>
        <v>-</v>
      </c>
      <c r="Y923" t="str">
        <f>+VLOOKUP(T$1:T$21957,'DT HUEVO'!$H:$K,3,0)</f>
        <v>SANTANDER</v>
      </c>
      <c r="Z923">
        <f>+VLOOKUP(A$1:A$21957,'DT HUEVO'!$A:$E,5,0)</f>
        <v>0</v>
      </c>
      <c r="AA923" t="str">
        <f>IF(Tabla1[[#This Row],[GRUPO]]="PLANTA CLASIFICACION","BODEGA",IF(Tabla1[[#This Row],[GRUPO]]="BODEGA","BODEGA",Tabla1[[#This Row],[GRUPO]]))</f>
        <v>BODEGA</v>
      </c>
      <c r="AB923" t="str">
        <f>VLOOKUP(Tabla1[[#This Row],[articulo]],'DT HUEVO'!$A:$F,6,0)</f>
        <v>HD</v>
      </c>
    </row>
    <row r="924" spans="1:28">
      <c r="A924" s="223">
        <v>10301</v>
      </c>
      <c r="B924" s="223" t="s">
        <v>30</v>
      </c>
      <c r="C924" s="223" t="s">
        <v>1259</v>
      </c>
      <c r="D924" s="223">
        <v>285</v>
      </c>
      <c r="E924" s="7"/>
      <c r="F924" s="223" t="s">
        <v>1260</v>
      </c>
      <c r="G924" s="223" t="s">
        <v>1261</v>
      </c>
      <c r="H924" s="7"/>
      <c r="I924" s="7"/>
      <c r="J924" s="223" t="s">
        <v>1262</v>
      </c>
      <c r="K924" s="223" t="s">
        <v>1263</v>
      </c>
      <c r="L924" s="245">
        <v>284.91000000000003</v>
      </c>
      <c r="M924" s="246">
        <v>46305</v>
      </c>
      <c r="N924" s="223">
        <v>10301</v>
      </c>
      <c r="O924" s="223" t="s">
        <v>1810</v>
      </c>
      <c r="P924" s="223">
        <v>10301</v>
      </c>
      <c r="Q924" s="223" t="s">
        <v>1246</v>
      </c>
      <c r="R924" s="223">
        <v>0</v>
      </c>
      <c r="S924" s="7"/>
      <c r="T924" s="3" t="str">
        <f>+VLOOKUP(Tabla1[[#This Row],[id_bodega]],'CONVERSION DATOS'!B:D,2,0)</f>
        <v>BODEGA EVENTUALIDAD</v>
      </c>
      <c r="U924" s="3" t="str">
        <f>+VLOOKUP(Q924,'CONVERSION DATOS'!B:D,3,0)</f>
        <v>BODEGA</v>
      </c>
      <c r="V924" t="str">
        <f>+VLOOKUP($A$1:$A$21957,'DT HUEVO'!$A:$E,3,0)</f>
        <v>AA</v>
      </c>
      <c r="W924" t="str">
        <f>+VLOOKUP($A$1:$A$21797,'DT HUEVO'!$A:$E,4,0)</f>
        <v>GRIS SUELTO</v>
      </c>
      <c r="X924" t="str">
        <f>+VLOOKUP(T$1:T$21957,'DT HUEVO'!$H:$K,2,0)</f>
        <v>-</v>
      </c>
      <c r="Y924" t="str">
        <f>+VLOOKUP(T$1:T$21957,'DT HUEVO'!$H:$K,3,0)</f>
        <v>SANTANDER</v>
      </c>
      <c r="Z924">
        <f>+VLOOKUP(A$1:A$21957,'DT HUEVO'!$A:$E,5,0)</f>
        <v>0</v>
      </c>
      <c r="AA924" t="str">
        <f>IF(Tabla1[[#This Row],[GRUPO]]="PLANTA CLASIFICACION","BODEGA",IF(Tabla1[[#This Row],[GRUPO]]="BODEGA","BODEGA",Tabla1[[#This Row],[GRUPO]]))</f>
        <v>BODEGA</v>
      </c>
      <c r="AB924" t="str">
        <f>VLOOKUP(Tabla1[[#This Row],[articulo]],'DT HUEVO'!$A:$F,6,0)</f>
        <v>MAY</v>
      </c>
    </row>
    <row r="925" spans="1:28">
      <c r="A925" s="223">
        <v>10401</v>
      </c>
      <c r="B925" s="223" t="s">
        <v>34</v>
      </c>
      <c r="C925" s="223" t="s">
        <v>1259</v>
      </c>
      <c r="D925" s="223">
        <v>2965</v>
      </c>
      <c r="E925" s="7"/>
      <c r="F925" s="223" t="s">
        <v>1260</v>
      </c>
      <c r="G925" s="223" t="s">
        <v>1261</v>
      </c>
      <c r="H925" s="7"/>
      <c r="I925" s="7"/>
      <c r="J925" s="223" t="s">
        <v>1262</v>
      </c>
      <c r="K925" s="223" t="s">
        <v>1263</v>
      </c>
      <c r="L925" s="245">
        <v>259.73</v>
      </c>
      <c r="M925" s="246">
        <v>46307</v>
      </c>
      <c r="N925" s="223">
        <v>10401</v>
      </c>
      <c r="O925" s="223" t="s">
        <v>1810</v>
      </c>
      <c r="P925" s="223">
        <v>10401</v>
      </c>
      <c r="Q925" s="223" t="s">
        <v>1246</v>
      </c>
      <c r="R925" s="223">
        <v>0</v>
      </c>
      <c r="S925" s="7"/>
      <c r="T925" s="3" t="str">
        <f>+VLOOKUP(Tabla1[[#This Row],[id_bodega]],'CONVERSION DATOS'!B:D,2,0)</f>
        <v>BODEGA EVENTUALIDAD</v>
      </c>
      <c r="U925" s="3" t="str">
        <f>+VLOOKUP(Q925,'CONVERSION DATOS'!B:D,3,0)</f>
        <v>BODEGA</v>
      </c>
      <c r="V925" t="str">
        <f>+VLOOKUP($A$1:$A$21957,'DT HUEVO'!$A:$E,3,0)</f>
        <v>A</v>
      </c>
      <c r="W925" t="str">
        <f>+VLOOKUP($A$1:$A$21797,'DT HUEVO'!$A:$E,4,0)</f>
        <v>GRIS SUELTO</v>
      </c>
      <c r="X925" t="str">
        <f>+VLOOKUP(T$1:T$21957,'DT HUEVO'!$H:$K,2,0)</f>
        <v>-</v>
      </c>
      <c r="Y925" t="str">
        <f>+VLOOKUP(T$1:T$21957,'DT HUEVO'!$H:$K,3,0)</f>
        <v>SANTANDER</v>
      </c>
      <c r="Z925">
        <f>+VLOOKUP(A$1:A$21957,'DT HUEVO'!$A:$E,5,0)</f>
        <v>0</v>
      </c>
      <c r="AA925" t="str">
        <f>IF(Tabla1[[#This Row],[GRUPO]]="PLANTA CLASIFICACION","BODEGA",IF(Tabla1[[#This Row],[GRUPO]]="BODEGA","BODEGA",Tabla1[[#This Row],[GRUPO]]))</f>
        <v>BODEGA</v>
      </c>
      <c r="AB925" t="str">
        <f>VLOOKUP(Tabla1[[#This Row],[articulo]],'DT HUEVO'!$A:$F,6,0)</f>
        <v>MAY</v>
      </c>
    </row>
    <row r="926" spans="1:28">
      <c r="A926" s="223">
        <v>10501</v>
      </c>
      <c r="B926" s="223" t="s">
        <v>41</v>
      </c>
      <c r="C926" s="223" t="s">
        <v>1259</v>
      </c>
      <c r="D926" s="223">
        <v>1306</v>
      </c>
      <c r="E926" s="7"/>
      <c r="F926" s="223" t="s">
        <v>1260</v>
      </c>
      <c r="G926" s="223" t="s">
        <v>1261</v>
      </c>
      <c r="H926" s="7"/>
      <c r="I926" s="7"/>
      <c r="J926" s="223" t="s">
        <v>1262</v>
      </c>
      <c r="K926" s="223" t="s">
        <v>1263</v>
      </c>
      <c r="L926" s="245">
        <v>225.96</v>
      </c>
      <c r="M926" s="246">
        <v>46307</v>
      </c>
      <c r="N926" s="223">
        <v>10501</v>
      </c>
      <c r="O926" s="223" t="s">
        <v>1810</v>
      </c>
      <c r="P926" s="223">
        <v>10501</v>
      </c>
      <c r="Q926" s="223" t="s">
        <v>1246</v>
      </c>
      <c r="R926" s="223">
        <v>0</v>
      </c>
      <c r="S926" s="7"/>
      <c r="T926" s="3" t="str">
        <f>+VLOOKUP(Tabla1[[#This Row],[id_bodega]],'CONVERSION DATOS'!B:D,2,0)</f>
        <v>BODEGA EVENTUALIDAD</v>
      </c>
      <c r="U926" s="3" t="str">
        <f>+VLOOKUP(Q926,'CONVERSION DATOS'!B:D,3,0)</f>
        <v>BODEGA</v>
      </c>
      <c r="V926" t="str">
        <f>+VLOOKUP($A$1:$A$21957,'DT HUEVO'!$A:$E,3,0)</f>
        <v>B</v>
      </c>
      <c r="W926" t="str">
        <f>+VLOOKUP($A$1:$A$21797,'DT HUEVO'!$A:$E,4,0)</f>
        <v>GRIS SUELTO</v>
      </c>
      <c r="X926" t="str">
        <f>+VLOOKUP(T$1:T$21957,'DT HUEVO'!$H:$K,2,0)</f>
        <v>-</v>
      </c>
      <c r="Y926" t="str">
        <f>+VLOOKUP(T$1:T$21957,'DT HUEVO'!$H:$K,3,0)</f>
        <v>SANTANDER</v>
      </c>
      <c r="Z926">
        <f>+VLOOKUP(A$1:A$21957,'DT HUEVO'!$A:$E,5,0)</f>
        <v>0</v>
      </c>
      <c r="AA926" t="str">
        <f>IF(Tabla1[[#This Row],[GRUPO]]="PLANTA CLASIFICACION","BODEGA",IF(Tabla1[[#This Row],[GRUPO]]="BODEGA","BODEGA",Tabla1[[#This Row],[GRUPO]]))</f>
        <v>BODEGA</v>
      </c>
      <c r="AB926" t="str">
        <f>VLOOKUP(Tabla1[[#This Row],[articulo]],'DT HUEVO'!$A:$F,6,0)</f>
        <v>MAY</v>
      </c>
    </row>
    <row r="927" spans="1:28">
      <c r="A927" s="223">
        <v>13324</v>
      </c>
      <c r="B927" s="223" t="s">
        <v>1237</v>
      </c>
      <c r="C927" s="223" t="s">
        <v>1259</v>
      </c>
      <c r="D927" s="223">
        <v>15</v>
      </c>
      <c r="E927" s="7"/>
      <c r="F927" s="223" t="s">
        <v>1260</v>
      </c>
      <c r="G927" s="223" t="s">
        <v>1261</v>
      </c>
      <c r="H927" s="7"/>
      <c r="I927" s="7"/>
      <c r="J927" s="223" t="s">
        <v>1262</v>
      </c>
      <c r="K927" s="223" t="s">
        <v>1263</v>
      </c>
      <c r="L927" s="245">
        <v>470.72</v>
      </c>
      <c r="M927" s="246">
        <v>46305</v>
      </c>
      <c r="N927" s="223">
        <v>0</v>
      </c>
      <c r="O927" s="223" t="s">
        <v>1810</v>
      </c>
      <c r="P927" s="223">
        <v>13324</v>
      </c>
      <c r="Q927" s="223" t="s">
        <v>1246</v>
      </c>
      <c r="R927" s="223">
        <v>0</v>
      </c>
      <c r="S927" s="7"/>
      <c r="T927" s="3" t="str">
        <f>+VLOOKUP(Tabla1[[#This Row],[id_bodega]],'CONVERSION DATOS'!B:D,2,0)</f>
        <v>BODEGA EVENTUALIDAD</v>
      </c>
      <c r="U927" s="3" t="str">
        <f>+VLOOKUP(Q927,'CONVERSION DATOS'!B:D,3,0)</f>
        <v>BODEGA</v>
      </c>
      <c r="V927" t="str">
        <f>+VLOOKUP($A$1:$A$21957,'DT HUEVO'!$A:$E,3,0)</f>
        <v>AA</v>
      </c>
      <c r="W927" t="str">
        <f>+VLOOKUP($A$1:$A$21797,'DT HUEVO'!$A:$E,4,0)</f>
        <v>EMPACADOS</v>
      </c>
      <c r="X927" t="str">
        <f>+VLOOKUP(T$1:T$21957,'DT HUEVO'!$H:$K,2,0)</f>
        <v>-</v>
      </c>
      <c r="Y927" t="str">
        <f>+VLOOKUP(T$1:T$21957,'DT HUEVO'!$H:$K,3,0)</f>
        <v>SANTANDER</v>
      </c>
      <c r="Z927">
        <f>+VLOOKUP(A$1:A$21957,'DT HUEVO'!$A:$E,5,0)</f>
        <v>0</v>
      </c>
      <c r="AA927" t="str">
        <f>IF(Tabla1[[#This Row],[GRUPO]]="PLANTA CLASIFICACION","BODEGA",IF(Tabla1[[#This Row],[GRUPO]]="BODEGA","BODEGA",Tabla1[[#This Row],[GRUPO]]))</f>
        <v>BODEGA</v>
      </c>
      <c r="AB927" t="str">
        <f>VLOOKUP(Tabla1[[#This Row],[articulo]],'DT HUEVO'!$A:$F,6,0)</f>
        <v>HD</v>
      </c>
    </row>
    <row r="928" spans="1:28">
      <c r="A928" s="223">
        <v>13419</v>
      </c>
      <c r="B928" s="223" t="s">
        <v>1173</v>
      </c>
      <c r="C928" s="223" t="s">
        <v>1259</v>
      </c>
      <c r="D928" s="223">
        <v>1273</v>
      </c>
      <c r="E928" s="7"/>
      <c r="F928" s="223" t="s">
        <v>1260</v>
      </c>
      <c r="G928" s="223" t="s">
        <v>1261</v>
      </c>
      <c r="H928" s="7"/>
      <c r="I928" s="7"/>
      <c r="J928" s="223" t="s">
        <v>1262</v>
      </c>
      <c r="K928" s="223" t="s">
        <v>1263</v>
      </c>
      <c r="L928" s="245">
        <v>392.29</v>
      </c>
      <c r="M928" s="246">
        <v>46305</v>
      </c>
      <c r="N928" s="223"/>
      <c r="O928" s="223" t="s">
        <v>1810</v>
      </c>
      <c r="P928" s="223">
        <v>13419</v>
      </c>
      <c r="Q928" s="223" t="s">
        <v>1246</v>
      </c>
      <c r="R928" s="223">
        <v>0</v>
      </c>
      <c r="S928" s="7"/>
      <c r="T928" s="3" t="str">
        <f>+VLOOKUP(Tabla1[[#This Row],[id_bodega]],'CONVERSION DATOS'!B:D,2,0)</f>
        <v>BODEGA EVENTUALIDAD</v>
      </c>
      <c r="U928" s="3" t="str">
        <f>+VLOOKUP(Q928,'CONVERSION DATOS'!B:D,3,0)</f>
        <v>BODEGA</v>
      </c>
      <c r="V928" t="str">
        <f>+VLOOKUP($A$1:$A$21957,'DT HUEVO'!$A:$E,3,0)</f>
        <v>A</v>
      </c>
      <c r="W928" t="str">
        <f>+VLOOKUP($A$1:$A$21797,'DT HUEVO'!$A:$E,4,0)</f>
        <v>EMPACADOS</v>
      </c>
      <c r="X928" t="str">
        <f>+VLOOKUP(T$1:T$21957,'DT HUEVO'!$H:$K,2,0)</f>
        <v>-</v>
      </c>
      <c r="Y928" t="str">
        <f>+VLOOKUP(T$1:T$21957,'DT HUEVO'!$H:$K,3,0)</f>
        <v>SANTANDER</v>
      </c>
      <c r="Z928">
        <f>+VLOOKUP(A$1:A$21957,'DT HUEVO'!$A:$E,5,0)</f>
        <v>0</v>
      </c>
      <c r="AA928" t="str">
        <f>IF(Tabla1[[#This Row],[GRUPO]]="PLANTA CLASIFICACION","BODEGA",IF(Tabla1[[#This Row],[GRUPO]]="BODEGA","BODEGA",Tabla1[[#This Row],[GRUPO]]))</f>
        <v>BODEGA</v>
      </c>
      <c r="AB928" t="str">
        <f>VLOOKUP(Tabla1[[#This Row],[articulo]],'DT HUEVO'!$A:$F,6,0)</f>
        <v>HD</v>
      </c>
    </row>
    <row r="929" spans="1:28">
      <c r="A929" s="223">
        <v>13561</v>
      </c>
      <c r="B929" s="223" t="s">
        <v>1692</v>
      </c>
      <c r="C929" s="223" t="s">
        <v>1259</v>
      </c>
      <c r="D929" s="223">
        <v>42</v>
      </c>
      <c r="E929" s="7"/>
      <c r="F929" s="223" t="s">
        <v>1260</v>
      </c>
      <c r="G929" s="223" t="s">
        <v>1261</v>
      </c>
      <c r="H929" s="7"/>
      <c r="I929" s="7"/>
      <c r="J929" s="223" t="s">
        <v>1262</v>
      </c>
      <c r="K929" s="223" t="s">
        <v>1263</v>
      </c>
      <c r="L929" s="245">
        <v>323.74</v>
      </c>
      <c r="M929" s="246">
        <v>46307</v>
      </c>
      <c r="N929" s="223">
        <v>0</v>
      </c>
      <c r="O929" s="223" t="s">
        <v>1810</v>
      </c>
      <c r="P929" s="223">
        <v>13561</v>
      </c>
      <c r="Q929" s="223" t="s">
        <v>1246</v>
      </c>
      <c r="R929" s="223">
        <v>0</v>
      </c>
      <c r="S929" s="7"/>
      <c r="T929" s="3" t="str">
        <f>+VLOOKUP(Tabla1[[#This Row],[id_bodega]],'CONVERSION DATOS'!B:D,2,0)</f>
        <v>BODEGA EVENTUALIDAD</v>
      </c>
      <c r="U929" s="3" t="str">
        <f>+VLOOKUP(Q929,'CONVERSION DATOS'!B:D,3,0)</f>
        <v>BODEGA</v>
      </c>
      <c r="V929" t="str">
        <f>+VLOOKUP($A$1:$A$21957,'DT HUEVO'!$A:$E,3,0)</f>
        <v>B</v>
      </c>
      <c r="W929" t="str">
        <f>+VLOOKUP($A$1:$A$21797,'DT HUEVO'!$A:$E,4,0)</f>
        <v>EMPACADOS</v>
      </c>
      <c r="X929" t="str">
        <f>+VLOOKUP(T$1:T$21957,'DT HUEVO'!$H:$K,2,0)</f>
        <v>-</v>
      </c>
      <c r="Y929" t="str">
        <f>+VLOOKUP(T$1:T$21957,'DT HUEVO'!$H:$K,3,0)</f>
        <v>SANTANDER</v>
      </c>
      <c r="Z929">
        <f>+VLOOKUP(A$1:A$21957,'DT HUEVO'!$A:$E,5,0)</f>
        <v>0</v>
      </c>
      <c r="AA929" t="str">
        <f>IF(Tabla1[[#This Row],[GRUPO]]="PLANTA CLASIFICACION","BODEGA",IF(Tabla1[[#This Row],[GRUPO]]="BODEGA","BODEGA",Tabla1[[#This Row],[GRUPO]]))</f>
        <v>BODEGA</v>
      </c>
      <c r="AB929" t="str">
        <f>VLOOKUP(Tabla1[[#This Row],[articulo]],'DT HUEVO'!$A:$F,6,0)</f>
        <v>AU/FS/GS</v>
      </c>
    </row>
    <row r="930" spans="1:28">
      <c r="A930" s="223">
        <v>74001</v>
      </c>
      <c r="B930" s="223" t="s">
        <v>641</v>
      </c>
      <c r="C930" s="223" t="s">
        <v>1259</v>
      </c>
      <c r="D930" s="223">
        <v>4213</v>
      </c>
      <c r="E930" s="7"/>
      <c r="F930" s="223" t="s">
        <v>1260</v>
      </c>
      <c r="G930" s="223" t="s">
        <v>1261</v>
      </c>
      <c r="H930" s="7"/>
      <c r="I930" s="7"/>
      <c r="J930" s="223" t="s">
        <v>1262</v>
      </c>
      <c r="K930" s="223" t="s">
        <v>1263</v>
      </c>
      <c r="L930" s="245">
        <v>85.68</v>
      </c>
      <c r="M930" s="246">
        <v>46307</v>
      </c>
      <c r="N930" s="223">
        <v>74001</v>
      </c>
      <c r="O930" s="223" t="s">
        <v>1810</v>
      </c>
      <c r="P930" s="223">
        <v>74001</v>
      </c>
      <c r="Q930" s="223" t="s">
        <v>1246</v>
      </c>
      <c r="R930" s="223">
        <v>0</v>
      </c>
      <c r="S930" s="7"/>
      <c r="T930" s="3" t="str">
        <f>+VLOOKUP(Tabla1[[#This Row],[id_bodega]],'CONVERSION DATOS'!B:D,2,0)</f>
        <v>BODEGA EVENTUALIDAD</v>
      </c>
      <c r="U930" s="3" t="str">
        <f>+VLOOKUP(Q930,'CONVERSION DATOS'!B:D,3,0)</f>
        <v>BODEGA</v>
      </c>
      <c r="V930" t="str">
        <f>+VLOOKUP($A$1:$A$21957,'DT HUEVO'!$A:$E,3,0)</f>
        <v>SEGUNDA</v>
      </c>
      <c r="W930" t="str">
        <f>+VLOOKUP($A$1:$A$21797,'DT HUEVO'!$A:$E,4,0)</f>
        <v>SEGUNDA</v>
      </c>
      <c r="X930" t="str">
        <f>+VLOOKUP(T$1:T$21957,'DT HUEVO'!$H:$K,2,0)</f>
        <v>-</v>
      </c>
      <c r="Y930" t="str">
        <f>+VLOOKUP(T$1:T$21957,'DT HUEVO'!$H:$K,3,0)</f>
        <v>SANTANDER</v>
      </c>
      <c r="Z930" t="str">
        <f>+VLOOKUP(A$1:A$21957,'DT HUEVO'!$A:$E,5,0)</f>
        <v>DESECHO</v>
      </c>
      <c r="AA930" t="str">
        <f>IF(Tabla1[[#This Row],[GRUPO]]="PLANTA CLASIFICACION","BODEGA",IF(Tabla1[[#This Row],[GRUPO]]="BODEGA","BODEGA",Tabla1[[#This Row],[GRUPO]]))</f>
        <v>BODEGA</v>
      </c>
      <c r="AB930" t="str">
        <f>VLOOKUP(Tabla1[[#This Row],[articulo]],'DT HUEVO'!$A:$F,6,0)</f>
        <v>SEGUNDA</v>
      </c>
    </row>
    <row r="931" spans="1:28">
      <c r="A931" s="223">
        <v>79103</v>
      </c>
      <c r="B931" s="223" t="s">
        <v>1821</v>
      </c>
      <c r="C931" s="223" t="s">
        <v>1259</v>
      </c>
      <c r="D931" s="223">
        <v>1728</v>
      </c>
      <c r="E931" s="7"/>
      <c r="F931" s="223" t="s">
        <v>1260</v>
      </c>
      <c r="G931" s="223" t="s">
        <v>1261</v>
      </c>
      <c r="H931" s="7"/>
      <c r="I931" s="7"/>
      <c r="J931" s="223" t="s">
        <v>1262</v>
      </c>
      <c r="K931" s="223" t="s">
        <v>1263</v>
      </c>
      <c r="L931" s="245">
        <v>95.13</v>
      </c>
      <c r="M931" s="246">
        <v>46302</v>
      </c>
      <c r="N931" s="223">
        <v>79103</v>
      </c>
      <c r="O931" s="223" t="s">
        <v>1810</v>
      </c>
      <c r="P931" s="223">
        <v>79103</v>
      </c>
      <c r="Q931" s="223" t="s">
        <v>1246</v>
      </c>
      <c r="R931" s="223">
        <v>0</v>
      </c>
      <c r="S931" s="7"/>
      <c r="T931" s="3" t="str">
        <f>+VLOOKUP(Tabla1[[#This Row],[id_bodega]],'CONVERSION DATOS'!B:D,2,0)</f>
        <v>BODEGA EVENTUALIDAD</v>
      </c>
      <c r="U931" s="3" t="str">
        <f>+VLOOKUP(Q931,'CONVERSION DATOS'!B:D,3,0)</f>
        <v>BODEGA</v>
      </c>
      <c r="V931" t="str">
        <f>+VLOOKUP($A$1:$A$21957,'DT HUEVO'!$A:$E,3,0)</f>
        <v>SEGUNDA</v>
      </c>
      <c r="W931" t="str">
        <f>+VLOOKUP($A$1:$A$21797,'DT HUEVO'!$A:$E,4,0)</f>
        <v>SEGUNDA</v>
      </c>
      <c r="X931" t="str">
        <f>+VLOOKUP(T$1:T$21957,'DT HUEVO'!$H:$K,2,0)</f>
        <v>-</v>
      </c>
      <c r="Y931" t="str">
        <f>+VLOOKUP(T$1:T$21957,'DT HUEVO'!$H:$K,3,0)</f>
        <v>SANTANDER</v>
      </c>
      <c r="Z931">
        <f>+VLOOKUP(A$1:A$21957,'DT HUEVO'!$A:$E,5,0)</f>
        <v>0</v>
      </c>
      <c r="AA931" t="str">
        <f>IF(Tabla1[[#This Row],[GRUPO]]="PLANTA CLASIFICACION","BODEGA",IF(Tabla1[[#This Row],[GRUPO]]="BODEGA","BODEGA",Tabla1[[#This Row],[GRUPO]]))</f>
        <v>BODEGA</v>
      </c>
      <c r="AB931" t="str">
        <f>VLOOKUP(Tabla1[[#This Row],[articulo]],'DT HUEVO'!$A:$F,6,0)</f>
        <v>SEGUNDA</v>
      </c>
    </row>
    <row r="932" spans="1:28">
      <c r="A932" s="223">
        <v>2013322</v>
      </c>
      <c r="B932" s="223" t="s">
        <v>1215</v>
      </c>
      <c r="C932" s="223" t="s">
        <v>1259</v>
      </c>
      <c r="D932" s="223">
        <v>220</v>
      </c>
      <c r="E932" s="7"/>
      <c r="F932" s="223" t="s">
        <v>1260</v>
      </c>
      <c r="G932" s="223" t="s">
        <v>1261</v>
      </c>
      <c r="H932" s="7"/>
      <c r="I932" s="7"/>
      <c r="J932" s="223" t="s">
        <v>1262</v>
      </c>
      <c r="K932" s="223" t="s">
        <v>1263</v>
      </c>
      <c r="L932" s="245">
        <v>478.25</v>
      </c>
      <c r="M932" s="246">
        <v>46304</v>
      </c>
      <c r="N932" s="223">
        <v>0</v>
      </c>
      <c r="O932" s="223" t="s">
        <v>1810</v>
      </c>
      <c r="P932" s="223">
        <v>2013322</v>
      </c>
      <c r="Q932" s="223" t="s">
        <v>1246</v>
      </c>
      <c r="R932" s="223">
        <v>0</v>
      </c>
      <c r="S932" s="7"/>
      <c r="T932" s="3" t="str">
        <f>+VLOOKUP(Tabla1[[#This Row],[id_bodega]],'CONVERSION DATOS'!B:D,2,0)</f>
        <v>BODEGA EVENTUALIDAD</v>
      </c>
      <c r="U932" s="3" t="str">
        <f>+VLOOKUP(Q932,'CONVERSION DATOS'!B:D,3,0)</f>
        <v>BODEGA</v>
      </c>
      <c r="V932" t="str">
        <f>+VLOOKUP($A$1:$A$21957,'DT HUEVO'!$A:$E,3,0)</f>
        <v>AA</v>
      </c>
      <c r="W932" t="str">
        <f>+VLOOKUP($A$1:$A$21797,'DT HUEVO'!$A:$E,4,0)</f>
        <v>EMPACADOS</v>
      </c>
      <c r="X932" t="str">
        <f>+VLOOKUP(T$1:T$21957,'DT HUEVO'!$H:$K,2,0)</f>
        <v>-</v>
      </c>
      <c r="Y932" t="str">
        <f>+VLOOKUP(T$1:T$21957,'DT HUEVO'!$H:$K,3,0)</f>
        <v>SANTANDER</v>
      </c>
      <c r="Z932">
        <f>+VLOOKUP(A$1:A$21957,'DT HUEVO'!$A:$E,5,0)</f>
        <v>0</v>
      </c>
      <c r="AA932" t="str">
        <f>IF(Tabla1[[#This Row],[GRUPO]]="PLANTA CLASIFICACION","BODEGA",IF(Tabla1[[#This Row],[GRUPO]]="BODEGA","BODEGA",Tabla1[[#This Row],[GRUPO]]))</f>
        <v>BODEGA</v>
      </c>
      <c r="AB932" t="str">
        <f>VLOOKUP(Tabla1[[#This Row],[articulo]],'DT HUEVO'!$A:$F,6,0)</f>
        <v>HD</v>
      </c>
    </row>
    <row r="933" spans="1:28">
      <c r="A933" s="223">
        <v>2013419</v>
      </c>
      <c r="B933" s="223" t="s">
        <v>1218</v>
      </c>
      <c r="C933" s="223" t="s">
        <v>1259</v>
      </c>
      <c r="D933" s="223">
        <v>113</v>
      </c>
      <c r="E933" s="7"/>
      <c r="F933" s="223" t="s">
        <v>1260</v>
      </c>
      <c r="G933" s="223" t="s">
        <v>1261</v>
      </c>
      <c r="H933" s="7"/>
      <c r="I933" s="7"/>
      <c r="J933" s="223" t="s">
        <v>1262</v>
      </c>
      <c r="K933" s="223" t="s">
        <v>1263</v>
      </c>
      <c r="L933" s="245">
        <v>406.83</v>
      </c>
      <c r="M933" s="246">
        <v>46304</v>
      </c>
      <c r="N933" s="223">
        <v>0</v>
      </c>
      <c r="O933" s="223" t="s">
        <v>1810</v>
      </c>
      <c r="P933" s="223">
        <v>2013419</v>
      </c>
      <c r="Q933" s="223" t="s">
        <v>1246</v>
      </c>
      <c r="R933" s="223">
        <v>0</v>
      </c>
      <c r="S933" s="7"/>
      <c r="T933" s="3" t="str">
        <f>+VLOOKUP(Tabla1[[#This Row],[id_bodega]],'CONVERSION DATOS'!B:D,2,0)</f>
        <v>BODEGA EVENTUALIDAD</v>
      </c>
      <c r="U933" s="3" t="str">
        <f>+VLOOKUP(Q933,'CONVERSION DATOS'!B:D,3,0)</f>
        <v>BODEGA</v>
      </c>
      <c r="V933" t="str">
        <f>+VLOOKUP($A$1:$A$21957,'DT HUEVO'!$A:$E,3,0)</f>
        <v>A</v>
      </c>
      <c r="W933" t="str">
        <f>+VLOOKUP($A$1:$A$21797,'DT HUEVO'!$A:$E,4,0)</f>
        <v>EMPACADOS</v>
      </c>
      <c r="X933" t="str">
        <f>+VLOOKUP(T$1:T$21957,'DT HUEVO'!$H:$K,2,0)</f>
        <v>-</v>
      </c>
      <c r="Y933" t="str">
        <f>+VLOOKUP(T$1:T$21957,'DT HUEVO'!$H:$K,3,0)</f>
        <v>SANTANDER</v>
      </c>
      <c r="Z933">
        <f>+VLOOKUP(A$1:A$21957,'DT HUEVO'!$A:$E,5,0)</f>
        <v>0</v>
      </c>
      <c r="AA933" t="str">
        <f>IF(Tabla1[[#This Row],[GRUPO]]="PLANTA CLASIFICACION","BODEGA",IF(Tabla1[[#This Row],[GRUPO]]="BODEGA","BODEGA",Tabla1[[#This Row],[GRUPO]]))</f>
        <v>BODEGA</v>
      </c>
      <c r="AB933" t="str">
        <f>VLOOKUP(Tabla1[[#This Row],[articulo]],'DT HUEVO'!$A:$F,6,0)</f>
        <v>HD</v>
      </c>
    </row>
    <row r="934" spans="1:28">
      <c r="A934" s="223">
        <v>13324</v>
      </c>
      <c r="B934" s="223" t="s">
        <v>1237</v>
      </c>
      <c r="C934" s="223" t="s">
        <v>1259</v>
      </c>
      <c r="D934" s="223">
        <v>1770</v>
      </c>
      <c r="E934" s="7"/>
      <c r="F934" s="223" t="s">
        <v>1260</v>
      </c>
      <c r="G934" s="223" t="s">
        <v>1261</v>
      </c>
      <c r="H934" s="7"/>
      <c r="I934" s="7"/>
      <c r="J934" s="223" t="s">
        <v>1262</v>
      </c>
      <c r="K934" s="223" t="s">
        <v>1263</v>
      </c>
      <c r="L934" s="245">
        <v>470.72</v>
      </c>
      <c r="M934" s="246">
        <v>46307</v>
      </c>
      <c r="N934" s="223">
        <v>0</v>
      </c>
      <c r="O934" s="223" t="s">
        <v>1274</v>
      </c>
      <c r="P934" s="223">
        <v>13324</v>
      </c>
      <c r="Q934" s="223" t="s">
        <v>1014</v>
      </c>
      <c r="R934" s="223">
        <v>0</v>
      </c>
      <c r="S934" s="7"/>
      <c r="T934" s="3" t="str">
        <f>+VLOOKUP(Tabla1[[#This Row],[id_bodega]],'CONVERSION DATOS'!B:D,2,0)</f>
        <v>TAT CE MEDELLIN</v>
      </c>
      <c r="U934" s="3" t="str">
        <f>+VLOOKUP(Q934,'CONVERSION DATOS'!B:D,3,0)</f>
        <v>BODEGA</v>
      </c>
      <c r="V934" t="str">
        <f>+VLOOKUP($A$1:$A$21957,'DT HUEVO'!$A:$E,3,0)</f>
        <v>AA</v>
      </c>
      <c r="W934" t="str">
        <f>+VLOOKUP($A$1:$A$21797,'DT HUEVO'!$A:$E,4,0)</f>
        <v>EMPACADOS</v>
      </c>
      <c r="X934" t="str">
        <f>+VLOOKUP(T$1:T$21957,'DT HUEVO'!$H:$K,2,0)</f>
        <v>CENTRO DE EMPAQUES</v>
      </c>
      <c r="Y934" t="str">
        <f>+VLOOKUP(T$1:T$21957,'DT HUEVO'!$H:$K,3,0)</f>
        <v>CALOTO</v>
      </c>
      <c r="Z934">
        <f>+VLOOKUP(A$1:A$21957,'DT HUEVO'!$A:$E,5,0)</f>
        <v>0</v>
      </c>
      <c r="AA934" t="str">
        <f>IF(Tabla1[[#This Row],[GRUPO]]="PLANTA CLASIFICACION","BODEGA",IF(Tabla1[[#This Row],[GRUPO]]="BODEGA","BODEGA",Tabla1[[#This Row],[GRUPO]]))</f>
        <v>BODEGA</v>
      </c>
      <c r="AB934" t="str">
        <f>VLOOKUP(Tabla1[[#This Row],[articulo]],'DT HUEVO'!$A:$F,6,0)</f>
        <v>HD</v>
      </c>
    </row>
    <row r="935" spans="1:28">
      <c r="A935" s="223">
        <v>13358</v>
      </c>
      <c r="B935" s="223" t="s">
        <v>33</v>
      </c>
      <c r="C935" s="223" t="s">
        <v>1259</v>
      </c>
      <c r="D935" s="223">
        <v>256608</v>
      </c>
      <c r="E935" s="7"/>
      <c r="F935" s="223" t="s">
        <v>1260</v>
      </c>
      <c r="G935" s="223" t="s">
        <v>1261</v>
      </c>
      <c r="H935" s="7"/>
      <c r="I935" s="7"/>
      <c r="J935" s="223" t="s">
        <v>1262</v>
      </c>
      <c r="K935" s="223" t="s">
        <v>1263</v>
      </c>
      <c r="L935" s="245">
        <v>493.6</v>
      </c>
      <c r="M935" s="246">
        <v>46308</v>
      </c>
      <c r="N935" s="223"/>
      <c r="O935" s="223" t="s">
        <v>1274</v>
      </c>
      <c r="P935" s="223">
        <v>13358</v>
      </c>
      <c r="Q935" s="223" t="s">
        <v>1014</v>
      </c>
      <c r="R935" s="223">
        <v>0</v>
      </c>
      <c r="S935" s="7"/>
      <c r="T935" s="3" t="str">
        <f>+VLOOKUP(Tabla1[[#This Row],[id_bodega]],'CONVERSION DATOS'!B:D,2,0)</f>
        <v>TAT CE MEDELLIN</v>
      </c>
      <c r="U935" s="3" t="str">
        <f>+VLOOKUP(Q935,'CONVERSION DATOS'!B:D,3,0)</f>
        <v>BODEGA</v>
      </c>
      <c r="V935" t="str">
        <f>+VLOOKUP($A$1:$A$21957,'DT HUEVO'!$A:$E,3,0)</f>
        <v>AA</v>
      </c>
      <c r="W935" t="str">
        <f>+VLOOKUP($A$1:$A$21797,'DT HUEVO'!$A:$E,4,0)</f>
        <v>EMPACADOS</v>
      </c>
      <c r="X935" t="str">
        <f>+VLOOKUP(T$1:T$21957,'DT HUEVO'!$H:$K,2,0)</f>
        <v>CENTRO DE EMPAQUES</v>
      </c>
      <c r="Y935" t="str">
        <f>+VLOOKUP(T$1:T$21957,'DT HUEVO'!$H:$K,3,0)</f>
        <v>CALOTO</v>
      </c>
      <c r="Z935">
        <f>+VLOOKUP(A$1:A$21957,'DT HUEVO'!$A:$E,5,0)</f>
        <v>0</v>
      </c>
      <c r="AA935" t="str">
        <f>IF(Tabla1[[#This Row],[GRUPO]]="PLANTA CLASIFICACION","BODEGA",IF(Tabla1[[#This Row],[GRUPO]]="BODEGA","BODEGA",Tabla1[[#This Row],[GRUPO]]))</f>
        <v>BODEGA</v>
      </c>
      <c r="AB935" t="str">
        <f>VLOOKUP(Tabla1[[#This Row],[articulo]],'DT HUEVO'!$A:$F,6,0)</f>
        <v>HD</v>
      </c>
    </row>
    <row r="936" spans="1:28">
      <c r="A936" s="223">
        <v>13420</v>
      </c>
      <c r="B936" s="223" t="s">
        <v>1710</v>
      </c>
      <c r="C936" s="223" t="s">
        <v>1259</v>
      </c>
      <c r="D936" s="223">
        <v>177270</v>
      </c>
      <c r="E936" s="7"/>
      <c r="F936" s="223" t="s">
        <v>1260</v>
      </c>
      <c r="G936" s="223" t="s">
        <v>1261</v>
      </c>
      <c r="H936" s="7"/>
      <c r="I936" s="7"/>
      <c r="J936" s="223" t="s">
        <v>1262</v>
      </c>
      <c r="K936" s="223" t="s">
        <v>1263</v>
      </c>
      <c r="L936" s="245">
        <v>404.41</v>
      </c>
      <c r="M936" s="246">
        <v>46308</v>
      </c>
      <c r="N936" s="223"/>
      <c r="O936" s="223" t="s">
        <v>1274</v>
      </c>
      <c r="P936" s="223">
        <v>13420</v>
      </c>
      <c r="Q936" s="223" t="s">
        <v>1014</v>
      </c>
      <c r="R936" s="223">
        <v>0</v>
      </c>
      <c r="S936" s="7"/>
      <c r="T936" s="3" t="str">
        <f>+VLOOKUP(Tabla1[[#This Row],[id_bodega]],'CONVERSION DATOS'!B:D,2,0)</f>
        <v>TAT CE MEDELLIN</v>
      </c>
      <c r="U936" s="3" t="str">
        <f>+VLOOKUP(Q936,'CONVERSION DATOS'!B:D,3,0)</f>
        <v>BODEGA</v>
      </c>
      <c r="V936" t="str">
        <f>+VLOOKUP($A$1:$A$21957,'DT HUEVO'!$A:$E,3,0)</f>
        <v>A</v>
      </c>
      <c r="W936" t="str">
        <f>+VLOOKUP($A$1:$A$21797,'DT HUEVO'!$A:$E,4,0)</f>
        <v>EMPACADOS</v>
      </c>
      <c r="X936" t="str">
        <f>+VLOOKUP(T$1:T$21957,'DT HUEVO'!$H:$K,2,0)</f>
        <v>CENTRO DE EMPAQUES</v>
      </c>
      <c r="Y936" t="str">
        <f>+VLOOKUP(T$1:T$21957,'DT HUEVO'!$H:$K,3,0)</f>
        <v>CALOTO</v>
      </c>
      <c r="Z936">
        <f>+VLOOKUP(A$1:A$21957,'DT HUEVO'!$A:$E,5,0)</f>
        <v>0</v>
      </c>
      <c r="AA936" t="str">
        <f>IF(Tabla1[[#This Row],[GRUPO]]="PLANTA CLASIFICACION","BODEGA",IF(Tabla1[[#This Row],[GRUPO]]="BODEGA","BODEGA",Tabla1[[#This Row],[GRUPO]]))</f>
        <v>BODEGA</v>
      </c>
      <c r="AB936" t="str">
        <f>VLOOKUP(Tabla1[[#This Row],[articulo]],'DT HUEVO'!$A:$F,6,0)</f>
        <v>HD</v>
      </c>
    </row>
    <row r="937" spans="1:28">
      <c r="A937" s="223">
        <v>2010301</v>
      </c>
      <c r="B937" s="223" t="s">
        <v>1270</v>
      </c>
      <c r="C937" s="223" t="s">
        <v>1259</v>
      </c>
      <c r="D937" s="223">
        <v>200167</v>
      </c>
      <c r="E937" s="7"/>
      <c r="F937" s="223" t="s">
        <v>1260</v>
      </c>
      <c r="G937" s="223" t="s">
        <v>1261</v>
      </c>
      <c r="H937" s="7"/>
      <c r="I937" s="7"/>
      <c r="J937" s="223" t="s">
        <v>1262</v>
      </c>
      <c r="K937" s="223" t="s">
        <v>1263</v>
      </c>
      <c r="L937" s="245">
        <v>376.82991996387</v>
      </c>
      <c r="M937" s="246">
        <v>46308</v>
      </c>
      <c r="N937" s="223"/>
      <c r="O937" s="223" t="s">
        <v>1274</v>
      </c>
      <c r="P937" s="223">
        <v>2010301</v>
      </c>
      <c r="Q937" s="223" t="s">
        <v>1014</v>
      </c>
      <c r="R937" s="223">
        <v>0</v>
      </c>
      <c r="S937" s="7"/>
      <c r="T937" s="3" t="str">
        <f>+VLOOKUP(Tabla1[[#This Row],[id_bodega]],'CONVERSION DATOS'!B:D,2,0)</f>
        <v>TAT CE MEDELLIN</v>
      </c>
      <c r="U937" s="3" t="str">
        <f>+VLOOKUP(Q937,'CONVERSION DATOS'!B:D,3,0)</f>
        <v>BODEGA</v>
      </c>
      <c r="V937" t="str">
        <f>+VLOOKUP($A$1:$A$21957,'DT HUEVO'!$A:$E,3,0)</f>
        <v>AA</v>
      </c>
      <c r="W937" t="str">
        <f>+VLOOKUP($A$1:$A$21797,'DT HUEVO'!$A:$E,4,0)</f>
        <v>GRIS SUELTO</v>
      </c>
      <c r="X937" t="str">
        <f>+VLOOKUP(T$1:T$21957,'DT HUEVO'!$H:$K,2,0)</f>
        <v>CENTRO DE EMPAQUES</v>
      </c>
      <c r="Y937" t="str">
        <f>+VLOOKUP(T$1:T$21957,'DT HUEVO'!$H:$K,3,0)</f>
        <v>CALOTO</v>
      </c>
      <c r="Z937">
        <f>+VLOOKUP(A$1:A$21957,'DT HUEVO'!$A:$E,5,0)</f>
        <v>0</v>
      </c>
      <c r="AA937" t="str">
        <f>IF(Tabla1[[#This Row],[GRUPO]]="PLANTA CLASIFICACION","BODEGA",IF(Tabla1[[#This Row],[GRUPO]]="BODEGA","BODEGA",Tabla1[[#This Row],[GRUPO]]))</f>
        <v>BODEGA</v>
      </c>
      <c r="AB937" t="str">
        <f>VLOOKUP(Tabla1[[#This Row],[articulo]],'DT HUEVO'!$A:$F,6,0)</f>
        <v>HD</v>
      </c>
    </row>
    <row r="938" spans="1:28">
      <c r="A938" s="223">
        <v>2410401</v>
      </c>
      <c r="B938" s="223" t="s">
        <v>1771</v>
      </c>
      <c r="C938" s="223" t="s">
        <v>1259</v>
      </c>
      <c r="D938" s="223">
        <v>312912</v>
      </c>
      <c r="E938" s="7"/>
      <c r="F938" s="223" t="s">
        <v>1260</v>
      </c>
      <c r="G938" s="223" t="s">
        <v>1261</v>
      </c>
      <c r="H938" s="7"/>
      <c r="I938" s="7"/>
      <c r="J938" s="223" t="s">
        <v>1262</v>
      </c>
      <c r="K938" s="223" t="s">
        <v>1263</v>
      </c>
      <c r="L938" s="245">
        <v>406.82956810163751</v>
      </c>
      <c r="M938" s="246">
        <v>46308</v>
      </c>
      <c r="N938" s="223">
        <v>0</v>
      </c>
      <c r="O938" s="223" t="s">
        <v>1274</v>
      </c>
      <c r="P938" s="223">
        <v>2410401</v>
      </c>
      <c r="Q938" s="223" t="s">
        <v>1014</v>
      </c>
      <c r="R938" s="223">
        <v>0</v>
      </c>
      <c r="S938" s="7"/>
      <c r="T938" s="3" t="str">
        <f>+VLOOKUP(Tabla1[[#This Row],[id_bodega]],'CONVERSION DATOS'!B:D,2,0)</f>
        <v>TAT CE MEDELLIN</v>
      </c>
      <c r="U938" s="3" t="str">
        <f>+VLOOKUP(Q938,'CONVERSION DATOS'!B:D,3,0)</f>
        <v>BODEGA</v>
      </c>
      <c r="V938" t="str">
        <f>+VLOOKUP($A$1:$A$21957,'DT HUEVO'!$A:$E,3,0)</f>
        <v>A</v>
      </c>
      <c r="W938" t="str">
        <f>+VLOOKUP($A$1:$A$21797,'DT HUEVO'!$A:$E,4,0)</f>
        <v>GRIS SUELTO</v>
      </c>
      <c r="X938" t="str">
        <f>+VLOOKUP(T$1:T$21957,'DT HUEVO'!$H:$K,2,0)</f>
        <v>CENTRO DE EMPAQUES</v>
      </c>
      <c r="Y938" t="str">
        <f>+VLOOKUP(T$1:T$21957,'DT HUEVO'!$H:$K,3,0)</f>
        <v>CALOTO</v>
      </c>
      <c r="Z938">
        <f>+VLOOKUP(A$1:A$21957,'DT HUEVO'!$A:$E,5,0)</f>
        <v>0</v>
      </c>
      <c r="AA938" t="str">
        <f>IF(Tabla1[[#This Row],[GRUPO]]="PLANTA CLASIFICACION","BODEGA",IF(Tabla1[[#This Row],[GRUPO]]="BODEGA","BODEGA",Tabla1[[#This Row],[GRUPO]]))</f>
        <v>BODEGA</v>
      </c>
      <c r="AB938" t="str">
        <f>VLOOKUP(Tabla1[[#This Row],[articulo]],'DT HUEVO'!$A:$F,6,0)</f>
        <v>HD</v>
      </c>
    </row>
    <row r="939" spans="1:28">
      <c r="A939" s="223">
        <v>13420</v>
      </c>
      <c r="B939" s="223" t="s">
        <v>1710</v>
      </c>
      <c r="C939" s="223" t="s">
        <v>1259</v>
      </c>
      <c r="D939" s="223">
        <v>2160</v>
      </c>
      <c r="E939" s="7"/>
      <c r="F939" s="223" t="s">
        <v>1260</v>
      </c>
      <c r="G939" s="223" t="s">
        <v>1261</v>
      </c>
      <c r="H939" s="7"/>
      <c r="I939" s="7"/>
      <c r="J939" s="223" t="s">
        <v>1262</v>
      </c>
      <c r="K939" s="223" t="s">
        <v>1263</v>
      </c>
      <c r="L939" s="245">
        <v>404.41</v>
      </c>
      <c r="M939" s="246">
        <v>46308</v>
      </c>
      <c r="N939" s="223"/>
      <c r="O939" s="223" t="s">
        <v>1275</v>
      </c>
      <c r="P939" s="223">
        <v>13420</v>
      </c>
      <c r="Q939" s="223" t="s">
        <v>1200</v>
      </c>
      <c r="R939" s="223">
        <v>0</v>
      </c>
      <c r="S939" s="7"/>
      <c r="T939" s="3" t="str">
        <f>+VLOOKUP(Tabla1[[#This Row],[id_bodega]],'CONVERSION DATOS'!B:D,2,0)</f>
        <v>TAT CE MONTERIA</v>
      </c>
      <c r="U939" s="3" t="str">
        <f>+VLOOKUP(Q939,'CONVERSION DATOS'!B:D,3,0)</f>
        <v>BODEGA</v>
      </c>
      <c r="V939" t="str">
        <f>+VLOOKUP($A$1:$A$21957,'DT HUEVO'!$A:$E,3,0)</f>
        <v>A</v>
      </c>
      <c r="W939" t="str">
        <f>+VLOOKUP($A$1:$A$21797,'DT HUEVO'!$A:$E,4,0)</f>
        <v>EMPACADOS</v>
      </c>
      <c r="X939" t="str">
        <f>+VLOOKUP(T$1:T$21957,'DT HUEVO'!$H:$K,2,0)</f>
        <v>COSTA</v>
      </c>
      <c r="Y939" t="str">
        <f>+VLOOKUP(T$1:T$21957,'DT HUEVO'!$H:$K,3,0)</f>
        <v>CALOTO</v>
      </c>
      <c r="Z939">
        <f>+VLOOKUP(A$1:A$21957,'DT HUEVO'!$A:$E,5,0)</f>
        <v>0</v>
      </c>
      <c r="AA939" t="str">
        <f>IF(Tabla1[[#This Row],[GRUPO]]="PLANTA CLASIFICACION","BODEGA",IF(Tabla1[[#This Row],[GRUPO]]="BODEGA","BODEGA",Tabla1[[#This Row],[GRUPO]]))</f>
        <v>BODEGA</v>
      </c>
      <c r="AB939" t="str">
        <f>VLOOKUP(Tabla1[[#This Row],[articulo]],'DT HUEVO'!$A:$F,6,0)</f>
        <v>HD</v>
      </c>
    </row>
    <row r="940" spans="1:28">
      <c r="A940" s="223">
        <v>2010301</v>
      </c>
      <c r="B940" s="223" t="s">
        <v>1270</v>
      </c>
      <c r="C940" s="223" t="s">
        <v>1259</v>
      </c>
      <c r="D940" s="223">
        <v>30960</v>
      </c>
      <c r="E940" s="7"/>
      <c r="F940" s="223" t="s">
        <v>1260</v>
      </c>
      <c r="G940" s="223" t="s">
        <v>1261</v>
      </c>
      <c r="H940" s="7"/>
      <c r="I940" s="7"/>
      <c r="J940" s="223" t="s">
        <v>1262</v>
      </c>
      <c r="K940" s="223" t="s">
        <v>1263</v>
      </c>
      <c r="L940" s="245">
        <v>376.83</v>
      </c>
      <c r="M940" s="246">
        <v>46307</v>
      </c>
      <c r="N940" s="223"/>
      <c r="O940" s="223" t="s">
        <v>1275</v>
      </c>
      <c r="P940" s="223">
        <v>2010301</v>
      </c>
      <c r="Q940" s="223" t="s">
        <v>1200</v>
      </c>
      <c r="R940" s="223">
        <v>0</v>
      </c>
      <c r="S940" s="7"/>
      <c r="T940" s="3" t="str">
        <f>+VLOOKUP(Tabla1[[#This Row],[id_bodega]],'CONVERSION DATOS'!B:D,2,0)</f>
        <v>TAT CE MONTERIA</v>
      </c>
      <c r="U940" s="3" t="str">
        <f>+VLOOKUP(Q940,'CONVERSION DATOS'!B:D,3,0)</f>
        <v>BODEGA</v>
      </c>
      <c r="V940" t="str">
        <f>+VLOOKUP($A$1:$A$21957,'DT HUEVO'!$A:$E,3,0)</f>
        <v>AA</v>
      </c>
      <c r="W940" t="str">
        <f>+VLOOKUP($A$1:$A$21797,'DT HUEVO'!$A:$E,4,0)</f>
        <v>GRIS SUELTO</v>
      </c>
      <c r="X940" t="str">
        <f>+VLOOKUP(T$1:T$21957,'DT HUEVO'!$H:$K,2,0)</f>
        <v>COSTA</v>
      </c>
      <c r="Y940" t="str">
        <f>+VLOOKUP(T$1:T$21957,'DT HUEVO'!$H:$K,3,0)</f>
        <v>CALOTO</v>
      </c>
      <c r="Z940">
        <f>+VLOOKUP(A$1:A$21957,'DT HUEVO'!$A:$E,5,0)</f>
        <v>0</v>
      </c>
      <c r="AA940" t="str">
        <f>IF(Tabla1[[#This Row],[GRUPO]]="PLANTA CLASIFICACION","BODEGA",IF(Tabla1[[#This Row],[GRUPO]]="BODEGA","BODEGA",Tabla1[[#This Row],[GRUPO]]))</f>
        <v>BODEGA</v>
      </c>
      <c r="AB940" t="str">
        <f>VLOOKUP(Tabla1[[#This Row],[articulo]],'DT HUEVO'!$A:$F,6,0)</f>
        <v>HD</v>
      </c>
    </row>
    <row r="941" spans="1:28">
      <c r="A941" s="223">
        <v>2010501</v>
      </c>
      <c r="B941" s="223" t="s">
        <v>1271</v>
      </c>
      <c r="C941" s="223" t="s">
        <v>1259</v>
      </c>
      <c r="D941" s="223">
        <v>93669</v>
      </c>
      <c r="E941" s="7"/>
      <c r="F941" s="223" t="s">
        <v>1260</v>
      </c>
      <c r="G941" s="223" t="s">
        <v>1261</v>
      </c>
      <c r="H941" s="7"/>
      <c r="I941" s="7"/>
      <c r="J941" s="223" t="s">
        <v>1262</v>
      </c>
      <c r="K941" s="223" t="s">
        <v>1263</v>
      </c>
      <c r="L941" s="245">
        <v>319.64999999999998</v>
      </c>
      <c r="M941" s="246">
        <v>46305</v>
      </c>
      <c r="N941" s="223"/>
      <c r="O941" s="223" t="s">
        <v>1275</v>
      </c>
      <c r="P941" s="223">
        <v>2010501</v>
      </c>
      <c r="Q941" s="223" t="s">
        <v>1200</v>
      </c>
      <c r="R941" s="223">
        <v>0</v>
      </c>
      <c r="S941" s="7"/>
      <c r="T941" s="3" t="str">
        <f>+VLOOKUP(Tabla1[[#This Row],[id_bodega]],'CONVERSION DATOS'!B:D,2,0)</f>
        <v>TAT CE MONTERIA</v>
      </c>
      <c r="U941" s="3" t="str">
        <f>+VLOOKUP(Q941,'CONVERSION DATOS'!B:D,3,0)</f>
        <v>BODEGA</v>
      </c>
      <c r="V941" t="str">
        <f>+VLOOKUP($A$1:$A$21957,'DT HUEVO'!$A:$E,3,0)</f>
        <v>B</v>
      </c>
      <c r="W941" t="str">
        <f>+VLOOKUP($A$1:$A$21797,'DT HUEVO'!$A:$E,4,0)</f>
        <v>GRIS SUELTO</v>
      </c>
      <c r="X941" t="str">
        <f>+VLOOKUP(T$1:T$21957,'DT HUEVO'!$H:$K,2,0)</f>
        <v>COSTA</v>
      </c>
      <c r="Y941" t="str">
        <f>+VLOOKUP(T$1:T$21957,'DT HUEVO'!$H:$K,3,0)</f>
        <v>CALOTO</v>
      </c>
      <c r="Z941">
        <f>+VLOOKUP(A$1:A$21957,'DT HUEVO'!$A:$E,5,0)</f>
        <v>0</v>
      </c>
      <c r="AA941" t="str">
        <f>IF(Tabla1[[#This Row],[GRUPO]]="PLANTA CLASIFICACION","BODEGA",IF(Tabla1[[#This Row],[GRUPO]]="BODEGA","BODEGA",Tabla1[[#This Row],[GRUPO]]))</f>
        <v>BODEGA</v>
      </c>
      <c r="AB941" t="str">
        <f>VLOOKUP(Tabla1[[#This Row],[articulo]],'DT HUEVO'!$A:$F,6,0)</f>
        <v>hd</v>
      </c>
    </row>
    <row r="942" spans="1:28">
      <c r="A942" s="223">
        <v>2410401</v>
      </c>
      <c r="B942" s="223" t="s">
        <v>1771</v>
      </c>
      <c r="C942" s="223" t="s">
        <v>1259</v>
      </c>
      <c r="D942" s="223">
        <v>293475</v>
      </c>
      <c r="E942" s="7"/>
      <c r="F942" s="223" t="s">
        <v>1260</v>
      </c>
      <c r="G942" s="223" t="s">
        <v>1261</v>
      </c>
      <c r="H942" s="7"/>
      <c r="I942" s="7"/>
      <c r="J942" s="223" t="s">
        <v>1262</v>
      </c>
      <c r="K942" s="223" t="s">
        <v>1263</v>
      </c>
      <c r="L942" s="245">
        <v>406.829974784905</v>
      </c>
      <c r="M942" s="246">
        <v>46308</v>
      </c>
      <c r="N942" s="223">
        <v>0</v>
      </c>
      <c r="O942" s="223" t="s">
        <v>1275</v>
      </c>
      <c r="P942" s="223">
        <v>2410401</v>
      </c>
      <c r="Q942" s="223" t="s">
        <v>1200</v>
      </c>
      <c r="R942" s="223">
        <v>0</v>
      </c>
      <c r="S942" s="7"/>
      <c r="T942" s="3" t="str">
        <f>+VLOOKUP(Tabla1[[#This Row],[id_bodega]],'CONVERSION DATOS'!B:D,2,0)</f>
        <v>TAT CE MONTERIA</v>
      </c>
      <c r="U942" s="3" t="str">
        <f>+VLOOKUP(Q942,'CONVERSION DATOS'!B:D,3,0)</f>
        <v>BODEGA</v>
      </c>
      <c r="V942" t="str">
        <f>+VLOOKUP($A$1:$A$21957,'DT HUEVO'!$A:$E,3,0)</f>
        <v>A</v>
      </c>
      <c r="W942" t="str">
        <f>+VLOOKUP($A$1:$A$21797,'DT HUEVO'!$A:$E,4,0)</f>
        <v>GRIS SUELTO</v>
      </c>
      <c r="X942" t="str">
        <f>+VLOOKUP(T$1:T$21957,'DT HUEVO'!$H:$K,2,0)</f>
        <v>COSTA</v>
      </c>
      <c r="Y942" t="str">
        <f>+VLOOKUP(T$1:T$21957,'DT HUEVO'!$H:$K,3,0)</f>
        <v>CALOTO</v>
      </c>
      <c r="Z942">
        <f>+VLOOKUP(A$1:A$21957,'DT HUEVO'!$A:$E,5,0)</f>
        <v>0</v>
      </c>
      <c r="AA942" t="str">
        <f>IF(Tabla1[[#This Row],[GRUPO]]="PLANTA CLASIFICACION","BODEGA",IF(Tabla1[[#This Row],[GRUPO]]="BODEGA","BODEGA",Tabla1[[#This Row],[GRUPO]]))</f>
        <v>BODEGA</v>
      </c>
      <c r="AB942" t="str">
        <f>VLOOKUP(Tabla1[[#This Row],[articulo]],'DT HUEVO'!$A:$F,6,0)</f>
        <v>HD</v>
      </c>
    </row>
    <row r="943" spans="1:28">
      <c r="A943" s="223">
        <v>10601</v>
      </c>
      <c r="B943" s="223" t="s">
        <v>44</v>
      </c>
      <c r="C943" s="223" t="s">
        <v>1259</v>
      </c>
      <c r="D943" s="223">
        <v>29832</v>
      </c>
      <c r="E943" s="7">
        <v>0</v>
      </c>
      <c r="F943" s="223" t="s">
        <v>1260</v>
      </c>
      <c r="G943" s="223" t="s">
        <v>1261</v>
      </c>
      <c r="H943" s="7">
        <v>0</v>
      </c>
      <c r="I943" s="7">
        <v>500</v>
      </c>
      <c r="J943" s="223" t="s">
        <v>1262</v>
      </c>
      <c r="K943" s="223" t="s">
        <v>1263</v>
      </c>
      <c r="L943" s="245">
        <v>130.24</v>
      </c>
      <c r="M943" s="246">
        <v>46307</v>
      </c>
      <c r="N943" s="223">
        <v>10601</v>
      </c>
      <c r="O943" s="223" t="s">
        <v>713</v>
      </c>
      <c r="P943" s="223">
        <v>10601</v>
      </c>
      <c r="Q943" s="223" t="s">
        <v>426</v>
      </c>
      <c r="R943" s="223">
        <v>0</v>
      </c>
      <c r="S943" s="7"/>
      <c r="T943" s="3" t="str">
        <f>+VLOOKUP(Tabla1[[#This Row],[id_bodega]],'CONVERSION DATOS'!B:D,2,0)</f>
        <v>PALMAS</v>
      </c>
      <c r="U943" s="3" t="str">
        <f>+VLOOKUP(Q943,'CONVERSION DATOS'!B:D,3,0)</f>
        <v>PLANTA CLASIFICACION</v>
      </c>
      <c r="V943" t="str">
        <f>+VLOOKUP($A$1:$A$21957,'DT HUEVO'!$A:$E,3,0)</f>
        <v>C</v>
      </c>
      <c r="W943" t="str">
        <f>+VLOOKUP($A$1:$A$21797,'DT HUEVO'!$A:$E,4,0)</f>
        <v>GRIS SUELTO</v>
      </c>
      <c r="X943" t="str">
        <f>+VLOOKUP(T$1:T$21957,'DT HUEVO'!$H:$K,2,0)</f>
        <v>-</v>
      </c>
      <c r="Y943" t="str">
        <f>+VLOOKUP(T$1:T$21957,'DT HUEVO'!$H:$K,3,0)</f>
        <v>CALOTO</v>
      </c>
      <c r="Z943">
        <f>+VLOOKUP(A$1:A$21957,'DT HUEVO'!$A:$E,5,0)</f>
        <v>0</v>
      </c>
      <c r="AA943" t="str">
        <f>IF(Tabla1[[#This Row],[GRUPO]]="PLANTA CLASIFICACION","BODEGA",IF(Tabla1[[#This Row],[GRUPO]]="BODEGA","BODEGA",Tabla1[[#This Row],[GRUPO]]))</f>
        <v>BODEGA</v>
      </c>
      <c r="AB943" t="str">
        <f>VLOOKUP(Tabla1[[#This Row],[articulo]],'DT HUEVO'!$A:$F,6,0)</f>
        <v>MAY</v>
      </c>
    </row>
    <row r="944" spans="1:28">
      <c r="A944" s="223">
        <v>72003</v>
      </c>
      <c r="B944" s="223" t="s">
        <v>1705</v>
      </c>
      <c r="C944" s="223" t="s">
        <v>1259</v>
      </c>
      <c r="D944" s="223">
        <v>55907</v>
      </c>
      <c r="E944" s="7"/>
      <c r="F944" s="223" t="s">
        <v>1260</v>
      </c>
      <c r="G944" s="223" t="s">
        <v>1261</v>
      </c>
      <c r="H944" s="7"/>
      <c r="I944" s="7"/>
      <c r="J944" s="223" t="s">
        <v>1262</v>
      </c>
      <c r="K944" s="223" t="s">
        <v>1263</v>
      </c>
      <c r="L944" s="245">
        <v>85.68</v>
      </c>
      <c r="M944" s="246">
        <v>46307</v>
      </c>
      <c r="N944" s="223">
        <v>72003</v>
      </c>
      <c r="O944" s="223" t="s">
        <v>713</v>
      </c>
      <c r="P944" s="223">
        <v>72003</v>
      </c>
      <c r="Q944" s="223" t="s">
        <v>426</v>
      </c>
      <c r="R944" s="223">
        <v>0</v>
      </c>
      <c r="S944" s="7"/>
      <c r="T944" s="3" t="str">
        <f>+VLOOKUP(Tabla1[[#This Row],[id_bodega]],'CONVERSION DATOS'!B:D,2,0)</f>
        <v>PALMAS</v>
      </c>
      <c r="U944" s="3" t="str">
        <f>+VLOOKUP(Q944,'CONVERSION DATOS'!B:D,3,0)</f>
        <v>PLANTA CLASIFICACION</v>
      </c>
      <c r="V944" t="str">
        <f>+VLOOKUP($A$1:$A$21957,'DT HUEVO'!$A:$E,3,0)</f>
        <v>SEGUNDA</v>
      </c>
      <c r="W944" t="str">
        <f>+VLOOKUP($A$1:$A$21797,'DT HUEVO'!$A:$E,4,0)</f>
        <v>SEGUNDA</v>
      </c>
      <c r="X944" t="str">
        <f>+VLOOKUP(T$1:T$21957,'DT HUEVO'!$H:$K,2,0)</f>
        <v>-</v>
      </c>
      <c r="Y944" t="str">
        <f>+VLOOKUP(T$1:T$21957,'DT HUEVO'!$H:$K,3,0)</f>
        <v>CALOTO</v>
      </c>
      <c r="Z944" t="str">
        <f>+VLOOKUP(A$1:A$21957,'DT HUEVO'!$A:$E,5,0)</f>
        <v>SUCIO</v>
      </c>
      <c r="AA944" t="str">
        <f>IF(Tabla1[[#This Row],[GRUPO]]="PLANTA CLASIFICACION","BODEGA",IF(Tabla1[[#This Row],[GRUPO]]="BODEGA","BODEGA",Tabla1[[#This Row],[GRUPO]]))</f>
        <v>BODEGA</v>
      </c>
      <c r="AB944" t="str">
        <f>VLOOKUP(Tabla1[[#This Row],[articulo]],'DT HUEVO'!$A:$F,6,0)</f>
        <v>SEGUNDA</v>
      </c>
    </row>
    <row r="945" spans="1:28">
      <c r="A945" s="223">
        <v>73001</v>
      </c>
      <c r="B945" s="223" t="s">
        <v>1269</v>
      </c>
      <c r="C945" s="223" t="s">
        <v>1259</v>
      </c>
      <c r="D945" s="223">
        <v>134600</v>
      </c>
      <c r="E945" s="7">
        <v>0</v>
      </c>
      <c r="F945" s="223" t="s">
        <v>1260</v>
      </c>
      <c r="G945" s="223" t="s">
        <v>1261</v>
      </c>
      <c r="H945" s="7">
        <v>0</v>
      </c>
      <c r="I945" s="7">
        <v>500</v>
      </c>
      <c r="J945" s="223" t="s">
        <v>1262</v>
      </c>
      <c r="K945" s="223" t="s">
        <v>1263</v>
      </c>
      <c r="L945" s="245">
        <v>164.38</v>
      </c>
      <c r="M945" s="246">
        <v>46307</v>
      </c>
      <c r="N945" s="223">
        <v>0</v>
      </c>
      <c r="O945" s="223" t="s">
        <v>713</v>
      </c>
      <c r="P945" s="223">
        <v>73001</v>
      </c>
      <c r="Q945" s="223" t="s">
        <v>426</v>
      </c>
      <c r="R945" s="223">
        <v>0</v>
      </c>
      <c r="S945" s="7"/>
      <c r="T945" s="3" t="str">
        <f>+VLOOKUP(Tabla1[[#This Row],[id_bodega]],'CONVERSION DATOS'!B:D,2,0)</f>
        <v>PALMAS</v>
      </c>
      <c r="U945" s="3" t="str">
        <f>+VLOOKUP(Q945,'CONVERSION DATOS'!B:D,3,0)</f>
        <v>PLANTA CLASIFICACION</v>
      </c>
      <c r="V945" t="str">
        <f>+VLOOKUP($A$1:$A$21957,'DT HUEVO'!$A:$E,3,0)</f>
        <v>SEGUNDA</v>
      </c>
      <c r="W945" t="str">
        <f>+VLOOKUP($A$1:$A$21797,'DT HUEVO'!$A:$E,4,0)</f>
        <v>SEGUNDA</v>
      </c>
      <c r="X945" t="str">
        <f>+VLOOKUP(T$1:T$21957,'DT HUEVO'!$H:$K,2,0)</f>
        <v>-</v>
      </c>
      <c r="Y945" t="str">
        <f>+VLOOKUP(T$1:T$21957,'DT HUEVO'!$H:$K,3,0)</f>
        <v>CALOTO</v>
      </c>
      <c r="Z945" t="str">
        <f>+VLOOKUP(A$1:A$21957,'DT HUEVO'!$A:$E,5,0)</f>
        <v>PICADO</v>
      </c>
      <c r="AA945" t="str">
        <f>IF(Tabla1[[#This Row],[GRUPO]]="PLANTA CLASIFICACION","BODEGA",IF(Tabla1[[#This Row],[GRUPO]]="BODEGA","BODEGA",Tabla1[[#This Row],[GRUPO]]))</f>
        <v>BODEGA</v>
      </c>
      <c r="AB945" t="str">
        <f>VLOOKUP(Tabla1[[#This Row],[articulo]],'DT HUEVO'!$A:$F,6,0)</f>
        <v>SEGUNDA</v>
      </c>
    </row>
    <row r="946" spans="1:28">
      <c r="A946" s="223">
        <v>75201</v>
      </c>
      <c r="B946" s="223" t="s">
        <v>724</v>
      </c>
      <c r="C946" s="223" t="s">
        <v>1259</v>
      </c>
      <c r="D946" s="223">
        <v>57857</v>
      </c>
      <c r="E946" s="7">
        <v>0</v>
      </c>
      <c r="F946" s="223" t="s">
        <v>1260</v>
      </c>
      <c r="G946" s="223" t="s">
        <v>1261</v>
      </c>
      <c r="H946" s="7">
        <v>0</v>
      </c>
      <c r="I946" s="7">
        <v>310</v>
      </c>
      <c r="J946" s="223" t="s">
        <v>1262</v>
      </c>
      <c r="K946" s="223" t="s">
        <v>1263</v>
      </c>
      <c r="L946" s="245">
        <v>261.72000000000003</v>
      </c>
      <c r="M946" s="246">
        <v>46306</v>
      </c>
      <c r="N946" s="223">
        <v>75201</v>
      </c>
      <c r="O946" s="223" t="s">
        <v>713</v>
      </c>
      <c r="P946" s="223">
        <v>75201</v>
      </c>
      <c r="Q946" s="223" t="s">
        <v>426</v>
      </c>
      <c r="R946" s="223">
        <v>0</v>
      </c>
      <c r="S946" s="7"/>
      <c r="T946" s="3" t="str">
        <f>+VLOOKUP(Tabla1[[#This Row],[id_bodega]],'CONVERSION DATOS'!B:D,2,0)</f>
        <v>PALMAS</v>
      </c>
      <c r="U946" s="3" t="str">
        <f>+VLOOKUP(Q946,'CONVERSION DATOS'!B:D,3,0)</f>
        <v>PLANTA CLASIFICACION</v>
      </c>
      <c r="V946" t="str">
        <f>+VLOOKUP($A$1:$A$21957,'DT HUEVO'!$A:$E,3,0)</f>
        <v>AAA</v>
      </c>
      <c r="W946" t="str">
        <f>+VLOOKUP($A$1:$A$21797,'DT HUEVO'!$A:$E,4,0)</f>
        <v>GRIS SUELTO</v>
      </c>
      <c r="X946" t="str">
        <f>+VLOOKUP(T$1:T$21957,'DT HUEVO'!$H:$K,2,0)</f>
        <v>-</v>
      </c>
      <c r="Y946" t="str">
        <f>+VLOOKUP(T$1:T$21957,'DT HUEVO'!$H:$K,3,0)</f>
        <v>CALOTO</v>
      </c>
      <c r="Z946">
        <f>+VLOOKUP(A$1:A$21957,'DT HUEVO'!$A:$E,5,0)</f>
        <v>0</v>
      </c>
      <c r="AA946" t="str">
        <f>IF(Tabla1[[#This Row],[GRUPO]]="PLANTA CLASIFICACION","BODEGA",IF(Tabla1[[#This Row],[GRUPO]]="BODEGA","BODEGA",Tabla1[[#This Row],[GRUPO]]))</f>
        <v>BODEGA</v>
      </c>
      <c r="AB946" t="str">
        <f>VLOOKUP(Tabla1[[#This Row],[articulo]],'DT HUEVO'!$A:$F,6,0)</f>
        <v>MAY</v>
      </c>
    </row>
    <row r="947" spans="1:28">
      <c r="A947" s="223">
        <v>75301</v>
      </c>
      <c r="B947" s="223" t="s">
        <v>704</v>
      </c>
      <c r="C947" s="223" t="s">
        <v>1259</v>
      </c>
      <c r="D947" s="223">
        <v>35109</v>
      </c>
      <c r="E947" s="7">
        <v>0</v>
      </c>
      <c r="F947" s="223" t="s">
        <v>1260</v>
      </c>
      <c r="G947" s="223" t="s">
        <v>1261</v>
      </c>
      <c r="H947" s="7">
        <v>0</v>
      </c>
      <c r="I947" s="7">
        <v>250</v>
      </c>
      <c r="J947" s="223" t="s">
        <v>1262</v>
      </c>
      <c r="K947" s="223" t="s">
        <v>1263</v>
      </c>
      <c r="L947" s="245">
        <v>224.76</v>
      </c>
      <c r="M947" s="246">
        <v>46307</v>
      </c>
      <c r="N947" s="223">
        <v>75301</v>
      </c>
      <c r="O947" s="223" t="s">
        <v>713</v>
      </c>
      <c r="P947" s="223">
        <v>75301</v>
      </c>
      <c r="Q947" s="223" t="s">
        <v>426</v>
      </c>
      <c r="R947" s="223">
        <v>0</v>
      </c>
      <c r="S947" s="7"/>
      <c r="T947" s="3" t="str">
        <f>+VLOOKUP(Tabla1[[#This Row],[id_bodega]],'CONVERSION DATOS'!B:D,2,0)</f>
        <v>PALMAS</v>
      </c>
      <c r="U947" s="3" t="str">
        <f>+VLOOKUP(Q947,'CONVERSION DATOS'!B:D,3,0)</f>
        <v>PLANTA CLASIFICACION</v>
      </c>
      <c r="V947" t="str">
        <f>+VLOOKUP($A$1:$A$21957,'DT HUEVO'!$A:$E,3,0)</f>
        <v>AA</v>
      </c>
      <c r="W947" t="str">
        <f>+VLOOKUP($A$1:$A$21797,'DT HUEVO'!$A:$E,4,0)</f>
        <v>GRIS SUELTO</v>
      </c>
      <c r="X947" t="str">
        <f>+VLOOKUP(T$1:T$21957,'DT HUEVO'!$H:$K,2,0)</f>
        <v>-</v>
      </c>
      <c r="Y947" t="str">
        <f>+VLOOKUP(T$1:T$21957,'DT HUEVO'!$H:$K,3,0)</f>
        <v>CALOTO</v>
      </c>
      <c r="Z947">
        <f>+VLOOKUP(A$1:A$21957,'DT HUEVO'!$A:$E,5,0)</f>
        <v>0</v>
      </c>
      <c r="AA947" t="str">
        <f>IF(Tabla1[[#This Row],[GRUPO]]="PLANTA CLASIFICACION","BODEGA",IF(Tabla1[[#This Row],[GRUPO]]="BODEGA","BODEGA",Tabla1[[#This Row],[GRUPO]]))</f>
        <v>BODEGA</v>
      </c>
      <c r="AB947" t="str">
        <f>VLOOKUP(Tabla1[[#This Row],[articulo]],'DT HUEVO'!$A:$F,6,0)</f>
        <v>MAY</v>
      </c>
    </row>
    <row r="948" spans="1:28">
      <c r="A948" s="223">
        <v>75401</v>
      </c>
      <c r="B948" s="223" t="s">
        <v>705</v>
      </c>
      <c r="C948" s="223" t="s">
        <v>1259</v>
      </c>
      <c r="D948" s="223">
        <v>18346</v>
      </c>
      <c r="E948" s="7">
        <v>0</v>
      </c>
      <c r="F948" s="223" t="s">
        <v>1260</v>
      </c>
      <c r="G948" s="223" t="s">
        <v>1261</v>
      </c>
      <c r="H948" s="7">
        <v>0</v>
      </c>
      <c r="I948" s="7">
        <v>220</v>
      </c>
      <c r="J948" s="223" t="s">
        <v>1262</v>
      </c>
      <c r="K948" s="223" t="s">
        <v>1263</v>
      </c>
      <c r="L948" s="245">
        <v>268.83999999999997</v>
      </c>
      <c r="M948" s="246">
        <v>46307</v>
      </c>
      <c r="N948" s="223">
        <v>75401</v>
      </c>
      <c r="O948" s="223" t="s">
        <v>713</v>
      </c>
      <c r="P948" s="223">
        <v>75401</v>
      </c>
      <c r="Q948" s="223" t="s">
        <v>426</v>
      </c>
      <c r="R948" s="223">
        <v>0</v>
      </c>
      <c r="S948" s="7"/>
      <c r="T948" s="3" t="str">
        <f>+VLOOKUP(Tabla1[[#This Row],[id_bodega]],'CONVERSION DATOS'!B:D,2,0)</f>
        <v>PALMAS</v>
      </c>
      <c r="U948" s="3" t="str">
        <f>+VLOOKUP(Q948,'CONVERSION DATOS'!B:D,3,0)</f>
        <v>PLANTA CLASIFICACION</v>
      </c>
      <c r="V948" t="str">
        <f>+VLOOKUP($A$1:$A$21957,'DT HUEVO'!$A:$E,3,0)</f>
        <v>A</v>
      </c>
      <c r="W948" t="str">
        <f>+VLOOKUP($A$1:$A$21797,'DT HUEVO'!$A:$E,4,0)</f>
        <v>GRIS SUELTO</v>
      </c>
      <c r="X948" t="str">
        <f>+VLOOKUP(T$1:T$21957,'DT HUEVO'!$H:$K,2,0)</f>
        <v>-</v>
      </c>
      <c r="Y948" t="str">
        <f>+VLOOKUP(T$1:T$21957,'DT HUEVO'!$H:$K,3,0)</f>
        <v>CALOTO</v>
      </c>
      <c r="Z948">
        <f>+VLOOKUP(A$1:A$21957,'DT HUEVO'!$A:$E,5,0)</f>
        <v>0</v>
      </c>
      <c r="AA948" t="str">
        <f>IF(Tabla1[[#This Row],[GRUPO]]="PLANTA CLASIFICACION","BODEGA",IF(Tabla1[[#This Row],[GRUPO]]="BODEGA","BODEGA",Tabla1[[#This Row],[GRUPO]]))</f>
        <v>BODEGA</v>
      </c>
      <c r="AB948" t="str">
        <f>VLOOKUP(Tabla1[[#This Row],[articulo]],'DT HUEVO'!$A:$F,6,0)</f>
        <v>MAY</v>
      </c>
    </row>
    <row r="949" spans="1:28">
      <c r="A949" s="223">
        <v>75501</v>
      </c>
      <c r="B949" s="223" t="s">
        <v>706</v>
      </c>
      <c r="C949" s="223" t="s">
        <v>1259</v>
      </c>
      <c r="D949" s="223">
        <v>6548</v>
      </c>
      <c r="E949" s="7">
        <v>0</v>
      </c>
      <c r="F949" s="223" t="s">
        <v>1260</v>
      </c>
      <c r="G949" s="223" t="s">
        <v>1261</v>
      </c>
      <c r="H949" s="7">
        <v>0</v>
      </c>
      <c r="I949" s="7">
        <v>210</v>
      </c>
      <c r="J949" s="223" t="s">
        <v>1262</v>
      </c>
      <c r="K949" s="223" t="s">
        <v>1263</v>
      </c>
      <c r="L949" s="245">
        <v>225.96</v>
      </c>
      <c r="M949" s="246">
        <v>46307</v>
      </c>
      <c r="N949" s="223">
        <v>75501</v>
      </c>
      <c r="O949" s="223" t="s">
        <v>713</v>
      </c>
      <c r="P949" s="223">
        <v>75501</v>
      </c>
      <c r="Q949" s="223" t="s">
        <v>426</v>
      </c>
      <c r="R949" s="223">
        <v>0</v>
      </c>
      <c r="S949" s="7"/>
      <c r="T949" s="3" t="str">
        <f>+VLOOKUP(Tabla1[[#This Row],[id_bodega]],'CONVERSION DATOS'!B:D,2,0)</f>
        <v>PALMAS</v>
      </c>
      <c r="U949" s="3" t="str">
        <f>+VLOOKUP(Q949,'CONVERSION DATOS'!B:D,3,0)</f>
        <v>PLANTA CLASIFICACION</v>
      </c>
      <c r="V949" t="str">
        <f>+VLOOKUP($A$1:$A$21957,'DT HUEVO'!$A:$E,3,0)</f>
        <v>B</v>
      </c>
      <c r="W949" t="str">
        <f>+VLOOKUP($A$1:$A$21797,'DT HUEVO'!$A:$E,4,0)</f>
        <v>GRIS SUELTO</v>
      </c>
      <c r="X949" t="str">
        <f>+VLOOKUP(T$1:T$21957,'DT HUEVO'!$H:$K,2,0)</f>
        <v>-</v>
      </c>
      <c r="Y949" t="str">
        <f>+VLOOKUP(T$1:T$21957,'DT HUEVO'!$H:$K,3,0)</f>
        <v>CALOTO</v>
      </c>
      <c r="Z949">
        <f>+VLOOKUP(A$1:A$21957,'DT HUEVO'!$A:$E,5,0)</f>
        <v>0</v>
      </c>
      <c r="AA949" t="str">
        <f>IF(Tabla1[[#This Row],[GRUPO]]="PLANTA CLASIFICACION","BODEGA",IF(Tabla1[[#This Row],[GRUPO]]="BODEGA","BODEGA",Tabla1[[#This Row],[GRUPO]]))</f>
        <v>BODEGA</v>
      </c>
      <c r="AB949" t="str">
        <f>VLOOKUP(Tabla1[[#This Row],[articulo]],'DT HUEVO'!$A:$F,6,0)</f>
        <v>MAY</v>
      </c>
    </row>
    <row r="950" spans="1:28">
      <c r="A950" s="223">
        <v>79110</v>
      </c>
      <c r="B950" s="223" t="s">
        <v>719</v>
      </c>
      <c r="C950" s="223" t="s">
        <v>1259</v>
      </c>
      <c r="D950" s="223">
        <v>6000</v>
      </c>
      <c r="E950" s="7"/>
      <c r="F950" s="223" t="s">
        <v>1260</v>
      </c>
      <c r="G950" s="223" t="s">
        <v>1261</v>
      </c>
      <c r="H950" s="7"/>
      <c r="I950" s="7"/>
      <c r="J950" s="223" t="s">
        <v>1262</v>
      </c>
      <c r="K950" s="223" t="s">
        <v>1263</v>
      </c>
      <c r="L950" s="245">
        <v>85.68</v>
      </c>
      <c r="M950" s="246">
        <v>46307</v>
      </c>
      <c r="N950" s="223">
        <v>79110</v>
      </c>
      <c r="O950" s="223" t="s">
        <v>713</v>
      </c>
      <c r="P950" s="223">
        <v>79110</v>
      </c>
      <c r="Q950" s="223" t="s">
        <v>426</v>
      </c>
      <c r="R950" s="223">
        <v>0</v>
      </c>
      <c r="S950" s="7"/>
      <c r="T950" s="3" t="str">
        <f>+VLOOKUP(Tabla1[[#This Row],[id_bodega]],'CONVERSION DATOS'!B:D,2,0)</f>
        <v>PALMAS</v>
      </c>
      <c r="U950" s="3" t="str">
        <f>+VLOOKUP(Q950,'CONVERSION DATOS'!B:D,3,0)</f>
        <v>PLANTA CLASIFICACION</v>
      </c>
      <c r="V950" t="str">
        <f>+VLOOKUP($A$1:$A$21957,'DT HUEVO'!$A:$E,3,0)</f>
        <v>SEGUNDA</v>
      </c>
      <c r="W950" t="str">
        <f>+VLOOKUP($A$1:$A$21797,'DT HUEVO'!$A:$E,4,0)</f>
        <v>SEGUNDA</v>
      </c>
      <c r="X950" t="str">
        <f>+VLOOKUP(T$1:T$21957,'DT HUEVO'!$H:$K,2,0)</f>
        <v>-</v>
      </c>
      <c r="Y950" t="str">
        <f>+VLOOKUP(T$1:T$21957,'DT HUEVO'!$H:$K,3,0)</f>
        <v>CALOTO</v>
      </c>
      <c r="Z950" t="str">
        <f>+VLOOKUP(A$1:A$21957,'DT HUEVO'!$A:$E,5,0)</f>
        <v>ROTO</v>
      </c>
      <c r="AA950" t="str">
        <f>IF(Tabla1[[#This Row],[GRUPO]]="PLANTA CLASIFICACION","BODEGA",IF(Tabla1[[#This Row],[GRUPO]]="BODEGA","BODEGA",Tabla1[[#This Row],[GRUPO]]))</f>
        <v>BODEGA</v>
      </c>
      <c r="AB950" t="str">
        <f>VLOOKUP(Tabla1[[#This Row],[articulo]],'DT HUEVO'!$A:$F,6,0)</f>
        <v>SEGUNDA</v>
      </c>
    </row>
    <row r="951" spans="1:28">
      <c r="A951" s="223">
        <v>2010102</v>
      </c>
      <c r="B951" s="223" t="s">
        <v>1266</v>
      </c>
      <c r="C951" s="223" t="s">
        <v>1259</v>
      </c>
      <c r="D951" s="223">
        <v>13258</v>
      </c>
      <c r="E951" s="7"/>
      <c r="F951" s="223" t="s">
        <v>1260</v>
      </c>
      <c r="G951" s="223" t="s">
        <v>1261</v>
      </c>
      <c r="H951" s="7"/>
      <c r="I951" s="7"/>
      <c r="J951" s="223" t="s">
        <v>1262</v>
      </c>
      <c r="K951" s="223" t="s">
        <v>1263</v>
      </c>
      <c r="L951" s="245">
        <v>629.67999999999995</v>
      </c>
      <c r="M951" s="246">
        <v>46307</v>
      </c>
      <c r="N951" s="223"/>
      <c r="O951" s="223" t="s">
        <v>713</v>
      </c>
      <c r="P951" s="223">
        <v>2010102</v>
      </c>
      <c r="Q951" s="223" t="s">
        <v>426</v>
      </c>
      <c r="R951" s="223">
        <v>0</v>
      </c>
      <c r="S951" s="7"/>
      <c r="T951" s="3" t="str">
        <f>+VLOOKUP(Tabla1[[#This Row],[id_bodega]],'CONVERSION DATOS'!B:D,2,0)</f>
        <v>PALMAS</v>
      </c>
      <c r="U951" s="3" t="str">
        <f>+VLOOKUP(Q951,'CONVERSION DATOS'!B:D,3,0)</f>
        <v>PLANTA CLASIFICACION</v>
      </c>
      <c r="V951" t="str">
        <f>+VLOOKUP($A$1:$A$21957,'DT HUEVO'!$A:$E,3,0)</f>
        <v>YUMBO</v>
      </c>
      <c r="W951" t="str">
        <f>+VLOOKUP($A$1:$A$21797,'DT HUEVO'!$A:$E,4,0)</f>
        <v>VERDE</v>
      </c>
      <c r="X951" t="str">
        <f>+VLOOKUP(T$1:T$21957,'DT HUEVO'!$H:$K,2,0)</f>
        <v>-</v>
      </c>
      <c r="Y951" t="str">
        <f>+VLOOKUP(T$1:T$21957,'DT HUEVO'!$H:$K,3,0)</f>
        <v>CALOTO</v>
      </c>
      <c r="Z951">
        <f>+VLOOKUP(A$1:A$21957,'DT HUEVO'!$A:$E,5,0)</f>
        <v>0</v>
      </c>
      <c r="AA951" t="str">
        <f>IF(Tabla1[[#This Row],[GRUPO]]="PLANTA CLASIFICACION","BODEGA",IF(Tabla1[[#This Row],[GRUPO]]="BODEGA","BODEGA",Tabla1[[#This Row],[GRUPO]]))</f>
        <v>BODEGA</v>
      </c>
      <c r="AB951" t="str">
        <f>VLOOKUP(Tabla1[[#This Row],[articulo]],'DT HUEVO'!$A:$F,6,0)</f>
        <v>TAT</v>
      </c>
    </row>
    <row r="952" spans="1:28">
      <c r="A952" s="223">
        <v>2010301</v>
      </c>
      <c r="B952" s="223" t="s">
        <v>1270</v>
      </c>
      <c r="C952" s="223" t="s">
        <v>1259</v>
      </c>
      <c r="D952" s="223">
        <v>32793</v>
      </c>
      <c r="E952" s="7"/>
      <c r="F952" s="223" t="s">
        <v>1260</v>
      </c>
      <c r="G952" s="223" t="s">
        <v>1261</v>
      </c>
      <c r="H952" s="7"/>
      <c r="I952" s="7"/>
      <c r="J952" s="223" t="s">
        <v>1262</v>
      </c>
      <c r="K952" s="223" t="s">
        <v>1263</v>
      </c>
      <c r="L952" s="245">
        <v>376.83</v>
      </c>
      <c r="M952" s="246">
        <v>46307</v>
      </c>
      <c r="N952" s="223"/>
      <c r="O952" s="223" t="s">
        <v>713</v>
      </c>
      <c r="P952" s="223">
        <v>2010301</v>
      </c>
      <c r="Q952" s="223" t="s">
        <v>426</v>
      </c>
      <c r="R952" s="223">
        <v>0</v>
      </c>
      <c r="S952" s="7"/>
      <c r="T952" s="3" t="str">
        <f>+VLOOKUP(Tabla1[[#This Row],[id_bodega]],'CONVERSION DATOS'!B:D,2,0)</f>
        <v>PALMAS</v>
      </c>
      <c r="U952" s="3" t="str">
        <f>+VLOOKUP(Q952,'CONVERSION DATOS'!B:D,3,0)</f>
        <v>PLANTA CLASIFICACION</v>
      </c>
      <c r="V952" t="str">
        <f>+VLOOKUP($A$1:$A$21957,'DT HUEVO'!$A:$E,3,0)</f>
        <v>AA</v>
      </c>
      <c r="W952" t="str">
        <f>+VLOOKUP($A$1:$A$21797,'DT HUEVO'!$A:$E,4,0)</f>
        <v>GRIS SUELTO</v>
      </c>
      <c r="X952" t="str">
        <f>+VLOOKUP(T$1:T$21957,'DT HUEVO'!$H:$K,2,0)</f>
        <v>-</v>
      </c>
      <c r="Y952" t="str">
        <f>+VLOOKUP(T$1:T$21957,'DT HUEVO'!$H:$K,3,0)</f>
        <v>CALOTO</v>
      </c>
      <c r="Z952">
        <f>+VLOOKUP(A$1:A$21957,'DT HUEVO'!$A:$E,5,0)</f>
        <v>0</v>
      </c>
      <c r="AA952" t="str">
        <f>IF(Tabla1[[#This Row],[GRUPO]]="PLANTA CLASIFICACION","BODEGA",IF(Tabla1[[#This Row],[GRUPO]]="BODEGA","BODEGA",Tabla1[[#This Row],[GRUPO]]))</f>
        <v>BODEGA</v>
      </c>
      <c r="AB952" t="str">
        <f>VLOOKUP(Tabla1[[#This Row],[articulo]],'DT HUEVO'!$A:$F,6,0)</f>
        <v>HD</v>
      </c>
    </row>
    <row r="953" spans="1:28">
      <c r="A953" s="223">
        <v>2110202</v>
      </c>
      <c r="B953" s="223" t="s">
        <v>1008</v>
      </c>
      <c r="C953" s="223" t="s">
        <v>1259</v>
      </c>
      <c r="D953" s="223">
        <v>342059</v>
      </c>
      <c r="E953" s="7"/>
      <c r="F953" s="223" t="s">
        <v>1260</v>
      </c>
      <c r="G953" s="223" t="s">
        <v>1261</v>
      </c>
      <c r="H953" s="7"/>
      <c r="I953" s="7"/>
      <c r="J953" s="223" t="s">
        <v>1262</v>
      </c>
      <c r="K953" s="223" t="s">
        <v>1263</v>
      </c>
      <c r="L953" s="245">
        <v>394.25999970156317</v>
      </c>
      <c r="M953" s="246">
        <v>46307</v>
      </c>
      <c r="N953" s="223"/>
      <c r="O953" s="223" t="s">
        <v>713</v>
      </c>
      <c r="P953" s="223">
        <v>2110202</v>
      </c>
      <c r="Q953" s="223" t="s">
        <v>426</v>
      </c>
      <c r="R953" s="223">
        <v>0</v>
      </c>
      <c r="S953" s="7"/>
      <c r="T953" s="3" t="str">
        <f>+VLOOKUP(Tabla1[[#This Row],[id_bodega]],'CONVERSION DATOS'!B:D,2,0)</f>
        <v>PALMAS</v>
      </c>
      <c r="U953" s="3" t="str">
        <f>+VLOOKUP(Q953,'CONVERSION DATOS'!B:D,3,0)</f>
        <v>PLANTA CLASIFICACION</v>
      </c>
      <c r="V953" t="str">
        <f>+VLOOKUP($A$1:$A$21957,'DT HUEVO'!$A:$E,3,0)</f>
        <v>XL</v>
      </c>
      <c r="W953" t="str">
        <f>+VLOOKUP($A$1:$A$21797,'DT HUEVO'!$A:$E,4,0)</f>
        <v>VERDE</v>
      </c>
      <c r="X953" t="str">
        <f>+VLOOKUP(T$1:T$21957,'DT HUEVO'!$H:$K,2,0)</f>
        <v>-</v>
      </c>
      <c r="Y953" t="str">
        <f>+VLOOKUP(T$1:T$21957,'DT HUEVO'!$H:$K,3,0)</f>
        <v>CALOTO</v>
      </c>
      <c r="Z953">
        <f>+VLOOKUP(A$1:A$21957,'DT HUEVO'!$A:$E,5,0)</f>
        <v>0</v>
      </c>
      <c r="AA953" t="str">
        <f>IF(Tabla1[[#This Row],[GRUPO]]="PLANTA CLASIFICACION","BODEGA",IF(Tabla1[[#This Row],[GRUPO]]="BODEGA","BODEGA",Tabla1[[#This Row],[GRUPO]]))</f>
        <v>BODEGA</v>
      </c>
      <c r="AB953" t="str">
        <f>VLOOKUP(Tabla1[[#This Row],[articulo]],'DT HUEVO'!$A:$F,6,0)</f>
        <v>TAT</v>
      </c>
    </row>
    <row r="954" spans="1:28">
      <c r="A954" s="223">
        <v>2110302</v>
      </c>
      <c r="B954" s="223" t="s">
        <v>1007</v>
      </c>
      <c r="C954" s="223" t="s">
        <v>1259</v>
      </c>
      <c r="D954" s="223">
        <v>115867</v>
      </c>
      <c r="E954" s="7"/>
      <c r="F954" s="223" t="s">
        <v>1260</v>
      </c>
      <c r="G954" s="223" t="s">
        <v>1261</v>
      </c>
      <c r="H954" s="7"/>
      <c r="I954" s="7"/>
      <c r="J954" s="223" t="s">
        <v>1262</v>
      </c>
      <c r="K954" s="223" t="s">
        <v>1263</v>
      </c>
      <c r="L954" s="245">
        <v>363.24</v>
      </c>
      <c r="M954" s="246">
        <v>46307</v>
      </c>
      <c r="N954" s="223"/>
      <c r="O954" s="223" t="s">
        <v>713</v>
      </c>
      <c r="P954" s="223">
        <v>2110302</v>
      </c>
      <c r="Q954" s="223" t="s">
        <v>426</v>
      </c>
      <c r="R954" s="223">
        <v>0</v>
      </c>
      <c r="S954" s="7"/>
      <c r="T954" s="3" t="str">
        <f>+VLOOKUP(Tabla1[[#This Row],[id_bodega]],'CONVERSION DATOS'!B:D,2,0)</f>
        <v>PALMAS</v>
      </c>
      <c r="U954" s="3" t="str">
        <f>+VLOOKUP(Q954,'CONVERSION DATOS'!B:D,3,0)</f>
        <v>PLANTA CLASIFICACION</v>
      </c>
      <c r="V954" t="str">
        <f>+VLOOKUP($A$1:$A$21957,'DT HUEVO'!$A:$E,3,0)</f>
        <v>L</v>
      </c>
      <c r="W954" t="str">
        <f>+VLOOKUP($A$1:$A$21797,'DT HUEVO'!$A:$E,4,0)</f>
        <v>VERDE</v>
      </c>
      <c r="X954" t="str">
        <f>+VLOOKUP(T$1:T$21957,'DT HUEVO'!$H:$K,2,0)</f>
        <v>-</v>
      </c>
      <c r="Y954" t="str">
        <f>+VLOOKUP(T$1:T$21957,'DT HUEVO'!$H:$K,3,0)</f>
        <v>CALOTO</v>
      </c>
      <c r="Z954">
        <f>+VLOOKUP(A$1:A$21957,'DT HUEVO'!$A:$E,5,0)</f>
        <v>0</v>
      </c>
      <c r="AA954" t="str">
        <f>IF(Tabla1[[#This Row],[GRUPO]]="PLANTA CLASIFICACION","BODEGA",IF(Tabla1[[#This Row],[GRUPO]]="BODEGA","BODEGA",Tabla1[[#This Row],[GRUPO]]))</f>
        <v>BODEGA</v>
      </c>
      <c r="AB954" t="str">
        <f>VLOOKUP(Tabla1[[#This Row],[articulo]],'DT HUEVO'!$A:$F,6,0)</f>
        <v>TAT</v>
      </c>
    </row>
    <row r="955" spans="1:28">
      <c r="A955" s="223">
        <v>2410401</v>
      </c>
      <c r="B955" s="223" t="s">
        <v>1771</v>
      </c>
      <c r="C955" s="223" t="s">
        <v>1259</v>
      </c>
      <c r="D955" s="223">
        <v>213959</v>
      </c>
      <c r="E955" s="7"/>
      <c r="F955" s="223" t="s">
        <v>1260</v>
      </c>
      <c r="G955" s="223" t="s">
        <v>1261</v>
      </c>
      <c r="H955" s="7"/>
      <c r="I955" s="7"/>
      <c r="J955" s="223" t="s">
        <v>1262</v>
      </c>
      <c r="K955" s="223" t="s">
        <v>1263</v>
      </c>
      <c r="L955" s="245">
        <v>406.83</v>
      </c>
      <c r="M955" s="246">
        <v>46307</v>
      </c>
      <c r="N955" s="223">
        <v>0</v>
      </c>
      <c r="O955" s="223" t="s">
        <v>713</v>
      </c>
      <c r="P955" s="223">
        <v>2410401</v>
      </c>
      <c r="Q955" s="223" t="s">
        <v>426</v>
      </c>
      <c r="R955" s="223">
        <v>0</v>
      </c>
      <c r="S955" s="7"/>
      <c r="T955" s="3" t="str">
        <f>+VLOOKUP(Tabla1[[#This Row],[id_bodega]],'CONVERSION DATOS'!B:D,2,0)</f>
        <v>PALMAS</v>
      </c>
      <c r="U955" s="3" t="str">
        <f>+VLOOKUP(Q955,'CONVERSION DATOS'!B:D,3,0)</f>
        <v>PLANTA CLASIFICACION</v>
      </c>
      <c r="V955" t="str">
        <f>+VLOOKUP($A$1:$A$21957,'DT HUEVO'!$A:$E,3,0)</f>
        <v>A</v>
      </c>
      <c r="W955" t="str">
        <f>+VLOOKUP($A$1:$A$21797,'DT HUEVO'!$A:$E,4,0)</f>
        <v>GRIS SUELTO</v>
      </c>
      <c r="X955" t="str">
        <f>+VLOOKUP(T$1:T$21957,'DT HUEVO'!$H:$K,2,0)</f>
        <v>-</v>
      </c>
      <c r="Y955" t="str">
        <f>+VLOOKUP(T$1:T$21957,'DT HUEVO'!$H:$K,3,0)</f>
        <v>CALOTO</v>
      </c>
      <c r="Z955">
        <f>+VLOOKUP(A$1:A$21957,'DT HUEVO'!$A:$E,5,0)</f>
        <v>0</v>
      </c>
      <c r="AA955" t="str">
        <f>IF(Tabla1[[#This Row],[GRUPO]]="PLANTA CLASIFICACION","BODEGA",IF(Tabla1[[#This Row],[GRUPO]]="BODEGA","BODEGA",Tabla1[[#This Row],[GRUPO]]))</f>
        <v>BODEGA</v>
      </c>
      <c r="AB955" t="str">
        <f>VLOOKUP(Tabla1[[#This Row],[articulo]],'DT HUEVO'!$A:$F,6,0)</f>
        <v>HD</v>
      </c>
    </row>
    <row r="956" spans="1:28">
      <c r="A956" s="223">
        <v>110480</v>
      </c>
      <c r="B956" s="223" t="s">
        <v>1483</v>
      </c>
      <c r="C956" s="223" t="s">
        <v>1259</v>
      </c>
      <c r="D956" s="223">
        <v>2880</v>
      </c>
      <c r="E956" s="7"/>
      <c r="F956" s="223" t="s">
        <v>1260</v>
      </c>
      <c r="G956" s="223" t="s">
        <v>1261</v>
      </c>
      <c r="H956" s="7"/>
      <c r="I956" s="7"/>
      <c r="J956" s="223" t="s">
        <v>1262</v>
      </c>
      <c r="K956" s="223" t="s">
        <v>1263</v>
      </c>
      <c r="L956" s="245">
        <v>506.58</v>
      </c>
      <c r="M956" s="246">
        <v>46304</v>
      </c>
      <c r="N956" s="223"/>
      <c r="O956" s="223" t="s">
        <v>443</v>
      </c>
      <c r="P956" s="223">
        <v>110480</v>
      </c>
      <c r="Q956" s="223" t="s">
        <v>444</v>
      </c>
      <c r="R956" s="223">
        <v>0</v>
      </c>
      <c r="S956" s="7"/>
      <c r="T956" s="3" t="str">
        <f>+VLOOKUP(Tabla1[[#This Row],[id_bodega]],'CONVERSION DATOS'!B:D,2,0)</f>
        <v>TAT BUCARAMANGA</v>
      </c>
      <c r="U956" s="3" t="str">
        <f>+VLOOKUP(Q956,'CONVERSION DATOS'!B:D,3,0)</f>
        <v>BODEGA</v>
      </c>
      <c r="V956" t="str">
        <f>+VLOOKUP($A$1:$A$21957,'DT HUEVO'!$A:$E,3,0)</f>
        <v>M</v>
      </c>
      <c r="W956" t="str">
        <f>+VLOOKUP($A$1:$A$21797,'DT HUEVO'!$A:$E,4,0)</f>
        <v>EMPACADOS</v>
      </c>
      <c r="X956" t="str">
        <f>+VLOOKUP(T$1:T$21957,'DT HUEVO'!$H:$K,2,0)</f>
        <v>COSTA</v>
      </c>
      <c r="Y956" t="str">
        <f>+VLOOKUP(T$1:T$21957,'DT HUEVO'!$H:$K,3,0)</f>
        <v>SANTANDER</v>
      </c>
      <c r="Z956">
        <f>+VLOOKUP(A$1:A$21957,'DT HUEVO'!$A:$E,5,0)</f>
        <v>0</v>
      </c>
      <c r="AA956" t="str">
        <f>IF(Tabla1[[#This Row],[GRUPO]]="PLANTA CLASIFICACION","BODEGA",IF(Tabla1[[#This Row],[GRUPO]]="BODEGA","BODEGA",Tabla1[[#This Row],[GRUPO]]))</f>
        <v>BODEGA</v>
      </c>
      <c r="AB956" t="str">
        <f>VLOOKUP(Tabla1[[#This Row],[articulo]],'DT HUEVO'!$A:$F,6,0)</f>
        <v>AU/FS/GS</v>
      </c>
    </row>
    <row r="957" spans="1:28">
      <c r="A957" s="223">
        <v>112268</v>
      </c>
      <c r="B957" s="223" t="s">
        <v>1066</v>
      </c>
      <c r="C957" s="223" t="s">
        <v>1259</v>
      </c>
      <c r="D957" s="223">
        <v>2175</v>
      </c>
      <c r="E957" s="7"/>
      <c r="F957" s="223" t="s">
        <v>1260</v>
      </c>
      <c r="G957" s="223" t="s">
        <v>1261</v>
      </c>
      <c r="H957" s="7"/>
      <c r="I957" s="7"/>
      <c r="J957" s="223" t="s">
        <v>1262</v>
      </c>
      <c r="K957" s="223" t="s">
        <v>1263</v>
      </c>
      <c r="L957" s="245">
        <v>684.07</v>
      </c>
      <c r="M957" s="246">
        <v>46307</v>
      </c>
      <c r="N957" s="223"/>
      <c r="O957" s="223" t="s">
        <v>443</v>
      </c>
      <c r="P957" s="223">
        <v>112268</v>
      </c>
      <c r="Q957" s="223" t="s">
        <v>444</v>
      </c>
      <c r="R957" s="223">
        <v>0</v>
      </c>
      <c r="S957" s="7"/>
      <c r="T957" s="3" t="str">
        <f>+VLOOKUP(Tabla1[[#This Row],[id_bodega]],'CONVERSION DATOS'!B:D,2,0)</f>
        <v>TAT BUCARAMANGA</v>
      </c>
      <c r="U957" s="3" t="str">
        <f>+VLOOKUP(Q957,'CONVERSION DATOS'!B:D,3,0)</f>
        <v>BODEGA</v>
      </c>
      <c r="V957" t="str">
        <f>+VLOOKUP($A$1:$A$21957,'DT HUEVO'!$A:$E,3,0)</f>
        <v>XL</v>
      </c>
      <c r="W957" t="str">
        <f>+VLOOKUP($A$1:$A$21797,'DT HUEVO'!$A:$E,4,0)</f>
        <v>EMPACADOS</v>
      </c>
      <c r="X957" t="str">
        <f>+VLOOKUP(T$1:T$21957,'DT HUEVO'!$H:$K,2,0)</f>
        <v>COSTA</v>
      </c>
      <c r="Y957" t="str">
        <f>+VLOOKUP(T$1:T$21957,'DT HUEVO'!$H:$K,3,0)</f>
        <v>SANTANDER</v>
      </c>
      <c r="Z957">
        <f>+VLOOKUP(A$1:A$21957,'DT HUEVO'!$A:$E,5,0)</f>
        <v>0</v>
      </c>
      <c r="AA957" t="str">
        <f>IF(Tabla1[[#This Row],[GRUPO]]="PLANTA CLASIFICACION","BODEGA",IF(Tabla1[[#This Row],[GRUPO]]="BODEGA","BODEGA",Tabla1[[#This Row],[GRUPO]]))</f>
        <v>BODEGA</v>
      </c>
      <c r="AB957" t="str">
        <f>VLOOKUP(Tabla1[[#This Row],[articulo]],'DT HUEVO'!$A:$F,6,0)</f>
        <v>AU/FS/GS</v>
      </c>
    </row>
    <row r="958" spans="1:28">
      <c r="A958" s="223">
        <v>112357</v>
      </c>
      <c r="B958" s="223" t="s">
        <v>1068</v>
      </c>
      <c r="C958" s="223" t="s">
        <v>1259</v>
      </c>
      <c r="D958" s="223">
        <v>840</v>
      </c>
      <c r="E958" s="7"/>
      <c r="F958" s="223" t="s">
        <v>1260</v>
      </c>
      <c r="G958" s="223" t="s">
        <v>1261</v>
      </c>
      <c r="H958" s="7"/>
      <c r="I958" s="7"/>
      <c r="J958" s="223" t="s">
        <v>1262</v>
      </c>
      <c r="K958" s="223" t="s">
        <v>1263</v>
      </c>
      <c r="L958" s="245">
        <v>638.04999999999995</v>
      </c>
      <c r="M958" s="246">
        <v>46307</v>
      </c>
      <c r="N958" s="223"/>
      <c r="O958" s="223" t="s">
        <v>443</v>
      </c>
      <c r="P958" s="223">
        <v>112357</v>
      </c>
      <c r="Q958" s="223" t="s">
        <v>444</v>
      </c>
      <c r="R958" s="223">
        <v>0</v>
      </c>
      <c r="S958" s="7"/>
      <c r="T958" s="3" t="str">
        <f>+VLOOKUP(Tabla1[[#This Row],[id_bodega]],'CONVERSION DATOS'!B:D,2,0)</f>
        <v>TAT BUCARAMANGA</v>
      </c>
      <c r="U958" s="3" t="str">
        <f>+VLOOKUP(Q958,'CONVERSION DATOS'!B:D,3,0)</f>
        <v>BODEGA</v>
      </c>
      <c r="V958" t="str">
        <f>+VLOOKUP($A$1:$A$21957,'DT HUEVO'!$A:$E,3,0)</f>
        <v>L</v>
      </c>
      <c r="W958" t="str">
        <f>+VLOOKUP($A$1:$A$21797,'DT HUEVO'!$A:$E,4,0)</f>
        <v>EMPACADOS</v>
      </c>
      <c r="X958" t="str">
        <f>+VLOOKUP(T$1:T$21957,'DT HUEVO'!$H:$K,2,0)</f>
        <v>COSTA</v>
      </c>
      <c r="Y958" t="str">
        <f>+VLOOKUP(T$1:T$21957,'DT HUEVO'!$H:$K,3,0)</f>
        <v>SANTANDER</v>
      </c>
      <c r="Z958">
        <f>+VLOOKUP(A$1:A$21957,'DT HUEVO'!$A:$E,5,0)</f>
        <v>0</v>
      </c>
      <c r="AA958" t="str">
        <f>IF(Tabla1[[#This Row],[GRUPO]]="PLANTA CLASIFICACION","BODEGA",IF(Tabla1[[#This Row],[GRUPO]]="BODEGA","BODEGA",Tabla1[[#This Row],[GRUPO]]))</f>
        <v>BODEGA</v>
      </c>
      <c r="AB958" t="str">
        <f>VLOOKUP(Tabla1[[#This Row],[articulo]],'DT HUEVO'!$A:$F,6,0)</f>
        <v>AU/FS/GS</v>
      </c>
    </row>
    <row r="959" spans="1:28">
      <c r="A959" s="223">
        <v>112379</v>
      </c>
      <c r="B959" s="223" t="s">
        <v>1067</v>
      </c>
      <c r="C959" s="223" t="s">
        <v>1259</v>
      </c>
      <c r="D959" s="223">
        <v>540</v>
      </c>
      <c r="E959" s="7"/>
      <c r="F959" s="223" t="s">
        <v>1260</v>
      </c>
      <c r="G959" s="223" t="s">
        <v>1261</v>
      </c>
      <c r="H959" s="7"/>
      <c r="I959" s="7"/>
      <c r="J959" s="223" t="s">
        <v>1262</v>
      </c>
      <c r="K959" s="223" t="s">
        <v>1263</v>
      </c>
      <c r="L959" s="245">
        <v>538.38</v>
      </c>
      <c r="M959" s="246">
        <v>46307</v>
      </c>
      <c r="N959" s="223"/>
      <c r="O959" s="223" t="s">
        <v>443</v>
      </c>
      <c r="P959" s="223">
        <v>112379</v>
      </c>
      <c r="Q959" s="223" t="s">
        <v>444</v>
      </c>
      <c r="R959" s="223">
        <v>0</v>
      </c>
      <c r="S959" s="7"/>
      <c r="T959" s="3" t="str">
        <f>+VLOOKUP(Tabla1[[#This Row],[id_bodega]],'CONVERSION DATOS'!B:D,2,0)</f>
        <v>TAT BUCARAMANGA</v>
      </c>
      <c r="U959" s="3" t="str">
        <f>+VLOOKUP(Q959,'CONVERSION DATOS'!B:D,3,0)</f>
        <v>BODEGA</v>
      </c>
      <c r="V959" t="str">
        <f>+VLOOKUP($A$1:$A$21957,'DT HUEVO'!$A:$E,3,0)</f>
        <v>L</v>
      </c>
      <c r="W959" t="str">
        <f>+VLOOKUP($A$1:$A$21797,'DT HUEVO'!$A:$E,4,0)</f>
        <v>EMPACADOS</v>
      </c>
      <c r="X959" t="str">
        <f>+VLOOKUP(T$1:T$21957,'DT HUEVO'!$H:$K,2,0)</f>
        <v>COSTA</v>
      </c>
      <c r="Y959" t="str">
        <f>+VLOOKUP(T$1:T$21957,'DT HUEVO'!$H:$K,3,0)</f>
        <v>SANTANDER</v>
      </c>
      <c r="Z959">
        <f>+VLOOKUP(A$1:A$21957,'DT HUEVO'!$A:$E,5,0)</f>
        <v>0</v>
      </c>
      <c r="AA959" t="str">
        <f>IF(Tabla1[[#This Row],[GRUPO]]="PLANTA CLASIFICACION","BODEGA",IF(Tabla1[[#This Row],[GRUPO]]="BODEGA","BODEGA",Tabla1[[#This Row],[GRUPO]]))</f>
        <v>BODEGA</v>
      </c>
      <c r="AB959" t="str">
        <f>VLOOKUP(Tabla1[[#This Row],[articulo]],'DT HUEVO'!$A:$F,6,0)</f>
        <v>AU/FS/GS</v>
      </c>
    </row>
    <row r="960" spans="1:28">
      <c r="A960" s="223">
        <v>2110327</v>
      </c>
      <c r="B960" s="223" t="s">
        <v>1267</v>
      </c>
      <c r="C960" s="223" t="s">
        <v>1259</v>
      </c>
      <c r="D960" s="223">
        <v>67585</v>
      </c>
      <c r="E960" s="7">
        <v>0</v>
      </c>
      <c r="F960" s="223" t="s">
        <v>1260</v>
      </c>
      <c r="G960" s="223" t="s">
        <v>1261</v>
      </c>
      <c r="H960" s="7">
        <v>0</v>
      </c>
      <c r="I960" s="7">
        <v>425</v>
      </c>
      <c r="J960" s="223" t="s">
        <v>1262</v>
      </c>
      <c r="K960" s="223" t="s">
        <v>1263</v>
      </c>
      <c r="L960" s="245">
        <v>359.32</v>
      </c>
      <c r="M960" s="246">
        <v>46307</v>
      </c>
      <c r="N960" s="223">
        <v>0</v>
      </c>
      <c r="O960" s="223" t="s">
        <v>443</v>
      </c>
      <c r="P960" s="223">
        <v>2110327</v>
      </c>
      <c r="Q960" s="223" t="s">
        <v>444</v>
      </c>
      <c r="R960" s="223">
        <v>0</v>
      </c>
      <c r="S960" s="7"/>
      <c r="T960" s="3" t="str">
        <f>+VLOOKUP(Tabla1[[#This Row],[id_bodega]],'CONVERSION DATOS'!B:D,2,0)</f>
        <v>TAT BUCARAMANGA</v>
      </c>
      <c r="U960" s="3" t="str">
        <f>+VLOOKUP(Q960,'CONVERSION DATOS'!B:D,3,0)</f>
        <v>BODEGA</v>
      </c>
      <c r="V960" t="str">
        <f>+VLOOKUP($A$1:$A$21957,'DT HUEVO'!$A:$E,3,0)</f>
        <v>L</v>
      </c>
      <c r="W960" t="str">
        <f>+VLOOKUP($A$1:$A$21797,'DT HUEVO'!$A:$E,4,0)</f>
        <v>VERDE</v>
      </c>
      <c r="X960" t="str">
        <f>+VLOOKUP(T$1:T$21957,'DT HUEVO'!$H:$K,2,0)</f>
        <v>COSTA</v>
      </c>
      <c r="Y960" t="str">
        <f>+VLOOKUP(T$1:T$21957,'DT HUEVO'!$H:$K,3,0)</f>
        <v>SANTANDER</v>
      </c>
      <c r="Z960">
        <f>+VLOOKUP(A$1:A$21957,'DT HUEVO'!$A:$E,5,0)</f>
        <v>0</v>
      </c>
      <c r="AA960" t="str">
        <f>IF(Tabla1[[#This Row],[GRUPO]]="PLANTA CLASIFICACION","BODEGA",IF(Tabla1[[#This Row],[GRUPO]]="BODEGA","BODEGA",Tabla1[[#This Row],[GRUPO]]))</f>
        <v>BODEGA</v>
      </c>
      <c r="AB960" t="str">
        <f>VLOOKUP(Tabla1[[#This Row],[articulo]],'DT HUEVO'!$A:$F,6,0)</f>
        <v>TAT</v>
      </c>
    </row>
    <row r="961" spans="1:28">
      <c r="A961" s="223">
        <v>2110427</v>
      </c>
      <c r="B961" s="223" t="s">
        <v>1268</v>
      </c>
      <c r="C961" s="223" t="s">
        <v>1259</v>
      </c>
      <c r="D961" s="223">
        <v>43330</v>
      </c>
      <c r="E961" s="7">
        <v>0</v>
      </c>
      <c r="F961" s="223" t="s">
        <v>1260</v>
      </c>
      <c r="G961" s="223" t="s">
        <v>1261</v>
      </c>
      <c r="H961" s="7">
        <v>0</v>
      </c>
      <c r="I961" s="7">
        <v>405</v>
      </c>
      <c r="J961" s="223" t="s">
        <v>1262</v>
      </c>
      <c r="K961" s="223" t="s">
        <v>1263</v>
      </c>
      <c r="L961" s="245">
        <v>328.87</v>
      </c>
      <c r="M961" s="246">
        <v>46307</v>
      </c>
      <c r="N961" s="223">
        <v>0</v>
      </c>
      <c r="O961" s="223" t="s">
        <v>443</v>
      </c>
      <c r="P961" s="223">
        <v>2110427</v>
      </c>
      <c r="Q961" s="223" t="s">
        <v>444</v>
      </c>
      <c r="R961" s="223">
        <v>0</v>
      </c>
      <c r="S961" s="7"/>
      <c r="T961" s="3" t="str">
        <f>+VLOOKUP(Tabla1[[#This Row],[id_bodega]],'CONVERSION DATOS'!B:D,2,0)</f>
        <v>TAT BUCARAMANGA</v>
      </c>
      <c r="U961" s="3" t="str">
        <f>+VLOOKUP(Q961,'CONVERSION DATOS'!B:D,3,0)</f>
        <v>BODEGA</v>
      </c>
      <c r="V961" t="str">
        <f>+VLOOKUP($A$1:$A$21957,'DT HUEVO'!$A:$E,3,0)</f>
        <v>M</v>
      </c>
      <c r="W961" t="str">
        <f>+VLOOKUP($A$1:$A$21797,'DT HUEVO'!$A:$E,4,0)</f>
        <v>VERDE</v>
      </c>
      <c r="X961" t="str">
        <f>+VLOOKUP(T$1:T$21957,'DT HUEVO'!$H:$K,2,0)</f>
        <v>COSTA</v>
      </c>
      <c r="Y961" t="str">
        <f>+VLOOKUP(T$1:T$21957,'DT HUEVO'!$H:$K,3,0)</f>
        <v>SANTANDER</v>
      </c>
      <c r="Z961">
        <f>+VLOOKUP(A$1:A$21957,'DT HUEVO'!$A:$E,5,0)</f>
        <v>0</v>
      </c>
      <c r="AA961" t="str">
        <f>IF(Tabla1[[#This Row],[GRUPO]]="PLANTA CLASIFICACION","BODEGA",IF(Tabla1[[#This Row],[GRUPO]]="BODEGA","BODEGA",Tabla1[[#This Row],[GRUPO]]))</f>
        <v>BODEGA</v>
      </c>
      <c r="AB961" t="str">
        <f>VLOOKUP(Tabla1[[#This Row],[articulo]],'DT HUEVO'!$A:$F,6,0)</f>
        <v>TAT</v>
      </c>
    </row>
    <row r="962" spans="1:28">
      <c r="A962" s="223">
        <v>2114158</v>
      </c>
      <c r="B962" s="223" t="s">
        <v>1768</v>
      </c>
      <c r="C962" s="223" t="s">
        <v>1259</v>
      </c>
      <c r="D962" s="223">
        <v>100</v>
      </c>
      <c r="E962" s="7"/>
      <c r="F962" s="223" t="s">
        <v>1260</v>
      </c>
      <c r="G962" s="223" t="s">
        <v>1261</v>
      </c>
      <c r="H962" s="7"/>
      <c r="I962" s="7"/>
      <c r="J962" s="223" t="s">
        <v>1262</v>
      </c>
      <c r="K962" s="223" t="s">
        <v>1263</v>
      </c>
      <c r="L962" s="245">
        <v>538.38</v>
      </c>
      <c r="M962" s="246">
        <v>46307</v>
      </c>
      <c r="N962" s="223"/>
      <c r="O962" s="223" t="s">
        <v>443</v>
      </c>
      <c r="P962" s="223">
        <v>2114158</v>
      </c>
      <c r="Q962" s="223" t="s">
        <v>444</v>
      </c>
      <c r="R962" s="223">
        <v>0</v>
      </c>
      <c r="S962" s="7"/>
      <c r="T962" s="3" t="str">
        <f>+VLOOKUP(Tabla1[[#This Row],[id_bodega]],'CONVERSION DATOS'!B:D,2,0)</f>
        <v>TAT BUCARAMANGA</v>
      </c>
      <c r="U962" s="3" t="str">
        <f>+VLOOKUP(Q962,'CONVERSION DATOS'!B:D,3,0)</f>
        <v>BODEGA</v>
      </c>
      <c r="V962" t="str">
        <f>+VLOOKUP($A$1:$A$21957,'DT HUEVO'!$A:$E,3,0)</f>
        <v>YUMBO</v>
      </c>
      <c r="W962" t="str">
        <f>+VLOOKUP($A$1:$A$21797,'DT HUEVO'!$A:$E,4,0)</f>
        <v>EMPACADOS</v>
      </c>
      <c r="X962" t="str">
        <f>+VLOOKUP(T$1:T$21957,'DT HUEVO'!$H:$K,2,0)</f>
        <v>COSTA</v>
      </c>
      <c r="Y962" t="str">
        <f>+VLOOKUP(T$1:T$21957,'DT HUEVO'!$H:$K,3,0)</f>
        <v>SANTANDER</v>
      </c>
      <c r="Z962">
        <f>+VLOOKUP(A$1:A$21957,'DT HUEVO'!$A:$E,5,0)</f>
        <v>0</v>
      </c>
      <c r="AA962" t="str">
        <f>IF(Tabla1[[#This Row],[GRUPO]]="PLANTA CLASIFICACION","BODEGA",IF(Tabla1[[#This Row],[GRUPO]]="BODEGA","BODEGA",Tabla1[[#This Row],[GRUPO]]))</f>
        <v>BODEGA</v>
      </c>
      <c r="AB962" t="str">
        <f>VLOOKUP(Tabla1[[#This Row],[articulo]],'DT HUEVO'!$A:$F,6,0)</f>
        <v>AU/FS/GS</v>
      </c>
    </row>
    <row r="963" spans="1:28">
      <c r="A963" s="223">
        <v>2114268</v>
      </c>
      <c r="B963" s="223" t="s">
        <v>1697</v>
      </c>
      <c r="C963" s="223" t="s">
        <v>1259</v>
      </c>
      <c r="D963" s="223">
        <v>2190</v>
      </c>
      <c r="E963" s="7"/>
      <c r="F963" s="223" t="s">
        <v>1260</v>
      </c>
      <c r="G963" s="223" t="s">
        <v>1261</v>
      </c>
      <c r="H963" s="7"/>
      <c r="I963" s="7"/>
      <c r="J963" s="223" t="s">
        <v>1262</v>
      </c>
      <c r="K963" s="223" t="s">
        <v>1263</v>
      </c>
      <c r="L963" s="245">
        <v>538.38</v>
      </c>
      <c r="M963" s="246">
        <v>46307</v>
      </c>
      <c r="N963" s="223">
        <v>0</v>
      </c>
      <c r="O963" s="223" t="s">
        <v>443</v>
      </c>
      <c r="P963" s="223">
        <v>2114268</v>
      </c>
      <c r="Q963" s="223" t="s">
        <v>444</v>
      </c>
      <c r="R963" s="223">
        <v>0</v>
      </c>
      <c r="S963" s="7"/>
      <c r="T963" s="3" t="str">
        <f>+VLOOKUP(Tabla1[[#This Row],[id_bodega]],'CONVERSION DATOS'!B:D,2,0)</f>
        <v>TAT BUCARAMANGA</v>
      </c>
      <c r="U963" s="3" t="str">
        <f>+VLOOKUP(Q963,'CONVERSION DATOS'!B:D,3,0)</f>
        <v>BODEGA</v>
      </c>
      <c r="V963" t="str">
        <f>+VLOOKUP($A$1:$A$21957,'DT HUEVO'!$A:$E,3,0)</f>
        <v>XL</v>
      </c>
      <c r="W963" t="str">
        <f>+VLOOKUP($A$1:$A$21797,'DT HUEVO'!$A:$E,4,0)</f>
        <v>EMPACADOS</v>
      </c>
      <c r="X963" t="str">
        <f>+VLOOKUP(T$1:T$21957,'DT HUEVO'!$H:$K,2,0)</f>
        <v>COSTA</v>
      </c>
      <c r="Y963" t="str">
        <f>+VLOOKUP(T$1:T$21957,'DT HUEVO'!$H:$K,3,0)</f>
        <v>SANTANDER</v>
      </c>
      <c r="Z963">
        <f>+VLOOKUP(A$1:A$21957,'DT HUEVO'!$A:$E,5,0)</f>
        <v>0</v>
      </c>
      <c r="AA963" t="str">
        <f>IF(Tabla1[[#This Row],[GRUPO]]="PLANTA CLASIFICACION","BODEGA",IF(Tabla1[[#This Row],[GRUPO]]="BODEGA","BODEGA",Tabla1[[#This Row],[GRUPO]]))</f>
        <v>BODEGA</v>
      </c>
      <c r="AB963" t="str">
        <f>VLOOKUP(Tabla1[[#This Row],[articulo]],'DT HUEVO'!$A:$F,6,0)</f>
        <v>AU/FS/GS</v>
      </c>
    </row>
    <row r="964" spans="1:28">
      <c r="A964" s="223">
        <v>2114357</v>
      </c>
      <c r="B964" s="223" t="s">
        <v>1698</v>
      </c>
      <c r="C964" s="223" t="s">
        <v>1259</v>
      </c>
      <c r="D964" s="223">
        <v>1044</v>
      </c>
      <c r="E964" s="7"/>
      <c r="F964" s="223" t="s">
        <v>1260</v>
      </c>
      <c r="G964" s="223" t="s">
        <v>1261</v>
      </c>
      <c r="H964" s="7"/>
      <c r="I964" s="7"/>
      <c r="J964" s="223" t="s">
        <v>1262</v>
      </c>
      <c r="K964" s="223" t="s">
        <v>1263</v>
      </c>
      <c r="L964" s="245">
        <v>538.38</v>
      </c>
      <c r="M964" s="246">
        <v>46307</v>
      </c>
      <c r="N964" s="223">
        <v>0</v>
      </c>
      <c r="O964" s="223" t="s">
        <v>443</v>
      </c>
      <c r="P964" s="223">
        <v>2114357</v>
      </c>
      <c r="Q964" s="223" t="s">
        <v>444</v>
      </c>
      <c r="R964" s="223">
        <v>0</v>
      </c>
      <c r="S964" s="7"/>
      <c r="T964" s="3" t="str">
        <f>+VLOOKUP(Tabla1[[#This Row],[id_bodega]],'CONVERSION DATOS'!B:D,2,0)</f>
        <v>TAT BUCARAMANGA</v>
      </c>
      <c r="U964" s="3" t="str">
        <f>+VLOOKUP(Q964,'CONVERSION DATOS'!B:D,3,0)</f>
        <v>BODEGA</v>
      </c>
      <c r="V964" t="str">
        <f>+VLOOKUP($A$1:$A$21957,'DT HUEVO'!$A:$E,3,0)</f>
        <v>L</v>
      </c>
      <c r="W964" t="str">
        <f>+VLOOKUP($A$1:$A$21797,'DT HUEVO'!$A:$E,4,0)</f>
        <v>EMPACADOS</v>
      </c>
      <c r="X964" t="str">
        <f>+VLOOKUP(T$1:T$21957,'DT HUEVO'!$H:$K,2,0)</f>
        <v>COSTA</v>
      </c>
      <c r="Y964" t="str">
        <f>+VLOOKUP(T$1:T$21957,'DT HUEVO'!$H:$K,3,0)</f>
        <v>SANTANDER</v>
      </c>
      <c r="Z964">
        <f>+VLOOKUP(A$1:A$21957,'DT HUEVO'!$A:$E,5,0)</f>
        <v>0</v>
      </c>
      <c r="AA964" t="str">
        <f>IF(Tabla1[[#This Row],[GRUPO]]="PLANTA CLASIFICACION","BODEGA",IF(Tabla1[[#This Row],[GRUPO]]="BODEGA","BODEGA",Tabla1[[#This Row],[GRUPO]]))</f>
        <v>BODEGA</v>
      </c>
      <c r="AB964" t="str">
        <f>VLOOKUP(Tabla1[[#This Row],[articulo]],'DT HUEVO'!$A:$F,6,0)</f>
        <v>AU/FS/GS</v>
      </c>
    </row>
    <row r="965" spans="1:28">
      <c r="A965" s="223">
        <v>2114379</v>
      </c>
      <c r="B965" s="223" t="s">
        <v>1699</v>
      </c>
      <c r="C965" s="223" t="s">
        <v>1259</v>
      </c>
      <c r="D965" s="223">
        <v>5700</v>
      </c>
      <c r="E965" s="7"/>
      <c r="F965" s="223" t="s">
        <v>1260</v>
      </c>
      <c r="G965" s="223" t="s">
        <v>1261</v>
      </c>
      <c r="H965" s="7"/>
      <c r="I965" s="7"/>
      <c r="J965" s="223" t="s">
        <v>1262</v>
      </c>
      <c r="K965" s="223" t="s">
        <v>1263</v>
      </c>
      <c r="L965" s="245">
        <v>538.38</v>
      </c>
      <c r="M965" s="246">
        <v>46307</v>
      </c>
      <c r="N965" s="223">
        <v>0</v>
      </c>
      <c r="O965" s="223" t="s">
        <v>443</v>
      </c>
      <c r="P965" s="223">
        <v>2114379</v>
      </c>
      <c r="Q965" s="223" t="s">
        <v>444</v>
      </c>
      <c r="R965" s="223">
        <v>0</v>
      </c>
      <c r="S965" s="7"/>
      <c r="T965" s="3" t="str">
        <f>+VLOOKUP(Tabla1[[#This Row],[id_bodega]],'CONVERSION DATOS'!B:D,2,0)</f>
        <v>TAT BUCARAMANGA</v>
      </c>
      <c r="U965" s="3" t="str">
        <f>+VLOOKUP(Q965,'CONVERSION DATOS'!B:D,3,0)</f>
        <v>BODEGA</v>
      </c>
      <c r="V965" t="str">
        <f>+VLOOKUP($A$1:$A$21957,'DT HUEVO'!$A:$E,3,0)</f>
        <v>L</v>
      </c>
      <c r="W965" t="str">
        <f>+VLOOKUP($A$1:$A$21797,'DT HUEVO'!$A:$E,4,0)</f>
        <v>EMPACADOS</v>
      </c>
      <c r="X965" t="str">
        <f>+VLOOKUP(T$1:T$21957,'DT HUEVO'!$H:$K,2,0)</f>
        <v>COSTA</v>
      </c>
      <c r="Y965" t="str">
        <f>+VLOOKUP(T$1:T$21957,'DT HUEVO'!$H:$K,3,0)</f>
        <v>SANTANDER</v>
      </c>
      <c r="Z965">
        <f>+VLOOKUP(A$1:A$21957,'DT HUEVO'!$A:$E,5,0)</f>
        <v>0</v>
      </c>
      <c r="AA965" t="str">
        <f>IF(Tabla1[[#This Row],[GRUPO]]="PLANTA CLASIFICACION","BODEGA",IF(Tabla1[[#This Row],[GRUPO]]="BODEGA","BODEGA",Tabla1[[#This Row],[GRUPO]]))</f>
        <v>BODEGA</v>
      </c>
      <c r="AB965" t="str">
        <f>VLOOKUP(Tabla1[[#This Row],[articulo]],'DT HUEVO'!$A:$F,6,0)</f>
        <v>AU/FS/GS</v>
      </c>
    </row>
    <row r="966" spans="1:28">
      <c r="A966" s="223">
        <v>2152388</v>
      </c>
      <c r="B966" s="223" t="s">
        <v>1106</v>
      </c>
      <c r="C966" s="223" t="s">
        <v>1259</v>
      </c>
      <c r="D966" s="223">
        <v>3180</v>
      </c>
      <c r="E966" s="7">
        <v>0</v>
      </c>
      <c r="F966" s="223" t="s">
        <v>1260</v>
      </c>
      <c r="G966" s="223" t="s">
        <v>1261</v>
      </c>
      <c r="H966" s="7">
        <v>0</v>
      </c>
      <c r="I966" s="7">
        <v>510</v>
      </c>
      <c r="J966" s="223" t="s">
        <v>1262</v>
      </c>
      <c r="K966" s="223" t="s">
        <v>1263</v>
      </c>
      <c r="L966" s="245">
        <v>538.38</v>
      </c>
      <c r="M966" s="246">
        <v>46308</v>
      </c>
      <c r="N966" s="223"/>
      <c r="O966" s="223" t="s">
        <v>443</v>
      </c>
      <c r="P966" s="223">
        <v>2152388</v>
      </c>
      <c r="Q966" s="223" t="s">
        <v>444</v>
      </c>
      <c r="R966" s="223">
        <v>0</v>
      </c>
      <c r="S966" s="7"/>
      <c r="T966" s="3" t="str">
        <f>+VLOOKUP(Tabla1[[#This Row],[id_bodega]],'CONVERSION DATOS'!B:D,2,0)</f>
        <v>TAT BUCARAMANGA</v>
      </c>
      <c r="U966" s="3" t="str">
        <f>+VLOOKUP(Q966,'CONVERSION DATOS'!B:D,3,0)</f>
        <v>BODEGA</v>
      </c>
      <c r="V966" t="str">
        <f>+VLOOKUP($A$1:$A$21957,'DT HUEVO'!$A:$E,3,0)</f>
        <v>L</v>
      </c>
      <c r="W966" t="str">
        <f>+VLOOKUP($A$1:$A$21797,'DT HUEVO'!$A:$E,4,0)</f>
        <v>EMPACADOS</v>
      </c>
      <c r="X966" t="str">
        <f>+VLOOKUP(T$1:T$21957,'DT HUEVO'!$H:$K,2,0)</f>
        <v>COSTA</v>
      </c>
      <c r="Y966" t="str">
        <f>+VLOOKUP(T$1:T$21957,'DT HUEVO'!$H:$K,3,0)</f>
        <v>SANTANDER</v>
      </c>
      <c r="Z966">
        <f>+VLOOKUP(A$1:A$21957,'DT HUEVO'!$A:$E,5,0)</f>
        <v>0</v>
      </c>
      <c r="AA966" t="str">
        <f>IF(Tabla1[[#This Row],[GRUPO]]="PLANTA CLASIFICACION","BODEGA",IF(Tabla1[[#This Row],[GRUPO]]="BODEGA","BODEGA",Tabla1[[#This Row],[GRUPO]]))</f>
        <v>BODEGA</v>
      </c>
      <c r="AB966" t="str">
        <f>VLOOKUP(Tabla1[[#This Row],[articulo]],'DT HUEVO'!$A:$F,6,0)</f>
        <v>TAT</v>
      </c>
    </row>
    <row r="967" spans="1:28">
      <c r="A967" s="223">
        <v>112268</v>
      </c>
      <c r="B967" s="223" t="s">
        <v>1066</v>
      </c>
      <c r="C967" s="223" t="s">
        <v>1259</v>
      </c>
      <c r="D967" s="223">
        <v>12855</v>
      </c>
      <c r="E967" s="7">
        <v>0</v>
      </c>
      <c r="F967" s="223" t="s">
        <v>1260</v>
      </c>
      <c r="G967" s="223" t="s">
        <v>1261</v>
      </c>
      <c r="H967" s="7">
        <v>0</v>
      </c>
      <c r="I967" s="7">
        <v>640</v>
      </c>
      <c r="J967" s="223" t="s">
        <v>1262</v>
      </c>
      <c r="K967" s="223" t="s">
        <v>1263</v>
      </c>
      <c r="L967" s="245">
        <v>684.07</v>
      </c>
      <c r="M967" s="246">
        <v>46307</v>
      </c>
      <c r="N967" s="223"/>
      <c r="O967" s="223" t="s">
        <v>445</v>
      </c>
      <c r="P967" s="223">
        <v>112268</v>
      </c>
      <c r="Q967" s="223" t="s">
        <v>446</v>
      </c>
      <c r="R967" s="223">
        <v>0</v>
      </c>
      <c r="S967" s="7"/>
      <c r="T967" s="3" t="str">
        <f>+VLOOKUP(Tabla1[[#This Row],[id_bodega]],'CONVERSION DATOS'!B:D,2,0)</f>
        <v>TAT CALI</v>
      </c>
      <c r="U967" s="3" t="str">
        <f>+VLOOKUP(Q967,'CONVERSION DATOS'!B:D,3,0)</f>
        <v>BODEGA</v>
      </c>
      <c r="V967" t="str">
        <f>+VLOOKUP($A$1:$A$21957,'DT HUEVO'!$A:$E,3,0)</f>
        <v>XL</v>
      </c>
      <c r="W967" t="str">
        <f>+VLOOKUP($A$1:$A$21797,'DT HUEVO'!$A:$E,4,0)</f>
        <v>EMPACADOS</v>
      </c>
      <c r="X967" t="str">
        <f>+VLOOKUP(T$1:T$21957,'DT HUEVO'!$H:$K,2,0)</f>
        <v>OCCIDENTE</v>
      </c>
      <c r="Y967" t="str">
        <f>+VLOOKUP(T$1:T$21957,'DT HUEVO'!$H:$K,3,0)</f>
        <v>CALOTO</v>
      </c>
      <c r="Z967">
        <f>+VLOOKUP(A$1:A$21957,'DT HUEVO'!$A:$E,5,0)</f>
        <v>0</v>
      </c>
      <c r="AA967" t="str">
        <f>IF(Tabla1[[#This Row],[GRUPO]]="PLANTA CLASIFICACION","BODEGA",IF(Tabla1[[#This Row],[GRUPO]]="BODEGA","BODEGA",Tabla1[[#This Row],[GRUPO]]))</f>
        <v>BODEGA</v>
      </c>
      <c r="AB967" t="str">
        <f>VLOOKUP(Tabla1[[#This Row],[articulo]],'DT HUEVO'!$A:$F,6,0)</f>
        <v>AU/FS/GS</v>
      </c>
    </row>
    <row r="968" spans="1:28">
      <c r="A968" s="223">
        <v>112357</v>
      </c>
      <c r="B968" s="223" t="s">
        <v>1068</v>
      </c>
      <c r="C968" s="223" t="s">
        <v>1259</v>
      </c>
      <c r="D968" s="223">
        <v>2700</v>
      </c>
      <c r="E968" s="7"/>
      <c r="F968" s="223" t="s">
        <v>1260</v>
      </c>
      <c r="G968" s="223" t="s">
        <v>1261</v>
      </c>
      <c r="H968" s="7"/>
      <c r="I968" s="7"/>
      <c r="J968" s="223" t="s">
        <v>1262</v>
      </c>
      <c r="K968" s="223" t="s">
        <v>1263</v>
      </c>
      <c r="L968" s="245">
        <v>638.04999999999995</v>
      </c>
      <c r="M968" s="246">
        <v>46307</v>
      </c>
      <c r="N968" s="223"/>
      <c r="O968" s="223" t="s">
        <v>445</v>
      </c>
      <c r="P968" s="223">
        <v>112357</v>
      </c>
      <c r="Q968" s="223" t="s">
        <v>446</v>
      </c>
      <c r="R968" s="223">
        <v>0</v>
      </c>
      <c r="S968" s="7"/>
      <c r="T968" s="3" t="str">
        <f>+VLOOKUP(Tabla1[[#This Row],[id_bodega]],'CONVERSION DATOS'!B:D,2,0)</f>
        <v>TAT CALI</v>
      </c>
      <c r="U968" s="3" t="str">
        <f>+VLOOKUP(Q968,'CONVERSION DATOS'!B:D,3,0)</f>
        <v>BODEGA</v>
      </c>
      <c r="V968" t="str">
        <f>+VLOOKUP($A$1:$A$21957,'DT HUEVO'!$A:$E,3,0)</f>
        <v>L</v>
      </c>
      <c r="W968" t="str">
        <f>+VLOOKUP($A$1:$A$21797,'DT HUEVO'!$A:$E,4,0)</f>
        <v>EMPACADOS</v>
      </c>
      <c r="X968" t="str">
        <f>+VLOOKUP(T$1:T$21957,'DT HUEVO'!$H:$K,2,0)</f>
        <v>OCCIDENTE</v>
      </c>
      <c r="Y968" t="str">
        <f>+VLOOKUP(T$1:T$21957,'DT HUEVO'!$H:$K,3,0)</f>
        <v>CALOTO</v>
      </c>
      <c r="Z968">
        <f>+VLOOKUP(A$1:A$21957,'DT HUEVO'!$A:$E,5,0)</f>
        <v>0</v>
      </c>
      <c r="AA968" t="str">
        <f>IF(Tabla1[[#This Row],[GRUPO]]="PLANTA CLASIFICACION","BODEGA",IF(Tabla1[[#This Row],[GRUPO]]="BODEGA","BODEGA",Tabla1[[#This Row],[GRUPO]]))</f>
        <v>BODEGA</v>
      </c>
      <c r="AB968" t="str">
        <f>VLOOKUP(Tabla1[[#This Row],[articulo]],'DT HUEVO'!$A:$F,6,0)</f>
        <v>AU/FS/GS</v>
      </c>
    </row>
    <row r="969" spans="1:28">
      <c r="A969" s="223">
        <v>152382</v>
      </c>
      <c r="B969" s="223" t="s">
        <v>1113</v>
      </c>
      <c r="C969" s="223" t="s">
        <v>1259</v>
      </c>
      <c r="D969" s="223">
        <v>56460</v>
      </c>
      <c r="E969" s="7"/>
      <c r="F969" s="223" t="s">
        <v>1260</v>
      </c>
      <c r="G969" s="223" t="s">
        <v>1261</v>
      </c>
      <c r="H969" s="7"/>
      <c r="I969" s="7"/>
      <c r="J969" s="223" t="s">
        <v>1262</v>
      </c>
      <c r="K969" s="223" t="s">
        <v>1263</v>
      </c>
      <c r="L969" s="245">
        <v>484.73</v>
      </c>
      <c r="M969" s="246">
        <v>46307</v>
      </c>
      <c r="N969" s="223">
        <v>15238</v>
      </c>
      <c r="O969" s="223" t="s">
        <v>445</v>
      </c>
      <c r="P969" s="223">
        <v>15238</v>
      </c>
      <c r="Q969" s="223" t="s">
        <v>446</v>
      </c>
      <c r="R969" s="223">
        <v>0</v>
      </c>
      <c r="S969" s="7"/>
      <c r="T969" s="3" t="str">
        <f>+VLOOKUP(Tabla1[[#This Row],[id_bodega]],'CONVERSION DATOS'!B:D,2,0)</f>
        <v>TAT CALI</v>
      </c>
      <c r="U969" s="3" t="str">
        <f>+VLOOKUP(Q969,'CONVERSION DATOS'!B:D,3,0)</f>
        <v>BODEGA</v>
      </c>
      <c r="V969" t="str">
        <f>+VLOOKUP($A$1:$A$21957,'DT HUEVO'!$A:$E,3,0)</f>
        <v>L</v>
      </c>
      <c r="W969" t="str">
        <f>+VLOOKUP($A$1:$A$21797,'DT HUEVO'!$A:$E,4,0)</f>
        <v>EMPACADOS</v>
      </c>
      <c r="X969" t="str">
        <f>+VLOOKUP(T$1:T$21957,'DT HUEVO'!$H:$K,2,0)</f>
        <v>OCCIDENTE</v>
      </c>
      <c r="Y969" t="str">
        <f>+VLOOKUP(T$1:T$21957,'DT HUEVO'!$H:$K,3,0)</f>
        <v>CALOTO</v>
      </c>
      <c r="Z969">
        <f>+VLOOKUP(A$1:A$21957,'DT HUEVO'!$A:$E,5,0)</f>
        <v>0</v>
      </c>
      <c r="AA969" t="str">
        <f>IF(Tabla1[[#This Row],[GRUPO]]="PLANTA CLASIFICACION","BODEGA",IF(Tabla1[[#This Row],[GRUPO]]="BODEGA","BODEGA",Tabla1[[#This Row],[GRUPO]]))</f>
        <v>BODEGA</v>
      </c>
      <c r="AB969" t="str">
        <f>VLOOKUP(Tabla1[[#This Row],[articulo]],'DT HUEVO'!$A:$F,6,0)</f>
        <v>AU/FS/GS</v>
      </c>
    </row>
    <row r="970" spans="1:28">
      <c r="A970" s="223">
        <v>2010102</v>
      </c>
      <c r="B970" s="223" t="s">
        <v>1266</v>
      </c>
      <c r="C970" s="223" t="s">
        <v>1259</v>
      </c>
      <c r="D970" s="223">
        <v>20148</v>
      </c>
      <c r="E970" s="7">
        <v>0</v>
      </c>
      <c r="F970" s="223" t="s">
        <v>1260</v>
      </c>
      <c r="G970" s="223" t="s">
        <v>1261</v>
      </c>
      <c r="H970" s="7">
        <v>0</v>
      </c>
      <c r="I970" s="7">
        <v>610</v>
      </c>
      <c r="J970" s="223" t="s">
        <v>1262</v>
      </c>
      <c r="K970" s="223" t="s">
        <v>1263</v>
      </c>
      <c r="L970" s="245">
        <v>629.67999999999995</v>
      </c>
      <c r="M970" s="246">
        <v>46308</v>
      </c>
      <c r="N970" s="223"/>
      <c r="O970" s="223" t="s">
        <v>445</v>
      </c>
      <c r="P970" s="223">
        <v>2010102</v>
      </c>
      <c r="Q970" s="223" t="s">
        <v>446</v>
      </c>
      <c r="R970" s="223">
        <v>0</v>
      </c>
      <c r="S970" s="7"/>
      <c r="T970" s="3" t="str">
        <f>+VLOOKUP(Tabla1[[#This Row],[id_bodega]],'CONVERSION DATOS'!B:D,2,0)</f>
        <v>TAT CALI</v>
      </c>
      <c r="U970" s="3" t="str">
        <f>+VLOOKUP(Q970,'CONVERSION DATOS'!B:D,3,0)</f>
        <v>BODEGA</v>
      </c>
      <c r="V970" t="str">
        <f>+VLOOKUP($A$1:$A$21957,'DT HUEVO'!$A:$E,3,0)</f>
        <v>YUMBO</v>
      </c>
      <c r="W970" t="str">
        <f>+VLOOKUP($A$1:$A$21797,'DT HUEVO'!$A:$E,4,0)</f>
        <v>VERDE</v>
      </c>
      <c r="X970" t="str">
        <f>+VLOOKUP(T$1:T$21957,'DT HUEVO'!$H:$K,2,0)</f>
        <v>OCCIDENTE</v>
      </c>
      <c r="Y970" t="str">
        <f>+VLOOKUP(T$1:T$21957,'DT HUEVO'!$H:$K,3,0)</f>
        <v>CALOTO</v>
      </c>
      <c r="Z970">
        <f>+VLOOKUP(A$1:A$21957,'DT HUEVO'!$A:$E,5,0)</f>
        <v>0</v>
      </c>
      <c r="AA970" t="str">
        <f>IF(Tabla1[[#This Row],[GRUPO]]="PLANTA CLASIFICACION","BODEGA",IF(Tabla1[[#This Row],[GRUPO]]="BODEGA","BODEGA",Tabla1[[#This Row],[GRUPO]]))</f>
        <v>BODEGA</v>
      </c>
      <c r="AB970" t="str">
        <f>VLOOKUP(Tabla1[[#This Row],[articulo]],'DT HUEVO'!$A:$F,6,0)</f>
        <v>TAT</v>
      </c>
    </row>
    <row r="971" spans="1:28">
      <c r="A971" s="223">
        <v>2110202</v>
      </c>
      <c r="B971" s="223" t="s">
        <v>1008</v>
      </c>
      <c r="C971" s="223" t="s">
        <v>1259</v>
      </c>
      <c r="D971" s="223">
        <v>167060</v>
      </c>
      <c r="E971" s="7">
        <v>0</v>
      </c>
      <c r="F971" s="223" t="s">
        <v>1260</v>
      </c>
      <c r="G971" s="223" t="s">
        <v>1261</v>
      </c>
      <c r="H971" s="7">
        <v>0</v>
      </c>
      <c r="I971" s="7">
        <v>470</v>
      </c>
      <c r="J971" s="223" t="s">
        <v>1262</v>
      </c>
      <c r="K971" s="223" t="s">
        <v>1263</v>
      </c>
      <c r="L971" s="245">
        <v>394.26</v>
      </c>
      <c r="M971" s="246">
        <v>46308</v>
      </c>
      <c r="N971" s="223"/>
      <c r="O971" s="223" t="s">
        <v>445</v>
      </c>
      <c r="P971" s="223">
        <v>2110202</v>
      </c>
      <c r="Q971" s="223" t="s">
        <v>446</v>
      </c>
      <c r="R971" s="223">
        <v>0</v>
      </c>
      <c r="S971" s="7"/>
      <c r="T971" s="3" t="str">
        <f>+VLOOKUP(Tabla1[[#This Row],[id_bodega]],'CONVERSION DATOS'!B:D,2,0)</f>
        <v>TAT CALI</v>
      </c>
      <c r="U971" s="3" t="str">
        <f>+VLOOKUP(Q971,'CONVERSION DATOS'!B:D,3,0)</f>
        <v>BODEGA</v>
      </c>
      <c r="V971" t="str">
        <f>+VLOOKUP($A$1:$A$21957,'DT HUEVO'!$A:$E,3,0)</f>
        <v>XL</v>
      </c>
      <c r="W971" t="str">
        <f>+VLOOKUP($A$1:$A$21797,'DT HUEVO'!$A:$E,4,0)</f>
        <v>VERDE</v>
      </c>
      <c r="X971" t="str">
        <f>+VLOOKUP(T$1:T$21957,'DT HUEVO'!$H:$K,2,0)</f>
        <v>OCCIDENTE</v>
      </c>
      <c r="Y971" t="str">
        <f>+VLOOKUP(T$1:T$21957,'DT HUEVO'!$H:$K,3,0)</f>
        <v>CALOTO</v>
      </c>
      <c r="Z971">
        <f>+VLOOKUP(A$1:A$21957,'DT HUEVO'!$A:$E,5,0)</f>
        <v>0</v>
      </c>
      <c r="AA971" t="str">
        <f>IF(Tabla1[[#This Row],[GRUPO]]="PLANTA CLASIFICACION","BODEGA",IF(Tabla1[[#This Row],[GRUPO]]="BODEGA","BODEGA",Tabla1[[#This Row],[GRUPO]]))</f>
        <v>BODEGA</v>
      </c>
      <c r="AB971" t="str">
        <f>VLOOKUP(Tabla1[[#This Row],[articulo]],'DT HUEVO'!$A:$F,6,0)</f>
        <v>TAT</v>
      </c>
    </row>
    <row r="972" spans="1:28">
      <c r="A972" s="223">
        <v>2110217</v>
      </c>
      <c r="B972" s="223" t="s">
        <v>1785</v>
      </c>
      <c r="C972" s="223" t="s">
        <v>1259</v>
      </c>
      <c r="D972" s="223">
        <v>24930</v>
      </c>
      <c r="E972" s="7">
        <v>0</v>
      </c>
      <c r="F972" s="223" t="s">
        <v>1260</v>
      </c>
      <c r="G972" s="223" t="s">
        <v>1261</v>
      </c>
      <c r="H972" s="7">
        <v>0</v>
      </c>
      <c r="I972" s="7">
        <v>480</v>
      </c>
      <c r="J972" s="223" t="s">
        <v>1262</v>
      </c>
      <c r="K972" s="223" t="s">
        <v>1263</v>
      </c>
      <c r="L972" s="245">
        <v>393.89</v>
      </c>
      <c r="M972" s="246">
        <v>46308</v>
      </c>
      <c r="N972" s="223">
        <v>0</v>
      </c>
      <c r="O972" s="223" t="s">
        <v>445</v>
      </c>
      <c r="P972" s="223">
        <v>2110217</v>
      </c>
      <c r="Q972" s="223" t="s">
        <v>446</v>
      </c>
      <c r="R972" s="223">
        <v>0</v>
      </c>
      <c r="S972" s="7"/>
      <c r="T972" s="3" t="str">
        <f>+VLOOKUP(Tabla1[[#This Row],[id_bodega]],'CONVERSION DATOS'!B:D,2,0)</f>
        <v>TAT CALI</v>
      </c>
      <c r="U972" s="3" t="str">
        <f>+VLOOKUP(Q972,'CONVERSION DATOS'!B:D,3,0)</f>
        <v>BODEGA</v>
      </c>
      <c r="V972" t="str">
        <f>+VLOOKUP($A$1:$A$21957,'DT HUEVO'!$A:$E,3,0)</f>
        <v>XL</v>
      </c>
      <c r="W972" t="str">
        <f>+VLOOKUP($A$1:$A$21797,'DT HUEVO'!$A:$E,4,0)</f>
        <v>EMPACADOS</v>
      </c>
      <c r="X972" t="str">
        <f>+VLOOKUP(T$1:T$21957,'DT HUEVO'!$H:$K,2,0)</f>
        <v>OCCIDENTE</v>
      </c>
      <c r="Y972" t="str">
        <f>+VLOOKUP(T$1:T$21957,'DT HUEVO'!$H:$K,3,0)</f>
        <v>CALOTO</v>
      </c>
      <c r="Z972">
        <f>+VLOOKUP(A$1:A$21957,'DT HUEVO'!$A:$E,5,0)</f>
        <v>0</v>
      </c>
      <c r="AA972" t="str">
        <f>IF(Tabla1[[#This Row],[GRUPO]]="PLANTA CLASIFICACION","BODEGA",IF(Tabla1[[#This Row],[GRUPO]]="BODEGA","BODEGA",Tabla1[[#This Row],[GRUPO]]))</f>
        <v>BODEGA</v>
      </c>
      <c r="AB972" t="str">
        <f>VLOOKUP(Tabla1[[#This Row],[articulo]],'DT HUEVO'!$A:$F,6,0)</f>
        <v>TAT</v>
      </c>
    </row>
    <row r="973" spans="1:28">
      <c r="A973" s="223">
        <v>2110302</v>
      </c>
      <c r="B973" s="223" t="s">
        <v>1007</v>
      </c>
      <c r="C973" s="223" t="s">
        <v>1259</v>
      </c>
      <c r="D973" s="223">
        <v>224168</v>
      </c>
      <c r="E973" s="7">
        <v>0</v>
      </c>
      <c r="F973" s="223" t="s">
        <v>1260</v>
      </c>
      <c r="G973" s="223" t="s">
        <v>1261</v>
      </c>
      <c r="H973" s="7">
        <v>0</v>
      </c>
      <c r="I973" s="7">
        <v>450</v>
      </c>
      <c r="J973" s="223" t="s">
        <v>1262</v>
      </c>
      <c r="K973" s="223" t="s">
        <v>1263</v>
      </c>
      <c r="L973" s="245">
        <v>363.24000000005498</v>
      </c>
      <c r="M973" s="246">
        <v>46308</v>
      </c>
      <c r="N973" s="223"/>
      <c r="O973" s="223" t="s">
        <v>445</v>
      </c>
      <c r="P973" s="223">
        <v>2110302</v>
      </c>
      <c r="Q973" s="223" t="s">
        <v>446</v>
      </c>
      <c r="R973" s="223">
        <v>0</v>
      </c>
      <c r="S973" s="7"/>
      <c r="T973" s="3" t="str">
        <f>+VLOOKUP(Tabla1[[#This Row],[id_bodega]],'CONVERSION DATOS'!B:D,2,0)</f>
        <v>TAT CALI</v>
      </c>
      <c r="U973" s="3" t="str">
        <f>+VLOOKUP(Q973,'CONVERSION DATOS'!B:D,3,0)</f>
        <v>BODEGA</v>
      </c>
      <c r="V973" t="str">
        <f>+VLOOKUP($A$1:$A$21957,'DT HUEVO'!$A:$E,3,0)</f>
        <v>L</v>
      </c>
      <c r="W973" t="str">
        <f>+VLOOKUP($A$1:$A$21797,'DT HUEVO'!$A:$E,4,0)</f>
        <v>VERDE</v>
      </c>
      <c r="X973" t="str">
        <f>+VLOOKUP(T$1:T$21957,'DT HUEVO'!$H:$K,2,0)</f>
        <v>OCCIDENTE</v>
      </c>
      <c r="Y973" t="str">
        <f>+VLOOKUP(T$1:T$21957,'DT HUEVO'!$H:$K,3,0)</f>
        <v>CALOTO</v>
      </c>
      <c r="Z973">
        <f>+VLOOKUP(A$1:A$21957,'DT HUEVO'!$A:$E,5,0)</f>
        <v>0</v>
      </c>
      <c r="AA973" t="str">
        <f>IF(Tabla1[[#This Row],[GRUPO]]="PLANTA CLASIFICACION","BODEGA",IF(Tabla1[[#This Row],[GRUPO]]="BODEGA","BODEGA",Tabla1[[#This Row],[GRUPO]]))</f>
        <v>BODEGA</v>
      </c>
      <c r="AB973" t="str">
        <f>VLOOKUP(Tabla1[[#This Row],[articulo]],'DT HUEVO'!$A:$F,6,0)</f>
        <v>TAT</v>
      </c>
    </row>
    <row r="974" spans="1:28">
      <c r="A974" s="223">
        <v>2110317</v>
      </c>
      <c r="B974" s="223" t="s">
        <v>1786</v>
      </c>
      <c r="C974" s="223" t="s">
        <v>1259</v>
      </c>
      <c r="D974" s="223">
        <v>4620</v>
      </c>
      <c r="E974" s="7">
        <v>0</v>
      </c>
      <c r="F974" s="223" t="s">
        <v>1260</v>
      </c>
      <c r="G974" s="223" t="s">
        <v>1261</v>
      </c>
      <c r="H974" s="7">
        <v>0</v>
      </c>
      <c r="I974" s="7">
        <v>460</v>
      </c>
      <c r="J974" s="223" t="s">
        <v>1262</v>
      </c>
      <c r="K974" s="223" t="s">
        <v>1263</v>
      </c>
      <c r="L974" s="245">
        <v>362.98</v>
      </c>
      <c r="M974" s="246">
        <v>46308</v>
      </c>
      <c r="N974" s="223">
        <v>0</v>
      </c>
      <c r="O974" s="223" t="s">
        <v>445</v>
      </c>
      <c r="P974" s="223">
        <v>2110317</v>
      </c>
      <c r="Q974" s="223" t="s">
        <v>446</v>
      </c>
      <c r="R974" s="223">
        <v>0</v>
      </c>
      <c r="S974" s="7"/>
      <c r="T974" s="3" t="str">
        <f>+VLOOKUP(Tabla1[[#This Row],[id_bodega]],'CONVERSION DATOS'!B:D,2,0)</f>
        <v>TAT CALI</v>
      </c>
      <c r="U974" s="3" t="str">
        <f>+VLOOKUP(Q974,'CONVERSION DATOS'!B:D,3,0)</f>
        <v>BODEGA</v>
      </c>
      <c r="V974" t="str">
        <f>+VLOOKUP($A$1:$A$21957,'DT HUEVO'!$A:$E,3,0)</f>
        <v>L</v>
      </c>
      <c r="W974" t="str">
        <f>+VLOOKUP($A$1:$A$21797,'DT HUEVO'!$A:$E,4,0)</f>
        <v>EMPACADOS</v>
      </c>
      <c r="X974" t="str">
        <f>+VLOOKUP(T$1:T$21957,'DT HUEVO'!$H:$K,2,0)</f>
        <v>OCCIDENTE</v>
      </c>
      <c r="Y974" t="str">
        <f>+VLOOKUP(T$1:T$21957,'DT HUEVO'!$H:$K,3,0)</f>
        <v>CALOTO</v>
      </c>
      <c r="Z974">
        <f>+VLOOKUP(A$1:A$21957,'DT HUEVO'!$A:$E,5,0)</f>
        <v>0</v>
      </c>
      <c r="AA974" t="str">
        <f>IF(Tabla1[[#This Row],[GRUPO]]="PLANTA CLASIFICACION","BODEGA",IF(Tabla1[[#This Row],[GRUPO]]="BODEGA","BODEGA",Tabla1[[#This Row],[GRUPO]]))</f>
        <v>BODEGA</v>
      </c>
      <c r="AB974" t="str">
        <f>VLOOKUP(Tabla1[[#This Row],[articulo]],'DT HUEVO'!$A:$F,6,0)</f>
        <v>TAT</v>
      </c>
    </row>
    <row r="975" spans="1:28">
      <c r="A975" s="223">
        <v>2110402</v>
      </c>
      <c r="B975" s="223" t="s">
        <v>1009</v>
      </c>
      <c r="C975" s="223" t="s">
        <v>1259</v>
      </c>
      <c r="D975" s="223">
        <v>26790</v>
      </c>
      <c r="E975" s="7">
        <v>0</v>
      </c>
      <c r="F975" s="223" t="s">
        <v>1260</v>
      </c>
      <c r="G975" s="223" t="s">
        <v>1261</v>
      </c>
      <c r="H975" s="7">
        <v>0</v>
      </c>
      <c r="I975" s="7">
        <v>440</v>
      </c>
      <c r="J975" s="223" t="s">
        <v>1262</v>
      </c>
      <c r="K975" s="223" t="s">
        <v>1263</v>
      </c>
      <c r="L975" s="245">
        <v>349.55</v>
      </c>
      <c r="M975" s="246">
        <v>46307</v>
      </c>
      <c r="N975" s="223"/>
      <c r="O975" s="223" t="s">
        <v>445</v>
      </c>
      <c r="P975" s="223">
        <v>2110402</v>
      </c>
      <c r="Q975" s="223" t="s">
        <v>446</v>
      </c>
      <c r="R975" s="223">
        <v>0</v>
      </c>
      <c r="S975" s="7"/>
      <c r="T975" s="3" t="str">
        <f>+VLOOKUP(Tabla1[[#This Row],[id_bodega]],'CONVERSION DATOS'!B:D,2,0)</f>
        <v>TAT CALI</v>
      </c>
      <c r="U975" s="3" t="str">
        <f>+VLOOKUP(Q975,'CONVERSION DATOS'!B:D,3,0)</f>
        <v>BODEGA</v>
      </c>
      <c r="V975" t="str">
        <f>+VLOOKUP($A$1:$A$21957,'DT HUEVO'!$A:$E,3,0)</f>
        <v>M</v>
      </c>
      <c r="W975" t="str">
        <f>+VLOOKUP($A$1:$A$21797,'DT HUEVO'!$A:$E,4,0)</f>
        <v>VERDE</v>
      </c>
      <c r="X975" t="str">
        <f>+VLOOKUP(T$1:T$21957,'DT HUEVO'!$H:$K,2,0)</f>
        <v>OCCIDENTE</v>
      </c>
      <c r="Y975" t="str">
        <f>+VLOOKUP(T$1:T$21957,'DT HUEVO'!$H:$K,3,0)</f>
        <v>CALOTO</v>
      </c>
      <c r="Z975">
        <f>+VLOOKUP(A$1:A$21957,'DT HUEVO'!$A:$E,5,0)</f>
        <v>0</v>
      </c>
      <c r="AA975" t="str">
        <f>IF(Tabla1[[#This Row],[GRUPO]]="PLANTA CLASIFICACION","BODEGA",IF(Tabla1[[#This Row],[GRUPO]]="BODEGA","BODEGA",Tabla1[[#This Row],[GRUPO]]))</f>
        <v>BODEGA</v>
      </c>
      <c r="AB975" t="str">
        <f>VLOOKUP(Tabla1[[#This Row],[articulo]],'DT HUEVO'!$A:$F,6,0)</f>
        <v>TAT</v>
      </c>
    </row>
    <row r="976" spans="1:28">
      <c r="A976" s="223">
        <v>2112207</v>
      </c>
      <c r="B976" s="223" t="s">
        <v>1104</v>
      </c>
      <c r="C976" s="223" t="s">
        <v>1259</v>
      </c>
      <c r="D976" s="223">
        <v>10260</v>
      </c>
      <c r="E976" s="7">
        <v>0</v>
      </c>
      <c r="F976" s="223" t="s">
        <v>1260</v>
      </c>
      <c r="G976" s="223" t="s">
        <v>1261</v>
      </c>
      <c r="H976" s="7">
        <v>0</v>
      </c>
      <c r="I976" s="7">
        <v>640</v>
      </c>
      <c r="J976" s="223" t="s">
        <v>1262</v>
      </c>
      <c r="K976" s="223" t="s">
        <v>1263</v>
      </c>
      <c r="L976" s="245">
        <v>599.67999999999995</v>
      </c>
      <c r="M976" s="246">
        <v>46308</v>
      </c>
      <c r="N976" s="223"/>
      <c r="O976" s="223" t="s">
        <v>445</v>
      </c>
      <c r="P976" s="223">
        <v>2112207</v>
      </c>
      <c r="Q976" s="223" t="s">
        <v>446</v>
      </c>
      <c r="R976" s="223">
        <v>0</v>
      </c>
      <c r="S976" s="7"/>
      <c r="T976" s="3" t="str">
        <f>+VLOOKUP(Tabla1[[#This Row],[id_bodega]],'CONVERSION DATOS'!B:D,2,0)</f>
        <v>TAT CALI</v>
      </c>
      <c r="U976" s="3" t="str">
        <f>+VLOOKUP(Q976,'CONVERSION DATOS'!B:D,3,0)</f>
        <v>BODEGA</v>
      </c>
      <c r="V976" t="str">
        <f>+VLOOKUP($A$1:$A$21957,'DT HUEVO'!$A:$E,3,0)</f>
        <v>XL</v>
      </c>
      <c r="W976" t="str">
        <f>+VLOOKUP($A$1:$A$21797,'DT HUEVO'!$A:$E,4,0)</f>
        <v>EMPACADOS</v>
      </c>
      <c r="X976" t="str">
        <f>+VLOOKUP(T$1:T$21957,'DT HUEVO'!$H:$K,2,0)</f>
        <v>OCCIDENTE</v>
      </c>
      <c r="Y976" t="str">
        <f>+VLOOKUP(T$1:T$21957,'DT HUEVO'!$H:$K,3,0)</f>
        <v>CALOTO</v>
      </c>
      <c r="Z976" t="str">
        <f>+VLOOKUP(A$1:A$21957,'DT HUEVO'!$A:$E,5,0)</f>
        <v>TAT</v>
      </c>
      <c r="AA976" t="str">
        <f>IF(Tabla1[[#This Row],[GRUPO]]="PLANTA CLASIFICACION","BODEGA",IF(Tabla1[[#This Row],[GRUPO]]="BODEGA","BODEGA",Tabla1[[#This Row],[GRUPO]]))</f>
        <v>BODEGA</v>
      </c>
      <c r="AB976" t="str">
        <f>VLOOKUP(Tabla1[[#This Row],[articulo]],'DT HUEVO'!$A:$F,6,0)</f>
        <v>TAT</v>
      </c>
    </row>
    <row r="977" spans="1:28">
      <c r="A977" s="223">
        <v>2152388</v>
      </c>
      <c r="B977" s="223" t="s">
        <v>1106</v>
      </c>
      <c r="C977" s="223" t="s">
        <v>1259</v>
      </c>
      <c r="D977" s="223">
        <v>5820</v>
      </c>
      <c r="E977" s="7">
        <v>0</v>
      </c>
      <c r="F977" s="223" t="s">
        <v>1260</v>
      </c>
      <c r="G977" s="223" t="s">
        <v>1261</v>
      </c>
      <c r="H977" s="7">
        <v>0</v>
      </c>
      <c r="I977" s="7">
        <v>550</v>
      </c>
      <c r="J977" s="223" t="s">
        <v>1262</v>
      </c>
      <c r="K977" s="223" t="s">
        <v>1263</v>
      </c>
      <c r="L977" s="245">
        <v>538.38</v>
      </c>
      <c r="M977" s="246">
        <v>46308</v>
      </c>
      <c r="N977" s="223"/>
      <c r="O977" s="223" t="s">
        <v>445</v>
      </c>
      <c r="P977" s="223">
        <v>2152388</v>
      </c>
      <c r="Q977" s="223" t="s">
        <v>446</v>
      </c>
      <c r="R977" s="223">
        <v>0</v>
      </c>
      <c r="S977" s="7"/>
      <c r="T977" s="3" t="str">
        <f>+VLOOKUP(Tabla1[[#This Row],[id_bodega]],'CONVERSION DATOS'!B:D,2,0)</f>
        <v>TAT CALI</v>
      </c>
      <c r="U977" s="3" t="str">
        <f>+VLOOKUP(Q977,'CONVERSION DATOS'!B:D,3,0)</f>
        <v>BODEGA</v>
      </c>
      <c r="V977" t="str">
        <f>+VLOOKUP($A$1:$A$21957,'DT HUEVO'!$A:$E,3,0)</f>
        <v>L</v>
      </c>
      <c r="W977" t="str">
        <f>+VLOOKUP($A$1:$A$21797,'DT HUEVO'!$A:$E,4,0)</f>
        <v>EMPACADOS</v>
      </c>
      <c r="X977" t="str">
        <f>+VLOOKUP(T$1:T$21957,'DT HUEVO'!$H:$K,2,0)</f>
        <v>OCCIDENTE</v>
      </c>
      <c r="Y977" t="str">
        <f>+VLOOKUP(T$1:T$21957,'DT HUEVO'!$H:$K,3,0)</f>
        <v>CALOTO</v>
      </c>
      <c r="Z977">
        <f>+VLOOKUP(A$1:A$21957,'DT HUEVO'!$A:$E,5,0)</f>
        <v>0</v>
      </c>
      <c r="AA977" t="str">
        <f>IF(Tabla1[[#This Row],[GRUPO]]="PLANTA CLASIFICACION","BODEGA",IF(Tabla1[[#This Row],[GRUPO]]="BODEGA","BODEGA",Tabla1[[#This Row],[GRUPO]]))</f>
        <v>BODEGA</v>
      </c>
      <c r="AB977" t="str">
        <f>VLOOKUP(Tabla1[[#This Row],[articulo]],'DT HUEVO'!$A:$F,6,0)</f>
        <v>TAT</v>
      </c>
    </row>
    <row r="978" spans="1:28">
      <c r="A978" s="223">
        <v>79101</v>
      </c>
      <c r="B978" s="223" t="s">
        <v>57</v>
      </c>
      <c r="C978" s="223" t="s">
        <v>1259</v>
      </c>
      <c r="D978" s="223">
        <v>3557</v>
      </c>
      <c r="E978" s="7"/>
      <c r="F978" s="223" t="s">
        <v>1260</v>
      </c>
      <c r="G978" s="223" t="s">
        <v>1261</v>
      </c>
      <c r="H978" s="7"/>
      <c r="I978" s="7"/>
      <c r="J978" s="223" t="s">
        <v>1262</v>
      </c>
      <c r="K978" s="223" t="s">
        <v>1263</v>
      </c>
      <c r="L978" s="245">
        <v>95.129999999999981</v>
      </c>
      <c r="M978" s="246">
        <v>46307</v>
      </c>
      <c r="N978" s="223">
        <v>79101</v>
      </c>
      <c r="O978" s="223" t="s">
        <v>448</v>
      </c>
      <c r="P978" s="223">
        <v>79101</v>
      </c>
      <c r="Q978" s="223" t="s">
        <v>449</v>
      </c>
      <c r="R978" s="223">
        <v>0</v>
      </c>
      <c r="S978" s="7"/>
      <c r="T978" s="3" t="str">
        <f>+VLOOKUP(Tabla1[[#This Row],[id_bodega]],'CONVERSION DATOS'!B:D,2,0)</f>
        <v>TAT POPAYAN</v>
      </c>
      <c r="U978" s="3" t="str">
        <f>+VLOOKUP(Q978,'CONVERSION DATOS'!B:D,3,0)</f>
        <v>BODEGA</v>
      </c>
      <c r="V978" t="str">
        <f>+VLOOKUP($A$1:$A$21957,'DT HUEVO'!$A:$E,3,0)</f>
        <v>SEGUNDA</v>
      </c>
      <c r="W978" t="str">
        <f>+VLOOKUP($A$1:$A$21797,'DT HUEVO'!$A:$E,4,0)</f>
        <v>SEGUNDA</v>
      </c>
      <c r="X978" t="str">
        <f>+VLOOKUP(T$1:T$21957,'DT HUEVO'!$H:$K,2,0)</f>
        <v>OCCIDENTE</v>
      </c>
      <c r="Y978" t="str">
        <f>+VLOOKUP(T$1:T$21957,'DT HUEVO'!$H:$K,3,0)</f>
        <v>CALOTO</v>
      </c>
      <c r="Z978" t="str">
        <f>+VLOOKUP(A$1:A$21957,'DT HUEVO'!$A:$E,5,0)</f>
        <v>ROTO</v>
      </c>
      <c r="AA978" t="str">
        <f>IF(Tabla1[[#This Row],[GRUPO]]="PLANTA CLASIFICACION","BODEGA",IF(Tabla1[[#This Row],[GRUPO]]="BODEGA","BODEGA",Tabla1[[#This Row],[GRUPO]]))</f>
        <v>BODEGA</v>
      </c>
      <c r="AB978" t="str">
        <f>VLOOKUP(Tabla1[[#This Row],[articulo]],'DT HUEVO'!$A:$F,6,0)</f>
        <v>SEGUNDA</v>
      </c>
    </row>
    <row r="979" spans="1:28">
      <c r="A979" s="223">
        <v>2010102</v>
      </c>
      <c r="B979" s="223" t="s">
        <v>1266</v>
      </c>
      <c r="C979" s="223" t="s">
        <v>1259</v>
      </c>
      <c r="D979" s="223">
        <v>3383</v>
      </c>
      <c r="E979" s="7">
        <v>0</v>
      </c>
      <c r="F979" s="223" t="s">
        <v>1260</v>
      </c>
      <c r="G979" s="223" t="s">
        <v>1261</v>
      </c>
      <c r="H979" s="7">
        <v>0</v>
      </c>
      <c r="I979" s="7">
        <v>670</v>
      </c>
      <c r="J979" s="223" t="s">
        <v>1262</v>
      </c>
      <c r="K979" s="223" t="s">
        <v>1263</v>
      </c>
      <c r="L979" s="245">
        <v>629.67999999999995</v>
      </c>
      <c r="M979" s="246">
        <v>46307</v>
      </c>
      <c r="N979" s="223"/>
      <c r="O979" s="223" t="s">
        <v>448</v>
      </c>
      <c r="P979" s="223">
        <v>2010102</v>
      </c>
      <c r="Q979" s="223" t="s">
        <v>449</v>
      </c>
      <c r="R979" s="223">
        <v>0</v>
      </c>
      <c r="S979" s="7"/>
      <c r="T979" s="3" t="str">
        <f>+VLOOKUP(Tabla1[[#This Row],[id_bodega]],'CONVERSION DATOS'!B:D,2,0)</f>
        <v>TAT POPAYAN</v>
      </c>
      <c r="U979" s="3" t="str">
        <f>+VLOOKUP(Q979,'CONVERSION DATOS'!B:D,3,0)</f>
        <v>BODEGA</v>
      </c>
      <c r="V979" t="str">
        <f>+VLOOKUP($A$1:$A$21957,'DT HUEVO'!$A:$E,3,0)</f>
        <v>YUMBO</v>
      </c>
      <c r="W979" t="str">
        <f>+VLOOKUP($A$1:$A$21797,'DT HUEVO'!$A:$E,4,0)</f>
        <v>VERDE</v>
      </c>
      <c r="X979" t="str">
        <f>+VLOOKUP(T$1:T$21957,'DT HUEVO'!$H:$K,2,0)</f>
        <v>OCCIDENTE</v>
      </c>
      <c r="Y979" t="str">
        <f>+VLOOKUP(T$1:T$21957,'DT HUEVO'!$H:$K,3,0)</f>
        <v>CALOTO</v>
      </c>
      <c r="Z979">
        <f>+VLOOKUP(A$1:A$21957,'DT HUEVO'!$A:$E,5,0)</f>
        <v>0</v>
      </c>
      <c r="AA979" t="str">
        <f>IF(Tabla1[[#This Row],[GRUPO]]="PLANTA CLASIFICACION","BODEGA",IF(Tabla1[[#This Row],[GRUPO]]="BODEGA","BODEGA",Tabla1[[#This Row],[GRUPO]]))</f>
        <v>BODEGA</v>
      </c>
      <c r="AB979" t="str">
        <f>VLOOKUP(Tabla1[[#This Row],[articulo]],'DT HUEVO'!$A:$F,6,0)</f>
        <v>TAT</v>
      </c>
    </row>
    <row r="980" spans="1:28">
      <c r="A980" s="223">
        <v>2110202</v>
      </c>
      <c r="B980" s="223" t="s">
        <v>1008</v>
      </c>
      <c r="C980" s="223" t="s">
        <v>1259</v>
      </c>
      <c r="D980" s="223">
        <v>27360</v>
      </c>
      <c r="E980" s="7">
        <v>0</v>
      </c>
      <c r="F980" s="223" t="s">
        <v>1260</v>
      </c>
      <c r="G980" s="223" t="s">
        <v>1261</v>
      </c>
      <c r="H980" s="7">
        <v>0</v>
      </c>
      <c r="I980" s="7">
        <v>415</v>
      </c>
      <c r="J980" s="223" t="s">
        <v>1262</v>
      </c>
      <c r="K980" s="223" t="s">
        <v>1263</v>
      </c>
      <c r="L980" s="245">
        <v>394.26</v>
      </c>
      <c r="M980" s="246">
        <v>46305</v>
      </c>
      <c r="N980" s="223"/>
      <c r="O980" s="223" t="s">
        <v>448</v>
      </c>
      <c r="P980" s="223">
        <v>2110202</v>
      </c>
      <c r="Q980" s="223" t="s">
        <v>449</v>
      </c>
      <c r="R980" s="223">
        <v>0</v>
      </c>
      <c r="S980" s="7"/>
      <c r="T980" s="3" t="str">
        <f>+VLOOKUP(Tabla1[[#This Row],[id_bodega]],'CONVERSION DATOS'!B:D,2,0)</f>
        <v>TAT POPAYAN</v>
      </c>
      <c r="U980" s="3" t="str">
        <f>+VLOOKUP(Q980,'CONVERSION DATOS'!B:D,3,0)</f>
        <v>BODEGA</v>
      </c>
      <c r="V980" t="str">
        <f>+VLOOKUP($A$1:$A$21957,'DT HUEVO'!$A:$E,3,0)</f>
        <v>XL</v>
      </c>
      <c r="W980" t="str">
        <f>+VLOOKUP($A$1:$A$21797,'DT HUEVO'!$A:$E,4,0)</f>
        <v>VERDE</v>
      </c>
      <c r="X980" t="str">
        <f>+VLOOKUP(T$1:T$21957,'DT HUEVO'!$H:$K,2,0)</f>
        <v>OCCIDENTE</v>
      </c>
      <c r="Y980" t="str">
        <f>+VLOOKUP(T$1:T$21957,'DT HUEVO'!$H:$K,3,0)</f>
        <v>CALOTO</v>
      </c>
      <c r="Z980">
        <f>+VLOOKUP(A$1:A$21957,'DT HUEVO'!$A:$E,5,0)</f>
        <v>0</v>
      </c>
      <c r="AA980" t="str">
        <f>IF(Tabla1[[#This Row],[GRUPO]]="PLANTA CLASIFICACION","BODEGA",IF(Tabla1[[#This Row],[GRUPO]]="BODEGA","BODEGA",Tabla1[[#This Row],[GRUPO]]))</f>
        <v>BODEGA</v>
      </c>
      <c r="AB980" t="str">
        <f>VLOOKUP(Tabla1[[#This Row],[articulo]],'DT HUEVO'!$A:$F,6,0)</f>
        <v>TAT</v>
      </c>
    </row>
    <row r="981" spans="1:28">
      <c r="A981" s="223">
        <v>2110217</v>
      </c>
      <c r="B981" s="223" t="s">
        <v>1785</v>
      </c>
      <c r="C981" s="223" t="s">
        <v>1259</v>
      </c>
      <c r="D981" s="223">
        <v>1560</v>
      </c>
      <c r="E981" s="7">
        <v>0</v>
      </c>
      <c r="F981" s="223" t="s">
        <v>1260</v>
      </c>
      <c r="G981" s="223" t="s">
        <v>1261</v>
      </c>
      <c r="H981" s="7">
        <v>0</v>
      </c>
      <c r="I981" s="7">
        <v>425</v>
      </c>
      <c r="J981" s="223" t="s">
        <v>1262</v>
      </c>
      <c r="K981" s="223" t="s">
        <v>1263</v>
      </c>
      <c r="L981" s="245">
        <v>393.89</v>
      </c>
      <c r="M981" s="246">
        <v>46307</v>
      </c>
      <c r="N981" s="223">
        <v>0</v>
      </c>
      <c r="O981" s="223" t="s">
        <v>448</v>
      </c>
      <c r="P981" s="223">
        <v>2110217</v>
      </c>
      <c r="Q981" s="223" t="s">
        <v>449</v>
      </c>
      <c r="R981" s="223">
        <v>0</v>
      </c>
      <c r="S981" s="7"/>
      <c r="T981" s="3" t="str">
        <f>+VLOOKUP(Tabla1[[#This Row],[id_bodega]],'CONVERSION DATOS'!B:D,2,0)</f>
        <v>TAT POPAYAN</v>
      </c>
      <c r="U981" s="3" t="str">
        <f>+VLOOKUP(Q981,'CONVERSION DATOS'!B:D,3,0)</f>
        <v>BODEGA</v>
      </c>
      <c r="V981" t="str">
        <f>+VLOOKUP($A$1:$A$21957,'DT HUEVO'!$A:$E,3,0)</f>
        <v>XL</v>
      </c>
      <c r="W981" t="str">
        <f>+VLOOKUP($A$1:$A$21797,'DT HUEVO'!$A:$E,4,0)</f>
        <v>EMPACADOS</v>
      </c>
      <c r="X981" t="str">
        <f>+VLOOKUP(T$1:T$21957,'DT HUEVO'!$H:$K,2,0)</f>
        <v>OCCIDENTE</v>
      </c>
      <c r="Y981" t="str">
        <f>+VLOOKUP(T$1:T$21957,'DT HUEVO'!$H:$K,3,0)</f>
        <v>CALOTO</v>
      </c>
      <c r="Z981">
        <f>+VLOOKUP(A$1:A$21957,'DT HUEVO'!$A:$E,5,0)</f>
        <v>0</v>
      </c>
      <c r="AA981" t="str">
        <f>IF(Tabla1[[#This Row],[GRUPO]]="PLANTA CLASIFICACION","BODEGA",IF(Tabla1[[#This Row],[GRUPO]]="BODEGA","BODEGA",Tabla1[[#This Row],[GRUPO]]))</f>
        <v>BODEGA</v>
      </c>
      <c r="AB981" t="str">
        <f>VLOOKUP(Tabla1[[#This Row],[articulo]],'DT HUEVO'!$A:$F,6,0)</f>
        <v>TAT</v>
      </c>
    </row>
    <row r="982" spans="1:28">
      <c r="A982" s="223">
        <v>2110302</v>
      </c>
      <c r="B982" s="223" t="s">
        <v>1007</v>
      </c>
      <c r="C982" s="223" t="s">
        <v>1259</v>
      </c>
      <c r="D982" s="223">
        <v>331200</v>
      </c>
      <c r="E982" s="7">
        <v>0</v>
      </c>
      <c r="F982" s="223" t="s">
        <v>1260</v>
      </c>
      <c r="G982" s="223" t="s">
        <v>1261</v>
      </c>
      <c r="H982" s="7">
        <v>0</v>
      </c>
      <c r="I982" s="7">
        <v>385</v>
      </c>
      <c r="J982" s="223" t="s">
        <v>1262</v>
      </c>
      <c r="K982" s="223" t="s">
        <v>1263</v>
      </c>
      <c r="L982" s="245">
        <v>363.24</v>
      </c>
      <c r="M982" s="246">
        <v>46307</v>
      </c>
      <c r="N982" s="223"/>
      <c r="O982" s="223" t="s">
        <v>448</v>
      </c>
      <c r="P982" s="223">
        <v>2110302</v>
      </c>
      <c r="Q982" s="223" t="s">
        <v>449</v>
      </c>
      <c r="R982" s="223">
        <v>0</v>
      </c>
      <c r="S982" s="7"/>
      <c r="T982" s="3" t="str">
        <f>+VLOOKUP(Tabla1[[#This Row],[id_bodega]],'CONVERSION DATOS'!B:D,2,0)</f>
        <v>TAT POPAYAN</v>
      </c>
      <c r="U982" s="3" t="str">
        <f>+VLOOKUP(Q982,'CONVERSION DATOS'!B:D,3,0)</f>
        <v>BODEGA</v>
      </c>
      <c r="V982" t="str">
        <f>+VLOOKUP($A$1:$A$21957,'DT HUEVO'!$A:$E,3,0)</f>
        <v>L</v>
      </c>
      <c r="W982" t="str">
        <f>+VLOOKUP($A$1:$A$21797,'DT HUEVO'!$A:$E,4,0)</f>
        <v>VERDE</v>
      </c>
      <c r="X982" t="str">
        <f>+VLOOKUP(T$1:T$21957,'DT HUEVO'!$H:$K,2,0)</f>
        <v>OCCIDENTE</v>
      </c>
      <c r="Y982" t="str">
        <f>+VLOOKUP(T$1:T$21957,'DT HUEVO'!$H:$K,3,0)</f>
        <v>CALOTO</v>
      </c>
      <c r="Z982">
        <f>+VLOOKUP(A$1:A$21957,'DT HUEVO'!$A:$E,5,0)</f>
        <v>0</v>
      </c>
      <c r="AA982" t="str">
        <f>IF(Tabla1[[#This Row],[GRUPO]]="PLANTA CLASIFICACION","BODEGA",IF(Tabla1[[#This Row],[GRUPO]]="BODEGA","BODEGA",Tabla1[[#This Row],[GRUPO]]))</f>
        <v>BODEGA</v>
      </c>
      <c r="AB982" t="str">
        <f>VLOOKUP(Tabla1[[#This Row],[articulo]],'DT HUEVO'!$A:$F,6,0)</f>
        <v>TAT</v>
      </c>
    </row>
    <row r="983" spans="1:28">
      <c r="A983" s="223">
        <v>2110317</v>
      </c>
      <c r="B983" s="223" t="s">
        <v>1786</v>
      </c>
      <c r="C983" s="223" t="s">
        <v>1259</v>
      </c>
      <c r="D983" s="223">
        <v>5760</v>
      </c>
      <c r="E983" s="7">
        <v>0</v>
      </c>
      <c r="F983" s="223" t="s">
        <v>1260</v>
      </c>
      <c r="G983" s="223" t="s">
        <v>1261</v>
      </c>
      <c r="H983" s="7">
        <v>0</v>
      </c>
      <c r="I983" s="7">
        <v>395</v>
      </c>
      <c r="J983" s="223" t="s">
        <v>1262</v>
      </c>
      <c r="K983" s="223" t="s">
        <v>1263</v>
      </c>
      <c r="L983" s="245">
        <v>362.98</v>
      </c>
      <c r="M983" s="246">
        <v>46307</v>
      </c>
      <c r="N983" s="223">
        <v>0</v>
      </c>
      <c r="O983" s="223" t="s">
        <v>448</v>
      </c>
      <c r="P983" s="223">
        <v>2110317</v>
      </c>
      <c r="Q983" s="223" t="s">
        <v>449</v>
      </c>
      <c r="R983" s="223">
        <v>0</v>
      </c>
      <c r="S983" s="7"/>
      <c r="T983" s="3" t="str">
        <f>+VLOOKUP(Tabla1[[#This Row],[id_bodega]],'CONVERSION DATOS'!B:D,2,0)</f>
        <v>TAT POPAYAN</v>
      </c>
      <c r="U983" s="3" t="str">
        <f>+VLOOKUP(Q983,'CONVERSION DATOS'!B:D,3,0)</f>
        <v>BODEGA</v>
      </c>
      <c r="V983" t="str">
        <f>+VLOOKUP($A$1:$A$21957,'DT HUEVO'!$A:$E,3,0)</f>
        <v>L</v>
      </c>
      <c r="W983" t="str">
        <f>+VLOOKUP($A$1:$A$21797,'DT HUEVO'!$A:$E,4,0)</f>
        <v>EMPACADOS</v>
      </c>
      <c r="X983" t="str">
        <f>+VLOOKUP(T$1:T$21957,'DT HUEVO'!$H:$K,2,0)</f>
        <v>OCCIDENTE</v>
      </c>
      <c r="Y983" t="str">
        <f>+VLOOKUP(T$1:T$21957,'DT HUEVO'!$H:$K,3,0)</f>
        <v>CALOTO</v>
      </c>
      <c r="Z983">
        <f>+VLOOKUP(A$1:A$21957,'DT HUEVO'!$A:$E,5,0)</f>
        <v>0</v>
      </c>
      <c r="AA983" t="str">
        <f>IF(Tabla1[[#This Row],[GRUPO]]="PLANTA CLASIFICACION","BODEGA",IF(Tabla1[[#This Row],[GRUPO]]="BODEGA","BODEGA",Tabla1[[#This Row],[GRUPO]]))</f>
        <v>BODEGA</v>
      </c>
      <c r="AB983" t="str">
        <f>VLOOKUP(Tabla1[[#This Row],[articulo]],'DT HUEVO'!$A:$F,6,0)</f>
        <v>TAT</v>
      </c>
    </row>
    <row r="984" spans="1:28">
      <c r="A984" s="223">
        <v>2110402</v>
      </c>
      <c r="B984" s="223" t="s">
        <v>1009</v>
      </c>
      <c r="C984" s="223" t="s">
        <v>1259</v>
      </c>
      <c r="D984" s="223">
        <v>72057</v>
      </c>
      <c r="E984" s="7">
        <v>0</v>
      </c>
      <c r="F984" s="223" t="s">
        <v>1260</v>
      </c>
      <c r="G984" s="223" t="s">
        <v>1261</v>
      </c>
      <c r="H984" s="7">
        <v>0</v>
      </c>
      <c r="I984" s="7">
        <v>375</v>
      </c>
      <c r="J984" s="223" t="s">
        <v>1262</v>
      </c>
      <c r="K984" s="223" t="s">
        <v>1263</v>
      </c>
      <c r="L984" s="245">
        <v>349.55</v>
      </c>
      <c r="M984" s="246">
        <v>46307</v>
      </c>
      <c r="N984" s="223"/>
      <c r="O984" s="223" t="s">
        <v>448</v>
      </c>
      <c r="P984" s="223">
        <v>2110402</v>
      </c>
      <c r="Q984" s="223" t="s">
        <v>449</v>
      </c>
      <c r="R984" s="223">
        <v>0</v>
      </c>
      <c r="S984" s="7"/>
      <c r="T984" s="3" t="str">
        <f>+VLOOKUP(Tabla1[[#This Row],[id_bodega]],'CONVERSION DATOS'!B:D,2,0)</f>
        <v>TAT POPAYAN</v>
      </c>
      <c r="U984" s="3" t="str">
        <f>+VLOOKUP(Q984,'CONVERSION DATOS'!B:D,3,0)</f>
        <v>BODEGA</v>
      </c>
      <c r="V984" t="str">
        <f>+VLOOKUP($A$1:$A$21957,'DT HUEVO'!$A:$E,3,0)</f>
        <v>M</v>
      </c>
      <c r="W984" t="str">
        <f>+VLOOKUP($A$1:$A$21797,'DT HUEVO'!$A:$E,4,0)</f>
        <v>VERDE</v>
      </c>
      <c r="X984" t="str">
        <f>+VLOOKUP(T$1:T$21957,'DT HUEVO'!$H:$K,2,0)</f>
        <v>OCCIDENTE</v>
      </c>
      <c r="Y984" t="str">
        <f>+VLOOKUP(T$1:T$21957,'DT HUEVO'!$H:$K,3,0)</f>
        <v>CALOTO</v>
      </c>
      <c r="Z984">
        <f>+VLOOKUP(A$1:A$21957,'DT HUEVO'!$A:$E,5,0)</f>
        <v>0</v>
      </c>
      <c r="AA984" t="str">
        <f>IF(Tabla1[[#This Row],[GRUPO]]="PLANTA CLASIFICACION","BODEGA",IF(Tabla1[[#This Row],[GRUPO]]="BODEGA","BODEGA",Tabla1[[#This Row],[GRUPO]]))</f>
        <v>BODEGA</v>
      </c>
      <c r="AB984" t="str">
        <f>VLOOKUP(Tabla1[[#This Row],[articulo]],'DT HUEVO'!$A:$F,6,0)</f>
        <v>TAT</v>
      </c>
    </row>
    <row r="985" spans="1:28">
      <c r="A985" s="223">
        <v>2112207</v>
      </c>
      <c r="B985" s="223" t="s">
        <v>1104</v>
      </c>
      <c r="C985" s="223" t="s">
        <v>1259</v>
      </c>
      <c r="D985" s="223">
        <v>1800</v>
      </c>
      <c r="E985" s="7">
        <v>0</v>
      </c>
      <c r="F985" s="223" t="s">
        <v>1260</v>
      </c>
      <c r="G985" s="223" t="s">
        <v>1261</v>
      </c>
      <c r="H985" s="7">
        <v>0</v>
      </c>
      <c r="I985" s="7">
        <v>640</v>
      </c>
      <c r="J985" s="223" t="s">
        <v>1262</v>
      </c>
      <c r="K985" s="223" t="s">
        <v>1263</v>
      </c>
      <c r="L985" s="245">
        <v>599.67999999999995</v>
      </c>
      <c r="M985" s="246">
        <v>46307</v>
      </c>
      <c r="N985" s="223"/>
      <c r="O985" s="223" t="s">
        <v>448</v>
      </c>
      <c r="P985" s="223">
        <v>2112207</v>
      </c>
      <c r="Q985" s="223" t="s">
        <v>449</v>
      </c>
      <c r="R985" s="223">
        <v>0</v>
      </c>
      <c r="S985" s="7"/>
      <c r="T985" s="3" t="str">
        <f>+VLOOKUP(Tabla1[[#This Row],[id_bodega]],'CONVERSION DATOS'!B:D,2,0)</f>
        <v>TAT POPAYAN</v>
      </c>
      <c r="U985" s="3" t="str">
        <f>+VLOOKUP(Q985,'CONVERSION DATOS'!B:D,3,0)</f>
        <v>BODEGA</v>
      </c>
      <c r="V985" t="str">
        <f>+VLOOKUP($A$1:$A$21957,'DT HUEVO'!$A:$E,3,0)</f>
        <v>XL</v>
      </c>
      <c r="W985" t="str">
        <f>+VLOOKUP($A$1:$A$21797,'DT HUEVO'!$A:$E,4,0)</f>
        <v>EMPACADOS</v>
      </c>
      <c r="X985" t="str">
        <f>+VLOOKUP(T$1:T$21957,'DT HUEVO'!$H:$K,2,0)</f>
        <v>OCCIDENTE</v>
      </c>
      <c r="Y985" t="str">
        <f>+VLOOKUP(T$1:T$21957,'DT HUEVO'!$H:$K,3,0)</f>
        <v>CALOTO</v>
      </c>
      <c r="Z985" t="str">
        <f>+VLOOKUP(A$1:A$21957,'DT HUEVO'!$A:$E,5,0)</f>
        <v>TAT</v>
      </c>
      <c r="AA985" t="str">
        <f>IF(Tabla1[[#This Row],[GRUPO]]="PLANTA CLASIFICACION","BODEGA",IF(Tabla1[[#This Row],[GRUPO]]="BODEGA","BODEGA",Tabla1[[#This Row],[GRUPO]]))</f>
        <v>BODEGA</v>
      </c>
      <c r="AB985" t="str">
        <f>VLOOKUP(Tabla1[[#This Row],[articulo]],'DT HUEVO'!$A:$F,6,0)</f>
        <v>TAT</v>
      </c>
    </row>
    <row r="986" spans="1:28">
      <c r="A986" s="223">
        <v>2152388</v>
      </c>
      <c r="B986" s="223" t="s">
        <v>1106</v>
      </c>
      <c r="C986" s="223" t="s">
        <v>1259</v>
      </c>
      <c r="D986" s="223">
        <v>16920</v>
      </c>
      <c r="E986" s="7">
        <v>0</v>
      </c>
      <c r="F986" s="223" t="s">
        <v>1260</v>
      </c>
      <c r="G986" s="223" t="s">
        <v>1261</v>
      </c>
      <c r="H986" s="7">
        <v>0</v>
      </c>
      <c r="I986" s="7">
        <v>540</v>
      </c>
      <c r="J986" s="223" t="s">
        <v>1262</v>
      </c>
      <c r="K986" s="223" t="s">
        <v>1263</v>
      </c>
      <c r="L986" s="245">
        <v>538.38</v>
      </c>
      <c r="M986" s="246">
        <v>46307</v>
      </c>
      <c r="N986" s="223"/>
      <c r="O986" s="223" t="s">
        <v>448</v>
      </c>
      <c r="P986" s="223">
        <v>2152388</v>
      </c>
      <c r="Q986" s="223" t="s">
        <v>449</v>
      </c>
      <c r="R986" s="223">
        <v>0</v>
      </c>
      <c r="S986" s="7"/>
      <c r="T986" s="3" t="str">
        <f>+VLOOKUP(Tabla1[[#This Row],[id_bodega]],'CONVERSION DATOS'!B:D,2,0)</f>
        <v>TAT POPAYAN</v>
      </c>
      <c r="U986" s="3" t="str">
        <f>+VLOOKUP(Q986,'CONVERSION DATOS'!B:D,3,0)</f>
        <v>BODEGA</v>
      </c>
      <c r="V986" t="str">
        <f>+VLOOKUP($A$1:$A$21957,'DT HUEVO'!$A:$E,3,0)</f>
        <v>L</v>
      </c>
      <c r="W986" t="str">
        <f>+VLOOKUP($A$1:$A$21797,'DT HUEVO'!$A:$E,4,0)</f>
        <v>EMPACADOS</v>
      </c>
      <c r="X986" t="str">
        <f>+VLOOKUP(T$1:T$21957,'DT HUEVO'!$H:$K,2,0)</f>
        <v>OCCIDENTE</v>
      </c>
      <c r="Y986" t="str">
        <f>+VLOOKUP(T$1:T$21957,'DT HUEVO'!$H:$K,3,0)</f>
        <v>CALOTO</v>
      </c>
      <c r="Z986">
        <f>+VLOOKUP(A$1:A$21957,'DT HUEVO'!$A:$E,5,0)</f>
        <v>0</v>
      </c>
      <c r="AA986" t="str">
        <f>IF(Tabla1[[#This Row],[GRUPO]]="PLANTA CLASIFICACION","BODEGA",IF(Tabla1[[#This Row],[GRUPO]]="BODEGA","BODEGA",Tabla1[[#This Row],[GRUPO]]))</f>
        <v>BODEGA</v>
      </c>
      <c r="AB986" t="str">
        <f>VLOOKUP(Tabla1[[#This Row],[articulo]],'DT HUEVO'!$A:$F,6,0)</f>
        <v>TAT</v>
      </c>
    </row>
    <row r="987" spans="1:28">
      <c r="A987" s="223">
        <v>112268</v>
      </c>
      <c r="B987" s="223" t="s">
        <v>1066</v>
      </c>
      <c r="C987" s="223" t="s">
        <v>1259</v>
      </c>
      <c r="D987" s="223">
        <v>24000</v>
      </c>
      <c r="E987" s="7"/>
      <c r="F987" s="223" t="s">
        <v>1260</v>
      </c>
      <c r="G987" s="223" t="s">
        <v>1261</v>
      </c>
      <c r="H987" s="7"/>
      <c r="I987" s="7"/>
      <c r="J987" s="223" t="s">
        <v>1262</v>
      </c>
      <c r="K987" s="223" t="s">
        <v>1263</v>
      </c>
      <c r="L987" s="245">
        <v>684.07000000000028</v>
      </c>
      <c r="M987" s="246">
        <v>46307</v>
      </c>
      <c r="N987" s="223"/>
      <c r="O987" s="223" t="s">
        <v>450</v>
      </c>
      <c r="P987" s="223">
        <v>112268</v>
      </c>
      <c r="Q987" s="223" t="s">
        <v>451</v>
      </c>
      <c r="R987" s="223">
        <v>0</v>
      </c>
      <c r="S987" s="7"/>
      <c r="T987" s="3" t="str">
        <f>+VLOOKUP(Tabla1[[#This Row],[id_bodega]],'CONVERSION DATOS'!B:D,2,0)</f>
        <v>TAT MEDELLIN</v>
      </c>
      <c r="U987" s="3" t="str">
        <f>+VLOOKUP(Q987,'CONVERSION DATOS'!B:D,3,0)</f>
        <v>BODEGA</v>
      </c>
      <c r="V987" t="str">
        <f>+VLOOKUP($A$1:$A$21957,'DT HUEVO'!$A:$E,3,0)</f>
        <v>XL</v>
      </c>
      <c r="W987" t="str">
        <f>+VLOOKUP($A$1:$A$21797,'DT HUEVO'!$A:$E,4,0)</f>
        <v>EMPACADOS</v>
      </c>
      <c r="X987" t="str">
        <f>+VLOOKUP(T$1:T$21957,'DT HUEVO'!$H:$K,2,0)</f>
        <v>OCCIDENTE</v>
      </c>
      <c r="Y987" t="str">
        <f>+VLOOKUP(T$1:T$21957,'DT HUEVO'!$H:$K,3,0)</f>
        <v>CALOTO</v>
      </c>
      <c r="Z987">
        <f>+VLOOKUP(A$1:A$21957,'DT HUEVO'!$A:$E,5,0)</f>
        <v>0</v>
      </c>
      <c r="AA987" t="str">
        <f>IF(Tabla1[[#This Row],[GRUPO]]="PLANTA CLASIFICACION","BODEGA",IF(Tabla1[[#This Row],[GRUPO]]="BODEGA","BODEGA",Tabla1[[#This Row],[GRUPO]]))</f>
        <v>BODEGA</v>
      </c>
      <c r="AB987" t="str">
        <f>VLOOKUP(Tabla1[[#This Row],[articulo]],'DT HUEVO'!$A:$F,6,0)</f>
        <v>AU/FS/GS</v>
      </c>
    </row>
    <row r="988" spans="1:28">
      <c r="A988" s="223">
        <v>112271</v>
      </c>
      <c r="B988" s="223" t="s">
        <v>1235</v>
      </c>
      <c r="C988" s="223" t="s">
        <v>1259</v>
      </c>
      <c r="D988" s="223">
        <v>12900</v>
      </c>
      <c r="E988" s="7">
        <v>0</v>
      </c>
      <c r="F988" s="223" t="s">
        <v>1260</v>
      </c>
      <c r="G988" s="223" t="s">
        <v>1261</v>
      </c>
      <c r="H988" s="7">
        <v>0</v>
      </c>
      <c r="I988" s="7">
        <v>640</v>
      </c>
      <c r="J988" s="223" t="s">
        <v>1262</v>
      </c>
      <c r="K988" s="223" t="s">
        <v>1263</v>
      </c>
      <c r="L988" s="245">
        <v>589.67999999999995</v>
      </c>
      <c r="M988" s="246">
        <v>46308</v>
      </c>
      <c r="N988" s="223">
        <v>0</v>
      </c>
      <c r="O988" s="223" t="s">
        <v>450</v>
      </c>
      <c r="P988" s="223">
        <v>112271</v>
      </c>
      <c r="Q988" s="223" t="s">
        <v>451</v>
      </c>
      <c r="R988" s="223">
        <v>0</v>
      </c>
      <c r="S988" s="7"/>
      <c r="T988" s="3" t="str">
        <f>+VLOOKUP(Tabla1[[#This Row],[id_bodega]],'CONVERSION DATOS'!B:D,2,0)</f>
        <v>TAT MEDELLIN</v>
      </c>
      <c r="U988" s="3" t="str">
        <f>+VLOOKUP(Q988,'CONVERSION DATOS'!B:D,3,0)</f>
        <v>BODEGA</v>
      </c>
      <c r="V988" t="str">
        <f>+VLOOKUP($A$1:$A$21957,'DT HUEVO'!$A:$E,3,0)</f>
        <v>XL</v>
      </c>
      <c r="W988" t="str">
        <f>+VLOOKUP($A$1:$A$21797,'DT HUEVO'!$A:$E,4,0)</f>
        <v>EMPACADOS</v>
      </c>
      <c r="X988" t="str">
        <f>+VLOOKUP(T$1:T$21957,'DT HUEVO'!$H:$K,2,0)</f>
        <v>OCCIDENTE</v>
      </c>
      <c r="Y988" t="str">
        <f>+VLOOKUP(T$1:T$21957,'DT HUEVO'!$H:$K,3,0)</f>
        <v>CALOTO</v>
      </c>
      <c r="Z988">
        <f>+VLOOKUP(A$1:A$21957,'DT HUEVO'!$A:$E,5,0)</f>
        <v>0</v>
      </c>
      <c r="AA988" t="str">
        <f>IF(Tabla1[[#This Row],[GRUPO]]="PLANTA CLASIFICACION","BODEGA",IF(Tabla1[[#This Row],[GRUPO]]="BODEGA","BODEGA",Tabla1[[#This Row],[GRUPO]]))</f>
        <v>BODEGA</v>
      </c>
      <c r="AB988" t="str">
        <f>VLOOKUP(Tabla1[[#This Row],[articulo]],'DT HUEVO'!$A:$F,6,0)</f>
        <v>TAT</v>
      </c>
    </row>
    <row r="989" spans="1:28">
      <c r="A989" s="223">
        <v>112357</v>
      </c>
      <c r="B989" s="223" t="s">
        <v>1068</v>
      </c>
      <c r="C989" s="223" t="s">
        <v>1259</v>
      </c>
      <c r="D989" s="223">
        <v>840</v>
      </c>
      <c r="E989" s="7"/>
      <c r="F989" s="223" t="s">
        <v>1260</v>
      </c>
      <c r="G989" s="223" t="s">
        <v>1261</v>
      </c>
      <c r="H989" s="7"/>
      <c r="I989" s="7"/>
      <c r="J989" s="223" t="s">
        <v>1262</v>
      </c>
      <c r="K989" s="223" t="s">
        <v>1263</v>
      </c>
      <c r="L989" s="245">
        <v>638.04999999999995</v>
      </c>
      <c r="M989" s="246">
        <v>46305</v>
      </c>
      <c r="N989" s="223"/>
      <c r="O989" s="223" t="s">
        <v>450</v>
      </c>
      <c r="P989" s="223">
        <v>112357</v>
      </c>
      <c r="Q989" s="223" t="s">
        <v>451</v>
      </c>
      <c r="R989" s="223">
        <v>0</v>
      </c>
      <c r="S989" s="7"/>
      <c r="T989" s="3" t="str">
        <f>+VLOOKUP(Tabla1[[#This Row],[id_bodega]],'CONVERSION DATOS'!B:D,2,0)</f>
        <v>TAT MEDELLIN</v>
      </c>
      <c r="U989" s="3" t="str">
        <f>+VLOOKUP(Q989,'CONVERSION DATOS'!B:D,3,0)</f>
        <v>BODEGA</v>
      </c>
      <c r="V989" t="str">
        <f>+VLOOKUP($A$1:$A$21957,'DT HUEVO'!$A:$E,3,0)</f>
        <v>L</v>
      </c>
      <c r="W989" t="str">
        <f>+VLOOKUP($A$1:$A$21797,'DT HUEVO'!$A:$E,4,0)</f>
        <v>EMPACADOS</v>
      </c>
      <c r="X989" t="str">
        <f>+VLOOKUP(T$1:T$21957,'DT HUEVO'!$H:$K,2,0)</f>
        <v>OCCIDENTE</v>
      </c>
      <c r="Y989" t="str">
        <f>+VLOOKUP(T$1:T$21957,'DT HUEVO'!$H:$K,3,0)</f>
        <v>CALOTO</v>
      </c>
      <c r="Z989">
        <f>+VLOOKUP(A$1:A$21957,'DT HUEVO'!$A:$E,5,0)</f>
        <v>0</v>
      </c>
      <c r="AA989" t="str">
        <f>IF(Tabla1[[#This Row],[GRUPO]]="PLANTA CLASIFICACION","BODEGA",IF(Tabla1[[#This Row],[GRUPO]]="BODEGA","BODEGA",Tabla1[[#This Row],[GRUPO]]))</f>
        <v>BODEGA</v>
      </c>
      <c r="AB989" t="str">
        <f>VLOOKUP(Tabla1[[#This Row],[articulo]],'DT HUEVO'!$A:$F,6,0)</f>
        <v>AU/FS/GS</v>
      </c>
    </row>
    <row r="990" spans="1:28">
      <c r="A990" s="223">
        <v>112379</v>
      </c>
      <c r="B990" s="223" t="s">
        <v>1067</v>
      </c>
      <c r="C990" s="223" t="s">
        <v>1259</v>
      </c>
      <c r="D990" s="223">
        <v>55800</v>
      </c>
      <c r="E990" s="7"/>
      <c r="F990" s="223" t="s">
        <v>1260</v>
      </c>
      <c r="G990" s="223" t="s">
        <v>1261</v>
      </c>
      <c r="H990" s="7"/>
      <c r="I990" s="7"/>
      <c r="J990" s="223" t="s">
        <v>1262</v>
      </c>
      <c r="K990" s="223" t="s">
        <v>1263</v>
      </c>
      <c r="L990" s="245">
        <v>538.38</v>
      </c>
      <c r="M990" s="246">
        <v>46307</v>
      </c>
      <c r="N990" s="223"/>
      <c r="O990" s="223" t="s">
        <v>450</v>
      </c>
      <c r="P990" s="223">
        <v>112379</v>
      </c>
      <c r="Q990" s="223" t="s">
        <v>451</v>
      </c>
      <c r="R990" s="223">
        <v>0</v>
      </c>
      <c r="S990" s="7"/>
      <c r="T990" s="3" t="str">
        <f>+VLOOKUP(Tabla1[[#This Row],[id_bodega]],'CONVERSION DATOS'!B:D,2,0)</f>
        <v>TAT MEDELLIN</v>
      </c>
      <c r="U990" s="3" t="str">
        <f>+VLOOKUP(Q990,'CONVERSION DATOS'!B:D,3,0)</f>
        <v>BODEGA</v>
      </c>
      <c r="V990" t="str">
        <f>+VLOOKUP($A$1:$A$21957,'DT HUEVO'!$A:$E,3,0)</f>
        <v>L</v>
      </c>
      <c r="W990" t="str">
        <f>+VLOOKUP($A$1:$A$21797,'DT HUEVO'!$A:$E,4,0)</f>
        <v>EMPACADOS</v>
      </c>
      <c r="X990" t="str">
        <f>+VLOOKUP(T$1:T$21957,'DT HUEVO'!$H:$K,2,0)</f>
        <v>OCCIDENTE</v>
      </c>
      <c r="Y990" t="str">
        <f>+VLOOKUP(T$1:T$21957,'DT HUEVO'!$H:$K,3,0)</f>
        <v>CALOTO</v>
      </c>
      <c r="Z990">
        <f>+VLOOKUP(A$1:A$21957,'DT HUEVO'!$A:$E,5,0)</f>
        <v>0</v>
      </c>
      <c r="AA990" t="str">
        <f>IF(Tabla1[[#This Row],[GRUPO]]="PLANTA CLASIFICACION","BODEGA",IF(Tabla1[[#This Row],[GRUPO]]="BODEGA","BODEGA",Tabla1[[#This Row],[GRUPO]]))</f>
        <v>BODEGA</v>
      </c>
      <c r="AB990" t="str">
        <f>VLOOKUP(Tabla1[[#This Row],[articulo]],'DT HUEVO'!$A:$F,6,0)</f>
        <v>AU/FS/GS</v>
      </c>
    </row>
    <row r="991" spans="1:28">
      <c r="A991" s="223">
        <v>114268</v>
      </c>
      <c r="B991" s="223" t="s">
        <v>1180</v>
      </c>
      <c r="C991" s="223" t="s">
        <v>1259</v>
      </c>
      <c r="D991" s="223">
        <v>600</v>
      </c>
      <c r="E991" s="7"/>
      <c r="F991" s="223" t="s">
        <v>1260</v>
      </c>
      <c r="G991" s="223" t="s">
        <v>1261</v>
      </c>
      <c r="H991" s="7"/>
      <c r="I991" s="7"/>
      <c r="J991" s="223" t="s">
        <v>1262</v>
      </c>
      <c r="K991" s="223" t="s">
        <v>1263</v>
      </c>
      <c r="L991" s="245">
        <v>717.66</v>
      </c>
      <c r="M991" s="246">
        <v>46308</v>
      </c>
      <c r="N991" s="223"/>
      <c r="O991" s="223" t="s">
        <v>450</v>
      </c>
      <c r="P991" s="223">
        <v>114268</v>
      </c>
      <c r="Q991" s="223" t="s">
        <v>451</v>
      </c>
      <c r="R991" s="223">
        <v>0</v>
      </c>
      <c r="S991" s="7"/>
      <c r="T991" s="3" t="str">
        <f>+VLOOKUP(Tabla1[[#This Row],[id_bodega]],'CONVERSION DATOS'!B:D,2,0)</f>
        <v>TAT MEDELLIN</v>
      </c>
      <c r="U991" s="3" t="str">
        <f>+VLOOKUP(Q991,'CONVERSION DATOS'!B:D,3,0)</f>
        <v>BODEGA</v>
      </c>
      <c r="V991" t="str">
        <f>+VLOOKUP($A$1:$A$21957,'DT HUEVO'!$A:$E,3,0)</f>
        <v>XL</v>
      </c>
      <c r="W991" t="str">
        <f>+VLOOKUP($A$1:$A$21797,'DT HUEVO'!$A:$E,4,0)</f>
        <v>EMPACADOS</v>
      </c>
      <c r="X991" t="str">
        <f>+VLOOKUP(T$1:T$21957,'DT HUEVO'!$H:$K,2,0)</f>
        <v>OCCIDENTE</v>
      </c>
      <c r="Y991" t="str">
        <f>+VLOOKUP(T$1:T$21957,'DT HUEVO'!$H:$K,3,0)</f>
        <v>CALOTO</v>
      </c>
      <c r="Z991">
        <f>+VLOOKUP(A$1:A$21957,'DT HUEVO'!$A:$E,5,0)</f>
        <v>0</v>
      </c>
      <c r="AA991" t="str">
        <f>IF(Tabla1[[#This Row],[GRUPO]]="PLANTA CLASIFICACION","BODEGA",IF(Tabla1[[#This Row],[GRUPO]]="BODEGA","BODEGA",Tabla1[[#This Row],[GRUPO]]))</f>
        <v>BODEGA</v>
      </c>
      <c r="AB991" t="str">
        <f>VLOOKUP(Tabla1[[#This Row],[articulo]],'DT HUEVO'!$A:$F,6,0)</f>
        <v>AU/FS/GS</v>
      </c>
    </row>
    <row r="992" spans="1:28">
      <c r="A992" s="223">
        <v>114357</v>
      </c>
      <c r="B992" s="223" t="s">
        <v>1181</v>
      </c>
      <c r="C992" s="223" t="s">
        <v>1259</v>
      </c>
      <c r="D992" s="223">
        <v>600</v>
      </c>
      <c r="E992" s="7"/>
      <c r="F992" s="223" t="s">
        <v>1260</v>
      </c>
      <c r="G992" s="223" t="s">
        <v>1261</v>
      </c>
      <c r="H992" s="7"/>
      <c r="I992" s="7"/>
      <c r="J992" s="223" t="s">
        <v>1262</v>
      </c>
      <c r="K992" s="223" t="s">
        <v>1263</v>
      </c>
      <c r="L992" s="245">
        <v>639.67999999999995</v>
      </c>
      <c r="M992" s="246">
        <v>46308</v>
      </c>
      <c r="N992" s="223"/>
      <c r="O992" s="223" t="s">
        <v>450</v>
      </c>
      <c r="P992" s="223">
        <v>114357</v>
      </c>
      <c r="Q992" s="223" t="s">
        <v>451</v>
      </c>
      <c r="R992" s="223">
        <v>0</v>
      </c>
      <c r="S992" s="7"/>
      <c r="T992" s="3" t="str">
        <f>+VLOOKUP(Tabla1[[#This Row],[id_bodega]],'CONVERSION DATOS'!B:D,2,0)</f>
        <v>TAT MEDELLIN</v>
      </c>
      <c r="U992" s="3" t="str">
        <f>+VLOOKUP(Q992,'CONVERSION DATOS'!B:D,3,0)</f>
        <v>BODEGA</v>
      </c>
      <c r="V992" t="str">
        <f>+VLOOKUP($A$1:$A$21957,'DT HUEVO'!$A:$E,3,0)</f>
        <v>L</v>
      </c>
      <c r="W992" t="str">
        <f>+VLOOKUP($A$1:$A$21797,'DT HUEVO'!$A:$E,4,0)</f>
        <v>EMPACADOS</v>
      </c>
      <c r="X992" t="str">
        <f>+VLOOKUP(T$1:T$21957,'DT HUEVO'!$H:$K,2,0)</f>
        <v>OCCIDENTE</v>
      </c>
      <c r="Y992" t="str">
        <f>+VLOOKUP(T$1:T$21957,'DT HUEVO'!$H:$K,3,0)</f>
        <v>CALOTO</v>
      </c>
      <c r="Z992">
        <f>+VLOOKUP(A$1:A$21957,'DT HUEVO'!$A:$E,5,0)</f>
        <v>0</v>
      </c>
      <c r="AA992" t="str">
        <f>IF(Tabla1[[#This Row],[GRUPO]]="PLANTA CLASIFICACION","BODEGA",IF(Tabla1[[#This Row],[GRUPO]]="BODEGA","BODEGA",Tabla1[[#This Row],[GRUPO]]))</f>
        <v>BODEGA</v>
      </c>
      <c r="AB992" t="str">
        <f>VLOOKUP(Tabla1[[#This Row],[articulo]],'DT HUEVO'!$A:$F,6,0)</f>
        <v>AU/FS/GS</v>
      </c>
    </row>
    <row r="993" spans="1:28">
      <c r="A993" s="223">
        <v>114379</v>
      </c>
      <c r="B993" s="223" t="s">
        <v>1182</v>
      </c>
      <c r="C993" s="223" t="s">
        <v>1259</v>
      </c>
      <c r="D993" s="223">
        <v>3600</v>
      </c>
      <c r="E993" s="7"/>
      <c r="F993" s="223" t="s">
        <v>1260</v>
      </c>
      <c r="G993" s="223" t="s">
        <v>1261</v>
      </c>
      <c r="H993" s="7"/>
      <c r="I993" s="7"/>
      <c r="J993" s="223" t="s">
        <v>1262</v>
      </c>
      <c r="K993" s="223" t="s">
        <v>1263</v>
      </c>
      <c r="L993" s="245">
        <v>570.95000000000005</v>
      </c>
      <c r="M993" s="246">
        <v>46308</v>
      </c>
      <c r="N993" s="223"/>
      <c r="O993" s="223" t="s">
        <v>450</v>
      </c>
      <c r="P993" s="223">
        <v>114379</v>
      </c>
      <c r="Q993" s="223" t="s">
        <v>451</v>
      </c>
      <c r="R993" s="223">
        <v>0</v>
      </c>
      <c r="S993" s="7"/>
      <c r="T993" s="3" t="str">
        <f>+VLOOKUP(Tabla1[[#This Row],[id_bodega]],'CONVERSION DATOS'!B:D,2,0)</f>
        <v>TAT MEDELLIN</v>
      </c>
      <c r="U993" s="3" t="str">
        <f>+VLOOKUP(Q993,'CONVERSION DATOS'!B:D,3,0)</f>
        <v>BODEGA</v>
      </c>
      <c r="V993" t="str">
        <f>+VLOOKUP($A$1:$A$21957,'DT HUEVO'!$A:$E,3,0)</f>
        <v>L</v>
      </c>
      <c r="W993" t="str">
        <f>+VLOOKUP($A$1:$A$21797,'DT HUEVO'!$A:$E,4,0)</f>
        <v>EMPACADOS</v>
      </c>
      <c r="X993" t="str">
        <f>+VLOOKUP(T$1:T$21957,'DT HUEVO'!$H:$K,2,0)</f>
        <v>OCCIDENTE</v>
      </c>
      <c r="Y993" t="str">
        <f>+VLOOKUP(T$1:T$21957,'DT HUEVO'!$H:$K,3,0)</f>
        <v>CALOTO</v>
      </c>
      <c r="Z993">
        <f>+VLOOKUP(A$1:A$21957,'DT HUEVO'!$A:$E,5,0)</f>
        <v>0</v>
      </c>
      <c r="AA993" t="str">
        <f>IF(Tabla1[[#This Row],[GRUPO]]="PLANTA CLASIFICACION","BODEGA",IF(Tabla1[[#This Row],[GRUPO]]="BODEGA","BODEGA",Tabla1[[#This Row],[GRUPO]]))</f>
        <v>BODEGA</v>
      </c>
      <c r="AB993" t="str">
        <f>VLOOKUP(Tabla1[[#This Row],[articulo]],'DT HUEVO'!$A:$F,6,0)</f>
        <v>AU/FS/GS</v>
      </c>
    </row>
    <row r="994" spans="1:28">
      <c r="A994" s="223">
        <v>152384</v>
      </c>
      <c r="B994" s="223" t="s">
        <v>1107</v>
      </c>
      <c r="C994" s="223" t="s">
        <v>1259</v>
      </c>
      <c r="D994" s="223">
        <v>9180</v>
      </c>
      <c r="E994" s="7">
        <v>0</v>
      </c>
      <c r="F994" s="223" t="s">
        <v>1260</v>
      </c>
      <c r="G994" s="223" t="s">
        <v>1261</v>
      </c>
      <c r="H994" s="7">
        <v>0</v>
      </c>
      <c r="I994" s="7">
        <v>545</v>
      </c>
      <c r="J994" s="223" t="s">
        <v>1262</v>
      </c>
      <c r="K994" s="223" t="s">
        <v>1263</v>
      </c>
      <c r="L994" s="245">
        <v>504.4</v>
      </c>
      <c r="M994" s="246">
        <v>46308</v>
      </c>
      <c r="N994" s="223"/>
      <c r="O994" s="223" t="s">
        <v>450</v>
      </c>
      <c r="P994" s="223">
        <v>152384</v>
      </c>
      <c r="Q994" s="223" t="s">
        <v>451</v>
      </c>
      <c r="R994" s="223">
        <v>0</v>
      </c>
      <c r="S994" s="7"/>
      <c r="T994" s="3" t="str">
        <f>+VLOOKUP(Tabla1[[#This Row],[id_bodega]],'CONVERSION DATOS'!B:D,2,0)</f>
        <v>TAT MEDELLIN</v>
      </c>
      <c r="U994" s="3" t="str">
        <f>+VLOOKUP(Q994,'CONVERSION DATOS'!B:D,3,0)</f>
        <v>BODEGA</v>
      </c>
      <c r="V994" t="str">
        <f>+VLOOKUP($A$1:$A$21957,'DT HUEVO'!$A:$E,3,0)</f>
        <v>L</v>
      </c>
      <c r="W994" t="str">
        <f>+VLOOKUP($A$1:$A$21797,'DT HUEVO'!$A:$E,4,0)</f>
        <v>EMPACADOS</v>
      </c>
      <c r="X994" t="str">
        <f>+VLOOKUP(T$1:T$21957,'DT HUEVO'!$H:$K,2,0)</f>
        <v>OCCIDENTE</v>
      </c>
      <c r="Y994" t="str">
        <f>+VLOOKUP(T$1:T$21957,'DT HUEVO'!$H:$K,3,0)</f>
        <v>CALOTO</v>
      </c>
      <c r="Z994">
        <f>+VLOOKUP(A$1:A$21957,'DT HUEVO'!$A:$E,5,0)</f>
        <v>0</v>
      </c>
      <c r="AA994" t="str">
        <f>IF(Tabla1[[#This Row],[GRUPO]]="PLANTA CLASIFICACION","BODEGA",IF(Tabla1[[#This Row],[GRUPO]]="BODEGA","BODEGA",Tabla1[[#This Row],[GRUPO]]))</f>
        <v>BODEGA</v>
      </c>
      <c r="AB994" t="str">
        <f>VLOOKUP(Tabla1[[#This Row],[articulo]],'DT HUEVO'!$A:$F,6,0)</f>
        <v>TAT</v>
      </c>
    </row>
    <row r="995" spans="1:28">
      <c r="A995" s="223">
        <v>2010102</v>
      </c>
      <c r="B995" s="223" t="s">
        <v>1266</v>
      </c>
      <c r="C995" s="223" t="s">
        <v>1259</v>
      </c>
      <c r="D995" s="223">
        <v>1005</v>
      </c>
      <c r="E995" s="7">
        <v>0</v>
      </c>
      <c r="F995" s="223" t="s">
        <v>1260</v>
      </c>
      <c r="G995" s="223" t="s">
        <v>1261</v>
      </c>
      <c r="H995" s="7">
        <v>0</v>
      </c>
      <c r="I995" s="7">
        <v>610</v>
      </c>
      <c r="J995" s="223" t="s">
        <v>1262</v>
      </c>
      <c r="K995" s="223" t="s">
        <v>1263</v>
      </c>
      <c r="L995" s="245">
        <v>629.67999999999995</v>
      </c>
      <c r="M995" s="246">
        <v>46308</v>
      </c>
      <c r="N995" s="223"/>
      <c r="O995" s="223" t="s">
        <v>450</v>
      </c>
      <c r="P995" s="223">
        <v>2010102</v>
      </c>
      <c r="Q995" s="223" t="s">
        <v>451</v>
      </c>
      <c r="R995" s="223">
        <v>0</v>
      </c>
      <c r="S995" s="7"/>
      <c r="T995" s="3" t="str">
        <f>+VLOOKUP(Tabla1[[#This Row],[id_bodega]],'CONVERSION DATOS'!B:D,2,0)</f>
        <v>TAT MEDELLIN</v>
      </c>
      <c r="U995" s="3" t="str">
        <f>+VLOOKUP(Q995,'CONVERSION DATOS'!B:D,3,0)</f>
        <v>BODEGA</v>
      </c>
      <c r="V995" t="str">
        <f>+VLOOKUP($A$1:$A$21957,'DT HUEVO'!$A:$E,3,0)</f>
        <v>YUMBO</v>
      </c>
      <c r="W995" t="str">
        <f>+VLOOKUP($A$1:$A$21797,'DT HUEVO'!$A:$E,4,0)</f>
        <v>VERDE</v>
      </c>
      <c r="X995" t="str">
        <f>+VLOOKUP(T$1:T$21957,'DT HUEVO'!$H:$K,2,0)</f>
        <v>OCCIDENTE</v>
      </c>
      <c r="Y995" t="str">
        <f>+VLOOKUP(T$1:T$21957,'DT HUEVO'!$H:$K,3,0)</f>
        <v>CALOTO</v>
      </c>
      <c r="Z995">
        <f>+VLOOKUP(A$1:A$21957,'DT HUEVO'!$A:$E,5,0)</f>
        <v>0</v>
      </c>
      <c r="AA995" t="str">
        <f>IF(Tabla1[[#This Row],[GRUPO]]="PLANTA CLASIFICACION","BODEGA",IF(Tabla1[[#This Row],[GRUPO]]="BODEGA","BODEGA",Tabla1[[#This Row],[GRUPO]]))</f>
        <v>BODEGA</v>
      </c>
      <c r="AB995" t="str">
        <f>VLOOKUP(Tabla1[[#This Row],[articulo]],'DT HUEVO'!$A:$F,6,0)</f>
        <v>TAT</v>
      </c>
    </row>
    <row r="996" spans="1:28">
      <c r="A996" s="223">
        <v>2110202</v>
      </c>
      <c r="B996" s="223" t="s">
        <v>1008</v>
      </c>
      <c r="C996" s="223" t="s">
        <v>1259</v>
      </c>
      <c r="D996" s="223">
        <v>283896</v>
      </c>
      <c r="E996" s="7">
        <v>0</v>
      </c>
      <c r="F996" s="223" t="s">
        <v>1260</v>
      </c>
      <c r="G996" s="223" t="s">
        <v>1261</v>
      </c>
      <c r="H996" s="7">
        <v>0</v>
      </c>
      <c r="I996" s="7">
        <v>520</v>
      </c>
      <c r="J996" s="223" t="s">
        <v>1262</v>
      </c>
      <c r="K996" s="223" t="s">
        <v>1263</v>
      </c>
      <c r="L996" s="245">
        <v>394.25999916957022</v>
      </c>
      <c r="M996" s="246">
        <v>46308</v>
      </c>
      <c r="N996" s="223"/>
      <c r="O996" s="223" t="s">
        <v>450</v>
      </c>
      <c r="P996" s="223">
        <v>2110202</v>
      </c>
      <c r="Q996" s="223" t="s">
        <v>451</v>
      </c>
      <c r="R996" s="223">
        <v>0</v>
      </c>
      <c r="S996" s="7"/>
      <c r="T996" s="3" t="str">
        <f>+VLOOKUP(Tabla1[[#This Row],[id_bodega]],'CONVERSION DATOS'!B:D,2,0)</f>
        <v>TAT MEDELLIN</v>
      </c>
      <c r="U996" s="3" t="str">
        <f>+VLOOKUP(Q996,'CONVERSION DATOS'!B:D,3,0)</f>
        <v>BODEGA</v>
      </c>
      <c r="V996" t="str">
        <f>+VLOOKUP($A$1:$A$21957,'DT HUEVO'!$A:$E,3,0)</f>
        <v>XL</v>
      </c>
      <c r="W996" t="str">
        <f>+VLOOKUP($A$1:$A$21797,'DT HUEVO'!$A:$E,4,0)</f>
        <v>VERDE</v>
      </c>
      <c r="X996" t="str">
        <f>+VLOOKUP(T$1:T$21957,'DT HUEVO'!$H:$K,2,0)</f>
        <v>OCCIDENTE</v>
      </c>
      <c r="Y996" t="str">
        <f>+VLOOKUP(T$1:T$21957,'DT HUEVO'!$H:$K,3,0)</f>
        <v>CALOTO</v>
      </c>
      <c r="Z996">
        <f>+VLOOKUP(A$1:A$21957,'DT HUEVO'!$A:$E,5,0)</f>
        <v>0</v>
      </c>
      <c r="AA996" t="str">
        <f>IF(Tabla1[[#This Row],[GRUPO]]="PLANTA CLASIFICACION","BODEGA",IF(Tabla1[[#This Row],[GRUPO]]="BODEGA","BODEGA",Tabla1[[#This Row],[GRUPO]]))</f>
        <v>BODEGA</v>
      </c>
      <c r="AB996" t="str">
        <f>VLOOKUP(Tabla1[[#This Row],[articulo]],'DT HUEVO'!$A:$F,6,0)</f>
        <v>TAT</v>
      </c>
    </row>
    <row r="997" spans="1:28">
      <c r="A997" s="223">
        <v>2110217</v>
      </c>
      <c r="B997" s="223" t="s">
        <v>1785</v>
      </c>
      <c r="C997" s="223" t="s">
        <v>1259</v>
      </c>
      <c r="D997" s="223">
        <v>26820</v>
      </c>
      <c r="E997" s="7">
        <v>0</v>
      </c>
      <c r="F997" s="223" t="s">
        <v>1260</v>
      </c>
      <c r="G997" s="223" t="s">
        <v>1261</v>
      </c>
      <c r="H997" s="7">
        <v>0</v>
      </c>
      <c r="I997" s="7">
        <v>530</v>
      </c>
      <c r="J997" s="223" t="s">
        <v>1262</v>
      </c>
      <c r="K997" s="223" t="s">
        <v>1263</v>
      </c>
      <c r="L997" s="245">
        <v>393.89</v>
      </c>
      <c r="M997" s="246">
        <v>46308</v>
      </c>
      <c r="N997" s="223">
        <v>0</v>
      </c>
      <c r="O997" s="223" t="s">
        <v>450</v>
      </c>
      <c r="P997" s="223">
        <v>2110217</v>
      </c>
      <c r="Q997" s="223" t="s">
        <v>451</v>
      </c>
      <c r="R997" s="223">
        <v>0</v>
      </c>
      <c r="S997" s="7"/>
      <c r="T997" s="3" t="str">
        <f>+VLOOKUP(Tabla1[[#This Row],[id_bodega]],'CONVERSION DATOS'!B:D,2,0)</f>
        <v>TAT MEDELLIN</v>
      </c>
      <c r="U997" s="3" t="str">
        <f>+VLOOKUP(Q997,'CONVERSION DATOS'!B:D,3,0)</f>
        <v>BODEGA</v>
      </c>
      <c r="V997" t="str">
        <f>+VLOOKUP($A$1:$A$21957,'DT HUEVO'!$A:$E,3,0)</f>
        <v>XL</v>
      </c>
      <c r="W997" t="str">
        <f>+VLOOKUP($A$1:$A$21797,'DT HUEVO'!$A:$E,4,0)</f>
        <v>EMPACADOS</v>
      </c>
      <c r="X997" t="str">
        <f>+VLOOKUP(T$1:T$21957,'DT HUEVO'!$H:$K,2,0)</f>
        <v>OCCIDENTE</v>
      </c>
      <c r="Y997" t="str">
        <f>+VLOOKUP(T$1:T$21957,'DT HUEVO'!$H:$K,3,0)</f>
        <v>CALOTO</v>
      </c>
      <c r="Z997">
        <f>+VLOOKUP(A$1:A$21957,'DT HUEVO'!$A:$E,5,0)</f>
        <v>0</v>
      </c>
      <c r="AA997" t="str">
        <f>IF(Tabla1[[#This Row],[GRUPO]]="PLANTA CLASIFICACION","BODEGA",IF(Tabla1[[#This Row],[GRUPO]]="BODEGA","BODEGA",Tabla1[[#This Row],[GRUPO]]))</f>
        <v>BODEGA</v>
      </c>
      <c r="AB997" t="str">
        <f>VLOOKUP(Tabla1[[#This Row],[articulo]],'DT HUEVO'!$A:$F,6,0)</f>
        <v>TAT</v>
      </c>
    </row>
    <row r="998" spans="1:28">
      <c r="A998" s="223">
        <v>2110302</v>
      </c>
      <c r="B998" s="223" t="s">
        <v>1007</v>
      </c>
      <c r="C998" s="223" t="s">
        <v>1259</v>
      </c>
      <c r="D998" s="223">
        <v>133644</v>
      </c>
      <c r="E998" s="7">
        <v>0</v>
      </c>
      <c r="F998" s="223" t="s">
        <v>1260</v>
      </c>
      <c r="G998" s="223" t="s">
        <v>1261</v>
      </c>
      <c r="H998" s="7">
        <v>0</v>
      </c>
      <c r="I998" s="7">
        <v>485</v>
      </c>
      <c r="J998" s="223" t="s">
        <v>1262</v>
      </c>
      <c r="K998" s="223" t="s">
        <v>1263</v>
      </c>
      <c r="L998" s="245">
        <v>363.24000000816551</v>
      </c>
      <c r="M998" s="246">
        <v>46308</v>
      </c>
      <c r="N998" s="223"/>
      <c r="O998" s="223" t="s">
        <v>450</v>
      </c>
      <c r="P998" s="223">
        <v>2110302</v>
      </c>
      <c r="Q998" s="223" t="s">
        <v>451</v>
      </c>
      <c r="R998" s="223">
        <v>0</v>
      </c>
      <c r="S998" s="7"/>
      <c r="T998" s="3" t="str">
        <f>+VLOOKUP(Tabla1[[#This Row],[id_bodega]],'CONVERSION DATOS'!B:D,2,0)</f>
        <v>TAT MEDELLIN</v>
      </c>
      <c r="U998" s="3" t="str">
        <f>+VLOOKUP(Q998,'CONVERSION DATOS'!B:D,3,0)</f>
        <v>BODEGA</v>
      </c>
      <c r="V998" t="str">
        <f>+VLOOKUP($A$1:$A$21957,'DT HUEVO'!$A:$E,3,0)</f>
        <v>L</v>
      </c>
      <c r="W998" t="str">
        <f>+VLOOKUP($A$1:$A$21797,'DT HUEVO'!$A:$E,4,0)</f>
        <v>VERDE</v>
      </c>
      <c r="X998" t="str">
        <f>+VLOOKUP(T$1:T$21957,'DT HUEVO'!$H:$K,2,0)</f>
        <v>OCCIDENTE</v>
      </c>
      <c r="Y998" t="str">
        <f>+VLOOKUP(T$1:T$21957,'DT HUEVO'!$H:$K,3,0)</f>
        <v>CALOTO</v>
      </c>
      <c r="Z998">
        <f>+VLOOKUP(A$1:A$21957,'DT HUEVO'!$A:$E,5,0)</f>
        <v>0</v>
      </c>
      <c r="AA998" t="str">
        <f>IF(Tabla1[[#This Row],[GRUPO]]="PLANTA CLASIFICACION","BODEGA",IF(Tabla1[[#This Row],[GRUPO]]="BODEGA","BODEGA",Tabla1[[#This Row],[GRUPO]]))</f>
        <v>BODEGA</v>
      </c>
      <c r="AB998" t="str">
        <f>VLOOKUP(Tabla1[[#This Row],[articulo]],'DT HUEVO'!$A:$F,6,0)</f>
        <v>TAT</v>
      </c>
    </row>
    <row r="999" spans="1:28">
      <c r="A999" s="223">
        <v>2110317</v>
      </c>
      <c r="B999" s="223" t="s">
        <v>1786</v>
      </c>
      <c r="C999" s="223" t="s">
        <v>1259</v>
      </c>
      <c r="D999" s="223">
        <v>6240</v>
      </c>
      <c r="E999" s="7">
        <v>0</v>
      </c>
      <c r="F999" s="223" t="s">
        <v>1260</v>
      </c>
      <c r="G999" s="223" t="s">
        <v>1261</v>
      </c>
      <c r="H999" s="7">
        <v>0</v>
      </c>
      <c r="I999" s="7">
        <v>495</v>
      </c>
      <c r="J999" s="223" t="s">
        <v>1262</v>
      </c>
      <c r="K999" s="223" t="s">
        <v>1263</v>
      </c>
      <c r="L999" s="245">
        <v>362.98</v>
      </c>
      <c r="M999" s="246">
        <v>46308</v>
      </c>
      <c r="N999" s="223">
        <v>0</v>
      </c>
      <c r="O999" s="223" t="s">
        <v>450</v>
      </c>
      <c r="P999" s="223">
        <v>2110317</v>
      </c>
      <c r="Q999" s="223" t="s">
        <v>451</v>
      </c>
      <c r="R999" s="223">
        <v>0</v>
      </c>
      <c r="S999" s="7"/>
      <c r="T999" s="3" t="str">
        <f>+VLOOKUP(Tabla1[[#This Row],[id_bodega]],'CONVERSION DATOS'!B:D,2,0)</f>
        <v>TAT MEDELLIN</v>
      </c>
      <c r="U999" s="3" t="str">
        <f>+VLOOKUP(Q999,'CONVERSION DATOS'!B:D,3,0)</f>
        <v>BODEGA</v>
      </c>
      <c r="V999" t="str">
        <f>+VLOOKUP($A$1:$A$21957,'DT HUEVO'!$A:$E,3,0)</f>
        <v>L</v>
      </c>
      <c r="W999" t="str">
        <f>+VLOOKUP($A$1:$A$21797,'DT HUEVO'!$A:$E,4,0)</f>
        <v>EMPACADOS</v>
      </c>
      <c r="X999" t="str">
        <f>+VLOOKUP(T$1:T$21957,'DT HUEVO'!$H:$K,2,0)</f>
        <v>OCCIDENTE</v>
      </c>
      <c r="Y999" t="str">
        <f>+VLOOKUP(T$1:T$21957,'DT HUEVO'!$H:$K,3,0)</f>
        <v>CALOTO</v>
      </c>
      <c r="Z999">
        <f>+VLOOKUP(A$1:A$21957,'DT HUEVO'!$A:$E,5,0)</f>
        <v>0</v>
      </c>
      <c r="AA999" t="str">
        <f>IF(Tabla1[[#This Row],[GRUPO]]="PLANTA CLASIFICACION","BODEGA",IF(Tabla1[[#This Row],[GRUPO]]="BODEGA","BODEGA",Tabla1[[#This Row],[GRUPO]]))</f>
        <v>BODEGA</v>
      </c>
      <c r="AB999" t="str">
        <f>VLOOKUP(Tabla1[[#This Row],[articulo]],'DT HUEVO'!$A:$F,6,0)</f>
        <v>TAT</v>
      </c>
    </row>
    <row r="1000" spans="1:28">
      <c r="A1000" s="223">
        <v>2110402</v>
      </c>
      <c r="B1000" s="223" t="s">
        <v>1009</v>
      </c>
      <c r="C1000" s="223" t="s">
        <v>1259</v>
      </c>
      <c r="D1000" s="223">
        <v>22750</v>
      </c>
      <c r="E1000" s="7">
        <v>0</v>
      </c>
      <c r="F1000" s="223" t="s">
        <v>1260</v>
      </c>
      <c r="G1000" s="223" t="s">
        <v>1261</v>
      </c>
      <c r="H1000" s="7">
        <v>0</v>
      </c>
      <c r="I1000" s="7">
        <v>490</v>
      </c>
      <c r="J1000" s="223" t="s">
        <v>1262</v>
      </c>
      <c r="K1000" s="223" t="s">
        <v>1263</v>
      </c>
      <c r="L1000" s="245">
        <v>349.55000000020169</v>
      </c>
      <c r="M1000" s="246">
        <v>46308</v>
      </c>
      <c r="N1000" s="223"/>
      <c r="O1000" s="223" t="s">
        <v>450</v>
      </c>
      <c r="P1000" s="223">
        <v>2110402</v>
      </c>
      <c r="Q1000" s="223" t="s">
        <v>451</v>
      </c>
      <c r="R1000" s="223">
        <v>0</v>
      </c>
      <c r="S1000" s="7"/>
      <c r="T1000" s="3" t="str">
        <f>+VLOOKUP(Tabla1[[#This Row],[id_bodega]],'CONVERSION DATOS'!B:D,2,0)</f>
        <v>TAT MEDELLIN</v>
      </c>
      <c r="U1000" s="3" t="str">
        <f>+VLOOKUP(Q1000,'CONVERSION DATOS'!B:D,3,0)</f>
        <v>BODEGA</v>
      </c>
      <c r="V1000" t="str">
        <f>+VLOOKUP($A$1:$A$21957,'DT HUEVO'!$A:$E,3,0)</f>
        <v>M</v>
      </c>
      <c r="W1000" t="str">
        <f>+VLOOKUP($A$1:$A$21797,'DT HUEVO'!$A:$E,4,0)</f>
        <v>VERDE</v>
      </c>
      <c r="X1000" t="str">
        <f>+VLOOKUP(T$1:T$21957,'DT HUEVO'!$H:$K,2,0)</f>
        <v>OCCIDENTE</v>
      </c>
      <c r="Y1000" t="str">
        <f>+VLOOKUP(T$1:T$21957,'DT HUEVO'!$H:$K,3,0)</f>
        <v>CALOTO</v>
      </c>
      <c r="Z1000">
        <f>+VLOOKUP(A$1:A$21957,'DT HUEVO'!$A:$E,5,0)</f>
        <v>0</v>
      </c>
      <c r="AA1000" t="str">
        <f>IF(Tabla1[[#This Row],[GRUPO]]="PLANTA CLASIFICACION","BODEGA",IF(Tabla1[[#This Row],[GRUPO]]="BODEGA","BODEGA",Tabla1[[#This Row],[GRUPO]]))</f>
        <v>BODEGA</v>
      </c>
      <c r="AB1000" t="str">
        <f>VLOOKUP(Tabla1[[#This Row],[articulo]],'DT HUEVO'!$A:$F,6,0)</f>
        <v>TAT</v>
      </c>
    </row>
    <row r="1001" spans="1:28">
      <c r="A1001" s="223">
        <v>13359</v>
      </c>
      <c r="B1001" s="223" t="s">
        <v>1724</v>
      </c>
      <c r="C1001" s="223" t="s">
        <v>1259</v>
      </c>
      <c r="D1001" s="223">
        <v>300</v>
      </c>
      <c r="E1001" s="7"/>
      <c r="F1001" s="223" t="s">
        <v>1260</v>
      </c>
      <c r="G1001" s="223" t="s">
        <v>1261</v>
      </c>
      <c r="H1001" s="7"/>
      <c r="I1001" s="7"/>
      <c r="J1001" s="223" t="s">
        <v>1262</v>
      </c>
      <c r="K1001" s="223" t="s">
        <v>1263</v>
      </c>
      <c r="L1001" s="245">
        <v>478.25</v>
      </c>
      <c r="M1001" s="246">
        <v>46274</v>
      </c>
      <c r="N1001" s="223">
        <v>13359</v>
      </c>
      <c r="O1001" s="223" t="s">
        <v>1276</v>
      </c>
      <c r="P1001" s="223">
        <v>13359</v>
      </c>
      <c r="Q1001" s="223" t="s">
        <v>927</v>
      </c>
      <c r="R1001" s="223">
        <v>0</v>
      </c>
      <c r="S1001" s="7"/>
      <c r="T1001" s="3" t="str">
        <f>+VLOOKUP(Tabla1[[#This Row],[id_bodega]],'CONVERSION DATOS'!B:D,2,0)</f>
        <v>TAT PEREIRA</v>
      </c>
      <c r="U1001" s="3" t="str">
        <f>+VLOOKUP(Q1001,'CONVERSION DATOS'!B:D,3,0)</f>
        <v>BODEGA</v>
      </c>
      <c r="V1001" t="str">
        <f>+VLOOKUP($A$1:$A$21957,'DT HUEVO'!$A:$E,3,0)</f>
        <v>AA</v>
      </c>
      <c r="W1001" t="str">
        <f>+VLOOKUP($A$1:$A$21797,'DT HUEVO'!$A:$E,4,0)</f>
        <v>EMPACADOS</v>
      </c>
      <c r="X1001" t="str">
        <f>+VLOOKUP(T$1:T$21957,'DT HUEVO'!$H:$K,2,0)</f>
        <v>OCCIDENTE</v>
      </c>
      <c r="Y1001" t="str">
        <f>+VLOOKUP(T$1:T$21957,'DT HUEVO'!$H:$K,3,0)</f>
        <v>CALOTO</v>
      </c>
      <c r="Z1001">
        <f>+VLOOKUP(A$1:A$21957,'DT HUEVO'!$A:$E,5,0)</f>
        <v>0</v>
      </c>
      <c r="AA1001" t="str">
        <f>IF(Tabla1[[#This Row],[GRUPO]]="PLANTA CLASIFICACION","BODEGA",IF(Tabla1[[#This Row],[GRUPO]]="BODEGA","BODEGA",Tabla1[[#This Row],[GRUPO]]))</f>
        <v>BODEGA</v>
      </c>
      <c r="AB1001" t="str">
        <f>VLOOKUP(Tabla1[[#This Row],[articulo]],'DT HUEVO'!$A:$F,6,0)</f>
        <v>HD</v>
      </c>
    </row>
    <row r="1002" spans="1:28">
      <c r="A1002" s="223">
        <v>13403</v>
      </c>
      <c r="B1002" s="223" t="s">
        <v>428</v>
      </c>
      <c r="C1002" s="223" t="s">
        <v>1259</v>
      </c>
      <c r="D1002" s="223">
        <v>330</v>
      </c>
      <c r="E1002" s="7"/>
      <c r="F1002" s="223" t="s">
        <v>1260</v>
      </c>
      <c r="G1002" s="223" t="s">
        <v>1261</v>
      </c>
      <c r="H1002" s="7"/>
      <c r="I1002" s="7"/>
      <c r="J1002" s="223" t="s">
        <v>1262</v>
      </c>
      <c r="K1002" s="223" t="s">
        <v>1263</v>
      </c>
      <c r="L1002" s="245">
        <v>368.79</v>
      </c>
      <c r="M1002" s="246">
        <v>45808</v>
      </c>
      <c r="N1002" s="223">
        <v>13403</v>
      </c>
      <c r="O1002" s="223" t="s">
        <v>1276</v>
      </c>
      <c r="P1002" s="223">
        <v>13403</v>
      </c>
      <c r="Q1002" s="223" t="s">
        <v>927</v>
      </c>
      <c r="R1002" s="223">
        <v>0</v>
      </c>
      <c r="S1002" s="7"/>
      <c r="T1002" s="3" t="str">
        <f>+VLOOKUP(Tabla1[[#This Row],[id_bodega]],'CONVERSION DATOS'!B:D,2,0)</f>
        <v>TAT PEREIRA</v>
      </c>
      <c r="U1002" s="3" t="str">
        <f>+VLOOKUP(Q1002,'CONVERSION DATOS'!B:D,3,0)</f>
        <v>BODEGA</v>
      </c>
      <c r="V1002" t="str">
        <f>+VLOOKUP($A$1:$A$21957,'DT HUEVO'!$A:$E,3,0)</f>
        <v>A</v>
      </c>
      <c r="W1002" t="str">
        <f>+VLOOKUP($A$1:$A$21797,'DT HUEVO'!$A:$E,4,0)</f>
        <v>EMPACADOS</v>
      </c>
      <c r="X1002" t="str">
        <f>+VLOOKUP(T$1:T$21957,'DT HUEVO'!$H:$K,2,0)</f>
        <v>OCCIDENTE</v>
      </c>
      <c r="Y1002" t="str">
        <f>+VLOOKUP(T$1:T$21957,'DT HUEVO'!$H:$K,3,0)</f>
        <v>CALOTO</v>
      </c>
      <c r="Z1002">
        <f>+VLOOKUP(A$1:A$21957,'DT HUEVO'!$A:$E,5,0)</f>
        <v>0</v>
      </c>
      <c r="AA1002" t="str">
        <f>IF(Tabla1[[#This Row],[GRUPO]]="PLANTA CLASIFICACION","BODEGA",IF(Tabla1[[#This Row],[GRUPO]]="BODEGA","BODEGA",Tabla1[[#This Row],[GRUPO]]))</f>
        <v>BODEGA</v>
      </c>
      <c r="AB1002" t="str">
        <f>VLOOKUP(Tabla1[[#This Row],[articulo]],'DT HUEVO'!$A:$F,6,0)</f>
        <v>HD</v>
      </c>
    </row>
    <row r="1003" spans="1:28">
      <c r="A1003" s="223">
        <v>13503</v>
      </c>
      <c r="B1003" s="223" t="s">
        <v>470</v>
      </c>
      <c r="C1003" s="223" t="s">
        <v>1259</v>
      </c>
      <c r="D1003" s="223">
        <v>90</v>
      </c>
      <c r="E1003" s="7"/>
      <c r="F1003" s="223" t="s">
        <v>1260</v>
      </c>
      <c r="G1003" s="223" t="s">
        <v>1261</v>
      </c>
      <c r="H1003" s="7"/>
      <c r="I1003" s="7"/>
      <c r="J1003" s="223" t="s">
        <v>1262</v>
      </c>
      <c r="K1003" s="223" t="s">
        <v>1263</v>
      </c>
      <c r="L1003" s="245">
        <v>319.64999999999998</v>
      </c>
      <c r="M1003" s="246">
        <v>45794</v>
      </c>
      <c r="N1003" s="223">
        <v>13503</v>
      </c>
      <c r="O1003" s="223" t="s">
        <v>1276</v>
      </c>
      <c r="P1003" s="223">
        <v>13503</v>
      </c>
      <c r="Q1003" s="223" t="s">
        <v>927</v>
      </c>
      <c r="R1003" s="223">
        <v>0</v>
      </c>
      <c r="S1003" s="7"/>
      <c r="T1003" s="3" t="str">
        <f>+VLOOKUP(Tabla1[[#This Row],[id_bodega]],'CONVERSION DATOS'!B:D,2,0)</f>
        <v>TAT PEREIRA</v>
      </c>
      <c r="U1003" s="3" t="str">
        <f>+VLOOKUP(Q1003,'CONVERSION DATOS'!B:D,3,0)</f>
        <v>BODEGA</v>
      </c>
      <c r="V1003" t="str">
        <f>+VLOOKUP($A$1:$A$21957,'DT HUEVO'!$A:$E,3,0)</f>
        <v>B</v>
      </c>
      <c r="W1003" t="str">
        <f>+VLOOKUP($A$1:$A$21797,'DT HUEVO'!$A:$E,4,0)</f>
        <v>EMPACADOS</v>
      </c>
      <c r="X1003" t="str">
        <f>+VLOOKUP(T$1:T$21957,'DT HUEVO'!$H:$K,2,0)</f>
        <v>OCCIDENTE</v>
      </c>
      <c r="Y1003" t="str">
        <f>+VLOOKUP(T$1:T$21957,'DT HUEVO'!$H:$K,3,0)</f>
        <v>CALOTO</v>
      </c>
      <c r="Z1003">
        <f>+VLOOKUP(A$1:A$21957,'DT HUEVO'!$A:$E,5,0)</f>
        <v>0</v>
      </c>
      <c r="AA1003" t="str">
        <f>IF(Tabla1[[#This Row],[GRUPO]]="PLANTA CLASIFICACION","BODEGA",IF(Tabla1[[#This Row],[GRUPO]]="BODEGA","BODEGA",Tabla1[[#This Row],[GRUPO]]))</f>
        <v>BODEGA</v>
      </c>
      <c r="AB1003" t="str">
        <f>VLOOKUP(Tabla1[[#This Row],[articulo]],'DT HUEVO'!$A:$F,6,0)</f>
        <v>HD</v>
      </c>
    </row>
    <row r="1004" spans="1:28">
      <c r="A1004" s="223">
        <v>110316</v>
      </c>
      <c r="B1004" s="223" t="s">
        <v>1094</v>
      </c>
      <c r="C1004" s="223" t="s">
        <v>1259</v>
      </c>
      <c r="D1004" s="223">
        <v>5587</v>
      </c>
      <c r="E1004" s="7"/>
      <c r="F1004" s="223" t="s">
        <v>1260</v>
      </c>
      <c r="G1004" s="223" t="s">
        <v>1261</v>
      </c>
      <c r="H1004" s="7"/>
      <c r="I1004" s="7"/>
      <c r="J1004" s="223" t="s">
        <v>1262</v>
      </c>
      <c r="K1004" s="223" t="s">
        <v>1263</v>
      </c>
      <c r="L1004" s="245">
        <v>474.15</v>
      </c>
      <c r="M1004" s="246">
        <v>46308</v>
      </c>
      <c r="N1004" s="223"/>
      <c r="O1004" s="223" t="s">
        <v>1276</v>
      </c>
      <c r="P1004" s="223">
        <v>110316</v>
      </c>
      <c r="Q1004" s="223" t="s">
        <v>927</v>
      </c>
      <c r="R1004" s="223">
        <v>0</v>
      </c>
      <c r="S1004" s="7"/>
      <c r="T1004" s="3" t="str">
        <f>+VLOOKUP(Tabla1[[#This Row],[id_bodega]],'CONVERSION DATOS'!B:D,2,0)</f>
        <v>TAT PEREIRA</v>
      </c>
      <c r="U1004" s="3" t="str">
        <f>+VLOOKUP(Q1004,'CONVERSION DATOS'!B:D,3,0)</f>
        <v>BODEGA</v>
      </c>
      <c r="V1004" t="str">
        <f>+VLOOKUP($A$1:$A$21957,'DT HUEVO'!$A:$E,3,0)</f>
        <v>L</v>
      </c>
      <c r="W1004" t="str">
        <f>+VLOOKUP($A$1:$A$21797,'DT HUEVO'!$A:$E,4,0)</f>
        <v>ETIQUETA</v>
      </c>
      <c r="X1004" t="str">
        <f>+VLOOKUP(T$1:T$21957,'DT HUEVO'!$H:$K,2,0)</f>
        <v>OCCIDENTE</v>
      </c>
      <c r="Y1004" t="str">
        <f>+VLOOKUP(T$1:T$21957,'DT HUEVO'!$H:$K,3,0)</f>
        <v>CALOTO</v>
      </c>
      <c r="Z1004">
        <f>+VLOOKUP(A$1:A$21957,'DT HUEVO'!$A:$E,5,0)</f>
        <v>0</v>
      </c>
      <c r="AA1004" t="str">
        <f>IF(Tabla1[[#This Row],[GRUPO]]="PLANTA CLASIFICACION","BODEGA",IF(Tabla1[[#This Row],[GRUPO]]="BODEGA","BODEGA",Tabla1[[#This Row],[GRUPO]]))</f>
        <v>BODEGA</v>
      </c>
      <c r="AB1004" t="str">
        <f>VLOOKUP(Tabla1[[#This Row],[articulo]],'DT HUEVO'!$A:$F,6,0)</f>
        <v>AU/FS/GS</v>
      </c>
    </row>
    <row r="1005" spans="1:28">
      <c r="A1005" s="223">
        <v>114268</v>
      </c>
      <c r="B1005" s="223" t="s">
        <v>1180</v>
      </c>
      <c r="C1005" s="223" t="s">
        <v>1259</v>
      </c>
      <c r="D1005" s="223">
        <v>300</v>
      </c>
      <c r="E1005" s="7"/>
      <c r="F1005" s="223" t="s">
        <v>1260</v>
      </c>
      <c r="G1005" s="223" t="s">
        <v>1261</v>
      </c>
      <c r="H1005" s="7"/>
      <c r="I1005" s="7"/>
      <c r="J1005" s="223" t="s">
        <v>1262</v>
      </c>
      <c r="K1005" s="223" t="s">
        <v>1263</v>
      </c>
      <c r="L1005" s="245">
        <v>717.66</v>
      </c>
      <c r="M1005" s="246">
        <v>46302</v>
      </c>
      <c r="N1005" s="223"/>
      <c r="O1005" s="223" t="s">
        <v>1276</v>
      </c>
      <c r="P1005" s="223">
        <v>114268</v>
      </c>
      <c r="Q1005" s="223" t="s">
        <v>927</v>
      </c>
      <c r="R1005" s="223">
        <v>0</v>
      </c>
      <c r="S1005" s="7"/>
      <c r="T1005" s="3" t="str">
        <f>+VLOOKUP(Tabla1[[#This Row],[id_bodega]],'CONVERSION DATOS'!B:D,2,0)</f>
        <v>TAT PEREIRA</v>
      </c>
      <c r="U1005" s="3" t="str">
        <f>+VLOOKUP(Q1005,'CONVERSION DATOS'!B:D,3,0)</f>
        <v>BODEGA</v>
      </c>
      <c r="V1005" t="str">
        <f>+VLOOKUP($A$1:$A$21957,'DT HUEVO'!$A:$E,3,0)</f>
        <v>XL</v>
      </c>
      <c r="W1005" t="str">
        <f>+VLOOKUP($A$1:$A$21797,'DT HUEVO'!$A:$E,4,0)</f>
        <v>EMPACADOS</v>
      </c>
      <c r="X1005" t="str">
        <f>+VLOOKUP(T$1:T$21957,'DT HUEVO'!$H:$K,2,0)</f>
        <v>OCCIDENTE</v>
      </c>
      <c r="Y1005" t="str">
        <f>+VLOOKUP(T$1:T$21957,'DT HUEVO'!$H:$K,3,0)</f>
        <v>CALOTO</v>
      </c>
      <c r="Z1005">
        <f>+VLOOKUP(A$1:A$21957,'DT HUEVO'!$A:$E,5,0)</f>
        <v>0</v>
      </c>
      <c r="AA1005" t="str">
        <f>IF(Tabla1[[#This Row],[GRUPO]]="PLANTA CLASIFICACION","BODEGA",IF(Tabla1[[#This Row],[GRUPO]]="BODEGA","BODEGA",Tabla1[[#This Row],[GRUPO]]))</f>
        <v>BODEGA</v>
      </c>
      <c r="AB1005" t="str">
        <f>VLOOKUP(Tabla1[[#This Row],[articulo]],'DT HUEVO'!$A:$F,6,0)</f>
        <v>AU/FS/GS</v>
      </c>
    </row>
    <row r="1006" spans="1:28">
      <c r="A1006" s="223">
        <v>114357</v>
      </c>
      <c r="B1006" s="223" t="s">
        <v>1181</v>
      </c>
      <c r="C1006" s="223" t="s">
        <v>1259</v>
      </c>
      <c r="D1006" s="223">
        <v>120</v>
      </c>
      <c r="E1006" s="7"/>
      <c r="F1006" s="223" t="s">
        <v>1260</v>
      </c>
      <c r="G1006" s="223" t="s">
        <v>1261</v>
      </c>
      <c r="H1006" s="7"/>
      <c r="I1006" s="7"/>
      <c r="J1006" s="223" t="s">
        <v>1262</v>
      </c>
      <c r="K1006" s="223" t="s">
        <v>1263</v>
      </c>
      <c r="L1006" s="245">
        <v>639.67999999999995</v>
      </c>
      <c r="M1006" s="246">
        <v>46302</v>
      </c>
      <c r="N1006" s="223"/>
      <c r="O1006" s="223" t="s">
        <v>1276</v>
      </c>
      <c r="P1006" s="223">
        <v>114357</v>
      </c>
      <c r="Q1006" s="223" t="s">
        <v>927</v>
      </c>
      <c r="R1006" s="223">
        <v>0</v>
      </c>
      <c r="S1006" s="7"/>
      <c r="T1006" s="3" t="str">
        <f>+VLOOKUP(Tabla1[[#This Row],[id_bodega]],'CONVERSION DATOS'!B:D,2,0)</f>
        <v>TAT PEREIRA</v>
      </c>
      <c r="U1006" s="3" t="str">
        <f>+VLOOKUP(Q1006,'CONVERSION DATOS'!B:D,3,0)</f>
        <v>BODEGA</v>
      </c>
      <c r="V1006" t="str">
        <f>+VLOOKUP($A$1:$A$21957,'DT HUEVO'!$A:$E,3,0)</f>
        <v>L</v>
      </c>
      <c r="W1006" t="str">
        <f>+VLOOKUP($A$1:$A$21797,'DT HUEVO'!$A:$E,4,0)</f>
        <v>EMPACADOS</v>
      </c>
      <c r="X1006" t="str">
        <f>+VLOOKUP(T$1:T$21957,'DT HUEVO'!$H:$K,2,0)</f>
        <v>OCCIDENTE</v>
      </c>
      <c r="Y1006" t="str">
        <f>+VLOOKUP(T$1:T$21957,'DT HUEVO'!$H:$K,3,0)</f>
        <v>CALOTO</v>
      </c>
      <c r="Z1006">
        <f>+VLOOKUP(A$1:A$21957,'DT HUEVO'!$A:$E,5,0)</f>
        <v>0</v>
      </c>
      <c r="AA1006" t="str">
        <f>IF(Tabla1[[#This Row],[GRUPO]]="PLANTA CLASIFICACION","BODEGA",IF(Tabla1[[#This Row],[GRUPO]]="BODEGA","BODEGA",Tabla1[[#This Row],[GRUPO]]))</f>
        <v>BODEGA</v>
      </c>
      <c r="AB1006" t="str">
        <f>VLOOKUP(Tabla1[[#This Row],[articulo]],'DT HUEVO'!$A:$F,6,0)</f>
        <v>AU/FS/GS</v>
      </c>
    </row>
    <row r="1007" spans="1:28">
      <c r="A1007" s="223">
        <v>114365</v>
      </c>
      <c r="B1007" s="223" t="s">
        <v>1731</v>
      </c>
      <c r="C1007" s="223" t="s">
        <v>1259</v>
      </c>
      <c r="D1007" s="223">
        <v>600</v>
      </c>
      <c r="E1007" s="7"/>
      <c r="F1007" s="223" t="s">
        <v>1260</v>
      </c>
      <c r="G1007" s="223" t="s">
        <v>1261</v>
      </c>
      <c r="H1007" s="7"/>
      <c r="I1007" s="7"/>
      <c r="J1007" s="223" t="s">
        <v>1262</v>
      </c>
      <c r="K1007" s="223" t="s">
        <v>1263</v>
      </c>
      <c r="L1007" s="245">
        <v>570.95000000000005</v>
      </c>
      <c r="M1007" s="246">
        <v>46302</v>
      </c>
      <c r="N1007" s="223"/>
      <c r="O1007" s="223" t="s">
        <v>1276</v>
      </c>
      <c r="P1007" s="223">
        <v>114365</v>
      </c>
      <c r="Q1007" s="223" t="s">
        <v>927</v>
      </c>
      <c r="R1007" s="223">
        <v>0</v>
      </c>
      <c r="S1007" s="7"/>
      <c r="T1007" s="3" t="str">
        <f>+VLOOKUP(Tabla1[[#This Row],[id_bodega]],'CONVERSION DATOS'!B:D,2,0)</f>
        <v>TAT PEREIRA</v>
      </c>
      <c r="U1007" s="3" t="str">
        <f>+VLOOKUP(Q1007,'CONVERSION DATOS'!B:D,3,0)</f>
        <v>BODEGA</v>
      </c>
      <c r="V1007" t="str">
        <f>+VLOOKUP($A$1:$A$21957,'DT HUEVO'!$A:$E,3,0)</f>
        <v>L</v>
      </c>
      <c r="W1007" t="str">
        <f>+VLOOKUP($A$1:$A$21797,'DT HUEVO'!$A:$E,4,0)</f>
        <v>EMPACADOS</v>
      </c>
      <c r="X1007" t="str">
        <f>+VLOOKUP(T$1:T$21957,'DT HUEVO'!$H:$K,2,0)</f>
        <v>OCCIDENTE</v>
      </c>
      <c r="Y1007" t="str">
        <f>+VLOOKUP(T$1:T$21957,'DT HUEVO'!$H:$K,3,0)</f>
        <v>CALOTO</v>
      </c>
      <c r="Z1007">
        <f>+VLOOKUP(A$1:A$21957,'DT HUEVO'!$A:$E,5,0)</f>
        <v>0</v>
      </c>
      <c r="AA1007" t="str">
        <f>IF(Tabla1[[#This Row],[GRUPO]]="PLANTA CLASIFICACION","BODEGA",IF(Tabla1[[#This Row],[GRUPO]]="BODEGA","BODEGA",Tabla1[[#This Row],[GRUPO]]))</f>
        <v>BODEGA</v>
      </c>
      <c r="AB1007" t="str">
        <f>VLOOKUP(Tabla1[[#This Row],[articulo]],'DT HUEVO'!$A:$F,6,0)</f>
        <v>AU/FS/GS</v>
      </c>
    </row>
    <row r="1008" spans="1:28">
      <c r="A1008" s="223">
        <v>114379</v>
      </c>
      <c r="B1008" s="223" t="s">
        <v>1182</v>
      </c>
      <c r="C1008" s="223" t="s">
        <v>1259</v>
      </c>
      <c r="D1008" s="223">
        <v>2100</v>
      </c>
      <c r="E1008" s="7"/>
      <c r="F1008" s="223" t="s">
        <v>1260</v>
      </c>
      <c r="G1008" s="223" t="s">
        <v>1261</v>
      </c>
      <c r="H1008" s="7"/>
      <c r="I1008" s="7"/>
      <c r="J1008" s="223" t="s">
        <v>1262</v>
      </c>
      <c r="K1008" s="223" t="s">
        <v>1263</v>
      </c>
      <c r="L1008" s="245">
        <v>570.95000000000005</v>
      </c>
      <c r="M1008" s="246">
        <v>46302</v>
      </c>
      <c r="N1008" s="223"/>
      <c r="O1008" s="223" t="s">
        <v>1276</v>
      </c>
      <c r="P1008" s="223">
        <v>114379</v>
      </c>
      <c r="Q1008" s="223" t="s">
        <v>927</v>
      </c>
      <c r="R1008" s="223">
        <v>0</v>
      </c>
      <c r="S1008" s="7"/>
      <c r="T1008" s="3" t="str">
        <f>+VLOOKUP(Tabla1[[#This Row],[id_bodega]],'CONVERSION DATOS'!B:D,2,0)</f>
        <v>TAT PEREIRA</v>
      </c>
      <c r="U1008" s="3" t="str">
        <f>+VLOOKUP(Q1008,'CONVERSION DATOS'!B:D,3,0)</f>
        <v>BODEGA</v>
      </c>
      <c r="V1008" t="str">
        <f>+VLOOKUP($A$1:$A$21957,'DT HUEVO'!$A:$E,3,0)</f>
        <v>L</v>
      </c>
      <c r="W1008" t="str">
        <f>+VLOOKUP($A$1:$A$21797,'DT HUEVO'!$A:$E,4,0)</f>
        <v>EMPACADOS</v>
      </c>
      <c r="X1008" t="str">
        <f>+VLOOKUP(T$1:T$21957,'DT HUEVO'!$H:$K,2,0)</f>
        <v>OCCIDENTE</v>
      </c>
      <c r="Y1008" t="str">
        <f>+VLOOKUP(T$1:T$21957,'DT HUEVO'!$H:$K,3,0)</f>
        <v>CALOTO</v>
      </c>
      <c r="Z1008">
        <f>+VLOOKUP(A$1:A$21957,'DT HUEVO'!$A:$E,5,0)</f>
        <v>0</v>
      </c>
      <c r="AA1008" t="str">
        <f>IF(Tabla1[[#This Row],[GRUPO]]="PLANTA CLASIFICACION","BODEGA",IF(Tabla1[[#This Row],[GRUPO]]="BODEGA","BODEGA",Tabla1[[#This Row],[GRUPO]]))</f>
        <v>BODEGA</v>
      </c>
      <c r="AB1008" t="str">
        <f>VLOOKUP(Tabla1[[#This Row],[articulo]],'DT HUEVO'!$A:$F,6,0)</f>
        <v>AU/FS/GS</v>
      </c>
    </row>
    <row r="1009" spans="1:28">
      <c r="A1009" s="223">
        <v>2110302</v>
      </c>
      <c r="B1009" s="223" t="s">
        <v>1007</v>
      </c>
      <c r="C1009" s="223" t="s">
        <v>1259</v>
      </c>
      <c r="D1009" s="223">
        <v>60</v>
      </c>
      <c r="E1009" s="7"/>
      <c r="F1009" s="223" t="s">
        <v>1260</v>
      </c>
      <c r="G1009" s="223" t="s">
        <v>1261</v>
      </c>
      <c r="H1009" s="7"/>
      <c r="I1009" s="7"/>
      <c r="J1009" s="223" t="s">
        <v>1262</v>
      </c>
      <c r="K1009" s="223" t="s">
        <v>1263</v>
      </c>
      <c r="L1009" s="245">
        <v>363.24</v>
      </c>
      <c r="M1009" s="246">
        <v>45734</v>
      </c>
      <c r="N1009" s="223"/>
      <c r="O1009" s="223" t="s">
        <v>1276</v>
      </c>
      <c r="P1009" s="223">
        <v>2110302</v>
      </c>
      <c r="Q1009" s="223" t="s">
        <v>927</v>
      </c>
      <c r="R1009" s="223">
        <v>0</v>
      </c>
      <c r="S1009" s="7"/>
      <c r="T1009" s="3" t="str">
        <f>+VLOOKUP(Tabla1[[#This Row],[id_bodega]],'CONVERSION DATOS'!B:D,2,0)</f>
        <v>TAT PEREIRA</v>
      </c>
      <c r="U1009" s="3" t="str">
        <f>+VLOOKUP(Q1009,'CONVERSION DATOS'!B:D,3,0)</f>
        <v>BODEGA</v>
      </c>
      <c r="V1009" t="str">
        <f>+VLOOKUP($A$1:$A$21957,'DT HUEVO'!$A:$E,3,0)</f>
        <v>L</v>
      </c>
      <c r="W1009" t="str">
        <f>+VLOOKUP($A$1:$A$21797,'DT HUEVO'!$A:$E,4,0)</f>
        <v>VERDE</v>
      </c>
      <c r="X1009" t="str">
        <f>+VLOOKUP(T$1:T$21957,'DT HUEVO'!$H:$K,2,0)</f>
        <v>OCCIDENTE</v>
      </c>
      <c r="Y1009" t="str">
        <f>+VLOOKUP(T$1:T$21957,'DT HUEVO'!$H:$K,3,0)</f>
        <v>CALOTO</v>
      </c>
      <c r="Z1009">
        <f>+VLOOKUP(A$1:A$21957,'DT HUEVO'!$A:$E,5,0)</f>
        <v>0</v>
      </c>
      <c r="AA1009" t="str">
        <f>IF(Tabla1[[#This Row],[GRUPO]]="PLANTA CLASIFICACION","BODEGA",IF(Tabla1[[#This Row],[GRUPO]]="BODEGA","BODEGA",Tabla1[[#This Row],[GRUPO]]))</f>
        <v>BODEGA</v>
      </c>
      <c r="AB1009" t="str">
        <f>VLOOKUP(Tabla1[[#This Row],[articulo]],'DT HUEVO'!$A:$F,6,0)</f>
        <v>TAT</v>
      </c>
    </row>
    <row r="1010" spans="1:28">
      <c r="A1010" s="223">
        <v>72001</v>
      </c>
      <c r="B1010" s="223" t="s">
        <v>1678</v>
      </c>
      <c r="C1010" s="223" t="s">
        <v>1259</v>
      </c>
      <c r="D1010" s="223">
        <v>540</v>
      </c>
      <c r="E1010" s="7"/>
      <c r="F1010" s="223" t="s">
        <v>1260</v>
      </c>
      <c r="G1010" s="223" t="s">
        <v>1261</v>
      </c>
      <c r="H1010" s="7"/>
      <c r="I1010" s="7"/>
      <c r="J1010" s="223" t="s">
        <v>1262</v>
      </c>
      <c r="K1010" s="223" t="s">
        <v>1263</v>
      </c>
      <c r="L1010" s="245">
        <v>162.88</v>
      </c>
      <c r="M1010" s="246">
        <v>46308</v>
      </c>
      <c r="N1010" s="223">
        <v>72001</v>
      </c>
      <c r="O1010" s="223" t="s">
        <v>455</v>
      </c>
      <c r="P1010" s="223">
        <v>72001</v>
      </c>
      <c r="Q1010" s="223" t="s">
        <v>456</v>
      </c>
      <c r="R1010" s="223">
        <v>0</v>
      </c>
      <c r="S1010" s="7"/>
      <c r="T1010" s="3" t="str">
        <f>+VLOOKUP(Tabla1[[#This Row],[id_bodega]],'CONVERSION DATOS'!B:D,2,0)</f>
        <v>TAT BARRANQUILLA</v>
      </c>
      <c r="U1010" s="3" t="str">
        <f>+VLOOKUP(Q1010,'CONVERSION DATOS'!B:D,3,0)</f>
        <v>BODEGA</v>
      </c>
      <c r="V1010" t="str">
        <f>+VLOOKUP($A$1:$A$21957,'DT HUEVO'!$A:$E,3,0)</f>
        <v>SEGUNDA</v>
      </c>
      <c r="W1010" t="str">
        <f>+VLOOKUP($A$1:$A$21797,'DT HUEVO'!$A:$E,4,0)</f>
        <v>SEGUNDA</v>
      </c>
      <c r="X1010" t="str">
        <f>+VLOOKUP(T$1:T$21957,'DT HUEVO'!$H:$K,2,0)</f>
        <v>COSTA</v>
      </c>
      <c r="Y1010" t="str">
        <f>+VLOOKUP(T$1:T$21957,'DT HUEVO'!$H:$K,3,0)</f>
        <v>CALOTO</v>
      </c>
      <c r="Z1010" t="str">
        <f>+VLOOKUP(A$1:A$21957,'DT HUEVO'!$A:$E,5,0)</f>
        <v>SUCIO</v>
      </c>
      <c r="AA1010" t="str">
        <f>IF(Tabla1[[#This Row],[GRUPO]]="PLANTA CLASIFICACION","BODEGA",IF(Tabla1[[#This Row],[GRUPO]]="BODEGA","BODEGA",Tabla1[[#This Row],[GRUPO]]))</f>
        <v>BODEGA</v>
      </c>
      <c r="AB1010" t="str">
        <f>VLOOKUP(Tabla1[[#This Row],[articulo]],'DT HUEVO'!$A:$F,6,0)</f>
        <v>SEGUNDA</v>
      </c>
    </row>
    <row r="1011" spans="1:28">
      <c r="A1011" s="223">
        <v>110316</v>
      </c>
      <c r="B1011" s="223" t="s">
        <v>1094</v>
      </c>
      <c r="C1011" s="223" t="s">
        <v>1259</v>
      </c>
      <c r="D1011" s="223">
        <v>60</v>
      </c>
      <c r="E1011" s="7"/>
      <c r="F1011" s="223" t="s">
        <v>1260</v>
      </c>
      <c r="G1011" s="223" t="s">
        <v>1261</v>
      </c>
      <c r="H1011" s="7"/>
      <c r="I1011" s="7"/>
      <c r="J1011" s="223" t="s">
        <v>1262</v>
      </c>
      <c r="K1011" s="223" t="s">
        <v>1263</v>
      </c>
      <c r="L1011" s="245">
        <v>474.15</v>
      </c>
      <c r="M1011" s="246">
        <v>46307</v>
      </c>
      <c r="N1011" s="223"/>
      <c r="O1011" s="223" t="s">
        <v>455</v>
      </c>
      <c r="P1011" s="223">
        <v>110316</v>
      </c>
      <c r="Q1011" s="223" t="s">
        <v>456</v>
      </c>
      <c r="R1011" s="223">
        <v>0</v>
      </c>
      <c r="S1011" s="7"/>
      <c r="T1011" s="3" t="str">
        <f>+VLOOKUP(Tabla1[[#This Row],[id_bodega]],'CONVERSION DATOS'!B:D,2,0)</f>
        <v>TAT BARRANQUILLA</v>
      </c>
      <c r="U1011" s="3" t="str">
        <f>+VLOOKUP(Q1011,'CONVERSION DATOS'!B:D,3,0)</f>
        <v>BODEGA</v>
      </c>
      <c r="V1011" t="str">
        <f>+VLOOKUP($A$1:$A$21957,'DT HUEVO'!$A:$E,3,0)</f>
        <v>L</v>
      </c>
      <c r="W1011" t="str">
        <f>+VLOOKUP($A$1:$A$21797,'DT HUEVO'!$A:$E,4,0)</f>
        <v>ETIQUETA</v>
      </c>
      <c r="X1011" t="str">
        <f>+VLOOKUP(T$1:T$21957,'DT HUEVO'!$H:$K,2,0)</f>
        <v>COSTA</v>
      </c>
      <c r="Y1011" t="str">
        <f>+VLOOKUP(T$1:T$21957,'DT HUEVO'!$H:$K,3,0)</f>
        <v>CALOTO</v>
      </c>
      <c r="Z1011">
        <f>+VLOOKUP(A$1:A$21957,'DT HUEVO'!$A:$E,5,0)</f>
        <v>0</v>
      </c>
      <c r="AA1011" t="str">
        <f>IF(Tabla1[[#This Row],[GRUPO]]="PLANTA CLASIFICACION","BODEGA",IF(Tabla1[[#This Row],[GRUPO]]="BODEGA","BODEGA",Tabla1[[#This Row],[GRUPO]]))</f>
        <v>BODEGA</v>
      </c>
      <c r="AB1011" t="str">
        <f>VLOOKUP(Tabla1[[#This Row],[articulo]],'DT HUEVO'!$A:$F,6,0)</f>
        <v>AU/FS/GS</v>
      </c>
    </row>
    <row r="1012" spans="1:28">
      <c r="A1012" s="223">
        <v>110480</v>
      </c>
      <c r="B1012" s="223" t="s">
        <v>1483</v>
      </c>
      <c r="C1012" s="223" t="s">
        <v>1259</v>
      </c>
      <c r="D1012" s="223">
        <v>30240</v>
      </c>
      <c r="E1012" s="7"/>
      <c r="F1012" s="223" t="s">
        <v>1260</v>
      </c>
      <c r="G1012" s="223" t="s">
        <v>1261</v>
      </c>
      <c r="H1012" s="7"/>
      <c r="I1012" s="7"/>
      <c r="J1012" s="223" t="s">
        <v>1262</v>
      </c>
      <c r="K1012" s="223" t="s">
        <v>1263</v>
      </c>
      <c r="L1012" s="245">
        <v>506.58</v>
      </c>
      <c r="M1012" s="246">
        <v>46308</v>
      </c>
      <c r="N1012" s="223"/>
      <c r="O1012" s="223" t="s">
        <v>455</v>
      </c>
      <c r="P1012" s="223">
        <v>110480</v>
      </c>
      <c r="Q1012" s="223" t="s">
        <v>456</v>
      </c>
      <c r="R1012" s="223">
        <v>0</v>
      </c>
      <c r="S1012" s="7"/>
      <c r="T1012" s="3" t="str">
        <f>+VLOOKUP(Tabla1[[#This Row],[id_bodega]],'CONVERSION DATOS'!B:D,2,0)</f>
        <v>TAT BARRANQUILLA</v>
      </c>
      <c r="U1012" s="3" t="str">
        <f>+VLOOKUP(Q1012,'CONVERSION DATOS'!B:D,3,0)</f>
        <v>BODEGA</v>
      </c>
      <c r="V1012" t="str">
        <f>+VLOOKUP($A$1:$A$21957,'DT HUEVO'!$A:$E,3,0)</f>
        <v>M</v>
      </c>
      <c r="W1012" t="str">
        <f>+VLOOKUP($A$1:$A$21797,'DT HUEVO'!$A:$E,4,0)</f>
        <v>EMPACADOS</v>
      </c>
      <c r="X1012" t="str">
        <f>+VLOOKUP(T$1:T$21957,'DT HUEVO'!$H:$K,2,0)</f>
        <v>COSTA</v>
      </c>
      <c r="Y1012" t="str">
        <f>+VLOOKUP(T$1:T$21957,'DT HUEVO'!$H:$K,3,0)</f>
        <v>CALOTO</v>
      </c>
      <c r="Z1012">
        <f>+VLOOKUP(A$1:A$21957,'DT HUEVO'!$A:$E,5,0)</f>
        <v>0</v>
      </c>
      <c r="AA1012" t="str">
        <f>IF(Tabla1[[#This Row],[GRUPO]]="PLANTA CLASIFICACION","BODEGA",IF(Tabla1[[#This Row],[GRUPO]]="BODEGA","BODEGA",Tabla1[[#This Row],[GRUPO]]))</f>
        <v>BODEGA</v>
      </c>
      <c r="AB1012" t="str">
        <f>VLOOKUP(Tabla1[[#This Row],[articulo]],'DT HUEVO'!$A:$F,6,0)</f>
        <v>AU/FS/GS</v>
      </c>
    </row>
    <row r="1013" spans="1:28">
      <c r="A1013" s="223">
        <v>112268</v>
      </c>
      <c r="B1013" s="223" t="s">
        <v>1066</v>
      </c>
      <c r="C1013" s="223" t="s">
        <v>1259</v>
      </c>
      <c r="D1013" s="223">
        <v>4800</v>
      </c>
      <c r="E1013" s="7">
        <v>0</v>
      </c>
      <c r="F1013" s="223" t="s">
        <v>1260</v>
      </c>
      <c r="G1013" s="223" t="s">
        <v>1261</v>
      </c>
      <c r="H1013" s="7">
        <v>0</v>
      </c>
      <c r="I1013" s="7">
        <v>640</v>
      </c>
      <c r="J1013" s="223" t="s">
        <v>1262</v>
      </c>
      <c r="K1013" s="223" t="s">
        <v>1263</v>
      </c>
      <c r="L1013" s="245">
        <v>684.07</v>
      </c>
      <c r="M1013" s="246">
        <v>46308</v>
      </c>
      <c r="N1013" s="223"/>
      <c r="O1013" s="223" t="s">
        <v>455</v>
      </c>
      <c r="P1013" s="223">
        <v>112268</v>
      </c>
      <c r="Q1013" s="223" t="s">
        <v>456</v>
      </c>
      <c r="R1013" s="223">
        <v>0</v>
      </c>
      <c r="S1013" s="7"/>
      <c r="T1013" s="3" t="str">
        <f>+VLOOKUP(Tabla1[[#This Row],[id_bodega]],'CONVERSION DATOS'!B:D,2,0)</f>
        <v>TAT BARRANQUILLA</v>
      </c>
      <c r="U1013" s="3" t="str">
        <f>+VLOOKUP(Q1013,'CONVERSION DATOS'!B:D,3,0)</f>
        <v>BODEGA</v>
      </c>
      <c r="V1013" t="str">
        <f>+VLOOKUP($A$1:$A$21957,'DT HUEVO'!$A:$E,3,0)</f>
        <v>XL</v>
      </c>
      <c r="W1013" t="str">
        <f>+VLOOKUP($A$1:$A$21797,'DT HUEVO'!$A:$E,4,0)</f>
        <v>EMPACADOS</v>
      </c>
      <c r="X1013" t="str">
        <f>+VLOOKUP(T$1:T$21957,'DT HUEVO'!$H:$K,2,0)</f>
        <v>COSTA</v>
      </c>
      <c r="Y1013" t="str">
        <f>+VLOOKUP(T$1:T$21957,'DT HUEVO'!$H:$K,3,0)</f>
        <v>CALOTO</v>
      </c>
      <c r="Z1013">
        <f>+VLOOKUP(A$1:A$21957,'DT HUEVO'!$A:$E,5,0)</f>
        <v>0</v>
      </c>
      <c r="AA1013" t="str">
        <f>IF(Tabla1[[#This Row],[GRUPO]]="PLANTA CLASIFICACION","BODEGA",IF(Tabla1[[#This Row],[GRUPO]]="BODEGA","BODEGA",Tabla1[[#This Row],[GRUPO]]))</f>
        <v>BODEGA</v>
      </c>
      <c r="AB1013" t="str">
        <f>VLOOKUP(Tabla1[[#This Row],[articulo]],'DT HUEVO'!$A:$F,6,0)</f>
        <v>AU/FS/GS</v>
      </c>
    </row>
    <row r="1014" spans="1:28">
      <c r="A1014" s="223">
        <v>112357</v>
      </c>
      <c r="B1014" s="223" t="s">
        <v>1068</v>
      </c>
      <c r="C1014" s="223" t="s">
        <v>1259</v>
      </c>
      <c r="D1014" s="223">
        <v>120</v>
      </c>
      <c r="E1014" s="7"/>
      <c r="F1014" s="223" t="s">
        <v>1260</v>
      </c>
      <c r="G1014" s="223" t="s">
        <v>1261</v>
      </c>
      <c r="H1014" s="7"/>
      <c r="I1014" s="7"/>
      <c r="J1014" s="223" t="s">
        <v>1262</v>
      </c>
      <c r="K1014" s="223" t="s">
        <v>1263</v>
      </c>
      <c r="L1014" s="245">
        <v>638.04999999999995</v>
      </c>
      <c r="M1014" s="246">
        <v>46308</v>
      </c>
      <c r="N1014" s="223"/>
      <c r="O1014" s="223" t="s">
        <v>455</v>
      </c>
      <c r="P1014" s="223">
        <v>112357</v>
      </c>
      <c r="Q1014" s="223" t="s">
        <v>456</v>
      </c>
      <c r="R1014" s="223">
        <v>0</v>
      </c>
      <c r="S1014" s="7"/>
      <c r="T1014" s="3" t="str">
        <f>+VLOOKUP(Tabla1[[#This Row],[id_bodega]],'CONVERSION DATOS'!B:D,2,0)</f>
        <v>TAT BARRANQUILLA</v>
      </c>
      <c r="U1014" s="3" t="str">
        <f>+VLOOKUP(Q1014,'CONVERSION DATOS'!B:D,3,0)</f>
        <v>BODEGA</v>
      </c>
      <c r="V1014" t="str">
        <f>+VLOOKUP($A$1:$A$21957,'DT HUEVO'!$A:$E,3,0)</f>
        <v>L</v>
      </c>
      <c r="W1014" t="str">
        <f>+VLOOKUP($A$1:$A$21797,'DT HUEVO'!$A:$E,4,0)</f>
        <v>EMPACADOS</v>
      </c>
      <c r="X1014" t="str">
        <f>+VLOOKUP(T$1:T$21957,'DT HUEVO'!$H:$K,2,0)</f>
        <v>COSTA</v>
      </c>
      <c r="Y1014" t="str">
        <f>+VLOOKUP(T$1:T$21957,'DT HUEVO'!$H:$K,3,0)</f>
        <v>CALOTO</v>
      </c>
      <c r="Z1014">
        <f>+VLOOKUP(A$1:A$21957,'DT HUEVO'!$A:$E,5,0)</f>
        <v>0</v>
      </c>
      <c r="AA1014" t="str">
        <f>IF(Tabla1[[#This Row],[GRUPO]]="PLANTA CLASIFICACION","BODEGA",IF(Tabla1[[#This Row],[GRUPO]]="BODEGA","BODEGA",Tabla1[[#This Row],[GRUPO]]))</f>
        <v>BODEGA</v>
      </c>
      <c r="AB1014" t="str">
        <f>VLOOKUP(Tabla1[[#This Row],[articulo]],'DT HUEVO'!$A:$F,6,0)</f>
        <v>AU/FS/GS</v>
      </c>
    </row>
    <row r="1015" spans="1:28">
      <c r="A1015" s="223">
        <v>112379</v>
      </c>
      <c r="B1015" s="223" t="s">
        <v>1067</v>
      </c>
      <c r="C1015" s="223" t="s">
        <v>1259</v>
      </c>
      <c r="D1015" s="223">
        <v>4980</v>
      </c>
      <c r="E1015" s="7"/>
      <c r="F1015" s="223" t="s">
        <v>1260</v>
      </c>
      <c r="G1015" s="223" t="s">
        <v>1261</v>
      </c>
      <c r="H1015" s="7"/>
      <c r="I1015" s="7"/>
      <c r="J1015" s="223" t="s">
        <v>1262</v>
      </c>
      <c r="K1015" s="223" t="s">
        <v>1263</v>
      </c>
      <c r="L1015" s="245">
        <v>538.38</v>
      </c>
      <c r="M1015" s="246">
        <v>46308</v>
      </c>
      <c r="N1015" s="223"/>
      <c r="O1015" s="223" t="s">
        <v>455</v>
      </c>
      <c r="P1015" s="223">
        <v>112379</v>
      </c>
      <c r="Q1015" s="223" t="s">
        <v>456</v>
      </c>
      <c r="R1015" s="223">
        <v>0</v>
      </c>
      <c r="S1015" s="7"/>
      <c r="T1015" s="3" t="str">
        <f>+VLOOKUP(Tabla1[[#This Row],[id_bodega]],'CONVERSION DATOS'!B:D,2,0)</f>
        <v>TAT BARRANQUILLA</v>
      </c>
      <c r="U1015" s="3" t="str">
        <f>+VLOOKUP(Q1015,'CONVERSION DATOS'!B:D,3,0)</f>
        <v>BODEGA</v>
      </c>
      <c r="V1015" t="str">
        <f>+VLOOKUP($A$1:$A$21957,'DT HUEVO'!$A:$E,3,0)</f>
        <v>L</v>
      </c>
      <c r="W1015" t="str">
        <f>+VLOOKUP($A$1:$A$21797,'DT HUEVO'!$A:$E,4,0)</f>
        <v>EMPACADOS</v>
      </c>
      <c r="X1015" t="str">
        <f>+VLOOKUP(T$1:T$21957,'DT HUEVO'!$H:$K,2,0)</f>
        <v>COSTA</v>
      </c>
      <c r="Y1015" t="str">
        <f>+VLOOKUP(T$1:T$21957,'DT HUEVO'!$H:$K,3,0)</f>
        <v>CALOTO</v>
      </c>
      <c r="Z1015">
        <f>+VLOOKUP(A$1:A$21957,'DT HUEVO'!$A:$E,5,0)</f>
        <v>0</v>
      </c>
      <c r="AA1015" t="str">
        <f>IF(Tabla1[[#This Row],[GRUPO]]="PLANTA CLASIFICACION","BODEGA",IF(Tabla1[[#This Row],[GRUPO]]="BODEGA","BODEGA",Tabla1[[#This Row],[GRUPO]]))</f>
        <v>BODEGA</v>
      </c>
      <c r="AB1015" t="str">
        <f>VLOOKUP(Tabla1[[#This Row],[articulo]],'DT HUEVO'!$A:$F,6,0)</f>
        <v>AU/FS/GS</v>
      </c>
    </row>
    <row r="1016" spans="1:28">
      <c r="A1016" s="223">
        <v>2110202</v>
      </c>
      <c r="B1016" s="223" t="s">
        <v>1008</v>
      </c>
      <c r="C1016" s="223" t="s">
        <v>1259</v>
      </c>
      <c r="D1016" s="223">
        <v>2668</v>
      </c>
      <c r="E1016" s="7">
        <v>0</v>
      </c>
      <c r="F1016" s="223" t="s">
        <v>1260</v>
      </c>
      <c r="G1016" s="223" t="s">
        <v>1261</v>
      </c>
      <c r="H1016" s="7">
        <v>0</v>
      </c>
      <c r="I1016" s="7">
        <v>540</v>
      </c>
      <c r="J1016" s="223" t="s">
        <v>1262</v>
      </c>
      <c r="K1016" s="223" t="s">
        <v>1263</v>
      </c>
      <c r="L1016" s="245">
        <v>395.44221944351227</v>
      </c>
      <c r="M1016" s="246">
        <v>46308</v>
      </c>
      <c r="N1016" s="223"/>
      <c r="O1016" s="223" t="s">
        <v>455</v>
      </c>
      <c r="P1016" s="223">
        <v>2110202</v>
      </c>
      <c r="Q1016" s="223" t="s">
        <v>456</v>
      </c>
      <c r="R1016" s="223">
        <v>0</v>
      </c>
      <c r="S1016" s="7"/>
      <c r="T1016" s="3" t="str">
        <f>+VLOOKUP(Tabla1[[#This Row],[id_bodega]],'CONVERSION DATOS'!B:D,2,0)</f>
        <v>TAT BARRANQUILLA</v>
      </c>
      <c r="U1016" s="3" t="str">
        <f>+VLOOKUP(Q1016,'CONVERSION DATOS'!B:D,3,0)</f>
        <v>BODEGA</v>
      </c>
      <c r="V1016" t="str">
        <f>+VLOOKUP($A$1:$A$21957,'DT HUEVO'!$A:$E,3,0)</f>
        <v>XL</v>
      </c>
      <c r="W1016" t="str">
        <f>+VLOOKUP($A$1:$A$21797,'DT HUEVO'!$A:$E,4,0)</f>
        <v>VERDE</v>
      </c>
      <c r="X1016" t="str">
        <f>+VLOOKUP(T$1:T$21957,'DT HUEVO'!$H:$K,2,0)</f>
        <v>COSTA</v>
      </c>
      <c r="Y1016" t="str">
        <f>+VLOOKUP(T$1:T$21957,'DT HUEVO'!$H:$K,3,0)</f>
        <v>CALOTO</v>
      </c>
      <c r="Z1016">
        <f>+VLOOKUP(A$1:A$21957,'DT HUEVO'!$A:$E,5,0)</f>
        <v>0</v>
      </c>
      <c r="AA1016" t="str">
        <f>IF(Tabla1[[#This Row],[GRUPO]]="PLANTA CLASIFICACION","BODEGA",IF(Tabla1[[#This Row],[GRUPO]]="BODEGA","BODEGA",Tabla1[[#This Row],[GRUPO]]))</f>
        <v>BODEGA</v>
      </c>
      <c r="AB1016" t="str">
        <f>VLOOKUP(Tabla1[[#This Row],[articulo]],'DT HUEVO'!$A:$F,6,0)</f>
        <v>TAT</v>
      </c>
    </row>
    <row r="1017" spans="1:28">
      <c r="A1017" s="223">
        <v>2110302</v>
      </c>
      <c r="B1017" s="223" t="s">
        <v>1007</v>
      </c>
      <c r="C1017" s="223" t="s">
        <v>1259</v>
      </c>
      <c r="D1017" s="223">
        <v>407</v>
      </c>
      <c r="E1017" s="7">
        <v>0</v>
      </c>
      <c r="F1017" s="223" t="s">
        <v>1260</v>
      </c>
      <c r="G1017" s="223" t="s">
        <v>1261</v>
      </c>
      <c r="H1017" s="7">
        <v>0</v>
      </c>
      <c r="I1017" s="7">
        <v>490</v>
      </c>
      <c r="J1017" s="223" t="s">
        <v>1262</v>
      </c>
      <c r="K1017" s="223" t="s">
        <v>1263</v>
      </c>
      <c r="L1017" s="245">
        <v>363.24000448707449</v>
      </c>
      <c r="M1017" s="246">
        <v>46307</v>
      </c>
      <c r="N1017" s="223"/>
      <c r="O1017" s="223" t="s">
        <v>455</v>
      </c>
      <c r="P1017" s="223">
        <v>2110302</v>
      </c>
      <c r="Q1017" s="223" t="s">
        <v>456</v>
      </c>
      <c r="R1017" s="223">
        <v>0</v>
      </c>
      <c r="S1017" s="7"/>
      <c r="T1017" s="3" t="str">
        <f>+VLOOKUP(Tabla1[[#This Row],[id_bodega]],'CONVERSION DATOS'!B:D,2,0)</f>
        <v>TAT BARRANQUILLA</v>
      </c>
      <c r="U1017" s="3" t="str">
        <f>+VLOOKUP(Q1017,'CONVERSION DATOS'!B:D,3,0)</f>
        <v>BODEGA</v>
      </c>
      <c r="V1017" t="str">
        <f>+VLOOKUP($A$1:$A$21957,'DT HUEVO'!$A:$E,3,0)</f>
        <v>L</v>
      </c>
      <c r="W1017" t="str">
        <f>+VLOOKUP($A$1:$A$21797,'DT HUEVO'!$A:$E,4,0)</f>
        <v>VERDE</v>
      </c>
      <c r="X1017" t="str">
        <f>+VLOOKUP(T$1:T$21957,'DT HUEVO'!$H:$K,2,0)</f>
        <v>COSTA</v>
      </c>
      <c r="Y1017" t="str">
        <f>+VLOOKUP(T$1:T$21957,'DT HUEVO'!$H:$K,3,0)</f>
        <v>CALOTO</v>
      </c>
      <c r="Z1017">
        <f>+VLOOKUP(A$1:A$21957,'DT HUEVO'!$A:$E,5,0)</f>
        <v>0</v>
      </c>
      <c r="AA1017" t="str">
        <f>IF(Tabla1[[#This Row],[GRUPO]]="PLANTA CLASIFICACION","BODEGA",IF(Tabla1[[#This Row],[GRUPO]]="BODEGA","BODEGA",Tabla1[[#This Row],[GRUPO]]))</f>
        <v>BODEGA</v>
      </c>
      <c r="AB1017" t="str">
        <f>VLOOKUP(Tabla1[[#This Row],[articulo]],'DT HUEVO'!$A:$F,6,0)</f>
        <v>TAT</v>
      </c>
    </row>
    <row r="1018" spans="1:28">
      <c r="A1018" s="223">
        <v>2110317</v>
      </c>
      <c r="B1018" s="223" t="s">
        <v>1786</v>
      </c>
      <c r="C1018" s="223" t="s">
        <v>1259</v>
      </c>
      <c r="D1018" s="223">
        <v>21600</v>
      </c>
      <c r="E1018" s="7">
        <v>0</v>
      </c>
      <c r="F1018" s="223" t="s">
        <v>1260</v>
      </c>
      <c r="G1018" s="223" t="s">
        <v>1261</v>
      </c>
      <c r="H1018" s="7">
        <v>0</v>
      </c>
      <c r="I1018" s="7">
        <v>500</v>
      </c>
      <c r="J1018" s="223" t="s">
        <v>1262</v>
      </c>
      <c r="K1018" s="223" t="s">
        <v>1263</v>
      </c>
      <c r="L1018" s="245">
        <v>362.98</v>
      </c>
      <c r="M1018" s="246">
        <v>46308</v>
      </c>
      <c r="N1018" s="223">
        <v>0</v>
      </c>
      <c r="O1018" s="223" t="s">
        <v>455</v>
      </c>
      <c r="P1018" s="223">
        <v>2110317</v>
      </c>
      <c r="Q1018" s="223" t="s">
        <v>456</v>
      </c>
      <c r="R1018" s="223">
        <v>0</v>
      </c>
      <c r="S1018" s="7"/>
      <c r="T1018" s="3" t="str">
        <f>+VLOOKUP(Tabla1[[#This Row],[id_bodega]],'CONVERSION DATOS'!B:D,2,0)</f>
        <v>TAT BARRANQUILLA</v>
      </c>
      <c r="U1018" s="3" t="str">
        <f>+VLOOKUP(Q1018,'CONVERSION DATOS'!B:D,3,0)</f>
        <v>BODEGA</v>
      </c>
      <c r="V1018" t="str">
        <f>+VLOOKUP($A$1:$A$21957,'DT HUEVO'!$A:$E,3,0)</f>
        <v>L</v>
      </c>
      <c r="W1018" t="str">
        <f>+VLOOKUP($A$1:$A$21797,'DT HUEVO'!$A:$E,4,0)</f>
        <v>EMPACADOS</v>
      </c>
      <c r="X1018" t="str">
        <f>+VLOOKUP(T$1:T$21957,'DT HUEVO'!$H:$K,2,0)</f>
        <v>COSTA</v>
      </c>
      <c r="Y1018" t="str">
        <f>+VLOOKUP(T$1:T$21957,'DT HUEVO'!$H:$K,3,0)</f>
        <v>CALOTO</v>
      </c>
      <c r="Z1018">
        <f>+VLOOKUP(A$1:A$21957,'DT HUEVO'!$A:$E,5,0)</f>
        <v>0</v>
      </c>
      <c r="AA1018" t="str">
        <f>IF(Tabla1[[#This Row],[GRUPO]]="PLANTA CLASIFICACION","BODEGA",IF(Tabla1[[#This Row],[GRUPO]]="BODEGA","BODEGA",Tabla1[[#This Row],[GRUPO]]))</f>
        <v>BODEGA</v>
      </c>
      <c r="AB1018" t="str">
        <f>VLOOKUP(Tabla1[[#This Row],[articulo]],'DT HUEVO'!$A:$F,6,0)</f>
        <v>TAT</v>
      </c>
    </row>
    <row r="1019" spans="1:28">
      <c r="A1019" s="223">
        <v>2110402</v>
      </c>
      <c r="B1019" s="223" t="s">
        <v>1009</v>
      </c>
      <c r="C1019" s="223" t="s">
        <v>1259</v>
      </c>
      <c r="D1019" s="223">
        <v>300935</v>
      </c>
      <c r="E1019" s="7">
        <v>0</v>
      </c>
      <c r="F1019" s="223" t="s">
        <v>1260</v>
      </c>
      <c r="G1019" s="223" t="s">
        <v>1261</v>
      </c>
      <c r="H1019" s="7">
        <v>0</v>
      </c>
      <c r="I1019" s="7">
        <v>460</v>
      </c>
      <c r="J1019" s="223" t="s">
        <v>1262</v>
      </c>
      <c r="K1019" s="223" t="s">
        <v>1263</v>
      </c>
      <c r="L1019" s="245">
        <v>349.55003367085448</v>
      </c>
      <c r="M1019" s="246">
        <v>46308</v>
      </c>
      <c r="N1019" s="223"/>
      <c r="O1019" s="223" t="s">
        <v>455</v>
      </c>
      <c r="P1019" s="223">
        <v>2110402</v>
      </c>
      <c r="Q1019" s="223" t="s">
        <v>456</v>
      </c>
      <c r="R1019" s="223">
        <v>0</v>
      </c>
      <c r="S1019" s="7"/>
      <c r="T1019" s="3" t="str">
        <f>+VLOOKUP(Tabla1[[#This Row],[id_bodega]],'CONVERSION DATOS'!B:D,2,0)</f>
        <v>TAT BARRANQUILLA</v>
      </c>
      <c r="U1019" s="3" t="str">
        <f>+VLOOKUP(Q1019,'CONVERSION DATOS'!B:D,3,0)</f>
        <v>BODEGA</v>
      </c>
      <c r="V1019" t="str">
        <f>+VLOOKUP($A$1:$A$21957,'DT HUEVO'!$A:$E,3,0)</f>
        <v>M</v>
      </c>
      <c r="W1019" t="str">
        <f>+VLOOKUP($A$1:$A$21797,'DT HUEVO'!$A:$E,4,0)</f>
        <v>VERDE</v>
      </c>
      <c r="X1019" t="str">
        <f>+VLOOKUP(T$1:T$21957,'DT HUEVO'!$H:$K,2,0)</f>
        <v>COSTA</v>
      </c>
      <c r="Y1019" t="str">
        <f>+VLOOKUP(T$1:T$21957,'DT HUEVO'!$H:$K,3,0)</f>
        <v>CALOTO</v>
      </c>
      <c r="Z1019">
        <f>+VLOOKUP(A$1:A$21957,'DT HUEVO'!$A:$E,5,0)</f>
        <v>0</v>
      </c>
      <c r="AA1019" t="str">
        <f>IF(Tabla1[[#This Row],[GRUPO]]="PLANTA CLASIFICACION","BODEGA",IF(Tabla1[[#This Row],[GRUPO]]="BODEGA","BODEGA",Tabla1[[#This Row],[GRUPO]]))</f>
        <v>BODEGA</v>
      </c>
      <c r="AB1019" t="str">
        <f>VLOOKUP(Tabla1[[#This Row],[articulo]],'DT HUEVO'!$A:$F,6,0)</f>
        <v>TAT</v>
      </c>
    </row>
    <row r="1020" spans="1:28">
      <c r="A1020" s="223">
        <v>2110403</v>
      </c>
      <c r="B1020" s="223" t="s">
        <v>1081</v>
      </c>
      <c r="C1020" s="223" t="s">
        <v>1259</v>
      </c>
      <c r="D1020" s="223">
        <v>6660</v>
      </c>
      <c r="E1020" s="7">
        <v>0</v>
      </c>
      <c r="F1020" s="223" t="s">
        <v>1260</v>
      </c>
      <c r="G1020" s="223" t="s">
        <v>1261</v>
      </c>
      <c r="H1020" s="7">
        <v>0</v>
      </c>
      <c r="I1020" s="7">
        <v>470</v>
      </c>
      <c r="J1020" s="223" t="s">
        <v>1262</v>
      </c>
      <c r="K1020" s="223" t="s">
        <v>1263</v>
      </c>
      <c r="L1020" s="245">
        <v>358.15</v>
      </c>
      <c r="M1020" s="246">
        <v>46307</v>
      </c>
      <c r="N1020" s="223"/>
      <c r="O1020" s="223" t="s">
        <v>455</v>
      </c>
      <c r="P1020" s="223">
        <v>2110403</v>
      </c>
      <c r="Q1020" s="223" t="s">
        <v>456</v>
      </c>
      <c r="R1020" s="223">
        <v>0</v>
      </c>
      <c r="S1020" s="7"/>
      <c r="T1020" s="3" t="str">
        <f>+VLOOKUP(Tabla1[[#This Row],[id_bodega]],'CONVERSION DATOS'!B:D,2,0)</f>
        <v>TAT BARRANQUILLA</v>
      </c>
      <c r="U1020" s="3" t="str">
        <f>+VLOOKUP(Q1020,'CONVERSION DATOS'!B:D,3,0)</f>
        <v>BODEGA</v>
      </c>
      <c r="V1020" t="str">
        <f>+VLOOKUP($A$1:$A$21957,'DT HUEVO'!$A:$E,3,0)</f>
        <v>M</v>
      </c>
      <c r="W1020" t="str">
        <f>+VLOOKUP($A$1:$A$21797,'DT HUEVO'!$A:$E,4,0)</f>
        <v>EMPACADOS</v>
      </c>
      <c r="X1020" t="str">
        <f>+VLOOKUP(T$1:T$21957,'DT HUEVO'!$H:$K,2,0)</f>
        <v>COSTA</v>
      </c>
      <c r="Y1020" t="str">
        <f>+VLOOKUP(T$1:T$21957,'DT HUEVO'!$H:$K,3,0)</f>
        <v>CALOTO</v>
      </c>
      <c r="Z1020">
        <f>+VLOOKUP(A$1:A$21957,'DT HUEVO'!$A:$E,5,0)</f>
        <v>0</v>
      </c>
      <c r="AA1020" t="str">
        <f>IF(Tabla1[[#This Row],[GRUPO]]="PLANTA CLASIFICACION","BODEGA",IF(Tabla1[[#This Row],[GRUPO]]="BODEGA","BODEGA",Tabla1[[#This Row],[GRUPO]]))</f>
        <v>BODEGA</v>
      </c>
      <c r="AB1020" t="str">
        <f>VLOOKUP(Tabla1[[#This Row],[articulo]],'DT HUEVO'!$A:$F,6,0)</f>
        <v>TAT</v>
      </c>
    </row>
    <row r="1021" spans="1:28">
      <c r="A1021" s="223">
        <v>2152388</v>
      </c>
      <c r="B1021" s="223" t="s">
        <v>1106</v>
      </c>
      <c r="C1021" s="223" t="s">
        <v>1259</v>
      </c>
      <c r="D1021" s="223">
        <v>25200</v>
      </c>
      <c r="E1021" s="7">
        <v>0</v>
      </c>
      <c r="F1021" s="223" t="s">
        <v>1260</v>
      </c>
      <c r="G1021" s="223" t="s">
        <v>1261</v>
      </c>
      <c r="H1021" s="7">
        <v>0</v>
      </c>
      <c r="I1021" s="7">
        <v>530</v>
      </c>
      <c r="J1021" s="223" t="s">
        <v>1262</v>
      </c>
      <c r="K1021" s="223" t="s">
        <v>1263</v>
      </c>
      <c r="L1021" s="245">
        <v>538.38</v>
      </c>
      <c r="M1021" s="246">
        <v>46307</v>
      </c>
      <c r="N1021" s="223"/>
      <c r="O1021" s="223" t="s">
        <v>455</v>
      </c>
      <c r="P1021" s="223">
        <v>2152388</v>
      </c>
      <c r="Q1021" s="223" t="s">
        <v>456</v>
      </c>
      <c r="R1021" s="223">
        <v>0</v>
      </c>
      <c r="S1021" s="7"/>
      <c r="T1021" s="3" t="str">
        <f>+VLOOKUP(Tabla1[[#This Row],[id_bodega]],'CONVERSION DATOS'!B:D,2,0)</f>
        <v>TAT BARRANQUILLA</v>
      </c>
      <c r="U1021" s="3" t="str">
        <f>+VLOOKUP(Q1021,'CONVERSION DATOS'!B:D,3,0)</f>
        <v>BODEGA</v>
      </c>
      <c r="V1021" t="str">
        <f>+VLOOKUP($A$1:$A$21957,'DT HUEVO'!$A:$E,3,0)</f>
        <v>L</v>
      </c>
      <c r="W1021" t="str">
        <f>+VLOOKUP($A$1:$A$21797,'DT HUEVO'!$A:$E,4,0)</f>
        <v>EMPACADOS</v>
      </c>
      <c r="X1021" t="str">
        <f>+VLOOKUP(T$1:T$21957,'DT HUEVO'!$H:$K,2,0)</f>
        <v>COSTA</v>
      </c>
      <c r="Y1021" t="str">
        <f>+VLOOKUP(T$1:T$21957,'DT HUEVO'!$H:$K,3,0)</f>
        <v>CALOTO</v>
      </c>
      <c r="Z1021">
        <f>+VLOOKUP(A$1:A$21957,'DT HUEVO'!$A:$E,5,0)</f>
        <v>0</v>
      </c>
      <c r="AA1021" t="str">
        <f>IF(Tabla1[[#This Row],[GRUPO]]="PLANTA CLASIFICACION","BODEGA",IF(Tabla1[[#This Row],[GRUPO]]="BODEGA","BODEGA",Tabla1[[#This Row],[GRUPO]]))</f>
        <v>BODEGA</v>
      </c>
      <c r="AB1021" t="str">
        <f>VLOOKUP(Tabla1[[#This Row],[articulo]],'DT HUEVO'!$A:$F,6,0)</f>
        <v>TAT</v>
      </c>
    </row>
    <row r="1022" spans="1:28">
      <c r="A1022" s="223">
        <v>13403</v>
      </c>
      <c r="B1022" s="223" t="s">
        <v>428</v>
      </c>
      <c r="C1022" s="223" t="s">
        <v>1259</v>
      </c>
      <c r="D1022" s="223">
        <v>840</v>
      </c>
      <c r="E1022" s="7"/>
      <c r="F1022" s="223" t="s">
        <v>1260</v>
      </c>
      <c r="G1022" s="223" t="s">
        <v>1261</v>
      </c>
      <c r="H1022" s="7"/>
      <c r="I1022" s="7"/>
      <c r="J1022" s="223" t="s">
        <v>1262</v>
      </c>
      <c r="K1022" s="223" t="s">
        <v>1263</v>
      </c>
      <c r="L1022" s="245">
        <v>368.79</v>
      </c>
      <c r="M1022" s="246">
        <v>46304</v>
      </c>
      <c r="N1022" s="223">
        <v>13403</v>
      </c>
      <c r="O1022" s="223" t="s">
        <v>457</v>
      </c>
      <c r="P1022" s="223">
        <v>13403</v>
      </c>
      <c r="Q1022" s="223" t="s">
        <v>458</v>
      </c>
      <c r="R1022" s="223">
        <v>0</v>
      </c>
      <c r="S1022" s="7"/>
      <c r="T1022" s="3" t="str">
        <f>+VLOOKUP(Tabla1[[#This Row],[id_bodega]],'CONVERSION DATOS'!B:D,2,0)</f>
        <v>TAT CARTAGENA</v>
      </c>
      <c r="U1022" s="3" t="str">
        <f>+VLOOKUP(Q1022,'CONVERSION DATOS'!B:D,3,0)</f>
        <v>BODEGA</v>
      </c>
      <c r="V1022" t="str">
        <f>+VLOOKUP($A$1:$A$21957,'DT HUEVO'!$A:$E,3,0)</f>
        <v>A</v>
      </c>
      <c r="W1022" t="str">
        <f>+VLOOKUP($A$1:$A$21797,'DT HUEVO'!$A:$E,4,0)</f>
        <v>EMPACADOS</v>
      </c>
      <c r="X1022" t="str">
        <f>+VLOOKUP(T$1:T$21957,'DT HUEVO'!$H:$K,2,0)</f>
        <v>COSTA</v>
      </c>
      <c r="Y1022" t="str">
        <f>+VLOOKUP(T$1:T$21957,'DT HUEVO'!$H:$K,3,0)</f>
        <v>CALOTO</v>
      </c>
      <c r="Z1022">
        <f>+VLOOKUP(A$1:A$21957,'DT HUEVO'!$A:$E,5,0)</f>
        <v>0</v>
      </c>
      <c r="AA1022" t="str">
        <f>IF(Tabla1[[#This Row],[GRUPO]]="PLANTA CLASIFICACION","BODEGA",IF(Tabla1[[#This Row],[GRUPO]]="BODEGA","BODEGA",Tabla1[[#This Row],[GRUPO]]))</f>
        <v>BODEGA</v>
      </c>
      <c r="AB1022" t="str">
        <f>VLOOKUP(Tabla1[[#This Row],[articulo]],'DT HUEVO'!$A:$F,6,0)</f>
        <v>HD</v>
      </c>
    </row>
    <row r="1023" spans="1:28">
      <c r="A1023" s="223">
        <v>13561</v>
      </c>
      <c r="B1023" s="223" t="s">
        <v>1692</v>
      </c>
      <c r="C1023" s="223" t="s">
        <v>1259</v>
      </c>
      <c r="D1023" s="223">
        <v>1142</v>
      </c>
      <c r="E1023" s="7"/>
      <c r="F1023" s="223" t="s">
        <v>1260</v>
      </c>
      <c r="G1023" s="223" t="s">
        <v>1261</v>
      </c>
      <c r="H1023" s="7"/>
      <c r="I1023" s="7"/>
      <c r="J1023" s="223" t="s">
        <v>1262</v>
      </c>
      <c r="K1023" s="223" t="s">
        <v>1263</v>
      </c>
      <c r="L1023" s="245">
        <v>323.74</v>
      </c>
      <c r="M1023" s="246">
        <v>46304</v>
      </c>
      <c r="N1023" s="223">
        <v>0</v>
      </c>
      <c r="O1023" s="223" t="s">
        <v>457</v>
      </c>
      <c r="P1023" s="223">
        <v>13561</v>
      </c>
      <c r="Q1023" s="223" t="s">
        <v>458</v>
      </c>
      <c r="R1023" s="223">
        <v>0</v>
      </c>
      <c r="S1023" s="7"/>
      <c r="T1023" s="3" t="str">
        <f>+VLOOKUP(Tabla1[[#This Row],[id_bodega]],'CONVERSION DATOS'!B:D,2,0)</f>
        <v>TAT CARTAGENA</v>
      </c>
      <c r="U1023" s="3" t="str">
        <f>+VLOOKUP(Q1023,'CONVERSION DATOS'!B:D,3,0)</f>
        <v>BODEGA</v>
      </c>
      <c r="V1023" t="str">
        <f>+VLOOKUP($A$1:$A$21957,'DT HUEVO'!$A:$E,3,0)</f>
        <v>B</v>
      </c>
      <c r="W1023" t="str">
        <f>+VLOOKUP($A$1:$A$21797,'DT HUEVO'!$A:$E,4,0)</f>
        <v>EMPACADOS</v>
      </c>
      <c r="X1023" t="str">
        <f>+VLOOKUP(T$1:T$21957,'DT HUEVO'!$H:$K,2,0)</f>
        <v>COSTA</v>
      </c>
      <c r="Y1023" t="str">
        <f>+VLOOKUP(T$1:T$21957,'DT HUEVO'!$H:$K,3,0)</f>
        <v>CALOTO</v>
      </c>
      <c r="Z1023">
        <f>+VLOOKUP(A$1:A$21957,'DT HUEVO'!$A:$E,5,0)</f>
        <v>0</v>
      </c>
      <c r="AA1023" t="str">
        <f>IF(Tabla1[[#This Row],[GRUPO]]="PLANTA CLASIFICACION","BODEGA",IF(Tabla1[[#This Row],[GRUPO]]="BODEGA","BODEGA",Tabla1[[#This Row],[GRUPO]]))</f>
        <v>BODEGA</v>
      </c>
      <c r="AB1023" t="str">
        <f>VLOOKUP(Tabla1[[#This Row],[articulo]],'DT HUEVO'!$A:$F,6,0)</f>
        <v>AU/FS/GS</v>
      </c>
    </row>
    <row r="1024" spans="1:28">
      <c r="A1024" s="223">
        <v>112268</v>
      </c>
      <c r="B1024" s="223" t="s">
        <v>1066</v>
      </c>
      <c r="C1024" s="223" t="s">
        <v>1259</v>
      </c>
      <c r="D1024" s="223">
        <v>14865</v>
      </c>
      <c r="E1024" s="7">
        <v>0</v>
      </c>
      <c r="F1024" s="223" t="s">
        <v>1260</v>
      </c>
      <c r="G1024" s="223" t="s">
        <v>1261</v>
      </c>
      <c r="H1024" s="7">
        <v>0</v>
      </c>
      <c r="I1024" s="7">
        <v>640</v>
      </c>
      <c r="J1024" s="223" t="s">
        <v>1262</v>
      </c>
      <c r="K1024" s="223" t="s">
        <v>1263</v>
      </c>
      <c r="L1024" s="245">
        <v>684.59348060606055</v>
      </c>
      <c r="M1024" s="246">
        <v>46308</v>
      </c>
      <c r="N1024" s="223"/>
      <c r="O1024" s="223" t="s">
        <v>457</v>
      </c>
      <c r="P1024" s="223">
        <v>112268</v>
      </c>
      <c r="Q1024" s="223" t="s">
        <v>458</v>
      </c>
      <c r="R1024" s="223">
        <v>0</v>
      </c>
      <c r="S1024" s="7"/>
      <c r="T1024" s="3" t="str">
        <f>+VLOOKUP(Tabla1[[#This Row],[id_bodega]],'CONVERSION DATOS'!B:D,2,0)</f>
        <v>TAT CARTAGENA</v>
      </c>
      <c r="U1024" s="3" t="str">
        <f>+VLOOKUP(Q1024,'CONVERSION DATOS'!B:D,3,0)</f>
        <v>BODEGA</v>
      </c>
      <c r="V1024" t="str">
        <f>+VLOOKUP($A$1:$A$21957,'DT HUEVO'!$A:$E,3,0)</f>
        <v>XL</v>
      </c>
      <c r="W1024" t="str">
        <f>+VLOOKUP($A$1:$A$21797,'DT HUEVO'!$A:$E,4,0)</f>
        <v>EMPACADOS</v>
      </c>
      <c r="X1024" t="str">
        <f>+VLOOKUP(T$1:T$21957,'DT HUEVO'!$H:$K,2,0)</f>
        <v>COSTA</v>
      </c>
      <c r="Y1024" t="str">
        <f>+VLOOKUP(T$1:T$21957,'DT HUEVO'!$H:$K,3,0)</f>
        <v>CALOTO</v>
      </c>
      <c r="Z1024">
        <f>+VLOOKUP(A$1:A$21957,'DT HUEVO'!$A:$E,5,0)</f>
        <v>0</v>
      </c>
      <c r="AA1024" t="str">
        <f>IF(Tabla1[[#This Row],[GRUPO]]="PLANTA CLASIFICACION","BODEGA",IF(Tabla1[[#This Row],[GRUPO]]="BODEGA","BODEGA",Tabla1[[#This Row],[GRUPO]]))</f>
        <v>BODEGA</v>
      </c>
      <c r="AB1024" t="str">
        <f>VLOOKUP(Tabla1[[#This Row],[articulo]],'DT HUEVO'!$A:$F,6,0)</f>
        <v>AU/FS/GS</v>
      </c>
    </row>
    <row r="1025" spans="1:28">
      <c r="A1025" s="223">
        <v>112357</v>
      </c>
      <c r="B1025" s="223" t="s">
        <v>1068</v>
      </c>
      <c r="C1025" s="223" t="s">
        <v>1259</v>
      </c>
      <c r="D1025" s="223">
        <v>2280</v>
      </c>
      <c r="E1025" s="7"/>
      <c r="F1025" s="223" t="s">
        <v>1260</v>
      </c>
      <c r="G1025" s="223" t="s">
        <v>1261</v>
      </c>
      <c r="H1025" s="7"/>
      <c r="I1025" s="7"/>
      <c r="J1025" s="223" t="s">
        <v>1262</v>
      </c>
      <c r="K1025" s="223" t="s">
        <v>1263</v>
      </c>
      <c r="L1025" s="245">
        <v>638.04999999999995</v>
      </c>
      <c r="M1025" s="246">
        <v>46307</v>
      </c>
      <c r="N1025" s="223"/>
      <c r="O1025" s="223" t="s">
        <v>457</v>
      </c>
      <c r="P1025" s="223">
        <v>112357</v>
      </c>
      <c r="Q1025" s="223" t="s">
        <v>458</v>
      </c>
      <c r="R1025" s="223">
        <v>0</v>
      </c>
      <c r="S1025" s="7"/>
      <c r="T1025" s="3" t="str">
        <f>+VLOOKUP(Tabla1[[#This Row],[id_bodega]],'CONVERSION DATOS'!B:D,2,0)</f>
        <v>TAT CARTAGENA</v>
      </c>
      <c r="U1025" s="3" t="str">
        <f>+VLOOKUP(Q1025,'CONVERSION DATOS'!B:D,3,0)</f>
        <v>BODEGA</v>
      </c>
      <c r="V1025" t="str">
        <f>+VLOOKUP($A$1:$A$21957,'DT HUEVO'!$A:$E,3,0)</f>
        <v>L</v>
      </c>
      <c r="W1025" t="str">
        <f>+VLOOKUP($A$1:$A$21797,'DT HUEVO'!$A:$E,4,0)</f>
        <v>EMPACADOS</v>
      </c>
      <c r="X1025" t="str">
        <f>+VLOOKUP(T$1:T$21957,'DT HUEVO'!$H:$K,2,0)</f>
        <v>COSTA</v>
      </c>
      <c r="Y1025" t="str">
        <f>+VLOOKUP(T$1:T$21957,'DT HUEVO'!$H:$K,3,0)</f>
        <v>CALOTO</v>
      </c>
      <c r="Z1025">
        <f>+VLOOKUP(A$1:A$21957,'DT HUEVO'!$A:$E,5,0)</f>
        <v>0</v>
      </c>
      <c r="AA1025" t="str">
        <f>IF(Tabla1[[#This Row],[GRUPO]]="PLANTA CLASIFICACION","BODEGA",IF(Tabla1[[#This Row],[GRUPO]]="BODEGA","BODEGA",Tabla1[[#This Row],[GRUPO]]))</f>
        <v>BODEGA</v>
      </c>
      <c r="AB1025" t="str">
        <f>VLOOKUP(Tabla1[[#This Row],[articulo]],'DT HUEVO'!$A:$F,6,0)</f>
        <v>AU/FS/GS</v>
      </c>
    </row>
    <row r="1026" spans="1:28">
      <c r="A1026" s="223">
        <v>112379</v>
      </c>
      <c r="B1026" s="223" t="s">
        <v>1067</v>
      </c>
      <c r="C1026" s="223" t="s">
        <v>1259</v>
      </c>
      <c r="D1026" s="223">
        <v>17938</v>
      </c>
      <c r="E1026" s="7"/>
      <c r="F1026" s="223" t="s">
        <v>1260</v>
      </c>
      <c r="G1026" s="223" t="s">
        <v>1261</v>
      </c>
      <c r="H1026" s="7"/>
      <c r="I1026" s="7"/>
      <c r="J1026" s="223" t="s">
        <v>1262</v>
      </c>
      <c r="K1026" s="223" t="s">
        <v>1263</v>
      </c>
      <c r="L1026" s="245">
        <v>538.38</v>
      </c>
      <c r="M1026" s="246">
        <v>46308</v>
      </c>
      <c r="N1026" s="223"/>
      <c r="O1026" s="223" t="s">
        <v>457</v>
      </c>
      <c r="P1026" s="223">
        <v>112379</v>
      </c>
      <c r="Q1026" s="223" t="s">
        <v>458</v>
      </c>
      <c r="R1026" s="223">
        <v>0</v>
      </c>
      <c r="S1026" s="7"/>
      <c r="T1026" s="3" t="str">
        <f>+VLOOKUP(Tabla1[[#This Row],[id_bodega]],'CONVERSION DATOS'!B:D,2,0)</f>
        <v>TAT CARTAGENA</v>
      </c>
      <c r="U1026" s="3" t="str">
        <f>+VLOOKUP(Q1026,'CONVERSION DATOS'!B:D,3,0)</f>
        <v>BODEGA</v>
      </c>
      <c r="V1026" t="str">
        <f>+VLOOKUP($A$1:$A$21957,'DT HUEVO'!$A:$E,3,0)</f>
        <v>L</v>
      </c>
      <c r="W1026" t="str">
        <f>+VLOOKUP($A$1:$A$21797,'DT HUEVO'!$A:$E,4,0)</f>
        <v>EMPACADOS</v>
      </c>
      <c r="X1026" t="str">
        <f>+VLOOKUP(T$1:T$21957,'DT HUEVO'!$H:$K,2,0)</f>
        <v>COSTA</v>
      </c>
      <c r="Y1026" t="str">
        <f>+VLOOKUP(T$1:T$21957,'DT HUEVO'!$H:$K,3,0)</f>
        <v>CALOTO</v>
      </c>
      <c r="Z1026">
        <f>+VLOOKUP(A$1:A$21957,'DT HUEVO'!$A:$E,5,0)</f>
        <v>0</v>
      </c>
      <c r="AA1026" t="str">
        <f>IF(Tabla1[[#This Row],[GRUPO]]="PLANTA CLASIFICACION","BODEGA",IF(Tabla1[[#This Row],[GRUPO]]="BODEGA","BODEGA",Tabla1[[#This Row],[GRUPO]]))</f>
        <v>BODEGA</v>
      </c>
      <c r="AB1026" t="str">
        <f>VLOOKUP(Tabla1[[#This Row],[articulo]],'DT HUEVO'!$A:$F,6,0)</f>
        <v>AU/FS/GS</v>
      </c>
    </row>
    <row r="1027" spans="1:28">
      <c r="A1027" s="223">
        <v>2110302</v>
      </c>
      <c r="B1027" s="223" t="s">
        <v>1007</v>
      </c>
      <c r="C1027" s="223" t="s">
        <v>1259</v>
      </c>
      <c r="D1027" s="223">
        <v>39075</v>
      </c>
      <c r="E1027" s="7">
        <v>0</v>
      </c>
      <c r="F1027" s="223" t="s">
        <v>1260</v>
      </c>
      <c r="G1027" s="223" t="s">
        <v>1261</v>
      </c>
      <c r="H1027" s="7">
        <v>0</v>
      </c>
      <c r="I1027" s="7">
        <v>430</v>
      </c>
      <c r="J1027" s="223" t="s">
        <v>1262</v>
      </c>
      <c r="K1027" s="223" t="s">
        <v>1263</v>
      </c>
      <c r="L1027" s="245">
        <v>363.24068022969789</v>
      </c>
      <c r="M1027" s="246">
        <v>46308</v>
      </c>
      <c r="N1027" s="223"/>
      <c r="O1027" s="223" t="s">
        <v>457</v>
      </c>
      <c r="P1027" s="223">
        <v>2110302</v>
      </c>
      <c r="Q1027" s="223" t="s">
        <v>458</v>
      </c>
      <c r="R1027" s="223">
        <v>0</v>
      </c>
      <c r="S1027" s="7"/>
      <c r="T1027" s="3" t="str">
        <f>+VLOOKUP(Tabla1[[#This Row],[id_bodega]],'CONVERSION DATOS'!B:D,2,0)</f>
        <v>TAT CARTAGENA</v>
      </c>
      <c r="U1027" s="3" t="str">
        <f>+VLOOKUP(Q1027,'CONVERSION DATOS'!B:D,3,0)</f>
        <v>BODEGA</v>
      </c>
      <c r="V1027" t="str">
        <f>+VLOOKUP($A$1:$A$21957,'DT HUEVO'!$A:$E,3,0)</f>
        <v>L</v>
      </c>
      <c r="W1027" t="str">
        <f>+VLOOKUP($A$1:$A$21797,'DT HUEVO'!$A:$E,4,0)</f>
        <v>VERDE</v>
      </c>
      <c r="X1027" t="str">
        <f>+VLOOKUP(T$1:T$21957,'DT HUEVO'!$H:$K,2,0)</f>
        <v>COSTA</v>
      </c>
      <c r="Y1027" t="str">
        <f>+VLOOKUP(T$1:T$21957,'DT HUEVO'!$H:$K,3,0)</f>
        <v>CALOTO</v>
      </c>
      <c r="Z1027">
        <f>+VLOOKUP(A$1:A$21957,'DT HUEVO'!$A:$E,5,0)</f>
        <v>0</v>
      </c>
      <c r="AA1027" t="str">
        <f>IF(Tabla1[[#This Row],[GRUPO]]="PLANTA CLASIFICACION","BODEGA",IF(Tabla1[[#This Row],[GRUPO]]="BODEGA","BODEGA",Tabla1[[#This Row],[GRUPO]]))</f>
        <v>BODEGA</v>
      </c>
      <c r="AB1027" t="str">
        <f>VLOOKUP(Tabla1[[#This Row],[articulo]],'DT HUEVO'!$A:$F,6,0)</f>
        <v>TAT</v>
      </c>
    </row>
    <row r="1028" spans="1:28">
      <c r="A1028" s="223">
        <v>2110303</v>
      </c>
      <c r="B1028" s="223" t="s">
        <v>1096</v>
      </c>
      <c r="C1028" s="223" t="s">
        <v>1259</v>
      </c>
      <c r="D1028" s="223">
        <v>12206</v>
      </c>
      <c r="E1028" s="7"/>
      <c r="F1028" s="223" t="s">
        <v>1260</v>
      </c>
      <c r="G1028" s="223" t="s">
        <v>1261</v>
      </c>
      <c r="H1028" s="7"/>
      <c r="I1028" s="7"/>
      <c r="J1028" s="223" t="s">
        <v>1262</v>
      </c>
      <c r="K1028" s="223" t="s">
        <v>1263</v>
      </c>
      <c r="L1028" s="245">
        <v>364.58515287563489</v>
      </c>
      <c r="M1028" s="246">
        <v>46307</v>
      </c>
      <c r="N1028" s="223"/>
      <c r="O1028" s="223" t="s">
        <v>457</v>
      </c>
      <c r="P1028" s="223">
        <v>2110303</v>
      </c>
      <c r="Q1028" s="223" t="s">
        <v>458</v>
      </c>
      <c r="R1028" s="223">
        <v>0</v>
      </c>
      <c r="S1028" s="7"/>
      <c r="T1028" s="3" t="str">
        <f>+VLOOKUP(Tabla1[[#This Row],[id_bodega]],'CONVERSION DATOS'!B:D,2,0)</f>
        <v>TAT CARTAGENA</v>
      </c>
      <c r="U1028" s="3" t="str">
        <f>+VLOOKUP(Q1028,'CONVERSION DATOS'!B:D,3,0)</f>
        <v>BODEGA</v>
      </c>
      <c r="V1028" t="str">
        <f>+VLOOKUP($A$1:$A$21957,'DT HUEVO'!$A:$E,3,0)</f>
        <v>L</v>
      </c>
      <c r="W1028" t="str">
        <f>+VLOOKUP($A$1:$A$21797,'DT HUEVO'!$A:$E,4,0)</f>
        <v>EMPACADOS</v>
      </c>
      <c r="X1028" t="str">
        <f>+VLOOKUP(T$1:T$21957,'DT HUEVO'!$H:$K,2,0)</f>
        <v>COSTA</v>
      </c>
      <c r="Y1028" t="str">
        <f>+VLOOKUP(T$1:T$21957,'DT HUEVO'!$H:$K,3,0)</f>
        <v>CALOTO</v>
      </c>
      <c r="Z1028">
        <f>+VLOOKUP(A$1:A$21957,'DT HUEVO'!$A:$E,5,0)</f>
        <v>0</v>
      </c>
      <c r="AA1028" t="str">
        <f>IF(Tabla1[[#This Row],[GRUPO]]="PLANTA CLASIFICACION","BODEGA",IF(Tabla1[[#This Row],[GRUPO]]="BODEGA","BODEGA",Tabla1[[#This Row],[GRUPO]]))</f>
        <v>BODEGA</v>
      </c>
      <c r="AB1028" t="str">
        <f>VLOOKUP(Tabla1[[#This Row],[articulo]],'DT HUEVO'!$A:$F,6,0)</f>
        <v>AU/FS/GS</v>
      </c>
    </row>
    <row r="1029" spans="1:28">
      <c r="A1029" s="223">
        <v>2110402</v>
      </c>
      <c r="B1029" s="223" t="s">
        <v>1009</v>
      </c>
      <c r="C1029" s="223" t="s">
        <v>1259</v>
      </c>
      <c r="D1029" s="223">
        <v>182914</v>
      </c>
      <c r="E1029" s="7">
        <v>0</v>
      </c>
      <c r="F1029" s="223" t="s">
        <v>1260</v>
      </c>
      <c r="G1029" s="223" t="s">
        <v>1261</v>
      </c>
      <c r="H1029" s="7">
        <v>0</v>
      </c>
      <c r="I1029" s="7">
        <v>390</v>
      </c>
      <c r="J1029" s="223" t="s">
        <v>1262</v>
      </c>
      <c r="K1029" s="223" t="s">
        <v>1263</v>
      </c>
      <c r="L1029" s="245">
        <v>350.36998262458928</v>
      </c>
      <c r="M1029" s="246">
        <v>46308</v>
      </c>
      <c r="N1029" s="223"/>
      <c r="O1029" s="223" t="s">
        <v>457</v>
      </c>
      <c r="P1029" s="223">
        <v>2110402</v>
      </c>
      <c r="Q1029" s="223" t="s">
        <v>458</v>
      </c>
      <c r="R1029" s="223">
        <v>0</v>
      </c>
      <c r="S1029" s="7"/>
      <c r="T1029" s="3" t="str">
        <f>+VLOOKUP(Tabla1[[#This Row],[id_bodega]],'CONVERSION DATOS'!B:D,2,0)</f>
        <v>TAT CARTAGENA</v>
      </c>
      <c r="U1029" s="3" t="str">
        <f>+VLOOKUP(Q1029,'CONVERSION DATOS'!B:D,3,0)</f>
        <v>BODEGA</v>
      </c>
      <c r="V1029" t="str">
        <f>+VLOOKUP($A$1:$A$21957,'DT HUEVO'!$A:$E,3,0)</f>
        <v>M</v>
      </c>
      <c r="W1029" t="str">
        <f>+VLOOKUP($A$1:$A$21797,'DT HUEVO'!$A:$E,4,0)</f>
        <v>VERDE</v>
      </c>
      <c r="X1029" t="str">
        <f>+VLOOKUP(T$1:T$21957,'DT HUEVO'!$H:$K,2,0)</f>
        <v>COSTA</v>
      </c>
      <c r="Y1029" t="str">
        <f>+VLOOKUP(T$1:T$21957,'DT HUEVO'!$H:$K,3,0)</f>
        <v>CALOTO</v>
      </c>
      <c r="Z1029">
        <f>+VLOOKUP(A$1:A$21957,'DT HUEVO'!$A:$E,5,0)</f>
        <v>0</v>
      </c>
      <c r="AA1029" t="str">
        <f>IF(Tabla1[[#This Row],[GRUPO]]="PLANTA CLASIFICACION","BODEGA",IF(Tabla1[[#This Row],[GRUPO]]="BODEGA","BODEGA",Tabla1[[#This Row],[GRUPO]]))</f>
        <v>BODEGA</v>
      </c>
      <c r="AB1029" t="str">
        <f>VLOOKUP(Tabla1[[#This Row],[articulo]],'DT HUEVO'!$A:$F,6,0)</f>
        <v>TAT</v>
      </c>
    </row>
    <row r="1030" spans="1:28">
      <c r="A1030" s="223">
        <v>2114268</v>
      </c>
      <c r="B1030" s="223" t="s">
        <v>1697</v>
      </c>
      <c r="C1030" s="223" t="s">
        <v>1259</v>
      </c>
      <c r="D1030" s="223">
        <v>300</v>
      </c>
      <c r="E1030" s="7"/>
      <c r="F1030" s="223" t="s">
        <v>1260</v>
      </c>
      <c r="G1030" s="223" t="s">
        <v>1261</v>
      </c>
      <c r="H1030" s="7"/>
      <c r="I1030" s="7"/>
      <c r="J1030" s="223" t="s">
        <v>1262</v>
      </c>
      <c r="K1030" s="223" t="s">
        <v>1263</v>
      </c>
      <c r="L1030" s="245">
        <v>538.38</v>
      </c>
      <c r="M1030" s="246">
        <v>46308</v>
      </c>
      <c r="N1030" s="223">
        <v>0</v>
      </c>
      <c r="O1030" s="223" t="s">
        <v>457</v>
      </c>
      <c r="P1030" s="223">
        <v>2114268</v>
      </c>
      <c r="Q1030" s="223" t="s">
        <v>458</v>
      </c>
      <c r="R1030" s="223">
        <v>0</v>
      </c>
      <c r="S1030" s="7"/>
      <c r="T1030" s="3" t="str">
        <f>+VLOOKUP(Tabla1[[#This Row],[id_bodega]],'CONVERSION DATOS'!B:D,2,0)</f>
        <v>TAT CARTAGENA</v>
      </c>
      <c r="U1030" s="3" t="str">
        <f>+VLOOKUP(Q1030,'CONVERSION DATOS'!B:D,3,0)</f>
        <v>BODEGA</v>
      </c>
      <c r="V1030" t="str">
        <f>+VLOOKUP($A$1:$A$21957,'DT HUEVO'!$A:$E,3,0)</f>
        <v>XL</v>
      </c>
      <c r="W1030" t="str">
        <f>+VLOOKUP($A$1:$A$21797,'DT HUEVO'!$A:$E,4,0)</f>
        <v>EMPACADOS</v>
      </c>
      <c r="X1030" t="str">
        <f>+VLOOKUP(T$1:T$21957,'DT HUEVO'!$H:$K,2,0)</f>
        <v>COSTA</v>
      </c>
      <c r="Y1030" t="str">
        <f>+VLOOKUP(T$1:T$21957,'DT HUEVO'!$H:$K,3,0)</f>
        <v>CALOTO</v>
      </c>
      <c r="Z1030">
        <f>+VLOOKUP(A$1:A$21957,'DT HUEVO'!$A:$E,5,0)</f>
        <v>0</v>
      </c>
      <c r="AA1030" t="str">
        <f>IF(Tabla1[[#This Row],[GRUPO]]="PLANTA CLASIFICACION","BODEGA",IF(Tabla1[[#This Row],[GRUPO]]="BODEGA","BODEGA",Tabla1[[#This Row],[GRUPO]]))</f>
        <v>BODEGA</v>
      </c>
      <c r="AB1030" t="str">
        <f>VLOOKUP(Tabla1[[#This Row],[articulo]],'DT HUEVO'!$A:$F,6,0)</f>
        <v>AU/FS/GS</v>
      </c>
    </row>
    <row r="1031" spans="1:28">
      <c r="A1031" s="223">
        <v>2114357</v>
      </c>
      <c r="B1031" s="223" t="s">
        <v>1698</v>
      </c>
      <c r="C1031" s="223" t="s">
        <v>1259</v>
      </c>
      <c r="D1031" s="223">
        <v>17</v>
      </c>
      <c r="E1031" s="7"/>
      <c r="F1031" s="223" t="s">
        <v>1260</v>
      </c>
      <c r="G1031" s="223" t="s">
        <v>1261</v>
      </c>
      <c r="H1031" s="7"/>
      <c r="I1031" s="7"/>
      <c r="J1031" s="223" t="s">
        <v>1262</v>
      </c>
      <c r="K1031" s="223" t="s">
        <v>1263</v>
      </c>
      <c r="L1031" s="245">
        <v>538.37495135995607</v>
      </c>
      <c r="M1031" s="246">
        <v>46308</v>
      </c>
      <c r="N1031" s="223">
        <v>0</v>
      </c>
      <c r="O1031" s="223" t="s">
        <v>457</v>
      </c>
      <c r="P1031" s="223">
        <v>2114357</v>
      </c>
      <c r="Q1031" s="223" t="s">
        <v>458</v>
      </c>
      <c r="R1031" s="223">
        <v>0</v>
      </c>
      <c r="S1031" s="7"/>
      <c r="T1031" s="3" t="str">
        <f>+VLOOKUP(Tabla1[[#This Row],[id_bodega]],'CONVERSION DATOS'!B:D,2,0)</f>
        <v>TAT CARTAGENA</v>
      </c>
      <c r="U1031" s="3" t="str">
        <f>+VLOOKUP(Q1031,'CONVERSION DATOS'!B:D,3,0)</f>
        <v>BODEGA</v>
      </c>
      <c r="V1031" t="str">
        <f>+VLOOKUP($A$1:$A$21957,'DT HUEVO'!$A:$E,3,0)</f>
        <v>L</v>
      </c>
      <c r="W1031" t="str">
        <f>+VLOOKUP($A$1:$A$21797,'DT HUEVO'!$A:$E,4,0)</f>
        <v>EMPACADOS</v>
      </c>
      <c r="X1031" t="str">
        <f>+VLOOKUP(T$1:T$21957,'DT HUEVO'!$H:$K,2,0)</f>
        <v>COSTA</v>
      </c>
      <c r="Y1031" t="str">
        <f>+VLOOKUP(T$1:T$21957,'DT HUEVO'!$H:$K,3,0)</f>
        <v>CALOTO</v>
      </c>
      <c r="Z1031">
        <f>+VLOOKUP(A$1:A$21957,'DT HUEVO'!$A:$E,5,0)</f>
        <v>0</v>
      </c>
      <c r="AA1031" t="str">
        <f>IF(Tabla1[[#This Row],[GRUPO]]="PLANTA CLASIFICACION","BODEGA",IF(Tabla1[[#This Row],[GRUPO]]="BODEGA","BODEGA",Tabla1[[#This Row],[GRUPO]]))</f>
        <v>BODEGA</v>
      </c>
      <c r="AB1031" t="str">
        <f>VLOOKUP(Tabla1[[#This Row],[articulo]],'DT HUEVO'!$A:$F,6,0)</f>
        <v>AU/FS/GS</v>
      </c>
    </row>
    <row r="1032" spans="1:28">
      <c r="A1032" s="223">
        <v>2114379</v>
      </c>
      <c r="B1032" s="223" t="s">
        <v>1699</v>
      </c>
      <c r="C1032" s="223" t="s">
        <v>1259</v>
      </c>
      <c r="D1032" s="223">
        <v>16622</v>
      </c>
      <c r="E1032" s="7"/>
      <c r="F1032" s="223" t="s">
        <v>1260</v>
      </c>
      <c r="G1032" s="223" t="s">
        <v>1261</v>
      </c>
      <c r="H1032" s="7"/>
      <c r="I1032" s="7"/>
      <c r="J1032" s="223" t="s">
        <v>1262</v>
      </c>
      <c r="K1032" s="223" t="s">
        <v>1263</v>
      </c>
      <c r="L1032" s="245">
        <v>538.37951709548213</v>
      </c>
      <c r="M1032" s="246">
        <v>46308</v>
      </c>
      <c r="N1032" s="223">
        <v>0</v>
      </c>
      <c r="O1032" s="223" t="s">
        <v>457</v>
      </c>
      <c r="P1032" s="223">
        <v>2114379</v>
      </c>
      <c r="Q1032" s="223" t="s">
        <v>458</v>
      </c>
      <c r="R1032" s="223">
        <v>0</v>
      </c>
      <c r="S1032" s="7"/>
      <c r="T1032" s="3" t="str">
        <f>+VLOOKUP(Tabla1[[#This Row],[id_bodega]],'CONVERSION DATOS'!B:D,2,0)</f>
        <v>TAT CARTAGENA</v>
      </c>
      <c r="U1032" s="3" t="str">
        <f>+VLOOKUP(Q1032,'CONVERSION DATOS'!B:D,3,0)</f>
        <v>BODEGA</v>
      </c>
      <c r="V1032" t="str">
        <f>+VLOOKUP($A$1:$A$21957,'DT HUEVO'!$A:$E,3,0)</f>
        <v>L</v>
      </c>
      <c r="W1032" t="str">
        <f>+VLOOKUP($A$1:$A$21797,'DT HUEVO'!$A:$E,4,0)</f>
        <v>EMPACADOS</v>
      </c>
      <c r="X1032" t="str">
        <f>+VLOOKUP(T$1:T$21957,'DT HUEVO'!$H:$K,2,0)</f>
        <v>COSTA</v>
      </c>
      <c r="Y1032" t="str">
        <f>+VLOOKUP(T$1:T$21957,'DT HUEVO'!$H:$K,3,0)</f>
        <v>CALOTO</v>
      </c>
      <c r="Z1032">
        <f>+VLOOKUP(A$1:A$21957,'DT HUEVO'!$A:$E,5,0)</f>
        <v>0</v>
      </c>
      <c r="AA1032" t="str">
        <f>IF(Tabla1[[#This Row],[GRUPO]]="PLANTA CLASIFICACION","BODEGA",IF(Tabla1[[#This Row],[GRUPO]]="BODEGA","BODEGA",Tabla1[[#This Row],[GRUPO]]))</f>
        <v>BODEGA</v>
      </c>
      <c r="AB1032" t="str">
        <f>VLOOKUP(Tabla1[[#This Row],[articulo]],'DT HUEVO'!$A:$F,6,0)</f>
        <v>AU/FS/GS</v>
      </c>
    </row>
    <row r="1033" spans="1:28">
      <c r="A1033" s="223">
        <v>2152388</v>
      </c>
      <c r="B1033" s="223" t="s">
        <v>1106</v>
      </c>
      <c r="C1033" s="223" t="s">
        <v>1259</v>
      </c>
      <c r="D1033" s="223">
        <v>15810</v>
      </c>
      <c r="E1033" s="7">
        <v>0</v>
      </c>
      <c r="F1033" s="223" t="s">
        <v>1260</v>
      </c>
      <c r="G1033" s="223" t="s">
        <v>1261</v>
      </c>
      <c r="H1033" s="7">
        <v>0</v>
      </c>
      <c r="I1033" s="7">
        <v>550</v>
      </c>
      <c r="J1033" s="223" t="s">
        <v>1262</v>
      </c>
      <c r="K1033" s="223" t="s">
        <v>1263</v>
      </c>
      <c r="L1033" s="245">
        <v>538.38</v>
      </c>
      <c r="M1033" s="246">
        <v>46308</v>
      </c>
      <c r="N1033" s="223"/>
      <c r="O1033" s="223" t="s">
        <v>457</v>
      </c>
      <c r="P1033" s="223">
        <v>2152388</v>
      </c>
      <c r="Q1033" s="223" t="s">
        <v>458</v>
      </c>
      <c r="R1033" s="223">
        <v>0</v>
      </c>
      <c r="S1033" s="7"/>
      <c r="T1033" s="3" t="str">
        <f>+VLOOKUP(Tabla1[[#This Row],[id_bodega]],'CONVERSION DATOS'!B:D,2,0)</f>
        <v>TAT CARTAGENA</v>
      </c>
      <c r="U1033" s="3" t="str">
        <f>+VLOOKUP(Q1033,'CONVERSION DATOS'!B:D,3,0)</f>
        <v>BODEGA</v>
      </c>
      <c r="V1033" t="str">
        <f>+VLOOKUP($A$1:$A$21957,'DT HUEVO'!$A:$E,3,0)</f>
        <v>L</v>
      </c>
      <c r="W1033" t="str">
        <f>+VLOOKUP($A$1:$A$21797,'DT HUEVO'!$A:$E,4,0)</f>
        <v>EMPACADOS</v>
      </c>
      <c r="X1033" t="str">
        <f>+VLOOKUP(T$1:T$21957,'DT HUEVO'!$H:$K,2,0)</f>
        <v>COSTA</v>
      </c>
      <c r="Y1033" t="str">
        <f>+VLOOKUP(T$1:T$21957,'DT HUEVO'!$H:$K,3,0)</f>
        <v>CALOTO</v>
      </c>
      <c r="Z1033">
        <f>+VLOOKUP(A$1:A$21957,'DT HUEVO'!$A:$E,5,0)</f>
        <v>0</v>
      </c>
      <c r="AA1033" t="str">
        <f>IF(Tabla1[[#This Row],[GRUPO]]="PLANTA CLASIFICACION","BODEGA",IF(Tabla1[[#This Row],[GRUPO]]="BODEGA","BODEGA",Tabla1[[#This Row],[GRUPO]]))</f>
        <v>BODEGA</v>
      </c>
      <c r="AB1033" t="str">
        <f>VLOOKUP(Tabla1[[#This Row],[articulo]],'DT HUEVO'!$A:$F,6,0)</f>
        <v>TAT</v>
      </c>
    </row>
    <row r="1034" spans="1:28">
      <c r="A1034" s="223">
        <v>13461</v>
      </c>
      <c r="B1034" s="223" t="s">
        <v>1693</v>
      </c>
      <c r="C1034" s="223" t="s">
        <v>1259</v>
      </c>
      <c r="D1034" s="223">
        <v>1020</v>
      </c>
      <c r="E1034" s="7"/>
      <c r="F1034" s="223" t="s">
        <v>1260</v>
      </c>
      <c r="G1034" s="223" t="s">
        <v>1261</v>
      </c>
      <c r="H1034" s="7"/>
      <c r="I1034" s="7"/>
      <c r="J1034" s="223" t="s">
        <v>1262</v>
      </c>
      <c r="K1034" s="223" t="s">
        <v>1263</v>
      </c>
      <c r="L1034" s="245">
        <v>323.74</v>
      </c>
      <c r="M1034" s="246">
        <v>46305</v>
      </c>
      <c r="N1034" s="223">
        <v>0</v>
      </c>
      <c r="O1034" s="223" t="s">
        <v>459</v>
      </c>
      <c r="P1034" s="223">
        <v>13461</v>
      </c>
      <c r="Q1034" s="223" t="s">
        <v>460</v>
      </c>
      <c r="R1034" s="223">
        <v>0</v>
      </c>
      <c r="S1034" s="7"/>
      <c r="T1034" s="3" t="str">
        <f>+VLOOKUP(Tabla1[[#This Row],[id_bodega]],'CONVERSION DATOS'!B:D,2,0)</f>
        <v xml:space="preserve">TAT SANTA MARTA </v>
      </c>
      <c r="U1034" s="3" t="str">
        <f>+VLOOKUP(Q1034,'CONVERSION DATOS'!B:D,3,0)</f>
        <v>BODEGA</v>
      </c>
      <c r="V1034" t="str">
        <f>+VLOOKUP($A$1:$A$21957,'DT HUEVO'!$A:$E,3,0)</f>
        <v>A</v>
      </c>
      <c r="W1034" t="str">
        <f>+VLOOKUP($A$1:$A$21797,'DT HUEVO'!$A:$E,4,0)</f>
        <v>EMPACADOS</v>
      </c>
      <c r="X1034" t="str">
        <f>+VLOOKUP(T$1:T$21957,'DT HUEVO'!$H:$K,2,0)</f>
        <v>COSTA</v>
      </c>
      <c r="Y1034" t="str">
        <f>+VLOOKUP(T$1:T$21957,'DT HUEVO'!$H:$K,3,0)</f>
        <v>SANTANDER</v>
      </c>
      <c r="Z1034">
        <f>+VLOOKUP(A$1:A$21957,'DT HUEVO'!$A:$E,5,0)</f>
        <v>0</v>
      </c>
      <c r="AA1034" t="str">
        <f>IF(Tabla1[[#This Row],[GRUPO]]="PLANTA CLASIFICACION","BODEGA",IF(Tabla1[[#This Row],[GRUPO]]="BODEGA","BODEGA",Tabla1[[#This Row],[GRUPO]]))</f>
        <v>BODEGA</v>
      </c>
      <c r="AB1034" t="str">
        <f>VLOOKUP(Tabla1[[#This Row],[articulo]],'DT HUEVO'!$A:$F,6,0)</f>
        <v>AU/FS/GS</v>
      </c>
    </row>
    <row r="1035" spans="1:28">
      <c r="A1035" s="223">
        <v>13561</v>
      </c>
      <c r="B1035" s="223" t="s">
        <v>1692</v>
      </c>
      <c r="C1035" s="223" t="s">
        <v>1259</v>
      </c>
      <c r="D1035" s="223">
        <v>1020</v>
      </c>
      <c r="E1035" s="7"/>
      <c r="F1035" s="223" t="s">
        <v>1260</v>
      </c>
      <c r="G1035" s="223" t="s">
        <v>1261</v>
      </c>
      <c r="H1035" s="7"/>
      <c r="I1035" s="7"/>
      <c r="J1035" s="223" t="s">
        <v>1262</v>
      </c>
      <c r="K1035" s="223" t="s">
        <v>1263</v>
      </c>
      <c r="L1035" s="245">
        <v>323.74</v>
      </c>
      <c r="M1035" s="246">
        <v>46305</v>
      </c>
      <c r="N1035" s="223">
        <v>0</v>
      </c>
      <c r="O1035" s="223" t="s">
        <v>459</v>
      </c>
      <c r="P1035" s="223">
        <v>13561</v>
      </c>
      <c r="Q1035" s="223" t="s">
        <v>460</v>
      </c>
      <c r="R1035" s="223">
        <v>0</v>
      </c>
      <c r="S1035" s="7"/>
      <c r="T1035" s="3" t="str">
        <f>+VLOOKUP(Tabla1[[#This Row],[id_bodega]],'CONVERSION DATOS'!B:D,2,0)</f>
        <v xml:space="preserve">TAT SANTA MARTA </v>
      </c>
      <c r="U1035" s="3" t="str">
        <f>+VLOOKUP(Q1035,'CONVERSION DATOS'!B:D,3,0)</f>
        <v>BODEGA</v>
      </c>
      <c r="V1035" t="str">
        <f>+VLOOKUP($A$1:$A$21957,'DT HUEVO'!$A:$E,3,0)</f>
        <v>B</v>
      </c>
      <c r="W1035" t="str">
        <f>+VLOOKUP($A$1:$A$21797,'DT HUEVO'!$A:$E,4,0)</f>
        <v>EMPACADOS</v>
      </c>
      <c r="X1035" t="str">
        <f>+VLOOKUP(T$1:T$21957,'DT HUEVO'!$H:$K,2,0)</f>
        <v>COSTA</v>
      </c>
      <c r="Y1035" t="str">
        <f>+VLOOKUP(T$1:T$21957,'DT HUEVO'!$H:$K,3,0)</f>
        <v>SANTANDER</v>
      </c>
      <c r="Z1035">
        <f>+VLOOKUP(A$1:A$21957,'DT HUEVO'!$A:$E,5,0)</f>
        <v>0</v>
      </c>
      <c r="AA1035" t="str">
        <f>IF(Tabla1[[#This Row],[GRUPO]]="PLANTA CLASIFICACION","BODEGA",IF(Tabla1[[#This Row],[GRUPO]]="BODEGA","BODEGA",Tabla1[[#This Row],[GRUPO]]))</f>
        <v>BODEGA</v>
      </c>
      <c r="AB1035" t="str">
        <f>VLOOKUP(Tabla1[[#This Row],[articulo]],'DT HUEVO'!$A:$F,6,0)</f>
        <v>AU/FS/GS</v>
      </c>
    </row>
    <row r="1036" spans="1:28">
      <c r="A1036" s="223">
        <v>114268</v>
      </c>
      <c r="B1036" s="223" t="s">
        <v>1180</v>
      </c>
      <c r="C1036" s="223" t="s">
        <v>1259</v>
      </c>
      <c r="D1036" s="223">
        <v>600</v>
      </c>
      <c r="E1036" s="7"/>
      <c r="F1036" s="223" t="s">
        <v>1260</v>
      </c>
      <c r="G1036" s="223" t="s">
        <v>1261</v>
      </c>
      <c r="H1036" s="7"/>
      <c r="I1036" s="7"/>
      <c r="J1036" s="223" t="s">
        <v>1262</v>
      </c>
      <c r="K1036" s="223" t="s">
        <v>1263</v>
      </c>
      <c r="L1036" s="245">
        <v>717.66</v>
      </c>
      <c r="M1036" s="246">
        <v>46308</v>
      </c>
      <c r="N1036" s="223"/>
      <c r="O1036" s="223" t="s">
        <v>459</v>
      </c>
      <c r="P1036" s="223">
        <v>114268</v>
      </c>
      <c r="Q1036" s="223" t="s">
        <v>460</v>
      </c>
      <c r="R1036" s="223">
        <v>0</v>
      </c>
      <c r="S1036" s="7"/>
      <c r="T1036" s="3" t="str">
        <f>+VLOOKUP(Tabla1[[#This Row],[id_bodega]],'CONVERSION DATOS'!B:D,2,0)</f>
        <v xml:space="preserve">TAT SANTA MARTA </v>
      </c>
      <c r="U1036" s="3" t="str">
        <f>+VLOOKUP(Q1036,'CONVERSION DATOS'!B:D,3,0)</f>
        <v>BODEGA</v>
      </c>
      <c r="V1036" t="str">
        <f>+VLOOKUP($A$1:$A$21957,'DT HUEVO'!$A:$E,3,0)</f>
        <v>XL</v>
      </c>
      <c r="W1036" t="str">
        <f>+VLOOKUP($A$1:$A$21797,'DT HUEVO'!$A:$E,4,0)</f>
        <v>EMPACADOS</v>
      </c>
      <c r="X1036" t="str">
        <f>+VLOOKUP(T$1:T$21957,'DT HUEVO'!$H:$K,2,0)</f>
        <v>COSTA</v>
      </c>
      <c r="Y1036" t="str">
        <f>+VLOOKUP(T$1:T$21957,'DT HUEVO'!$H:$K,3,0)</f>
        <v>SANTANDER</v>
      </c>
      <c r="Z1036">
        <f>+VLOOKUP(A$1:A$21957,'DT HUEVO'!$A:$E,5,0)</f>
        <v>0</v>
      </c>
      <c r="AA1036" t="str">
        <f>IF(Tabla1[[#This Row],[GRUPO]]="PLANTA CLASIFICACION","BODEGA",IF(Tabla1[[#This Row],[GRUPO]]="BODEGA","BODEGA",Tabla1[[#This Row],[GRUPO]]))</f>
        <v>BODEGA</v>
      </c>
      <c r="AB1036" t="str">
        <f>VLOOKUP(Tabla1[[#This Row],[articulo]],'DT HUEVO'!$A:$F,6,0)</f>
        <v>AU/FS/GS</v>
      </c>
    </row>
    <row r="1037" spans="1:28">
      <c r="A1037" s="223">
        <v>114379</v>
      </c>
      <c r="B1037" s="223" t="s">
        <v>1182</v>
      </c>
      <c r="C1037" s="223" t="s">
        <v>1259</v>
      </c>
      <c r="D1037" s="223">
        <v>600</v>
      </c>
      <c r="E1037" s="7"/>
      <c r="F1037" s="223" t="s">
        <v>1260</v>
      </c>
      <c r="G1037" s="223" t="s">
        <v>1261</v>
      </c>
      <c r="H1037" s="7"/>
      <c r="I1037" s="7"/>
      <c r="J1037" s="223" t="s">
        <v>1262</v>
      </c>
      <c r="K1037" s="223" t="s">
        <v>1263</v>
      </c>
      <c r="L1037" s="245">
        <v>570.95000000000005</v>
      </c>
      <c r="M1037" s="246">
        <v>46308</v>
      </c>
      <c r="N1037" s="223"/>
      <c r="O1037" s="223" t="s">
        <v>459</v>
      </c>
      <c r="P1037" s="223">
        <v>114379</v>
      </c>
      <c r="Q1037" s="223" t="s">
        <v>460</v>
      </c>
      <c r="R1037" s="223">
        <v>0</v>
      </c>
      <c r="S1037" s="7"/>
      <c r="T1037" s="3" t="str">
        <f>+VLOOKUP(Tabla1[[#This Row],[id_bodega]],'CONVERSION DATOS'!B:D,2,0)</f>
        <v xml:space="preserve">TAT SANTA MARTA </v>
      </c>
      <c r="U1037" s="3" t="str">
        <f>+VLOOKUP(Q1037,'CONVERSION DATOS'!B:D,3,0)</f>
        <v>BODEGA</v>
      </c>
      <c r="V1037" t="str">
        <f>+VLOOKUP($A$1:$A$21957,'DT HUEVO'!$A:$E,3,0)</f>
        <v>L</v>
      </c>
      <c r="W1037" t="str">
        <f>+VLOOKUP($A$1:$A$21797,'DT HUEVO'!$A:$E,4,0)</f>
        <v>EMPACADOS</v>
      </c>
      <c r="X1037" t="str">
        <f>+VLOOKUP(T$1:T$21957,'DT HUEVO'!$H:$K,2,0)</f>
        <v>COSTA</v>
      </c>
      <c r="Y1037" t="str">
        <f>+VLOOKUP(T$1:T$21957,'DT HUEVO'!$H:$K,3,0)</f>
        <v>SANTANDER</v>
      </c>
      <c r="Z1037">
        <f>+VLOOKUP(A$1:A$21957,'DT HUEVO'!$A:$E,5,0)</f>
        <v>0</v>
      </c>
      <c r="AA1037" t="str">
        <f>IF(Tabla1[[#This Row],[GRUPO]]="PLANTA CLASIFICACION","BODEGA",IF(Tabla1[[#This Row],[GRUPO]]="BODEGA","BODEGA",Tabla1[[#This Row],[GRUPO]]))</f>
        <v>BODEGA</v>
      </c>
      <c r="AB1037" t="str">
        <f>VLOOKUP(Tabla1[[#This Row],[articulo]],'DT HUEVO'!$A:$F,6,0)</f>
        <v>AU/FS/GS</v>
      </c>
    </row>
    <row r="1038" spans="1:28">
      <c r="A1038" s="223">
        <v>152384</v>
      </c>
      <c r="B1038" s="223" t="s">
        <v>1107</v>
      </c>
      <c r="C1038" s="223" t="s">
        <v>1259</v>
      </c>
      <c r="D1038" s="223">
        <v>18000</v>
      </c>
      <c r="E1038" s="7">
        <v>0</v>
      </c>
      <c r="F1038" s="223" t="s">
        <v>1260</v>
      </c>
      <c r="G1038" s="223" t="s">
        <v>1261</v>
      </c>
      <c r="H1038" s="7">
        <v>0</v>
      </c>
      <c r="I1038" s="7">
        <v>550</v>
      </c>
      <c r="J1038" s="223" t="s">
        <v>1262</v>
      </c>
      <c r="K1038" s="223" t="s">
        <v>1263</v>
      </c>
      <c r="L1038" s="245">
        <v>504.4</v>
      </c>
      <c r="M1038" s="246">
        <v>46308</v>
      </c>
      <c r="N1038" s="223"/>
      <c r="O1038" s="223" t="s">
        <v>459</v>
      </c>
      <c r="P1038" s="223">
        <v>152384</v>
      </c>
      <c r="Q1038" s="223" t="s">
        <v>460</v>
      </c>
      <c r="R1038" s="223">
        <v>0</v>
      </c>
      <c r="S1038" s="7"/>
      <c r="T1038" s="3" t="str">
        <f>+VLOOKUP(Tabla1[[#This Row],[id_bodega]],'CONVERSION DATOS'!B:D,2,0)</f>
        <v xml:space="preserve">TAT SANTA MARTA </v>
      </c>
      <c r="U1038" s="3" t="str">
        <f>+VLOOKUP(Q1038,'CONVERSION DATOS'!B:D,3,0)</f>
        <v>BODEGA</v>
      </c>
      <c r="V1038" t="str">
        <f>+VLOOKUP($A$1:$A$21957,'DT HUEVO'!$A:$E,3,0)</f>
        <v>L</v>
      </c>
      <c r="W1038" t="str">
        <f>+VLOOKUP($A$1:$A$21797,'DT HUEVO'!$A:$E,4,0)</f>
        <v>EMPACADOS</v>
      </c>
      <c r="X1038" t="str">
        <f>+VLOOKUP(T$1:T$21957,'DT HUEVO'!$H:$K,2,0)</f>
        <v>COSTA</v>
      </c>
      <c r="Y1038" t="str">
        <f>+VLOOKUP(T$1:T$21957,'DT HUEVO'!$H:$K,3,0)</f>
        <v>SANTANDER</v>
      </c>
      <c r="Z1038">
        <f>+VLOOKUP(A$1:A$21957,'DT HUEVO'!$A:$E,5,0)</f>
        <v>0</v>
      </c>
      <c r="AA1038" t="str">
        <f>IF(Tabla1[[#This Row],[GRUPO]]="PLANTA CLASIFICACION","BODEGA",IF(Tabla1[[#This Row],[GRUPO]]="BODEGA","BODEGA",Tabla1[[#This Row],[GRUPO]]))</f>
        <v>BODEGA</v>
      </c>
      <c r="AB1038" t="str">
        <f>VLOOKUP(Tabla1[[#This Row],[articulo]],'DT HUEVO'!$A:$F,6,0)</f>
        <v>TAT</v>
      </c>
    </row>
    <row r="1039" spans="1:28">
      <c r="A1039" s="223">
        <v>2110302</v>
      </c>
      <c r="B1039" s="223" t="s">
        <v>1007</v>
      </c>
      <c r="C1039" s="223" t="s">
        <v>1259</v>
      </c>
      <c r="D1039" s="223">
        <v>10242</v>
      </c>
      <c r="E1039" s="7">
        <v>0</v>
      </c>
      <c r="F1039" s="223" t="s">
        <v>1260</v>
      </c>
      <c r="G1039" s="223" t="s">
        <v>1261</v>
      </c>
      <c r="H1039" s="7">
        <v>0</v>
      </c>
      <c r="I1039" s="7">
        <v>475</v>
      </c>
      <c r="J1039" s="223" t="s">
        <v>1262</v>
      </c>
      <c r="K1039" s="223" t="s">
        <v>1263</v>
      </c>
      <c r="L1039" s="245">
        <v>363.24000000000223</v>
      </c>
      <c r="M1039" s="246">
        <v>46305</v>
      </c>
      <c r="N1039" s="223"/>
      <c r="O1039" s="223" t="s">
        <v>459</v>
      </c>
      <c r="P1039" s="223">
        <v>2110302</v>
      </c>
      <c r="Q1039" s="223" t="s">
        <v>460</v>
      </c>
      <c r="R1039" s="223">
        <v>0</v>
      </c>
      <c r="S1039" s="7"/>
      <c r="T1039" s="3" t="str">
        <f>+VLOOKUP(Tabla1[[#This Row],[id_bodega]],'CONVERSION DATOS'!B:D,2,0)</f>
        <v xml:space="preserve">TAT SANTA MARTA </v>
      </c>
      <c r="U1039" s="3" t="str">
        <f>+VLOOKUP(Q1039,'CONVERSION DATOS'!B:D,3,0)</f>
        <v>BODEGA</v>
      </c>
      <c r="V1039" t="str">
        <f>+VLOOKUP($A$1:$A$21957,'DT HUEVO'!$A:$E,3,0)</f>
        <v>L</v>
      </c>
      <c r="W1039" t="str">
        <f>+VLOOKUP($A$1:$A$21797,'DT HUEVO'!$A:$E,4,0)</f>
        <v>VERDE</v>
      </c>
      <c r="X1039" t="str">
        <f>+VLOOKUP(T$1:T$21957,'DT HUEVO'!$H:$K,2,0)</f>
        <v>COSTA</v>
      </c>
      <c r="Y1039" t="str">
        <f>+VLOOKUP(T$1:T$21957,'DT HUEVO'!$H:$K,3,0)</f>
        <v>SANTANDER</v>
      </c>
      <c r="Z1039">
        <f>+VLOOKUP(A$1:A$21957,'DT HUEVO'!$A:$E,5,0)</f>
        <v>0</v>
      </c>
      <c r="AA1039" t="str">
        <f>IF(Tabla1[[#This Row],[GRUPO]]="PLANTA CLASIFICACION","BODEGA",IF(Tabla1[[#This Row],[GRUPO]]="BODEGA","BODEGA",Tabla1[[#This Row],[GRUPO]]))</f>
        <v>BODEGA</v>
      </c>
      <c r="AB1039" t="str">
        <f>VLOOKUP(Tabla1[[#This Row],[articulo]],'DT HUEVO'!$A:$F,6,0)</f>
        <v>TAT</v>
      </c>
    </row>
    <row r="1040" spans="1:28">
      <c r="A1040" s="223">
        <v>2110402</v>
      </c>
      <c r="B1040" s="223" t="s">
        <v>1009</v>
      </c>
      <c r="C1040" s="223" t="s">
        <v>1259</v>
      </c>
      <c r="D1040" s="223">
        <v>194350</v>
      </c>
      <c r="E1040" s="7">
        <v>0</v>
      </c>
      <c r="F1040" s="223" t="s">
        <v>1260</v>
      </c>
      <c r="G1040" s="223" t="s">
        <v>1261</v>
      </c>
      <c r="H1040" s="7">
        <v>0</v>
      </c>
      <c r="I1040" s="7">
        <v>435</v>
      </c>
      <c r="J1040" s="223" t="s">
        <v>1262</v>
      </c>
      <c r="K1040" s="223" t="s">
        <v>1263</v>
      </c>
      <c r="L1040" s="245">
        <v>349.55000000128962</v>
      </c>
      <c r="M1040" s="246">
        <v>46308</v>
      </c>
      <c r="N1040" s="223"/>
      <c r="O1040" s="223" t="s">
        <v>459</v>
      </c>
      <c r="P1040" s="223">
        <v>2110402</v>
      </c>
      <c r="Q1040" s="223" t="s">
        <v>460</v>
      </c>
      <c r="R1040" s="223">
        <v>0</v>
      </c>
      <c r="S1040" s="7"/>
      <c r="T1040" s="3" t="str">
        <f>+VLOOKUP(Tabla1[[#This Row],[id_bodega]],'CONVERSION DATOS'!B:D,2,0)</f>
        <v xml:space="preserve">TAT SANTA MARTA </v>
      </c>
      <c r="U1040" s="3" t="str">
        <f>+VLOOKUP(Q1040,'CONVERSION DATOS'!B:D,3,0)</f>
        <v>BODEGA</v>
      </c>
      <c r="V1040" t="str">
        <f>+VLOOKUP($A$1:$A$21957,'DT HUEVO'!$A:$E,3,0)</f>
        <v>M</v>
      </c>
      <c r="W1040" t="str">
        <f>+VLOOKUP($A$1:$A$21797,'DT HUEVO'!$A:$E,4,0)</f>
        <v>VERDE</v>
      </c>
      <c r="X1040" t="str">
        <f>+VLOOKUP(T$1:T$21957,'DT HUEVO'!$H:$K,2,0)</f>
        <v>COSTA</v>
      </c>
      <c r="Y1040" t="str">
        <f>+VLOOKUP(T$1:T$21957,'DT HUEVO'!$H:$K,3,0)</f>
        <v>SANTANDER</v>
      </c>
      <c r="Z1040">
        <f>+VLOOKUP(A$1:A$21957,'DT HUEVO'!$A:$E,5,0)</f>
        <v>0</v>
      </c>
      <c r="AA1040" t="str">
        <f>IF(Tabla1[[#This Row],[GRUPO]]="PLANTA CLASIFICACION","BODEGA",IF(Tabla1[[#This Row],[GRUPO]]="BODEGA","BODEGA",Tabla1[[#This Row],[GRUPO]]))</f>
        <v>BODEGA</v>
      </c>
      <c r="AB1040" t="str">
        <f>VLOOKUP(Tabla1[[#This Row],[articulo]],'DT HUEVO'!$A:$F,6,0)</f>
        <v>TAT</v>
      </c>
    </row>
    <row r="1041" spans="1:28">
      <c r="A1041" s="223">
        <v>2114268</v>
      </c>
      <c r="B1041" s="223" t="s">
        <v>1697</v>
      </c>
      <c r="C1041" s="223" t="s">
        <v>1259</v>
      </c>
      <c r="D1041" s="223">
        <v>2895</v>
      </c>
      <c r="E1041" s="7"/>
      <c r="F1041" s="223" t="s">
        <v>1260</v>
      </c>
      <c r="G1041" s="223" t="s">
        <v>1261</v>
      </c>
      <c r="H1041" s="7"/>
      <c r="I1041" s="7"/>
      <c r="J1041" s="223" t="s">
        <v>1262</v>
      </c>
      <c r="K1041" s="223" t="s">
        <v>1263</v>
      </c>
      <c r="L1041" s="245">
        <v>538.38</v>
      </c>
      <c r="M1041" s="246">
        <v>46308</v>
      </c>
      <c r="N1041" s="223">
        <v>0</v>
      </c>
      <c r="O1041" s="223" t="s">
        <v>459</v>
      </c>
      <c r="P1041" s="223">
        <v>2114268</v>
      </c>
      <c r="Q1041" s="223" t="s">
        <v>460</v>
      </c>
      <c r="R1041" s="223">
        <v>0</v>
      </c>
      <c r="S1041" s="7"/>
      <c r="T1041" s="3" t="str">
        <f>+VLOOKUP(Tabla1[[#This Row],[id_bodega]],'CONVERSION DATOS'!B:D,2,0)</f>
        <v xml:space="preserve">TAT SANTA MARTA </v>
      </c>
      <c r="U1041" s="3" t="str">
        <f>+VLOOKUP(Q1041,'CONVERSION DATOS'!B:D,3,0)</f>
        <v>BODEGA</v>
      </c>
      <c r="V1041" t="str">
        <f>+VLOOKUP($A$1:$A$21957,'DT HUEVO'!$A:$E,3,0)</f>
        <v>XL</v>
      </c>
      <c r="W1041" t="str">
        <f>+VLOOKUP($A$1:$A$21797,'DT HUEVO'!$A:$E,4,0)</f>
        <v>EMPACADOS</v>
      </c>
      <c r="X1041" t="str">
        <f>+VLOOKUP(T$1:T$21957,'DT HUEVO'!$H:$K,2,0)</f>
        <v>COSTA</v>
      </c>
      <c r="Y1041" t="str">
        <f>+VLOOKUP(T$1:T$21957,'DT HUEVO'!$H:$K,3,0)</f>
        <v>SANTANDER</v>
      </c>
      <c r="Z1041">
        <f>+VLOOKUP(A$1:A$21957,'DT HUEVO'!$A:$E,5,0)</f>
        <v>0</v>
      </c>
      <c r="AA1041" t="str">
        <f>IF(Tabla1[[#This Row],[GRUPO]]="PLANTA CLASIFICACION","BODEGA",IF(Tabla1[[#This Row],[GRUPO]]="BODEGA","BODEGA",Tabla1[[#This Row],[GRUPO]]))</f>
        <v>BODEGA</v>
      </c>
      <c r="AB1041" t="str">
        <f>VLOOKUP(Tabla1[[#This Row],[articulo]],'DT HUEVO'!$A:$F,6,0)</f>
        <v>AU/FS/GS</v>
      </c>
    </row>
    <row r="1042" spans="1:28">
      <c r="A1042" s="223">
        <v>2114357</v>
      </c>
      <c r="B1042" s="223" t="s">
        <v>1698</v>
      </c>
      <c r="C1042" s="223" t="s">
        <v>1259</v>
      </c>
      <c r="D1042" s="223">
        <v>732</v>
      </c>
      <c r="E1042" s="7"/>
      <c r="F1042" s="223" t="s">
        <v>1260</v>
      </c>
      <c r="G1042" s="223" t="s">
        <v>1261</v>
      </c>
      <c r="H1042" s="7"/>
      <c r="I1042" s="7"/>
      <c r="J1042" s="223" t="s">
        <v>1262</v>
      </c>
      <c r="K1042" s="223" t="s">
        <v>1263</v>
      </c>
      <c r="L1042" s="245">
        <v>538.38</v>
      </c>
      <c r="M1042" s="246">
        <v>46308</v>
      </c>
      <c r="N1042" s="223">
        <v>0</v>
      </c>
      <c r="O1042" s="223" t="s">
        <v>459</v>
      </c>
      <c r="P1042" s="223">
        <v>2114357</v>
      </c>
      <c r="Q1042" s="223" t="s">
        <v>460</v>
      </c>
      <c r="R1042" s="223">
        <v>0</v>
      </c>
      <c r="S1042" s="7"/>
      <c r="T1042" s="3" t="str">
        <f>+VLOOKUP(Tabla1[[#This Row],[id_bodega]],'CONVERSION DATOS'!B:D,2,0)</f>
        <v xml:space="preserve">TAT SANTA MARTA </v>
      </c>
      <c r="U1042" s="3" t="str">
        <f>+VLOOKUP(Q1042,'CONVERSION DATOS'!B:D,3,0)</f>
        <v>BODEGA</v>
      </c>
      <c r="V1042" t="str">
        <f>+VLOOKUP($A$1:$A$21957,'DT HUEVO'!$A:$E,3,0)</f>
        <v>L</v>
      </c>
      <c r="W1042" t="str">
        <f>+VLOOKUP($A$1:$A$21797,'DT HUEVO'!$A:$E,4,0)</f>
        <v>EMPACADOS</v>
      </c>
      <c r="X1042" t="str">
        <f>+VLOOKUP(T$1:T$21957,'DT HUEVO'!$H:$K,2,0)</f>
        <v>COSTA</v>
      </c>
      <c r="Y1042" t="str">
        <f>+VLOOKUP(T$1:T$21957,'DT HUEVO'!$H:$K,3,0)</f>
        <v>SANTANDER</v>
      </c>
      <c r="Z1042">
        <f>+VLOOKUP(A$1:A$21957,'DT HUEVO'!$A:$E,5,0)</f>
        <v>0</v>
      </c>
      <c r="AA1042" t="str">
        <f>IF(Tabla1[[#This Row],[GRUPO]]="PLANTA CLASIFICACION","BODEGA",IF(Tabla1[[#This Row],[GRUPO]]="BODEGA","BODEGA",Tabla1[[#This Row],[GRUPO]]))</f>
        <v>BODEGA</v>
      </c>
      <c r="AB1042" t="str">
        <f>VLOOKUP(Tabla1[[#This Row],[articulo]],'DT HUEVO'!$A:$F,6,0)</f>
        <v>AU/FS/GS</v>
      </c>
    </row>
    <row r="1043" spans="1:28">
      <c r="A1043" s="223">
        <v>2114379</v>
      </c>
      <c r="B1043" s="223" t="s">
        <v>1699</v>
      </c>
      <c r="C1043" s="223" t="s">
        <v>1259</v>
      </c>
      <c r="D1043" s="223">
        <v>6030</v>
      </c>
      <c r="E1043" s="7"/>
      <c r="F1043" s="223" t="s">
        <v>1260</v>
      </c>
      <c r="G1043" s="223" t="s">
        <v>1261</v>
      </c>
      <c r="H1043" s="7"/>
      <c r="I1043" s="7"/>
      <c r="J1043" s="223" t="s">
        <v>1262</v>
      </c>
      <c r="K1043" s="223" t="s">
        <v>1263</v>
      </c>
      <c r="L1043" s="245">
        <v>538.38</v>
      </c>
      <c r="M1043" s="246">
        <v>46308</v>
      </c>
      <c r="N1043" s="223">
        <v>0</v>
      </c>
      <c r="O1043" s="223" t="s">
        <v>459</v>
      </c>
      <c r="P1043" s="223">
        <v>2114379</v>
      </c>
      <c r="Q1043" s="223" t="s">
        <v>460</v>
      </c>
      <c r="R1043" s="223">
        <v>0</v>
      </c>
      <c r="S1043" s="7"/>
      <c r="T1043" s="3" t="str">
        <f>+VLOOKUP(Tabla1[[#This Row],[id_bodega]],'CONVERSION DATOS'!B:D,2,0)</f>
        <v xml:space="preserve">TAT SANTA MARTA </v>
      </c>
      <c r="U1043" s="3" t="str">
        <f>+VLOOKUP(Q1043,'CONVERSION DATOS'!B:D,3,0)</f>
        <v>BODEGA</v>
      </c>
      <c r="V1043" t="str">
        <f>+VLOOKUP($A$1:$A$21957,'DT HUEVO'!$A:$E,3,0)</f>
        <v>L</v>
      </c>
      <c r="W1043" t="str">
        <f>+VLOOKUP($A$1:$A$21797,'DT HUEVO'!$A:$E,4,0)</f>
        <v>EMPACADOS</v>
      </c>
      <c r="X1043" t="str">
        <f>+VLOOKUP(T$1:T$21957,'DT HUEVO'!$H:$K,2,0)</f>
        <v>COSTA</v>
      </c>
      <c r="Y1043" t="str">
        <f>+VLOOKUP(T$1:T$21957,'DT HUEVO'!$H:$K,3,0)</f>
        <v>SANTANDER</v>
      </c>
      <c r="Z1043">
        <f>+VLOOKUP(A$1:A$21957,'DT HUEVO'!$A:$E,5,0)</f>
        <v>0</v>
      </c>
      <c r="AA1043" t="str">
        <f>IF(Tabla1[[#This Row],[GRUPO]]="PLANTA CLASIFICACION","BODEGA",IF(Tabla1[[#This Row],[GRUPO]]="BODEGA","BODEGA",Tabla1[[#This Row],[GRUPO]]))</f>
        <v>BODEGA</v>
      </c>
      <c r="AB1043" t="str">
        <f>VLOOKUP(Tabla1[[#This Row],[articulo]],'DT HUEVO'!$A:$F,6,0)</f>
        <v>AU/FS/GS</v>
      </c>
    </row>
    <row r="1044" spans="1:28">
      <c r="A1044" s="223">
        <v>2152388</v>
      </c>
      <c r="B1044" s="223" t="s">
        <v>1106</v>
      </c>
      <c r="C1044" s="223" t="s">
        <v>1259</v>
      </c>
      <c r="D1044" s="223">
        <v>2160</v>
      </c>
      <c r="E1044" s="7">
        <v>0</v>
      </c>
      <c r="F1044" s="223" t="s">
        <v>1260</v>
      </c>
      <c r="G1044" s="223" t="s">
        <v>1261</v>
      </c>
      <c r="H1044" s="7">
        <v>0</v>
      </c>
      <c r="I1044" s="7">
        <v>560</v>
      </c>
      <c r="J1044" s="223" t="s">
        <v>1262</v>
      </c>
      <c r="K1044" s="223" t="s">
        <v>1263</v>
      </c>
      <c r="L1044" s="245">
        <v>538.38</v>
      </c>
      <c r="M1044" s="246">
        <v>46308</v>
      </c>
      <c r="N1044" s="223"/>
      <c r="O1044" s="223" t="s">
        <v>459</v>
      </c>
      <c r="P1044" s="223">
        <v>2152388</v>
      </c>
      <c r="Q1044" s="223" t="s">
        <v>460</v>
      </c>
      <c r="R1044" s="223">
        <v>0</v>
      </c>
      <c r="S1044" s="7"/>
      <c r="T1044" s="3" t="str">
        <f>+VLOOKUP(Tabla1[[#This Row],[id_bodega]],'CONVERSION DATOS'!B:D,2,0)</f>
        <v xml:space="preserve">TAT SANTA MARTA </v>
      </c>
      <c r="U1044" s="3" t="str">
        <f>+VLOOKUP(Q1044,'CONVERSION DATOS'!B:D,3,0)</f>
        <v>BODEGA</v>
      </c>
      <c r="V1044" t="str">
        <f>+VLOOKUP($A$1:$A$21957,'DT HUEVO'!$A:$E,3,0)</f>
        <v>L</v>
      </c>
      <c r="W1044" t="str">
        <f>+VLOOKUP($A$1:$A$21797,'DT HUEVO'!$A:$E,4,0)</f>
        <v>EMPACADOS</v>
      </c>
      <c r="X1044" t="str">
        <f>+VLOOKUP(T$1:T$21957,'DT HUEVO'!$H:$K,2,0)</f>
        <v>COSTA</v>
      </c>
      <c r="Y1044" t="str">
        <f>+VLOOKUP(T$1:T$21957,'DT HUEVO'!$H:$K,3,0)</f>
        <v>SANTANDER</v>
      </c>
      <c r="Z1044">
        <f>+VLOOKUP(A$1:A$21957,'DT HUEVO'!$A:$E,5,0)</f>
        <v>0</v>
      </c>
      <c r="AA1044" t="str">
        <f>IF(Tabla1[[#This Row],[GRUPO]]="PLANTA CLASIFICACION","BODEGA",IF(Tabla1[[#This Row],[GRUPO]]="BODEGA","BODEGA",Tabla1[[#This Row],[GRUPO]]))</f>
        <v>BODEGA</v>
      </c>
      <c r="AB1044" t="str">
        <f>VLOOKUP(Tabla1[[#This Row],[articulo]],'DT HUEVO'!$A:$F,6,0)</f>
        <v>TAT</v>
      </c>
    </row>
    <row r="1045" spans="1:28">
      <c r="A1045" s="223">
        <v>2110402</v>
      </c>
      <c r="B1045" s="223" t="s">
        <v>1009</v>
      </c>
      <c r="C1045" s="223" t="s">
        <v>1259</v>
      </c>
      <c r="D1045" s="223">
        <v>172783</v>
      </c>
      <c r="E1045" s="7"/>
      <c r="F1045" s="223" t="s">
        <v>1260</v>
      </c>
      <c r="G1045" s="223" t="s">
        <v>1261</v>
      </c>
      <c r="H1045" s="7"/>
      <c r="I1045" s="7"/>
      <c r="J1045" s="223" t="s">
        <v>1262</v>
      </c>
      <c r="K1045" s="223" t="s">
        <v>1263</v>
      </c>
      <c r="L1045" s="245">
        <v>349.55000000005327</v>
      </c>
      <c r="M1045" s="246">
        <v>46308</v>
      </c>
      <c r="N1045" s="223"/>
      <c r="O1045" s="223" t="s">
        <v>461</v>
      </c>
      <c r="P1045" s="223">
        <v>2110402</v>
      </c>
      <c r="Q1045" s="223" t="s">
        <v>462</v>
      </c>
      <c r="R1045" s="223">
        <v>0</v>
      </c>
      <c r="S1045" s="7"/>
      <c r="T1045" s="3" t="str">
        <f>+VLOOKUP(Tabla1[[#This Row],[id_bodega]],'CONVERSION DATOS'!B:D,2,0)</f>
        <v>TAT VALLEDUPAR</v>
      </c>
      <c r="U1045" s="3" t="str">
        <f>+VLOOKUP(Q1045,'CONVERSION DATOS'!B:D,3,0)</f>
        <v>BODEGA</v>
      </c>
      <c r="V1045" t="str">
        <f>+VLOOKUP($A$1:$A$21957,'DT HUEVO'!$A:$E,3,0)</f>
        <v>M</v>
      </c>
      <c r="W1045" t="str">
        <f>+VLOOKUP($A$1:$A$21797,'DT HUEVO'!$A:$E,4,0)</f>
        <v>VERDE</v>
      </c>
      <c r="X1045" t="str">
        <f>+VLOOKUP(T$1:T$21957,'DT HUEVO'!$H:$K,2,0)</f>
        <v>COSTA</v>
      </c>
      <c r="Y1045" t="str">
        <f>+VLOOKUP(T$1:T$21957,'DT HUEVO'!$H:$K,3,0)</f>
        <v>SANTANDER</v>
      </c>
      <c r="Z1045">
        <f>+VLOOKUP(A$1:A$21957,'DT HUEVO'!$A:$E,5,0)</f>
        <v>0</v>
      </c>
      <c r="AA1045" t="str">
        <f>IF(Tabla1[[#This Row],[GRUPO]]="PLANTA CLASIFICACION","BODEGA",IF(Tabla1[[#This Row],[GRUPO]]="BODEGA","BODEGA",Tabla1[[#This Row],[GRUPO]]))</f>
        <v>BODEGA</v>
      </c>
      <c r="AB1045" t="str">
        <f>VLOOKUP(Tabla1[[#This Row],[articulo]],'DT HUEVO'!$A:$F,6,0)</f>
        <v>TAT</v>
      </c>
    </row>
    <row r="1046" spans="1:28">
      <c r="A1046" s="223">
        <v>2152388</v>
      </c>
      <c r="B1046" s="223" t="s">
        <v>1106</v>
      </c>
      <c r="C1046" s="223" t="s">
        <v>1259</v>
      </c>
      <c r="D1046" s="223">
        <v>2880</v>
      </c>
      <c r="E1046" s="7"/>
      <c r="F1046" s="223" t="s">
        <v>1260</v>
      </c>
      <c r="G1046" s="223" t="s">
        <v>1261</v>
      </c>
      <c r="H1046" s="7"/>
      <c r="I1046" s="7"/>
      <c r="J1046" s="223" t="s">
        <v>1262</v>
      </c>
      <c r="K1046" s="223" t="s">
        <v>1263</v>
      </c>
      <c r="L1046" s="245">
        <v>538.38</v>
      </c>
      <c r="M1046" s="246">
        <v>46308</v>
      </c>
      <c r="N1046" s="223"/>
      <c r="O1046" s="223" t="s">
        <v>461</v>
      </c>
      <c r="P1046" s="223">
        <v>2152388</v>
      </c>
      <c r="Q1046" s="223" t="s">
        <v>462</v>
      </c>
      <c r="R1046" s="223">
        <v>0</v>
      </c>
      <c r="S1046" s="7"/>
      <c r="T1046" s="3" t="str">
        <f>+VLOOKUP(Tabla1[[#This Row],[id_bodega]],'CONVERSION DATOS'!B:D,2,0)</f>
        <v>TAT VALLEDUPAR</v>
      </c>
      <c r="U1046" s="3" t="str">
        <f>+VLOOKUP(Q1046,'CONVERSION DATOS'!B:D,3,0)</f>
        <v>BODEGA</v>
      </c>
      <c r="V1046" t="str">
        <f>+VLOOKUP($A$1:$A$21957,'DT HUEVO'!$A:$E,3,0)</f>
        <v>L</v>
      </c>
      <c r="W1046" t="str">
        <f>+VLOOKUP($A$1:$A$21797,'DT HUEVO'!$A:$E,4,0)</f>
        <v>EMPACADOS</v>
      </c>
      <c r="X1046" t="str">
        <f>+VLOOKUP(T$1:T$21957,'DT HUEVO'!$H:$K,2,0)</f>
        <v>COSTA</v>
      </c>
      <c r="Y1046" t="str">
        <f>+VLOOKUP(T$1:T$21957,'DT HUEVO'!$H:$K,3,0)</f>
        <v>SANTANDER</v>
      </c>
      <c r="Z1046">
        <f>+VLOOKUP(A$1:A$21957,'DT HUEVO'!$A:$E,5,0)</f>
        <v>0</v>
      </c>
      <c r="AA1046" t="str">
        <f>IF(Tabla1[[#This Row],[GRUPO]]="PLANTA CLASIFICACION","BODEGA",IF(Tabla1[[#This Row],[GRUPO]]="BODEGA","BODEGA",Tabla1[[#This Row],[GRUPO]]))</f>
        <v>BODEGA</v>
      </c>
      <c r="AB1046" t="str">
        <f>VLOOKUP(Tabla1[[#This Row],[articulo]],'DT HUEVO'!$A:$F,6,0)</f>
        <v>TAT</v>
      </c>
    </row>
    <row r="1047" spans="1:28">
      <c r="A1047" s="223">
        <v>2110302</v>
      </c>
      <c r="B1047" s="223" t="s">
        <v>1007</v>
      </c>
      <c r="C1047" s="223" t="s">
        <v>1259</v>
      </c>
      <c r="D1047" s="223">
        <v>24120</v>
      </c>
      <c r="E1047" s="7">
        <v>0</v>
      </c>
      <c r="F1047" s="223" t="s">
        <v>1260</v>
      </c>
      <c r="G1047" s="223" t="s">
        <v>1261</v>
      </c>
      <c r="H1047" s="7">
        <v>0</v>
      </c>
      <c r="I1047" s="7">
        <v>430</v>
      </c>
      <c r="J1047" s="223" t="s">
        <v>1262</v>
      </c>
      <c r="K1047" s="223" t="s">
        <v>1263</v>
      </c>
      <c r="L1047" s="245">
        <v>363.24</v>
      </c>
      <c r="M1047" s="246">
        <v>46305</v>
      </c>
      <c r="N1047" s="223"/>
      <c r="O1047" s="223" t="s">
        <v>1194</v>
      </c>
      <c r="P1047" s="223">
        <v>2110302</v>
      </c>
      <c r="Q1047" s="223" t="s">
        <v>1201</v>
      </c>
      <c r="R1047" s="223">
        <v>0</v>
      </c>
      <c r="S1047" s="7"/>
      <c r="T1047" s="3" t="str">
        <f>+VLOOKUP(Tabla1[[#This Row],[id_bodega]],'CONVERSION DATOS'!B:D,2,0)</f>
        <v>TAT SINCELEJO</v>
      </c>
      <c r="U1047" s="3" t="str">
        <f>+VLOOKUP(Q1047,'CONVERSION DATOS'!B:D,3,0)</f>
        <v>BODEGA</v>
      </c>
      <c r="V1047" t="str">
        <f>+VLOOKUP($A$1:$A$21957,'DT HUEVO'!$A:$E,3,0)</f>
        <v>L</v>
      </c>
      <c r="W1047" t="str">
        <f>+VLOOKUP($A$1:$A$21797,'DT HUEVO'!$A:$E,4,0)</f>
        <v>VERDE</v>
      </c>
      <c r="X1047" t="str">
        <f>+VLOOKUP(T$1:T$21957,'DT HUEVO'!$H:$K,2,0)</f>
        <v>COSTA</v>
      </c>
      <c r="Y1047" t="str">
        <f>+VLOOKUP(T$1:T$21957,'DT HUEVO'!$H:$K,3,0)</f>
        <v>SANTANDER</v>
      </c>
      <c r="Z1047">
        <f>+VLOOKUP(A$1:A$21957,'DT HUEVO'!$A:$E,5,0)</f>
        <v>0</v>
      </c>
      <c r="AA1047" t="str">
        <f>IF(Tabla1[[#This Row],[GRUPO]]="PLANTA CLASIFICACION","BODEGA",IF(Tabla1[[#This Row],[GRUPO]]="BODEGA","BODEGA",Tabla1[[#This Row],[GRUPO]]))</f>
        <v>BODEGA</v>
      </c>
      <c r="AB1047" t="str">
        <f>VLOOKUP(Tabla1[[#This Row],[articulo]],'DT HUEVO'!$A:$F,6,0)</f>
        <v>TAT</v>
      </c>
    </row>
    <row r="1048" spans="1:28">
      <c r="A1048" s="223">
        <v>2110402</v>
      </c>
      <c r="B1048" s="223" t="s">
        <v>1009</v>
      </c>
      <c r="C1048" s="223" t="s">
        <v>1259</v>
      </c>
      <c r="D1048" s="223">
        <v>13398</v>
      </c>
      <c r="E1048" s="7">
        <v>0</v>
      </c>
      <c r="F1048" s="223" t="s">
        <v>1260</v>
      </c>
      <c r="G1048" s="223" t="s">
        <v>1261</v>
      </c>
      <c r="H1048" s="7">
        <v>0</v>
      </c>
      <c r="I1048" s="7">
        <v>420</v>
      </c>
      <c r="J1048" s="223" t="s">
        <v>1262</v>
      </c>
      <c r="K1048" s="223" t="s">
        <v>1263</v>
      </c>
      <c r="L1048" s="245">
        <v>349.55019597135578</v>
      </c>
      <c r="M1048" s="246">
        <v>46305</v>
      </c>
      <c r="N1048" s="223"/>
      <c r="O1048" s="223" t="s">
        <v>1194</v>
      </c>
      <c r="P1048" s="223">
        <v>2110402</v>
      </c>
      <c r="Q1048" s="223" t="s">
        <v>1201</v>
      </c>
      <c r="R1048" s="223">
        <v>0</v>
      </c>
      <c r="S1048" s="7"/>
      <c r="T1048" s="3" t="str">
        <f>+VLOOKUP(Tabla1[[#This Row],[id_bodega]],'CONVERSION DATOS'!B:D,2,0)</f>
        <v>TAT SINCELEJO</v>
      </c>
      <c r="U1048" s="3" t="str">
        <f>+VLOOKUP(Q1048,'CONVERSION DATOS'!B:D,3,0)</f>
        <v>BODEGA</v>
      </c>
      <c r="V1048" t="str">
        <f>+VLOOKUP($A$1:$A$21957,'DT HUEVO'!$A:$E,3,0)</f>
        <v>M</v>
      </c>
      <c r="W1048" t="str">
        <f>+VLOOKUP($A$1:$A$21797,'DT HUEVO'!$A:$E,4,0)</f>
        <v>VERDE</v>
      </c>
      <c r="X1048" t="str">
        <f>+VLOOKUP(T$1:T$21957,'DT HUEVO'!$H:$K,2,0)</f>
        <v>COSTA</v>
      </c>
      <c r="Y1048" t="str">
        <f>+VLOOKUP(T$1:T$21957,'DT HUEVO'!$H:$K,3,0)</f>
        <v>SANTANDER</v>
      </c>
      <c r="Z1048">
        <f>+VLOOKUP(A$1:A$21957,'DT HUEVO'!$A:$E,5,0)</f>
        <v>0</v>
      </c>
      <c r="AA1048" t="str">
        <f>IF(Tabla1[[#This Row],[GRUPO]]="PLANTA CLASIFICACION","BODEGA",IF(Tabla1[[#This Row],[GRUPO]]="BODEGA","BODEGA",Tabla1[[#This Row],[GRUPO]]))</f>
        <v>BODEGA</v>
      </c>
      <c r="AB1048" t="str">
        <f>VLOOKUP(Tabla1[[#This Row],[articulo]],'DT HUEVO'!$A:$F,6,0)</f>
        <v>TAT</v>
      </c>
    </row>
    <row r="1049" spans="1:28">
      <c r="A1049" s="223">
        <v>2110302</v>
      </c>
      <c r="B1049" s="223" t="s">
        <v>1007</v>
      </c>
      <c r="C1049" s="223" t="s">
        <v>1259</v>
      </c>
      <c r="D1049" s="223">
        <v>17640</v>
      </c>
      <c r="E1049" s="7">
        <v>0</v>
      </c>
      <c r="F1049" s="223" t="s">
        <v>1260</v>
      </c>
      <c r="G1049" s="223" t="s">
        <v>1261</v>
      </c>
      <c r="H1049" s="7">
        <v>0</v>
      </c>
      <c r="I1049" s="7">
        <v>455</v>
      </c>
      <c r="J1049" s="223" t="s">
        <v>1262</v>
      </c>
      <c r="K1049" s="223" t="s">
        <v>1263</v>
      </c>
      <c r="L1049" s="245">
        <v>363.24</v>
      </c>
      <c r="M1049" s="246">
        <v>46305</v>
      </c>
      <c r="N1049" s="223"/>
      <c r="O1049" s="223" t="s">
        <v>463</v>
      </c>
      <c r="P1049" s="223">
        <v>2110302</v>
      </c>
      <c r="Q1049" s="223" t="s">
        <v>985</v>
      </c>
      <c r="R1049" s="223">
        <v>0</v>
      </c>
      <c r="S1049" s="7"/>
      <c r="T1049" s="3" t="str">
        <f>+VLOOKUP(Tabla1[[#This Row],[id_bodega]],'CONVERSION DATOS'!B:D,2,0)</f>
        <v>TAT MONTERIA</v>
      </c>
      <c r="U1049" s="3" t="str">
        <f>+VLOOKUP(Q1049,'CONVERSION DATOS'!B:D,3,0)</f>
        <v>BODEGA</v>
      </c>
      <c r="V1049" t="str">
        <f>+VLOOKUP($A$1:$A$21957,'DT HUEVO'!$A:$E,3,0)</f>
        <v>L</v>
      </c>
      <c r="W1049" t="str">
        <f>+VLOOKUP($A$1:$A$21797,'DT HUEVO'!$A:$E,4,0)</f>
        <v>VERDE</v>
      </c>
      <c r="X1049" t="str">
        <f>+VLOOKUP(T$1:T$21957,'DT HUEVO'!$H:$K,2,0)</f>
        <v>COSTA</v>
      </c>
      <c r="Y1049" t="str">
        <f>+VLOOKUP(T$1:T$21957,'DT HUEVO'!$H:$K,3,0)</f>
        <v>SANTANDER</v>
      </c>
      <c r="Z1049">
        <f>+VLOOKUP(A$1:A$21957,'DT HUEVO'!$A:$E,5,0)</f>
        <v>0</v>
      </c>
      <c r="AA1049" t="str">
        <f>IF(Tabla1[[#This Row],[GRUPO]]="PLANTA CLASIFICACION","BODEGA",IF(Tabla1[[#This Row],[GRUPO]]="BODEGA","BODEGA",Tabla1[[#This Row],[GRUPO]]))</f>
        <v>BODEGA</v>
      </c>
      <c r="AB1049" t="str">
        <f>VLOOKUP(Tabla1[[#This Row],[articulo]],'DT HUEVO'!$A:$F,6,0)</f>
        <v>TAT</v>
      </c>
    </row>
    <row r="1050" spans="1:28">
      <c r="A1050" s="223">
        <v>2110402</v>
      </c>
      <c r="B1050" s="223" t="s">
        <v>1009</v>
      </c>
      <c r="C1050" s="223" t="s">
        <v>1259</v>
      </c>
      <c r="D1050" s="223">
        <v>266746</v>
      </c>
      <c r="E1050" s="7">
        <v>0</v>
      </c>
      <c r="F1050" s="223" t="s">
        <v>1260</v>
      </c>
      <c r="G1050" s="223" t="s">
        <v>1261</v>
      </c>
      <c r="H1050" s="7">
        <v>0</v>
      </c>
      <c r="I1050" s="7">
        <v>395</v>
      </c>
      <c r="J1050" s="223" t="s">
        <v>1262</v>
      </c>
      <c r="K1050" s="223" t="s">
        <v>1263</v>
      </c>
      <c r="L1050" s="245">
        <v>349.55003771570301</v>
      </c>
      <c r="M1050" s="246">
        <v>46308</v>
      </c>
      <c r="N1050" s="223"/>
      <c r="O1050" s="223" t="s">
        <v>463</v>
      </c>
      <c r="P1050" s="223">
        <v>2110402</v>
      </c>
      <c r="Q1050" s="223" t="s">
        <v>985</v>
      </c>
      <c r="R1050" s="223">
        <v>0</v>
      </c>
      <c r="S1050" s="7"/>
      <c r="T1050" s="3" t="str">
        <f>+VLOOKUP(Tabla1[[#This Row],[id_bodega]],'CONVERSION DATOS'!B:D,2,0)</f>
        <v>TAT MONTERIA</v>
      </c>
      <c r="U1050" s="3" t="str">
        <f>+VLOOKUP(Q1050,'CONVERSION DATOS'!B:D,3,0)</f>
        <v>BODEGA</v>
      </c>
      <c r="V1050" t="str">
        <f>+VLOOKUP($A$1:$A$21957,'DT HUEVO'!$A:$E,3,0)</f>
        <v>M</v>
      </c>
      <c r="W1050" t="str">
        <f>+VLOOKUP($A$1:$A$21797,'DT HUEVO'!$A:$E,4,0)</f>
        <v>VERDE</v>
      </c>
      <c r="X1050" t="str">
        <f>+VLOOKUP(T$1:T$21957,'DT HUEVO'!$H:$K,2,0)</f>
        <v>COSTA</v>
      </c>
      <c r="Y1050" t="str">
        <f>+VLOOKUP(T$1:T$21957,'DT HUEVO'!$H:$K,3,0)</f>
        <v>SANTANDER</v>
      </c>
      <c r="Z1050">
        <f>+VLOOKUP(A$1:A$21957,'DT HUEVO'!$A:$E,5,0)</f>
        <v>0</v>
      </c>
      <c r="AA1050" t="str">
        <f>IF(Tabla1[[#This Row],[GRUPO]]="PLANTA CLASIFICACION","BODEGA",IF(Tabla1[[#This Row],[GRUPO]]="BODEGA","BODEGA",Tabla1[[#This Row],[GRUPO]]))</f>
        <v>BODEGA</v>
      </c>
      <c r="AB1050" t="str">
        <f>VLOOKUP(Tabla1[[#This Row],[articulo]],'DT HUEVO'!$A:$F,6,0)</f>
        <v>TAT</v>
      </c>
    </row>
    <row r="1051" spans="1:28">
      <c r="A1051" s="223">
        <v>2152388</v>
      </c>
      <c r="B1051" s="223" t="s">
        <v>1106</v>
      </c>
      <c r="C1051" s="223" t="s">
        <v>1259</v>
      </c>
      <c r="D1051" s="223">
        <v>1800</v>
      </c>
      <c r="E1051" s="7">
        <v>0</v>
      </c>
      <c r="F1051" s="223" t="s">
        <v>1260</v>
      </c>
      <c r="G1051" s="223" t="s">
        <v>1261</v>
      </c>
      <c r="H1051" s="7">
        <v>0</v>
      </c>
      <c r="I1051" s="7">
        <v>550</v>
      </c>
      <c r="J1051" s="223" t="s">
        <v>1262</v>
      </c>
      <c r="K1051" s="223" t="s">
        <v>1263</v>
      </c>
      <c r="L1051" s="245">
        <v>538.38</v>
      </c>
      <c r="M1051" s="246">
        <v>46305</v>
      </c>
      <c r="N1051" s="223"/>
      <c r="O1051" s="223" t="s">
        <v>463</v>
      </c>
      <c r="P1051" s="223">
        <v>2152388</v>
      </c>
      <c r="Q1051" s="223" t="s">
        <v>985</v>
      </c>
      <c r="R1051" s="223">
        <v>0</v>
      </c>
      <c r="S1051" s="7"/>
      <c r="T1051" s="3" t="str">
        <f>+VLOOKUP(Tabla1[[#This Row],[id_bodega]],'CONVERSION DATOS'!B:D,2,0)</f>
        <v>TAT MONTERIA</v>
      </c>
      <c r="U1051" s="3" t="str">
        <f>+VLOOKUP(Q1051,'CONVERSION DATOS'!B:D,3,0)</f>
        <v>BODEGA</v>
      </c>
      <c r="V1051" t="str">
        <f>+VLOOKUP($A$1:$A$21957,'DT HUEVO'!$A:$E,3,0)</f>
        <v>L</v>
      </c>
      <c r="W1051" t="str">
        <f>+VLOOKUP($A$1:$A$21797,'DT HUEVO'!$A:$E,4,0)</f>
        <v>EMPACADOS</v>
      </c>
      <c r="X1051" t="str">
        <f>+VLOOKUP(T$1:T$21957,'DT HUEVO'!$H:$K,2,0)</f>
        <v>COSTA</v>
      </c>
      <c r="Y1051" t="str">
        <f>+VLOOKUP(T$1:T$21957,'DT HUEVO'!$H:$K,3,0)</f>
        <v>SANTANDER</v>
      </c>
      <c r="Z1051">
        <f>+VLOOKUP(A$1:A$21957,'DT HUEVO'!$A:$E,5,0)</f>
        <v>0</v>
      </c>
      <c r="AA1051" t="str">
        <f>IF(Tabla1[[#This Row],[GRUPO]]="PLANTA CLASIFICACION","BODEGA",IF(Tabla1[[#This Row],[GRUPO]]="BODEGA","BODEGA",Tabla1[[#This Row],[GRUPO]]))</f>
        <v>BODEGA</v>
      </c>
      <c r="AB1051" t="str">
        <f>VLOOKUP(Tabla1[[#This Row],[articulo]],'DT HUEVO'!$A:$F,6,0)</f>
        <v>TAT</v>
      </c>
    </row>
    <row r="1052" spans="1:28">
      <c r="A1052" s="223">
        <v>73001</v>
      </c>
      <c r="B1052" s="223" t="s">
        <v>1269</v>
      </c>
      <c r="C1052" s="223" t="s">
        <v>1259</v>
      </c>
      <c r="D1052" s="223">
        <v>3837</v>
      </c>
      <c r="E1052" s="7"/>
      <c r="F1052" s="223" t="s">
        <v>1260</v>
      </c>
      <c r="G1052" s="223" t="s">
        <v>1261</v>
      </c>
      <c r="H1052" s="7"/>
      <c r="I1052" s="7"/>
      <c r="J1052" s="223" t="s">
        <v>1262</v>
      </c>
      <c r="K1052" s="223" t="s">
        <v>1263</v>
      </c>
      <c r="L1052" s="245">
        <v>164.38</v>
      </c>
      <c r="M1052" s="246">
        <v>46308</v>
      </c>
      <c r="N1052" s="223">
        <v>0</v>
      </c>
      <c r="O1052" s="223" t="s">
        <v>464</v>
      </c>
      <c r="P1052" s="223">
        <v>73001</v>
      </c>
      <c r="Q1052" s="223" t="s">
        <v>466</v>
      </c>
      <c r="R1052" s="223">
        <v>0</v>
      </c>
      <c r="S1052" s="7"/>
      <c r="T1052" s="3" t="str">
        <f>+VLOOKUP(Tabla1[[#This Row],[id_bodega]],'CONVERSION DATOS'!B:D,2,0)</f>
        <v>TAT BOGOTA MONTEVIDEO</v>
      </c>
      <c r="U1052" s="3" t="str">
        <f>+VLOOKUP(Q1052,'CONVERSION DATOS'!B:D,3,0)</f>
        <v>BODEGA</v>
      </c>
      <c r="V1052" t="str">
        <f>+VLOOKUP($A$1:$A$21957,'DT HUEVO'!$A:$E,3,0)</f>
        <v>SEGUNDA</v>
      </c>
      <c r="W1052" t="str">
        <f>+VLOOKUP($A$1:$A$21797,'DT HUEVO'!$A:$E,4,0)</f>
        <v>SEGUNDA</v>
      </c>
      <c r="X1052" t="str">
        <f>+VLOOKUP(T$1:T$21957,'DT HUEVO'!$H:$K,2,0)</f>
        <v>CENTRO ORIENTE</v>
      </c>
      <c r="Y1052" t="str">
        <f>+VLOOKUP(T$1:T$21957,'DT HUEVO'!$H:$K,3,0)</f>
        <v>SANTANDER</v>
      </c>
      <c r="Z1052" t="str">
        <f>+VLOOKUP(A$1:A$21957,'DT HUEVO'!$A:$E,5,0)</f>
        <v>PICADO</v>
      </c>
      <c r="AA1052" t="str">
        <f>IF(Tabla1[[#This Row],[GRUPO]]="PLANTA CLASIFICACION","BODEGA",IF(Tabla1[[#This Row],[GRUPO]]="BODEGA","BODEGA",Tabla1[[#This Row],[GRUPO]]))</f>
        <v>BODEGA</v>
      </c>
      <c r="AB1052" t="str">
        <f>VLOOKUP(Tabla1[[#This Row],[articulo]],'DT HUEVO'!$A:$F,6,0)</f>
        <v>SEGUNDA</v>
      </c>
    </row>
    <row r="1053" spans="1:28">
      <c r="A1053" s="223">
        <v>112268</v>
      </c>
      <c r="B1053" s="223" t="s">
        <v>1066</v>
      </c>
      <c r="C1053" s="223" t="s">
        <v>1259</v>
      </c>
      <c r="D1053" s="223">
        <v>31095</v>
      </c>
      <c r="E1053" s="7">
        <v>0</v>
      </c>
      <c r="F1053" s="223" t="s">
        <v>1260</v>
      </c>
      <c r="G1053" s="223" t="s">
        <v>1261</v>
      </c>
      <c r="H1053" s="7">
        <v>0</v>
      </c>
      <c r="I1053" s="7">
        <v>640</v>
      </c>
      <c r="J1053" s="223" t="s">
        <v>1262</v>
      </c>
      <c r="K1053" s="223" t="s">
        <v>1263</v>
      </c>
      <c r="L1053" s="245">
        <v>684.06999999682068</v>
      </c>
      <c r="M1053" s="246">
        <v>46307</v>
      </c>
      <c r="N1053" s="223"/>
      <c r="O1053" s="223" t="s">
        <v>464</v>
      </c>
      <c r="P1053" s="223">
        <v>112268</v>
      </c>
      <c r="Q1053" s="223" t="s">
        <v>466</v>
      </c>
      <c r="R1053" s="223">
        <v>0</v>
      </c>
      <c r="S1053" s="7"/>
      <c r="T1053" s="3" t="str">
        <f>+VLOOKUP(Tabla1[[#This Row],[id_bodega]],'CONVERSION DATOS'!B:D,2,0)</f>
        <v>TAT BOGOTA MONTEVIDEO</v>
      </c>
      <c r="U1053" s="3" t="str">
        <f>+VLOOKUP(Q1053,'CONVERSION DATOS'!B:D,3,0)</f>
        <v>BODEGA</v>
      </c>
      <c r="V1053" t="str">
        <f>+VLOOKUP($A$1:$A$21957,'DT HUEVO'!$A:$E,3,0)</f>
        <v>XL</v>
      </c>
      <c r="W1053" t="str">
        <f>+VLOOKUP($A$1:$A$21797,'DT HUEVO'!$A:$E,4,0)</f>
        <v>EMPACADOS</v>
      </c>
      <c r="X1053" t="str">
        <f>+VLOOKUP(T$1:T$21957,'DT HUEVO'!$H:$K,2,0)</f>
        <v>CENTRO ORIENTE</v>
      </c>
      <c r="Y1053" t="str">
        <f>+VLOOKUP(T$1:T$21957,'DT HUEVO'!$H:$K,3,0)</f>
        <v>SANTANDER</v>
      </c>
      <c r="Z1053">
        <f>+VLOOKUP(A$1:A$21957,'DT HUEVO'!$A:$E,5,0)</f>
        <v>0</v>
      </c>
      <c r="AA1053" t="str">
        <f>IF(Tabla1[[#This Row],[GRUPO]]="PLANTA CLASIFICACION","BODEGA",IF(Tabla1[[#This Row],[GRUPO]]="BODEGA","BODEGA",Tabla1[[#This Row],[GRUPO]]))</f>
        <v>BODEGA</v>
      </c>
      <c r="AB1053" t="str">
        <f>VLOOKUP(Tabla1[[#This Row],[articulo]],'DT HUEVO'!$A:$F,6,0)</f>
        <v>AU/FS/GS</v>
      </c>
    </row>
    <row r="1054" spans="1:28">
      <c r="A1054" s="223">
        <v>112271</v>
      </c>
      <c r="B1054" s="223" t="s">
        <v>1235</v>
      </c>
      <c r="C1054" s="223" t="s">
        <v>1259</v>
      </c>
      <c r="D1054" s="223">
        <v>16290</v>
      </c>
      <c r="E1054" s="7">
        <v>0</v>
      </c>
      <c r="F1054" s="223" t="s">
        <v>1260</v>
      </c>
      <c r="G1054" s="223" t="s">
        <v>1261</v>
      </c>
      <c r="H1054" s="7">
        <v>0</v>
      </c>
      <c r="I1054" s="7">
        <v>640</v>
      </c>
      <c r="J1054" s="223" t="s">
        <v>1262</v>
      </c>
      <c r="K1054" s="223" t="s">
        <v>1263</v>
      </c>
      <c r="L1054" s="245">
        <v>589.67999999999995</v>
      </c>
      <c r="M1054" s="246">
        <v>46308</v>
      </c>
      <c r="N1054" s="223">
        <v>0</v>
      </c>
      <c r="O1054" s="223" t="s">
        <v>464</v>
      </c>
      <c r="P1054" s="223">
        <v>112271</v>
      </c>
      <c r="Q1054" s="223" t="s">
        <v>466</v>
      </c>
      <c r="R1054" s="223">
        <v>0</v>
      </c>
      <c r="S1054" s="7"/>
      <c r="T1054" s="3" t="str">
        <f>+VLOOKUP(Tabla1[[#This Row],[id_bodega]],'CONVERSION DATOS'!B:D,2,0)</f>
        <v>TAT BOGOTA MONTEVIDEO</v>
      </c>
      <c r="U1054" s="3" t="str">
        <f>+VLOOKUP(Q1054,'CONVERSION DATOS'!B:D,3,0)</f>
        <v>BODEGA</v>
      </c>
      <c r="V1054" t="str">
        <f>+VLOOKUP($A$1:$A$21957,'DT HUEVO'!$A:$E,3,0)</f>
        <v>XL</v>
      </c>
      <c r="W1054" t="str">
        <f>+VLOOKUP($A$1:$A$21797,'DT HUEVO'!$A:$E,4,0)</f>
        <v>EMPACADOS</v>
      </c>
      <c r="X1054" t="str">
        <f>+VLOOKUP(T$1:T$21957,'DT HUEVO'!$H:$K,2,0)</f>
        <v>CENTRO ORIENTE</v>
      </c>
      <c r="Y1054" t="str">
        <f>+VLOOKUP(T$1:T$21957,'DT HUEVO'!$H:$K,3,0)</f>
        <v>SANTANDER</v>
      </c>
      <c r="Z1054">
        <f>+VLOOKUP(A$1:A$21957,'DT HUEVO'!$A:$E,5,0)</f>
        <v>0</v>
      </c>
      <c r="AA1054" t="str">
        <f>IF(Tabla1[[#This Row],[GRUPO]]="PLANTA CLASIFICACION","BODEGA",IF(Tabla1[[#This Row],[GRUPO]]="BODEGA","BODEGA",Tabla1[[#This Row],[GRUPO]]))</f>
        <v>BODEGA</v>
      </c>
      <c r="AB1054" t="str">
        <f>VLOOKUP(Tabla1[[#This Row],[articulo]],'DT HUEVO'!$A:$F,6,0)</f>
        <v>TAT</v>
      </c>
    </row>
    <row r="1055" spans="1:28">
      <c r="A1055" s="223">
        <v>112357</v>
      </c>
      <c r="B1055" s="223" t="s">
        <v>1068</v>
      </c>
      <c r="C1055" s="223" t="s">
        <v>1259</v>
      </c>
      <c r="D1055" s="223">
        <v>3108</v>
      </c>
      <c r="E1055" s="7"/>
      <c r="F1055" s="223" t="s">
        <v>1260</v>
      </c>
      <c r="G1055" s="223" t="s">
        <v>1261</v>
      </c>
      <c r="H1055" s="7"/>
      <c r="I1055" s="7"/>
      <c r="J1055" s="223" t="s">
        <v>1262</v>
      </c>
      <c r="K1055" s="223" t="s">
        <v>1263</v>
      </c>
      <c r="L1055" s="245">
        <v>638.04999999999995</v>
      </c>
      <c r="M1055" s="246">
        <v>46307</v>
      </c>
      <c r="N1055" s="223"/>
      <c r="O1055" s="223" t="s">
        <v>464</v>
      </c>
      <c r="P1055" s="223">
        <v>112357</v>
      </c>
      <c r="Q1055" s="223" t="s">
        <v>466</v>
      </c>
      <c r="R1055" s="223">
        <v>0</v>
      </c>
      <c r="S1055" s="7"/>
      <c r="T1055" s="3" t="str">
        <f>+VLOOKUP(Tabla1[[#This Row],[id_bodega]],'CONVERSION DATOS'!B:D,2,0)</f>
        <v>TAT BOGOTA MONTEVIDEO</v>
      </c>
      <c r="U1055" s="3" t="str">
        <f>+VLOOKUP(Q1055,'CONVERSION DATOS'!B:D,3,0)</f>
        <v>BODEGA</v>
      </c>
      <c r="V1055" t="str">
        <f>+VLOOKUP($A$1:$A$21957,'DT HUEVO'!$A:$E,3,0)</f>
        <v>L</v>
      </c>
      <c r="W1055" t="str">
        <f>+VLOOKUP($A$1:$A$21797,'DT HUEVO'!$A:$E,4,0)</f>
        <v>EMPACADOS</v>
      </c>
      <c r="X1055" t="str">
        <f>+VLOOKUP(T$1:T$21957,'DT HUEVO'!$H:$K,2,0)</f>
        <v>CENTRO ORIENTE</v>
      </c>
      <c r="Y1055" t="str">
        <f>+VLOOKUP(T$1:T$21957,'DT HUEVO'!$H:$K,3,0)</f>
        <v>SANTANDER</v>
      </c>
      <c r="Z1055">
        <f>+VLOOKUP(A$1:A$21957,'DT HUEVO'!$A:$E,5,0)</f>
        <v>0</v>
      </c>
      <c r="AA1055" t="str">
        <f>IF(Tabla1[[#This Row],[GRUPO]]="PLANTA CLASIFICACION","BODEGA",IF(Tabla1[[#This Row],[GRUPO]]="BODEGA","BODEGA",Tabla1[[#This Row],[GRUPO]]))</f>
        <v>BODEGA</v>
      </c>
      <c r="AB1055" t="str">
        <f>VLOOKUP(Tabla1[[#This Row],[articulo]],'DT HUEVO'!$A:$F,6,0)</f>
        <v>AU/FS/GS</v>
      </c>
    </row>
    <row r="1056" spans="1:28">
      <c r="A1056" s="223">
        <v>112379</v>
      </c>
      <c r="B1056" s="223" t="s">
        <v>1067</v>
      </c>
      <c r="C1056" s="223" t="s">
        <v>1259</v>
      </c>
      <c r="D1056" s="223">
        <v>91050</v>
      </c>
      <c r="E1056" s="7"/>
      <c r="F1056" s="223" t="s">
        <v>1260</v>
      </c>
      <c r="G1056" s="223" t="s">
        <v>1261</v>
      </c>
      <c r="H1056" s="7"/>
      <c r="I1056" s="7"/>
      <c r="J1056" s="223" t="s">
        <v>1262</v>
      </c>
      <c r="K1056" s="223" t="s">
        <v>1263</v>
      </c>
      <c r="L1056" s="245">
        <v>538.38</v>
      </c>
      <c r="M1056" s="246">
        <v>46307</v>
      </c>
      <c r="N1056" s="223"/>
      <c r="O1056" s="223" t="s">
        <v>464</v>
      </c>
      <c r="P1056" s="223">
        <v>112379</v>
      </c>
      <c r="Q1056" s="223" t="s">
        <v>466</v>
      </c>
      <c r="R1056" s="223">
        <v>0</v>
      </c>
      <c r="S1056" s="7"/>
      <c r="T1056" s="3" t="str">
        <f>+VLOOKUP(Tabla1[[#This Row],[id_bodega]],'CONVERSION DATOS'!B:D,2,0)</f>
        <v>TAT BOGOTA MONTEVIDEO</v>
      </c>
      <c r="U1056" s="3" t="str">
        <f>+VLOOKUP(Q1056,'CONVERSION DATOS'!B:D,3,0)</f>
        <v>BODEGA</v>
      </c>
      <c r="V1056" t="str">
        <f>+VLOOKUP($A$1:$A$21957,'DT HUEVO'!$A:$E,3,0)</f>
        <v>L</v>
      </c>
      <c r="W1056" t="str">
        <f>+VLOOKUP($A$1:$A$21797,'DT HUEVO'!$A:$E,4,0)</f>
        <v>EMPACADOS</v>
      </c>
      <c r="X1056" t="str">
        <f>+VLOOKUP(T$1:T$21957,'DT HUEVO'!$H:$K,2,0)</f>
        <v>CENTRO ORIENTE</v>
      </c>
      <c r="Y1056" t="str">
        <f>+VLOOKUP(T$1:T$21957,'DT HUEVO'!$H:$K,3,0)</f>
        <v>SANTANDER</v>
      </c>
      <c r="Z1056">
        <f>+VLOOKUP(A$1:A$21957,'DT HUEVO'!$A:$E,5,0)</f>
        <v>0</v>
      </c>
      <c r="AA1056" t="str">
        <f>IF(Tabla1[[#This Row],[GRUPO]]="PLANTA CLASIFICACION","BODEGA",IF(Tabla1[[#This Row],[GRUPO]]="BODEGA","BODEGA",Tabla1[[#This Row],[GRUPO]]))</f>
        <v>BODEGA</v>
      </c>
      <c r="AB1056" t="str">
        <f>VLOOKUP(Tabla1[[#This Row],[articulo]],'DT HUEVO'!$A:$F,6,0)</f>
        <v>AU/FS/GS</v>
      </c>
    </row>
    <row r="1057" spans="1:28">
      <c r="A1057" s="223">
        <v>114379</v>
      </c>
      <c r="B1057" s="223" t="s">
        <v>1182</v>
      </c>
      <c r="C1057" s="223" t="s">
        <v>1259</v>
      </c>
      <c r="D1057" s="223">
        <v>19200</v>
      </c>
      <c r="E1057" s="7"/>
      <c r="F1057" s="223" t="s">
        <v>1260</v>
      </c>
      <c r="G1057" s="223" t="s">
        <v>1261</v>
      </c>
      <c r="H1057" s="7"/>
      <c r="I1057" s="7"/>
      <c r="J1057" s="223" t="s">
        <v>1262</v>
      </c>
      <c r="K1057" s="223" t="s">
        <v>1263</v>
      </c>
      <c r="L1057" s="245">
        <v>570.95000000000005</v>
      </c>
      <c r="M1057" s="246">
        <v>46305</v>
      </c>
      <c r="N1057" s="223"/>
      <c r="O1057" s="223" t="s">
        <v>464</v>
      </c>
      <c r="P1057" s="223">
        <v>114379</v>
      </c>
      <c r="Q1057" s="223" t="s">
        <v>466</v>
      </c>
      <c r="R1057" s="223">
        <v>0</v>
      </c>
      <c r="S1057" s="7"/>
      <c r="T1057" s="3" t="str">
        <f>+VLOOKUP(Tabla1[[#This Row],[id_bodega]],'CONVERSION DATOS'!B:D,2,0)</f>
        <v>TAT BOGOTA MONTEVIDEO</v>
      </c>
      <c r="U1057" s="3" t="str">
        <f>+VLOOKUP(Q1057,'CONVERSION DATOS'!B:D,3,0)</f>
        <v>BODEGA</v>
      </c>
      <c r="V1057" t="str">
        <f>+VLOOKUP($A$1:$A$21957,'DT HUEVO'!$A:$E,3,0)</f>
        <v>L</v>
      </c>
      <c r="W1057" t="str">
        <f>+VLOOKUP($A$1:$A$21797,'DT HUEVO'!$A:$E,4,0)</f>
        <v>EMPACADOS</v>
      </c>
      <c r="X1057" t="str">
        <f>+VLOOKUP(T$1:T$21957,'DT HUEVO'!$H:$K,2,0)</f>
        <v>CENTRO ORIENTE</v>
      </c>
      <c r="Y1057" t="str">
        <f>+VLOOKUP(T$1:T$21957,'DT HUEVO'!$H:$K,3,0)</f>
        <v>SANTANDER</v>
      </c>
      <c r="Z1057">
        <f>+VLOOKUP(A$1:A$21957,'DT HUEVO'!$A:$E,5,0)</f>
        <v>0</v>
      </c>
      <c r="AA1057" t="str">
        <f>IF(Tabla1[[#This Row],[GRUPO]]="PLANTA CLASIFICACION","BODEGA",IF(Tabla1[[#This Row],[GRUPO]]="BODEGA","BODEGA",Tabla1[[#This Row],[GRUPO]]))</f>
        <v>BODEGA</v>
      </c>
      <c r="AB1057" t="str">
        <f>VLOOKUP(Tabla1[[#This Row],[articulo]],'DT HUEVO'!$A:$F,6,0)</f>
        <v>AU/FS/GS</v>
      </c>
    </row>
    <row r="1058" spans="1:28">
      <c r="A1058" s="223">
        <v>152384</v>
      </c>
      <c r="B1058" s="223" t="s">
        <v>1107</v>
      </c>
      <c r="C1058" s="223" t="s">
        <v>1259</v>
      </c>
      <c r="D1058" s="223">
        <v>45540</v>
      </c>
      <c r="E1058" s="7">
        <v>0</v>
      </c>
      <c r="F1058" s="223" t="s">
        <v>1260</v>
      </c>
      <c r="G1058" s="223" t="s">
        <v>1261</v>
      </c>
      <c r="H1058" s="7">
        <v>0</v>
      </c>
      <c r="I1058" s="7">
        <v>550</v>
      </c>
      <c r="J1058" s="223" t="s">
        <v>1262</v>
      </c>
      <c r="K1058" s="223" t="s">
        <v>1263</v>
      </c>
      <c r="L1058" s="245">
        <v>504.4</v>
      </c>
      <c r="M1058" s="246">
        <v>46308</v>
      </c>
      <c r="N1058" s="223"/>
      <c r="O1058" s="223" t="s">
        <v>464</v>
      </c>
      <c r="P1058" s="223">
        <v>152384</v>
      </c>
      <c r="Q1058" s="223" t="s">
        <v>466</v>
      </c>
      <c r="R1058" s="223">
        <v>0</v>
      </c>
      <c r="S1058" s="7"/>
      <c r="T1058" s="3" t="str">
        <f>+VLOOKUP(Tabla1[[#This Row],[id_bodega]],'CONVERSION DATOS'!B:D,2,0)</f>
        <v>TAT BOGOTA MONTEVIDEO</v>
      </c>
      <c r="U1058" s="3" t="str">
        <f>+VLOOKUP(Q1058,'CONVERSION DATOS'!B:D,3,0)</f>
        <v>BODEGA</v>
      </c>
      <c r="V1058" t="str">
        <f>+VLOOKUP($A$1:$A$21957,'DT HUEVO'!$A:$E,3,0)</f>
        <v>L</v>
      </c>
      <c r="W1058" t="str">
        <f>+VLOOKUP($A$1:$A$21797,'DT HUEVO'!$A:$E,4,0)</f>
        <v>EMPACADOS</v>
      </c>
      <c r="X1058" t="str">
        <f>+VLOOKUP(T$1:T$21957,'DT HUEVO'!$H:$K,2,0)</f>
        <v>CENTRO ORIENTE</v>
      </c>
      <c r="Y1058" t="str">
        <f>+VLOOKUP(T$1:T$21957,'DT HUEVO'!$H:$K,3,0)</f>
        <v>SANTANDER</v>
      </c>
      <c r="Z1058">
        <f>+VLOOKUP(A$1:A$21957,'DT HUEVO'!$A:$E,5,0)</f>
        <v>0</v>
      </c>
      <c r="AA1058" t="str">
        <f>IF(Tabla1[[#This Row],[GRUPO]]="PLANTA CLASIFICACION","BODEGA",IF(Tabla1[[#This Row],[GRUPO]]="BODEGA","BODEGA",Tabla1[[#This Row],[GRUPO]]))</f>
        <v>BODEGA</v>
      </c>
      <c r="AB1058" t="str">
        <f>VLOOKUP(Tabla1[[#This Row],[articulo]],'DT HUEVO'!$A:$F,6,0)</f>
        <v>TAT</v>
      </c>
    </row>
    <row r="1059" spans="1:28">
      <c r="A1059" s="223">
        <v>2010102</v>
      </c>
      <c r="B1059" s="223" t="s">
        <v>1266</v>
      </c>
      <c r="C1059" s="223" t="s">
        <v>1259</v>
      </c>
      <c r="D1059" s="223">
        <v>9676</v>
      </c>
      <c r="E1059" s="7">
        <v>0</v>
      </c>
      <c r="F1059" s="223" t="s">
        <v>1260</v>
      </c>
      <c r="G1059" s="223" t="s">
        <v>1261</v>
      </c>
      <c r="H1059" s="7">
        <v>0</v>
      </c>
      <c r="I1059" s="7">
        <v>610</v>
      </c>
      <c r="J1059" s="223" t="s">
        <v>1262</v>
      </c>
      <c r="K1059" s="223" t="s">
        <v>1263</v>
      </c>
      <c r="L1059" s="245">
        <v>629.67999999999995</v>
      </c>
      <c r="M1059" s="246">
        <v>46308</v>
      </c>
      <c r="N1059" s="223"/>
      <c r="O1059" s="223" t="s">
        <v>464</v>
      </c>
      <c r="P1059" s="223">
        <v>2010102</v>
      </c>
      <c r="Q1059" s="223" t="s">
        <v>466</v>
      </c>
      <c r="R1059" s="223">
        <v>0</v>
      </c>
      <c r="S1059" s="7"/>
      <c r="T1059" s="3" t="str">
        <f>+VLOOKUP(Tabla1[[#This Row],[id_bodega]],'CONVERSION DATOS'!B:D,2,0)</f>
        <v>TAT BOGOTA MONTEVIDEO</v>
      </c>
      <c r="U1059" s="3" t="str">
        <f>+VLOOKUP(Q1059,'CONVERSION DATOS'!B:D,3,0)</f>
        <v>BODEGA</v>
      </c>
      <c r="V1059" t="str">
        <f>+VLOOKUP($A$1:$A$21957,'DT HUEVO'!$A:$E,3,0)</f>
        <v>YUMBO</v>
      </c>
      <c r="W1059" t="str">
        <f>+VLOOKUP($A$1:$A$21797,'DT HUEVO'!$A:$E,4,0)</f>
        <v>VERDE</v>
      </c>
      <c r="X1059" t="str">
        <f>+VLOOKUP(T$1:T$21957,'DT HUEVO'!$H:$K,2,0)</f>
        <v>CENTRO ORIENTE</v>
      </c>
      <c r="Y1059" t="str">
        <f>+VLOOKUP(T$1:T$21957,'DT HUEVO'!$H:$K,3,0)</f>
        <v>SANTANDER</v>
      </c>
      <c r="Z1059">
        <f>+VLOOKUP(A$1:A$21957,'DT HUEVO'!$A:$E,5,0)</f>
        <v>0</v>
      </c>
      <c r="AA1059" t="str">
        <f>IF(Tabla1[[#This Row],[GRUPO]]="PLANTA CLASIFICACION","BODEGA",IF(Tabla1[[#This Row],[GRUPO]]="BODEGA","BODEGA",Tabla1[[#This Row],[GRUPO]]))</f>
        <v>BODEGA</v>
      </c>
      <c r="AB1059" t="str">
        <f>VLOOKUP(Tabla1[[#This Row],[articulo]],'DT HUEVO'!$A:$F,6,0)</f>
        <v>TAT</v>
      </c>
    </row>
    <row r="1060" spans="1:28">
      <c r="A1060" s="223">
        <v>2110202</v>
      </c>
      <c r="B1060" s="223" t="s">
        <v>1008</v>
      </c>
      <c r="C1060" s="223" t="s">
        <v>1259</v>
      </c>
      <c r="D1060" s="223">
        <v>196896</v>
      </c>
      <c r="E1060" s="7">
        <v>0</v>
      </c>
      <c r="F1060" s="223" t="s">
        <v>1260</v>
      </c>
      <c r="G1060" s="223" t="s">
        <v>1261</v>
      </c>
      <c r="H1060" s="7">
        <v>0</v>
      </c>
      <c r="I1060" s="7">
        <v>510</v>
      </c>
      <c r="J1060" s="223" t="s">
        <v>1262</v>
      </c>
      <c r="K1060" s="223" t="s">
        <v>1263</v>
      </c>
      <c r="L1060" s="245">
        <v>394.25972721943651</v>
      </c>
      <c r="M1060" s="246">
        <v>46308</v>
      </c>
      <c r="N1060" s="223"/>
      <c r="O1060" s="223" t="s">
        <v>464</v>
      </c>
      <c r="P1060" s="223">
        <v>2110202</v>
      </c>
      <c r="Q1060" s="223" t="s">
        <v>466</v>
      </c>
      <c r="R1060" s="223">
        <v>0</v>
      </c>
      <c r="S1060" s="7"/>
      <c r="T1060" s="3" t="str">
        <f>+VLOOKUP(Tabla1[[#This Row],[id_bodega]],'CONVERSION DATOS'!B:D,2,0)</f>
        <v>TAT BOGOTA MONTEVIDEO</v>
      </c>
      <c r="U1060" s="3" t="str">
        <f>+VLOOKUP(Q1060,'CONVERSION DATOS'!B:D,3,0)</f>
        <v>BODEGA</v>
      </c>
      <c r="V1060" t="str">
        <f>+VLOOKUP($A$1:$A$21957,'DT HUEVO'!$A:$E,3,0)</f>
        <v>XL</v>
      </c>
      <c r="W1060" t="str">
        <f>+VLOOKUP($A$1:$A$21797,'DT HUEVO'!$A:$E,4,0)</f>
        <v>VERDE</v>
      </c>
      <c r="X1060" t="str">
        <f>+VLOOKUP(T$1:T$21957,'DT HUEVO'!$H:$K,2,0)</f>
        <v>CENTRO ORIENTE</v>
      </c>
      <c r="Y1060" t="str">
        <f>+VLOOKUP(T$1:T$21957,'DT HUEVO'!$H:$K,3,0)</f>
        <v>SANTANDER</v>
      </c>
      <c r="Z1060">
        <f>+VLOOKUP(A$1:A$21957,'DT HUEVO'!$A:$E,5,0)</f>
        <v>0</v>
      </c>
      <c r="AA1060" t="str">
        <f>IF(Tabla1[[#This Row],[GRUPO]]="PLANTA CLASIFICACION","BODEGA",IF(Tabla1[[#This Row],[GRUPO]]="BODEGA","BODEGA",Tabla1[[#This Row],[GRUPO]]))</f>
        <v>BODEGA</v>
      </c>
      <c r="AB1060" t="str">
        <f>VLOOKUP(Tabla1[[#This Row],[articulo]],'DT HUEVO'!$A:$F,6,0)</f>
        <v>TAT</v>
      </c>
    </row>
    <row r="1061" spans="1:28">
      <c r="A1061" s="223">
        <v>2110217</v>
      </c>
      <c r="B1061" s="223" t="s">
        <v>1785</v>
      </c>
      <c r="C1061" s="223" t="s">
        <v>1259</v>
      </c>
      <c r="D1061" s="223">
        <v>196740</v>
      </c>
      <c r="E1061" s="7">
        <v>0</v>
      </c>
      <c r="F1061" s="223" t="s">
        <v>1260</v>
      </c>
      <c r="G1061" s="223" t="s">
        <v>1261</v>
      </c>
      <c r="H1061" s="7">
        <v>0</v>
      </c>
      <c r="I1061" s="7">
        <v>520</v>
      </c>
      <c r="J1061" s="223" t="s">
        <v>1262</v>
      </c>
      <c r="K1061" s="223" t="s">
        <v>1263</v>
      </c>
      <c r="L1061" s="245">
        <v>393.89</v>
      </c>
      <c r="M1061" s="246">
        <v>46308</v>
      </c>
      <c r="N1061" s="223">
        <v>0</v>
      </c>
      <c r="O1061" s="223" t="s">
        <v>464</v>
      </c>
      <c r="P1061" s="223">
        <v>2110217</v>
      </c>
      <c r="Q1061" s="223" t="s">
        <v>466</v>
      </c>
      <c r="R1061" s="223">
        <v>0</v>
      </c>
      <c r="S1061" s="7"/>
      <c r="T1061" s="3" t="str">
        <f>+VLOOKUP(Tabla1[[#This Row],[id_bodega]],'CONVERSION DATOS'!B:D,2,0)</f>
        <v>TAT BOGOTA MONTEVIDEO</v>
      </c>
      <c r="U1061" s="3" t="str">
        <f>+VLOOKUP(Q1061,'CONVERSION DATOS'!B:D,3,0)</f>
        <v>BODEGA</v>
      </c>
      <c r="V1061" t="str">
        <f>+VLOOKUP($A$1:$A$21957,'DT HUEVO'!$A:$E,3,0)</f>
        <v>XL</v>
      </c>
      <c r="W1061" t="str">
        <f>+VLOOKUP($A$1:$A$21797,'DT HUEVO'!$A:$E,4,0)</f>
        <v>EMPACADOS</v>
      </c>
      <c r="X1061" t="str">
        <f>+VLOOKUP(T$1:T$21957,'DT HUEVO'!$H:$K,2,0)</f>
        <v>CENTRO ORIENTE</v>
      </c>
      <c r="Y1061" t="str">
        <f>+VLOOKUP(T$1:T$21957,'DT HUEVO'!$H:$K,3,0)</f>
        <v>SANTANDER</v>
      </c>
      <c r="Z1061">
        <f>+VLOOKUP(A$1:A$21957,'DT HUEVO'!$A:$E,5,0)</f>
        <v>0</v>
      </c>
      <c r="AA1061" t="str">
        <f>IF(Tabla1[[#This Row],[GRUPO]]="PLANTA CLASIFICACION","BODEGA",IF(Tabla1[[#This Row],[GRUPO]]="BODEGA","BODEGA",Tabla1[[#This Row],[GRUPO]]))</f>
        <v>BODEGA</v>
      </c>
      <c r="AB1061" t="str">
        <f>VLOOKUP(Tabla1[[#This Row],[articulo]],'DT HUEVO'!$A:$F,6,0)</f>
        <v>TAT</v>
      </c>
    </row>
    <row r="1062" spans="1:28">
      <c r="A1062" s="223">
        <v>2110302</v>
      </c>
      <c r="B1062" s="223" t="s">
        <v>1007</v>
      </c>
      <c r="C1062" s="223" t="s">
        <v>1259</v>
      </c>
      <c r="D1062" s="223">
        <v>106235</v>
      </c>
      <c r="E1062" s="7">
        <v>0</v>
      </c>
      <c r="F1062" s="223" t="s">
        <v>1260</v>
      </c>
      <c r="G1062" s="223" t="s">
        <v>1261</v>
      </c>
      <c r="H1062" s="7">
        <v>0</v>
      </c>
      <c r="I1062" s="7">
        <v>465</v>
      </c>
      <c r="J1062" s="223" t="s">
        <v>1262</v>
      </c>
      <c r="K1062" s="223" t="s">
        <v>1263</v>
      </c>
      <c r="L1062" s="245">
        <v>363.24027736009953</v>
      </c>
      <c r="M1062" s="246">
        <v>46308</v>
      </c>
      <c r="N1062" s="223"/>
      <c r="O1062" s="223" t="s">
        <v>464</v>
      </c>
      <c r="P1062" s="223">
        <v>2110302</v>
      </c>
      <c r="Q1062" s="223" t="s">
        <v>466</v>
      </c>
      <c r="R1062" s="223">
        <v>0</v>
      </c>
      <c r="S1062" s="7"/>
      <c r="T1062" s="3" t="str">
        <f>+VLOOKUP(Tabla1[[#This Row],[id_bodega]],'CONVERSION DATOS'!B:D,2,0)</f>
        <v>TAT BOGOTA MONTEVIDEO</v>
      </c>
      <c r="U1062" s="3" t="str">
        <f>+VLOOKUP(Q1062,'CONVERSION DATOS'!B:D,3,0)</f>
        <v>BODEGA</v>
      </c>
      <c r="V1062" t="str">
        <f>+VLOOKUP($A$1:$A$21957,'DT HUEVO'!$A:$E,3,0)</f>
        <v>L</v>
      </c>
      <c r="W1062" t="str">
        <f>+VLOOKUP($A$1:$A$21797,'DT HUEVO'!$A:$E,4,0)</f>
        <v>VERDE</v>
      </c>
      <c r="X1062" t="str">
        <f>+VLOOKUP(T$1:T$21957,'DT HUEVO'!$H:$K,2,0)</f>
        <v>CENTRO ORIENTE</v>
      </c>
      <c r="Y1062" t="str">
        <f>+VLOOKUP(T$1:T$21957,'DT HUEVO'!$H:$K,3,0)</f>
        <v>SANTANDER</v>
      </c>
      <c r="Z1062">
        <f>+VLOOKUP(A$1:A$21957,'DT HUEVO'!$A:$E,5,0)</f>
        <v>0</v>
      </c>
      <c r="AA1062" t="str">
        <f>IF(Tabla1[[#This Row],[GRUPO]]="PLANTA CLASIFICACION","BODEGA",IF(Tabla1[[#This Row],[GRUPO]]="BODEGA","BODEGA",Tabla1[[#This Row],[GRUPO]]))</f>
        <v>BODEGA</v>
      </c>
      <c r="AB1062" t="str">
        <f>VLOOKUP(Tabla1[[#This Row],[articulo]],'DT HUEVO'!$A:$F,6,0)</f>
        <v>TAT</v>
      </c>
    </row>
    <row r="1063" spans="1:28">
      <c r="A1063" s="223">
        <v>2110317</v>
      </c>
      <c r="B1063" s="223" t="s">
        <v>1786</v>
      </c>
      <c r="C1063" s="223" t="s">
        <v>1259</v>
      </c>
      <c r="D1063" s="223">
        <v>14550</v>
      </c>
      <c r="E1063" s="7">
        <v>0</v>
      </c>
      <c r="F1063" s="223" t="s">
        <v>1260</v>
      </c>
      <c r="G1063" s="223" t="s">
        <v>1261</v>
      </c>
      <c r="H1063" s="7">
        <v>0</v>
      </c>
      <c r="I1063" s="7">
        <v>475</v>
      </c>
      <c r="J1063" s="223" t="s">
        <v>1262</v>
      </c>
      <c r="K1063" s="223" t="s">
        <v>1263</v>
      </c>
      <c r="L1063" s="245">
        <v>362.98</v>
      </c>
      <c r="M1063" s="246">
        <v>46308</v>
      </c>
      <c r="N1063" s="223">
        <v>0</v>
      </c>
      <c r="O1063" s="223" t="s">
        <v>464</v>
      </c>
      <c r="P1063" s="223">
        <v>2110317</v>
      </c>
      <c r="Q1063" s="223" t="s">
        <v>466</v>
      </c>
      <c r="R1063" s="223">
        <v>0</v>
      </c>
      <c r="S1063" s="7"/>
      <c r="T1063" s="3" t="str">
        <f>+VLOOKUP(Tabla1[[#This Row],[id_bodega]],'CONVERSION DATOS'!B:D,2,0)</f>
        <v>TAT BOGOTA MONTEVIDEO</v>
      </c>
      <c r="U1063" s="3" t="str">
        <f>+VLOOKUP(Q1063,'CONVERSION DATOS'!B:D,3,0)</f>
        <v>BODEGA</v>
      </c>
      <c r="V1063" t="str">
        <f>+VLOOKUP($A$1:$A$21957,'DT HUEVO'!$A:$E,3,0)</f>
        <v>L</v>
      </c>
      <c r="W1063" t="str">
        <f>+VLOOKUP($A$1:$A$21797,'DT HUEVO'!$A:$E,4,0)</f>
        <v>EMPACADOS</v>
      </c>
      <c r="X1063" t="str">
        <f>+VLOOKUP(T$1:T$21957,'DT HUEVO'!$H:$K,2,0)</f>
        <v>CENTRO ORIENTE</v>
      </c>
      <c r="Y1063" t="str">
        <f>+VLOOKUP(T$1:T$21957,'DT HUEVO'!$H:$K,3,0)</f>
        <v>SANTANDER</v>
      </c>
      <c r="Z1063">
        <f>+VLOOKUP(A$1:A$21957,'DT HUEVO'!$A:$E,5,0)</f>
        <v>0</v>
      </c>
      <c r="AA1063" t="str">
        <f>IF(Tabla1[[#This Row],[GRUPO]]="PLANTA CLASIFICACION","BODEGA",IF(Tabla1[[#This Row],[GRUPO]]="BODEGA","BODEGA",Tabla1[[#This Row],[GRUPO]]))</f>
        <v>BODEGA</v>
      </c>
      <c r="AB1063" t="str">
        <f>VLOOKUP(Tabla1[[#This Row],[articulo]],'DT HUEVO'!$A:$F,6,0)</f>
        <v>TAT</v>
      </c>
    </row>
    <row r="1064" spans="1:28">
      <c r="A1064" s="223">
        <v>2110402</v>
      </c>
      <c r="B1064" s="223" t="s">
        <v>1009</v>
      </c>
      <c r="C1064" s="223" t="s">
        <v>1259</v>
      </c>
      <c r="D1064" s="223">
        <v>31935</v>
      </c>
      <c r="E1064" s="7">
        <v>0</v>
      </c>
      <c r="F1064" s="223" t="s">
        <v>1260</v>
      </c>
      <c r="G1064" s="223" t="s">
        <v>1261</v>
      </c>
      <c r="H1064" s="7">
        <v>0</v>
      </c>
      <c r="I1064" s="7">
        <v>445</v>
      </c>
      <c r="J1064" s="223" t="s">
        <v>1262</v>
      </c>
      <c r="K1064" s="223" t="s">
        <v>1263</v>
      </c>
      <c r="L1064" s="245">
        <v>349.55000181323561</v>
      </c>
      <c r="M1064" s="246">
        <v>46308</v>
      </c>
      <c r="N1064" s="223"/>
      <c r="O1064" s="223" t="s">
        <v>464</v>
      </c>
      <c r="P1064" s="223">
        <v>2110402</v>
      </c>
      <c r="Q1064" s="223" t="s">
        <v>466</v>
      </c>
      <c r="R1064" s="223">
        <v>0</v>
      </c>
      <c r="S1064" s="7"/>
      <c r="T1064" s="3" t="str">
        <f>+VLOOKUP(Tabla1[[#This Row],[id_bodega]],'CONVERSION DATOS'!B:D,2,0)</f>
        <v>TAT BOGOTA MONTEVIDEO</v>
      </c>
      <c r="U1064" s="3" t="str">
        <f>+VLOOKUP(Q1064,'CONVERSION DATOS'!B:D,3,0)</f>
        <v>BODEGA</v>
      </c>
      <c r="V1064" t="str">
        <f>+VLOOKUP($A$1:$A$21957,'DT HUEVO'!$A:$E,3,0)</f>
        <v>M</v>
      </c>
      <c r="W1064" t="str">
        <f>+VLOOKUP($A$1:$A$21797,'DT HUEVO'!$A:$E,4,0)</f>
        <v>VERDE</v>
      </c>
      <c r="X1064" t="str">
        <f>+VLOOKUP(T$1:T$21957,'DT HUEVO'!$H:$K,2,0)</f>
        <v>CENTRO ORIENTE</v>
      </c>
      <c r="Y1064" t="str">
        <f>+VLOOKUP(T$1:T$21957,'DT HUEVO'!$H:$K,3,0)</f>
        <v>SANTANDER</v>
      </c>
      <c r="Z1064">
        <f>+VLOOKUP(A$1:A$21957,'DT HUEVO'!$A:$E,5,0)</f>
        <v>0</v>
      </c>
      <c r="AA1064" t="str">
        <f>IF(Tabla1[[#This Row],[GRUPO]]="PLANTA CLASIFICACION","BODEGA",IF(Tabla1[[#This Row],[GRUPO]]="BODEGA","BODEGA",Tabla1[[#This Row],[GRUPO]]))</f>
        <v>BODEGA</v>
      </c>
      <c r="AB1064" t="str">
        <f>VLOOKUP(Tabla1[[#This Row],[articulo]],'DT HUEVO'!$A:$F,6,0)</f>
        <v>TAT</v>
      </c>
    </row>
    <row r="1065" spans="1:28">
      <c r="A1065" s="223">
        <v>2112207</v>
      </c>
      <c r="B1065" s="223" t="s">
        <v>1104</v>
      </c>
      <c r="C1065" s="223" t="s">
        <v>1259</v>
      </c>
      <c r="D1065" s="223">
        <v>2080</v>
      </c>
      <c r="E1065" s="7">
        <v>0</v>
      </c>
      <c r="F1065" s="223" t="s">
        <v>1260</v>
      </c>
      <c r="G1065" s="223" t="s">
        <v>1261</v>
      </c>
      <c r="H1065" s="7">
        <v>0</v>
      </c>
      <c r="I1065" s="7">
        <v>630</v>
      </c>
      <c r="J1065" s="223" t="s">
        <v>1262</v>
      </c>
      <c r="K1065" s="223" t="s">
        <v>1263</v>
      </c>
      <c r="L1065" s="245">
        <v>599.67999999999995</v>
      </c>
      <c r="M1065" s="246">
        <v>46307</v>
      </c>
      <c r="N1065" s="223"/>
      <c r="O1065" s="223" t="s">
        <v>464</v>
      </c>
      <c r="P1065" s="223">
        <v>2112207</v>
      </c>
      <c r="Q1065" s="223" t="s">
        <v>466</v>
      </c>
      <c r="R1065" s="223">
        <v>0</v>
      </c>
      <c r="S1065" s="7"/>
      <c r="T1065" s="3" t="str">
        <f>+VLOOKUP(Tabla1[[#This Row],[id_bodega]],'CONVERSION DATOS'!B:D,2,0)</f>
        <v>TAT BOGOTA MONTEVIDEO</v>
      </c>
      <c r="U1065" s="3" t="str">
        <f>+VLOOKUP(Q1065,'CONVERSION DATOS'!B:D,3,0)</f>
        <v>BODEGA</v>
      </c>
      <c r="V1065" t="str">
        <f>+VLOOKUP($A$1:$A$21957,'DT HUEVO'!$A:$E,3,0)</f>
        <v>XL</v>
      </c>
      <c r="W1065" t="str">
        <f>+VLOOKUP($A$1:$A$21797,'DT HUEVO'!$A:$E,4,0)</f>
        <v>EMPACADOS</v>
      </c>
      <c r="X1065" t="str">
        <f>+VLOOKUP(T$1:T$21957,'DT HUEVO'!$H:$K,2,0)</f>
        <v>CENTRO ORIENTE</v>
      </c>
      <c r="Y1065" t="str">
        <f>+VLOOKUP(T$1:T$21957,'DT HUEVO'!$H:$K,3,0)</f>
        <v>SANTANDER</v>
      </c>
      <c r="Z1065" t="str">
        <f>+VLOOKUP(A$1:A$21957,'DT HUEVO'!$A:$E,5,0)</f>
        <v>TAT</v>
      </c>
      <c r="AA1065" t="str">
        <f>IF(Tabla1[[#This Row],[GRUPO]]="PLANTA CLASIFICACION","BODEGA",IF(Tabla1[[#This Row],[GRUPO]]="BODEGA","BODEGA",Tabla1[[#This Row],[GRUPO]]))</f>
        <v>BODEGA</v>
      </c>
      <c r="AB1065" t="str">
        <f>VLOOKUP(Tabla1[[#This Row],[articulo]],'DT HUEVO'!$A:$F,6,0)</f>
        <v>TAT</v>
      </c>
    </row>
    <row r="1066" spans="1:28">
      <c r="A1066" s="223">
        <v>2152388</v>
      </c>
      <c r="B1066" s="223" t="s">
        <v>1106</v>
      </c>
      <c r="C1066" s="223" t="s">
        <v>1259</v>
      </c>
      <c r="D1066" s="223">
        <v>1080</v>
      </c>
      <c r="E1066" s="7">
        <v>0</v>
      </c>
      <c r="F1066" s="223" t="s">
        <v>1260</v>
      </c>
      <c r="G1066" s="223" t="s">
        <v>1261</v>
      </c>
      <c r="H1066" s="7">
        <v>0</v>
      </c>
      <c r="I1066" s="7">
        <v>550</v>
      </c>
      <c r="J1066" s="223" t="s">
        <v>1262</v>
      </c>
      <c r="K1066" s="223" t="s">
        <v>1263</v>
      </c>
      <c r="L1066" s="245">
        <v>538.38</v>
      </c>
      <c r="M1066" s="246">
        <v>46307</v>
      </c>
      <c r="N1066" s="223"/>
      <c r="O1066" s="223" t="s">
        <v>464</v>
      </c>
      <c r="P1066" s="223">
        <v>2152388</v>
      </c>
      <c r="Q1066" s="223" t="s">
        <v>466</v>
      </c>
      <c r="R1066" s="223">
        <v>0</v>
      </c>
      <c r="S1066" s="7"/>
      <c r="T1066" s="3" t="str">
        <f>+VLOOKUP(Tabla1[[#This Row],[id_bodega]],'CONVERSION DATOS'!B:D,2,0)</f>
        <v>TAT BOGOTA MONTEVIDEO</v>
      </c>
      <c r="U1066" s="3" t="str">
        <f>+VLOOKUP(Q1066,'CONVERSION DATOS'!B:D,3,0)</f>
        <v>BODEGA</v>
      </c>
      <c r="V1066" t="str">
        <f>+VLOOKUP($A$1:$A$21957,'DT HUEVO'!$A:$E,3,0)</f>
        <v>L</v>
      </c>
      <c r="W1066" t="str">
        <f>+VLOOKUP($A$1:$A$21797,'DT HUEVO'!$A:$E,4,0)</f>
        <v>EMPACADOS</v>
      </c>
      <c r="X1066" t="str">
        <f>+VLOOKUP(T$1:T$21957,'DT HUEVO'!$H:$K,2,0)</f>
        <v>CENTRO ORIENTE</v>
      </c>
      <c r="Y1066" t="str">
        <f>+VLOOKUP(T$1:T$21957,'DT HUEVO'!$H:$K,3,0)</f>
        <v>SANTANDER</v>
      </c>
      <c r="Z1066">
        <f>+VLOOKUP(A$1:A$21957,'DT HUEVO'!$A:$E,5,0)</f>
        <v>0</v>
      </c>
      <c r="AA1066" t="str">
        <f>IF(Tabla1[[#This Row],[GRUPO]]="PLANTA CLASIFICACION","BODEGA",IF(Tabla1[[#This Row],[GRUPO]]="BODEGA","BODEGA",Tabla1[[#This Row],[GRUPO]]))</f>
        <v>BODEGA</v>
      </c>
      <c r="AB1066" t="str">
        <f>VLOOKUP(Tabla1[[#This Row],[articulo]],'DT HUEVO'!$A:$F,6,0)</f>
        <v>TAT</v>
      </c>
    </row>
    <row r="1067" spans="1:28">
      <c r="A1067" s="223">
        <v>2110302</v>
      </c>
      <c r="B1067" s="223" t="s">
        <v>1007</v>
      </c>
      <c r="C1067" s="223" t="s">
        <v>1259</v>
      </c>
      <c r="D1067" s="223">
        <v>13754</v>
      </c>
      <c r="E1067" s="7">
        <v>0</v>
      </c>
      <c r="F1067" s="223" t="s">
        <v>1260</v>
      </c>
      <c r="G1067" s="223" t="s">
        <v>1261</v>
      </c>
      <c r="H1067" s="7">
        <v>0</v>
      </c>
      <c r="I1067" s="7">
        <v>340</v>
      </c>
      <c r="J1067" s="223" t="s">
        <v>1262</v>
      </c>
      <c r="K1067" s="223" t="s">
        <v>1263</v>
      </c>
      <c r="L1067" s="245">
        <v>363.24502033565079</v>
      </c>
      <c r="M1067" s="246">
        <v>46305</v>
      </c>
      <c r="N1067" s="223"/>
      <c r="O1067" s="223" t="s">
        <v>471</v>
      </c>
      <c r="P1067" s="223">
        <v>2110302</v>
      </c>
      <c r="Q1067" s="223" t="s">
        <v>472</v>
      </c>
      <c r="R1067" s="223">
        <v>0</v>
      </c>
      <c r="S1067" s="7"/>
      <c r="T1067" s="3" t="str">
        <f>+VLOOKUP(Tabla1[[#This Row],[id_bodega]],'CONVERSION DATOS'!B:D,2,0)</f>
        <v>TAT VILLAVICENCIO</v>
      </c>
      <c r="U1067" s="3" t="str">
        <f>+VLOOKUP(Q1067,'CONVERSION DATOS'!B:D,3,0)</f>
        <v>BODEGA</v>
      </c>
      <c r="V1067" t="str">
        <f>+VLOOKUP($A$1:$A$21957,'DT HUEVO'!$A:$E,3,0)</f>
        <v>L</v>
      </c>
      <c r="W1067" t="str">
        <f>+VLOOKUP($A$1:$A$21797,'DT HUEVO'!$A:$E,4,0)</f>
        <v>VERDE</v>
      </c>
      <c r="X1067" t="str">
        <f>+VLOOKUP(T$1:T$21957,'DT HUEVO'!$H:$K,2,0)</f>
        <v>CENTRO ORIENTE</v>
      </c>
      <c r="Y1067" t="str">
        <f>+VLOOKUP(T$1:T$21957,'DT HUEVO'!$H:$K,3,0)</f>
        <v>SANTANDER</v>
      </c>
      <c r="Z1067">
        <f>+VLOOKUP(A$1:A$21957,'DT HUEVO'!$A:$E,5,0)</f>
        <v>0</v>
      </c>
      <c r="AA1067" t="str">
        <f>IF(Tabla1[[#This Row],[GRUPO]]="PLANTA CLASIFICACION","BODEGA",IF(Tabla1[[#This Row],[GRUPO]]="BODEGA","BODEGA",Tabla1[[#This Row],[GRUPO]]))</f>
        <v>BODEGA</v>
      </c>
      <c r="AB1067" t="str">
        <f>VLOOKUP(Tabla1[[#This Row],[articulo]],'DT HUEVO'!$A:$F,6,0)</f>
        <v>TAT</v>
      </c>
    </row>
    <row r="1068" spans="1:28">
      <c r="A1068" s="223">
        <v>79101</v>
      </c>
      <c r="B1068" s="223" t="s">
        <v>57</v>
      </c>
      <c r="C1068" s="223" t="s">
        <v>1259</v>
      </c>
      <c r="D1068" s="223">
        <v>3214</v>
      </c>
      <c r="E1068" s="7"/>
      <c r="F1068" s="223" t="s">
        <v>1260</v>
      </c>
      <c r="G1068" s="223" t="s">
        <v>1261</v>
      </c>
      <c r="H1068" s="7"/>
      <c r="I1068" s="7"/>
      <c r="J1068" s="223" t="s">
        <v>1262</v>
      </c>
      <c r="K1068" s="223" t="s">
        <v>1263</v>
      </c>
      <c r="L1068" s="245">
        <v>95.129999999999981</v>
      </c>
      <c r="M1068" s="246">
        <v>46307</v>
      </c>
      <c r="N1068" s="223">
        <v>79101</v>
      </c>
      <c r="O1068" s="223" t="s">
        <v>473</v>
      </c>
      <c r="P1068" s="223">
        <v>79101</v>
      </c>
      <c r="Q1068" s="223" t="s">
        <v>474</v>
      </c>
      <c r="R1068" s="223">
        <v>0</v>
      </c>
      <c r="S1068" s="7"/>
      <c r="T1068" s="3" t="str">
        <f>+VLOOKUP(Tabla1[[#This Row],[id_bodega]],'CONVERSION DATOS'!B:D,2,0)</f>
        <v>TAT BOGOTA SIBERIA</v>
      </c>
      <c r="U1068" s="3" t="str">
        <f>+VLOOKUP(Q1068,'CONVERSION DATOS'!B:D,3,0)</f>
        <v>BODEGA</v>
      </c>
      <c r="V1068" t="str">
        <f>+VLOOKUP($A$1:$A$21957,'DT HUEVO'!$A:$E,3,0)</f>
        <v>SEGUNDA</v>
      </c>
      <c r="W1068" t="str">
        <f>+VLOOKUP($A$1:$A$21797,'DT HUEVO'!$A:$E,4,0)</f>
        <v>SEGUNDA</v>
      </c>
      <c r="X1068" t="str">
        <f>+VLOOKUP(T$1:T$21957,'DT HUEVO'!$H:$K,2,0)</f>
        <v>CENTRO ORIENTE</v>
      </c>
      <c r="Y1068" t="str">
        <f>+VLOOKUP(T$1:T$21957,'DT HUEVO'!$H:$K,3,0)</f>
        <v>CALOTO</v>
      </c>
      <c r="Z1068" t="str">
        <f>+VLOOKUP(A$1:A$21957,'DT HUEVO'!$A:$E,5,0)</f>
        <v>ROTO</v>
      </c>
      <c r="AA1068" t="str">
        <f>IF(Tabla1[[#This Row],[GRUPO]]="PLANTA CLASIFICACION","BODEGA",IF(Tabla1[[#This Row],[GRUPO]]="BODEGA","BODEGA",Tabla1[[#This Row],[GRUPO]]))</f>
        <v>BODEGA</v>
      </c>
      <c r="AB1068" t="str">
        <f>VLOOKUP(Tabla1[[#This Row],[articulo]],'DT HUEVO'!$A:$F,6,0)</f>
        <v>SEGUNDA</v>
      </c>
    </row>
    <row r="1069" spans="1:28">
      <c r="A1069" s="223">
        <v>112271</v>
      </c>
      <c r="B1069" s="223" t="s">
        <v>1235</v>
      </c>
      <c r="C1069" s="223" t="s">
        <v>1259</v>
      </c>
      <c r="D1069" s="223">
        <v>7500</v>
      </c>
      <c r="E1069" s="7">
        <v>0</v>
      </c>
      <c r="F1069" s="223" t="s">
        <v>1260</v>
      </c>
      <c r="G1069" s="223" t="s">
        <v>1261</v>
      </c>
      <c r="H1069" s="7">
        <v>0</v>
      </c>
      <c r="I1069" s="7">
        <v>640</v>
      </c>
      <c r="J1069" s="223" t="s">
        <v>1262</v>
      </c>
      <c r="K1069" s="223" t="s">
        <v>1263</v>
      </c>
      <c r="L1069" s="245">
        <v>589.67999999999995</v>
      </c>
      <c r="M1069" s="246">
        <v>46307</v>
      </c>
      <c r="N1069" s="223">
        <v>0</v>
      </c>
      <c r="O1069" s="223" t="s">
        <v>473</v>
      </c>
      <c r="P1069" s="223">
        <v>112271</v>
      </c>
      <c r="Q1069" s="223" t="s">
        <v>474</v>
      </c>
      <c r="R1069" s="223">
        <v>0</v>
      </c>
      <c r="S1069" s="7"/>
      <c r="T1069" s="3" t="str">
        <f>+VLOOKUP(Tabla1[[#This Row],[id_bodega]],'CONVERSION DATOS'!B:D,2,0)</f>
        <v>TAT BOGOTA SIBERIA</v>
      </c>
      <c r="U1069" s="3" t="str">
        <f>+VLOOKUP(Q1069,'CONVERSION DATOS'!B:D,3,0)</f>
        <v>BODEGA</v>
      </c>
      <c r="V1069" t="str">
        <f>+VLOOKUP($A$1:$A$21957,'DT HUEVO'!$A:$E,3,0)</f>
        <v>XL</v>
      </c>
      <c r="W1069" t="str">
        <f>+VLOOKUP($A$1:$A$21797,'DT HUEVO'!$A:$E,4,0)</f>
        <v>EMPACADOS</v>
      </c>
      <c r="X1069" t="str">
        <f>+VLOOKUP(T$1:T$21957,'DT HUEVO'!$H:$K,2,0)</f>
        <v>CENTRO ORIENTE</v>
      </c>
      <c r="Y1069" t="str">
        <f>+VLOOKUP(T$1:T$21957,'DT HUEVO'!$H:$K,3,0)</f>
        <v>CALOTO</v>
      </c>
      <c r="Z1069">
        <f>+VLOOKUP(A$1:A$21957,'DT HUEVO'!$A:$E,5,0)</f>
        <v>0</v>
      </c>
      <c r="AA1069" t="str">
        <f>IF(Tabla1[[#This Row],[GRUPO]]="PLANTA CLASIFICACION","BODEGA",IF(Tabla1[[#This Row],[GRUPO]]="BODEGA","BODEGA",Tabla1[[#This Row],[GRUPO]]))</f>
        <v>BODEGA</v>
      </c>
      <c r="AB1069" t="str">
        <f>VLOOKUP(Tabla1[[#This Row],[articulo]],'DT HUEVO'!$A:$F,6,0)</f>
        <v>TAT</v>
      </c>
    </row>
    <row r="1070" spans="1:28">
      <c r="A1070" s="223">
        <v>152384</v>
      </c>
      <c r="B1070" s="223" t="s">
        <v>1107</v>
      </c>
      <c r="C1070" s="223" t="s">
        <v>1259</v>
      </c>
      <c r="D1070" s="223">
        <v>5700</v>
      </c>
      <c r="E1070" s="7">
        <v>0</v>
      </c>
      <c r="F1070" s="223" t="s">
        <v>1260</v>
      </c>
      <c r="G1070" s="223" t="s">
        <v>1261</v>
      </c>
      <c r="H1070" s="7">
        <v>0</v>
      </c>
      <c r="I1070" s="7">
        <v>550</v>
      </c>
      <c r="J1070" s="223" t="s">
        <v>1262</v>
      </c>
      <c r="K1070" s="223" t="s">
        <v>1263</v>
      </c>
      <c r="L1070" s="245">
        <v>504.4</v>
      </c>
      <c r="M1070" s="246">
        <v>46307</v>
      </c>
      <c r="N1070" s="223"/>
      <c r="O1070" s="223" t="s">
        <v>473</v>
      </c>
      <c r="P1070" s="223">
        <v>152384</v>
      </c>
      <c r="Q1070" s="223" t="s">
        <v>474</v>
      </c>
      <c r="R1070" s="223">
        <v>0</v>
      </c>
      <c r="S1070" s="7"/>
      <c r="T1070" s="3" t="str">
        <f>+VLOOKUP(Tabla1[[#This Row],[id_bodega]],'CONVERSION DATOS'!B:D,2,0)</f>
        <v>TAT BOGOTA SIBERIA</v>
      </c>
      <c r="U1070" s="3" t="str">
        <f>+VLOOKUP(Q1070,'CONVERSION DATOS'!B:D,3,0)</f>
        <v>BODEGA</v>
      </c>
      <c r="V1070" t="str">
        <f>+VLOOKUP($A$1:$A$21957,'DT HUEVO'!$A:$E,3,0)</f>
        <v>L</v>
      </c>
      <c r="W1070" t="str">
        <f>+VLOOKUP($A$1:$A$21797,'DT HUEVO'!$A:$E,4,0)</f>
        <v>EMPACADOS</v>
      </c>
      <c r="X1070" t="str">
        <f>+VLOOKUP(T$1:T$21957,'DT HUEVO'!$H:$K,2,0)</f>
        <v>CENTRO ORIENTE</v>
      </c>
      <c r="Y1070" t="str">
        <f>+VLOOKUP(T$1:T$21957,'DT HUEVO'!$H:$K,3,0)</f>
        <v>CALOTO</v>
      </c>
      <c r="Z1070">
        <f>+VLOOKUP(A$1:A$21957,'DT HUEVO'!$A:$E,5,0)</f>
        <v>0</v>
      </c>
      <c r="AA1070" t="str">
        <f>IF(Tabla1[[#This Row],[GRUPO]]="PLANTA CLASIFICACION","BODEGA",IF(Tabla1[[#This Row],[GRUPO]]="BODEGA","BODEGA",Tabla1[[#This Row],[GRUPO]]))</f>
        <v>BODEGA</v>
      </c>
      <c r="AB1070" t="str">
        <f>VLOOKUP(Tabla1[[#This Row],[articulo]],'DT HUEVO'!$A:$F,6,0)</f>
        <v>TAT</v>
      </c>
    </row>
    <row r="1071" spans="1:28">
      <c r="A1071" s="223">
        <v>2010102</v>
      </c>
      <c r="B1071" s="223" t="s">
        <v>1266</v>
      </c>
      <c r="C1071" s="223" t="s">
        <v>1259</v>
      </c>
      <c r="D1071" s="223">
        <v>820</v>
      </c>
      <c r="E1071" s="7">
        <v>0</v>
      </c>
      <c r="F1071" s="223" t="s">
        <v>1260</v>
      </c>
      <c r="G1071" s="223" t="s">
        <v>1261</v>
      </c>
      <c r="H1071" s="7">
        <v>0</v>
      </c>
      <c r="I1071" s="7">
        <v>610</v>
      </c>
      <c r="J1071" s="223" t="s">
        <v>1262</v>
      </c>
      <c r="K1071" s="223" t="s">
        <v>1263</v>
      </c>
      <c r="L1071" s="245">
        <v>629.67999999999995</v>
      </c>
      <c r="M1071" s="246">
        <v>46307</v>
      </c>
      <c r="N1071" s="223"/>
      <c r="O1071" s="223" t="s">
        <v>473</v>
      </c>
      <c r="P1071" s="223">
        <v>2010102</v>
      </c>
      <c r="Q1071" s="223" t="s">
        <v>474</v>
      </c>
      <c r="R1071" s="223">
        <v>0</v>
      </c>
      <c r="S1071" s="7"/>
      <c r="T1071" s="3" t="str">
        <f>+VLOOKUP(Tabla1[[#This Row],[id_bodega]],'CONVERSION DATOS'!B:D,2,0)</f>
        <v>TAT BOGOTA SIBERIA</v>
      </c>
      <c r="U1071" s="3" t="str">
        <f>+VLOOKUP(Q1071,'CONVERSION DATOS'!B:D,3,0)</f>
        <v>BODEGA</v>
      </c>
      <c r="V1071" t="str">
        <f>+VLOOKUP($A$1:$A$21957,'DT HUEVO'!$A:$E,3,0)</f>
        <v>YUMBO</v>
      </c>
      <c r="W1071" t="str">
        <f>+VLOOKUP($A$1:$A$21797,'DT HUEVO'!$A:$E,4,0)</f>
        <v>VERDE</v>
      </c>
      <c r="X1071" t="str">
        <f>+VLOOKUP(T$1:T$21957,'DT HUEVO'!$H:$K,2,0)</f>
        <v>CENTRO ORIENTE</v>
      </c>
      <c r="Y1071" t="str">
        <f>+VLOOKUP(T$1:T$21957,'DT HUEVO'!$H:$K,3,0)</f>
        <v>CALOTO</v>
      </c>
      <c r="Z1071">
        <f>+VLOOKUP(A$1:A$21957,'DT HUEVO'!$A:$E,5,0)</f>
        <v>0</v>
      </c>
      <c r="AA1071" t="str">
        <f>IF(Tabla1[[#This Row],[GRUPO]]="PLANTA CLASIFICACION","BODEGA",IF(Tabla1[[#This Row],[GRUPO]]="BODEGA","BODEGA",Tabla1[[#This Row],[GRUPO]]))</f>
        <v>BODEGA</v>
      </c>
      <c r="AB1071" t="str">
        <f>VLOOKUP(Tabla1[[#This Row],[articulo]],'DT HUEVO'!$A:$F,6,0)</f>
        <v>TAT</v>
      </c>
    </row>
    <row r="1072" spans="1:28">
      <c r="A1072" s="223">
        <v>2110202</v>
      </c>
      <c r="B1072" s="223" t="s">
        <v>1008</v>
      </c>
      <c r="C1072" s="223" t="s">
        <v>1259</v>
      </c>
      <c r="D1072" s="223">
        <v>54720</v>
      </c>
      <c r="E1072" s="7">
        <v>0</v>
      </c>
      <c r="F1072" s="223" t="s">
        <v>1260</v>
      </c>
      <c r="G1072" s="223" t="s">
        <v>1261</v>
      </c>
      <c r="H1072" s="7">
        <v>0</v>
      </c>
      <c r="I1072" s="7">
        <v>470</v>
      </c>
      <c r="J1072" s="223" t="s">
        <v>1262</v>
      </c>
      <c r="K1072" s="223" t="s">
        <v>1263</v>
      </c>
      <c r="L1072" s="245">
        <v>394.26157271912672</v>
      </c>
      <c r="M1072" s="246">
        <v>46307</v>
      </c>
      <c r="N1072" s="223"/>
      <c r="O1072" s="223" t="s">
        <v>473</v>
      </c>
      <c r="P1072" s="223">
        <v>2110202</v>
      </c>
      <c r="Q1072" s="223" t="s">
        <v>474</v>
      </c>
      <c r="R1072" s="223">
        <v>0</v>
      </c>
      <c r="S1072" s="7"/>
      <c r="T1072" s="3" t="str">
        <f>+VLOOKUP(Tabla1[[#This Row],[id_bodega]],'CONVERSION DATOS'!B:D,2,0)</f>
        <v>TAT BOGOTA SIBERIA</v>
      </c>
      <c r="U1072" s="3" t="str">
        <f>+VLOOKUP(Q1072,'CONVERSION DATOS'!B:D,3,0)</f>
        <v>BODEGA</v>
      </c>
      <c r="V1072" t="str">
        <f>+VLOOKUP($A$1:$A$21957,'DT HUEVO'!$A:$E,3,0)</f>
        <v>XL</v>
      </c>
      <c r="W1072" t="str">
        <f>+VLOOKUP($A$1:$A$21797,'DT HUEVO'!$A:$E,4,0)</f>
        <v>VERDE</v>
      </c>
      <c r="X1072" t="str">
        <f>+VLOOKUP(T$1:T$21957,'DT HUEVO'!$H:$K,2,0)</f>
        <v>CENTRO ORIENTE</v>
      </c>
      <c r="Y1072" t="str">
        <f>+VLOOKUP(T$1:T$21957,'DT HUEVO'!$H:$K,3,0)</f>
        <v>CALOTO</v>
      </c>
      <c r="Z1072">
        <f>+VLOOKUP(A$1:A$21957,'DT HUEVO'!$A:$E,5,0)</f>
        <v>0</v>
      </c>
      <c r="AA1072" t="str">
        <f>IF(Tabla1[[#This Row],[GRUPO]]="PLANTA CLASIFICACION","BODEGA",IF(Tabla1[[#This Row],[GRUPO]]="BODEGA","BODEGA",Tabla1[[#This Row],[GRUPO]]))</f>
        <v>BODEGA</v>
      </c>
      <c r="AB1072" t="str">
        <f>VLOOKUP(Tabla1[[#This Row],[articulo]],'DT HUEVO'!$A:$F,6,0)</f>
        <v>TAT</v>
      </c>
    </row>
    <row r="1073" spans="1:28">
      <c r="A1073" s="223">
        <v>2110217</v>
      </c>
      <c r="B1073" s="223" t="s">
        <v>1785</v>
      </c>
      <c r="C1073" s="223" t="s">
        <v>1259</v>
      </c>
      <c r="D1073" s="223">
        <v>20267</v>
      </c>
      <c r="E1073" s="7">
        <v>0</v>
      </c>
      <c r="F1073" s="223" t="s">
        <v>1260</v>
      </c>
      <c r="G1073" s="223" t="s">
        <v>1261</v>
      </c>
      <c r="H1073" s="7">
        <v>0</v>
      </c>
      <c r="I1073" s="7">
        <v>480</v>
      </c>
      <c r="J1073" s="223" t="s">
        <v>1262</v>
      </c>
      <c r="K1073" s="223" t="s">
        <v>1263</v>
      </c>
      <c r="L1073" s="245">
        <v>393.89</v>
      </c>
      <c r="M1073" s="246">
        <v>46307</v>
      </c>
      <c r="N1073" s="223">
        <v>0</v>
      </c>
      <c r="O1073" s="223" t="s">
        <v>473</v>
      </c>
      <c r="P1073" s="223">
        <v>2110217</v>
      </c>
      <c r="Q1073" s="223" t="s">
        <v>474</v>
      </c>
      <c r="R1073" s="223">
        <v>0</v>
      </c>
      <c r="S1073" s="7"/>
      <c r="T1073" s="3" t="str">
        <f>+VLOOKUP(Tabla1[[#This Row],[id_bodega]],'CONVERSION DATOS'!B:D,2,0)</f>
        <v>TAT BOGOTA SIBERIA</v>
      </c>
      <c r="U1073" s="3" t="str">
        <f>+VLOOKUP(Q1073,'CONVERSION DATOS'!B:D,3,0)</f>
        <v>BODEGA</v>
      </c>
      <c r="V1073" t="str">
        <f>+VLOOKUP($A$1:$A$21957,'DT HUEVO'!$A:$E,3,0)</f>
        <v>XL</v>
      </c>
      <c r="W1073" t="str">
        <f>+VLOOKUP($A$1:$A$21797,'DT HUEVO'!$A:$E,4,0)</f>
        <v>EMPACADOS</v>
      </c>
      <c r="X1073" t="str">
        <f>+VLOOKUP(T$1:T$21957,'DT HUEVO'!$H:$K,2,0)</f>
        <v>CENTRO ORIENTE</v>
      </c>
      <c r="Y1073" t="str">
        <f>+VLOOKUP(T$1:T$21957,'DT HUEVO'!$H:$K,3,0)</f>
        <v>CALOTO</v>
      </c>
      <c r="Z1073">
        <f>+VLOOKUP(A$1:A$21957,'DT HUEVO'!$A:$E,5,0)</f>
        <v>0</v>
      </c>
      <c r="AA1073" t="str">
        <f>IF(Tabla1[[#This Row],[GRUPO]]="PLANTA CLASIFICACION","BODEGA",IF(Tabla1[[#This Row],[GRUPO]]="BODEGA","BODEGA",Tabla1[[#This Row],[GRUPO]]))</f>
        <v>BODEGA</v>
      </c>
      <c r="AB1073" t="str">
        <f>VLOOKUP(Tabla1[[#This Row],[articulo]],'DT HUEVO'!$A:$F,6,0)</f>
        <v>TAT</v>
      </c>
    </row>
    <row r="1074" spans="1:28">
      <c r="A1074" s="223">
        <v>2110302</v>
      </c>
      <c r="B1074" s="223" t="s">
        <v>1007</v>
      </c>
      <c r="C1074" s="223" t="s">
        <v>1259</v>
      </c>
      <c r="D1074" s="223">
        <v>36475</v>
      </c>
      <c r="E1074" s="7">
        <v>0</v>
      </c>
      <c r="F1074" s="223" t="s">
        <v>1260</v>
      </c>
      <c r="G1074" s="223" t="s">
        <v>1261</v>
      </c>
      <c r="H1074" s="7">
        <v>0</v>
      </c>
      <c r="I1074" s="7">
        <v>440</v>
      </c>
      <c r="J1074" s="223" t="s">
        <v>1262</v>
      </c>
      <c r="K1074" s="223" t="s">
        <v>1263</v>
      </c>
      <c r="L1074" s="245">
        <v>363.24</v>
      </c>
      <c r="M1074" s="246">
        <v>46307</v>
      </c>
      <c r="N1074" s="223"/>
      <c r="O1074" s="223" t="s">
        <v>473</v>
      </c>
      <c r="P1074" s="223">
        <v>2110302</v>
      </c>
      <c r="Q1074" s="223" t="s">
        <v>474</v>
      </c>
      <c r="R1074" s="223">
        <v>0</v>
      </c>
      <c r="S1074" s="7"/>
      <c r="T1074" s="3" t="str">
        <f>+VLOOKUP(Tabla1[[#This Row],[id_bodega]],'CONVERSION DATOS'!B:D,2,0)</f>
        <v>TAT BOGOTA SIBERIA</v>
      </c>
      <c r="U1074" s="3" t="str">
        <f>+VLOOKUP(Q1074,'CONVERSION DATOS'!B:D,3,0)</f>
        <v>BODEGA</v>
      </c>
      <c r="V1074" t="str">
        <f>+VLOOKUP($A$1:$A$21957,'DT HUEVO'!$A:$E,3,0)</f>
        <v>L</v>
      </c>
      <c r="W1074" t="str">
        <f>+VLOOKUP($A$1:$A$21797,'DT HUEVO'!$A:$E,4,0)</f>
        <v>VERDE</v>
      </c>
      <c r="X1074" t="str">
        <f>+VLOOKUP(T$1:T$21957,'DT HUEVO'!$H:$K,2,0)</f>
        <v>CENTRO ORIENTE</v>
      </c>
      <c r="Y1074" t="str">
        <f>+VLOOKUP(T$1:T$21957,'DT HUEVO'!$H:$K,3,0)</f>
        <v>CALOTO</v>
      </c>
      <c r="Z1074">
        <f>+VLOOKUP(A$1:A$21957,'DT HUEVO'!$A:$E,5,0)</f>
        <v>0</v>
      </c>
      <c r="AA1074" t="str">
        <f>IF(Tabla1[[#This Row],[GRUPO]]="PLANTA CLASIFICACION","BODEGA",IF(Tabla1[[#This Row],[GRUPO]]="BODEGA","BODEGA",Tabla1[[#This Row],[GRUPO]]))</f>
        <v>BODEGA</v>
      </c>
      <c r="AB1074" t="str">
        <f>VLOOKUP(Tabla1[[#This Row],[articulo]],'DT HUEVO'!$A:$F,6,0)</f>
        <v>TAT</v>
      </c>
    </row>
    <row r="1075" spans="1:28">
      <c r="A1075" s="223">
        <v>2110317</v>
      </c>
      <c r="B1075" s="223" t="s">
        <v>1786</v>
      </c>
      <c r="C1075" s="223" t="s">
        <v>1259</v>
      </c>
      <c r="D1075" s="223">
        <v>180</v>
      </c>
      <c r="E1075" s="7">
        <v>0</v>
      </c>
      <c r="F1075" s="223" t="s">
        <v>1260</v>
      </c>
      <c r="G1075" s="223" t="s">
        <v>1261</v>
      </c>
      <c r="H1075" s="7">
        <v>0</v>
      </c>
      <c r="I1075" s="7">
        <v>450</v>
      </c>
      <c r="J1075" s="223" t="s">
        <v>1262</v>
      </c>
      <c r="K1075" s="223" t="s">
        <v>1263</v>
      </c>
      <c r="L1075" s="245">
        <v>362.98</v>
      </c>
      <c r="M1075" s="246">
        <v>46307</v>
      </c>
      <c r="N1075" s="223">
        <v>0</v>
      </c>
      <c r="O1075" s="223" t="s">
        <v>473</v>
      </c>
      <c r="P1075" s="223">
        <v>2110317</v>
      </c>
      <c r="Q1075" s="223" t="s">
        <v>474</v>
      </c>
      <c r="R1075" s="223">
        <v>0</v>
      </c>
      <c r="S1075" s="7"/>
      <c r="T1075" s="3" t="str">
        <f>+VLOOKUP(Tabla1[[#This Row],[id_bodega]],'CONVERSION DATOS'!B:D,2,0)</f>
        <v>TAT BOGOTA SIBERIA</v>
      </c>
      <c r="U1075" s="3" t="str">
        <f>+VLOOKUP(Q1075,'CONVERSION DATOS'!B:D,3,0)</f>
        <v>BODEGA</v>
      </c>
      <c r="V1075" t="str">
        <f>+VLOOKUP($A$1:$A$21957,'DT HUEVO'!$A:$E,3,0)</f>
        <v>L</v>
      </c>
      <c r="W1075" t="str">
        <f>+VLOOKUP($A$1:$A$21797,'DT HUEVO'!$A:$E,4,0)</f>
        <v>EMPACADOS</v>
      </c>
      <c r="X1075" t="str">
        <f>+VLOOKUP(T$1:T$21957,'DT HUEVO'!$H:$K,2,0)</f>
        <v>CENTRO ORIENTE</v>
      </c>
      <c r="Y1075" t="str">
        <f>+VLOOKUP(T$1:T$21957,'DT HUEVO'!$H:$K,3,0)</f>
        <v>CALOTO</v>
      </c>
      <c r="Z1075">
        <f>+VLOOKUP(A$1:A$21957,'DT HUEVO'!$A:$E,5,0)</f>
        <v>0</v>
      </c>
      <c r="AA1075" t="str">
        <f>IF(Tabla1[[#This Row],[GRUPO]]="PLANTA CLASIFICACION","BODEGA",IF(Tabla1[[#This Row],[GRUPO]]="BODEGA","BODEGA",Tabla1[[#This Row],[GRUPO]]))</f>
        <v>BODEGA</v>
      </c>
      <c r="AB1075" t="str">
        <f>VLOOKUP(Tabla1[[#This Row],[articulo]],'DT HUEVO'!$A:$F,6,0)</f>
        <v>TAT</v>
      </c>
    </row>
    <row r="1076" spans="1:28">
      <c r="A1076" s="223">
        <v>2110402</v>
      </c>
      <c r="B1076" s="223" t="s">
        <v>1009</v>
      </c>
      <c r="C1076" s="223" t="s">
        <v>1259</v>
      </c>
      <c r="D1076" s="223">
        <v>2370</v>
      </c>
      <c r="E1076" s="7">
        <v>0</v>
      </c>
      <c r="F1076" s="223" t="s">
        <v>1260</v>
      </c>
      <c r="G1076" s="223" t="s">
        <v>1261</v>
      </c>
      <c r="H1076" s="7">
        <v>0</v>
      </c>
      <c r="I1076" s="7">
        <v>420</v>
      </c>
      <c r="J1076" s="223" t="s">
        <v>1262</v>
      </c>
      <c r="K1076" s="223" t="s">
        <v>1263</v>
      </c>
      <c r="L1076" s="245">
        <v>349.55</v>
      </c>
      <c r="M1076" s="246">
        <v>46307</v>
      </c>
      <c r="N1076" s="223"/>
      <c r="O1076" s="223" t="s">
        <v>473</v>
      </c>
      <c r="P1076" s="223">
        <v>2110402</v>
      </c>
      <c r="Q1076" s="223" t="s">
        <v>474</v>
      </c>
      <c r="R1076" s="223">
        <v>0</v>
      </c>
      <c r="S1076" s="7"/>
      <c r="T1076" s="3" t="str">
        <f>+VLOOKUP(Tabla1[[#This Row],[id_bodega]],'CONVERSION DATOS'!B:D,2,0)</f>
        <v>TAT BOGOTA SIBERIA</v>
      </c>
      <c r="U1076" s="3" t="str">
        <f>+VLOOKUP(Q1076,'CONVERSION DATOS'!B:D,3,0)</f>
        <v>BODEGA</v>
      </c>
      <c r="V1076" t="str">
        <f>+VLOOKUP($A$1:$A$21957,'DT HUEVO'!$A:$E,3,0)</f>
        <v>M</v>
      </c>
      <c r="W1076" t="str">
        <f>+VLOOKUP($A$1:$A$21797,'DT HUEVO'!$A:$E,4,0)</f>
        <v>VERDE</v>
      </c>
      <c r="X1076" t="str">
        <f>+VLOOKUP(T$1:T$21957,'DT HUEVO'!$H:$K,2,0)</f>
        <v>CENTRO ORIENTE</v>
      </c>
      <c r="Y1076" t="str">
        <f>+VLOOKUP(T$1:T$21957,'DT HUEVO'!$H:$K,3,0)</f>
        <v>CALOTO</v>
      </c>
      <c r="Z1076">
        <f>+VLOOKUP(A$1:A$21957,'DT HUEVO'!$A:$E,5,0)</f>
        <v>0</v>
      </c>
      <c r="AA1076" t="str">
        <f>IF(Tabla1[[#This Row],[GRUPO]]="PLANTA CLASIFICACION","BODEGA",IF(Tabla1[[#This Row],[GRUPO]]="BODEGA","BODEGA",Tabla1[[#This Row],[GRUPO]]))</f>
        <v>BODEGA</v>
      </c>
      <c r="AB1076" t="str">
        <f>VLOOKUP(Tabla1[[#This Row],[articulo]],'DT HUEVO'!$A:$F,6,0)</f>
        <v>TAT</v>
      </c>
    </row>
    <row r="1077" spans="1:28">
      <c r="A1077" s="223">
        <v>2112207</v>
      </c>
      <c r="B1077" s="223" t="s">
        <v>1104</v>
      </c>
      <c r="C1077" s="223" t="s">
        <v>1259</v>
      </c>
      <c r="D1077" s="223">
        <v>360</v>
      </c>
      <c r="E1077" s="7"/>
      <c r="F1077" s="223" t="s">
        <v>1260</v>
      </c>
      <c r="G1077" s="223" t="s">
        <v>1261</v>
      </c>
      <c r="H1077" s="7"/>
      <c r="I1077" s="7"/>
      <c r="J1077" s="223" t="s">
        <v>1262</v>
      </c>
      <c r="K1077" s="223" t="s">
        <v>1263</v>
      </c>
      <c r="L1077" s="245">
        <v>599.67999999999995</v>
      </c>
      <c r="M1077" s="246">
        <v>46307</v>
      </c>
      <c r="N1077" s="223"/>
      <c r="O1077" s="223" t="s">
        <v>473</v>
      </c>
      <c r="P1077" s="223">
        <v>2112207</v>
      </c>
      <c r="Q1077" s="223" t="s">
        <v>474</v>
      </c>
      <c r="R1077" s="223">
        <v>0</v>
      </c>
      <c r="S1077" s="7"/>
      <c r="T1077" s="3" t="str">
        <f>+VLOOKUP(Tabla1[[#This Row],[id_bodega]],'CONVERSION DATOS'!B:D,2,0)</f>
        <v>TAT BOGOTA SIBERIA</v>
      </c>
      <c r="U1077" s="3" t="str">
        <f>+VLOOKUP(Q1077,'CONVERSION DATOS'!B:D,3,0)</f>
        <v>BODEGA</v>
      </c>
      <c r="V1077" t="str">
        <f>+VLOOKUP($A$1:$A$21957,'DT HUEVO'!$A:$E,3,0)</f>
        <v>XL</v>
      </c>
      <c r="W1077" t="str">
        <f>+VLOOKUP($A$1:$A$21797,'DT HUEVO'!$A:$E,4,0)</f>
        <v>EMPACADOS</v>
      </c>
      <c r="X1077" t="str">
        <f>+VLOOKUP(T$1:T$21957,'DT HUEVO'!$H:$K,2,0)</f>
        <v>CENTRO ORIENTE</v>
      </c>
      <c r="Y1077" t="str">
        <f>+VLOOKUP(T$1:T$21957,'DT HUEVO'!$H:$K,3,0)</f>
        <v>CALOTO</v>
      </c>
      <c r="Z1077" t="str">
        <f>+VLOOKUP(A$1:A$21957,'DT HUEVO'!$A:$E,5,0)</f>
        <v>TAT</v>
      </c>
      <c r="AA1077" t="str">
        <f>IF(Tabla1[[#This Row],[GRUPO]]="PLANTA CLASIFICACION","BODEGA",IF(Tabla1[[#This Row],[GRUPO]]="BODEGA","BODEGA",Tabla1[[#This Row],[GRUPO]]))</f>
        <v>BODEGA</v>
      </c>
      <c r="AB1077" t="str">
        <f>VLOOKUP(Tabla1[[#This Row],[articulo]],'DT HUEVO'!$A:$F,6,0)</f>
        <v>TAT</v>
      </c>
    </row>
    <row r="1078" spans="1:28">
      <c r="A1078" s="223">
        <v>2152388</v>
      </c>
      <c r="B1078" s="223" t="s">
        <v>1106</v>
      </c>
      <c r="C1078" s="223" t="s">
        <v>1259</v>
      </c>
      <c r="D1078" s="223">
        <v>1200</v>
      </c>
      <c r="E1078" s="7">
        <v>0</v>
      </c>
      <c r="F1078" s="223" t="s">
        <v>1260</v>
      </c>
      <c r="G1078" s="223" t="s">
        <v>1261</v>
      </c>
      <c r="H1078" s="7">
        <v>0</v>
      </c>
      <c r="I1078" s="7">
        <v>550</v>
      </c>
      <c r="J1078" s="223" t="s">
        <v>1262</v>
      </c>
      <c r="K1078" s="223" t="s">
        <v>1263</v>
      </c>
      <c r="L1078" s="245">
        <v>538.38</v>
      </c>
      <c r="M1078" s="246">
        <v>46307</v>
      </c>
      <c r="N1078" s="223"/>
      <c r="O1078" s="223" t="s">
        <v>473</v>
      </c>
      <c r="P1078" s="223">
        <v>2152388</v>
      </c>
      <c r="Q1078" s="223" t="s">
        <v>474</v>
      </c>
      <c r="R1078" s="223">
        <v>0</v>
      </c>
      <c r="S1078" s="7"/>
      <c r="T1078" s="3" t="str">
        <f>+VLOOKUP(Tabla1[[#This Row],[id_bodega]],'CONVERSION DATOS'!B:D,2,0)</f>
        <v>TAT BOGOTA SIBERIA</v>
      </c>
      <c r="U1078" s="3" t="str">
        <f>+VLOOKUP(Q1078,'CONVERSION DATOS'!B:D,3,0)</f>
        <v>BODEGA</v>
      </c>
      <c r="V1078" t="str">
        <f>+VLOOKUP($A$1:$A$21957,'DT HUEVO'!$A:$E,3,0)</f>
        <v>L</v>
      </c>
      <c r="W1078" t="str">
        <f>+VLOOKUP($A$1:$A$21797,'DT HUEVO'!$A:$E,4,0)</f>
        <v>EMPACADOS</v>
      </c>
      <c r="X1078" t="str">
        <f>+VLOOKUP(T$1:T$21957,'DT HUEVO'!$H:$K,2,0)</f>
        <v>CENTRO ORIENTE</v>
      </c>
      <c r="Y1078" t="str">
        <f>+VLOOKUP(T$1:T$21957,'DT HUEVO'!$H:$K,3,0)</f>
        <v>CALOTO</v>
      </c>
      <c r="Z1078">
        <f>+VLOOKUP(A$1:A$21957,'DT HUEVO'!$A:$E,5,0)</f>
        <v>0</v>
      </c>
      <c r="AA1078" t="str">
        <f>IF(Tabla1[[#This Row],[GRUPO]]="PLANTA CLASIFICACION","BODEGA",IF(Tabla1[[#This Row],[GRUPO]]="BODEGA","BODEGA",Tabla1[[#This Row],[GRUPO]]))</f>
        <v>BODEGA</v>
      </c>
      <c r="AB1078" t="str">
        <f>VLOOKUP(Tabla1[[#This Row],[articulo]],'DT HUEVO'!$A:$F,6,0)</f>
        <v>TAT</v>
      </c>
    </row>
    <row r="1079" spans="1:28">
      <c r="A1079" s="223">
        <v>112268</v>
      </c>
      <c r="B1079" s="223" t="s">
        <v>1066</v>
      </c>
      <c r="C1079" s="223" t="s">
        <v>1259</v>
      </c>
      <c r="D1079" s="223">
        <v>1200</v>
      </c>
      <c r="E1079" s="7">
        <v>0</v>
      </c>
      <c r="F1079" s="223" t="s">
        <v>1260</v>
      </c>
      <c r="G1079" s="223" t="s">
        <v>1261</v>
      </c>
      <c r="H1079" s="7">
        <v>0</v>
      </c>
      <c r="I1079" s="7">
        <v>640</v>
      </c>
      <c r="J1079" s="223" t="s">
        <v>1262</v>
      </c>
      <c r="K1079" s="223" t="s">
        <v>1263</v>
      </c>
      <c r="L1079" s="245">
        <v>684.07</v>
      </c>
      <c r="M1079" s="246">
        <v>46305</v>
      </c>
      <c r="N1079" s="223"/>
      <c r="O1079" s="223" t="s">
        <v>477</v>
      </c>
      <c r="P1079" s="223">
        <v>112268</v>
      </c>
      <c r="Q1079" s="223" t="s">
        <v>478</v>
      </c>
      <c r="R1079" s="223">
        <v>0</v>
      </c>
      <c r="S1079" s="7"/>
      <c r="T1079" s="3" t="str">
        <f>+VLOOKUP(Tabla1[[#This Row],[id_bodega]],'CONVERSION DATOS'!B:D,2,0)</f>
        <v>TAT PASTO</v>
      </c>
      <c r="U1079" s="3" t="str">
        <f>+VLOOKUP(Q1079,'CONVERSION DATOS'!B:D,3,0)</f>
        <v>BODEGA</v>
      </c>
      <c r="V1079" t="str">
        <f>+VLOOKUP($A$1:$A$21957,'DT HUEVO'!$A:$E,3,0)</f>
        <v>XL</v>
      </c>
      <c r="W1079" t="str">
        <f>+VLOOKUP($A$1:$A$21797,'DT HUEVO'!$A:$E,4,0)</f>
        <v>EMPACADOS</v>
      </c>
      <c r="X1079" t="str">
        <f>+VLOOKUP(T$1:T$21957,'DT HUEVO'!$H:$K,2,0)</f>
        <v>OCCIDENTE</v>
      </c>
      <c r="Y1079" t="str">
        <f>+VLOOKUP(T$1:T$21957,'DT HUEVO'!$H:$K,3,0)</f>
        <v>CALOTO</v>
      </c>
      <c r="Z1079">
        <f>+VLOOKUP(A$1:A$21957,'DT HUEVO'!$A:$E,5,0)</f>
        <v>0</v>
      </c>
      <c r="AA1079" t="str">
        <f>IF(Tabla1[[#This Row],[GRUPO]]="PLANTA CLASIFICACION","BODEGA",IF(Tabla1[[#This Row],[GRUPO]]="BODEGA","BODEGA",Tabla1[[#This Row],[GRUPO]]))</f>
        <v>BODEGA</v>
      </c>
      <c r="AB1079" t="str">
        <f>VLOOKUP(Tabla1[[#This Row],[articulo]],'DT HUEVO'!$A:$F,6,0)</f>
        <v>AU/FS/GS</v>
      </c>
    </row>
    <row r="1080" spans="1:28">
      <c r="A1080" s="223">
        <v>112271</v>
      </c>
      <c r="B1080" s="223" t="s">
        <v>1235</v>
      </c>
      <c r="C1080" s="223" t="s">
        <v>1259</v>
      </c>
      <c r="D1080" s="223">
        <v>1800</v>
      </c>
      <c r="E1080" s="7"/>
      <c r="F1080" s="223" t="s">
        <v>1260</v>
      </c>
      <c r="G1080" s="223" t="s">
        <v>1261</v>
      </c>
      <c r="H1080" s="7"/>
      <c r="I1080" s="7"/>
      <c r="J1080" s="223" t="s">
        <v>1262</v>
      </c>
      <c r="K1080" s="223" t="s">
        <v>1263</v>
      </c>
      <c r="L1080" s="245">
        <v>589.67999999999995</v>
      </c>
      <c r="M1080" s="246">
        <v>46306</v>
      </c>
      <c r="N1080" s="223">
        <v>0</v>
      </c>
      <c r="O1080" s="223" t="s">
        <v>477</v>
      </c>
      <c r="P1080" s="223">
        <v>112271</v>
      </c>
      <c r="Q1080" s="223" t="s">
        <v>478</v>
      </c>
      <c r="R1080" s="223">
        <v>0</v>
      </c>
      <c r="S1080" s="7"/>
      <c r="T1080" s="3" t="str">
        <f>+VLOOKUP(Tabla1[[#This Row],[id_bodega]],'CONVERSION DATOS'!B:D,2,0)</f>
        <v>TAT PASTO</v>
      </c>
      <c r="U1080" s="3" t="str">
        <f>+VLOOKUP(Q1080,'CONVERSION DATOS'!B:D,3,0)</f>
        <v>BODEGA</v>
      </c>
      <c r="V1080" t="str">
        <f>+VLOOKUP($A$1:$A$21957,'DT HUEVO'!$A:$E,3,0)</f>
        <v>XL</v>
      </c>
      <c r="W1080" t="str">
        <f>+VLOOKUP($A$1:$A$21797,'DT HUEVO'!$A:$E,4,0)</f>
        <v>EMPACADOS</v>
      </c>
      <c r="X1080" t="str">
        <f>+VLOOKUP(T$1:T$21957,'DT HUEVO'!$H:$K,2,0)</f>
        <v>OCCIDENTE</v>
      </c>
      <c r="Y1080" t="str">
        <f>+VLOOKUP(T$1:T$21957,'DT HUEVO'!$H:$K,3,0)</f>
        <v>CALOTO</v>
      </c>
      <c r="Z1080">
        <f>+VLOOKUP(A$1:A$21957,'DT HUEVO'!$A:$E,5,0)</f>
        <v>0</v>
      </c>
      <c r="AA1080" t="str">
        <f>IF(Tabla1[[#This Row],[GRUPO]]="PLANTA CLASIFICACION","BODEGA",IF(Tabla1[[#This Row],[GRUPO]]="BODEGA","BODEGA",Tabla1[[#This Row],[GRUPO]]))</f>
        <v>BODEGA</v>
      </c>
      <c r="AB1080" t="str">
        <f>VLOOKUP(Tabla1[[#This Row],[articulo]],'DT HUEVO'!$A:$F,6,0)</f>
        <v>TAT</v>
      </c>
    </row>
    <row r="1081" spans="1:28">
      <c r="A1081" s="223">
        <v>152384</v>
      </c>
      <c r="B1081" s="223" t="s">
        <v>1107</v>
      </c>
      <c r="C1081" s="223" t="s">
        <v>1259</v>
      </c>
      <c r="D1081" s="223">
        <v>6600</v>
      </c>
      <c r="E1081" s="7">
        <v>0</v>
      </c>
      <c r="F1081" s="223" t="s">
        <v>1260</v>
      </c>
      <c r="G1081" s="223" t="s">
        <v>1261</v>
      </c>
      <c r="H1081" s="7">
        <v>0</v>
      </c>
      <c r="I1081" s="7">
        <v>540</v>
      </c>
      <c r="J1081" s="223" t="s">
        <v>1262</v>
      </c>
      <c r="K1081" s="223" t="s">
        <v>1263</v>
      </c>
      <c r="L1081" s="245">
        <v>504.4</v>
      </c>
      <c r="M1081" s="246">
        <v>46306</v>
      </c>
      <c r="N1081" s="223"/>
      <c r="O1081" s="223" t="s">
        <v>477</v>
      </c>
      <c r="P1081" s="223">
        <v>152384</v>
      </c>
      <c r="Q1081" s="223" t="s">
        <v>478</v>
      </c>
      <c r="R1081" s="223">
        <v>0</v>
      </c>
      <c r="S1081" s="7"/>
      <c r="T1081" s="3" t="str">
        <f>+VLOOKUP(Tabla1[[#This Row],[id_bodega]],'CONVERSION DATOS'!B:D,2,0)</f>
        <v>TAT PASTO</v>
      </c>
      <c r="U1081" s="3" t="str">
        <f>+VLOOKUP(Q1081,'CONVERSION DATOS'!B:D,3,0)</f>
        <v>BODEGA</v>
      </c>
      <c r="V1081" t="str">
        <f>+VLOOKUP($A$1:$A$21957,'DT HUEVO'!$A:$E,3,0)</f>
        <v>L</v>
      </c>
      <c r="W1081" t="str">
        <f>+VLOOKUP($A$1:$A$21797,'DT HUEVO'!$A:$E,4,0)</f>
        <v>EMPACADOS</v>
      </c>
      <c r="X1081" t="str">
        <f>+VLOOKUP(T$1:T$21957,'DT HUEVO'!$H:$K,2,0)</f>
        <v>OCCIDENTE</v>
      </c>
      <c r="Y1081" t="str">
        <f>+VLOOKUP(T$1:T$21957,'DT HUEVO'!$H:$K,3,0)</f>
        <v>CALOTO</v>
      </c>
      <c r="Z1081">
        <f>+VLOOKUP(A$1:A$21957,'DT HUEVO'!$A:$E,5,0)</f>
        <v>0</v>
      </c>
      <c r="AA1081" t="str">
        <f>IF(Tabla1[[#This Row],[GRUPO]]="PLANTA CLASIFICACION","BODEGA",IF(Tabla1[[#This Row],[GRUPO]]="BODEGA","BODEGA",Tabla1[[#This Row],[GRUPO]]))</f>
        <v>BODEGA</v>
      </c>
      <c r="AB1081" t="str">
        <f>VLOOKUP(Tabla1[[#This Row],[articulo]],'DT HUEVO'!$A:$F,6,0)</f>
        <v>TAT</v>
      </c>
    </row>
    <row r="1082" spans="1:28">
      <c r="A1082" s="223">
        <v>2010102</v>
      </c>
      <c r="B1082" s="223" t="s">
        <v>1266</v>
      </c>
      <c r="C1082" s="223" t="s">
        <v>1259</v>
      </c>
      <c r="D1082" s="223">
        <v>2483</v>
      </c>
      <c r="E1082" s="7">
        <v>0</v>
      </c>
      <c r="F1082" s="223" t="s">
        <v>1260</v>
      </c>
      <c r="G1082" s="223" t="s">
        <v>1261</v>
      </c>
      <c r="H1082" s="7">
        <v>0</v>
      </c>
      <c r="I1082" s="7">
        <v>610</v>
      </c>
      <c r="J1082" s="223" t="s">
        <v>1262</v>
      </c>
      <c r="K1082" s="223" t="s">
        <v>1263</v>
      </c>
      <c r="L1082" s="245">
        <v>629.67999999999995</v>
      </c>
      <c r="M1082" s="246">
        <v>46306</v>
      </c>
      <c r="N1082" s="223"/>
      <c r="O1082" s="223" t="s">
        <v>477</v>
      </c>
      <c r="P1082" s="223">
        <v>2010102</v>
      </c>
      <c r="Q1082" s="223" t="s">
        <v>478</v>
      </c>
      <c r="R1082" s="223">
        <v>0</v>
      </c>
      <c r="S1082" s="7"/>
      <c r="T1082" s="3" t="str">
        <f>+VLOOKUP(Tabla1[[#This Row],[id_bodega]],'CONVERSION DATOS'!B:D,2,0)</f>
        <v>TAT PASTO</v>
      </c>
      <c r="U1082" s="3" t="str">
        <f>+VLOOKUP(Q1082,'CONVERSION DATOS'!B:D,3,0)</f>
        <v>BODEGA</v>
      </c>
      <c r="V1082" t="str">
        <f>+VLOOKUP($A$1:$A$21957,'DT HUEVO'!$A:$E,3,0)</f>
        <v>YUMBO</v>
      </c>
      <c r="W1082" t="str">
        <f>+VLOOKUP($A$1:$A$21797,'DT HUEVO'!$A:$E,4,0)</f>
        <v>VERDE</v>
      </c>
      <c r="X1082" t="str">
        <f>+VLOOKUP(T$1:T$21957,'DT HUEVO'!$H:$K,2,0)</f>
        <v>OCCIDENTE</v>
      </c>
      <c r="Y1082" t="str">
        <f>+VLOOKUP(T$1:T$21957,'DT HUEVO'!$H:$K,3,0)</f>
        <v>CALOTO</v>
      </c>
      <c r="Z1082">
        <f>+VLOOKUP(A$1:A$21957,'DT HUEVO'!$A:$E,5,0)</f>
        <v>0</v>
      </c>
      <c r="AA1082" t="str">
        <f>IF(Tabla1[[#This Row],[GRUPO]]="PLANTA CLASIFICACION","BODEGA",IF(Tabla1[[#This Row],[GRUPO]]="BODEGA","BODEGA",Tabla1[[#This Row],[GRUPO]]))</f>
        <v>BODEGA</v>
      </c>
      <c r="AB1082" t="str">
        <f>VLOOKUP(Tabla1[[#This Row],[articulo]],'DT HUEVO'!$A:$F,6,0)</f>
        <v>TAT</v>
      </c>
    </row>
    <row r="1083" spans="1:28">
      <c r="A1083" s="223">
        <v>2110202</v>
      </c>
      <c r="B1083" s="223" t="s">
        <v>1008</v>
      </c>
      <c r="C1083" s="223" t="s">
        <v>1259</v>
      </c>
      <c r="D1083" s="223">
        <v>90612</v>
      </c>
      <c r="E1083" s="7">
        <v>0</v>
      </c>
      <c r="F1083" s="223" t="s">
        <v>1260</v>
      </c>
      <c r="G1083" s="223" t="s">
        <v>1261</v>
      </c>
      <c r="H1083" s="7">
        <v>0</v>
      </c>
      <c r="I1083" s="7">
        <v>540</v>
      </c>
      <c r="J1083" s="223" t="s">
        <v>1262</v>
      </c>
      <c r="K1083" s="223" t="s">
        <v>1263</v>
      </c>
      <c r="L1083" s="245">
        <v>394.26</v>
      </c>
      <c r="M1083" s="246">
        <v>46306</v>
      </c>
      <c r="N1083" s="223"/>
      <c r="O1083" s="223" t="s">
        <v>477</v>
      </c>
      <c r="P1083" s="223">
        <v>2110202</v>
      </c>
      <c r="Q1083" s="223" t="s">
        <v>478</v>
      </c>
      <c r="R1083" s="223">
        <v>0</v>
      </c>
      <c r="S1083" s="7"/>
      <c r="T1083" s="3" t="str">
        <f>+VLOOKUP(Tabla1[[#This Row],[id_bodega]],'CONVERSION DATOS'!B:D,2,0)</f>
        <v>TAT PASTO</v>
      </c>
      <c r="U1083" s="3" t="str">
        <f>+VLOOKUP(Q1083,'CONVERSION DATOS'!B:D,3,0)</f>
        <v>BODEGA</v>
      </c>
      <c r="V1083" t="str">
        <f>+VLOOKUP($A$1:$A$21957,'DT HUEVO'!$A:$E,3,0)</f>
        <v>XL</v>
      </c>
      <c r="W1083" t="str">
        <f>+VLOOKUP($A$1:$A$21797,'DT HUEVO'!$A:$E,4,0)</f>
        <v>VERDE</v>
      </c>
      <c r="X1083" t="str">
        <f>+VLOOKUP(T$1:T$21957,'DT HUEVO'!$H:$K,2,0)</f>
        <v>OCCIDENTE</v>
      </c>
      <c r="Y1083" t="str">
        <f>+VLOOKUP(T$1:T$21957,'DT HUEVO'!$H:$K,3,0)</f>
        <v>CALOTO</v>
      </c>
      <c r="Z1083">
        <f>+VLOOKUP(A$1:A$21957,'DT HUEVO'!$A:$E,5,0)</f>
        <v>0</v>
      </c>
      <c r="AA1083" t="str">
        <f>IF(Tabla1[[#This Row],[GRUPO]]="PLANTA CLASIFICACION","BODEGA",IF(Tabla1[[#This Row],[GRUPO]]="BODEGA","BODEGA",Tabla1[[#This Row],[GRUPO]]))</f>
        <v>BODEGA</v>
      </c>
      <c r="AB1083" t="str">
        <f>VLOOKUP(Tabla1[[#This Row],[articulo]],'DT HUEVO'!$A:$F,6,0)</f>
        <v>TAT</v>
      </c>
    </row>
    <row r="1084" spans="1:28">
      <c r="A1084" s="223">
        <v>2110217</v>
      </c>
      <c r="B1084" s="223" t="s">
        <v>1785</v>
      </c>
      <c r="C1084" s="223" t="s">
        <v>1259</v>
      </c>
      <c r="D1084" s="223">
        <v>60</v>
      </c>
      <c r="E1084" s="7">
        <v>0</v>
      </c>
      <c r="F1084" s="223" t="s">
        <v>1260</v>
      </c>
      <c r="G1084" s="223" t="s">
        <v>1261</v>
      </c>
      <c r="H1084" s="7">
        <v>0</v>
      </c>
      <c r="I1084" s="7">
        <v>550</v>
      </c>
      <c r="J1084" s="223" t="s">
        <v>1262</v>
      </c>
      <c r="K1084" s="223" t="s">
        <v>1263</v>
      </c>
      <c r="L1084" s="245">
        <v>393.89</v>
      </c>
      <c r="M1084" s="246">
        <v>46303</v>
      </c>
      <c r="N1084" s="223">
        <v>0</v>
      </c>
      <c r="O1084" s="223" t="s">
        <v>477</v>
      </c>
      <c r="P1084" s="223">
        <v>2110217</v>
      </c>
      <c r="Q1084" s="223" t="s">
        <v>478</v>
      </c>
      <c r="R1084" s="223">
        <v>0</v>
      </c>
      <c r="S1084" s="7"/>
      <c r="T1084" s="3" t="str">
        <f>+VLOOKUP(Tabla1[[#This Row],[id_bodega]],'CONVERSION DATOS'!B:D,2,0)</f>
        <v>TAT PASTO</v>
      </c>
      <c r="U1084" s="3" t="str">
        <f>+VLOOKUP(Q1084,'CONVERSION DATOS'!B:D,3,0)</f>
        <v>BODEGA</v>
      </c>
      <c r="V1084" t="str">
        <f>+VLOOKUP($A$1:$A$21957,'DT HUEVO'!$A:$E,3,0)</f>
        <v>XL</v>
      </c>
      <c r="W1084" t="str">
        <f>+VLOOKUP($A$1:$A$21797,'DT HUEVO'!$A:$E,4,0)</f>
        <v>EMPACADOS</v>
      </c>
      <c r="X1084" t="str">
        <f>+VLOOKUP(T$1:T$21957,'DT HUEVO'!$H:$K,2,0)</f>
        <v>OCCIDENTE</v>
      </c>
      <c r="Y1084" t="str">
        <f>+VLOOKUP(T$1:T$21957,'DT HUEVO'!$H:$K,3,0)</f>
        <v>CALOTO</v>
      </c>
      <c r="Z1084">
        <f>+VLOOKUP(A$1:A$21957,'DT HUEVO'!$A:$E,5,0)</f>
        <v>0</v>
      </c>
      <c r="AA1084" t="str">
        <f>IF(Tabla1[[#This Row],[GRUPO]]="PLANTA CLASIFICACION","BODEGA",IF(Tabla1[[#This Row],[GRUPO]]="BODEGA","BODEGA",Tabla1[[#This Row],[GRUPO]]))</f>
        <v>BODEGA</v>
      </c>
      <c r="AB1084" t="str">
        <f>VLOOKUP(Tabla1[[#This Row],[articulo]],'DT HUEVO'!$A:$F,6,0)</f>
        <v>TAT</v>
      </c>
    </row>
    <row r="1085" spans="1:28">
      <c r="A1085" s="223">
        <v>2110302</v>
      </c>
      <c r="B1085" s="223" t="s">
        <v>1007</v>
      </c>
      <c r="C1085" s="223" t="s">
        <v>1259</v>
      </c>
      <c r="D1085" s="223">
        <v>158495</v>
      </c>
      <c r="E1085" s="7">
        <v>0</v>
      </c>
      <c r="F1085" s="223" t="s">
        <v>1260</v>
      </c>
      <c r="G1085" s="223" t="s">
        <v>1261</v>
      </c>
      <c r="H1085" s="7">
        <v>0</v>
      </c>
      <c r="I1085" s="7">
        <v>490</v>
      </c>
      <c r="J1085" s="223" t="s">
        <v>1262</v>
      </c>
      <c r="K1085" s="223" t="s">
        <v>1263</v>
      </c>
      <c r="L1085" s="245">
        <v>363.24</v>
      </c>
      <c r="M1085" s="246">
        <v>46306</v>
      </c>
      <c r="N1085" s="223"/>
      <c r="O1085" s="223" t="s">
        <v>477</v>
      </c>
      <c r="P1085" s="223">
        <v>2110302</v>
      </c>
      <c r="Q1085" s="223" t="s">
        <v>478</v>
      </c>
      <c r="R1085" s="223">
        <v>0</v>
      </c>
      <c r="S1085" s="7"/>
      <c r="T1085" s="3" t="str">
        <f>+VLOOKUP(Tabla1[[#This Row],[id_bodega]],'CONVERSION DATOS'!B:D,2,0)</f>
        <v>TAT PASTO</v>
      </c>
      <c r="U1085" s="3" t="str">
        <f>+VLOOKUP(Q1085,'CONVERSION DATOS'!B:D,3,0)</f>
        <v>BODEGA</v>
      </c>
      <c r="V1085" t="str">
        <f>+VLOOKUP($A$1:$A$21957,'DT HUEVO'!$A:$E,3,0)</f>
        <v>L</v>
      </c>
      <c r="W1085" t="str">
        <f>+VLOOKUP($A$1:$A$21797,'DT HUEVO'!$A:$E,4,0)</f>
        <v>VERDE</v>
      </c>
      <c r="X1085" t="str">
        <f>+VLOOKUP(T$1:T$21957,'DT HUEVO'!$H:$K,2,0)</f>
        <v>OCCIDENTE</v>
      </c>
      <c r="Y1085" t="str">
        <f>+VLOOKUP(T$1:T$21957,'DT HUEVO'!$H:$K,3,0)</f>
        <v>CALOTO</v>
      </c>
      <c r="Z1085">
        <f>+VLOOKUP(A$1:A$21957,'DT HUEVO'!$A:$E,5,0)</f>
        <v>0</v>
      </c>
      <c r="AA1085" t="str">
        <f>IF(Tabla1[[#This Row],[GRUPO]]="PLANTA CLASIFICACION","BODEGA",IF(Tabla1[[#This Row],[GRUPO]]="BODEGA","BODEGA",Tabla1[[#This Row],[GRUPO]]))</f>
        <v>BODEGA</v>
      </c>
      <c r="AB1085" t="str">
        <f>VLOOKUP(Tabla1[[#This Row],[articulo]],'DT HUEVO'!$A:$F,6,0)</f>
        <v>TAT</v>
      </c>
    </row>
    <row r="1086" spans="1:28">
      <c r="A1086" s="223">
        <v>2110317</v>
      </c>
      <c r="B1086" s="223" t="s">
        <v>1786</v>
      </c>
      <c r="C1086" s="223" t="s">
        <v>1259</v>
      </c>
      <c r="D1086" s="223">
        <v>4140</v>
      </c>
      <c r="E1086" s="7">
        <v>0</v>
      </c>
      <c r="F1086" s="223" t="s">
        <v>1260</v>
      </c>
      <c r="G1086" s="223" t="s">
        <v>1261</v>
      </c>
      <c r="H1086" s="7">
        <v>0</v>
      </c>
      <c r="I1086" s="7">
        <v>500</v>
      </c>
      <c r="J1086" s="223" t="s">
        <v>1262</v>
      </c>
      <c r="K1086" s="223" t="s">
        <v>1263</v>
      </c>
      <c r="L1086" s="245">
        <v>362.98</v>
      </c>
      <c r="M1086" s="246">
        <v>46304</v>
      </c>
      <c r="N1086" s="223">
        <v>0</v>
      </c>
      <c r="O1086" s="223" t="s">
        <v>477</v>
      </c>
      <c r="P1086" s="223">
        <v>2110317</v>
      </c>
      <c r="Q1086" s="223" t="s">
        <v>478</v>
      </c>
      <c r="R1086" s="223">
        <v>0</v>
      </c>
      <c r="S1086" s="7"/>
      <c r="T1086" s="3" t="str">
        <f>+VLOOKUP(Tabla1[[#This Row],[id_bodega]],'CONVERSION DATOS'!B:D,2,0)</f>
        <v>TAT PASTO</v>
      </c>
      <c r="U1086" s="3" t="str">
        <f>+VLOOKUP(Q1086,'CONVERSION DATOS'!B:D,3,0)</f>
        <v>BODEGA</v>
      </c>
      <c r="V1086" t="str">
        <f>+VLOOKUP($A$1:$A$21957,'DT HUEVO'!$A:$E,3,0)</f>
        <v>L</v>
      </c>
      <c r="W1086" t="str">
        <f>+VLOOKUP($A$1:$A$21797,'DT HUEVO'!$A:$E,4,0)</f>
        <v>EMPACADOS</v>
      </c>
      <c r="X1086" t="str">
        <f>+VLOOKUP(T$1:T$21957,'DT HUEVO'!$H:$K,2,0)</f>
        <v>OCCIDENTE</v>
      </c>
      <c r="Y1086" t="str">
        <f>+VLOOKUP(T$1:T$21957,'DT HUEVO'!$H:$K,3,0)</f>
        <v>CALOTO</v>
      </c>
      <c r="Z1086">
        <f>+VLOOKUP(A$1:A$21957,'DT HUEVO'!$A:$E,5,0)</f>
        <v>0</v>
      </c>
      <c r="AA1086" t="str">
        <f>IF(Tabla1[[#This Row],[GRUPO]]="PLANTA CLASIFICACION","BODEGA",IF(Tabla1[[#This Row],[GRUPO]]="BODEGA","BODEGA",Tabla1[[#This Row],[GRUPO]]))</f>
        <v>BODEGA</v>
      </c>
      <c r="AB1086" t="str">
        <f>VLOOKUP(Tabla1[[#This Row],[articulo]],'DT HUEVO'!$A:$F,6,0)</f>
        <v>TAT</v>
      </c>
    </row>
    <row r="1087" spans="1:28">
      <c r="A1087" s="223">
        <v>2110402</v>
      </c>
      <c r="B1087" s="223" t="s">
        <v>1009</v>
      </c>
      <c r="C1087" s="223" t="s">
        <v>1259</v>
      </c>
      <c r="D1087" s="223">
        <v>2160</v>
      </c>
      <c r="E1087" s="7">
        <v>0</v>
      </c>
      <c r="F1087" s="223" t="s">
        <v>1260</v>
      </c>
      <c r="G1087" s="223" t="s">
        <v>1261</v>
      </c>
      <c r="H1087" s="7">
        <v>0</v>
      </c>
      <c r="I1087" s="7">
        <v>480</v>
      </c>
      <c r="J1087" s="223" t="s">
        <v>1262</v>
      </c>
      <c r="K1087" s="223" t="s">
        <v>1263</v>
      </c>
      <c r="L1087" s="245">
        <v>349.55</v>
      </c>
      <c r="M1087" s="246">
        <v>46306</v>
      </c>
      <c r="N1087" s="223"/>
      <c r="O1087" s="223" t="s">
        <v>477</v>
      </c>
      <c r="P1087" s="223">
        <v>2110402</v>
      </c>
      <c r="Q1087" s="223" t="s">
        <v>478</v>
      </c>
      <c r="R1087" s="223">
        <v>0</v>
      </c>
      <c r="S1087" s="7"/>
      <c r="T1087" s="3" t="str">
        <f>+VLOOKUP(Tabla1[[#This Row],[id_bodega]],'CONVERSION DATOS'!B:D,2,0)</f>
        <v>TAT PASTO</v>
      </c>
      <c r="U1087" s="3" t="str">
        <f>+VLOOKUP(Q1087,'CONVERSION DATOS'!B:D,3,0)</f>
        <v>BODEGA</v>
      </c>
      <c r="V1087" t="str">
        <f>+VLOOKUP($A$1:$A$21957,'DT HUEVO'!$A:$E,3,0)</f>
        <v>M</v>
      </c>
      <c r="W1087" t="str">
        <f>+VLOOKUP($A$1:$A$21797,'DT HUEVO'!$A:$E,4,0)</f>
        <v>VERDE</v>
      </c>
      <c r="X1087" t="str">
        <f>+VLOOKUP(T$1:T$21957,'DT HUEVO'!$H:$K,2,0)</f>
        <v>OCCIDENTE</v>
      </c>
      <c r="Y1087" t="str">
        <f>+VLOOKUP(T$1:T$21957,'DT HUEVO'!$H:$K,3,0)</f>
        <v>CALOTO</v>
      </c>
      <c r="Z1087">
        <f>+VLOOKUP(A$1:A$21957,'DT HUEVO'!$A:$E,5,0)</f>
        <v>0</v>
      </c>
      <c r="AA1087" t="str">
        <f>IF(Tabla1[[#This Row],[GRUPO]]="PLANTA CLASIFICACION","BODEGA",IF(Tabla1[[#This Row],[GRUPO]]="BODEGA","BODEGA",Tabla1[[#This Row],[GRUPO]]))</f>
        <v>BODEGA</v>
      </c>
      <c r="AB1087" t="str">
        <f>VLOOKUP(Tabla1[[#This Row],[articulo]],'DT HUEVO'!$A:$F,6,0)</f>
        <v>TAT</v>
      </c>
    </row>
    <row r="1088" spans="1:28">
      <c r="A1088" s="223">
        <v>2112207</v>
      </c>
      <c r="B1088" s="223" t="s">
        <v>1104</v>
      </c>
      <c r="C1088" s="223" t="s">
        <v>1259</v>
      </c>
      <c r="D1088" s="223">
        <v>1740</v>
      </c>
      <c r="E1088" s="7">
        <v>0</v>
      </c>
      <c r="F1088" s="223" t="s">
        <v>1260</v>
      </c>
      <c r="G1088" s="223" t="s">
        <v>1261</v>
      </c>
      <c r="H1088" s="7">
        <v>0</v>
      </c>
      <c r="I1088" s="7">
        <v>640</v>
      </c>
      <c r="J1088" s="223" t="s">
        <v>1262</v>
      </c>
      <c r="K1088" s="223" t="s">
        <v>1263</v>
      </c>
      <c r="L1088" s="245">
        <v>599.67999999999995</v>
      </c>
      <c r="M1088" s="246">
        <v>46306</v>
      </c>
      <c r="N1088" s="223"/>
      <c r="O1088" s="223" t="s">
        <v>477</v>
      </c>
      <c r="P1088" s="223">
        <v>2112207</v>
      </c>
      <c r="Q1088" s="223" t="s">
        <v>478</v>
      </c>
      <c r="R1088" s="223">
        <v>0</v>
      </c>
      <c r="S1088" s="7"/>
      <c r="T1088" s="3" t="str">
        <f>+VLOOKUP(Tabla1[[#This Row],[id_bodega]],'CONVERSION DATOS'!B:D,2,0)</f>
        <v>TAT PASTO</v>
      </c>
      <c r="U1088" s="3" t="str">
        <f>+VLOOKUP(Q1088,'CONVERSION DATOS'!B:D,3,0)</f>
        <v>BODEGA</v>
      </c>
      <c r="V1088" t="str">
        <f>+VLOOKUP($A$1:$A$21957,'DT HUEVO'!$A:$E,3,0)</f>
        <v>XL</v>
      </c>
      <c r="W1088" t="str">
        <f>+VLOOKUP($A$1:$A$21797,'DT HUEVO'!$A:$E,4,0)</f>
        <v>EMPACADOS</v>
      </c>
      <c r="X1088" t="str">
        <f>+VLOOKUP(T$1:T$21957,'DT HUEVO'!$H:$K,2,0)</f>
        <v>OCCIDENTE</v>
      </c>
      <c r="Y1088" t="str">
        <f>+VLOOKUP(T$1:T$21957,'DT HUEVO'!$H:$K,3,0)</f>
        <v>CALOTO</v>
      </c>
      <c r="Z1088" t="str">
        <f>+VLOOKUP(A$1:A$21957,'DT HUEVO'!$A:$E,5,0)</f>
        <v>TAT</v>
      </c>
      <c r="AA1088" t="str">
        <f>IF(Tabla1[[#This Row],[GRUPO]]="PLANTA CLASIFICACION","BODEGA",IF(Tabla1[[#This Row],[GRUPO]]="BODEGA","BODEGA",Tabla1[[#This Row],[GRUPO]]))</f>
        <v>BODEGA</v>
      </c>
      <c r="AB1088" t="str">
        <f>VLOOKUP(Tabla1[[#This Row],[articulo]],'DT HUEVO'!$A:$F,6,0)</f>
        <v>TAT</v>
      </c>
    </row>
    <row r="1089" spans="1:28">
      <c r="A1089" s="223">
        <v>2152388</v>
      </c>
      <c r="B1089" s="223" t="s">
        <v>1106</v>
      </c>
      <c r="C1089" s="223" t="s">
        <v>1259</v>
      </c>
      <c r="D1089" s="223">
        <v>5925</v>
      </c>
      <c r="E1089" s="7">
        <v>0</v>
      </c>
      <c r="F1089" s="223" t="s">
        <v>1260</v>
      </c>
      <c r="G1089" s="223" t="s">
        <v>1261</v>
      </c>
      <c r="H1089" s="7">
        <v>0</v>
      </c>
      <c r="I1089" s="7">
        <v>540</v>
      </c>
      <c r="J1089" s="223" t="s">
        <v>1262</v>
      </c>
      <c r="K1089" s="223" t="s">
        <v>1263</v>
      </c>
      <c r="L1089" s="245">
        <v>538.38</v>
      </c>
      <c r="M1089" s="246">
        <v>46306</v>
      </c>
      <c r="N1089" s="223"/>
      <c r="O1089" s="223" t="s">
        <v>477</v>
      </c>
      <c r="P1089" s="223">
        <v>2152388</v>
      </c>
      <c r="Q1089" s="223" t="s">
        <v>478</v>
      </c>
      <c r="R1089" s="223">
        <v>0</v>
      </c>
      <c r="S1089" s="7"/>
      <c r="T1089" s="3" t="str">
        <f>+VLOOKUP(Tabla1[[#This Row],[id_bodega]],'CONVERSION DATOS'!B:D,2,0)</f>
        <v>TAT PASTO</v>
      </c>
      <c r="U1089" s="3" t="str">
        <f>+VLOOKUP(Q1089,'CONVERSION DATOS'!B:D,3,0)</f>
        <v>BODEGA</v>
      </c>
      <c r="V1089" t="str">
        <f>+VLOOKUP($A$1:$A$21957,'DT HUEVO'!$A:$E,3,0)</f>
        <v>L</v>
      </c>
      <c r="W1089" t="str">
        <f>+VLOOKUP($A$1:$A$21797,'DT HUEVO'!$A:$E,4,0)</f>
        <v>EMPACADOS</v>
      </c>
      <c r="X1089" t="str">
        <f>+VLOOKUP(T$1:T$21957,'DT HUEVO'!$H:$K,2,0)</f>
        <v>OCCIDENTE</v>
      </c>
      <c r="Y1089" t="str">
        <f>+VLOOKUP(T$1:T$21957,'DT HUEVO'!$H:$K,3,0)</f>
        <v>CALOTO</v>
      </c>
      <c r="Z1089">
        <f>+VLOOKUP(A$1:A$21957,'DT HUEVO'!$A:$E,5,0)</f>
        <v>0</v>
      </c>
      <c r="AA1089" t="str">
        <f>IF(Tabla1[[#This Row],[GRUPO]]="PLANTA CLASIFICACION","BODEGA",IF(Tabla1[[#This Row],[GRUPO]]="BODEGA","BODEGA",Tabla1[[#This Row],[GRUPO]]))</f>
        <v>BODEGA</v>
      </c>
      <c r="AB1089" t="str">
        <f>VLOOKUP(Tabla1[[#This Row],[articulo]],'DT HUEVO'!$A:$F,6,0)</f>
        <v>TAT</v>
      </c>
    </row>
    <row r="1090" spans="1:28">
      <c r="A1090" s="223">
        <v>152384</v>
      </c>
      <c r="B1090" s="223" t="s">
        <v>1107</v>
      </c>
      <c r="C1090" s="223" t="s">
        <v>1259</v>
      </c>
      <c r="D1090" s="223">
        <v>1500</v>
      </c>
      <c r="E1090" s="7"/>
      <c r="F1090" s="223" t="s">
        <v>1260</v>
      </c>
      <c r="G1090" s="223" t="s">
        <v>1261</v>
      </c>
      <c r="H1090" s="7"/>
      <c r="I1090" s="7"/>
      <c r="J1090" s="223" t="s">
        <v>1262</v>
      </c>
      <c r="K1090" s="223" t="s">
        <v>1263</v>
      </c>
      <c r="L1090" s="245">
        <v>504.4</v>
      </c>
      <c r="M1090" s="246">
        <v>46305</v>
      </c>
      <c r="N1090" s="223"/>
      <c r="O1090" s="223" t="s">
        <v>479</v>
      </c>
      <c r="P1090" s="223">
        <v>152384</v>
      </c>
      <c r="Q1090" s="223" t="s">
        <v>480</v>
      </c>
      <c r="R1090" s="223">
        <v>0</v>
      </c>
      <c r="S1090" s="7"/>
      <c r="T1090" s="3" t="str">
        <f>+VLOOKUP(Tabla1[[#This Row],[id_bodega]],'CONVERSION DATOS'!B:D,2,0)</f>
        <v>TAT CUCUTA</v>
      </c>
      <c r="U1090" s="3" t="str">
        <f>+VLOOKUP(Q1090,'CONVERSION DATOS'!B:D,3,0)</f>
        <v>BODEGA</v>
      </c>
      <c r="V1090" t="str">
        <f>+VLOOKUP($A$1:$A$21957,'DT HUEVO'!$A:$E,3,0)</f>
        <v>L</v>
      </c>
      <c r="W1090" t="str">
        <f>+VLOOKUP($A$1:$A$21797,'DT HUEVO'!$A:$E,4,0)</f>
        <v>EMPACADOS</v>
      </c>
      <c r="X1090" t="str">
        <f>+VLOOKUP(T$1:T$21957,'DT HUEVO'!$H:$K,2,0)</f>
        <v>COSTA</v>
      </c>
      <c r="Y1090" t="str">
        <f>+VLOOKUP(T$1:T$21957,'DT HUEVO'!$H:$K,3,0)</f>
        <v>SANTANDER</v>
      </c>
      <c r="Z1090">
        <f>+VLOOKUP(A$1:A$21957,'DT HUEVO'!$A:$E,5,0)</f>
        <v>0</v>
      </c>
      <c r="AA1090" t="str">
        <f>IF(Tabla1[[#This Row],[GRUPO]]="PLANTA CLASIFICACION","BODEGA",IF(Tabla1[[#This Row],[GRUPO]]="BODEGA","BODEGA",Tabla1[[#This Row],[GRUPO]]))</f>
        <v>BODEGA</v>
      </c>
      <c r="AB1090" t="str">
        <f>VLOOKUP(Tabla1[[#This Row],[articulo]],'DT HUEVO'!$A:$F,6,0)</f>
        <v>TAT</v>
      </c>
    </row>
    <row r="1091" spans="1:28">
      <c r="A1091" s="223">
        <v>2110302</v>
      </c>
      <c r="B1091" s="223" t="s">
        <v>1007</v>
      </c>
      <c r="C1091" s="223" t="s">
        <v>1259</v>
      </c>
      <c r="D1091" s="223">
        <v>92500</v>
      </c>
      <c r="E1091" s="7"/>
      <c r="F1091" s="223" t="s">
        <v>1260</v>
      </c>
      <c r="G1091" s="223" t="s">
        <v>1261</v>
      </c>
      <c r="H1091" s="7"/>
      <c r="I1091" s="7"/>
      <c r="J1091" s="223" t="s">
        <v>1262</v>
      </c>
      <c r="K1091" s="223" t="s">
        <v>1263</v>
      </c>
      <c r="L1091" s="245">
        <v>363.24000000562688</v>
      </c>
      <c r="M1091" s="246">
        <v>46308</v>
      </c>
      <c r="N1091" s="223"/>
      <c r="O1091" s="223" t="s">
        <v>479</v>
      </c>
      <c r="P1091" s="223">
        <v>2110302</v>
      </c>
      <c r="Q1091" s="223" t="s">
        <v>480</v>
      </c>
      <c r="R1091" s="223">
        <v>0</v>
      </c>
      <c r="S1091" s="7"/>
      <c r="T1091" s="3" t="str">
        <f>+VLOOKUP(Tabla1[[#This Row],[id_bodega]],'CONVERSION DATOS'!B:D,2,0)</f>
        <v>TAT CUCUTA</v>
      </c>
      <c r="U1091" s="3" t="str">
        <f>+VLOOKUP(Q1091,'CONVERSION DATOS'!B:D,3,0)</f>
        <v>BODEGA</v>
      </c>
      <c r="V1091" t="str">
        <f>+VLOOKUP($A$1:$A$21957,'DT HUEVO'!$A:$E,3,0)</f>
        <v>L</v>
      </c>
      <c r="W1091" t="str">
        <f>+VLOOKUP($A$1:$A$21797,'DT HUEVO'!$A:$E,4,0)</f>
        <v>VERDE</v>
      </c>
      <c r="X1091" t="str">
        <f>+VLOOKUP(T$1:T$21957,'DT HUEVO'!$H:$K,2,0)</f>
        <v>COSTA</v>
      </c>
      <c r="Y1091" t="str">
        <f>+VLOOKUP(T$1:T$21957,'DT HUEVO'!$H:$K,3,0)</f>
        <v>SANTANDER</v>
      </c>
      <c r="Z1091">
        <f>+VLOOKUP(A$1:A$21957,'DT HUEVO'!$A:$E,5,0)</f>
        <v>0</v>
      </c>
      <c r="AA1091" t="str">
        <f>IF(Tabla1[[#This Row],[GRUPO]]="PLANTA CLASIFICACION","BODEGA",IF(Tabla1[[#This Row],[GRUPO]]="BODEGA","BODEGA",Tabla1[[#This Row],[GRUPO]]))</f>
        <v>BODEGA</v>
      </c>
      <c r="AB1091" t="str">
        <f>VLOOKUP(Tabla1[[#This Row],[articulo]],'DT HUEVO'!$A:$F,6,0)</f>
        <v>TAT</v>
      </c>
    </row>
    <row r="1092" spans="1:28">
      <c r="A1092" s="223">
        <v>2110317</v>
      </c>
      <c r="B1092" s="223" t="s">
        <v>1786</v>
      </c>
      <c r="C1092" s="223" t="s">
        <v>1259</v>
      </c>
      <c r="D1092" s="223">
        <v>1800</v>
      </c>
      <c r="E1092" s="7"/>
      <c r="F1092" s="223" t="s">
        <v>1260</v>
      </c>
      <c r="G1092" s="223" t="s">
        <v>1261</v>
      </c>
      <c r="H1092" s="7"/>
      <c r="I1092" s="7"/>
      <c r="J1092" s="223" t="s">
        <v>1262</v>
      </c>
      <c r="K1092" s="223" t="s">
        <v>1263</v>
      </c>
      <c r="L1092" s="245">
        <v>362.98</v>
      </c>
      <c r="M1092" s="246">
        <v>46305</v>
      </c>
      <c r="N1092" s="223">
        <v>0</v>
      </c>
      <c r="O1092" s="223" t="s">
        <v>479</v>
      </c>
      <c r="P1092" s="223">
        <v>2110317</v>
      </c>
      <c r="Q1092" s="223" t="s">
        <v>480</v>
      </c>
      <c r="R1092" s="223">
        <v>0</v>
      </c>
      <c r="S1092" s="7"/>
      <c r="T1092" s="3" t="str">
        <f>+VLOOKUP(Tabla1[[#This Row],[id_bodega]],'CONVERSION DATOS'!B:D,2,0)</f>
        <v>TAT CUCUTA</v>
      </c>
      <c r="U1092" s="3" t="str">
        <f>+VLOOKUP(Q1092,'CONVERSION DATOS'!B:D,3,0)</f>
        <v>BODEGA</v>
      </c>
      <c r="V1092" t="str">
        <f>+VLOOKUP($A$1:$A$21957,'DT HUEVO'!$A:$E,3,0)</f>
        <v>L</v>
      </c>
      <c r="W1092" t="str">
        <f>+VLOOKUP($A$1:$A$21797,'DT HUEVO'!$A:$E,4,0)</f>
        <v>EMPACADOS</v>
      </c>
      <c r="X1092" t="str">
        <f>+VLOOKUP(T$1:T$21957,'DT HUEVO'!$H:$K,2,0)</f>
        <v>COSTA</v>
      </c>
      <c r="Y1092" t="str">
        <f>+VLOOKUP(T$1:T$21957,'DT HUEVO'!$H:$K,3,0)</f>
        <v>SANTANDER</v>
      </c>
      <c r="Z1092">
        <f>+VLOOKUP(A$1:A$21957,'DT HUEVO'!$A:$E,5,0)</f>
        <v>0</v>
      </c>
      <c r="AA1092" t="str">
        <f>IF(Tabla1[[#This Row],[GRUPO]]="PLANTA CLASIFICACION","BODEGA",IF(Tabla1[[#This Row],[GRUPO]]="BODEGA","BODEGA",Tabla1[[#This Row],[GRUPO]]))</f>
        <v>BODEGA</v>
      </c>
      <c r="AB1092" t="str">
        <f>VLOOKUP(Tabla1[[#This Row],[articulo]],'DT HUEVO'!$A:$F,6,0)</f>
        <v>TAT</v>
      </c>
    </row>
    <row r="1093" spans="1:28">
      <c r="A1093" s="223">
        <v>2110402</v>
      </c>
      <c r="B1093" s="223" t="s">
        <v>1009</v>
      </c>
      <c r="C1093" s="223" t="s">
        <v>1259</v>
      </c>
      <c r="D1093" s="223">
        <v>39407</v>
      </c>
      <c r="E1093" s="7"/>
      <c r="F1093" s="223" t="s">
        <v>1260</v>
      </c>
      <c r="G1093" s="223" t="s">
        <v>1261</v>
      </c>
      <c r="H1093" s="7"/>
      <c r="I1093" s="7"/>
      <c r="J1093" s="223" t="s">
        <v>1262</v>
      </c>
      <c r="K1093" s="223" t="s">
        <v>1263</v>
      </c>
      <c r="L1093" s="245">
        <v>349.55000020936518</v>
      </c>
      <c r="M1093" s="246">
        <v>46308</v>
      </c>
      <c r="N1093" s="223"/>
      <c r="O1093" s="223" t="s">
        <v>479</v>
      </c>
      <c r="P1093" s="223">
        <v>2110402</v>
      </c>
      <c r="Q1093" s="223" t="s">
        <v>480</v>
      </c>
      <c r="R1093" s="223">
        <v>0</v>
      </c>
      <c r="S1093" s="7"/>
      <c r="T1093" s="3" t="str">
        <f>+VLOOKUP(Tabla1[[#This Row],[id_bodega]],'CONVERSION DATOS'!B:D,2,0)</f>
        <v>TAT CUCUTA</v>
      </c>
      <c r="U1093" s="3" t="str">
        <f>+VLOOKUP(Q1093,'CONVERSION DATOS'!B:D,3,0)</f>
        <v>BODEGA</v>
      </c>
      <c r="V1093" t="str">
        <f>+VLOOKUP($A$1:$A$21957,'DT HUEVO'!$A:$E,3,0)</f>
        <v>M</v>
      </c>
      <c r="W1093" t="str">
        <f>+VLOOKUP($A$1:$A$21797,'DT HUEVO'!$A:$E,4,0)</f>
        <v>VERDE</v>
      </c>
      <c r="X1093" t="str">
        <f>+VLOOKUP(T$1:T$21957,'DT HUEVO'!$H:$K,2,0)</f>
        <v>COSTA</v>
      </c>
      <c r="Y1093" t="str">
        <f>+VLOOKUP(T$1:T$21957,'DT HUEVO'!$H:$K,3,0)</f>
        <v>SANTANDER</v>
      </c>
      <c r="Z1093">
        <f>+VLOOKUP(A$1:A$21957,'DT HUEVO'!$A:$E,5,0)</f>
        <v>0</v>
      </c>
      <c r="AA1093" t="str">
        <f>IF(Tabla1[[#This Row],[GRUPO]]="PLANTA CLASIFICACION","BODEGA",IF(Tabla1[[#This Row],[GRUPO]]="BODEGA","BODEGA",Tabla1[[#This Row],[GRUPO]]))</f>
        <v>BODEGA</v>
      </c>
      <c r="AB1093" t="str">
        <f>VLOOKUP(Tabla1[[#This Row],[articulo]],'DT HUEVO'!$A:$F,6,0)</f>
        <v>TAT</v>
      </c>
    </row>
    <row r="1094" spans="1:28">
      <c r="A1094" s="223">
        <v>2112207</v>
      </c>
      <c r="B1094" s="223" t="s">
        <v>1104</v>
      </c>
      <c r="C1094" s="223" t="s">
        <v>1259</v>
      </c>
      <c r="D1094" s="223">
        <v>1080</v>
      </c>
      <c r="E1094" s="7"/>
      <c r="F1094" s="223" t="s">
        <v>1260</v>
      </c>
      <c r="G1094" s="223" t="s">
        <v>1261</v>
      </c>
      <c r="H1094" s="7"/>
      <c r="I1094" s="7"/>
      <c r="J1094" s="223" t="s">
        <v>1262</v>
      </c>
      <c r="K1094" s="223" t="s">
        <v>1263</v>
      </c>
      <c r="L1094" s="245">
        <v>599.67999999999995</v>
      </c>
      <c r="M1094" s="246">
        <v>46305</v>
      </c>
      <c r="N1094" s="223"/>
      <c r="O1094" s="223" t="s">
        <v>479</v>
      </c>
      <c r="P1094" s="223">
        <v>2112207</v>
      </c>
      <c r="Q1094" s="223" t="s">
        <v>480</v>
      </c>
      <c r="R1094" s="223">
        <v>0</v>
      </c>
      <c r="S1094" s="7"/>
      <c r="T1094" s="3" t="str">
        <f>+VLOOKUP(Tabla1[[#This Row],[id_bodega]],'CONVERSION DATOS'!B:D,2,0)</f>
        <v>TAT CUCUTA</v>
      </c>
      <c r="U1094" s="3" t="str">
        <f>+VLOOKUP(Q1094,'CONVERSION DATOS'!B:D,3,0)</f>
        <v>BODEGA</v>
      </c>
      <c r="V1094" t="str">
        <f>+VLOOKUP($A$1:$A$21957,'DT HUEVO'!$A:$E,3,0)</f>
        <v>XL</v>
      </c>
      <c r="W1094" t="str">
        <f>+VLOOKUP($A$1:$A$21797,'DT HUEVO'!$A:$E,4,0)</f>
        <v>EMPACADOS</v>
      </c>
      <c r="X1094" t="str">
        <f>+VLOOKUP(T$1:T$21957,'DT HUEVO'!$H:$K,2,0)</f>
        <v>COSTA</v>
      </c>
      <c r="Y1094" t="str">
        <f>+VLOOKUP(T$1:T$21957,'DT HUEVO'!$H:$K,3,0)</f>
        <v>SANTANDER</v>
      </c>
      <c r="Z1094" t="str">
        <f>+VLOOKUP(A$1:A$21957,'DT HUEVO'!$A:$E,5,0)</f>
        <v>TAT</v>
      </c>
      <c r="AA1094" t="str">
        <f>IF(Tabla1[[#This Row],[GRUPO]]="PLANTA CLASIFICACION","BODEGA",IF(Tabla1[[#This Row],[GRUPO]]="BODEGA","BODEGA",Tabla1[[#This Row],[GRUPO]]))</f>
        <v>BODEGA</v>
      </c>
      <c r="AB1094" t="str">
        <f>VLOOKUP(Tabla1[[#This Row],[articulo]],'DT HUEVO'!$A:$F,6,0)</f>
        <v>TAT</v>
      </c>
    </row>
    <row r="1095" spans="1:28">
      <c r="A1095" s="223">
        <v>2152388</v>
      </c>
      <c r="B1095" s="223" t="s">
        <v>1106</v>
      </c>
      <c r="C1095" s="223" t="s">
        <v>1259</v>
      </c>
      <c r="D1095" s="223">
        <v>4005</v>
      </c>
      <c r="E1095" s="7"/>
      <c r="F1095" s="223" t="s">
        <v>1260</v>
      </c>
      <c r="G1095" s="223" t="s">
        <v>1261</v>
      </c>
      <c r="H1095" s="7"/>
      <c r="I1095" s="7"/>
      <c r="J1095" s="223" t="s">
        <v>1262</v>
      </c>
      <c r="K1095" s="223" t="s">
        <v>1263</v>
      </c>
      <c r="L1095" s="245">
        <v>538.38</v>
      </c>
      <c r="M1095" s="246">
        <v>46308</v>
      </c>
      <c r="N1095" s="223"/>
      <c r="O1095" s="223" t="s">
        <v>479</v>
      </c>
      <c r="P1095" s="223">
        <v>2152388</v>
      </c>
      <c r="Q1095" s="223" t="s">
        <v>480</v>
      </c>
      <c r="R1095" s="223">
        <v>0</v>
      </c>
      <c r="S1095" s="7"/>
      <c r="T1095" s="3" t="str">
        <f>+VLOOKUP(Tabla1[[#This Row],[id_bodega]],'CONVERSION DATOS'!B:D,2,0)</f>
        <v>TAT CUCUTA</v>
      </c>
      <c r="U1095" s="3" t="str">
        <f>+VLOOKUP(Q1095,'CONVERSION DATOS'!B:D,3,0)</f>
        <v>BODEGA</v>
      </c>
      <c r="V1095" t="str">
        <f>+VLOOKUP($A$1:$A$21957,'DT HUEVO'!$A:$E,3,0)</f>
        <v>L</v>
      </c>
      <c r="W1095" t="str">
        <f>+VLOOKUP($A$1:$A$21797,'DT HUEVO'!$A:$E,4,0)</f>
        <v>EMPACADOS</v>
      </c>
      <c r="X1095" t="str">
        <f>+VLOOKUP(T$1:T$21957,'DT HUEVO'!$H:$K,2,0)</f>
        <v>COSTA</v>
      </c>
      <c r="Y1095" t="str">
        <f>+VLOOKUP(T$1:T$21957,'DT HUEVO'!$H:$K,3,0)</f>
        <v>SANTANDER</v>
      </c>
      <c r="Z1095">
        <f>+VLOOKUP(A$1:A$21957,'DT HUEVO'!$A:$E,5,0)</f>
        <v>0</v>
      </c>
      <c r="AA1095" t="str">
        <f>IF(Tabla1[[#This Row],[GRUPO]]="PLANTA CLASIFICACION","BODEGA",IF(Tabla1[[#This Row],[GRUPO]]="BODEGA","BODEGA",Tabla1[[#This Row],[GRUPO]]))</f>
        <v>BODEGA</v>
      </c>
      <c r="AB1095" t="str">
        <f>VLOOKUP(Tabla1[[#This Row],[articulo]],'DT HUEVO'!$A:$F,6,0)</f>
        <v>TAT</v>
      </c>
    </row>
    <row r="1096" spans="1:28">
      <c r="A1096" s="223">
        <v>13459</v>
      </c>
      <c r="B1096" s="223" t="s">
        <v>718</v>
      </c>
      <c r="C1096" s="223" t="s">
        <v>1259</v>
      </c>
      <c r="D1096" s="223">
        <v>9300</v>
      </c>
      <c r="E1096" s="7"/>
      <c r="F1096" s="223" t="s">
        <v>1260</v>
      </c>
      <c r="G1096" s="223" t="s">
        <v>1261</v>
      </c>
      <c r="H1096" s="7"/>
      <c r="I1096" s="7"/>
      <c r="J1096" s="223" t="s">
        <v>1262</v>
      </c>
      <c r="K1096" s="223" t="s">
        <v>1263</v>
      </c>
      <c r="L1096" s="245">
        <v>346.6</v>
      </c>
      <c r="M1096" s="246">
        <v>46308</v>
      </c>
      <c r="N1096" s="223">
        <v>13459</v>
      </c>
      <c r="O1096" s="223" t="s">
        <v>742</v>
      </c>
      <c r="P1096" s="223">
        <v>13459</v>
      </c>
      <c r="Q1096" s="223" t="s">
        <v>505</v>
      </c>
      <c r="R1096" s="223">
        <v>0</v>
      </c>
      <c r="S1096" s="7">
        <v>96</v>
      </c>
      <c r="T1096" s="3" t="str">
        <f>+VLOOKUP(Tabla1[[#This Row],[id_bodega]],'CONVERSION DATOS'!B:D,2,0)</f>
        <v>TAT BUCARAMANGA</v>
      </c>
      <c r="U1096" s="3" t="str">
        <f>+VLOOKUP(Q1096,'CONVERSION DATOS'!B:D,3,0)</f>
        <v>TRANSITO</v>
      </c>
      <c r="V1096" t="str">
        <f>+VLOOKUP($A$1:$A$21957,'DT HUEVO'!$A:$E,3,0)</f>
        <v>A</v>
      </c>
      <c r="W1096" t="str">
        <f>+VLOOKUP($A$1:$A$21797,'DT HUEVO'!$A:$E,4,0)</f>
        <v>EMPACADOS</v>
      </c>
      <c r="X1096" t="str">
        <f>+VLOOKUP(T$1:T$21957,'DT HUEVO'!$H:$K,2,0)</f>
        <v>COSTA</v>
      </c>
      <c r="Y1096" t="str">
        <f>+VLOOKUP(T$1:T$21957,'DT HUEVO'!$H:$K,3,0)</f>
        <v>SANTANDER</v>
      </c>
      <c r="Z1096">
        <f>+VLOOKUP(A$1:A$21957,'DT HUEVO'!$A:$E,5,0)</f>
        <v>0</v>
      </c>
      <c r="AA1096" t="str">
        <f>IF(Tabla1[[#This Row],[GRUPO]]="PLANTA CLASIFICACION","BODEGA",IF(Tabla1[[#This Row],[GRUPO]]="BODEGA","BODEGA",Tabla1[[#This Row],[GRUPO]]))</f>
        <v>TRANSITO</v>
      </c>
      <c r="AB1096" t="str">
        <f>VLOOKUP(Tabla1[[#This Row],[articulo]],'DT HUEVO'!$A:$F,6,0)</f>
        <v>HD</v>
      </c>
    </row>
    <row r="1097" spans="1:28">
      <c r="A1097" s="223">
        <v>110303</v>
      </c>
      <c r="B1097" s="223" t="s">
        <v>1097</v>
      </c>
      <c r="C1097" s="223" t="s">
        <v>1259</v>
      </c>
      <c r="D1097" s="223">
        <v>10410</v>
      </c>
      <c r="E1097" s="7"/>
      <c r="F1097" s="223" t="s">
        <v>1260</v>
      </c>
      <c r="G1097" s="223" t="s">
        <v>1261</v>
      </c>
      <c r="H1097" s="7"/>
      <c r="I1097" s="7"/>
      <c r="J1097" s="223" t="s">
        <v>1262</v>
      </c>
      <c r="K1097" s="223" t="s">
        <v>1263</v>
      </c>
      <c r="L1097" s="245">
        <v>485.74</v>
      </c>
      <c r="M1097" s="246">
        <v>46308</v>
      </c>
      <c r="N1097" s="223"/>
      <c r="O1097" s="223" t="s">
        <v>742</v>
      </c>
      <c r="P1097" s="223">
        <v>110303</v>
      </c>
      <c r="Q1097" s="223" t="s">
        <v>505</v>
      </c>
      <c r="R1097" s="223">
        <v>0</v>
      </c>
      <c r="S1097" s="7">
        <v>96</v>
      </c>
      <c r="T1097" s="3" t="str">
        <f>+VLOOKUP(Tabla1[[#This Row],[id_bodega]],'CONVERSION DATOS'!B:D,2,0)</f>
        <v>TAT BUCARAMANGA</v>
      </c>
      <c r="U1097" s="3" t="str">
        <f>+VLOOKUP(Q1097,'CONVERSION DATOS'!B:D,3,0)</f>
        <v>TRANSITO</v>
      </c>
      <c r="V1097" t="str">
        <f>+VLOOKUP($A$1:$A$21957,'DT HUEVO'!$A:$E,3,0)</f>
        <v>L</v>
      </c>
      <c r="W1097" t="str">
        <f>+VLOOKUP($A$1:$A$21797,'DT HUEVO'!$A:$E,4,0)</f>
        <v>EMPACADOS</v>
      </c>
      <c r="X1097" t="str">
        <f>+VLOOKUP(T$1:T$21957,'DT HUEVO'!$H:$K,2,0)</f>
        <v>COSTA</v>
      </c>
      <c r="Y1097" t="str">
        <f>+VLOOKUP(T$1:T$21957,'DT HUEVO'!$H:$K,3,0)</f>
        <v>SANTANDER</v>
      </c>
      <c r="Z1097">
        <f>+VLOOKUP(A$1:A$21957,'DT HUEVO'!$A:$E,5,0)</f>
        <v>0</v>
      </c>
      <c r="AA1097" t="str">
        <f>IF(Tabla1[[#This Row],[GRUPO]]="PLANTA CLASIFICACION","BODEGA",IF(Tabla1[[#This Row],[GRUPO]]="BODEGA","BODEGA",Tabla1[[#This Row],[GRUPO]]))</f>
        <v>TRANSITO</v>
      </c>
      <c r="AB1097" t="str">
        <f>VLOOKUP(Tabla1[[#This Row],[articulo]],'DT HUEVO'!$A:$F,6,0)</f>
        <v>AU/FS/GS</v>
      </c>
    </row>
    <row r="1098" spans="1:28">
      <c r="A1098" s="223">
        <v>112357</v>
      </c>
      <c r="B1098" s="223" t="s">
        <v>1068</v>
      </c>
      <c r="C1098" s="223" t="s">
        <v>1259</v>
      </c>
      <c r="D1098" s="223">
        <v>120</v>
      </c>
      <c r="E1098" s="7"/>
      <c r="F1098" s="223" t="s">
        <v>1260</v>
      </c>
      <c r="G1098" s="223" t="s">
        <v>1261</v>
      </c>
      <c r="H1098" s="7"/>
      <c r="I1098" s="7"/>
      <c r="J1098" s="223" t="s">
        <v>1262</v>
      </c>
      <c r="K1098" s="223" t="s">
        <v>1263</v>
      </c>
      <c r="L1098" s="245">
        <v>638.04999999999995</v>
      </c>
      <c r="M1098" s="246">
        <v>46306</v>
      </c>
      <c r="N1098" s="223"/>
      <c r="O1098" s="223" t="s">
        <v>742</v>
      </c>
      <c r="P1098" s="223">
        <v>112357</v>
      </c>
      <c r="Q1098" s="223" t="s">
        <v>505</v>
      </c>
      <c r="R1098" s="223">
        <v>0</v>
      </c>
      <c r="S1098" s="7">
        <v>96</v>
      </c>
      <c r="T1098" s="3" t="str">
        <f>+VLOOKUP(Tabla1[[#This Row],[id_bodega]],'CONVERSION DATOS'!B:D,2,0)</f>
        <v>TAT BUCARAMANGA</v>
      </c>
      <c r="U1098" s="3" t="str">
        <f>+VLOOKUP(Q1098,'CONVERSION DATOS'!B:D,3,0)</f>
        <v>TRANSITO</v>
      </c>
      <c r="V1098" t="str">
        <f>+VLOOKUP($A$1:$A$21957,'DT HUEVO'!$A:$E,3,0)</f>
        <v>L</v>
      </c>
      <c r="W1098" t="str">
        <f>+VLOOKUP($A$1:$A$21797,'DT HUEVO'!$A:$E,4,0)</f>
        <v>EMPACADOS</v>
      </c>
      <c r="X1098" t="str">
        <f>+VLOOKUP(T$1:T$21957,'DT HUEVO'!$H:$K,2,0)</f>
        <v>COSTA</v>
      </c>
      <c r="Y1098" t="str">
        <f>+VLOOKUP(T$1:T$21957,'DT HUEVO'!$H:$K,3,0)</f>
        <v>SANTANDER</v>
      </c>
      <c r="Z1098">
        <f>+VLOOKUP(A$1:A$21957,'DT HUEVO'!$A:$E,5,0)</f>
        <v>0</v>
      </c>
      <c r="AA1098" t="str">
        <f>IF(Tabla1[[#This Row],[GRUPO]]="PLANTA CLASIFICACION","BODEGA",IF(Tabla1[[#This Row],[GRUPO]]="BODEGA","BODEGA",Tabla1[[#This Row],[GRUPO]]))</f>
        <v>TRANSITO</v>
      </c>
      <c r="AB1098" t="str">
        <f>VLOOKUP(Tabla1[[#This Row],[articulo]],'DT HUEVO'!$A:$F,6,0)</f>
        <v>AU/FS/GS</v>
      </c>
    </row>
    <row r="1099" spans="1:28">
      <c r="A1099" s="223">
        <v>112379</v>
      </c>
      <c r="B1099" s="223" t="s">
        <v>1067</v>
      </c>
      <c r="C1099" s="223" t="s">
        <v>1259</v>
      </c>
      <c r="D1099" s="223">
        <v>3000</v>
      </c>
      <c r="E1099" s="7"/>
      <c r="F1099" s="223" t="s">
        <v>1260</v>
      </c>
      <c r="G1099" s="223" t="s">
        <v>1261</v>
      </c>
      <c r="H1099" s="7"/>
      <c r="I1099" s="7"/>
      <c r="J1099" s="223" t="s">
        <v>1262</v>
      </c>
      <c r="K1099" s="223" t="s">
        <v>1263</v>
      </c>
      <c r="L1099" s="245">
        <v>538.38</v>
      </c>
      <c r="M1099" s="246">
        <v>46306</v>
      </c>
      <c r="N1099" s="223"/>
      <c r="O1099" s="223" t="s">
        <v>742</v>
      </c>
      <c r="P1099" s="223">
        <v>112379</v>
      </c>
      <c r="Q1099" s="223" t="s">
        <v>505</v>
      </c>
      <c r="R1099" s="223">
        <v>0</v>
      </c>
      <c r="S1099" s="7">
        <v>96</v>
      </c>
      <c r="T1099" s="3" t="str">
        <f>+VLOOKUP(Tabla1[[#This Row],[id_bodega]],'CONVERSION DATOS'!B:D,2,0)</f>
        <v>TAT BUCARAMANGA</v>
      </c>
      <c r="U1099" s="3" t="str">
        <f>+VLOOKUP(Q1099,'CONVERSION DATOS'!B:D,3,0)</f>
        <v>TRANSITO</v>
      </c>
      <c r="V1099" t="str">
        <f>+VLOOKUP($A$1:$A$21957,'DT HUEVO'!$A:$E,3,0)</f>
        <v>L</v>
      </c>
      <c r="W1099" t="str">
        <f>+VLOOKUP($A$1:$A$21797,'DT HUEVO'!$A:$E,4,0)</f>
        <v>EMPACADOS</v>
      </c>
      <c r="X1099" t="str">
        <f>+VLOOKUP(T$1:T$21957,'DT HUEVO'!$H:$K,2,0)</f>
        <v>COSTA</v>
      </c>
      <c r="Y1099" t="str">
        <f>+VLOOKUP(T$1:T$21957,'DT HUEVO'!$H:$K,3,0)</f>
        <v>SANTANDER</v>
      </c>
      <c r="Z1099">
        <f>+VLOOKUP(A$1:A$21957,'DT HUEVO'!$A:$E,5,0)</f>
        <v>0</v>
      </c>
      <c r="AA1099" t="str">
        <f>IF(Tabla1[[#This Row],[GRUPO]]="PLANTA CLASIFICACION","BODEGA",IF(Tabla1[[#This Row],[GRUPO]]="BODEGA","BODEGA",Tabla1[[#This Row],[GRUPO]]))</f>
        <v>TRANSITO</v>
      </c>
      <c r="AB1099" t="str">
        <f>VLOOKUP(Tabla1[[#This Row],[articulo]],'DT HUEVO'!$A:$F,6,0)</f>
        <v>AU/FS/GS</v>
      </c>
    </row>
    <row r="1100" spans="1:28">
      <c r="A1100" s="223">
        <v>152384</v>
      </c>
      <c r="B1100" s="223" t="s">
        <v>1107</v>
      </c>
      <c r="C1100" s="223" t="s">
        <v>1259</v>
      </c>
      <c r="D1100" s="223">
        <v>3300</v>
      </c>
      <c r="E1100" s="7">
        <v>0</v>
      </c>
      <c r="F1100" s="223" t="s">
        <v>1260</v>
      </c>
      <c r="G1100" s="223" t="s">
        <v>1261</v>
      </c>
      <c r="H1100" s="7">
        <v>0</v>
      </c>
      <c r="I1100" s="7">
        <v>535</v>
      </c>
      <c r="J1100" s="223" t="s">
        <v>1262</v>
      </c>
      <c r="K1100" s="223" t="s">
        <v>1263</v>
      </c>
      <c r="L1100" s="245">
        <v>504.4</v>
      </c>
      <c r="M1100" s="246">
        <v>46308</v>
      </c>
      <c r="N1100" s="223"/>
      <c r="O1100" s="223" t="s">
        <v>742</v>
      </c>
      <c r="P1100" s="223">
        <v>152384</v>
      </c>
      <c r="Q1100" s="223" t="s">
        <v>505</v>
      </c>
      <c r="R1100" s="223">
        <v>0</v>
      </c>
      <c r="S1100" s="7">
        <v>96</v>
      </c>
      <c r="T1100" s="3" t="str">
        <f>+VLOOKUP(Tabla1[[#This Row],[id_bodega]],'CONVERSION DATOS'!B:D,2,0)</f>
        <v>TAT BUCARAMANGA</v>
      </c>
      <c r="U1100" s="3" t="str">
        <f>+VLOOKUP(Q1100,'CONVERSION DATOS'!B:D,3,0)</f>
        <v>TRANSITO</v>
      </c>
      <c r="V1100" t="str">
        <f>+VLOOKUP($A$1:$A$21957,'DT HUEVO'!$A:$E,3,0)</f>
        <v>L</v>
      </c>
      <c r="W1100" t="str">
        <f>+VLOOKUP($A$1:$A$21797,'DT HUEVO'!$A:$E,4,0)</f>
        <v>EMPACADOS</v>
      </c>
      <c r="X1100" t="str">
        <f>+VLOOKUP(T$1:T$21957,'DT HUEVO'!$H:$K,2,0)</f>
        <v>COSTA</v>
      </c>
      <c r="Y1100" t="str">
        <f>+VLOOKUP(T$1:T$21957,'DT HUEVO'!$H:$K,3,0)</f>
        <v>SANTANDER</v>
      </c>
      <c r="Z1100">
        <f>+VLOOKUP(A$1:A$21957,'DT HUEVO'!$A:$E,5,0)</f>
        <v>0</v>
      </c>
      <c r="AA1100" t="str">
        <f>IF(Tabla1[[#This Row],[GRUPO]]="PLANTA CLASIFICACION","BODEGA",IF(Tabla1[[#This Row],[GRUPO]]="BODEGA","BODEGA",Tabla1[[#This Row],[GRUPO]]))</f>
        <v>TRANSITO</v>
      </c>
      <c r="AB1100" t="str">
        <f>VLOOKUP(Tabla1[[#This Row],[articulo]],'DT HUEVO'!$A:$F,6,0)</f>
        <v>TAT</v>
      </c>
    </row>
    <row r="1101" spans="1:28">
      <c r="A1101" s="223">
        <v>2110327</v>
      </c>
      <c r="B1101" s="223" t="s">
        <v>1267</v>
      </c>
      <c r="C1101" s="223" t="s">
        <v>1259</v>
      </c>
      <c r="D1101" s="223">
        <v>46080</v>
      </c>
      <c r="E1101" s="7">
        <v>0</v>
      </c>
      <c r="F1101" s="223" t="s">
        <v>1260</v>
      </c>
      <c r="G1101" s="223" t="s">
        <v>1261</v>
      </c>
      <c r="H1101" s="7">
        <v>0</v>
      </c>
      <c r="I1101" s="7">
        <v>410</v>
      </c>
      <c r="J1101" s="223" t="s">
        <v>1262</v>
      </c>
      <c r="K1101" s="223" t="s">
        <v>1263</v>
      </c>
      <c r="L1101" s="245">
        <v>359.32</v>
      </c>
      <c r="M1101" s="246">
        <v>46306</v>
      </c>
      <c r="N1101" s="223">
        <v>0</v>
      </c>
      <c r="O1101" s="223" t="s">
        <v>742</v>
      </c>
      <c r="P1101" s="223">
        <v>2110327</v>
      </c>
      <c r="Q1101" s="223" t="s">
        <v>505</v>
      </c>
      <c r="R1101" s="223">
        <v>0</v>
      </c>
      <c r="S1101" s="7">
        <v>96</v>
      </c>
      <c r="T1101" s="3" t="str">
        <f>+VLOOKUP(Tabla1[[#This Row],[id_bodega]],'CONVERSION DATOS'!B:D,2,0)</f>
        <v>TAT BUCARAMANGA</v>
      </c>
      <c r="U1101" s="3" t="str">
        <f>+VLOOKUP(Q1101,'CONVERSION DATOS'!B:D,3,0)</f>
        <v>TRANSITO</v>
      </c>
      <c r="V1101" t="str">
        <f>+VLOOKUP($A$1:$A$21957,'DT HUEVO'!$A:$E,3,0)</f>
        <v>L</v>
      </c>
      <c r="W1101" t="str">
        <f>+VLOOKUP($A$1:$A$21797,'DT HUEVO'!$A:$E,4,0)</f>
        <v>VERDE</v>
      </c>
      <c r="X1101" t="str">
        <f>+VLOOKUP(T$1:T$21957,'DT HUEVO'!$H:$K,2,0)</f>
        <v>COSTA</v>
      </c>
      <c r="Y1101" t="str">
        <f>+VLOOKUP(T$1:T$21957,'DT HUEVO'!$H:$K,3,0)</f>
        <v>SANTANDER</v>
      </c>
      <c r="Z1101">
        <f>+VLOOKUP(A$1:A$21957,'DT HUEVO'!$A:$E,5,0)</f>
        <v>0</v>
      </c>
      <c r="AA1101" t="str">
        <f>IF(Tabla1[[#This Row],[GRUPO]]="PLANTA CLASIFICACION","BODEGA",IF(Tabla1[[#This Row],[GRUPO]]="BODEGA","BODEGA",Tabla1[[#This Row],[GRUPO]]))</f>
        <v>TRANSITO</v>
      </c>
      <c r="AB1101" t="str">
        <f>VLOOKUP(Tabla1[[#This Row],[articulo]],'DT HUEVO'!$A:$F,6,0)</f>
        <v>TAT</v>
      </c>
    </row>
    <row r="1102" spans="1:28">
      <c r="A1102" s="223">
        <v>2110427</v>
      </c>
      <c r="B1102" s="223" t="s">
        <v>1268</v>
      </c>
      <c r="C1102" s="223" t="s">
        <v>1259</v>
      </c>
      <c r="D1102" s="223">
        <v>23040</v>
      </c>
      <c r="E1102" s="7">
        <v>0</v>
      </c>
      <c r="F1102" s="223" t="s">
        <v>1260</v>
      </c>
      <c r="G1102" s="223" t="s">
        <v>1261</v>
      </c>
      <c r="H1102" s="7">
        <v>0</v>
      </c>
      <c r="I1102" s="7">
        <v>400</v>
      </c>
      <c r="J1102" s="223" t="s">
        <v>1262</v>
      </c>
      <c r="K1102" s="223" t="s">
        <v>1263</v>
      </c>
      <c r="L1102" s="245">
        <v>328.87</v>
      </c>
      <c r="M1102" s="246">
        <v>46306</v>
      </c>
      <c r="N1102" s="223">
        <v>0</v>
      </c>
      <c r="O1102" s="223" t="s">
        <v>742</v>
      </c>
      <c r="P1102" s="223">
        <v>2110427</v>
      </c>
      <c r="Q1102" s="223" t="s">
        <v>505</v>
      </c>
      <c r="R1102" s="223">
        <v>0</v>
      </c>
      <c r="S1102" s="7">
        <v>96</v>
      </c>
      <c r="T1102" s="3" t="str">
        <f>+VLOOKUP(Tabla1[[#This Row],[id_bodega]],'CONVERSION DATOS'!B:D,2,0)</f>
        <v>TAT BUCARAMANGA</v>
      </c>
      <c r="U1102" s="3" t="str">
        <f>+VLOOKUP(Q1102,'CONVERSION DATOS'!B:D,3,0)</f>
        <v>TRANSITO</v>
      </c>
      <c r="V1102" t="str">
        <f>+VLOOKUP($A$1:$A$21957,'DT HUEVO'!$A:$E,3,0)</f>
        <v>M</v>
      </c>
      <c r="W1102" t="str">
        <f>+VLOOKUP($A$1:$A$21797,'DT HUEVO'!$A:$E,4,0)</f>
        <v>VERDE</v>
      </c>
      <c r="X1102" t="str">
        <f>+VLOOKUP(T$1:T$21957,'DT HUEVO'!$H:$K,2,0)</f>
        <v>COSTA</v>
      </c>
      <c r="Y1102" t="str">
        <f>+VLOOKUP(T$1:T$21957,'DT HUEVO'!$H:$K,3,0)</f>
        <v>SANTANDER</v>
      </c>
      <c r="Z1102">
        <f>+VLOOKUP(A$1:A$21957,'DT HUEVO'!$A:$E,5,0)</f>
        <v>0</v>
      </c>
      <c r="AA1102" t="str">
        <f>IF(Tabla1[[#This Row],[GRUPO]]="PLANTA CLASIFICACION","BODEGA",IF(Tabla1[[#This Row],[GRUPO]]="BODEGA","BODEGA",Tabla1[[#This Row],[GRUPO]]))</f>
        <v>TRANSITO</v>
      </c>
      <c r="AB1102" t="str">
        <f>VLOOKUP(Tabla1[[#This Row],[articulo]],'DT HUEVO'!$A:$F,6,0)</f>
        <v>TAT</v>
      </c>
    </row>
    <row r="1103" spans="1:28">
      <c r="A1103" s="223">
        <v>114268</v>
      </c>
      <c r="B1103" s="223" t="s">
        <v>1180</v>
      </c>
      <c r="C1103" s="223" t="s">
        <v>1259</v>
      </c>
      <c r="D1103" s="223">
        <v>3300</v>
      </c>
      <c r="E1103" s="7"/>
      <c r="F1103" s="223" t="s">
        <v>1260</v>
      </c>
      <c r="G1103" s="223" t="s">
        <v>1261</v>
      </c>
      <c r="H1103" s="7"/>
      <c r="I1103" s="7"/>
      <c r="J1103" s="223" t="s">
        <v>1262</v>
      </c>
      <c r="K1103" s="223" t="s">
        <v>1263</v>
      </c>
      <c r="L1103" s="245">
        <v>717.66</v>
      </c>
      <c r="M1103" s="246">
        <v>46307</v>
      </c>
      <c r="N1103" s="223"/>
      <c r="O1103" s="223" t="s">
        <v>813</v>
      </c>
      <c r="P1103" s="223">
        <v>114268</v>
      </c>
      <c r="Q1103" s="223" t="s">
        <v>481</v>
      </c>
      <c r="R1103" s="223">
        <v>0</v>
      </c>
      <c r="S1103" s="7">
        <v>96</v>
      </c>
      <c r="T1103" s="3" t="str">
        <f>+VLOOKUP(Tabla1[[#This Row],[id_bodega]],'CONVERSION DATOS'!B:D,2,0)</f>
        <v>TAT CALI</v>
      </c>
      <c r="U1103" s="3" t="str">
        <f>+VLOOKUP(Q1103,'CONVERSION DATOS'!B:D,3,0)</f>
        <v>TRANSITO</v>
      </c>
      <c r="V1103" t="str">
        <f>+VLOOKUP($A$1:$A$21957,'DT HUEVO'!$A:$E,3,0)</f>
        <v>XL</v>
      </c>
      <c r="W1103" t="str">
        <f>+VLOOKUP($A$1:$A$21797,'DT HUEVO'!$A:$E,4,0)</f>
        <v>EMPACADOS</v>
      </c>
      <c r="X1103" t="str">
        <f>+VLOOKUP(T$1:T$21957,'DT HUEVO'!$H:$K,2,0)</f>
        <v>OCCIDENTE</v>
      </c>
      <c r="Y1103" t="str">
        <f>+VLOOKUP(T$1:T$21957,'DT HUEVO'!$H:$K,3,0)</f>
        <v>CALOTO</v>
      </c>
      <c r="Z1103">
        <f>+VLOOKUP(A$1:A$21957,'DT HUEVO'!$A:$E,5,0)</f>
        <v>0</v>
      </c>
      <c r="AA1103" t="str">
        <f>IF(Tabla1[[#This Row],[GRUPO]]="PLANTA CLASIFICACION","BODEGA",IF(Tabla1[[#This Row],[GRUPO]]="BODEGA","BODEGA",Tabla1[[#This Row],[GRUPO]]))</f>
        <v>TRANSITO</v>
      </c>
      <c r="AB1103" t="str">
        <f>VLOOKUP(Tabla1[[#This Row],[articulo]],'DT HUEVO'!$A:$F,6,0)</f>
        <v>AU/FS/GS</v>
      </c>
    </row>
    <row r="1104" spans="1:28">
      <c r="A1104" s="223">
        <v>114357</v>
      </c>
      <c r="B1104" s="223" t="s">
        <v>1181</v>
      </c>
      <c r="C1104" s="223" t="s">
        <v>1259</v>
      </c>
      <c r="D1104" s="223">
        <v>840</v>
      </c>
      <c r="E1104" s="7"/>
      <c r="F1104" s="223" t="s">
        <v>1260</v>
      </c>
      <c r="G1104" s="223" t="s">
        <v>1261</v>
      </c>
      <c r="H1104" s="7"/>
      <c r="I1104" s="7"/>
      <c r="J1104" s="223" t="s">
        <v>1262</v>
      </c>
      <c r="K1104" s="223" t="s">
        <v>1263</v>
      </c>
      <c r="L1104" s="245">
        <v>639.67999999999995</v>
      </c>
      <c r="M1104" s="246">
        <v>46307</v>
      </c>
      <c r="N1104" s="223"/>
      <c r="O1104" s="223" t="s">
        <v>813</v>
      </c>
      <c r="P1104" s="223">
        <v>114357</v>
      </c>
      <c r="Q1104" s="223" t="s">
        <v>481</v>
      </c>
      <c r="R1104" s="223">
        <v>0</v>
      </c>
      <c r="S1104" s="7">
        <v>96</v>
      </c>
      <c r="T1104" s="3" t="str">
        <f>+VLOOKUP(Tabla1[[#This Row],[id_bodega]],'CONVERSION DATOS'!B:D,2,0)</f>
        <v>TAT CALI</v>
      </c>
      <c r="U1104" s="3" t="str">
        <f>+VLOOKUP(Q1104,'CONVERSION DATOS'!B:D,3,0)</f>
        <v>TRANSITO</v>
      </c>
      <c r="V1104" t="str">
        <f>+VLOOKUP($A$1:$A$21957,'DT HUEVO'!$A:$E,3,0)</f>
        <v>L</v>
      </c>
      <c r="W1104" t="str">
        <f>+VLOOKUP($A$1:$A$21797,'DT HUEVO'!$A:$E,4,0)</f>
        <v>EMPACADOS</v>
      </c>
      <c r="X1104" t="str">
        <f>+VLOOKUP(T$1:T$21957,'DT HUEVO'!$H:$K,2,0)</f>
        <v>OCCIDENTE</v>
      </c>
      <c r="Y1104" t="str">
        <f>+VLOOKUP(T$1:T$21957,'DT HUEVO'!$H:$K,3,0)</f>
        <v>CALOTO</v>
      </c>
      <c r="Z1104">
        <f>+VLOOKUP(A$1:A$21957,'DT HUEVO'!$A:$E,5,0)</f>
        <v>0</v>
      </c>
      <c r="AA1104" t="str">
        <f>IF(Tabla1[[#This Row],[GRUPO]]="PLANTA CLASIFICACION","BODEGA",IF(Tabla1[[#This Row],[GRUPO]]="BODEGA","BODEGA",Tabla1[[#This Row],[GRUPO]]))</f>
        <v>TRANSITO</v>
      </c>
      <c r="AB1104" t="str">
        <f>VLOOKUP(Tabla1[[#This Row],[articulo]],'DT HUEVO'!$A:$F,6,0)</f>
        <v>AU/FS/GS</v>
      </c>
    </row>
    <row r="1105" spans="1:28">
      <c r="A1105" s="223">
        <v>114379</v>
      </c>
      <c r="B1105" s="223" t="s">
        <v>1182</v>
      </c>
      <c r="C1105" s="223" t="s">
        <v>1259</v>
      </c>
      <c r="D1105" s="223">
        <v>6900</v>
      </c>
      <c r="E1105" s="7"/>
      <c r="F1105" s="223" t="s">
        <v>1260</v>
      </c>
      <c r="G1105" s="223" t="s">
        <v>1261</v>
      </c>
      <c r="H1105" s="7"/>
      <c r="I1105" s="7"/>
      <c r="J1105" s="223" t="s">
        <v>1262</v>
      </c>
      <c r="K1105" s="223" t="s">
        <v>1263</v>
      </c>
      <c r="L1105" s="245">
        <v>570.95000000000005</v>
      </c>
      <c r="M1105" s="246">
        <v>46307</v>
      </c>
      <c r="N1105" s="223"/>
      <c r="O1105" s="223" t="s">
        <v>813</v>
      </c>
      <c r="P1105" s="223">
        <v>114379</v>
      </c>
      <c r="Q1105" s="223" t="s">
        <v>481</v>
      </c>
      <c r="R1105" s="223">
        <v>0</v>
      </c>
      <c r="S1105" s="7">
        <v>96</v>
      </c>
      <c r="T1105" s="3" t="str">
        <f>+VLOOKUP(Tabla1[[#This Row],[id_bodega]],'CONVERSION DATOS'!B:D,2,0)</f>
        <v>TAT CALI</v>
      </c>
      <c r="U1105" s="3" t="str">
        <f>+VLOOKUP(Q1105,'CONVERSION DATOS'!B:D,3,0)</f>
        <v>TRANSITO</v>
      </c>
      <c r="V1105" t="str">
        <f>+VLOOKUP($A$1:$A$21957,'DT HUEVO'!$A:$E,3,0)</f>
        <v>L</v>
      </c>
      <c r="W1105" t="str">
        <f>+VLOOKUP($A$1:$A$21797,'DT HUEVO'!$A:$E,4,0)</f>
        <v>EMPACADOS</v>
      </c>
      <c r="X1105" t="str">
        <f>+VLOOKUP(T$1:T$21957,'DT HUEVO'!$H:$K,2,0)</f>
        <v>OCCIDENTE</v>
      </c>
      <c r="Y1105" t="str">
        <f>+VLOOKUP(T$1:T$21957,'DT HUEVO'!$H:$K,3,0)</f>
        <v>CALOTO</v>
      </c>
      <c r="Z1105">
        <f>+VLOOKUP(A$1:A$21957,'DT HUEVO'!$A:$E,5,0)</f>
        <v>0</v>
      </c>
      <c r="AA1105" t="str">
        <f>IF(Tabla1[[#This Row],[GRUPO]]="PLANTA CLASIFICACION","BODEGA",IF(Tabla1[[#This Row],[GRUPO]]="BODEGA","BODEGA",Tabla1[[#This Row],[GRUPO]]))</f>
        <v>TRANSITO</v>
      </c>
      <c r="AB1105" t="str">
        <f>VLOOKUP(Tabla1[[#This Row],[articulo]],'DT HUEVO'!$A:$F,6,0)</f>
        <v>AU/FS/GS</v>
      </c>
    </row>
    <row r="1106" spans="1:28">
      <c r="A1106" s="223">
        <v>112268</v>
      </c>
      <c r="B1106" s="223" t="s">
        <v>1066</v>
      </c>
      <c r="C1106" s="223" t="s">
        <v>1259</v>
      </c>
      <c r="D1106" s="223">
        <v>6000</v>
      </c>
      <c r="E1106" s="7"/>
      <c r="F1106" s="223" t="s">
        <v>1260</v>
      </c>
      <c r="G1106" s="223" t="s">
        <v>1261</v>
      </c>
      <c r="H1106" s="7"/>
      <c r="I1106" s="7"/>
      <c r="J1106" s="223" t="s">
        <v>1262</v>
      </c>
      <c r="K1106" s="223" t="s">
        <v>1263</v>
      </c>
      <c r="L1106" s="245">
        <v>684.07</v>
      </c>
      <c r="M1106" s="246">
        <v>46307</v>
      </c>
      <c r="N1106" s="223"/>
      <c r="O1106" s="223" t="s">
        <v>731</v>
      </c>
      <c r="P1106" s="223">
        <v>112268</v>
      </c>
      <c r="Q1106" s="223" t="s">
        <v>482</v>
      </c>
      <c r="R1106" s="223">
        <v>0</v>
      </c>
      <c r="S1106" s="7">
        <v>96</v>
      </c>
      <c r="T1106" s="3" t="str">
        <f>+VLOOKUP(Tabla1[[#This Row],[id_bodega]],'CONVERSION DATOS'!B:D,2,0)</f>
        <v>TAT MEDELLIN</v>
      </c>
      <c r="U1106" s="3" t="str">
        <f>+VLOOKUP(Q1106,'CONVERSION DATOS'!B:D,3,0)</f>
        <v>TRANSITO</v>
      </c>
      <c r="V1106" t="str">
        <f>+VLOOKUP($A$1:$A$21957,'DT HUEVO'!$A:$E,3,0)</f>
        <v>XL</v>
      </c>
      <c r="W1106" t="str">
        <f>+VLOOKUP($A$1:$A$21797,'DT HUEVO'!$A:$E,4,0)</f>
        <v>EMPACADOS</v>
      </c>
      <c r="X1106" t="str">
        <f>+VLOOKUP(T$1:T$21957,'DT HUEVO'!$H:$K,2,0)</f>
        <v>OCCIDENTE</v>
      </c>
      <c r="Y1106" t="str">
        <f>+VLOOKUP(T$1:T$21957,'DT HUEVO'!$H:$K,3,0)</f>
        <v>CALOTO</v>
      </c>
      <c r="Z1106">
        <f>+VLOOKUP(A$1:A$21957,'DT HUEVO'!$A:$E,5,0)</f>
        <v>0</v>
      </c>
      <c r="AA1106" t="str">
        <f>IF(Tabla1[[#This Row],[GRUPO]]="PLANTA CLASIFICACION","BODEGA",IF(Tabla1[[#This Row],[GRUPO]]="BODEGA","BODEGA",Tabla1[[#This Row],[GRUPO]]))</f>
        <v>TRANSITO</v>
      </c>
      <c r="AB1106" t="str">
        <f>VLOOKUP(Tabla1[[#This Row],[articulo]],'DT HUEVO'!$A:$F,6,0)</f>
        <v>AU/FS/GS</v>
      </c>
    </row>
    <row r="1107" spans="1:28">
      <c r="A1107" s="223">
        <v>112271</v>
      </c>
      <c r="B1107" s="223" t="s">
        <v>1235</v>
      </c>
      <c r="C1107" s="223" t="s">
        <v>1259</v>
      </c>
      <c r="D1107" s="223">
        <v>4200</v>
      </c>
      <c r="E1107" s="7"/>
      <c r="F1107" s="223" t="s">
        <v>1260</v>
      </c>
      <c r="G1107" s="223" t="s">
        <v>1261</v>
      </c>
      <c r="H1107" s="7"/>
      <c r="I1107" s="7"/>
      <c r="J1107" s="223" t="s">
        <v>1262</v>
      </c>
      <c r="K1107" s="223" t="s">
        <v>1263</v>
      </c>
      <c r="L1107" s="245">
        <v>589.67999999999995</v>
      </c>
      <c r="M1107" s="246">
        <v>46307</v>
      </c>
      <c r="N1107" s="223">
        <v>0</v>
      </c>
      <c r="O1107" s="223" t="s">
        <v>731</v>
      </c>
      <c r="P1107" s="223">
        <v>112271</v>
      </c>
      <c r="Q1107" s="223" t="s">
        <v>482</v>
      </c>
      <c r="R1107" s="223">
        <v>0</v>
      </c>
      <c r="S1107" s="7">
        <v>96</v>
      </c>
      <c r="T1107" s="3" t="str">
        <f>+VLOOKUP(Tabla1[[#This Row],[id_bodega]],'CONVERSION DATOS'!B:D,2,0)</f>
        <v>TAT MEDELLIN</v>
      </c>
      <c r="U1107" s="3" t="str">
        <f>+VLOOKUP(Q1107,'CONVERSION DATOS'!B:D,3,0)</f>
        <v>TRANSITO</v>
      </c>
      <c r="V1107" t="str">
        <f>+VLOOKUP($A$1:$A$21957,'DT HUEVO'!$A:$E,3,0)</f>
        <v>XL</v>
      </c>
      <c r="W1107" t="str">
        <f>+VLOOKUP($A$1:$A$21797,'DT HUEVO'!$A:$E,4,0)</f>
        <v>EMPACADOS</v>
      </c>
      <c r="X1107" t="str">
        <f>+VLOOKUP(T$1:T$21957,'DT HUEVO'!$H:$K,2,0)</f>
        <v>OCCIDENTE</v>
      </c>
      <c r="Y1107" t="str">
        <f>+VLOOKUP(T$1:T$21957,'DT HUEVO'!$H:$K,3,0)</f>
        <v>CALOTO</v>
      </c>
      <c r="Z1107">
        <f>+VLOOKUP(A$1:A$21957,'DT HUEVO'!$A:$E,5,0)</f>
        <v>0</v>
      </c>
      <c r="AA1107" t="str">
        <f>IF(Tabla1[[#This Row],[GRUPO]]="PLANTA CLASIFICACION","BODEGA",IF(Tabla1[[#This Row],[GRUPO]]="BODEGA","BODEGA",Tabla1[[#This Row],[GRUPO]]))</f>
        <v>TRANSITO</v>
      </c>
      <c r="AB1107" t="str">
        <f>VLOOKUP(Tabla1[[#This Row],[articulo]],'DT HUEVO'!$A:$F,6,0)</f>
        <v>TAT</v>
      </c>
    </row>
    <row r="1108" spans="1:28">
      <c r="A1108" s="223">
        <v>112379</v>
      </c>
      <c r="B1108" s="223" t="s">
        <v>1067</v>
      </c>
      <c r="C1108" s="223" t="s">
        <v>1259</v>
      </c>
      <c r="D1108" s="223">
        <v>18000</v>
      </c>
      <c r="E1108" s="7"/>
      <c r="F1108" s="223" t="s">
        <v>1260</v>
      </c>
      <c r="G1108" s="223" t="s">
        <v>1261</v>
      </c>
      <c r="H1108" s="7"/>
      <c r="I1108" s="7"/>
      <c r="J1108" s="223" t="s">
        <v>1262</v>
      </c>
      <c r="K1108" s="223" t="s">
        <v>1263</v>
      </c>
      <c r="L1108" s="245">
        <v>538.38</v>
      </c>
      <c r="M1108" s="246">
        <v>46307</v>
      </c>
      <c r="N1108" s="223"/>
      <c r="O1108" s="223" t="s">
        <v>731</v>
      </c>
      <c r="P1108" s="223">
        <v>112379</v>
      </c>
      <c r="Q1108" s="223" t="s">
        <v>482</v>
      </c>
      <c r="R1108" s="223">
        <v>0</v>
      </c>
      <c r="S1108" s="7">
        <v>96</v>
      </c>
      <c r="T1108" s="3" t="str">
        <f>+VLOOKUP(Tabla1[[#This Row],[id_bodega]],'CONVERSION DATOS'!B:D,2,0)</f>
        <v>TAT MEDELLIN</v>
      </c>
      <c r="U1108" s="3" t="str">
        <f>+VLOOKUP(Q1108,'CONVERSION DATOS'!B:D,3,0)</f>
        <v>TRANSITO</v>
      </c>
      <c r="V1108" t="str">
        <f>+VLOOKUP($A$1:$A$21957,'DT HUEVO'!$A:$E,3,0)</f>
        <v>L</v>
      </c>
      <c r="W1108" t="str">
        <f>+VLOOKUP($A$1:$A$21797,'DT HUEVO'!$A:$E,4,0)</f>
        <v>EMPACADOS</v>
      </c>
      <c r="X1108" t="str">
        <f>+VLOOKUP(T$1:T$21957,'DT HUEVO'!$H:$K,2,0)</f>
        <v>OCCIDENTE</v>
      </c>
      <c r="Y1108" t="str">
        <f>+VLOOKUP(T$1:T$21957,'DT HUEVO'!$H:$K,3,0)</f>
        <v>CALOTO</v>
      </c>
      <c r="Z1108">
        <f>+VLOOKUP(A$1:A$21957,'DT HUEVO'!$A:$E,5,0)</f>
        <v>0</v>
      </c>
      <c r="AA1108" t="str">
        <f>IF(Tabla1[[#This Row],[GRUPO]]="PLANTA CLASIFICACION","BODEGA",IF(Tabla1[[#This Row],[GRUPO]]="BODEGA","BODEGA",Tabla1[[#This Row],[GRUPO]]))</f>
        <v>TRANSITO</v>
      </c>
      <c r="AB1108" t="str">
        <f>VLOOKUP(Tabla1[[#This Row],[articulo]],'DT HUEVO'!$A:$F,6,0)</f>
        <v>AU/FS/GS</v>
      </c>
    </row>
    <row r="1109" spans="1:28">
      <c r="A1109" s="223">
        <v>152384</v>
      </c>
      <c r="B1109" s="223" t="s">
        <v>1107</v>
      </c>
      <c r="C1109" s="223" t="s">
        <v>1259</v>
      </c>
      <c r="D1109" s="223">
        <v>4800</v>
      </c>
      <c r="E1109" s="7"/>
      <c r="F1109" s="223" t="s">
        <v>1260</v>
      </c>
      <c r="G1109" s="223" t="s">
        <v>1261</v>
      </c>
      <c r="H1109" s="7"/>
      <c r="I1109" s="7"/>
      <c r="J1109" s="223" t="s">
        <v>1262</v>
      </c>
      <c r="K1109" s="223" t="s">
        <v>1263</v>
      </c>
      <c r="L1109" s="245">
        <v>504.4</v>
      </c>
      <c r="M1109" s="246">
        <v>46307</v>
      </c>
      <c r="N1109" s="223"/>
      <c r="O1109" s="223" t="s">
        <v>731</v>
      </c>
      <c r="P1109" s="223">
        <v>152384</v>
      </c>
      <c r="Q1109" s="223" t="s">
        <v>482</v>
      </c>
      <c r="R1109" s="223">
        <v>0</v>
      </c>
      <c r="S1109" s="7">
        <v>96</v>
      </c>
      <c r="T1109" s="3" t="str">
        <f>+VLOOKUP(Tabla1[[#This Row],[id_bodega]],'CONVERSION DATOS'!B:D,2,0)</f>
        <v>TAT MEDELLIN</v>
      </c>
      <c r="U1109" s="3" t="str">
        <f>+VLOOKUP(Q1109,'CONVERSION DATOS'!B:D,3,0)</f>
        <v>TRANSITO</v>
      </c>
      <c r="V1109" t="str">
        <f>+VLOOKUP($A$1:$A$21957,'DT HUEVO'!$A:$E,3,0)</f>
        <v>L</v>
      </c>
      <c r="W1109" t="str">
        <f>+VLOOKUP($A$1:$A$21797,'DT HUEVO'!$A:$E,4,0)</f>
        <v>EMPACADOS</v>
      </c>
      <c r="X1109" t="str">
        <f>+VLOOKUP(T$1:T$21957,'DT HUEVO'!$H:$K,2,0)</f>
        <v>OCCIDENTE</v>
      </c>
      <c r="Y1109" t="str">
        <f>+VLOOKUP(T$1:T$21957,'DT HUEVO'!$H:$K,3,0)</f>
        <v>CALOTO</v>
      </c>
      <c r="Z1109">
        <f>+VLOOKUP(A$1:A$21957,'DT HUEVO'!$A:$E,5,0)</f>
        <v>0</v>
      </c>
      <c r="AA1109" t="str">
        <f>IF(Tabla1[[#This Row],[GRUPO]]="PLANTA CLASIFICACION","BODEGA",IF(Tabla1[[#This Row],[GRUPO]]="BODEGA","BODEGA",Tabla1[[#This Row],[GRUPO]]))</f>
        <v>TRANSITO</v>
      </c>
      <c r="AB1109" t="str">
        <f>VLOOKUP(Tabla1[[#This Row],[articulo]],'DT HUEVO'!$A:$F,6,0)</f>
        <v>TAT</v>
      </c>
    </row>
    <row r="1110" spans="1:28">
      <c r="A1110" s="223">
        <v>2010102</v>
      </c>
      <c r="B1110" s="223" t="s">
        <v>1266</v>
      </c>
      <c r="C1110" s="223" t="s">
        <v>1259</v>
      </c>
      <c r="D1110" s="223">
        <v>9600</v>
      </c>
      <c r="E1110" s="7"/>
      <c r="F1110" s="223" t="s">
        <v>1260</v>
      </c>
      <c r="G1110" s="223" t="s">
        <v>1261</v>
      </c>
      <c r="H1110" s="7"/>
      <c r="I1110" s="7"/>
      <c r="J1110" s="223" t="s">
        <v>1262</v>
      </c>
      <c r="K1110" s="223" t="s">
        <v>1263</v>
      </c>
      <c r="L1110" s="245">
        <v>629.67999999999995</v>
      </c>
      <c r="M1110" s="246">
        <v>46307</v>
      </c>
      <c r="N1110" s="223"/>
      <c r="O1110" s="223" t="s">
        <v>731</v>
      </c>
      <c r="P1110" s="223">
        <v>2010102</v>
      </c>
      <c r="Q1110" s="223" t="s">
        <v>482</v>
      </c>
      <c r="R1110" s="223">
        <v>0</v>
      </c>
      <c r="S1110" s="7">
        <v>96</v>
      </c>
      <c r="T1110" s="3" t="str">
        <f>+VLOOKUP(Tabla1[[#This Row],[id_bodega]],'CONVERSION DATOS'!B:D,2,0)</f>
        <v>TAT MEDELLIN</v>
      </c>
      <c r="U1110" s="3" t="str">
        <f>+VLOOKUP(Q1110,'CONVERSION DATOS'!B:D,3,0)</f>
        <v>TRANSITO</v>
      </c>
      <c r="V1110" t="str">
        <f>+VLOOKUP($A$1:$A$21957,'DT HUEVO'!$A:$E,3,0)</f>
        <v>YUMBO</v>
      </c>
      <c r="W1110" t="str">
        <f>+VLOOKUP($A$1:$A$21797,'DT HUEVO'!$A:$E,4,0)</f>
        <v>VERDE</v>
      </c>
      <c r="X1110" t="str">
        <f>+VLOOKUP(T$1:T$21957,'DT HUEVO'!$H:$K,2,0)</f>
        <v>OCCIDENTE</v>
      </c>
      <c r="Y1110" t="str">
        <f>+VLOOKUP(T$1:T$21957,'DT HUEVO'!$H:$K,3,0)</f>
        <v>CALOTO</v>
      </c>
      <c r="Z1110">
        <f>+VLOOKUP(A$1:A$21957,'DT HUEVO'!$A:$E,5,0)</f>
        <v>0</v>
      </c>
      <c r="AA1110" t="str">
        <f>IF(Tabla1[[#This Row],[GRUPO]]="PLANTA CLASIFICACION","BODEGA",IF(Tabla1[[#This Row],[GRUPO]]="BODEGA","BODEGA",Tabla1[[#This Row],[GRUPO]]))</f>
        <v>TRANSITO</v>
      </c>
      <c r="AB1110" t="str">
        <f>VLOOKUP(Tabla1[[#This Row],[articulo]],'DT HUEVO'!$A:$F,6,0)</f>
        <v>TAT</v>
      </c>
    </row>
    <row r="1111" spans="1:28">
      <c r="A1111" s="223">
        <v>2110202</v>
      </c>
      <c r="B1111" s="223" t="s">
        <v>1008</v>
      </c>
      <c r="C1111" s="223" t="s">
        <v>1259</v>
      </c>
      <c r="D1111" s="223">
        <v>160560</v>
      </c>
      <c r="E1111" s="7">
        <v>0</v>
      </c>
      <c r="F1111" s="223" t="s">
        <v>1260</v>
      </c>
      <c r="G1111" s="223" t="s">
        <v>1261</v>
      </c>
      <c r="H1111" s="7">
        <v>0</v>
      </c>
      <c r="I1111" s="7">
        <v>550</v>
      </c>
      <c r="J1111" s="223" t="s">
        <v>1262</v>
      </c>
      <c r="K1111" s="223" t="s">
        <v>1263</v>
      </c>
      <c r="L1111" s="245">
        <v>394.25999970750388</v>
      </c>
      <c r="M1111" s="246">
        <v>46308</v>
      </c>
      <c r="N1111" s="223"/>
      <c r="O1111" s="223" t="s">
        <v>731</v>
      </c>
      <c r="P1111" s="223">
        <v>2110202</v>
      </c>
      <c r="Q1111" s="223" t="s">
        <v>482</v>
      </c>
      <c r="R1111" s="223">
        <v>0</v>
      </c>
      <c r="S1111" s="7">
        <v>96</v>
      </c>
      <c r="T1111" s="3" t="str">
        <f>+VLOOKUP(Tabla1[[#This Row],[id_bodega]],'CONVERSION DATOS'!B:D,2,0)</f>
        <v>TAT MEDELLIN</v>
      </c>
      <c r="U1111" s="3" t="str">
        <f>+VLOOKUP(Q1111,'CONVERSION DATOS'!B:D,3,0)</f>
        <v>TRANSITO</v>
      </c>
      <c r="V1111" t="str">
        <f>+VLOOKUP($A$1:$A$21957,'DT HUEVO'!$A:$E,3,0)</f>
        <v>XL</v>
      </c>
      <c r="W1111" t="str">
        <f>+VLOOKUP($A$1:$A$21797,'DT HUEVO'!$A:$E,4,0)</f>
        <v>VERDE</v>
      </c>
      <c r="X1111" t="str">
        <f>+VLOOKUP(T$1:T$21957,'DT HUEVO'!$H:$K,2,0)</f>
        <v>OCCIDENTE</v>
      </c>
      <c r="Y1111" t="str">
        <f>+VLOOKUP(T$1:T$21957,'DT HUEVO'!$H:$K,3,0)</f>
        <v>CALOTO</v>
      </c>
      <c r="Z1111">
        <f>+VLOOKUP(A$1:A$21957,'DT HUEVO'!$A:$E,5,0)</f>
        <v>0</v>
      </c>
      <c r="AA1111" t="str">
        <f>IF(Tabla1[[#This Row],[GRUPO]]="PLANTA CLASIFICACION","BODEGA",IF(Tabla1[[#This Row],[GRUPO]]="BODEGA","BODEGA",Tabla1[[#This Row],[GRUPO]]))</f>
        <v>TRANSITO</v>
      </c>
      <c r="AB1111" t="str">
        <f>VLOOKUP(Tabla1[[#This Row],[articulo]],'DT HUEVO'!$A:$F,6,0)</f>
        <v>TAT</v>
      </c>
    </row>
    <row r="1112" spans="1:28">
      <c r="A1112" s="223">
        <v>2110217</v>
      </c>
      <c r="B1112" s="223" t="s">
        <v>1785</v>
      </c>
      <c r="C1112" s="223" t="s">
        <v>1259</v>
      </c>
      <c r="D1112" s="223">
        <v>18480</v>
      </c>
      <c r="E1112" s="7"/>
      <c r="F1112" s="223" t="s">
        <v>1260</v>
      </c>
      <c r="G1112" s="223" t="s">
        <v>1261</v>
      </c>
      <c r="H1112" s="7"/>
      <c r="I1112" s="7"/>
      <c r="J1112" s="223" t="s">
        <v>1262</v>
      </c>
      <c r="K1112" s="223" t="s">
        <v>1263</v>
      </c>
      <c r="L1112" s="245">
        <v>393.89</v>
      </c>
      <c r="M1112" s="246">
        <v>46307</v>
      </c>
      <c r="N1112" s="223">
        <v>0</v>
      </c>
      <c r="O1112" s="223" t="s">
        <v>731</v>
      </c>
      <c r="P1112" s="223">
        <v>2110217</v>
      </c>
      <c r="Q1112" s="223" t="s">
        <v>482</v>
      </c>
      <c r="R1112" s="223">
        <v>0</v>
      </c>
      <c r="S1112" s="7">
        <v>96</v>
      </c>
      <c r="T1112" s="3" t="str">
        <f>+VLOOKUP(Tabla1[[#This Row],[id_bodega]],'CONVERSION DATOS'!B:D,2,0)</f>
        <v>TAT MEDELLIN</v>
      </c>
      <c r="U1112" s="3" t="str">
        <f>+VLOOKUP(Q1112,'CONVERSION DATOS'!B:D,3,0)</f>
        <v>TRANSITO</v>
      </c>
      <c r="V1112" t="str">
        <f>+VLOOKUP($A$1:$A$21957,'DT HUEVO'!$A:$E,3,0)</f>
        <v>XL</v>
      </c>
      <c r="W1112" t="str">
        <f>+VLOOKUP($A$1:$A$21797,'DT HUEVO'!$A:$E,4,0)</f>
        <v>EMPACADOS</v>
      </c>
      <c r="X1112" t="str">
        <f>+VLOOKUP(T$1:T$21957,'DT HUEVO'!$H:$K,2,0)</f>
        <v>OCCIDENTE</v>
      </c>
      <c r="Y1112" t="str">
        <f>+VLOOKUP(T$1:T$21957,'DT HUEVO'!$H:$K,3,0)</f>
        <v>CALOTO</v>
      </c>
      <c r="Z1112">
        <f>+VLOOKUP(A$1:A$21957,'DT HUEVO'!$A:$E,5,0)</f>
        <v>0</v>
      </c>
      <c r="AA1112" t="str">
        <f>IF(Tabla1[[#This Row],[GRUPO]]="PLANTA CLASIFICACION","BODEGA",IF(Tabla1[[#This Row],[GRUPO]]="BODEGA","BODEGA",Tabla1[[#This Row],[GRUPO]]))</f>
        <v>TRANSITO</v>
      </c>
      <c r="AB1112" t="str">
        <f>VLOOKUP(Tabla1[[#This Row],[articulo]],'DT HUEVO'!$A:$F,6,0)</f>
        <v>TAT</v>
      </c>
    </row>
    <row r="1113" spans="1:28">
      <c r="A1113" s="223">
        <v>2110302</v>
      </c>
      <c r="B1113" s="223" t="s">
        <v>1007</v>
      </c>
      <c r="C1113" s="223" t="s">
        <v>1259</v>
      </c>
      <c r="D1113" s="223">
        <v>84480</v>
      </c>
      <c r="E1113" s="7">
        <v>0</v>
      </c>
      <c r="F1113" s="223" t="s">
        <v>1260</v>
      </c>
      <c r="G1113" s="223" t="s">
        <v>1261</v>
      </c>
      <c r="H1113" s="7">
        <v>0</v>
      </c>
      <c r="I1113" s="7">
        <v>540</v>
      </c>
      <c r="J1113" s="223" t="s">
        <v>1262</v>
      </c>
      <c r="K1113" s="223" t="s">
        <v>1263</v>
      </c>
      <c r="L1113" s="245">
        <v>363.24</v>
      </c>
      <c r="M1113" s="246">
        <v>46307</v>
      </c>
      <c r="N1113" s="223"/>
      <c r="O1113" s="223" t="s">
        <v>731</v>
      </c>
      <c r="P1113" s="223">
        <v>2110302</v>
      </c>
      <c r="Q1113" s="223" t="s">
        <v>482</v>
      </c>
      <c r="R1113" s="223">
        <v>0</v>
      </c>
      <c r="S1113" s="7">
        <v>96</v>
      </c>
      <c r="T1113" s="3" t="str">
        <f>+VLOOKUP(Tabla1[[#This Row],[id_bodega]],'CONVERSION DATOS'!B:D,2,0)</f>
        <v>TAT MEDELLIN</v>
      </c>
      <c r="U1113" s="3" t="str">
        <f>+VLOOKUP(Q1113,'CONVERSION DATOS'!B:D,3,0)</f>
        <v>TRANSITO</v>
      </c>
      <c r="V1113" t="str">
        <f>+VLOOKUP($A$1:$A$21957,'DT HUEVO'!$A:$E,3,0)</f>
        <v>L</v>
      </c>
      <c r="W1113" t="str">
        <f>+VLOOKUP($A$1:$A$21797,'DT HUEVO'!$A:$E,4,0)</f>
        <v>VERDE</v>
      </c>
      <c r="X1113" t="str">
        <f>+VLOOKUP(T$1:T$21957,'DT HUEVO'!$H:$K,2,0)</f>
        <v>OCCIDENTE</v>
      </c>
      <c r="Y1113" t="str">
        <f>+VLOOKUP(T$1:T$21957,'DT HUEVO'!$H:$K,3,0)</f>
        <v>CALOTO</v>
      </c>
      <c r="Z1113">
        <f>+VLOOKUP(A$1:A$21957,'DT HUEVO'!$A:$E,5,0)</f>
        <v>0</v>
      </c>
      <c r="AA1113" t="str">
        <f>IF(Tabla1[[#This Row],[GRUPO]]="PLANTA CLASIFICACION","BODEGA",IF(Tabla1[[#This Row],[GRUPO]]="BODEGA","BODEGA",Tabla1[[#This Row],[GRUPO]]))</f>
        <v>TRANSITO</v>
      </c>
      <c r="AB1113" t="str">
        <f>VLOOKUP(Tabla1[[#This Row],[articulo]],'DT HUEVO'!$A:$F,6,0)</f>
        <v>TAT</v>
      </c>
    </row>
    <row r="1114" spans="1:28">
      <c r="A1114" s="223">
        <v>110316</v>
      </c>
      <c r="B1114" s="223" t="s">
        <v>1094</v>
      </c>
      <c r="C1114" s="223" t="s">
        <v>1259</v>
      </c>
      <c r="D1114" s="223">
        <v>12000</v>
      </c>
      <c r="E1114" s="7"/>
      <c r="F1114" s="223" t="s">
        <v>1260</v>
      </c>
      <c r="G1114" s="223" t="s">
        <v>1261</v>
      </c>
      <c r="H1114" s="7"/>
      <c r="I1114" s="7"/>
      <c r="J1114" s="223" t="s">
        <v>1262</v>
      </c>
      <c r="K1114" s="223" t="s">
        <v>1263</v>
      </c>
      <c r="L1114" s="245">
        <v>474.15</v>
      </c>
      <c r="M1114" s="246">
        <v>46305</v>
      </c>
      <c r="N1114" s="223"/>
      <c r="O1114" s="223" t="s">
        <v>1829</v>
      </c>
      <c r="P1114" s="223">
        <v>110316</v>
      </c>
      <c r="Q1114" s="223" t="s">
        <v>928</v>
      </c>
      <c r="R1114" s="223">
        <v>0</v>
      </c>
      <c r="S1114" s="7"/>
      <c r="T1114" s="3" t="str">
        <f>+VLOOKUP(Tabla1[[#This Row],[id_bodega]],'CONVERSION DATOS'!B:D,2,0)</f>
        <v>TAT PEREIRA</v>
      </c>
      <c r="U1114" s="3" t="str">
        <f>+VLOOKUP(Q1114,'CONVERSION DATOS'!B:D,3,0)</f>
        <v>TRANSITO</v>
      </c>
      <c r="V1114" t="str">
        <f>+VLOOKUP($A$1:$A$21957,'DT HUEVO'!$A:$E,3,0)</f>
        <v>L</v>
      </c>
      <c r="W1114" t="str">
        <f>+VLOOKUP($A$1:$A$21797,'DT HUEVO'!$A:$E,4,0)</f>
        <v>ETIQUETA</v>
      </c>
      <c r="X1114" t="str">
        <f>+VLOOKUP(T$1:T$21957,'DT HUEVO'!$H:$K,2,0)</f>
        <v>OCCIDENTE</v>
      </c>
      <c r="Y1114" t="str">
        <f>+VLOOKUP(T$1:T$21957,'DT HUEVO'!$H:$K,3,0)</f>
        <v>CALOTO</v>
      </c>
      <c r="Z1114">
        <f>+VLOOKUP(A$1:A$21957,'DT HUEVO'!$A:$E,5,0)</f>
        <v>0</v>
      </c>
      <c r="AA1114" t="str">
        <f>IF(Tabla1[[#This Row],[GRUPO]]="PLANTA CLASIFICACION","BODEGA",IF(Tabla1[[#This Row],[GRUPO]]="BODEGA","BODEGA",Tabla1[[#This Row],[GRUPO]]))</f>
        <v>TRANSITO</v>
      </c>
      <c r="AB1114" t="str">
        <f>VLOOKUP(Tabla1[[#This Row],[articulo]],'DT HUEVO'!$A:$F,6,0)</f>
        <v>AU/FS/GS</v>
      </c>
    </row>
    <row r="1115" spans="1:28">
      <c r="A1115" s="223">
        <v>112357</v>
      </c>
      <c r="B1115" s="223" t="s">
        <v>1068</v>
      </c>
      <c r="C1115" s="223" t="s">
        <v>1259</v>
      </c>
      <c r="D1115" s="223">
        <v>480</v>
      </c>
      <c r="E1115" s="7"/>
      <c r="F1115" s="223" t="s">
        <v>1260</v>
      </c>
      <c r="G1115" s="223" t="s">
        <v>1261</v>
      </c>
      <c r="H1115" s="7"/>
      <c r="I1115" s="7"/>
      <c r="J1115" s="223" t="s">
        <v>1262</v>
      </c>
      <c r="K1115" s="223" t="s">
        <v>1263</v>
      </c>
      <c r="L1115" s="245">
        <v>638.04999999999995</v>
      </c>
      <c r="M1115" s="246">
        <v>46305</v>
      </c>
      <c r="N1115" s="223"/>
      <c r="O1115" s="223" t="s">
        <v>1829</v>
      </c>
      <c r="P1115" s="223">
        <v>112357</v>
      </c>
      <c r="Q1115" s="223" t="s">
        <v>928</v>
      </c>
      <c r="R1115" s="223">
        <v>0</v>
      </c>
      <c r="S1115" s="7"/>
      <c r="T1115" s="3" t="str">
        <f>+VLOOKUP(Tabla1[[#This Row],[id_bodega]],'CONVERSION DATOS'!B:D,2,0)</f>
        <v>TAT PEREIRA</v>
      </c>
      <c r="U1115" s="3" t="str">
        <f>+VLOOKUP(Q1115,'CONVERSION DATOS'!B:D,3,0)</f>
        <v>TRANSITO</v>
      </c>
      <c r="V1115" t="str">
        <f>+VLOOKUP($A$1:$A$21957,'DT HUEVO'!$A:$E,3,0)</f>
        <v>L</v>
      </c>
      <c r="W1115" t="str">
        <f>+VLOOKUP($A$1:$A$21797,'DT HUEVO'!$A:$E,4,0)</f>
        <v>EMPACADOS</v>
      </c>
      <c r="X1115" t="str">
        <f>+VLOOKUP(T$1:T$21957,'DT HUEVO'!$H:$K,2,0)</f>
        <v>OCCIDENTE</v>
      </c>
      <c r="Y1115" t="str">
        <f>+VLOOKUP(T$1:T$21957,'DT HUEVO'!$H:$K,3,0)</f>
        <v>CALOTO</v>
      </c>
      <c r="Z1115">
        <f>+VLOOKUP(A$1:A$21957,'DT HUEVO'!$A:$E,5,0)</f>
        <v>0</v>
      </c>
      <c r="AA1115" t="str">
        <f>IF(Tabla1[[#This Row],[GRUPO]]="PLANTA CLASIFICACION","BODEGA",IF(Tabla1[[#This Row],[GRUPO]]="BODEGA","BODEGA",Tabla1[[#This Row],[GRUPO]]))</f>
        <v>TRANSITO</v>
      </c>
      <c r="AB1115" t="str">
        <f>VLOOKUP(Tabla1[[#This Row],[articulo]],'DT HUEVO'!$A:$F,6,0)</f>
        <v>AU/FS/GS</v>
      </c>
    </row>
    <row r="1116" spans="1:28">
      <c r="A1116" s="223">
        <v>152281</v>
      </c>
      <c r="B1116" s="223" t="s">
        <v>1337</v>
      </c>
      <c r="C1116" s="223" t="s">
        <v>1259</v>
      </c>
      <c r="D1116" s="223">
        <v>2100</v>
      </c>
      <c r="E1116" s="7"/>
      <c r="F1116" s="223" t="s">
        <v>1260</v>
      </c>
      <c r="G1116" s="223" t="s">
        <v>1261</v>
      </c>
      <c r="H1116" s="7"/>
      <c r="I1116" s="7"/>
      <c r="J1116" s="223" t="s">
        <v>1262</v>
      </c>
      <c r="K1116" s="223" t="s">
        <v>1263</v>
      </c>
      <c r="L1116" s="245">
        <v>599.67999999999995</v>
      </c>
      <c r="M1116" s="246">
        <v>46305</v>
      </c>
      <c r="N1116" s="223">
        <v>0</v>
      </c>
      <c r="O1116" s="223" t="s">
        <v>1829</v>
      </c>
      <c r="P1116" s="223">
        <v>152281</v>
      </c>
      <c r="Q1116" s="223" t="s">
        <v>928</v>
      </c>
      <c r="R1116" s="223">
        <v>0</v>
      </c>
      <c r="S1116" s="7"/>
      <c r="T1116" s="3" t="str">
        <f>+VLOOKUP(Tabla1[[#This Row],[id_bodega]],'CONVERSION DATOS'!B:D,2,0)</f>
        <v>TAT PEREIRA</v>
      </c>
      <c r="U1116" s="3" t="str">
        <f>+VLOOKUP(Q1116,'CONVERSION DATOS'!B:D,3,0)</f>
        <v>TRANSITO</v>
      </c>
      <c r="V1116" t="str">
        <f>+VLOOKUP($A$1:$A$21957,'DT HUEVO'!$A:$E,3,0)</f>
        <v>XL</v>
      </c>
      <c r="W1116" t="str">
        <f>+VLOOKUP($A$1:$A$21797,'DT HUEVO'!$A:$E,4,0)</f>
        <v>EMPACADOS</v>
      </c>
      <c r="X1116" t="str">
        <f>+VLOOKUP(T$1:T$21957,'DT HUEVO'!$H:$K,2,0)</f>
        <v>OCCIDENTE</v>
      </c>
      <c r="Y1116" t="str">
        <f>+VLOOKUP(T$1:T$21957,'DT HUEVO'!$H:$K,3,0)</f>
        <v>CALOTO</v>
      </c>
      <c r="Z1116">
        <f>+VLOOKUP(A$1:A$21957,'DT HUEVO'!$A:$E,5,0)</f>
        <v>0</v>
      </c>
      <c r="AA1116" t="str">
        <f>IF(Tabla1[[#This Row],[GRUPO]]="PLANTA CLASIFICACION","BODEGA",IF(Tabla1[[#This Row],[GRUPO]]="BODEGA","BODEGA",Tabla1[[#This Row],[GRUPO]]))</f>
        <v>TRANSITO</v>
      </c>
      <c r="AB1116" t="str">
        <f>VLOOKUP(Tabla1[[#This Row],[articulo]],'DT HUEVO'!$A:$F,6,0)</f>
        <v>AU/FS/GS</v>
      </c>
    </row>
    <row r="1117" spans="1:28">
      <c r="A1117" s="223">
        <v>152381</v>
      </c>
      <c r="B1117" s="223" t="s">
        <v>1219</v>
      </c>
      <c r="C1117" s="223" t="s">
        <v>1259</v>
      </c>
      <c r="D1117" s="223">
        <v>360</v>
      </c>
      <c r="E1117" s="7"/>
      <c r="F1117" s="223" t="s">
        <v>1260</v>
      </c>
      <c r="G1117" s="223" t="s">
        <v>1261</v>
      </c>
      <c r="H1117" s="7"/>
      <c r="I1117" s="7"/>
      <c r="J1117" s="223" t="s">
        <v>1262</v>
      </c>
      <c r="K1117" s="223" t="s">
        <v>1263</v>
      </c>
      <c r="L1117" s="245">
        <v>484.73</v>
      </c>
      <c r="M1117" s="246">
        <v>46305</v>
      </c>
      <c r="N1117" s="223">
        <v>0</v>
      </c>
      <c r="O1117" s="223" t="s">
        <v>1829</v>
      </c>
      <c r="P1117" s="223">
        <v>0</v>
      </c>
      <c r="Q1117" s="223" t="s">
        <v>928</v>
      </c>
      <c r="R1117" s="223">
        <v>0</v>
      </c>
      <c r="S1117" s="7"/>
      <c r="T1117" s="3" t="str">
        <f>+VLOOKUP(Tabla1[[#This Row],[id_bodega]],'CONVERSION DATOS'!B:D,2,0)</f>
        <v>TAT PEREIRA</v>
      </c>
      <c r="U1117" s="3" t="str">
        <f>+VLOOKUP(Q1117,'CONVERSION DATOS'!B:D,3,0)</f>
        <v>TRANSITO</v>
      </c>
      <c r="V1117" t="str">
        <f>+VLOOKUP($A$1:$A$21957,'DT HUEVO'!$A:$E,3,0)</f>
        <v>L</v>
      </c>
      <c r="W1117" t="str">
        <f>+VLOOKUP($A$1:$A$21797,'DT HUEVO'!$A:$E,4,0)</f>
        <v>EMPACADOS</v>
      </c>
      <c r="X1117" t="str">
        <f>+VLOOKUP(T$1:T$21957,'DT HUEVO'!$H:$K,2,0)</f>
        <v>OCCIDENTE</v>
      </c>
      <c r="Y1117" t="str">
        <f>+VLOOKUP(T$1:T$21957,'DT HUEVO'!$H:$K,3,0)</f>
        <v>CALOTO</v>
      </c>
      <c r="Z1117">
        <f>+VLOOKUP(A$1:A$21957,'DT HUEVO'!$A:$E,5,0)</f>
        <v>0</v>
      </c>
      <c r="AA1117" t="str">
        <f>IF(Tabla1[[#This Row],[GRUPO]]="PLANTA CLASIFICACION","BODEGA",IF(Tabla1[[#This Row],[GRUPO]]="BODEGA","BODEGA",Tabla1[[#This Row],[GRUPO]]))</f>
        <v>TRANSITO</v>
      </c>
      <c r="AB1117" t="str">
        <f>VLOOKUP(Tabla1[[#This Row],[articulo]],'DT HUEVO'!$A:$F,6,0)</f>
        <v>AU/FS/GS</v>
      </c>
    </row>
    <row r="1118" spans="1:28">
      <c r="A1118" s="223">
        <v>152382</v>
      </c>
      <c r="B1118" s="223" t="s">
        <v>1113</v>
      </c>
      <c r="C1118" s="223" t="s">
        <v>1259</v>
      </c>
      <c r="D1118" s="223">
        <v>6000</v>
      </c>
      <c r="E1118" s="7"/>
      <c r="F1118" s="223" t="s">
        <v>1260</v>
      </c>
      <c r="G1118" s="223" t="s">
        <v>1261</v>
      </c>
      <c r="H1118" s="7"/>
      <c r="I1118" s="7"/>
      <c r="J1118" s="223" t="s">
        <v>1262</v>
      </c>
      <c r="K1118" s="223" t="s">
        <v>1263</v>
      </c>
      <c r="L1118" s="245">
        <v>484.73</v>
      </c>
      <c r="M1118" s="246">
        <v>46305</v>
      </c>
      <c r="N1118" s="223">
        <v>15238</v>
      </c>
      <c r="O1118" s="223" t="s">
        <v>1829</v>
      </c>
      <c r="P1118" s="223">
        <v>15238</v>
      </c>
      <c r="Q1118" s="223" t="s">
        <v>928</v>
      </c>
      <c r="R1118" s="223">
        <v>0</v>
      </c>
      <c r="S1118" s="7"/>
      <c r="T1118" s="3" t="str">
        <f>+VLOOKUP(Tabla1[[#This Row],[id_bodega]],'CONVERSION DATOS'!B:D,2,0)</f>
        <v>TAT PEREIRA</v>
      </c>
      <c r="U1118" s="3" t="str">
        <f>+VLOOKUP(Q1118,'CONVERSION DATOS'!B:D,3,0)</f>
        <v>TRANSITO</v>
      </c>
      <c r="V1118" t="str">
        <f>+VLOOKUP($A$1:$A$21957,'DT HUEVO'!$A:$E,3,0)</f>
        <v>L</v>
      </c>
      <c r="W1118" t="str">
        <f>+VLOOKUP($A$1:$A$21797,'DT HUEVO'!$A:$E,4,0)</f>
        <v>EMPACADOS</v>
      </c>
      <c r="X1118" t="str">
        <f>+VLOOKUP(T$1:T$21957,'DT HUEVO'!$H:$K,2,0)</f>
        <v>OCCIDENTE</v>
      </c>
      <c r="Y1118" t="str">
        <f>+VLOOKUP(T$1:T$21957,'DT HUEVO'!$H:$K,3,0)</f>
        <v>CALOTO</v>
      </c>
      <c r="Z1118">
        <f>+VLOOKUP(A$1:A$21957,'DT HUEVO'!$A:$E,5,0)</f>
        <v>0</v>
      </c>
      <c r="AA1118" t="str">
        <f>IF(Tabla1[[#This Row],[GRUPO]]="PLANTA CLASIFICACION","BODEGA",IF(Tabla1[[#This Row],[GRUPO]]="BODEGA","BODEGA",Tabla1[[#This Row],[GRUPO]]))</f>
        <v>TRANSITO</v>
      </c>
      <c r="AB1118" t="str">
        <f>VLOOKUP(Tabla1[[#This Row],[articulo]],'DT HUEVO'!$A:$F,6,0)</f>
        <v>AU/FS/GS</v>
      </c>
    </row>
    <row r="1119" spans="1:28">
      <c r="A1119" s="223">
        <v>112268</v>
      </c>
      <c r="B1119" s="223" t="s">
        <v>1066</v>
      </c>
      <c r="C1119" s="223" t="s">
        <v>1259</v>
      </c>
      <c r="D1119" s="223">
        <v>600</v>
      </c>
      <c r="E1119" s="7">
        <v>0</v>
      </c>
      <c r="F1119" s="223" t="s">
        <v>1260</v>
      </c>
      <c r="G1119" s="223" t="s">
        <v>1261</v>
      </c>
      <c r="H1119" s="7">
        <v>0</v>
      </c>
      <c r="I1119" s="7">
        <v>640</v>
      </c>
      <c r="J1119" s="223" t="s">
        <v>1262</v>
      </c>
      <c r="K1119" s="223" t="s">
        <v>1263</v>
      </c>
      <c r="L1119" s="245">
        <v>684.07</v>
      </c>
      <c r="M1119" s="246">
        <v>46307</v>
      </c>
      <c r="N1119" s="223"/>
      <c r="O1119" s="223" t="s">
        <v>869</v>
      </c>
      <c r="P1119" s="223">
        <v>112268</v>
      </c>
      <c r="Q1119" s="223" t="s">
        <v>870</v>
      </c>
      <c r="R1119" s="223">
        <v>0</v>
      </c>
      <c r="S1119" s="7">
        <v>96</v>
      </c>
      <c r="T1119" s="3" t="str">
        <f>+VLOOKUP(Tabla1[[#This Row],[id_bodega]],'CONVERSION DATOS'!B:D,2,0)</f>
        <v>TAT BARRANQUILLA</v>
      </c>
      <c r="U1119" s="3" t="str">
        <f>+VLOOKUP(Q1119,'CONVERSION DATOS'!B:D,3,0)</f>
        <v>TRANSITO</v>
      </c>
      <c r="V1119" t="str">
        <f>+VLOOKUP($A$1:$A$21957,'DT HUEVO'!$A:$E,3,0)</f>
        <v>XL</v>
      </c>
      <c r="W1119" t="str">
        <f>+VLOOKUP($A$1:$A$21797,'DT HUEVO'!$A:$E,4,0)</f>
        <v>EMPACADOS</v>
      </c>
      <c r="X1119" t="str">
        <f>+VLOOKUP(T$1:T$21957,'DT HUEVO'!$H:$K,2,0)</f>
        <v>COSTA</v>
      </c>
      <c r="Y1119" t="str">
        <f>+VLOOKUP(T$1:T$21957,'DT HUEVO'!$H:$K,3,0)</f>
        <v>CALOTO</v>
      </c>
      <c r="Z1119">
        <f>+VLOOKUP(A$1:A$21957,'DT HUEVO'!$A:$E,5,0)</f>
        <v>0</v>
      </c>
      <c r="AA1119" t="str">
        <f>IF(Tabla1[[#This Row],[GRUPO]]="PLANTA CLASIFICACION","BODEGA",IF(Tabla1[[#This Row],[GRUPO]]="BODEGA","BODEGA",Tabla1[[#This Row],[GRUPO]]))</f>
        <v>TRANSITO</v>
      </c>
      <c r="AB1119" t="str">
        <f>VLOOKUP(Tabla1[[#This Row],[articulo]],'DT HUEVO'!$A:$F,6,0)</f>
        <v>AU/FS/GS</v>
      </c>
    </row>
    <row r="1120" spans="1:28">
      <c r="A1120" s="223">
        <v>2110202</v>
      </c>
      <c r="B1120" s="223" t="s">
        <v>1008</v>
      </c>
      <c r="C1120" s="223" t="s">
        <v>1259</v>
      </c>
      <c r="D1120" s="223">
        <v>900</v>
      </c>
      <c r="E1120" s="7">
        <v>0</v>
      </c>
      <c r="F1120" s="223" t="s">
        <v>1260</v>
      </c>
      <c r="G1120" s="223" t="s">
        <v>1261</v>
      </c>
      <c r="H1120" s="7">
        <v>0</v>
      </c>
      <c r="I1120" s="7">
        <v>540</v>
      </c>
      <c r="J1120" s="223" t="s">
        <v>1262</v>
      </c>
      <c r="K1120" s="223" t="s">
        <v>1263</v>
      </c>
      <c r="L1120" s="245">
        <v>394.26</v>
      </c>
      <c r="M1120" s="246">
        <v>46308</v>
      </c>
      <c r="N1120" s="223"/>
      <c r="O1120" s="223" t="s">
        <v>869</v>
      </c>
      <c r="P1120" s="223">
        <v>2110202</v>
      </c>
      <c r="Q1120" s="223" t="s">
        <v>870</v>
      </c>
      <c r="R1120" s="223">
        <v>0</v>
      </c>
      <c r="S1120" s="7">
        <v>96</v>
      </c>
      <c r="T1120" s="3" t="str">
        <f>+VLOOKUP(Tabla1[[#This Row],[id_bodega]],'CONVERSION DATOS'!B:D,2,0)</f>
        <v>TAT BARRANQUILLA</v>
      </c>
      <c r="U1120" s="3" t="str">
        <f>+VLOOKUP(Q1120,'CONVERSION DATOS'!B:D,3,0)</f>
        <v>TRANSITO</v>
      </c>
      <c r="V1120" t="str">
        <f>+VLOOKUP($A$1:$A$21957,'DT HUEVO'!$A:$E,3,0)</f>
        <v>XL</v>
      </c>
      <c r="W1120" t="str">
        <f>+VLOOKUP($A$1:$A$21797,'DT HUEVO'!$A:$E,4,0)</f>
        <v>VERDE</v>
      </c>
      <c r="X1120" t="str">
        <f>+VLOOKUP(T$1:T$21957,'DT HUEVO'!$H:$K,2,0)</f>
        <v>COSTA</v>
      </c>
      <c r="Y1120" t="str">
        <f>+VLOOKUP(T$1:T$21957,'DT HUEVO'!$H:$K,3,0)</f>
        <v>CALOTO</v>
      </c>
      <c r="Z1120">
        <f>+VLOOKUP(A$1:A$21957,'DT HUEVO'!$A:$E,5,0)</f>
        <v>0</v>
      </c>
      <c r="AA1120" t="str">
        <f>IF(Tabla1[[#This Row],[GRUPO]]="PLANTA CLASIFICACION","BODEGA",IF(Tabla1[[#This Row],[GRUPO]]="BODEGA","BODEGA",Tabla1[[#This Row],[GRUPO]]))</f>
        <v>TRANSITO</v>
      </c>
      <c r="AB1120" t="str">
        <f>VLOOKUP(Tabla1[[#This Row],[articulo]],'DT HUEVO'!$A:$F,6,0)</f>
        <v>TAT</v>
      </c>
    </row>
    <row r="1121" spans="1:28">
      <c r="A1121" s="223">
        <v>2110302</v>
      </c>
      <c r="B1121" s="223" t="s">
        <v>1007</v>
      </c>
      <c r="C1121" s="223" t="s">
        <v>1259</v>
      </c>
      <c r="D1121" s="223">
        <v>265920</v>
      </c>
      <c r="E1121" s="7">
        <v>0</v>
      </c>
      <c r="F1121" s="223" t="s">
        <v>1260</v>
      </c>
      <c r="G1121" s="223" t="s">
        <v>1261</v>
      </c>
      <c r="H1121" s="7">
        <v>0</v>
      </c>
      <c r="I1121" s="7">
        <v>490</v>
      </c>
      <c r="J1121" s="223" t="s">
        <v>1262</v>
      </c>
      <c r="K1121" s="223" t="s">
        <v>1263</v>
      </c>
      <c r="L1121" s="245">
        <v>363.24</v>
      </c>
      <c r="M1121" s="246">
        <v>46307</v>
      </c>
      <c r="N1121" s="223"/>
      <c r="O1121" s="223" t="s">
        <v>869</v>
      </c>
      <c r="P1121" s="223">
        <v>2110302</v>
      </c>
      <c r="Q1121" s="223" t="s">
        <v>870</v>
      </c>
      <c r="R1121" s="223">
        <v>0</v>
      </c>
      <c r="S1121" s="7">
        <v>96</v>
      </c>
      <c r="T1121" s="3" t="str">
        <f>+VLOOKUP(Tabla1[[#This Row],[id_bodega]],'CONVERSION DATOS'!B:D,2,0)</f>
        <v>TAT BARRANQUILLA</v>
      </c>
      <c r="U1121" s="3" t="str">
        <f>+VLOOKUP(Q1121,'CONVERSION DATOS'!B:D,3,0)</f>
        <v>TRANSITO</v>
      </c>
      <c r="V1121" t="str">
        <f>+VLOOKUP($A$1:$A$21957,'DT HUEVO'!$A:$E,3,0)</f>
        <v>L</v>
      </c>
      <c r="W1121" t="str">
        <f>+VLOOKUP($A$1:$A$21797,'DT HUEVO'!$A:$E,4,0)</f>
        <v>VERDE</v>
      </c>
      <c r="X1121" t="str">
        <f>+VLOOKUP(T$1:T$21957,'DT HUEVO'!$H:$K,2,0)</f>
        <v>COSTA</v>
      </c>
      <c r="Y1121" t="str">
        <f>+VLOOKUP(T$1:T$21957,'DT HUEVO'!$H:$K,3,0)</f>
        <v>CALOTO</v>
      </c>
      <c r="Z1121">
        <f>+VLOOKUP(A$1:A$21957,'DT HUEVO'!$A:$E,5,0)</f>
        <v>0</v>
      </c>
      <c r="AA1121" t="str">
        <f>IF(Tabla1[[#This Row],[GRUPO]]="PLANTA CLASIFICACION","BODEGA",IF(Tabla1[[#This Row],[GRUPO]]="BODEGA","BODEGA",Tabla1[[#This Row],[GRUPO]]))</f>
        <v>TRANSITO</v>
      </c>
      <c r="AB1121" t="str">
        <f>VLOOKUP(Tabla1[[#This Row],[articulo]],'DT HUEVO'!$A:$F,6,0)</f>
        <v>TAT</v>
      </c>
    </row>
    <row r="1122" spans="1:28">
      <c r="A1122" s="223">
        <v>2110317</v>
      </c>
      <c r="B1122" s="223" t="s">
        <v>1786</v>
      </c>
      <c r="C1122" s="223" t="s">
        <v>1259</v>
      </c>
      <c r="D1122" s="223">
        <v>5940</v>
      </c>
      <c r="E1122" s="7">
        <v>0</v>
      </c>
      <c r="F1122" s="223" t="s">
        <v>1260</v>
      </c>
      <c r="G1122" s="223" t="s">
        <v>1261</v>
      </c>
      <c r="H1122" s="7">
        <v>0</v>
      </c>
      <c r="I1122" s="7">
        <v>500</v>
      </c>
      <c r="J1122" s="223" t="s">
        <v>1262</v>
      </c>
      <c r="K1122" s="223" t="s">
        <v>1263</v>
      </c>
      <c r="L1122" s="245">
        <v>362.98</v>
      </c>
      <c r="M1122" s="246">
        <v>46308</v>
      </c>
      <c r="N1122" s="223">
        <v>0</v>
      </c>
      <c r="O1122" s="223" t="s">
        <v>869</v>
      </c>
      <c r="P1122" s="223">
        <v>2110317</v>
      </c>
      <c r="Q1122" s="223" t="s">
        <v>870</v>
      </c>
      <c r="R1122" s="223">
        <v>0</v>
      </c>
      <c r="S1122" s="7">
        <v>96</v>
      </c>
      <c r="T1122" s="3" t="str">
        <f>+VLOOKUP(Tabla1[[#This Row],[id_bodega]],'CONVERSION DATOS'!B:D,2,0)</f>
        <v>TAT BARRANQUILLA</v>
      </c>
      <c r="U1122" s="3" t="str">
        <f>+VLOOKUP(Q1122,'CONVERSION DATOS'!B:D,3,0)</f>
        <v>TRANSITO</v>
      </c>
      <c r="V1122" t="str">
        <f>+VLOOKUP($A$1:$A$21957,'DT HUEVO'!$A:$E,3,0)</f>
        <v>L</v>
      </c>
      <c r="W1122" t="str">
        <f>+VLOOKUP($A$1:$A$21797,'DT HUEVO'!$A:$E,4,0)</f>
        <v>EMPACADOS</v>
      </c>
      <c r="X1122" t="str">
        <f>+VLOOKUP(T$1:T$21957,'DT HUEVO'!$H:$K,2,0)</f>
        <v>COSTA</v>
      </c>
      <c r="Y1122" t="str">
        <f>+VLOOKUP(T$1:T$21957,'DT HUEVO'!$H:$K,3,0)</f>
        <v>CALOTO</v>
      </c>
      <c r="Z1122">
        <f>+VLOOKUP(A$1:A$21957,'DT HUEVO'!$A:$E,5,0)</f>
        <v>0</v>
      </c>
      <c r="AA1122" t="str">
        <f>IF(Tabla1[[#This Row],[GRUPO]]="PLANTA CLASIFICACION","BODEGA",IF(Tabla1[[#This Row],[GRUPO]]="BODEGA","BODEGA",Tabla1[[#This Row],[GRUPO]]))</f>
        <v>TRANSITO</v>
      </c>
      <c r="AB1122" t="str">
        <f>VLOOKUP(Tabla1[[#This Row],[articulo]],'DT HUEVO'!$A:$F,6,0)</f>
        <v>TAT</v>
      </c>
    </row>
    <row r="1123" spans="1:28">
      <c r="A1123" s="223">
        <v>2110402</v>
      </c>
      <c r="B1123" s="223" t="s">
        <v>1009</v>
      </c>
      <c r="C1123" s="223" t="s">
        <v>1259</v>
      </c>
      <c r="D1123" s="223">
        <v>113280</v>
      </c>
      <c r="E1123" s="7">
        <v>0</v>
      </c>
      <c r="F1123" s="223" t="s">
        <v>1260</v>
      </c>
      <c r="G1123" s="223" t="s">
        <v>1261</v>
      </c>
      <c r="H1123" s="7">
        <v>0</v>
      </c>
      <c r="I1123" s="7">
        <v>460</v>
      </c>
      <c r="J1123" s="223" t="s">
        <v>1262</v>
      </c>
      <c r="K1123" s="223" t="s">
        <v>1263</v>
      </c>
      <c r="L1123" s="245">
        <v>349.55</v>
      </c>
      <c r="M1123" s="246">
        <v>46308</v>
      </c>
      <c r="N1123" s="223"/>
      <c r="O1123" s="223" t="s">
        <v>869</v>
      </c>
      <c r="P1123" s="223">
        <v>2110402</v>
      </c>
      <c r="Q1123" s="223" t="s">
        <v>870</v>
      </c>
      <c r="R1123" s="223">
        <v>0</v>
      </c>
      <c r="S1123" s="7">
        <v>96</v>
      </c>
      <c r="T1123" s="3" t="str">
        <f>+VLOOKUP(Tabla1[[#This Row],[id_bodega]],'CONVERSION DATOS'!B:D,2,0)</f>
        <v>TAT BARRANQUILLA</v>
      </c>
      <c r="U1123" s="3" t="str">
        <f>+VLOOKUP(Q1123,'CONVERSION DATOS'!B:D,3,0)</f>
        <v>TRANSITO</v>
      </c>
      <c r="V1123" t="str">
        <f>+VLOOKUP($A$1:$A$21957,'DT HUEVO'!$A:$E,3,0)</f>
        <v>M</v>
      </c>
      <c r="W1123" t="str">
        <f>+VLOOKUP($A$1:$A$21797,'DT HUEVO'!$A:$E,4,0)</f>
        <v>VERDE</v>
      </c>
      <c r="X1123" t="str">
        <f>+VLOOKUP(T$1:T$21957,'DT HUEVO'!$H:$K,2,0)</f>
        <v>COSTA</v>
      </c>
      <c r="Y1123" t="str">
        <f>+VLOOKUP(T$1:T$21957,'DT HUEVO'!$H:$K,3,0)</f>
        <v>CALOTO</v>
      </c>
      <c r="Z1123">
        <f>+VLOOKUP(A$1:A$21957,'DT HUEVO'!$A:$E,5,0)</f>
        <v>0</v>
      </c>
      <c r="AA1123" t="str">
        <f>IF(Tabla1[[#This Row],[GRUPO]]="PLANTA CLASIFICACION","BODEGA",IF(Tabla1[[#This Row],[GRUPO]]="BODEGA","BODEGA",Tabla1[[#This Row],[GRUPO]]))</f>
        <v>TRANSITO</v>
      </c>
      <c r="AB1123" t="str">
        <f>VLOOKUP(Tabla1[[#This Row],[articulo]],'DT HUEVO'!$A:$F,6,0)</f>
        <v>TAT</v>
      </c>
    </row>
    <row r="1124" spans="1:28">
      <c r="A1124" s="223">
        <v>2152388</v>
      </c>
      <c r="B1124" s="223" t="s">
        <v>1106</v>
      </c>
      <c r="C1124" s="223" t="s">
        <v>1259</v>
      </c>
      <c r="D1124" s="223">
        <v>7920</v>
      </c>
      <c r="E1124" s="7">
        <v>0</v>
      </c>
      <c r="F1124" s="223" t="s">
        <v>1260</v>
      </c>
      <c r="G1124" s="223" t="s">
        <v>1261</v>
      </c>
      <c r="H1124" s="7">
        <v>0</v>
      </c>
      <c r="I1124" s="7">
        <v>550</v>
      </c>
      <c r="J1124" s="223" t="s">
        <v>1262</v>
      </c>
      <c r="K1124" s="223" t="s">
        <v>1263</v>
      </c>
      <c r="L1124" s="245">
        <v>538.38</v>
      </c>
      <c r="M1124" s="246">
        <v>46306</v>
      </c>
      <c r="N1124" s="223"/>
      <c r="O1124" s="223" t="s">
        <v>869</v>
      </c>
      <c r="P1124" s="223">
        <v>2152388</v>
      </c>
      <c r="Q1124" s="223" t="s">
        <v>870</v>
      </c>
      <c r="R1124" s="223">
        <v>0</v>
      </c>
      <c r="S1124" s="7">
        <v>96</v>
      </c>
      <c r="T1124" s="3" t="str">
        <f>+VLOOKUP(Tabla1[[#This Row],[id_bodega]],'CONVERSION DATOS'!B:D,2,0)</f>
        <v>TAT BARRANQUILLA</v>
      </c>
      <c r="U1124" s="3" t="str">
        <f>+VLOOKUP(Q1124,'CONVERSION DATOS'!B:D,3,0)</f>
        <v>TRANSITO</v>
      </c>
      <c r="V1124" t="str">
        <f>+VLOOKUP($A$1:$A$21957,'DT HUEVO'!$A:$E,3,0)</f>
        <v>L</v>
      </c>
      <c r="W1124" t="str">
        <f>+VLOOKUP($A$1:$A$21797,'DT HUEVO'!$A:$E,4,0)</f>
        <v>EMPACADOS</v>
      </c>
      <c r="X1124" t="str">
        <f>+VLOOKUP(T$1:T$21957,'DT HUEVO'!$H:$K,2,0)</f>
        <v>COSTA</v>
      </c>
      <c r="Y1124" t="str">
        <f>+VLOOKUP(T$1:T$21957,'DT HUEVO'!$H:$K,3,0)</f>
        <v>CALOTO</v>
      </c>
      <c r="Z1124">
        <f>+VLOOKUP(A$1:A$21957,'DT HUEVO'!$A:$E,5,0)</f>
        <v>0</v>
      </c>
      <c r="AA1124" t="str">
        <f>IF(Tabla1[[#This Row],[GRUPO]]="PLANTA CLASIFICACION","BODEGA",IF(Tabla1[[#This Row],[GRUPO]]="BODEGA","BODEGA",Tabla1[[#This Row],[GRUPO]]))</f>
        <v>TRANSITO</v>
      </c>
      <c r="AB1124" t="str">
        <f>VLOOKUP(Tabla1[[#This Row],[articulo]],'DT HUEVO'!$A:$F,6,0)</f>
        <v>TAT</v>
      </c>
    </row>
    <row r="1125" spans="1:28">
      <c r="A1125" s="223">
        <v>13561</v>
      </c>
      <c r="B1125" s="223" t="s">
        <v>1692</v>
      </c>
      <c r="C1125" s="223" t="s">
        <v>1259</v>
      </c>
      <c r="D1125" s="223">
        <v>133800</v>
      </c>
      <c r="E1125" s="7"/>
      <c r="F1125" s="223" t="s">
        <v>1260</v>
      </c>
      <c r="G1125" s="223" t="s">
        <v>1261</v>
      </c>
      <c r="H1125" s="7"/>
      <c r="I1125" s="7"/>
      <c r="J1125" s="223" t="s">
        <v>1262</v>
      </c>
      <c r="K1125" s="223" t="s">
        <v>1263</v>
      </c>
      <c r="L1125" s="245">
        <v>323.74</v>
      </c>
      <c r="M1125" s="246">
        <v>46308</v>
      </c>
      <c r="N1125" s="223">
        <v>0</v>
      </c>
      <c r="O1125" s="223" t="s">
        <v>815</v>
      </c>
      <c r="P1125" s="223">
        <v>13561</v>
      </c>
      <c r="Q1125" s="223" t="s">
        <v>508</v>
      </c>
      <c r="R1125" s="223">
        <v>0</v>
      </c>
      <c r="S1125" s="7">
        <v>96</v>
      </c>
      <c r="T1125" s="3" t="str">
        <f>+VLOOKUP(Tabla1[[#This Row],[id_bodega]],'CONVERSION DATOS'!B:D,2,0)</f>
        <v>TAT CARTAGENA</v>
      </c>
      <c r="U1125" s="3" t="str">
        <f>+VLOOKUP(Q1125,'CONVERSION DATOS'!B:D,3,0)</f>
        <v>TRANSITO</v>
      </c>
      <c r="V1125" t="str">
        <f>+VLOOKUP($A$1:$A$21957,'DT HUEVO'!$A:$E,3,0)</f>
        <v>B</v>
      </c>
      <c r="W1125" t="str">
        <f>+VLOOKUP($A$1:$A$21797,'DT HUEVO'!$A:$E,4,0)</f>
        <v>EMPACADOS</v>
      </c>
      <c r="X1125" t="str">
        <f>+VLOOKUP(T$1:T$21957,'DT HUEVO'!$H:$K,2,0)</f>
        <v>COSTA</v>
      </c>
      <c r="Y1125" t="str">
        <f>+VLOOKUP(T$1:T$21957,'DT HUEVO'!$H:$K,3,0)</f>
        <v>CALOTO</v>
      </c>
      <c r="Z1125">
        <f>+VLOOKUP(A$1:A$21957,'DT HUEVO'!$A:$E,5,0)</f>
        <v>0</v>
      </c>
      <c r="AA1125" t="str">
        <f>IF(Tabla1[[#This Row],[GRUPO]]="PLANTA CLASIFICACION","BODEGA",IF(Tabla1[[#This Row],[GRUPO]]="BODEGA","BODEGA",Tabla1[[#This Row],[GRUPO]]))</f>
        <v>TRANSITO</v>
      </c>
      <c r="AB1125" t="str">
        <f>VLOOKUP(Tabla1[[#This Row],[articulo]],'DT HUEVO'!$A:$F,6,0)</f>
        <v>AU/FS/GS</v>
      </c>
    </row>
    <row r="1126" spans="1:28">
      <c r="A1126" s="223">
        <v>112268</v>
      </c>
      <c r="B1126" s="223" t="s">
        <v>1066</v>
      </c>
      <c r="C1126" s="223" t="s">
        <v>1259</v>
      </c>
      <c r="D1126" s="223">
        <v>3000</v>
      </c>
      <c r="E1126" s="7"/>
      <c r="F1126" s="223" t="s">
        <v>1260</v>
      </c>
      <c r="G1126" s="223" t="s">
        <v>1261</v>
      </c>
      <c r="H1126" s="7"/>
      <c r="I1126" s="7"/>
      <c r="J1126" s="223" t="s">
        <v>1262</v>
      </c>
      <c r="K1126" s="223" t="s">
        <v>1263</v>
      </c>
      <c r="L1126" s="245">
        <v>684.07</v>
      </c>
      <c r="M1126" s="246">
        <v>46307</v>
      </c>
      <c r="N1126" s="223"/>
      <c r="O1126" s="223" t="s">
        <v>815</v>
      </c>
      <c r="P1126" s="223">
        <v>112268</v>
      </c>
      <c r="Q1126" s="223" t="s">
        <v>508</v>
      </c>
      <c r="R1126" s="223">
        <v>0</v>
      </c>
      <c r="S1126" s="7">
        <v>96</v>
      </c>
      <c r="T1126" s="3" t="str">
        <f>+VLOOKUP(Tabla1[[#This Row],[id_bodega]],'CONVERSION DATOS'!B:D,2,0)</f>
        <v>TAT CARTAGENA</v>
      </c>
      <c r="U1126" s="3" t="str">
        <f>+VLOOKUP(Q1126,'CONVERSION DATOS'!B:D,3,0)</f>
        <v>TRANSITO</v>
      </c>
      <c r="V1126" t="str">
        <f>+VLOOKUP($A$1:$A$21957,'DT HUEVO'!$A:$E,3,0)</f>
        <v>XL</v>
      </c>
      <c r="W1126" t="str">
        <f>+VLOOKUP($A$1:$A$21797,'DT HUEVO'!$A:$E,4,0)</f>
        <v>EMPACADOS</v>
      </c>
      <c r="X1126" t="str">
        <f>+VLOOKUP(T$1:T$21957,'DT HUEVO'!$H:$K,2,0)</f>
        <v>COSTA</v>
      </c>
      <c r="Y1126" t="str">
        <f>+VLOOKUP(T$1:T$21957,'DT HUEVO'!$H:$K,3,0)</f>
        <v>CALOTO</v>
      </c>
      <c r="Z1126">
        <f>+VLOOKUP(A$1:A$21957,'DT HUEVO'!$A:$E,5,0)</f>
        <v>0</v>
      </c>
      <c r="AA1126" t="str">
        <f>IF(Tabla1[[#This Row],[GRUPO]]="PLANTA CLASIFICACION","BODEGA",IF(Tabla1[[#This Row],[GRUPO]]="BODEGA","BODEGA",Tabla1[[#This Row],[GRUPO]]))</f>
        <v>TRANSITO</v>
      </c>
      <c r="AB1126" t="str">
        <f>VLOOKUP(Tabla1[[#This Row],[articulo]],'DT HUEVO'!$A:$F,6,0)</f>
        <v>AU/FS/GS</v>
      </c>
    </row>
    <row r="1127" spans="1:28">
      <c r="A1127" s="223">
        <v>112357</v>
      </c>
      <c r="B1127" s="223" t="s">
        <v>1068</v>
      </c>
      <c r="C1127" s="223" t="s">
        <v>1259</v>
      </c>
      <c r="D1127" s="223">
        <v>720</v>
      </c>
      <c r="E1127" s="7"/>
      <c r="F1127" s="223" t="s">
        <v>1260</v>
      </c>
      <c r="G1127" s="223" t="s">
        <v>1261</v>
      </c>
      <c r="H1127" s="7"/>
      <c r="I1127" s="7"/>
      <c r="J1127" s="223" t="s">
        <v>1262</v>
      </c>
      <c r="K1127" s="223" t="s">
        <v>1263</v>
      </c>
      <c r="L1127" s="245">
        <v>638.04999999999995</v>
      </c>
      <c r="M1127" s="246">
        <v>46307</v>
      </c>
      <c r="N1127" s="223"/>
      <c r="O1127" s="223" t="s">
        <v>815</v>
      </c>
      <c r="P1127" s="223">
        <v>112357</v>
      </c>
      <c r="Q1127" s="223" t="s">
        <v>508</v>
      </c>
      <c r="R1127" s="223">
        <v>0</v>
      </c>
      <c r="S1127" s="7">
        <v>96</v>
      </c>
      <c r="T1127" s="3" t="str">
        <f>+VLOOKUP(Tabla1[[#This Row],[id_bodega]],'CONVERSION DATOS'!B:D,2,0)</f>
        <v>TAT CARTAGENA</v>
      </c>
      <c r="U1127" s="3" t="str">
        <f>+VLOOKUP(Q1127,'CONVERSION DATOS'!B:D,3,0)</f>
        <v>TRANSITO</v>
      </c>
      <c r="V1127" t="str">
        <f>+VLOOKUP($A$1:$A$21957,'DT HUEVO'!$A:$E,3,0)</f>
        <v>L</v>
      </c>
      <c r="W1127" t="str">
        <f>+VLOOKUP($A$1:$A$21797,'DT HUEVO'!$A:$E,4,0)</f>
        <v>EMPACADOS</v>
      </c>
      <c r="X1127" t="str">
        <f>+VLOOKUP(T$1:T$21957,'DT HUEVO'!$H:$K,2,0)</f>
        <v>COSTA</v>
      </c>
      <c r="Y1127" t="str">
        <f>+VLOOKUP(T$1:T$21957,'DT HUEVO'!$H:$K,3,0)</f>
        <v>CALOTO</v>
      </c>
      <c r="Z1127">
        <f>+VLOOKUP(A$1:A$21957,'DT HUEVO'!$A:$E,5,0)</f>
        <v>0</v>
      </c>
      <c r="AA1127" t="str">
        <f>IF(Tabla1[[#This Row],[GRUPO]]="PLANTA CLASIFICACION","BODEGA",IF(Tabla1[[#This Row],[GRUPO]]="BODEGA","BODEGA",Tabla1[[#This Row],[GRUPO]]))</f>
        <v>TRANSITO</v>
      </c>
      <c r="AB1127" t="str">
        <f>VLOOKUP(Tabla1[[#This Row],[articulo]],'DT HUEVO'!$A:$F,6,0)</f>
        <v>AU/FS/GS</v>
      </c>
    </row>
    <row r="1128" spans="1:28">
      <c r="A1128" s="223">
        <v>112365</v>
      </c>
      <c r="B1128" s="223" t="s">
        <v>1120</v>
      </c>
      <c r="C1128" s="223" t="s">
        <v>1259</v>
      </c>
      <c r="D1128" s="223">
        <v>600</v>
      </c>
      <c r="E1128" s="7"/>
      <c r="F1128" s="223" t="s">
        <v>1260</v>
      </c>
      <c r="G1128" s="223" t="s">
        <v>1261</v>
      </c>
      <c r="H1128" s="7"/>
      <c r="I1128" s="7"/>
      <c r="J1128" s="223" t="s">
        <v>1262</v>
      </c>
      <c r="K1128" s="223" t="s">
        <v>1263</v>
      </c>
      <c r="L1128" s="245">
        <v>514.67999999999995</v>
      </c>
      <c r="M1128" s="246">
        <v>46306</v>
      </c>
      <c r="N1128" s="223">
        <v>1123</v>
      </c>
      <c r="O1128" s="223" t="s">
        <v>815</v>
      </c>
      <c r="P1128" s="223">
        <v>112365</v>
      </c>
      <c r="Q1128" s="223" t="s">
        <v>508</v>
      </c>
      <c r="R1128" s="223">
        <v>0</v>
      </c>
      <c r="S1128" s="7">
        <v>96</v>
      </c>
      <c r="T1128" s="3" t="str">
        <f>+VLOOKUP(Tabla1[[#This Row],[id_bodega]],'CONVERSION DATOS'!B:D,2,0)</f>
        <v>TAT CARTAGENA</v>
      </c>
      <c r="U1128" s="3" t="str">
        <f>+VLOOKUP(Q1128,'CONVERSION DATOS'!B:D,3,0)</f>
        <v>TRANSITO</v>
      </c>
      <c r="V1128" t="str">
        <f>+VLOOKUP($A$1:$A$21957,'DT HUEVO'!$A:$E,3,0)</f>
        <v>L</v>
      </c>
      <c r="W1128" t="str">
        <f>+VLOOKUP($A$1:$A$21797,'DT HUEVO'!$A:$E,4,0)</f>
        <v>EMPACADOS</v>
      </c>
      <c r="X1128" t="str">
        <f>+VLOOKUP(T$1:T$21957,'DT HUEVO'!$H:$K,2,0)</f>
        <v>COSTA</v>
      </c>
      <c r="Y1128" t="str">
        <f>+VLOOKUP(T$1:T$21957,'DT HUEVO'!$H:$K,3,0)</f>
        <v>CALOTO</v>
      </c>
      <c r="Z1128">
        <f>+VLOOKUP(A$1:A$21957,'DT HUEVO'!$A:$E,5,0)</f>
        <v>0</v>
      </c>
      <c r="AA1128" t="str">
        <f>IF(Tabla1[[#This Row],[GRUPO]]="PLANTA CLASIFICACION","BODEGA",IF(Tabla1[[#This Row],[GRUPO]]="BODEGA","BODEGA",Tabla1[[#This Row],[GRUPO]]))</f>
        <v>TRANSITO</v>
      </c>
      <c r="AB1128" t="str">
        <f>VLOOKUP(Tabla1[[#This Row],[articulo]],'DT HUEVO'!$A:$F,6,0)</f>
        <v>AU/FS/GS</v>
      </c>
    </row>
    <row r="1129" spans="1:28">
      <c r="A1129" s="223">
        <v>112379</v>
      </c>
      <c r="B1129" s="223" t="s">
        <v>1067</v>
      </c>
      <c r="C1129" s="223" t="s">
        <v>1259</v>
      </c>
      <c r="D1129" s="223">
        <v>18000</v>
      </c>
      <c r="E1129" s="7"/>
      <c r="F1129" s="223" t="s">
        <v>1260</v>
      </c>
      <c r="G1129" s="223" t="s">
        <v>1261</v>
      </c>
      <c r="H1129" s="7"/>
      <c r="I1129" s="7"/>
      <c r="J1129" s="223" t="s">
        <v>1262</v>
      </c>
      <c r="K1129" s="223" t="s">
        <v>1263</v>
      </c>
      <c r="L1129" s="245">
        <v>538.38</v>
      </c>
      <c r="M1129" s="246">
        <v>46307</v>
      </c>
      <c r="N1129" s="223"/>
      <c r="O1129" s="223" t="s">
        <v>815</v>
      </c>
      <c r="P1129" s="223">
        <v>112379</v>
      </c>
      <c r="Q1129" s="223" t="s">
        <v>508</v>
      </c>
      <c r="R1129" s="223">
        <v>0</v>
      </c>
      <c r="S1129" s="7">
        <v>96</v>
      </c>
      <c r="T1129" s="3" t="str">
        <f>+VLOOKUP(Tabla1[[#This Row],[id_bodega]],'CONVERSION DATOS'!B:D,2,0)</f>
        <v>TAT CARTAGENA</v>
      </c>
      <c r="U1129" s="3" t="str">
        <f>+VLOOKUP(Q1129,'CONVERSION DATOS'!B:D,3,0)</f>
        <v>TRANSITO</v>
      </c>
      <c r="V1129" t="str">
        <f>+VLOOKUP($A$1:$A$21957,'DT HUEVO'!$A:$E,3,0)</f>
        <v>L</v>
      </c>
      <c r="W1129" t="str">
        <f>+VLOOKUP($A$1:$A$21797,'DT HUEVO'!$A:$E,4,0)</f>
        <v>EMPACADOS</v>
      </c>
      <c r="X1129" t="str">
        <f>+VLOOKUP(T$1:T$21957,'DT HUEVO'!$H:$K,2,0)</f>
        <v>COSTA</v>
      </c>
      <c r="Y1129" t="str">
        <f>+VLOOKUP(T$1:T$21957,'DT HUEVO'!$H:$K,3,0)</f>
        <v>CALOTO</v>
      </c>
      <c r="Z1129">
        <f>+VLOOKUP(A$1:A$21957,'DT HUEVO'!$A:$E,5,0)</f>
        <v>0</v>
      </c>
      <c r="AA1129" t="str">
        <f>IF(Tabla1[[#This Row],[GRUPO]]="PLANTA CLASIFICACION","BODEGA",IF(Tabla1[[#This Row],[GRUPO]]="BODEGA","BODEGA",Tabla1[[#This Row],[GRUPO]]))</f>
        <v>TRANSITO</v>
      </c>
      <c r="AB1129" t="str">
        <f>VLOOKUP(Tabla1[[#This Row],[articulo]],'DT HUEVO'!$A:$F,6,0)</f>
        <v>AU/FS/GS</v>
      </c>
    </row>
    <row r="1130" spans="1:28">
      <c r="A1130" s="223">
        <v>114268</v>
      </c>
      <c r="B1130" s="223" t="s">
        <v>1180</v>
      </c>
      <c r="C1130" s="223" t="s">
        <v>1259</v>
      </c>
      <c r="D1130" s="223">
        <v>2400</v>
      </c>
      <c r="E1130" s="7"/>
      <c r="F1130" s="223" t="s">
        <v>1260</v>
      </c>
      <c r="G1130" s="223" t="s">
        <v>1261</v>
      </c>
      <c r="H1130" s="7"/>
      <c r="I1130" s="7"/>
      <c r="J1130" s="223" t="s">
        <v>1262</v>
      </c>
      <c r="K1130" s="223" t="s">
        <v>1263</v>
      </c>
      <c r="L1130" s="245">
        <v>717.66</v>
      </c>
      <c r="M1130" s="246">
        <v>46306</v>
      </c>
      <c r="N1130" s="223"/>
      <c r="O1130" s="223" t="s">
        <v>815</v>
      </c>
      <c r="P1130" s="223">
        <v>114268</v>
      </c>
      <c r="Q1130" s="223" t="s">
        <v>508</v>
      </c>
      <c r="R1130" s="223">
        <v>0</v>
      </c>
      <c r="S1130" s="7">
        <v>96</v>
      </c>
      <c r="T1130" s="3" t="str">
        <f>+VLOOKUP(Tabla1[[#This Row],[id_bodega]],'CONVERSION DATOS'!B:D,2,0)</f>
        <v>TAT CARTAGENA</v>
      </c>
      <c r="U1130" s="3" t="str">
        <f>+VLOOKUP(Q1130,'CONVERSION DATOS'!B:D,3,0)</f>
        <v>TRANSITO</v>
      </c>
      <c r="V1130" t="str">
        <f>+VLOOKUP($A$1:$A$21957,'DT HUEVO'!$A:$E,3,0)</f>
        <v>XL</v>
      </c>
      <c r="W1130" t="str">
        <f>+VLOOKUP($A$1:$A$21797,'DT HUEVO'!$A:$E,4,0)</f>
        <v>EMPACADOS</v>
      </c>
      <c r="X1130" t="str">
        <f>+VLOOKUP(T$1:T$21957,'DT HUEVO'!$H:$K,2,0)</f>
        <v>COSTA</v>
      </c>
      <c r="Y1130" t="str">
        <f>+VLOOKUP(T$1:T$21957,'DT HUEVO'!$H:$K,3,0)</f>
        <v>CALOTO</v>
      </c>
      <c r="Z1130">
        <f>+VLOOKUP(A$1:A$21957,'DT HUEVO'!$A:$E,5,0)</f>
        <v>0</v>
      </c>
      <c r="AA1130" t="str">
        <f>IF(Tabla1[[#This Row],[GRUPO]]="PLANTA CLASIFICACION","BODEGA",IF(Tabla1[[#This Row],[GRUPO]]="BODEGA","BODEGA",Tabla1[[#This Row],[GRUPO]]))</f>
        <v>TRANSITO</v>
      </c>
      <c r="AB1130" t="str">
        <f>VLOOKUP(Tabla1[[#This Row],[articulo]],'DT HUEVO'!$A:$F,6,0)</f>
        <v>AU/FS/GS</v>
      </c>
    </row>
    <row r="1131" spans="1:28">
      <c r="A1131" s="223">
        <v>114357</v>
      </c>
      <c r="B1131" s="223" t="s">
        <v>1181</v>
      </c>
      <c r="C1131" s="223" t="s">
        <v>1259</v>
      </c>
      <c r="D1131" s="223">
        <v>1200</v>
      </c>
      <c r="E1131" s="7"/>
      <c r="F1131" s="223" t="s">
        <v>1260</v>
      </c>
      <c r="G1131" s="223" t="s">
        <v>1261</v>
      </c>
      <c r="H1131" s="7"/>
      <c r="I1131" s="7"/>
      <c r="J1131" s="223" t="s">
        <v>1262</v>
      </c>
      <c r="K1131" s="223" t="s">
        <v>1263</v>
      </c>
      <c r="L1131" s="245">
        <v>639.67999999999995</v>
      </c>
      <c r="M1131" s="246">
        <v>46306</v>
      </c>
      <c r="N1131" s="223"/>
      <c r="O1131" s="223" t="s">
        <v>815</v>
      </c>
      <c r="P1131" s="223">
        <v>114357</v>
      </c>
      <c r="Q1131" s="223" t="s">
        <v>508</v>
      </c>
      <c r="R1131" s="223">
        <v>0</v>
      </c>
      <c r="S1131" s="7">
        <v>96</v>
      </c>
      <c r="T1131" s="3" t="str">
        <f>+VLOOKUP(Tabla1[[#This Row],[id_bodega]],'CONVERSION DATOS'!B:D,2,0)</f>
        <v>TAT CARTAGENA</v>
      </c>
      <c r="U1131" s="3" t="str">
        <f>+VLOOKUP(Q1131,'CONVERSION DATOS'!B:D,3,0)</f>
        <v>TRANSITO</v>
      </c>
      <c r="V1131" t="str">
        <f>+VLOOKUP($A$1:$A$21957,'DT HUEVO'!$A:$E,3,0)</f>
        <v>L</v>
      </c>
      <c r="W1131" t="str">
        <f>+VLOOKUP($A$1:$A$21797,'DT HUEVO'!$A:$E,4,0)</f>
        <v>EMPACADOS</v>
      </c>
      <c r="X1131" t="str">
        <f>+VLOOKUP(T$1:T$21957,'DT HUEVO'!$H:$K,2,0)</f>
        <v>COSTA</v>
      </c>
      <c r="Y1131" t="str">
        <f>+VLOOKUP(T$1:T$21957,'DT HUEVO'!$H:$K,3,0)</f>
        <v>CALOTO</v>
      </c>
      <c r="Z1131">
        <f>+VLOOKUP(A$1:A$21957,'DT HUEVO'!$A:$E,5,0)</f>
        <v>0</v>
      </c>
      <c r="AA1131" t="str">
        <f>IF(Tabla1[[#This Row],[GRUPO]]="PLANTA CLASIFICACION","BODEGA",IF(Tabla1[[#This Row],[GRUPO]]="BODEGA","BODEGA",Tabla1[[#This Row],[GRUPO]]))</f>
        <v>TRANSITO</v>
      </c>
      <c r="AB1131" t="str">
        <f>VLOOKUP(Tabla1[[#This Row],[articulo]],'DT HUEVO'!$A:$F,6,0)</f>
        <v>AU/FS/GS</v>
      </c>
    </row>
    <row r="1132" spans="1:28">
      <c r="A1132" s="223">
        <v>114379</v>
      </c>
      <c r="B1132" s="223" t="s">
        <v>1182</v>
      </c>
      <c r="C1132" s="223" t="s">
        <v>1259</v>
      </c>
      <c r="D1132" s="223">
        <v>10500</v>
      </c>
      <c r="E1132" s="7"/>
      <c r="F1132" s="223" t="s">
        <v>1260</v>
      </c>
      <c r="G1132" s="223" t="s">
        <v>1261</v>
      </c>
      <c r="H1132" s="7"/>
      <c r="I1132" s="7"/>
      <c r="J1132" s="223" t="s">
        <v>1262</v>
      </c>
      <c r="K1132" s="223" t="s">
        <v>1263</v>
      </c>
      <c r="L1132" s="245">
        <v>570.95000000000005</v>
      </c>
      <c r="M1132" s="246">
        <v>46306</v>
      </c>
      <c r="N1132" s="223"/>
      <c r="O1132" s="223" t="s">
        <v>815</v>
      </c>
      <c r="P1132" s="223">
        <v>114379</v>
      </c>
      <c r="Q1132" s="223" t="s">
        <v>508</v>
      </c>
      <c r="R1132" s="223">
        <v>0</v>
      </c>
      <c r="S1132" s="7">
        <v>96</v>
      </c>
      <c r="T1132" s="3" t="str">
        <f>+VLOOKUP(Tabla1[[#This Row],[id_bodega]],'CONVERSION DATOS'!B:D,2,0)</f>
        <v>TAT CARTAGENA</v>
      </c>
      <c r="U1132" s="3" t="str">
        <f>+VLOOKUP(Q1132,'CONVERSION DATOS'!B:D,3,0)</f>
        <v>TRANSITO</v>
      </c>
      <c r="V1132" t="str">
        <f>+VLOOKUP($A$1:$A$21957,'DT HUEVO'!$A:$E,3,0)</f>
        <v>L</v>
      </c>
      <c r="W1132" t="str">
        <f>+VLOOKUP($A$1:$A$21797,'DT HUEVO'!$A:$E,4,0)</f>
        <v>EMPACADOS</v>
      </c>
      <c r="X1132" t="str">
        <f>+VLOOKUP(T$1:T$21957,'DT HUEVO'!$H:$K,2,0)</f>
        <v>COSTA</v>
      </c>
      <c r="Y1132" t="str">
        <f>+VLOOKUP(T$1:T$21957,'DT HUEVO'!$H:$K,3,0)</f>
        <v>CALOTO</v>
      </c>
      <c r="Z1132">
        <f>+VLOOKUP(A$1:A$21957,'DT HUEVO'!$A:$E,5,0)</f>
        <v>0</v>
      </c>
      <c r="AA1132" t="str">
        <f>IF(Tabla1[[#This Row],[GRUPO]]="PLANTA CLASIFICACION","BODEGA",IF(Tabla1[[#This Row],[GRUPO]]="BODEGA","BODEGA",Tabla1[[#This Row],[GRUPO]]))</f>
        <v>TRANSITO</v>
      </c>
      <c r="AB1132" t="str">
        <f>VLOOKUP(Tabla1[[#This Row],[articulo]],'DT HUEVO'!$A:$F,6,0)</f>
        <v>AU/FS/GS</v>
      </c>
    </row>
    <row r="1133" spans="1:28">
      <c r="A1133" s="223">
        <v>2110302</v>
      </c>
      <c r="B1133" s="223" t="s">
        <v>1007</v>
      </c>
      <c r="C1133" s="223" t="s">
        <v>1259</v>
      </c>
      <c r="D1133" s="223">
        <v>84480</v>
      </c>
      <c r="E1133" s="7"/>
      <c r="F1133" s="223" t="s">
        <v>1260</v>
      </c>
      <c r="G1133" s="223" t="s">
        <v>1261</v>
      </c>
      <c r="H1133" s="7"/>
      <c r="I1133" s="7"/>
      <c r="J1133" s="223" t="s">
        <v>1262</v>
      </c>
      <c r="K1133" s="223" t="s">
        <v>1263</v>
      </c>
      <c r="L1133" s="245">
        <v>363.24</v>
      </c>
      <c r="M1133" s="246">
        <v>46307</v>
      </c>
      <c r="N1133" s="223"/>
      <c r="O1133" s="223" t="s">
        <v>815</v>
      </c>
      <c r="P1133" s="223">
        <v>2110302</v>
      </c>
      <c r="Q1133" s="223" t="s">
        <v>508</v>
      </c>
      <c r="R1133" s="223">
        <v>0</v>
      </c>
      <c r="S1133" s="7">
        <v>96</v>
      </c>
      <c r="T1133" s="3" t="str">
        <f>+VLOOKUP(Tabla1[[#This Row],[id_bodega]],'CONVERSION DATOS'!B:D,2,0)</f>
        <v>TAT CARTAGENA</v>
      </c>
      <c r="U1133" s="3" t="str">
        <f>+VLOOKUP(Q1133,'CONVERSION DATOS'!B:D,3,0)</f>
        <v>TRANSITO</v>
      </c>
      <c r="V1133" t="str">
        <f>+VLOOKUP($A$1:$A$21957,'DT HUEVO'!$A:$E,3,0)</f>
        <v>L</v>
      </c>
      <c r="W1133" t="str">
        <f>+VLOOKUP($A$1:$A$21797,'DT HUEVO'!$A:$E,4,0)</f>
        <v>VERDE</v>
      </c>
      <c r="X1133" t="str">
        <f>+VLOOKUP(T$1:T$21957,'DT HUEVO'!$H:$K,2,0)</f>
        <v>COSTA</v>
      </c>
      <c r="Y1133" t="str">
        <f>+VLOOKUP(T$1:T$21957,'DT HUEVO'!$H:$K,3,0)</f>
        <v>CALOTO</v>
      </c>
      <c r="Z1133">
        <f>+VLOOKUP(A$1:A$21957,'DT HUEVO'!$A:$E,5,0)</f>
        <v>0</v>
      </c>
      <c r="AA1133" t="str">
        <f>IF(Tabla1[[#This Row],[GRUPO]]="PLANTA CLASIFICACION","BODEGA",IF(Tabla1[[#This Row],[GRUPO]]="BODEGA","BODEGA",Tabla1[[#This Row],[GRUPO]]))</f>
        <v>TRANSITO</v>
      </c>
      <c r="AB1133" t="str">
        <f>VLOOKUP(Tabla1[[#This Row],[articulo]],'DT HUEVO'!$A:$F,6,0)</f>
        <v>TAT</v>
      </c>
    </row>
    <row r="1134" spans="1:28">
      <c r="A1134" s="223">
        <v>2110303</v>
      </c>
      <c r="B1134" s="223" t="s">
        <v>1096</v>
      </c>
      <c r="C1134" s="223" t="s">
        <v>1259</v>
      </c>
      <c r="D1134" s="223">
        <v>6000</v>
      </c>
      <c r="E1134" s="7"/>
      <c r="F1134" s="223" t="s">
        <v>1260</v>
      </c>
      <c r="G1134" s="223" t="s">
        <v>1261</v>
      </c>
      <c r="H1134" s="7"/>
      <c r="I1134" s="7"/>
      <c r="J1134" s="223" t="s">
        <v>1262</v>
      </c>
      <c r="K1134" s="223" t="s">
        <v>1263</v>
      </c>
      <c r="L1134" s="245">
        <v>362.98</v>
      </c>
      <c r="M1134" s="246">
        <v>46307</v>
      </c>
      <c r="N1134" s="223"/>
      <c r="O1134" s="223" t="s">
        <v>815</v>
      </c>
      <c r="P1134" s="223">
        <v>2110303</v>
      </c>
      <c r="Q1134" s="223" t="s">
        <v>508</v>
      </c>
      <c r="R1134" s="223">
        <v>0</v>
      </c>
      <c r="S1134" s="7">
        <v>96</v>
      </c>
      <c r="T1134" s="3" t="str">
        <f>+VLOOKUP(Tabla1[[#This Row],[id_bodega]],'CONVERSION DATOS'!B:D,2,0)</f>
        <v>TAT CARTAGENA</v>
      </c>
      <c r="U1134" s="3" t="str">
        <f>+VLOOKUP(Q1134,'CONVERSION DATOS'!B:D,3,0)</f>
        <v>TRANSITO</v>
      </c>
      <c r="V1134" t="str">
        <f>+VLOOKUP($A$1:$A$21957,'DT HUEVO'!$A:$E,3,0)</f>
        <v>L</v>
      </c>
      <c r="W1134" t="str">
        <f>+VLOOKUP($A$1:$A$21797,'DT HUEVO'!$A:$E,4,0)</f>
        <v>EMPACADOS</v>
      </c>
      <c r="X1134" t="str">
        <f>+VLOOKUP(T$1:T$21957,'DT HUEVO'!$H:$K,2,0)</f>
        <v>COSTA</v>
      </c>
      <c r="Y1134" t="str">
        <f>+VLOOKUP(T$1:T$21957,'DT HUEVO'!$H:$K,3,0)</f>
        <v>CALOTO</v>
      </c>
      <c r="Z1134">
        <f>+VLOOKUP(A$1:A$21957,'DT HUEVO'!$A:$E,5,0)</f>
        <v>0</v>
      </c>
      <c r="AA1134" t="str">
        <f>IF(Tabla1[[#This Row],[GRUPO]]="PLANTA CLASIFICACION","BODEGA",IF(Tabla1[[#This Row],[GRUPO]]="BODEGA","BODEGA",Tabla1[[#This Row],[GRUPO]]))</f>
        <v>TRANSITO</v>
      </c>
      <c r="AB1134" t="str">
        <f>VLOOKUP(Tabla1[[#This Row],[articulo]],'DT HUEVO'!$A:$F,6,0)</f>
        <v>AU/FS/GS</v>
      </c>
    </row>
    <row r="1135" spans="1:28">
      <c r="A1135" s="223">
        <v>2110402</v>
      </c>
      <c r="B1135" s="223" t="s">
        <v>1009</v>
      </c>
      <c r="C1135" s="223" t="s">
        <v>1259</v>
      </c>
      <c r="D1135" s="223">
        <v>655704</v>
      </c>
      <c r="E1135" s="7"/>
      <c r="F1135" s="223" t="s">
        <v>1260</v>
      </c>
      <c r="G1135" s="223" t="s">
        <v>1261</v>
      </c>
      <c r="H1135" s="7"/>
      <c r="I1135" s="7"/>
      <c r="J1135" s="223" t="s">
        <v>1262</v>
      </c>
      <c r="K1135" s="223" t="s">
        <v>1263</v>
      </c>
      <c r="L1135" s="245">
        <v>349.55</v>
      </c>
      <c r="M1135" s="246">
        <v>46307</v>
      </c>
      <c r="N1135" s="223"/>
      <c r="O1135" s="223" t="s">
        <v>815</v>
      </c>
      <c r="P1135" s="223">
        <v>2110402</v>
      </c>
      <c r="Q1135" s="223" t="s">
        <v>508</v>
      </c>
      <c r="R1135" s="223">
        <v>0</v>
      </c>
      <c r="S1135" s="7">
        <v>96</v>
      </c>
      <c r="T1135" s="3" t="str">
        <f>+VLOOKUP(Tabla1[[#This Row],[id_bodega]],'CONVERSION DATOS'!B:D,2,0)</f>
        <v>TAT CARTAGENA</v>
      </c>
      <c r="U1135" s="3" t="str">
        <f>+VLOOKUP(Q1135,'CONVERSION DATOS'!B:D,3,0)</f>
        <v>TRANSITO</v>
      </c>
      <c r="V1135" t="str">
        <f>+VLOOKUP($A$1:$A$21957,'DT HUEVO'!$A:$E,3,0)</f>
        <v>M</v>
      </c>
      <c r="W1135" t="str">
        <f>+VLOOKUP($A$1:$A$21797,'DT HUEVO'!$A:$E,4,0)</f>
        <v>VERDE</v>
      </c>
      <c r="X1135" t="str">
        <f>+VLOOKUP(T$1:T$21957,'DT HUEVO'!$H:$K,2,0)</f>
        <v>COSTA</v>
      </c>
      <c r="Y1135" t="str">
        <f>+VLOOKUP(T$1:T$21957,'DT HUEVO'!$H:$K,3,0)</f>
        <v>CALOTO</v>
      </c>
      <c r="Z1135">
        <f>+VLOOKUP(A$1:A$21957,'DT HUEVO'!$A:$E,5,0)</f>
        <v>0</v>
      </c>
      <c r="AA1135" t="str">
        <f>IF(Tabla1[[#This Row],[GRUPO]]="PLANTA CLASIFICACION","BODEGA",IF(Tabla1[[#This Row],[GRUPO]]="BODEGA","BODEGA",Tabla1[[#This Row],[GRUPO]]))</f>
        <v>TRANSITO</v>
      </c>
      <c r="AB1135" t="str">
        <f>VLOOKUP(Tabla1[[#This Row],[articulo]],'DT HUEVO'!$A:$F,6,0)</f>
        <v>TAT</v>
      </c>
    </row>
    <row r="1136" spans="1:28">
      <c r="A1136" s="223">
        <v>2152388</v>
      </c>
      <c r="B1136" s="223" t="s">
        <v>1106</v>
      </c>
      <c r="C1136" s="223" t="s">
        <v>1259</v>
      </c>
      <c r="D1136" s="223">
        <v>15840</v>
      </c>
      <c r="E1136" s="7"/>
      <c r="F1136" s="223" t="s">
        <v>1260</v>
      </c>
      <c r="G1136" s="223" t="s">
        <v>1261</v>
      </c>
      <c r="H1136" s="7"/>
      <c r="I1136" s="7"/>
      <c r="J1136" s="223" t="s">
        <v>1262</v>
      </c>
      <c r="K1136" s="223" t="s">
        <v>1263</v>
      </c>
      <c r="L1136" s="245">
        <v>538.38</v>
      </c>
      <c r="M1136" s="246">
        <v>46307</v>
      </c>
      <c r="N1136" s="223"/>
      <c r="O1136" s="223" t="s">
        <v>815</v>
      </c>
      <c r="P1136" s="223">
        <v>2152388</v>
      </c>
      <c r="Q1136" s="223" t="s">
        <v>508</v>
      </c>
      <c r="R1136" s="223">
        <v>0</v>
      </c>
      <c r="S1136" s="7">
        <v>96</v>
      </c>
      <c r="T1136" s="3" t="str">
        <f>+VLOOKUP(Tabla1[[#This Row],[id_bodega]],'CONVERSION DATOS'!B:D,2,0)</f>
        <v>TAT CARTAGENA</v>
      </c>
      <c r="U1136" s="3" t="str">
        <f>+VLOOKUP(Q1136,'CONVERSION DATOS'!B:D,3,0)</f>
        <v>TRANSITO</v>
      </c>
      <c r="V1136" t="str">
        <f>+VLOOKUP($A$1:$A$21957,'DT HUEVO'!$A:$E,3,0)</f>
        <v>L</v>
      </c>
      <c r="W1136" t="str">
        <f>+VLOOKUP($A$1:$A$21797,'DT HUEVO'!$A:$E,4,0)</f>
        <v>EMPACADOS</v>
      </c>
      <c r="X1136" t="str">
        <f>+VLOOKUP(T$1:T$21957,'DT HUEVO'!$H:$K,2,0)</f>
        <v>COSTA</v>
      </c>
      <c r="Y1136" t="str">
        <f>+VLOOKUP(T$1:T$21957,'DT HUEVO'!$H:$K,3,0)</f>
        <v>CALOTO</v>
      </c>
      <c r="Z1136">
        <f>+VLOOKUP(A$1:A$21957,'DT HUEVO'!$A:$E,5,0)</f>
        <v>0</v>
      </c>
      <c r="AA1136" t="str">
        <f>IF(Tabla1[[#This Row],[GRUPO]]="PLANTA CLASIFICACION","BODEGA",IF(Tabla1[[#This Row],[GRUPO]]="BODEGA","BODEGA",Tabla1[[#This Row],[GRUPO]]))</f>
        <v>TRANSITO</v>
      </c>
      <c r="AB1136" t="str">
        <f>VLOOKUP(Tabla1[[#This Row],[articulo]],'DT HUEVO'!$A:$F,6,0)</f>
        <v>TAT</v>
      </c>
    </row>
    <row r="1137" spans="1:28">
      <c r="A1137" s="223">
        <v>110472</v>
      </c>
      <c r="B1137" s="223" t="s">
        <v>1078</v>
      </c>
      <c r="C1137" s="223" t="s">
        <v>1259</v>
      </c>
      <c r="D1137" s="223">
        <v>9600</v>
      </c>
      <c r="E1137" s="7"/>
      <c r="F1137" s="223" t="s">
        <v>1260</v>
      </c>
      <c r="G1137" s="223" t="s">
        <v>1261</v>
      </c>
      <c r="H1137" s="7"/>
      <c r="I1137" s="7"/>
      <c r="J1137" s="223" t="s">
        <v>1262</v>
      </c>
      <c r="K1137" s="223" t="s">
        <v>1263</v>
      </c>
      <c r="L1137" s="245">
        <v>534.67999999999995</v>
      </c>
      <c r="M1137" s="246">
        <v>46307</v>
      </c>
      <c r="N1137" s="223"/>
      <c r="O1137" s="223" t="s">
        <v>1277</v>
      </c>
      <c r="P1137" s="223">
        <v>110472</v>
      </c>
      <c r="Q1137" s="223" t="s">
        <v>484</v>
      </c>
      <c r="R1137" s="223">
        <v>0</v>
      </c>
      <c r="S1137" s="7">
        <v>96</v>
      </c>
      <c r="T1137" s="3" t="str">
        <f>+VLOOKUP(Tabla1[[#This Row],[id_bodega]],'CONVERSION DATOS'!B:D,2,0)</f>
        <v>TAT BOGOTA MONTEVIDEO</v>
      </c>
      <c r="U1137" s="3" t="str">
        <f>+VLOOKUP(Q1137,'CONVERSION DATOS'!B:D,3,0)</f>
        <v>TRANSITO</v>
      </c>
      <c r="V1137" t="str">
        <f>+VLOOKUP($A$1:$A$21957,'DT HUEVO'!$A:$E,3,0)</f>
        <v>M</v>
      </c>
      <c r="W1137" t="str">
        <f>+VLOOKUP($A$1:$A$21797,'DT HUEVO'!$A:$E,4,0)</f>
        <v>EMPACADOS</v>
      </c>
      <c r="X1137" t="str">
        <f>+VLOOKUP(T$1:T$21957,'DT HUEVO'!$H:$K,2,0)</f>
        <v>CENTRO ORIENTE</v>
      </c>
      <c r="Y1137" t="str">
        <f>+VLOOKUP(T$1:T$21957,'DT HUEVO'!$H:$K,3,0)</f>
        <v>SANTANDER</v>
      </c>
      <c r="Z1137">
        <f>+VLOOKUP(A$1:A$21957,'DT HUEVO'!$A:$E,5,0)</f>
        <v>0</v>
      </c>
      <c r="AA1137" t="str">
        <f>IF(Tabla1[[#This Row],[GRUPO]]="PLANTA CLASIFICACION","BODEGA",IF(Tabla1[[#This Row],[GRUPO]]="BODEGA","BODEGA",Tabla1[[#This Row],[GRUPO]]))</f>
        <v>TRANSITO</v>
      </c>
      <c r="AB1137" t="str">
        <f>VLOOKUP(Tabla1[[#This Row],[articulo]],'DT HUEVO'!$A:$F,6,0)</f>
        <v>AU/FS/GS</v>
      </c>
    </row>
    <row r="1138" spans="1:28">
      <c r="A1138" s="223">
        <v>112357</v>
      </c>
      <c r="B1138" s="223" t="s">
        <v>1068</v>
      </c>
      <c r="C1138" s="223" t="s">
        <v>1259</v>
      </c>
      <c r="D1138" s="223">
        <v>1080</v>
      </c>
      <c r="E1138" s="7"/>
      <c r="F1138" s="223" t="s">
        <v>1260</v>
      </c>
      <c r="G1138" s="223" t="s">
        <v>1261</v>
      </c>
      <c r="H1138" s="7"/>
      <c r="I1138" s="7"/>
      <c r="J1138" s="223" t="s">
        <v>1262</v>
      </c>
      <c r="K1138" s="223" t="s">
        <v>1263</v>
      </c>
      <c r="L1138" s="245">
        <v>638.04999999999995</v>
      </c>
      <c r="M1138" s="246">
        <v>46307</v>
      </c>
      <c r="N1138" s="223"/>
      <c r="O1138" s="223" t="s">
        <v>1277</v>
      </c>
      <c r="P1138" s="223">
        <v>112357</v>
      </c>
      <c r="Q1138" s="223" t="s">
        <v>484</v>
      </c>
      <c r="R1138" s="223">
        <v>0</v>
      </c>
      <c r="S1138" s="7">
        <v>96</v>
      </c>
      <c r="T1138" s="3" t="str">
        <f>+VLOOKUP(Tabla1[[#This Row],[id_bodega]],'CONVERSION DATOS'!B:D,2,0)</f>
        <v>TAT BOGOTA MONTEVIDEO</v>
      </c>
      <c r="U1138" s="3" t="str">
        <f>+VLOOKUP(Q1138,'CONVERSION DATOS'!B:D,3,0)</f>
        <v>TRANSITO</v>
      </c>
      <c r="V1138" t="str">
        <f>+VLOOKUP($A$1:$A$21957,'DT HUEVO'!$A:$E,3,0)</f>
        <v>L</v>
      </c>
      <c r="W1138" t="str">
        <f>+VLOOKUP($A$1:$A$21797,'DT HUEVO'!$A:$E,4,0)</f>
        <v>EMPACADOS</v>
      </c>
      <c r="X1138" t="str">
        <f>+VLOOKUP(T$1:T$21957,'DT HUEVO'!$H:$K,2,0)</f>
        <v>CENTRO ORIENTE</v>
      </c>
      <c r="Y1138" t="str">
        <f>+VLOOKUP(T$1:T$21957,'DT HUEVO'!$H:$K,3,0)</f>
        <v>SANTANDER</v>
      </c>
      <c r="Z1138">
        <f>+VLOOKUP(A$1:A$21957,'DT HUEVO'!$A:$E,5,0)</f>
        <v>0</v>
      </c>
      <c r="AA1138" t="str">
        <f>IF(Tabla1[[#This Row],[GRUPO]]="PLANTA CLASIFICACION","BODEGA",IF(Tabla1[[#This Row],[GRUPO]]="BODEGA","BODEGA",Tabla1[[#This Row],[GRUPO]]))</f>
        <v>TRANSITO</v>
      </c>
      <c r="AB1138" t="str">
        <f>VLOOKUP(Tabla1[[#This Row],[articulo]],'DT HUEVO'!$A:$F,6,0)</f>
        <v>AU/FS/GS</v>
      </c>
    </row>
    <row r="1139" spans="1:28">
      <c r="A1139" s="223">
        <v>112379</v>
      </c>
      <c r="B1139" s="223" t="s">
        <v>1067</v>
      </c>
      <c r="C1139" s="223" t="s">
        <v>1259</v>
      </c>
      <c r="D1139" s="223">
        <v>600</v>
      </c>
      <c r="E1139" s="7"/>
      <c r="F1139" s="223" t="s">
        <v>1260</v>
      </c>
      <c r="G1139" s="223" t="s">
        <v>1261</v>
      </c>
      <c r="H1139" s="7"/>
      <c r="I1139" s="7"/>
      <c r="J1139" s="223" t="s">
        <v>1262</v>
      </c>
      <c r="K1139" s="223" t="s">
        <v>1263</v>
      </c>
      <c r="L1139" s="245">
        <v>538.38</v>
      </c>
      <c r="M1139" s="246">
        <v>46307</v>
      </c>
      <c r="N1139" s="223"/>
      <c r="O1139" s="223" t="s">
        <v>1277</v>
      </c>
      <c r="P1139" s="223">
        <v>112379</v>
      </c>
      <c r="Q1139" s="223" t="s">
        <v>484</v>
      </c>
      <c r="R1139" s="223">
        <v>0</v>
      </c>
      <c r="S1139" s="7">
        <v>96</v>
      </c>
      <c r="T1139" s="3" t="str">
        <f>+VLOOKUP(Tabla1[[#This Row],[id_bodega]],'CONVERSION DATOS'!B:D,2,0)</f>
        <v>TAT BOGOTA MONTEVIDEO</v>
      </c>
      <c r="U1139" s="3" t="str">
        <f>+VLOOKUP(Q1139,'CONVERSION DATOS'!B:D,3,0)</f>
        <v>TRANSITO</v>
      </c>
      <c r="V1139" t="str">
        <f>+VLOOKUP($A$1:$A$21957,'DT HUEVO'!$A:$E,3,0)</f>
        <v>L</v>
      </c>
      <c r="W1139" t="str">
        <f>+VLOOKUP($A$1:$A$21797,'DT HUEVO'!$A:$E,4,0)</f>
        <v>EMPACADOS</v>
      </c>
      <c r="X1139" t="str">
        <f>+VLOOKUP(T$1:T$21957,'DT HUEVO'!$H:$K,2,0)</f>
        <v>CENTRO ORIENTE</v>
      </c>
      <c r="Y1139" t="str">
        <f>+VLOOKUP(T$1:T$21957,'DT HUEVO'!$H:$K,3,0)</f>
        <v>SANTANDER</v>
      </c>
      <c r="Z1139">
        <f>+VLOOKUP(A$1:A$21957,'DT HUEVO'!$A:$E,5,0)</f>
        <v>0</v>
      </c>
      <c r="AA1139" t="str">
        <f>IF(Tabla1[[#This Row],[GRUPO]]="PLANTA CLASIFICACION","BODEGA",IF(Tabla1[[#This Row],[GRUPO]]="BODEGA","BODEGA",Tabla1[[#This Row],[GRUPO]]))</f>
        <v>TRANSITO</v>
      </c>
      <c r="AB1139" t="str">
        <f>VLOOKUP(Tabla1[[#This Row],[articulo]],'DT HUEVO'!$A:$F,6,0)</f>
        <v>AU/FS/GS</v>
      </c>
    </row>
    <row r="1140" spans="1:28">
      <c r="A1140" s="223">
        <v>114379</v>
      </c>
      <c r="B1140" s="223" t="s">
        <v>1182</v>
      </c>
      <c r="C1140" s="223" t="s">
        <v>1259</v>
      </c>
      <c r="D1140" s="223">
        <v>3600</v>
      </c>
      <c r="E1140" s="7"/>
      <c r="F1140" s="223" t="s">
        <v>1260</v>
      </c>
      <c r="G1140" s="223" t="s">
        <v>1261</v>
      </c>
      <c r="H1140" s="7"/>
      <c r="I1140" s="7"/>
      <c r="J1140" s="223" t="s">
        <v>1262</v>
      </c>
      <c r="K1140" s="223" t="s">
        <v>1263</v>
      </c>
      <c r="L1140" s="245">
        <v>570.95000000000005</v>
      </c>
      <c r="M1140" s="246">
        <v>46307</v>
      </c>
      <c r="N1140" s="223"/>
      <c r="O1140" s="223" t="s">
        <v>1277</v>
      </c>
      <c r="P1140" s="223">
        <v>114379</v>
      </c>
      <c r="Q1140" s="223" t="s">
        <v>484</v>
      </c>
      <c r="R1140" s="223">
        <v>0</v>
      </c>
      <c r="S1140" s="7">
        <v>96</v>
      </c>
      <c r="T1140" s="3" t="str">
        <f>+VLOOKUP(Tabla1[[#This Row],[id_bodega]],'CONVERSION DATOS'!B:D,2,0)</f>
        <v>TAT BOGOTA MONTEVIDEO</v>
      </c>
      <c r="U1140" s="3" t="str">
        <f>+VLOOKUP(Q1140,'CONVERSION DATOS'!B:D,3,0)</f>
        <v>TRANSITO</v>
      </c>
      <c r="V1140" t="str">
        <f>+VLOOKUP($A$1:$A$21957,'DT HUEVO'!$A:$E,3,0)</f>
        <v>L</v>
      </c>
      <c r="W1140" t="str">
        <f>+VLOOKUP($A$1:$A$21797,'DT HUEVO'!$A:$E,4,0)</f>
        <v>EMPACADOS</v>
      </c>
      <c r="X1140" t="str">
        <f>+VLOOKUP(T$1:T$21957,'DT HUEVO'!$H:$K,2,0)</f>
        <v>CENTRO ORIENTE</v>
      </c>
      <c r="Y1140" t="str">
        <f>+VLOOKUP(T$1:T$21957,'DT HUEVO'!$H:$K,3,0)</f>
        <v>SANTANDER</v>
      </c>
      <c r="Z1140">
        <f>+VLOOKUP(A$1:A$21957,'DT HUEVO'!$A:$E,5,0)</f>
        <v>0</v>
      </c>
      <c r="AA1140" t="str">
        <f>IF(Tabla1[[#This Row],[GRUPO]]="PLANTA CLASIFICACION","BODEGA",IF(Tabla1[[#This Row],[GRUPO]]="BODEGA","BODEGA",Tabla1[[#This Row],[GRUPO]]))</f>
        <v>TRANSITO</v>
      </c>
      <c r="AB1140" t="str">
        <f>VLOOKUP(Tabla1[[#This Row],[articulo]],'DT HUEVO'!$A:$F,6,0)</f>
        <v>AU/FS/GS</v>
      </c>
    </row>
    <row r="1141" spans="1:28">
      <c r="A1141" s="223">
        <v>2110202</v>
      </c>
      <c r="B1141" s="223" t="s">
        <v>1008</v>
      </c>
      <c r="C1141" s="223" t="s">
        <v>1259</v>
      </c>
      <c r="D1141" s="223">
        <v>126720</v>
      </c>
      <c r="E1141" s="7"/>
      <c r="F1141" s="223" t="s">
        <v>1260</v>
      </c>
      <c r="G1141" s="223" t="s">
        <v>1261</v>
      </c>
      <c r="H1141" s="7"/>
      <c r="I1141" s="7"/>
      <c r="J1141" s="223" t="s">
        <v>1262</v>
      </c>
      <c r="K1141" s="223" t="s">
        <v>1263</v>
      </c>
      <c r="L1141" s="245">
        <v>394.25999930940048</v>
      </c>
      <c r="M1141" s="246">
        <v>46308</v>
      </c>
      <c r="N1141" s="223"/>
      <c r="O1141" s="223" t="s">
        <v>1277</v>
      </c>
      <c r="P1141" s="223">
        <v>2110202</v>
      </c>
      <c r="Q1141" s="223" t="s">
        <v>484</v>
      </c>
      <c r="R1141" s="223">
        <v>0</v>
      </c>
      <c r="S1141" s="7">
        <v>96</v>
      </c>
      <c r="T1141" s="3" t="str">
        <f>+VLOOKUP(Tabla1[[#This Row],[id_bodega]],'CONVERSION DATOS'!B:D,2,0)</f>
        <v>TAT BOGOTA MONTEVIDEO</v>
      </c>
      <c r="U1141" s="3" t="str">
        <f>+VLOOKUP(Q1141,'CONVERSION DATOS'!B:D,3,0)</f>
        <v>TRANSITO</v>
      </c>
      <c r="V1141" t="str">
        <f>+VLOOKUP($A$1:$A$21957,'DT HUEVO'!$A:$E,3,0)</f>
        <v>XL</v>
      </c>
      <c r="W1141" t="str">
        <f>+VLOOKUP($A$1:$A$21797,'DT HUEVO'!$A:$E,4,0)</f>
        <v>VERDE</v>
      </c>
      <c r="X1141" t="str">
        <f>+VLOOKUP(T$1:T$21957,'DT HUEVO'!$H:$K,2,0)</f>
        <v>CENTRO ORIENTE</v>
      </c>
      <c r="Y1141" t="str">
        <f>+VLOOKUP(T$1:T$21957,'DT HUEVO'!$H:$K,3,0)</f>
        <v>SANTANDER</v>
      </c>
      <c r="Z1141">
        <f>+VLOOKUP(A$1:A$21957,'DT HUEVO'!$A:$E,5,0)</f>
        <v>0</v>
      </c>
      <c r="AA1141" t="str">
        <f>IF(Tabla1[[#This Row],[GRUPO]]="PLANTA CLASIFICACION","BODEGA",IF(Tabla1[[#This Row],[GRUPO]]="BODEGA","BODEGA",Tabla1[[#This Row],[GRUPO]]))</f>
        <v>TRANSITO</v>
      </c>
      <c r="AB1141" t="str">
        <f>VLOOKUP(Tabla1[[#This Row],[articulo]],'DT HUEVO'!$A:$F,6,0)</f>
        <v>TAT</v>
      </c>
    </row>
    <row r="1142" spans="1:28">
      <c r="A1142" s="223">
        <v>2110302</v>
      </c>
      <c r="B1142" s="223" t="s">
        <v>1007</v>
      </c>
      <c r="C1142" s="223" t="s">
        <v>1259</v>
      </c>
      <c r="D1142" s="223">
        <v>69120</v>
      </c>
      <c r="E1142" s="7">
        <v>0</v>
      </c>
      <c r="F1142" s="223" t="s">
        <v>1260</v>
      </c>
      <c r="G1142" s="223" t="s">
        <v>1261</v>
      </c>
      <c r="H1142" s="7">
        <v>0</v>
      </c>
      <c r="I1142" s="7">
        <v>340</v>
      </c>
      <c r="J1142" s="223" t="s">
        <v>1262</v>
      </c>
      <c r="K1142" s="223" t="s">
        <v>1263</v>
      </c>
      <c r="L1142" s="245">
        <v>363.24</v>
      </c>
      <c r="M1142" s="246">
        <v>46305</v>
      </c>
      <c r="N1142" s="223"/>
      <c r="O1142" s="223" t="s">
        <v>819</v>
      </c>
      <c r="P1142" s="223">
        <v>2110302</v>
      </c>
      <c r="Q1142" s="223" t="s">
        <v>485</v>
      </c>
      <c r="R1142" s="223">
        <v>0</v>
      </c>
      <c r="S1142" s="7">
        <v>96</v>
      </c>
      <c r="T1142" s="3" t="str">
        <f>+VLOOKUP(Tabla1[[#This Row],[id_bodega]],'CONVERSION DATOS'!B:D,2,0)</f>
        <v>TAT VILLAVICENCIO</v>
      </c>
      <c r="U1142" s="3" t="str">
        <f>+VLOOKUP(Q1142,'CONVERSION DATOS'!B:D,3,0)</f>
        <v>TRANSITO</v>
      </c>
      <c r="V1142" t="str">
        <f>+VLOOKUP($A$1:$A$21957,'DT HUEVO'!$A:$E,3,0)</f>
        <v>L</v>
      </c>
      <c r="W1142" t="str">
        <f>+VLOOKUP($A$1:$A$21797,'DT HUEVO'!$A:$E,4,0)</f>
        <v>VERDE</v>
      </c>
      <c r="X1142" t="str">
        <f>+VLOOKUP(T$1:T$21957,'DT HUEVO'!$H:$K,2,0)</f>
        <v>CENTRO ORIENTE</v>
      </c>
      <c r="Y1142" t="str">
        <f>+VLOOKUP(T$1:T$21957,'DT HUEVO'!$H:$K,3,0)</f>
        <v>SANTANDER</v>
      </c>
      <c r="Z1142">
        <f>+VLOOKUP(A$1:A$21957,'DT HUEVO'!$A:$E,5,0)</f>
        <v>0</v>
      </c>
      <c r="AA1142" t="str">
        <f>IF(Tabla1[[#This Row],[GRUPO]]="PLANTA CLASIFICACION","BODEGA",IF(Tabla1[[#This Row],[GRUPO]]="BODEGA","BODEGA",Tabla1[[#This Row],[GRUPO]]))</f>
        <v>TRANSITO</v>
      </c>
      <c r="AB1142" t="str">
        <f>VLOOKUP(Tabla1[[#This Row],[articulo]],'DT HUEVO'!$A:$F,6,0)</f>
        <v>TAT</v>
      </c>
    </row>
    <row r="1143" spans="1:28">
      <c r="A1143" s="223">
        <v>2110302</v>
      </c>
      <c r="B1143" s="223" t="s">
        <v>1007</v>
      </c>
      <c r="C1143" s="223" t="s">
        <v>1259</v>
      </c>
      <c r="D1143" s="223">
        <v>255360</v>
      </c>
      <c r="E1143" s="7">
        <v>0</v>
      </c>
      <c r="F1143" s="223" t="s">
        <v>1260</v>
      </c>
      <c r="G1143" s="223" t="s">
        <v>1261</v>
      </c>
      <c r="H1143" s="7">
        <v>0</v>
      </c>
      <c r="I1143" s="7">
        <v>450</v>
      </c>
      <c r="J1143" s="223" t="s">
        <v>1262</v>
      </c>
      <c r="K1143" s="223" t="s">
        <v>1263</v>
      </c>
      <c r="L1143" s="245">
        <v>363.24</v>
      </c>
      <c r="M1143" s="246">
        <v>46306</v>
      </c>
      <c r="N1143" s="223"/>
      <c r="O1143" s="223" t="s">
        <v>854</v>
      </c>
      <c r="P1143" s="223">
        <v>2110302</v>
      </c>
      <c r="Q1143" s="223" t="s">
        <v>855</v>
      </c>
      <c r="R1143" s="223">
        <v>0</v>
      </c>
      <c r="S1143" s="7">
        <v>96</v>
      </c>
      <c r="T1143" s="3" t="str">
        <f>+VLOOKUP(Tabla1[[#This Row],[id_bodega]],'CONVERSION DATOS'!B:D,2,0)</f>
        <v>TAT PASTO</v>
      </c>
      <c r="U1143" s="3" t="str">
        <f>+VLOOKUP(Q1143,'CONVERSION DATOS'!B:D,3,0)</f>
        <v>TRANSITO</v>
      </c>
      <c r="V1143" t="str">
        <f>+VLOOKUP($A$1:$A$21957,'DT HUEVO'!$A:$E,3,0)</f>
        <v>L</v>
      </c>
      <c r="W1143" t="str">
        <f>+VLOOKUP($A$1:$A$21797,'DT HUEVO'!$A:$E,4,0)</f>
        <v>VERDE</v>
      </c>
      <c r="X1143" t="str">
        <f>+VLOOKUP(T$1:T$21957,'DT HUEVO'!$H:$K,2,0)</f>
        <v>OCCIDENTE</v>
      </c>
      <c r="Y1143" t="str">
        <f>+VLOOKUP(T$1:T$21957,'DT HUEVO'!$H:$K,3,0)</f>
        <v>CALOTO</v>
      </c>
      <c r="Z1143">
        <f>+VLOOKUP(A$1:A$21957,'DT HUEVO'!$A:$E,5,0)</f>
        <v>0</v>
      </c>
      <c r="AA1143" t="str">
        <f>IF(Tabla1[[#This Row],[GRUPO]]="PLANTA CLASIFICACION","BODEGA",IF(Tabla1[[#This Row],[GRUPO]]="BODEGA","BODEGA",Tabla1[[#This Row],[GRUPO]]))</f>
        <v>TRANSITO</v>
      </c>
      <c r="AB1143" t="str">
        <f>VLOOKUP(Tabla1[[#This Row],[articulo]],'DT HUEVO'!$A:$F,6,0)</f>
        <v>TAT</v>
      </c>
    </row>
    <row r="1144" spans="1:28">
      <c r="A1144" s="223">
        <v>2152388</v>
      </c>
      <c r="B1144" s="223" t="s">
        <v>1106</v>
      </c>
      <c r="C1144" s="223" t="s">
        <v>1259</v>
      </c>
      <c r="D1144" s="223">
        <v>5580</v>
      </c>
      <c r="E1144" s="7">
        <v>0</v>
      </c>
      <c r="F1144" s="223" t="s">
        <v>1260</v>
      </c>
      <c r="G1144" s="223" t="s">
        <v>1261</v>
      </c>
      <c r="H1144" s="7">
        <v>0</v>
      </c>
      <c r="I1144" s="7">
        <v>540</v>
      </c>
      <c r="J1144" s="223" t="s">
        <v>1262</v>
      </c>
      <c r="K1144" s="223" t="s">
        <v>1263</v>
      </c>
      <c r="L1144" s="245">
        <v>538.38</v>
      </c>
      <c r="M1144" s="246">
        <v>46306</v>
      </c>
      <c r="N1144" s="223"/>
      <c r="O1144" s="223" t="s">
        <v>854</v>
      </c>
      <c r="P1144" s="223">
        <v>2152388</v>
      </c>
      <c r="Q1144" s="223" t="s">
        <v>855</v>
      </c>
      <c r="R1144" s="223">
        <v>0</v>
      </c>
      <c r="S1144" s="7">
        <v>96</v>
      </c>
      <c r="T1144" s="3" t="str">
        <f>+VLOOKUP(Tabla1[[#This Row],[id_bodega]],'CONVERSION DATOS'!B:D,2,0)</f>
        <v>TAT PASTO</v>
      </c>
      <c r="U1144" s="3" t="str">
        <f>+VLOOKUP(Q1144,'CONVERSION DATOS'!B:D,3,0)</f>
        <v>TRANSITO</v>
      </c>
      <c r="V1144" t="str">
        <f>+VLOOKUP($A$1:$A$21957,'DT HUEVO'!$A:$E,3,0)</f>
        <v>L</v>
      </c>
      <c r="W1144" t="str">
        <f>+VLOOKUP($A$1:$A$21797,'DT HUEVO'!$A:$E,4,0)</f>
        <v>EMPACADOS</v>
      </c>
      <c r="X1144" t="str">
        <f>+VLOOKUP(T$1:T$21957,'DT HUEVO'!$H:$K,2,0)</f>
        <v>OCCIDENTE</v>
      </c>
      <c r="Y1144" t="str">
        <f>+VLOOKUP(T$1:T$21957,'DT HUEVO'!$H:$K,3,0)</f>
        <v>CALOTO</v>
      </c>
      <c r="Z1144">
        <f>+VLOOKUP(A$1:A$21957,'DT HUEVO'!$A:$E,5,0)</f>
        <v>0</v>
      </c>
      <c r="AA1144" t="str">
        <f>IF(Tabla1[[#This Row],[GRUPO]]="PLANTA CLASIFICACION","BODEGA",IF(Tabla1[[#This Row],[GRUPO]]="BODEGA","BODEGA",Tabla1[[#This Row],[GRUPO]]))</f>
        <v>TRANSITO</v>
      </c>
      <c r="AB1144" t="str">
        <f>VLOOKUP(Tabla1[[#This Row],[articulo]],'DT HUEVO'!$A:$F,6,0)</f>
        <v>TAT</v>
      </c>
    </row>
    <row r="1145" spans="1:28">
      <c r="A1145" s="223">
        <v>13358</v>
      </c>
      <c r="B1145" s="223" t="s">
        <v>33</v>
      </c>
      <c r="C1145" s="223" t="s">
        <v>1259</v>
      </c>
      <c r="D1145" s="223">
        <v>73152</v>
      </c>
      <c r="E1145" s="7"/>
      <c r="F1145" s="223" t="s">
        <v>1260</v>
      </c>
      <c r="G1145" s="223" t="s">
        <v>1261</v>
      </c>
      <c r="H1145" s="7"/>
      <c r="I1145" s="7"/>
      <c r="J1145" s="223" t="s">
        <v>1262</v>
      </c>
      <c r="K1145" s="223" t="s">
        <v>1263</v>
      </c>
      <c r="L1145" s="245">
        <v>493.6</v>
      </c>
      <c r="M1145" s="246">
        <v>46307</v>
      </c>
      <c r="N1145" s="223"/>
      <c r="O1145" s="223" t="s">
        <v>948</v>
      </c>
      <c r="P1145" s="223">
        <v>13358</v>
      </c>
      <c r="Q1145" s="223" t="s">
        <v>949</v>
      </c>
      <c r="R1145" s="223">
        <v>0</v>
      </c>
      <c r="S1145" s="7">
        <v>96</v>
      </c>
      <c r="T1145" s="3" t="str">
        <f>+VLOOKUP(Tabla1[[#This Row],[id_bodega]],'CONVERSION DATOS'!B:D,2,0)</f>
        <v>TAT CE BOGOTA</v>
      </c>
      <c r="U1145" s="3" t="str">
        <f>+VLOOKUP(Q1145,'CONVERSION DATOS'!B:D,3,0)</f>
        <v>TRANSITO</v>
      </c>
      <c r="V1145" t="str">
        <f>+VLOOKUP($A$1:$A$21957,'DT HUEVO'!$A:$E,3,0)</f>
        <v>AA</v>
      </c>
      <c r="W1145" t="str">
        <f>+VLOOKUP($A$1:$A$21797,'DT HUEVO'!$A:$E,4,0)</f>
        <v>EMPACADOS</v>
      </c>
      <c r="X1145" t="str">
        <f>+VLOOKUP(T$1:T$21957,'DT HUEVO'!$H:$K,2,0)</f>
        <v>CENTRO DE EMPAQUES</v>
      </c>
      <c r="Y1145" t="str">
        <f>+VLOOKUP(T$1:T$21957,'DT HUEVO'!$H:$K,3,0)</f>
        <v>CALOTO</v>
      </c>
      <c r="Z1145">
        <f>+VLOOKUP(A$1:A$21957,'DT HUEVO'!$A:$E,5,0)</f>
        <v>0</v>
      </c>
      <c r="AA1145" t="str">
        <f>IF(Tabla1[[#This Row],[GRUPO]]="PLANTA CLASIFICACION","BODEGA",IF(Tabla1[[#This Row],[GRUPO]]="BODEGA","BODEGA",Tabla1[[#This Row],[GRUPO]]))</f>
        <v>TRANSITO</v>
      </c>
      <c r="AB1145" t="str">
        <f>VLOOKUP(Tabla1[[#This Row],[articulo]],'DT HUEVO'!$A:$F,6,0)</f>
        <v>HD</v>
      </c>
    </row>
    <row r="1146" spans="1:28">
      <c r="A1146" s="223">
        <v>2010301</v>
      </c>
      <c r="B1146" s="223" t="s">
        <v>1270</v>
      </c>
      <c r="C1146" s="223" t="s">
        <v>1259</v>
      </c>
      <c r="D1146" s="223">
        <v>57600</v>
      </c>
      <c r="E1146" s="7"/>
      <c r="F1146" s="223" t="s">
        <v>1260</v>
      </c>
      <c r="G1146" s="223" t="s">
        <v>1261</v>
      </c>
      <c r="H1146" s="7"/>
      <c r="I1146" s="7"/>
      <c r="J1146" s="223" t="s">
        <v>1262</v>
      </c>
      <c r="K1146" s="223" t="s">
        <v>1263</v>
      </c>
      <c r="L1146" s="245">
        <v>376.83</v>
      </c>
      <c r="M1146" s="246">
        <v>46307</v>
      </c>
      <c r="N1146" s="223"/>
      <c r="O1146" s="223" t="s">
        <v>948</v>
      </c>
      <c r="P1146" s="223">
        <v>2010301</v>
      </c>
      <c r="Q1146" s="223" t="s">
        <v>949</v>
      </c>
      <c r="R1146" s="223">
        <v>0</v>
      </c>
      <c r="S1146" s="7">
        <v>96</v>
      </c>
      <c r="T1146" s="3" t="str">
        <f>+VLOOKUP(Tabla1[[#This Row],[id_bodega]],'CONVERSION DATOS'!B:D,2,0)</f>
        <v>TAT CE BOGOTA</v>
      </c>
      <c r="U1146" s="3" t="str">
        <f>+VLOOKUP(Q1146,'CONVERSION DATOS'!B:D,3,0)</f>
        <v>TRANSITO</v>
      </c>
      <c r="V1146" t="str">
        <f>+VLOOKUP($A$1:$A$21957,'DT HUEVO'!$A:$E,3,0)</f>
        <v>AA</v>
      </c>
      <c r="W1146" t="str">
        <f>+VLOOKUP($A$1:$A$21797,'DT HUEVO'!$A:$E,4,0)</f>
        <v>GRIS SUELTO</v>
      </c>
      <c r="X1146" t="str">
        <f>+VLOOKUP(T$1:T$21957,'DT HUEVO'!$H:$K,2,0)</f>
        <v>CENTRO DE EMPAQUES</v>
      </c>
      <c r="Y1146" t="str">
        <f>+VLOOKUP(T$1:T$21957,'DT HUEVO'!$H:$K,3,0)</f>
        <v>CALOTO</v>
      </c>
      <c r="Z1146">
        <f>+VLOOKUP(A$1:A$21957,'DT HUEVO'!$A:$E,5,0)</f>
        <v>0</v>
      </c>
      <c r="AA1146" t="str">
        <f>IF(Tabla1[[#This Row],[GRUPO]]="PLANTA CLASIFICACION","BODEGA",IF(Tabla1[[#This Row],[GRUPO]]="BODEGA","BODEGA",Tabla1[[#This Row],[GRUPO]]))</f>
        <v>TRANSITO</v>
      </c>
      <c r="AB1146" t="str">
        <f>VLOOKUP(Tabla1[[#This Row],[articulo]],'DT HUEVO'!$A:$F,6,0)</f>
        <v>HD</v>
      </c>
    </row>
    <row r="1147" spans="1:28">
      <c r="A1147" s="223">
        <v>2410401</v>
      </c>
      <c r="B1147" s="223" t="s">
        <v>1771</v>
      </c>
      <c r="C1147" s="223" t="s">
        <v>1259</v>
      </c>
      <c r="D1147" s="223">
        <v>704640</v>
      </c>
      <c r="E1147" s="7"/>
      <c r="F1147" s="223" t="s">
        <v>1260</v>
      </c>
      <c r="G1147" s="223" t="s">
        <v>1261</v>
      </c>
      <c r="H1147" s="7"/>
      <c r="I1147" s="7"/>
      <c r="J1147" s="223" t="s">
        <v>1262</v>
      </c>
      <c r="K1147" s="223" t="s">
        <v>1263</v>
      </c>
      <c r="L1147" s="245">
        <v>406.82799618539877</v>
      </c>
      <c r="M1147" s="246">
        <v>46307</v>
      </c>
      <c r="N1147" s="223">
        <v>0</v>
      </c>
      <c r="O1147" s="223" t="s">
        <v>948</v>
      </c>
      <c r="P1147" s="223">
        <v>2410401</v>
      </c>
      <c r="Q1147" s="223" t="s">
        <v>949</v>
      </c>
      <c r="R1147" s="223">
        <v>0</v>
      </c>
      <c r="S1147" s="7">
        <v>96</v>
      </c>
      <c r="T1147" s="3" t="str">
        <f>+VLOOKUP(Tabla1[[#This Row],[id_bodega]],'CONVERSION DATOS'!B:D,2,0)</f>
        <v>TAT CE BOGOTA</v>
      </c>
      <c r="U1147" s="3" t="str">
        <f>+VLOOKUP(Q1147,'CONVERSION DATOS'!B:D,3,0)</f>
        <v>TRANSITO</v>
      </c>
      <c r="V1147" t="str">
        <f>+VLOOKUP($A$1:$A$21957,'DT HUEVO'!$A:$E,3,0)</f>
        <v>A</v>
      </c>
      <c r="W1147" t="str">
        <f>+VLOOKUP($A$1:$A$21797,'DT HUEVO'!$A:$E,4,0)</f>
        <v>GRIS SUELTO</v>
      </c>
      <c r="X1147" t="str">
        <f>+VLOOKUP(T$1:T$21957,'DT HUEVO'!$H:$K,2,0)</f>
        <v>CENTRO DE EMPAQUES</v>
      </c>
      <c r="Y1147" t="str">
        <f>+VLOOKUP(T$1:T$21957,'DT HUEVO'!$H:$K,3,0)</f>
        <v>CALOTO</v>
      </c>
      <c r="Z1147">
        <f>+VLOOKUP(A$1:A$21957,'DT HUEVO'!$A:$E,5,0)</f>
        <v>0</v>
      </c>
      <c r="AA1147" t="str">
        <f>IF(Tabla1[[#This Row],[GRUPO]]="PLANTA CLASIFICACION","BODEGA",IF(Tabla1[[#This Row],[GRUPO]]="BODEGA","BODEGA",Tabla1[[#This Row],[GRUPO]]))</f>
        <v>TRANSITO</v>
      </c>
      <c r="AB1147" t="str">
        <f>VLOOKUP(Tabla1[[#This Row],[articulo]],'DT HUEVO'!$A:$F,6,0)</f>
        <v>HD</v>
      </c>
    </row>
    <row r="1148" spans="1:28">
      <c r="A1148" s="223">
        <v>13358</v>
      </c>
      <c r="B1148" s="223" t="s">
        <v>33</v>
      </c>
      <c r="C1148" s="223" t="s">
        <v>1259</v>
      </c>
      <c r="D1148" s="223">
        <v>66816</v>
      </c>
      <c r="E1148" s="7"/>
      <c r="F1148" s="223" t="s">
        <v>1260</v>
      </c>
      <c r="G1148" s="223" t="s">
        <v>1261</v>
      </c>
      <c r="H1148" s="7"/>
      <c r="I1148" s="7"/>
      <c r="J1148" s="223" t="s">
        <v>1262</v>
      </c>
      <c r="K1148" s="223" t="s">
        <v>1263</v>
      </c>
      <c r="L1148" s="245">
        <v>493.6</v>
      </c>
      <c r="M1148" s="246">
        <v>46308</v>
      </c>
      <c r="N1148" s="223"/>
      <c r="O1148" s="223" t="s">
        <v>715</v>
      </c>
      <c r="P1148" s="223">
        <v>13358</v>
      </c>
      <c r="Q1148" s="223" t="s">
        <v>486</v>
      </c>
      <c r="R1148" s="223">
        <v>0</v>
      </c>
      <c r="S1148" s="7">
        <v>96</v>
      </c>
      <c r="T1148" s="3" t="str">
        <f>+VLOOKUP(Tabla1[[#This Row],[id_bodega]],'CONVERSION DATOS'!B:D,2,0)</f>
        <v>TAT CE BARRANQUILLA</v>
      </c>
      <c r="U1148" s="3" t="str">
        <f>+VLOOKUP(Q1148,'CONVERSION DATOS'!B:D,3,0)</f>
        <v>TRANSITO</v>
      </c>
      <c r="V1148" t="str">
        <f>+VLOOKUP($A$1:$A$21957,'DT HUEVO'!$A:$E,3,0)</f>
        <v>AA</v>
      </c>
      <c r="W1148" t="str">
        <f>+VLOOKUP($A$1:$A$21797,'DT HUEVO'!$A:$E,4,0)</f>
        <v>EMPACADOS</v>
      </c>
      <c r="X1148" t="str">
        <f>+VLOOKUP(T$1:T$21957,'DT HUEVO'!$H:$K,2,0)</f>
        <v>CENTRO DE EMPAQUES</v>
      </c>
      <c r="Y1148" t="str">
        <f>+VLOOKUP(T$1:T$21957,'DT HUEVO'!$H:$K,3,0)</f>
        <v>SANTANDER</v>
      </c>
      <c r="Z1148">
        <f>+VLOOKUP(A$1:A$21957,'DT HUEVO'!$A:$E,5,0)</f>
        <v>0</v>
      </c>
      <c r="AA1148" t="str">
        <f>IF(Tabla1[[#This Row],[GRUPO]]="PLANTA CLASIFICACION","BODEGA",IF(Tabla1[[#This Row],[GRUPO]]="BODEGA","BODEGA",Tabla1[[#This Row],[GRUPO]]))</f>
        <v>TRANSITO</v>
      </c>
      <c r="AB1148" t="str">
        <f>VLOOKUP(Tabla1[[#This Row],[articulo]],'DT HUEVO'!$A:$F,6,0)</f>
        <v>HD</v>
      </c>
    </row>
    <row r="1149" spans="1:28">
      <c r="A1149" s="223">
        <v>112379</v>
      </c>
      <c r="B1149" s="223" t="s">
        <v>1067</v>
      </c>
      <c r="C1149" s="223" t="s">
        <v>1259</v>
      </c>
      <c r="D1149" s="223">
        <v>300</v>
      </c>
      <c r="E1149" s="7"/>
      <c r="F1149" s="223" t="s">
        <v>1260</v>
      </c>
      <c r="G1149" s="223" t="s">
        <v>1261</v>
      </c>
      <c r="H1149" s="7"/>
      <c r="I1149" s="7"/>
      <c r="J1149" s="223" t="s">
        <v>1262</v>
      </c>
      <c r="K1149" s="223" t="s">
        <v>1263</v>
      </c>
      <c r="L1149" s="245">
        <v>538.38</v>
      </c>
      <c r="M1149" s="246">
        <v>46306</v>
      </c>
      <c r="N1149" s="223"/>
      <c r="O1149" s="223" t="s">
        <v>715</v>
      </c>
      <c r="P1149" s="223">
        <v>112379</v>
      </c>
      <c r="Q1149" s="223" t="s">
        <v>486</v>
      </c>
      <c r="R1149" s="223">
        <v>0</v>
      </c>
      <c r="S1149" s="7">
        <v>96</v>
      </c>
      <c r="T1149" s="3" t="str">
        <f>+VLOOKUP(Tabla1[[#This Row],[id_bodega]],'CONVERSION DATOS'!B:D,2,0)</f>
        <v>TAT CE BARRANQUILLA</v>
      </c>
      <c r="U1149" s="3" t="str">
        <f>+VLOOKUP(Q1149,'CONVERSION DATOS'!B:D,3,0)</f>
        <v>TRANSITO</v>
      </c>
      <c r="V1149" t="str">
        <f>+VLOOKUP($A$1:$A$21957,'DT HUEVO'!$A:$E,3,0)</f>
        <v>L</v>
      </c>
      <c r="W1149" t="str">
        <f>+VLOOKUP($A$1:$A$21797,'DT HUEVO'!$A:$E,4,0)</f>
        <v>EMPACADOS</v>
      </c>
      <c r="X1149" t="str">
        <f>+VLOOKUP(T$1:T$21957,'DT HUEVO'!$H:$K,2,0)</f>
        <v>CENTRO DE EMPAQUES</v>
      </c>
      <c r="Y1149" t="str">
        <f>+VLOOKUP(T$1:T$21957,'DT HUEVO'!$H:$K,3,0)</f>
        <v>SANTANDER</v>
      </c>
      <c r="Z1149">
        <f>+VLOOKUP(A$1:A$21957,'DT HUEVO'!$A:$E,5,0)</f>
        <v>0</v>
      </c>
      <c r="AA1149" t="str">
        <f>IF(Tabla1[[#This Row],[GRUPO]]="PLANTA CLASIFICACION","BODEGA",IF(Tabla1[[#This Row],[GRUPO]]="BODEGA","BODEGA",Tabla1[[#This Row],[GRUPO]]))</f>
        <v>TRANSITO</v>
      </c>
      <c r="AB1149" t="str">
        <f>VLOOKUP(Tabla1[[#This Row],[articulo]],'DT HUEVO'!$A:$F,6,0)</f>
        <v>AU/FS/GS</v>
      </c>
    </row>
    <row r="1150" spans="1:28">
      <c r="A1150" s="223">
        <v>114268</v>
      </c>
      <c r="B1150" s="223" t="s">
        <v>1180</v>
      </c>
      <c r="C1150" s="223" t="s">
        <v>1259</v>
      </c>
      <c r="D1150" s="223">
        <v>4200</v>
      </c>
      <c r="E1150" s="7"/>
      <c r="F1150" s="223" t="s">
        <v>1260</v>
      </c>
      <c r="G1150" s="223" t="s">
        <v>1261</v>
      </c>
      <c r="H1150" s="7"/>
      <c r="I1150" s="7"/>
      <c r="J1150" s="223" t="s">
        <v>1262</v>
      </c>
      <c r="K1150" s="223" t="s">
        <v>1263</v>
      </c>
      <c r="L1150" s="245">
        <v>717.66</v>
      </c>
      <c r="M1150" s="246">
        <v>46304</v>
      </c>
      <c r="N1150" s="223"/>
      <c r="O1150" s="223" t="s">
        <v>715</v>
      </c>
      <c r="P1150" s="223">
        <v>114268</v>
      </c>
      <c r="Q1150" s="223" t="s">
        <v>486</v>
      </c>
      <c r="R1150" s="223">
        <v>0</v>
      </c>
      <c r="S1150" s="7">
        <v>96</v>
      </c>
      <c r="T1150" s="3" t="str">
        <f>+VLOOKUP(Tabla1[[#This Row],[id_bodega]],'CONVERSION DATOS'!B:D,2,0)</f>
        <v>TAT CE BARRANQUILLA</v>
      </c>
      <c r="U1150" s="3" t="str">
        <f>+VLOOKUP(Q1150,'CONVERSION DATOS'!B:D,3,0)</f>
        <v>TRANSITO</v>
      </c>
      <c r="V1150" t="str">
        <f>+VLOOKUP($A$1:$A$21957,'DT HUEVO'!$A:$E,3,0)</f>
        <v>XL</v>
      </c>
      <c r="W1150" t="str">
        <f>+VLOOKUP($A$1:$A$21797,'DT HUEVO'!$A:$E,4,0)</f>
        <v>EMPACADOS</v>
      </c>
      <c r="X1150" t="str">
        <f>+VLOOKUP(T$1:T$21957,'DT HUEVO'!$H:$K,2,0)</f>
        <v>CENTRO DE EMPAQUES</v>
      </c>
      <c r="Y1150" t="str">
        <f>+VLOOKUP(T$1:T$21957,'DT HUEVO'!$H:$K,3,0)</f>
        <v>SANTANDER</v>
      </c>
      <c r="Z1150">
        <f>+VLOOKUP(A$1:A$21957,'DT HUEVO'!$A:$E,5,0)</f>
        <v>0</v>
      </c>
      <c r="AA1150" t="str">
        <f>IF(Tabla1[[#This Row],[GRUPO]]="PLANTA CLASIFICACION","BODEGA",IF(Tabla1[[#This Row],[GRUPO]]="BODEGA","BODEGA",Tabla1[[#This Row],[GRUPO]]))</f>
        <v>TRANSITO</v>
      </c>
      <c r="AB1150" t="str">
        <f>VLOOKUP(Tabla1[[#This Row],[articulo]],'DT HUEVO'!$A:$F,6,0)</f>
        <v>AU/FS/GS</v>
      </c>
    </row>
    <row r="1151" spans="1:28">
      <c r="A1151" s="223">
        <v>114357</v>
      </c>
      <c r="B1151" s="223" t="s">
        <v>1181</v>
      </c>
      <c r="C1151" s="223" t="s">
        <v>1259</v>
      </c>
      <c r="D1151" s="223">
        <v>3360</v>
      </c>
      <c r="E1151" s="7"/>
      <c r="F1151" s="223" t="s">
        <v>1260</v>
      </c>
      <c r="G1151" s="223" t="s">
        <v>1261</v>
      </c>
      <c r="H1151" s="7"/>
      <c r="I1151" s="7"/>
      <c r="J1151" s="223" t="s">
        <v>1262</v>
      </c>
      <c r="K1151" s="223" t="s">
        <v>1263</v>
      </c>
      <c r="L1151" s="245">
        <v>639.67999999999995</v>
      </c>
      <c r="M1151" s="246">
        <v>46304</v>
      </c>
      <c r="N1151" s="223"/>
      <c r="O1151" s="223" t="s">
        <v>715</v>
      </c>
      <c r="P1151" s="223">
        <v>114357</v>
      </c>
      <c r="Q1151" s="223" t="s">
        <v>486</v>
      </c>
      <c r="R1151" s="223">
        <v>0</v>
      </c>
      <c r="S1151" s="7">
        <v>96</v>
      </c>
      <c r="T1151" s="3" t="str">
        <f>+VLOOKUP(Tabla1[[#This Row],[id_bodega]],'CONVERSION DATOS'!B:D,2,0)</f>
        <v>TAT CE BARRANQUILLA</v>
      </c>
      <c r="U1151" s="3" t="str">
        <f>+VLOOKUP(Q1151,'CONVERSION DATOS'!B:D,3,0)</f>
        <v>TRANSITO</v>
      </c>
      <c r="V1151" t="str">
        <f>+VLOOKUP($A$1:$A$21957,'DT HUEVO'!$A:$E,3,0)</f>
        <v>L</v>
      </c>
      <c r="W1151" t="str">
        <f>+VLOOKUP($A$1:$A$21797,'DT HUEVO'!$A:$E,4,0)</f>
        <v>EMPACADOS</v>
      </c>
      <c r="X1151" t="str">
        <f>+VLOOKUP(T$1:T$21957,'DT HUEVO'!$H:$K,2,0)</f>
        <v>CENTRO DE EMPAQUES</v>
      </c>
      <c r="Y1151" t="str">
        <f>+VLOOKUP(T$1:T$21957,'DT HUEVO'!$H:$K,3,0)</f>
        <v>SANTANDER</v>
      </c>
      <c r="Z1151">
        <f>+VLOOKUP(A$1:A$21957,'DT HUEVO'!$A:$E,5,0)</f>
        <v>0</v>
      </c>
      <c r="AA1151" t="str">
        <f>IF(Tabla1[[#This Row],[GRUPO]]="PLANTA CLASIFICACION","BODEGA",IF(Tabla1[[#This Row],[GRUPO]]="BODEGA","BODEGA",Tabla1[[#This Row],[GRUPO]]))</f>
        <v>TRANSITO</v>
      </c>
      <c r="AB1151" t="str">
        <f>VLOOKUP(Tabla1[[#This Row],[articulo]],'DT HUEVO'!$A:$F,6,0)</f>
        <v>AU/FS/GS</v>
      </c>
    </row>
    <row r="1152" spans="1:28">
      <c r="A1152" s="223">
        <v>114379</v>
      </c>
      <c r="B1152" s="223" t="s">
        <v>1182</v>
      </c>
      <c r="C1152" s="223" t="s">
        <v>1259</v>
      </c>
      <c r="D1152" s="223">
        <v>13200</v>
      </c>
      <c r="E1152" s="7"/>
      <c r="F1152" s="223" t="s">
        <v>1260</v>
      </c>
      <c r="G1152" s="223" t="s">
        <v>1261</v>
      </c>
      <c r="H1152" s="7"/>
      <c r="I1152" s="7"/>
      <c r="J1152" s="223" t="s">
        <v>1262</v>
      </c>
      <c r="K1152" s="223" t="s">
        <v>1263</v>
      </c>
      <c r="L1152" s="245">
        <v>570.95000000000005</v>
      </c>
      <c r="M1152" s="246">
        <v>46304</v>
      </c>
      <c r="N1152" s="223"/>
      <c r="O1152" s="223" t="s">
        <v>715</v>
      </c>
      <c r="P1152" s="223">
        <v>114379</v>
      </c>
      <c r="Q1152" s="223" t="s">
        <v>486</v>
      </c>
      <c r="R1152" s="223">
        <v>0</v>
      </c>
      <c r="S1152" s="7">
        <v>96</v>
      </c>
      <c r="T1152" s="3" t="str">
        <f>+VLOOKUP(Tabla1[[#This Row],[id_bodega]],'CONVERSION DATOS'!B:D,2,0)</f>
        <v>TAT CE BARRANQUILLA</v>
      </c>
      <c r="U1152" s="3" t="str">
        <f>+VLOOKUP(Q1152,'CONVERSION DATOS'!B:D,3,0)</f>
        <v>TRANSITO</v>
      </c>
      <c r="V1152" t="str">
        <f>+VLOOKUP($A$1:$A$21957,'DT HUEVO'!$A:$E,3,0)</f>
        <v>L</v>
      </c>
      <c r="W1152" t="str">
        <f>+VLOOKUP($A$1:$A$21797,'DT HUEVO'!$A:$E,4,0)</f>
        <v>EMPACADOS</v>
      </c>
      <c r="X1152" t="str">
        <f>+VLOOKUP(T$1:T$21957,'DT HUEVO'!$H:$K,2,0)</f>
        <v>CENTRO DE EMPAQUES</v>
      </c>
      <c r="Y1152" t="str">
        <f>+VLOOKUP(T$1:T$21957,'DT HUEVO'!$H:$K,3,0)</f>
        <v>SANTANDER</v>
      </c>
      <c r="Z1152">
        <f>+VLOOKUP(A$1:A$21957,'DT HUEVO'!$A:$E,5,0)</f>
        <v>0</v>
      </c>
      <c r="AA1152" t="str">
        <f>IF(Tabla1[[#This Row],[GRUPO]]="PLANTA CLASIFICACION","BODEGA",IF(Tabla1[[#This Row],[GRUPO]]="BODEGA","BODEGA",Tabla1[[#This Row],[GRUPO]]))</f>
        <v>TRANSITO</v>
      </c>
      <c r="AB1152" t="str">
        <f>VLOOKUP(Tabla1[[#This Row],[articulo]],'DT HUEVO'!$A:$F,6,0)</f>
        <v>AU/FS/GS</v>
      </c>
    </row>
    <row r="1153" spans="1:28">
      <c r="A1153" s="223">
        <v>2010301</v>
      </c>
      <c r="B1153" s="223" t="s">
        <v>1270</v>
      </c>
      <c r="C1153" s="223" t="s">
        <v>1259</v>
      </c>
      <c r="D1153" s="223">
        <v>105600</v>
      </c>
      <c r="E1153" s="7"/>
      <c r="F1153" s="223" t="s">
        <v>1260</v>
      </c>
      <c r="G1153" s="223" t="s">
        <v>1261</v>
      </c>
      <c r="H1153" s="7"/>
      <c r="I1153" s="7"/>
      <c r="J1153" s="223" t="s">
        <v>1262</v>
      </c>
      <c r="K1153" s="223" t="s">
        <v>1263</v>
      </c>
      <c r="L1153" s="245">
        <v>376.81277662987537</v>
      </c>
      <c r="M1153" s="246">
        <v>46307</v>
      </c>
      <c r="N1153" s="223"/>
      <c r="O1153" s="223" t="s">
        <v>715</v>
      </c>
      <c r="P1153" s="223">
        <v>2010301</v>
      </c>
      <c r="Q1153" s="223" t="s">
        <v>486</v>
      </c>
      <c r="R1153" s="223">
        <v>0</v>
      </c>
      <c r="S1153" s="7">
        <v>96</v>
      </c>
      <c r="T1153" s="3" t="str">
        <f>+VLOOKUP(Tabla1[[#This Row],[id_bodega]],'CONVERSION DATOS'!B:D,2,0)</f>
        <v>TAT CE BARRANQUILLA</v>
      </c>
      <c r="U1153" s="3" t="str">
        <f>+VLOOKUP(Q1153,'CONVERSION DATOS'!B:D,3,0)</f>
        <v>TRANSITO</v>
      </c>
      <c r="V1153" t="str">
        <f>+VLOOKUP($A$1:$A$21957,'DT HUEVO'!$A:$E,3,0)</f>
        <v>AA</v>
      </c>
      <c r="W1153" t="str">
        <f>+VLOOKUP($A$1:$A$21797,'DT HUEVO'!$A:$E,4,0)</f>
        <v>GRIS SUELTO</v>
      </c>
      <c r="X1153" t="str">
        <f>+VLOOKUP(T$1:T$21957,'DT HUEVO'!$H:$K,2,0)</f>
        <v>CENTRO DE EMPAQUES</v>
      </c>
      <c r="Y1153" t="str">
        <f>+VLOOKUP(T$1:T$21957,'DT HUEVO'!$H:$K,3,0)</f>
        <v>SANTANDER</v>
      </c>
      <c r="Z1153">
        <f>+VLOOKUP(A$1:A$21957,'DT HUEVO'!$A:$E,5,0)</f>
        <v>0</v>
      </c>
      <c r="AA1153" t="str">
        <f>IF(Tabla1[[#This Row],[GRUPO]]="PLANTA CLASIFICACION","BODEGA",IF(Tabla1[[#This Row],[GRUPO]]="BODEGA","BODEGA",Tabla1[[#This Row],[GRUPO]]))</f>
        <v>TRANSITO</v>
      </c>
      <c r="AB1153" t="str">
        <f>VLOOKUP(Tabla1[[#This Row],[articulo]],'DT HUEVO'!$A:$F,6,0)</f>
        <v>HD</v>
      </c>
    </row>
    <row r="1154" spans="1:28">
      <c r="A1154" s="223">
        <v>2010501</v>
      </c>
      <c r="B1154" s="223" t="s">
        <v>1271</v>
      </c>
      <c r="C1154" s="223" t="s">
        <v>1259</v>
      </c>
      <c r="D1154" s="223">
        <v>642500</v>
      </c>
      <c r="E1154" s="7"/>
      <c r="F1154" s="223" t="s">
        <v>1260</v>
      </c>
      <c r="G1154" s="223" t="s">
        <v>1261</v>
      </c>
      <c r="H1154" s="7"/>
      <c r="I1154" s="7"/>
      <c r="J1154" s="223" t="s">
        <v>1262</v>
      </c>
      <c r="K1154" s="223" t="s">
        <v>1263</v>
      </c>
      <c r="L1154" s="245">
        <v>319.64999997839158</v>
      </c>
      <c r="M1154" s="246">
        <v>46307</v>
      </c>
      <c r="N1154" s="223"/>
      <c r="O1154" s="223" t="s">
        <v>715</v>
      </c>
      <c r="P1154" s="223">
        <v>2010501</v>
      </c>
      <c r="Q1154" s="223" t="s">
        <v>486</v>
      </c>
      <c r="R1154" s="223">
        <v>0</v>
      </c>
      <c r="S1154" s="7">
        <v>96</v>
      </c>
      <c r="T1154" s="3" t="str">
        <f>+VLOOKUP(Tabla1[[#This Row],[id_bodega]],'CONVERSION DATOS'!B:D,2,0)</f>
        <v>TAT CE BARRANQUILLA</v>
      </c>
      <c r="U1154" s="3" t="str">
        <f>+VLOOKUP(Q1154,'CONVERSION DATOS'!B:D,3,0)</f>
        <v>TRANSITO</v>
      </c>
      <c r="V1154" t="str">
        <f>+VLOOKUP($A$1:$A$21957,'DT HUEVO'!$A:$E,3,0)</f>
        <v>B</v>
      </c>
      <c r="W1154" t="str">
        <f>+VLOOKUP($A$1:$A$21797,'DT HUEVO'!$A:$E,4,0)</f>
        <v>GRIS SUELTO</v>
      </c>
      <c r="X1154" t="str">
        <f>+VLOOKUP(T$1:T$21957,'DT HUEVO'!$H:$K,2,0)</f>
        <v>CENTRO DE EMPAQUES</v>
      </c>
      <c r="Y1154" t="str">
        <f>+VLOOKUP(T$1:T$21957,'DT HUEVO'!$H:$K,3,0)</f>
        <v>SANTANDER</v>
      </c>
      <c r="Z1154">
        <f>+VLOOKUP(A$1:A$21957,'DT HUEVO'!$A:$E,5,0)</f>
        <v>0</v>
      </c>
      <c r="AA1154" t="str">
        <f>IF(Tabla1[[#This Row],[GRUPO]]="PLANTA CLASIFICACION","BODEGA",IF(Tabla1[[#This Row],[GRUPO]]="BODEGA","BODEGA",Tabla1[[#This Row],[GRUPO]]))</f>
        <v>TRANSITO</v>
      </c>
      <c r="AB1154" t="str">
        <f>VLOOKUP(Tabla1[[#This Row],[articulo]],'DT HUEVO'!$A:$F,6,0)</f>
        <v>hd</v>
      </c>
    </row>
    <row r="1155" spans="1:28">
      <c r="A1155" s="223">
        <v>2410401</v>
      </c>
      <c r="B1155" s="223" t="s">
        <v>1771</v>
      </c>
      <c r="C1155" s="223" t="s">
        <v>1259</v>
      </c>
      <c r="D1155" s="223">
        <v>136800</v>
      </c>
      <c r="E1155" s="7"/>
      <c r="F1155" s="223" t="s">
        <v>1260</v>
      </c>
      <c r="G1155" s="223" t="s">
        <v>1261</v>
      </c>
      <c r="H1155" s="7"/>
      <c r="I1155" s="7"/>
      <c r="J1155" s="223" t="s">
        <v>1262</v>
      </c>
      <c r="K1155" s="223" t="s">
        <v>1263</v>
      </c>
      <c r="L1155" s="245">
        <v>406.83</v>
      </c>
      <c r="M1155" s="246">
        <v>46307</v>
      </c>
      <c r="N1155" s="223">
        <v>0</v>
      </c>
      <c r="O1155" s="223" t="s">
        <v>715</v>
      </c>
      <c r="P1155" s="223">
        <v>2410401</v>
      </c>
      <c r="Q1155" s="223" t="s">
        <v>486</v>
      </c>
      <c r="R1155" s="223">
        <v>0</v>
      </c>
      <c r="S1155" s="7">
        <v>96</v>
      </c>
      <c r="T1155" s="3" t="str">
        <f>+VLOOKUP(Tabla1[[#This Row],[id_bodega]],'CONVERSION DATOS'!B:D,2,0)</f>
        <v>TAT CE BARRANQUILLA</v>
      </c>
      <c r="U1155" s="3" t="str">
        <f>+VLOOKUP(Q1155,'CONVERSION DATOS'!B:D,3,0)</f>
        <v>TRANSITO</v>
      </c>
      <c r="V1155" t="str">
        <f>+VLOOKUP($A$1:$A$21957,'DT HUEVO'!$A:$E,3,0)</f>
        <v>A</v>
      </c>
      <c r="W1155" t="str">
        <f>+VLOOKUP($A$1:$A$21797,'DT HUEVO'!$A:$E,4,0)</f>
        <v>GRIS SUELTO</v>
      </c>
      <c r="X1155" t="str">
        <f>+VLOOKUP(T$1:T$21957,'DT HUEVO'!$H:$K,2,0)</f>
        <v>CENTRO DE EMPAQUES</v>
      </c>
      <c r="Y1155" t="str">
        <f>+VLOOKUP(T$1:T$21957,'DT HUEVO'!$H:$K,3,0)</f>
        <v>SANTANDER</v>
      </c>
      <c r="Z1155">
        <f>+VLOOKUP(A$1:A$21957,'DT HUEVO'!$A:$E,5,0)</f>
        <v>0</v>
      </c>
      <c r="AA1155" t="str">
        <f>IF(Tabla1[[#This Row],[GRUPO]]="PLANTA CLASIFICACION","BODEGA",IF(Tabla1[[#This Row],[GRUPO]]="BODEGA","BODEGA",Tabla1[[#This Row],[GRUPO]]))</f>
        <v>TRANSITO</v>
      </c>
      <c r="AB1155" t="str">
        <f>VLOOKUP(Tabla1[[#This Row],[articulo]],'DT HUEVO'!$A:$F,6,0)</f>
        <v>HD</v>
      </c>
    </row>
    <row r="1156" spans="1:28">
      <c r="A1156" s="223">
        <v>112357</v>
      </c>
      <c r="B1156" s="223" t="s">
        <v>1068</v>
      </c>
      <c r="C1156" s="223" t="s">
        <v>1259</v>
      </c>
      <c r="D1156" s="223">
        <v>24</v>
      </c>
      <c r="E1156" s="7"/>
      <c r="F1156" s="223" t="s">
        <v>1260</v>
      </c>
      <c r="G1156" s="223" t="s">
        <v>1261</v>
      </c>
      <c r="H1156" s="7"/>
      <c r="I1156" s="7"/>
      <c r="J1156" s="223" t="s">
        <v>1262</v>
      </c>
      <c r="K1156" s="223" t="s">
        <v>1263</v>
      </c>
      <c r="L1156" s="245">
        <v>638.04999999999995</v>
      </c>
      <c r="M1156" s="246">
        <v>46307</v>
      </c>
      <c r="N1156" s="223"/>
      <c r="O1156" s="223" t="s">
        <v>1159</v>
      </c>
      <c r="P1156" s="223">
        <v>112357</v>
      </c>
      <c r="Q1156" s="223" t="s">
        <v>1160</v>
      </c>
      <c r="R1156" s="223">
        <v>0</v>
      </c>
      <c r="S1156" s="7"/>
      <c r="T1156" s="3" t="str">
        <f>+VLOOKUP(Tabla1[[#This Row],[id_bodega]],'CONVERSION DATOS'!B:D,2,0)</f>
        <v>TAT CE CALI</v>
      </c>
      <c r="U1156" s="3" t="str">
        <f>+VLOOKUP(Q1156,'CONVERSION DATOS'!B:D,3,0)</f>
        <v>TRANSITO</v>
      </c>
      <c r="V1156" t="str">
        <f>+VLOOKUP($A$1:$A$21957,'DT HUEVO'!$A:$E,3,0)</f>
        <v>L</v>
      </c>
      <c r="W1156" t="str">
        <f>+VLOOKUP($A$1:$A$21797,'DT HUEVO'!$A:$E,4,0)</f>
        <v>EMPACADOS</v>
      </c>
      <c r="X1156" t="str">
        <f>+VLOOKUP(T$1:T$21957,'DT HUEVO'!$H:$K,2,0)</f>
        <v>OCCIDENTE</v>
      </c>
      <c r="Y1156" t="str">
        <f>+VLOOKUP(T$1:T$21957,'DT HUEVO'!$H:$K,3,0)</f>
        <v>CALOTO</v>
      </c>
      <c r="Z1156">
        <f>+VLOOKUP(A$1:A$21957,'DT HUEVO'!$A:$E,5,0)</f>
        <v>0</v>
      </c>
      <c r="AA1156" t="str">
        <f>IF(Tabla1[[#This Row],[GRUPO]]="PLANTA CLASIFICACION","BODEGA",IF(Tabla1[[#This Row],[GRUPO]]="BODEGA","BODEGA",Tabla1[[#This Row],[GRUPO]]))</f>
        <v>TRANSITO</v>
      </c>
      <c r="AB1156" t="str">
        <f>VLOOKUP(Tabla1[[#This Row],[articulo]],'DT HUEVO'!$A:$F,6,0)</f>
        <v>AU/FS/GS</v>
      </c>
    </row>
    <row r="1157" spans="1:28">
      <c r="A1157" s="223">
        <v>13324</v>
      </c>
      <c r="B1157" s="223" t="s">
        <v>1237</v>
      </c>
      <c r="C1157" s="223" t="s">
        <v>1259</v>
      </c>
      <c r="D1157" s="223">
        <v>600</v>
      </c>
      <c r="E1157" s="7"/>
      <c r="F1157" s="223" t="s">
        <v>1260</v>
      </c>
      <c r="G1157" s="223" t="s">
        <v>1261</v>
      </c>
      <c r="H1157" s="7"/>
      <c r="I1157" s="7"/>
      <c r="J1157" s="223" t="s">
        <v>1262</v>
      </c>
      <c r="K1157" s="223" t="s">
        <v>1263</v>
      </c>
      <c r="L1157" s="245">
        <v>470.72</v>
      </c>
      <c r="M1157" s="246">
        <v>46307</v>
      </c>
      <c r="N1157" s="223">
        <v>0</v>
      </c>
      <c r="O1157" s="223" t="s">
        <v>1706</v>
      </c>
      <c r="P1157" s="223">
        <v>13324</v>
      </c>
      <c r="Q1157" s="223" t="s">
        <v>1707</v>
      </c>
      <c r="R1157" s="223">
        <v>0</v>
      </c>
      <c r="S1157" s="7">
        <v>96</v>
      </c>
      <c r="T1157" s="3" t="str">
        <f>+VLOOKUP(Tabla1[[#This Row],[id_bodega]],'CONVERSION DATOS'!B:D,2,0)</f>
        <v>BODEGA EVENTUALIDAD</v>
      </c>
      <c r="U1157" s="3" t="str">
        <f>+VLOOKUP(Q1157,'CONVERSION DATOS'!B:D,3,0)</f>
        <v>TRANSITO</v>
      </c>
      <c r="V1157" t="str">
        <f>+VLOOKUP($A$1:$A$21957,'DT HUEVO'!$A:$E,3,0)</f>
        <v>AA</v>
      </c>
      <c r="W1157" t="str">
        <f>+VLOOKUP($A$1:$A$21797,'DT HUEVO'!$A:$E,4,0)</f>
        <v>EMPACADOS</v>
      </c>
      <c r="X1157" t="str">
        <f>+VLOOKUP(T$1:T$21957,'DT HUEVO'!$H:$K,2,0)</f>
        <v>-</v>
      </c>
      <c r="Y1157" t="str">
        <f>+VLOOKUP(T$1:T$21957,'DT HUEVO'!$H:$K,3,0)</f>
        <v>SANTANDER</v>
      </c>
      <c r="Z1157">
        <f>+VLOOKUP(A$1:A$21957,'DT HUEVO'!$A:$E,5,0)</f>
        <v>0</v>
      </c>
      <c r="AA1157" t="str">
        <f>IF(Tabla1[[#This Row],[GRUPO]]="PLANTA CLASIFICACION","BODEGA",IF(Tabla1[[#This Row],[GRUPO]]="BODEGA","BODEGA",Tabla1[[#This Row],[GRUPO]]))</f>
        <v>TRANSITO</v>
      </c>
      <c r="AB1157" t="str">
        <f>VLOOKUP(Tabla1[[#This Row],[articulo]],'DT HUEVO'!$A:$F,6,0)</f>
        <v>HD</v>
      </c>
    </row>
    <row r="1158" spans="1:28">
      <c r="A1158" s="223">
        <v>13420</v>
      </c>
      <c r="B1158" s="223" t="s">
        <v>1710</v>
      </c>
      <c r="C1158" s="223" t="s">
        <v>1259</v>
      </c>
      <c r="D1158" s="223">
        <v>900</v>
      </c>
      <c r="E1158" s="7"/>
      <c r="F1158" s="223" t="s">
        <v>1260</v>
      </c>
      <c r="G1158" s="223" t="s">
        <v>1261</v>
      </c>
      <c r="H1158" s="7"/>
      <c r="I1158" s="7"/>
      <c r="J1158" s="223" t="s">
        <v>1262</v>
      </c>
      <c r="K1158" s="223" t="s">
        <v>1263</v>
      </c>
      <c r="L1158" s="245">
        <v>404.4127666666667</v>
      </c>
      <c r="M1158" s="246">
        <v>46307</v>
      </c>
      <c r="N1158" s="223"/>
      <c r="O1158" s="223" t="s">
        <v>1706</v>
      </c>
      <c r="P1158" s="223">
        <v>13420</v>
      </c>
      <c r="Q1158" s="223" t="s">
        <v>1707</v>
      </c>
      <c r="R1158" s="223">
        <v>0</v>
      </c>
      <c r="S1158" s="7">
        <v>96</v>
      </c>
      <c r="T1158" s="3" t="str">
        <f>+VLOOKUP(Tabla1[[#This Row],[id_bodega]],'CONVERSION DATOS'!B:D,2,0)</f>
        <v>BODEGA EVENTUALIDAD</v>
      </c>
      <c r="U1158" s="3" t="str">
        <f>+VLOOKUP(Q1158,'CONVERSION DATOS'!B:D,3,0)</f>
        <v>TRANSITO</v>
      </c>
      <c r="V1158" t="str">
        <f>+VLOOKUP($A$1:$A$21957,'DT HUEVO'!$A:$E,3,0)</f>
        <v>A</v>
      </c>
      <c r="W1158" t="str">
        <f>+VLOOKUP($A$1:$A$21797,'DT HUEVO'!$A:$E,4,0)</f>
        <v>EMPACADOS</v>
      </c>
      <c r="X1158" t="str">
        <f>+VLOOKUP(T$1:T$21957,'DT HUEVO'!$H:$K,2,0)</f>
        <v>-</v>
      </c>
      <c r="Y1158" t="str">
        <f>+VLOOKUP(T$1:T$21957,'DT HUEVO'!$H:$K,3,0)</f>
        <v>SANTANDER</v>
      </c>
      <c r="Z1158">
        <f>+VLOOKUP(A$1:A$21957,'DT HUEVO'!$A:$E,5,0)</f>
        <v>0</v>
      </c>
      <c r="AA1158" t="str">
        <f>IF(Tabla1[[#This Row],[GRUPO]]="PLANTA CLASIFICACION","BODEGA",IF(Tabla1[[#This Row],[GRUPO]]="BODEGA","BODEGA",Tabla1[[#This Row],[GRUPO]]))</f>
        <v>TRANSITO</v>
      </c>
      <c r="AB1158" t="str">
        <f>VLOOKUP(Tabla1[[#This Row],[articulo]],'DT HUEVO'!$A:$F,6,0)</f>
        <v>HD</v>
      </c>
    </row>
    <row r="1159" spans="1:28">
      <c r="A1159" s="223">
        <v>112357</v>
      </c>
      <c r="B1159" s="223" t="s">
        <v>1068</v>
      </c>
      <c r="C1159" s="223" t="s">
        <v>1259</v>
      </c>
      <c r="D1159" s="223">
        <v>36</v>
      </c>
      <c r="E1159" s="7"/>
      <c r="F1159" s="223" t="s">
        <v>1260</v>
      </c>
      <c r="G1159" s="223" t="s">
        <v>1261</v>
      </c>
      <c r="H1159" s="7"/>
      <c r="I1159" s="7"/>
      <c r="J1159" s="223" t="s">
        <v>1262</v>
      </c>
      <c r="K1159" s="223" t="s">
        <v>1263</v>
      </c>
      <c r="L1159" s="245">
        <v>638.04999999999995</v>
      </c>
      <c r="M1159" s="246">
        <v>46303</v>
      </c>
      <c r="N1159" s="223"/>
      <c r="O1159" s="223" t="s">
        <v>1728</v>
      </c>
      <c r="P1159" s="223">
        <v>112357</v>
      </c>
      <c r="Q1159" s="223" t="s">
        <v>1015</v>
      </c>
      <c r="R1159" s="223">
        <v>0</v>
      </c>
      <c r="S1159" s="7">
        <v>96</v>
      </c>
      <c r="T1159" s="3" t="str">
        <f>+VLOOKUP(Tabla1[[#This Row],[id_bodega]],'CONVERSION DATOS'!B:D,2,0)</f>
        <v>TAT CE MEDELLIN</v>
      </c>
      <c r="U1159" s="3" t="str">
        <f>+VLOOKUP(Q1159,'CONVERSION DATOS'!B:D,3,0)</f>
        <v>TRANSITO</v>
      </c>
      <c r="V1159" t="str">
        <f>+VLOOKUP($A$1:$A$21957,'DT HUEVO'!$A:$E,3,0)</f>
        <v>L</v>
      </c>
      <c r="W1159" t="str">
        <f>+VLOOKUP($A$1:$A$21797,'DT HUEVO'!$A:$E,4,0)</f>
        <v>EMPACADOS</v>
      </c>
      <c r="X1159" t="str">
        <f>+VLOOKUP(T$1:T$21957,'DT HUEVO'!$H:$K,2,0)</f>
        <v>CENTRO DE EMPAQUES</v>
      </c>
      <c r="Y1159" t="str">
        <f>+VLOOKUP(T$1:T$21957,'DT HUEVO'!$H:$K,3,0)</f>
        <v>CALOTO</v>
      </c>
      <c r="Z1159">
        <f>+VLOOKUP(A$1:A$21957,'DT HUEVO'!$A:$E,5,0)</f>
        <v>0</v>
      </c>
      <c r="AA1159" t="str">
        <f>IF(Tabla1[[#This Row],[GRUPO]]="PLANTA CLASIFICACION","BODEGA",IF(Tabla1[[#This Row],[GRUPO]]="BODEGA","BODEGA",Tabla1[[#This Row],[GRUPO]]))</f>
        <v>TRANSITO</v>
      </c>
      <c r="AB1159" t="str">
        <f>VLOOKUP(Tabla1[[#This Row],[articulo]],'DT HUEVO'!$A:$F,6,0)</f>
        <v>AU/FS/GS</v>
      </c>
    </row>
    <row r="1160" spans="1:28">
      <c r="A1160" s="223">
        <v>2010301</v>
      </c>
      <c r="B1160" s="223" t="s">
        <v>1270</v>
      </c>
      <c r="C1160" s="223" t="s">
        <v>1259</v>
      </c>
      <c r="D1160" s="223">
        <v>86400</v>
      </c>
      <c r="E1160" s="7"/>
      <c r="F1160" s="223" t="s">
        <v>1260</v>
      </c>
      <c r="G1160" s="223" t="s">
        <v>1261</v>
      </c>
      <c r="H1160" s="7"/>
      <c r="I1160" s="7"/>
      <c r="J1160" s="223" t="s">
        <v>1262</v>
      </c>
      <c r="K1160" s="223" t="s">
        <v>1263</v>
      </c>
      <c r="L1160" s="245">
        <v>376.82999874281609</v>
      </c>
      <c r="M1160" s="246">
        <v>46308</v>
      </c>
      <c r="N1160" s="223"/>
      <c r="O1160" s="223" t="s">
        <v>1728</v>
      </c>
      <c r="P1160" s="223">
        <v>2010301</v>
      </c>
      <c r="Q1160" s="223" t="s">
        <v>1015</v>
      </c>
      <c r="R1160" s="223">
        <v>0</v>
      </c>
      <c r="S1160" s="7">
        <v>96</v>
      </c>
      <c r="T1160" s="3" t="str">
        <f>+VLOOKUP(Tabla1[[#This Row],[id_bodega]],'CONVERSION DATOS'!B:D,2,0)</f>
        <v>TAT CE MEDELLIN</v>
      </c>
      <c r="U1160" s="3" t="str">
        <f>+VLOOKUP(Q1160,'CONVERSION DATOS'!B:D,3,0)</f>
        <v>TRANSITO</v>
      </c>
      <c r="V1160" t="str">
        <f>+VLOOKUP($A$1:$A$21957,'DT HUEVO'!$A:$E,3,0)</f>
        <v>AA</v>
      </c>
      <c r="W1160" t="str">
        <f>+VLOOKUP($A$1:$A$21797,'DT HUEVO'!$A:$E,4,0)</f>
        <v>GRIS SUELTO</v>
      </c>
      <c r="X1160" t="str">
        <f>+VLOOKUP(T$1:T$21957,'DT HUEVO'!$H:$K,2,0)</f>
        <v>CENTRO DE EMPAQUES</v>
      </c>
      <c r="Y1160" t="str">
        <f>+VLOOKUP(T$1:T$21957,'DT HUEVO'!$H:$K,3,0)</f>
        <v>CALOTO</v>
      </c>
      <c r="Z1160">
        <f>+VLOOKUP(A$1:A$21957,'DT HUEVO'!$A:$E,5,0)</f>
        <v>0</v>
      </c>
      <c r="AA1160" t="str">
        <f>IF(Tabla1[[#This Row],[GRUPO]]="PLANTA CLASIFICACION","BODEGA",IF(Tabla1[[#This Row],[GRUPO]]="BODEGA","BODEGA",Tabla1[[#This Row],[GRUPO]]))</f>
        <v>TRANSITO</v>
      </c>
      <c r="AB1160" t="str">
        <f>VLOOKUP(Tabla1[[#This Row],[articulo]],'DT HUEVO'!$A:$F,6,0)</f>
        <v>HD</v>
      </c>
    </row>
    <row r="1161" spans="1:28">
      <c r="A1161" s="223">
        <v>2410401</v>
      </c>
      <c r="B1161" s="223" t="s">
        <v>1771</v>
      </c>
      <c r="C1161" s="223" t="s">
        <v>1259</v>
      </c>
      <c r="D1161" s="223">
        <v>278400</v>
      </c>
      <c r="E1161" s="7"/>
      <c r="F1161" s="223" t="s">
        <v>1260</v>
      </c>
      <c r="G1161" s="223" t="s">
        <v>1261</v>
      </c>
      <c r="H1161" s="7"/>
      <c r="I1161" s="7"/>
      <c r="J1161" s="223" t="s">
        <v>1262</v>
      </c>
      <c r="K1161" s="223" t="s">
        <v>1263</v>
      </c>
      <c r="L1161" s="245">
        <v>406.83</v>
      </c>
      <c r="M1161" s="246">
        <v>46307</v>
      </c>
      <c r="N1161" s="223">
        <v>0</v>
      </c>
      <c r="O1161" s="223" t="s">
        <v>1728</v>
      </c>
      <c r="P1161" s="223">
        <v>2410401</v>
      </c>
      <c r="Q1161" s="223" t="s">
        <v>1015</v>
      </c>
      <c r="R1161" s="223">
        <v>0</v>
      </c>
      <c r="S1161" s="7">
        <v>96</v>
      </c>
      <c r="T1161" s="3" t="str">
        <f>+VLOOKUP(Tabla1[[#This Row],[id_bodega]],'CONVERSION DATOS'!B:D,2,0)</f>
        <v>TAT CE MEDELLIN</v>
      </c>
      <c r="U1161" s="3" t="str">
        <f>+VLOOKUP(Q1161,'CONVERSION DATOS'!B:D,3,0)</f>
        <v>TRANSITO</v>
      </c>
      <c r="V1161" t="str">
        <f>+VLOOKUP($A$1:$A$21957,'DT HUEVO'!$A:$E,3,0)</f>
        <v>A</v>
      </c>
      <c r="W1161" t="str">
        <f>+VLOOKUP($A$1:$A$21797,'DT HUEVO'!$A:$E,4,0)</f>
        <v>GRIS SUELTO</v>
      </c>
      <c r="X1161" t="str">
        <f>+VLOOKUP(T$1:T$21957,'DT HUEVO'!$H:$K,2,0)</f>
        <v>CENTRO DE EMPAQUES</v>
      </c>
      <c r="Y1161" t="str">
        <f>+VLOOKUP(T$1:T$21957,'DT HUEVO'!$H:$K,3,0)</f>
        <v>CALOTO</v>
      </c>
      <c r="Z1161">
        <f>+VLOOKUP(A$1:A$21957,'DT HUEVO'!$A:$E,5,0)</f>
        <v>0</v>
      </c>
      <c r="AA1161" t="str">
        <f>IF(Tabla1[[#This Row],[GRUPO]]="PLANTA CLASIFICACION","BODEGA",IF(Tabla1[[#This Row],[GRUPO]]="BODEGA","BODEGA",Tabla1[[#This Row],[GRUPO]]))</f>
        <v>TRANSITO</v>
      </c>
      <c r="AB1161" t="str">
        <f>VLOOKUP(Tabla1[[#This Row],[articulo]],'DT HUEVO'!$A:$F,6,0)</f>
        <v>HD</v>
      </c>
    </row>
    <row r="1162" spans="1:28">
      <c r="A1162" s="223">
        <v>2010301</v>
      </c>
      <c r="B1162" s="223" t="s">
        <v>1270</v>
      </c>
      <c r="C1162" s="223" t="s">
        <v>1259</v>
      </c>
      <c r="D1162" s="223">
        <v>84480</v>
      </c>
      <c r="E1162" s="7"/>
      <c r="F1162" s="223" t="s">
        <v>1260</v>
      </c>
      <c r="G1162" s="223" t="s">
        <v>1261</v>
      </c>
      <c r="H1162" s="7"/>
      <c r="I1162" s="7"/>
      <c r="J1162" s="223" t="s">
        <v>1262</v>
      </c>
      <c r="K1162" s="223" t="s">
        <v>1263</v>
      </c>
      <c r="L1162" s="245">
        <v>376.83</v>
      </c>
      <c r="M1162" s="246">
        <v>46306</v>
      </c>
      <c r="N1162" s="223"/>
      <c r="O1162" s="223" t="s">
        <v>1278</v>
      </c>
      <c r="P1162" s="223">
        <v>2010301</v>
      </c>
      <c r="Q1162" s="223" t="s">
        <v>1203</v>
      </c>
      <c r="R1162" s="223">
        <v>0</v>
      </c>
      <c r="S1162" s="7">
        <v>96</v>
      </c>
      <c r="T1162" s="3" t="str">
        <f>+VLOOKUP(Tabla1[[#This Row],[id_bodega]],'CONVERSION DATOS'!B:D,2,0)</f>
        <v>TAT CE MONTERIA</v>
      </c>
      <c r="U1162" s="3" t="str">
        <f>+VLOOKUP(Q1162,'CONVERSION DATOS'!B:D,3,0)</f>
        <v>TRANSITO</v>
      </c>
      <c r="V1162" t="str">
        <f>+VLOOKUP($A$1:$A$21957,'DT HUEVO'!$A:$E,3,0)</f>
        <v>AA</v>
      </c>
      <c r="W1162" t="str">
        <f>+VLOOKUP($A$1:$A$21797,'DT HUEVO'!$A:$E,4,0)</f>
        <v>GRIS SUELTO</v>
      </c>
      <c r="X1162" t="str">
        <f>+VLOOKUP(T$1:T$21957,'DT HUEVO'!$H:$K,2,0)</f>
        <v>COSTA</v>
      </c>
      <c r="Y1162" t="str">
        <f>+VLOOKUP(T$1:T$21957,'DT HUEVO'!$H:$K,3,0)</f>
        <v>CALOTO</v>
      </c>
      <c r="Z1162">
        <f>+VLOOKUP(A$1:A$21957,'DT HUEVO'!$A:$E,5,0)</f>
        <v>0</v>
      </c>
      <c r="AA1162" t="str">
        <f>IF(Tabla1[[#This Row],[GRUPO]]="PLANTA CLASIFICACION","BODEGA",IF(Tabla1[[#This Row],[GRUPO]]="BODEGA","BODEGA",Tabla1[[#This Row],[GRUPO]]))</f>
        <v>TRANSITO</v>
      </c>
      <c r="AB1162" t="str">
        <f>VLOOKUP(Tabla1[[#This Row],[articulo]],'DT HUEVO'!$A:$F,6,0)</f>
        <v>HD</v>
      </c>
    </row>
    <row r="1163" spans="1:28">
      <c r="A1163" s="223">
        <v>2010501</v>
      </c>
      <c r="B1163" s="223" t="s">
        <v>1271</v>
      </c>
      <c r="C1163" s="223" t="s">
        <v>1259</v>
      </c>
      <c r="D1163" s="223">
        <v>248640</v>
      </c>
      <c r="E1163" s="7"/>
      <c r="F1163" s="223" t="s">
        <v>1260</v>
      </c>
      <c r="G1163" s="223" t="s">
        <v>1261</v>
      </c>
      <c r="H1163" s="7"/>
      <c r="I1163" s="7"/>
      <c r="J1163" s="223" t="s">
        <v>1262</v>
      </c>
      <c r="K1163" s="223" t="s">
        <v>1263</v>
      </c>
      <c r="L1163" s="245">
        <v>319.64999999999998</v>
      </c>
      <c r="M1163" s="246">
        <v>46306</v>
      </c>
      <c r="N1163" s="223"/>
      <c r="O1163" s="223" t="s">
        <v>1278</v>
      </c>
      <c r="P1163" s="223">
        <v>2010501</v>
      </c>
      <c r="Q1163" s="223" t="s">
        <v>1203</v>
      </c>
      <c r="R1163" s="223">
        <v>0</v>
      </c>
      <c r="S1163" s="7">
        <v>96</v>
      </c>
      <c r="T1163" s="3" t="str">
        <f>+VLOOKUP(Tabla1[[#This Row],[id_bodega]],'CONVERSION DATOS'!B:D,2,0)</f>
        <v>TAT CE MONTERIA</v>
      </c>
      <c r="U1163" s="3" t="str">
        <f>+VLOOKUP(Q1163,'CONVERSION DATOS'!B:D,3,0)</f>
        <v>TRANSITO</v>
      </c>
      <c r="V1163" t="str">
        <f>+VLOOKUP($A$1:$A$21957,'DT HUEVO'!$A:$E,3,0)</f>
        <v>B</v>
      </c>
      <c r="W1163" t="str">
        <f>+VLOOKUP($A$1:$A$21797,'DT HUEVO'!$A:$E,4,0)</f>
        <v>GRIS SUELTO</v>
      </c>
      <c r="X1163" t="str">
        <f>+VLOOKUP(T$1:T$21957,'DT HUEVO'!$H:$K,2,0)</f>
        <v>COSTA</v>
      </c>
      <c r="Y1163" t="str">
        <f>+VLOOKUP(T$1:T$21957,'DT HUEVO'!$H:$K,3,0)</f>
        <v>CALOTO</v>
      </c>
      <c r="Z1163">
        <f>+VLOOKUP(A$1:A$21957,'DT HUEVO'!$A:$E,5,0)</f>
        <v>0</v>
      </c>
      <c r="AA1163" t="str">
        <f>IF(Tabla1[[#This Row],[GRUPO]]="PLANTA CLASIFICACION","BODEGA",IF(Tabla1[[#This Row],[GRUPO]]="BODEGA","BODEGA",Tabla1[[#This Row],[GRUPO]]))</f>
        <v>TRANSITO</v>
      </c>
      <c r="AB1163" t="str">
        <f>VLOOKUP(Tabla1[[#This Row],[articulo]],'DT HUEVO'!$A:$F,6,0)</f>
        <v>hd</v>
      </c>
    </row>
    <row r="1164" spans="1:28">
      <c r="A1164" s="223">
        <v>2410401</v>
      </c>
      <c r="B1164" s="223" t="s">
        <v>1771</v>
      </c>
      <c r="C1164" s="223" t="s">
        <v>1259</v>
      </c>
      <c r="D1164" s="223">
        <v>115200</v>
      </c>
      <c r="E1164" s="7"/>
      <c r="F1164" s="223" t="s">
        <v>1260</v>
      </c>
      <c r="G1164" s="223" t="s">
        <v>1261</v>
      </c>
      <c r="H1164" s="7"/>
      <c r="I1164" s="7"/>
      <c r="J1164" s="223" t="s">
        <v>1262</v>
      </c>
      <c r="K1164" s="223" t="s">
        <v>1263</v>
      </c>
      <c r="L1164" s="245">
        <v>406.82997287541258</v>
      </c>
      <c r="M1164" s="246">
        <v>46308</v>
      </c>
      <c r="N1164" s="223">
        <v>0</v>
      </c>
      <c r="O1164" s="223" t="s">
        <v>1278</v>
      </c>
      <c r="P1164" s="223">
        <v>2410401</v>
      </c>
      <c r="Q1164" s="223" t="s">
        <v>1203</v>
      </c>
      <c r="R1164" s="223">
        <v>0</v>
      </c>
      <c r="S1164" s="7">
        <v>96</v>
      </c>
      <c r="T1164" s="3" t="str">
        <f>+VLOOKUP(Tabla1[[#This Row],[id_bodega]],'CONVERSION DATOS'!B:D,2,0)</f>
        <v>TAT CE MONTERIA</v>
      </c>
      <c r="U1164" s="3" t="str">
        <f>+VLOOKUP(Q1164,'CONVERSION DATOS'!B:D,3,0)</f>
        <v>TRANSITO</v>
      </c>
      <c r="V1164" t="str">
        <f>+VLOOKUP($A$1:$A$21957,'DT HUEVO'!$A:$E,3,0)</f>
        <v>A</v>
      </c>
      <c r="W1164" t="str">
        <f>+VLOOKUP($A$1:$A$21797,'DT HUEVO'!$A:$E,4,0)</f>
        <v>GRIS SUELTO</v>
      </c>
      <c r="X1164" t="str">
        <f>+VLOOKUP(T$1:T$21957,'DT HUEVO'!$H:$K,2,0)</f>
        <v>COSTA</v>
      </c>
      <c r="Y1164" t="str">
        <f>+VLOOKUP(T$1:T$21957,'DT HUEVO'!$H:$K,3,0)</f>
        <v>CALOTO</v>
      </c>
      <c r="Z1164">
        <f>+VLOOKUP(A$1:A$21957,'DT HUEVO'!$A:$E,5,0)</f>
        <v>0</v>
      </c>
      <c r="AA1164" t="str">
        <f>IF(Tabla1[[#This Row],[GRUPO]]="PLANTA CLASIFICACION","BODEGA",IF(Tabla1[[#This Row],[GRUPO]]="BODEGA","BODEGA",Tabla1[[#This Row],[GRUPO]]))</f>
        <v>TRANSITO</v>
      </c>
      <c r="AB1164" t="str">
        <f>VLOOKUP(Tabla1[[#This Row],[articulo]],'DT HUEVO'!$A:$F,6,0)</f>
        <v>HD</v>
      </c>
    </row>
    <row r="1165" spans="1:28">
      <c r="D1165" s="223"/>
    </row>
    <row r="1166" spans="1:28">
      <c r="D1166" s="231"/>
    </row>
    <row r="1167" spans="1:28">
      <c r="D1167" s="232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8"/>
  <dimension ref="A1:T518"/>
  <sheetViews>
    <sheetView tabSelected="1" zoomScale="85" zoomScaleNormal="85" workbookViewId="0">
      <selection activeCell="C6" sqref="C6"/>
    </sheetView>
  </sheetViews>
  <sheetFormatPr baseColWidth="10" defaultRowHeight="14.5"/>
  <cols>
    <col min="1" max="1" width="18.453125" customWidth="1"/>
    <col min="2" max="2" width="15.1796875" style="48" bestFit="1" customWidth="1"/>
    <col min="3" max="3" width="11.90625" customWidth="1"/>
    <col min="4" max="4" width="11.08984375" style="14" customWidth="1"/>
    <col min="5" max="5" width="12.36328125" style="14" bestFit="1" customWidth="1"/>
    <col min="6" max="6" width="61.453125" bestFit="1" customWidth="1"/>
    <col min="7" max="7" width="23.90625" bestFit="1" customWidth="1"/>
    <col min="8" max="8" width="11.6328125" bestFit="1" customWidth="1"/>
    <col min="9" max="9" width="13.90625" bestFit="1" customWidth="1"/>
    <col min="10" max="10" width="17.81640625" bestFit="1" customWidth="1"/>
    <col min="11" max="11" width="12.90625" bestFit="1" customWidth="1"/>
    <col min="12" max="12" width="20.54296875" bestFit="1" customWidth="1"/>
    <col min="13" max="13" width="20" style="16" bestFit="1" customWidth="1"/>
    <col min="14" max="14" width="14.36328125" style="16" bestFit="1" customWidth="1"/>
    <col min="15" max="15" width="13.81640625" style="6" bestFit="1" customWidth="1"/>
    <col min="16" max="16" width="16.54296875" customWidth="1"/>
  </cols>
  <sheetData>
    <row r="1" spans="1:20" ht="18.649999999999999" customHeight="1">
      <c r="A1" s="126" t="s">
        <v>631</v>
      </c>
      <c r="B1" s="126" t="s">
        <v>1682</v>
      </c>
      <c r="C1" t="s">
        <v>937</v>
      </c>
      <c r="D1" s="14" t="s">
        <v>938</v>
      </c>
      <c r="E1" s="14" t="s">
        <v>576</v>
      </c>
      <c r="F1" t="s">
        <v>573</v>
      </c>
      <c r="G1" s="8" t="s">
        <v>19</v>
      </c>
      <c r="H1" t="s">
        <v>597</v>
      </c>
      <c r="I1" t="s">
        <v>699</v>
      </c>
      <c r="J1" t="s">
        <v>600</v>
      </c>
      <c r="K1" s="16" t="s">
        <v>1131</v>
      </c>
      <c r="L1" s="16" t="s">
        <v>691</v>
      </c>
      <c r="M1" s="6" t="s">
        <v>624</v>
      </c>
      <c r="N1" s="22" t="s">
        <v>677</v>
      </c>
      <c r="O1" t="s">
        <v>686</v>
      </c>
      <c r="P1" s="19" t="s">
        <v>622</v>
      </c>
      <c r="Q1" t="s">
        <v>1735</v>
      </c>
      <c r="R1" t="s">
        <v>1736</v>
      </c>
      <c r="S1" t="s">
        <v>1737</v>
      </c>
      <c r="T1" t="s">
        <v>1738</v>
      </c>
    </row>
    <row r="2" spans="1:20">
      <c r="A2" s="221" t="s">
        <v>816</v>
      </c>
      <c r="B2" s="222">
        <v>46307</v>
      </c>
      <c r="C2" s="221">
        <v>6</v>
      </c>
      <c r="D2" s="221">
        <v>2152388</v>
      </c>
      <c r="E2" s="221">
        <v>9360</v>
      </c>
      <c r="F2" s="27" t="str">
        <f>VLOOKUP(Tablaedad[[#This Row],[Item]],'DT HUEVO'!$A:$B,2,0)</f>
        <v>HUEVO L X 15 PAGUE 14 PET EN CANASTA.</v>
      </c>
      <c r="G2" s="8" t="str">
        <f>+VLOOKUP(Tablaedad[[#This Row],[CEDI]],'CONVERSION DATOS'!B:C,2,0)</f>
        <v>TAT BARRANQUILLA</v>
      </c>
      <c r="H2" s="14" t="str">
        <f>+VLOOKUP(Tablaedad[[#This Row],[Item]],'DT HUEVO'!$A:$E,4,0)</f>
        <v>EMPACADOS</v>
      </c>
      <c r="I2" t="str">
        <f>+VLOOKUP(Tablaedad[[#This Row],[Item]],'DT HUEVO'!$A:$D,3,0)</f>
        <v>L</v>
      </c>
      <c r="J2" t="str">
        <f>+VLOOKUP(G2,'DT HUEVO'!$H:$K,4,0)</f>
        <v>COSTA ORIENTE</v>
      </c>
      <c r="K2">
        <f>SUMIFS('DIAS DE INVENTARIO TAT'!M:M,'DIAS DE INVENTARIO TAT'!A:A,Tablaedad[[#This Row],[DESTINO]],'DIAS DE INVENTARIO TAT'!B:B,Tablaedad[[#This Row],[Item]])</f>
        <v>0</v>
      </c>
      <c r="L2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2" s="6">
        <f>SUMIFS(inv!D$1:D$1,inv!T$1:T$1,Tablaedad[[#This Row],[DESTINO]],inv!AA$1:AA$1,Tablaedad[[#This Row],[Columna4]],inv!P$1:P$1,Tablaedad[[#This Row],[Item]])</f>
        <v>0</v>
      </c>
      <c r="N2" s="22">
        <f>+IFERROR(Tablaedad[[#This Row],[CANTIDAD]]/Tablaedad[[#This Row],[INVENTARIO TOTAL]],0)</f>
        <v>0</v>
      </c>
      <c r="O2">
        <f>+VLOOKUP(Tablaedad[[#This Row],[Item]],'DT HUEVO'!$A:$E,5,0)</f>
        <v>0</v>
      </c>
      <c r="P2">
        <f>SUMIFS('DIAS DE INVENTARIO TAT'!R:R,'DIAS DE INVENTARIO TAT'!A:A,Tablaedad[[#This Row],[DESTINO]],'DIAS DE INVENTARIO TAT'!B:B,Tablaedad[[#This Row],[Item]])</f>
        <v>0</v>
      </c>
      <c r="R2" t="s">
        <v>1733</v>
      </c>
      <c r="S2" t="s">
        <v>1733</v>
      </c>
      <c r="T2" t="s">
        <v>1733</v>
      </c>
    </row>
    <row r="3" spans="1:20">
      <c r="A3" s="221" t="s">
        <v>816</v>
      </c>
      <c r="B3" s="222">
        <v>46307</v>
      </c>
      <c r="C3" s="221">
        <v>4</v>
      </c>
      <c r="D3" s="221">
        <v>110316</v>
      </c>
      <c r="E3" s="166">
        <v>60</v>
      </c>
      <c r="F3" s="27" t="str">
        <f>VLOOKUP(Tablaedad[[#This Row],[Item]],'DT HUEVO'!$A:$B,2,0)</f>
        <v>HUEVO L X30 CARTON VERDE CON ETIQUETA</v>
      </c>
      <c r="G3" s="8" t="str">
        <f>+VLOOKUP(Tablaedad[[#This Row],[CEDI]],'CONVERSION DATOS'!B:C,2,0)</f>
        <v>TAT BARRANQUILLA</v>
      </c>
      <c r="H3" s="14" t="str">
        <f>+VLOOKUP(Tablaedad[[#This Row],[Item]],'DT HUEVO'!$A:$E,4,0)</f>
        <v>ETIQUETA</v>
      </c>
      <c r="I3" t="str">
        <f>+VLOOKUP(Tablaedad[[#This Row],[Item]],'DT HUEVO'!$A:$D,3,0)</f>
        <v>L</v>
      </c>
      <c r="J3" t="str">
        <f>+VLOOKUP(G3,'DT HUEVO'!$H:$K,4,0)</f>
        <v>COSTA ORIENTE</v>
      </c>
      <c r="K3">
        <f>SUMIFS('DIAS DE INVENTARIO TAT'!M:M,'DIAS DE INVENTARIO TAT'!A:A,Tablaedad[[#This Row],[DESTINO]],'DIAS DE INVENTARIO TAT'!B:B,Tablaedad[[#This Row],[Item]])</f>
        <v>0</v>
      </c>
      <c r="L3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3" s="6">
        <f>SUMIFS(inv!D$1:D$1,inv!T$1:T$1,Tablaedad[[#This Row],[DESTINO]],inv!AA$1:AA$1,Tablaedad[[#This Row],[Columna4]],inv!P$1:P$1,Tablaedad[[#This Row],[Item]])</f>
        <v>0</v>
      </c>
      <c r="N3" s="22">
        <f>+IFERROR(Tablaedad[[#This Row],[CANTIDAD]]/Tablaedad[[#This Row],[INVENTARIO TOTAL]],0)</f>
        <v>0</v>
      </c>
      <c r="O3">
        <f>+VLOOKUP(Tablaedad[[#This Row],[Item]],'DT HUEVO'!$A:$E,5,0)</f>
        <v>0</v>
      </c>
      <c r="P3">
        <f>SUMIFS('DIAS DE INVENTARIO TAT'!R:R,'DIAS DE INVENTARIO TAT'!A:A,Tablaedad[[#This Row],[DESTINO]],'DIAS DE INVENTARIO TAT'!B:B,Tablaedad[[#This Row],[Item]])</f>
        <v>0</v>
      </c>
      <c r="R3" t="s">
        <v>1733</v>
      </c>
      <c r="S3" t="s">
        <v>1733</v>
      </c>
      <c r="T3" t="s">
        <v>1733</v>
      </c>
    </row>
    <row r="4" spans="1:20">
      <c r="A4" s="221" t="s">
        <v>816</v>
      </c>
      <c r="B4" s="222">
        <v>46307</v>
      </c>
      <c r="C4" s="221">
        <v>4</v>
      </c>
      <c r="D4" s="221">
        <v>112268</v>
      </c>
      <c r="E4" s="166">
        <v>4500</v>
      </c>
      <c r="F4" s="27" t="str">
        <f>VLOOKUP(Tablaedad[[#This Row],[Item]],'DT HUEVO'!$A:$B,2,0)</f>
        <v>HUEVO XL X 15 PET CAJA X 300</v>
      </c>
      <c r="G4" s="8" t="str">
        <f>+VLOOKUP(Tablaedad[[#This Row],[CEDI]],'CONVERSION DATOS'!B:C,2,0)</f>
        <v>TAT BARRANQUILLA</v>
      </c>
      <c r="H4" s="14" t="str">
        <f>+VLOOKUP(Tablaedad[[#This Row],[Item]],'DT HUEVO'!$A:$E,4,0)</f>
        <v>EMPACADOS</v>
      </c>
      <c r="I4" t="str">
        <f>+VLOOKUP(Tablaedad[[#This Row],[Item]],'DT HUEVO'!$A:$D,3,0)</f>
        <v>XL</v>
      </c>
      <c r="J4" t="str">
        <f>+VLOOKUP(G4,'DT HUEVO'!$H:$K,4,0)</f>
        <v>COSTA ORIENTE</v>
      </c>
      <c r="K4">
        <f>SUMIFS('DIAS DE INVENTARIO TAT'!M:M,'DIAS DE INVENTARIO TAT'!A:A,Tablaedad[[#This Row],[DESTINO]],'DIAS DE INVENTARIO TAT'!B:B,Tablaedad[[#This Row],[Item]])</f>
        <v>0</v>
      </c>
      <c r="L4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4" s="6">
        <f>SUMIFS(inv!D$1:D$1,inv!T$1:T$1,Tablaedad[[#This Row],[DESTINO]],inv!AA$1:AA$1,Tablaedad[[#This Row],[Columna4]],inv!P$1:P$1,Tablaedad[[#This Row],[Item]])</f>
        <v>0</v>
      </c>
      <c r="N4" s="22">
        <f>+IFERROR(Tablaedad[[#This Row],[CANTIDAD]]/Tablaedad[[#This Row],[INVENTARIO TOTAL]],0)</f>
        <v>0</v>
      </c>
      <c r="O4">
        <f>+VLOOKUP(Tablaedad[[#This Row],[Item]],'DT HUEVO'!$A:$E,5,0)</f>
        <v>0</v>
      </c>
      <c r="P4">
        <f>SUMIFS('DIAS DE INVENTARIO TAT'!R:R,'DIAS DE INVENTARIO TAT'!A:A,Tablaedad[[#This Row],[DESTINO]],'DIAS DE INVENTARIO TAT'!B:B,Tablaedad[[#This Row],[Item]])</f>
        <v>0</v>
      </c>
      <c r="R4" t="s">
        <v>1733</v>
      </c>
      <c r="S4" t="s">
        <v>1733</v>
      </c>
      <c r="T4" t="s">
        <v>1733</v>
      </c>
    </row>
    <row r="5" spans="1:20">
      <c r="A5" s="221" t="s">
        <v>816</v>
      </c>
      <c r="B5" s="222">
        <v>46307</v>
      </c>
      <c r="C5" s="221">
        <v>4</v>
      </c>
      <c r="D5" s="221">
        <v>112379</v>
      </c>
      <c r="E5" s="166">
        <v>3960</v>
      </c>
      <c r="F5" s="27" t="str">
        <f>VLOOKUP(Tablaedad[[#This Row],[Item]],'DT HUEVO'!$A:$B,2,0)</f>
        <v>HUEVO L X 30 PET CAJA X 300</v>
      </c>
      <c r="G5" s="8" t="str">
        <f>+VLOOKUP(Tablaedad[[#This Row],[CEDI]],'CONVERSION DATOS'!B:C,2,0)</f>
        <v>TAT BARRANQUILLA</v>
      </c>
      <c r="H5" s="14" t="str">
        <f>+VLOOKUP(Tablaedad[[#This Row],[Item]],'DT HUEVO'!$A:$E,4,0)</f>
        <v>EMPACADOS</v>
      </c>
      <c r="I5" t="str">
        <f>+VLOOKUP(Tablaedad[[#This Row],[Item]],'DT HUEVO'!$A:$D,3,0)</f>
        <v>L</v>
      </c>
      <c r="J5" t="str">
        <f>+VLOOKUP(G5,'DT HUEVO'!$H:$K,4,0)</f>
        <v>COSTA ORIENTE</v>
      </c>
      <c r="K5">
        <f>SUMIFS('DIAS DE INVENTARIO TAT'!M:M,'DIAS DE INVENTARIO TAT'!A:A,Tablaedad[[#This Row],[DESTINO]],'DIAS DE INVENTARIO TAT'!B:B,Tablaedad[[#This Row],[Item]])</f>
        <v>0</v>
      </c>
      <c r="L5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5" s="6">
        <f>SUMIFS(inv!D$1:D$1,inv!T$1:T$1,Tablaedad[[#This Row],[DESTINO]],inv!AA$1:AA$1,Tablaedad[[#This Row],[Columna4]],inv!P$1:P$1,Tablaedad[[#This Row],[Item]])</f>
        <v>0</v>
      </c>
      <c r="N5" s="22">
        <f>+IFERROR(Tablaedad[[#This Row],[CANTIDAD]]/Tablaedad[[#This Row],[INVENTARIO TOTAL]],0)</f>
        <v>0</v>
      </c>
      <c r="O5">
        <f>+VLOOKUP(Tablaedad[[#This Row],[Item]],'DT HUEVO'!$A:$E,5,0)</f>
        <v>0</v>
      </c>
      <c r="P5">
        <f>SUMIFS('DIAS DE INVENTARIO TAT'!R:R,'DIAS DE INVENTARIO TAT'!A:A,Tablaedad[[#This Row],[DESTINO]],'DIAS DE INVENTARIO TAT'!B:B,Tablaedad[[#This Row],[Item]])</f>
        <v>0</v>
      </c>
      <c r="R5" t="s">
        <v>1733</v>
      </c>
      <c r="S5" t="s">
        <v>1733</v>
      </c>
      <c r="T5" t="s">
        <v>1733</v>
      </c>
    </row>
    <row r="6" spans="1:20">
      <c r="A6" s="221" t="s">
        <v>816</v>
      </c>
      <c r="B6" s="222">
        <v>46307</v>
      </c>
      <c r="C6" s="221">
        <v>7</v>
      </c>
      <c r="D6" s="221">
        <v>2110202</v>
      </c>
      <c r="E6" s="166">
        <v>189</v>
      </c>
      <c r="F6" s="27" t="str">
        <f>VLOOKUP(Tablaedad[[#This Row],[Item]],'DT HUEVO'!$A:$B,2,0)</f>
        <v>HUEVO XL X 30 CARTON VERDE CANASTA</v>
      </c>
      <c r="G6" s="8" t="str">
        <f>+VLOOKUP(Tablaedad[[#This Row],[CEDI]],'CONVERSION DATOS'!B:C,2,0)</f>
        <v>TAT BARRANQUILLA</v>
      </c>
      <c r="H6" s="14" t="str">
        <f>+VLOOKUP(Tablaedad[[#This Row],[Item]],'DT HUEVO'!$A:$E,4,0)</f>
        <v>VERDE</v>
      </c>
      <c r="I6" t="str">
        <f>+VLOOKUP(Tablaedad[[#This Row],[Item]],'DT HUEVO'!$A:$D,3,0)</f>
        <v>XL</v>
      </c>
      <c r="J6" t="str">
        <f>+VLOOKUP(G6,'DT HUEVO'!$H:$K,4,0)</f>
        <v>COSTA ORIENTE</v>
      </c>
      <c r="K6">
        <f>SUMIFS('DIAS DE INVENTARIO TAT'!M:M,'DIAS DE INVENTARIO TAT'!A:A,Tablaedad[[#This Row],[DESTINO]],'DIAS DE INVENTARIO TAT'!B:B,Tablaedad[[#This Row],[Item]])</f>
        <v>0</v>
      </c>
      <c r="L6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6" s="6">
        <f>SUMIFS(inv!D$1:D$1,inv!T$1:T$1,Tablaedad[[#This Row],[DESTINO]],inv!AA$1:AA$1,Tablaedad[[#This Row],[Columna4]],inv!P$1:P$1,Tablaedad[[#This Row],[Item]])</f>
        <v>0</v>
      </c>
      <c r="N6" s="22">
        <f>+IFERROR(Tablaedad[[#This Row],[CANTIDAD]]/Tablaedad[[#This Row],[INVENTARIO TOTAL]],0)</f>
        <v>0</v>
      </c>
      <c r="O6">
        <f>+VLOOKUP(Tablaedad[[#This Row],[Item]],'DT HUEVO'!$A:$E,5,0)</f>
        <v>0</v>
      </c>
      <c r="P6">
        <f>SUMIFS('DIAS DE INVENTARIO TAT'!R:R,'DIAS DE INVENTARIO TAT'!A:A,Tablaedad[[#This Row],[DESTINO]],'DIAS DE INVENTARIO TAT'!B:B,Tablaedad[[#This Row],[Item]])</f>
        <v>0</v>
      </c>
      <c r="R6" t="s">
        <v>1733</v>
      </c>
      <c r="S6" t="s">
        <v>1733</v>
      </c>
      <c r="T6" t="s">
        <v>1733</v>
      </c>
    </row>
    <row r="7" spans="1:20">
      <c r="A7" s="221" t="s">
        <v>816</v>
      </c>
      <c r="B7" s="222">
        <v>46307</v>
      </c>
      <c r="C7" s="221">
        <v>6</v>
      </c>
      <c r="D7" s="221">
        <v>2110202</v>
      </c>
      <c r="E7" s="166">
        <v>619</v>
      </c>
      <c r="F7" s="27" t="str">
        <f>VLOOKUP(Tablaedad[[#This Row],[Item]],'DT HUEVO'!$A:$B,2,0)</f>
        <v>HUEVO XL X 30 CARTON VERDE CANASTA</v>
      </c>
      <c r="G7" s="8" t="str">
        <f>+VLOOKUP(Tablaedad[[#This Row],[CEDI]],'CONVERSION DATOS'!B:C,2,0)</f>
        <v>TAT BARRANQUILLA</v>
      </c>
      <c r="H7" s="14" t="str">
        <f>+VLOOKUP(Tablaedad[[#This Row],[Item]],'DT HUEVO'!$A:$E,4,0)</f>
        <v>VERDE</v>
      </c>
      <c r="I7" t="str">
        <f>+VLOOKUP(Tablaedad[[#This Row],[Item]],'DT HUEVO'!$A:$D,3,0)</f>
        <v>XL</v>
      </c>
      <c r="J7" t="str">
        <f>+VLOOKUP(G7,'DT HUEVO'!$H:$K,4,0)</f>
        <v>COSTA ORIENTE</v>
      </c>
      <c r="K7">
        <f>SUMIFS('DIAS DE INVENTARIO TAT'!M:M,'DIAS DE INVENTARIO TAT'!A:A,Tablaedad[[#This Row],[DESTINO]],'DIAS DE INVENTARIO TAT'!B:B,Tablaedad[[#This Row],[Item]])</f>
        <v>0</v>
      </c>
      <c r="L7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7" s="6">
        <f>SUMIFS(inv!D$1:D$1,inv!T$1:T$1,Tablaedad[[#This Row],[DESTINO]],inv!AA$1:AA$1,Tablaedad[[#This Row],[Columna4]],inv!P$1:P$1,Tablaedad[[#This Row],[Item]])</f>
        <v>0</v>
      </c>
      <c r="N7" s="22">
        <f>+IFERROR(Tablaedad[[#This Row],[CANTIDAD]]/Tablaedad[[#This Row],[INVENTARIO TOTAL]],0)</f>
        <v>0</v>
      </c>
      <c r="O7">
        <f>+VLOOKUP(Tablaedad[[#This Row],[Item]],'DT HUEVO'!$A:$E,5,0)</f>
        <v>0</v>
      </c>
      <c r="P7">
        <f>SUMIFS('DIAS DE INVENTARIO TAT'!R:R,'DIAS DE INVENTARIO TAT'!A:A,Tablaedad[[#This Row],[DESTINO]],'DIAS DE INVENTARIO TAT'!B:B,Tablaedad[[#This Row],[Item]])</f>
        <v>0</v>
      </c>
      <c r="R7" t="s">
        <v>1733</v>
      </c>
      <c r="S7" t="s">
        <v>1733</v>
      </c>
      <c r="T7" t="s">
        <v>1733</v>
      </c>
    </row>
    <row r="8" spans="1:20">
      <c r="A8" s="221" t="s">
        <v>816</v>
      </c>
      <c r="B8" s="222">
        <v>46307</v>
      </c>
      <c r="C8" s="221">
        <v>4</v>
      </c>
      <c r="D8" s="221">
        <v>2110302</v>
      </c>
      <c r="E8" s="166">
        <v>407</v>
      </c>
      <c r="F8" s="27" t="str">
        <f>VLOOKUP(Tablaedad[[#This Row],[Item]],'DT HUEVO'!$A:$B,2,0)</f>
        <v>HUEVO L X 30 CARTON VERDE CANASTA</v>
      </c>
      <c r="G8" s="8" t="str">
        <f>+VLOOKUP(Tablaedad[[#This Row],[CEDI]],'CONVERSION DATOS'!B:C,2,0)</f>
        <v>TAT BARRANQUILLA</v>
      </c>
      <c r="H8" s="14" t="str">
        <f>+VLOOKUP(Tablaedad[[#This Row],[Item]],'DT HUEVO'!$A:$E,4,0)</f>
        <v>VERDE</v>
      </c>
      <c r="I8" t="str">
        <f>+VLOOKUP(Tablaedad[[#This Row],[Item]],'DT HUEVO'!$A:$D,3,0)</f>
        <v>L</v>
      </c>
      <c r="J8" t="str">
        <f>+VLOOKUP(G8,'DT HUEVO'!$H:$K,4,0)</f>
        <v>COSTA ORIENTE</v>
      </c>
      <c r="K8">
        <f>SUMIFS('DIAS DE INVENTARIO TAT'!M:M,'DIAS DE INVENTARIO TAT'!A:A,Tablaedad[[#This Row],[DESTINO]],'DIAS DE INVENTARIO TAT'!B:B,Tablaedad[[#This Row],[Item]])</f>
        <v>0</v>
      </c>
      <c r="L8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8" s="6">
        <f>SUMIFS(inv!D$1:D$1,inv!T$1:T$1,Tablaedad[[#This Row],[DESTINO]],inv!AA$1:AA$1,Tablaedad[[#This Row],[Columna4]],inv!P$1:P$1,Tablaedad[[#This Row],[Item]])</f>
        <v>0</v>
      </c>
      <c r="N8" s="22">
        <f>+IFERROR(Tablaedad[[#This Row],[CANTIDAD]]/Tablaedad[[#This Row],[INVENTARIO TOTAL]],0)</f>
        <v>0</v>
      </c>
      <c r="O8">
        <f>+VLOOKUP(Tablaedad[[#This Row],[Item]],'DT HUEVO'!$A:$E,5,0)</f>
        <v>0</v>
      </c>
      <c r="P8">
        <f>SUMIFS('DIAS DE INVENTARIO TAT'!R:R,'DIAS DE INVENTARIO TAT'!A:A,Tablaedad[[#This Row],[DESTINO]],'DIAS DE INVENTARIO TAT'!B:B,Tablaedad[[#This Row],[Item]])</f>
        <v>0</v>
      </c>
      <c r="R8" t="s">
        <v>1733</v>
      </c>
      <c r="S8" t="s">
        <v>1733</v>
      </c>
      <c r="T8" t="s">
        <v>1733</v>
      </c>
    </row>
    <row r="9" spans="1:20">
      <c r="A9" s="221" t="s">
        <v>816</v>
      </c>
      <c r="B9" s="222">
        <v>46307</v>
      </c>
      <c r="C9" s="221">
        <v>5</v>
      </c>
      <c r="D9" s="221">
        <v>2110317</v>
      </c>
      <c r="E9" s="166">
        <v>6660</v>
      </c>
      <c r="F9" s="27" t="str">
        <f>VLOOKUP(Tablaedad[[#This Row],[Item]],'DT HUEVO'!$A:$B,2,0)</f>
        <v>HUEVO L X 30 CARTON VERDE AMARRADO SIN ETIQUETA</v>
      </c>
      <c r="G9" s="8" t="str">
        <f>+VLOOKUP(Tablaedad[[#This Row],[CEDI]],'CONVERSION DATOS'!B:C,2,0)</f>
        <v>TAT BARRANQUILLA</v>
      </c>
      <c r="H9" s="14" t="str">
        <f>+VLOOKUP(Tablaedad[[#This Row],[Item]],'DT HUEVO'!$A:$E,4,0)</f>
        <v>EMPACADOS</v>
      </c>
      <c r="I9" t="str">
        <f>+VLOOKUP(Tablaedad[[#This Row],[Item]],'DT HUEVO'!$A:$D,3,0)</f>
        <v>L</v>
      </c>
      <c r="J9" t="str">
        <f>+VLOOKUP(G9,'DT HUEVO'!$H:$K,4,0)</f>
        <v>COSTA ORIENTE</v>
      </c>
      <c r="K9">
        <f>SUMIFS('DIAS DE INVENTARIO TAT'!M:M,'DIAS DE INVENTARIO TAT'!A:A,Tablaedad[[#This Row],[DESTINO]],'DIAS DE INVENTARIO TAT'!B:B,Tablaedad[[#This Row],[Item]])</f>
        <v>0</v>
      </c>
      <c r="L9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9" s="6">
        <f>SUMIFS(inv!D$1:D$1,inv!T$1:T$1,Tablaedad[[#This Row],[DESTINO]],inv!AA$1:AA$1,Tablaedad[[#This Row],[Columna4]],inv!P$1:P$1,Tablaedad[[#This Row],[Item]])</f>
        <v>0</v>
      </c>
      <c r="N9" s="22">
        <f>+IFERROR(Tablaedad[[#This Row],[CANTIDAD]]/Tablaedad[[#This Row],[INVENTARIO TOTAL]],0)</f>
        <v>0</v>
      </c>
      <c r="O9">
        <f>+VLOOKUP(Tablaedad[[#This Row],[Item]],'DT HUEVO'!$A:$E,5,0)</f>
        <v>0</v>
      </c>
      <c r="P9">
        <f>SUMIFS('DIAS DE INVENTARIO TAT'!R:R,'DIAS DE INVENTARIO TAT'!A:A,Tablaedad[[#This Row],[DESTINO]],'DIAS DE INVENTARIO TAT'!B:B,Tablaedad[[#This Row],[Item]])</f>
        <v>0</v>
      </c>
      <c r="R9" t="s">
        <v>1733</v>
      </c>
      <c r="S9" t="s">
        <v>1733</v>
      </c>
      <c r="T9" t="s">
        <v>1733</v>
      </c>
    </row>
    <row r="10" spans="1:20">
      <c r="A10" s="221" t="s">
        <v>816</v>
      </c>
      <c r="B10" s="222">
        <v>46307</v>
      </c>
      <c r="C10" s="221">
        <v>4</v>
      </c>
      <c r="D10" s="221">
        <v>2110317</v>
      </c>
      <c r="E10" s="166">
        <v>5940</v>
      </c>
      <c r="F10" s="27" t="str">
        <f>VLOOKUP(Tablaedad[[#This Row],[Item]],'DT HUEVO'!$A:$B,2,0)</f>
        <v>HUEVO L X 30 CARTON VERDE AMARRADO SIN ETIQUETA</v>
      </c>
      <c r="G10" s="8" t="str">
        <f>+VLOOKUP(Tablaedad[[#This Row],[CEDI]],'CONVERSION DATOS'!B:C,2,0)</f>
        <v>TAT BARRANQUILLA</v>
      </c>
      <c r="H10" s="14" t="str">
        <f>+VLOOKUP(Tablaedad[[#This Row],[Item]],'DT HUEVO'!$A:$E,4,0)</f>
        <v>EMPACADOS</v>
      </c>
      <c r="I10" t="str">
        <f>+VLOOKUP(Tablaedad[[#This Row],[Item]],'DT HUEVO'!$A:$D,3,0)</f>
        <v>L</v>
      </c>
      <c r="J10" t="str">
        <f>+VLOOKUP(G10,'DT HUEVO'!$H:$K,4,0)</f>
        <v>COSTA ORIENTE</v>
      </c>
      <c r="K10">
        <f>SUMIFS('DIAS DE INVENTARIO TAT'!M:M,'DIAS DE INVENTARIO TAT'!A:A,Tablaedad[[#This Row],[DESTINO]],'DIAS DE INVENTARIO TAT'!B:B,Tablaedad[[#This Row],[Item]])</f>
        <v>0</v>
      </c>
      <c r="L10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10" s="6">
        <f>SUMIFS(inv!D$1:D$1,inv!T$1:T$1,Tablaedad[[#This Row],[DESTINO]],inv!AA$1:AA$1,Tablaedad[[#This Row],[Columna4]],inv!P$1:P$1,Tablaedad[[#This Row],[Item]])</f>
        <v>0</v>
      </c>
      <c r="N10" s="22">
        <f>+IFERROR(Tablaedad[[#This Row],[CANTIDAD]]/Tablaedad[[#This Row],[INVENTARIO TOTAL]],0)</f>
        <v>0</v>
      </c>
      <c r="O10">
        <f>+VLOOKUP(Tablaedad[[#This Row],[Item]],'DT HUEVO'!$A:$E,5,0)</f>
        <v>0</v>
      </c>
      <c r="P10">
        <f>SUMIFS('DIAS DE INVENTARIO TAT'!R:R,'DIAS DE INVENTARIO TAT'!A:A,Tablaedad[[#This Row],[DESTINO]],'DIAS DE INVENTARIO TAT'!B:B,Tablaedad[[#This Row],[Item]])</f>
        <v>0</v>
      </c>
      <c r="R10" t="s">
        <v>1733</v>
      </c>
      <c r="S10" t="s">
        <v>1733</v>
      </c>
      <c r="T10" t="s">
        <v>1733</v>
      </c>
    </row>
    <row r="11" spans="1:20">
      <c r="A11" s="221" t="s">
        <v>816</v>
      </c>
      <c r="B11" s="222">
        <v>46307</v>
      </c>
      <c r="C11" s="221">
        <v>6</v>
      </c>
      <c r="D11" s="221">
        <v>2110402</v>
      </c>
      <c r="E11" s="166">
        <v>155280</v>
      </c>
      <c r="F11" s="27" t="str">
        <f>VLOOKUP(Tablaedad[[#This Row],[Item]],'DT HUEVO'!$A:$B,2,0)</f>
        <v>HUEVO M X 30 CARTON VERDE CANASTA</v>
      </c>
      <c r="G11" s="8" t="str">
        <f>+VLOOKUP(Tablaedad[[#This Row],[CEDI]],'CONVERSION DATOS'!B:C,2,0)</f>
        <v>TAT BARRANQUILLA</v>
      </c>
      <c r="H11" s="14" t="str">
        <f>+VLOOKUP(Tablaedad[[#This Row],[Item]],'DT HUEVO'!$A:$E,4,0)</f>
        <v>VERDE</v>
      </c>
      <c r="I11" t="str">
        <f>+VLOOKUP(Tablaedad[[#This Row],[Item]],'DT HUEVO'!$A:$D,3,0)</f>
        <v>M</v>
      </c>
      <c r="J11" t="str">
        <f>+VLOOKUP(G11,'DT HUEVO'!$H:$K,4,0)</f>
        <v>COSTA ORIENTE</v>
      </c>
      <c r="K11">
        <f>SUMIFS('DIAS DE INVENTARIO TAT'!M:M,'DIAS DE INVENTARIO TAT'!A:A,Tablaedad[[#This Row],[DESTINO]],'DIAS DE INVENTARIO TAT'!B:B,Tablaedad[[#This Row],[Item]])</f>
        <v>0</v>
      </c>
      <c r="L11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11" s="6">
        <f>SUMIFS(inv!D$1:D$1,inv!T$1:T$1,Tablaedad[[#This Row],[DESTINO]],inv!AA$1:AA$1,Tablaedad[[#This Row],[Columna4]],inv!P$1:P$1,Tablaedad[[#This Row],[Item]])</f>
        <v>0</v>
      </c>
      <c r="N11" s="22">
        <f>+IFERROR(Tablaedad[[#This Row],[CANTIDAD]]/Tablaedad[[#This Row],[INVENTARIO TOTAL]],0)</f>
        <v>0</v>
      </c>
      <c r="O11">
        <f>+VLOOKUP(Tablaedad[[#This Row],[Item]],'DT HUEVO'!$A:$E,5,0)</f>
        <v>0</v>
      </c>
      <c r="P11">
        <f>SUMIFS('DIAS DE INVENTARIO TAT'!R:R,'DIAS DE INVENTARIO TAT'!A:A,Tablaedad[[#This Row],[DESTINO]],'DIAS DE INVENTARIO TAT'!B:B,Tablaedad[[#This Row],[Item]])</f>
        <v>0</v>
      </c>
      <c r="R11" t="s">
        <v>1733</v>
      </c>
      <c r="S11" t="s">
        <v>1733</v>
      </c>
      <c r="T11" t="s">
        <v>1733</v>
      </c>
    </row>
    <row r="12" spans="1:20">
      <c r="A12" s="221" t="s">
        <v>816</v>
      </c>
      <c r="B12" s="222">
        <v>46307</v>
      </c>
      <c r="C12" s="221">
        <v>7</v>
      </c>
      <c r="D12" s="221">
        <v>2110402</v>
      </c>
      <c r="E12" s="166">
        <v>37533</v>
      </c>
      <c r="F12" s="27" t="str">
        <f>VLOOKUP(Tablaedad[[#This Row],[Item]],'DT HUEVO'!$A:$B,2,0)</f>
        <v>HUEVO M X 30 CARTON VERDE CANASTA</v>
      </c>
      <c r="G12" s="8" t="str">
        <f>+VLOOKUP(Tablaedad[[#This Row],[CEDI]],'CONVERSION DATOS'!B:C,2,0)</f>
        <v>TAT BARRANQUILLA</v>
      </c>
      <c r="H12" s="14" t="str">
        <f>+VLOOKUP(Tablaedad[[#This Row],[Item]],'DT HUEVO'!$A:$E,4,0)</f>
        <v>VERDE</v>
      </c>
      <c r="I12" t="str">
        <f>+VLOOKUP(Tablaedad[[#This Row],[Item]],'DT HUEVO'!$A:$D,3,0)</f>
        <v>M</v>
      </c>
      <c r="J12" t="str">
        <f>+VLOOKUP(G12,'DT HUEVO'!$H:$K,4,0)</f>
        <v>COSTA ORIENTE</v>
      </c>
      <c r="K12">
        <f>SUMIFS('DIAS DE INVENTARIO TAT'!M:M,'DIAS DE INVENTARIO TAT'!A:A,Tablaedad[[#This Row],[DESTINO]],'DIAS DE INVENTARIO TAT'!B:B,Tablaedad[[#This Row],[Item]])</f>
        <v>0</v>
      </c>
      <c r="L12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12" s="6">
        <f>SUMIFS(inv!D$1:D$1,inv!T$1:T$1,Tablaedad[[#This Row],[DESTINO]],inv!AA$1:AA$1,Tablaedad[[#This Row],[Columna4]],inv!P$1:P$1,Tablaedad[[#This Row],[Item]])</f>
        <v>0</v>
      </c>
      <c r="N12" s="22">
        <f>+IFERROR(Tablaedad[[#This Row],[CANTIDAD]]/Tablaedad[[#This Row],[INVENTARIO TOTAL]],0)</f>
        <v>0</v>
      </c>
      <c r="O12">
        <f>+VLOOKUP(Tablaedad[[#This Row],[Item]],'DT HUEVO'!$A:$E,5,0)</f>
        <v>0</v>
      </c>
      <c r="P12">
        <f>SUMIFS('DIAS DE INVENTARIO TAT'!R:R,'DIAS DE INVENTARIO TAT'!A:A,Tablaedad[[#This Row],[DESTINO]],'DIAS DE INVENTARIO TAT'!B:B,Tablaedad[[#This Row],[Item]])</f>
        <v>0</v>
      </c>
      <c r="R12" t="s">
        <v>1733</v>
      </c>
      <c r="S12" t="s">
        <v>1733</v>
      </c>
      <c r="T12" t="s">
        <v>1733</v>
      </c>
    </row>
    <row r="13" spans="1:20">
      <c r="A13" s="221" t="s">
        <v>816</v>
      </c>
      <c r="B13" s="222">
        <v>46307</v>
      </c>
      <c r="C13" s="221">
        <v>10</v>
      </c>
      <c r="D13" s="221">
        <v>2110402</v>
      </c>
      <c r="E13" s="166">
        <v>12654</v>
      </c>
      <c r="F13" s="27" t="str">
        <f>VLOOKUP(Tablaedad[[#This Row],[Item]],'DT HUEVO'!$A:$B,2,0)</f>
        <v>HUEVO M X 30 CARTON VERDE CANASTA</v>
      </c>
      <c r="G13" s="8" t="str">
        <f>+VLOOKUP(Tablaedad[[#This Row],[CEDI]],'CONVERSION DATOS'!B:C,2,0)</f>
        <v>TAT BARRANQUILLA</v>
      </c>
      <c r="H13" s="14" t="str">
        <f>+VLOOKUP(Tablaedad[[#This Row],[Item]],'DT HUEVO'!$A:$E,4,0)</f>
        <v>VERDE</v>
      </c>
      <c r="I13" t="str">
        <f>+VLOOKUP(Tablaedad[[#This Row],[Item]],'DT HUEVO'!$A:$D,3,0)</f>
        <v>M</v>
      </c>
      <c r="J13" t="str">
        <f>+VLOOKUP(G13,'DT HUEVO'!$H:$K,4,0)</f>
        <v>COSTA ORIENTE</v>
      </c>
      <c r="K13">
        <f>SUMIFS('DIAS DE INVENTARIO TAT'!M:M,'DIAS DE INVENTARIO TAT'!A:A,Tablaedad[[#This Row],[DESTINO]],'DIAS DE INVENTARIO TAT'!B:B,Tablaedad[[#This Row],[Item]])</f>
        <v>0</v>
      </c>
      <c r="L13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13" s="6">
        <f>SUMIFS(inv!D$1:D$1,inv!T$1:T$1,Tablaedad[[#This Row],[DESTINO]],inv!AA$1:AA$1,Tablaedad[[#This Row],[Columna4]],inv!P$1:P$1,Tablaedad[[#This Row],[Item]])</f>
        <v>0</v>
      </c>
      <c r="N13" s="22">
        <f>+IFERROR(Tablaedad[[#This Row],[CANTIDAD]]/Tablaedad[[#This Row],[INVENTARIO TOTAL]],0)</f>
        <v>0</v>
      </c>
      <c r="O13">
        <f>+VLOOKUP(Tablaedad[[#This Row],[Item]],'DT HUEVO'!$A:$E,5,0)</f>
        <v>0</v>
      </c>
      <c r="P13">
        <f>SUMIFS('DIAS DE INVENTARIO TAT'!R:R,'DIAS DE INVENTARIO TAT'!A:A,Tablaedad[[#This Row],[DESTINO]],'DIAS DE INVENTARIO TAT'!B:B,Tablaedad[[#This Row],[Item]])</f>
        <v>0</v>
      </c>
      <c r="R13" t="s">
        <v>1733</v>
      </c>
      <c r="S13" t="s">
        <v>1733</v>
      </c>
      <c r="T13" t="s">
        <v>1733</v>
      </c>
    </row>
    <row r="14" spans="1:20">
      <c r="A14" s="221" t="s">
        <v>816</v>
      </c>
      <c r="B14" s="222">
        <v>46307</v>
      </c>
      <c r="C14" s="221">
        <v>5</v>
      </c>
      <c r="D14" s="221">
        <v>2110403</v>
      </c>
      <c r="E14" s="166">
        <v>3780</v>
      </c>
      <c r="F14" s="27" t="str">
        <f>VLOOKUP(Tablaedad[[#This Row],[Item]],'DT HUEVO'!$A:$B,2,0)</f>
        <v>HUEVO M X30 CARTON VERDE AMARRADO CANASTA</v>
      </c>
      <c r="G14" s="8" t="str">
        <f>+VLOOKUP(Tablaedad[[#This Row],[CEDI]],'CONVERSION DATOS'!B:C,2,0)</f>
        <v>TAT BARRANQUILLA</v>
      </c>
      <c r="H14" s="14" t="str">
        <f>+VLOOKUP(Tablaedad[[#This Row],[Item]],'DT HUEVO'!$A:$E,4,0)</f>
        <v>EMPACADOS</v>
      </c>
      <c r="I14" t="str">
        <f>+VLOOKUP(Tablaedad[[#This Row],[Item]],'DT HUEVO'!$A:$D,3,0)</f>
        <v>M</v>
      </c>
      <c r="J14" t="str">
        <f>+VLOOKUP(G14,'DT HUEVO'!$H:$K,4,0)</f>
        <v>COSTA ORIENTE</v>
      </c>
      <c r="K14">
        <f>SUMIFS('DIAS DE INVENTARIO TAT'!M:M,'DIAS DE INVENTARIO TAT'!A:A,Tablaedad[[#This Row],[DESTINO]],'DIAS DE INVENTARIO TAT'!B:B,Tablaedad[[#This Row],[Item]])</f>
        <v>0</v>
      </c>
      <c r="L14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14" s="6">
        <f>SUMIFS(inv!D$1:D$1,inv!T$1:T$1,Tablaedad[[#This Row],[DESTINO]],inv!AA$1:AA$1,Tablaedad[[#This Row],[Columna4]],inv!P$1:P$1,Tablaedad[[#This Row],[Item]])</f>
        <v>0</v>
      </c>
      <c r="N14" s="22">
        <f>+IFERROR(Tablaedad[[#This Row],[CANTIDAD]]/Tablaedad[[#This Row],[INVENTARIO TOTAL]],0)</f>
        <v>0</v>
      </c>
      <c r="O14">
        <f>+VLOOKUP(Tablaedad[[#This Row],[Item]],'DT HUEVO'!$A:$E,5,0)</f>
        <v>0</v>
      </c>
      <c r="P14">
        <f>SUMIFS('DIAS DE INVENTARIO TAT'!R:R,'DIAS DE INVENTARIO TAT'!A:A,Tablaedad[[#This Row],[DESTINO]],'DIAS DE INVENTARIO TAT'!B:B,Tablaedad[[#This Row],[Item]])</f>
        <v>0</v>
      </c>
      <c r="R14" t="s">
        <v>1733</v>
      </c>
      <c r="S14" t="s">
        <v>1733</v>
      </c>
      <c r="T14" t="s">
        <v>1733</v>
      </c>
    </row>
    <row r="15" spans="1:20">
      <c r="A15" s="221" t="s">
        <v>816</v>
      </c>
      <c r="B15" s="222">
        <v>46307</v>
      </c>
      <c r="C15" s="221">
        <v>4</v>
      </c>
      <c r="D15" s="221">
        <v>2110403</v>
      </c>
      <c r="E15" s="166">
        <v>2880</v>
      </c>
      <c r="F15" s="27" t="str">
        <f>VLOOKUP(Tablaedad[[#This Row],[Item]],'DT HUEVO'!$A:$B,2,0)</f>
        <v>HUEVO M X30 CARTON VERDE AMARRADO CANASTA</v>
      </c>
      <c r="G15" s="8" t="str">
        <f>+VLOOKUP(Tablaedad[[#This Row],[CEDI]],'CONVERSION DATOS'!B:C,2,0)</f>
        <v>TAT BARRANQUILLA</v>
      </c>
      <c r="H15" s="14" t="str">
        <f>+VLOOKUP(Tablaedad[[#This Row],[Item]],'DT HUEVO'!$A:$E,4,0)</f>
        <v>EMPACADOS</v>
      </c>
      <c r="I15" t="str">
        <f>+VLOOKUP(Tablaedad[[#This Row],[Item]],'DT HUEVO'!$A:$D,3,0)</f>
        <v>M</v>
      </c>
      <c r="J15" t="str">
        <f>+VLOOKUP(G15,'DT HUEVO'!$H:$K,4,0)</f>
        <v>COSTA ORIENTE</v>
      </c>
      <c r="K15">
        <f>SUMIFS('DIAS DE INVENTARIO TAT'!M:M,'DIAS DE INVENTARIO TAT'!A:A,Tablaedad[[#This Row],[DESTINO]],'DIAS DE INVENTARIO TAT'!B:B,Tablaedad[[#This Row],[Item]])</f>
        <v>0</v>
      </c>
      <c r="L15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15" s="6">
        <f>SUMIFS(inv!D$1:D$1,inv!T$1:T$1,Tablaedad[[#This Row],[DESTINO]],inv!AA$1:AA$1,Tablaedad[[#This Row],[Columna4]],inv!P$1:P$1,Tablaedad[[#This Row],[Item]])</f>
        <v>0</v>
      </c>
      <c r="N15" s="22">
        <f>+IFERROR(Tablaedad[[#This Row],[CANTIDAD]]/Tablaedad[[#This Row],[INVENTARIO TOTAL]],0)</f>
        <v>0</v>
      </c>
      <c r="O15">
        <f>+VLOOKUP(Tablaedad[[#This Row],[Item]],'DT HUEVO'!$A:$E,5,0)</f>
        <v>0</v>
      </c>
      <c r="P15">
        <f>SUMIFS('DIAS DE INVENTARIO TAT'!R:R,'DIAS DE INVENTARIO TAT'!A:A,Tablaedad[[#This Row],[DESTINO]],'DIAS DE INVENTARIO TAT'!B:B,Tablaedad[[#This Row],[Item]])</f>
        <v>0</v>
      </c>
      <c r="R15" t="s">
        <v>1733</v>
      </c>
      <c r="S15" t="s">
        <v>1733</v>
      </c>
      <c r="T15" t="s">
        <v>1733</v>
      </c>
    </row>
    <row r="16" spans="1:20">
      <c r="A16" s="221" t="s">
        <v>816</v>
      </c>
      <c r="B16" s="222">
        <v>46307</v>
      </c>
      <c r="C16" s="221">
        <v>5</v>
      </c>
      <c r="D16" s="221">
        <v>2152388</v>
      </c>
      <c r="E16" s="166">
        <v>1440</v>
      </c>
      <c r="F16" s="27" t="str">
        <f>VLOOKUP(Tablaedad[[#This Row],[Item]],'DT HUEVO'!$A:$B,2,0)</f>
        <v>HUEVO L X 15 PAGUE 14 PET EN CANASTA.</v>
      </c>
      <c r="G16" s="8" t="str">
        <f>+VLOOKUP(Tablaedad[[#This Row],[CEDI]],'CONVERSION DATOS'!B:C,2,0)</f>
        <v>TAT BARRANQUILLA</v>
      </c>
      <c r="H16" s="14" t="str">
        <f>+VLOOKUP(Tablaedad[[#This Row],[Item]],'DT HUEVO'!$A:$E,4,0)</f>
        <v>EMPACADOS</v>
      </c>
      <c r="I16" t="str">
        <f>+VLOOKUP(Tablaedad[[#This Row],[Item]],'DT HUEVO'!$A:$D,3,0)</f>
        <v>L</v>
      </c>
      <c r="J16" t="str">
        <f>+VLOOKUP(G16,'DT HUEVO'!$H:$K,4,0)</f>
        <v>COSTA ORIENTE</v>
      </c>
      <c r="K16">
        <f>SUMIFS('DIAS DE INVENTARIO TAT'!M:M,'DIAS DE INVENTARIO TAT'!A:A,Tablaedad[[#This Row],[DESTINO]],'DIAS DE INVENTARIO TAT'!B:B,Tablaedad[[#This Row],[Item]])</f>
        <v>0</v>
      </c>
      <c r="L16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16" s="6">
        <f>SUMIFS(inv!D$1:D$1,inv!T$1:T$1,Tablaedad[[#This Row],[DESTINO]],inv!AA$1:AA$1,Tablaedad[[#This Row],[Columna4]],inv!P$1:P$1,Tablaedad[[#This Row],[Item]])</f>
        <v>0</v>
      </c>
      <c r="N16" s="22">
        <f>+IFERROR(Tablaedad[[#This Row],[CANTIDAD]]/Tablaedad[[#This Row],[INVENTARIO TOTAL]],0)</f>
        <v>0</v>
      </c>
      <c r="O16">
        <f>+VLOOKUP(Tablaedad[[#This Row],[Item]],'DT HUEVO'!$A:$E,5,0)</f>
        <v>0</v>
      </c>
      <c r="P16">
        <f>SUMIFS('DIAS DE INVENTARIO TAT'!R:R,'DIAS DE INVENTARIO TAT'!A:A,Tablaedad[[#This Row],[DESTINO]],'DIAS DE INVENTARIO TAT'!B:B,Tablaedad[[#This Row],[Item]])</f>
        <v>0</v>
      </c>
      <c r="R16" t="s">
        <v>1733</v>
      </c>
      <c r="S16" t="s">
        <v>1733</v>
      </c>
      <c r="T16" t="s">
        <v>1733</v>
      </c>
    </row>
    <row r="17" spans="1:20">
      <c r="A17" s="221" t="s">
        <v>816</v>
      </c>
      <c r="B17" s="222">
        <v>46307</v>
      </c>
      <c r="C17" s="221">
        <v>4</v>
      </c>
      <c r="D17" s="221">
        <v>2152388</v>
      </c>
      <c r="E17" s="166">
        <v>23760</v>
      </c>
      <c r="F17" s="27" t="str">
        <f>VLOOKUP(Tablaedad[[#This Row],[Item]],'DT HUEVO'!$A:$B,2,0)</f>
        <v>HUEVO L X 15 PAGUE 14 PET EN CANASTA.</v>
      </c>
      <c r="G17" s="8" t="str">
        <f>+VLOOKUP(Tablaedad[[#This Row],[CEDI]],'CONVERSION DATOS'!B:C,2,0)</f>
        <v>TAT BARRANQUILLA</v>
      </c>
      <c r="H17" s="14" t="str">
        <f>+VLOOKUP(Tablaedad[[#This Row],[Item]],'DT HUEVO'!$A:$E,4,0)</f>
        <v>EMPACADOS</v>
      </c>
      <c r="I17" t="str">
        <f>+VLOOKUP(Tablaedad[[#This Row],[Item]],'DT HUEVO'!$A:$D,3,0)</f>
        <v>L</v>
      </c>
      <c r="J17" t="str">
        <f>+VLOOKUP(G17,'DT HUEVO'!$H:$K,4,0)</f>
        <v>COSTA ORIENTE</v>
      </c>
      <c r="K17">
        <f>SUMIFS('DIAS DE INVENTARIO TAT'!M:M,'DIAS DE INVENTARIO TAT'!A:A,Tablaedad[[#This Row],[DESTINO]],'DIAS DE INVENTARIO TAT'!B:B,Tablaedad[[#This Row],[Item]])</f>
        <v>0</v>
      </c>
      <c r="L17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17" s="6">
        <f>SUMIFS(inv!D$1:D$1,inv!T$1:T$1,Tablaedad[[#This Row],[DESTINO]],inv!AA$1:AA$1,Tablaedad[[#This Row],[Columna4]],inv!P$1:P$1,Tablaedad[[#This Row],[Item]])</f>
        <v>0</v>
      </c>
      <c r="N17" s="22">
        <f>+IFERROR(Tablaedad[[#This Row],[CANTIDAD]]/Tablaedad[[#This Row],[INVENTARIO TOTAL]],0)</f>
        <v>0</v>
      </c>
      <c r="O17">
        <f>+VLOOKUP(Tablaedad[[#This Row],[Item]],'DT HUEVO'!$A:$E,5,0)</f>
        <v>0</v>
      </c>
      <c r="P17">
        <f>SUMIFS('DIAS DE INVENTARIO TAT'!R:R,'DIAS DE INVENTARIO TAT'!A:A,Tablaedad[[#This Row],[DESTINO]],'DIAS DE INVENTARIO TAT'!B:B,Tablaedad[[#This Row],[Item]])</f>
        <v>0</v>
      </c>
      <c r="R17" t="s">
        <v>1733</v>
      </c>
      <c r="S17" t="s">
        <v>1733</v>
      </c>
      <c r="T17" t="s">
        <v>1733</v>
      </c>
    </row>
    <row r="18" spans="1:20">
      <c r="A18" s="221" t="s">
        <v>1429</v>
      </c>
      <c r="B18" s="222">
        <v>46307</v>
      </c>
      <c r="C18" s="221">
        <v>6</v>
      </c>
      <c r="D18" s="221">
        <v>112268</v>
      </c>
      <c r="E18" s="166">
        <v>10095</v>
      </c>
      <c r="F18" s="27" t="str">
        <f>VLOOKUP(Tablaedad[[#This Row],[Item]],'DT HUEVO'!$A:$B,2,0)</f>
        <v>HUEVO XL X 15 PET CAJA X 300</v>
      </c>
      <c r="G18" s="8" t="str">
        <f>+VLOOKUP(Tablaedad[[#This Row],[CEDI]],'CONVERSION DATOS'!B:C,2,0)</f>
        <v>TAT BOGOTA MONTEVIDEO</v>
      </c>
      <c r="H18" s="14" t="str">
        <f>+VLOOKUP(Tablaedad[[#This Row],[Item]],'DT HUEVO'!$A:$E,4,0)</f>
        <v>EMPACADOS</v>
      </c>
      <c r="I18" t="str">
        <f>+VLOOKUP(Tablaedad[[#This Row],[Item]],'DT HUEVO'!$A:$D,3,0)</f>
        <v>XL</v>
      </c>
      <c r="J18" t="str">
        <f>+VLOOKUP(G18,'DT HUEVO'!$H:$K,4,0)</f>
        <v>CENTRO ORIENTE</v>
      </c>
      <c r="K18">
        <f>SUMIFS('DIAS DE INVENTARIO TAT'!M:M,'DIAS DE INVENTARIO TAT'!A:A,Tablaedad[[#This Row],[DESTINO]],'DIAS DE INVENTARIO TAT'!B:B,Tablaedad[[#This Row],[Item]])</f>
        <v>0</v>
      </c>
      <c r="L18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18" s="6">
        <f>SUMIFS(inv!D$1:D$1,inv!T$1:T$1,Tablaedad[[#This Row],[DESTINO]],inv!AA$1:AA$1,Tablaedad[[#This Row],[Columna4]],inv!P$1:P$1,Tablaedad[[#This Row],[Item]])</f>
        <v>0</v>
      </c>
      <c r="N18" s="22">
        <f>+IFERROR(Tablaedad[[#This Row],[CANTIDAD]]/Tablaedad[[#This Row],[INVENTARIO TOTAL]],0)</f>
        <v>0</v>
      </c>
      <c r="O18">
        <f>+VLOOKUP(Tablaedad[[#This Row],[Item]],'DT HUEVO'!$A:$E,5,0)</f>
        <v>0</v>
      </c>
      <c r="P18">
        <f>SUMIFS('DIAS DE INVENTARIO TAT'!R:R,'DIAS DE INVENTARIO TAT'!A:A,Tablaedad[[#This Row],[DESTINO]],'DIAS DE INVENTARIO TAT'!B:B,Tablaedad[[#This Row],[Item]])</f>
        <v>0</v>
      </c>
      <c r="R18" t="s">
        <v>1733</v>
      </c>
      <c r="S18" t="s">
        <v>1733</v>
      </c>
      <c r="T18" t="s">
        <v>1733</v>
      </c>
    </row>
    <row r="19" spans="1:20">
      <c r="A19" s="221" t="s">
        <v>1429</v>
      </c>
      <c r="B19" s="222">
        <v>46307</v>
      </c>
      <c r="C19" s="221">
        <v>5</v>
      </c>
      <c r="D19" s="221">
        <v>112268</v>
      </c>
      <c r="E19" s="166">
        <v>21000</v>
      </c>
      <c r="F19" s="27" t="str">
        <f>VLOOKUP(Tablaedad[[#This Row],[Item]],'DT HUEVO'!$A:$B,2,0)</f>
        <v>HUEVO XL X 15 PET CAJA X 300</v>
      </c>
      <c r="G19" s="8" t="str">
        <f>+VLOOKUP(Tablaedad[[#This Row],[CEDI]],'CONVERSION DATOS'!B:C,2,0)</f>
        <v>TAT BOGOTA MONTEVIDEO</v>
      </c>
      <c r="H19" s="14" t="str">
        <f>+VLOOKUP(Tablaedad[[#This Row],[Item]],'DT HUEVO'!$A:$E,4,0)</f>
        <v>EMPACADOS</v>
      </c>
      <c r="I19" t="str">
        <f>+VLOOKUP(Tablaedad[[#This Row],[Item]],'DT HUEVO'!$A:$D,3,0)</f>
        <v>XL</v>
      </c>
      <c r="J19" t="str">
        <f>+VLOOKUP(G19,'DT HUEVO'!$H:$K,4,0)</f>
        <v>CENTRO ORIENTE</v>
      </c>
      <c r="K19">
        <f>SUMIFS('DIAS DE INVENTARIO TAT'!M:M,'DIAS DE INVENTARIO TAT'!A:A,Tablaedad[[#This Row],[DESTINO]],'DIAS DE INVENTARIO TAT'!B:B,Tablaedad[[#This Row],[Item]])</f>
        <v>0</v>
      </c>
      <c r="L19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19" s="6">
        <f>SUMIFS(inv!D$1:D$1,inv!T$1:T$1,Tablaedad[[#This Row],[DESTINO]],inv!AA$1:AA$1,Tablaedad[[#This Row],[Columna4]],inv!P$1:P$1,Tablaedad[[#This Row],[Item]])</f>
        <v>0</v>
      </c>
      <c r="N19" s="22">
        <f>+IFERROR(Tablaedad[[#This Row],[CANTIDAD]]/Tablaedad[[#This Row],[INVENTARIO TOTAL]],0)</f>
        <v>0</v>
      </c>
      <c r="O19">
        <f>+VLOOKUP(Tablaedad[[#This Row],[Item]],'DT HUEVO'!$A:$E,5,0)</f>
        <v>0</v>
      </c>
      <c r="P19">
        <f>SUMIFS('DIAS DE INVENTARIO TAT'!R:R,'DIAS DE INVENTARIO TAT'!A:A,Tablaedad[[#This Row],[DESTINO]],'DIAS DE INVENTARIO TAT'!B:B,Tablaedad[[#This Row],[Item]])</f>
        <v>0</v>
      </c>
      <c r="R19" t="s">
        <v>1733</v>
      </c>
      <c r="S19" t="s">
        <v>1733</v>
      </c>
      <c r="T19" t="s">
        <v>1733</v>
      </c>
    </row>
    <row r="20" spans="1:20">
      <c r="A20" s="221" t="s">
        <v>1429</v>
      </c>
      <c r="B20" s="222">
        <v>46307</v>
      </c>
      <c r="C20" s="221">
        <v>6</v>
      </c>
      <c r="D20" s="221">
        <v>112271</v>
      </c>
      <c r="E20" s="166">
        <v>5100</v>
      </c>
      <c r="F20" s="27" t="str">
        <f>VLOOKUP(Tablaedad[[#This Row],[Item]],'DT HUEVO'!$A:$B,2,0)</f>
        <v>HUEVO XL X 15 PET CAJA X 300 - TAT</v>
      </c>
      <c r="G20" s="8" t="str">
        <f>+VLOOKUP(Tablaedad[[#This Row],[CEDI]],'CONVERSION DATOS'!B:C,2,0)</f>
        <v>TAT BOGOTA MONTEVIDEO</v>
      </c>
      <c r="H20" s="14" t="str">
        <f>+VLOOKUP(Tablaedad[[#This Row],[Item]],'DT HUEVO'!$A:$E,4,0)</f>
        <v>EMPACADOS</v>
      </c>
      <c r="I20" t="str">
        <f>+VLOOKUP(Tablaedad[[#This Row],[Item]],'DT HUEVO'!$A:$D,3,0)</f>
        <v>XL</v>
      </c>
      <c r="J20" t="str">
        <f>+VLOOKUP(G20,'DT HUEVO'!$H:$K,4,0)</f>
        <v>CENTRO ORIENTE</v>
      </c>
      <c r="K20">
        <f>SUMIFS('DIAS DE INVENTARIO TAT'!M:M,'DIAS DE INVENTARIO TAT'!A:A,Tablaedad[[#This Row],[DESTINO]],'DIAS DE INVENTARIO TAT'!B:B,Tablaedad[[#This Row],[Item]])</f>
        <v>0</v>
      </c>
      <c r="L20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20" s="6">
        <f>SUMIFS(inv!D$1:D$1,inv!T$1:T$1,Tablaedad[[#This Row],[DESTINO]],inv!AA$1:AA$1,Tablaedad[[#This Row],[Columna4]],inv!P$1:P$1,Tablaedad[[#This Row],[Item]])</f>
        <v>0</v>
      </c>
      <c r="N20" s="22">
        <f>+IFERROR(Tablaedad[[#This Row],[CANTIDAD]]/Tablaedad[[#This Row],[INVENTARIO TOTAL]],0)</f>
        <v>0</v>
      </c>
      <c r="O20">
        <f>+VLOOKUP(Tablaedad[[#This Row],[Item]],'DT HUEVO'!$A:$E,5,0)</f>
        <v>0</v>
      </c>
      <c r="P20">
        <f>SUMIFS('DIAS DE INVENTARIO TAT'!R:R,'DIAS DE INVENTARIO TAT'!A:A,Tablaedad[[#This Row],[DESTINO]],'DIAS DE INVENTARIO TAT'!B:B,Tablaedad[[#This Row],[Item]])</f>
        <v>0</v>
      </c>
      <c r="R20" t="s">
        <v>1733</v>
      </c>
      <c r="S20" t="s">
        <v>1733</v>
      </c>
      <c r="T20" t="s">
        <v>1733</v>
      </c>
    </row>
    <row r="21" spans="1:20">
      <c r="A21" s="221" t="s">
        <v>1429</v>
      </c>
      <c r="B21" s="222">
        <v>46307</v>
      </c>
      <c r="C21" s="221">
        <v>5</v>
      </c>
      <c r="D21" s="221">
        <v>112271</v>
      </c>
      <c r="E21" s="166">
        <v>11400</v>
      </c>
      <c r="F21" s="27" t="str">
        <f>VLOOKUP(Tablaedad[[#This Row],[Item]],'DT HUEVO'!$A:$B,2,0)</f>
        <v>HUEVO XL X 15 PET CAJA X 300 - TAT</v>
      </c>
      <c r="G21" s="8" t="str">
        <f>+VLOOKUP(Tablaedad[[#This Row],[CEDI]],'CONVERSION DATOS'!B:C,2,0)</f>
        <v>TAT BOGOTA MONTEVIDEO</v>
      </c>
      <c r="H21" s="14" t="str">
        <f>+VLOOKUP(Tablaedad[[#This Row],[Item]],'DT HUEVO'!$A:$E,4,0)</f>
        <v>EMPACADOS</v>
      </c>
      <c r="I21" t="str">
        <f>+VLOOKUP(Tablaedad[[#This Row],[Item]],'DT HUEVO'!$A:$D,3,0)</f>
        <v>XL</v>
      </c>
      <c r="J21" t="str">
        <f>+VLOOKUP(G21,'DT HUEVO'!$H:$K,4,0)</f>
        <v>CENTRO ORIENTE</v>
      </c>
      <c r="K21">
        <f>SUMIFS('DIAS DE INVENTARIO TAT'!M:M,'DIAS DE INVENTARIO TAT'!A:A,Tablaedad[[#This Row],[DESTINO]],'DIAS DE INVENTARIO TAT'!B:B,Tablaedad[[#This Row],[Item]])</f>
        <v>0</v>
      </c>
      <c r="L21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21" s="6">
        <f>SUMIFS(inv!D$1:D$1,inv!T$1:T$1,Tablaedad[[#This Row],[DESTINO]],inv!AA$1:AA$1,Tablaedad[[#This Row],[Columna4]],inv!P$1:P$1,Tablaedad[[#This Row],[Item]])</f>
        <v>0</v>
      </c>
      <c r="N21" s="22">
        <f>+IFERROR(Tablaedad[[#This Row],[CANTIDAD]]/Tablaedad[[#This Row],[INVENTARIO TOTAL]],0)</f>
        <v>0</v>
      </c>
      <c r="O21">
        <f>+VLOOKUP(Tablaedad[[#This Row],[Item]],'DT HUEVO'!$A:$E,5,0)</f>
        <v>0</v>
      </c>
      <c r="P21">
        <f>SUMIFS('DIAS DE INVENTARIO TAT'!R:R,'DIAS DE INVENTARIO TAT'!A:A,Tablaedad[[#This Row],[DESTINO]],'DIAS DE INVENTARIO TAT'!B:B,Tablaedad[[#This Row],[Item]])</f>
        <v>0</v>
      </c>
      <c r="R21" t="s">
        <v>1733</v>
      </c>
      <c r="S21" t="s">
        <v>1733</v>
      </c>
      <c r="T21" t="s">
        <v>1733</v>
      </c>
    </row>
    <row r="22" spans="1:20">
      <c r="A22" s="221" t="s">
        <v>1429</v>
      </c>
      <c r="B22" s="222">
        <v>46307</v>
      </c>
      <c r="C22" s="221">
        <v>3</v>
      </c>
      <c r="D22" s="221">
        <v>112357</v>
      </c>
      <c r="E22" s="166">
        <v>3108</v>
      </c>
      <c r="F22" s="27" t="str">
        <f>VLOOKUP(Tablaedad[[#This Row],[Item]],'DT HUEVO'!$A:$B,2,0)</f>
        <v>HUEVO L X 12 PET CAJA X 120</v>
      </c>
      <c r="G22" s="8" t="str">
        <f>+VLOOKUP(Tablaedad[[#This Row],[CEDI]],'CONVERSION DATOS'!B:C,2,0)</f>
        <v>TAT BOGOTA MONTEVIDEO</v>
      </c>
      <c r="H22" s="14" t="str">
        <f>+VLOOKUP(Tablaedad[[#This Row],[Item]],'DT HUEVO'!$A:$E,4,0)</f>
        <v>EMPACADOS</v>
      </c>
      <c r="I22" t="str">
        <f>+VLOOKUP(Tablaedad[[#This Row],[Item]],'DT HUEVO'!$A:$D,3,0)</f>
        <v>L</v>
      </c>
      <c r="J22" t="str">
        <f>+VLOOKUP(G22,'DT HUEVO'!$H:$K,4,0)</f>
        <v>CENTRO ORIENTE</v>
      </c>
      <c r="K22">
        <f>SUMIFS('DIAS DE INVENTARIO TAT'!M:M,'DIAS DE INVENTARIO TAT'!A:A,Tablaedad[[#This Row],[DESTINO]],'DIAS DE INVENTARIO TAT'!B:B,Tablaedad[[#This Row],[Item]])</f>
        <v>0</v>
      </c>
      <c r="L22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22" s="6">
        <f>SUMIFS(inv!D$1:D$1,inv!T$1:T$1,Tablaedad[[#This Row],[DESTINO]],inv!AA$1:AA$1,Tablaedad[[#This Row],[Columna4]],inv!P$1:P$1,Tablaedad[[#This Row],[Item]])</f>
        <v>0</v>
      </c>
      <c r="N22" s="22">
        <f>+IFERROR(Tablaedad[[#This Row],[CANTIDAD]]/Tablaedad[[#This Row],[INVENTARIO TOTAL]],0)</f>
        <v>0</v>
      </c>
      <c r="O22">
        <f>+VLOOKUP(Tablaedad[[#This Row],[Item]],'DT HUEVO'!$A:$E,5,0)</f>
        <v>0</v>
      </c>
      <c r="P22">
        <f>SUMIFS('DIAS DE INVENTARIO TAT'!R:R,'DIAS DE INVENTARIO TAT'!A:A,Tablaedad[[#This Row],[DESTINO]],'DIAS DE INVENTARIO TAT'!B:B,Tablaedad[[#This Row],[Item]])</f>
        <v>0</v>
      </c>
      <c r="R22" t="s">
        <v>1733</v>
      </c>
      <c r="S22" t="s">
        <v>1733</v>
      </c>
      <c r="T22" t="s">
        <v>1733</v>
      </c>
    </row>
    <row r="23" spans="1:20">
      <c r="A23" s="221" t="s">
        <v>1429</v>
      </c>
      <c r="B23" s="222">
        <v>46307</v>
      </c>
      <c r="C23" s="221">
        <v>6</v>
      </c>
      <c r="D23" s="221">
        <v>112379</v>
      </c>
      <c r="E23" s="166">
        <v>27600</v>
      </c>
      <c r="F23" s="27" t="str">
        <f>VLOOKUP(Tablaedad[[#This Row],[Item]],'DT HUEVO'!$A:$B,2,0)</f>
        <v>HUEVO L X 30 PET CAJA X 300</v>
      </c>
      <c r="G23" s="8" t="str">
        <f>+VLOOKUP(Tablaedad[[#This Row],[CEDI]],'CONVERSION DATOS'!B:C,2,0)</f>
        <v>TAT BOGOTA MONTEVIDEO</v>
      </c>
      <c r="H23" s="14" t="str">
        <f>+VLOOKUP(Tablaedad[[#This Row],[Item]],'DT HUEVO'!$A:$E,4,0)</f>
        <v>EMPACADOS</v>
      </c>
      <c r="I23" t="str">
        <f>+VLOOKUP(Tablaedad[[#This Row],[Item]],'DT HUEVO'!$A:$D,3,0)</f>
        <v>L</v>
      </c>
      <c r="J23" t="str">
        <f>+VLOOKUP(G23,'DT HUEVO'!$H:$K,4,0)</f>
        <v>CENTRO ORIENTE</v>
      </c>
      <c r="K23">
        <f>SUMIFS('DIAS DE INVENTARIO TAT'!M:M,'DIAS DE INVENTARIO TAT'!A:A,Tablaedad[[#This Row],[DESTINO]],'DIAS DE INVENTARIO TAT'!B:B,Tablaedad[[#This Row],[Item]])</f>
        <v>0</v>
      </c>
      <c r="L23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23" s="6">
        <f>SUMIFS(inv!D$1:D$1,inv!T$1:T$1,Tablaedad[[#This Row],[DESTINO]],inv!AA$1:AA$1,Tablaedad[[#This Row],[Columna4]],inv!P$1:P$1,Tablaedad[[#This Row],[Item]])</f>
        <v>0</v>
      </c>
      <c r="N23" s="22">
        <f>+IFERROR(Tablaedad[[#This Row],[CANTIDAD]]/Tablaedad[[#This Row],[INVENTARIO TOTAL]],0)</f>
        <v>0</v>
      </c>
      <c r="O23">
        <f>+VLOOKUP(Tablaedad[[#This Row],[Item]],'DT HUEVO'!$A:$E,5,0)</f>
        <v>0</v>
      </c>
      <c r="P23">
        <f>SUMIFS('DIAS DE INVENTARIO TAT'!R:R,'DIAS DE INVENTARIO TAT'!A:A,Tablaedad[[#This Row],[DESTINO]],'DIAS DE INVENTARIO TAT'!B:B,Tablaedad[[#This Row],[Item]])</f>
        <v>0</v>
      </c>
      <c r="R23" t="s">
        <v>1733</v>
      </c>
      <c r="S23" t="s">
        <v>1733</v>
      </c>
      <c r="T23" t="s">
        <v>1733</v>
      </c>
    </row>
    <row r="24" spans="1:20">
      <c r="A24" s="221" t="s">
        <v>1429</v>
      </c>
      <c r="B24" s="222">
        <v>46307</v>
      </c>
      <c r="C24" s="221">
        <v>5</v>
      </c>
      <c r="D24" s="221">
        <v>112379</v>
      </c>
      <c r="E24" s="166">
        <v>54000</v>
      </c>
      <c r="F24" s="27" t="str">
        <f>VLOOKUP(Tablaedad[[#This Row],[Item]],'DT HUEVO'!$A:$B,2,0)</f>
        <v>HUEVO L X 30 PET CAJA X 300</v>
      </c>
      <c r="G24" s="8" t="str">
        <f>+VLOOKUP(Tablaedad[[#This Row],[CEDI]],'CONVERSION DATOS'!B:C,2,0)</f>
        <v>TAT BOGOTA MONTEVIDEO</v>
      </c>
      <c r="H24" s="14" t="str">
        <f>+VLOOKUP(Tablaedad[[#This Row],[Item]],'DT HUEVO'!$A:$E,4,0)</f>
        <v>EMPACADOS</v>
      </c>
      <c r="I24" t="str">
        <f>+VLOOKUP(Tablaedad[[#This Row],[Item]],'DT HUEVO'!$A:$D,3,0)</f>
        <v>L</v>
      </c>
      <c r="J24" t="str">
        <f>+VLOOKUP(G24,'DT HUEVO'!$H:$K,4,0)</f>
        <v>CENTRO ORIENTE</v>
      </c>
      <c r="K24">
        <f>SUMIFS('DIAS DE INVENTARIO TAT'!M:M,'DIAS DE INVENTARIO TAT'!A:A,Tablaedad[[#This Row],[DESTINO]],'DIAS DE INVENTARIO TAT'!B:B,Tablaedad[[#This Row],[Item]])</f>
        <v>0</v>
      </c>
      <c r="L24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24" s="6">
        <f>SUMIFS(inv!D$1:D$1,inv!T$1:T$1,Tablaedad[[#This Row],[DESTINO]],inv!AA$1:AA$1,Tablaedad[[#This Row],[Columna4]],inv!P$1:P$1,Tablaedad[[#This Row],[Item]])</f>
        <v>0</v>
      </c>
      <c r="N24" s="22">
        <f>+IFERROR(Tablaedad[[#This Row],[CANTIDAD]]/Tablaedad[[#This Row],[INVENTARIO TOTAL]],0)</f>
        <v>0</v>
      </c>
      <c r="O24">
        <f>+VLOOKUP(Tablaedad[[#This Row],[Item]],'DT HUEVO'!$A:$E,5,0)</f>
        <v>0</v>
      </c>
      <c r="P24">
        <f>SUMIFS('DIAS DE INVENTARIO TAT'!R:R,'DIAS DE INVENTARIO TAT'!A:A,Tablaedad[[#This Row],[DESTINO]],'DIAS DE INVENTARIO TAT'!B:B,Tablaedad[[#This Row],[Item]])</f>
        <v>0</v>
      </c>
      <c r="R24" t="s">
        <v>1733</v>
      </c>
      <c r="S24" t="s">
        <v>1733</v>
      </c>
      <c r="T24" t="s">
        <v>1733</v>
      </c>
    </row>
    <row r="25" spans="1:20">
      <c r="A25" s="221" t="s">
        <v>1429</v>
      </c>
      <c r="B25" s="222">
        <v>46307</v>
      </c>
      <c r="C25" s="221">
        <v>5</v>
      </c>
      <c r="D25" s="221">
        <v>114379</v>
      </c>
      <c r="E25" s="166">
        <v>19200</v>
      </c>
      <c r="F25" s="27" t="str">
        <f>VLOOKUP(Tablaedad[[#This Row],[Item]],'DT HUEVO'!$A:$B,2,0)</f>
        <v>HUEVO L X 30 PET CAJA X 300 PV.</v>
      </c>
      <c r="G25" s="8" t="str">
        <f>+VLOOKUP(Tablaedad[[#This Row],[CEDI]],'CONVERSION DATOS'!B:C,2,0)</f>
        <v>TAT BOGOTA MONTEVIDEO</v>
      </c>
      <c r="H25" s="14" t="str">
        <f>+VLOOKUP(Tablaedad[[#This Row],[Item]],'DT HUEVO'!$A:$E,4,0)</f>
        <v>EMPACADOS</v>
      </c>
      <c r="I25" t="str">
        <f>+VLOOKUP(Tablaedad[[#This Row],[Item]],'DT HUEVO'!$A:$D,3,0)</f>
        <v>L</v>
      </c>
      <c r="J25" t="str">
        <f>+VLOOKUP(G25,'DT HUEVO'!$H:$K,4,0)</f>
        <v>CENTRO ORIENTE</v>
      </c>
      <c r="K25">
        <f>SUMIFS('DIAS DE INVENTARIO TAT'!M:M,'DIAS DE INVENTARIO TAT'!A:A,Tablaedad[[#This Row],[DESTINO]],'DIAS DE INVENTARIO TAT'!B:B,Tablaedad[[#This Row],[Item]])</f>
        <v>0</v>
      </c>
      <c r="L25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25" s="6">
        <f>SUMIFS(inv!D$1:D$1,inv!T$1:T$1,Tablaedad[[#This Row],[DESTINO]],inv!AA$1:AA$1,Tablaedad[[#This Row],[Columna4]],inv!P$1:P$1,Tablaedad[[#This Row],[Item]])</f>
        <v>0</v>
      </c>
      <c r="N25" s="22">
        <f>+IFERROR(Tablaedad[[#This Row],[CANTIDAD]]/Tablaedad[[#This Row],[INVENTARIO TOTAL]],0)</f>
        <v>0</v>
      </c>
      <c r="O25">
        <f>+VLOOKUP(Tablaedad[[#This Row],[Item]],'DT HUEVO'!$A:$E,5,0)</f>
        <v>0</v>
      </c>
      <c r="P25">
        <f>SUMIFS('DIAS DE INVENTARIO TAT'!R:R,'DIAS DE INVENTARIO TAT'!A:A,Tablaedad[[#This Row],[DESTINO]],'DIAS DE INVENTARIO TAT'!B:B,Tablaedad[[#This Row],[Item]])</f>
        <v>0</v>
      </c>
      <c r="R25" t="s">
        <v>1733</v>
      </c>
      <c r="S25" t="s">
        <v>1733</v>
      </c>
      <c r="T25" t="s">
        <v>1733</v>
      </c>
    </row>
    <row r="26" spans="1:20">
      <c r="A26" s="221" t="s">
        <v>1429</v>
      </c>
      <c r="B26" s="222">
        <v>46307</v>
      </c>
      <c r="C26" s="221">
        <v>3</v>
      </c>
      <c r="D26" s="221">
        <v>152384</v>
      </c>
      <c r="E26" s="166">
        <v>16500</v>
      </c>
      <c r="F26" s="27" t="str">
        <f>VLOOKUP(Tablaedad[[#This Row],[Item]],'DT HUEVO'!$A:$B,2,0)</f>
        <v>HUEVO L X 15 PAGUE 14 PET CAJA X 300.</v>
      </c>
      <c r="G26" s="8" t="str">
        <f>+VLOOKUP(Tablaedad[[#This Row],[CEDI]],'CONVERSION DATOS'!B:C,2,0)</f>
        <v>TAT BOGOTA MONTEVIDEO</v>
      </c>
      <c r="H26" s="14" t="str">
        <f>+VLOOKUP(Tablaedad[[#This Row],[Item]],'DT HUEVO'!$A:$E,4,0)</f>
        <v>EMPACADOS</v>
      </c>
      <c r="I26" t="str">
        <f>+VLOOKUP(Tablaedad[[#This Row],[Item]],'DT HUEVO'!$A:$D,3,0)</f>
        <v>L</v>
      </c>
      <c r="J26" t="str">
        <f>+VLOOKUP(G26,'DT HUEVO'!$H:$K,4,0)</f>
        <v>CENTRO ORIENTE</v>
      </c>
      <c r="K26">
        <f>SUMIFS('DIAS DE INVENTARIO TAT'!M:M,'DIAS DE INVENTARIO TAT'!A:A,Tablaedad[[#This Row],[DESTINO]],'DIAS DE INVENTARIO TAT'!B:B,Tablaedad[[#This Row],[Item]])</f>
        <v>0</v>
      </c>
      <c r="L26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26" s="6">
        <f>SUMIFS(inv!D$1:D$1,inv!T$1:T$1,Tablaedad[[#This Row],[DESTINO]],inv!AA$1:AA$1,Tablaedad[[#This Row],[Columna4]],inv!P$1:P$1,Tablaedad[[#This Row],[Item]])</f>
        <v>0</v>
      </c>
      <c r="N26" s="22">
        <f>+IFERROR(Tablaedad[[#This Row],[CANTIDAD]]/Tablaedad[[#This Row],[INVENTARIO TOTAL]],0)</f>
        <v>0</v>
      </c>
      <c r="O26">
        <f>+VLOOKUP(Tablaedad[[#This Row],[Item]],'DT HUEVO'!$A:$E,5,0)</f>
        <v>0</v>
      </c>
      <c r="P26">
        <f>SUMIFS('DIAS DE INVENTARIO TAT'!R:R,'DIAS DE INVENTARIO TAT'!A:A,Tablaedad[[#This Row],[DESTINO]],'DIAS DE INVENTARIO TAT'!B:B,Tablaedad[[#This Row],[Item]])</f>
        <v>0</v>
      </c>
      <c r="R26" t="s">
        <v>1733</v>
      </c>
      <c r="S26" t="s">
        <v>1733</v>
      </c>
      <c r="T26" t="s">
        <v>1733</v>
      </c>
    </row>
    <row r="27" spans="1:20">
      <c r="A27" s="221" t="s">
        <v>1429</v>
      </c>
      <c r="B27" s="222">
        <v>46307</v>
      </c>
      <c r="C27" s="221">
        <v>6</v>
      </c>
      <c r="D27" s="221">
        <v>152384</v>
      </c>
      <c r="E27" s="166">
        <v>6000</v>
      </c>
      <c r="F27" s="27" t="str">
        <f>VLOOKUP(Tablaedad[[#This Row],[Item]],'DT HUEVO'!$A:$B,2,0)</f>
        <v>HUEVO L X 15 PAGUE 14 PET CAJA X 300.</v>
      </c>
      <c r="G27" s="8" t="str">
        <f>+VLOOKUP(Tablaedad[[#This Row],[CEDI]],'CONVERSION DATOS'!B:C,2,0)</f>
        <v>TAT BOGOTA MONTEVIDEO</v>
      </c>
      <c r="H27" s="14" t="str">
        <f>+VLOOKUP(Tablaedad[[#This Row],[Item]],'DT HUEVO'!$A:$E,4,0)</f>
        <v>EMPACADOS</v>
      </c>
      <c r="I27" t="str">
        <f>+VLOOKUP(Tablaedad[[#This Row],[Item]],'DT HUEVO'!$A:$D,3,0)</f>
        <v>L</v>
      </c>
      <c r="J27" t="str">
        <f>+VLOOKUP(G27,'DT HUEVO'!$H:$K,4,0)</f>
        <v>CENTRO ORIENTE</v>
      </c>
      <c r="K27">
        <f>SUMIFS('DIAS DE INVENTARIO TAT'!M:M,'DIAS DE INVENTARIO TAT'!A:A,Tablaedad[[#This Row],[DESTINO]],'DIAS DE INVENTARIO TAT'!B:B,Tablaedad[[#This Row],[Item]])</f>
        <v>0</v>
      </c>
      <c r="L27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27" s="6">
        <f>SUMIFS(inv!D$1:D$1,inv!T$1:T$1,Tablaedad[[#This Row],[DESTINO]],inv!AA$1:AA$1,Tablaedad[[#This Row],[Columna4]],inv!P$1:P$1,Tablaedad[[#This Row],[Item]])</f>
        <v>0</v>
      </c>
      <c r="N27" s="22">
        <f>+IFERROR(Tablaedad[[#This Row],[CANTIDAD]]/Tablaedad[[#This Row],[INVENTARIO TOTAL]],0)</f>
        <v>0</v>
      </c>
      <c r="O27">
        <f>+VLOOKUP(Tablaedad[[#This Row],[Item]],'DT HUEVO'!$A:$E,5,0)</f>
        <v>0</v>
      </c>
      <c r="P27">
        <f>SUMIFS('DIAS DE INVENTARIO TAT'!R:R,'DIAS DE INVENTARIO TAT'!A:A,Tablaedad[[#This Row],[DESTINO]],'DIAS DE INVENTARIO TAT'!B:B,Tablaedad[[#This Row],[Item]])</f>
        <v>0</v>
      </c>
      <c r="R27" t="s">
        <v>1733</v>
      </c>
      <c r="S27" t="s">
        <v>1733</v>
      </c>
      <c r="T27" t="s">
        <v>1733</v>
      </c>
    </row>
    <row r="28" spans="1:20">
      <c r="A28" s="221" t="s">
        <v>1429</v>
      </c>
      <c r="B28" s="222">
        <v>46307</v>
      </c>
      <c r="C28" s="221">
        <v>5</v>
      </c>
      <c r="D28" s="221">
        <v>152384</v>
      </c>
      <c r="E28" s="166">
        <v>5700</v>
      </c>
      <c r="F28" s="27" t="str">
        <f>VLOOKUP(Tablaedad[[#This Row],[Item]],'DT HUEVO'!$A:$B,2,0)</f>
        <v>HUEVO L X 15 PAGUE 14 PET CAJA X 300.</v>
      </c>
      <c r="G28" s="8" t="str">
        <f>+VLOOKUP(Tablaedad[[#This Row],[CEDI]],'CONVERSION DATOS'!B:C,2,0)</f>
        <v>TAT BOGOTA MONTEVIDEO</v>
      </c>
      <c r="H28" s="14" t="str">
        <f>+VLOOKUP(Tablaedad[[#This Row],[Item]],'DT HUEVO'!$A:$E,4,0)</f>
        <v>EMPACADOS</v>
      </c>
      <c r="I28" t="str">
        <f>+VLOOKUP(Tablaedad[[#This Row],[Item]],'DT HUEVO'!$A:$D,3,0)</f>
        <v>L</v>
      </c>
      <c r="J28" t="str">
        <f>+VLOOKUP(G28,'DT HUEVO'!$H:$K,4,0)</f>
        <v>CENTRO ORIENTE</v>
      </c>
      <c r="K28">
        <f>SUMIFS('DIAS DE INVENTARIO TAT'!M:M,'DIAS DE INVENTARIO TAT'!A:A,Tablaedad[[#This Row],[DESTINO]],'DIAS DE INVENTARIO TAT'!B:B,Tablaedad[[#This Row],[Item]])</f>
        <v>0</v>
      </c>
      <c r="L28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28" s="6">
        <f>SUMIFS(inv!D$1:D$1,inv!T$1:T$1,Tablaedad[[#This Row],[DESTINO]],inv!AA$1:AA$1,Tablaedad[[#This Row],[Columna4]],inv!P$1:P$1,Tablaedad[[#This Row],[Item]])</f>
        <v>0</v>
      </c>
      <c r="N28" s="22">
        <f>+IFERROR(Tablaedad[[#This Row],[CANTIDAD]]/Tablaedad[[#This Row],[INVENTARIO TOTAL]],0)</f>
        <v>0</v>
      </c>
      <c r="O28">
        <f>+VLOOKUP(Tablaedad[[#This Row],[Item]],'DT HUEVO'!$A:$E,5,0)</f>
        <v>0</v>
      </c>
      <c r="P28">
        <f>SUMIFS('DIAS DE INVENTARIO TAT'!R:R,'DIAS DE INVENTARIO TAT'!A:A,Tablaedad[[#This Row],[DESTINO]],'DIAS DE INVENTARIO TAT'!B:B,Tablaedad[[#This Row],[Item]])</f>
        <v>0</v>
      </c>
      <c r="R28" t="s">
        <v>1733</v>
      </c>
      <c r="S28" t="s">
        <v>1733</v>
      </c>
      <c r="T28" t="s">
        <v>1733</v>
      </c>
    </row>
    <row r="29" spans="1:20">
      <c r="A29" s="221" t="s">
        <v>1429</v>
      </c>
      <c r="B29" s="222">
        <v>46307</v>
      </c>
      <c r="C29" s="221">
        <v>4</v>
      </c>
      <c r="D29" s="221">
        <v>2010102</v>
      </c>
      <c r="E29" s="166">
        <v>8344</v>
      </c>
      <c r="F29" s="27" t="str">
        <f>VLOOKUP(Tablaedad[[#This Row],[Item]],'DT HUEVO'!$A:$B,2,0)</f>
        <v>HUEVO YUMBO X20 CARTON VERDE CANASTA</v>
      </c>
      <c r="G29" s="8" t="str">
        <f>+VLOOKUP(Tablaedad[[#This Row],[CEDI]],'CONVERSION DATOS'!B:C,2,0)</f>
        <v>TAT BOGOTA MONTEVIDEO</v>
      </c>
      <c r="H29" s="14" t="str">
        <f>+VLOOKUP(Tablaedad[[#This Row],[Item]],'DT HUEVO'!$A:$E,4,0)</f>
        <v>VERDE</v>
      </c>
      <c r="I29" t="str">
        <f>+VLOOKUP(Tablaedad[[#This Row],[Item]],'DT HUEVO'!$A:$D,3,0)</f>
        <v>YUMBO</v>
      </c>
      <c r="J29" t="str">
        <f>+VLOOKUP(G29,'DT HUEVO'!$H:$K,4,0)</f>
        <v>CENTRO ORIENTE</v>
      </c>
      <c r="K29">
        <f>SUMIFS('DIAS DE INVENTARIO TAT'!M:M,'DIAS DE INVENTARIO TAT'!A:A,Tablaedad[[#This Row],[DESTINO]],'DIAS DE INVENTARIO TAT'!B:B,Tablaedad[[#This Row],[Item]])</f>
        <v>0</v>
      </c>
      <c r="L29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29" s="6">
        <f>SUMIFS(inv!D$1:D$1,inv!T$1:T$1,Tablaedad[[#This Row],[DESTINO]],inv!AA$1:AA$1,Tablaedad[[#This Row],[Columna4]],inv!P$1:P$1,Tablaedad[[#This Row],[Item]])</f>
        <v>0</v>
      </c>
      <c r="N29" s="22">
        <f>+IFERROR(Tablaedad[[#This Row],[CANTIDAD]]/Tablaedad[[#This Row],[INVENTARIO TOTAL]],0)</f>
        <v>0</v>
      </c>
      <c r="O29">
        <f>+VLOOKUP(Tablaedad[[#This Row],[Item]],'DT HUEVO'!$A:$E,5,0)</f>
        <v>0</v>
      </c>
      <c r="P29">
        <f>SUMIFS('DIAS DE INVENTARIO TAT'!R:R,'DIAS DE INVENTARIO TAT'!A:A,Tablaedad[[#This Row],[DESTINO]],'DIAS DE INVENTARIO TAT'!B:B,Tablaedad[[#This Row],[Item]])</f>
        <v>0</v>
      </c>
      <c r="R29" t="s">
        <v>1733</v>
      </c>
      <c r="S29" t="s">
        <v>1733</v>
      </c>
      <c r="T29" t="s">
        <v>1733</v>
      </c>
    </row>
    <row r="30" spans="1:20">
      <c r="A30" s="221" t="s">
        <v>1429</v>
      </c>
      <c r="B30" s="222">
        <v>46307</v>
      </c>
      <c r="C30" s="221">
        <v>6</v>
      </c>
      <c r="D30" s="221">
        <v>2110202</v>
      </c>
      <c r="E30" s="166">
        <v>78480</v>
      </c>
      <c r="F30" s="27" t="str">
        <f>VLOOKUP(Tablaedad[[#This Row],[Item]],'DT HUEVO'!$A:$B,2,0)</f>
        <v>HUEVO XL X 30 CARTON VERDE CANASTA</v>
      </c>
      <c r="G30" s="8" t="str">
        <f>+VLOOKUP(Tablaedad[[#This Row],[CEDI]],'CONVERSION DATOS'!B:C,2,0)</f>
        <v>TAT BOGOTA MONTEVIDEO</v>
      </c>
      <c r="H30" s="14" t="str">
        <f>+VLOOKUP(Tablaedad[[#This Row],[Item]],'DT HUEVO'!$A:$E,4,0)</f>
        <v>VERDE</v>
      </c>
      <c r="I30" t="str">
        <f>+VLOOKUP(Tablaedad[[#This Row],[Item]],'DT HUEVO'!$A:$D,3,0)</f>
        <v>XL</v>
      </c>
      <c r="J30" t="str">
        <f>+VLOOKUP(G30,'DT HUEVO'!$H:$K,4,0)</f>
        <v>CENTRO ORIENTE</v>
      </c>
      <c r="K30">
        <f>SUMIFS('DIAS DE INVENTARIO TAT'!M:M,'DIAS DE INVENTARIO TAT'!A:A,Tablaedad[[#This Row],[DESTINO]],'DIAS DE INVENTARIO TAT'!B:B,Tablaedad[[#This Row],[Item]])</f>
        <v>0</v>
      </c>
      <c r="L30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30" s="6">
        <f>SUMIFS(inv!D$1:D$1,inv!T$1:T$1,Tablaedad[[#This Row],[DESTINO]],inv!AA$1:AA$1,Tablaedad[[#This Row],[Columna4]],inv!P$1:P$1,Tablaedad[[#This Row],[Item]])</f>
        <v>0</v>
      </c>
      <c r="N30" s="22">
        <f>+IFERROR(Tablaedad[[#This Row],[CANTIDAD]]/Tablaedad[[#This Row],[INVENTARIO TOTAL]],0)</f>
        <v>0</v>
      </c>
      <c r="O30">
        <f>+VLOOKUP(Tablaedad[[#This Row],[Item]],'DT HUEVO'!$A:$E,5,0)</f>
        <v>0</v>
      </c>
      <c r="P30">
        <f>SUMIFS('DIAS DE INVENTARIO TAT'!R:R,'DIAS DE INVENTARIO TAT'!A:A,Tablaedad[[#This Row],[DESTINO]],'DIAS DE INVENTARIO TAT'!B:B,Tablaedad[[#This Row],[Item]])</f>
        <v>0</v>
      </c>
      <c r="R30" t="s">
        <v>1733</v>
      </c>
      <c r="S30" t="s">
        <v>1733</v>
      </c>
      <c r="T30" t="s">
        <v>1733</v>
      </c>
    </row>
    <row r="31" spans="1:20">
      <c r="A31" s="221" t="s">
        <v>1429</v>
      </c>
      <c r="B31" s="222">
        <v>46307</v>
      </c>
      <c r="C31" s="221">
        <v>5</v>
      </c>
      <c r="D31" s="221">
        <v>2110202</v>
      </c>
      <c r="E31" s="166">
        <v>85500</v>
      </c>
      <c r="F31" s="27" t="str">
        <f>VLOOKUP(Tablaedad[[#This Row],[Item]],'DT HUEVO'!$A:$B,2,0)</f>
        <v>HUEVO XL X 30 CARTON VERDE CANASTA</v>
      </c>
      <c r="G31" s="8" t="str">
        <f>+VLOOKUP(Tablaedad[[#This Row],[CEDI]],'CONVERSION DATOS'!B:C,2,0)</f>
        <v>TAT BOGOTA MONTEVIDEO</v>
      </c>
      <c r="H31" s="14" t="str">
        <f>+VLOOKUP(Tablaedad[[#This Row],[Item]],'DT HUEVO'!$A:$E,4,0)</f>
        <v>VERDE</v>
      </c>
      <c r="I31" t="str">
        <f>+VLOOKUP(Tablaedad[[#This Row],[Item]],'DT HUEVO'!$A:$D,3,0)</f>
        <v>XL</v>
      </c>
      <c r="J31" t="str">
        <f>+VLOOKUP(G31,'DT HUEVO'!$H:$K,4,0)</f>
        <v>CENTRO ORIENTE</v>
      </c>
      <c r="K31">
        <f>SUMIFS('DIAS DE INVENTARIO TAT'!M:M,'DIAS DE INVENTARIO TAT'!A:A,Tablaedad[[#This Row],[DESTINO]],'DIAS DE INVENTARIO TAT'!B:B,Tablaedad[[#This Row],[Item]])</f>
        <v>0</v>
      </c>
      <c r="L31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31" s="6">
        <f>SUMIFS(inv!D$1:D$1,inv!T$1:T$1,Tablaedad[[#This Row],[DESTINO]],inv!AA$1:AA$1,Tablaedad[[#This Row],[Columna4]],inv!P$1:P$1,Tablaedad[[#This Row],[Item]])</f>
        <v>0</v>
      </c>
      <c r="N31" s="22">
        <f>+IFERROR(Tablaedad[[#This Row],[CANTIDAD]]/Tablaedad[[#This Row],[INVENTARIO TOTAL]],0)</f>
        <v>0</v>
      </c>
      <c r="O31">
        <f>+VLOOKUP(Tablaedad[[#This Row],[Item]],'DT HUEVO'!$A:$E,5,0)</f>
        <v>0</v>
      </c>
      <c r="P31">
        <f>SUMIFS('DIAS DE INVENTARIO TAT'!R:R,'DIAS DE INVENTARIO TAT'!A:A,Tablaedad[[#This Row],[DESTINO]],'DIAS DE INVENTARIO TAT'!B:B,Tablaedad[[#This Row],[Item]])</f>
        <v>0</v>
      </c>
      <c r="R31" t="s">
        <v>1733</v>
      </c>
      <c r="S31" t="s">
        <v>1733</v>
      </c>
      <c r="T31" t="s">
        <v>1733</v>
      </c>
    </row>
    <row r="32" spans="1:20">
      <c r="A32" s="221" t="s">
        <v>1429</v>
      </c>
      <c r="B32" s="222">
        <v>46307</v>
      </c>
      <c r="C32" s="221">
        <v>5</v>
      </c>
      <c r="D32" s="221">
        <v>2110217</v>
      </c>
      <c r="E32" s="166">
        <v>47520</v>
      </c>
      <c r="F32" s="27" t="str">
        <f>VLOOKUP(Tablaedad[[#This Row],[Item]],'DT HUEVO'!$A:$B,2,0)</f>
        <v>HUEVO XL X 30 CARTON VERDE AMARRADO SIN ETIQUETA CANASTA</v>
      </c>
      <c r="G32" s="8" t="str">
        <f>+VLOOKUP(Tablaedad[[#This Row],[CEDI]],'CONVERSION DATOS'!B:C,2,0)</f>
        <v>TAT BOGOTA MONTEVIDEO</v>
      </c>
      <c r="H32" s="14" t="str">
        <f>+VLOOKUP(Tablaedad[[#This Row],[Item]],'DT HUEVO'!$A:$E,4,0)</f>
        <v>EMPACADOS</v>
      </c>
      <c r="I32" t="str">
        <f>+VLOOKUP(Tablaedad[[#This Row],[Item]],'DT HUEVO'!$A:$D,3,0)</f>
        <v>XL</v>
      </c>
      <c r="J32" t="str">
        <f>+VLOOKUP(G32,'DT HUEVO'!$H:$K,4,0)</f>
        <v>CENTRO ORIENTE</v>
      </c>
      <c r="K32">
        <f>SUMIFS('DIAS DE INVENTARIO TAT'!M:M,'DIAS DE INVENTARIO TAT'!A:A,Tablaedad[[#This Row],[DESTINO]],'DIAS DE INVENTARIO TAT'!B:B,Tablaedad[[#This Row],[Item]])</f>
        <v>0</v>
      </c>
      <c r="L32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32" s="6">
        <f>SUMIFS(inv!D$1:D$1,inv!T$1:T$1,Tablaedad[[#This Row],[DESTINO]],inv!AA$1:AA$1,Tablaedad[[#This Row],[Columna4]],inv!P$1:P$1,Tablaedad[[#This Row],[Item]])</f>
        <v>0</v>
      </c>
      <c r="N32" s="22">
        <f>+IFERROR(Tablaedad[[#This Row],[CANTIDAD]]/Tablaedad[[#This Row],[INVENTARIO TOTAL]],0)</f>
        <v>0</v>
      </c>
      <c r="O32">
        <f>+VLOOKUP(Tablaedad[[#This Row],[Item]],'DT HUEVO'!$A:$E,5,0)</f>
        <v>0</v>
      </c>
      <c r="P32">
        <f>SUMIFS('DIAS DE INVENTARIO TAT'!R:R,'DIAS DE INVENTARIO TAT'!A:A,Tablaedad[[#This Row],[DESTINO]],'DIAS DE INVENTARIO TAT'!B:B,Tablaedad[[#This Row],[Item]])</f>
        <v>0</v>
      </c>
      <c r="R32" t="s">
        <v>1733</v>
      </c>
      <c r="S32" t="s">
        <v>1733</v>
      </c>
      <c r="T32" t="s">
        <v>1733</v>
      </c>
    </row>
    <row r="33" spans="1:20">
      <c r="A33" s="221" t="s">
        <v>1429</v>
      </c>
      <c r="B33" s="222">
        <v>46307</v>
      </c>
      <c r="C33" s="221">
        <v>4</v>
      </c>
      <c r="D33" s="221">
        <v>2110217</v>
      </c>
      <c r="E33" s="166">
        <v>141000</v>
      </c>
      <c r="F33" s="27" t="str">
        <f>VLOOKUP(Tablaedad[[#This Row],[Item]],'DT HUEVO'!$A:$B,2,0)</f>
        <v>HUEVO XL X 30 CARTON VERDE AMARRADO SIN ETIQUETA CANASTA</v>
      </c>
      <c r="G33" s="8" t="str">
        <f>+VLOOKUP(Tablaedad[[#This Row],[CEDI]],'CONVERSION DATOS'!B:C,2,0)</f>
        <v>TAT BOGOTA MONTEVIDEO</v>
      </c>
      <c r="H33" s="14" t="str">
        <f>+VLOOKUP(Tablaedad[[#This Row],[Item]],'DT HUEVO'!$A:$E,4,0)</f>
        <v>EMPACADOS</v>
      </c>
      <c r="I33" t="str">
        <f>+VLOOKUP(Tablaedad[[#This Row],[Item]],'DT HUEVO'!$A:$D,3,0)</f>
        <v>XL</v>
      </c>
      <c r="J33" t="str">
        <f>+VLOOKUP(G33,'DT HUEVO'!$H:$K,4,0)</f>
        <v>CENTRO ORIENTE</v>
      </c>
      <c r="K33">
        <f>SUMIFS('DIAS DE INVENTARIO TAT'!M:M,'DIAS DE INVENTARIO TAT'!A:A,Tablaedad[[#This Row],[DESTINO]],'DIAS DE INVENTARIO TAT'!B:B,Tablaedad[[#This Row],[Item]])</f>
        <v>0</v>
      </c>
      <c r="L33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33" s="6">
        <f>SUMIFS(inv!D$1:D$1,inv!T$1:T$1,Tablaedad[[#This Row],[DESTINO]],inv!AA$1:AA$1,Tablaedad[[#This Row],[Columna4]],inv!P$1:P$1,Tablaedad[[#This Row],[Item]])</f>
        <v>0</v>
      </c>
      <c r="N33" s="22">
        <f>+IFERROR(Tablaedad[[#This Row],[CANTIDAD]]/Tablaedad[[#This Row],[INVENTARIO TOTAL]],0)</f>
        <v>0</v>
      </c>
      <c r="O33">
        <f>+VLOOKUP(Tablaedad[[#This Row],[Item]],'DT HUEVO'!$A:$E,5,0)</f>
        <v>0</v>
      </c>
      <c r="P33">
        <f>SUMIFS('DIAS DE INVENTARIO TAT'!R:R,'DIAS DE INVENTARIO TAT'!A:A,Tablaedad[[#This Row],[DESTINO]],'DIAS DE INVENTARIO TAT'!B:B,Tablaedad[[#This Row],[Item]])</f>
        <v>0</v>
      </c>
      <c r="R33" t="s">
        <v>1733</v>
      </c>
      <c r="S33" t="s">
        <v>1733</v>
      </c>
      <c r="T33" t="s">
        <v>1733</v>
      </c>
    </row>
    <row r="34" spans="1:20">
      <c r="A34" s="221" t="s">
        <v>1429</v>
      </c>
      <c r="B34" s="222">
        <v>46307</v>
      </c>
      <c r="C34" s="221">
        <v>6</v>
      </c>
      <c r="D34" s="221">
        <v>2110302</v>
      </c>
      <c r="E34" s="166">
        <v>6960</v>
      </c>
      <c r="F34" s="27" t="str">
        <f>VLOOKUP(Tablaedad[[#This Row],[Item]],'DT HUEVO'!$A:$B,2,0)</f>
        <v>HUEVO L X 30 CARTON VERDE CANASTA</v>
      </c>
      <c r="G34" s="8" t="str">
        <f>+VLOOKUP(Tablaedad[[#This Row],[CEDI]],'CONVERSION DATOS'!B:C,2,0)</f>
        <v>TAT BOGOTA MONTEVIDEO</v>
      </c>
      <c r="H34" s="14" t="str">
        <f>+VLOOKUP(Tablaedad[[#This Row],[Item]],'DT HUEVO'!$A:$E,4,0)</f>
        <v>VERDE</v>
      </c>
      <c r="I34" t="str">
        <f>+VLOOKUP(Tablaedad[[#This Row],[Item]],'DT HUEVO'!$A:$D,3,0)</f>
        <v>L</v>
      </c>
      <c r="J34" t="str">
        <f>+VLOOKUP(G34,'DT HUEVO'!$H:$K,4,0)</f>
        <v>CENTRO ORIENTE</v>
      </c>
      <c r="K34">
        <f>SUMIFS('DIAS DE INVENTARIO TAT'!M:M,'DIAS DE INVENTARIO TAT'!A:A,Tablaedad[[#This Row],[DESTINO]],'DIAS DE INVENTARIO TAT'!B:B,Tablaedad[[#This Row],[Item]])</f>
        <v>0</v>
      </c>
      <c r="L34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34" s="6">
        <f>SUMIFS(inv!D$1:D$1,inv!T$1:T$1,Tablaedad[[#This Row],[DESTINO]],inv!AA$1:AA$1,Tablaedad[[#This Row],[Columna4]],inv!P$1:P$1,Tablaedad[[#This Row],[Item]])</f>
        <v>0</v>
      </c>
      <c r="N34" s="22">
        <f>+IFERROR(Tablaedad[[#This Row],[CANTIDAD]]/Tablaedad[[#This Row],[INVENTARIO TOTAL]],0)</f>
        <v>0</v>
      </c>
      <c r="O34">
        <f>+VLOOKUP(Tablaedad[[#This Row],[Item]],'DT HUEVO'!$A:$E,5,0)</f>
        <v>0</v>
      </c>
      <c r="P34">
        <f>SUMIFS('DIAS DE INVENTARIO TAT'!R:R,'DIAS DE INVENTARIO TAT'!A:A,Tablaedad[[#This Row],[DESTINO]],'DIAS DE INVENTARIO TAT'!B:B,Tablaedad[[#This Row],[Item]])</f>
        <v>0</v>
      </c>
      <c r="R34" t="s">
        <v>1733</v>
      </c>
      <c r="S34" t="s">
        <v>1733</v>
      </c>
      <c r="T34" t="s">
        <v>1733</v>
      </c>
    </row>
    <row r="35" spans="1:20">
      <c r="A35" s="221" t="s">
        <v>1429</v>
      </c>
      <c r="B35" s="222">
        <v>46307</v>
      </c>
      <c r="C35" s="221">
        <v>3</v>
      </c>
      <c r="D35" s="221">
        <v>2110302</v>
      </c>
      <c r="E35" s="166">
        <v>40320</v>
      </c>
      <c r="F35" s="27" t="str">
        <f>VLOOKUP(Tablaedad[[#This Row],[Item]],'DT HUEVO'!$A:$B,2,0)</f>
        <v>HUEVO L X 30 CARTON VERDE CANASTA</v>
      </c>
      <c r="G35" s="8" t="str">
        <f>+VLOOKUP(Tablaedad[[#This Row],[CEDI]],'CONVERSION DATOS'!B:C,2,0)</f>
        <v>TAT BOGOTA MONTEVIDEO</v>
      </c>
      <c r="H35" s="14" t="str">
        <f>+VLOOKUP(Tablaedad[[#This Row],[Item]],'DT HUEVO'!$A:$E,4,0)</f>
        <v>VERDE</v>
      </c>
      <c r="I35" t="str">
        <f>+VLOOKUP(Tablaedad[[#This Row],[Item]],'DT HUEVO'!$A:$D,3,0)</f>
        <v>L</v>
      </c>
      <c r="J35" t="str">
        <f>+VLOOKUP(G35,'DT HUEVO'!$H:$K,4,0)</f>
        <v>CENTRO ORIENTE</v>
      </c>
      <c r="K35">
        <f>SUMIFS('DIAS DE INVENTARIO TAT'!M:M,'DIAS DE INVENTARIO TAT'!A:A,Tablaedad[[#This Row],[DESTINO]],'DIAS DE INVENTARIO TAT'!B:B,Tablaedad[[#This Row],[Item]])</f>
        <v>0</v>
      </c>
      <c r="L35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35" s="6">
        <f>SUMIFS(inv!D$1:D$1,inv!T$1:T$1,Tablaedad[[#This Row],[DESTINO]],inv!AA$1:AA$1,Tablaedad[[#This Row],[Columna4]],inv!P$1:P$1,Tablaedad[[#This Row],[Item]])</f>
        <v>0</v>
      </c>
      <c r="N35" s="22">
        <f>+IFERROR(Tablaedad[[#This Row],[CANTIDAD]]/Tablaedad[[#This Row],[INVENTARIO TOTAL]],0)</f>
        <v>0</v>
      </c>
      <c r="O35">
        <f>+VLOOKUP(Tablaedad[[#This Row],[Item]],'DT HUEVO'!$A:$E,5,0)</f>
        <v>0</v>
      </c>
      <c r="P35">
        <f>SUMIFS('DIAS DE INVENTARIO TAT'!R:R,'DIAS DE INVENTARIO TAT'!A:A,Tablaedad[[#This Row],[DESTINO]],'DIAS DE INVENTARIO TAT'!B:B,Tablaedad[[#This Row],[Item]])</f>
        <v>0</v>
      </c>
      <c r="R35" t="s">
        <v>1733</v>
      </c>
      <c r="S35" t="s">
        <v>1733</v>
      </c>
      <c r="T35" t="s">
        <v>1733</v>
      </c>
    </row>
    <row r="36" spans="1:20">
      <c r="A36" s="221" t="s">
        <v>1429</v>
      </c>
      <c r="B36" s="222">
        <v>46307</v>
      </c>
      <c r="C36" s="221">
        <v>4</v>
      </c>
      <c r="D36" s="221">
        <v>2110317</v>
      </c>
      <c r="E36" s="166">
        <v>13800</v>
      </c>
      <c r="F36" s="27" t="str">
        <f>VLOOKUP(Tablaedad[[#This Row],[Item]],'DT HUEVO'!$A:$B,2,0)</f>
        <v>HUEVO L X 30 CARTON VERDE AMARRADO SIN ETIQUETA</v>
      </c>
      <c r="G36" s="8" t="str">
        <f>+VLOOKUP(Tablaedad[[#This Row],[CEDI]],'CONVERSION DATOS'!B:C,2,0)</f>
        <v>TAT BOGOTA MONTEVIDEO</v>
      </c>
      <c r="H36" s="14" t="str">
        <f>+VLOOKUP(Tablaedad[[#This Row],[Item]],'DT HUEVO'!$A:$E,4,0)</f>
        <v>EMPACADOS</v>
      </c>
      <c r="I36" t="str">
        <f>+VLOOKUP(Tablaedad[[#This Row],[Item]],'DT HUEVO'!$A:$D,3,0)</f>
        <v>L</v>
      </c>
      <c r="J36" t="str">
        <f>+VLOOKUP(G36,'DT HUEVO'!$H:$K,4,0)</f>
        <v>CENTRO ORIENTE</v>
      </c>
      <c r="K36">
        <f>SUMIFS('DIAS DE INVENTARIO TAT'!M:M,'DIAS DE INVENTARIO TAT'!A:A,Tablaedad[[#This Row],[DESTINO]],'DIAS DE INVENTARIO TAT'!B:B,Tablaedad[[#This Row],[Item]])</f>
        <v>0</v>
      </c>
      <c r="L36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36" s="6">
        <f>SUMIFS(inv!D$1:D$1,inv!T$1:T$1,Tablaedad[[#This Row],[DESTINO]],inv!AA$1:AA$1,Tablaedad[[#This Row],[Columna4]],inv!P$1:P$1,Tablaedad[[#This Row],[Item]])</f>
        <v>0</v>
      </c>
      <c r="N36" s="22">
        <f>+IFERROR(Tablaedad[[#This Row],[CANTIDAD]]/Tablaedad[[#This Row],[INVENTARIO TOTAL]],0)</f>
        <v>0</v>
      </c>
      <c r="O36">
        <f>+VLOOKUP(Tablaedad[[#This Row],[Item]],'DT HUEVO'!$A:$E,5,0)</f>
        <v>0</v>
      </c>
      <c r="P36">
        <f>SUMIFS('DIAS DE INVENTARIO TAT'!R:R,'DIAS DE INVENTARIO TAT'!A:A,Tablaedad[[#This Row],[DESTINO]],'DIAS DE INVENTARIO TAT'!B:B,Tablaedad[[#This Row],[Item]])</f>
        <v>0</v>
      </c>
      <c r="R36" t="s">
        <v>1733</v>
      </c>
      <c r="S36" t="s">
        <v>1733</v>
      </c>
      <c r="T36" t="s">
        <v>1733</v>
      </c>
    </row>
    <row r="37" spans="1:20">
      <c r="A37" s="221" t="s">
        <v>1429</v>
      </c>
      <c r="B37" s="222">
        <v>46307</v>
      </c>
      <c r="C37" s="221">
        <v>8</v>
      </c>
      <c r="D37" s="221">
        <v>2110402</v>
      </c>
      <c r="E37" s="166">
        <v>10560</v>
      </c>
      <c r="F37" s="27" t="str">
        <f>VLOOKUP(Tablaedad[[#This Row],[Item]],'DT HUEVO'!$A:$B,2,0)</f>
        <v>HUEVO M X 30 CARTON VERDE CANASTA</v>
      </c>
      <c r="G37" s="8" t="str">
        <f>+VLOOKUP(Tablaedad[[#This Row],[CEDI]],'CONVERSION DATOS'!B:C,2,0)</f>
        <v>TAT BOGOTA MONTEVIDEO</v>
      </c>
      <c r="H37" s="14" t="str">
        <f>+VLOOKUP(Tablaedad[[#This Row],[Item]],'DT HUEVO'!$A:$E,4,0)</f>
        <v>VERDE</v>
      </c>
      <c r="I37" t="str">
        <f>+VLOOKUP(Tablaedad[[#This Row],[Item]],'DT HUEVO'!$A:$D,3,0)</f>
        <v>M</v>
      </c>
      <c r="J37" t="str">
        <f>+VLOOKUP(G37,'DT HUEVO'!$H:$K,4,0)</f>
        <v>CENTRO ORIENTE</v>
      </c>
      <c r="K37">
        <f>SUMIFS('DIAS DE INVENTARIO TAT'!M:M,'DIAS DE INVENTARIO TAT'!A:A,Tablaedad[[#This Row],[DESTINO]],'DIAS DE INVENTARIO TAT'!B:B,Tablaedad[[#This Row],[Item]])</f>
        <v>0</v>
      </c>
      <c r="L37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37" s="6">
        <f>SUMIFS(inv!D$1:D$1,inv!T$1:T$1,Tablaedad[[#This Row],[DESTINO]],inv!AA$1:AA$1,Tablaedad[[#This Row],[Columna4]],inv!P$1:P$1,Tablaedad[[#This Row],[Item]])</f>
        <v>0</v>
      </c>
      <c r="N37" s="22">
        <f>+IFERROR(Tablaedad[[#This Row],[CANTIDAD]]/Tablaedad[[#This Row],[INVENTARIO TOTAL]],0)</f>
        <v>0</v>
      </c>
      <c r="O37">
        <f>+VLOOKUP(Tablaedad[[#This Row],[Item]],'DT HUEVO'!$A:$E,5,0)</f>
        <v>0</v>
      </c>
      <c r="P37">
        <f>SUMIFS('DIAS DE INVENTARIO TAT'!R:R,'DIAS DE INVENTARIO TAT'!A:A,Tablaedad[[#This Row],[DESTINO]],'DIAS DE INVENTARIO TAT'!B:B,Tablaedad[[#This Row],[Item]])</f>
        <v>0</v>
      </c>
      <c r="R37" t="s">
        <v>1733</v>
      </c>
      <c r="S37" t="s">
        <v>1733</v>
      </c>
      <c r="T37" t="s">
        <v>1733</v>
      </c>
    </row>
    <row r="38" spans="1:20">
      <c r="A38" s="221" t="s">
        <v>1429</v>
      </c>
      <c r="B38" s="222">
        <v>46307</v>
      </c>
      <c r="C38" s="221">
        <v>6</v>
      </c>
      <c r="D38" s="221">
        <v>2110402</v>
      </c>
      <c r="E38" s="166">
        <v>21120</v>
      </c>
      <c r="F38" s="27" t="str">
        <f>VLOOKUP(Tablaedad[[#This Row],[Item]],'DT HUEVO'!$A:$B,2,0)</f>
        <v>HUEVO M X 30 CARTON VERDE CANASTA</v>
      </c>
      <c r="G38" s="8" t="str">
        <f>+VLOOKUP(Tablaedad[[#This Row],[CEDI]],'CONVERSION DATOS'!B:C,2,0)</f>
        <v>TAT BOGOTA MONTEVIDEO</v>
      </c>
      <c r="H38" s="14" t="str">
        <f>+VLOOKUP(Tablaedad[[#This Row],[Item]],'DT HUEVO'!$A:$E,4,0)</f>
        <v>VERDE</v>
      </c>
      <c r="I38" t="str">
        <f>+VLOOKUP(Tablaedad[[#This Row],[Item]],'DT HUEVO'!$A:$D,3,0)</f>
        <v>M</v>
      </c>
      <c r="J38" t="str">
        <f>+VLOOKUP(G38,'DT HUEVO'!$H:$K,4,0)</f>
        <v>CENTRO ORIENTE</v>
      </c>
      <c r="K38">
        <f>SUMIFS('DIAS DE INVENTARIO TAT'!M:M,'DIAS DE INVENTARIO TAT'!A:A,Tablaedad[[#This Row],[DESTINO]],'DIAS DE INVENTARIO TAT'!B:B,Tablaedad[[#This Row],[Item]])</f>
        <v>0</v>
      </c>
      <c r="L38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38" s="6">
        <f>SUMIFS(inv!D$1:D$1,inv!T$1:T$1,Tablaedad[[#This Row],[DESTINO]],inv!AA$1:AA$1,Tablaedad[[#This Row],[Columna4]],inv!P$1:P$1,Tablaedad[[#This Row],[Item]])</f>
        <v>0</v>
      </c>
      <c r="N38" s="22">
        <f>+IFERROR(Tablaedad[[#This Row],[CANTIDAD]]/Tablaedad[[#This Row],[INVENTARIO TOTAL]],0)</f>
        <v>0</v>
      </c>
      <c r="O38">
        <f>+VLOOKUP(Tablaedad[[#This Row],[Item]],'DT HUEVO'!$A:$E,5,0)</f>
        <v>0</v>
      </c>
      <c r="P38">
        <f>SUMIFS('DIAS DE INVENTARIO TAT'!R:R,'DIAS DE INVENTARIO TAT'!A:A,Tablaedad[[#This Row],[DESTINO]],'DIAS DE INVENTARIO TAT'!B:B,Tablaedad[[#This Row],[Item]])</f>
        <v>0</v>
      </c>
      <c r="R38" t="s">
        <v>1733</v>
      </c>
      <c r="S38" t="s">
        <v>1733</v>
      </c>
      <c r="T38" t="s">
        <v>1733</v>
      </c>
    </row>
    <row r="39" spans="1:20">
      <c r="A39" s="221" t="s">
        <v>1429</v>
      </c>
      <c r="B39" s="222">
        <v>46307</v>
      </c>
      <c r="C39" s="221">
        <v>6</v>
      </c>
      <c r="D39" s="221">
        <v>2112207</v>
      </c>
      <c r="E39" s="166">
        <v>2080</v>
      </c>
      <c r="F39" s="27" t="str">
        <f>VLOOKUP(Tablaedad[[#This Row],[Item]],'DT HUEVO'!$A:$B,2,0)</f>
        <v>HUEVO XL X 15 PET CANASTA</v>
      </c>
      <c r="G39" s="8" t="str">
        <f>+VLOOKUP(Tablaedad[[#This Row],[CEDI]],'CONVERSION DATOS'!B:C,2,0)</f>
        <v>TAT BOGOTA MONTEVIDEO</v>
      </c>
      <c r="H39" s="14" t="str">
        <f>+VLOOKUP(Tablaedad[[#This Row],[Item]],'DT HUEVO'!$A:$E,4,0)</f>
        <v>EMPACADOS</v>
      </c>
      <c r="I39" t="str">
        <f>+VLOOKUP(Tablaedad[[#This Row],[Item]],'DT HUEVO'!$A:$D,3,0)</f>
        <v>XL</v>
      </c>
      <c r="J39" t="str">
        <f>+VLOOKUP(G39,'DT HUEVO'!$H:$K,4,0)</f>
        <v>CENTRO ORIENTE</v>
      </c>
      <c r="K39">
        <f>SUMIFS('DIAS DE INVENTARIO TAT'!M:M,'DIAS DE INVENTARIO TAT'!A:A,Tablaedad[[#This Row],[DESTINO]],'DIAS DE INVENTARIO TAT'!B:B,Tablaedad[[#This Row],[Item]])</f>
        <v>0</v>
      </c>
      <c r="L39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39" s="6">
        <f>SUMIFS(inv!D$1:D$1,inv!T$1:T$1,Tablaedad[[#This Row],[DESTINO]],inv!AA$1:AA$1,Tablaedad[[#This Row],[Columna4]],inv!P$1:P$1,Tablaedad[[#This Row],[Item]])</f>
        <v>0</v>
      </c>
      <c r="N39" s="22">
        <f>+IFERROR(Tablaedad[[#This Row],[CANTIDAD]]/Tablaedad[[#This Row],[INVENTARIO TOTAL]],0)</f>
        <v>0</v>
      </c>
      <c r="O39" t="str">
        <f>+VLOOKUP(Tablaedad[[#This Row],[Item]],'DT HUEVO'!$A:$E,5,0)</f>
        <v>TAT</v>
      </c>
      <c r="P39">
        <f>SUMIFS('DIAS DE INVENTARIO TAT'!R:R,'DIAS DE INVENTARIO TAT'!A:A,Tablaedad[[#This Row],[DESTINO]],'DIAS DE INVENTARIO TAT'!B:B,Tablaedad[[#This Row],[Item]])</f>
        <v>0</v>
      </c>
      <c r="R39" t="s">
        <v>1733</v>
      </c>
      <c r="S39" t="s">
        <v>1733</v>
      </c>
      <c r="T39" t="s">
        <v>1733</v>
      </c>
    </row>
    <row r="40" spans="1:20">
      <c r="A40" s="221" t="s">
        <v>1429</v>
      </c>
      <c r="B40" s="222">
        <v>46307</v>
      </c>
      <c r="C40" s="221">
        <v>6</v>
      </c>
      <c r="D40" s="221">
        <v>2152388</v>
      </c>
      <c r="E40" s="166">
        <v>1080</v>
      </c>
      <c r="F40" s="27" t="str">
        <f>VLOOKUP(Tablaedad[[#This Row],[Item]],'DT HUEVO'!$A:$B,2,0)</f>
        <v>HUEVO L X 15 PAGUE 14 PET EN CANASTA.</v>
      </c>
      <c r="G40" s="8" t="str">
        <f>+VLOOKUP(Tablaedad[[#This Row],[CEDI]],'CONVERSION DATOS'!B:C,2,0)</f>
        <v>TAT BOGOTA MONTEVIDEO</v>
      </c>
      <c r="H40" s="14" t="str">
        <f>+VLOOKUP(Tablaedad[[#This Row],[Item]],'DT HUEVO'!$A:$E,4,0)</f>
        <v>EMPACADOS</v>
      </c>
      <c r="I40" t="str">
        <f>+VLOOKUP(Tablaedad[[#This Row],[Item]],'DT HUEVO'!$A:$D,3,0)</f>
        <v>L</v>
      </c>
      <c r="J40" t="str">
        <f>+VLOOKUP(G40,'DT HUEVO'!$H:$K,4,0)</f>
        <v>CENTRO ORIENTE</v>
      </c>
      <c r="K40">
        <f>SUMIFS('DIAS DE INVENTARIO TAT'!M:M,'DIAS DE INVENTARIO TAT'!A:A,Tablaedad[[#This Row],[DESTINO]],'DIAS DE INVENTARIO TAT'!B:B,Tablaedad[[#This Row],[Item]])</f>
        <v>0</v>
      </c>
      <c r="L40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40" s="6">
        <f>SUMIFS(inv!D$1:D$1,inv!T$1:T$1,Tablaedad[[#This Row],[DESTINO]],inv!AA$1:AA$1,Tablaedad[[#This Row],[Columna4]],inv!P$1:P$1,Tablaedad[[#This Row],[Item]])</f>
        <v>0</v>
      </c>
      <c r="N40" s="22">
        <f>+IFERROR(Tablaedad[[#This Row],[CANTIDAD]]/Tablaedad[[#This Row],[INVENTARIO TOTAL]],0)</f>
        <v>0</v>
      </c>
      <c r="O40">
        <f>+VLOOKUP(Tablaedad[[#This Row],[Item]],'DT HUEVO'!$A:$E,5,0)</f>
        <v>0</v>
      </c>
      <c r="P40">
        <f>SUMIFS('DIAS DE INVENTARIO TAT'!R:R,'DIAS DE INVENTARIO TAT'!A:A,Tablaedad[[#This Row],[DESTINO]],'DIAS DE INVENTARIO TAT'!B:B,Tablaedad[[#This Row],[Item]])</f>
        <v>0</v>
      </c>
      <c r="R40" t="s">
        <v>1733</v>
      </c>
      <c r="S40" t="s">
        <v>1733</v>
      </c>
      <c r="T40" t="s">
        <v>1733</v>
      </c>
    </row>
    <row r="41" spans="1:20">
      <c r="A41" s="221" t="s">
        <v>1255</v>
      </c>
      <c r="B41" s="222">
        <v>46307</v>
      </c>
      <c r="C41" s="221">
        <v>3</v>
      </c>
      <c r="D41" s="221">
        <v>13358</v>
      </c>
      <c r="E41" s="166">
        <v>109440</v>
      </c>
      <c r="F41" s="27" t="str">
        <f>VLOOKUP(Tablaedad[[#This Row],[Item]],'DT HUEVO'!$A:$B,2,0)</f>
        <v>HUEVO AA ROJO X 288 CARTON GRIS CAJA-EN DOCENERA-SOL NACIENT.</v>
      </c>
      <c r="G41" s="8" t="str">
        <f>+VLOOKUP(Tablaedad[[#This Row],[CEDI]],'CONVERSION DATOS'!B:C,2,0)</f>
        <v>TAT CE MEDELLIN</v>
      </c>
      <c r="H41" s="14" t="str">
        <f>+VLOOKUP(Tablaedad[[#This Row],[Item]],'DT HUEVO'!$A:$E,4,0)</f>
        <v>EMPACADOS</v>
      </c>
      <c r="I41" t="str">
        <f>+VLOOKUP(Tablaedad[[#This Row],[Item]],'DT HUEVO'!$A:$D,3,0)</f>
        <v>AA</v>
      </c>
      <c r="J41" t="str">
        <f>+VLOOKUP(G41,'DT HUEVO'!$H:$K,4,0)</f>
        <v>CENTRO EMPAQUES</v>
      </c>
      <c r="K41">
        <f>SUMIFS('DIAS DE INVENTARIO TAT'!M:M,'DIAS DE INVENTARIO TAT'!A:A,Tablaedad[[#This Row],[DESTINO]],'DIAS DE INVENTARIO TAT'!B:B,Tablaedad[[#This Row],[Item]])</f>
        <v>0</v>
      </c>
      <c r="L41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41" s="6">
        <f>SUMIFS(inv!D$1:D$1,inv!T$1:T$1,Tablaedad[[#This Row],[DESTINO]],inv!AA$1:AA$1,Tablaedad[[#This Row],[Columna4]],inv!P$1:P$1,Tablaedad[[#This Row],[Item]])</f>
        <v>0</v>
      </c>
      <c r="N41" s="22">
        <f>+IFERROR(Tablaedad[[#This Row],[CANTIDAD]]/Tablaedad[[#This Row],[INVENTARIO TOTAL]],0)</f>
        <v>0</v>
      </c>
      <c r="O41">
        <f>+VLOOKUP(Tablaedad[[#This Row],[Item]],'DT HUEVO'!$A:$E,5,0)</f>
        <v>0</v>
      </c>
      <c r="P41">
        <f>SUMIFS('DIAS DE INVENTARIO TAT'!R:R,'DIAS DE INVENTARIO TAT'!A:A,Tablaedad[[#This Row],[DESTINO]],'DIAS DE INVENTARIO TAT'!B:B,Tablaedad[[#This Row],[Item]])</f>
        <v>0</v>
      </c>
      <c r="R41" t="s">
        <v>1733</v>
      </c>
      <c r="S41" t="s">
        <v>1733</v>
      </c>
      <c r="T41" t="s">
        <v>1733</v>
      </c>
    </row>
    <row r="42" spans="1:20">
      <c r="A42" s="221" t="s">
        <v>1255</v>
      </c>
      <c r="B42" s="222">
        <v>46307</v>
      </c>
      <c r="C42" s="221">
        <v>2</v>
      </c>
      <c r="D42" s="221">
        <v>13358</v>
      </c>
      <c r="E42" s="166">
        <v>109728</v>
      </c>
      <c r="F42" s="27" t="str">
        <f>VLOOKUP(Tablaedad[[#This Row],[Item]],'DT HUEVO'!$A:$B,2,0)</f>
        <v>HUEVO AA ROJO X 288 CARTON GRIS CAJA-EN DOCENERA-SOL NACIENT.</v>
      </c>
      <c r="G42" s="8" t="str">
        <f>+VLOOKUP(Tablaedad[[#This Row],[CEDI]],'CONVERSION DATOS'!B:C,2,0)</f>
        <v>TAT CE MEDELLIN</v>
      </c>
      <c r="H42" s="14" t="str">
        <f>+VLOOKUP(Tablaedad[[#This Row],[Item]],'DT HUEVO'!$A:$E,4,0)</f>
        <v>EMPACADOS</v>
      </c>
      <c r="I42" t="str">
        <f>+VLOOKUP(Tablaedad[[#This Row],[Item]],'DT HUEVO'!$A:$D,3,0)</f>
        <v>AA</v>
      </c>
      <c r="J42" t="str">
        <f>+VLOOKUP(G42,'DT HUEVO'!$H:$K,4,0)</f>
        <v>CENTRO EMPAQUES</v>
      </c>
      <c r="K42">
        <f>SUMIFS('DIAS DE INVENTARIO TAT'!M:M,'DIAS DE INVENTARIO TAT'!A:A,Tablaedad[[#This Row],[DESTINO]],'DIAS DE INVENTARIO TAT'!B:B,Tablaedad[[#This Row],[Item]])</f>
        <v>0</v>
      </c>
      <c r="L42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42" s="6">
        <f>SUMIFS(inv!D$1:D$1,inv!T$1:T$1,Tablaedad[[#This Row],[DESTINO]],inv!AA$1:AA$1,Tablaedad[[#This Row],[Columna4]],inv!P$1:P$1,Tablaedad[[#This Row],[Item]])</f>
        <v>0</v>
      </c>
      <c r="N42" s="22">
        <f>+IFERROR(Tablaedad[[#This Row],[CANTIDAD]]/Tablaedad[[#This Row],[INVENTARIO TOTAL]],0)</f>
        <v>0</v>
      </c>
      <c r="O42">
        <f>+VLOOKUP(Tablaedad[[#This Row],[Item]],'DT HUEVO'!$A:$E,5,0)</f>
        <v>0</v>
      </c>
      <c r="P42">
        <f>SUMIFS('DIAS DE INVENTARIO TAT'!R:R,'DIAS DE INVENTARIO TAT'!A:A,Tablaedad[[#This Row],[DESTINO]],'DIAS DE INVENTARIO TAT'!B:B,Tablaedad[[#This Row],[Item]])</f>
        <v>0</v>
      </c>
      <c r="R42" t="s">
        <v>1733</v>
      </c>
      <c r="S42" t="s">
        <v>1733</v>
      </c>
      <c r="T42" t="s">
        <v>1733</v>
      </c>
    </row>
    <row r="43" spans="1:20">
      <c r="A43" s="221" t="s">
        <v>1255</v>
      </c>
      <c r="B43" s="222">
        <v>46307</v>
      </c>
      <c r="C43" s="221">
        <v>1</v>
      </c>
      <c r="D43" s="221">
        <v>13358</v>
      </c>
      <c r="E43" s="166">
        <v>73152</v>
      </c>
      <c r="F43" s="27" t="str">
        <f>VLOOKUP(Tablaedad[[#This Row],[Item]],'DT HUEVO'!$A:$B,2,0)</f>
        <v>HUEVO AA ROJO X 288 CARTON GRIS CAJA-EN DOCENERA-SOL NACIENT.</v>
      </c>
      <c r="G43" s="8" t="str">
        <f>+VLOOKUP(Tablaedad[[#This Row],[CEDI]],'CONVERSION DATOS'!B:C,2,0)</f>
        <v>TAT CE MEDELLIN</v>
      </c>
      <c r="H43" s="14" t="str">
        <f>+VLOOKUP(Tablaedad[[#This Row],[Item]],'DT HUEVO'!$A:$E,4,0)</f>
        <v>EMPACADOS</v>
      </c>
      <c r="I43" t="str">
        <f>+VLOOKUP(Tablaedad[[#This Row],[Item]],'DT HUEVO'!$A:$D,3,0)</f>
        <v>AA</v>
      </c>
      <c r="J43" t="str">
        <f>+VLOOKUP(G43,'DT HUEVO'!$H:$K,4,0)</f>
        <v>CENTRO EMPAQUES</v>
      </c>
      <c r="K43">
        <f>SUMIFS('DIAS DE INVENTARIO TAT'!M:M,'DIAS DE INVENTARIO TAT'!A:A,Tablaedad[[#This Row],[DESTINO]],'DIAS DE INVENTARIO TAT'!B:B,Tablaedad[[#This Row],[Item]])</f>
        <v>0</v>
      </c>
      <c r="L43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43" s="6">
        <f>SUMIFS(inv!D$1:D$1,inv!T$1:T$1,Tablaedad[[#This Row],[DESTINO]],inv!AA$1:AA$1,Tablaedad[[#This Row],[Columna4]],inv!P$1:P$1,Tablaedad[[#This Row],[Item]])</f>
        <v>0</v>
      </c>
      <c r="N43" s="22">
        <f>+IFERROR(Tablaedad[[#This Row],[CANTIDAD]]/Tablaedad[[#This Row],[INVENTARIO TOTAL]],0)</f>
        <v>0</v>
      </c>
      <c r="O43">
        <f>+VLOOKUP(Tablaedad[[#This Row],[Item]],'DT HUEVO'!$A:$E,5,0)</f>
        <v>0</v>
      </c>
      <c r="P43">
        <f>SUMIFS('DIAS DE INVENTARIO TAT'!R:R,'DIAS DE INVENTARIO TAT'!A:A,Tablaedad[[#This Row],[DESTINO]],'DIAS DE INVENTARIO TAT'!B:B,Tablaedad[[#This Row],[Item]])</f>
        <v>0</v>
      </c>
      <c r="R43" t="s">
        <v>1733</v>
      </c>
      <c r="S43" t="s">
        <v>1733</v>
      </c>
      <c r="T43" t="s">
        <v>1733</v>
      </c>
    </row>
    <row r="44" spans="1:20">
      <c r="A44" s="221" t="s">
        <v>1255</v>
      </c>
      <c r="B44" s="222">
        <v>46307</v>
      </c>
      <c r="C44" s="221">
        <v>2</v>
      </c>
      <c r="D44" s="221">
        <v>13324</v>
      </c>
      <c r="E44" s="166">
        <v>1770</v>
      </c>
      <c r="F44" s="27" t="str">
        <f>VLOOKUP(Tablaedad[[#This Row],[Item]],'DT HUEVO'!$A:$B,2,0)</f>
        <v>HUEVO AA X 30 BAND GRIS AMARRADO TAPA VERDE ALAT - ESTIBADO</v>
      </c>
      <c r="G44" s="8" t="str">
        <f>+VLOOKUP(Tablaedad[[#This Row],[CEDI]],'CONVERSION DATOS'!B:C,2,0)</f>
        <v>TAT CE MEDELLIN</v>
      </c>
      <c r="H44" s="14" t="str">
        <f>+VLOOKUP(Tablaedad[[#This Row],[Item]],'DT HUEVO'!$A:$E,4,0)</f>
        <v>EMPACADOS</v>
      </c>
      <c r="I44" t="str">
        <f>+VLOOKUP(Tablaedad[[#This Row],[Item]],'DT HUEVO'!$A:$D,3,0)</f>
        <v>AA</v>
      </c>
      <c r="J44" t="str">
        <f>+VLOOKUP(G44,'DT HUEVO'!$H:$K,4,0)</f>
        <v>CENTRO EMPAQUES</v>
      </c>
      <c r="K44">
        <f>SUMIFS('DIAS DE INVENTARIO TAT'!M:M,'DIAS DE INVENTARIO TAT'!A:A,Tablaedad[[#This Row],[DESTINO]],'DIAS DE INVENTARIO TAT'!B:B,Tablaedad[[#This Row],[Item]])</f>
        <v>0</v>
      </c>
      <c r="L44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44" s="6">
        <f>SUMIFS(inv!D$1:D$1,inv!T$1:T$1,Tablaedad[[#This Row],[DESTINO]],inv!AA$1:AA$1,Tablaedad[[#This Row],[Columna4]],inv!P$1:P$1,Tablaedad[[#This Row],[Item]])</f>
        <v>0</v>
      </c>
      <c r="N44" s="22">
        <f>+IFERROR(Tablaedad[[#This Row],[CANTIDAD]]/Tablaedad[[#This Row],[INVENTARIO TOTAL]],0)</f>
        <v>0</v>
      </c>
      <c r="O44">
        <f>+VLOOKUP(Tablaedad[[#This Row],[Item]],'DT HUEVO'!$A:$E,5,0)</f>
        <v>0</v>
      </c>
      <c r="P44">
        <f>SUMIFS('DIAS DE INVENTARIO TAT'!R:R,'DIAS DE INVENTARIO TAT'!A:A,Tablaedad[[#This Row],[DESTINO]],'DIAS DE INVENTARIO TAT'!B:B,Tablaedad[[#This Row],[Item]])</f>
        <v>0</v>
      </c>
      <c r="R44" t="s">
        <v>1733</v>
      </c>
      <c r="S44" t="s">
        <v>1733</v>
      </c>
      <c r="T44" t="s">
        <v>1733</v>
      </c>
    </row>
    <row r="45" spans="1:20">
      <c r="A45" s="221" t="s">
        <v>1255</v>
      </c>
      <c r="B45" s="222">
        <v>46307</v>
      </c>
      <c r="C45" s="221">
        <v>2</v>
      </c>
      <c r="D45" s="221">
        <v>13420</v>
      </c>
      <c r="E45" s="166">
        <v>21210</v>
      </c>
      <c r="F45" s="27" t="str">
        <f>VLOOKUP(Tablaedad[[#This Row],[Item]],'DT HUEVO'!$A:$B,2,0)</f>
        <v>HUEVO A X 30 BAND GRIS AMARRADO SOL NACIENTE SANTANDER.</v>
      </c>
      <c r="G45" s="8" t="str">
        <f>+VLOOKUP(Tablaedad[[#This Row],[CEDI]],'CONVERSION DATOS'!B:C,2,0)</f>
        <v>TAT CE MEDELLIN</v>
      </c>
      <c r="H45" s="14" t="str">
        <f>+VLOOKUP(Tablaedad[[#This Row],[Item]],'DT HUEVO'!$A:$E,4,0)</f>
        <v>EMPACADOS</v>
      </c>
      <c r="I45" t="str">
        <f>+VLOOKUP(Tablaedad[[#This Row],[Item]],'DT HUEVO'!$A:$D,3,0)</f>
        <v>A</v>
      </c>
      <c r="J45" t="str">
        <f>+VLOOKUP(G45,'DT HUEVO'!$H:$K,4,0)</f>
        <v>CENTRO EMPAQUES</v>
      </c>
      <c r="K45">
        <f>SUMIFS('DIAS DE INVENTARIO TAT'!M:M,'DIAS DE INVENTARIO TAT'!A:A,Tablaedad[[#This Row],[DESTINO]],'DIAS DE INVENTARIO TAT'!B:B,Tablaedad[[#This Row],[Item]])</f>
        <v>0</v>
      </c>
      <c r="L45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45" s="6">
        <f>SUMIFS(inv!D$1:D$1,inv!T$1:T$1,Tablaedad[[#This Row],[DESTINO]],inv!AA$1:AA$1,Tablaedad[[#This Row],[Columna4]],inv!P$1:P$1,Tablaedad[[#This Row],[Item]])</f>
        <v>0</v>
      </c>
      <c r="N45" s="22">
        <f>+IFERROR(Tablaedad[[#This Row],[CANTIDAD]]/Tablaedad[[#This Row],[INVENTARIO TOTAL]],0)</f>
        <v>0</v>
      </c>
      <c r="O45">
        <f>+VLOOKUP(Tablaedad[[#This Row],[Item]],'DT HUEVO'!$A:$E,5,0)</f>
        <v>0</v>
      </c>
      <c r="P45">
        <f>SUMIFS('DIAS DE INVENTARIO TAT'!R:R,'DIAS DE INVENTARIO TAT'!A:A,Tablaedad[[#This Row],[DESTINO]],'DIAS DE INVENTARIO TAT'!B:B,Tablaedad[[#This Row],[Item]])</f>
        <v>0</v>
      </c>
      <c r="R45" t="s">
        <v>1733</v>
      </c>
      <c r="S45" t="s">
        <v>1733</v>
      </c>
      <c r="T45" t="s">
        <v>1733</v>
      </c>
    </row>
    <row r="46" spans="1:20">
      <c r="A46" s="221" t="s">
        <v>1255</v>
      </c>
      <c r="B46" s="222">
        <v>46307</v>
      </c>
      <c r="C46" s="221">
        <v>2</v>
      </c>
      <c r="D46" s="221">
        <v>2010301</v>
      </c>
      <c r="E46" s="166">
        <v>200167</v>
      </c>
      <c r="F46" s="27" t="str">
        <f>VLOOKUP(Tablaedad[[#This Row],[Item]],'DT HUEVO'!$A:$B,2,0)</f>
        <v>HUEVO AA X30 CARTON GRIS CANASTA</v>
      </c>
      <c r="G46" s="8" t="str">
        <f>+VLOOKUP(Tablaedad[[#This Row],[CEDI]],'CONVERSION DATOS'!B:C,2,0)</f>
        <v>TAT CE MEDELLIN</v>
      </c>
      <c r="H46" s="14" t="str">
        <f>+VLOOKUP(Tablaedad[[#This Row],[Item]],'DT HUEVO'!$A:$E,4,0)</f>
        <v>GRIS SUELTO</v>
      </c>
      <c r="I46" t="str">
        <f>+VLOOKUP(Tablaedad[[#This Row],[Item]],'DT HUEVO'!$A:$D,3,0)</f>
        <v>AA</v>
      </c>
      <c r="J46" t="str">
        <f>+VLOOKUP(G46,'DT HUEVO'!$H:$K,4,0)</f>
        <v>CENTRO EMPAQUES</v>
      </c>
      <c r="K46">
        <f>SUMIFS('DIAS DE INVENTARIO TAT'!M:M,'DIAS DE INVENTARIO TAT'!A:A,Tablaedad[[#This Row],[DESTINO]],'DIAS DE INVENTARIO TAT'!B:B,Tablaedad[[#This Row],[Item]])</f>
        <v>0</v>
      </c>
      <c r="L46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46" s="6">
        <f>SUMIFS(inv!D$1:D$1,inv!T$1:T$1,Tablaedad[[#This Row],[DESTINO]],inv!AA$1:AA$1,Tablaedad[[#This Row],[Columna4]],inv!P$1:P$1,Tablaedad[[#This Row],[Item]])</f>
        <v>0</v>
      </c>
      <c r="N46" s="22">
        <f>+IFERROR(Tablaedad[[#This Row],[CANTIDAD]]/Tablaedad[[#This Row],[INVENTARIO TOTAL]],0)</f>
        <v>0</v>
      </c>
      <c r="O46">
        <f>+VLOOKUP(Tablaedad[[#This Row],[Item]],'DT HUEVO'!$A:$E,5,0)</f>
        <v>0</v>
      </c>
      <c r="P46">
        <f>SUMIFS('DIAS DE INVENTARIO TAT'!R:R,'DIAS DE INVENTARIO TAT'!A:A,Tablaedad[[#This Row],[DESTINO]],'DIAS DE INVENTARIO TAT'!B:B,Tablaedad[[#This Row],[Item]])</f>
        <v>0</v>
      </c>
      <c r="R46" t="s">
        <v>1733</v>
      </c>
      <c r="S46" t="s">
        <v>1733</v>
      </c>
      <c r="T46" t="s">
        <v>1733</v>
      </c>
    </row>
    <row r="47" spans="1:20">
      <c r="A47" s="221" t="s">
        <v>1255</v>
      </c>
      <c r="B47" s="222">
        <v>46307</v>
      </c>
      <c r="C47" s="221">
        <v>2</v>
      </c>
      <c r="D47" s="221">
        <v>2410401</v>
      </c>
      <c r="E47" s="166">
        <v>465912</v>
      </c>
      <c r="F47" s="27" t="str">
        <f>VLOOKUP(Tablaedad[[#This Row],[Item]],'DT HUEVO'!$A:$B,2,0)</f>
        <v>HUEVO CE X 30 CARTON GRIS CANASTA</v>
      </c>
      <c r="G47" s="8" t="str">
        <f>+VLOOKUP(Tablaedad[[#This Row],[CEDI]],'CONVERSION DATOS'!B:C,2,0)</f>
        <v>TAT CE MEDELLIN</v>
      </c>
      <c r="H47" s="14" t="str">
        <f>+VLOOKUP(Tablaedad[[#This Row],[Item]],'DT HUEVO'!$A:$E,4,0)</f>
        <v>GRIS SUELTO</v>
      </c>
      <c r="I47" t="str">
        <f>+VLOOKUP(Tablaedad[[#This Row],[Item]],'DT HUEVO'!$A:$D,3,0)</f>
        <v>A</v>
      </c>
      <c r="J47" t="str">
        <f>+VLOOKUP(G47,'DT HUEVO'!$H:$K,4,0)</f>
        <v>CENTRO EMPAQUES</v>
      </c>
      <c r="K47">
        <f>SUMIFS('DIAS DE INVENTARIO TAT'!M:M,'DIAS DE INVENTARIO TAT'!A:A,Tablaedad[[#This Row],[DESTINO]],'DIAS DE INVENTARIO TAT'!B:B,Tablaedad[[#This Row],[Item]])</f>
        <v>0</v>
      </c>
      <c r="L47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47" s="6">
        <f>SUMIFS(inv!D$1:D$1,inv!T$1:T$1,Tablaedad[[#This Row],[DESTINO]],inv!AA$1:AA$1,Tablaedad[[#This Row],[Columna4]],inv!P$1:P$1,Tablaedad[[#This Row],[Item]])</f>
        <v>0</v>
      </c>
      <c r="N47" s="22">
        <f>+IFERROR(Tablaedad[[#This Row],[CANTIDAD]]/Tablaedad[[#This Row],[INVENTARIO TOTAL]],0)</f>
        <v>0</v>
      </c>
      <c r="O47">
        <f>+VLOOKUP(Tablaedad[[#This Row],[Item]],'DT HUEVO'!$A:$E,5,0)</f>
        <v>0</v>
      </c>
      <c r="P47">
        <f>SUMIFS('DIAS DE INVENTARIO TAT'!R:R,'DIAS DE INVENTARIO TAT'!A:A,Tablaedad[[#This Row],[DESTINO]],'DIAS DE INVENTARIO TAT'!B:B,Tablaedad[[#This Row],[Item]])</f>
        <v>0</v>
      </c>
      <c r="R47" t="s">
        <v>1733</v>
      </c>
      <c r="S47" t="s">
        <v>1733</v>
      </c>
      <c r="T47" t="s">
        <v>1733</v>
      </c>
    </row>
    <row r="48" spans="1:20">
      <c r="A48" s="221" t="s">
        <v>796</v>
      </c>
      <c r="B48" s="222">
        <v>46307</v>
      </c>
      <c r="C48" s="221">
        <v>4</v>
      </c>
      <c r="D48" s="221">
        <v>112379</v>
      </c>
      <c r="E48" s="166">
        <v>300</v>
      </c>
      <c r="F48" s="27" t="str">
        <f>VLOOKUP(Tablaedad[[#This Row],[Item]],'DT HUEVO'!$A:$B,2,0)</f>
        <v>HUEVO L X 30 PET CAJA X 300</v>
      </c>
      <c r="G48" s="8" t="str">
        <f>+VLOOKUP(Tablaedad[[#This Row],[CEDI]],'CONVERSION DATOS'!B:C,2,0)</f>
        <v>TAT BUCARAMANGA</v>
      </c>
      <c r="H48" s="14" t="str">
        <f>+VLOOKUP(Tablaedad[[#This Row],[Item]],'DT HUEVO'!$A:$E,4,0)</f>
        <v>EMPACADOS</v>
      </c>
      <c r="I48" t="str">
        <f>+VLOOKUP(Tablaedad[[#This Row],[Item]],'DT HUEVO'!$A:$D,3,0)</f>
        <v>L</v>
      </c>
      <c r="J48" t="str">
        <f>+VLOOKUP(G48,'DT HUEVO'!$H:$K,4,0)</f>
        <v>CENTRO ORIENTE</v>
      </c>
      <c r="K48">
        <f>SUMIFS('DIAS DE INVENTARIO TAT'!M:M,'DIAS DE INVENTARIO TAT'!A:A,Tablaedad[[#This Row],[DESTINO]],'DIAS DE INVENTARIO TAT'!B:B,Tablaedad[[#This Row],[Item]])</f>
        <v>0</v>
      </c>
      <c r="L48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48" s="6">
        <f>SUMIFS(inv!D$1:D$1,inv!T$1:T$1,Tablaedad[[#This Row],[DESTINO]],inv!AA$1:AA$1,Tablaedad[[#This Row],[Columna4]],inv!P$1:P$1,Tablaedad[[#This Row],[Item]])</f>
        <v>0</v>
      </c>
      <c r="N48" s="22">
        <f>+IFERROR(Tablaedad[[#This Row],[CANTIDAD]]/Tablaedad[[#This Row],[INVENTARIO TOTAL]],0)</f>
        <v>0</v>
      </c>
      <c r="O48">
        <f>+VLOOKUP(Tablaedad[[#This Row],[Item]],'DT HUEVO'!$A:$E,5,0)</f>
        <v>0</v>
      </c>
      <c r="P48">
        <f>SUMIFS('DIAS DE INVENTARIO TAT'!R:R,'DIAS DE INVENTARIO TAT'!A:A,Tablaedad[[#This Row],[DESTINO]],'DIAS DE INVENTARIO TAT'!B:B,Tablaedad[[#This Row],[Item]])</f>
        <v>0</v>
      </c>
      <c r="R48" t="s">
        <v>1733</v>
      </c>
      <c r="S48" t="s">
        <v>1733</v>
      </c>
      <c r="T48" t="s">
        <v>1733</v>
      </c>
    </row>
    <row r="49" spans="1:20">
      <c r="A49" s="221" t="s">
        <v>796</v>
      </c>
      <c r="B49" s="222">
        <v>46307</v>
      </c>
      <c r="C49" s="221">
        <v>4</v>
      </c>
      <c r="D49" s="221">
        <v>112357</v>
      </c>
      <c r="E49" s="166">
        <v>240</v>
      </c>
      <c r="F49" s="27" t="str">
        <f>VLOOKUP(Tablaedad[[#This Row],[Item]],'DT HUEVO'!$A:$B,2,0)</f>
        <v>HUEVO L X 12 PET CAJA X 120</v>
      </c>
      <c r="G49" s="8" t="str">
        <f>+VLOOKUP(Tablaedad[[#This Row],[CEDI]],'CONVERSION DATOS'!B:C,2,0)</f>
        <v>TAT BUCARAMANGA</v>
      </c>
      <c r="H49" s="14" t="str">
        <f>+VLOOKUP(Tablaedad[[#This Row],[Item]],'DT HUEVO'!$A:$E,4,0)</f>
        <v>EMPACADOS</v>
      </c>
      <c r="I49" t="str">
        <f>+VLOOKUP(Tablaedad[[#This Row],[Item]],'DT HUEVO'!$A:$D,3,0)</f>
        <v>L</v>
      </c>
      <c r="J49" t="str">
        <f>+VLOOKUP(G49,'DT HUEVO'!$H:$K,4,0)</f>
        <v>CENTRO ORIENTE</v>
      </c>
      <c r="K49">
        <f>SUMIFS('DIAS DE INVENTARIO TAT'!M:M,'DIAS DE INVENTARIO TAT'!A:A,Tablaedad[[#This Row],[DESTINO]],'DIAS DE INVENTARIO TAT'!B:B,Tablaedad[[#This Row],[Item]])</f>
        <v>0</v>
      </c>
      <c r="L49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49" s="6">
        <f>SUMIFS(inv!D$1:D$1,inv!T$1:T$1,Tablaedad[[#This Row],[DESTINO]],inv!AA$1:AA$1,Tablaedad[[#This Row],[Columna4]],inv!P$1:P$1,Tablaedad[[#This Row],[Item]])</f>
        <v>0</v>
      </c>
      <c r="N49" s="22">
        <f>+IFERROR(Tablaedad[[#This Row],[CANTIDAD]]/Tablaedad[[#This Row],[INVENTARIO TOTAL]],0)</f>
        <v>0</v>
      </c>
      <c r="O49">
        <f>+VLOOKUP(Tablaedad[[#This Row],[Item]],'DT HUEVO'!$A:$E,5,0)</f>
        <v>0</v>
      </c>
      <c r="P49">
        <f>SUMIFS('DIAS DE INVENTARIO TAT'!R:R,'DIAS DE INVENTARIO TAT'!A:A,Tablaedad[[#This Row],[DESTINO]],'DIAS DE INVENTARIO TAT'!B:B,Tablaedad[[#This Row],[Item]])</f>
        <v>0</v>
      </c>
      <c r="R49" t="s">
        <v>1733</v>
      </c>
      <c r="S49" t="s">
        <v>1733</v>
      </c>
      <c r="T49" t="s">
        <v>1733</v>
      </c>
    </row>
    <row r="50" spans="1:20">
      <c r="A50" s="221" t="s">
        <v>796</v>
      </c>
      <c r="B50" s="222">
        <v>46307</v>
      </c>
      <c r="C50" s="221">
        <v>3</v>
      </c>
      <c r="D50" s="221">
        <v>112357</v>
      </c>
      <c r="E50" s="166">
        <v>600</v>
      </c>
      <c r="F50" s="27" t="str">
        <f>VLOOKUP(Tablaedad[[#This Row],[Item]],'DT HUEVO'!$A:$B,2,0)</f>
        <v>HUEVO L X 12 PET CAJA X 120</v>
      </c>
      <c r="G50" s="8" t="str">
        <f>+VLOOKUP(Tablaedad[[#This Row],[CEDI]],'CONVERSION DATOS'!B:C,2,0)</f>
        <v>TAT BUCARAMANGA</v>
      </c>
      <c r="H50" s="14" t="str">
        <f>+VLOOKUP(Tablaedad[[#This Row],[Item]],'DT HUEVO'!$A:$E,4,0)</f>
        <v>EMPACADOS</v>
      </c>
      <c r="I50" t="str">
        <f>+VLOOKUP(Tablaedad[[#This Row],[Item]],'DT HUEVO'!$A:$D,3,0)</f>
        <v>L</v>
      </c>
      <c r="J50" t="str">
        <f>+VLOOKUP(G50,'DT HUEVO'!$H:$K,4,0)</f>
        <v>CENTRO ORIENTE</v>
      </c>
      <c r="K50">
        <f>SUMIFS('DIAS DE INVENTARIO TAT'!M:M,'DIAS DE INVENTARIO TAT'!A:A,Tablaedad[[#This Row],[DESTINO]],'DIAS DE INVENTARIO TAT'!B:B,Tablaedad[[#This Row],[Item]])</f>
        <v>0</v>
      </c>
      <c r="L50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50" s="6">
        <f>SUMIFS(inv!D$1:D$1,inv!T$1:T$1,Tablaedad[[#This Row],[DESTINO]],inv!AA$1:AA$1,Tablaedad[[#This Row],[Columna4]],inv!P$1:P$1,Tablaedad[[#This Row],[Item]])</f>
        <v>0</v>
      </c>
      <c r="N50" s="22">
        <f>+IFERROR(Tablaedad[[#This Row],[CANTIDAD]]/Tablaedad[[#This Row],[INVENTARIO TOTAL]],0)</f>
        <v>0</v>
      </c>
      <c r="O50">
        <f>+VLOOKUP(Tablaedad[[#This Row],[Item]],'DT HUEVO'!$A:$E,5,0)</f>
        <v>0</v>
      </c>
      <c r="P50">
        <f>SUMIFS('DIAS DE INVENTARIO TAT'!R:R,'DIAS DE INVENTARIO TAT'!A:A,Tablaedad[[#This Row],[DESTINO]],'DIAS DE INVENTARIO TAT'!B:B,Tablaedad[[#This Row],[Item]])</f>
        <v>0</v>
      </c>
      <c r="R50" t="s">
        <v>1733</v>
      </c>
      <c r="S50" t="s">
        <v>1733</v>
      </c>
      <c r="T50" t="s">
        <v>1733</v>
      </c>
    </row>
    <row r="51" spans="1:20">
      <c r="A51" s="221" t="s">
        <v>796</v>
      </c>
      <c r="B51" s="222">
        <v>46307</v>
      </c>
      <c r="C51" s="221">
        <v>6</v>
      </c>
      <c r="D51" s="221">
        <v>112268</v>
      </c>
      <c r="E51" s="166">
        <v>2400</v>
      </c>
      <c r="F51" s="27" t="str">
        <f>VLOOKUP(Tablaedad[[#This Row],[Item]],'DT HUEVO'!$A:$B,2,0)</f>
        <v>HUEVO XL X 15 PET CAJA X 300</v>
      </c>
      <c r="G51" s="8" t="str">
        <f>+VLOOKUP(Tablaedad[[#This Row],[CEDI]],'CONVERSION DATOS'!B:C,2,0)</f>
        <v>TAT BUCARAMANGA</v>
      </c>
      <c r="H51" s="14" t="str">
        <f>+VLOOKUP(Tablaedad[[#This Row],[Item]],'DT HUEVO'!$A:$E,4,0)</f>
        <v>EMPACADOS</v>
      </c>
      <c r="I51" t="str">
        <f>+VLOOKUP(Tablaedad[[#This Row],[Item]],'DT HUEVO'!$A:$D,3,0)</f>
        <v>XL</v>
      </c>
      <c r="J51" t="str">
        <f>+VLOOKUP(G51,'DT HUEVO'!$H:$K,4,0)</f>
        <v>CENTRO ORIENTE</v>
      </c>
      <c r="K51">
        <f>SUMIFS('DIAS DE INVENTARIO TAT'!M:M,'DIAS DE INVENTARIO TAT'!A:A,Tablaedad[[#This Row],[DESTINO]],'DIAS DE INVENTARIO TAT'!B:B,Tablaedad[[#This Row],[Item]])</f>
        <v>0</v>
      </c>
      <c r="L51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51" s="6">
        <f>SUMIFS(inv!D$1:D$1,inv!T$1:T$1,Tablaedad[[#This Row],[DESTINO]],inv!AA$1:AA$1,Tablaedad[[#This Row],[Columna4]],inv!P$1:P$1,Tablaedad[[#This Row],[Item]])</f>
        <v>0</v>
      </c>
      <c r="N51" s="22">
        <f>+IFERROR(Tablaedad[[#This Row],[CANTIDAD]]/Tablaedad[[#This Row],[INVENTARIO TOTAL]],0)</f>
        <v>0</v>
      </c>
      <c r="O51">
        <f>+VLOOKUP(Tablaedad[[#This Row],[Item]],'DT HUEVO'!$A:$E,5,0)</f>
        <v>0</v>
      </c>
      <c r="P51">
        <f>SUMIFS('DIAS DE INVENTARIO TAT'!R:R,'DIAS DE INVENTARIO TAT'!A:A,Tablaedad[[#This Row],[DESTINO]],'DIAS DE INVENTARIO TAT'!B:B,Tablaedad[[#This Row],[Item]])</f>
        <v>0</v>
      </c>
      <c r="R51" t="s">
        <v>1733</v>
      </c>
      <c r="S51" t="s">
        <v>1733</v>
      </c>
      <c r="T51" t="s">
        <v>1733</v>
      </c>
    </row>
    <row r="52" spans="1:20">
      <c r="A52" s="221" t="s">
        <v>796</v>
      </c>
      <c r="B52" s="222">
        <v>46307</v>
      </c>
      <c r="C52" s="221">
        <v>5</v>
      </c>
      <c r="D52" s="221">
        <v>110480</v>
      </c>
      <c r="E52" s="166">
        <v>2520</v>
      </c>
      <c r="F52" s="27" t="str">
        <f>VLOOKUP(Tablaedad[[#This Row],[Item]],'DT HUEVO'!$A:$B,2,0)</f>
        <v>HUEVO M X30 CARTON VERDE CAJA X 360</v>
      </c>
      <c r="G52" s="8" t="str">
        <f>+VLOOKUP(Tablaedad[[#This Row],[CEDI]],'CONVERSION DATOS'!B:C,2,0)</f>
        <v>TAT BUCARAMANGA</v>
      </c>
      <c r="H52" s="14" t="str">
        <f>+VLOOKUP(Tablaedad[[#This Row],[Item]],'DT HUEVO'!$A:$E,4,0)</f>
        <v>EMPACADOS</v>
      </c>
      <c r="I52" t="str">
        <f>+VLOOKUP(Tablaedad[[#This Row],[Item]],'DT HUEVO'!$A:$D,3,0)</f>
        <v>M</v>
      </c>
      <c r="J52" t="str">
        <f>+VLOOKUP(G52,'DT HUEVO'!$H:$K,4,0)</f>
        <v>CENTRO ORIENTE</v>
      </c>
      <c r="K52">
        <f>SUMIFS('DIAS DE INVENTARIO TAT'!M:M,'DIAS DE INVENTARIO TAT'!A:A,Tablaedad[[#This Row],[DESTINO]],'DIAS DE INVENTARIO TAT'!B:B,Tablaedad[[#This Row],[Item]])</f>
        <v>0</v>
      </c>
      <c r="L52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52" s="6">
        <f>SUMIFS(inv!D$1:D$1,inv!T$1:T$1,Tablaedad[[#This Row],[DESTINO]],inv!AA$1:AA$1,Tablaedad[[#This Row],[Columna4]],inv!P$1:P$1,Tablaedad[[#This Row],[Item]])</f>
        <v>0</v>
      </c>
      <c r="N52" s="22">
        <f>+IFERROR(Tablaedad[[#This Row],[CANTIDAD]]/Tablaedad[[#This Row],[INVENTARIO TOTAL]],0)</f>
        <v>0</v>
      </c>
      <c r="O52">
        <f>+VLOOKUP(Tablaedad[[#This Row],[Item]],'DT HUEVO'!$A:$E,5,0)</f>
        <v>0</v>
      </c>
      <c r="P52">
        <f>SUMIFS('DIAS DE INVENTARIO TAT'!R:R,'DIAS DE INVENTARIO TAT'!A:A,Tablaedad[[#This Row],[DESTINO]],'DIAS DE INVENTARIO TAT'!B:B,Tablaedad[[#This Row],[Item]])</f>
        <v>0</v>
      </c>
      <c r="R52" t="s">
        <v>1733</v>
      </c>
      <c r="S52" t="s">
        <v>1733</v>
      </c>
      <c r="T52" t="s">
        <v>1733</v>
      </c>
    </row>
    <row r="53" spans="1:20">
      <c r="A53" s="221" t="s">
        <v>796</v>
      </c>
      <c r="B53" s="222">
        <v>46307</v>
      </c>
      <c r="C53" s="221">
        <v>6</v>
      </c>
      <c r="D53" s="221">
        <v>2114379</v>
      </c>
      <c r="E53" s="166">
        <v>4680</v>
      </c>
      <c r="F53" s="27" t="str">
        <f>VLOOKUP(Tablaedad[[#This Row],[Item]],'DT HUEVO'!$A:$B,2,0)</f>
        <v>HUEVO L X 30 PET CANASTA X 180 PV</v>
      </c>
      <c r="G53" s="8" t="str">
        <f>+VLOOKUP(Tablaedad[[#This Row],[CEDI]],'CONVERSION DATOS'!B:C,2,0)</f>
        <v>TAT BUCARAMANGA</v>
      </c>
      <c r="H53" s="14" t="str">
        <f>+VLOOKUP(Tablaedad[[#This Row],[Item]],'DT HUEVO'!$A:$E,4,0)</f>
        <v>EMPACADOS</v>
      </c>
      <c r="I53" t="str">
        <f>+VLOOKUP(Tablaedad[[#This Row],[Item]],'DT HUEVO'!$A:$D,3,0)</f>
        <v>L</v>
      </c>
      <c r="J53" t="str">
        <f>+VLOOKUP(G53,'DT HUEVO'!$H:$K,4,0)</f>
        <v>CENTRO ORIENTE</v>
      </c>
      <c r="K53">
        <f>SUMIFS('DIAS DE INVENTARIO TAT'!M:M,'DIAS DE INVENTARIO TAT'!A:A,Tablaedad[[#This Row],[DESTINO]],'DIAS DE INVENTARIO TAT'!B:B,Tablaedad[[#This Row],[Item]])</f>
        <v>0</v>
      </c>
      <c r="L53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53" s="6">
        <f>SUMIFS(inv!D$1:D$1,inv!T$1:T$1,Tablaedad[[#This Row],[DESTINO]],inv!AA$1:AA$1,Tablaedad[[#This Row],[Columna4]],inv!P$1:P$1,Tablaedad[[#This Row],[Item]])</f>
        <v>0</v>
      </c>
      <c r="N53" s="22">
        <f>+IFERROR(Tablaedad[[#This Row],[CANTIDAD]]/Tablaedad[[#This Row],[INVENTARIO TOTAL]],0)</f>
        <v>0</v>
      </c>
      <c r="O53">
        <f>+VLOOKUP(Tablaedad[[#This Row],[Item]],'DT HUEVO'!$A:$E,5,0)</f>
        <v>0</v>
      </c>
      <c r="P53">
        <f>SUMIFS('DIAS DE INVENTARIO TAT'!R:R,'DIAS DE INVENTARIO TAT'!A:A,Tablaedad[[#This Row],[DESTINO]],'DIAS DE INVENTARIO TAT'!B:B,Tablaedad[[#This Row],[Item]])</f>
        <v>0</v>
      </c>
      <c r="R53" t="s">
        <v>1733</v>
      </c>
      <c r="S53" t="s">
        <v>1733</v>
      </c>
      <c r="T53" t="s">
        <v>1733</v>
      </c>
    </row>
    <row r="54" spans="1:20">
      <c r="A54" s="221" t="s">
        <v>796</v>
      </c>
      <c r="B54" s="222">
        <v>46307</v>
      </c>
      <c r="C54" s="221">
        <v>7</v>
      </c>
      <c r="D54" s="221">
        <v>2114379</v>
      </c>
      <c r="E54" s="166">
        <v>2430</v>
      </c>
      <c r="F54" s="27" t="str">
        <f>VLOOKUP(Tablaedad[[#This Row],[Item]],'DT HUEVO'!$A:$B,2,0)</f>
        <v>HUEVO L X 30 PET CANASTA X 180 PV</v>
      </c>
      <c r="G54" s="8" t="str">
        <f>+VLOOKUP(Tablaedad[[#This Row],[CEDI]],'CONVERSION DATOS'!B:C,2,0)</f>
        <v>TAT BUCARAMANGA</v>
      </c>
      <c r="H54" s="14" t="str">
        <f>+VLOOKUP(Tablaedad[[#This Row],[Item]],'DT HUEVO'!$A:$E,4,0)</f>
        <v>EMPACADOS</v>
      </c>
      <c r="I54" t="str">
        <f>+VLOOKUP(Tablaedad[[#This Row],[Item]],'DT HUEVO'!$A:$D,3,0)</f>
        <v>L</v>
      </c>
      <c r="J54" t="str">
        <f>+VLOOKUP(G54,'DT HUEVO'!$H:$K,4,0)</f>
        <v>CENTRO ORIENTE</v>
      </c>
      <c r="K54">
        <f>SUMIFS('DIAS DE INVENTARIO TAT'!M:M,'DIAS DE INVENTARIO TAT'!A:A,Tablaedad[[#This Row],[DESTINO]],'DIAS DE INVENTARIO TAT'!B:B,Tablaedad[[#This Row],[Item]])</f>
        <v>0</v>
      </c>
      <c r="L54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54" s="6">
        <f>SUMIFS(inv!D$1:D$1,inv!T$1:T$1,Tablaedad[[#This Row],[DESTINO]],inv!AA$1:AA$1,Tablaedad[[#This Row],[Columna4]],inv!P$1:P$1,Tablaedad[[#This Row],[Item]])</f>
        <v>0</v>
      </c>
      <c r="N54" s="22">
        <f>+IFERROR(Tablaedad[[#This Row],[CANTIDAD]]/Tablaedad[[#This Row],[INVENTARIO TOTAL]],0)</f>
        <v>0</v>
      </c>
      <c r="O54">
        <f>+VLOOKUP(Tablaedad[[#This Row],[Item]],'DT HUEVO'!$A:$E,5,0)</f>
        <v>0</v>
      </c>
      <c r="P54">
        <f>SUMIFS('DIAS DE INVENTARIO TAT'!R:R,'DIAS DE INVENTARIO TAT'!A:A,Tablaedad[[#This Row],[DESTINO]],'DIAS DE INVENTARIO TAT'!B:B,Tablaedad[[#This Row],[Item]])</f>
        <v>0</v>
      </c>
      <c r="R54" t="s">
        <v>1733</v>
      </c>
      <c r="S54" t="s">
        <v>1733</v>
      </c>
      <c r="T54" t="s">
        <v>1733</v>
      </c>
    </row>
    <row r="55" spans="1:20">
      <c r="A55" s="221" t="s">
        <v>796</v>
      </c>
      <c r="B55" s="222">
        <v>46307</v>
      </c>
      <c r="C55" s="221">
        <v>6</v>
      </c>
      <c r="D55" s="221">
        <v>2152388</v>
      </c>
      <c r="E55" s="166">
        <v>2580</v>
      </c>
      <c r="F55" s="27" t="str">
        <f>VLOOKUP(Tablaedad[[#This Row],[Item]],'DT HUEVO'!$A:$B,2,0)</f>
        <v>HUEVO L X 15 PAGUE 14 PET EN CANASTA.</v>
      </c>
      <c r="G55" s="8" t="str">
        <f>+VLOOKUP(Tablaedad[[#This Row],[CEDI]],'CONVERSION DATOS'!B:C,2,0)</f>
        <v>TAT BUCARAMANGA</v>
      </c>
      <c r="H55" s="14" t="str">
        <f>+VLOOKUP(Tablaedad[[#This Row],[Item]],'DT HUEVO'!$A:$E,4,0)</f>
        <v>EMPACADOS</v>
      </c>
      <c r="I55" t="str">
        <f>+VLOOKUP(Tablaedad[[#This Row],[Item]],'DT HUEVO'!$A:$D,3,0)</f>
        <v>L</v>
      </c>
      <c r="J55" t="str">
        <f>+VLOOKUP(G55,'DT HUEVO'!$H:$K,4,0)</f>
        <v>CENTRO ORIENTE</v>
      </c>
      <c r="K55">
        <f>SUMIFS('DIAS DE INVENTARIO TAT'!M:M,'DIAS DE INVENTARIO TAT'!A:A,Tablaedad[[#This Row],[DESTINO]],'DIAS DE INVENTARIO TAT'!B:B,Tablaedad[[#This Row],[Item]])</f>
        <v>0</v>
      </c>
      <c r="L55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55" s="6">
        <f>SUMIFS(inv!D$1:D$1,inv!T$1:T$1,Tablaedad[[#This Row],[DESTINO]],inv!AA$1:AA$1,Tablaedad[[#This Row],[Columna4]],inv!P$1:P$1,Tablaedad[[#This Row],[Item]])</f>
        <v>0</v>
      </c>
      <c r="N55" s="22">
        <f>+IFERROR(Tablaedad[[#This Row],[CANTIDAD]]/Tablaedad[[#This Row],[INVENTARIO TOTAL]],0)</f>
        <v>0</v>
      </c>
      <c r="O55">
        <f>+VLOOKUP(Tablaedad[[#This Row],[Item]],'DT HUEVO'!$A:$E,5,0)</f>
        <v>0</v>
      </c>
      <c r="P55">
        <f>SUMIFS('DIAS DE INVENTARIO TAT'!R:R,'DIAS DE INVENTARIO TAT'!A:A,Tablaedad[[#This Row],[DESTINO]],'DIAS DE INVENTARIO TAT'!B:B,Tablaedad[[#This Row],[Item]])</f>
        <v>0</v>
      </c>
      <c r="R55" t="s">
        <v>1733</v>
      </c>
      <c r="S55" t="s">
        <v>1733</v>
      </c>
      <c r="T55" t="s">
        <v>1733</v>
      </c>
    </row>
    <row r="56" spans="1:20">
      <c r="A56" s="221" t="s">
        <v>796</v>
      </c>
      <c r="B56" s="222">
        <v>46307</v>
      </c>
      <c r="C56" s="221">
        <v>4</v>
      </c>
      <c r="D56" s="221">
        <v>2114357</v>
      </c>
      <c r="E56" s="166">
        <v>1296</v>
      </c>
      <c r="F56" s="27" t="str">
        <f>VLOOKUP(Tablaedad[[#This Row],[Item]],'DT HUEVO'!$A:$B,2,0)</f>
        <v>HUEVO L X 12 PET CANASTA X 144 PV</v>
      </c>
      <c r="G56" s="8" t="str">
        <f>+VLOOKUP(Tablaedad[[#This Row],[CEDI]],'CONVERSION DATOS'!B:C,2,0)</f>
        <v>TAT BUCARAMANGA</v>
      </c>
      <c r="H56" s="14" t="str">
        <f>+VLOOKUP(Tablaedad[[#This Row],[Item]],'DT HUEVO'!$A:$E,4,0)</f>
        <v>EMPACADOS</v>
      </c>
      <c r="I56" t="str">
        <f>+VLOOKUP(Tablaedad[[#This Row],[Item]],'DT HUEVO'!$A:$D,3,0)</f>
        <v>L</v>
      </c>
      <c r="J56" t="str">
        <f>+VLOOKUP(G56,'DT HUEVO'!$H:$K,4,0)</f>
        <v>CENTRO ORIENTE</v>
      </c>
      <c r="K56">
        <f>SUMIFS('DIAS DE INVENTARIO TAT'!M:M,'DIAS DE INVENTARIO TAT'!A:A,Tablaedad[[#This Row],[DESTINO]],'DIAS DE INVENTARIO TAT'!B:B,Tablaedad[[#This Row],[Item]])</f>
        <v>0</v>
      </c>
      <c r="L56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56" s="6">
        <f>SUMIFS(inv!D$1:D$1,inv!T$1:T$1,Tablaedad[[#This Row],[DESTINO]],inv!AA$1:AA$1,Tablaedad[[#This Row],[Columna4]],inv!P$1:P$1,Tablaedad[[#This Row],[Item]])</f>
        <v>0</v>
      </c>
      <c r="N56" s="22">
        <f>+IFERROR(Tablaedad[[#This Row],[CANTIDAD]]/Tablaedad[[#This Row],[INVENTARIO TOTAL]],0)</f>
        <v>0</v>
      </c>
      <c r="O56">
        <f>+VLOOKUP(Tablaedad[[#This Row],[Item]],'DT HUEVO'!$A:$E,5,0)</f>
        <v>0</v>
      </c>
      <c r="P56">
        <f>SUMIFS('DIAS DE INVENTARIO TAT'!R:R,'DIAS DE INVENTARIO TAT'!A:A,Tablaedad[[#This Row],[DESTINO]],'DIAS DE INVENTARIO TAT'!B:B,Tablaedad[[#This Row],[Item]])</f>
        <v>0</v>
      </c>
      <c r="R56" t="s">
        <v>1733</v>
      </c>
      <c r="S56" t="s">
        <v>1733</v>
      </c>
      <c r="T56" t="s">
        <v>1733</v>
      </c>
    </row>
    <row r="57" spans="1:20">
      <c r="A57" s="221" t="s">
        <v>796</v>
      </c>
      <c r="B57" s="222">
        <v>46307</v>
      </c>
      <c r="C57" s="221">
        <v>7</v>
      </c>
      <c r="D57" s="221">
        <v>2114357</v>
      </c>
      <c r="E57" s="166">
        <v>144</v>
      </c>
      <c r="F57" s="27" t="str">
        <f>VLOOKUP(Tablaedad[[#This Row],[Item]],'DT HUEVO'!$A:$B,2,0)</f>
        <v>HUEVO L X 12 PET CANASTA X 144 PV</v>
      </c>
      <c r="G57" s="8" t="str">
        <f>+VLOOKUP(Tablaedad[[#This Row],[CEDI]],'CONVERSION DATOS'!B:C,2,0)</f>
        <v>TAT BUCARAMANGA</v>
      </c>
      <c r="H57" s="14" t="str">
        <f>+VLOOKUP(Tablaedad[[#This Row],[Item]],'DT HUEVO'!$A:$E,4,0)</f>
        <v>EMPACADOS</v>
      </c>
      <c r="I57" t="str">
        <f>+VLOOKUP(Tablaedad[[#This Row],[Item]],'DT HUEVO'!$A:$D,3,0)</f>
        <v>L</v>
      </c>
      <c r="J57" t="str">
        <f>+VLOOKUP(G57,'DT HUEVO'!$H:$K,4,0)</f>
        <v>CENTRO ORIENTE</v>
      </c>
      <c r="K57">
        <f>SUMIFS('DIAS DE INVENTARIO TAT'!M:M,'DIAS DE INVENTARIO TAT'!A:A,Tablaedad[[#This Row],[DESTINO]],'DIAS DE INVENTARIO TAT'!B:B,Tablaedad[[#This Row],[Item]])</f>
        <v>0</v>
      </c>
      <c r="L57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57" s="6">
        <f>SUMIFS(inv!D$1:D$1,inv!T$1:T$1,Tablaedad[[#This Row],[DESTINO]],inv!AA$1:AA$1,Tablaedad[[#This Row],[Columna4]],inv!P$1:P$1,Tablaedad[[#This Row],[Item]])</f>
        <v>0</v>
      </c>
      <c r="N57" s="22">
        <f>+IFERROR(Tablaedad[[#This Row],[CANTIDAD]]/Tablaedad[[#This Row],[INVENTARIO TOTAL]],0)</f>
        <v>0</v>
      </c>
      <c r="O57">
        <f>+VLOOKUP(Tablaedad[[#This Row],[Item]],'DT HUEVO'!$A:$E,5,0)</f>
        <v>0</v>
      </c>
      <c r="P57">
        <f>SUMIFS('DIAS DE INVENTARIO TAT'!R:R,'DIAS DE INVENTARIO TAT'!A:A,Tablaedad[[#This Row],[DESTINO]],'DIAS DE INVENTARIO TAT'!B:B,Tablaedad[[#This Row],[Item]])</f>
        <v>0</v>
      </c>
      <c r="R57" t="s">
        <v>1733</v>
      </c>
      <c r="S57" t="s">
        <v>1733</v>
      </c>
      <c r="T57" t="s">
        <v>1733</v>
      </c>
    </row>
    <row r="58" spans="1:20">
      <c r="A58" s="221" t="s">
        <v>796</v>
      </c>
      <c r="B58" s="222">
        <v>46307</v>
      </c>
      <c r="C58" s="221">
        <v>7</v>
      </c>
      <c r="D58" s="221">
        <v>2114268</v>
      </c>
      <c r="E58" s="166">
        <v>1770</v>
      </c>
      <c r="F58" s="27" t="str">
        <f>VLOOKUP(Tablaedad[[#This Row],[Item]],'DT HUEVO'!$A:$B,2,0)</f>
        <v>HUEVO XL X 15 PET CANASTA X 180 PV</v>
      </c>
      <c r="G58" s="8" t="str">
        <f>+VLOOKUP(Tablaedad[[#This Row],[CEDI]],'CONVERSION DATOS'!B:C,2,0)</f>
        <v>TAT BUCARAMANGA</v>
      </c>
      <c r="H58" s="14" t="str">
        <f>+VLOOKUP(Tablaedad[[#This Row],[Item]],'DT HUEVO'!$A:$E,4,0)</f>
        <v>EMPACADOS</v>
      </c>
      <c r="I58" t="str">
        <f>+VLOOKUP(Tablaedad[[#This Row],[Item]],'DT HUEVO'!$A:$D,3,0)</f>
        <v>XL</v>
      </c>
      <c r="J58" t="str">
        <f>+VLOOKUP(G58,'DT HUEVO'!$H:$K,4,0)</f>
        <v>CENTRO ORIENTE</v>
      </c>
      <c r="K58">
        <f>SUMIFS('DIAS DE INVENTARIO TAT'!M:M,'DIAS DE INVENTARIO TAT'!A:A,Tablaedad[[#This Row],[DESTINO]],'DIAS DE INVENTARIO TAT'!B:B,Tablaedad[[#This Row],[Item]])</f>
        <v>0</v>
      </c>
      <c r="L58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58" s="6">
        <f>SUMIFS(inv!D$1:D$1,inv!T$1:T$1,Tablaedad[[#This Row],[DESTINO]],inv!AA$1:AA$1,Tablaedad[[#This Row],[Columna4]],inv!P$1:P$1,Tablaedad[[#This Row],[Item]])</f>
        <v>0</v>
      </c>
      <c r="N58" s="22">
        <f>+IFERROR(Tablaedad[[#This Row],[CANTIDAD]]/Tablaedad[[#This Row],[INVENTARIO TOTAL]],0)</f>
        <v>0</v>
      </c>
      <c r="O58">
        <f>+VLOOKUP(Tablaedad[[#This Row],[Item]],'DT HUEVO'!$A:$E,5,0)</f>
        <v>0</v>
      </c>
      <c r="P58">
        <f>SUMIFS('DIAS DE INVENTARIO TAT'!R:R,'DIAS DE INVENTARIO TAT'!A:A,Tablaedad[[#This Row],[DESTINO]],'DIAS DE INVENTARIO TAT'!B:B,Tablaedad[[#This Row],[Item]])</f>
        <v>0</v>
      </c>
      <c r="R58" t="s">
        <v>1733</v>
      </c>
      <c r="S58" t="s">
        <v>1733</v>
      </c>
      <c r="T58" t="s">
        <v>1733</v>
      </c>
    </row>
    <row r="59" spans="1:20">
      <c r="A59" s="221" t="s">
        <v>796</v>
      </c>
      <c r="B59" s="222">
        <v>46307</v>
      </c>
      <c r="C59" s="221">
        <v>5</v>
      </c>
      <c r="D59" s="221">
        <v>2114268</v>
      </c>
      <c r="E59" s="166">
        <v>540</v>
      </c>
      <c r="F59" s="27" t="str">
        <f>VLOOKUP(Tablaedad[[#This Row],[Item]],'DT HUEVO'!$A:$B,2,0)</f>
        <v>HUEVO XL X 15 PET CANASTA X 180 PV</v>
      </c>
      <c r="G59" s="8" t="str">
        <f>+VLOOKUP(Tablaedad[[#This Row],[CEDI]],'CONVERSION DATOS'!B:C,2,0)</f>
        <v>TAT BUCARAMANGA</v>
      </c>
      <c r="H59" s="14" t="str">
        <f>+VLOOKUP(Tablaedad[[#This Row],[Item]],'DT HUEVO'!$A:$E,4,0)</f>
        <v>EMPACADOS</v>
      </c>
      <c r="I59" t="str">
        <f>+VLOOKUP(Tablaedad[[#This Row],[Item]],'DT HUEVO'!$A:$D,3,0)</f>
        <v>XL</v>
      </c>
      <c r="J59" t="str">
        <f>+VLOOKUP(G59,'DT HUEVO'!$H:$K,4,0)</f>
        <v>CENTRO ORIENTE</v>
      </c>
      <c r="K59">
        <f>SUMIFS('DIAS DE INVENTARIO TAT'!M:M,'DIAS DE INVENTARIO TAT'!A:A,Tablaedad[[#This Row],[DESTINO]],'DIAS DE INVENTARIO TAT'!B:B,Tablaedad[[#This Row],[Item]])</f>
        <v>0</v>
      </c>
      <c r="L59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59" s="6">
        <f>SUMIFS(inv!D$1:D$1,inv!T$1:T$1,Tablaedad[[#This Row],[DESTINO]],inv!AA$1:AA$1,Tablaedad[[#This Row],[Columna4]],inv!P$1:P$1,Tablaedad[[#This Row],[Item]])</f>
        <v>0</v>
      </c>
      <c r="N59" s="22">
        <f>+IFERROR(Tablaedad[[#This Row],[CANTIDAD]]/Tablaedad[[#This Row],[INVENTARIO TOTAL]],0)</f>
        <v>0</v>
      </c>
      <c r="O59">
        <f>+VLOOKUP(Tablaedad[[#This Row],[Item]],'DT HUEVO'!$A:$E,5,0)</f>
        <v>0</v>
      </c>
      <c r="P59">
        <f>SUMIFS('DIAS DE INVENTARIO TAT'!R:R,'DIAS DE INVENTARIO TAT'!A:A,Tablaedad[[#This Row],[DESTINO]],'DIAS DE INVENTARIO TAT'!B:B,Tablaedad[[#This Row],[Item]])</f>
        <v>0</v>
      </c>
      <c r="R59" t="s">
        <v>1733</v>
      </c>
      <c r="S59" t="s">
        <v>1733</v>
      </c>
      <c r="T59" t="s">
        <v>1733</v>
      </c>
    </row>
    <row r="60" spans="1:20">
      <c r="A60" s="221" t="s">
        <v>796</v>
      </c>
      <c r="B60" s="222">
        <v>46307</v>
      </c>
      <c r="C60" s="221">
        <v>5</v>
      </c>
      <c r="D60" s="221">
        <v>2114158</v>
      </c>
      <c r="E60" s="166">
        <v>100</v>
      </c>
      <c r="F60" s="27" t="str">
        <f>VLOOKUP(Tablaedad[[#This Row],[Item]],'DT HUEVO'!$A:$B,2,0)</f>
        <v>HUEVO XXL X 10 PET CANASTA X 100 PV</v>
      </c>
      <c r="G60" s="8" t="str">
        <f>+VLOOKUP(Tablaedad[[#This Row],[CEDI]],'CONVERSION DATOS'!B:C,2,0)</f>
        <v>TAT BUCARAMANGA</v>
      </c>
      <c r="H60" s="14" t="str">
        <f>+VLOOKUP(Tablaedad[[#This Row],[Item]],'DT HUEVO'!$A:$E,4,0)</f>
        <v>EMPACADOS</v>
      </c>
      <c r="I60" t="str">
        <f>+VLOOKUP(Tablaedad[[#This Row],[Item]],'DT HUEVO'!$A:$D,3,0)</f>
        <v>YUMBO</v>
      </c>
      <c r="J60" t="str">
        <f>+VLOOKUP(G60,'DT HUEVO'!$H:$K,4,0)</f>
        <v>CENTRO ORIENTE</v>
      </c>
      <c r="K60">
        <f>SUMIFS('DIAS DE INVENTARIO TAT'!M:M,'DIAS DE INVENTARIO TAT'!A:A,Tablaedad[[#This Row],[DESTINO]],'DIAS DE INVENTARIO TAT'!B:B,Tablaedad[[#This Row],[Item]])</f>
        <v>0</v>
      </c>
      <c r="L60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60" s="6">
        <f>SUMIFS(inv!D$1:D$1,inv!T$1:T$1,Tablaedad[[#This Row],[DESTINO]],inv!AA$1:AA$1,Tablaedad[[#This Row],[Columna4]],inv!P$1:P$1,Tablaedad[[#This Row],[Item]])</f>
        <v>0</v>
      </c>
      <c r="N60" s="22">
        <f>+IFERROR(Tablaedad[[#This Row],[CANTIDAD]]/Tablaedad[[#This Row],[INVENTARIO TOTAL]],0)</f>
        <v>0</v>
      </c>
      <c r="O60">
        <f>+VLOOKUP(Tablaedad[[#This Row],[Item]],'DT HUEVO'!$A:$E,5,0)</f>
        <v>0</v>
      </c>
      <c r="P60">
        <f>SUMIFS('DIAS DE INVENTARIO TAT'!R:R,'DIAS DE INVENTARIO TAT'!A:A,Tablaedad[[#This Row],[DESTINO]],'DIAS DE INVENTARIO TAT'!B:B,Tablaedad[[#This Row],[Item]])</f>
        <v>0</v>
      </c>
      <c r="R60" t="s">
        <v>1733</v>
      </c>
      <c r="S60" t="s">
        <v>1733</v>
      </c>
      <c r="T60" t="s">
        <v>1733</v>
      </c>
    </row>
    <row r="61" spans="1:20">
      <c r="A61" s="221" t="s">
        <v>796</v>
      </c>
      <c r="B61" s="222">
        <v>46307</v>
      </c>
      <c r="C61" s="221">
        <v>4</v>
      </c>
      <c r="D61" s="221">
        <v>2110327</v>
      </c>
      <c r="E61" s="166">
        <v>12177</v>
      </c>
      <c r="F61" s="27" t="str">
        <f>VLOOKUP(Tablaedad[[#This Row],[Item]],'DT HUEVO'!$A:$B,2,0)</f>
        <v>HUEVO L X 30 CARTON VERDE CANASTA - BUCAROS</v>
      </c>
      <c r="G61" s="8" t="str">
        <f>+VLOOKUP(Tablaedad[[#This Row],[CEDI]],'CONVERSION DATOS'!B:C,2,0)</f>
        <v>TAT BUCARAMANGA</v>
      </c>
      <c r="H61" s="14" t="str">
        <f>+VLOOKUP(Tablaedad[[#This Row],[Item]],'DT HUEVO'!$A:$E,4,0)</f>
        <v>VERDE</v>
      </c>
      <c r="I61" t="str">
        <f>+VLOOKUP(Tablaedad[[#This Row],[Item]],'DT HUEVO'!$A:$D,3,0)</f>
        <v>L</v>
      </c>
      <c r="J61" t="str">
        <f>+VLOOKUP(G61,'DT HUEVO'!$H:$K,4,0)</f>
        <v>CENTRO ORIENTE</v>
      </c>
      <c r="K61">
        <f>SUMIFS('DIAS DE INVENTARIO TAT'!M:M,'DIAS DE INVENTARIO TAT'!A:A,Tablaedad[[#This Row],[DESTINO]],'DIAS DE INVENTARIO TAT'!B:B,Tablaedad[[#This Row],[Item]])</f>
        <v>0</v>
      </c>
      <c r="L61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61" s="6">
        <f>SUMIFS(inv!D$1:D$1,inv!T$1:T$1,Tablaedad[[#This Row],[DESTINO]],inv!AA$1:AA$1,Tablaedad[[#This Row],[Columna4]],inv!P$1:P$1,Tablaedad[[#This Row],[Item]])</f>
        <v>0</v>
      </c>
      <c r="N61" s="22">
        <f>+IFERROR(Tablaedad[[#This Row],[CANTIDAD]]/Tablaedad[[#This Row],[INVENTARIO TOTAL]],0)</f>
        <v>0</v>
      </c>
      <c r="O61">
        <f>+VLOOKUP(Tablaedad[[#This Row],[Item]],'DT HUEVO'!$A:$E,5,0)</f>
        <v>0</v>
      </c>
      <c r="P61">
        <f>SUMIFS('DIAS DE INVENTARIO TAT'!R:R,'DIAS DE INVENTARIO TAT'!A:A,Tablaedad[[#This Row],[DESTINO]],'DIAS DE INVENTARIO TAT'!B:B,Tablaedad[[#This Row],[Item]])</f>
        <v>0</v>
      </c>
      <c r="R61" t="s">
        <v>1733</v>
      </c>
      <c r="S61" t="s">
        <v>1733</v>
      </c>
      <c r="T61" t="s">
        <v>1733</v>
      </c>
    </row>
    <row r="62" spans="1:20">
      <c r="A62" s="221" t="s">
        <v>796</v>
      </c>
      <c r="B62" s="222">
        <v>46307</v>
      </c>
      <c r="C62" s="221">
        <v>4</v>
      </c>
      <c r="D62" s="221">
        <v>2110427</v>
      </c>
      <c r="E62" s="166">
        <v>10264</v>
      </c>
      <c r="F62" s="27" t="str">
        <f>VLOOKUP(Tablaedad[[#This Row],[Item]],'DT HUEVO'!$A:$B,2,0)</f>
        <v>HUEVO M X 30 CARTON VERDE CANASTA - BUCAROS</v>
      </c>
      <c r="G62" s="8" t="str">
        <f>+VLOOKUP(Tablaedad[[#This Row],[CEDI]],'CONVERSION DATOS'!B:C,2,0)</f>
        <v>TAT BUCARAMANGA</v>
      </c>
      <c r="H62" s="14" t="str">
        <f>+VLOOKUP(Tablaedad[[#This Row],[Item]],'DT HUEVO'!$A:$E,4,0)</f>
        <v>VERDE</v>
      </c>
      <c r="I62" t="str">
        <f>+VLOOKUP(Tablaedad[[#This Row],[Item]],'DT HUEVO'!$A:$D,3,0)</f>
        <v>M</v>
      </c>
      <c r="J62" t="str">
        <f>+VLOOKUP(G62,'DT HUEVO'!$H:$K,4,0)</f>
        <v>CENTRO ORIENTE</v>
      </c>
      <c r="K62">
        <f>SUMIFS('DIAS DE INVENTARIO TAT'!M:M,'DIAS DE INVENTARIO TAT'!A:A,Tablaedad[[#This Row],[DESTINO]],'DIAS DE INVENTARIO TAT'!B:B,Tablaedad[[#This Row],[Item]])</f>
        <v>0</v>
      </c>
      <c r="L62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62" s="6">
        <f>SUMIFS(inv!D$1:D$1,inv!T$1:T$1,Tablaedad[[#This Row],[DESTINO]],inv!AA$1:AA$1,Tablaedad[[#This Row],[Columna4]],inv!P$1:P$1,Tablaedad[[#This Row],[Item]])</f>
        <v>0</v>
      </c>
      <c r="N62" s="22">
        <f>+IFERROR(Tablaedad[[#This Row],[CANTIDAD]]/Tablaedad[[#This Row],[INVENTARIO TOTAL]],0)</f>
        <v>0</v>
      </c>
      <c r="O62">
        <f>+VLOOKUP(Tablaedad[[#This Row],[Item]],'DT HUEVO'!$A:$E,5,0)</f>
        <v>0</v>
      </c>
      <c r="P62">
        <f>SUMIFS('DIAS DE INVENTARIO TAT'!R:R,'DIAS DE INVENTARIO TAT'!A:A,Tablaedad[[#This Row],[DESTINO]],'DIAS DE INVENTARIO TAT'!B:B,Tablaedad[[#This Row],[Item]])</f>
        <v>0</v>
      </c>
      <c r="R62" t="s">
        <v>1733</v>
      </c>
      <c r="S62" t="s">
        <v>1733</v>
      </c>
      <c r="T62" t="s">
        <v>1733</v>
      </c>
    </row>
    <row r="63" spans="1:20">
      <c r="A63" s="221" t="s">
        <v>779</v>
      </c>
      <c r="B63" s="222">
        <v>46307</v>
      </c>
      <c r="C63" s="221">
        <v>4</v>
      </c>
      <c r="D63" s="221">
        <v>112268</v>
      </c>
      <c r="E63" s="166">
        <v>9000</v>
      </c>
      <c r="F63" s="27" t="str">
        <f>VLOOKUP(Tablaedad[[#This Row],[Item]],'DT HUEVO'!$A:$B,2,0)</f>
        <v>HUEVO XL X 15 PET CAJA X 300</v>
      </c>
      <c r="G63" s="8" t="str">
        <f>+VLOOKUP(Tablaedad[[#This Row],[CEDI]],'CONVERSION DATOS'!B:C,2,0)</f>
        <v>TAT CALI</v>
      </c>
      <c r="H63" s="14" t="str">
        <f>+VLOOKUP(Tablaedad[[#This Row],[Item]],'DT HUEVO'!$A:$E,4,0)</f>
        <v>EMPACADOS</v>
      </c>
      <c r="I63" t="str">
        <f>+VLOOKUP(Tablaedad[[#This Row],[Item]],'DT HUEVO'!$A:$D,3,0)</f>
        <v>XL</v>
      </c>
      <c r="J63" t="str">
        <f>+VLOOKUP(G63,'DT HUEVO'!$H:$K,4,0)</f>
        <v>OCCIDENTE</v>
      </c>
      <c r="K63">
        <f>SUMIFS('DIAS DE INVENTARIO TAT'!M:M,'DIAS DE INVENTARIO TAT'!A:A,Tablaedad[[#This Row],[DESTINO]],'DIAS DE INVENTARIO TAT'!B:B,Tablaedad[[#This Row],[Item]])</f>
        <v>0</v>
      </c>
      <c r="L63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63" s="6">
        <f>SUMIFS(inv!D$1:D$1,inv!T$1:T$1,Tablaedad[[#This Row],[DESTINO]],inv!AA$1:AA$1,Tablaedad[[#This Row],[Columna4]],inv!P$1:P$1,Tablaedad[[#This Row],[Item]])</f>
        <v>0</v>
      </c>
      <c r="N63" s="22">
        <f>+IFERROR(Tablaedad[[#This Row],[CANTIDAD]]/Tablaedad[[#This Row],[INVENTARIO TOTAL]],0)</f>
        <v>0</v>
      </c>
      <c r="O63">
        <f>+VLOOKUP(Tablaedad[[#This Row],[Item]],'DT HUEVO'!$A:$E,5,0)</f>
        <v>0</v>
      </c>
      <c r="P63">
        <f>SUMIFS('DIAS DE INVENTARIO TAT'!R:R,'DIAS DE INVENTARIO TAT'!A:A,Tablaedad[[#This Row],[DESTINO]],'DIAS DE INVENTARIO TAT'!B:B,Tablaedad[[#This Row],[Item]])</f>
        <v>0</v>
      </c>
      <c r="R63" t="s">
        <v>1733</v>
      </c>
      <c r="S63" t="s">
        <v>1733</v>
      </c>
      <c r="T63" t="s">
        <v>1733</v>
      </c>
    </row>
    <row r="64" spans="1:20">
      <c r="A64" s="221" t="s">
        <v>779</v>
      </c>
      <c r="B64" s="222">
        <v>46307</v>
      </c>
      <c r="C64" s="221">
        <v>5</v>
      </c>
      <c r="D64" s="221">
        <v>112268</v>
      </c>
      <c r="E64" s="166">
        <v>3855</v>
      </c>
      <c r="F64" s="27" t="str">
        <f>VLOOKUP(Tablaedad[[#This Row],[Item]],'DT HUEVO'!$A:$B,2,0)</f>
        <v>HUEVO XL X 15 PET CAJA X 300</v>
      </c>
      <c r="G64" s="8" t="str">
        <f>+VLOOKUP(Tablaedad[[#This Row],[CEDI]],'CONVERSION DATOS'!B:C,2,0)</f>
        <v>TAT CALI</v>
      </c>
      <c r="H64" s="14" t="str">
        <f>+VLOOKUP(Tablaedad[[#This Row],[Item]],'DT HUEVO'!$A:$E,4,0)</f>
        <v>EMPACADOS</v>
      </c>
      <c r="I64" t="str">
        <f>+VLOOKUP(Tablaedad[[#This Row],[Item]],'DT HUEVO'!$A:$D,3,0)</f>
        <v>XL</v>
      </c>
      <c r="J64" t="str">
        <f>+VLOOKUP(G64,'DT HUEVO'!$H:$K,4,0)</f>
        <v>OCCIDENTE</v>
      </c>
      <c r="K64">
        <f>SUMIFS('DIAS DE INVENTARIO TAT'!M:M,'DIAS DE INVENTARIO TAT'!A:A,Tablaedad[[#This Row],[DESTINO]],'DIAS DE INVENTARIO TAT'!B:B,Tablaedad[[#This Row],[Item]])</f>
        <v>0</v>
      </c>
      <c r="L64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64" s="6">
        <f>SUMIFS(inv!D$1:D$1,inv!T$1:T$1,Tablaedad[[#This Row],[DESTINO]],inv!AA$1:AA$1,Tablaedad[[#This Row],[Columna4]],inv!P$1:P$1,Tablaedad[[#This Row],[Item]])</f>
        <v>0</v>
      </c>
      <c r="N64" s="22">
        <f>+IFERROR(Tablaedad[[#This Row],[CANTIDAD]]/Tablaedad[[#This Row],[INVENTARIO TOTAL]],0)</f>
        <v>0</v>
      </c>
      <c r="O64">
        <f>+VLOOKUP(Tablaedad[[#This Row],[Item]],'DT HUEVO'!$A:$E,5,0)</f>
        <v>0</v>
      </c>
      <c r="P64">
        <f>SUMIFS('DIAS DE INVENTARIO TAT'!R:R,'DIAS DE INVENTARIO TAT'!A:A,Tablaedad[[#This Row],[DESTINO]],'DIAS DE INVENTARIO TAT'!B:B,Tablaedad[[#This Row],[Item]])</f>
        <v>0</v>
      </c>
      <c r="R64" t="s">
        <v>1733</v>
      </c>
      <c r="S64" t="s">
        <v>1733</v>
      </c>
      <c r="T64" t="s">
        <v>1733</v>
      </c>
    </row>
    <row r="65" spans="1:20">
      <c r="A65" s="221" t="s">
        <v>779</v>
      </c>
      <c r="B65" s="222">
        <v>46307</v>
      </c>
      <c r="C65" s="221">
        <v>3</v>
      </c>
      <c r="D65" s="221">
        <v>112357</v>
      </c>
      <c r="E65" s="166">
        <v>2724</v>
      </c>
      <c r="F65" s="27" t="str">
        <f>VLOOKUP(Tablaedad[[#This Row],[Item]],'DT HUEVO'!$A:$B,2,0)</f>
        <v>HUEVO L X 12 PET CAJA X 120</v>
      </c>
      <c r="G65" s="8" t="str">
        <f>+VLOOKUP(Tablaedad[[#This Row],[CEDI]],'CONVERSION DATOS'!B:C,2,0)</f>
        <v>TAT CALI</v>
      </c>
      <c r="H65" s="14" t="str">
        <f>+VLOOKUP(Tablaedad[[#This Row],[Item]],'DT HUEVO'!$A:$E,4,0)</f>
        <v>EMPACADOS</v>
      </c>
      <c r="I65" t="str">
        <f>+VLOOKUP(Tablaedad[[#This Row],[Item]],'DT HUEVO'!$A:$D,3,0)</f>
        <v>L</v>
      </c>
      <c r="J65" t="str">
        <f>+VLOOKUP(G65,'DT HUEVO'!$H:$K,4,0)</f>
        <v>OCCIDENTE</v>
      </c>
      <c r="K65">
        <f>SUMIFS('DIAS DE INVENTARIO TAT'!M:M,'DIAS DE INVENTARIO TAT'!A:A,Tablaedad[[#This Row],[DESTINO]],'DIAS DE INVENTARIO TAT'!B:B,Tablaedad[[#This Row],[Item]])</f>
        <v>0</v>
      </c>
      <c r="L65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65" s="6">
        <f>SUMIFS(inv!D$1:D$1,inv!T$1:T$1,Tablaedad[[#This Row],[DESTINO]],inv!AA$1:AA$1,Tablaedad[[#This Row],[Columna4]],inv!P$1:P$1,Tablaedad[[#This Row],[Item]])</f>
        <v>0</v>
      </c>
      <c r="N65" s="22">
        <f>+IFERROR(Tablaedad[[#This Row],[CANTIDAD]]/Tablaedad[[#This Row],[INVENTARIO TOTAL]],0)</f>
        <v>0</v>
      </c>
      <c r="O65">
        <f>+VLOOKUP(Tablaedad[[#This Row],[Item]],'DT HUEVO'!$A:$E,5,0)</f>
        <v>0</v>
      </c>
      <c r="P65">
        <f>SUMIFS('DIAS DE INVENTARIO TAT'!R:R,'DIAS DE INVENTARIO TAT'!A:A,Tablaedad[[#This Row],[DESTINO]],'DIAS DE INVENTARIO TAT'!B:B,Tablaedad[[#This Row],[Item]])</f>
        <v>0</v>
      </c>
      <c r="R65" t="s">
        <v>1733</v>
      </c>
      <c r="S65" t="s">
        <v>1733</v>
      </c>
      <c r="T65" t="s">
        <v>1733</v>
      </c>
    </row>
    <row r="66" spans="1:20">
      <c r="A66" s="221" t="s">
        <v>779</v>
      </c>
      <c r="B66" s="222">
        <v>46307</v>
      </c>
      <c r="C66" s="221">
        <v>3</v>
      </c>
      <c r="D66" s="221">
        <v>152382</v>
      </c>
      <c r="E66" s="166">
        <v>56460</v>
      </c>
      <c r="F66" s="27" t="str">
        <f>VLOOKUP(Tablaedad[[#This Row],[Item]],'DT HUEVO'!$A:$B,2,0)</f>
        <v>HUEVO L X 30 PAGUE 28 PET CAJA X 300</v>
      </c>
      <c r="G66" s="8" t="str">
        <f>+VLOOKUP(Tablaedad[[#This Row],[CEDI]],'CONVERSION DATOS'!B:C,2,0)</f>
        <v>TAT CALI</v>
      </c>
      <c r="H66" s="14" t="str">
        <f>+VLOOKUP(Tablaedad[[#This Row],[Item]],'DT HUEVO'!$A:$E,4,0)</f>
        <v>EMPACADOS</v>
      </c>
      <c r="I66" t="str">
        <f>+VLOOKUP(Tablaedad[[#This Row],[Item]],'DT HUEVO'!$A:$D,3,0)</f>
        <v>L</v>
      </c>
      <c r="J66" t="str">
        <f>+VLOOKUP(G66,'DT HUEVO'!$H:$K,4,0)</f>
        <v>OCCIDENTE</v>
      </c>
      <c r="K66">
        <f>SUMIFS('DIAS DE INVENTARIO TAT'!M:M,'DIAS DE INVENTARIO TAT'!A:A,Tablaedad[[#This Row],[DESTINO]],'DIAS DE INVENTARIO TAT'!B:B,Tablaedad[[#This Row],[Item]])</f>
        <v>0</v>
      </c>
      <c r="L66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66" s="6">
        <f>SUMIFS(inv!D$1:D$1,inv!T$1:T$1,Tablaedad[[#This Row],[DESTINO]],inv!AA$1:AA$1,Tablaedad[[#This Row],[Columna4]],inv!P$1:P$1,Tablaedad[[#This Row],[Item]])</f>
        <v>0</v>
      </c>
      <c r="N66" s="22">
        <f>+IFERROR(Tablaedad[[#This Row],[CANTIDAD]]/Tablaedad[[#This Row],[INVENTARIO TOTAL]],0)</f>
        <v>0</v>
      </c>
      <c r="O66">
        <f>+VLOOKUP(Tablaedad[[#This Row],[Item]],'DT HUEVO'!$A:$E,5,0)</f>
        <v>0</v>
      </c>
      <c r="P66">
        <f>SUMIFS('DIAS DE INVENTARIO TAT'!R:R,'DIAS DE INVENTARIO TAT'!A:A,Tablaedad[[#This Row],[DESTINO]],'DIAS DE INVENTARIO TAT'!B:B,Tablaedad[[#This Row],[Item]])</f>
        <v>0</v>
      </c>
      <c r="R66" t="s">
        <v>1733</v>
      </c>
      <c r="S66" t="s">
        <v>1733</v>
      </c>
      <c r="T66" t="s">
        <v>1733</v>
      </c>
    </row>
    <row r="67" spans="1:20">
      <c r="A67" s="221" t="s">
        <v>779</v>
      </c>
      <c r="B67" s="222">
        <v>46307</v>
      </c>
      <c r="C67" s="221">
        <v>3</v>
      </c>
      <c r="D67" s="221">
        <v>2010102</v>
      </c>
      <c r="E67" s="166">
        <v>12960</v>
      </c>
      <c r="F67" s="27" t="str">
        <f>VLOOKUP(Tablaedad[[#This Row],[Item]],'DT HUEVO'!$A:$B,2,0)</f>
        <v>HUEVO YUMBO X20 CARTON VERDE CANASTA</v>
      </c>
      <c r="G67" s="8" t="str">
        <f>+VLOOKUP(Tablaedad[[#This Row],[CEDI]],'CONVERSION DATOS'!B:C,2,0)</f>
        <v>TAT CALI</v>
      </c>
      <c r="H67" s="14" t="str">
        <f>+VLOOKUP(Tablaedad[[#This Row],[Item]],'DT HUEVO'!$A:$E,4,0)</f>
        <v>VERDE</v>
      </c>
      <c r="I67" t="str">
        <f>+VLOOKUP(Tablaedad[[#This Row],[Item]],'DT HUEVO'!$A:$D,3,0)</f>
        <v>YUMBO</v>
      </c>
      <c r="J67" t="str">
        <f>+VLOOKUP(G67,'DT HUEVO'!$H:$K,4,0)</f>
        <v>OCCIDENTE</v>
      </c>
      <c r="K67">
        <f>SUMIFS('DIAS DE INVENTARIO TAT'!M:M,'DIAS DE INVENTARIO TAT'!A:A,Tablaedad[[#This Row],[DESTINO]],'DIAS DE INVENTARIO TAT'!B:B,Tablaedad[[#This Row],[Item]])</f>
        <v>0</v>
      </c>
      <c r="L67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67" s="6">
        <f>SUMIFS(inv!D$1:D$1,inv!T$1:T$1,Tablaedad[[#This Row],[DESTINO]],inv!AA$1:AA$1,Tablaedad[[#This Row],[Columna4]],inv!P$1:P$1,Tablaedad[[#This Row],[Item]])</f>
        <v>0</v>
      </c>
      <c r="N67" s="22">
        <f>+IFERROR(Tablaedad[[#This Row],[CANTIDAD]]/Tablaedad[[#This Row],[INVENTARIO TOTAL]],0)</f>
        <v>0</v>
      </c>
      <c r="O67">
        <f>+VLOOKUP(Tablaedad[[#This Row],[Item]],'DT HUEVO'!$A:$E,5,0)</f>
        <v>0</v>
      </c>
      <c r="P67">
        <f>SUMIFS('DIAS DE INVENTARIO TAT'!R:R,'DIAS DE INVENTARIO TAT'!A:A,Tablaedad[[#This Row],[DESTINO]],'DIAS DE INVENTARIO TAT'!B:B,Tablaedad[[#This Row],[Item]])</f>
        <v>0</v>
      </c>
      <c r="R67" t="s">
        <v>1733</v>
      </c>
      <c r="S67" t="s">
        <v>1733</v>
      </c>
      <c r="T67" t="s">
        <v>1733</v>
      </c>
    </row>
    <row r="68" spans="1:20">
      <c r="A68" s="221" t="s">
        <v>779</v>
      </c>
      <c r="B68" s="222">
        <v>46307</v>
      </c>
      <c r="C68" s="221">
        <v>5</v>
      </c>
      <c r="D68" s="221">
        <v>2010102</v>
      </c>
      <c r="E68" s="166">
        <v>4320</v>
      </c>
      <c r="F68" s="27" t="str">
        <f>VLOOKUP(Tablaedad[[#This Row],[Item]],'DT HUEVO'!$A:$B,2,0)</f>
        <v>HUEVO YUMBO X20 CARTON VERDE CANASTA</v>
      </c>
      <c r="G68" s="8" t="str">
        <f>+VLOOKUP(Tablaedad[[#This Row],[CEDI]],'CONVERSION DATOS'!B:C,2,0)</f>
        <v>TAT CALI</v>
      </c>
      <c r="H68" s="14" t="str">
        <f>+VLOOKUP(Tablaedad[[#This Row],[Item]],'DT HUEVO'!$A:$E,4,0)</f>
        <v>VERDE</v>
      </c>
      <c r="I68" t="str">
        <f>+VLOOKUP(Tablaedad[[#This Row],[Item]],'DT HUEVO'!$A:$D,3,0)</f>
        <v>YUMBO</v>
      </c>
      <c r="J68" t="str">
        <f>+VLOOKUP(G68,'DT HUEVO'!$H:$K,4,0)</f>
        <v>OCCIDENTE</v>
      </c>
      <c r="K68">
        <f>SUMIFS('DIAS DE INVENTARIO TAT'!M:M,'DIAS DE INVENTARIO TAT'!A:A,Tablaedad[[#This Row],[DESTINO]],'DIAS DE INVENTARIO TAT'!B:B,Tablaedad[[#This Row],[Item]])</f>
        <v>0</v>
      </c>
      <c r="L68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68" s="6">
        <f>SUMIFS(inv!D$1:D$1,inv!T$1:T$1,Tablaedad[[#This Row],[DESTINO]],inv!AA$1:AA$1,Tablaedad[[#This Row],[Columna4]],inv!P$1:P$1,Tablaedad[[#This Row],[Item]])</f>
        <v>0</v>
      </c>
      <c r="N68" s="22">
        <f>+IFERROR(Tablaedad[[#This Row],[CANTIDAD]]/Tablaedad[[#This Row],[INVENTARIO TOTAL]],0)</f>
        <v>0</v>
      </c>
      <c r="O68">
        <f>+VLOOKUP(Tablaedad[[#This Row],[Item]],'DT HUEVO'!$A:$E,5,0)</f>
        <v>0</v>
      </c>
      <c r="P68">
        <f>SUMIFS('DIAS DE INVENTARIO TAT'!R:R,'DIAS DE INVENTARIO TAT'!A:A,Tablaedad[[#This Row],[DESTINO]],'DIAS DE INVENTARIO TAT'!B:B,Tablaedad[[#This Row],[Item]])</f>
        <v>0</v>
      </c>
      <c r="R68" t="s">
        <v>1733</v>
      </c>
      <c r="S68" t="s">
        <v>1733</v>
      </c>
      <c r="T68" t="s">
        <v>1733</v>
      </c>
    </row>
    <row r="69" spans="1:20">
      <c r="A69" s="221" t="s">
        <v>779</v>
      </c>
      <c r="B69" s="222">
        <v>46307</v>
      </c>
      <c r="C69" s="221">
        <v>6</v>
      </c>
      <c r="D69" s="221">
        <v>2010102</v>
      </c>
      <c r="E69" s="166">
        <v>3228</v>
      </c>
      <c r="F69" s="27" t="str">
        <f>VLOOKUP(Tablaedad[[#This Row],[Item]],'DT HUEVO'!$A:$B,2,0)</f>
        <v>HUEVO YUMBO X20 CARTON VERDE CANASTA</v>
      </c>
      <c r="G69" s="8" t="str">
        <f>+VLOOKUP(Tablaedad[[#This Row],[CEDI]],'CONVERSION DATOS'!B:C,2,0)</f>
        <v>TAT CALI</v>
      </c>
      <c r="H69" s="14" t="str">
        <f>+VLOOKUP(Tablaedad[[#This Row],[Item]],'DT HUEVO'!$A:$E,4,0)</f>
        <v>VERDE</v>
      </c>
      <c r="I69" t="str">
        <f>+VLOOKUP(Tablaedad[[#This Row],[Item]],'DT HUEVO'!$A:$D,3,0)</f>
        <v>YUMBO</v>
      </c>
      <c r="J69" t="str">
        <f>+VLOOKUP(G69,'DT HUEVO'!$H:$K,4,0)</f>
        <v>OCCIDENTE</v>
      </c>
      <c r="K69">
        <f>SUMIFS('DIAS DE INVENTARIO TAT'!M:M,'DIAS DE INVENTARIO TAT'!A:A,Tablaedad[[#This Row],[DESTINO]],'DIAS DE INVENTARIO TAT'!B:B,Tablaedad[[#This Row],[Item]])</f>
        <v>0</v>
      </c>
      <c r="L69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69" s="6">
        <f>SUMIFS(inv!D$1:D$1,inv!T$1:T$1,Tablaedad[[#This Row],[DESTINO]],inv!AA$1:AA$1,Tablaedad[[#This Row],[Columna4]],inv!P$1:P$1,Tablaedad[[#This Row],[Item]])</f>
        <v>0</v>
      </c>
      <c r="N69" s="22">
        <f>+IFERROR(Tablaedad[[#This Row],[CANTIDAD]]/Tablaedad[[#This Row],[INVENTARIO TOTAL]],0)</f>
        <v>0</v>
      </c>
      <c r="O69">
        <f>+VLOOKUP(Tablaedad[[#This Row],[Item]],'DT HUEVO'!$A:$E,5,0)</f>
        <v>0</v>
      </c>
      <c r="P69">
        <f>SUMIFS('DIAS DE INVENTARIO TAT'!R:R,'DIAS DE INVENTARIO TAT'!A:A,Tablaedad[[#This Row],[DESTINO]],'DIAS DE INVENTARIO TAT'!B:B,Tablaedad[[#This Row],[Item]])</f>
        <v>0</v>
      </c>
      <c r="R69" t="s">
        <v>1733</v>
      </c>
      <c r="S69" t="s">
        <v>1733</v>
      </c>
      <c r="T69" t="s">
        <v>1733</v>
      </c>
    </row>
    <row r="70" spans="1:20">
      <c r="A70" s="221" t="s">
        <v>779</v>
      </c>
      <c r="B70" s="222">
        <v>46307</v>
      </c>
      <c r="C70" s="221">
        <v>4</v>
      </c>
      <c r="D70" s="221">
        <v>2110202</v>
      </c>
      <c r="E70" s="166">
        <v>64800</v>
      </c>
      <c r="F70" s="27" t="str">
        <f>VLOOKUP(Tablaedad[[#This Row],[Item]],'DT HUEVO'!$A:$B,2,0)</f>
        <v>HUEVO XL X 30 CARTON VERDE CANASTA</v>
      </c>
      <c r="G70" s="8" t="str">
        <f>+VLOOKUP(Tablaedad[[#This Row],[CEDI]],'CONVERSION DATOS'!B:C,2,0)</f>
        <v>TAT CALI</v>
      </c>
      <c r="H70" s="14" t="str">
        <f>+VLOOKUP(Tablaedad[[#This Row],[Item]],'DT HUEVO'!$A:$E,4,0)</f>
        <v>VERDE</v>
      </c>
      <c r="I70" t="str">
        <f>+VLOOKUP(Tablaedad[[#This Row],[Item]],'DT HUEVO'!$A:$D,3,0)</f>
        <v>XL</v>
      </c>
      <c r="J70" t="str">
        <f>+VLOOKUP(G70,'DT HUEVO'!$H:$K,4,0)</f>
        <v>OCCIDENTE</v>
      </c>
      <c r="K70">
        <f>SUMIFS('DIAS DE INVENTARIO TAT'!M:M,'DIAS DE INVENTARIO TAT'!A:A,Tablaedad[[#This Row],[DESTINO]],'DIAS DE INVENTARIO TAT'!B:B,Tablaedad[[#This Row],[Item]])</f>
        <v>0</v>
      </c>
      <c r="L70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70" s="6">
        <f>SUMIFS(inv!D$1:D$1,inv!T$1:T$1,Tablaedad[[#This Row],[DESTINO]],inv!AA$1:AA$1,Tablaedad[[#This Row],[Columna4]],inv!P$1:P$1,Tablaedad[[#This Row],[Item]])</f>
        <v>0</v>
      </c>
      <c r="N70" s="22">
        <f>+IFERROR(Tablaedad[[#This Row],[CANTIDAD]]/Tablaedad[[#This Row],[INVENTARIO TOTAL]],0)</f>
        <v>0</v>
      </c>
      <c r="O70">
        <f>+VLOOKUP(Tablaedad[[#This Row],[Item]],'DT HUEVO'!$A:$E,5,0)</f>
        <v>0</v>
      </c>
      <c r="P70">
        <f>SUMIFS('DIAS DE INVENTARIO TAT'!R:R,'DIAS DE INVENTARIO TAT'!A:A,Tablaedad[[#This Row],[DESTINO]],'DIAS DE INVENTARIO TAT'!B:B,Tablaedad[[#This Row],[Item]])</f>
        <v>0</v>
      </c>
      <c r="R70" t="s">
        <v>1733</v>
      </c>
      <c r="S70" t="s">
        <v>1733</v>
      </c>
      <c r="T70" t="s">
        <v>1733</v>
      </c>
    </row>
    <row r="71" spans="1:20">
      <c r="A71" s="221" t="s">
        <v>779</v>
      </c>
      <c r="B71" s="222">
        <v>46307</v>
      </c>
      <c r="C71" s="221">
        <v>5</v>
      </c>
      <c r="D71" s="221">
        <v>2110202</v>
      </c>
      <c r="E71" s="166">
        <v>106640</v>
      </c>
      <c r="F71" s="27" t="str">
        <f>VLOOKUP(Tablaedad[[#This Row],[Item]],'DT HUEVO'!$A:$B,2,0)</f>
        <v>HUEVO XL X 30 CARTON VERDE CANASTA</v>
      </c>
      <c r="G71" s="8" t="str">
        <f>+VLOOKUP(Tablaedad[[#This Row],[CEDI]],'CONVERSION DATOS'!B:C,2,0)</f>
        <v>TAT CALI</v>
      </c>
      <c r="H71" s="14" t="str">
        <f>+VLOOKUP(Tablaedad[[#This Row],[Item]],'DT HUEVO'!$A:$E,4,0)</f>
        <v>VERDE</v>
      </c>
      <c r="I71" t="str">
        <f>+VLOOKUP(Tablaedad[[#This Row],[Item]],'DT HUEVO'!$A:$D,3,0)</f>
        <v>XL</v>
      </c>
      <c r="J71" t="str">
        <f>+VLOOKUP(G71,'DT HUEVO'!$H:$K,4,0)</f>
        <v>OCCIDENTE</v>
      </c>
      <c r="K71">
        <f>SUMIFS('DIAS DE INVENTARIO TAT'!M:M,'DIAS DE INVENTARIO TAT'!A:A,Tablaedad[[#This Row],[DESTINO]],'DIAS DE INVENTARIO TAT'!B:B,Tablaedad[[#This Row],[Item]])</f>
        <v>0</v>
      </c>
      <c r="L71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71" s="6">
        <f>SUMIFS(inv!D$1:D$1,inv!T$1:T$1,Tablaedad[[#This Row],[DESTINO]],inv!AA$1:AA$1,Tablaedad[[#This Row],[Columna4]],inv!P$1:P$1,Tablaedad[[#This Row],[Item]])</f>
        <v>0</v>
      </c>
      <c r="N71" s="22">
        <f>+IFERROR(Tablaedad[[#This Row],[CANTIDAD]]/Tablaedad[[#This Row],[INVENTARIO TOTAL]],0)</f>
        <v>0</v>
      </c>
      <c r="O71">
        <f>+VLOOKUP(Tablaedad[[#This Row],[Item]],'DT HUEVO'!$A:$E,5,0)</f>
        <v>0</v>
      </c>
      <c r="P71">
        <f>SUMIFS('DIAS DE INVENTARIO TAT'!R:R,'DIAS DE INVENTARIO TAT'!A:A,Tablaedad[[#This Row],[DESTINO]],'DIAS DE INVENTARIO TAT'!B:B,Tablaedad[[#This Row],[Item]])</f>
        <v>0</v>
      </c>
      <c r="R71" t="s">
        <v>1733</v>
      </c>
      <c r="S71" t="s">
        <v>1733</v>
      </c>
      <c r="T71" t="s">
        <v>1733</v>
      </c>
    </row>
    <row r="72" spans="1:20">
      <c r="A72" s="221" t="s">
        <v>779</v>
      </c>
      <c r="B72" s="222">
        <v>46307</v>
      </c>
      <c r="C72" s="221">
        <v>3</v>
      </c>
      <c r="D72" s="221">
        <v>2110217</v>
      </c>
      <c r="E72" s="166">
        <v>7920</v>
      </c>
      <c r="F72" s="27" t="str">
        <f>VLOOKUP(Tablaedad[[#This Row],[Item]],'DT HUEVO'!$A:$B,2,0)</f>
        <v>HUEVO XL X 30 CARTON VERDE AMARRADO SIN ETIQUETA CANASTA</v>
      </c>
      <c r="G72" s="8" t="str">
        <f>+VLOOKUP(Tablaedad[[#This Row],[CEDI]],'CONVERSION DATOS'!B:C,2,0)</f>
        <v>TAT CALI</v>
      </c>
      <c r="H72" s="14" t="str">
        <f>+VLOOKUP(Tablaedad[[#This Row],[Item]],'DT HUEVO'!$A:$E,4,0)</f>
        <v>EMPACADOS</v>
      </c>
      <c r="I72" t="str">
        <f>+VLOOKUP(Tablaedad[[#This Row],[Item]],'DT HUEVO'!$A:$D,3,0)</f>
        <v>XL</v>
      </c>
      <c r="J72" t="str">
        <f>+VLOOKUP(G72,'DT HUEVO'!$H:$K,4,0)</f>
        <v>OCCIDENTE</v>
      </c>
      <c r="K72">
        <f>SUMIFS('DIAS DE INVENTARIO TAT'!M:M,'DIAS DE INVENTARIO TAT'!A:A,Tablaedad[[#This Row],[DESTINO]],'DIAS DE INVENTARIO TAT'!B:B,Tablaedad[[#This Row],[Item]])</f>
        <v>0</v>
      </c>
      <c r="L72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72" s="6">
        <f>SUMIFS(inv!D$1:D$1,inv!T$1:T$1,Tablaedad[[#This Row],[DESTINO]],inv!AA$1:AA$1,Tablaedad[[#This Row],[Columna4]],inv!P$1:P$1,Tablaedad[[#This Row],[Item]])</f>
        <v>0</v>
      </c>
      <c r="N72" s="22">
        <f>+IFERROR(Tablaedad[[#This Row],[CANTIDAD]]/Tablaedad[[#This Row],[INVENTARIO TOTAL]],0)</f>
        <v>0</v>
      </c>
      <c r="O72">
        <f>+VLOOKUP(Tablaedad[[#This Row],[Item]],'DT HUEVO'!$A:$E,5,0)</f>
        <v>0</v>
      </c>
      <c r="P72">
        <f>SUMIFS('DIAS DE INVENTARIO TAT'!R:R,'DIAS DE INVENTARIO TAT'!A:A,Tablaedad[[#This Row],[DESTINO]],'DIAS DE INVENTARIO TAT'!B:B,Tablaedad[[#This Row],[Item]])</f>
        <v>0</v>
      </c>
      <c r="R72" t="s">
        <v>1733</v>
      </c>
      <c r="S72" t="s">
        <v>1733</v>
      </c>
      <c r="T72" t="s">
        <v>1733</v>
      </c>
    </row>
    <row r="73" spans="1:20">
      <c r="A73" s="221" t="s">
        <v>779</v>
      </c>
      <c r="B73" s="222">
        <v>46307</v>
      </c>
      <c r="C73" s="221">
        <v>4</v>
      </c>
      <c r="D73" s="221">
        <v>2110217</v>
      </c>
      <c r="E73" s="166">
        <v>9840</v>
      </c>
      <c r="F73" s="27" t="str">
        <f>VLOOKUP(Tablaedad[[#This Row],[Item]],'DT HUEVO'!$A:$B,2,0)</f>
        <v>HUEVO XL X 30 CARTON VERDE AMARRADO SIN ETIQUETA CANASTA</v>
      </c>
      <c r="G73" s="8" t="str">
        <f>+VLOOKUP(Tablaedad[[#This Row],[CEDI]],'CONVERSION DATOS'!B:C,2,0)</f>
        <v>TAT CALI</v>
      </c>
      <c r="H73" s="14" t="str">
        <f>+VLOOKUP(Tablaedad[[#This Row],[Item]],'DT HUEVO'!$A:$E,4,0)</f>
        <v>EMPACADOS</v>
      </c>
      <c r="I73" t="str">
        <f>+VLOOKUP(Tablaedad[[#This Row],[Item]],'DT HUEVO'!$A:$D,3,0)</f>
        <v>XL</v>
      </c>
      <c r="J73" t="str">
        <f>+VLOOKUP(G73,'DT HUEVO'!$H:$K,4,0)</f>
        <v>OCCIDENTE</v>
      </c>
      <c r="K73">
        <f>SUMIFS('DIAS DE INVENTARIO TAT'!M:M,'DIAS DE INVENTARIO TAT'!A:A,Tablaedad[[#This Row],[DESTINO]],'DIAS DE INVENTARIO TAT'!B:B,Tablaedad[[#This Row],[Item]])</f>
        <v>0</v>
      </c>
      <c r="L73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73" s="6">
        <f>SUMIFS(inv!D$1:D$1,inv!T$1:T$1,Tablaedad[[#This Row],[DESTINO]],inv!AA$1:AA$1,Tablaedad[[#This Row],[Columna4]],inv!P$1:P$1,Tablaedad[[#This Row],[Item]])</f>
        <v>0</v>
      </c>
      <c r="N73" s="22">
        <f>+IFERROR(Tablaedad[[#This Row],[CANTIDAD]]/Tablaedad[[#This Row],[INVENTARIO TOTAL]],0)</f>
        <v>0</v>
      </c>
      <c r="O73">
        <f>+VLOOKUP(Tablaedad[[#This Row],[Item]],'DT HUEVO'!$A:$E,5,0)</f>
        <v>0</v>
      </c>
      <c r="P73">
        <f>SUMIFS('DIAS DE INVENTARIO TAT'!R:R,'DIAS DE INVENTARIO TAT'!A:A,Tablaedad[[#This Row],[DESTINO]],'DIAS DE INVENTARIO TAT'!B:B,Tablaedad[[#This Row],[Item]])</f>
        <v>0</v>
      </c>
      <c r="R73" t="s">
        <v>1733</v>
      </c>
      <c r="S73" t="s">
        <v>1733</v>
      </c>
      <c r="T73" t="s">
        <v>1733</v>
      </c>
    </row>
    <row r="74" spans="1:20">
      <c r="A74" s="221" t="s">
        <v>779</v>
      </c>
      <c r="B74" s="222">
        <v>46307</v>
      </c>
      <c r="C74" s="221">
        <v>5</v>
      </c>
      <c r="D74" s="221">
        <v>2110217</v>
      </c>
      <c r="E74" s="166">
        <v>6150</v>
      </c>
      <c r="F74" s="27" t="str">
        <f>VLOOKUP(Tablaedad[[#This Row],[Item]],'DT HUEVO'!$A:$B,2,0)</f>
        <v>HUEVO XL X 30 CARTON VERDE AMARRADO SIN ETIQUETA CANASTA</v>
      </c>
      <c r="G74" s="8" t="str">
        <f>+VLOOKUP(Tablaedad[[#This Row],[CEDI]],'CONVERSION DATOS'!B:C,2,0)</f>
        <v>TAT CALI</v>
      </c>
      <c r="H74" s="14" t="str">
        <f>+VLOOKUP(Tablaedad[[#This Row],[Item]],'DT HUEVO'!$A:$E,4,0)</f>
        <v>EMPACADOS</v>
      </c>
      <c r="I74" t="str">
        <f>+VLOOKUP(Tablaedad[[#This Row],[Item]],'DT HUEVO'!$A:$D,3,0)</f>
        <v>XL</v>
      </c>
      <c r="J74" t="str">
        <f>+VLOOKUP(G74,'DT HUEVO'!$H:$K,4,0)</f>
        <v>OCCIDENTE</v>
      </c>
      <c r="K74">
        <f>SUMIFS('DIAS DE INVENTARIO TAT'!M:M,'DIAS DE INVENTARIO TAT'!A:A,Tablaedad[[#This Row],[DESTINO]],'DIAS DE INVENTARIO TAT'!B:B,Tablaedad[[#This Row],[Item]])</f>
        <v>0</v>
      </c>
      <c r="L74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74" s="6">
        <f>SUMIFS(inv!D$1:D$1,inv!T$1:T$1,Tablaedad[[#This Row],[DESTINO]],inv!AA$1:AA$1,Tablaedad[[#This Row],[Columna4]],inv!P$1:P$1,Tablaedad[[#This Row],[Item]])</f>
        <v>0</v>
      </c>
      <c r="N74" s="22">
        <f>+IFERROR(Tablaedad[[#This Row],[CANTIDAD]]/Tablaedad[[#This Row],[INVENTARIO TOTAL]],0)</f>
        <v>0</v>
      </c>
      <c r="O74">
        <f>+VLOOKUP(Tablaedad[[#This Row],[Item]],'DT HUEVO'!$A:$E,5,0)</f>
        <v>0</v>
      </c>
      <c r="P74">
        <f>SUMIFS('DIAS DE INVENTARIO TAT'!R:R,'DIAS DE INVENTARIO TAT'!A:A,Tablaedad[[#This Row],[DESTINO]],'DIAS DE INVENTARIO TAT'!B:B,Tablaedad[[#This Row],[Item]])</f>
        <v>0</v>
      </c>
      <c r="R74" t="s">
        <v>1733</v>
      </c>
      <c r="S74" t="s">
        <v>1733</v>
      </c>
      <c r="T74" t="s">
        <v>1733</v>
      </c>
    </row>
    <row r="75" spans="1:20">
      <c r="A75" s="221" t="s">
        <v>779</v>
      </c>
      <c r="B75" s="222">
        <v>46307</v>
      </c>
      <c r="C75" s="221">
        <v>3</v>
      </c>
      <c r="D75" s="221">
        <v>2110302</v>
      </c>
      <c r="E75" s="166">
        <v>18240</v>
      </c>
      <c r="F75" s="27" t="str">
        <f>VLOOKUP(Tablaedad[[#This Row],[Item]],'DT HUEVO'!$A:$B,2,0)</f>
        <v>HUEVO L X 30 CARTON VERDE CANASTA</v>
      </c>
      <c r="G75" s="8" t="str">
        <f>+VLOOKUP(Tablaedad[[#This Row],[CEDI]],'CONVERSION DATOS'!B:C,2,0)</f>
        <v>TAT CALI</v>
      </c>
      <c r="H75" s="14" t="str">
        <f>+VLOOKUP(Tablaedad[[#This Row],[Item]],'DT HUEVO'!$A:$E,4,0)</f>
        <v>VERDE</v>
      </c>
      <c r="I75" t="str">
        <f>+VLOOKUP(Tablaedad[[#This Row],[Item]],'DT HUEVO'!$A:$D,3,0)</f>
        <v>L</v>
      </c>
      <c r="J75" t="str">
        <f>+VLOOKUP(G75,'DT HUEVO'!$H:$K,4,0)</f>
        <v>OCCIDENTE</v>
      </c>
      <c r="K75">
        <f>SUMIFS('DIAS DE INVENTARIO TAT'!M:M,'DIAS DE INVENTARIO TAT'!A:A,Tablaedad[[#This Row],[DESTINO]],'DIAS DE INVENTARIO TAT'!B:B,Tablaedad[[#This Row],[Item]])</f>
        <v>0</v>
      </c>
      <c r="L75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75" s="6">
        <f>SUMIFS(inv!D$1:D$1,inv!T$1:T$1,Tablaedad[[#This Row],[DESTINO]],inv!AA$1:AA$1,Tablaedad[[#This Row],[Columna4]],inv!P$1:P$1,Tablaedad[[#This Row],[Item]])</f>
        <v>0</v>
      </c>
      <c r="N75" s="22">
        <f>+IFERROR(Tablaedad[[#This Row],[CANTIDAD]]/Tablaedad[[#This Row],[INVENTARIO TOTAL]],0)</f>
        <v>0</v>
      </c>
      <c r="O75">
        <f>+VLOOKUP(Tablaedad[[#This Row],[Item]],'DT HUEVO'!$A:$E,5,0)</f>
        <v>0</v>
      </c>
      <c r="P75">
        <f>SUMIFS('DIAS DE INVENTARIO TAT'!R:R,'DIAS DE INVENTARIO TAT'!A:A,Tablaedad[[#This Row],[DESTINO]],'DIAS DE INVENTARIO TAT'!B:B,Tablaedad[[#This Row],[Item]])</f>
        <v>0</v>
      </c>
      <c r="R75" t="s">
        <v>1733</v>
      </c>
      <c r="S75" t="s">
        <v>1733</v>
      </c>
      <c r="T75" t="s">
        <v>1733</v>
      </c>
    </row>
    <row r="76" spans="1:20">
      <c r="A76" s="221" t="s">
        <v>779</v>
      </c>
      <c r="B76" s="222">
        <v>46307</v>
      </c>
      <c r="C76" s="221">
        <v>4</v>
      </c>
      <c r="D76" s="221">
        <v>2110302</v>
      </c>
      <c r="E76" s="166">
        <v>25920</v>
      </c>
      <c r="F76" s="27" t="str">
        <f>VLOOKUP(Tablaedad[[#This Row],[Item]],'DT HUEVO'!$A:$B,2,0)</f>
        <v>HUEVO L X 30 CARTON VERDE CANASTA</v>
      </c>
      <c r="G76" s="8" t="str">
        <f>+VLOOKUP(Tablaedad[[#This Row],[CEDI]],'CONVERSION DATOS'!B:C,2,0)</f>
        <v>TAT CALI</v>
      </c>
      <c r="H76" s="14" t="str">
        <f>+VLOOKUP(Tablaedad[[#This Row],[Item]],'DT HUEVO'!$A:$E,4,0)</f>
        <v>VERDE</v>
      </c>
      <c r="I76" t="str">
        <f>+VLOOKUP(Tablaedad[[#This Row],[Item]],'DT HUEVO'!$A:$D,3,0)</f>
        <v>L</v>
      </c>
      <c r="J76" t="str">
        <f>+VLOOKUP(G76,'DT HUEVO'!$H:$K,4,0)</f>
        <v>OCCIDENTE</v>
      </c>
      <c r="K76">
        <f>SUMIFS('DIAS DE INVENTARIO TAT'!M:M,'DIAS DE INVENTARIO TAT'!A:A,Tablaedad[[#This Row],[DESTINO]],'DIAS DE INVENTARIO TAT'!B:B,Tablaedad[[#This Row],[Item]])</f>
        <v>0</v>
      </c>
      <c r="L76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76" s="6">
        <f>SUMIFS(inv!D$1:D$1,inv!T$1:T$1,Tablaedad[[#This Row],[DESTINO]],inv!AA$1:AA$1,Tablaedad[[#This Row],[Columna4]],inv!P$1:P$1,Tablaedad[[#This Row],[Item]])</f>
        <v>0</v>
      </c>
      <c r="N76" s="22">
        <f>+IFERROR(Tablaedad[[#This Row],[CANTIDAD]]/Tablaedad[[#This Row],[INVENTARIO TOTAL]],0)</f>
        <v>0</v>
      </c>
      <c r="O76">
        <f>+VLOOKUP(Tablaedad[[#This Row],[Item]],'DT HUEVO'!$A:$E,5,0)</f>
        <v>0</v>
      </c>
      <c r="P76">
        <f>SUMIFS('DIAS DE INVENTARIO TAT'!R:R,'DIAS DE INVENTARIO TAT'!A:A,Tablaedad[[#This Row],[DESTINO]],'DIAS DE INVENTARIO TAT'!B:B,Tablaedad[[#This Row],[Item]])</f>
        <v>0</v>
      </c>
      <c r="R76" t="s">
        <v>1733</v>
      </c>
      <c r="S76" t="s">
        <v>1733</v>
      </c>
      <c r="T76" t="s">
        <v>1733</v>
      </c>
    </row>
    <row r="77" spans="1:20">
      <c r="A77" s="221" t="s">
        <v>779</v>
      </c>
      <c r="B77" s="222">
        <v>46307</v>
      </c>
      <c r="C77" s="221">
        <v>5</v>
      </c>
      <c r="D77" s="221">
        <v>2110302</v>
      </c>
      <c r="E77" s="166">
        <v>121200</v>
      </c>
      <c r="F77" s="27" t="str">
        <f>VLOOKUP(Tablaedad[[#This Row],[Item]],'DT HUEVO'!$A:$B,2,0)</f>
        <v>HUEVO L X 30 CARTON VERDE CANASTA</v>
      </c>
      <c r="G77" s="8" t="str">
        <f>+VLOOKUP(Tablaedad[[#This Row],[CEDI]],'CONVERSION DATOS'!B:C,2,0)</f>
        <v>TAT CALI</v>
      </c>
      <c r="H77" s="14" t="str">
        <f>+VLOOKUP(Tablaedad[[#This Row],[Item]],'DT HUEVO'!$A:$E,4,0)</f>
        <v>VERDE</v>
      </c>
      <c r="I77" t="str">
        <f>+VLOOKUP(Tablaedad[[#This Row],[Item]],'DT HUEVO'!$A:$D,3,0)</f>
        <v>L</v>
      </c>
      <c r="J77" t="str">
        <f>+VLOOKUP(G77,'DT HUEVO'!$H:$K,4,0)</f>
        <v>OCCIDENTE</v>
      </c>
      <c r="K77">
        <f>SUMIFS('DIAS DE INVENTARIO TAT'!M:M,'DIAS DE INVENTARIO TAT'!A:A,Tablaedad[[#This Row],[DESTINO]],'DIAS DE INVENTARIO TAT'!B:B,Tablaedad[[#This Row],[Item]])</f>
        <v>0</v>
      </c>
      <c r="L77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77" s="6">
        <f>SUMIFS(inv!D$1:D$1,inv!T$1:T$1,Tablaedad[[#This Row],[DESTINO]],inv!AA$1:AA$1,Tablaedad[[#This Row],[Columna4]],inv!P$1:P$1,Tablaedad[[#This Row],[Item]])</f>
        <v>0</v>
      </c>
      <c r="N77" s="22">
        <f>+IFERROR(Tablaedad[[#This Row],[CANTIDAD]]/Tablaedad[[#This Row],[INVENTARIO TOTAL]],0)</f>
        <v>0</v>
      </c>
      <c r="O77">
        <f>+VLOOKUP(Tablaedad[[#This Row],[Item]],'DT HUEVO'!$A:$E,5,0)</f>
        <v>0</v>
      </c>
      <c r="P77">
        <f>SUMIFS('DIAS DE INVENTARIO TAT'!R:R,'DIAS DE INVENTARIO TAT'!A:A,Tablaedad[[#This Row],[DESTINO]],'DIAS DE INVENTARIO TAT'!B:B,Tablaedad[[#This Row],[Item]])</f>
        <v>0</v>
      </c>
      <c r="R77" t="s">
        <v>1733</v>
      </c>
      <c r="S77" t="s">
        <v>1733</v>
      </c>
      <c r="T77" t="s">
        <v>1733</v>
      </c>
    </row>
    <row r="78" spans="1:20">
      <c r="A78" s="221" t="s">
        <v>779</v>
      </c>
      <c r="B78" s="222">
        <v>46307</v>
      </c>
      <c r="C78" s="221">
        <v>7</v>
      </c>
      <c r="D78" s="221">
        <v>2110302</v>
      </c>
      <c r="E78" s="166">
        <v>64328</v>
      </c>
      <c r="F78" s="27" t="str">
        <f>VLOOKUP(Tablaedad[[#This Row],[Item]],'DT HUEVO'!$A:$B,2,0)</f>
        <v>HUEVO L X 30 CARTON VERDE CANASTA</v>
      </c>
      <c r="G78" s="8" t="str">
        <f>+VLOOKUP(Tablaedad[[#This Row],[CEDI]],'CONVERSION DATOS'!B:C,2,0)</f>
        <v>TAT CALI</v>
      </c>
      <c r="H78" s="14" t="str">
        <f>+VLOOKUP(Tablaedad[[#This Row],[Item]],'DT HUEVO'!$A:$E,4,0)</f>
        <v>VERDE</v>
      </c>
      <c r="I78" t="str">
        <f>+VLOOKUP(Tablaedad[[#This Row],[Item]],'DT HUEVO'!$A:$D,3,0)</f>
        <v>L</v>
      </c>
      <c r="J78" t="str">
        <f>+VLOOKUP(G78,'DT HUEVO'!$H:$K,4,0)</f>
        <v>OCCIDENTE</v>
      </c>
      <c r="K78">
        <f>SUMIFS('DIAS DE INVENTARIO TAT'!M:M,'DIAS DE INVENTARIO TAT'!A:A,Tablaedad[[#This Row],[DESTINO]],'DIAS DE INVENTARIO TAT'!B:B,Tablaedad[[#This Row],[Item]])</f>
        <v>0</v>
      </c>
      <c r="L78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78" s="6">
        <f>SUMIFS(inv!D$1:D$1,inv!T$1:T$1,Tablaedad[[#This Row],[DESTINO]],inv!AA$1:AA$1,Tablaedad[[#This Row],[Columna4]],inv!P$1:P$1,Tablaedad[[#This Row],[Item]])</f>
        <v>0</v>
      </c>
      <c r="N78" s="22">
        <f>+IFERROR(Tablaedad[[#This Row],[CANTIDAD]]/Tablaedad[[#This Row],[INVENTARIO TOTAL]],0)</f>
        <v>0</v>
      </c>
      <c r="O78">
        <f>+VLOOKUP(Tablaedad[[#This Row],[Item]],'DT HUEVO'!$A:$E,5,0)</f>
        <v>0</v>
      </c>
      <c r="P78">
        <f>SUMIFS('DIAS DE INVENTARIO TAT'!R:R,'DIAS DE INVENTARIO TAT'!A:A,Tablaedad[[#This Row],[DESTINO]],'DIAS DE INVENTARIO TAT'!B:B,Tablaedad[[#This Row],[Item]])</f>
        <v>0</v>
      </c>
      <c r="R78" t="s">
        <v>1733</v>
      </c>
      <c r="S78" t="s">
        <v>1733</v>
      </c>
      <c r="T78" t="s">
        <v>1733</v>
      </c>
    </row>
    <row r="79" spans="1:20">
      <c r="A79" s="221" t="s">
        <v>779</v>
      </c>
      <c r="B79" s="222">
        <v>46307</v>
      </c>
      <c r="C79" s="221">
        <v>3</v>
      </c>
      <c r="D79" s="221">
        <v>2110317</v>
      </c>
      <c r="E79" s="166">
        <v>1800</v>
      </c>
      <c r="F79" s="27" t="str">
        <f>VLOOKUP(Tablaedad[[#This Row],[Item]],'DT HUEVO'!$A:$B,2,0)</f>
        <v>HUEVO L X 30 CARTON VERDE AMARRADO SIN ETIQUETA</v>
      </c>
      <c r="G79" s="8" t="str">
        <f>+VLOOKUP(Tablaedad[[#This Row],[CEDI]],'CONVERSION DATOS'!B:C,2,0)</f>
        <v>TAT CALI</v>
      </c>
      <c r="H79" s="14" t="str">
        <f>+VLOOKUP(Tablaedad[[#This Row],[Item]],'DT HUEVO'!$A:$E,4,0)</f>
        <v>EMPACADOS</v>
      </c>
      <c r="I79" t="str">
        <f>+VLOOKUP(Tablaedad[[#This Row],[Item]],'DT HUEVO'!$A:$D,3,0)</f>
        <v>L</v>
      </c>
      <c r="J79" t="str">
        <f>+VLOOKUP(G79,'DT HUEVO'!$H:$K,4,0)</f>
        <v>OCCIDENTE</v>
      </c>
      <c r="K79">
        <f>SUMIFS('DIAS DE INVENTARIO TAT'!M:M,'DIAS DE INVENTARIO TAT'!A:A,Tablaedad[[#This Row],[DESTINO]],'DIAS DE INVENTARIO TAT'!B:B,Tablaedad[[#This Row],[Item]])</f>
        <v>0</v>
      </c>
      <c r="L79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79" s="6">
        <f>SUMIFS(inv!D$1:D$1,inv!T$1:T$1,Tablaedad[[#This Row],[DESTINO]],inv!AA$1:AA$1,Tablaedad[[#This Row],[Columna4]],inv!P$1:P$1,Tablaedad[[#This Row],[Item]])</f>
        <v>0</v>
      </c>
      <c r="N79" s="22">
        <f>+IFERROR(Tablaedad[[#This Row],[CANTIDAD]]/Tablaedad[[#This Row],[INVENTARIO TOTAL]],0)</f>
        <v>0</v>
      </c>
      <c r="O79">
        <f>+VLOOKUP(Tablaedad[[#This Row],[Item]],'DT HUEVO'!$A:$E,5,0)</f>
        <v>0</v>
      </c>
      <c r="P79">
        <f>SUMIFS('DIAS DE INVENTARIO TAT'!R:R,'DIAS DE INVENTARIO TAT'!A:A,Tablaedad[[#This Row],[DESTINO]],'DIAS DE INVENTARIO TAT'!B:B,Tablaedad[[#This Row],[Item]])</f>
        <v>0</v>
      </c>
      <c r="R79" t="s">
        <v>1733</v>
      </c>
      <c r="S79" t="s">
        <v>1733</v>
      </c>
      <c r="T79" t="s">
        <v>1733</v>
      </c>
    </row>
    <row r="80" spans="1:20">
      <c r="A80" s="221" t="s">
        <v>779</v>
      </c>
      <c r="B80" s="222">
        <v>46307</v>
      </c>
      <c r="C80" s="221">
        <v>4</v>
      </c>
      <c r="D80" s="221">
        <v>2110317</v>
      </c>
      <c r="E80" s="166">
        <v>3360</v>
      </c>
      <c r="F80" s="27" t="str">
        <f>VLOOKUP(Tablaedad[[#This Row],[Item]],'DT HUEVO'!$A:$B,2,0)</f>
        <v>HUEVO L X 30 CARTON VERDE AMARRADO SIN ETIQUETA</v>
      </c>
      <c r="G80" s="8" t="str">
        <f>+VLOOKUP(Tablaedad[[#This Row],[CEDI]],'CONVERSION DATOS'!B:C,2,0)</f>
        <v>TAT CALI</v>
      </c>
      <c r="H80" s="14" t="str">
        <f>+VLOOKUP(Tablaedad[[#This Row],[Item]],'DT HUEVO'!$A:$E,4,0)</f>
        <v>EMPACADOS</v>
      </c>
      <c r="I80" t="str">
        <f>+VLOOKUP(Tablaedad[[#This Row],[Item]],'DT HUEVO'!$A:$D,3,0)</f>
        <v>L</v>
      </c>
      <c r="J80" t="str">
        <f>+VLOOKUP(G80,'DT HUEVO'!$H:$K,4,0)</f>
        <v>OCCIDENTE</v>
      </c>
      <c r="K80">
        <f>SUMIFS('DIAS DE INVENTARIO TAT'!M:M,'DIAS DE INVENTARIO TAT'!A:A,Tablaedad[[#This Row],[DESTINO]],'DIAS DE INVENTARIO TAT'!B:B,Tablaedad[[#This Row],[Item]])</f>
        <v>0</v>
      </c>
      <c r="L80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80" s="6">
        <f>SUMIFS(inv!D$1:D$1,inv!T$1:T$1,Tablaedad[[#This Row],[DESTINO]],inv!AA$1:AA$1,Tablaedad[[#This Row],[Columna4]],inv!P$1:P$1,Tablaedad[[#This Row],[Item]])</f>
        <v>0</v>
      </c>
      <c r="N80" s="22">
        <f>+IFERROR(Tablaedad[[#This Row],[CANTIDAD]]/Tablaedad[[#This Row],[INVENTARIO TOTAL]],0)</f>
        <v>0</v>
      </c>
      <c r="O80">
        <f>+VLOOKUP(Tablaedad[[#This Row],[Item]],'DT HUEVO'!$A:$E,5,0)</f>
        <v>0</v>
      </c>
      <c r="P80">
        <f>SUMIFS('DIAS DE INVENTARIO TAT'!R:R,'DIAS DE INVENTARIO TAT'!A:A,Tablaedad[[#This Row],[DESTINO]],'DIAS DE INVENTARIO TAT'!B:B,Tablaedad[[#This Row],[Item]])</f>
        <v>0</v>
      </c>
      <c r="R80" t="s">
        <v>1733</v>
      </c>
      <c r="S80" t="s">
        <v>1733</v>
      </c>
      <c r="T80" t="s">
        <v>1733</v>
      </c>
    </row>
    <row r="81" spans="1:20">
      <c r="A81" s="221" t="s">
        <v>779</v>
      </c>
      <c r="B81" s="222">
        <v>46307</v>
      </c>
      <c r="C81" s="221">
        <v>3</v>
      </c>
      <c r="D81" s="221">
        <v>2110402</v>
      </c>
      <c r="E81" s="166">
        <v>17280</v>
      </c>
      <c r="F81" s="27" t="str">
        <f>VLOOKUP(Tablaedad[[#This Row],[Item]],'DT HUEVO'!$A:$B,2,0)</f>
        <v>HUEVO M X 30 CARTON VERDE CANASTA</v>
      </c>
      <c r="G81" s="8" t="str">
        <f>+VLOOKUP(Tablaedad[[#This Row],[CEDI]],'CONVERSION DATOS'!B:C,2,0)</f>
        <v>TAT CALI</v>
      </c>
      <c r="H81" s="14" t="str">
        <f>+VLOOKUP(Tablaedad[[#This Row],[Item]],'DT HUEVO'!$A:$E,4,0)</f>
        <v>VERDE</v>
      </c>
      <c r="I81" t="str">
        <f>+VLOOKUP(Tablaedad[[#This Row],[Item]],'DT HUEVO'!$A:$D,3,0)</f>
        <v>M</v>
      </c>
      <c r="J81" t="str">
        <f>+VLOOKUP(G81,'DT HUEVO'!$H:$K,4,0)</f>
        <v>OCCIDENTE</v>
      </c>
      <c r="K81">
        <f>SUMIFS('DIAS DE INVENTARIO TAT'!M:M,'DIAS DE INVENTARIO TAT'!A:A,Tablaedad[[#This Row],[DESTINO]],'DIAS DE INVENTARIO TAT'!B:B,Tablaedad[[#This Row],[Item]])</f>
        <v>0</v>
      </c>
      <c r="L81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81" s="6">
        <f>SUMIFS(inv!D$1:D$1,inv!T$1:T$1,Tablaedad[[#This Row],[DESTINO]],inv!AA$1:AA$1,Tablaedad[[#This Row],[Columna4]],inv!P$1:P$1,Tablaedad[[#This Row],[Item]])</f>
        <v>0</v>
      </c>
      <c r="N81" s="22">
        <f>+IFERROR(Tablaedad[[#This Row],[CANTIDAD]]/Tablaedad[[#This Row],[INVENTARIO TOTAL]],0)</f>
        <v>0</v>
      </c>
      <c r="O81">
        <f>+VLOOKUP(Tablaedad[[#This Row],[Item]],'DT HUEVO'!$A:$E,5,0)</f>
        <v>0</v>
      </c>
      <c r="P81">
        <f>SUMIFS('DIAS DE INVENTARIO TAT'!R:R,'DIAS DE INVENTARIO TAT'!A:A,Tablaedad[[#This Row],[DESTINO]],'DIAS DE INVENTARIO TAT'!B:B,Tablaedad[[#This Row],[Item]])</f>
        <v>0</v>
      </c>
      <c r="R81" t="s">
        <v>1733</v>
      </c>
      <c r="S81" t="s">
        <v>1733</v>
      </c>
      <c r="T81" t="s">
        <v>1733</v>
      </c>
    </row>
    <row r="82" spans="1:20">
      <c r="A82" s="221" t="s">
        <v>779</v>
      </c>
      <c r="B82" s="222">
        <v>46307</v>
      </c>
      <c r="C82" s="221">
        <v>4</v>
      </c>
      <c r="D82" s="221">
        <v>2110402</v>
      </c>
      <c r="E82" s="166">
        <v>9510</v>
      </c>
      <c r="F82" s="27" t="str">
        <f>VLOOKUP(Tablaedad[[#This Row],[Item]],'DT HUEVO'!$A:$B,2,0)</f>
        <v>HUEVO M X 30 CARTON VERDE CANASTA</v>
      </c>
      <c r="G82" s="8" t="str">
        <f>+VLOOKUP(Tablaedad[[#This Row],[CEDI]],'CONVERSION DATOS'!B:C,2,0)</f>
        <v>TAT CALI</v>
      </c>
      <c r="H82" s="14" t="str">
        <f>+VLOOKUP(Tablaedad[[#This Row],[Item]],'DT HUEVO'!$A:$E,4,0)</f>
        <v>VERDE</v>
      </c>
      <c r="I82" t="str">
        <f>+VLOOKUP(Tablaedad[[#This Row],[Item]],'DT HUEVO'!$A:$D,3,0)</f>
        <v>M</v>
      </c>
      <c r="J82" t="str">
        <f>+VLOOKUP(G82,'DT HUEVO'!$H:$K,4,0)</f>
        <v>OCCIDENTE</v>
      </c>
      <c r="K82">
        <f>SUMIFS('DIAS DE INVENTARIO TAT'!M:M,'DIAS DE INVENTARIO TAT'!A:A,Tablaedad[[#This Row],[DESTINO]],'DIAS DE INVENTARIO TAT'!B:B,Tablaedad[[#This Row],[Item]])</f>
        <v>0</v>
      </c>
      <c r="L82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82" s="6">
        <f>SUMIFS(inv!D$1:D$1,inv!T$1:T$1,Tablaedad[[#This Row],[DESTINO]],inv!AA$1:AA$1,Tablaedad[[#This Row],[Columna4]],inv!P$1:P$1,Tablaedad[[#This Row],[Item]])</f>
        <v>0</v>
      </c>
      <c r="N82" s="22">
        <f>+IFERROR(Tablaedad[[#This Row],[CANTIDAD]]/Tablaedad[[#This Row],[INVENTARIO TOTAL]],0)</f>
        <v>0</v>
      </c>
      <c r="O82">
        <f>+VLOOKUP(Tablaedad[[#This Row],[Item]],'DT HUEVO'!$A:$E,5,0)</f>
        <v>0</v>
      </c>
      <c r="P82">
        <f>SUMIFS('DIAS DE INVENTARIO TAT'!R:R,'DIAS DE INVENTARIO TAT'!A:A,Tablaedad[[#This Row],[DESTINO]],'DIAS DE INVENTARIO TAT'!B:B,Tablaedad[[#This Row],[Item]])</f>
        <v>0</v>
      </c>
      <c r="R82" t="s">
        <v>1733</v>
      </c>
      <c r="S82" t="s">
        <v>1733</v>
      </c>
      <c r="T82" t="s">
        <v>1733</v>
      </c>
    </row>
    <row r="83" spans="1:20">
      <c r="A83" s="221" t="s">
        <v>779</v>
      </c>
      <c r="B83" s="222">
        <v>46307</v>
      </c>
      <c r="C83" s="221">
        <v>4</v>
      </c>
      <c r="D83" s="221">
        <v>2112207</v>
      </c>
      <c r="E83" s="166">
        <v>2520</v>
      </c>
      <c r="F83" s="27" t="str">
        <f>VLOOKUP(Tablaedad[[#This Row],[Item]],'DT HUEVO'!$A:$B,2,0)</f>
        <v>HUEVO XL X 15 PET CANASTA</v>
      </c>
      <c r="G83" s="8" t="str">
        <f>+VLOOKUP(Tablaedad[[#This Row],[CEDI]],'CONVERSION DATOS'!B:C,2,0)</f>
        <v>TAT CALI</v>
      </c>
      <c r="H83" s="14" t="str">
        <f>+VLOOKUP(Tablaedad[[#This Row],[Item]],'DT HUEVO'!$A:$E,4,0)</f>
        <v>EMPACADOS</v>
      </c>
      <c r="I83" t="str">
        <f>+VLOOKUP(Tablaedad[[#This Row],[Item]],'DT HUEVO'!$A:$D,3,0)</f>
        <v>XL</v>
      </c>
      <c r="J83" t="str">
        <f>+VLOOKUP(G83,'DT HUEVO'!$H:$K,4,0)</f>
        <v>OCCIDENTE</v>
      </c>
      <c r="K83">
        <f>SUMIFS('DIAS DE INVENTARIO TAT'!M:M,'DIAS DE INVENTARIO TAT'!A:A,Tablaedad[[#This Row],[DESTINO]],'DIAS DE INVENTARIO TAT'!B:B,Tablaedad[[#This Row],[Item]])</f>
        <v>0</v>
      </c>
      <c r="L83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83" s="6">
        <f>SUMIFS(inv!D$1:D$1,inv!T$1:T$1,Tablaedad[[#This Row],[DESTINO]],inv!AA$1:AA$1,Tablaedad[[#This Row],[Columna4]],inv!P$1:P$1,Tablaedad[[#This Row],[Item]])</f>
        <v>0</v>
      </c>
      <c r="N83" s="22">
        <f>+IFERROR(Tablaedad[[#This Row],[CANTIDAD]]/Tablaedad[[#This Row],[INVENTARIO TOTAL]],0)</f>
        <v>0</v>
      </c>
      <c r="O83" t="str">
        <f>+VLOOKUP(Tablaedad[[#This Row],[Item]],'DT HUEVO'!$A:$E,5,0)</f>
        <v>TAT</v>
      </c>
      <c r="P83">
        <f>SUMIFS('DIAS DE INVENTARIO TAT'!R:R,'DIAS DE INVENTARIO TAT'!A:A,Tablaedad[[#This Row],[DESTINO]],'DIAS DE INVENTARIO TAT'!B:B,Tablaedad[[#This Row],[Item]])</f>
        <v>0</v>
      </c>
      <c r="R83" t="s">
        <v>1733</v>
      </c>
      <c r="S83" t="s">
        <v>1733</v>
      </c>
      <c r="T83" t="s">
        <v>1733</v>
      </c>
    </row>
    <row r="84" spans="1:20">
      <c r="A84" s="221" t="s">
        <v>779</v>
      </c>
      <c r="B84" s="222">
        <v>46307</v>
      </c>
      <c r="C84" s="221">
        <v>5</v>
      </c>
      <c r="D84" s="221">
        <v>2112207</v>
      </c>
      <c r="E84" s="166">
        <v>8100</v>
      </c>
      <c r="F84" s="27" t="str">
        <f>VLOOKUP(Tablaedad[[#This Row],[Item]],'DT HUEVO'!$A:$B,2,0)</f>
        <v>HUEVO XL X 15 PET CANASTA</v>
      </c>
      <c r="G84" s="8" t="str">
        <f>+VLOOKUP(Tablaedad[[#This Row],[CEDI]],'CONVERSION DATOS'!B:C,2,0)</f>
        <v>TAT CALI</v>
      </c>
      <c r="H84" s="14" t="str">
        <f>+VLOOKUP(Tablaedad[[#This Row],[Item]],'DT HUEVO'!$A:$E,4,0)</f>
        <v>EMPACADOS</v>
      </c>
      <c r="I84" t="str">
        <f>+VLOOKUP(Tablaedad[[#This Row],[Item]],'DT HUEVO'!$A:$D,3,0)</f>
        <v>XL</v>
      </c>
      <c r="J84" t="str">
        <f>+VLOOKUP(G84,'DT HUEVO'!$H:$K,4,0)</f>
        <v>OCCIDENTE</v>
      </c>
      <c r="K84">
        <f>SUMIFS('DIAS DE INVENTARIO TAT'!M:M,'DIAS DE INVENTARIO TAT'!A:A,Tablaedad[[#This Row],[DESTINO]],'DIAS DE INVENTARIO TAT'!B:B,Tablaedad[[#This Row],[Item]])</f>
        <v>0</v>
      </c>
      <c r="L84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84" s="6">
        <f>SUMIFS(inv!D$1:D$1,inv!T$1:T$1,Tablaedad[[#This Row],[DESTINO]],inv!AA$1:AA$1,Tablaedad[[#This Row],[Columna4]],inv!P$1:P$1,Tablaedad[[#This Row],[Item]])</f>
        <v>0</v>
      </c>
      <c r="N84" s="22">
        <f>+IFERROR(Tablaedad[[#This Row],[CANTIDAD]]/Tablaedad[[#This Row],[INVENTARIO TOTAL]],0)</f>
        <v>0</v>
      </c>
      <c r="O84" t="str">
        <f>+VLOOKUP(Tablaedad[[#This Row],[Item]],'DT HUEVO'!$A:$E,5,0)</f>
        <v>TAT</v>
      </c>
      <c r="P84">
        <f>SUMIFS('DIAS DE INVENTARIO TAT'!R:R,'DIAS DE INVENTARIO TAT'!A:A,Tablaedad[[#This Row],[DESTINO]],'DIAS DE INVENTARIO TAT'!B:B,Tablaedad[[#This Row],[Item]])</f>
        <v>0</v>
      </c>
      <c r="R84" t="s">
        <v>1733</v>
      </c>
      <c r="S84" t="s">
        <v>1733</v>
      </c>
      <c r="T84" t="s">
        <v>1733</v>
      </c>
    </row>
    <row r="85" spans="1:20">
      <c r="A85" s="221" t="s">
        <v>779</v>
      </c>
      <c r="B85" s="222">
        <v>46307</v>
      </c>
      <c r="C85" s="221">
        <v>5</v>
      </c>
      <c r="D85" s="221">
        <v>2152388</v>
      </c>
      <c r="E85" s="166">
        <v>3600</v>
      </c>
      <c r="F85" s="27" t="str">
        <f>VLOOKUP(Tablaedad[[#This Row],[Item]],'DT HUEVO'!$A:$B,2,0)</f>
        <v>HUEVO L X 15 PAGUE 14 PET EN CANASTA.</v>
      </c>
      <c r="G85" s="8" t="str">
        <f>+VLOOKUP(Tablaedad[[#This Row],[CEDI]],'CONVERSION DATOS'!B:C,2,0)</f>
        <v>TAT CALI</v>
      </c>
      <c r="H85" s="14" t="str">
        <f>+VLOOKUP(Tablaedad[[#This Row],[Item]],'DT HUEVO'!$A:$E,4,0)</f>
        <v>EMPACADOS</v>
      </c>
      <c r="I85" t="str">
        <f>+VLOOKUP(Tablaedad[[#This Row],[Item]],'DT HUEVO'!$A:$D,3,0)</f>
        <v>L</v>
      </c>
      <c r="J85" t="str">
        <f>+VLOOKUP(G85,'DT HUEVO'!$H:$K,4,0)</f>
        <v>OCCIDENTE</v>
      </c>
      <c r="K85">
        <f>SUMIFS('DIAS DE INVENTARIO TAT'!M:M,'DIAS DE INVENTARIO TAT'!A:A,Tablaedad[[#This Row],[DESTINO]],'DIAS DE INVENTARIO TAT'!B:B,Tablaedad[[#This Row],[Item]])</f>
        <v>0</v>
      </c>
      <c r="L85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85" s="6">
        <f>SUMIFS(inv!D$1:D$1,inv!T$1:T$1,Tablaedad[[#This Row],[DESTINO]],inv!AA$1:AA$1,Tablaedad[[#This Row],[Columna4]],inv!P$1:P$1,Tablaedad[[#This Row],[Item]])</f>
        <v>0</v>
      </c>
      <c r="N85" s="22">
        <f>+IFERROR(Tablaedad[[#This Row],[CANTIDAD]]/Tablaedad[[#This Row],[INVENTARIO TOTAL]],0)</f>
        <v>0</v>
      </c>
      <c r="O85">
        <f>+VLOOKUP(Tablaedad[[#This Row],[Item]],'DT HUEVO'!$A:$E,5,0)</f>
        <v>0</v>
      </c>
      <c r="P85">
        <f>SUMIFS('DIAS DE INVENTARIO TAT'!R:R,'DIAS DE INVENTARIO TAT'!A:A,Tablaedad[[#This Row],[DESTINO]],'DIAS DE INVENTARIO TAT'!B:B,Tablaedad[[#This Row],[Item]])</f>
        <v>0</v>
      </c>
      <c r="R85" t="s">
        <v>1733</v>
      </c>
      <c r="S85" t="s">
        <v>1733</v>
      </c>
      <c r="T85" t="s">
        <v>1733</v>
      </c>
    </row>
    <row r="86" spans="1:20">
      <c r="A86" s="221" t="s">
        <v>779</v>
      </c>
      <c r="B86" s="222">
        <v>46307</v>
      </c>
      <c r="C86" s="221">
        <v>6</v>
      </c>
      <c r="D86" s="221">
        <v>2152388</v>
      </c>
      <c r="E86" s="166">
        <v>1800</v>
      </c>
      <c r="F86" s="27" t="str">
        <f>VLOOKUP(Tablaedad[[#This Row],[Item]],'DT HUEVO'!$A:$B,2,0)</f>
        <v>HUEVO L X 15 PAGUE 14 PET EN CANASTA.</v>
      </c>
      <c r="G86" s="8" t="str">
        <f>+VLOOKUP(Tablaedad[[#This Row],[CEDI]],'CONVERSION DATOS'!B:C,2,0)</f>
        <v>TAT CALI</v>
      </c>
      <c r="H86" s="14" t="str">
        <f>+VLOOKUP(Tablaedad[[#This Row],[Item]],'DT HUEVO'!$A:$E,4,0)</f>
        <v>EMPACADOS</v>
      </c>
      <c r="I86" t="str">
        <f>+VLOOKUP(Tablaedad[[#This Row],[Item]],'DT HUEVO'!$A:$D,3,0)</f>
        <v>L</v>
      </c>
      <c r="J86" t="str">
        <f>+VLOOKUP(G86,'DT HUEVO'!$H:$K,4,0)</f>
        <v>OCCIDENTE</v>
      </c>
      <c r="K86">
        <f>SUMIFS('DIAS DE INVENTARIO TAT'!M:M,'DIAS DE INVENTARIO TAT'!A:A,Tablaedad[[#This Row],[DESTINO]],'DIAS DE INVENTARIO TAT'!B:B,Tablaedad[[#This Row],[Item]])</f>
        <v>0</v>
      </c>
      <c r="L86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86" s="6">
        <f>SUMIFS(inv!D$1:D$1,inv!T$1:T$1,Tablaedad[[#This Row],[DESTINO]],inv!AA$1:AA$1,Tablaedad[[#This Row],[Columna4]],inv!P$1:P$1,Tablaedad[[#This Row],[Item]])</f>
        <v>0</v>
      </c>
      <c r="N86" s="22">
        <f>+IFERROR(Tablaedad[[#This Row],[CANTIDAD]]/Tablaedad[[#This Row],[INVENTARIO TOTAL]],0)</f>
        <v>0</v>
      </c>
      <c r="O86">
        <f>+VLOOKUP(Tablaedad[[#This Row],[Item]],'DT HUEVO'!$A:$E,5,0)</f>
        <v>0</v>
      </c>
      <c r="P86">
        <f>SUMIFS('DIAS DE INVENTARIO TAT'!R:R,'DIAS DE INVENTARIO TAT'!A:A,Tablaedad[[#This Row],[DESTINO]],'DIAS DE INVENTARIO TAT'!B:B,Tablaedad[[#This Row],[Item]])</f>
        <v>0</v>
      </c>
      <c r="R86" t="s">
        <v>1733</v>
      </c>
      <c r="S86" t="s">
        <v>1733</v>
      </c>
      <c r="T86" t="s">
        <v>1733</v>
      </c>
    </row>
    <row r="87" spans="1:20">
      <c r="A87" s="221" t="s">
        <v>779</v>
      </c>
      <c r="B87" s="222">
        <v>46307</v>
      </c>
      <c r="C87" s="221">
        <v>7</v>
      </c>
      <c r="D87" s="221">
        <v>2152388</v>
      </c>
      <c r="E87" s="166">
        <v>795</v>
      </c>
      <c r="F87" s="27" t="str">
        <f>VLOOKUP(Tablaedad[[#This Row],[Item]],'DT HUEVO'!$A:$B,2,0)</f>
        <v>HUEVO L X 15 PAGUE 14 PET EN CANASTA.</v>
      </c>
      <c r="G87" s="8" t="str">
        <f>+VLOOKUP(Tablaedad[[#This Row],[CEDI]],'CONVERSION DATOS'!B:C,2,0)</f>
        <v>TAT CALI</v>
      </c>
      <c r="H87" s="14" t="str">
        <f>+VLOOKUP(Tablaedad[[#This Row],[Item]],'DT HUEVO'!$A:$E,4,0)</f>
        <v>EMPACADOS</v>
      </c>
      <c r="I87" t="str">
        <f>+VLOOKUP(Tablaedad[[#This Row],[Item]],'DT HUEVO'!$A:$D,3,0)</f>
        <v>L</v>
      </c>
      <c r="J87" t="str">
        <f>+VLOOKUP(G87,'DT HUEVO'!$H:$K,4,0)</f>
        <v>OCCIDENTE</v>
      </c>
      <c r="K87">
        <f>SUMIFS('DIAS DE INVENTARIO TAT'!M:M,'DIAS DE INVENTARIO TAT'!A:A,Tablaedad[[#This Row],[DESTINO]],'DIAS DE INVENTARIO TAT'!B:B,Tablaedad[[#This Row],[Item]])</f>
        <v>0</v>
      </c>
      <c r="L87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87" s="6">
        <f>SUMIFS(inv!D$1:D$1,inv!T$1:T$1,Tablaedad[[#This Row],[DESTINO]],inv!AA$1:AA$1,Tablaedad[[#This Row],[Columna4]],inv!P$1:P$1,Tablaedad[[#This Row],[Item]])</f>
        <v>0</v>
      </c>
      <c r="N87" s="22">
        <f>+IFERROR(Tablaedad[[#This Row],[CANTIDAD]]/Tablaedad[[#This Row],[INVENTARIO TOTAL]],0)</f>
        <v>0</v>
      </c>
      <c r="O87">
        <f>+VLOOKUP(Tablaedad[[#This Row],[Item]],'DT HUEVO'!$A:$E,5,0)</f>
        <v>0</v>
      </c>
      <c r="P87">
        <f>SUMIFS('DIAS DE INVENTARIO TAT'!R:R,'DIAS DE INVENTARIO TAT'!A:A,Tablaedad[[#This Row],[DESTINO]],'DIAS DE INVENTARIO TAT'!B:B,Tablaedad[[#This Row],[Item]])</f>
        <v>0</v>
      </c>
      <c r="R87" t="s">
        <v>1733</v>
      </c>
      <c r="S87" t="s">
        <v>1733</v>
      </c>
      <c r="T87" t="s">
        <v>1733</v>
      </c>
    </row>
    <row r="88" spans="1:20">
      <c r="A88" s="221" t="s">
        <v>780</v>
      </c>
      <c r="B88" s="222">
        <v>46307</v>
      </c>
      <c r="C88" s="221">
        <v>4</v>
      </c>
      <c r="D88" s="221">
        <v>152384</v>
      </c>
      <c r="E88" s="166">
        <v>1500</v>
      </c>
      <c r="F88" s="27" t="str">
        <f>VLOOKUP(Tablaedad[[#This Row],[Item]],'DT HUEVO'!$A:$B,2,0)</f>
        <v>HUEVO L X 15 PAGUE 14 PET CAJA X 300.</v>
      </c>
      <c r="G88" s="8" t="str">
        <f>+VLOOKUP(Tablaedad[[#This Row],[CEDI]],'CONVERSION DATOS'!B:C,2,0)</f>
        <v>TAT CUCUTA</v>
      </c>
      <c r="H88" s="14" t="str">
        <f>+VLOOKUP(Tablaedad[[#This Row],[Item]],'DT HUEVO'!$A:$E,4,0)</f>
        <v>EMPACADOS</v>
      </c>
      <c r="I88" t="str">
        <f>+VLOOKUP(Tablaedad[[#This Row],[Item]],'DT HUEVO'!$A:$D,3,0)</f>
        <v>L</v>
      </c>
      <c r="J88" t="str">
        <f>+VLOOKUP(G88,'DT HUEVO'!$H:$K,4,0)</f>
        <v>CENTRO ORIENTE</v>
      </c>
      <c r="K88">
        <f>SUMIFS('DIAS DE INVENTARIO TAT'!M:M,'DIAS DE INVENTARIO TAT'!A:A,Tablaedad[[#This Row],[DESTINO]],'DIAS DE INVENTARIO TAT'!B:B,Tablaedad[[#This Row],[Item]])</f>
        <v>0</v>
      </c>
      <c r="L88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88" s="6">
        <f>SUMIFS(inv!D$1:D$1,inv!T$1:T$1,Tablaedad[[#This Row],[DESTINO]],inv!AA$1:AA$1,Tablaedad[[#This Row],[Columna4]],inv!P$1:P$1,Tablaedad[[#This Row],[Item]])</f>
        <v>0</v>
      </c>
      <c r="N88" s="22">
        <f>+IFERROR(Tablaedad[[#This Row],[CANTIDAD]]/Tablaedad[[#This Row],[INVENTARIO TOTAL]],0)</f>
        <v>0</v>
      </c>
      <c r="O88">
        <f>+VLOOKUP(Tablaedad[[#This Row],[Item]],'DT HUEVO'!$A:$E,5,0)</f>
        <v>0</v>
      </c>
      <c r="P88">
        <f>SUMIFS('DIAS DE INVENTARIO TAT'!R:R,'DIAS DE INVENTARIO TAT'!A:A,Tablaedad[[#This Row],[DESTINO]],'DIAS DE INVENTARIO TAT'!B:B,Tablaedad[[#This Row],[Item]])</f>
        <v>0</v>
      </c>
      <c r="R88" t="s">
        <v>1733</v>
      </c>
      <c r="S88" t="s">
        <v>1733</v>
      </c>
      <c r="T88" t="s">
        <v>1733</v>
      </c>
    </row>
    <row r="89" spans="1:20">
      <c r="A89" s="221" t="s">
        <v>780</v>
      </c>
      <c r="B89" s="222">
        <v>46307</v>
      </c>
      <c r="C89" s="221">
        <v>4</v>
      </c>
      <c r="D89" s="221">
        <v>2110302</v>
      </c>
      <c r="E89" s="166">
        <v>76477</v>
      </c>
      <c r="F89" s="27" t="str">
        <f>VLOOKUP(Tablaedad[[#This Row],[Item]],'DT HUEVO'!$A:$B,2,0)</f>
        <v>HUEVO L X 30 CARTON VERDE CANASTA</v>
      </c>
      <c r="G89" s="8" t="str">
        <f>+VLOOKUP(Tablaedad[[#This Row],[CEDI]],'CONVERSION DATOS'!B:C,2,0)</f>
        <v>TAT CUCUTA</v>
      </c>
      <c r="H89" s="14" t="str">
        <f>+VLOOKUP(Tablaedad[[#This Row],[Item]],'DT HUEVO'!$A:$E,4,0)</f>
        <v>VERDE</v>
      </c>
      <c r="I89" t="str">
        <f>+VLOOKUP(Tablaedad[[#This Row],[Item]],'DT HUEVO'!$A:$D,3,0)</f>
        <v>L</v>
      </c>
      <c r="J89" t="str">
        <f>+VLOOKUP(G89,'DT HUEVO'!$H:$K,4,0)</f>
        <v>CENTRO ORIENTE</v>
      </c>
      <c r="K89">
        <f>SUMIFS('DIAS DE INVENTARIO TAT'!M:M,'DIAS DE INVENTARIO TAT'!A:A,Tablaedad[[#This Row],[DESTINO]],'DIAS DE INVENTARIO TAT'!B:B,Tablaedad[[#This Row],[Item]])</f>
        <v>0</v>
      </c>
      <c r="L89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89" s="6">
        <f>SUMIFS(inv!D$1:D$1,inv!T$1:T$1,Tablaedad[[#This Row],[DESTINO]],inv!AA$1:AA$1,Tablaedad[[#This Row],[Columna4]],inv!P$1:P$1,Tablaedad[[#This Row],[Item]])</f>
        <v>0</v>
      </c>
      <c r="N89" s="22">
        <f>+IFERROR(Tablaedad[[#This Row],[CANTIDAD]]/Tablaedad[[#This Row],[INVENTARIO TOTAL]],0)</f>
        <v>0</v>
      </c>
      <c r="O89">
        <f>+VLOOKUP(Tablaedad[[#This Row],[Item]],'DT HUEVO'!$A:$E,5,0)</f>
        <v>0</v>
      </c>
      <c r="P89">
        <f>SUMIFS('DIAS DE INVENTARIO TAT'!R:R,'DIAS DE INVENTARIO TAT'!A:A,Tablaedad[[#This Row],[DESTINO]],'DIAS DE INVENTARIO TAT'!B:B,Tablaedad[[#This Row],[Item]])</f>
        <v>0</v>
      </c>
      <c r="R89" t="s">
        <v>1733</v>
      </c>
      <c r="S89" t="s">
        <v>1733</v>
      </c>
      <c r="T89" t="s">
        <v>1733</v>
      </c>
    </row>
    <row r="90" spans="1:20">
      <c r="A90" s="221" t="s">
        <v>780</v>
      </c>
      <c r="B90" s="222">
        <v>46307</v>
      </c>
      <c r="C90" s="221">
        <v>8</v>
      </c>
      <c r="D90" s="221">
        <v>2110302</v>
      </c>
      <c r="E90" s="166">
        <v>17223</v>
      </c>
      <c r="F90" s="27" t="str">
        <f>VLOOKUP(Tablaedad[[#This Row],[Item]],'DT HUEVO'!$A:$B,2,0)</f>
        <v>HUEVO L X 30 CARTON VERDE CANASTA</v>
      </c>
      <c r="G90" s="8" t="str">
        <f>+VLOOKUP(Tablaedad[[#This Row],[CEDI]],'CONVERSION DATOS'!B:C,2,0)</f>
        <v>TAT CUCUTA</v>
      </c>
      <c r="H90" s="14" t="str">
        <f>+VLOOKUP(Tablaedad[[#This Row],[Item]],'DT HUEVO'!$A:$E,4,0)</f>
        <v>VERDE</v>
      </c>
      <c r="I90" t="str">
        <f>+VLOOKUP(Tablaedad[[#This Row],[Item]],'DT HUEVO'!$A:$D,3,0)</f>
        <v>L</v>
      </c>
      <c r="J90" t="str">
        <f>+VLOOKUP(G90,'DT HUEVO'!$H:$K,4,0)</f>
        <v>CENTRO ORIENTE</v>
      </c>
      <c r="K90">
        <f>SUMIFS('DIAS DE INVENTARIO TAT'!M:M,'DIAS DE INVENTARIO TAT'!A:A,Tablaedad[[#This Row],[DESTINO]],'DIAS DE INVENTARIO TAT'!B:B,Tablaedad[[#This Row],[Item]])</f>
        <v>0</v>
      </c>
      <c r="L90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90" s="6">
        <f>SUMIFS(inv!D$1:D$1,inv!T$1:T$1,Tablaedad[[#This Row],[DESTINO]],inv!AA$1:AA$1,Tablaedad[[#This Row],[Columna4]],inv!P$1:P$1,Tablaedad[[#This Row],[Item]])</f>
        <v>0</v>
      </c>
      <c r="N90" s="22">
        <f>+IFERROR(Tablaedad[[#This Row],[CANTIDAD]]/Tablaedad[[#This Row],[INVENTARIO TOTAL]],0)</f>
        <v>0</v>
      </c>
      <c r="O90">
        <f>+VLOOKUP(Tablaedad[[#This Row],[Item]],'DT HUEVO'!$A:$E,5,0)</f>
        <v>0</v>
      </c>
      <c r="P90">
        <f>SUMIFS('DIAS DE INVENTARIO TAT'!R:R,'DIAS DE INVENTARIO TAT'!A:A,Tablaedad[[#This Row],[DESTINO]],'DIAS DE INVENTARIO TAT'!B:B,Tablaedad[[#This Row],[Item]])</f>
        <v>0</v>
      </c>
      <c r="R90" t="s">
        <v>1733</v>
      </c>
      <c r="S90" t="s">
        <v>1733</v>
      </c>
      <c r="T90" t="s">
        <v>1733</v>
      </c>
    </row>
    <row r="91" spans="1:20">
      <c r="A91" s="221" t="s">
        <v>780</v>
      </c>
      <c r="B91" s="222">
        <v>46307</v>
      </c>
      <c r="C91" s="221">
        <v>4</v>
      </c>
      <c r="D91" s="221">
        <v>2110317</v>
      </c>
      <c r="E91" s="166">
        <v>1800</v>
      </c>
      <c r="F91" s="27" t="str">
        <f>VLOOKUP(Tablaedad[[#This Row],[Item]],'DT HUEVO'!$A:$B,2,0)</f>
        <v>HUEVO L X 30 CARTON VERDE AMARRADO SIN ETIQUETA</v>
      </c>
      <c r="G91" s="8" t="str">
        <f>+VLOOKUP(Tablaedad[[#This Row],[CEDI]],'CONVERSION DATOS'!B:C,2,0)</f>
        <v>TAT CUCUTA</v>
      </c>
      <c r="H91" s="14" t="str">
        <f>+VLOOKUP(Tablaedad[[#This Row],[Item]],'DT HUEVO'!$A:$E,4,0)</f>
        <v>EMPACADOS</v>
      </c>
      <c r="I91" t="str">
        <f>+VLOOKUP(Tablaedad[[#This Row],[Item]],'DT HUEVO'!$A:$D,3,0)</f>
        <v>L</v>
      </c>
      <c r="J91" t="str">
        <f>+VLOOKUP(G91,'DT HUEVO'!$H:$K,4,0)</f>
        <v>CENTRO ORIENTE</v>
      </c>
      <c r="K91">
        <f>SUMIFS('DIAS DE INVENTARIO TAT'!M:M,'DIAS DE INVENTARIO TAT'!A:A,Tablaedad[[#This Row],[DESTINO]],'DIAS DE INVENTARIO TAT'!B:B,Tablaedad[[#This Row],[Item]])</f>
        <v>0</v>
      </c>
      <c r="L91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91" s="6">
        <f>SUMIFS(inv!D$1:D$1,inv!T$1:T$1,Tablaedad[[#This Row],[DESTINO]],inv!AA$1:AA$1,Tablaedad[[#This Row],[Columna4]],inv!P$1:P$1,Tablaedad[[#This Row],[Item]])</f>
        <v>0</v>
      </c>
      <c r="N91" s="22">
        <f>+IFERROR(Tablaedad[[#This Row],[CANTIDAD]]/Tablaedad[[#This Row],[INVENTARIO TOTAL]],0)</f>
        <v>0</v>
      </c>
      <c r="O91">
        <f>+VLOOKUP(Tablaedad[[#This Row],[Item]],'DT HUEVO'!$A:$E,5,0)</f>
        <v>0</v>
      </c>
      <c r="P91">
        <f>SUMIFS('DIAS DE INVENTARIO TAT'!R:R,'DIAS DE INVENTARIO TAT'!A:A,Tablaedad[[#This Row],[DESTINO]],'DIAS DE INVENTARIO TAT'!B:B,Tablaedad[[#This Row],[Item]])</f>
        <v>0</v>
      </c>
      <c r="R91" t="s">
        <v>1733</v>
      </c>
      <c r="S91" t="s">
        <v>1733</v>
      </c>
      <c r="T91" t="s">
        <v>1733</v>
      </c>
    </row>
    <row r="92" spans="1:20">
      <c r="A92" s="221" t="s">
        <v>780</v>
      </c>
      <c r="B92" s="222">
        <v>46307</v>
      </c>
      <c r="C92" s="221">
        <v>6</v>
      </c>
      <c r="D92" s="221">
        <v>2110402</v>
      </c>
      <c r="E92" s="166">
        <v>40127</v>
      </c>
      <c r="F92" s="27" t="str">
        <f>VLOOKUP(Tablaedad[[#This Row],[Item]],'DT HUEVO'!$A:$B,2,0)</f>
        <v>HUEVO M X 30 CARTON VERDE CANASTA</v>
      </c>
      <c r="G92" s="8" t="str">
        <f>+VLOOKUP(Tablaedad[[#This Row],[CEDI]],'CONVERSION DATOS'!B:C,2,0)</f>
        <v>TAT CUCUTA</v>
      </c>
      <c r="H92" s="14" t="str">
        <f>+VLOOKUP(Tablaedad[[#This Row],[Item]],'DT HUEVO'!$A:$E,4,0)</f>
        <v>VERDE</v>
      </c>
      <c r="I92" t="str">
        <f>+VLOOKUP(Tablaedad[[#This Row],[Item]],'DT HUEVO'!$A:$D,3,0)</f>
        <v>M</v>
      </c>
      <c r="J92" t="str">
        <f>+VLOOKUP(G92,'DT HUEVO'!$H:$K,4,0)</f>
        <v>CENTRO ORIENTE</v>
      </c>
      <c r="K92">
        <f>SUMIFS('DIAS DE INVENTARIO TAT'!M:M,'DIAS DE INVENTARIO TAT'!A:A,Tablaedad[[#This Row],[DESTINO]],'DIAS DE INVENTARIO TAT'!B:B,Tablaedad[[#This Row],[Item]])</f>
        <v>0</v>
      </c>
      <c r="L92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92" s="6">
        <f>SUMIFS(inv!D$1:D$1,inv!T$1:T$1,Tablaedad[[#This Row],[DESTINO]],inv!AA$1:AA$1,Tablaedad[[#This Row],[Columna4]],inv!P$1:P$1,Tablaedad[[#This Row],[Item]])</f>
        <v>0</v>
      </c>
      <c r="N92" s="22">
        <f>+IFERROR(Tablaedad[[#This Row],[CANTIDAD]]/Tablaedad[[#This Row],[INVENTARIO TOTAL]],0)</f>
        <v>0</v>
      </c>
      <c r="O92">
        <f>+VLOOKUP(Tablaedad[[#This Row],[Item]],'DT HUEVO'!$A:$E,5,0)</f>
        <v>0</v>
      </c>
      <c r="P92">
        <f>SUMIFS('DIAS DE INVENTARIO TAT'!R:R,'DIAS DE INVENTARIO TAT'!A:A,Tablaedad[[#This Row],[DESTINO]],'DIAS DE INVENTARIO TAT'!B:B,Tablaedad[[#This Row],[Item]])</f>
        <v>0</v>
      </c>
      <c r="R92" t="s">
        <v>1733</v>
      </c>
      <c r="S92" t="s">
        <v>1733</v>
      </c>
      <c r="T92" t="s">
        <v>1733</v>
      </c>
    </row>
    <row r="93" spans="1:20">
      <c r="A93" s="221" t="s">
        <v>780</v>
      </c>
      <c r="B93" s="222">
        <v>46307</v>
      </c>
      <c r="C93" s="221">
        <v>4</v>
      </c>
      <c r="D93" s="221">
        <v>2112207</v>
      </c>
      <c r="E93" s="166">
        <v>1080</v>
      </c>
      <c r="F93" s="27" t="str">
        <f>VLOOKUP(Tablaedad[[#This Row],[Item]],'DT HUEVO'!$A:$B,2,0)</f>
        <v>HUEVO XL X 15 PET CANASTA</v>
      </c>
      <c r="G93" s="8" t="str">
        <f>+VLOOKUP(Tablaedad[[#This Row],[CEDI]],'CONVERSION DATOS'!B:C,2,0)</f>
        <v>TAT CUCUTA</v>
      </c>
      <c r="H93" s="14" t="str">
        <f>+VLOOKUP(Tablaedad[[#This Row],[Item]],'DT HUEVO'!$A:$E,4,0)</f>
        <v>EMPACADOS</v>
      </c>
      <c r="I93" t="str">
        <f>+VLOOKUP(Tablaedad[[#This Row],[Item]],'DT HUEVO'!$A:$D,3,0)</f>
        <v>XL</v>
      </c>
      <c r="J93" t="str">
        <f>+VLOOKUP(G93,'DT HUEVO'!$H:$K,4,0)</f>
        <v>CENTRO ORIENTE</v>
      </c>
      <c r="K93">
        <f>SUMIFS('DIAS DE INVENTARIO TAT'!M:M,'DIAS DE INVENTARIO TAT'!A:A,Tablaedad[[#This Row],[DESTINO]],'DIAS DE INVENTARIO TAT'!B:B,Tablaedad[[#This Row],[Item]])</f>
        <v>0</v>
      </c>
      <c r="L93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93" s="6">
        <f>SUMIFS(inv!D$1:D$1,inv!T$1:T$1,Tablaedad[[#This Row],[DESTINO]],inv!AA$1:AA$1,Tablaedad[[#This Row],[Columna4]],inv!P$1:P$1,Tablaedad[[#This Row],[Item]])</f>
        <v>0</v>
      </c>
      <c r="N93" s="22">
        <f>+IFERROR(Tablaedad[[#This Row],[CANTIDAD]]/Tablaedad[[#This Row],[INVENTARIO TOTAL]],0)</f>
        <v>0</v>
      </c>
      <c r="O93" t="str">
        <f>+VLOOKUP(Tablaedad[[#This Row],[Item]],'DT HUEVO'!$A:$E,5,0)</f>
        <v>TAT</v>
      </c>
      <c r="P93">
        <f>SUMIFS('DIAS DE INVENTARIO TAT'!R:R,'DIAS DE INVENTARIO TAT'!A:A,Tablaedad[[#This Row],[DESTINO]],'DIAS DE INVENTARIO TAT'!B:B,Tablaedad[[#This Row],[Item]])</f>
        <v>0</v>
      </c>
      <c r="R93" t="s">
        <v>1733</v>
      </c>
      <c r="S93" t="s">
        <v>1733</v>
      </c>
      <c r="T93" t="s">
        <v>1733</v>
      </c>
    </row>
    <row r="94" spans="1:20">
      <c r="A94" s="221" t="s">
        <v>780</v>
      </c>
      <c r="B94" s="222">
        <v>46307</v>
      </c>
      <c r="C94" s="221">
        <v>4</v>
      </c>
      <c r="D94" s="221">
        <v>2152388</v>
      </c>
      <c r="E94" s="166">
        <v>2445</v>
      </c>
      <c r="F94" s="27" t="str">
        <f>VLOOKUP(Tablaedad[[#This Row],[Item]],'DT HUEVO'!$A:$B,2,0)</f>
        <v>HUEVO L X 15 PAGUE 14 PET EN CANASTA.</v>
      </c>
      <c r="G94" s="8" t="str">
        <f>+VLOOKUP(Tablaedad[[#This Row],[CEDI]],'CONVERSION DATOS'!B:C,2,0)</f>
        <v>TAT CUCUTA</v>
      </c>
      <c r="H94" s="14" t="str">
        <f>+VLOOKUP(Tablaedad[[#This Row],[Item]],'DT HUEVO'!$A:$E,4,0)</f>
        <v>EMPACADOS</v>
      </c>
      <c r="I94" t="str">
        <f>+VLOOKUP(Tablaedad[[#This Row],[Item]],'DT HUEVO'!$A:$D,3,0)</f>
        <v>L</v>
      </c>
      <c r="J94" t="str">
        <f>+VLOOKUP(G94,'DT HUEVO'!$H:$K,4,0)</f>
        <v>CENTRO ORIENTE</v>
      </c>
      <c r="K94">
        <f>SUMIFS('DIAS DE INVENTARIO TAT'!M:M,'DIAS DE INVENTARIO TAT'!A:A,Tablaedad[[#This Row],[DESTINO]],'DIAS DE INVENTARIO TAT'!B:B,Tablaedad[[#This Row],[Item]])</f>
        <v>0</v>
      </c>
      <c r="L94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94" s="6">
        <f>SUMIFS(inv!D$1:D$1,inv!T$1:T$1,Tablaedad[[#This Row],[DESTINO]],inv!AA$1:AA$1,Tablaedad[[#This Row],[Columna4]],inv!P$1:P$1,Tablaedad[[#This Row],[Item]])</f>
        <v>0</v>
      </c>
      <c r="N94" s="22">
        <f>+IFERROR(Tablaedad[[#This Row],[CANTIDAD]]/Tablaedad[[#This Row],[INVENTARIO TOTAL]],0)</f>
        <v>0</v>
      </c>
      <c r="O94">
        <f>+VLOOKUP(Tablaedad[[#This Row],[Item]],'DT HUEVO'!$A:$E,5,0)</f>
        <v>0</v>
      </c>
      <c r="P94">
        <f>SUMIFS('DIAS DE INVENTARIO TAT'!R:R,'DIAS DE INVENTARIO TAT'!A:A,Tablaedad[[#This Row],[DESTINO]],'DIAS DE INVENTARIO TAT'!B:B,Tablaedad[[#This Row],[Item]])</f>
        <v>0</v>
      </c>
      <c r="R94" t="s">
        <v>1733</v>
      </c>
      <c r="S94" t="s">
        <v>1733</v>
      </c>
      <c r="T94" t="s">
        <v>1733</v>
      </c>
    </row>
    <row r="95" spans="1:20">
      <c r="A95" s="221" t="s">
        <v>780</v>
      </c>
      <c r="B95" s="222">
        <v>46307</v>
      </c>
      <c r="C95" s="221">
        <v>6</v>
      </c>
      <c r="D95" s="221">
        <v>2152388</v>
      </c>
      <c r="E95" s="166">
        <v>1920</v>
      </c>
      <c r="F95" s="27" t="str">
        <f>VLOOKUP(Tablaedad[[#This Row],[Item]],'DT HUEVO'!$A:$B,2,0)</f>
        <v>HUEVO L X 15 PAGUE 14 PET EN CANASTA.</v>
      </c>
      <c r="G95" s="8" t="str">
        <f>+VLOOKUP(Tablaedad[[#This Row],[CEDI]],'CONVERSION DATOS'!B:C,2,0)</f>
        <v>TAT CUCUTA</v>
      </c>
      <c r="H95" s="14" t="str">
        <f>+VLOOKUP(Tablaedad[[#This Row],[Item]],'DT HUEVO'!$A:$E,4,0)</f>
        <v>EMPACADOS</v>
      </c>
      <c r="I95" t="str">
        <f>+VLOOKUP(Tablaedad[[#This Row],[Item]],'DT HUEVO'!$A:$D,3,0)</f>
        <v>L</v>
      </c>
      <c r="J95" t="str">
        <f>+VLOOKUP(G95,'DT HUEVO'!$H:$K,4,0)</f>
        <v>CENTRO ORIENTE</v>
      </c>
      <c r="K95">
        <f>SUMIFS('DIAS DE INVENTARIO TAT'!M:M,'DIAS DE INVENTARIO TAT'!A:A,Tablaedad[[#This Row],[DESTINO]],'DIAS DE INVENTARIO TAT'!B:B,Tablaedad[[#This Row],[Item]])</f>
        <v>0</v>
      </c>
      <c r="L95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95" s="6">
        <f>SUMIFS(inv!D$1:D$1,inv!T$1:T$1,Tablaedad[[#This Row],[DESTINO]],inv!AA$1:AA$1,Tablaedad[[#This Row],[Columna4]],inv!P$1:P$1,Tablaedad[[#This Row],[Item]])</f>
        <v>0</v>
      </c>
      <c r="N95" s="22">
        <f>+IFERROR(Tablaedad[[#This Row],[CANTIDAD]]/Tablaedad[[#This Row],[INVENTARIO TOTAL]],0)</f>
        <v>0</v>
      </c>
      <c r="O95">
        <f>+VLOOKUP(Tablaedad[[#This Row],[Item]],'DT HUEVO'!$A:$E,5,0)</f>
        <v>0</v>
      </c>
      <c r="P95">
        <f>SUMIFS('DIAS DE INVENTARIO TAT'!R:R,'DIAS DE INVENTARIO TAT'!A:A,Tablaedad[[#This Row],[DESTINO]],'DIAS DE INVENTARIO TAT'!B:B,Tablaedad[[#This Row],[Item]])</f>
        <v>0</v>
      </c>
      <c r="R95" t="s">
        <v>1733</v>
      </c>
      <c r="S95" t="s">
        <v>1733</v>
      </c>
      <c r="T95" t="s">
        <v>1733</v>
      </c>
    </row>
    <row r="96" spans="1:20">
      <c r="A96" s="221" t="s">
        <v>780</v>
      </c>
      <c r="B96" s="222">
        <v>46307</v>
      </c>
      <c r="C96" s="221">
        <v>2</v>
      </c>
      <c r="D96" s="221">
        <v>2013322</v>
      </c>
      <c r="E96" s="166">
        <v>4320</v>
      </c>
      <c r="F96" s="27" t="str">
        <f>VLOOKUP(Tablaedad[[#This Row],[Item]],'DT HUEVO'!$A:$B,2,0)</f>
        <v>HUEVO AA X 30 BAND GRIS AMARRADO TAPA VERDE ALAT CANASTA</v>
      </c>
      <c r="G96" s="8" t="str">
        <f>+VLOOKUP(Tablaedad[[#This Row],[CEDI]],'CONVERSION DATOS'!B:C,2,0)</f>
        <v>TAT CUCUTA</v>
      </c>
      <c r="H96" s="14" t="str">
        <f>+VLOOKUP(Tablaedad[[#This Row],[Item]],'DT HUEVO'!$A:$E,4,0)</f>
        <v>EMPACADOS</v>
      </c>
      <c r="I96" t="str">
        <f>+VLOOKUP(Tablaedad[[#This Row],[Item]],'DT HUEVO'!$A:$D,3,0)</f>
        <v>AA</v>
      </c>
      <c r="J96" t="str">
        <f>+VLOOKUP(G96,'DT HUEVO'!$H:$K,4,0)</f>
        <v>CENTRO ORIENTE</v>
      </c>
      <c r="K96">
        <f>SUMIFS('DIAS DE INVENTARIO TAT'!M:M,'DIAS DE INVENTARIO TAT'!A:A,Tablaedad[[#This Row],[DESTINO]],'DIAS DE INVENTARIO TAT'!B:B,Tablaedad[[#This Row],[Item]])</f>
        <v>0</v>
      </c>
      <c r="L96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96" s="6">
        <f>SUMIFS(inv!D$1:D$1,inv!T$1:T$1,Tablaedad[[#This Row],[DESTINO]],inv!AA$1:AA$1,Tablaedad[[#This Row],[Columna4]],inv!P$1:P$1,Tablaedad[[#This Row],[Item]])</f>
        <v>0</v>
      </c>
      <c r="N96" s="22">
        <f>+IFERROR(Tablaedad[[#This Row],[CANTIDAD]]/Tablaedad[[#This Row],[INVENTARIO TOTAL]],0)</f>
        <v>0</v>
      </c>
      <c r="O96">
        <f>+VLOOKUP(Tablaedad[[#This Row],[Item]],'DT HUEVO'!$A:$E,5,0)</f>
        <v>0</v>
      </c>
      <c r="P96">
        <f>SUMIFS('DIAS DE INVENTARIO TAT'!R:R,'DIAS DE INVENTARIO TAT'!A:A,Tablaedad[[#This Row],[DESTINO]],'DIAS DE INVENTARIO TAT'!B:B,Tablaedad[[#This Row],[Item]])</f>
        <v>0</v>
      </c>
      <c r="R96" t="s">
        <v>1733</v>
      </c>
      <c r="S96" t="s">
        <v>1733</v>
      </c>
      <c r="T96" t="s">
        <v>1733</v>
      </c>
    </row>
    <row r="97" spans="1:20">
      <c r="A97" s="221" t="s">
        <v>780</v>
      </c>
      <c r="B97" s="222">
        <v>46307</v>
      </c>
      <c r="C97" s="221">
        <v>4</v>
      </c>
      <c r="D97" s="221">
        <v>2013322</v>
      </c>
      <c r="E97" s="166">
        <v>8640</v>
      </c>
      <c r="F97" s="27" t="str">
        <f>VLOOKUP(Tablaedad[[#This Row],[Item]],'DT HUEVO'!$A:$B,2,0)</f>
        <v>HUEVO AA X 30 BAND GRIS AMARRADO TAPA VERDE ALAT CANASTA</v>
      </c>
      <c r="G97" s="8" t="str">
        <f>+VLOOKUP(Tablaedad[[#This Row],[CEDI]],'CONVERSION DATOS'!B:C,2,0)</f>
        <v>TAT CUCUTA</v>
      </c>
      <c r="H97" s="14" t="str">
        <f>+VLOOKUP(Tablaedad[[#This Row],[Item]],'DT HUEVO'!$A:$E,4,0)</f>
        <v>EMPACADOS</v>
      </c>
      <c r="I97" t="str">
        <f>+VLOOKUP(Tablaedad[[#This Row],[Item]],'DT HUEVO'!$A:$D,3,0)</f>
        <v>AA</v>
      </c>
      <c r="J97" t="str">
        <f>+VLOOKUP(G97,'DT HUEVO'!$H:$K,4,0)</f>
        <v>CENTRO ORIENTE</v>
      </c>
      <c r="K97">
        <f>SUMIFS('DIAS DE INVENTARIO TAT'!M:M,'DIAS DE INVENTARIO TAT'!A:A,Tablaedad[[#This Row],[DESTINO]],'DIAS DE INVENTARIO TAT'!B:B,Tablaedad[[#This Row],[Item]])</f>
        <v>0</v>
      </c>
      <c r="L97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97" s="6">
        <f>SUMIFS(inv!D$1:D$1,inv!T$1:T$1,Tablaedad[[#This Row],[DESTINO]],inv!AA$1:AA$1,Tablaedad[[#This Row],[Columna4]],inv!P$1:P$1,Tablaedad[[#This Row],[Item]])</f>
        <v>0</v>
      </c>
      <c r="N97" s="22">
        <f>+IFERROR(Tablaedad[[#This Row],[CANTIDAD]]/Tablaedad[[#This Row],[INVENTARIO TOTAL]],0)</f>
        <v>0</v>
      </c>
      <c r="O97">
        <f>+VLOOKUP(Tablaedad[[#This Row],[Item]],'DT HUEVO'!$A:$E,5,0)</f>
        <v>0</v>
      </c>
      <c r="P97">
        <f>SUMIFS('DIAS DE INVENTARIO TAT'!R:R,'DIAS DE INVENTARIO TAT'!A:A,Tablaedad[[#This Row],[DESTINO]],'DIAS DE INVENTARIO TAT'!B:B,Tablaedad[[#This Row],[Item]])</f>
        <v>0</v>
      </c>
      <c r="R97" t="s">
        <v>1733</v>
      </c>
      <c r="S97" t="s">
        <v>1733</v>
      </c>
      <c r="T97" t="s">
        <v>1733</v>
      </c>
    </row>
    <row r="98" spans="1:20">
      <c r="A98" s="221" t="s">
        <v>780</v>
      </c>
      <c r="B98" s="222">
        <v>46307</v>
      </c>
      <c r="C98" s="221">
        <v>2</v>
      </c>
      <c r="D98" s="221">
        <v>2013419</v>
      </c>
      <c r="E98" s="166">
        <v>84240</v>
      </c>
      <c r="F98" s="27" t="str">
        <f>VLOOKUP(Tablaedad[[#This Row],[Item]],'DT HUEVO'!$A:$B,2,0)</f>
        <v>HUEVO A X 30 CARTON GRIS AMARRADO SOL NACIENTE CANASTA.</v>
      </c>
      <c r="G98" s="8" t="str">
        <f>+VLOOKUP(Tablaedad[[#This Row],[CEDI]],'CONVERSION DATOS'!B:C,2,0)</f>
        <v>TAT CUCUTA</v>
      </c>
      <c r="H98" s="14" t="str">
        <f>+VLOOKUP(Tablaedad[[#This Row],[Item]],'DT HUEVO'!$A:$E,4,0)</f>
        <v>EMPACADOS</v>
      </c>
      <c r="I98" t="str">
        <f>+VLOOKUP(Tablaedad[[#This Row],[Item]],'DT HUEVO'!$A:$D,3,0)</f>
        <v>A</v>
      </c>
      <c r="J98" t="str">
        <f>+VLOOKUP(G98,'DT HUEVO'!$H:$K,4,0)</f>
        <v>CENTRO ORIENTE</v>
      </c>
      <c r="K98">
        <f>SUMIFS('DIAS DE INVENTARIO TAT'!M:M,'DIAS DE INVENTARIO TAT'!A:A,Tablaedad[[#This Row],[DESTINO]],'DIAS DE INVENTARIO TAT'!B:B,Tablaedad[[#This Row],[Item]])</f>
        <v>0</v>
      </c>
      <c r="L98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98" s="6">
        <f>SUMIFS(inv!D$1:D$1,inv!T$1:T$1,Tablaedad[[#This Row],[DESTINO]],inv!AA$1:AA$1,Tablaedad[[#This Row],[Columna4]],inv!P$1:P$1,Tablaedad[[#This Row],[Item]])</f>
        <v>0</v>
      </c>
      <c r="N98" s="22">
        <f>+IFERROR(Tablaedad[[#This Row],[CANTIDAD]]/Tablaedad[[#This Row],[INVENTARIO TOTAL]],0)</f>
        <v>0</v>
      </c>
      <c r="O98">
        <f>+VLOOKUP(Tablaedad[[#This Row],[Item]],'DT HUEVO'!$A:$E,5,0)</f>
        <v>0</v>
      </c>
      <c r="P98">
        <f>SUMIFS('DIAS DE INVENTARIO TAT'!R:R,'DIAS DE INVENTARIO TAT'!A:A,Tablaedad[[#This Row],[DESTINO]],'DIAS DE INVENTARIO TAT'!B:B,Tablaedad[[#This Row],[Item]])</f>
        <v>0</v>
      </c>
      <c r="R98" t="s">
        <v>1733</v>
      </c>
      <c r="S98" t="s">
        <v>1733</v>
      </c>
      <c r="T98" t="s">
        <v>1733</v>
      </c>
    </row>
    <row r="99" spans="1:20">
      <c r="A99" s="221" t="s">
        <v>780</v>
      </c>
      <c r="B99" s="222">
        <v>46307</v>
      </c>
      <c r="C99" s="221">
        <v>4</v>
      </c>
      <c r="D99" s="221">
        <v>2013419</v>
      </c>
      <c r="E99" s="166">
        <v>8640</v>
      </c>
      <c r="F99" s="27" t="str">
        <f>VLOOKUP(Tablaedad[[#This Row],[Item]],'DT HUEVO'!$A:$B,2,0)</f>
        <v>HUEVO A X 30 CARTON GRIS AMARRADO SOL NACIENTE CANASTA.</v>
      </c>
      <c r="G99" s="8" t="str">
        <f>+VLOOKUP(Tablaedad[[#This Row],[CEDI]],'CONVERSION DATOS'!B:C,2,0)</f>
        <v>TAT CUCUTA</v>
      </c>
      <c r="H99" s="14" t="str">
        <f>+VLOOKUP(Tablaedad[[#This Row],[Item]],'DT HUEVO'!$A:$E,4,0)</f>
        <v>EMPACADOS</v>
      </c>
      <c r="I99" t="str">
        <f>+VLOOKUP(Tablaedad[[#This Row],[Item]],'DT HUEVO'!$A:$D,3,0)</f>
        <v>A</v>
      </c>
      <c r="J99" t="str">
        <f>+VLOOKUP(G99,'DT HUEVO'!$H:$K,4,0)</f>
        <v>CENTRO ORIENTE</v>
      </c>
      <c r="K99">
        <f>SUMIFS('DIAS DE INVENTARIO TAT'!M:M,'DIAS DE INVENTARIO TAT'!A:A,Tablaedad[[#This Row],[DESTINO]],'DIAS DE INVENTARIO TAT'!B:B,Tablaedad[[#This Row],[Item]])</f>
        <v>0</v>
      </c>
      <c r="L99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99" s="6">
        <f>SUMIFS(inv!D$1:D$1,inv!T$1:T$1,Tablaedad[[#This Row],[DESTINO]],inv!AA$1:AA$1,Tablaedad[[#This Row],[Columna4]],inv!P$1:P$1,Tablaedad[[#This Row],[Item]])</f>
        <v>0</v>
      </c>
      <c r="N99" s="22">
        <f>+IFERROR(Tablaedad[[#This Row],[CANTIDAD]]/Tablaedad[[#This Row],[INVENTARIO TOTAL]],0)</f>
        <v>0</v>
      </c>
      <c r="O99">
        <f>+VLOOKUP(Tablaedad[[#This Row],[Item]],'DT HUEVO'!$A:$E,5,0)</f>
        <v>0</v>
      </c>
      <c r="P99">
        <f>SUMIFS('DIAS DE INVENTARIO TAT'!R:R,'DIAS DE INVENTARIO TAT'!A:A,Tablaedad[[#This Row],[DESTINO]],'DIAS DE INVENTARIO TAT'!B:B,Tablaedad[[#This Row],[Item]])</f>
        <v>0</v>
      </c>
      <c r="R99" t="s">
        <v>1733</v>
      </c>
      <c r="S99" t="s">
        <v>1733</v>
      </c>
      <c r="T99" t="s">
        <v>1733</v>
      </c>
    </row>
    <row r="100" spans="1:20">
      <c r="A100" s="221" t="s">
        <v>780</v>
      </c>
      <c r="B100" s="222">
        <v>46307</v>
      </c>
      <c r="C100" s="221">
        <v>5</v>
      </c>
      <c r="D100" s="221">
        <v>2013419</v>
      </c>
      <c r="E100" s="166">
        <v>8640</v>
      </c>
      <c r="F100" s="27" t="str">
        <f>VLOOKUP(Tablaedad[[#This Row],[Item]],'DT HUEVO'!$A:$B,2,0)</f>
        <v>HUEVO A X 30 CARTON GRIS AMARRADO SOL NACIENTE CANASTA.</v>
      </c>
      <c r="G100" s="8" t="str">
        <f>+VLOOKUP(Tablaedad[[#This Row],[CEDI]],'CONVERSION DATOS'!B:C,2,0)</f>
        <v>TAT CUCUTA</v>
      </c>
      <c r="H100" s="14" t="str">
        <f>+VLOOKUP(Tablaedad[[#This Row],[Item]],'DT HUEVO'!$A:$E,4,0)</f>
        <v>EMPACADOS</v>
      </c>
      <c r="I100" t="str">
        <f>+VLOOKUP(Tablaedad[[#This Row],[Item]],'DT HUEVO'!$A:$D,3,0)</f>
        <v>A</v>
      </c>
      <c r="J100" t="str">
        <f>+VLOOKUP(G100,'DT HUEVO'!$H:$K,4,0)</f>
        <v>CENTRO ORIENTE</v>
      </c>
      <c r="K100">
        <f>SUMIFS('DIAS DE INVENTARIO TAT'!M:M,'DIAS DE INVENTARIO TAT'!A:A,Tablaedad[[#This Row],[DESTINO]],'DIAS DE INVENTARIO TAT'!B:B,Tablaedad[[#This Row],[Item]])</f>
        <v>0</v>
      </c>
      <c r="L100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100" s="6">
        <f>SUMIFS(inv!D$1:D$1,inv!T$1:T$1,Tablaedad[[#This Row],[DESTINO]],inv!AA$1:AA$1,Tablaedad[[#This Row],[Columna4]],inv!P$1:P$1,Tablaedad[[#This Row],[Item]])</f>
        <v>0</v>
      </c>
      <c r="N100" s="22">
        <f>+IFERROR(Tablaedad[[#This Row],[CANTIDAD]]/Tablaedad[[#This Row],[INVENTARIO TOTAL]],0)</f>
        <v>0</v>
      </c>
      <c r="O100">
        <f>+VLOOKUP(Tablaedad[[#This Row],[Item]],'DT HUEVO'!$A:$E,5,0)</f>
        <v>0</v>
      </c>
      <c r="P100">
        <f>SUMIFS('DIAS DE INVENTARIO TAT'!R:R,'DIAS DE INVENTARIO TAT'!A:A,Tablaedad[[#This Row],[DESTINO]],'DIAS DE INVENTARIO TAT'!B:B,Tablaedad[[#This Row],[Item]])</f>
        <v>0</v>
      </c>
      <c r="R100" t="s">
        <v>1733</v>
      </c>
      <c r="S100" t="s">
        <v>1733</v>
      </c>
      <c r="T100" t="s">
        <v>1733</v>
      </c>
    </row>
    <row r="101" spans="1:20">
      <c r="A101" s="221" t="s">
        <v>782</v>
      </c>
      <c r="B101" s="222">
        <v>46307</v>
      </c>
      <c r="C101" s="221">
        <v>6</v>
      </c>
      <c r="D101" s="221">
        <v>2110202</v>
      </c>
      <c r="E101" s="166">
        <v>34560</v>
      </c>
      <c r="F101" s="27" t="str">
        <f>VLOOKUP(Tablaedad[[#This Row],[Item]],'DT HUEVO'!$A:$B,2,0)</f>
        <v>HUEVO XL X 30 CARTON VERDE CANASTA</v>
      </c>
      <c r="G101" s="8" t="str">
        <f>+VLOOKUP(Tablaedad[[#This Row],[CEDI]],'CONVERSION DATOS'!B:C,2,0)</f>
        <v>TAT MEDELLIN</v>
      </c>
      <c r="H101" s="14" t="str">
        <f>+VLOOKUP(Tablaedad[[#This Row],[Item]],'DT HUEVO'!$A:$E,4,0)</f>
        <v>VERDE</v>
      </c>
      <c r="I101" t="str">
        <f>+VLOOKUP(Tablaedad[[#This Row],[Item]],'DT HUEVO'!$A:$D,3,0)</f>
        <v>XL</v>
      </c>
      <c r="J101" t="str">
        <f>+VLOOKUP(G101,'DT HUEVO'!$H:$K,4,0)</f>
        <v>OCCIDENTE</v>
      </c>
      <c r="K101">
        <f>SUMIFS('DIAS DE INVENTARIO TAT'!M:M,'DIAS DE INVENTARIO TAT'!A:A,Tablaedad[[#This Row],[DESTINO]],'DIAS DE INVENTARIO TAT'!B:B,Tablaedad[[#This Row],[Item]])</f>
        <v>0</v>
      </c>
      <c r="L101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101" s="6">
        <f>SUMIFS(inv!D$1:D$1,inv!T$1:T$1,Tablaedad[[#This Row],[DESTINO]],inv!AA$1:AA$1,Tablaedad[[#This Row],[Columna4]],inv!P$1:P$1,Tablaedad[[#This Row],[Item]])</f>
        <v>0</v>
      </c>
      <c r="N101" s="22">
        <f>+IFERROR(Tablaedad[[#This Row],[CANTIDAD]]/Tablaedad[[#This Row],[INVENTARIO TOTAL]],0)</f>
        <v>0</v>
      </c>
      <c r="O101">
        <f>+VLOOKUP(Tablaedad[[#This Row],[Item]],'DT HUEVO'!$A:$E,5,0)</f>
        <v>0</v>
      </c>
      <c r="P101">
        <f>SUMIFS('DIAS DE INVENTARIO TAT'!R:R,'DIAS DE INVENTARIO TAT'!A:A,Tablaedad[[#This Row],[DESTINO]],'DIAS DE INVENTARIO TAT'!B:B,Tablaedad[[#This Row],[Item]])</f>
        <v>0</v>
      </c>
      <c r="R101" t="s">
        <v>1733</v>
      </c>
      <c r="S101" t="s">
        <v>1733</v>
      </c>
      <c r="T101" t="s">
        <v>1733</v>
      </c>
    </row>
    <row r="102" spans="1:20">
      <c r="A102" s="221" t="s">
        <v>782</v>
      </c>
      <c r="B102" s="222">
        <v>46307</v>
      </c>
      <c r="C102" s="221">
        <v>8</v>
      </c>
      <c r="D102" s="221">
        <v>2110202</v>
      </c>
      <c r="E102" s="166">
        <v>84240</v>
      </c>
      <c r="F102" s="27" t="str">
        <f>VLOOKUP(Tablaedad[[#This Row],[Item]],'DT HUEVO'!$A:$B,2,0)</f>
        <v>HUEVO XL X 30 CARTON VERDE CANASTA</v>
      </c>
      <c r="G102" s="8" t="str">
        <f>+VLOOKUP(Tablaedad[[#This Row],[CEDI]],'CONVERSION DATOS'!B:C,2,0)</f>
        <v>TAT MEDELLIN</v>
      </c>
      <c r="H102" s="14" t="str">
        <f>+VLOOKUP(Tablaedad[[#This Row],[Item]],'DT HUEVO'!$A:$E,4,0)</f>
        <v>VERDE</v>
      </c>
      <c r="I102" t="str">
        <f>+VLOOKUP(Tablaedad[[#This Row],[Item]],'DT HUEVO'!$A:$D,3,0)</f>
        <v>XL</v>
      </c>
      <c r="J102" t="str">
        <f>+VLOOKUP(G102,'DT HUEVO'!$H:$K,4,0)</f>
        <v>OCCIDENTE</v>
      </c>
      <c r="K102">
        <f>SUMIFS('DIAS DE INVENTARIO TAT'!M:M,'DIAS DE INVENTARIO TAT'!A:A,Tablaedad[[#This Row],[DESTINO]],'DIAS DE INVENTARIO TAT'!B:B,Tablaedad[[#This Row],[Item]])</f>
        <v>0</v>
      </c>
      <c r="L102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102" s="6">
        <f>SUMIFS(inv!D$1:D$1,inv!T$1:T$1,Tablaedad[[#This Row],[DESTINO]],inv!AA$1:AA$1,Tablaedad[[#This Row],[Columna4]],inv!P$1:P$1,Tablaedad[[#This Row],[Item]])</f>
        <v>0</v>
      </c>
      <c r="N102" s="22">
        <f>+IFERROR(Tablaedad[[#This Row],[CANTIDAD]]/Tablaedad[[#This Row],[INVENTARIO TOTAL]],0)</f>
        <v>0</v>
      </c>
      <c r="O102">
        <f>+VLOOKUP(Tablaedad[[#This Row],[Item]],'DT HUEVO'!$A:$E,5,0)</f>
        <v>0</v>
      </c>
      <c r="P102">
        <f>SUMIFS('DIAS DE INVENTARIO TAT'!R:R,'DIAS DE INVENTARIO TAT'!A:A,Tablaedad[[#This Row],[DESTINO]],'DIAS DE INVENTARIO TAT'!B:B,Tablaedad[[#This Row],[Item]])</f>
        <v>0</v>
      </c>
      <c r="R102" t="s">
        <v>1733</v>
      </c>
      <c r="S102" t="s">
        <v>1733</v>
      </c>
      <c r="T102" t="s">
        <v>1733</v>
      </c>
    </row>
    <row r="103" spans="1:20">
      <c r="A103" s="221" t="s">
        <v>782</v>
      </c>
      <c r="B103" s="222">
        <v>46307</v>
      </c>
      <c r="C103" s="221">
        <v>7</v>
      </c>
      <c r="D103" s="221">
        <v>2110202</v>
      </c>
      <c r="E103" s="166">
        <v>49320</v>
      </c>
      <c r="F103" s="27" t="str">
        <f>VLOOKUP(Tablaedad[[#This Row],[Item]],'DT HUEVO'!$A:$B,2,0)</f>
        <v>HUEVO XL X 30 CARTON VERDE CANASTA</v>
      </c>
      <c r="G103" s="8" t="str">
        <f>+VLOOKUP(Tablaedad[[#This Row],[CEDI]],'CONVERSION DATOS'!B:C,2,0)</f>
        <v>TAT MEDELLIN</v>
      </c>
      <c r="H103" s="14" t="str">
        <f>+VLOOKUP(Tablaedad[[#This Row],[Item]],'DT HUEVO'!$A:$E,4,0)</f>
        <v>VERDE</v>
      </c>
      <c r="I103" t="str">
        <f>+VLOOKUP(Tablaedad[[#This Row],[Item]],'DT HUEVO'!$A:$D,3,0)</f>
        <v>XL</v>
      </c>
      <c r="J103" t="str">
        <f>+VLOOKUP(G103,'DT HUEVO'!$H:$K,4,0)</f>
        <v>OCCIDENTE</v>
      </c>
      <c r="K103">
        <f>SUMIFS('DIAS DE INVENTARIO TAT'!M:M,'DIAS DE INVENTARIO TAT'!A:A,Tablaedad[[#This Row],[DESTINO]],'DIAS DE INVENTARIO TAT'!B:B,Tablaedad[[#This Row],[Item]])</f>
        <v>0</v>
      </c>
      <c r="L103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103" s="6">
        <f>SUMIFS(inv!D$1:D$1,inv!T$1:T$1,Tablaedad[[#This Row],[DESTINO]],inv!AA$1:AA$1,Tablaedad[[#This Row],[Columna4]],inv!P$1:P$1,Tablaedad[[#This Row],[Item]])</f>
        <v>0</v>
      </c>
      <c r="N103" s="22">
        <f>+IFERROR(Tablaedad[[#This Row],[CANTIDAD]]/Tablaedad[[#This Row],[INVENTARIO TOTAL]],0)</f>
        <v>0</v>
      </c>
      <c r="O103">
        <f>+VLOOKUP(Tablaedad[[#This Row],[Item]],'DT HUEVO'!$A:$E,5,0)</f>
        <v>0</v>
      </c>
      <c r="P103">
        <f>SUMIFS('DIAS DE INVENTARIO TAT'!R:R,'DIAS DE INVENTARIO TAT'!A:A,Tablaedad[[#This Row],[DESTINO]],'DIAS DE INVENTARIO TAT'!B:B,Tablaedad[[#This Row],[Item]])</f>
        <v>0</v>
      </c>
      <c r="R103" t="s">
        <v>1733</v>
      </c>
      <c r="S103" t="s">
        <v>1733</v>
      </c>
      <c r="T103" t="s">
        <v>1733</v>
      </c>
    </row>
    <row r="104" spans="1:20">
      <c r="A104" s="221" t="s">
        <v>782</v>
      </c>
      <c r="B104" s="222">
        <v>46307</v>
      </c>
      <c r="C104" s="221">
        <v>5</v>
      </c>
      <c r="D104" s="221">
        <v>2110202</v>
      </c>
      <c r="E104" s="166">
        <v>83700</v>
      </c>
      <c r="F104" s="27" t="str">
        <f>VLOOKUP(Tablaedad[[#This Row],[Item]],'DT HUEVO'!$A:$B,2,0)</f>
        <v>HUEVO XL X 30 CARTON VERDE CANASTA</v>
      </c>
      <c r="G104" s="8" t="str">
        <f>+VLOOKUP(Tablaedad[[#This Row],[CEDI]],'CONVERSION DATOS'!B:C,2,0)</f>
        <v>TAT MEDELLIN</v>
      </c>
      <c r="H104" s="14" t="str">
        <f>+VLOOKUP(Tablaedad[[#This Row],[Item]],'DT HUEVO'!$A:$E,4,0)</f>
        <v>VERDE</v>
      </c>
      <c r="I104" t="str">
        <f>+VLOOKUP(Tablaedad[[#This Row],[Item]],'DT HUEVO'!$A:$D,3,0)</f>
        <v>XL</v>
      </c>
      <c r="J104" t="str">
        <f>+VLOOKUP(G104,'DT HUEVO'!$H:$K,4,0)</f>
        <v>OCCIDENTE</v>
      </c>
      <c r="K104">
        <f>SUMIFS('DIAS DE INVENTARIO TAT'!M:M,'DIAS DE INVENTARIO TAT'!A:A,Tablaedad[[#This Row],[DESTINO]],'DIAS DE INVENTARIO TAT'!B:B,Tablaedad[[#This Row],[Item]])</f>
        <v>0</v>
      </c>
      <c r="L104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104" s="6">
        <f>SUMIFS(inv!D$1:D$1,inv!T$1:T$1,Tablaedad[[#This Row],[DESTINO]],inv!AA$1:AA$1,Tablaedad[[#This Row],[Columna4]],inv!P$1:P$1,Tablaedad[[#This Row],[Item]])</f>
        <v>0</v>
      </c>
      <c r="N104" s="22">
        <f>+IFERROR(Tablaedad[[#This Row],[CANTIDAD]]/Tablaedad[[#This Row],[INVENTARIO TOTAL]],0)</f>
        <v>0</v>
      </c>
      <c r="O104">
        <f>+VLOOKUP(Tablaedad[[#This Row],[Item]],'DT HUEVO'!$A:$E,5,0)</f>
        <v>0</v>
      </c>
      <c r="P104">
        <f>SUMIFS('DIAS DE INVENTARIO TAT'!R:R,'DIAS DE INVENTARIO TAT'!A:A,Tablaedad[[#This Row],[DESTINO]],'DIAS DE INVENTARIO TAT'!B:B,Tablaedad[[#This Row],[Item]])</f>
        <v>0</v>
      </c>
      <c r="R104" t="s">
        <v>1733</v>
      </c>
      <c r="S104" t="s">
        <v>1733</v>
      </c>
      <c r="T104" t="s">
        <v>1733</v>
      </c>
    </row>
    <row r="105" spans="1:20">
      <c r="A105" s="221" t="s">
        <v>782</v>
      </c>
      <c r="B105" s="222">
        <v>46307</v>
      </c>
      <c r="C105" s="221">
        <v>10</v>
      </c>
      <c r="D105" s="221">
        <v>2110202</v>
      </c>
      <c r="E105" s="166">
        <v>4260</v>
      </c>
      <c r="F105" s="27" t="str">
        <f>VLOOKUP(Tablaedad[[#This Row],[Item]],'DT HUEVO'!$A:$B,2,0)</f>
        <v>HUEVO XL X 30 CARTON VERDE CANASTA</v>
      </c>
      <c r="G105" s="8" t="str">
        <f>+VLOOKUP(Tablaedad[[#This Row],[CEDI]],'CONVERSION DATOS'!B:C,2,0)</f>
        <v>TAT MEDELLIN</v>
      </c>
      <c r="H105" s="14" t="str">
        <f>+VLOOKUP(Tablaedad[[#This Row],[Item]],'DT HUEVO'!$A:$E,4,0)</f>
        <v>VERDE</v>
      </c>
      <c r="I105" t="str">
        <f>+VLOOKUP(Tablaedad[[#This Row],[Item]],'DT HUEVO'!$A:$D,3,0)</f>
        <v>XL</v>
      </c>
      <c r="J105" t="str">
        <f>+VLOOKUP(G105,'DT HUEVO'!$H:$K,4,0)</f>
        <v>OCCIDENTE</v>
      </c>
      <c r="K105">
        <f>SUMIFS('DIAS DE INVENTARIO TAT'!M:M,'DIAS DE INVENTARIO TAT'!A:A,Tablaedad[[#This Row],[DESTINO]],'DIAS DE INVENTARIO TAT'!B:B,Tablaedad[[#This Row],[Item]])</f>
        <v>0</v>
      </c>
      <c r="L105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105" s="6">
        <f>SUMIFS(inv!D$1:D$1,inv!T$1:T$1,Tablaedad[[#This Row],[DESTINO]],inv!AA$1:AA$1,Tablaedad[[#This Row],[Columna4]],inv!P$1:P$1,Tablaedad[[#This Row],[Item]])</f>
        <v>0</v>
      </c>
      <c r="N105" s="22">
        <f>+IFERROR(Tablaedad[[#This Row],[CANTIDAD]]/Tablaedad[[#This Row],[INVENTARIO TOTAL]],0)</f>
        <v>0</v>
      </c>
      <c r="O105">
        <f>+VLOOKUP(Tablaedad[[#This Row],[Item]],'DT HUEVO'!$A:$E,5,0)</f>
        <v>0</v>
      </c>
      <c r="P105">
        <f>SUMIFS('DIAS DE INVENTARIO TAT'!R:R,'DIAS DE INVENTARIO TAT'!A:A,Tablaedad[[#This Row],[DESTINO]],'DIAS DE INVENTARIO TAT'!B:B,Tablaedad[[#This Row],[Item]])</f>
        <v>0</v>
      </c>
      <c r="R105" t="s">
        <v>1733</v>
      </c>
      <c r="S105" t="s">
        <v>1733</v>
      </c>
      <c r="T105" t="s">
        <v>1733</v>
      </c>
    </row>
    <row r="106" spans="1:20">
      <c r="A106" s="221" t="s">
        <v>782</v>
      </c>
      <c r="B106" s="222">
        <v>46307</v>
      </c>
      <c r="C106" s="221">
        <v>3</v>
      </c>
      <c r="D106" s="221">
        <v>2110202</v>
      </c>
      <c r="E106" s="166">
        <v>34560</v>
      </c>
      <c r="F106" s="27" t="str">
        <f>VLOOKUP(Tablaedad[[#This Row],[Item]],'DT HUEVO'!$A:$B,2,0)</f>
        <v>HUEVO XL X 30 CARTON VERDE CANASTA</v>
      </c>
      <c r="G106" s="8" t="str">
        <f>+VLOOKUP(Tablaedad[[#This Row],[CEDI]],'CONVERSION DATOS'!B:C,2,0)</f>
        <v>TAT MEDELLIN</v>
      </c>
      <c r="H106" s="14" t="str">
        <f>+VLOOKUP(Tablaedad[[#This Row],[Item]],'DT HUEVO'!$A:$E,4,0)</f>
        <v>VERDE</v>
      </c>
      <c r="I106" t="str">
        <f>+VLOOKUP(Tablaedad[[#This Row],[Item]],'DT HUEVO'!$A:$D,3,0)</f>
        <v>XL</v>
      </c>
      <c r="J106" t="str">
        <f>+VLOOKUP(G106,'DT HUEVO'!$H:$K,4,0)</f>
        <v>OCCIDENTE</v>
      </c>
      <c r="K106">
        <f>SUMIFS('DIAS DE INVENTARIO TAT'!M:M,'DIAS DE INVENTARIO TAT'!A:A,Tablaedad[[#This Row],[DESTINO]],'DIAS DE INVENTARIO TAT'!B:B,Tablaedad[[#This Row],[Item]])</f>
        <v>0</v>
      </c>
      <c r="L106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106" s="6">
        <f>SUMIFS(inv!D$1:D$1,inv!T$1:T$1,Tablaedad[[#This Row],[DESTINO]],inv!AA$1:AA$1,Tablaedad[[#This Row],[Columna4]],inv!P$1:P$1,Tablaedad[[#This Row],[Item]])</f>
        <v>0</v>
      </c>
      <c r="N106" s="22">
        <f>+IFERROR(Tablaedad[[#This Row],[CANTIDAD]]/Tablaedad[[#This Row],[INVENTARIO TOTAL]],0)</f>
        <v>0</v>
      </c>
      <c r="O106">
        <f>+VLOOKUP(Tablaedad[[#This Row],[Item]],'DT HUEVO'!$A:$E,5,0)</f>
        <v>0</v>
      </c>
      <c r="P106">
        <f>SUMIFS('DIAS DE INVENTARIO TAT'!R:R,'DIAS DE INVENTARIO TAT'!A:A,Tablaedad[[#This Row],[DESTINO]],'DIAS DE INVENTARIO TAT'!B:B,Tablaedad[[#This Row],[Item]])</f>
        <v>0</v>
      </c>
      <c r="R106" t="s">
        <v>1733</v>
      </c>
      <c r="S106" t="s">
        <v>1733</v>
      </c>
      <c r="T106" t="s">
        <v>1733</v>
      </c>
    </row>
    <row r="107" spans="1:20">
      <c r="A107" s="221" t="s">
        <v>782</v>
      </c>
      <c r="B107" s="222">
        <v>46307</v>
      </c>
      <c r="C107" s="221">
        <v>4</v>
      </c>
      <c r="D107" s="221">
        <v>2110302</v>
      </c>
      <c r="E107" s="166">
        <v>86400</v>
      </c>
      <c r="F107" s="27" t="str">
        <f>VLOOKUP(Tablaedad[[#This Row],[Item]],'DT HUEVO'!$A:$B,2,0)</f>
        <v>HUEVO L X 30 CARTON VERDE CANASTA</v>
      </c>
      <c r="G107" s="8" t="str">
        <f>+VLOOKUP(Tablaedad[[#This Row],[CEDI]],'CONVERSION DATOS'!B:C,2,0)</f>
        <v>TAT MEDELLIN</v>
      </c>
      <c r="H107" s="14" t="str">
        <f>+VLOOKUP(Tablaedad[[#This Row],[Item]],'DT HUEVO'!$A:$E,4,0)</f>
        <v>VERDE</v>
      </c>
      <c r="I107" t="str">
        <f>+VLOOKUP(Tablaedad[[#This Row],[Item]],'DT HUEVO'!$A:$D,3,0)</f>
        <v>L</v>
      </c>
      <c r="J107" t="str">
        <f>+VLOOKUP(G107,'DT HUEVO'!$H:$K,4,0)</f>
        <v>OCCIDENTE</v>
      </c>
      <c r="K107">
        <f>SUMIFS('DIAS DE INVENTARIO TAT'!M:M,'DIAS DE INVENTARIO TAT'!A:A,Tablaedad[[#This Row],[DESTINO]],'DIAS DE INVENTARIO TAT'!B:B,Tablaedad[[#This Row],[Item]])</f>
        <v>0</v>
      </c>
      <c r="L107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107" s="6">
        <f>SUMIFS(inv!D$1:D$1,inv!T$1:T$1,Tablaedad[[#This Row],[DESTINO]],inv!AA$1:AA$1,Tablaedad[[#This Row],[Columna4]],inv!P$1:P$1,Tablaedad[[#This Row],[Item]])</f>
        <v>0</v>
      </c>
      <c r="N107" s="22">
        <f>+IFERROR(Tablaedad[[#This Row],[CANTIDAD]]/Tablaedad[[#This Row],[INVENTARIO TOTAL]],0)</f>
        <v>0</v>
      </c>
      <c r="O107">
        <f>+VLOOKUP(Tablaedad[[#This Row],[Item]],'DT HUEVO'!$A:$E,5,0)</f>
        <v>0</v>
      </c>
      <c r="P107">
        <f>SUMIFS('DIAS DE INVENTARIO TAT'!R:R,'DIAS DE INVENTARIO TAT'!A:A,Tablaedad[[#This Row],[DESTINO]],'DIAS DE INVENTARIO TAT'!B:B,Tablaedad[[#This Row],[Item]])</f>
        <v>0</v>
      </c>
      <c r="R107" t="s">
        <v>1733</v>
      </c>
      <c r="S107" t="s">
        <v>1733</v>
      </c>
      <c r="T107" t="s">
        <v>1733</v>
      </c>
    </row>
    <row r="108" spans="1:20">
      <c r="A108" s="221" t="s">
        <v>782</v>
      </c>
      <c r="B108" s="222">
        <v>46307</v>
      </c>
      <c r="C108" s="221">
        <v>6</v>
      </c>
      <c r="D108" s="221">
        <v>2110302</v>
      </c>
      <c r="E108" s="166">
        <v>43200</v>
      </c>
      <c r="F108" s="27" t="str">
        <f>VLOOKUP(Tablaedad[[#This Row],[Item]],'DT HUEVO'!$A:$B,2,0)</f>
        <v>HUEVO L X 30 CARTON VERDE CANASTA</v>
      </c>
      <c r="G108" s="8" t="str">
        <f>+VLOOKUP(Tablaedad[[#This Row],[CEDI]],'CONVERSION DATOS'!B:C,2,0)</f>
        <v>TAT MEDELLIN</v>
      </c>
      <c r="H108" s="14" t="str">
        <f>+VLOOKUP(Tablaedad[[#This Row],[Item]],'DT HUEVO'!$A:$E,4,0)</f>
        <v>VERDE</v>
      </c>
      <c r="I108" t="str">
        <f>+VLOOKUP(Tablaedad[[#This Row],[Item]],'DT HUEVO'!$A:$D,3,0)</f>
        <v>L</v>
      </c>
      <c r="J108" t="str">
        <f>+VLOOKUP(G108,'DT HUEVO'!$H:$K,4,0)</f>
        <v>OCCIDENTE</v>
      </c>
      <c r="K108">
        <f>SUMIFS('DIAS DE INVENTARIO TAT'!M:M,'DIAS DE INVENTARIO TAT'!A:A,Tablaedad[[#This Row],[DESTINO]],'DIAS DE INVENTARIO TAT'!B:B,Tablaedad[[#This Row],[Item]])</f>
        <v>0</v>
      </c>
      <c r="L108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108" s="6">
        <f>SUMIFS(inv!D$1:D$1,inv!T$1:T$1,Tablaedad[[#This Row],[DESTINO]],inv!AA$1:AA$1,Tablaedad[[#This Row],[Columna4]],inv!P$1:P$1,Tablaedad[[#This Row],[Item]])</f>
        <v>0</v>
      </c>
      <c r="N108" s="22">
        <f>+IFERROR(Tablaedad[[#This Row],[CANTIDAD]]/Tablaedad[[#This Row],[INVENTARIO TOTAL]],0)</f>
        <v>0</v>
      </c>
      <c r="O108">
        <f>+VLOOKUP(Tablaedad[[#This Row],[Item]],'DT HUEVO'!$A:$E,5,0)</f>
        <v>0</v>
      </c>
      <c r="P108">
        <f>SUMIFS('DIAS DE INVENTARIO TAT'!R:R,'DIAS DE INVENTARIO TAT'!A:A,Tablaedad[[#This Row],[DESTINO]],'DIAS DE INVENTARIO TAT'!B:B,Tablaedad[[#This Row],[Item]])</f>
        <v>0</v>
      </c>
      <c r="R108" t="s">
        <v>1733</v>
      </c>
      <c r="S108" t="s">
        <v>1733</v>
      </c>
      <c r="T108" t="s">
        <v>1733</v>
      </c>
    </row>
    <row r="109" spans="1:20">
      <c r="A109" s="221" t="s">
        <v>782</v>
      </c>
      <c r="B109" s="222">
        <v>46307</v>
      </c>
      <c r="C109" s="221">
        <v>5</v>
      </c>
      <c r="D109" s="221">
        <v>2110217</v>
      </c>
      <c r="E109" s="166">
        <v>31920</v>
      </c>
      <c r="F109" s="27" t="str">
        <f>VLOOKUP(Tablaedad[[#This Row],[Item]],'DT HUEVO'!$A:$B,2,0)</f>
        <v>HUEVO XL X 30 CARTON VERDE AMARRADO SIN ETIQUETA CANASTA</v>
      </c>
      <c r="G109" s="8" t="str">
        <f>+VLOOKUP(Tablaedad[[#This Row],[CEDI]],'CONVERSION DATOS'!B:C,2,0)</f>
        <v>TAT MEDELLIN</v>
      </c>
      <c r="H109" s="14" t="str">
        <f>+VLOOKUP(Tablaedad[[#This Row],[Item]],'DT HUEVO'!$A:$E,4,0)</f>
        <v>EMPACADOS</v>
      </c>
      <c r="I109" t="str">
        <f>+VLOOKUP(Tablaedad[[#This Row],[Item]],'DT HUEVO'!$A:$D,3,0)</f>
        <v>XL</v>
      </c>
      <c r="J109" t="str">
        <f>+VLOOKUP(G109,'DT HUEVO'!$H:$K,4,0)</f>
        <v>OCCIDENTE</v>
      </c>
      <c r="K109">
        <f>SUMIFS('DIAS DE INVENTARIO TAT'!M:M,'DIAS DE INVENTARIO TAT'!A:A,Tablaedad[[#This Row],[DESTINO]],'DIAS DE INVENTARIO TAT'!B:B,Tablaedad[[#This Row],[Item]])</f>
        <v>0</v>
      </c>
      <c r="L109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109" s="6">
        <f>SUMIFS(inv!D$1:D$1,inv!T$1:T$1,Tablaedad[[#This Row],[DESTINO]],inv!AA$1:AA$1,Tablaedad[[#This Row],[Columna4]],inv!P$1:P$1,Tablaedad[[#This Row],[Item]])</f>
        <v>0</v>
      </c>
      <c r="N109" s="22">
        <f>+IFERROR(Tablaedad[[#This Row],[CANTIDAD]]/Tablaedad[[#This Row],[INVENTARIO TOTAL]],0)</f>
        <v>0</v>
      </c>
      <c r="O109">
        <f>+VLOOKUP(Tablaedad[[#This Row],[Item]],'DT HUEVO'!$A:$E,5,0)</f>
        <v>0</v>
      </c>
      <c r="P109">
        <f>SUMIFS('DIAS DE INVENTARIO TAT'!R:R,'DIAS DE INVENTARIO TAT'!A:A,Tablaedad[[#This Row],[DESTINO]],'DIAS DE INVENTARIO TAT'!B:B,Tablaedad[[#This Row],[Item]])</f>
        <v>0</v>
      </c>
      <c r="R109" t="s">
        <v>1733</v>
      </c>
      <c r="S109" t="s">
        <v>1733</v>
      </c>
      <c r="T109" t="s">
        <v>1733</v>
      </c>
    </row>
    <row r="110" spans="1:20">
      <c r="A110" s="221" t="s">
        <v>782</v>
      </c>
      <c r="B110" s="222">
        <v>46307</v>
      </c>
      <c r="C110" s="221">
        <v>4</v>
      </c>
      <c r="D110" s="221">
        <v>2110317</v>
      </c>
      <c r="E110" s="166">
        <v>8040</v>
      </c>
      <c r="F110" s="27" t="str">
        <f>VLOOKUP(Tablaedad[[#This Row],[Item]],'DT HUEVO'!$A:$B,2,0)</f>
        <v>HUEVO L X 30 CARTON VERDE AMARRADO SIN ETIQUETA</v>
      </c>
      <c r="G110" s="8" t="str">
        <f>+VLOOKUP(Tablaedad[[#This Row],[CEDI]],'CONVERSION DATOS'!B:C,2,0)</f>
        <v>TAT MEDELLIN</v>
      </c>
      <c r="H110" s="14" t="str">
        <f>+VLOOKUP(Tablaedad[[#This Row],[Item]],'DT HUEVO'!$A:$E,4,0)</f>
        <v>EMPACADOS</v>
      </c>
      <c r="I110" t="str">
        <f>+VLOOKUP(Tablaedad[[#This Row],[Item]],'DT HUEVO'!$A:$D,3,0)</f>
        <v>L</v>
      </c>
      <c r="J110" t="str">
        <f>+VLOOKUP(G110,'DT HUEVO'!$H:$K,4,0)</f>
        <v>OCCIDENTE</v>
      </c>
      <c r="K110">
        <f>SUMIFS('DIAS DE INVENTARIO TAT'!M:M,'DIAS DE INVENTARIO TAT'!A:A,Tablaedad[[#This Row],[DESTINO]],'DIAS DE INVENTARIO TAT'!B:B,Tablaedad[[#This Row],[Item]])</f>
        <v>0</v>
      </c>
      <c r="L110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110" s="6">
        <f>SUMIFS(inv!D$1:D$1,inv!T$1:T$1,Tablaedad[[#This Row],[DESTINO]],inv!AA$1:AA$1,Tablaedad[[#This Row],[Columna4]],inv!P$1:P$1,Tablaedad[[#This Row],[Item]])</f>
        <v>0</v>
      </c>
      <c r="N110" s="22">
        <f>+IFERROR(Tablaedad[[#This Row],[CANTIDAD]]/Tablaedad[[#This Row],[INVENTARIO TOTAL]],0)</f>
        <v>0</v>
      </c>
      <c r="O110">
        <f>+VLOOKUP(Tablaedad[[#This Row],[Item]],'DT HUEVO'!$A:$E,5,0)</f>
        <v>0</v>
      </c>
      <c r="P110">
        <f>SUMIFS('DIAS DE INVENTARIO TAT'!R:R,'DIAS DE INVENTARIO TAT'!A:A,Tablaedad[[#This Row],[DESTINO]],'DIAS DE INVENTARIO TAT'!B:B,Tablaedad[[#This Row],[Item]])</f>
        <v>0</v>
      </c>
      <c r="R110" t="s">
        <v>1733</v>
      </c>
      <c r="S110" t="s">
        <v>1733</v>
      </c>
      <c r="T110" t="s">
        <v>1733</v>
      </c>
    </row>
    <row r="111" spans="1:20">
      <c r="A111" s="221" t="s">
        <v>782</v>
      </c>
      <c r="B111" s="222">
        <v>46307</v>
      </c>
      <c r="C111" s="221">
        <v>5</v>
      </c>
      <c r="D111" s="221">
        <v>2010102</v>
      </c>
      <c r="E111" s="166">
        <v>4726</v>
      </c>
      <c r="F111" s="27" t="str">
        <f>VLOOKUP(Tablaedad[[#This Row],[Item]],'DT HUEVO'!$A:$B,2,0)</f>
        <v>HUEVO YUMBO X20 CARTON VERDE CANASTA</v>
      </c>
      <c r="G111" s="8" t="str">
        <f>+VLOOKUP(Tablaedad[[#This Row],[CEDI]],'CONVERSION DATOS'!B:C,2,0)</f>
        <v>TAT MEDELLIN</v>
      </c>
      <c r="H111" s="14" t="str">
        <f>+VLOOKUP(Tablaedad[[#This Row],[Item]],'DT HUEVO'!$A:$E,4,0)</f>
        <v>VERDE</v>
      </c>
      <c r="I111" t="str">
        <f>+VLOOKUP(Tablaedad[[#This Row],[Item]],'DT HUEVO'!$A:$D,3,0)</f>
        <v>YUMBO</v>
      </c>
      <c r="J111" t="str">
        <f>+VLOOKUP(G111,'DT HUEVO'!$H:$K,4,0)</f>
        <v>OCCIDENTE</v>
      </c>
      <c r="K111">
        <f>SUMIFS('DIAS DE INVENTARIO TAT'!M:M,'DIAS DE INVENTARIO TAT'!A:A,Tablaedad[[#This Row],[DESTINO]],'DIAS DE INVENTARIO TAT'!B:B,Tablaedad[[#This Row],[Item]])</f>
        <v>0</v>
      </c>
      <c r="L111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111" s="6">
        <f>SUMIFS(inv!D$1:D$1,inv!T$1:T$1,Tablaedad[[#This Row],[DESTINO]],inv!AA$1:AA$1,Tablaedad[[#This Row],[Columna4]],inv!P$1:P$1,Tablaedad[[#This Row],[Item]])</f>
        <v>0</v>
      </c>
      <c r="N111" s="22">
        <f>+IFERROR(Tablaedad[[#This Row],[CANTIDAD]]/Tablaedad[[#This Row],[INVENTARIO TOTAL]],0)</f>
        <v>0</v>
      </c>
      <c r="O111">
        <f>+VLOOKUP(Tablaedad[[#This Row],[Item]],'DT HUEVO'!$A:$E,5,0)</f>
        <v>0</v>
      </c>
      <c r="P111">
        <f>SUMIFS('DIAS DE INVENTARIO TAT'!R:R,'DIAS DE INVENTARIO TAT'!A:A,Tablaedad[[#This Row],[DESTINO]],'DIAS DE INVENTARIO TAT'!B:B,Tablaedad[[#This Row],[Item]])</f>
        <v>0</v>
      </c>
      <c r="R111" t="s">
        <v>1733</v>
      </c>
      <c r="S111" t="s">
        <v>1733</v>
      </c>
      <c r="T111" t="s">
        <v>1733</v>
      </c>
    </row>
    <row r="112" spans="1:20">
      <c r="A112" s="221" t="s">
        <v>782</v>
      </c>
      <c r="B112" s="222">
        <v>46307</v>
      </c>
      <c r="C112" s="221">
        <v>5</v>
      </c>
      <c r="D112" s="221">
        <v>2110402</v>
      </c>
      <c r="E112" s="166">
        <v>6240</v>
      </c>
      <c r="F112" s="27" t="str">
        <f>VLOOKUP(Tablaedad[[#This Row],[Item]],'DT HUEVO'!$A:$B,2,0)</f>
        <v>HUEVO M X 30 CARTON VERDE CANASTA</v>
      </c>
      <c r="G112" s="8" t="str">
        <f>+VLOOKUP(Tablaedad[[#This Row],[CEDI]],'CONVERSION DATOS'!B:C,2,0)</f>
        <v>TAT MEDELLIN</v>
      </c>
      <c r="H112" s="14" t="str">
        <f>+VLOOKUP(Tablaedad[[#This Row],[Item]],'DT HUEVO'!$A:$E,4,0)</f>
        <v>VERDE</v>
      </c>
      <c r="I112" t="str">
        <f>+VLOOKUP(Tablaedad[[#This Row],[Item]],'DT HUEVO'!$A:$D,3,0)</f>
        <v>M</v>
      </c>
      <c r="J112" t="str">
        <f>+VLOOKUP(G112,'DT HUEVO'!$H:$K,4,0)</f>
        <v>OCCIDENTE</v>
      </c>
      <c r="K112">
        <f>SUMIFS('DIAS DE INVENTARIO TAT'!M:M,'DIAS DE INVENTARIO TAT'!A:A,Tablaedad[[#This Row],[DESTINO]],'DIAS DE INVENTARIO TAT'!B:B,Tablaedad[[#This Row],[Item]])</f>
        <v>0</v>
      </c>
      <c r="L112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112" s="6">
        <f>SUMIFS(inv!D$1:D$1,inv!T$1:T$1,Tablaedad[[#This Row],[DESTINO]],inv!AA$1:AA$1,Tablaedad[[#This Row],[Columna4]],inv!P$1:P$1,Tablaedad[[#This Row],[Item]])</f>
        <v>0</v>
      </c>
      <c r="N112" s="22">
        <f>+IFERROR(Tablaedad[[#This Row],[CANTIDAD]]/Tablaedad[[#This Row],[INVENTARIO TOTAL]],0)</f>
        <v>0</v>
      </c>
      <c r="O112">
        <f>+VLOOKUP(Tablaedad[[#This Row],[Item]],'DT HUEVO'!$A:$E,5,0)</f>
        <v>0</v>
      </c>
      <c r="P112">
        <f>SUMIFS('DIAS DE INVENTARIO TAT'!R:R,'DIAS DE INVENTARIO TAT'!A:A,Tablaedad[[#This Row],[DESTINO]],'DIAS DE INVENTARIO TAT'!B:B,Tablaedad[[#This Row],[Item]])</f>
        <v>0</v>
      </c>
      <c r="R112" t="s">
        <v>1733</v>
      </c>
      <c r="S112" t="s">
        <v>1733</v>
      </c>
      <c r="T112" t="s">
        <v>1733</v>
      </c>
    </row>
    <row r="113" spans="1:20">
      <c r="A113" s="221" t="s">
        <v>782</v>
      </c>
      <c r="B113" s="222">
        <v>46307</v>
      </c>
      <c r="C113" s="221">
        <v>4</v>
      </c>
      <c r="D113" s="221">
        <v>112271</v>
      </c>
      <c r="E113" s="166">
        <v>9000</v>
      </c>
      <c r="F113" s="27" t="str">
        <f>VLOOKUP(Tablaedad[[#This Row],[Item]],'DT HUEVO'!$A:$B,2,0)</f>
        <v>HUEVO XL X 15 PET CAJA X 300 - TAT</v>
      </c>
      <c r="G113" s="8" t="str">
        <f>+VLOOKUP(Tablaedad[[#This Row],[CEDI]],'CONVERSION DATOS'!B:C,2,0)</f>
        <v>TAT MEDELLIN</v>
      </c>
      <c r="H113" s="14" t="str">
        <f>+VLOOKUP(Tablaedad[[#This Row],[Item]],'DT HUEVO'!$A:$E,4,0)</f>
        <v>EMPACADOS</v>
      </c>
      <c r="I113" t="str">
        <f>+VLOOKUP(Tablaedad[[#This Row],[Item]],'DT HUEVO'!$A:$D,3,0)</f>
        <v>XL</v>
      </c>
      <c r="J113" t="str">
        <f>+VLOOKUP(G113,'DT HUEVO'!$H:$K,4,0)</f>
        <v>OCCIDENTE</v>
      </c>
      <c r="K113">
        <f>SUMIFS('DIAS DE INVENTARIO TAT'!M:M,'DIAS DE INVENTARIO TAT'!A:A,Tablaedad[[#This Row],[DESTINO]],'DIAS DE INVENTARIO TAT'!B:B,Tablaedad[[#This Row],[Item]])</f>
        <v>0</v>
      </c>
      <c r="L113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113" s="6">
        <f>SUMIFS(inv!D$1:D$1,inv!T$1:T$1,Tablaedad[[#This Row],[DESTINO]],inv!AA$1:AA$1,Tablaedad[[#This Row],[Columna4]],inv!P$1:P$1,Tablaedad[[#This Row],[Item]])</f>
        <v>0</v>
      </c>
      <c r="N113" s="22">
        <f>+IFERROR(Tablaedad[[#This Row],[CANTIDAD]]/Tablaedad[[#This Row],[INVENTARIO TOTAL]],0)</f>
        <v>0</v>
      </c>
      <c r="O113">
        <f>+VLOOKUP(Tablaedad[[#This Row],[Item]],'DT HUEVO'!$A:$E,5,0)</f>
        <v>0</v>
      </c>
      <c r="P113">
        <f>SUMIFS('DIAS DE INVENTARIO TAT'!R:R,'DIAS DE INVENTARIO TAT'!A:A,Tablaedad[[#This Row],[DESTINO]],'DIAS DE INVENTARIO TAT'!B:B,Tablaedad[[#This Row],[Item]])</f>
        <v>0</v>
      </c>
      <c r="R113" t="s">
        <v>1733</v>
      </c>
      <c r="S113" t="s">
        <v>1733</v>
      </c>
      <c r="T113" t="s">
        <v>1733</v>
      </c>
    </row>
    <row r="114" spans="1:20">
      <c r="A114" s="221" t="s">
        <v>782</v>
      </c>
      <c r="B114" s="222">
        <v>46307</v>
      </c>
      <c r="C114" s="221">
        <v>6</v>
      </c>
      <c r="D114" s="221">
        <v>112271</v>
      </c>
      <c r="E114" s="166">
        <v>5100</v>
      </c>
      <c r="F114" s="27" t="str">
        <f>VLOOKUP(Tablaedad[[#This Row],[Item]],'DT HUEVO'!$A:$B,2,0)</f>
        <v>HUEVO XL X 15 PET CAJA X 300 - TAT</v>
      </c>
      <c r="G114" s="8" t="str">
        <f>+VLOOKUP(Tablaedad[[#This Row],[CEDI]],'CONVERSION DATOS'!B:C,2,0)</f>
        <v>TAT MEDELLIN</v>
      </c>
      <c r="H114" s="14" t="str">
        <f>+VLOOKUP(Tablaedad[[#This Row],[Item]],'DT HUEVO'!$A:$E,4,0)</f>
        <v>EMPACADOS</v>
      </c>
      <c r="I114" t="str">
        <f>+VLOOKUP(Tablaedad[[#This Row],[Item]],'DT HUEVO'!$A:$D,3,0)</f>
        <v>XL</v>
      </c>
      <c r="J114" t="str">
        <f>+VLOOKUP(G114,'DT HUEVO'!$H:$K,4,0)</f>
        <v>OCCIDENTE</v>
      </c>
      <c r="K114">
        <f>SUMIFS('DIAS DE INVENTARIO TAT'!M:M,'DIAS DE INVENTARIO TAT'!A:A,Tablaedad[[#This Row],[DESTINO]],'DIAS DE INVENTARIO TAT'!B:B,Tablaedad[[#This Row],[Item]])</f>
        <v>0</v>
      </c>
      <c r="L114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114" s="6">
        <f>SUMIFS(inv!D$1:D$1,inv!T$1:T$1,Tablaedad[[#This Row],[DESTINO]],inv!AA$1:AA$1,Tablaedad[[#This Row],[Columna4]],inv!P$1:P$1,Tablaedad[[#This Row],[Item]])</f>
        <v>0</v>
      </c>
      <c r="N114" s="22">
        <f>+IFERROR(Tablaedad[[#This Row],[CANTIDAD]]/Tablaedad[[#This Row],[INVENTARIO TOTAL]],0)</f>
        <v>0</v>
      </c>
      <c r="O114">
        <f>+VLOOKUP(Tablaedad[[#This Row],[Item]],'DT HUEVO'!$A:$E,5,0)</f>
        <v>0</v>
      </c>
      <c r="P114">
        <f>SUMIFS('DIAS DE INVENTARIO TAT'!R:R,'DIAS DE INVENTARIO TAT'!A:A,Tablaedad[[#This Row],[DESTINO]],'DIAS DE INVENTARIO TAT'!B:B,Tablaedad[[#This Row],[Item]])</f>
        <v>0</v>
      </c>
      <c r="R114" t="s">
        <v>1733</v>
      </c>
      <c r="S114" t="s">
        <v>1733</v>
      </c>
      <c r="T114" t="s">
        <v>1733</v>
      </c>
    </row>
    <row r="115" spans="1:20">
      <c r="A115" s="221" t="s">
        <v>782</v>
      </c>
      <c r="B115" s="222">
        <v>46307</v>
      </c>
      <c r="C115" s="221">
        <v>4</v>
      </c>
      <c r="D115" s="221">
        <v>152384</v>
      </c>
      <c r="E115" s="166">
        <v>9000</v>
      </c>
      <c r="F115" s="27" t="str">
        <f>VLOOKUP(Tablaedad[[#This Row],[Item]],'DT HUEVO'!$A:$B,2,0)</f>
        <v>HUEVO L X 15 PAGUE 14 PET CAJA X 300.</v>
      </c>
      <c r="G115" s="8" t="str">
        <f>+VLOOKUP(Tablaedad[[#This Row],[CEDI]],'CONVERSION DATOS'!B:C,2,0)</f>
        <v>TAT MEDELLIN</v>
      </c>
      <c r="H115" s="14" t="str">
        <f>+VLOOKUP(Tablaedad[[#This Row],[Item]],'DT HUEVO'!$A:$E,4,0)</f>
        <v>EMPACADOS</v>
      </c>
      <c r="I115" t="str">
        <f>+VLOOKUP(Tablaedad[[#This Row],[Item]],'DT HUEVO'!$A:$D,3,0)</f>
        <v>L</v>
      </c>
      <c r="J115" t="str">
        <f>+VLOOKUP(G115,'DT HUEVO'!$H:$K,4,0)</f>
        <v>OCCIDENTE</v>
      </c>
      <c r="K115">
        <f>SUMIFS('DIAS DE INVENTARIO TAT'!M:M,'DIAS DE INVENTARIO TAT'!A:A,Tablaedad[[#This Row],[DESTINO]],'DIAS DE INVENTARIO TAT'!B:B,Tablaedad[[#This Row],[Item]])</f>
        <v>0</v>
      </c>
      <c r="L115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115" s="6">
        <f>SUMIFS(inv!D$1:D$1,inv!T$1:T$1,Tablaedad[[#This Row],[DESTINO]],inv!AA$1:AA$1,Tablaedad[[#This Row],[Columna4]],inv!P$1:P$1,Tablaedad[[#This Row],[Item]])</f>
        <v>0</v>
      </c>
      <c r="N115" s="22">
        <f>+IFERROR(Tablaedad[[#This Row],[CANTIDAD]]/Tablaedad[[#This Row],[INVENTARIO TOTAL]],0)</f>
        <v>0</v>
      </c>
      <c r="O115">
        <f>+VLOOKUP(Tablaedad[[#This Row],[Item]],'DT HUEVO'!$A:$E,5,0)</f>
        <v>0</v>
      </c>
      <c r="P115">
        <f>SUMIFS('DIAS DE INVENTARIO TAT'!R:R,'DIAS DE INVENTARIO TAT'!A:A,Tablaedad[[#This Row],[DESTINO]],'DIAS DE INVENTARIO TAT'!B:B,Tablaedad[[#This Row],[Item]])</f>
        <v>0</v>
      </c>
      <c r="R115" t="s">
        <v>1733</v>
      </c>
      <c r="S115" t="s">
        <v>1733</v>
      </c>
      <c r="T115" t="s">
        <v>1733</v>
      </c>
    </row>
    <row r="116" spans="1:20">
      <c r="A116" s="221" t="s">
        <v>782</v>
      </c>
      <c r="B116" s="222">
        <v>46307</v>
      </c>
      <c r="C116" s="221">
        <v>5</v>
      </c>
      <c r="D116" s="221">
        <v>152384</v>
      </c>
      <c r="E116" s="166">
        <v>900</v>
      </c>
      <c r="F116" s="27" t="str">
        <f>VLOOKUP(Tablaedad[[#This Row],[Item]],'DT HUEVO'!$A:$B,2,0)</f>
        <v>HUEVO L X 15 PAGUE 14 PET CAJA X 300.</v>
      </c>
      <c r="G116" s="8" t="str">
        <f>+VLOOKUP(Tablaedad[[#This Row],[CEDI]],'CONVERSION DATOS'!B:C,2,0)</f>
        <v>TAT MEDELLIN</v>
      </c>
      <c r="H116" s="14" t="str">
        <f>+VLOOKUP(Tablaedad[[#This Row],[Item]],'DT HUEVO'!$A:$E,4,0)</f>
        <v>EMPACADOS</v>
      </c>
      <c r="I116" t="str">
        <f>+VLOOKUP(Tablaedad[[#This Row],[Item]],'DT HUEVO'!$A:$D,3,0)</f>
        <v>L</v>
      </c>
      <c r="J116" t="str">
        <f>+VLOOKUP(G116,'DT HUEVO'!$H:$K,4,0)</f>
        <v>OCCIDENTE</v>
      </c>
      <c r="K116">
        <f>SUMIFS('DIAS DE INVENTARIO TAT'!M:M,'DIAS DE INVENTARIO TAT'!A:A,Tablaedad[[#This Row],[DESTINO]],'DIAS DE INVENTARIO TAT'!B:B,Tablaedad[[#This Row],[Item]])</f>
        <v>0</v>
      </c>
      <c r="L116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116" s="6">
        <f>SUMIFS(inv!D$1:D$1,inv!T$1:T$1,Tablaedad[[#This Row],[DESTINO]],inv!AA$1:AA$1,Tablaedad[[#This Row],[Columna4]],inv!P$1:P$1,Tablaedad[[#This Row],[Item]])</f>
        <v>0</v>
      </c>
      <c r="N116" s="22">
        <f>+IFERROR(Tablaedad[[#This Row],[CANTIDAD]]/Tablaedad[[#This Row],[INVENTARIO TOTAL]],0)</f>
        <v>0</v>
      </c>
      <c r="O116">
        <f>+VLOOKUP(Tablaedad[[#This Row],[Item]],'DT HUEVO'!$A:$E,5,0)</f>
        <v>0</v>
      </c>
      <c r="P116">
        <f>SUMIFS('DIAS DE INVENTARIO TAT'!R:R,'DIAS DE INVENTARIO TAT'!A:A,Tablaedad[[#This Row],[DESTINO]],'DIAS DE INVENTARIO TAT'!B:B,Tablaedad[[#This Row],[Item]])</f>
        <v>0</v>
      </c>
      <c r="R116" t="s">
        <v>1733</v>
      </c>
      <c r="S116" t="s">
        <v>1733</v>
      </c>
      <c r="T116" t="s">
        <v>1733</v>
      </c>
    </row>
    <row r="117" spans="1:20">
      <c r="A117" s="221" t="s">
        <v>782</v>
      </c>
      <c r="B117" s="222">
        <v>46307</v>
      </c>
      <c r="C117" s="221">
        <v>3</v>
      </c>
      <c r="D117" s="221">
        <v>112379</v>
      </c>
      <c r="E117" s="166">
        <v>30000</v>
      </c>
      <c r="F117" s="27" t="str">
        <f>VLOOKUP(Tablaedad[[#This Row],[Item]],'DT HUEVO'!$A:$B,2,0)</f>
        <v>HUEVO L X 30 PET CAJA X 300</v>
      </c>
      <c r="G117" s="8" t="str">
        <f>+VLOOKUP(Tablaedad[[#This Row],[CEDI]],'CONVERSION DATOS'!B:C,2,0)</f>
        <v>TAT MEDELLIN</v>
      </c>
      <c r="H117" s="14" t="str">
        <f>+VLOOKUP(Tablaedad[[#This Row],[Item]],'DT HUEVO'!$A:$E,4,0)</f>
        <v>EMPACADOS</v>
      </c>
      <c r="I117" t="str">
        <f>+VLOOKUP(Tablaedad[[#This Row],[Item]],'DT HUEVO'!$A:$D,3,0)</f>
        <v>L</v>
      </c>
      <c r="J117" t="str">
        <f>+VLOOKUP(G117,'DT HUEVO'!$H:$K,4,0)</f>
        <v>OCCIDENTE</v>
      </c>
      <c r="K117">
        <f>SUMIFS('DIAS DE INVENTARIO TAT'!M:M,'DIAS DE INVENTARIO TAT'!A:A,Tablaedad[[#This Row],[DESTINO]],'DIAS DE INVENTARIO TAT'!B:B,Tablaedad[[#This Row],[Item]])</f>
        <v>0</v>
      </c>
      <c r="L117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117" s="6">
        <f>SUMIFS(inv!D$1:D$1,inv!T$1:T$1,Tablaedad[[#This Row],[DESTINO]],inv!AA$1:AA$1,Tablaedad[[#This Row],[Columna4]],inv!P$1:P$1,Tablaedad[[#This Row],[Item]])</f>
        <v>0</v>
      </c>
      <c r="N117" s="22">
        <f>+IFERROR(Tablaedad[[#This Row],[CANTIDAD]]/Tablaedad[[#This Row],[INVENTARIO TOTAL]],0)</f>
        <v>0</v>
      </c>
      <c r="O117">
        <f>+VLOOKUP(Tablaedad[[#This Row],[Item]],'DT HUEVO'!$A:$E,5,0)</f>
        <v>0</v>
      </c>
      <c r="P117">
        <f>SUMIFS('DIAS DE INVENTARIO TAT'!R:R,'DIAS DE INVENTARIO TAT'!A:A,Tablaedad[[#This Row],[DESTINO]],'DIAS DE INVENTARIO TAT'!B:B,Tablaedad[[#This Row],[Item]])</f>
        <v>0</v>
      </c>
      <c r="R117" t="s">
        <v>1733</v>
      </c>
      <c r="S117" t="s">
        <v>1733</v>
      </c>
      <c r="T117" t="s">
        <v>1733</v>
      </c>
    </row>
    <row r="118" spans="1:20">
      <c r="A118" s="221" t="s">
        <v>782</v>
      </c>
      <c r="B118" s="222">
        <v>46307</v>
      </c>
      <c r="C118" s="221">
        <v>4</v>
      </c>
      <c r="D118" s="221">
        <v>112379</v>
      </c>
      <c r="E118" s="166">
        <v>24000</v>
      </c>
      <c r="F118" s="27" t="str">
        <f>VLOOKUP(Tablaedad[[#This Row],[Item]],'DT HUEVO'!$A:$B,2,0)</f>
        <v>HUEVO L X 30 PET CAJA X 300</v>
      </c>
      <c r="G118" s="8" t="str">
        <f>+VLOOKUP(Tablaedad[[#This Row],[CEDI]],'CONVERSION DATOS'!B:C,2,0)</f>
        <v>TAT MEDELLIN</v>
      </c>
      <c r="H118" s="14" t="str">
        <f>+VLOOKUP(Tablaedad[[#This Row],[Item]],'DT HUEVO'!$A:$E,4,0)</f>
        <v>EMPACADOS</v>
      </c>
      <c r="I118" t="str">
        <f>+VLOOKUP(Tablaedad[[#This Row],[Item]],'DT HUEVO'!$A:$D,3,0)</f>
        <v>L</v>
      </c>
      <c r="J118" t="str">
        <f>+VLOOKUP(G118,'DT HUEVO'!$H:$K,4,0)</f>
        <v>OCCIDENTE</v>
      </c>
      <c r="K118">
        <f>SUMIFS('DIAS DE INVENTARIO TAT'!M:M,'DIAS DE INVENTARIO TAT'!A:A,Tablaedad[[#This Row],[DESTINO]],'DIAS DE INVENTARIO TAT'!B:B,Tablaedad[[#This Row],[Item]])</f>
        <v>0</v>
      </c>
      <c r="L118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118" s="6">
        <f>SUMIFS(inv!D$1:D$1,inv!T$1:T$1,Tablaedad[[#This Row],[DESTINO]],inv!AA$1:AA$1,Tablaedad[[#This Row],[Columna4]],inv!P$1:P$1,Tablaedad[[#This Row],[Item]])</f>
        <v>0</v>
      </c>
      <c r="N118" s="22">
        <f>+IFERROR(Tablaedad[[#This Row],[CANTIDAD]]/Tablaedad[[#This Row],[INVENTARIO TOTAL]],0)</f>
        <v>0</v>
      </c>
      <c r="O118">
        <f>+VLOOKUP(Tablaedad[[#This Row],[Item]],'DT HUEVO'!$A:$E,5,0)</f>
        <v>0</v>
      </c>
      <c r="P118">
        <f>SUMIFS('DIAS DE INVENTARIO TAT'!R:R,'DIAS DE INVENTARIO TAT'!A:A,Tablaedad[[#This Row],[DESTINO]],'DIAS DE INVENTARIO TAT'!B:B,Tablaedad[[#This Row],[Item]])</f>
        <v>0</v>
      </c>
      <c r="R118" t="s">
        <v>1733</v>
      </c>
      <c r="S118" t="s">
        <v>1733</v>
      </c>
      <c r="T118" t="s">
        <v>1733</v>
      </c>
    </row>
    <row r="119" spans="1:20">
      <c r="A119" s="221" t="s">
        <v>782</v>
      </c>
      <c r="B119" s="222">
        <v>46307</v>
      </c>
      <c r="C119" s="221">
        <v>5</v>
      </c>
      <c r="D119" s="221">
        <v>112379</v>
      </c>
      <c r="E119" s="166">
        <v>1800</v>
      </c>
      <c r="F119" s="27" t="str">
        <f>VLOOKUP(Tablaedad[[#This Row],[Item]],'DT HUEVO'!$A:$B,2,0)</f>
        <v>HUEVO L X 30 PET CAJA X 300</v>
      </c>
      <c r="G119" s="8" t="str">
        <f>+VLOOKUP(Tablaedad[[#This Row],[CEDI]],'CONVERSION DATOS'!B:C,2,0)</f>
        <v>TAT MEDELLIN</v>
      </c>
      <c r="H119" s="14" t="str">
        <f>+VLOOKUP(Tablaedad[[#This Row],[Item]],'DT HUEVO'!$A:$E,4,0)</f>
        <v>EMPACADOS</v>
      </c>
      <c r="I119" t="str">
        <f>+VLOOKUP(Tablaedad[[#This Row],[Item]],'DT HUEVO'!$A:$D,3,0)</f>
        <v>L</v>
      </c>
      <c r="J119" t="str">
        <f>+VLOOKUP(G119,'DT HUEVO'!$H:$K,4,0)</f>
        <v>OCCIDENTE</v>
      </c>
      <c r="K119">
        <f>SUMIFS('DIAS DE INVENTARIO TAT'!M:M,'DIAS DE INVENTARIO TAT'!A:A,Tablaedad[[#This Row],[DESTINO]],'DIAS DE INVENTARIO TAT'!B:B,Tablaedad[[#This Row],[Item]])</f>
        <v>0</v>
      </c>
      <c r="L119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119" s="6">
        <f>SUMIFS(inv!D$1:D$1,inv!T$1:T$1,Tablaedad[[#This Row],[DESTINO]],inv!AA$1:AA$1,Tablaedad[[#This Row],[Columna4]],inv!P$1:P$1,Tablaedad[[#This Row],[Item]])</f>
        <v>0</v>
      </c>
      <c r="N119" s="22">
        <f>+IFERROR(Tablaedad[[#This Row],[CANTIDAD]]/Tablaedad[[#This Row],[INVENTARIO TOTAL]],0)</f>
        <v>0</v>
      </c>
      <c r="O119">
        <f>+VLOOKUP(Tablaedad[[#This Row],[Item]],'DT HUEVO'!$A:$E,5,0)</f>
        <v>0</v>
      </c>
      <c r="P119">
        <f>SUMIFS('DIAS DE INVENTARIO TAT'!R:R,'DIAS DE INVENTARIO TAT'!A:A,Tablaedad[[#This Row],[DESTINO]],'DIAS DE INVENTARIO TAT'!B:B,Tablaedad[[#This Row],[Item]])</f>
        <v>0</v>
      </c>
      <c r="R119" t="s">
        <v>1733</v>
      </c>
      <c r="S119" t="s">
        <v>1733</v>
      </c>
      <c r="T119" t="s">
        <v>1733</v>
      </c>
    </row>
    <row r="120" spans="1:20">
      <c r="A120" s="221" t="s">
        <v>782</v>
      </c>
      <c r="B120" s="222">
        <v>46307</v>
      </c>
      <c r="C120" s="221">
        <v>5</v>
      </c>
      <c r="D120" s="221">
        <v>112268</v>
      </c>
      <c r="E120" s="166">
        <v>15000</v>
      </c>
      <c r="F120" s="27" t="str">
        <f>VLOOKUP(Tablaedad[[#This Row],[Item]],'DT HUEVO'!$A:$B,2,0)</f>
        <v>HUEVO XL X 15 PET CAJA X 300</v>
      </c>
      <c r="G120" s="8" t="str">
        <f>+VLOOKUP(Tablaedad[[#This Row],[CEDI]],'CONVERSION DATOS'!B:C,2,0)</f>
        <v>TAT MEDELLIN</v>
      </c>
      <c r="H120" s="14" t="str">
        <f>+VLOOKUP(Tablaedad[[#This Row],[Item]],'DT HUEVO'!$A:$E,4,0)</f>
        <v>EMPACADOS</v>
      </c>
      <c r="I120" t="str">
        <f>+VLOOKUP(Tablaedad[[#This Row],[Item]],'DT HUEVO'!$A:$D,3,0)</f>
        <v>XL</v>
      </c>
      <c r="J120" t="str">
        <f>+VLOOKUP(G120,'DT HUEVO'!$H:$K,4,0)</f>
        <v>OCCIDENTE</v>
      </c>
      <c r="K120">
        <f>SUMIFS('DIAS DE INVENTARIO TAT'!M:M,'DIAS DE INVENTARIO TAT'!A:A,Tablaedad[[#This Row],[DESTINO]],'DIAS DE INVENTARIO TAT'!B:B,Tablaedad[[#This Row],[Item]])</f>
        <v>0</v>
      </c>
      <c r="L120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120" s="6">
        <f>SUMIFS(inv!D$1:D$1,inv!T$1:T$1,Tablaedad[[#This Row],[DESTINO]],inv!AA$1:AA$1,Tablaedad[[#This Row],[Columna4]],inv!P$1:P$1,Tablaedad[[#This Row],[Item]])</f>
        <v>0</v>
      </c>
      <c r="N120" s="22">
        <f>+IFERROR(Tablaedad[[#This Row],[CANTIDAD]]/Tablaedad[[#This Row],[INVENTARIO TOTAL]],0)</f>
        <v>0</v>
      </c>
      <c r="O120">
        <f>+VLOOKUP(Tablaedad[[#This Row],[Item]],'DT HUEVO'!$A:$E,5,0)</f>
        <v>0</v>
      </c>
      <c r="P120">
        <f>SUMIFS('DIAS DE INVENTARIO TAT'!R:R,'DIAS DE INVENTARIO TAT'!A:A,Tablaedad[[#This Row],[DESTINO]],'DIAS DE INVENTARIO TAT'!B:B,Tablaedad[[#This Row],[Item]])</f>
        <v>0</v>
      </c>
      <c r="R120" t="s">
        <v>1733</v>
      </c>
      <c r="S120" t="s">
        <v>1733</v>
      </c>
      <c r="T120" t="s">
        <v>1733</v>
      </c>
    </row>
    <row r="121" spans="1:20">
      <c r="A121" s="221" t="s">
        <v>782</v>
      </c>
      <c r="B121" s="222">
        <v>46307</v>
      </c>
      <c r="C121" s="221">
        <v>7</v>
      </c>
      <c r="D121" s="221">
        <v>112357</v>
      </c>
      <c r="E121" s="166">
        <v>840</v>
      </c>
      <c r="F121" s="27" t="str">
        <f>VLOOKUP(Tablaedad[[#This Row],[Item]],'DT HUEVO'!$A:$B,2,0)</f>
        <v>HUEVO L X 12 PET CAJA X 120</v>
      </c>
      <c r="G121" s="8" t="str">
        <f>+VLOOKUP(Tablaedad[[#This Row],[CEDI]],'CONVERSION DATOS'!B:C,2,0)</f>
        <v>TAT MEDELLIN</v>
      </c>
      <c r="H121" s="14" t="str">
        <f>+VLOOKUP(Tablaedad[[#This Row],[Item]],'DT HUEVO'!$A:$E,4,0)</f>
        <v>EMPACADOS</v>
      </c>
      <c r="I121" t="str">
        <f>+VLOOKUP(Tablaedad[[#This Row],[Item]],'DT HUEVO'!$A:$D,3,0)</f>
        <v>L</v>
      </c>
      <c r="J121" t="str">
        <f>+VLOOKUP(G121,'DT HUEVO'!$H:$K,4,0)</f>
        <v>OCCIDENTE</v>
      </c>
      <c r="K121">
        <f>SUMIFS('DIAS DE INVENTARIO TAT'!M:M,'DIAS DE INVENTARIO TAT'!A:A,Tablaedad[[#This Row],[DESTINO]],'DIAS DE INVENTARIO TAT'!B:B,Tablaedad[[#This Row],[Item]])</f>
        <v>0</v>
      </c>
      <c r="L121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121" s="6">
        <f>SUMIFS(inv!D$1:D$1,inv!T$1:T$1,Tablaedad[[#This Row],[DESTINO]],inv!AA$1:AA$1,Tablaedad[[#This Row],[Columna4]],inv!P$1:P$1,Tablaedad[[#This Row],[Item]])</f>
        <v>0</v>
      </c>
      <c r="N121" s="22">
        <f>+IFERROR(Tablaedad[[#This Row],[CANTIDAD]]/Tablaedad[[#This Row],[INVENTARIO TOTAL]],0)</f>
        <v>0</v>
      </c>
      <c r="O121">
        <f>+VLOOKUP(Tablaedad[[#This Row],[Item]],'DT HUEVO'!$A:$E,5,0)</f>
        <v>0</v>
      </c>
      <c r="P121">
        <f>SUMIFS('DIAS DE INVENTARIO TAT'!R:R,'DIAS DE INVENTARIO TAT'!A:A,Tablaedad[[#This Row],[DESTINO]],'DIAS DE INVENTARIO TAT'!B:B,Tablaedad[[#This Row],[Item]])</f>
        <v>0</v>
      </c>
      <c r="R121" t="s">
        <v>1733</v>
      </c>
      <c r="S121" t="s">
        <v>1733</v>
      </c>
      <c r="T121" t="s">
        <v>1733</v>
      </c>
    </row>
    <row r="122" spans="1:20">
      <c r="A122" s="221" t="s">
        <v>782</v>
      </c>
      <c r="B122" s="222">
        <v>46307</v>
      </c>
      <c r="C122" s="221">
        <v>2</v>
      </c>
      <c r="D122" s="221">
        <v>114268</v>
      </c>
      <c r="E122" s="166">
        <v>600</v>
      </c>
      <c r="F122" s="27" t="str">
        <f>VLOOKUP(Tablaedad[[#This Row],[Item]],'DT HUEVO'!$A:$B,2,0)</f>
        <v>HUEVO XL X 15 PET CAJA X 300 PV.</v>
      </c>
      <c r="G122" s="8" t="str">
        <f>+VLOOKUP(Tablaedad[[#This Row],[CEDI]],'CONVERSION DATOS'!B:C,2,0)</f>
        <v>TAT MEDELLIN</v>
      </c>
      <c r="H122" s="14" t="str">
        <f>+VLOOKUP(Tablaedad[[#This Row],[Item]],'DT HUEVO'!$A:$E,4,0)</f>
        <v>EMPACADOS</v>
      </c>
      <c r="I122" t="str">
        <f>+VLOOKUP(Tablaedad[[#This Row],[Item]],'DT HUEVO'!$A:$D,3,0)</f>
        <v>XL</v>
      </c>
      <c r="J122" t="str">
        <f>+VLOOKUP(G122,'DT HUEVO'!$H:$K,4,0)</f>
        <v>OCCIDENTE</v>
      </c>
      <c r="K122">
        <f>SUMIFS('DIAS DE INVENTARIO TAT'!M:M,'DIAS DE INVENTARIO TAT'!A:A,Tablaedad[[#This Row],[DESTINO]],'DIAS DE INVENTARIO TAT'!B:B,Tablaedad[[#This Row],[Item]])</f>
        <v>0</v>
      </c>
      <c r="L122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122" s="6">
        <f>SUMIFS(inv!D$1:D$1,inv!T$1:T$1,Tablaedad[[#This Row],[DESTINO]],inv!AA$1:AA$1,Tablaedad[[#This Row],[Columna4]],inv!P$1:P$1,Tablaedad[[#This Row],[Item]])</f>
        <v>0</v>
      </c>
      <c r="N122" s="22">
        <f>+IFERROR(Tablaedad[[#This Row],[CANTIDAD]]/Tablaedad[[#This Row],[INVENTARIO TOTAL]],0)</f>
        <v>0</v>
      </c>
      <c r="O122">
        <f>+VLOOKUP(Tablaedad[[#This Row],[Item]],'DT HUEVO'!$A:$E,5,0)</f>
        <v>0</v>
      </c>
      <c r="P122">
        <f>SUMIFS('DIAS DE INVENTARIO TAT'!R:R,'DIAS DE INVENTARIO TAT'!A:A,Tablaedad[[#This Row],[DESTINO]],'DIAS DE INVENTARIO TAT'!B:B,Tablaedad[[#This Row],[Item]])</f>
        <v>0</v>
      </c>
      <c r="R122" t="s">
        <v>1733</v>
      </c>
      <c r="S122" t="s">
        <v>1733</v>
      </c>
      <c r="T122" t="s">
        <v>1733</v>
      </c>
    </row>
    <row r="123" spans="1:20">
      <c r="A123" s="221" t="s">
        <v>782</v>
      </c>
      <c r="B123" s="222">
        <v>46307</v>
      </c>
      <c r="C123" s="221">
        <v>2</v>
      </c>
      <c r="D123" s="221">
        <v>114379</v>
      </c>
      <c r="E123" s="166">
        <v>3600</v>
      </c>
      <c r="F123" s="27" t="str">
        <f>VLOOKUP(Tablaedad[[#This Row],[Item]],'DT HUEVO'!$A:$B,2,0)</f>
        <v>HUEVO L X 30 PET CAJA X 300 PV.</v>
      </c>
      <c r="G123" s="8" t="str">
        <f>+VLOOKUP(Tablaedad[[#This Row],[CEDI]],'CONVERSION DATOS'!B:C,2,0)</f>
        <v>TAT MEDELLIN</v>
      </c>
      <c r="H123" s="14" t="str">
        <f>+VLOOKUP(Tablaedad[[#This Row],[Item]],'DT HUEVO'!$A:$E,4,0)</f>
        <v>EMPACADOS</v>
      </c>
      <c r="I123" t="str">
        <f>+VLOOKUP(Tablaedad[[#This Row],[Item]],'DT HUEVO'!$A:$D,3,0)</f>
        <v>L</v>
      </c>
      <c r="J123" t="str">
        <f>+VLOOKUP(G123,'DT HUEVO'!$H:$K,4,0)</f>
        <v>OCCIDENTE</v>
      </c>
      <c r="K123">
        <f>SUMIFS('DIAS DE INVENTARIO TAT'!M:M,'DIAS DE INVENTARIO TAT'!A:A,Tablaedad[[#This Row],[DESTINO]],'DIAS DE INVENTARIO TAT'!B:B,Tablaedad[[#This Row],[Item]])</f>
        <v>0</v>
      </c>
      <c r="L123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123" s="6">
        <f>SUMIFS(inv!D$1:D$1,inv!T$1:T$1,Tablaedad[[#This Row],[DESTINO]],inv!AA$1:AA$1,Tablaedad[[#This Row],[Columna4]],inv!P$1:P$1,Tablaedad[[#This Row],[Item]])</f>
        <v>0</v>
      </c>
      <c r="N123" s="22">
        <f>+IFERROR(Tablaedad[[#This Row],[CANTIDAD]]/Tablaedad[[#This Row],[INVENTARIO TOTAL]],0)</f>
        <v>0</v>
      </c>
      <c r="O123">
        <f>+VLOOKUP(Tablaedad[[#This Row],[Item]],'DT HUEVO'!$A:$E,5,0)</f>
        <v>0</v>
      </c>
      <c r="P123">
        <f>SUMIFS('DIAS DE INVENTARIO TAT'!R:R,'DIAS DE INVENTARIO TAT'!A:A,Tablaedad[[#This Row],[DESTINO]],'DIAS DE INVENTARIO TAT'!B:B,Tablaedad[[#This Row],[Item]])</f>
        <v>0</v>
      </c>
      <c r="R123" t="s">
        <v>1733</v>
      </c>
      <c r="S123" t="s">
        <v>1733</v>
      </c>
      <c r="T123" t="s">
        <v>1733</v>
      </c>
    </row>
    <row r="124" spans="1:20">
      <c r="A124" s="221" t="s">
        <v>782</v>
      </c>
      <c r="B124" s="222">
        <v>46307</v>
      </c>
      <c r="C124" s="221">
        <v>2</v>
      </c>
      <c r="D124" s="221">
        <v>114357</v>
      </c>
      <c r="E124" s="166">
        <v>600</v>
      </c>
      <c r="F124" s="27" t="str">
        <f>VLOOKUP(Tablaedad[[#This Row],[Item]],'DT HUEVO'!$A:$B,2,0)</f>
        <v>HUEVO L X 12 PET CAJA X 120 PV.</v>
      </c>
      <c r="G124" s="8" t="str">
        <f>+VLOOKUP(Tablaedad[[#This Row],[CEDI]],'CONVERSION DATOS'!B:C,2,0)</f>
        <v>TAT MEDELLIN</v>
      </c>
      <c r="H124" s="14" t="str">
        <f>+VLOOKUP(Tablaedad[[#This Row],[Item]],'DT HUEVO'!$A:$E,4,0)</f>
        <v>EMPACADOS</v>
      </c>
      <c r="I124" t="str">
        <f>+VLOOKUP(Tablaedad[[#This Row],[Item]],'DT HUEVO'!$A:$D,3,0)</f>
        <v>L</v>
      </c>
      <c r="J124" t="str">
        <f>+VLOOKUP(G124,'DT HUEVO'!$H:$K,4,0)</f>
        <v>OCCIDENTE</v>
      </c>
      <c r="K124">
        <f>SUMIFS('DIAS DE INVENTARIO TAT'!M:M,'DIAS DE INVENTARIO TAT'!A:A,Tablaedad[[#This Row],[DESTINO]],'DIAS DE INVENTARIO TAT'!B:B,Tablaedad[[#This Row],[Item]])</f>
        <v>0</v>
      </c>
      <c r="L124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124" s="6">
        <f>SUMIFS(inv!D$1:D$1,inv!T$1:T$1,Tablaedad[[#This Row],[DESTINO]],inv!AA$1:AA$1,Tablaedad[[#This Row],[Columna4]],inv!P$1:P$1,Tablaedad[[#This Row],[Item]])</f>
        <v>0</v>
      </c>
      <c r="N124" s="22">
        <f>+IFERROR(Tablaedad[[#This Row],[CANTIDAD]]/Tablaedad[[#This Row],[INVENTARIO TOTAL]],0)</f>
        <v>0</v>
      </c>
      <c r="O124">
        <f>+VLOOKUP(Tablaedad[[#This Row],[Item]],'DT HUEVO'!$A:$E,5,0)</f>
        <v>0</v>
      </c>
      <c r="P124">
        <f>SUMIFS('DIAS DE INVENTARIO TAT'!R:R,'DIAS DE INVENTARIO TAT'!A:A,Tablaedad[[#This Row],[DESTINO]],'DIAS DE INVENTARIO TAT'!B:B,Tablaedad[[#This Row],[Item]])</f>
        <v>0</v>
      </c>
      <c r="R124" t="s">
        <v>1733</v>
      </c>
      <c r="S124" t="s">
        <v>1733</v>
      </c>
      <c r="T124" t="s">
        <v>1733</v>
      </c>
    </row>
    <row r="125" spans="1:20">
      <c r="A125" s="221" t="s">
        <v>782</v>
      </c>
      <c r="B125" s="222">
        <v>46307</v>
      </c>
      <c r="C125" s="221">
        <v>3</v>
      </c>
      <c r="D125" s="221">
        <v>2110302</v>
      </c>
      <c r="E125" s="166">
        <v>17200</v>
      </c>
      <c r="F125" s="27" t="str">
        <f>VLOOKUP(Tablaedad[[#This Row],[Item]],'DT HUEVO'!$A:$B,2,0)</f>
        <v>HUEVO L X 30 CARTON VERDE CANASTA</v>
      </c>
      <c r="G125" s="8" t="str">
        <f>+VLOOKUP(Tablaedad[[#This Row],[CEDI]],'CONVERSION DATOS'!B:C,2,0)</f>
        <v>TAT MEDELLIN</v>
      </c>
      <c r="H125" s="14" t="str">
        <f>+VLOOKUP(Tablaedad[[#This Row],[Item]],'DT HUEVO'!$A:$E,4,0)</f>
        <v>VERDE</v>
      </c>
      <c r="I125" t="str">
        <f>+VLOOKUP(Tablaedad[[#This Row],[Item]],'DT HUEVO'!$A:$D,3,0)</f>
        <v>L</v>
      </c>
      <c r="J125" t="str">
        <f>+VLOOKUP(G125,'DT HUEVO'!$H:$K,4,0)</f>
        <v>OCCIDENTE</v>
      </c>
      <c r="K125">
        <f>SUMIFS('DIAS DE INVENTARIO TAT'!M:M,'DIAS DE INVENTARIO TAT'!A:A,Tablaedad[[#This Row],[DESTINO]],'DIAS DE INVENTARIO TAT'!B:B,Tablaedad[[#This Row],[Item]])</f>
        <v>0</v>
      </c>
      <c r="L125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125" s="6">
        <f>SUMIFS(inv!D$1:D$1,inv!T$1:T$1,Tablaedad[[#This Row],[DESTINO]],inv!AA$1:AA$1,Tablaedad[[#This Row],[Columna4]],inv!P$1:P$1,Tablaedad[[#This Row],[Item]])</f>
        <v>0</v>
      </c>
      <c r="N125" s="22">
        <f>+IFERROR(Tablaedad[[#This Row],[CANTIDAD]]/Tablaedad[[#This Row],[INVENTARIO TOTAL]],0)</f>
        <v>0</v>
      </c>
      <c r="O125">
        <f>+VLOOKUP(Tablaedad[[#This Row],[Item]],'DT HUEVO'!$A:$E,5,0)</f>
        <v>0</v>
      </c>
      <c r="P125">
        <f>SUMIFS('DIAS DE INVENTARIO TAT'!R:R,'DIAS DE INVENTARIO TAT'!A:A,Tablaedad[[#This Row],[DESTINO]],'DIAS DE INVENTARIO TAT'!B:B,Tablaedad[[#This Row],[Item]])</f>
        <v>0</v>
      </c>
      <c r="R125" t="s">
        <v>1733</v>
      </c>
      <c r="S125" t="s">
        <v>1733</v>
      </c>
      <c r="T125" t="s">
        <v>1733</v>
      </c>
    </row>
    <row r="126" spans="1:20">
      <c r="A126" s="221" t="s">
        <v>811</v>
      </c>
      <c r="B126" s="222">
        <v>46307</v>
      </c>
      <c r="C126" s="221">
        <v>6</v>
      </c>
      <c r="D126" s="221">
        <v>2152388</v>
      </c>
      <c r="E126" s="166">
        <v>1710</v>
      </c>
      <c r="F126" s="27" t="str">
        <f>VLOOKUP(Tablaedad[[#This Row],[Item]],'DT HUEVO'!$A:$B,2,0)</f>
        <v>HUEVO L X 15 PAGUE 14 PET EN CANASTA.</v>
      </c>
      <c r="G126" s="8" t="str">
        <f>+VLOOKUP(Tablaedad[[#This Row],[CEDI]],'CONVERSION DATOS'!B:C,2,0)</f>
        <v>TAT MONTERIA</v>
      </c>
      <c r="H126" s="14" t="str">
        <f>+VLOOKUP(Tablaedad[[#This Row],[Item]],'DT HUEVO'!$A:$E,4,0)</f>
        <v>EMPACADOS</v>
      </c>
      <c r="I126" t="str">
        <f>+VLOOKUP(Tablaedad[[#This Row],[Item]],'DT HUEVO'!$A:$D,3,0)</f>
        <v>L</v>
      </c>
      <c r="J126" t="str">
        <f>+VLOOKUP(G126,'DT HUEVO'!$H:$K,4,0)</f>
        <v>COSTA ORIENTE</v>
      </c>
      <c r="K126">
        <f>SUMIFS('DIAS DE INVENTARIO TAT'!M:M,'DIAS DE INVENTARIO TAT'!A:A,Tablaedad[[#This Row],[DESTINO]],'DIAS DE INVENTARIO TAT'!B:B,Tablaedad[[#This Row],[Item]])</f>
        <v>0</v>
      </c>
      <c r="L126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126" s="6">
        <f>SUMIFS(inv!D$1:D$1,inv!T$1:T$1,Tablaedad[[#This Row],[DESTINO]],inv!AA$1:AA$1,Tablaedad[[#This Row],[Columna4]],inv!P$1:P$1,Tablaedad[[#This Row],[Item]])</f>
        <v>0</v>
      </c>
      <c r="N126" s="22">
        <f>+IFERROR(Tablaedad[[#This Row],[CANTIDAD]]/Tablaedad[[#This Row],[INVENTARIO TOTAL]],0)</f>
        <v>0</v>
      </c>
      <c r="O126">
        <f>+VLOOKUP(Tablaedad[[#This Row],[Item]],'DT HUEVO'!$A:$E,5,0)</f>
        <v>0</v>
      </c>
      <c r="P126">
        <f>SUMIFS('DIAS DE INVENTARIO TAT'!R:R,'DIAS DE INVENTARIO TAT'!A:A,Tablaedad[[#This Row],[DESTINO]],'DIAS DE INVENTARIO TAT'!B:B,Tablaedad[[#This Row],[Item]])</f>
        <v>0</v>
      </c>
      <c r="R126" t="s">
        <v>1733</v>
      </c>
      <c r="S126" t="s">
        <v>1733</v>
      </c>
      <c r="T126" t="s">
        <v>1733</v>
      </c>
    </row>
    <row r="127" spans="1:20">
      <c r="A127" s="221" t="s">
        <v>811</v>
      </c>
      <c r="B127" s="222">
        <v>46307</v>
      </c>
      <c r="C127" s="221">
        <v>6</v>
      </c>
      <c r="D127" s="221">
        <v>2110402</v>
      </c>
      <c r="E127" s="166">
        <v>73570</v>
      </c>
      <c r="F127" s="27" t="str">
        <f>VLOOKUP(Tablaedad[[#This Row],[Item]],'DT HUEVO'!$A:$B,2,0)</f>
        <v>HUEVO M X 30 CARTON VERDE CANASTA</v>
      </c>
      <c r="G127" s="8" t="str">
        <f>+VLOOKUP(Tablaedad[[#This Row],[CEDI]],'CONVERSION DATOS'!B:C,2,0)</f>
        <v>TAT MONTERIA</v>
      </c>
      <c r="H127" s="14" t="str">
        <f>+VLOOKUP(Tablaedad[[#This Row],[Item]],'DT HUEVO'!$A:$E,4,0)</f>
        <v>VERDE</v>
      </c>
      <c r="I127" t="str">
        <f>+VLOOKUP(Tablaedad[[#This Row],[Item]],'DT HUEVO'!$A:$D,3,0)</f>
        <v>M</v>
      </c>
      <c r="J127" t="str">
        <f>+VLOOKUP(G127,'DT HUEVO'!$H:$K,4,0)</f>
        <v>COSTA ORIENTE</v>
      </c>
      <c r="K127">
        <f>SUMIFS('DIAS DE INVENTARIO TAT'!M:M,'DIAS DE INVENTARIO TAT'!A:A,Tablaedad[[#This Row],[DESTINO]],'DIAS DE INVENTARIO TAT'!B:B,Tablaedad[[#This Row],[Item]])</f>
        <v>0</v>
      </c>
      <c r="L127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127" s="6">
        <f>SUMIFS(inv!D$1:D$1,inv!T$1:T$1,Tablaedad[[#This Row],[DESTINO]],inv!AA$1:AA$1,Tablaedad[[#This Row],[Columna4]],inv!P$1:P$1,Tablaedad[[#This Row],[Item]])</f>
        <v>0</v>
      </c>
      <c r="N127" s="22">
        <f>+IFERROR(Tablaedad[[#This Row],[CANTIDAD]]/Tablaedad[[#This Row],[INVENTARIO TOTAL]],0)</f>
        <v>0</v>
      </c>
      <c r="O127">
        <f>+VLOOKUP(Tablaedad[[#This Row],[Item]],'DT HUEVO'!$A:$E,5,0)</f>
        <v>0</v>
      </c>
      <c r="P127">
        <f>SUMIFS('DIAS DE INVENTARIO TAT'!R:R,'DIAS DE INVENTARIO TAT'!A:A,Tablaedad[[#This Row],[DESTINO]],'DIAS DE INVENTARIO TAT'!B:B,Tablaedad[[#This Row],[Item]])</f>
        <v>0</v>
      </c>
      <c r="R127" t="s">
        <v>1733</v>
      </c>
      <c r="S127" t="s">
        <v>1733</v>
      </c>
      <c r="T127" t="s">
        <v>1733</v>
      </c>
    </row>
    <row r="128" spans="1:20">
      <c r="A128" s="221" t="s">
        <v>811</v>
      </c>
      <c r="B128" s="222">
        <v>46307</v>
      </c>
      <c r="C128" s="221">
        <v>9</v>
      </c>
      <c r="D128" s="221">
        <v>2110402</v>
      </c>
      <c r="E128" s="166">
        <v>33636</v>
      </c>
      <c r="F128" s="27" t="str">
        <f>VLOOKUP(Tablaedad[[#This Row],[Item]],'DT HUEVO'!$A:$B,2,0)</f>
        <v>HUEVO M X 30 CARTON VERDE CANASTA</v>
      </c>
      <c r="G128" s="8" t="str">
        <f>+VLOOKUP(Tablaedad[[#This Row],[CEDI]],'CONVERSION DATOS'!B:C,2,0)</f>
        <v>TAT MONTERIA</v>
      </c>
      <c r="H128" s="14" t="str">
        <f>+VLOOKUP(Tablaedad[[#This Row],[Item]],'DT HUEVO'!$A:$E,4,0)</f>
        <v>VERDE</v>
      </c>
      <c r="I128" t="str">
        <f>+VLOOKUP(Tablaedad[[#This Row],[Item]],'DT HUEVO'!$A:$D,3,0)</f>
        <v>M</v>
      </c>
      <c r="J128" t="str">
        <f>+VLOOKUP(G128,'DT HUEVO'!$H:$K,4,0)</f>
        <v>COSTA ORIENTE</v>
      </c>
      <c r="K128">
        <f>SUMIFS('DIAS DE INVENTARIO TAT'!M:M,'DIAS DE INVENTARIO TAT'!A:A,Tablaedad[[#This Row],[DESTINO]],'DIAS DE INVENTARIO TAT'!B:B,Tablaedad[[#This Row],[Item]])</f>
        <v>0</v>
      </c>
      <c r="L128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128" s="6">
        <f>SUMIFS(inv!D$1:D$1,inv!T$1:T$1,Tablaedad[[#This Row],[DESTINO]],inv!AA$1:AA$1,Tablaedad[[#This Row],[Columna4]],inv!P$1:P$1,Tablaedad[[#This Row],[Item]])</f>
        <v>0</v>
      </c>
      <c r="N128" s="22">
        <f>+IFERROR(Tablaedad[[#This Row],[CANTIDAD]]/Tablaedad[[#This Row],[INVENTARIO TOTAL]],0)</f>
        <v>0</v>
      </c>
      <c r="O128">
        <f>+VLOOKUP(Tablaedad[[#This Row],[Item]],'DT HUEVO'!$A:$E,5,0)</f>
        <v>0</v>
      </c>
      <c r="P128">
        <f>SUMIFS('DIAS DE INVENTARIO TAT'!R:R,'DIAS DE INVENTARIO TAT'!A:A,Tablaedad[[#This Row],[DESTINO]],'DIAS DE INVENTARIO TAT'!B:B,Tablaedad[[#This Row],[Item]])</f>
        <v>0</v>
      </c>
      <c r="R128" t="s">
        <v>1733</v>
      </c>
      <c r="S128" t="s">
        <v>1733</v>
      </c>
      <c r="T128" t="s">
        <v>1733</v>
      </c>
    </row>
    <row r="129" spans="1:20">
      <c r="A129" s="221" t="s">
        <v>811</v>
      </c>
      <c r="B129" s="222">
        <v>46307</v>
      </c>
      <c r="C129" s="221">
        <v>6</v>
      </c>
      <c r="D129" s="221">
        <v>2110302</v>
      </c>
      <c r="E129" s="166">
        <v>17601</v>
      </c>
      <c r="F129" s="27" t="str">
        <f>VLOOKUP(Tablaedad[[#This Row],[Item]],'DT HUEVO'!$A:$B,2,0)</f>
        <v>HUEVO L X 30 CARTON VERDE CANASTA</v>
      </c>
      <c r="G129" s="8" t="str">
        <f>+VLOOKUP(Tablaedad[[#This Row],[CEDI]],'CONVERSION DATOS'!B:C,2,0)</f>
        <v>TAT MONTERIA</v>
      </c>
      <c r="H129" s="14" t="str">
        <f>+VLOOKUP(Tablaedad[[#This Row],[Item]],'DT HUEVO'!$A:$E,4,0)</f>
        <v>VERDE</v>
      </c>
      <c r="I129" t="str">
        <f>+VLOOKUP(Tablaedad[[#This Row],[Item]],'DT HUEVO'!$A:$D,3,0)</f>
        <v>L</v>
      </c>
      <c r="J129" t="str">
        <f>+VLOOKUP(G129,'DT HUEVO'!$H:$K,4,0)</f>
        <v>COSTA ORIENTE</v>
      </c>
      <c r="K129">
        <f>SUMIFS('DIAS DE INVENTARIO TAT'!M:M,'DIAS DE INVENTARIO TAT'!A:A,Tablaedad[[#This Row],[DESTINO]],'DIAS DE INVENTARIO TAT'!B:B,Tablaedad[[#This Row],[Item]])</f>
        <v>0</v>
      </c>
      <c r="L129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129" s="6">
        <f>SUMIFS(inv!D$1:D$1,inv!T$1:T$1,Tablaedad[[#This Row],[DESTINO]],inv!AA$1:AA$1,Tablaedad[[#This Row],[Columna4]],inv!P$1:P$1,Tablaedad[[#This Row],[Item]])</f>
        <v>0</v>
      </c>
      <c r="N129" s="22">
        <f>+IFERROR(Tablaedad[[#This Row],[CANTIDAD]]/Tablaedad[[#This Row],[INVENTARIO TOTAL]],0)</f>
        <v>0</v>
      </c>
      <c r="O129">
        <f>+VLOOKUP(Tablaedad[[#This Row],[Item]],'DT HUEVO'!$A:$E,5,0)</f>
        <v>0</v>
      </c>
      <c r="P129">
        <f>SUMIFS('DIAS DE INVENTARIO TAT'!R:R,'DIAS DE INVENTARIO TAT'!A:A,Tablaedad[[#This Row],[DESTINO]],'DIAS DE INVENTARIO TAT'!B:B,Tablaedad[[#This Row],[Item]])</f>
        <v>0</v>
      </c>
      <c r="R129" t="s">
        <v>1733</v>
      </c>
      <c r="S129" t="s">
        <v>1733</v>
      </c>
      <c r="T129" t="s">
        <v>1733</v>
      </c>
    </row>
    <row r="130" spans="1:20">
      <c r="A130" s="221" t="s">
        <v>804</v>
      </c>
      <c r="B130" s="222">
        <v>46307</v>
      </c>
      <c r="C130" s="221">
        <v>7</v>
      </c>
      <c r="D130" s="221">
        <v>114268</v>
      </c>
      <c r="E130" s="166">
        <v>300</v>
      </c>
      <c r="F130" s="27" t="str">
        <f>VLOOKUP(Tablaedad[[#This Row],[Item]],'DT HUEVO'!$A:$B,2,0)</f>
        <v>HUEVO XL X 15 PET CAJA X 300 PV.</v>
      </c>
      <c r="G130" s="8" t="str">
        <f>+VLOOKUP(Tablaedad[[#This Row],[CEDI]],'CONVERSION DATOS'!B:C,2,0)</f>
        <v xml:space="preserve">TAT SANTA MARTA </v>
      </c>
      <c r="H130" s="14" t="str">
        <f>+VLOOKUP(Tablaedad[[#This Row],[Item]],'DT HUEVO'!$A:$E,4,0)</f>
        <v>EMPACADOS</v>
      </c>
      <c r="I130" t="str">
        <f>+VLOOKUP(Tablaedad[[#This Row],[Item]],'DT HUEVO'!$A:$D,3,0)</f>
        <v>XL</v>
      </c>
      <c r="J130" t="str">
        <f>+VLOOKUP(G130,'DT HUEVO'!$H:$K,4,0)</f>
        <v>COSTA ORIENTE</v>
      </c>
      <c r="K130">
        <f>SUMIFS('DIAS DE INVENTARIO TAT'!M:M,'DIAS DE INVENTARIO TAT'!A:A,Tablaedad[[#This Row],[DESTINO]],'DIAS DE INVENTARIO TAT'!B:B,Tablaedad[[#This Row],[Item]])</f>
        <v>0</v>
      </c>
      <c r="L130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130" s="6">
        <f>SUMIFS(inv!D$1:D$1,inv!T$1:T$1,Tablaedad[[#This Row],[DESTINO]],inv!AA$1:AA$1,Tablaedad[[#This Row],[Columna4]],inv!P$1:P$1,Tablaedad[[#This Row],[Item]])</f>
        <v>0</v>
      </c>
      <c r="N130" s="22">
        <f>+IFERROR(Tablaedad[[#This Row],[CANTIDAD]]/Tablaedad[[#This Row],[INVENTARIO TOTAL]],0)</f>
        <v>0</v>
      </c>
      <c r="O130">
        <f>+VLOOKUP(Tablaedad[[#This Row],[Item]],'DT HUEVO'!$A:$E,5,0)</f>
        <v>0</v>
      </c>
      <c r="P130">
        <f>SUMIFS('DIAS DE INVENTARIO TAT'!R:R,'DIAS DE INVENTARIO TAT'!A:A,Tablaedad[[#This Row],[DESTINO]],'DIAS DE INVENTARIO TAT'!B:B,Tablaedad[[#This Row],[Item]])</f>
        <v>0</v>
      </c>
      <c r="R130" t="s">
        <v>1733</v>
      </c>
      <c r="S130" t="s">
        <v>1733</v>
      </c>
      <c r="T130" t="s">
        <v>1733</v>
      </c>
    </row>
    <row r="131" spans="1:20">
      <c r="A131" s="221" t="s">
        <v>804</v>
      </c>
      <c r="B131" s="222">
        <v>46307</v>
      </c>
      <c r="C131" s="221">
        <v>7</v>
      </c>
      <c r="D131" s="221">
        <v>13461</v>
      </c>
      <c r="E131" s="166">
        <v>1020</v>
      </c>
      <c r="F131" s="27" t="str">
        <f>VLOOKUP(Tablaedad[[#This Row],[Item]],'DT HUEVO'!$A:$B,2,0)</f>
        <v>HUEVO A X 30 BAND GRIS AMARRADO - OLIMPICA</v>
      </c>
      <c r="G131" s="8" t="str">
        <f>+VLOOKUP(Tablaedad[[#This Row],[CEDI]],'CONVERSION DATOS'!B:C,2,0)</f>
        <v xml:space="preserve">TAT SANTA MARTA </v>
      </c>
      <c r="H131" s="14" t="str">
        <f>+VLOOKUP(Tablaedad[[#This Row],[Item]],'DT HUEVO'!$A:$E,4,0)</f>
        <v>EMPACADOS</v>
      </c>
      <c r="I131" t="str">
        <f>+VLOOKUP(Tablaedad[[#This Row],[Item]],'DT HUEVO'!$A:$D,3,0)</f>
        <v>A</v>
      </c>
      <c r="J131" t="str">
        <f>+VLOOKUP(G131,'DT HUEVO'!$H:$K,4,0)</f>
        <v>COSTA ORIENTE</v>
      </c>
      <c r="K131">
        <f>SUMIFS('DIAS DE INVENTARIO TAT'!M:M,'DIAS DE INVENTARIO TAT'!A:A,Tablaedad[[#This Row],[DESTINO]],'DIAS DE INVENTARIO TAT'!B:B,Tablaedad[[#This Row],[Item]])</f>
        <v>0</v>
      </c>
      <c r="L131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131" s="6">
        <f>SUMIFS(inv!D$1:D$1,inv!T$1:T$1,Tablaedad[[#This Row],[DESTINO]],inv!AA$1:AA$1,Tablaedad[[#This Row],[Columna4]],inv!P$1:P$1,Tablaedad[[#This Row],[Item]])</f>
        <v>0</v>
      </c>
      <c r="N131" s="22">
        <f>+IFERROR(Tablaedad[[#This Row],[CANTIDAD]]/Tablaedad[[#This Row],[INVENTARIO TOTAL]],0)</f>
        <v>0</v>
      </c>
      <c r="O131">
        <f>+VLOOKUP(Tablaedad[[#This Row],[Item]],'DT HUEVO'!$A:$E,5,0)</f>
        <v>0</v>
      </c>
      <c r="P131">
        <f>SUMIFS('DIAS DE INVENTARIO TAT'!R:R,'DIAS DE INVENTARIO TAT'!A:A,Tablaedad[[#This Row],[DESTINO]],'DIAS DE INVENTARIO TAT'!B:B,Tablaedad[[#This Row],[Item]])</f>
        <v>0</v>
      </c>
      <c r="R131" t="s">
        <v>1733</v>
      </c>
      <c r="S131" t="s">
        <v>1733</v>
      </c>
      <c r="T131" t="s">
        <v>1733</v>
      </c>
    </row>
    <row r="132" spans="1:20">
      <c r="A132" s="221" t="s">
        <v>804</v>
      </c>
      <c r="B132" s="222">
        <v>46307</v>
      </c>
      <c r="C132" s="221">
        <v>7</v>
      </c>
      <c r="D132" s="221">
        <v>13561</v>
      </c>
      <c r="E132" s="166">
        <v>1020</v>
      </c>
      <c r="F132" s="27" t="str">
        <f>VLOOKUP(Tablaedad[[#This Row],[Item]],'DT HUEVO'!$A:$B,2,0)</f>
        <v>HUEVO B X 30 BAND GRIS AMARRADO - OLIMPICA</v>
      </c>
      <c r="G132" s="8" t="str">
        <f>+VLOOKUP(Tablaedad[[#This Row],[CEDI]],'CONVERSION DATOS'!B:C,2,0)</f>
        <v xml:space="preserve">TAT SANTA MARTA </v>
      </c>
      <c r="H132" s="14" t="str">
        <f>+VLOOKUP(Tablaedad[[#This Row],[Item]],'DT HUEVO'!$A:$E,4,0)</f>
        <v>EMPACADOS</v>
      </c>
      <c r="I132" t="str">
        <f>+VLOOKUP(Tablaedad[[#This Row],[Item]],'DT HUEVO'!$A:$D,3,0)</f>
        <v>B</v>
      </c>
      <c r="J132" t="str">
        <f>+VLOOKUP(G132,'DT HUEVO'!$H:$K,4,0)</f>
        <v>COSTA ORIENTE</v>
      </c>
      <c r="K132">
        <f>SUMIFS('DIAS DE INVENTARIO TAT'!M:M,'DIAS DE INVENTARIO TAT'!A:A,Tablaedad[[#This Row],[DESTINO]],'DIAS DE INVENTARIO TAT'!B:B,Tablaedad[[#This Row],[Item]])</f>
        <v>0</v>
      </c>
      <c r="L132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132" s="6">
        <f>SUMIFS(inv!D$1:D$1,inv!T$1:T$1,Tablaedad[[#This Row],[DESTINO]],inv!AA$1:AA$1,Tablaedad[[#This Row],[Columna4]],inv!P$1:P$1,Tablaedad[[#This Row],[Item]])</f>
        <v>0</v>
      </c>
      <c r="N132" s="22">
        <f>+IFERROR(Tablaedad[[#This Row],[CANTIDAD]]/Tablaedad[[#This Row],[INVENTARIO TOTAL]],0)</f>
        <v>0</v>
      </c>
      <c r="O132">
        <f>+VLOOKUP(Tablaedad[[#This Row],[Item]],'DT HUEVO'!$A:$E,5,0)</f>
        <v>0</v>
      </c>
      <c r="P132">
        <f>SUMIFS('DIAS DE INVENTARIO TAT'!R:R,'DIAS DE INVENTARIO TAT'!A:A,Tablaedad[[#This Row],[DESTINO]],'DIAS DE INVENTARIO TAT'!B:B,Tablaedad[[#This Row],[Item]])</f>
        <v>0</v>
      </c>
      <c r="R132" t="s">
        <v>1733</v>
      </c>
      <c r="S132" t="s">
        <v>1733</v>
      </c>
      <c r="T132" t="s">
        <v>1733</v>
      </c>
    </row>
    <row r="133" spans="1:20">
      <c r="A133" s="221" t="s">
        <v>804</v>
      </c>
      <c r="B133" s="222">
        <v>46307</v>
      </c>
      <c r="C133" s="221">
        <v>5</v>
      </c>
      <c r="D133" s="221">
        <v>2110302</v>
      </c>
      <c r="E133" s="166">
        <v>10242</v>
      </c>
      <c r="F133" s="27" t="str">
        <f>VLOOKUP(Tablaedad[[#This Row],[Item]],'DT HUEVO'!$A:$B,2,0)</f>
        <v>HUEVO L X 30 CARTON VERDE CANASTA</v>
      </c>
      <c r="G133" s="8" t="str">
        <f>+VLOOKUP(Tablaedad[[#This Row],[CEDI]],'CONVERSION DATOS'!B:C,2,0)</f>
        <v xml:space="preserve">TAT SANTA MARTA </v>
      </c>
      <c r="H133" s="14" t="str">
        <f>+VLOOKUP(Tablaedad[[#This Row],[Item]],'DT HUEVO'!$A:$E,4,0)</f>
        <v>VERDE</v>
      </c>
      <c r="I133" t="str">
        <f>+VLOOKUP(Tablaedad[[#This Row],[Item]],'DT HUEVO'!$A:$D,3,0)</f>
        <v>L</v>
      </c>
      <c r="J133" t="str">
        <f>+VLOOKUP(G133,'DT HUEVO'!$H:$K,4,0)</f>
        <v>COSTA ORIENTE</v>
      </c>
      <c r="K133">
        <f>SUMIFS('DIAS DE INVENTARIO TAT'!M:M,'DIAS DE INVENTARIO TAT'!A:A,Tablaedad[[#This Row],[DESTINO]],'DIAS DE INVENTARIO TAT'!B:B,Tablaedad[[#This Row],[Item]])</f>
        <v>0</v>
      </c>
      <c r="L133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133" s="6">
        <f>SUMIFS(inv!D$1:D$1,inv!T$1:T$1,Tablaedad[[#This Row],[DESTINO]],inv!AA$1:AA$1,Tablaedad[[#This Row],[Columna4]],inv!P$1:P$1,Tablaedad[[#This Row],[Item]])</f>
        <v>0</v>
      </c>
      <c r="N133" s="22">
        <f>+IFERROR(Tablaedad[[#This Row],[CANTIDAD]]/Tablaedad[[#This Row],[INVENTARIO TOTAL]],0)</f>
        <v>0</v>
      </c>
      <c r="O133">
        <f>+VLOOKUP(Tablaedad[[#This Row],[Item]],'DT HUEVO'!$A:$E,5,0)</f>
        <v>0</v>
      </c>
      <c r="P133">
        <f>SUMIFS('DIAS DE INVENTARIO TAT'!R:R,'DIAS DE INVENTARIO TAT'!A:A,Tablaedad[[#This Row],[DESTINO]],'DIAS DE INVENTARIO TAT'!B:B,Tablaedad[[#This Row],[Item]])</f>
        <v>0</v>
      </c>
      <c r="R133" t="s">
        <v>1733</v>
      </c>
      <c r="S133" t="s">
        <v>1733</v>
      </c>
      <c r="T133" t="s">
        <v>1733</v>
      </c>
    </row>
    <row r="134" spans="1:20">
      <c r="A134" s="221" t="s">
        <v>804</v>
      </c>
      <c r="B134" s="222">
        <v>46307</v>
      </c>
      <c r="C134" s="221">
        <v>5</v>
      </c>
      <c r="D134" s="221">
        <v>2110402</v>
      </c>
      <c r="E134" s="166">
        <v>16990</v>
      </c>
      <c r="F134" s="27" t="str">
        <f>VLOOKUP(Tablaedad[[#This Row],[Item]],'DT HUEVO'!$A:$B,2,0)</f>
        <v>HUEVO M X 30 CARTON VERDE CANASTA</v>
      </c>
      <c r="G134" s="8" t="str">
        <f>+VLOOKUP(Tablaedad[[#This Row],[CEDI]],'CONVERSION DATOS'!B:C,2,0)</f>
        <v xml:space="preserve">TAT SANTA MARTA </v>
      </c>
      <c r="H134" s="14" t="str">
        <f>+VLOOKUP(Tablaedad[[#This Row],[Item]],'DT HUEVO'!$A:$E,4,0)</f>
        <v>VERDE</v>
      </c>
      <c r="I134" t="str">
        <f>+VLOOKUP(Tablaedad[[#This Row],[Item]],'DT HUEVO'!$A:$D,3,0)</f>
        <v>M</v>
      </c>
      <c r="J134" t="str">
        <f>+VLOOKUP(G134,'DT HUEVO'!$H:$K,4,0)</f>
        <v>COSTA ORIENTE</v>
      </c>
      <c r="K134">
        <f>SUMIFS('DIAS DE INVENTARIO TAT'!M:M,'DIAS DE INVENTARIO TAT'!A:A,Tablaedad[[#This Row],[DESTINO]],'DIAS DE INVENTARIO TAT'!B:B,Tablaedad[[#This Row],[Item]])</f>
        <v>0</v>
      </c>
      <c r="L134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134" s="6">
        <f>SUMIFS(inv!D$1:D$1,inv!T$1:T$1,Tablaedad[[#This Row],[DESTINO]],inv!AA$1:AA$1,Tablaedad[[#This Row],[Columna4]],inv!P$1:P$1,Tablaedad[[#This Row],[Item]])</f>
        <v>0</v>
      </c>
      <c r="N134" s="22">
        <f>+IFERROR(Tablaedad[[#This Row],[CANTIDAD]]/Tablaedad[[#This Row],[INVENTARIO TOTAL]],0)</f>
        <v>0</v>
      </c>
      <c r="O134">
        <f>+VLOOKUP(Tablaedad[[#This Row],[Item]],'DT HUEVO'!$A:$E,5,0)</f>
        <v>0</v>
      </c>
      <c r="P134">
        <f>SUMIFS('DIAS DE INVENTARIO TAT'!R:R,'DIAS DE INVENTARIO TAT'!A:A,Tablaedad[[#This Row],[DESTINO]],'DIAS DE INVENTARIO TAT'!B:B,Tablaedad[[#This Row],[Item]])</f>
        <v>0</v>
      </c>
      <c r="R134" t="s">
        <v>1733</v>
      </c>
      <c r="S134" t="s">
        <v>1733</v>
      </c>
      <c r="T134" t="s">
        <v>1733</v>
      </c>
    </row>
    <row r="135" spans="1:20">
      <c r="A135" s="221" t="s">
        <v>804</v>
      </c>
      <c r="B135" s="222">
        <v>46307</v>
      </c>
      <c r="C135" s="221">
        <v>7</v>
      </c>
      <c r="D135" s="221">
        <v>2114268</v>
      </c>
      <c r="E135" s="166">
        <v>15</v>
      </c>
      <c r="F135" s="27" t="str">
        <f>VLOOKUP(Tablaedad[[#This Row],[Item]],'DT HUEVO'!$A:$B,2,0)</f>
        <v>HUEVO XL X 15 PET CANASTA X 180 PV</v>
      </c>
      <c r="G135" s="8" t="str">
        <f>+VLOOKUP(Tablaedad[[#This Row],[CEDI]],'CONVERSION DATOS'!B:C,2,0)</f>
        <v xml:space="preserve">TAT SANTA MARTA </v>
      </c>
      <c r="H135" s="14" t="str">
        <f>+VLOOKUP(Tablaedad[[#This Row],[Item]],'DT HUEVO'!$A:$E,4,0)</f>
        <v>EMPACADOS</v>
      </c>
      <c r="I135" t="str">
        <f>+VLOOKUP(Tablaedad[[#This Row],[Item]],'DT HUEVO'!$A:$D,3,0)</f>
        <v>XL</v>
      </c>
      <c r="J135" t="str">
        <f>+VLOOKUP(G135,'DT HUEVO'!$H:$K,4,0)</f>
        <v>COSTA ORIENTE</v>
      </c>
      <c r="K135">
        <f>SUMIFS('DIAS DE INVENTARIO TAT'!M:M,'DIAS DE INVENTARIO TAT'!A:A,Tablaedad[[#This Row],[DESTINO]],'DIAS DE INVENTARIO TAT'!B:B,Tablaedad[[#This Row],[Item]])</f>
        <v>0</v>
      </c>
      <c r="L135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135" s="6">
        <f>SUMIFS(inv!D$1:D$1,inv!T$1:T$1,Tablaedad[[#This Row],[DESTINO]],inv!AA$1:AA$1,Tablaedad[[#This Row],[Columna4]],inv!P$1:P$1,Tablaedad[[#This Row],[Item]])</f>
        <v>0</v>
      </c>
      <c r="N135" s="22">
        <f>+IFERROR(Tablaedad[[#This Row],[CANTIDAD]]/Tablaedad[[#This Row],[INVENTARIO TOTAL]],0)</f>
        <v>0</v>
      </c>
      <c r="O135">
        <f>+VLOOKUP(Tablaedad[[#This Row],[Item]],'DT HUEVO'!$A:$E,5,0)</f>
        <v>0</v>
      </c>
      <c r="P135">
        <f>SUMIFS('DIAS DE INVENTARIO TAT'!R:R,'DIAS DE INVENTARIO TAT'!A:A,Tablaedad[[#This Row],[DESTINO]],'DIAS DE INVENTARIO TAT'!B:B,Tablaedad[[#This Row],[Item]])</f>
        <v>0</v>
      </c>
      <c r="R135" t="s">
        <v>1733</v>
      </c>
      <c r="S135" t="s">
        <v>1733</v>
      </c>
      <c r="T135" t="s">
        <v>1733</v>
      </c>
    </row>
    <row r="136" spans="1:20">
      <c r="A136" s="221" t="s">
        <v>804</v>
      </c>
      <c r="B136" s="222">
        <v>46307</v>
      </c>
      <c r="C136" s="221">
        <v>7</v>
      </c>
      <c r="D136" s="221">
        <v>2114357</v>
      </c>
      <c r="E136" s="166">
        <v>12</v>
      </c>
      <c r="F136" s="27" t="str">
        <f>VLOOKUP(Tablaedad[[#This Row],[Item]],'DT HUEVO'!$A:$B,2,0)</f>
        <v>HUEVO L X 12 PET CANASTA X 144 PV</v>
      </c>
      <c r="G136" s="8" t="str">
        <f>+VLOOKUP(Tablaedad[[#This Row],[CEDI]],'CONVERSION DATOS'!B:C,2,0)</f>
        <v xml:space="preserve">TAT SANTA MARTA </v>
      </c>
      <c r="H136" s="14" t="str">
        <f>+VLOOKUP(Tablaedad[[#This Row],[Item]],'DT HUEVO'!$A:$E,4,0)</f>
        <v>EMPACADOS</v>
      </c>
      <c r="I136" t="str">
        <f>+VLOOKUP(Tablaedad[[#This Row],[Item]],'DT HUEVO'!$A:$D,3,0)</f>
        <v>L</v>
      </c>
      <c r="J136" t="str">
        <f>+VLOOKUP(G136,'DT HUEVO'!$H:$K,4,0)</f>
        <v>COSTA ORIENTE</v>
      </c>
      <c r="K136">
        <f>SUMIFS('DIAS DE INVENTARIO TAT'!M:M,'DIAS DE INVENTARIO TAT'!A:A,Tablaedad[[#This Row],[DESTINO]],'DIAS DE INVENTARIO TAT'!B:B,Tablaedad[[#This Row],[Item]])</f>
        <v>0</v>
      </c>
      <c r="L136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136" s="6">
        <f>SUMIFS(inv!D$1:D$1,inv!T$1:T$1,Tablaedad[[#This Row],[DESTINO]],inv!AA$1:AA$1,Tablaedad[[#This Row],[Columna4]],inv!P$1:P$1,Tablaedad[[#This Row],[Item]])</f>
        <v>0</v>
      </c>
      <c r="N136" s="22">
        <f>+IFERROR(Tablaedad[[#This Row],[CANTIDAD]]/Tablaedad[[#This Row],[INVENTARIO TOTAL]],0)</f>
        <v>0</v>
      </c>
      <c r="O136">
        <f>+VLOOKUP(Tablaedad[[#This Row],[Item]],'DT HUEVO'!$A:$E,5,0)</f>
        <v>0</v>
      </c>
      <c r="P136">
        <f>SUMIFS('DIAS DE INVENTARIO TAT'!R:R,'DIAS DE INVENTARIO TAT'!A:A,Tablaedad[[#This Row],[DESTINO]],'DIAS DE INVENTARIO TAT'!B:B,Tablaedad[[#This Row],[Item]])</f>
        <v>0</v>
      </c>
      <c r="R136" t="s">
        <v>1733</v>
      </c>
      <c r="S136" t="s">
        <v>1733</v>
      </c>
      <c r="T136" t="s">
        <v>1733</v>
      </c>
    </row>
    <row r="137" spans="1:20">
      <c r="A137" s="221" t="s">
        <v>804</v>
      </c>
      <c r="B137" s="222">
        <v>46307</v>
      </c>
      <c r="C137" s="221">
        <v>7</v>
      </c>
      <c r="D137" s="221">
        <v>2114379</v>
      </c>
      <c r="E137" s="166">
        <v>90</v>
      </c>
      <c r="F137" s="27" t="str">
        <f>VLOOKUP(Tablaedad[[#This Row],[Item]],'DT HUEVO'!$A:$B,2,0)</f>
        <v>HUEVO L X 30 PET CANASTA X 180 PV</v>
      </c>
      <c r="G137" s="8" t="str">
        <f>+VLOOKUP(Tablaedad[[#This Row],[CEDI]],'CONVERSION DATOS'!B:C,2,0)</f>
        <v xml:space="preserve">TAT SANTA MARTA </v>
      </c>
      <c r="H137" s="14" t="str">
        <f>+VLOOKUP(Tablaedad[[#This Row],[Item]],'DT HUEVO'!$A:$E,4,0)</f>
        <v>EMPACADOS</v>
      </c>
      <c r="I137" t="str">
        <f>+VLOOKUP(Tablaedad[[#This Row],[Item]],'DT HUEVO'!$A:$D,3,0)</f>
        <v>L</v>
      </c>
      <c r="J137" t="str">
        <f>+VLOOKUP(G137,'DT HUEVO'!$H:$K,4,0)</f>
        <v>COSTA ORIENTE</v>
      </c>
      <c r="K137">
        <f>SUMIFS('DIAS DE INVENTARIO TAT'!M:M,'DIAS DE INVENTARIO TAT'!A:A,Tablaedad[[#This Row],[DESTINO]],'DIAS DE INVENTARIO TAT'!B:B,Tablaedad[[#This Row],[Item]])</f>
        <v>0</v>
      </c>
      <c r="L137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137" s="6">
        <f>SUMIFS(inv!D$1:D$1,inv!T$1:T$1,Tablaedad[[#This Row],[DESTINO]],inv!AA$1:AA$1,Tablaedad[[#This Row],[Columna4]],inv!P$1:P$1,Tablaedad[[#This Row],[Item]])</f>
        <v>0</v>
      </c>
      <c r="N137" s="22">
        <f>+IFERROR(Tablaedad[[#This Row],[CANTIDAD]]/Tablaedad[[#This Row],[INVENTARIO TOTAL]],0)</f>
        <v>0</v>
      </c>
      <c r="O137">
        <f>+VLOOKUP(Tablaedad[[#This Row],[Item]],'DT HUEVO'!$A:$E,5,0)</f>
        <v>0</v>
      </c>
      <c r="P137">
        <f>SUMIFS('DIAS DE INVENTARIO TAT'!R:R,'DIAS DE INVENTARIO TAT'!A:A,Tablaedad[[#This Row],[DESTINO]],'DIAS DE INVENTARIO TAT'!B:B,Tablaedad[[#This Row],[Item]])</f>
        <v>0</v>
      </c>
      <c r="R137" t="s">
        <v>1733</v>
      </c>
      <c r="S137" t="s">
        <v>1733</v>
      </c>
      <c r="T137" t="s">
        <v>1733</v>
      </c>
    </row>
    <row r="138" spans="1:20">
      <c r="A138" s="221" t="s">
        <v>781</v>
      </c>
      <c r="B138" s="222">
        <v>46307</v>
      </c>
      <c r="C138" s="221">
        <v>6</v>
      </c>
      <c r="D138" s="221">
        <v>2110402</v>
      </c>
      <c r="E138" s="166">
        <v>70726</v>
      </c>
      <c r="F138" s="27" t="str">
        <f>VLOOKUP(Tablaedad[[#This Row],[Item]],'DT HUEVO'!$A:$B,2,0)</f>
        <v>HUEVO M X 30 CARTON VERDE CANASTA</v>
      </c>
      <c r="G138" s="8" t="str">
        <f>+VLOOKUP(Tablaedad[[#This Row],[CEDI]],'CONVERSION DATOS'!B:C,2,0)</f>
        <v>TAT VALLEDUPAR</v>
      </c>
      <c r="H138" s="14" t="str">
        <f>+VLOOKUP(Tablaedad[[#This Row],[Item]],'DT HUEVO'!$A:$E,4,0)</f>
        <v>VERDE</v>
      </c>
      <c r="I138" t="str">
        <f>+VLOOKUP(Tablaedad[[#This Row],[Item]],'DT HUEVO'!$A:$D,3,0)</f>
        <v>M</v>
      </c>
      <c r="J138" t="str">
        <f>+VLOOKUP(G138,'DT HUEVO'!$H:$K,4,0)</f>
        <v>COSTA ORIENTE</v>
      </c>
      <c r="K138">
        <f>SUMIFS('DIAS DE INVENTARIO TAT'!M:M,'DIAS DE INVENTARIO TAT'!A:A,Tablaedad[[#This Row],[DESTINO]],'DIAS DE INVENTARIO TAT'!B:B,Tablaedad[[#This Row],[Item]])</f>
        <v>0</v>
      </c>
      <c r="L138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138" s="6">
        <f>SUMIFS(inv!D$1:D$1,inv!T$1:T$1,Tablaedad[[#This Row],[DESTINO]],inv!AA$1:AA$1,Tablaedad[[#This Row],[Columna4]],inv!P$1:P$1,Tablaedad[[#This Row],[Item]])</f>
        <v>0</v>
      </c>
      <c r="N138" s="22">
        <f>+IFERROR(Tablaedad[[#This Row],[CANTIDAD]]/Tablaedad[[#This Row],[INVENTARIO TOTAL]],0)</f>
        <v>0</v>
      </c>
      <c r="O138">
        <f>+VLOOKUP(Tablaedad[[#This Row],[Item]],'DT HUEVO'!$A:$E,5,0)</f>
        <v>0</v>
      </c>
      <c r="P138">
        <f>SUMIFS('DIAS DE INVENTARIO TAT'!R:R,'DIAS DE INVENTARIO TAT'!A:A,Tablaedad[[#This Row],[DESTINO]],'DIAS DE INVENTARIO TAT'!B:B,Tablaedad[[#This Row],[Item]])</f>
        <v>0</v>
      </c>
      <c r="R138" t="s">
        <v>1733</v>
      </c>
      <c r="S138" t="s">
        <v>1733</v>
      </c>
      <c r="T138" t="s">
        <v>1733</v>
      </c>
    </row>
    <row r="139" spans="1:20">
      <c r="A139" s="221" t="s">
        <v>781</v>
      </c>
      <c r="B139" s="222">
        <v>46307</v>
      </c>
      <c r="C139" s="221">
        <v>4</v>
      </c>
      <c r="D139" s="221">
        <v>2110402</v>
      </c>
      <c r="E139" s="166">
        <v>115119</v>
      </c>
      <c r="F139" s="27" t="str">
        <f>VLOOKUP(Tablaedad[[#This Row],[Item]],'DT HUEVO'!$A:$B,2,0)</f>
        <v>HUEVO M X 30 CARTON VERDE CANASTA</v>
      </c>
      <c r="G139" s="8" t="str">
        <f>+VLOOKUP(Tablaedad[[#This Row],[CEDI]],'CONVERSION DATOS'!B:C,2,0)</f>
        <v>TAT VALLEDUPAR</v>
      </c>
      <c r="H139" s="14" t="str">
        <f>+VLOOKUP(Tablaedad[[#This Row],[Item]],'DT HUEVO'!$A:$E,4,0)</f>
        <v>VERDE</v>
      </c>
      <c r="I139" t="str">
        <f>+VLOOKUP(Tablaedad[[#This Row],[Item]],'DT HUEVO'!$A:$D,3,0)</f>
        <v>M</v>
      </c>
      <c r="J139" t="str">
        <f>+VLOOKUP(G139,'DT HUEVO'!$H:$K,4,0)</f>
        <v>COSTA ORIENTE</v>
      </c>
      <c r="K139">
        <f>SUMIFS('DIAS DE INVENTARIO TAT'!M:M,'DIAS DE INVENTARIO TAT'!A:A,Tablaedad[[#This Row],[DESTINO]],'DIAS DE INVENTARIO TAT'!B:B,Tablaedad[[#This Row],[Item]])</f>
        <v>0</v>
      </c>
      <c r="L139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139" s="6">
        <f>SUMIFS(inv!D$1:D$1,inv!T$1:T$1,Tablaedad[[#This Row],[DESTINO]],inv!AA$1:AA$1,Tablaedad[[#This Row],[Columna4]],inv!P$1:P$1,Tablaedad[[#This Row],[Item]])</f>
        <v>0</v>
      </c>
      <c r="N139" s="22">
        <f>+IFERROR(Tablaedad[[#This Row],[CANTIDAD]]/Tablaedad[[#This Row],[INVENTARIO TOTAL]],0)</f>
        <v>0</v>
      </c>
      <c r="O139">
        <f>+VLOOKUP(Tablaedad[[#This Row],[Item]],'DT HUEVO'!$A:$E,5,0)</f>
        <v>0</v>
      </c>
      <c r="P139">
        <f>SUMIFS('DIAS DE INVENTARIO TAT'!R:R,'DIAS DE INVENTARIO TAT'!A:A,Tablaedad[[#This Row],[DESTINO]],'DIAS DE INVENTARIO TAT'!B:B,Tablaedad[[#This Row],[Item]])</f>
        <v>0</v>
      </c>
      <c r="R139" t="s">
        <v>1733</v>
      </c>
      <c r="S139" t="s">
        <v>1733</v>
      </c>
      <c r="T139" t="s">
        <v>1733</v>
      </c>
    </row>
    <row r="140" spans="1:20">
      <c r="A140" s="221" t="s">
        <v>781</v>
      </c>
      <c r="B140" s="222">
        <v>46307</v>
      </c>
      <c r="C140" s="221">
        <v>4</v>
      </c>
      <c r="D140" s="221">
        <v>2152388</v>
      </c>
      <c r="E140" s="166">
        <v>3600</v>
      </c>
      <c r="F140" s="27" t="str">
        <f>VLOOKUP(Tablaedad[[#This Row],[Item]],'DT HUEVO'!$A:$B,2,0)</f>
        <v>HUEVO L X 15 PAGUE 14 PET EN CANASTA.</v>
      </c>
      <c r="G140" s="8" t="str">
        <f>+VLOOKUP(Tablaedad[[#This Row],[CEDI]],'CONVERSION DATOS'!B:C,2,0)</f>
        <v>TAT VALLEDUPAR</v>
      </c>
      <c r="H140" s="14" t="str">
        <f>+VLOOKUP(Tablaedad[[#This Row],[Item]],'DT HUEVO'!$A:$E,4,0)</f>
        <v>EMPACADOS</v>
      </c>
      <c r="I140" t="str">
        <f>+VLOOKUP(Tablaedad[[#This Row],[Item]],'DT HUEVO'!$A:$D,3,0)</f>
        <v>L</v>
      </c>
      <c r="J140" t="str">
        <f>+VLOOKUP(G140,'DT HUEVO'!$H:$K,4,0)</f>
        <v>COSTA ORIENTE</v>
      </c>
      <c r="K140">
        <f>SUMIFS('DIAS DE INVENTARIO TAT'!M:M,'DIAS DE INVENTARIO TAT'!A:A,Tablaedad[[#This Row],[DESTINO]],'DIAS DE INVENTARIO TAT'!B:B,Tablaedad[[#This Row],[Item]])</f>
        <v>0</v>
      </c>
      <c r="L140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140" s="6">
        <f>SUMIFS(inv!D$1:D$1,inv!T$1:T$1,Tablaedad[[#This Row],[DESTINO]],inv!AA$1:AA$1,Tablaedad[[#This Row],[Columna4]],inv!P$1:P$1,Tablaedad[[#This Row],[Item]])</f>
        <v>0</v>
      </c>
      <c r="N140" s="22">
        <f>+IFERROR(Tablaedad[[#This Row],[CANTIDAD]]/Tablaedad[[#This Row],[INVENTARIO TOTAL]],0)</f>
        <v>0</v>
      </c>
      <c r="O140">
        <f>+VLOOKUP(Tablaedad[[#This Row],[Item]],'DT HUEVO'!$A:$E,5,0)</f>
        <v>0</v>
      </c>
      <c r="P140">
        <f>SUMIFS('DIAS DE INVENTARIO TAT'!R:R,'DIAS DE INVENTARIO TAT'!A:A,Tablaedad[[#This Row],[DESTINO]],'DIAS DE INVENTARIO TAT'!B:B,Tablaedad[[#This Row],[Item]])</f>
        <v>0</v>
      </c>
      <c r="R140" t="s">
        <v>1733</v>
      </c>
      <c r="S140" t="s">
        <v>1733</v>
      </c>
      <c r="T140" t="s">
        <v>1733</v>
      </c>
    </row>
    <row r="141" spans="1:20">
      <c r="A141" s="221" t="s">
        <v>809</v>
      </c>
      <c r="B141" s="222">
        <v>46307</v>
      </c>
      <c r="C141" s="221">
        <v>3</v>
      </c>
      <c r="D141" s="221">
        <v>10601</v>
      </c>
      <c r="E141" s="166">
        <v>98</v>
      </c>
      <c r="F141" s="27" t="str">
        <f>VLOOKUP(Tablaedad[[#This Row],[Item]],'DT HUEVO'!$A:$B,2,0)</f>
        <v>HUEVO CX30 CARTON GRIS</v>
      </c>
      <c r="G141" s="8" t="str">
        <f>+VLOOKUP(Tablaedad[[#This Row],[CEDI]],'CONVERSION DATOS'!B:C,2,0)</f>
        <v>ALKA1</v>
      </c>
      <c r="H141" s="14" t="str">
        <f>+VLOOKUP(Tablaedad[[#This Row],[Item]],'DT HUEVO'!$A:$E,4,0)</f>
        <v>GRIS SUELTO</v>
      </c>
      <c r="I141" t="str">
        <f>+VLOOKUP(Tablaedad[[#This Row],[Item]],'DT HUEVO'!$A:$D,3,0)</f>
        <v>C</v>
      </c>
      <c r="J141" t="str">
        <f>+VLOOKUP(G141,'DT HUEVO'!$H:$K,4,0)</f>
        <v>PLANTAS</v>
      </c>
      <c r="K141">
        <f>SUMIFS('DIAS DE INVENTARIO TAT'!M:M,'DIAS DE INVENTARIO TAT'!A:A,Tablaedad[[#This Row],[DESTINO]],'DIAS DE INVENTARIO TAT'!B:B,Tablaedad[[#This Row],[Item]])</f>
        <v>0</v>
      </c>
      <c r="L141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41" s="6">
        <f>SUMIFS(inv!D$1:D$1,inv!T$1:T$1,Tablaedad[[#This Row],[DESTINO]],inv!AA$1:AA$1,Tablaedad[[#This Row],[Columna4]],inv!P$1:P$1,Tablaedad[[#This Row],[Item]])</f>
        <v>0</v>
      </c>
      <c r="N141" s="22">
        <f>+IFERROR(Tablaedad[[#This Row],[CANTIDAD]]/Tablaedad[[#This Row],[INVENTARIO TOTAL]],0)</f>
        <v>0</v>
      </c>
      <c r="O141">
        <f>+VLOOKUP(Tablaedad[[#This Row],[Item]],'DT HUEVO'!$A:$E,5,0)</f>
        <v>0</v>
      </c>
      <c r="P141">
        <f>SUMIFS('DIAS DE INVENTARIO TAT'!R:R,'DIAS DE INVENTARIO TAT'!A:A,Tablaedad[[#This Row],[DESTINO]],'DIAS DE INVENTARIO TAT'!B:B,Tablaedad[[#This Row],[Item]])</f>
        <v>0</v>
      </c>
      <c r="R141" t="s">
        <v>1733</v>
      </c>
      <c r="S141" t="s">
        <v>1733</v>
      </c>
      <c r="T141" t="s">
        <v>1733</v>
      </c>
    </row>
    <row r="142" spans="1:20">
      <c r="A142" s="221" t="s">
        <v>809</v>
      </c>
      <c r="B142" s="222">
        <v>46307</v>
      </c>
      <c r="C142" s="221">
        <v>2</v>
      </c>
      <c r="D142" s="221">
        <v>10601</v>
      </c>
      <c r="E142" s="166">
        <v>4770</v>
      </c>
      <c r="F142" s="27" t="str">
        <f>VLOOKUP(Tablaedad[[#This Row],[Item]],'DT HUEVO'!$A:$B,2,0)</f>
        <v>HUEVO CX30 CARTON GRIS</v>
      </c>
      <c r="G142" s="8" t="str">
        <f>+VLOOKUP(Tablaedad[[#This Row],[CEDI]],'CONVERSION DATOS'!B:C,2,0)</f>
        <v>ALKA1</v>
      </c>
      <c r="H142" s="14" t="str">
        <f>+VLOOKUP(Tablaedad[[#This Row],[Item]],'DT HUEVO'!$A:$E,4,0)</f>
        <v>GRIS SUELTO</v>
      </c>
      <c r="I142" t="str">
        <f>+VLOOKUP(Tablaedad[[#This Row],[Item]],'DT HUEVO'!$A:$D,3,0)</f>
        <v>C</v>
      </c>
      <c r="J142" t="str">
        <f>+VLOOKUP(G142,'DT HUEVO'!$H:$K,4,0)</f>
        <v>PLANTAS</v>
      </c>
      <c r="K142">
        <f>SUMIFS('DIAS DE INVENTARIO TAT'!M:M,'DIAS DE INVENTARIO TAT'!A:A,Tablaedad[[#This Row],[DESTINO]],'DIAS DE INVENTARIO TAT'!B:B,Tablaedad[[#This Row],[Item]])</f>
        <v>0</v>
      </c>
      <c r="L142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42" s="6">
        <f>SUMIFS(inv!D$1:D$1,inv!T$1:T$1,Tablaedad[[#This Row],[DESTINO]],inv!AA$1:AA$1,Tablaedad[[#This Row],[Columna4]],inv!P$1:P$1,Tablaedad[[#This Row],[Item]])</f>
        <v>0</v>
      </c>
      <c r="N142" s="22">
        <f>+IFERROR(Tablaedad[[#This Row],[CANTIDAD]]/Tablaedad[[#This Row],[INVENTARIO TOTAL]],0)</f>
        <v>0</v>
      </c>
      <c r="O142">
        <f>+VLOOKUP(Tablaedad[[#This Row],[Item]],'DT HUEVO'!$A:$E,5,0)</f>
        <v>0</v>
      </c>
      <c r="P142">
        <f>SUMIFS('DIAS DE INVENTARIO TAT'!R:R,'DIAS DE INVENTARIO TAT'!A:A,Tablaedad[[#This Row],[DESTINO]],'DIAS DE INVENTARIO TAT'!B:B,Tablaedad[[#This Row],[Item]])</f>
        <v>0</v>
      </c>
      <c r="R142" t="s">
        <v>1733</v>
      </c>
      <c r="S142" t="s">
        <v>1733</v>
      </c>
      <c r="T142" t="s">
        <v>1733</v>
      </c>
    </row>
    <row r="143" spans="1:20">
      <c r="A143" s="221" t="s">
        <v>809</v>
      </c>
      <c r="B143" s="222">
        <v>46307</v>
      </c>
      <c r="C143" s="221">
        <v>1</v>
      </c>
      <c r="D143" s="221">
        <v>10601</v>
      </c>
      <c r="E143" s="166">
        <v>4344</v>
      </c>
      <c r="F143" s="27" t="str">
        <f>VLOOKUP(Tablaedad[[#This Row],[Item]],'DT HUEVO'!$A:$B,2,0)</f>
        <v>HUEVO CX30 CARTON GRIS</v>
      </c>
      <c r="G143" s="8" t="str">
        <f>+VLOOKUP(Tablaedad[[#This Row],[CEDI]],'CONVERSION DATOS'!B:C,2,0)</f>
        <v>ALKA1</v>
      </c>
      <c r="H143" s="14" t="str">
        <f>+VLOOKUP(Tablaedad[[#This Row],[Item]],'DT HUEVO'!$A:$E,4,0)</f>
        <v>GRIS SUELTO</v>
      </c>
      <c r="I143" t="str">
        <f>+VLOOKUP(Tablaedad[[#This Row],[Item]],'DT HUEVO'!$A:$D,3,0)</f>
        <v>C</v>
      </c>
      <c r="J143" t="str">
        <f>+VLOOKUP(G143,'DT HUEVO'!$H:$K,4,0)</f>
        <v>PLANTAS</v>
      </c>
      <c r="K143">
        <f>SUMIFS('DIAS DE INVENTARIO TAT'!M:M,'DIAS DE INVENTARIO TAT'!A:A,Tablaedad[[#This Row],[DESTINO]],'DIAS DE INVENTARIO TAT'!B:B,Tablaedad[[#This Row],[Item]])</f>
        <v>0</v>
      </c>
      <c r="L143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43" s="6">
        <f>SUMIFS(inv!D$1:D$1,inv!T$1:T$1,Tablaedad[[#This Row],[DESTINO]],inv!AA$1:AA$1,Tablaedad[[#This Row],[Columna4]],inv!P$1:P$1,Tablaedad[[#This Row],[Item]])</f>
        <v>0</v>
      </c>
      <c r="N143" s="22">
        <f>+IFERROR(Tablaedad[[#This Row],[CANTIDAD]]/Tablaedad[[#This Row],[INVENTARIO TOTAL]],0)</f>
        <v>0</v>
      </c>
      <c r="O143">
        <f>+VLOOKUP(Tablaedad[[#This Row],[Item]],'DT HUEVO'!$A:$E,5,0)</f>
        <v>0</v>
      </c>
      <c r="P143">
        <f>SUMIFS('DIAS DE INVENTARIO TAT'!R:R,'DIAS DE INVENTARIO TAT'!A:A,Tablaedad[[#This Row],[DESTINO]],'DIAS DE INVENTARIO TAT'!B:B,Tablaedad[[#This Row],[Item]])</f>
        <v>0</v>
      </c>
      <c r="R143" t="s">
        <v>1733</v>
      </c>
      <c r="S143" t="s">
        <v>1733</v>
      </c>
      <c r="T143" t="s">
        <v>1733</v>
      </c>
    </row>
    <row r="144" spans="1:20">
      <c r="A144" s="221" t="s">
        <v>809</v>
      </c>
      <c r="B144" s="222">
        <v>46307</v>
      </c>
      <c r="C144" s="221">
        <v>1</v>
      </c>
      <c r="D144" s="221">
        <v>112268</v>
      </c>
      <c r="E144" s="166">
        <v>39000</v>
      </c>
      <c r="F144" s="27" t="str">
        <f>VLOOKUP(Tablaedad[[#This Row],[Item]],'DT HUEVO'!$A:$B,2,0)</f>
        <v>HUEVO XL X 15 PET CAJA X 300</v>
      </c>
      <c r="G144" s="8" t="str">
        <f>+VLOOKUP(Tablaedad[[#This Row],[CEDI]],'CONVERSION DATOS'!B:C,2,0)</f>
        <v>ALKA1</v>
      </c>
      <c r="H144" s="14" t="str">
        <f>+VLOOKUP(Tablaedad[[#This Row],[Item]],'DT HUEVO'!$A:$E,4,0)</f>
        <v>EMPACADOS</v>
      </c>
      <c r="I144" t="str">
        <f>+VLOOKUP(Tablaedad[[#This Row],[Item]],'DT HUEVO'!$A:$D,3,0)</f>
        <v>XL</v>
      </c>
      <c r="J144" t="str">
        <f>+VLOOKUP(G144,'DT HUEVO'!$H:$K,4,0)</f>
        <v>PLANTAS</v>
      </c>
      <c r="K144">
        <f>SUMIFS('DIAS DE INVENTARIO TAT'!M:M,'DIAS DE INVENTARIO TAT'!A:A,Tablaedad[[#This Row],[DESTINO]],'DIAS DE INVENTARIO TAT'!B:B,Tablaedad[[#This Row],[Item]])</f>
        <v>0</v>
      </c>
      <c r="L144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44" s="6">
        <f>SUMIFS(inv!D$1:D$1,inv!T$1:T$1,Tablaedad[[#This Row],[DESTINO]],inv!AA$1:AA$1,Tablaedad[[#This Row],[Columna4]],inv!P$1:P$1,Tablaedad[[#This Row],[Item]])</f>
        <v>0</v>
      </c>
      <c r="N144" s="22">
        <f>+IFERROR(Tablaedad[[#This Row],[CANTIDAD]]/Tablaedad[[#This Row],[INVENTARIO TOTAL]],0)</f>
        <v>0</v>
      </c>
      <c r="O144">
        <f>+VLOOKUP(Tablaedad[[#This Row],[Item]],'DT HUEVO'!$A:$E,5,0)</f>
        <v>0</v>
      </c>
      <c r="P144">
        <f>SUMIFS('DIAS DE INVENTARIO TAT'!R:R,'DIAS DE INVENTARIO TAT'!A:A,Tablaedad[[#This Row],[DESTINO]],'DIAS DE INVENTARIO TAT'!B:B,Tablaedad[[#This Row],[Item]])</f>
        <v>0</v>
      </c>
      <c r="R144" t="s">
        <v>1733</v>
      </c>
      <c r="S144" t="s">
        <v>1733</v>
      </c>
      <c r="T144" t="s">
        <v>1733</v>
      </c>
    </row>
    <row r="145" spans="1:20">
      <c r="A145" s="221" t="s">
        <v>809</v>
      </c>
      <c r="B145" s="222">
        <v>46307</v>
      </c>
      <c r="C145" s="221">
        <v>3</v>
      </c>
      <c r="D145" s="221">
        <v>2010102</v>
      </c>
      <c r="E145" s="166">
        <v>40</v>
      </c>
      <c r="F145" s="27" t="str">
        <f>VLOOKUP(Tablaedad[[#This Row],[Item]],'DT HUEVO'!$A:$B,2,0)</f>
        <v>HUEVO YUMBO X20 CARTON VERDE CANASTA</v>
      </c>
      <c r="G145" s="8" t="str">
        <f>+VLOOKUP(Tablaedad[[#This Row],[CEDI]],'CONVERSION DATOS'!B:C,2,0)</f>
        <v>ALKA1</v>
      </c>
      <c r="H145" s="14" t="str">
        <f>+VLOOKUP(Tablaedad[[#This Row],[Item]],'DT HUEVO'!$A:$E,4,0)</f>
        <v>VERDE</v>
      </c>
      <c r="I145" t="str">
        <f>+VLOOKUP(Tablaedad[[#This Row],[Item]],'DT HUEVO'!$A:$D,3,0)</f>
        <v>YUMBO</v>
      </c>
      <c r="J145" t="str">
        <f>+VLOOKUP(G145,'DT HUEVO'!$H:$K,4,0)</f>
        <v>PLANTAS</v>
      </c>
      <c r="K145">
        <f>SUMIFS('DIAS DE INVENTARIO TAT'!M:M,'DIAS DE INVENTARIO TAT'!A:A,Tablaedad[[#This Row],[DESTINO]],'DIAS DE INVENTARIO TAT'!B:B,Tablaedad[[#This Row],[Item]])</f>
        <v>0</v>
      </c>
      <c r="L145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45" s="6">
        <f>SUMIFS(inv!D$1:D$1,inv!T$1:T$1,Tablaedad[[#This Row],[DESTINO]],inv!AA$1:AA$1,Tablaedad[[#This Row],[Columna4]],inv!P$1:P$1,Tablaedad[[#This Row],[Item]])</f>
        <v>0</v>
      </c>
      <c r="N145" s="22">
        <f>+IFERROR(Tablaedad[[#This Row],[CANTIDAD]]/Tablaedad[[#This Row],[INVENTARIO TOTAL]],0)</f>
        <v>0</v>
      </c>
      <c r="O145">
        <f>+VLOOKUP(Tablaedad[[#This Row],[Item]],'DT HUEVO'!$A:$E,5,0)</f>
        <v>0</v>
      </c>
      <c r="P145">
        <f>SUMIFS('DIAS DE INVENTARIO TAT'!R:R,'DIAS DE INVENTARIO TAT'!A:A,Tablaedad[[#This Row],[DESTINO]],'DIAS DE INVENTARIO TAT'!B:B,Tablaedad[[#This Row],[Item]])</f>
        <v>0</v>
      </c>
      <c r="R145" t="s">
        <v>1733</v>
      </c>
      <c r="S145" t="s">
        <v>1733</v>
      </c>
      <c r="T145" t="s">
        <v>1733</v>
      </c>
    </row>
    <row r="146" spans="1:20">
      <c r="A146" s="221" t="s">
        <v>809</v>
      </c>
      <c r="B146" s="222">
        <v>46307</v>
      </c>
      <c r="C146" s="221">
        <v>2</v>
      </c>
      <c r="D146" s="221">
        <v>2010102</v>
      </c>
      <c r="E146" s="166">
        <v>2748</v>
      </c>
      <c r="F146" s="27" t="str">
        <f>VLOOKUP(Tablaedad[[#This Row],[Item]],'DT HUEVO'!$A:$B,2,0)</f>
        <v>HUEVO YUMBO X20 CARTON VERDE CANASTA</v>
      </c>
      <c r="G146" s="8" t="str">
        <f>+VLOOKUP(Tablaedad[[#This Row],[CEDI]],'CONVERSION DATOS'!B:C,2,0)</f>
        <v>ALKA1</v>
      </c>
      <c r="H146" s="14" t="str">
        <f>+VLOOKUP(Tablaedad[[#This Row],[Item]],'DT HUEVO'!$A:$E,4,0)</f>
        <v>VERDE</v>
      </c>
      <c r="I146" t="str">
        <f>+VLOOKUP(Tablaedad[[#This Row],[Item]],'DT HUEVO'!$A:$D,3,0)</f>
        <v>YUMBO</v>
      </c>
      <c r="J146" t="str">
        <f>+VLOOKUP(G146,'DT HUEVO'!$H:$K,4,0)</f>
        <v>PLANTAS</v>
      </c>
      <c r="K146">
        <f>SUMIFS('DIAS DE INVENTARIO TAT'!M:M,'DIAS DE INVENTARIO TAT'!A:A,Tablaedad[[#This Row],[DESTINO]],'DIAS DE INVENTARIO TAT'!B:B,Tablaedad[[#This Row],[Item]])</f>
        <v>0</v>
      </c>
      <c r="L146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46" s="6">
        <f>SUMIFS(inv!D$1:D$1,inv!T$1:T$1,Tablaedad[[#This Row],[DESTINO]],inv!AA$1:AA$1,Tablaedad[[#This Row],[Columna4]],inv!P$1:P$1,Tablaedad[[#This Row],[Item]])</f>
        <v>0</v>
      </c>
      <c r="N146" s="22">
        <f>+IFERROR(Tablaedad[[#This Row],[CANTIDAD]]/Tablaedad[[#This Row],[INVENTARIO TOTAL]],0)</f>
        <v>0</v>
      </c>
      <c r="O146">
        <f>+VLOOKUP(Tablaedad[[#This Row],[Item]],'DT HUEVO'!$A:$E,5,0)</f>
        <v>0</v>
      </c>
      <c r="P146">
        <f>SUMIFS('DIAS DE INVENTARIO TAT'!R:R,'DIAS DE INVENTARIO TAT'!A:A,Tablaedad[[#This Row],[DESTINO]],'DIAS DE INVENTARIO TAT'!B:B,Tablaedad[[#This Row],[Item]])</f>
        <v>0</v>
      </c>
      <c r="R146" t="s">
        <v>1733</v>
      </c>
      <c r="S146" t="s">
        <v>1733</v>
      </c>
      <c r="T146" t="s">
        <v>1733</v>
      </c>
    </row>
    <row r="147" spans="1:20">
      <c r="A147" s="221" t="s">
        <v>809</v>
      </c>
      <c r="B147" s="222">
        <v>46307</v>
      </c>
      <c r="C147" s="221">
        <v>1</v>
      </c>
      <c r="D147" s="221">
        <v>2010102</v>
      </c>
      <c r="E147" s="166">
        <v>2471</v>
      </c>
      <c r="F147" s="27" t="str">
        <f>VLOOKUP(Tablaedad[[#This Row],[Item]],'DT HUEVO'!$A:$B,2,0)</f>
        <v>HUEVO YUMBO X20 CARTON VERDE CANASTA</v>
      </c>
      <c r="G147" s="8" t="str">
        <f>+VLOOKUP(Tablaedad[[#This Row],[CEDI]],'CONVERSION DATOS'!B:C,2,0)</f>
        <v>ALKA1</v>
      </c>
      <c r="H147" s="14" t="str">
        <f>+VLOOKUP(Tablaedad[[#This Row],[Item]],'DT HUEVO'!$A:$E,4,0)</f>
        <v>VERDE</v>
      </c>
      <c r="I147" t="str">
        <f>+VLOOKUP(Tablaedad[[#This Row],[Item]],'DT HUEVO'!$A:$D,3,0)</f>
        <v>YUMBO</v>
      </c>
      <c r="J147" t="str">
        <f>+VLOOKUP(G147,'DT HUEVO'!$H:$K,4,0)</f>
        <v>PLANTAS</v>
      </c>
      <c r="K147">
        <f>SUMIFS('DIAS DE INVENTARIO TAT'!M:M,'DIAS DE INVENTARIO TAT'!A:A,Tablaedad[[#This Row],[DESTINO]],'DIAS DE INVENTARIO TAT'!B:B,Tablaedad[[#This Row],[Item]])</f>
        <v>0</v>
      </c>
      <c r="L147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47" s="6">
        <f>SUMIFS(inv!D$1:D$1,inv!T$1:T$1,Tablaedad[[#This Row],[DESTINO]],inv!AA$1:AA$1,Tablaedad[[#This Row],[Columna4]],inv!P$1:P$1,Tablaedad[[#This Row],[Item]])</f>
        <v>0</v>
      </c>
      <c r="N147" s="22">
        <f>+IFERROR(Tablaedad[[#This Row],[CANTIDAD]]/Tablaedad[[#This Row],[INVENTARIO TOTAL]],0)</f>
        <v>0</v>
      </c>
      <c r="O147">
        <f>+VLOOKUP(Tablaedad[[#This Row],[Item]],'DT HUEVO'!$A:$E,5,0)</f>
        <v>0</v>
      </c>
      <c r="P147">
        <f>SUMIFS('DIAS DE INVENTARIO TAT'!R:R,'DIAS DE INVENTARIO TAT'!A:A,Tablaedad[[#This Row],[DESTINO]],'DIAS DE INVENTARIO TAT'!B:B,Tablaedad[[#This Row],[Item]])</f>
        <v>0</v>
      </c>
      <c r="R147" t="s">
        <v>1733</v>
      </c>
      <c r="S147" t="s">
        <v>1733</v>
      </c>
      <c r="T147" t="s">
        <v>1733</v>
      </c>
    </row>
    <row r="148" spans="1:20">
      <c r="A148" s="221" t="s">
        <v>809</v>
      </c>
      <c r="B148" s="222">
        <v>46307</v>
      </c>
      <c r="C148" s="221">
        <v>2</v>
      </c>
      <c r="D148" s="221">
        <v>2010301</v>
      </c>
      <c r="E148" s="166">
        <v>42393</v>
      </c>
      <c r="F148" s="27" t="str">
        <f>VLOOKUP(Tablaedad[[#This Row],[Item]],'DT HUEVO'!$A:$B,2,0)</f>
        <v>HUEVO AA X30 CARTON GRIS CANASTA</v>
      </c>
      <c r="G148" s="8" t="str">
        <f>+VLOOKUP(Tablaedad[[#This Row],[CEDI]],'CONVERSION DATOS'!B:C,2,0)</f>
        <v>ALKA1</v>
      </c>
      <c r="H148" s="14" t="str">
        <f>+VLOOKUP(Tablaedad[[#This Row],[Item]],'DT HUEVO'!$A:$E,4,0)</f>
        <v>GRIS SUELTO</v>
      </c>
      <c r="I148" t="str">
        <f>+VLOOKUP(Tablaedad[[#This Row],[Item]],'DT HUEVO'!$A:$D,3,0)</f>
        <v>AA</v>
      </c>
      <c r="J148" t="str">
        <f>+VLOOKUP(G148,'DT HUEVO'!$H:$K,4,0)</f>
        <v>PLANTAS</v>
      </c>
      <c r="K148">
        <f>SUMIFS('DIAS DE INVENTARIO TAT'!M:M,'DIAS DE INVENTARIO TAT'!A:A,Tablaedad[[#This Row],[DESTINO]],'DIAS DE INVENTARIO TAT'!B:B,Tablaedad[[#This Row],[Item]])</f>
        <v>0</v>
      </c>
      <c r="L148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48" s="6">
        <f>SUMIFS(inv!D$1:D$1,inv!T$1:T$1,Tablaedad[[#This Row],[DESTINO]],inv!AA$1:AA$1,Tablaedad[[#This Row],[Columna4]],inv!P$1:P$1,Tablaedad[[#This Row],[Item]])</f>
        <v>0</v>
      </c>
      <c r="N148" s="22">
        <f>+IFERROR(Tablaedad[[#This Row],[CANTIDAD]]/Tablaedad[[#This Row],[INVENTARIO TOTAL]],0)</f>
        <v>0</v>
      </c>
      <c r="O148">
        <f>+VLOOKUP(Tablaedad[[#This Row],[Item]],'DT HUEVO'!$A:$E,5,0)</f>
        <v>0</v>
      </c>
      <c r="P148">
        <f>SUMIFS('DIAS DE INVENTARIO TAT'!R:R,'DIAS DE INVENTARIO TAT'!A:A,Tablaedad[[#This Row],[DESTINO]],'DIAS DE INVENTARIO TAT'!B:B,Tablaedad[[#This Row],[Item]])</f>
        <v>0</v>
      </c>
      <c r="R148" t="s">
        <v>1733</v>
      </c>
      <c r="S148" t="s">
        <v>1733</v>
      </c>
      <c r="T148" t="s">
        <v>1733</v>
      </c>
    </row>
    <row r="149" spans="1:20">
      <c r="A149" s="221" t="s">
        <v>809</v>
      </c>
      <c r="B149" s="222">
        <v>46307</v>
      </c>
      <c r="C149" s="221">
        <v>1</v>
      </c>
      <c r="D149" s="221">
        <v>2010301</v>
      </c>
      <c r="E149" s="166">
        <v>182400</v>
      </c>
      <c r="F149" s="27" t="str">
        <f>VLOOKUP(Tablaedad[[#This Row],[Item]],'DT HUEVO'!$A:$B,2,0)</f>
        <v>HUEVO AA X30 CARTON GRIS CANASTA</v>
      </c>
      <c r="G149" s="8" t="str">
        <f>+VLOOKUP(Tablaedad[[#This Row],[CEDI]],'CONVERSION DATOS'!B:C,2,0)</f>
        <v>ALKA1</v>
      </c>
      <c r="H149" s="14" t="str">
        <f>+VLOOKUP(Tablaedad[[#This Row],[Item]],'DT HUEVO'!$A:$E,4,0)</f>
        <v>GRIS SUELTO</v>
      </c>
      <c r="I149" t="str">
        <f>+VLOOKUP(Tablaedad[[#This Row],[Item]],'DT HUEVO'!$A:$D,3,0)</f>
        <v>AA</v>
      </c>
      <c r="J149" t="str">
        <f>+VLOOKUP(G149,'DT HUEVO'!$H:$K,4,0)</f>
        <v>PLANTAS</v>
      </c>
      <c r="K149">
        <f>SUMIFS('DIAS DE INVENTARIO TAT'!M:M,'DIAS DE INVENTARIO TAT'!A:A,Tablaedad[[#This Row],[DESTINO]],'DIAS DE INVENTARIO TAT'!B:B,Tablaedad[[#This Row],[Item]])</f>
        <v>0</v>
      </c>
      <c r="L149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49" s="6">
        <f>SUMIFS(inv!D$1:D$1,inv!T$1:T$1,Tablaedad[[#This Row],[DESTINO]],inv!AA$1:AA$1,Tablaedad[[#This Row],[Columna4]],inv!P$1:P$1,Tablaedad[[#This Row],[Item]])</f>
        <v>0</v>
      </c>
      <c r="N149" s="22">
        <f>+IFERROR(Tablaedad[[#This Row],[CANTIDAD]]/Tablaedad[[#This Row],[INVENTARIO TOTAL]],0)</f>
        <v>0</v>
      </c>
      <c r="O149">
        <f>+VLOOKUP(Tablaedad[[#This Row],[Item]],'DT HUEVO'!$A:$E,5,0)</f>
        <v>0</v>
      </c>
      <c r="P149">
        <f>SUMIFS('DIAS DE INVENTARIO TAT'!R:R,'DIAS DE INVENTARIO TAT'!A:A,Tablaedad[[#This Row],[DESTINO]],'DIAS DE INVENTARIO TAT'!B:B,Tablaedad[[#This Row],[Item]])</f>
        <v>0</v>
      </c>
      <c r="R149" t="s">
        <v>1733</v>
      </c>
      <c r="S149" t="s">
        <v>1733</v>
      </c>
      <c r="T149" t="s">
        <v>1733</v>
      </c>
    </row>
    <row r="150" spans="1:20">
      <c r="A150" s="221" t="s">
        <v>809</v>
      </c>
      <c r="B150" s="222">
        <v>46307</v>
      </c>
      <c r="C150" s="221">
        <v>1</v>
      </c>
      <c r="D150" s="221">
        <v>2010501</v>
      </c>
      <c r="E150" s="166">
        <v>1989</v>
      </c>
      <c r="F150" s="27" t="str">
        <f>VLOOKUP(Tablaedad[[#This Row],[Item]],'DT HUEVO'!$A:$B,2,0)</f>
        <v>HUEVO B X30 CARTON GRIS CANASTA</v>
      </c>
      <c r="G150" s="8" t="str">
        <f>+VLOOKUP(Tablaedad[[#This Row],[CEDI]],'CONVERSION DATOS'!B:C,2,0)</f>
        <v>ALKA1</v>
      </c>
      <c r="H150" s="14" t="str">
        <f>+VLOOKUP(Tablaedad[[#This Row],[Item]],'DT HUEVO'!$A:$E,4,0)</f>
        <v>GRIS SUELTO</v>
      </c>
      <c r="I150" t="str">
        <f>+VLOOKUP(Tablaedad[[#This Row],[Item]],'DT HUEVO'!$A:$D,3,0)</f>
        <v>B</v>
      </c>
      <c r="J150" t="str">
        <f>+VLOOKUP(G150,'DT HUEVO'!$H:$K,4,0)</f>
        <v>PLANTAS</v>
      </c>
      <c r="K150">
        <f>SUMIFS('DIAS DE INVENTARIO TAT'!M:M,'DIAS DE INVENTARIO TAT'!A:A,Tablaedad[[#This Row],[DESTINO]],'DIAS DE INVENTARIO TAT'!B:B,Tablaedad[[#This Row],[Item]])</f>
        <v>0</v>
      </c>
      <c r="L150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50" s="6">
        <f>SUMIFS(inv!D$1:D$1,inv!T$1:T$1,Tablaedad[[#This Row],[DESTINO]],inv!AA$1:AA$1,Tablaedad[[#This Row],[Columna4]],inv!P$1:P$1,Tablaedad[[#This Row],[Item]])</f>
        <v>0</v>
      </c>
      <c r="N150" s="22">
        <f>+IFERROR(Tablaedad[[#This Row],[CANTIDAD]]/Tablaedad[[#This Row],[INVENTARIO TOTAL]],0)</f>
        <v>0</v>
      </c>
      <c r="O150">
        <f>+VLOOKUP(Tablaedad[[#This Row],[Item]],'DT HUEVO'!$A:$E,5,0)</f>
        <v>0</v>
      </c>
      <c r="P150">
        <f>SUMIFS('DIAS DE INVENTARIO TAT'!R:R,'DIAS DE INVENTARIO TAT'!A:A,Tablaedad[[#This Row],[DESTINO]],'DIAS DE INVENTARIO TAT'!B:B,Tablaedad[[#This Row],[Item]])</f>
        <v>0</v>
      </c>
      <c r="R150" t="s">
        <v>1733</v>
      </c>
      <c r="S150" t="s">
        <v>1733</v>
      </c>
      <c r="T150" t="s">
        <v>1733</v>
      </c>
    </row>
    <row r="151" spans="1:20">
      <c r="A151" s="221" t="s">
        <v>809</v>
      </c>
      <c r="B151" s="222">
        <v>46307</v>
      </c>
      <c r="C151" s="221">
        <v>4</v>
      </c>
      <c r="D151" s="221">
        <v>2110202</v>
      </c>
      <c r="E151" s="166">
        <v>31317</v>
      </c>
      <c r="F151" s="27" t="str">
        <f>VLOOKUP(Tablaedad[[#This Row],[Item]],'DT HUEVO'!$A:$B,2,0)</f>
        <v>HUEVO XL X 30 CARTON VERDE CANASTA</v>
      </c>
      <c r="G151" s="8" t="str">
        <f>+VLOOKUP(Tablaedad[[#This Row],[CEDI]],'CONVERSION DATOS'!B:C,2,0)</f>
        <v>ALKA1</v>
      </c>
      <c r="H151" s="14" t="str">
        <f>+VLOOKUP(Tablaedad[[#This Row],[Item]],'DT HUEVO'!$A:$E,4,0)</f>
        <v>VERDE</v>
      </c>
      <c r="I151" t="str">
        <f>+VLOOKUP(Tablaedad[[#This Row],[Item]],'DT HUEVO'!$A:$D,3,0)</f>
        <v>XL</v>
      </c>
      <c r="J151" t="str">
        <f>+VLOOKUP(G151,'DT HUEVO'!$H:$K,4,0)</f>
        <v>PLANTAS</v>
      </c>
      <c r="K151">
        <f>SUMIFS('DIAS DE INVENTARIO TAT'!M:M,'DIAS DE INVENTARIO TAT'!A:A,Tablaedad[[#This Row],[DESTINO]],'DIAS DE INVENTARIO TAT'!B:B,Tablaedad[[#This Row],[Item]])</f>
        <v>0</v>
      </c>
      <c r="L151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51" s="6">
        <f>SUMIFS(inv!D$1:D$1,inv!T$1:T$1,Tablaedad[[#This Row],[DESTINO]],inv!AA$1:AA$1,Tablaedad[[#This Row],[Columna4]],inv!P$1:P$1,Tablaedad[[#This Row],[Item]])</f>
        <v>0</v>
      </c>
      <c r="N151" s="22">
        <f>+IFERROR(Tablaedad[[#This Row],[CANTIDAD]]/Tablaedad[[#This Row],[INVENTARIO TOTAL]],0)</f>
        <v>0</v>
      </c>
      <c r="O151">
        <f>+VLOOKUP(Tablaedad[[#This Row],[Item]],'DT HUEVO'!$A:$E,5,0)</f>
        <v>0</v>
      </c>
      <c r="P151">
        <f>SUMIFS('DIAS DE INVENTARIO TAT'!R:R,'DIAS DE INVENTARIO TAT'!A:A,Tablaedad[[#This Row],[DESTINO]],'DIAS DE INVENTARIO TAT'!B:B,Tablaedad[[#This Row],[Item]])</f>
        <v>0</v>
      </c>
      <c r="R151" t="s">
        <v>1733</v>
      </c>
      <c r="S151" t="s">
        <v>1733</v>
      </c>
      <c r="T151" t="s">
        <v>1733</v>
      </c>
    </row>
    <row r="152" spans="1:20">
      <c r="A152" s="221" t="s">
        <v>809</v>
      </c>
      <c r="B152" s="222">
        <v>46307</v>
      </c>
      <c r="C152" s="221">
        <v>3</v>
      </c>
      <c r="D152" s="221">
        <v>2110202</v>
      </c>
      <c r="E152" s="166">
        <v>17160</v>
      </c>
      <c r="F152" s="27" t="str">
        <f>VLOOKUP(Tablaedad[[#This Row],[Item]],'DT HUEVO'!$A:$B,2,0)</f>
        <v>HUEVO XL X 30 CARTON VERDE CANASTA</v>
      </c>
      <c r="G152" s="8" t="str">
        <f>+VLOOKUP(Tablaedad[[#This Row],[CEDI]],'CONVERSION DATOS'!B:C,2,0)</f>
        <v>ALKA1</v>
      </c>
      <c r="H152" s="14" t="str">
        <f>+VLOOKUP(Tablaedad[[#This Row],[Item]],'DT HUEVO'!$A:$E,4,0)</f>
        <v>VERDE</v>
      </c>
      <c r="I152" t="str">
        <f>+VLOOKUP(Tablaedad[[#This Row],[Item]],'DT HUEVO'!$A:$D,3,0)</f>
        <v>XL</v>
      </c>
      <c r="J152" t="str">
        <f>+VLOOKUP(G152,'DT HUEVO'!$H:$K,4,0)</f>
        <v>PLANTAS</v>
      </c>
      <c r="K152">
        <f>SUMIFS('DIAS DE INVENTARIO TAT'!M:M,'DIAS DE INVENTARIO TAT'!A:A,Tablaedad[[#This Row],[DESTINO]],'DIAS DE INVENTARIO TAT'!B:B,Tablaedad[[#This Row],[Item]])</f>
        <v>0</v>
      </c>
      <c r="L152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52" s="6">
        <f>SUMIFS(inv!D$1:D$1,inv!T$1:T$1,Tablaedad[[#This Row],[DESTINO]],inv!AA$1:AA$1,Tablaedad[[#This Row],[Columna4]],inv!P$1:P$1,Tablaedad[[#This Row],[Item]])</f>
        <v>0</v>
      </c>
      <c r="N152" s="22">
        <f>+IFERROR(Tablaedad[[#This Row],[CANTIDAD]]/Tablaedad[[#This Row],[INVENTARIO TOTAL]],0)</f>
        <v>0</v>
      </c>
      <c r="O152">
        <f>+VLOOKUP(Tablaedad[[#This Row],[Item]],'DT HUEVO'!$A:$E,5,0)</f>
        <v>0</v>
      </c>
      <c r="P152">
        <f>SUMIFS('DIAS DE INVENTARIO TAT'!R:R,'DIAS DE INVENTARIO TAT'!A:A,Tablaedad[[#This Row],[DESTINO]],'DIAS DE INVENTARIO TAT'!B:B,Tablaedad[[#This Row],[Item]])</f>
        <v>0</v>
      </c>
      <c r="R152" t="s">
        <v>1733</v>
      </c>
      <c r="S152" t="s">
        <v>1733</v>
      </c>
      <c r="T152" t="s">
        <v>1733</v>
      </c>
    </row>
    <row r="153" spans="1:20">
      <c r="A153" s="221" t="s">
        <v>809</v>
      </c>
      <c r="B153" s="222">
        <v>46307</v>
      </c>
      <c r="C153" s="221">
        <v>2</v>
      </c>
      <c r="D153" s="221">
        <v>2110202</v>
      </c>
      <c r="E153" s="166">
        <v>25819</v>
      </c>
      <c r="F153" s="27" t="str">
        <f>VLOOKUP(Tablaedad[[#This Row],[Item]],'DT HUEVO'!$A:$B,2,0)</f>
        <v>HUEVO XL X 30 CARTON VERDE CANASTA</v>
      </c>
      <c r="G153" s="8" t="str">
        <f>+VLOOKUP(Tablaedad[[#This Row],[CEDI]],'CONVERSION DATOS'!B:C,2,0)</f>
        <v>ALKA1</v>
      </c>
      <c r="H153" s="14" t="str">
        <f>+VLOOKUP(Tablaedad[[#This Row],[Item]],'DT HUEVO'!$A:$E,4,0)</f>
        <v>VERDE</v>
      </c>
      <c r="I153" t="str">
        <f>+VLOOKUP(Tablaedad[[#This Row],[Item]],'DT HUEVO'!$A:$D,3,0)</f>
        <v>XL</v>
      </c>
      <c r="J153" t="str">
        <f>+VLOOKUP(G153,'DT HUEVO'!$H:$K,4,0)</f>
        <v>PLANTAS</v>
      </c>
      <c r="K153">
        <f>SUMIFS('DIAS DE INVENTARIO TAT'!M:M,'DIAS DE INVENTARIO TAT'!A:A,Tablaedad[[#This Row],[DESTINO]],'DIAS DE INVENTARIO TAT'!B:B,Tablaedad[[#This Row],[Item]])</f>
        <v>0</v>
      </c>
      <c r="L153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53" s="6">
        <f>SUMIFS(inv!D$1:D$1,inv!T$1:T$1,Tablaedad[[#This Row],[DESTINO]],inv!AA$1:AA$1,Tablaedad[[#This Row],[Columna4]],inv!P$1:P$1,Tablaedad[[#This Row],[Item]])</f>
        <v>0</v>
      </c>
      <c r="N153" s="22">
        <f>+IFERROR(Tablaedad[[#This Row],[CANTIDAD]]/Tablaedad[[#This Row],[INVENTARIO TOTAL]],0)</f>
        <v>0</v>
      </c>
      <c r="O153">
        <f>+VLOOKUP(Tablaedad[[#This Row],[Item]],'DT HUEVO'!$A:$E,5,0)</f>
        <v>0</v>
      </c>
      <c r="P153">
        <f>SUMIFS('DIAS DE INVENTARIO TAT'!R:R,'DIAS DE INVENTARIO TAT'!A:A,Tablaedad[[#This Row],[DESTINO]],'DIAS DE INVENTARIO TAT'!B:B,Tablaedad[[#This Row],[Item]])</f>
        <v>0</v>
      </c>
      <c r="R153" t="s">
        <v>1733</v>
      </c>
      <c r="S153" t="s">
        <v>1733</v>
      </c>
      <c r="T153" t="s">
        <v>1733</v>
      </c>
    </row>
    <row r="154" spans="1:20">
      <c r="A154" s="221" t="s">
        <v>809</v>
      </c>
      <c r="B154" s="222">
        <v>46307</v>
      </c>
      <c r="C154" s="221">
        <v>1</v>
      </c>
      <c r="D154" s="221">
        <v>2110202</v>
      </c>
      <c r="E154" s="166">
        <v>25740</v>
      </c>
      <c r="F154" s="27" t="str">
        <f>VLOOKUP(Tablaedad[[#This Row],[Item]],'DT HUEVO'!$A:$B,2,0)</f>
        <v>HUEVO XL X 30 CARTON VERDE CANASTA</v>
      </c>
      <c r="G154" s="8" t="str">
        <f>+VLOOKUP(Tablaedad[[#This Row],[CEDI]],'CONVERSION DATOS'!B:C,2,0)</f>
        <v>ALKA1</v>
      </c>
      <c r="H154" s="14" t="str">
        <f>+VLOOKUP(Tablaedad[[#This Row],[Item]],'DT HUEVO'!$A:$E,4,0)</f>
        <v>VERDE</v>
      </c>
      <c r="I154" t="str">
        <f>+VLOOKUP(Tablaedad[[#This Row],[Item]],'DT HUEVO'!$A:$D,3,0)</f>
        <v>XL</v>
      </c>
      <c r="J154" t="str">
        <f>+VLOOKUP(G154,'DT HUEVO'!$H:$K,4,0)</f>
        <v>PLANTAS</v>
      </c>
      <c r="K154">
        <f>SUMIFS('DIAS DE INVENTARIO TAT'!M:M,'DIAS DE INVENTARIO TAT'!A:A,Tablaedad[[#This Row],[DESTINO]],'DIAS DE INVENTARIO TAT'!B:B,Tablaedad[[#This Row],[Item]])</f>
        <v>0</v>
      </c>
      <c r="L154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54" s="6">
        <f>SUMIFS(inv!D$1:D$1,inv!T$1:T$1,Tablaedad[[#This Row],[DESTINO]],inv!AA$1:AA$1,Tablaedad[[#This Row],[Columna4]],inv!P$1:P$1,Tablaedad[[#This Row],[Item]])</f>
        <v>0</v>
      </c>
      <c r="N154" s="22">
        <f>+IFERROR(Tablaedad[[#This Row],[CANTIDAD]]/Tablaedad[[#This Row],[INVENTARIO TOTAL]],0)</f>
        <v>0</v>
      </c>
      <c r="O154">
        <f>+VLOOKUP(Tablaedad[[#This Row],[Item]],'DT HUEVO'!$A:$E,5,0)</f>
        <v>0</v>
      </c>
      <c r="P154">
        <f>SUMIFS('DIAS DE INVENTARIO TAT'!R:R,'DIAS DE INVENTARIO TAT'!A:A,Tablaedad[[#This Row],[DESTINO]],'DIAS DE INVENTARIO TAT'!B:B,Tablaedad[[#This Row],[Item]])</f>
        <v>0</v>
      </c>
      <c r="R154" t="s">
        <v>1733</v>
      </c>
      <c r="S154" t="s">
        <v>1733</v>
      </c>
      <c r="T154" t="s">
        <v>1733</v>
      </c>
    </row>
    <row r="155" spans="1:20">
      <c r="A155" s="221" t="s">
        <v>809</v>
      </c>
      <c r="B155" s="222">
        <v>46307</v>
      </c>
      <c r="C155" s="221">
        <v>1</v>
      </c>
      <c r="D155" s="221">
        <v>2110302</v>
      </c>
      <c r="E155" s="166">
        <v>23256</v>
      </c>
      <c r="F155" s="27" t="str">
        <f>VLOOKUP(Tablaedad[[#This Row],[Item]],'DT HUEVO'!$A:$B,2,0)</f>
        <v>HUEVO L X 30 CARTON VERDE CANASTA</v>
      </c>
      <c r="G155" s="8" t="str">
        <f>+VLOOKUP(Tablaedad[[#This Row],[CEDI]],'CONVERSION DATOS'!B:C,2,0)</f>
        <v>ALKA1</v>
      </c>
      <c r="H155" s="14" t="str">
        <f>+VLOOKUP(Tablaedad[[#This Row],[Item]],'DT HUEVO'!$A:$E,4,0)</f>
        <v>VERDE</v>
      </c>
      <c r="I155" t="str">
        <f>+VLOOKUP(Tablaedad[[#This Row],[Item]],'DT HUEVO'!$A:$D,3,0)</f>
        <v>L</v>
      </c>
      <c r="J155" t="str">
        <f>+VLOOKUP(G155,'DT HUEVO'!$H:$K,4,0)</f>
        <v>PLANTAS</v>
      </c>
      <c r="K155">
        <f>SUMIFS('DIAS DE INVENTARIO TAT'!M:M,'DIAS DE INVENTARIO TAT'!A:A,Tablaedad[[#This Row],[DESTINO]],'DIAS DE INVENTARIO TAT'!B:B,Tablaedad[[#This Row],[Item]])</f>
        <v>0</v>
      </c>
      <c r="L155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55" s="6">
        <f>SUMIFS(inv!D$1:D$1,inv!T$1:T$1,Tablaedad[[#This Row],[DESTINO]],inv!AA$1:AA$1,Tablaedad[[#This Row],[Columna4]],inv!P$1:P$1,Tablaedad[[#This Row],[Item]])</f>
        <v>0</v>
      </c>
      <c r="N155" s="22">
        <f>+IFERROR(Tablaedad[[#This Row],[CANTIDAD]]/Tablaedad[[#This Row],[INVENTARIO TOTAL]],0)</f>
        <v>0</v>
      </c>
      <c r="O155">
        <f>+VLOOKUP(Tablaedad[[#This Row],[Item]],'DT HUEVO'!$A:$E,5,0)</f>
        <v>0</v>
      </c>
      <c r="P155">
        <f>SUMIFS('DIAS DE INVENTARIO TAT'!R:R,'DIAS DE INVENTARIO TAT'!A:A,Tablaedad[[#This Row],[DESTINO]],'DIAS DE INVENTARIO TAT'!B:B,Tablaedad[[#This Row],[Item]])</f>
        <v>0</v>
      </c>
      <c r="R155" t="s">
        <v>1733</v>
      </c>
      <c r="S155" t="s">
        <v>1733</v>
      </c>
      <c r="T155" t="s">
        <v>1733</v>
      </c>
    </row>
    <row r="156" spans="1:20">
      <c r="A156" s="221" t="s">
        <v>809</v>
      </c>
      <c r="B156" s="222">
        <v>46307</v>
      </c>
      <c r="C156" s="221">
        <v>4</v>
      </c>
      <c r="D156" s="221">
        <v>2110402</v>
      </c>
      <c r="E156" s="166">
        <v>120</v>
      </c>
      <c r="F156" s="27" t="str">
        <f>VLOOKUP(Tablaedad[[#This Row],[Item]],'DT HUEVO'!$A:$B,2,0)</f>
        <v>HUEVO M X 30 CARTON VERDE CANASTA</v>
      </c>
      <c r="G156" s="8" t="str">
        <f>+VLOOKUP(Tablaedad[[#This Row],[CEDI]],'CONVERSION DATOS'!B:C,2,0)</f>
        <v>ALKA1</v>
      </c>
      <c r="H156" s="14" t="str">
        <f>+VLOOKUP(Tablaedad[[#This Row],[Item]],'DT HUEVO'!$A:$E,4,0)</f>
        <v>VERDE</v>
      </c>
      <c r="I156" t="str">
        <f>+VLOOKUP(Tablaedad[[#This Row],[Item]],'DT HUEVO'!$A:$D,3,0)</f>
        <v>M</v>
      </c>
      <c r="J156" t="str">
        <f>+VLOOKUP(G156,'DT HUEVO'!$H:$K,4,0)</f>
        <v>PLANTAS</v>
      </c>
      <c r="K156">
        <f>SUMIFS('DIAS DE INVENTARIO TAT'!M:M,'DIAS DE INVENTARIO TAT'!A:A,Tablaedad[[#This Row],[DESTINO]],'DIAS DE INVENTARIO TAT'!B:B,Tablaedad[[#This Row],[Item]])</f>
        <v>0</v>
      </c>
      <c r="L156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56" s="6">
        <f>SUMIFS(inv!D$1:D$1,inv!T$1:T$1,Tablaedad[[#This Row],[DESTINO]],inv!AA$1:AA$1,Tablaedad[[#This Row],[Columna4]],inv!P$1:P$1,Tablaedad[[#This Row],[Item]])</f>
        <v>0</v>
      </c>
      <c r="N156" s="22">
        <f>+IFERROR(Tablaedad[[#This Row],[CANTIDAD]]/Tablaedad[[#This Row],[INVENTARIO TOTAL]],0)</f>
        <v>0</v>
      </c>
      <c r="O156">
        <f>+VLOOKUP(Tablaedad[[#This Row],[Item]],'DT HUEVO'!$A:$E,5,0)</f>
        <v>0</v>
      </c>
      <c r="P156">
        <f>SUMIFS('DIAS DE INVENTARIO TAT'!R:R,'DIAS DE INVENTARIO TAT'!A:A,Tablaedad[[#This Row],[DESTINO]],'DIAS DE INVENTARIO TAT'!B:B,Tablaedad[[#This Row],[Item]])</f>
        <v>0</v>
      </c>
      <c r="R156" t="s">
        <v>1733</v>
      </c>
      <c r="S156" t="s">
        <v>1733</v>
      </c>
      <c r="T156" t="s">
        <v>1733</v>
      </c>
    </row>
    <row r="157" spans="1:20">
      <c r="A157" s="221" t="s">
        <v>809</v>
      </c>
      <c r="B157" s="222">
        <v>46307</v>
      </c>
      <c r="C157" s="221">
        <v>1</v>
      </c>
      <c r="D157" s="221">
        <v>2410401</v>
      </c>
      <c r="E157" s="166">
        <v>302316</v>
      </c>
      <c r="F157" s="27" t="str">
        <f>VLOOKUP(Tablaedad[[#This Row],[Item]],'DT HUEVO'!$A:$B,2,0)</f>
        <v>HUEVO CE X 30 CARTON GRIS CANASTA</v>
      </c>
      <c r="G157" s="8" t="str">
        <f>+VLOOKUP(Tablaedad[[#This Row],[CEDI]],'CONVERSION DATOS'!B:C,2,0)</f>
        <v>ALKA1</v>
      </c>
      <c r="H157" s="14" t="str">
        <f>+VLOOKUP(Tablaedad[[#This Row],[Item]],'DT HUEVO'!$A:$E,4,0)</f>
        <v>GRIS SUELTO</v>
      </c>
      <c r="I157" t="str">
        <f>+VLOOKUP(Tablaedad[[#This Row],[Item]],'DT HUEVO'!$A:$D,3,0)</f>
        <v>A</v>
      </c>
      <c r="J157" t="str">
        <f>+VLOOKUP(G157,'DT HUEVO'!$H:$K,4,0)</f>
        <v>PLANTAS</v>
      </c>
      <c r="K157">
        <f>SUMIFS('DIAS DE INVENTARIO TAT'!M:M,'DIAS DE INVENTARIO TAT'!A:A,Tablaedad[[#This Row],[DESTINO]],'DIAS DE INVENTARIO TAT'!B:B,Tablaedad[[#This Row],[Item]])</f>
        <v>0</v>
      </c>
      <c r="L157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57" s="6">
        <f>SUMIFS(inv!D$1:D$1,inv!T$1:T$1,Tablaedad[[#This Row],[DESTINO]],inv!AA$1:AA$1,Tablaedad[[#This Row],[Columna4]],inv!P$1:P$1,Tablaedad[[#This Row],[Item]])</f>
        <v>0</v>
      </c>
      <c r="N157" s="22">
        <f>+IFERROR(Tablaedad[[#This Row],[CANTIDAD]]/Tablaedad[[#This Row],[INVENTARIO TOTAL]],0)</f>
        <v>0</v>
      </c>
      <c r="O157">
        <f>+VLOOKUP(Tablaedad[[#This Row],[Item]],'DT HUEVO'!$A:$E,5,0)</f>
        <v>0</v>
      </c>
      <c r="P157">
        <f>SUMIFS('DIAS DE INVENTARIO TAT'!R:R,'DIAS DE INVENTARIO TAT'!A:A,Tablaedad[[#This Row],[DESTINO]],'DIAS DE INVENTARIO TAT'!B:B,Tablaedad[[#This Row],[Item]])</f>
        <v>0</v>
      </c>
      <c r="R157" t="s">
        <v>1733</v>
      </c>
      <c r="S157" t="s">
        <v>1733</v>
      </c>
      <c r="T157" t="s">
        <v>1733</v>
      </c>
    </row>
    <row r="158" spans="1:20">
      <c r="A158" s="221" t="s">
        <v>809</v>
      </c>
      <c r="B158" s="222">
        <v>46307</v>
      </c>
      <c r="C158" s="221">
        <v>1</v>
      </c>
      <c r="D158" s="221">
        <v>72002</v>
      </c>
      <c r="E158" s="166">
        <v>3210</v>
      </c>
      <c r="F158" s="27" t="str">
        <f>VLOOKUP(Tablaedad[[#This Row],[Item]],'DT HUEVO'!$A:$B,2,0)</f>
        <v>HUEVO SUCIO ZF</v>
      </c>
      <c r="G158" s="8" t="str">
        <f>+VLOOKUP(Tablaedad[[#This Row],[CEDI]],'CONVERSION DATOS'!B:C,2,0)</f>
        <v>ALKA1</v>
      </c>
      <c r="H158" s="14" t="str">
        <f>+VLOOKUP(Tablaedad[[#This Row],[Item]],'DT HUEVO'!$A:$E,4,0)</f>
        <v>SEGUNDA</v>
      </c>
      <c r="I158" t="str">
        <f>+VLOOKUP(Tablaedad[[#This Row],[Item]],'DT HUEVO'!$A:$D,3,0)</f>
        <v>SEGUNDA</v>
      </c>
      <c r="J158" t="str">
        <f>+VLOOKUP(G158,'DT HUEVO'!$H:$K,4,0)</f>
        <v>PLANTAS</v>
      </c>
      <c r="K158">
        <f>SUMIFS('DIAS DE INVENTARIO TAT'!M:M,'DIAS DE INVENTARIO TAT'!A:A,Tablaedad[[#This Row],[DESTINO]],'DIAS DE INVENTARIO TAT'!B:B,Tablaedad[[#This Row],[Item]])</f>
        <v>0</v>
      </c>
      <c r="L158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58" s="6">
        <f>SUMIFS(inv!D$1:D$1,inv!T$1:T$1,Tablaedad[[#This Row],[DESTINO]],inv!AA$1:AA$1,Tablaedad[[#This Row],[Columna4]],inv!P$1:P$1,Tablaedad[[#This Row],[Item]])</f>
        <v>0</v>
      </c>
      <c r="N158" s="22">
        <f>+IFERROR(Tablaedad[[#This Row],[CANTIDAD]]/Tablaedad[[#This Row],[INVENTARIO TOTAL]],0)</f>
        <v>0</v>
      </c>
      <c r="O158" t="str">
        <f>+VLOOKUP(Tablaedad[[#This Row],[Item]],'DT HUEVO'!$A:$E,5,0)</f>
        <v>SUCIO</v>
      </c>
      <c r="P158">
        <f>SUMIFS('DIAS DE INVENTARIO TAT'!R:R,'DIAS DE INVENTARIO TAT'!A:A,Tablaedad[[#This Row],[DESTINO]],'DIAS DE INVENTARIO TAT'!B:B,Tablaedad[[#This Row],[Item]])</f>
        <v>0</v>
      </c>
      <c r="Q158">
        <v>72002</v>
      </c>
      <c r="R158" t="s">
        <v>1733</v>
      </c>
      <c r="S158" t="s">
        <v>1733</v>
      </c>
      <c r="T158" t="s">
        <v>1733</v>
      </c>
    </row>
    <row r="159" spans="1:20">
      <c r="A159" s="221" t="s">
        <v>809</v>
      </c>
      <c r="B159" s="222">
        <v>46307</v>
      </c>
      <c r="C159" s="221">
        <v>3</v>
      </c>
      <c r="D159" s="221">
        <v>73001</v>
      </c>
      <c r="E159" s="166">
        <v>18109</v>
      </c>
      <c r="F159" s="27" t="str">
        <f>VLOOKUP(Tablaedad[[#This Row],[Item]],'DT HUEVO'!$A:$B,2,0)</f>
        <v>HUEVO PICADO ROJO</v>
      </c>
      <c r="G159" s="8" t="str">
        <f>+VLOOKUP(Tablaedad[[#This Row],[CEDI]],'CONVERSION DATOS'!B:C,2,0)</f>
        <v>ALKA1</v>
      </c>
      <c r="H159" s="14" t="str">
        <f>+VLOOKUP(Tablaedad[[#This Row],[Item]],'DT HUEVO'!$A:$E,4,0)</f>
        <v>SEGUNDA</v>
      </c>
      <c r="I159" t="str">
        <f>+VLOOKUP(Tablaedad[[#This Row],[Item]],'DT HUEVO'!$A:$D,3,0)</f>
        <v>SEGUNDA</v>
      </c>
      <c r="J159" t="str">
        <f>+VLOOKUP(G159,'DT HUEVO'!$H:$K,4,0)</f>
        <v>PLANTAS</v>
      </c>
      <c r="K159">
        <f>SUMIFS('DIAS DE INVENTARIO TAT'!M:M,'DIAS DE INVENTARIO TAT'!A:A,Tablaedad[[#This Row],[DESTINO]],'DIAS DE INVENTARIO TAT'!B:B,Tablaedad[[#This Row],[Item]])</f>
        <v>0</v>
      </c>
      <c r="L159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59" s="6">
        <f>SUMIFS(inv!D$1:D$1,inv!T$1:T$1,Tablaedad[[#This Row],[DESTINO]],inv!AA$1:AA$1,Tablaedad[[#This Row],[Columna4]],inv!P$1:P$1,Tablaedad[[#This Row],[Item]])</f>
        <v>0</v>
      </c>
      <c r="N159" s="22">
        <f>+IFERROR(Tablaedad[[#This Row],[CANTIDAD]]/Tablaedad[[#This Row],[INVENTARIO TOTAL]],0)</f>
        <v>0</v>
      </c>
      <c r="O159" t="str">
        <f>+VLOOKUP(Tablaedad[[#This Row],[Item]],'DT HUEVO'!$A:$E,5,0)</f>
        <v>PICADO</v>
      </c>
      <c r="P159">
        <f>SUMIFS('DIAS DE INVENTARIO TAT'!R:R,'DIAS DE INVENTARIO TAT'!A:A,Tablaedad[[#This Row],[DESTINO]],'DIAS DE INVENTARIO TAT'!B:B,Tablaedad[[#This Row],[Item]])</f>
        <v>0</v>
      </c>
      <c r="Q159">
        <v>73001</v>
      </c>
      <c r="R159" t="s">
        <v>1733</v>
      </c>
      <c r="S159" t="s">
        <v>1733</v>
      </c>
      <c r="T159" t="s">
        <v>1733</v>
      </c>
    </row>
    <row r="160" spans="1:20">
      <c r="A160" s="221" t="s">
        <v>809</v>
      </c>
      <c r="B160" s="222">
        <v>46307</v>
      </c>
      <c r="C160" s="221">
        <v>2</v>
      </c>
      <c r="D160" s="221">
        <v>73001</v>
      </c>
      <c r="E160" s="166">
        <v>23404</v>
      </c>
      <c r="F160" s="27" t="str">
        <f>VLOOKUP(Tablaedad[[#This Row],[Item]],'DT HUEVO'!$A:$B,2,0)</f>
        <v>HUEVO PICADO ROJO</v>
      </c>
      <c r="G160" s="8" t="str">
        <f>+VLOOKUP(Tablaedad[[#This Row],[CEDI]],'CONVERSION DATOS'!B:C,2,0)</f>
        <v>ALKA1</v>
      </c>
      <c r="H160" s="14" t="str">
        <f>+VLOOKUP(Tablaedad[[#This Row],[Item]],'DT HUEVO'!$A:$E,4,0)</f>
        <v>SEGUNDA</v>
      </c>
      <c r="I160" t="str">
        <f>+VLOOKUP(Tablaedad[[#This Row],[Item]],'DT HUEVO'!$A:$D,3,0)</f>
        <v>SEGUNDA</v>
      </c>
      <c r="J160" t="str">
        <f>+VLOOKUP(G160,'DT HUEVO'!$H:$K,4,0)</f>
        <v>PLANTAS</v>
      </c>
      <c r="K160">
        <f>SUMIFS('DIAS DE INVENTARIO TAT'!M:M,'DIAS DE INVENTARIO TAT'!A:A,Tablaedad[[#This Row],[DESTINO]],'DIAS DE INVENTARIO TAT'!B:B,Tablaedad[[#This Row],[Item]])</f>
        <v>0</v>
      </c>
      <c r="L160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60" s="6">
        <f>SUMIFS(inv!D$1:D$1,inv!T$1:T$1,Tablaedad[[#This Row],[DESTINO]],inv!AA$1:AA$1,Tablaedad[[#This Row],[Columna4]],inv!P$1:P$1,Tablaedad[[#This Row],[Item]])</f>
        <v>0</v>
      </c>
      <c r="N160" s="22">
        <f>+IFERROR(Tablaedad[[#This Row],[CANTIDAD]]/Tablaedad[[#This Row],[INVENTARIO TOTAL]],0)</f>
        <v>0</v>
      </c>
      <c r="O160" t="str">
        <f>+VLOOKUP(Tablaedad[[#This Row],[Item]],'DT HUEVO'!$A:$E,5,0)</f>
        <v>PICADO</v>
      </c>
      <c r="P160">
        <f>SUMIFS('DIAS DE INVENTARIO TAT'!R:R,'DIAS DE INVENTARIO TAT'!A:A,Tablaedad[[#This Row],[DESTINO]],'DIAS DE INVENTARIO TAT'!B:B,Tablaedad[[#This Row],[Item]])</f>
        <v>0</v>
      </c>
      <c r="Q160">
        <v>73001</v>
      </c>
      <c r="R160" t="s">
        <v>1733</v>
      </c>
      <c r="S160" t="s">
        <v>1733</v>
      </c>
      <c r="T160" t="s">
        <v>1733</v>
      </c>
    </row>
    <row r="161" spans="1:20">
      <c r="A161" s="221" t="s">
        <v>809</v>
      </c>
      <c r="B161" s="222">
        <v>46307</v>
      </c>
      <c r="C161" s="221">
        <v>1</v>
      </c>
      <c r="D161" s="221">
        <v>73001</v>
      </c>
      <c r="E161" s="166">
        <v>20910</v>
      </c>
      <c r="F161" s="27" t="str">
        <f>VLOOKUP(Tablaedad[[#This Row],[Item]],'DT HUEVO'!$A:$B,2,0)</f>
        <v>HUEVO PICADO ROJO</v>
      </c>
      <c r="G161" s="8" t="str">
        <f>+VLOOKUP(Tablaedad[[#This Row],[CEDI]],'CONVERSION DATOS'!B:C,2,0)</f>
        <v>ALKA1</v>
      </c>
      <c r="H161" s="14" t="str">
        <f>+VLOOKUP(Tablaedad[[#This Row],[Item]],'DT HUEVO'!$A:$E,4,0)</f>
        <v>SEGUNDA</v>
      </c>
      <c r="I161" t="str">
        <f>+VLOOKUP(Tablaedad[[#This Row],[Item]],'DT HUEVO'!$A:$D,3,0)</f>
        <v>SEGUNDA</v>
      </c>
      <c r="J161" t="str">
        <f>+VLOOKUP(G161,'DT HUEVO'!$H:$K,4,0)</f>
        <v>PLANTAS</v>
      </c>
      <c r="K161">
        <f>SUMIFS('DIAS DE INVENTARIO TAT'!M:M,'DIAS DE INVENTARIO TAT'!A:A,Tablaedad[[#This Row],[DESTINO]],'DIAS DE INVENTARIO TAT'!B:B,Tablaedad[[#This Row],[Item]])</f>
        <v>0</v>
      </c>
      <c r="L161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61" s="6">
        <f>SUMIFS(inv!D$1:D$1,inv!T$1:T$1,Tablaedad[[#This Row],[DESTINO]],inv!AA$1:AA$1,Tablaedad[[#This Row],[Columna4]],inv!P$1:P$1,Tablaedad[[#This Row],[Item]])</f>
        <v>0</v>
      </c>
      <c r="N161" s="22">
        <f>+IFERROR(Tablaedad[[#This Row],[CANTIDAD]]/Tablaedad[[#This Row],[INVENTARIO TOTAL]],0)</f>
        <v>0</v>
      </c>
      <c r="O161" t="str">
        <f>+VLOOKUP(Tablaedad[[#This Row],[Item]],'DT HUEVO'!$A:$E,5,0)</f>
        <v>PICADO</v>
      </c>
      <c r="P161">
        <f>SUMIFS('DIAS DE INVENTARIO TAT'!R:R,'DIAS DE INVENTARIO TAT'!A:A,Tablaedad[[#This Row],[DESTINO]],'DIAS DE INVENTARIO TAT'!B:B,Tablaedad[[#This Row],[Item]])</f>
        <v>0</v>
      </c>
      <c r="Q161">
        <v>73001</v>
      </c>
      <c r="R161" t="s">
        <v>1733</v>
      </c>
      <c r="S161" t="s">
        <v>1733</v>
      </c>
      <c r="T161" t="s">
        <v>1733</v>
      </c>
    </row>
    <row r="162" spans="1:20">
      <c r="A162" s="221" t="s">
        <v>809</v>
      </c>
      <c r="B162" s="222">
        <v>46307</v>
      </c>
      <c r="C162" s="221">
        <v>8</v>
      </c>
      <c r="D162" s="221">
        <v>75201</v>
      </c>
      <c r="E162" s="166">
        <v>4224</v>
      </c>
      <c r="F162" s="27" t="str">
        <f>VLOOKUP(Tablaedad[[#This Row],[Item]],'DT HUEVO'!$A:$B,2,0)</f>
        <v>HUEVO AAA X 30 CARTON GRIS LZ</v>
      </c>
      <c r="G162" s="8" t="str">
        <f>+VLOOKUP(Tablaedad[[#This Row],[CEDI]],'CONVERSION DATOS'!B:C,2,0)</f>
        <v>ALKA1</v>
      </c>
      <c r="H162" s="14" t="str">
        <f>+VLOOKUP(Tablaedad[[#This Row],[Item]],'DT HUEVO'!$A:$E,4,0)</f>
        <v>GRIS SUELTO</v>
      </c>
      <c r="I162" t="str">
        <f>+VLOOKUP(Tablaedad[[#This Row],[Item]],'DT HUEVO'!$A:$D,3,0)</f>
        <v>AAA</v>
      </c>
      <c r="J162" t="str">
        <f>+VLOOKUP(G162,'DT HUEVO'!$H:$K,4,0)</f>
        <v>PLANTAS</v>
      </c>
      <c r="K162">
        <f>SUMIFS('DIAS DE INVENTARIO TAT'!M:M,'DIAS DE INVENTARIO TAT'!A:A,Tablaedad[[#This Row],[DESTINO]],'DIAS DE INVENTARIO TAT'!B:B,Tablaedad[[#This Row],[Item]])</f>
        <v>0</v>
      </c>
      <c r="L162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62" s="6">
        <f>SUMIFS(inv!D$1:D$1,inv!T$1:T$1,Tablaedad[[#This Row],[DESTINO]],inv!AA$1:AA$1,Tablaedad[[#This Row],[Columna4]],inv!P$1:P$1,Tablaedad[[#This Row],[Item]])</f>
        <v>0</v>
      </c>
      <c r="N162" s="22">
        <f>+IFERROR(Tablaedad[[#This Row],[CANTIDAD]]/Tablaedad[[#This Row],[INVENTARIO TOTAL]],0)</f>
        <v>0</v>
      </c>
      <c r="O162">
        <f>+VLOOKUP(Tablaedad[[#This Row],[Item]],'DT HUEVO'!$A:$E,5,0)</f>
        <v>0</v>
      </c>
      <c r="P162">
        <f>SUMIFS('DIAS DE INVENTARIO TAT'!R:R,'DIAS DE INVENTARIO TAT'!A:A,Tablaedad[[#This Row],[DESTINO]],'DIAS DE INVENTARIO TAT'!B:B,Tablaedad[[#This Row],[Item]])</f>
        <v>0</v>
      </c>
      <c r="Q162">
        <v>75201</v>
      </c>
      <c r="R162" t="s">
        <v>1734</v>
      </c>
      <c r="S162" t="s">
        <v>1733</v>
      </c>
      <c r="T162" t="s">
        <v>1733</v>
      </c>
    </row>
    <row r="163" spans="1:20">
      <c r="A163" s="221" t="s">
        <v>809</v>
      </c>
      <c r="B163" s="222">
        <v>46307</v>
      </c>
      <c r="C163" s="221">
        <v>7</v>
      </c>
      <c r="D163" s="221">
        <v>75201</v>
      </c>
      <c r="E163" s="166">
        <v>3206</v>
      </c>
      <c r="F163" s="27" t="str">
        <f>VLOOKUP(Tablaedad[[#This Row],[Item]],'DT HUEVO'!$A:$B,2,0)</f>
        <v>HUEVO AAA X 30 CARTON GRIS LZ</v>
      </c>
      <c r="G163" s="8" t="str">
        <f>+VLOOKUP(Tablaedad[[#This Row],[CEDI]],'CONVERSION DATOS'!B:C,2,0)</f>
        <v>ALKA1</v>
      </c>
      <c r="H163" s="14" t="str">
        <f>+VLOOKUP(Tablaedad[[#This Row],[Item]],'DT HUEVO'!$A:$E,4,0)</f>
        <v>GRIS SUELTO</v>
      </c>
      <c r="I163" t="str">
        <f>+VLOOKUP(Tablaedad[[#This Row],[Item]],'DT HUEVO'!$A:$D,3,0)</f>
        <v>AAA</v>
      </c>
      <c r="J163" t="str">
        <f>+VLOOKUP(G163,'DT HUEVO'!$H:$K,4,0)</f>
        <v>PLANTAS</v>
      </c>
      <c r="K163">
        <f>SUMIFS('DIAS DE INVENTARIO TAT'!M:M,'DIAS DE INVENTARIO TAT'!A:A,Tablaedad[[#This Row],[DESTINO]],'DIAS DE INVENTARIO TAT'!B:B,Tablaedad[[#This Row],[Item]])</f>
        <v>0</v>
      </c>
      <c r="L163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63" s="6">
        <f>SUMIFS(inv!D$1:D$1,inv!T$1:T$1,Tablaedad[[#This Row],[DESTINO]],inv!AA$1:AA$1,Tablaedad[[#This Row],[Columna4]],inv!P$1:P$1,Tablaedad[[#This Row],[Item]])</f>
        <v>0</v>
      </c>
      <c r="N163" s="22">
        <f>+IFERROR(Tablaedad[[#This Row],[CANTIDAD]]/Tablaedad[[#This Row],[INVENTARIO TOTAL]],0)</f>
        <v>0</v>
      </c>
      <c r="O163">
        <f>+VLOOKUP(Tablaedad[[#This Row],[Item]],'DT HUEVO'!$A:$E,5,0)</f>
        <v>0</v>
      </c>
      <c r="P163">
        <f>SUMIFS('DIAS DE INVENTARIO TAT'!R:R,'DIAS DE INVENTARIO TAT'!A:A,Tablaedad[[#This Row],[DESTINO]],'DIAS DE INVENTARIO TAT'!B:B,Tablaedad[[#This Row],[Item]])</f>
        <v>0</v>
      </c>
      <c r="Q163">
        <v>75201</v>
      </c>
      <c r="R163" t="s">
        <v>1734</v>
      </c>
      <c r="S163" t="s">
        <v>1733</v>
      </c>
      <c r="T163" t="s">
        <v>1733</v>
      </c>
    </row>
    <row r="164" spans="1:20">
      <c r="A164" s="221" t="s">
        <v>809</v>
      </c>
      <c r="B164" s="222">
        <v>46307</v>
      </c>
      <c r="C164" s="221">
        <v>6</v>
      </c>
      <c r="D164" s="221">
        <v>75201</v>
      </c>
      <c r="E164" s="166">
        <v>5940</v>
      </c>
      <c r="F164" s="27" t="str">
        <f>VLOOKUP(Tablaedad[[#This Row],[Item]],'DT HUEVO'!$A:$B,2,0)</f>
        <v>HUEVO AAA X 30 CARTON GRIS LZ</v>
      </c>
      <c r="G164" s="8" t="str">
        <f>+VLOOKUP(Tablaedad[[#This Row],[CEDI]],'CONVERSION DATOS'!B:C,2,0)</f>
        <v>ALKA1</v>
      </c>
      <c r="H164" s="14" t="str">
        <f>+VLOOKUP(Tablaedad[[#This Row],[Item]],'DT HUEVO'!$A:$E,4,0)</f>
        <v>GRIS SUELTO</v>
      </c>
      <c r="I164" t="str">
        <f>+VLOOKUP(Tablaedad[[#This Row],[Item]],'DT HUEVO'!$A:$D,3,0)</f>
        <v>AAA</v>
      </c>
      <c r="J164" t="str">
        <f>+VLOOKUP(G164,'DT HUEVO'!$H:$K,4,0)</f>
        <v>PLANTAS</v>
      </c>
      <c r="K164">
        <f>SUMIFS('DIAS DE INVENTARIO TAT'!M:M,'DIAS DE INVENTARIO TAT'!A:A,Tablaedad[[#This Row],[DESTINO]],'DIAS DE INVENTARIO TAT'!B:B,Tablaedad[[#This Row],[Item]])</f>
        <v>0</v>
      </c>
      <c r="L164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64" s="6">
        <f>SUMIFS(inv!D$1:D$1,inv!T$1:T$1,Tablaedad[[#This Row],[DESTINO]],inv!AA$1:AA$1,Tablaedad[[#This Row],[Columna4]],inv!P$1:P$1,Tablaedad[[#This Row],[Item]])</f>
        <v>0</v>
      </c>
      <c r="N164" s="22">
        <f>+IFERROR(Tablaedad[[#This Row],[CANTIDAD]]/Tablaedad[[#This Row],[INVENTARIO TOTAL]],0)</f>
        <v>0</v>
      </c>
      <c r="O164">
        <f>+VLOOKUP(Tablaedad[[#This Row],[Item]],'DT HUEVO'!$A:$E,5,0)</f>
        <v>0</v>
      </c>
      <c r="P164">
        <f>SUMIFS('DIAS DE INVENTARIO TAT'!R:R,'DIAS DE INVENTARIO TAT'!A:A,Tablaedad[[#This Row],[DESTINO]],'DIAS DE INVENTARIO TAT'!B:B,Tablaedad[[#This Row],[Item]])</f>
        <v>0</v>
      </c>
      <c r="Q164">
        <v>75201</v>
      </c>
      <c r="R164" t="s">
        <v>1734</v>
      </c>
      <c r="S164" t="s">
        <v>1733</v>
      </c>
      <c r="T164" t="s">
        <v>1733</v>
      </c>
    </row>
    <row r="165" spans="1:20">
      <c r="A165" s="221" t="s">
        <v>809</v>
      </c>
      <c r="B165" s="222">
        <v>46307</v>
      </c>
      <c r="C165" s="221">
        <v>4</v>
      </c>
      <c r="D165" s="221">
        <v>75201</v>
      </c>
      <c r="E165" s="166">
        <v>8038</v>
      </c>
      <c r="F165" s="27" t="str">
        <f>VLOOKUP(Tablaedad[[#This Row],[Item]],'DT HUEVO'!$A:$B,2,0)</f>
        <v>HUEVO AAA X 30 CARTON GRIS LZ</v>
      </c>
      <c r="G165" s="8" t="str">
        <f>+VLOOKUP(Tablaedad[[#This Row],[CEDI]],'CONVERSION DATOS'!B:C,2,0)</f>
        <v>ALKA1</v>
      </c>
      <c r="H165" s="14" t="str">
        <f>+VLOOKUP(Tablaedad[[#This Row],[Item]],'DT HUEVO'!$A:$E,4,0)</f>
        <v>GRIS SUELTO</v>
      </c>
      <c r="I165" t="str">
        <f>+VLOOKUP(Tablaedad[[#This Row],[Item]],'DT HUEVO'!$A:$D,3,0)</f>
        <v>AAA</v>
      </c>
      <c r="J165" t="str">
        <f>+VLOOKUP(G165,'DT HUEVO'!$H:$K,4,0)</f>
        <v>PLANTAS</v>
      </c>
      <c r="K165">
        <f>SUMIFS('DIAS DE INVENTARIO TAT'!M:M,'DIAS DE INVENTARIO TAT'!A:A,Tablaedad[[#This Row],[DESTINO]],'DIAS DE INVENTARIO TAT'!B:B,Tablaedad[[#This Row],[Item]])</f>
        <v>0</v>
      </c>
      <c r="L165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65" s="6">
        <f>SUMIFS(inv!D$1:D$1,inv!T$1:T$1,Tablaedad[[#This Row],[DESTINO]],inv!AA$1:AA$1,Tablaedad[[#This Row],[Columna4]],inv!P$1:P$1,Tablaedad[[#This Row],[Item]])</f>
        <v>0</v>
      </c>
      <c r="N165" s="22">
        <f>+IFERROR(Tablaedad[[#This Row],[CANTIDAD]]/Tablaedad[[#This Row],[INVENTARIO TOTAL]],0)</f>
        <v>0</v>
      </c>
      <c r="O165">
        <f>+VLOOKUP(Tablaedad[[#This Row],[Item]],'DT HUEVO'!$A:$E,5,0)</f>
        <v>0</v>
      </c>
      <c r="P165">
        <f>SUMIFS('DIAS DE INVENTARIO TAT'!R:R,'DIAS DE INVENTARIO TAT'!A:A,Tablaedad[[#This Row],[DESTINO]],'DIAS DE INVENTARIO TAT'!B:B,Tablaedad[[#This Row],[Item]])</f>
        <v>0</v>
      </c>
      <c r="Q165">
        <v>75201</v>
      </c>
      <c r="R165" t="s">
        <v>1733</v>
      </c>
      <c r="S165" t="s">
        <v>1733</v>
      </c>
      <c r="T165" t="s">
        <v>1733</v>
      </c>
    </row>
    <row r="166" spans="1:20">
      <c r="A166" s="221" t="s">
        <v>809</v>
      </c>
      <c r="B166" s="222">
        <v>46307</v>
      </c>
      <c r="C166" s="221">
        <v>2</v>
      </c>
      <c r="D166" s="221">
        <v>75201</v>
      </c>
      <c r="E166" s="166">
        <v>1667</v>
      </c>
      <c r="F166" s="27" t="str">
        <f>VLOOKUP(Tablaedad[[#This Row],[Item]],'DT HUEVO'!$A:$B,2,0)</f>
        <v>HUEVO AAA X 30 CARTON GRIS LZ</v>
      </c>
      <c r="G166" s="8" t="str">
        <f>+VLOOKUP(Tablaedad[[#This Row],[CEDI]],'CONVERSION DATOS'!B:C,2,0)</f>
        <v>ALKA1</v>
      </c>
      <c r="H166" s="14" t="str">
        <f>+VLOOKUP(Tablaedad[[#This Row],[Item]],'DT HUEVO'!$A:$E,4,0)</f>
        <v>GRIS SUELTO</v>
      </c>
      <c r="I166" t="str">
        <f>+VLOOKUP(Tablaedad[[#This Row],[Item]],'DT HUEVO'!$A:$D,3,0)</f>
        <v>AAA</v>
      </c>
      <c r="J166" t="str">
        <f>+VLOOKUP(G166,'DT HUEVO'!$H:$K,4,0)</f>
        <v>PLANTAS</v>
      </c>
      <c r="K166">
        <f>SUMIFS('DIAS DE INVENTARIO TAT'!M:M,'DIAS DE INVENTARIO TAT'!A:A,Tablaedad[[#This Row],[DESTINO]],'DIAS DE INVENTARIO TAT'!B:B,Tablaedad[[#This Row],[Item]])</f>
        <v>0</v>
      </c>
      <c r="L166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66" s="6">
        <f>SUMIFS(inv!D$1:D$1,inv!T$1:T$1,Tablaedad[[#This Row],[DESTINO]],inv!AA$1:AA$1,Tablaedad[[#This Row],[Columna4]],inv!P$1:P$1,Tablaedad[[#This Row],[Item]])</f>
        <v>0</v>
      </c>
      <c r="N166" s="22">
        <f>+IFERROR(Tablaedad[[#This Row],[CANTIDAD]]/Tablaedad[[#This Row],[INVENTARIO TOTAL]],0)</f>
        <v>0</v>
      </c>
      <c r="O166">
        <f>+VLOOKUP(Tablaedad[[#This Row],[Item]],'DT HUEVO'!$A:$E,5,0)</f>
        <v>0</v>
      </c>
      <c r="P166">
        <f>SUMIFS('DIAS DE INVENTARIO TAT'!R:R,'DIAS DE INVENTARIO TAT'!A:A,Tablaedad[[#This Row],[DESTINO]],'DIAS DE INVENTARIO TAT'!B:B,Tablaedad[[#This Row],[Item]])</f>
        <v>0</v>
      </c>
      <c r="Q166">
        <v>75201</v>
      </c>
      <c r="R166" t="s">
        <v>1733</v>
      </c>
      <c r="S166" t="s">
        <v>1733</v>
      </c>
      <c r="T166" t="s">
        <v>1733</v>
      </c>
    </row>
    <row r="167" spans="1:20">
      <c r="A167" s="221" t="s">
        <v>809</v>
      </c>
      <c r="B167" s="222">
        <v>46307</v>
      </c>
      <c r="C167" s="221">
        <v>1</v>
      </c>
      <c r="D167" s="221">
        <v>75201</v>
      </c>
      <c r="E167" s="166">
        <v>570</v>
      </c>
      <c r="F167" s="27" t="str">
        <f>VLOOKUP(Tablaedad[[#This Row],[Item]],'DT HUEVO'!$A:$B,2,0)</f>
        <v>HUEVO AAA X 30 CARTON GRIS LZ</v>
      </c>
      <c r="G167" s="8" t="str">
        <f>+VLOOKUP(Tablaedad[[#This Row],[CEDI]],'CONVERSION DATOS'!B:C,2,0)</f>
        <v>ALKA1</v>
      </c>
      <c r="H167" s="14" t="str">
        <f>+VLOOKUP(Tablaedad[[#This Row],[Item]],'DT HUEVO'!$A:$E,4,0)</f>
        <v>GRIS SUELTO</v>
      </c>
      <c r="I167" t="str">
        <f>+VLOOKUP(Tablaedad[[#This Row],[Item]],'DT HUEVO'!$A:$D,3,0)</f>
        <v>AAA</v>
      </c>
      <c r="J167" t="str">
        <f>+VLOOKUP(G167,'DT HUEVO'!$H:$K,4,0)</f>
        <v>PLANTAS</v>
      </c>
      <c r="K167">
        <f>SUMIFS('DIAS DE INVENTARIO TAT'!M:M,'DIAS DE INVENTARIO TAT'!A:A,Tablaedad[[#This Row],[DESTINO]],'DIAS DE INVENTARIO TAT'!B:B,Tablaedad[[#This Row],[Item]])</f>
        <v>0</v>
      </c>
      <c r="L167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67" s="6">
        <f>SUMIFS(inv!D$1:D$1,inv!T$1:T$1,Tablaedad[[#This Row],[DESTINO]],inv!AA$1:AA$1,Tablaedad[[#This Row],[Columna4]],inv!P$1:P$1,Tablaedad[[#This Row],[Item]])</f>
        <v>0</v>
      </c>
      <c r="N167" s="22">
        <f>+IFERROR(Tablaedad[[#This Row],[CANTIDAD]]/Tablaedad[[#This Row],[INVENTARIO TOTAL]],0)</f>
        <v>0</v>
      </c>
      <c r="O167">
        <f>+VLOOKUP(Tablaedad[[#This Row],[Item]],'DT HUEVO'!$A:$E,5,0)</f>
        <v>0</v>
      </c>
      <c r="P167">
        <f>SUMIFS('DIAS DE INVENTARIO TAT'!R:R,'DIAS DE INVENTARIO TAT'!A:A,Tablaedad[[#This Row],[DESTINO]],'DIAS DE INVENTARIO TAT'!B:B,Tablaedad[[#This Row],[Item]])</f>
        <v>0</v>
      </c>
      <c r="Q167">
        <v>75201</v>
      </c>
      <c r="R167" t="s">
        <v>1733</v>
      </c>
      <c r="S167" t="s">
        <v>1733</v>
      </c>
      <c r="T167" t="s">
        <v>1733</v>
      </c>
    </row>
    <row r="168" spans="1:20">
      <c r="A168" s="221" t="s">
        <v>809</v>
      </c>
      <c r="B168" s="222">
        <v>46307</v>
      </c>
      <c r="C168" s="221">
        <v>4</v>
      </c>
      <c r="D168" s="221">
        <v>75301</v>
      </c>
      <c r="E168" s="166">
        <v>90</v>
      </c>
      <c r="F168" s="27" t="str">
        <f>VLOOKUP(Tablaedad[[#This Row],[Item]],'DT HUEVO'!$A:$B,2,0)</f>
        <v>HUEVO AA X 30 CARTON GRIS LZ</v>
      </c>
      <c r="G168" s="8" t="str">
        <f>+VLOOKUP(Tablaedad[[#This Row],[CEDI]],'CONVERSION DATOS'!B:C,2,0)</f>
        <v>ALKA1</v>
      </c>
      <c r="H168" s="14" t="str">
        <f>+VLOOKUP(Tablaedad[[#This Row],[Item]],'DT HUEVO'!$A:$E,4,0)</f>
        <v>GRIS SUELTO</v>
      </c>
      <c r="I168" t="str">
        <f>+VLOOKUP(Tablaedad[[#This Row],[Item]],'DT HUEVO'!$A:$D,3,0)</f>
        <v>AA</v>
      </c>
      <c r="J168" t="str">
        <f>+VLOOKUP(G168,'DT HUEVO'!$H:$K,4,0)</f>
        <v>PLANTAS</v>
      </c>
      <c r="K168">
        <f>SUMIFS('DIAS DE INVENTARIO TAT'!M:M,'DIAS DE INVENTARIO TAT'!A:A,Tablaedad[[#This Row],[DESTINO]],'DIAS DE INVENTARIO TAT'!B:B,Tablaedad[[#This Row],[Item]])</f>
        <v>0</v>
      </c>
      <c r="L168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68" s="6">
        <f>SUMIFS(inv!D$1:D$1,inv!T$1:T$1,Tablaedad[[#This Row],[DESTINO]],inv!AA$1:AA$1,Tablaedad[[#This Row],[Columna4]],inv!P$1:P$1,Tablaedad[[#This Row],[Item]])</f>
        <v>0</v>
      </c>
      <c r="N168" s="22">
        <f>+IFERROR(Tablaedad[[#This Row],[CANTIDAD]]/Tablaedad[[#This Row],[INVENTARIO TOTAL]],0)</f>
        <v>0</v>
      </c>
      <c r="O168">
        <f>+VLOOKUP(Tablaedad[[#This Row],[Item]],'DT HUEVO'!$A:$E,5,0)</f>
        <v>0</v>
      </c>
      <c r="P168">
        <f>SUMIFS('DIAS DE INVENTARIO TAT'!R:R,'DIAS DE INVENTARIO TAT'!A:A,Tablaedad[[#This Row],[DESTINO]],'DIAS DE INVENTARIO TAT'!B:B,Tablaedad[[#This Row],[Item]])</f>
        <v>0</v>
      </c>
      <c r="Q168">
        <v>75301</v>
      </c>
      <c r="R168" t="s">
        <v>1733</v>
      </c>
      <c r="S168" t="s">
        <v>1733</v>
      </c>
      <c r="T168" t="s">
        <v>1733</v>
      </c>
    </row>
    <row r="169" spans="1:20">
      <c r="A169" s="221" t="s">
        <v>809</v>
      </c>
      <c r="B169" s="222">
        <v>46307</v>
      </c>
      <c r="C169" s="221">
        <v>2</v>
      </c>
      <c r="D169" s="221">
        <v>75301</v>
      </c>
      <c r="E169" s="166">
        <v>11280</v>
      </c>
      <c r="F169" s="27" t="str">
        <f>VLOOKUP(Tablaedad[[#This Row],[Item]],'DT HUEVO'!$A:$B,2,0)</f>
        <v>HUEVO AA X 30 CARTON GRIS LZ</v>
      </c>
      <c r="G169" s="8" t="str">
        <f>+VLOOKUP(Tablaedad[[#This Row],[CEDI]],'CONVERSION DATOS'!B:C,2,0)</f>
        <v>ALKA1</v>
      </c>
      <c r="H169" s="14" t="str">
        <f>+VLOOKUP(Tablaedad[[#This Row],[Item]],'DT HUEVO'!$A:$E,4,0)</f>
        <v>GRIS SUELTO</v>
      </c>
      <c r="I169" t="str">
        <f>+VLOOKUP(Tablaedad[[#This Row],[Item]],'DT HUEVO'!$A:$D,3,0)</f>
        <v>AA</v>
      </c>
      <c r="J169" t="str">
        <f>+VLOOKUP(G169,'DT HUEVO'!$H:$K,4,0)</f>
        <v>PLANTAS</v>
      </c>
      <c r="K169">
        <f>SUMIFS('DIAS DE INVENTARIO TAT'!M:M,'DIAS DE INVENTARIO TAT'!A:A,Tablaedad[[#This Row],[DESTINO]],'DIAS DE INVENTARIO TAT'!B:B,Tablaedad[[#This Row],[Item]])</f>
        <v>0</v>
      </c>
      <c r="L169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69" s="6">
        <f>SUMIFS(inv!D$1:D$1,inv!T$1:T$1,Tablaedad[[#This Row],[DESTINO]],inv!AA$1:AA$1,Tablaedad[[#This Row],[Columna4]],inv!P$1:P$1,Tablaedad[[#This Row],[Item]])</f>
        <v>0</v>
      </c>
      <c r="N169" s="22">
        <f>+IFERROR(Tablaedad[[#This Row],[CANTIDAD]]/Tablaedad[[#This Row],[INVENTARIO TOTAL]],0)</f>
        <v>0</v>
      </c>
      <c r="O169">
        <f>+VLOOKUP(Tablaedad[[#This Row],[Item]],'DT HUEVO'!$A:$E,5,0)</f>
        <v>0</v>
      </c>
      <c r="P169">
        <f>SUMIFS('DIAS DE INVENTARIO TAT'!R:R,'DIAS DE INVENTARIO TAT'!A:A,Tablaedad[[#This Row],[DESTINO]],'DIAS DE INVENTARIO TAT'!B:B,Tablaedad[[#This Row],[Item]])</f>
        <v>0</v>
      </c>
      <c r="Q169">
        <v>75301</v>
      </c>
      <c r="R169" t="s">
        <v>1733</v>
      </c>
      <c r="S169" t="s">
        <v>1733</v>
      </c>
      <c r="T169" t="s">
        <v>1733</v>
      </c>
    </row>
    <row r="170" spans="1:20">
      <c r="A170" s="221" t="s">
        <v>809</v>
      </c>
      <c r="B170" s="222">
        <v>46307</v>
      </c>
      <c r="C170" s="221">
        <v>1</v>
      </c>
      <c r="D170" s="221">
        <v>75301</v>
      </c>
      <c r="E170" s="166">
        <v>4080</v>
      </c>
      <c r="F170" s="27" t="str">
        <f>VLOOKUP(Tablaedad[[#This Row],[Item]],'DT HUEVO'!$A:$B,2,0)</f>
        <v>HUEVO AA X 30 CARTON GRIS LZ</v>
      </c>
      <c r="G170" s="8" t="str">
        <f>+VLOOKUP(Tablaedad[[#This Row],[CEDI]],'CONVERSION DATOS'!B:C,2,0)</f>
        <v>ALKA1</v>
      </c>
      <c r="H170" s="14" t="str">
        <f>+VLOOKUP(Tablaedad[[#This Row],[Item]],'DT HUEVO'!$A:$E,4,0)</f>
        <v>GRIS SUELTO</v>
      </c>
      <c r="I170" t="str">
        <f>+VLOOKUP(Tablaedad[[#This Row],[Item]],'DT HUEVO'!$A:$D,3,0)</f>
        <v>AA</v>
      </c>
      <c r="J170" t="str">
        <f>+VLOOKUP(G170,'DT HUEVO'!$H:$K,4,0)</f>
        <v>PLANTAS</v>
      </c>
      <c r="K170">
        <f>SUMIFS('DIAS DE INVENTARIO TAT'!M:M,'DIAS DE INVENTARIO TAT'!A:A,Tablaedad[[#This Row],[DESTINO]],'DIAS DE INVENTARIO TAT'!B:B,Tablaedad[[#This Row],[Item]])</f>
        <v>0</v>
      </c>
      <c r="L170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70" s="6">
        <f>SUMIFS(inv!D$1:D$1,inv!T$1:T$1,Tablaedad[[#This Row],[DESTINO]],inv!AA$1:AA$1,Tablaedad[[#This Row],[Columna4]],inv!P$1:P$1,Tablaedad[[#This Row],[Item]])</f>
        <v>0</v>
      </c>
      <c r="N170" s="22">
        <f>+IFERROR(Tablaedad[[#This Row],[CANTIDAD]]/Tablaedad[[#This Row],[INVENTARIO TOTAL]],0)</f>
        <v>0</v>
      </c>
      <c r="O170">
        <f>+VLOOKUP(Tablaedad[[#This Row],[Item]],'DT HUEVO'!$A:$E,5,0)</f>
        <v>0</v>
      </c>
      <c r="P170">
        <f>SUMIFS('DIAS DE INVENTARIO TAT'!R:R,'DIAS DE INVENTARIO TAT'!A:A,Tablaedad[[#This Row],[DESTINO]],'DIAS DE INVENTARIO TAT'!B:B,Tablaedad[[#This Row],[Item]])</f>
        <v>0</v>
      </c>
      <c r="Q170">
        <v>75301</v>
      </c>
      <c r="R170" t="s">
        <v>1733</v>
      </c>
      <c r="S170" t="s">
        <v>1733</v>
      </c>
      <c r="T170" t="s">
        <v>1733</v>
      </c>
    </row>
    <row r="171" spans="1:20">
      <c r="A171" s="221" t="s">
        <v>809</v>
      </c>
      <c r="B171" s="222">
        <v>46307</v>
      </c>
      <c r="C171" s="221">
        <v>4</v>
      </c>
      <c r="D171" s="221">
        <v>75401</v>
      </c>
      <c r="E171" s="166">
        <v>76</v>
      </c>
      <c r="F171" s="27" t="str">
        <f>VLOOKUP(Tablaedad[[#This Row],[Item]],'DT HUEVO'!$A:$B,2,0)</f>
        <v>HUEVO A X 30 CARTON GRIS LZ</v>
      </c>
      <c r="G171" s="8" t="str">
        <f>+VLOOKUP(Tablaedad[[#This Row],[CEDI]],'CONVERSION DATOS'!B:C,2,0)</f>
        <v>ALKA1</v>
      </c>
      <c r="H171" s="14" t="str">
        <f>+VLOOKUP(Tablaedad[[#This Row],[Item]],'DT HUEVO'!$A:$E,4,0)</f>
        <v>GRIS SUELTO</v>
      </c>
      <c r="I171" t="str">
        <f>+VLOOKUP(Tablaedad[[#This Row],[Item]],'DT HUEVO'!$A:$D,3,0)</f>
        <v>A</v>
      </c>
      <c r="J171" t="str">
        <f>+VLOOKUP(G171,'DT HUEVO'!$H:$K,4,0)</f>
        <v>PLANTAS</v>
      </c>
      <c r="K171">
        <f>SUMIFS('DIAS DE INVENTARIO TAT'!M:M,'DIAS DE INVENTARIO TAT'!A:A,Tablaedad[[#This Row],[DESTINO]],'DIAS DE INVENTARIO TAT'!B:B,Tablaedad[[#This Row],[Item]])</f>
        <v>0</v>
      </c>
      <c r="L171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71" s="6">
        <f>SUMIFS(inv!D$1:D$1,inv!T$1:T$1,Tablaedad[[#This Row],[DESTINO]],inv!AA$1:AA$1,Tablaedad[[#This Row],[Columna4]],inv!P$1:P$1,Tablaedad[[#This Row],[Item]])</f>
        <v>0</v>
      </c>
      <c r="N171" s="22">
        <f>+IFERROR(Tablaedad[[#This Row],[CANTIDAD]]/Tablaedad[[#This Row],[INVENTARIO TOTAL]],0)</f>
        <v>0</v>
      </c>
      <c r="O171">
        <f>+VLOOKUP(Tablaedad[[#This Row],[Item]],'DT HUEVO'!$A:$E,5,0)</f>
        <v>0</v>
      </c>
      <c r="P171">
        <f>SUMIFS('DIAS DE INVENTARIO TAT'!R:R,'DIAS DE INVENTARIO TAT'!A:A,Tablaedad[[#This Row],[DESTINO]],'DIAS DE INVENTARIO TAT'!B:B,Tablaedad[[#This Row],[Item]])</f>
        <v>0</v>
      </c>
      <c r="Q171">
        <v>75401</v>
      </c>
      <c r="R171" t="s">
        <v>1733</v>
      </c>
      <c r="S171" t="s">
        <v>1733</v>
      </c>
      <c r="T171" t="s">
        <v>1733</v>
      </c>
    </row>
    <row r="172" spans="1:20">
      <c r="A172" s="221" t="s">
        <v>809</v>
      </c>
      <c r="B172" s="222">
        <v>46307</v>
      </c>
      <c r="C172" s="221">
        <v>2</v>
      </c>
      <c r="D172" s="221">
        <v>75401</v>
      </c>
      <c r="E172" s="166">
        <v>6287</v>
      </c>
      <c r="F172" s="27" t="str">
        <f>VLOOKUP(Tablaedad[[#This Row],[Item]],'DT HUEVO'!$A:$B,2,0)</f>
        <v>HUEVO A X 30 CARTON GRIS LZ</v>
      </c>
      <c r="G172" s="8" t="str">
        <f>+VLOOKUP(Tablaedad[[#This Row],[CEDI]],'CONVERSION DATOS'!B:C,2,0)</f>
        <v>ALKA1</v>
      </c>
      <c r="H172" s="14" t="str">
        <f>+VLOOKUP(Tablaedad[[#This Row],[Item]],'DT HUEVO'!$A:$E,4,0)</f>
        <v>GRIS SUELTO</v>
      </c>
      <c r="I172" t="str">
        <f>+VLOOKUP(Tablaedad[[#This Row],[Item]],'DT HUEVO'!$A:$D,3,0)</f>
        <v>A</v>
      </c>
      <c r="J172" t="str">
        <f>+VLOOKUP(G172,'DT HUEVO'!$H:$K,4,0)</f>
        <v>PLANTAS</v>
      </c>
      <c r="K172">
        <f>SUMIFS('DIAS DE INVENTARIO TAT'!M:M,'DIAS DE INVENTARIO TAT'!A:A,Tablaedad[[#This Row],[DESTINO]],'DIAS DE INVENTARIO TAT'!B:B,Tablaedad[[#This Row],[Item]])</f>
        <v>0</v>
      </c>
      <c r="L172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72" s="6">
        <f>SUMIFS(inv!D$1:D$1,inv!T$1:T$1,Tablaedad[[#This Row],[DESTINO]],inv!AA$1:AA$1,Tablaedad[[#This Row],[Columna4]],inv!P$1:P$1,Tablaedad[[#This Row],[Item]])</f>
        <v>0</v>
      </c>
      <c r="N172" s="22">
        <f>+IFERROR(Tablaedad[[#This Row],[CANTIDAD]]/Tablaedad[[#This Row],[INVENTARIO TOTAL]],0)</f>
        <v>0</v>
      </c>
      <c r="O172">
        <f>+VLOOKUP(Tablaedad[[#This Row],[Item]],'DT HUEVO'!$A:$E,5,0)</f>
        <v>0</v>
      </c>
      <c r="P172">
        <f>SUMIFS('DIAS DE INVENTARIO TAT'!R:R,'DIAS DE INVENTARIO TAT'!A:A,Tablaedad[[#This Row],[DESTINO]],'DIAS DE INVENTARIO TAT'!B:B,Tablaedad[[#This Row],[Item]])</f>
        <v>0</v>
      </c>
      <c r="Q172">
        <v>75401</v>
      </c>
      <c r="R172" t="s">
        <v>1733</v>
      </c>
      <c r="S172" t="s">
        <v>1733</v>
      </c>
      <c r="T172" t="s">
        <v>1733</v>
      </c>
    </row>
    <row r="173" spans="1:20">
      <c r="A173" s="221" t="s">
        <v>809</v>
      </c>
      <c r="B173" s="222">
        <v>46307</v>
      </c>
      <c r="C173" s="221">
        <v>1</v>
      </c>
      <c r="D173" s="221">
        <v>75401</v>
      </c>
      <c r="E173" s="166">
        <v>3360</v>
      </c>
      <c r="F173" s="27" t="str">
        <f>VLOOKUP(Tablaedad[[#This Row],[Item]],'DT HUEVO'!$A:$B,2,0)</f>
        <v>HUEVO A X 30 CARTON GRIS LZ</v>
      </c>
      <c r="G173" s="8" t="str">
        <f>+VLOOKUP(Tablaedad[[#This Row],[CEDI]],'CONVERSION DATOS'!B:C,2,0)</f>
        <v>ALKA1</v>
      </c>
      <c r="H173" s="14" t="str">
        <f>+VLOOKUP(Tablaedad[[#This Row],[Item]],'DT HUEVO'!$A:$E,4,0)</f>
        <v>GRIS SUELTO</v>
      </c>
      <c r="I173" t="str">
        <f>+VLOOKUP(Tablaedad[[#This Row],[Item]],'DT HUEVO'!$A:$D,3,0)</f>
        <v>A</v>
      </c>
      <c r="J173" t="str">
        <f>+VLOOKUP(G173,'DT HUEVO'!$H:$K,4,0)</f>
        <v>PLANTAS</v>
      </c>
      <c r="K173">
        <f>SUMIFS('DIAS DE INVENTARIO TAT'!M:M,'DIAS DE INVENTARIO TAT'!A:A,Tablaedad[[#This Row],[DESTINO]],'DIAS DE INVENTARIO TAT'!B:B,Tablaedad[[#This Row],[Item]])</f>
        <v>0</v>
      </c>
      <c r="L173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73" s="6">
        <f>SUMIFS(inv!D$1:D$1,inv!T$1:T$1,Tablaedad[[#This Row],[DESTINO]],inv!AA$1:AA$1,Tablaedad[[#This Row],[Columna4]],inv!P$1:P$1,Tablaedad[[#This Row],[Item]])</f>
        <v>0</v>
      </c>
      <c r="N173" s="22">
        <f>+IFERROR(Tablaedad[[#This Row],[CANTIDAD]]/Tablaedad[[#This Row],[INVENTARIO TOTAL]],0)</f>
        <v>0</v>
      </c>
      <c r="O173">
        <f>+VLOOKUP(Tablaedad[[#This Row],[Item]],'DT HUEVO'!$A:$E,5,0)</f>
        <v>0</v>
      </c>
      <c r="P173">
        <f>SUMIFS('DIAS DE INVENTARIO TAT'!R:R,'DIAS DE INVENTARIO TAT'!A:A,Tablaedad[[#This Row],[DESTINO]],'DIAS DE INVENTARIO TAT'!B:B,Tablaedad[[#This Row],[Item]])</f>
        <v>0</v>
      </c>
      <c r="Q173">
        <v>75401</v>
      </c>
      <c r="R173" t="s">
        <v>1733</v>
      </c>
      <c r="S173" t="s">
        <v>1733</v>
      </c>
      <c r="T173" t="s">
        <v>1733</v>
      </c>
    </row>
    <row r="174" spans="1:20">
      <c r="A174" s="221" t="s">
        <v>809</v>
      </c>
      <c r="B174" s="222">
        <v>46307</v>
      </c>
      <c r="C174" s="221">
        <v>4</v>
      </c>
      <c r="D174" s="221">
        <v>75501</v>
      </c>
      <c r="E174" s="166">
        <v>172</v>
      </c>
      <c r="F174" s="27" t="str">
        <f>VLOOKUP(Tablaedad[[#This Row],[Item]],'DT HUEVO'!$A:$B,2,0)</f>
        <v>HUEVO B X 30 CARTON GRIS LZ</v>
      </c>
      <c r="G174" s="8" t="str">
        <f>+VLOOKUP(Tablaedad[[#This Row],[CEDI]],'CONVERSION DATOS'!B:C,2,0)</f>
        <v>ALKA1</v>
      </c>
      <c r="H174" s="14" t="str">
        <f>+VLOOKUP(Tablaedad[[#This Row],[Item]],'DT HUEVO'!$A:$E,4,0)</f>
        <v>GRIS SUELTO</v>
      </c>
      <c r="I174" t="str">
        <f>+VLOOKUP(Tablaedad[[#This Row],[Item]],'DT HUEVO'!$A:$D,3,0)</f>
        <v>B</v>
      </c>
      <c r="J174" t="str">
        <f>+VLOOKUP(G174,'DT HUEVO'!$H:$K,4,0)</f>
        <v>PLANTAS</v>
      </c>
      <c r="K174">
        <f>SUMIFS('DIAS DE INVENTARIO TAT'!M:M,'DIAS DE INVENTARIO TAT'!A:A,Tablaedad[[#This Row],[DESTINO]],'DIAS DE INVENTARIO TAT'!B:B,Tablaedad[[#This Row],[Item]])</f>
        <v>0</v>
      </c>
      <c r="L174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74" s="6">
        <f>SUMIFS(inv!D$1:D$1,inv!T$1:T$1,Tablaedad[[#This Row],[DESTINO]],inv!AA$1:AA$1,Tablaedad[[#This Row],[Columna4]],inv!P$1:P$1,Tablaedad[[#This Row],[Item]])</f>
        <v>0</v>
      </c>
      <c r="N174" s="22">
        <f>+IFERROR(Tablaedad[[#This Row],[CANTIDAD]]/Tablaedad[[#This Row],[INVENTARIO TOTAL]],0)</f>
        <v>0</v>
      </c>
      <c r="O174">
        <f>+VLOOKUP(Tablaedad[[#This Row],[Item]],'DT HUEVO'!$A:$E,5,0)</f>
        <v>0</v>
      </c>
      <c r="P174">
        <f>SUMIFS('DIAS DE INVENTARIO TAT'!R:R,'DIAS DE INVENTARIO TAT'!A:A,Tablaedad[[#This Row],[DESTINO]],'DIAS DE INVENTARIO TAT'!B:B,Tablaedad[[#This Row],[Item]])</f>
        <v>0</v>
      </c>
      <c r="Q174">
        <v>75501</v>
      </c>
      <c r="R174" t="s">
        <v>1733</v>
      </c>
      <c r="S174" t="s">
        <v>1733</v>
      </c>
      <c r="T174" t="s">
        <v>1733</v>
      </c>
    </row>
    <row r="175" spans="1:20">
      <c r="A175" s="221" t="s">
        <v>809</v>
      </c>
      <c r="B175" s="222">
        <v>46307</v>
      </c>
      <c r="C175" s="221">
        <v>2</v>
      </c>
      <c r="D175" s="221">
        <v>75501</v>
      </c>
      <c r="E175" s="166">
        <v>60</v>
      </c>
      <c r="F175" s="27" t="str">
        <f>VLOOKUP(Tablaedad[[#This Row],[Item]],'DT HUEVO'!$A:$B,2,0)</f>
        <v>HUEVO B X 30 CARTON GRIS LZ</v>
      </c>
      <c r="G175" s="8" t="str">
        <f>+VLOOKUP(Tablaedad[[#This Row],[CEDI]],'CONVERSION DATOS'!B:C,2,0)</f>
        <v>ALKA1</v>
      </c>
      <c r="H175" s="14" t="str">
        <f>+VLOOKUP(Tablaedad[[#This Row],[Item]],'DT HUEVO'!$A:$E,4,0)</f>
        <v>GRIS SUELTO</v>
      </c>
      <c r="I175" t="str">
        <f>+VLOOKUP(Tablaedad[[#This Row],[Item]],'DT HUEVO'!$A:$D,3,0)</f>
        <v>B</v>
      </c>
      <c r="J175" t="str">
        <f>+VLOOKUP(G175,'DT HUEVO'!$H:$K,4,0)</f>
        <v>PLANTAS</v>
      </c>
      <c r="K175">
        <f>SUMIFS('DIAS DE INVENTARIO TAT'!M:M,'DIAS DE INVENTARIO TAT'!A:A,Tablaedad[[#This Row],[DESTINO]],'DIAS DE INVENTARIO TAT'!B:B,Tablaedad[[#This Row],[Item]])</f>
        <v>0</v>
      </c>
      <c r="L175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75" s="6">
        <f>SUMIFS(inv!D$1:D$1,inv!T$1:T$1,Tablaedad[[#This Row],[DESTINO]],inv!AA$1:AA$1,Tablaedad[[#This Row],[Columna4]],inv!P$1:P$1,Tablaedad[[#This Row],[Item]])</f>
        <v>0</v>
      </c>
      <c r="N175" s="22">
        <f>+IFERROR(Tablaedad[[#This Row],[CANTIDAD]]/Tablaedad[[#This Row],[INVENTARIO TOTAL]],0)</f>
        <v>0</v>
      </c>
      <c r="O175">
        <f>+VLOOKUP(Tablaedad[[#This Row],[Item]],'DT HUEVO'!$A:$E,5,0)</f>
        <v>0</v>
      </c>
      <c r="P175">
        <f>SUMIFS('DIAS DE INVENTARIO TAT'!R:R,'DIAS DE INVENTARIO TAT'!A:A,Tablaedad[[#This Row],[DESTINO]],'DIAS DE INVENTARIO TAT'!B:B,Tablaedad[[#This Row],[Item]])</f>
        <v>0</v>
      </c>
      <c r="Q175">
        <v>75501</v>
      </c>
      <c r="R175" t="s">
        <v>1733</v>
      </c>
      <c r="S175" t="s">
        <v>1733</v>
      </c>
      <c r="T175" t="s">
        <v>1733</v>
      </c>
    </row>
    <row r="176" spans="1:20">
      <c r="A176" s="221" t="s">
        <v>809</v>
      </c>
      <c r="B176" s="222">
        <v>46307</v>
      </c>
      <c r="C176" s="221">
        <v>1</v>
      </c>
      <c r="D176" s="221">
        <v>75501</v>
      </c>
      <c r="E176" s="166">
        <v>260</v>
      </c>
      <c r="F176" s="27" t="str">
        <f>VLOOKUP(Tablaedad[[#This Row],[Item]],'DT HUEVO'!$A:$B,2,0)</f>
        <v>HUEVO B X 30 CARTON GRIS LZ</v>
      </c>
      <c r="G176" s="8" t="str">
        <f>+VLOOKUP(Tablaedad[[#This Row],[CEDI]],'CONVERSION DATOS'!B:C,2,0)</f>
        <v>ALKA1</v>
      </c>
      <c r="H176" s="14" t="str">
        <f>+VLOOKUP(Tablaedad[[#This Row],[Item]],'DT HUEVO'!$A:$E,4,0)</f>
        <v>GRIS SUELTO</v>
      </c>
      <c r="I176" t="str">
        <f>+VLOOKUP(Tablaedad[[#This Row],[Item]],'DT HUEVO'!$A:$D,3,0)</f>
        <v>B</v>
      </c>
      <c r="J176" t="str">
        <f>+VLOOKUP(G176,'DT HUEVO'!$H:$K,4,0)</f>
        <v>PLANTAS</v>
      </c>
      <c r="K176">
        <f>SUMIFS('DIAS DE INVENTARIO TAT'!M:M,'DIAS DE INVENTARIO TAT'!A:A,Tablaedad[[#This Row],[DESTINO]],'DIAS DE INVENTARIO TAT'!B:B,Tablaedad[[#This Row],[Item]])</f>
        <v>0</v>
      </c>
      <c r="L176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76" s="6">
        <f>SUMIFS(inv!D$1:D$1,inv!T$1:T$1,Tablaedad[[#This Row],[DESTINO]],inv!AA$1:AA$1,Tablaedad[[#This Row],[Columna4]],inv!P$1:P$1,Tablaedad[[#This Row],[Item]])</f>
        <v>0</v>
      </c>
      <c r="N176" s="22">
        <f>+IFERROR(Tablaedad[[#This Row],[CANTIDAD]]/Tablaedad[[#This Row],[INVENTARIO TOTAL]],0)</f>
        <v>0</v>
      </c>
      <c r="O176">
        <f>+VLOOKUP(Tablaedad[[#This Row],[Item]],'DT HUEVO'!$A:$E,5,0)</f>
        <v>0</v>
      </c>
      <c r="P176">
        <f>SUMIFS('DIAS DE INVENTARIO TAT'!R:R,'DIAS DE INVENTARIO TAT'!A:A,Tablaedad[[#This Row],[DESTINO]],'DIAS DE INVENTARIO TAT'!B:B,Tablaedad[[#This Row],[Item]])</f>
        <v>0</v>
      </c>
      <c r="Q176">
        <v>75501</v>
      </c>
      <c r="R176" t="s">
        <v>1733</v>
      </c>
      <c r="S176" t="s">
        <v>1733</v>
      </c>
      <c r="T176" t="s">
        <v>1733</v>
      </c>
    </row>
    <row r="177" spans="1:20">
      <c r="A177" s="221" t="s">
        <v>809</v>
      </c>
      <c r="B177" s="222">
        <v>46307</v>
      </c>
      <c r="C177" s="221">
        <v>4</v>
      </c>
      <c r="D177" s="221">
        <v>79110</v>
      </c>
      <c r="E177" s="166">
        <v>3300</v>
      </c>
      <c r="F177" s="27" t="str">
        <f>VLOOKUP(Tablaedad[[#This Row],[Item]],'DT HUEVO'!$A:$B,2,0)</f>
        <v>HUEVO ROTO - ZF</v>
      </c>
      <c r="G177" s="8" t="str">
        <f>+VLOOKUP(Tablaedad[[#This Row],[CEDI]],'CONVERSION DATOS'!B:C,2,0)</f>
        <v>ALKA1</v>
      </c>
      <c r="H177" s="14" t="str">
        <f>+VLOOKUP(Tablaedad[[#This Row],[Item]],'DT HUEVO'!$A:$E,4,0)</f>
        <v>SEGUNDA</v>
      </c>
      <c r="I177" t="str">
        <f>+VLOOKUP(Tablaedad[[#This Row],[Item]],'DT HUEVO'!$A:$D,3,0)</f>
        <v>SEGUNDA</v>
      </c>
      <c r="J177" t="str">
        <f>+VLOOKUP(G177,'DT HUEVO'!$H:$K,4,0)</f>
        <v>PLANTAS</v>
      </c>
      <c r="K177">
        <f>SUMIFS('DIAS DE INVENTARIO TAT'!M:M,'DIAS DE INVENTARIO TAT'!A:A,Tablaedad[[#This Row],[DESTINO]],'DIAS DE INVENTARIO TAT'!B:B,Tablaedad[[#This Row],[Item]])</f>
        <v>0</v>
      </c>
      <c r="L177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77" s="6">
        <f>SUMIFS(inv!D$1:D$1,inv!T$1:T$1,Tablaedad[[#This Row],[DESTINO]],inv!AA$1:AA$1,Tablaedad[[#This Row],[Columna4]],inv!P$1:P$1,Tablaedad[[#This Row],[Item]])</f>
        <v>0</v>
      </c>
      <c r="N177" s="22">
        <f>+IFERROR(Tablaedad[[#This Row],[CANTIDAD]]/Tablaedad[[#This Row],[INVENTARIO TOTAL]],0)</f>
        <v>0</v>
      </c>
      <c r="O177" t="str">
        <f>+VLOOKUP(Tablaedad[[#This Row],[Item]],'DT HUEVO'!$A:$E,5,0)</f>
        <v>ROTO</v>
      </c>
      <c r="P177">
        <f>SUMIFS('DIAS DE INVENTARIO TAT'!R:R,'DIAS DE INVENTARIO TAT'!A:A,Tablaedad[[#This Row],[DESTINO]],'DIAS DE INVENTARIO TAT'!B:B,Tablaedad[[#This Row],[Item]])</f>
        <v>0</v>
      </c>
      <c r="Q177">
        <v>79110</v>
      </c>
      <c r="R177" t="s">
        <v>1733</v>
      </c>
      <c r="S177" t="s">
        <v>1733</v>
      </c>
      <c r="T177" t="s">
        <v>1733</v>
      </c>
    </row>
    <row r="178" spans="1:20">
      <c r="A178" s="221" t="s">
        <v>809</v>
      </c>
      <c r="B178" s="222">
        <v>46307</v>
      </c>
      <c r="C178" s="221">
        <v>3</v>
      </c>
      <c r="D178" s="221">
        <v>79110</v>
      </c>
      <c r="E178" s="166">
        <v>10500</v>
      </c>
      <c r="F178" s="27" t="str">
        <f>VLOOKUP(Tablaedad[[#This Row],[Item]],'DT HUEVO'!$A:$B,2,0)</f>
        <v>HUEVO ROTO - ZF</v>
      </c>
      <c r="G178" s="8" t="str">
        <f>+VLOOKUP(Tablaedad[[#This Row],[CEDI]],'CONVERSION DATOS'!B:C,2,0)</f>
        <v>ALKA1</v>
      </c>
      <c r="H178" s="14" t="str">
        <f>+VLOOKUP(Tablaedad[[#This Row],[Item]],'DT HUEVO'!$A:$E,4,0)</f>
        <v>SEGUNDA</v>
      </c>
      <c r="I178" t="str">
        <f>+VLOOKUP(Tablaedad[[#This Row],[Item]],'DT HUEVO'!$A:$D,3,0)</f>
        <v>SEGUNDA</v>
      </c>
      <c r="J178" t="str">
        <f>+VLOOKUP(G178,'DT HUEVO'!$H:$K,4,0)</f>
        <v>PLANTAS</v>
      </c>
      <c r="K178">
        <f>SUMIFS('DIAS DE INVENTARIO TAT'!M:M,'DIAS DE INVENTARIO TAT'!A:A,Tablaedad[[#This Row],[DESTINO]],'DIAS DE INVENTARIO TAT'!B:B,Tablaedad[[#This Row],[Item]])</f>
        <v>0</v>
      </c>
      <c r="L178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78" s="6">
        <f>SUMIFS(inv!D$1:D$1,inv!T$1:T$1,Tablaedad[[#This Row],[DESTINO]],inv!AA$1:AA$1,Tablaedad[[#This Row],[Columna4]],inv!P$1:P$1,Tablaedad[[#This Row],[Item]])</f>
        <v>0</v>
      </c>
      <c r="N178" s="22">
        <f>+IFERROR(Tablaedad[[#This Row],[CANTIDAD]]/Tablaedad[[#This Row],[INVENTARIO TOTAL]],0)</f>
        <v>0</v>
      </c>
      <c r="O178" t="str">
        <f>+VLOOKUP(Tablaedad[[#This Row],[Item]],'DT HUEVO'!$A:$E,5,0)</f>
        <v>ROTO</v>
      </c>
      <c r="P178">
        <f>SUMIFS('DIAS DE INVENTARIO TAT'!R:R,'DIAS DE INVENTARIO TAT'!A:A,Tablaedad[[#This Row],[DESTINO]],'DIAS DE INVENTARIO TAT'!B:B,Tablaedad[[#This Row],[Item]])</f>
        <v>0</v>
      </c>
      <c r="Q178">
        <v>79110</v>
      </c>
      <c r="R178" t="s">
        <v>1733</v>
      </c>
      <c r="S178" t="s">
        <v>1733</v>
      </c>
      <c r="T178" t="s">
        <v>1733</v>
      </c>
    </row>
    <row r="179" spans="1:20">
      <c r="A179" s="221" t="s">
        <v>809</v>
      </c>
      <c r="B179" s="222">
        <v>46307</v>
      </c>
      <c r="C179" s="221">
        <v>2</v>
      </c>
      <c r="D179" s="221">
        <v>79110</v>
      </c>
      <c r="E179" s="166">
        <v>10200</v>
      </c>
      <c r="F179" s="27" t="str">
        <f>VLOOKUP(Tablaedad[[#This Row],[Item]],'DT HUEVO'!$A:$B,2,0)</f>
        <v>HUEVO ROTO - ZF</v>
      </c>
      <c r="G179" s="8" t="str">
        <f>+VLOOKUP(Tablaedad[[#This Row],[CEDI]],'CONVERSION DATOS'!B:C,2,0)</f>
        <v>ALKA1</v>
      </c>
      <c r="H179" s="14" t="str">
        <f>+VLOOKUP(Tablaedad[[#This Row],[Item]],'DT HUEVO'!$A:$E,4,0)</f>
        <v>SEGUNDA</v>
      </c>
      <c r="I179" t="str">
        <f>+VLOOKUP(Tablaedad[[#This Row],[Item]],'DT HUEVO'!$A:$D,3,0)</f>
        <v>SEGUNDA</v>
      </c>
      <c r="J179" t="str">
        <f>+VLOOKUP(G179,'DT HUEVO'!$H:$K,4,0)</f>
        <v>PLANTAS</v>
      </c>
      <c r="K179">
        <f>SUMIFS('DIAS DE INVENTARIO TAT'!M:M,'DIAS DE INVENTARIO TAT'!A:A,Tablaedad[[#This Row],[DESTINO]],'DIAS DE INVENTARIO TAT'!B:B,Tablaedad[[#This Row],[Item]])</f>
        <v>0</v>
      </c>
      <c r="L179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79" s="6">
        <f>SUMIFS(inv!D$1:D$1,inv!T$1:T$1,Tablaedad[[#This Row],[DESTINO]],inv!AA$1:AA$1,Tablaedad[[#This Row],[Columna4]],inv!P$1:P$1,Tablaedad[[#This Row],[Item]])</f>
        <v>0</v>
      </c>
      <c r="N179" s="22">
        <f>+IFERROR(Tablaedad[[#This Row],[CANTIDAD]]/Tablaedad[[#This Row],[INVENTARIO TOTAL]],0)</f>
        <v>0</v>
      </c>
      <c r="O179" t="str">
        <f>+VLOOKUP(Tablaedad[[#This Row],[Item]],'DT HUEVO'!$A:$E,5,0)</f>
        <v>ROTO</v>
      </c>
      <c r="P179">
        <f>SUMIFS('DIAS DE INVENTARIO TAT'!R:R,'DIAS DE INVENTARIO TAT'!A:A,Tablaedad[[#This Row],[DESTINO]],'DIAS DE INVENTARIO TAT'!B:B,Tablaedad[[#This Row],[Item]])</f>
        <v>0</v>
      </c>
      <c r="Q179">
        <v>79110</v>
      </c>
      <c r="R179" t="s">
        <v>1733</v>
      </c>
      <c r="S179" t="s">
        <v>1733</v>
      </c>
      <c r="T179" t="s">
        <v>1733</v>
      </c>
    </row>
    <row r="180" spans="1:20">
      <c r="A180" s="221" t="s">
        <v>809</v>
      </c>
      <c r="B180" s="222">
        <v>46307</v>
      </c>
      <c r="C180" s="221">
        <v>1</v>
      </c>
      <c r="D180" s="221">
        <v>79110</v>
      </c>
      <c r="E180" s="166">
        <v>7800</v>
      </c>
      <c r="F180" s="27" t="str">
        <f>VLOOKUP(Tablaedad[[#This Row],[Item]],'DT HUEVO'!$A:$B,2,0)</f>
        <v>HUEVO ROTO - ZF</v>
      </c>
      <c r="G180" s="8" t="str">
        <f>+VLOOKUP(Tablaedad[[#This Row],[CEDI]],'CONVERSION DATOS'!B:C,2,0)</f>
        <v>ALKA1</v>
      </c>
      <c r="H180" s="14" t="str">
        <f>+VLOOKUP(Tablaedad[[#This Row],[Item]],'DT HUEVO'!$A:$E,4,0)</f>
        <v>SEGUNDA</v>
      </c>
      <c r="I180" t="str">
        <f>+VLOOKUP(Tablaedad[[#This Row],[Item]],'DT HUEVO'!$A:$D,3,0)</f>
        <v>SEGUNDA</v>
      </c>
      <c r="J180" t="str">
        <f>+VLOOKUP(G180,'DT HUEVO'!$H:$K,4,0)</f>
        <v>PLANTAS</v>
      </c>
      <c r="K180">
        <f>SUMIFS('DIAS DE INVENTARIO TAT'!M:M,'DIAS DE INVENTARIO TAT'!A:A,Tablaedad[[#This Row],[DESTINO]],'DIAS DE INVENTARIO TAT'!B:B,Tablaedad[[#This Row],[Item]])</f>
        <v>0</v>
      </c>
      <c r="L180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80" s="6">
        <f>SUMIFS(inv!D$1:D$1,inv!T$1:T$1,Tablaedad[[#This Row],[DESTINO]],inv!AA$1:AA$1,Tablaedad[[#This Row],[Columna4]],inv!P$1:P$1,Tablaedad[[#This Row],[Item]])</f>
        <v>0</v>
      </c>
      <c r="N180" s="22">
        <f>+IFERROR(Tablaedad[[#This Row],[CANTIDAD]]/Tablaedad[[#This Row],[INVENTARIO TOTAL]],0)</f>
        <v>0</v>
      </c>
      <c r="O180" t="str">
        <f>+VLOOKUP(Tablaedad[[#This Row],[Item]],'DT HUEVO'!$A:$E,5,0)</f>
        <v>ROTO</v>
      </c>
      <c r="P180">
        <f>SUMIFS('DIAS DE INVENTARIO TAT'!R:R,'DIAS DE INVENTARIO TAT'!A:A,Tablaedad[[#This Row],[DESTINO]],'DIAS DE INVENTARIO TAT'!B:B,Tablaedad[[#This Row],[Item]])</f>
        <v>0</v>
      </c>
      <c r="Q180">
        <v>79110</v>
      </c>
      <c r="R180" t="s">
        <v>1733</v>
      </c>
      <c r="S180" t="s">
        <v>1733</v>
      </c>
      <c r="T180" t="s">
        <v>1733</v>
      </c>
    </row>
    <row r="181" spans="1:20">
      <c r="A181" s="221" t="s">
        <v>59</v>
      </c>
      <c r="B181" s="222">
        <v>46307</v>
      </c>
      <c r="C181" s="221">
        <v>1</v>
      </c>
      <c r="D181" s="221">
        <v>10601</v>
      </c>
      <c r="E181" s="166">
        <v>25544</v>
      </c>
      <c r="F181" s="27" t="str">
        <f>VLOOKUP(Tablaedad[[#This Row],[Item]],'DT HUEVO'!$A:$B,2,0)</f>
        <v>HUEVO CX30 CARTON GRIS</v>
      </c>
      <c r="G181" s="8" t="str">
        <f>+VLOOKUP(Tablaedad[[#This Row],[CEDI]],'CONVERSION DATOS'!B:C,2,0)</f>
        <v>BELLAVISTA</v>
      </c>
      <c r="H181" s="14" t="str">
        <f>+VLOOKUP(Tablaedad[[#This Row],[Item]],'DT HUEVO'!$A:$E,4,0)</f>
        <v>GRIS SUELTO</v>
      </c>
      <c r="I181" t="str">
        <f>+VLOOKUP(Tablaedad[[#This Row],[Item]],'DT HUEVO'!$A:$D,3,0)</f>
        <v>C</v>
      </c>
      <c r="J181" t="str">
        <f>+VLOOKUP(G181,'DT HUEVO'!$H:$K,4,0)</f>
        <v>PLANTAS</v>
      </c>
      <c r="K181">
        <f>SUMIFS('DIAS DE INVENTARIO TAT'!M:M,'DIAS DE INVENTARIO TAT'!A:A,Tablaedad[[#This Row],[DESTINO]],'DIAS DE INVENTARIO TAT'!B:B,Tablaedad[[#This Row],[Item]])</f>
        <v>0</v>
      </c>
      <c r="L181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81" s="6">
        <f>SUMIFS(inv!D$1:D$1,inv!T$1:T$1,Tablaedad[[#This Row],[DESTINO]],inv!AA$1:AA$1,Tablaedad[[#This Row],[Columna4]],inv!P$1:P$1,Tablaedad[[#This Row],[Item]])</f>
        <v>0</v>
      </c>
      <c r="N181" s="22">
        <f>+IFERROR(Tablaedad[[#This Row],[CANTIDAD]]/Tablaedad[[#This Row],[INVENTARIO TOTAL]],0)</f>
        <v>0</v>
      </c>
      <c r="O181">
        <f>+VLOOKUP(Tablaedad[[#This Row],[Item]],'DT HUEVO'!$A:$E,5,0)</f>
        <v>0</v>
      </c>
      <c r="P181">
        <f>SUMIFS('DIAS DE INVENTARIO TAT'!R:R,'DIAS DE INVENTARIO TAT'!A:A,Tablaedad[[#This Row],[DESTINO]],'DIAS DE INVENTARIO TAT'!B:B,Tablaedad[[#This Row],[Item]])</f>
        <v>0</v>
      </c>
      <c r="R181" t="s">
        <v>1733</v>
      </c>
      <c r="S181" t="s">
        <v>1733</v>
      </c>
      <c r="T181" t="s">
        <v>1733</v>
      </c>
    </row>
    <row r="182" spans="1:20">
      <c r="A182" s="221" t="s">
        <v>59</v>
      </c>
      <c r="B182" s="222">
        <v>46307</v>
      </c>
      <c r="C182" s="221">
        <v>2</v>
      </c>
      <c r="D182" s="221">
        <v>10601</v>
      </c>
      <c r="E182" s="166">
        <v>24677</v>
      </c>
      <c r="F182" s="27" t="str">
        <f>VLOOKUP(Tablaedad[[#This Row],[Item]],'DT HUEVO'!$A:$B,2,0)</f>
        <v>HUEVO CX30 CARTON GRIS</v>
      </c>
      <c r="G182" s="8" t="str">
        <f>+VLOOKUP(Tablaedad[[#This Row],[CEDI]],'CONVERSION DATOS'!B:C,2,0)</f>
        <v>BELLAVISTA</v>
      </c>
      <c r="H182" s="14" t="str">
        <f>+VLOOKUP(Tablaedad[[#This Row],[Item]],'DT HUEVO'!$A:$E,4,0)</f>
        <v>GRIS SUELTO</v>
      </c>
      <c r="I182" t="str">
        <f>+VLOOKUP(Tablaedad[[#This Row],[Item]],'DT HUEVO'!$A:$D,3,0)</f>
        <v>C</v>
      </c>
      <c r="J182" t="str">
        <f>+VLOOKUP(G182,'DT HUEVO'!$H:$K,4,0)</f>
        <v>PLANTAS</v>
      </c>
      <c r="K182">
        <f>SUMIFS('DIAS DE INVENTARIO TAT'!M:M,'DIAS DE INVENTARIO TAT'!A:A,Tablaedad[[#This Row],[DESTINO]],'DIAS DE INVENTARIO TAT'!B:B,Tablaedad[[#This Row],[Item]])</f>
        <v>0</v>
      </c>
      <c r="L182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82" s="6">
        <f>SUMIFS(inv!D$1:D$1,inv!T$1:T$1,Tablaedad[[#This Row],[DESTINO]],inv!AA$1:AA$1,Tablaedad[[#This Row],[Columna4]],inv!P$1:P$1,Tablaedad[[#This Row],[Item]])</f>
        <v>0</v>
      </c>
      <c r="N182" s="22">
        <f>+IFERROR(Tablaedad[[#This Row],[CANTIDAD]]/Tablaedad[[#This Row],[INVENTARIO TOTAL]],0)</f>
        <v>0</v>
      </c>
      <c r="O182">
        <f>+VLOOKUP(Tablaedad[[#This Row],[Item]],'DT HUEVO'!$A:$E,5,0)</f>
        <v>0</v>
      </c>
      <c r="P182">
        <f>SUMIFS('DIAS DE INVENTARIO TAT'!R:R,'DIAS DE INVENTARIO TAT'!A:A,Tablaedad[[#This Row],[DESTINO]],'DIAS DE INVENTARIO TAT'!B:B,Tablaedad[[#This Row],[Item]])</f>
        <v>0</v>
      </c>
      <c r="R182" t="s">
        <v>1733</v>
      </c>
      <c r="S182" t="s">
        <v>1733</v>
      </c>
      <c r="T182" t="s">
        <v>1733</v>
      </c>
    </row>
    <row r="183" spans="1:20">
      <c r="A183" s="221" t="s">
        <v>59</v>
      </c>
      <c r="B183" s="222">
        <v>46307</v>
      </c>
      <c r="C183" s="221">
        <v>3</v>
      </c>
      <c r="D183" s="221">
        <v>10601</v>
      </c>
      <c r="E183" s="166">
        <v>28691</v>
      </c>
      <c r="F183" s="27" t="str">
        <f>VLOOKUP(Tablaedad[[#This Row],[Item]],'DT HUEVO'!$A:$B,2,0)</f>
        <v>HUEVO CX30 CARTON GRIS</v>
      </c>
      <c r="G183" s="8" t="str">
        <f>+VLOOKUP(Tablaedad[[#This Row],[CEDI]],'CONVERSION DATOS'!B:C,2,0)</f>
        <v>BELLAVISTA</v>
      </c>
      <c r="H183" s="14" t="str">
        <f>+VLOOKUP(Tablaedad[[#This Row],[Item]],'DT HUEVO'!$A:$E,4,0)</f>
        <v>GRIS SUELTO</v>
      </c>
      <c r="I183" t="str">
        <f>+VLOOKUP(Tablaedad[[#This Row],[Item]],'DT HUEVO'!$A:$D,3,0)</f>
        <v>C</v>
      </c>
      <c r="J183" t="str">
        <f>+VLOOKUP(G183,'DT HUEVO'!$H:$K,4,0)</f>
        <v>PLANTAS</v>
      </c>
      <c r="K183">
        <f>SUMIFS('DIAS DE INVENTARIO TAT'!M:M,'DIAS DE INVENTARIO TAT'!A:A,Tablaedad[[#This Row],[DESTINO]],'DIAS DE INVENTARIO TAT'!B:B,Tablaedad[[#This Row],[Item]])</f>
        <v>0</v>
      </c>
      <c r="L183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83" s="6">
        <f>SUMIFS(inv!D$1:D$1,inv!T$1:T$1,Tablaedad[[#This Row],[DESTINO]],inv!AA$1:AA$1,Tablaedad[[#This Row],[Columna4]],inv!P$1:P$1,Tablaedad[[#This Row],[Item]])</f>
        <v>0</v>
      </c>
      <c r="N183" s="22">
        <f>+IFERROR(Tablaedad[[#This Row],[CANTIDAD]]/Tablaedad[[#This Row],[INVENTARIO TOTAL]],0)</f>
        <v>0</v>
      </c>
      <c r="O183">
        <f>+VLOOKUP(Tablaedad[[#This Row],[Item]],'DT HUEVO'!$A:$E,5,0)</f>
        <v>0</v>
      </c>
      <c r="P183">
        <f>SUMIFS('DIAS DE INVENTARIO TAT'!R:R,'DIAS DE INVENTARIO TAT'!A:A,Tablaedad[[#This Row],[DESTINO]],'DIAS DE INVENTARIO TAT'!B:B,Tablaedad[[#This Row],[Item]])</f>
        <v>0</v>
      </c>
      <c r="R183" t="s">
        <v>1733</v>
      </c>
      <c r="S183" t="s">
        <v>1733</v>
      </c>
      <c r="T183" t="s">
        <v>1733</v>
      </c>
    </row>
    <row r="184" spans="1:20">
      <c r="A184" s="221" t="s">
        <v>59</v>
      </c>
      <c r="B184" s="222">
        <v>46307</v>
      </c>
      <c r="C184" s="221">
        <v>4</v>
      </c>
      <c r="D184" s="221">
        <v>10601</v>
      </c>
      <c r="E184" s="166">
        <v>27498</v>
      </c>
      <c r="F184" s="27" t="str">
        <f>VLOOKUP(Tablaedad[[#This Row],[Item]],'DT HUEVO'!$A:$B,2,0)</f>
        <v>HUEVO CX30 CARTON GRIS</v>
      </c>
      <c r="G184" s="8" t="str">
        <f>+VLOOKUP(Tablaedad[[#This Row],[CEDI]],'CONVERSION DATOS'!B:C,2,0)</f>
        <v>BELLAVISTA</v>
      </c>
      <c r="H184" s="14" t="str">
        <f>+VLOOKUP(Tablaedad[[#This Row],[Item]],'DT HUEVO'!$A:$E,4,0)</f>
        <v>GRIS SUELTO</v>
      </c>
      <c r="I184" t="str">
        <f>+VLOOKUP(Tablaedad[[#This Row],[Item]],'DT HUEVO'!$A:$D,3,0)</f>
        <v>C</v>
      </c>
      <c r="J184" t="str">
        <f>+VLOOKUP(G184,'DT HUEVO'!$H:$K,4,0)</f>
        <v>PLANTAS</v>
      </c>
      <c r="K184">
        <f>SUMIFS('DIAS DE INVENTARIO TAT'!M:M,'DIAS DE INVENTARIO TAT'!A:A,Tablaedad[[#This Row],[DESTINO]],'DIAS DE INVENTARIO TAT'!B:B,Tablaedad[[#This Row],[Item]])</f>
        <v>0</v>
      </c>
      <c r="L184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84" s="6">
        <f>SUMIFS(inv!D$1:D$1,inv!T$1:T$1,Tablaedad[[#This Row],[DESTINO]],inv!AA$1:AA$1,Tablaedad[[#This Row],[Columna4]],inv!P$1:P$1,Tablaedad[[#This Row],[Item]])</f>
        <v>0</v>
      </c>
      <c r="N184" s="22">
        <f>+IFERROR(Tablaedad[[#This Row],[CANTIDAD]]/Tablaedad[[#This Row],[INVENTARIO TOTAL]],0)</f>
        <v>0</v>
      </c>
      <c r="O184">
        <f>+VLOOKUP(Tablaedad[[#This Row],[Item]],'DT HUEVO'!$A:$E,5,0)</f>
        <v>0</v>
      </c>
      <c r="P184">
        <f>SUMIFS('DIAS DE INVENTARIO TAT'!R:R,'DIAS DE INVENTARIO TAT'!A:A,Tablaedad[[#This Row],[DESTINO]],'DIAS DE INVENTARIO TAT'!B:B,Tablaedad[[#This Row],[Item]])</f>
        <v>0</v>
      </c>
      <c r="R184" t="s">
        <v>1733</v>
      </c>
      <c r="S184" t="s">
        <v>1733</v>
      </c>
      <c r="T184" t="s">
        <v>1733</v>
      </c>
    </row>
    <row r="185" spans="1:20">
      <c r="A185" s="221" t="s">
        <v>59</v>
      </c>
      <c r="B185" s="222">
        <v>46307</v>
      </c>
      <c r="C185" s="221">
        <v>5</v>
      </c>
      <c r="D185" s="221">
        <v>10601</v>
      </c>
      <c r="E185" s="166">
        <v>18532</v>
      </c>
      <c r="F185" s="27" t="str">
        <f>VLOOKUP(Tablaedad[[#This Row],[Item]],'DT HUEVO'!$A:$B,2,0)</f>
        <v>HUEVO CX30 CARTON GRIS</v>
      </c>
      <c r="G185" s="8" t="str">
        <f>+VLOOKUP(Tablaedad[[#This Row],[CEDI]],'CONVERSION DATOS'!B:C,2,0)</f>
        <v>BELLAVISTA</v>
      </c>
      <c r="H185" s="14" t="str">
        <f>+VLOOKUP(Tablaedad[[#This Row],[Item]],'DT HUEVO'!$A:$E,4,0)</f>
        <v>GRIS SUELTO</v>
      </c>
      <c r="I185" t="str">
        <f>+VLOOKUP(Tablaedad[[#This Row],[Item]],'DT HUEVO'!$A:$D,3,0)</f>
        <v>C</v>
      </c>
      <c r="J185" t="str">
        <f>+VLOOKUP(G185,'DT HUEVO'!$H:$K,4,0)</f>
        <v>PLANTAS</v>
      </c>
      <c r="K185">
        <f>SUMIFS('DIAS DE INVENTARIO TAT'!M:M,'DIAS DE INVENTARIO TAT'!A:A,Tablaedad[[#This Row],[DESTINO]],'DIAS DE INVENTARIO TAT'!B:B,Tablaedad[[#This Row],[Item]])</f>
        <v>0</v>
      </c>
      <c r="L185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85" s="6">
        <f>SUMIFS(inv!D$1:D$1,inv!T$1:T$1,Tablaedad[[#This Row],[DESTINO]],inv!AA$1:AA$1,Tablaedad[[#This Row],[Columna4]],inv!P$1:P$1,Tablaedad[[#This Row],[Item]])</f>
        <v>0</v>
      </c>
      <c r="N185" s="22">
        <f>+IFERROR(Tablaedad[[#This Row],[CANTIDAD]]/Tablaedad[[#This Row],[INVENTARIO TOTAL]],0)</f>
        <v>0</v>
      </c>
      <c r="O185">
        <f>+VLOOKUP(Tablaedad[[#This Row],[Item]],'DT HUEVO'!$A:$E,5,0)</f>
        <v>0</v>
      </c>
      <c r="P185">
        <f>SUMIFS('DIAS DE INVENTARIO TAT'!R:R,'DIAS DE INVENTARIO TAT'!A:A,Tablaedad[[#This Row],[DESTINO]],'DIAS DE INVENTARIO TAT'!B:B,Tablaedad[[#This Row],[Item]])</f>
        <v>0</v>
      </c>
      <c r="R185" t="s">
        <v>1733</v>
      </c>
      <c r="S185" t="s">
        <v>1733</v>
      </c>
      <c r="T185" t="s">
        <v>1733</v>
      </c>
    </row>
    <row r="186" spans="1:20">
      <c r="A186" s="221" t="s">
        <v>59</v>
      </c>
      <c r="B186" s="222">
        <v>46307</v>
      </c>
      <c r="C186" s="221">
        <v>3</v>
      </c>
      <c r="D186" s="221">
        <v>10501</v>
      </c>
      <c r="E186" s="166">
        <v>18444</v>
      </c>
      <c r="F186" s="27" t="str">
        <f>VLOOKUP(Tablaedad[[#This Row],[Item]],'DT HUEVO'!$A:$B,2,0)</f>
        <v>HUEVO B X30 CARTON GRIS</v>
      </c>
      <c r="G186" s="8" t="str">
        <f>+VLOOKUP(Tablaedad[[#This Row],[CEDI]],'CONVERSION DATOS'!B:C,2,0)</f>
        <v>BELLAVISTA</v>
      </c>
      <c r="H186" s="14" t="str">
        <f>+VLOOKUP(Tablaedad[[#This Row],[Item]],'DT HUEVO'!$A:$E,4,0)</f>
        <v>GRIS SUELTO</v>
      </c>
      <c r="I186" t="str">
        <f>+VLOOKUP(Tablaedad[[#This Row],[Item]],'DT HUEVO'!$A:$D,3,0)</f>
        <v>B</v>
      </c>
      <c r="J186" t="str">
        <f>+VLOOKUP(G186,'DT HUEVO'!$H:$K,4,0)</f>
        <v>PLANTAS</v>
      </c>
      <c r="K186">
        <f>SUMIFS('DIAS DE INVENTARIO TAT'!M:M,'DIAS DE INVENTARIO TAT'!A:A,Tablaedad[[#This Row],[DESTINO]],'DIAS DE INVENTARIO TAT'!B:B,Tablaedad[[#This Row],[Item]])</f>
        <v>0</v>
      </c>
      <c r="L186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86" s="6">
        <f>SUMIFS(inv!D$1:D$1,inv!T$1:T$1,Tablaedad[[#This Row],[DESTINO]],inv!AA$1:AA$1,Tablaedad[[#This Row],[Columna4]],inv!P$1:P$1,Tablaedad[[#This Row],[Item]])</f>
        <v>0</v>
      </c>
      <c r="N186" s="22">
        <f>+IFERROR(Tablaedad[[#This Row],[CANTIDAD]]/Tablaedad[[#This Row],[INVENTARIO TOTAL]],0)</f>
        <v>0</v>
      </c>
      <c r="O186">
        <f>+VLOOKUP(Tablaedad[[#This Row],[Item]],'DT HUEVO'!$A:$E,5,0)</f>
        <v>0</v>
      </c>
      <c r="P186">
        <f>SUMIFS('DIAS DE INVENTARIO TAT'!R:R,'DIAS DE INVENTARIO TAT'!A:A,Tablaedad[[#This Row],[DESTINO]],'DIAS DE INVENTARIO TAT'!B:B,Tablaedad[[#This Row],[Item]])</f>
        <v>0</v>
      </c>
      <c r="R186" t="s">
        <v>1733</v>
      </c>
      <c r="S186" t="s">
        <v>1733</v>
      </c>
      <c r="T186" t="s">
        <v>1733</v>
      </c>
    </row>
    <row r="187" spans="1:20">
      <c r="A187" s="221" t="s">
        <v>59</v>
      </c>
      <c r="B187" s="222">
        <v>46307</v>
      </c>
      <c r="C187" s="221">
        <v>4</v>
      </c>
      <c r="D187" s="221">
        <v>10501</v>
      </c>
      <c r="E187" s="166">
        <v>19844</v>
      </c>
      <c r="F187" s="27" t="str">
        <f>VLOOKUP(Tablaedad[[#This Row],[Item]],'DT HUEVO'!$A:$B,2,0)</f>
        <v>HUEVO B X30 CARTON GRIS</v>
      </c>
      <c r="G187" s="8" t="str">
        <f>+VLOOKUP(Tablaedad[[#This Row],[CEDI]],'CONVERSION DATOS'!B:C,2,0)</f>
        <v>BELLAVISTA</v>
      </c>
      <c r="H187" s="14" t="str">
        <f>+VLOOKUP(Tablaedad[[#This Row],[Item]],'DT HUEVO'!$A:$E,4,0)</f>
        <v>GRIS SUELTO</v>
      </c>
      <c r="I187" t="str">
        <f>+VLOOKUP(Tablaedad[[#This Row],[Item]],'DT HUEVO'!$A:$D,3,0)</f>
        <v>B</v>
      </c>
      <c r="J187" t="str">
        <f>+VLOOKUP(G187,'DT HUEVO'!$H:$K,4,0)</f>
        <v>PLANTAS</v>
      </c>
      <c r="K187">
        <f>SUMIFS('DIAS DE INVENTARIO TAT'!M:M,'DIAS DE INVENTARIO TAT'!A:A,Tablaedad[[#This Row],[DESTINO]],'DIAS DE INVENTARIO TAT'!B:B,Tablaedad[[#This Row],[Item]])</f>
        <v>0</v>
      </c>
      <c r="L187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87" s="6">
        <f>SUMIFS(inv!D$1:D$1,inv!T$1:T$1,Tablaedad[[#This Row],[DESTINO]],inv!AA$1:AA$1,Tablaedad[[#This Row],[Columna4]],inv!P$1:P$1,Tablaedad[[#This Row],[Item]])</f>
        <v>0</v>
      </c>
      <c r="N187" s="22">
        <f>+IFERROR(Tablaedad[[#This Row],[CANTIDAD]]/Tablaedad[[#This Row],[INVENTARIO TOTAL]],0)</f>
        <v>0</v>
      </c>
      <c r="O187">
        <f>+VLOOKUP(Tablaedad[[#This Row],[Item]],'DT HUEVO'!$A:$E,5,0)</f>
        <v>0</v>
      </c>
      <c r="P187">
        <f>SUMIFS('DIAS DE INVENTARIO TAT'!R:R,'DIAS DE INVENTARIO TAT'!A:A,Tablaedad[[#This Row],[DESTINO]],'DIAS DE INVENTARIO TAT'!B:B,Tablaedad[[#This Row],[Item]])</f>
        <v>0</v>
      </c>
      <c r="R187" t="s">
        <v>1733</v>
      </c>
      <c r="S187" t="s">
        <v>1733</v>
      </c>
      <c r="T187" t="s">
        <v>1733</v>
      </c>
    </row>
    <row r="188" spans="1:20">
      <c r="A188" s="221" t="s">
        <v>59</v>
      </c>
      <c r="B188" s="222">
        <v>46307</v>
      </c>
      <c r="C188" s="221">
        <v>1</v>
      </c>
      <c r="D188" s="221">
        <v>2010501</v>
      </c>
      <c r="E188" s="166">
        <v>41376</v>
      </c>
      <c r="F188" s="27" t="str">
        <f>VLOOKUP(Tablaedad[[#This Row],[Item]],'DT HUEVO'!$A:$B,2,0)</f>
        <v>HUEVO B X30 CARTON GRIS CANASTA</v>
      </c>
      <c r="G188" s="8" t="str">
        <f>+VLOOKUP(Tablaedad[[#This Row],[CEDI]],'CONVERSION DATOS'!B:C,2,0)</f>
        <v>BELLAVISTA</v>
      </c>
      <c r="H188" s="14" t="str">
        <f>+VLOOKUP(Tablaedad[[#This Row],[Item]],'DT HUEVO'!$A:$E,4,0)</f>
        <v>GRIS SUELTO</v>
      </c>
      <c r="I188" t="str">
        <f>+VLOOKUP(Tablaedad[[#This Row],[Item]],'DT HUEVO'!$A:$D,3,0)</f>
        <v>B</v>
      </c>
      <c r="J188" t="str">
        <f>+VLOOKUP(G188,'DT HUEVO'!$H:$K,4,0)</f>
        <v>PLANTAS</v>
      </c>
      <c r="K188">
        <f>SUMIFS('DIAS DE INVENTARIO TAT'!M:M,'DIAS DE INVENTARIO TAT'!A:A,Tablaedad[[#This Row],[DESTINO]],'DIAS DE INVENTARIO TAT'!B:B,Tablaedad[[#This Row],[Item]])</f>
        <v>0</v>
      </c>
      <c r="L188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88" s="6">
        <f>SUMIFS(inv!D$1:D$1,inv!T$1:T$1,Tablaedad[[#This Row],[DESTINO]],inv!AA$1:AA$1,Tablaedad[[#This Row],[Columna4]],inv!P$1:P$1,Tablaedad[[#This Row],[Item]])</f>
        <v>0</v>
      </c>
      <c r="N188" s="22">
        <f>+IFERROR(Tablaedad[[#This Row],[CANTIDAD]]/Tablaedad[[#This Row],[INVENTARIO TOTAL]],0)</f>
        <v>0</v>
      </c>
      <c r="O188">
        <f>+VLOOKUP(Tablaedad[[#This Row],[Item]],'DT HUEVO'!$A:$E,5,0)</f>
        <v>0</v>
      </c>
      <c r="P188">
        <f>SUMIFS('DIAS DE INVENTARIO TAT'!R:R,'DIAS DE INVENTARIO TAT'!A:A,Tablaedad[[#This Row],[DESTINO]],'DIAS DE INVENTARIO TAT'!B:B,Tablaedad[[#This Row],[Item]])</f>
        <v>0</v>
      </c>
      <c r="R188" t="s">
        <v>1733</v>
      </c>
      <c r="S188" t="s">
        <v>1733</v>
      </c>
      <c r="T188" t="s">
        <v>1733</v>
      </c>
    </row>
    <row r="189" spans="1:20">
      <c r="A189" s="221" t="s">
        <v>59</v>
      </c>
      <c r="B189" s="222">
        <v>46307</v>
      </c>
      <c r="C189" s="221">
        <v>2</v>
      </c>
      <c r="D189" s="221">
        <v>2010501</v>
      </c>
      <c r="E189" s="166">
        <v>27690</v>
      </c>
      <c r="F189" s="27" t="str">
        <f>VLOOKUP(Tablaedad[[#This Row],[Item]],'DT HUEVO'!$A:$B,2,0)</f>
        <v>HUEVO B X30 CARTON GRIS CANASTA</v>
      </c>
      <c r="G189" s="8" t="str">
        <f>+VLOOKUP(Tablaedad[[#This Row],[CEDI]],'CONVERSION DATOS'!B:C,2,0)</f>
        <v>BELLAVISTA</v>
      </c>
      <c r="H189" s="14" t="str">
        <f>+VLOOKUP(Tablaedad[[#This Row],[Item]],'DT HUEVO'!$A:$E,4,0)</f>
        <v>GRIS SUELTO</v>
      </c>
      <c r="I189" t="str">
        <f>+VLOOKUP(Tablaedad[[#This Row],[Item]],'DT HUEVO'!$A:$D,3,0)</f>
        <v>B</v>
      </c>
      <c r="J189" t="str">
        <f>+VLOOKUP(G189,'DT HUEVO'!$H:$K,4,0)</f>
        <v>PLANTAS</v>
      </c>
      <c r="K189">
        <f>SUMIFS('DIAS DE INVENTARIO TAT'!M:M,'DIAS DE INVENTARIO TAT'!A:A,Tablaedad[[#This Row],[DESTINO]],'DIAS DE INVENTARIO TAT'!B:B,Tablaedad[[#This Row],[Item]])</f>
        <v>0</v>
      </c>
      <c r="L189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89" s="6">
        <f>SUMIFS(inv!D$1:D$1,inv!T$1:T$1,Tablaedad[[#This Row],[DESTINO]],inv!AA$1:AA$1,Tablaedad[[#This Row],[Columna4]],inv!P$1:P$1,Tablaedad[[#This Row],[Item]])</f>
        <v>0</v>
      </c>
      <c r="N189" s="22">
        <f>+IFERROR(Tablaedad[[#This Row],[CANTIDAD]]/Tablaedad[[#This Row],[INVENTARIO TOTAL]],0)</f>
        <v>0</v>
      </c>
      <c r="O189">
        <f>+VLOOKUP(Tablaedad[[#This Row],[Item]],'DT HUEVO'!$A:$E,5,0)</f>
        <v>0</v>
      </c>
      <c r="P189">
        <f>SUMIFS('DIAS DE INVENTARIO TAT'!R:R,'DIAS DE INVENTARIO TAT'!A:A,Tablaedad[[#This Row],[DESTINO]],'DIAS DE INVENTARIO TAT'!B:B,Tablaedad[[#This Row],[Item]])</f>
        <v>0</v>
      </c>
      <c r="R189" t="s">
        <v>1733</v>
      </c>
      <c r="S189" t="s">
        <v>1733</v>
      </c>
      <c r="T189" t="s">
        <v>1733</v>
      </c>
    </row>
    <row r="190" spans="1:20">
      <c r="A190" s="221" t="s">
        <v>59</v>
      </c>
      <c r="B190" s="222">
        <v>46307</v>
      </c>
      <c r="C190" s="221">
        <v>4</v>
      </c>
      <c r="D190" s="221">
        <v>2010501</v>
      </c>
      <c r="E190" s="166">
        <v>3918</v>
      </c>
      <c r="F190" s="27" t="str">
        <f>VLOOKUP(Tablaedad[[#This Row],[Item]],'DT HUEVO'!$A:$B,2,0)</f>
        <v>HUEVO B X30 CARTON GRIS CANASTA</v>
      </c>
      <c r="G190" s="8" t="str">
        <f>+VLOOKUP(Tablaedad[[#This Row],[CEDI]],'CONVERSION DATOS'!B:C,2,0)</f>
        <v>BELLAVISTA</v>
      </c>
      <c r="H190" s="14" t="str">
        <f>+VLOOKUP(Tablaedad[[#This Row],[Item]],'DT HUEVO'!$A:$E,4,0)</f>
        <v>GRIS SUELTO</v>
      </c>
      <c r="I190" t="str">
        <f>+VLOOKUP(Tablaedad[[#This Row],[Item]],'DT HUEVO'!$A:$D,3,0)</f>
        <v>B</v>
      </c>
      <c r="J190" t="str">
        <f>+VLOOKUP(G190,'DT HUEVO'!$H:$K,4,0)</f>
        <v>PLANTAS</v>
      </c>
      <c r="K190">
        <f>SUMIFS('DIAS DE INVENTARIO TAT'!M:M,'DIAS DE INVENTARIO TAT'!A:A,Tablaedad[[#This Row],[DESTINO]],'DIAS DE INVENTARIO TAT'!B:B,Tablaedad[[#This Row],[Item]])</f>
        <v>0</v>
      </c>
      <c r="L190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90" s="6">
        <f>SUMIFS(inv!D$1:D$1,inv!T$1:T$1,Tablaedad[[#This Row],[DESTINO]],inv!AA$1:AA$1,Tablaedad[[#This Row],[Columna4]],inv!P$1:P$1,Tablaedad[[#This Row],[Item]])</f>
        <v>0</v>
      </c>
      <c r="N190" s="22">
        <f>+IFERROR(Tablaedad[[#This Row],[CANTIDAD]]/Tablaedad[[#This Row],[INVENTARIO TOTAL]],0)</f>
        <v>0</v>
      </c>
      <c r="O190">
        <f>+VLOOKUP(Tablaedad[[#This Row],[Item]],'DT HUEVO'!$A:$E,5,0)</f>
        <v>0</v>
      </c>
      <c r="P190">
        <f>SUMIFS('DIAS DE INVENTARIO TAT'!R:R,'DIAS DE INVENTARIO TAT'!A:A,Tablaedad[[#This Row],[DESTINO]],'DIAS DE INVENTARIO TAT'!B:B,Tablaedad[[#This Row],[Item]])</f>
        <v>0</v>
      </c>
      <c r="R190" t="s">
        <v>1733</v>
      </c>
      <c r="S190" t="s">
        <v>1733</v>
      </c>
      <c r="T190" t="s">
        <v>1733</v>
      </c>
    </row>
    <row r="191" spans="1:20">
      <c r="A191" s="221" t="s">
        <v>59</v>
      </c>
      <c r="B191" s="222">
        <v>46307</v>
      </c>
      <c r="C191" s="221">
        <v>1</v>
      </c>
      <c r="D191" s="221">
        <v>2110402</v>
      </c>
      <c r="E191" s="166">
        <v>21279</v>
      </c>
      <c r="F191" s="27" t="str">
        <f>VLOOKUP(Tablaedad[[#This Row],[Item]],'DT HUEVO'!$A:$B,2,0)</f>
        <v>HUEVO M X 30 CARTON VERDE CANASTA</v>
      </c>
      <c r="G191" s="8" t="str">
        <f>+VLOOKUP(Tablaedad[[#This Row],[CEDI]],'CONVERSION DATOS'!B:C,2,0)</f>
        <v>BELLAVISTA</v>
      </c>
      <c r="H191" s="14" t="str">
        <f>+VLOOKUP(Tablaedad[[#This Row],[Item]],'DT HUEVO'!$A:$E,4,0)</f>
        <v>VERDE</v>
      </c>
      <c r="I191" t="str">
        <f>+VLOOKUP(Tablaedad[[#This Row],[Item]],'DT HUEVO'!$A:$D,3,0)</f>
        <v>M</v>
      </c>
      <c r="J191" t="str">
        <f>+VLOOKUP(G191,'DT HUEVO'!$H:$K,4,0)</f>
        <v>PLANTAS</v>
      </c>
      <c r="K191">
        <f>SUMIFS('DIAS DE INVENTARIO TAT'!M:M,'DIAS DE INVENTARIO TAT'!A:A,Tablaedad[[#This Row],[DESTINO]],'DIAS DE INVENTARIO TAT'!B:B,Tablaedad[[#This Row],[Item]])</f>
        <v>0</v>
      </c>
      <c r="L191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91" s="6">
        <f>SUMIFS(inv!D$1:D$1,inv!T$1:T$1,Tablaedad[[#This Row],[DESTINO]],inv!AA$1:AA$1,Tablaedad[[#This Row],[Columna4]],inv!P$1:P$1,Tablaedad[[#This Row],[Item]])</f>
        <v>0</v>
      </c>
      <c r="N191" s="22">
        <f>+IFERROR(Tablaedad[[#This Row],[CANTIDAD]]/Tablaedad[[#This Row],[INVENTARIO TOTAL]],0)</f>
        <v>0</v>
      </c>
      <c r="O191">
        <f>+VLOOKUP(Tablaedad[[#This Row],[Item]],'DT HUEVO'!$A:$E,5,0)</f>
        <v>0</v>
      </c>
      <c r="P191">
        <f>SUMIFS('DIAS DE INVENTARIO TAT'!R:R,'DIAS DE INVENTARIO TAT'!A:A,Tablaedad[[#This Row],[DESTINO]],'DIAS DE INVENTARIO TAT'!B:B,Tablaedad[[#This Row],[Item]])</f>
        <v>0</v>
      </c>
      <c r="R191" t="s">
        <v>1733</v>
      </c>
      <c r="S191" t="s">
        <v>1733</v>
      </c>
      <c r="T191" t="s">
        <v>1733</v>
      </c>
    </row>
    <row r="192" spans="1:20">
      <c r="A192" s="221" t="s">
        <v>59</v>
      </c>
      <c r="B192" s="222">
        <v>46307</v>
      </c>
      <c r="C192" s="221">
        <v>1</v>
      </c>
      <c r="D192" s="221">
        <v>2110202</v>
      </c>
      <c r="E192" s="166">
        <v>3671</v>
      </c>
      <c r="F192" s="27" t="str">
        <f>VLOOKUP(Tablaedad[[#This Row],[Item]],'DT HUEVO'!$A:$B,2,0)</f>
        <v>HUEVO XL X 30 CARTON VERDE CANASTA</v>
      </c>
      <c r="G192" s="8" t="str">
        <f>+VLOOKUP(Tablaedad[[#This Row],[CEDI]],'CONVERSION DATOS'!B:C,2,0)</f>
        <v>BELLAVISTA</v>
      </c>
      <c r="H192" s="14" t="str">
        <f>+VLOOKUP(Tablaedad[[#This Row],[Item]],'DT HUEVO'!$A:$E,4,0)</f>
        <v>VERDE</v>
      </c>
      <c r="I192" t="str">
        <f>+VLOOKUP(Tablaedad[[#This Row],[Item]],'DT HUEVO'!$A:$D,3,0)</f>
        <v>XL</v>
      </c>
      <c r="J192" t="str">
        <f>+VLOOKUP(G192,'DT HUEVO'!$H:$K,4,0)</f>
        <v>PLANTAS</v>
      </c>
      <c r="K192">
        <f>SUMIFS('DIAS DE INVENTARIO TAT'!M:M,'DIAS DE INVENTARIO TAT'!A:A,Tablaedad[[#This Row],[DESTINO]],'DIAS DE INVENTARIO TAT'!B:B,Tablaedad[[#This Row],[Item]])</f>
        <v>0</v>
      </c>
      <c r="L192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92" s="6">
        <f>SUMIFS(inv!D$1:D$1,inv!T$1:T$1,Tablaedad[[#This Row],[DESTINO]],inv!AA$1:AA$1,Tablaedad[[#This Row],[Columna4]],inv!P$1:P$1,Tablaedad[[#This Row],[Item]])</f>
        <v>0</v>
      </c>
      <c r="N192" s="22">
        <f>+IFERROR(Tablaedad[[#This Row],[CANTIDAD]]/Tablaedad[[#This Row],[INVENTARIO TOTAL]],0)</f>
        <v>0</v>
      </c>
      <c r="O192">
        <f>+VLOOKUP(Tablaedad[[#This Row],[Item]],'DT HUEVO'!$A:$E,5,0)</f>
        <v>0</v>
      </c>
      <c r="P192">
        <f>SUMIFS('DIAS DE INVENTARIO TAT'!R:R,'DIAS DE INVENTARIO TAT'!A:A,Tablaedad[[#This Row],[DESTINO]],'DIAS DE INVENTARIO TAT'!B:B,Tablaedad[[#This Row],[Item]])</f>
        <v>0</v>
      </c>
      <c r="R192" t="s">
        <v>1733</v>
      </c>
      <c r="S192" t="s">
        <v>1733</v>
      </c>
      <c r="T192" t="s">
        <v>1733</v>
      </c>
    </row>
    <row r="193" spans="1:20">
      <c r="A193" s="221" t="s">
        <v>59</v>
      </c>
      <c r="B193" s="222">
        <v>46307</v>
      </c>
      <c r="C193" s="221">
        <v>1</v>
      </c>
      <c r="D193" s="221">
        <v>2110302</v>
      </c>
      <c r="E193" s="166">
        <v>59117</v>
      </c>
      <c r="F193" s="27" t="str">
        <f>VLOOKUP(Tablaedad[[#This Row],[Item]],'DT HUEVO'!$A:$B,2,0)</f>
        <v>HUEVO L X 30 CARTON VERDE CANASTA</v>
      </c>
      <c r="G193" s="8" t="str">
        <f>+VLOOKUP(Tablaedad[[#This Row],[CEDI]],'CONVERSION DATOS'!B:C,2,0)</f>
        <v>BELLAVISTA</v>
      </c>
      <c r="H193" s="14" t="str">
        <f>+VLOOKUP(Tablaedad[[#This Row],[Item]],'DT HUEVO'!$A:$E,4,0)</f>
        <v>VERDE</v>
      </c>
      <c r="I193" t="str">
        <f>+VLOOKUP(Tablaedad[[#This Row],[Item]],'DT HUEVO'!$A:$D,3,0)</f>
        <v>L</v>
      </c>
      <c r="J193" t="str">
        <f>+VLOOKUP(G193,'DT HUEVO'!$H:$K,4,0)</f>
        <v>PLANTAS</v>
      </c>
      <c r="K193">
        <f>SUMIFS('DIAS DE INVENTARIO TAT'!M:M,'DIAS DE INVENTARIO TAT'!A:A,Tablaedad[[#This Row],[DESTINO]],'DIAS DE INVENTARIO TAT'!B:B,Tablaedad[[#This Row],[Item]])</f>
        <v>0</v>
      </c>
      <c r="L193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93" s="6">
        <f>SUMIFS(inv!D$1:D$1,inv!T$1:T$1,Tablaedad[[#This Row],[DESTINO]],inv!AA$1:AA$1,Tablaedad[[#This Row],[Columna4]],inv!P$1:P$1,Tablaedad[[#This Row],[Item]])</f>
        <v>0</v>
      </c>
      <c r="N193" s="22">
        <f>+IFERROR(Tablaedad[[#This Row],[CANTIDAD]]/Tablaedad[[#This Row],[INVENTARIO TOTAL]],0)</f>
        <v>0</v>
      </c>
      <c r="O193">
        <f>+VLOOKUP(Tablaedad[[#This Row],[Item]],'DT HUEVO'!$A:$E,5,0)</f>
        <v>0</v>
      </c>
      <c r="P193">
        <f>SUMIFS('DIAS DE INVENTARIO TAT'!R:R,'DIAS DE INVENTARIO TAT'!A:A,Tablaedad[[#This Row],[DESTINO]],'DIAS DE INVENTARIO TAT'!B:B,Tablaedad[[#This Row],[Item]])</f>
        <v>0</v>
      </c>
      <c r="R193" t="s">
        <v>1733</v>
      </c>
      <c r="S193" t="s">
        <v>1733</v>
      </c>
      <c r="T193" t="s">
        <v>1733</v>
      </c>
    </row>
    <row r="194" spans="1:20">
      <c r="A194" s="221" t="s">
        <v>59</v>
      </c>
      <c r="B194" s="222">
        <v>46307</v>
      </c>
      <c r="C194" s="221">
        <v>1</v>
      </c>
      <c r="D194" s="221">
        <v>2110302</v>
      </c>
      <c r="E194" s="166">
        <v>7185</v>
      </c>
      <c r="F194" s="27" t="str">
        <f>VLOOKUP(Tablaedad[[#This Row],[Item]],'DT HUEVO'!$A:$B,2,0)</f>
        <v>HUEVO L X 30 CARTON VERDE CANASTA</v>
      </c>
      <c r="G194" s="8" t="str">
        <f>+VLOOKUP(Tablaedad[[#This Row],[CEDI]],'CONVERSION DATOS'!B:C,2,0)</f>
        <v>BELLAVISTA</v>
      </c>
      <c r="H194" s="14" t="str">
        <f>+VLOOKUP(Tablaedad[[#This Row],[Item]],'DT HUEVO'!$A:$E,4,0)</f>
        <v>VERDE</v>
      </c>
      <c r="I194" t="str">
        <f>+VLOOKUP(Tablaedad[[#This Row],[Item]],'DT HUEVO'!$A:$D,3,0)</f>
        <v>L</v>
      </c>
      <c r="J194" t="str">
        <f>+VLOOKUP(G194,'DT HUEVO'!$H:$K,4,0)</f>
        <v>PLANTAS</v>
      </c>
      <c r="K194">
        <f>SUMIFS('DIAS DE INVENTARIO TAT'!M:M,'DIAS DE INVENTARIO TAT'!A:A,Tablaedad[[#This Row],[DESTINO]],'DIAS DE INVENTARIO TAT'!B:B,Tablaedad[[#This Row],[Item]])</f>
        <v>0</v>
      </c>
      <c r="L194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94" s="6">
        <f>SUMIFS(inv!D$1:D$1,inv!T$1:T$1,Tablaedad[[#This Row],[DESTINO]],inv!AA$1:AA$1,Tablaedad[[#This Row],[Columna4]],inv!P$1:P$1,Tablaedad[[#This Row],[Item]])</f>
        <v>0</v>
      </c>
      <c r="N194" s="22">
        <f>+IFERROR(Tablaedad[[#This Row],[CANTIDAD]]/Tablaedad[[#This Row],[INVENTARIO TOTAL]],0)</f>
        <v>0</v>
      </c>
      <c r="O194">
        <f>+VLOOKUP(Tablaedad[[#This Row],[Item]],'DT HUEVO'!$A:$E,5,0)</f>
        <v>0</v>
      </c>
      <c r="P194">
        <f>SUMIFS('DIAS DE INVENTARIO TAT'!R:R,'DIAS DE INVENTARIO TAT'!A:A,Tablaedad[[#This Row],[DESTINO]],'DIAS DE INVENTARIO TAT'!B:B,Tablaedad[[#This Row],[Item]])</f>
        <v>0</v>
      </c>
      <c r="R194" t="s">
        <v>1733</v>
      </c>
      <c r="S194" t="s">
        <v>1733</v>
      </c>
      <c r="T194" t="s">
        <v>1733</v>
      </c>
    </row>
    <row r="195" spans="1:20">
      <c r="A195" s="221" t="s">
        <v>59</v>
      </c>
      <c r="B195" s="222">
        <v>46307</v>
      </c>
      <c r="C195" s="221">
        <v>1</v>
      </c>
      <c r="D195" s="221">
        <v>2010102</v>
      </c>
      <c r="E195" s="166">
        <v>2819</v>
      </c>
      <c r="F195" s="27" t="str">
        <f>VLOOKUP(Tablaedad[[#This Row],[Item]],'DT HUEVO'!$A:$B,2,0)</f>
        <v>HUEVO YUMBO X20 CARTON VERDE CANASTA</v>
      </c>
      <c r="G195" s="8" t="str">
        <f>+VLOOKUP(Tablaedad[[#This Row],[CEDI]],'CONVERSION DATOS'!B:C,2,0)</f>
        <v>BELLAVISTA</v>
      </c>
      <c r="H195" s="14" t="str">
        <f>+VLOOKUP(Tablaedad[[#This Row],[Item]],'DT HUEVO'!$A:$E,4,0)</f>
        <v>VERDE</v>
      </c>
      <c r="I195" t="str">
        <f>+VLOOKUP(Tablaedad[[#This Row],[Item]],'DT HUEVO'!$A:$D,3,0)</f>
        <v>YUMBO</v>
      </c>
      <c r="J195" t="str">
        <f>+VLOOKUP(G195,'DT HUEVO'!$H:$K,4,0)</f>
        <v>PLANTAS</v>
      </c>
      <c r="K195">
        <f>SUMIFS('DIAS DE INVENTARIO TAT'!M:M,'DIAS DE INVENTARIO TAT'!A:A,Tablaedad[[#This Row],[DESTINO]],'DIAS DE INVENTARIO TAT'!B:B,Tablaedad[[#This Row],[Item]])</f>
        <v>0</v>
      </c>
      <c r="L195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95" s="6">
        <f>SUMIFS(inv!D$1:D$1,inv!T$1:T$1,Tablaedad[[#This Row],[DESTINO]],inv!AA$1:AA$1,Tablaedad[[#This Row],[Columna4]],inv!P$1:P$1,Tablaedad[[#This Row],[Item]])</f>
        <v>0</v>
      </c>
      <c r="N195" s="22">
        <f>+IFERROR(Tablaedad[[#This Row],[CANTIDAD]]/Tablaedad[[#This Row],[INVENTARIO TOTAL]],0)</f>
        <v>0</v>
      </c>
      <c r="O195">
        <f>+VLOOKUP(Tablaedad[[#This Row],[Item]],'DT HUEVO'!$A:$E,5,0)</f>
        <v>0</v>
      </c>
      <c r="P195">
        <f>SUMIFS('DIAS DE INVENTARIO TAT'!R:R,'DIAS DE INVENTARIO TAT'!A:A,Tablaedad[[#This Row],[DESTINO]],'DIAS DE INVENTARIO TAT'!B:B,Tablaedad[[#This Row],[Item]])</f>
        <v>0</v>
      </c>
      <c r="R195" t="s">
        <v>1733</v>
      </c>
      <c r="S195" t="s">
        <v>1733</v>
      </c>
      <c r="T195" t="s">
        <v>1733</v>
      </c>
    </row>
    <row r="196" spans="1:20">
      <c r="A196" s="221" t="s">
        <v>59</v>
      </c>
      <c r="B196" s="222">
        <v>46307</v>
      </c>
      <c r="C196" s="221">
        <v>2</v>
      </c>
      <c r="D196" s="221">
        <v>2010102</v>
      </c>
      <c r="E196" s="166">
        <v>2832</v>
      </c>
      <c r="F196" s="27" t="str">
        <f>VLOOKUP(Tablaedad[[#This Row],[Item]],'DT HUEVO'!$A:$B,2,0)</f>
        <v>HUEVO YUMBO X20 CARTON VERDE CANASTA</v>
      </c>
      <c r="G196" s="8" t="str">
        <f>+VLOOKUP(Tablaedad[[#This Row],[CEDI]],'CONVERSION DATOS'!B:C,2,0)</f>
        <v>BELLAVISTA</v>
      </c>
      <c r="H196" s="14" t="str">
        <f>+VLOOKUP(Tablaedad[[#This Row],[Item]],'DT HUEVO'!$A:$E,4,0)</f>
        <v>VERDE</v>
      </c>
      <c r="I196" t="str">
        <f>+VLOOKUP(Tablaedad[[#This Row],[Item]],'DT HUEVO'!$A:$D,3,0)</f>
        <v>YUMBO</v>
      </c>
      <c r="J196" t="str">
        <f>+VLOOKUP(G196,'DT HUEVO'!$H:$K,4,0)</f>
        <v>PLANTAS</v>
      </c>
      <c r="K196">
        <f>SUMIFS('DIAS DE INVENTARIO TAT'!M:M,'DIAS DE INVENTARIO TAT'!A:A,Tablaedad[[#This Row],[DESTINO]],'DIAS DE INVENTARIO TAT'!B:B,Tablaedad[[#This Row],[Item]])</f>
        <v>0</v>
      </c>
      <c r="L196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96" s="6">
        <f>SUMIFS(inv!D$1:D$1,inv!T$1:T$1,Tablaedad[[#This Row],[DESTINO]],inv!AA$1:AA$1,Tablaedad[[#This Row],[Columna4]],inv!P$1:P$1,Tablaedad[[#This Row],[Item]])</f>
        <v>0</v>
      </c>
      <c r="N196" s="22">
        <f>+IFERROR(Tablaedad[[#This Row],[CANTIDAD]]/Tablaedad[[#This Row],[INVENTARIO TOTAL]],0)</f>
        <v>0</v>
      </c>
      <c r="O196">
        <f>+VLOOKUP(Tablaedad[[#This Row],[Item]],'DT HUEVO'!$A:$E,5,0)</f>
        <v>0</v>
      </c>
      <c r="P196">
        <f>SUMIFS('DIAS DE INVENTARIO TAT'!R:R,'DIAS DE INVENTARIO TAT'!A:A,Tablaedad[[#This Row],[DESTINO]],'DIAS DE INVENTARIO TAT'!B:B,Tablaedad[[#This Row],[Item]])</f>
        <v>0</v>
      </c>
      <c r="R196" t="s">
        <v>1733</v>
      </c>
      <c r="S196" t="s">
        <v>1733</v>
      </c>
      <c r="T196" t="s">
        <v>1733</v>
      </c>
    </row>
    <row r="197" spans="1:20">
      <c r="A197" s="221" t="s">
        <v>59</v>
      </c>
      <c r="B197" s="222">
        <v>46307</v>
      </c>
      <c r="C197" s="221">
        <v>1</v>
      </c>
      <c r="D197" s="221">
        <v>271901</v>
      </c>
      <c r="E197" s="166">
        <v>175</v>
      </c>
      <c r="F197" s="27" t="str">
        <f>VLOOKUP(Tablaedad[[#This Row],[Item]],'DT HUEVO'!$A:$B,2,0)</f>
        <v>HUEVO MAL MARCADO CANASTA</v>
      </c>
      <c r="G197" s="8" t="str">
        <f>+VLOOKUP(Tablaedad[[#This Row],[CEDI]],'CONVERSION DATOS'!B:C,2,0)</f>
        <v>BELLAVISTA</v>
      </c>
      <c r="H197" s="14" t="str">
        <f>+VLOOKUP(Tablaedad[[#This Row],[Item]],'DT HUEVO'!$A:$E,4,0)</f>
        <v>SEGUNDA</v>
      </c>
      <c r="I197" t="str">
        <f>+VLOOKUP(Tablaedad[[#This Row],[Item]],'DT HUEVO'!$A:$D,3,0)</f>
        <v>SEGUNDA</v>
      </c>
      <c r="J197" t="str">
        <f>+VLOOKUP(G197,'DT HUEVO'!$H:$K,4,0)</f>
        <v>PLANTAS</v>
      </c>
      <c r="K197">
        <f>SUMIFS('DIAS DE INVENTARIO TAT'!M:M,'DIAS DE INVENTARIO TAT'!A:A,Tablaedad[[#This Row],[DESTINO]],'DIAS DE INVENTARIO TAT'!B:B,Tablaedad[[#This Row],[Item]])</f>
        <v>0</v>
      </c>
      <c r="L197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97" s="6">
        <f>SUMIFS(inv!D$1:D$1,inv!T$1:T$1,Tablaedad[[#This Row],[DESTINO]],inv!AA$1:AA$1,Tablaedad[[#This Row],[Columna4]],inv!P$1:P$1,Tablaedad[[#This Row],[Item]])</f>
        <v>0</v>
      </c>
      <c r="N197" s="22">
        <f>+IFERROR(Tablaedad[[#This Row],[CANTIDAD]]/Tablaedad[[#This Row],[INVENTARIO TOTAL]],0)</f>
        <v>0</v>
      </c>
      <c r="O197" t="str">
        <f>+VLOOKUP(Tablaedad[[#This Row],[Item]],'DT HUEVO'!$A:$E,5,0)</f>
        <v>MAL MARCADO</v>
      </c>
      <c r="P197">
        <f>SUMIFS('DIAS DE INVENTARIO TAT'!R:R,'DIAS DE INVENTARIO TAT'!A:A,Tablaedad[[#This Row],[DESTINO]],'DIAS DE INVENTARIO TAT'!B:B,Tablaedad[[#This Row],[Item]])</f>
        <v>0</v>
      </c>
      <c r="Q197">
        <v>271901</v>
      </c>
      <c r="R197" t="s">
        <v>1734</v>
      </c>
      <c r="S197" t="s">
        <v>1733</v>
      </c>
      <c r="T197" t="s">
        <v>1733</v>
      </c>
    </row>
    <row r="198" spans="1:20">
      <c r="A198" s="221" t="s">
        <v>59</v>
      </c>
      <c r="B198" s="222">
        <v>46307</v>
      </c>
      <c r="C198" s="221">
        <v>2</v>
      </c>
      <c r="D198" s="221">
        <v>271901</v>
      </c>
      <c r="E198" s="166">
        <v>170</v>
      </c>
      <c r="F198" s="27" t="str">
        <f>VLOOKUP(Tablaedad[[#This Row],[Item]],'DT HUEVO'!$A:$B,2,0)</f>
        <v>HUEVO MAL MARCADO CANASTA</v>
      </c>
      <c r="G198" s="8" t="str">
        <f>+VLOOKUP(Tablaedad[[#This Row],[CEDI]],'CONVERSION DATOS'!B:C,2,0)</f>
        <v>BELLAVISTA</v>
      </c>
      <c r="H198" s="14" t="str">
        <f>+VLOOKUP(Tablaedad[[#This Row],[Item]],'DT HUEVO'!$A:$E,4,0)</f>
        <v>SEGUNDA</v>
      </c>
      <c r="I198" t="str">
        <f>+VLOOKUP(Tablaedad[[#This Row],[Item]],'DT HUEVO'!$A:$D,3,0)</f>
        <v>SEGUNDA</v>
      </c>
      <c r="J198" t="str">
        <f>+VLOOKUP(G198,'DT HUEVO'!$H:$K,4,0)</f>
        <v>PLANTAS</v>
      </c>
      <c r="K198">
        <f>SUMIFS('DIAS DE INVENTARIO TAT'!M:M,'DIAS DE INVENTARIO TAT'!A:A,Tablaedad[[#This Row],[DESTINO]],'DIAS DE INVENTARIO TAT'!B:B,Tablaedad[[#This Row],[Item]])</f>
        <v>0</v>
      </c>
      <c r="L198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98" s="6">
        <f>SUMIFS(inv!D$1:D$1,inv!T$1:T$1,Tablaedad[[#This Row],[DESTINO]],inv!AA$1:AA$1,Tablaedad[[#This Row],[Columna4]],inv!P$1:P$1,Tablaedad[[#This Row],[Item]])</f>
        <v>0</v>
      </c>
      <c r="N198" s="22">
        <f>+IFERROR(Tablaedad[[#This Row],[CANTIDAD]]/Tablaedad[[#This Row],[INVENTARIO TOTAL]],0)</f>
        <v>0</v>
      </c>
      <c r="O198" t="str">
        <f>+VLOOKUP(Tablaedad[[#This Row],[Item]],'DT HUEVO'!$A:$E,5,0)</f>
        <v>MAL MARCADO</v>
      </c>
      <c r="P198">
        <f>SUMIFS('DIAS DE INVENTARIO TAT'!R:R,'DIAS DE INVENTARIO TAT'!A:A,Tablaedad[[#This Row],[DESTINO]],'DIAS DE INVENTARIO TAT'!B:B,Tablaedad[[#This Row],[Item]])</f>
        <v>0</v>
      </c>
      <c r="Q198">
        <v>271901</v>
      </c>
      <c r="R198" t="s">
        <v>1734</v>
      </c>
      <c r="S198" t="s">
        <v>1733</v>
      </c>
      <c r="T198" t="s">
        <v>1733</v>
      </c>
    </row>
    <row r="199" spans="1:20">
      <c r="A199" s="221" t="s">
        <v>59</v>
      </c>
      <c r="B199" s="222">
        <v>46307</v>
      </c>
      <c r="C199" s="221">
        <v>1</v>
      </c>
      <c r="D199" s="221">
        <v>273003</v>
      </c>
      <c r="E199" s="166">
        <v>685</v>
      </c>
      <c r="F199" s="27" t="str">
        <f>VLOOKUP(Tablaedad[[#This Row],[Item]],'DT HUEVO'!$A:$B,2,0)</f>
        <v>HUEVO PICADO ZF MARCADO X 30 BANDEJAS GRIS CANASTA</v>
      </c>
      <c r="G199" s="8" t="str">
        <f>+VLOOKUP(Tablaedad[[#This Row],[CEDI]],'CONVERSION DATOS'!B:C,2,0)</f>
        <v>BELLAVISTA</v>
      </c>
      <c r="H199" s="14" t="str">
        <f>+VLOOKUP(Tablaedad[[#This Row],[Item]],'DT HUEVO'!$A:$E,4,0)</f>
        <v>SEGUNDA</v>
      </c>
      <c r="I199" t="str">
        <f>+VLOOKUP(Tablaedad[[#This Row],[Item]],'DT HUEVO'!$A:$D,3,0)</f>
        <v>SEGUNDA</v>
      </c>
      <c r="J199" t="str">
        <f>+VLOOKUP(G199,'DT HUEVO'!$H:$K,4,0)</f>
        <v>PLANTAS</v>
      </c>
      <c r="K199">
        <f>SUMIFS('DIAS DE INVENTARIO TAT'!M:M,'DIAS DE INVENTARIO TAT'!A:A,Tablaedad[[#This Row],[DESTINO]],'DIAS DE INVENTARIO TAT'!B:B,Tablaedad[[#This Row],[Item]])</f>
        <v>0</v>
      </c>
      <c r="L199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99" s="6">
        <f>SUMIFS(inv!D$1:D$1,inv!T$1:T$1,Tablaedad[[#This Row],[DESTINO]],inv!AA$1:AA$1,Tablaedad[[#This Row],[Columna4]],inv!P$1:P$1,Tablaedad[[#This Row],[Item]])</f>
        <v>0</v>
      </c>
      <c r="N199" s="22">
        <f>+IFERROR(Tablaedad[[#This Row],[CANTIDAD]]/Tablaedad[[#This Row],[INVENTARIO TOTAL]],0)</f>
        <v>0</v>
      </c>
      <c r="O199" t="str">
        <f>+VLOOKUP(Tablaedad[[#This Row],[Item]],'DT HUEVO'!$A:$E,5,0)</f>
        <v>PICADO</v>
      </c>
      <c r="P199">
        <f>SUMIFS('DIAS DE INVENTARIO TAT'!R:R,'DIAS DE INVENTARIO TAT'!A:A,Tablaedad[[#This Row],[DESTINO]],'DIAS DE INVENTARIO TAT'!B:B,Tablaedad[[#This Row],[Item]])</f>
        <v>0</v>
      </c>
      <c r="Q199">
        <v>273003</v>
      </c>
      <c r="R199" t="s">
        <v>1734</v>
      </c>
      <c r="S199" t="s">
        <v>1733</v>
      </c>
      <c r="T199" t="s">
        <v>1733</v>
      </c>
    </row>
    <row r="200" spans="1:20">
      <c r="A200" s="221" t="s">
        <v>59</v>
      </c>
      <c r="B200" s="222">
        <v>46307</v>
      </c>
      <c r="C200" s="221">
        <v>2</v>
      </c>
      <c r="D200" s="221">
        <v>273003</v>
      </c>
      <c r="E200" s="166">
        <v>1615</v>
      </c>
      <c r="F200" s="27" t="str">
        <f>VLOOKUP(Tablaedad[[#This Row],[Item]],'DT HUEVO'!$A:$B,2,0)</f>
        <v>HUEVO PICADO ZF MARCADO X 30 BANDEJAS GRIS CANASTA</v>
      </c>
      <c r="G200" s="8" t="str">
        <f>+VLOOKUP(Tablaedad[[#This Row],[CEDI]],'CONVERSION DATOS'!B:C,2,0)</f>
        <v>BELLAVISTA</v>
      </c>
      <c r="H200" s="14" t="str">
        <f>+VLOOKUP(Tablaedad[[#This Row],[Item]],'DT HUEVO'!$A:$E,4,0)</f>
        <v>SEGUNDA</v>
      </c>
      <c r="I200" t="str">
        <f>+VLOOKUP(Tablaedad[[#This Row],[Item]],'DT HUEVO'!$A:$D,3,0)</f>
        <v>SEGUNDA</v>
      </c>
      <c r="J200" t="str">
        <f>+VLOOKUP(G200,'DT HUEVO'!$H:$K,4,0)</f>
        <v>PLANTAS</v>
      </c>
      <c r="K200">
        <f>SUMIFS('DIAS DE INVENTARIO TAT'!M:M,'DIAS DE INVENTARIO TAT'!A:A,Tablaedad[[#This Row],[DESTINO]],'DIAS DE INVENTARIO TAT'!B:B,Tablaedad[[#This Row],[Item]])</f>
        <v>0</v>
      </c>
      <c r="L200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00" s="6">
        <f>SUMIFS(inv!D$1:D$1,inv!T$1:T$1,Tablaedad[[#This Row],[DESTINO]],inv!AA$1:AA$1,Tablaedad[[#This Row],[Columna4]],inv!P$1:P$1,Tablaedad[[#This Row],[Item]])</f>
        <v>0</v>
      </c>
      <c r="N200" s="22">
        <f>+IFERROR(Tablaedad[[#This Row],[CANTIDAD]]/Tablaedad[[#This Row],[INVENTARIO TOTAL]],0)</f>
        <v>0</v>
      </c>
      <c r="O200" t="str">
        <f>+VLOOKUP(Tablaedad[[#This Row],[Item]],'DT HUEVO'!$A:$E,5,0)</f>
        <v>PICADO</v>
      </c>
      <c r="P200">
        <f>SUMIFS('DIAS DE INVENTARIO TAT'!R:R,'DIAS DE INVENTARIO TAT'!A:A,Tablaedad[[#This Row],[DESTINO]],'DIAS DE INVENTARIO TAT'!B:B,Tablaedad[[#This Row],[Item]])</f>
        <v>0</v>
      </c>
      <c r="Q200">
        <v>273003</v>
      </c>
      <c r="R200" t="s">
        <v>1734</v>
      </c>
      <c r="S200" t="s">
        <v>1733</v>
      </c>
      <c r="T200" t="s">
        <v>1733</v>
      </c>
    </row>
    <row r="201" spans="1:20">
      <c r="A201" s="221" t="s">
        <v>59</v>
      </c>
      <c r="B201" s="222">
        <v>46307</v>
      </c>
      <c r="C201" s="221">
        <v>1</v>
      </c>
      <c r="D201" s="221">
        <v>273001</v>
      </c>
      <c r="E201" s="166">
        <v>15270</v>
      </c>
      <c r="F201" s="27" t="str">
        <f>VLOOKUP(Tablaedad[[#This Row],[Item]],'DT HUEVO'!$A:$B,2,0)</f>
        <v>HUEVO PICADO X 30 BANDEJA GRIS CANASTA</v>
      </c>
      <c r="G201" s="8" t="str">
        <f>+VLOOKUP(Tablaedad[[#This Row],[CEDI]],'CONVERSION DATOS'!B:C,2,0)</f>
        <v>BELLAVISTA</v>
      </c>
      <c r="H201" s="14" t="str">
        <f>+VLOOKUP(Tablaedad[[#This Row],[Item]],'DT HUEVO'!$A:$E,4,0)</f>
        <v>SEGUNDA</v>
      </c>
      <c r="I201" t="str">
        <f>+VLOOKUP(Tablaedad[[#This Row],[Item]],'DT HUEVO'!$A:$D,3,0)</f>
        <v>SEGUNDA</v>
      </c>
      <c r="J201" t="str">
        <f>+VLOOKUP(G201,'DT HUEVO'!$H:$K,4,0)</f>
        <v>PLANTAS</v>
      </c>
      <c r="K201">
        <f>SUMIFS('DIAS DE INVENTARIO TAT'!M:M,'DIAS DE INVENTARIO TAT'!A:A,Tablaedad[[#This Row],[DESTINO]],'DIAS DE INVENTARIO TAT'!B:B,Tablaedad[[#This Row],[Item]])</f>
        <v>0</v>
      </c>
      <c r="L201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01" s="6">
        <f>SUMIFS(inv!D$1:D$1,inv!T$1:T$1,Tablaedad[[#This Row],[DESTINO]],inv!AA$1:AA$1,Tablaedad[[#This Row],[Columna4]],inv!P$1:P$1,Tablaedad[[#This Row],[Item]])</f>
        <v>0</v>
      </c>
      <c r="N201" s="22">
        <f>+IFERROR(Tablaedad[[#This Row],[CANTIDAD]]/Tablaedad[[#This Row],[INVENTARIO TOTAL]],0)</f>
        <v>0</v>
      </c>
      <c r="O201" t="str">
        <f>+VLOOKUP(Tablaedad[[#This Row],[Item]],'DT HUEVO'!$A:$E,5,0)</f>
        <v>PICADO</v>
      </c>
      <c r="P201">
        <f>SUMIFS('DIAS DE INVENTARIO TAT'!R:R,'DIAS DE INVENTARIO TAT'!A:A,Tablaedad[[#This Row],[DESTINO]],'DIAS DE INVENTARIO TAT'!B:B,Tablaedad[[#This Row],[Item]])</f>
        <v>0</v>
      </c>
      <c r="Q201">
        <v>273001</v>
      </c>
      <c r="R201" t="s">
        <v>1733</v>
      </c>
      <c r="S201" t="s">
        <v>1733</v>
      </c>
      <c r="T201" t="s">
        <v>1733</v>
      </c>
    </row>
    <row r="202" spans="1:20">
      <c r="A202" s="221" t="s">
        <v>59</v>
      </c>
      <c r="B202" s="222">
        <v>46307</v>
      </c>
      <c r="C202" s="221">
        <v>2</v>
      </c>
      <c r="D202" s="221">
        <v>273001</v>
      </c>
      <c r="E202" s="166">
        <v>13799</v>
      </c>
      <c r="F202" s="27" t="str">
        <f>VLOOKUP(Tablaedad[[#This Row],[Item]],'DT HUEVO'!$A:$B,2,0)</f>
        <v>HUEVO PICADO X 30 BANDEJA GRIS CANASTA</v>
      </c>
      <c r="G202" s="8" t="str">
        <f>+VLOOKUP(Tablaedad[[#This Row],[CEDI]],'CONVERSION DATOS'!B:C,2,0)</f>
        <v>BELLAVISTA</v>
      </c>
      <c r="H202" s="14" t="str">
        <f>+VLOOKUP(Tablaedad[[#This Row],[Item]],'DT HUEVO'!$A:$E,4,0)</f>
        <v>SEGUNDA</v>
      </c>
      <c r="I202" t="str">
        <f>+VLOOKUP(Tablaedad[[#This Row],[Item]],'DT HUEVO'!$A:$D,3,0)</f>
        <v>SEGUNDA</v>
      </c>
      <c r="J202" t="str">
        <f>+VLOOKUP(G202,'DT HUEVO'!$H:$K,4,0)</f>
        <v>PLANTAS</v>
      </c>
      <c r="K202">
        <f>SUMIFS('DIAS DE INVENTARIO TAT'!M:M,'DIAS DE INVENTARIO TAT'!A:A,Tablaedad[[#This Row],[DESTINO]],'DIAS DE INVENTARIO TAT'!B:B,Tablaedad[[#This Row],[Item]])</f>
        <v>0</v>
      </c>
      <c r="L202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02" s="6">
        <f>SUMIFS(inv!D$1:D$1,inv!T$1:T$1,Tablaedad[[#This Row],[DESTINO]],inv!AA$1:AA$1,Tablaedad[[#This Row],[Columna4]],inv!P$1:P$1,Tablaedad[[#This Row],[Item]])</f>
        <v>0</v>
      </c>
      <c r="N202" s="22">
        <f>+IFERROR(Tablaedad[[#This Row],[CANTIDAD]]/Tablaedad[[#This Row],[INVENTARIO TOTAL]],0)</f>
        <v>0</v>
      </c>
      <c r="O202" t="str">
        <f>+VLOOKUP(Tablaedad[[#This Row],[Item]],'DT HUEVO'!$A:$E,5,0)</f>
        <v>PICADO</v>
      </c>
      <c r="P202">
        <f>SUMIFS('DIAS DE INVENTARIO TAT'!R:R,'DIAS DE INVENTARIO TAT'!A:A,Tablaedad[[#This Row],[DESTINO]],'DIAS DE INVENTARIO TAT'!B:B,Tablaedad[[#This Row],[Item]])</f>
        <v>0</v>
      </c>
      <c r="Q202">
        <v>273001</v>
      </c>
      <c r="R202" t="s">
        <v>1733</v>
      </c>
      <c r="S202" t="s">
        <v>1733</v>
      </c>
      <c r="T202" t="s">
        <v>1733</v>
      </c>
    </row>
    <row r="203" spans="1:20">
      <c r="A203" s="221" t="s">
        <v>59</v>
      </c>
      <c r="B203" s="222">
        <v>46307</v>
      </c>
      <c r="C203" s="221">
        <v>1</v>
      </c>
      <c r="D203" s="221">
        <v>72001</v>
      </c>
      <c r="E203" s="166">
        <v>1714</v>
      </c>
      <c r="F203" s="27" t="str">
        <f>VLOOKUP(Tablaedad[[#This Row],[Item]],'DT HUEVO'!$A:$B,2,0)</f>
        <v>HUEVO SUCIO DE JAULA</v>
      </c>
      <c r="G203" s="8" t="str">
        <f>+VLOOKUP(Tablaedad[[#This Row],[CEDI]],'CONVERSION DATOS'!B:C,2,0)</f>
        <v>BELLAVISTA</v>
      </c>
      <c r="H203" s="14" t="str">
        <f>+VLOOKUP(Tablaedad[[#This Row],[Item]],'DT HUEVO'!$A:$E,4,0)</f>
        <v>SEGUNDA</v>
      </c>
      <c r="I203" t="str">
        <f>+VLOOKUP(Tablaedad[[#This Row],[Item]],'DT HUEVO'!$A:$D,3,0)</f>
        <v>SEGUNDA</v>
      </c>
      <c r="J203" t="str">
        <f>+VLOOKUP(G203,'DT HUEVO'!$H:$K,4,0)</f>
        <v>PLANTAS</v>
      </c>
      <c r="K203">
        <f>SUMIFS('DIAS DE INVENTARIO TAT'!M:M,'DIAS DE INVENTARIO TAT'!A:A,Tablaedad[[#This Row],[DESTINO]],'DIAS DE INVENTARIO TAT'!B:B,Tablaedad[[#This Row],[Item]])</f>
        <v>0</v>
      </c>
      <c r="L203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03" s="6">
        <f>SUMIFS(inv!D$1:D$1,inv!T$1:T$1,Tablaedad[[#This Row],[DESTINO]],inv!AA$1:AA$1,Tablaedad[[#This Row],[Columna4]],inv!P$1:P$1,Tablaedad[[#This Row],[Item]])</f>
        <v>0</v>
      </c>
      <c r="N203" s="22">
        <f>+IFERROR(Tablaedad[[#This Row],[CANTIDAD]]/Tablaedad[[#This Row],[INVENTARIO TOTAL]],0)</f>
        <v>0</v>
      </c>
      <c r="O203" t="str">
        <f>+VLOOKUP(Tablaedad[[#This Row],[Item]],'DT HUEVO'!$A:$E,5,0)</f>
        <v>SUCIO</v>
      </c>
      <c r="P203">
        <f>SUMIFS('DIAS DE INVENTARIO TAT'!R:R,'DIAS DE INVENTARIO TAT'!A:A,Tablaedad[[#This Row],[DESTINO]],'DIAS DE INVENTARIO TAT'!B:B,Tablaedad[[#This Row],[Item]])</f>
        <v>0</v>
      </c>
      <c r="Q203">
        <v>72001</v>
      </c>
      <c r="R203" t="s">
        <v>1733</v>
      </c>
      <c r="S203" t="s">
        <v>1733</v>
      </c>
      <c r="T203" t="s">
        <v>1733</v>
      </c>
    </row>
    <row r="204" spans="1:20">
      <c r="A204" s="221" t="s">
        <v>59</v>
      </c>
      <c r="B204" s="222">
        <v>46307</v>
      </c>
      <c r="C204" s="221">
        <v>1</v>
      </c>
      <c r="D204" s="221">
        <v>72003</v>
      </c>
      <c r="E204" s="166">
        <v>238</v>
      </c>
      <c r="F204" s="27" t="str">
        <f>VLOOKUP(Tablaedad[[#This Row],[Item]],'DT HUEVO'!$A:$B,2,0)</f>
        <v>HUEVO SUCIO ZF MARCADO</v>
      </c>
      <c r="G204" s="8" t="str">
        <f>+VLOOKUP(Tablaedad[[#This Row],[CEDI]],'CONVERSION DATOS'!B:C,2,0)</f>
        <v>BELLAVISTA</v>
      </c>
      <c r="H204" s="14" t="str">
        <f>+VLOOKUP(Tablaedad[[#This Row],[Item]],'DT HUEVO'!$A:$E,4,0)</f>
        <v>SEGUNDA</v>
      </c>
      <c r="I204" t="str">
        <f>+VLOOKUP(Tablaedad[[#This Row],[Item]],'DT HUEVO'!$A:$D,3,0)</f>
        <v>SEGUNDA</v>
      </c>
      <c r="J204" t="str">
        <f>+VLOOKUP(G204,'DT HUEVO'!$H:$K,4,0)</f>
        <v>PLANTAS</v>
      </c>
      <c r="K204">
        <f>SUMIFS('DIAS DE INVENTARIO TAT'!M:M,'DIAS DE INVENTARIO TAT'!A:A,Tablaedad[[#This Row],[DESTINO]],'DIAS DE INVENTARIO TAT'!B:B,Tablaedad[[#This Row],[Item]])</f>
        <v>0</v>
      </c>
      <c r="L204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04" s="6">
        <f>SUMIFS(inv!D$1:D$1,inv!T$1:T$1,Tablaedad[[#This Row],[DESTINO]],inv!AA$1:AA$1,Tablaedad[[#This Row],[Columna4]],inv!P$1:P$1,Tablaedad[[#This Row],[Item]])</f>
        <v>0</v>
      </c>
      <c r="N204" s="22">
        <f>+IFERROR(Tablaedad[[#This Row],[CANTIDAD]]/Tablaedad[[#This Row],[INVENTARIO TOTAL]],0)</f>
        <v>0</v>
      </c>
      <c r="O204" t="str">
        <f>+VLOOKUP(Tablaedad[[#This Row],[Item]],'DT HUEVO'!$A:$E,5,0)</f>
        <v>SUCIO</v>
      </c>
      <c r="P204">
        <f>SUMIFS('DIAS DE INVENTARIO TAT'!R:R,'DIAS DE INVENTARIO TAT'!A:A,Tablaedad[[#This Row],[DESTINO]],'DIAS DE INVENTARIO TAT'!B:B,Tablaedad[[#This Row],[Item]])</f>
        <v>0</v>
      </c>
      <c r="Q204">
        <v>72003</v>
      </c>
      <c r="R204" t="s">
        <v>1734</v>
      </c>
      <c r="S204" t="s">
        <v>1733</v>
      </c>
      <c r="T204" t="s">
        <v>1733</v>
      </c>
    </row>
    <row r="205" spans="1:20">
      <c r="A205" s="221" t="s">
        <v>59</v>
      </c>
      <c r="B205" s="222">
        <v>46307</v>
      </c>
      <c r="C205" s="221">
        <v>1</v>
      </c>
      <c r="D205" s="221">
        <v>79101</v>
      </c>
      <c r="E205" s="166">
        <v>2968</v>
      </c>
      <c r="F205" s="27" t="str">
        <f>VLOOKUP(Tablaedad[[#This Row],[Item]],'DT HUEVO'!$A:$B,2,0)</f>
        <v>HUEVO ROTO</v>
      </c>
      <c r="G205" s="8" t="str">
        <f>+VLOOKUP(Tablaedad[[#This Row],[CEDI]],'CONVERSION DATOS'!B:C,2,0)</f>
        <v>BELLAVISTA</v>
      </c>
      <c r="H205" s="14" t="str">
        <f>+VLOOKUP(Tablaedad[[#This Row],[Item]],'DT HUEVO'!$A:$E,4,0)</f>
        <v>SEGUNDA</v>
      </c>
      <c r="I205" t="str">
        <f>+VLOOKUP(Tablaedad[[#This Row],[Item]],'DT HUEVO'!$A:$D,3,0)</f>
        <v>SEGUNDA</v>
      </c>
      <c r="J205" t="str">
        <f>+VLOOKUP(G205,'DT HUEVO'!$H:$K,4,0)</f>
        <v>PLANTAS</v>
      </c>
      <c r="K205">
        <f>SUMIFS('DIAS DE INVENTARIO TAT'!M:M,'DIAS DE INVENTARIO TAT'!A:A,Tablaedad[[#This Row],[DESTINO]],'DIAS DE INVENTARIO TAT'!B:B,Tablaedad[[#This Row],[Item]])</f>
        <v>0</v>
      </c>
      <c r="L205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05" s="6">
        <f>SUMIFS(inv!D$1:D$1,inv!T$1:T$1,Tablaedad[[#This Row],[DESTINO]],inv!AA$1:AA$1,Tablaedad[[#This Row],[Columna4]],inv!P$1:P$1,Tablaedad[[#This Row],[Item]])</f>
        <v>0</v>
      </c>
      <c r="N205" s="22">
        <f>+IFERROR(Tablaedad[[#This Row],[CANTIDAD]]/Tablaedad[[#This Row],[INVENTARIO TOTAL]],0)</f>
        <v>0</v>
      </c>
      <c r="O205" t="str">
        <f>+VLOOKUP(Tablaedad[[#This Row],[Item]],'DT HUEVO'!$A:$E,5,0)</f>
        <v>ROTO</v>
      </c>
      <c r="P205">
        <f>SUMIFS('DIAS DE INVENTARIO TAT'!R:R,'DIAS DE INVENTARIO TAT'!A:A,Tablaedad[[#This Row],[DESTINO]],'DIAS DE INVENTARIO TAT'!B:B,Tablaedad[[#This Row],[Item]])</f>
        <v>0</v>
      </c>
      <c r="R205" t="s">
        <v>1733</v>
      </c>
      <c r="S205" t="s">
        <v>1733</v>
      </c>
      <c r="T205" t="s">
        <v>1733</v>
      </c>
    </row>
    <row r="206" spans="1:20">
      <c r="A206" s="221" t="s">
        <v>59</v>
      </c>
      <c r="B206" s="222">
        <v>46307</v>
      </c>
      <c r="C206" s="221">
        <v>2</v>
      </c>
      <c r="D206" s="221">
        <v>79101</v>
      </c>
      <c r="E206" s="166">
        <v>874</v>
      </c>
      <c r="F206" s="27" t="str">
        <f>VLOOKUP(Tablaedad[[#This Row],[Item]],'DT HUEVO'!$A:$B,2,0)</f>
        <v>HUEVO ROTO</v>
      </c>
      <c r="G206" s="8" t="str">
        <f>+VLOOKUP(Tablaedad[[#This Row],[CEDI]],'CONVERSION DATOS'!B:C,2,0)</f>
        <v>BELLAVISTA</v>
      </c>
      <c r="H206" s="14" t="str">
        <f>+VLOOKUP(Tablaedad[[#This Row],[Item]],'DT HUEVO'!$A:$E,4,0)</f>
        <v>SEGUNDA</v>
      </c>
      <c r="I206" t="str">
        <f>+VLOOKUP(Tablaedad[[#This Row],[Item]],'DT HUEVO'!$A:$D,3,0)</f>
        <v>SEGUNDA</v>
      </c>
      <c r="J206" t="str">
        <f>+VLOOKUP(G206,'DT HUEVO'!$H:$K,4,0)</f>
        <v>PLANTAS</v>
      </c>
      <c r="K206">
        <f>SUMIFS('DIAS DE INVENTARIO TAT'!M:M,'DIAS DE INVENTARIO TAT'!A:A,Tablaedad[[#This Row],[DESTINO]],'DIAS DE INVENTARIO TAT'!B:B,Tablaedad[[#This Row],[Item]])</f>
        <v>0</v>
      </c>
      <c r="L206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06" s="6">
        <f>SUMIFS(inv!D$1:D$1,inv!T$1:T$1,Tablaedad[[#This Row],[DESTINO]],inv!AA$1:AA$1,Tablaedad[[#This Row],[Columna4]],inv!P$1:P$1,Tablaedad[[#This Row],[Item]])</f>
        <v>0</v>
      </c>
      <c r="N206" s="22">
        <f>+IFERROR(Tablaedad[[#This Row],[CANTIDAD]]/Tablaedad[[#This Row],[INVENTARIO TOTAL]],0)</f>
        <v>0</v>
      </c>
      <c r="O206" t="str">
        <f>+VLOOKUP(Tablaedad[[#This Row],[Item]],'DT HUEVO'!$A:$E,5,0)</f>
        <v>ROTO</v>
      </c>
      <c r="P206">
        <f>SUMIFS('DIAS DE INVENTARIO TAT'!R:R,'DIAS DE INVENTARIO TAT'!A:A,Tablaedad[[#This Row],[DESTINO]],'DIAS DE INVENTARIO TAT'!B:B,Tablaedad[[#This Row],[Item]])</f>
        <v>0</v>
      </c>
      <c r="R206" t="s">
        <v>1733</v>
      </c>
      <c r="S206" t="s">
        <v>1733</v>
      </c>
      <c r="T206" t="s">
        <v>1733</v>
      </c>
    </row>
    <row r="207" spans="1:20">
      <c r="A207" s="221" t="s">
        <v>59</v>
      </c>
      <c r="B207" s="222">
        <v>46307</v>
      </c>
      <c r="C207" s="221">
        <v>3</v>
      </c>
      <c r="D207" s="221">
        <v>79101</v>
      </c>
      <c r="E207" s="166">
        <v>1467</v>
      </c>
      <c r="F207" s="27" t="str">
        <f>VLOOKUP(Tablaedad[[#This Row],[Item]],'DT HUEVO'!$A:$B,2,0)</f>
        <v>HUEVO ROTO</v>
      </c>
      <c r="G207" s="8" t="str">
        <f>+VLOOKUP(Tablaedad[[#This Row],[CEDI]],'CONVERSION DATOS'!B:C,2,0)</f>
        <v>BELLAVISTA</v>
      </c>
      <c r="H207" s="14" t="str">
        <f>+VLOOKUP(Tablaedad[[#This Row],[Item]],'DT HUEVO'!$A:$E,4,0)</f>
        <v>SEGUNDA</v>
      </c>
      <c r="I207" t="str">
        <f>+VLOOKUP(Tablaedad[[#This Row],[Item]],'DT HUEVO'!$A:$D,3,0)</f>
        <v>SEGUNDA</v>
      </c>
      <c r="J207" t="str">
        <f>+VLOOKUP(G207,'DT HUEVO'!$H:$K,4,0)</f>
        <v>PLANTAS</v>
      </c>
      <c r="K207">
        <f>SUMIFS('DIAS DE INVENTARIO TAT'!M:M,'DIAS DE INVENTARIO TAT'!A:A,Tablaedad[[#This Row],[DESTINO]],'DIAS DE INVENTARIO TAT'!B:B,Tablaedad[[#This Row],[Item]])</f>
        <v>0</v>
      </c>
      <c r="L207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07" s="6">
        <f>SUMIFS(inv!D$1:D$1,inv!T$1:T$1,Tablaedad[[#This Row],[DESTINO]],inv!AA$1:AA$1,Tablaedad[[#This Row],[Columna4]],inv!P$1:P$1,Tablaedad[[#This Row],[Item]])</f>
        <v>0</v>
      </c>
      <c r="N207" s="22">
        <f>+IFERROR(Tablaedad[[#This Row],[CANTIDAD]]/Tablaedad[[#This Row],[INVENTARIO TOTAL]],0)</f>
        <v>0</v>
      </c>
      <c r="O207" t="str">
        <f>+VLOOKUP(Tablaedad[[#This Row],[Item]],'DT HUEVO'!$A:$E,5,0)</f>
        <v>ROTO</v>
      </c>
      <c r="P207">
        <f>SUMIFS('DIAS DE INVENTARIO TAT'!R:R,'DIAS DE INVENTARIO TAT'!A:A,Tablaedad[[#This Row],[DESTINO]],'DIAS DE INVENTARIO TAT'!B:B,Tablaedad[[#This Row],[Item]])</f>
        <v>0</v>
      </c>
      <c r="R207" t="s">
        <v>1733</v>
      </c>
      <c r="S207" t="s">
        <v>1733</v>
      </c>
      <c r="T207" t="s">
        <v>1733</v>
      </c>
    </row>
    <row r="208" spans="1:20">
      <c r="A208" s="221" t="s">
        <v>59</v>
      </c>
      <c r="B208" s="222">
        <v>46307</v>
      </c>
      <c r="C208" s="221">
        <v>4</v>
      </c>
      <c r="D208" s="221">
        <v>79101</v>
      </c>
      <c r="E208" s="166">
        <v>1253</v>
      </c>
      <c r="F208" s="27" t="str">
        <f>VLOOKUP(Tablaedad[[#This Row],[Item]],'DT HUEVO'!$A:$B,2,0)</f>
        <v>HUEVO ROTO</v>
      </c>
      <c r="G208" s="8" t="str">
        <f>+VLOOKUP(Tablaedad[[#This Row],[CEDI]],'CONVERSION DATOS'!B:C,2,0)</f>
        <v>BELLAVISTA</v>
      </c>
      <c r="H208" s="14" t="str">
        <f>+VLOOKUP(Tablaedad[[#This Row],[Item]],'DT HUEVO'!$A:$E,4,0)</f>
        <v>SEGUNDA</v>
      </c>
      <c r="I208" t="str">
        <f>+VLOOKUP(Tablaedad[[#This Row],[Item]],'DT HUEVO'!$A:$D,3,0)</f>
        <v>SEGUNDA</v>
      </c>
      <c r="J208" t="str">
        <f>+VLOOKUP(G208,'DT HUEVO'!$H:$K,4,0)</f>
        <v>PLANTAS</v>
      </c>
      <c r="K208">
        <f>SUMIFS('DIAS DE INVENTARIO TAT'!M:M,'DIAS DE INVENTARIO TAT'!A:A,Tablaedad[[#This Row],[DESTINO]],'DIAS DE INVENTARIO TAT'!B:B,Tablaedad[[#This Row],[Item]])</f>
        <v>0</v>
      </c>
      <c r="L208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08" s="6">
        <f>SUMIFS(inv!D$1:D$1,inv!T$1:T$1,Tablaedad[[#This Row],[DESTINO]],inv!AA$1:AA$1,Tablaedad[[#This Row],[Columna4]],inv!P$1:P$1,Tablaedad[[#This Row],[Item]])</f>
        <v>0</v>
      </c>
      <c r="N208" s="22">
        <f>+IFERROR(Tablaedad[[#This Row],[CANTIDAD]]/Tablaedad[[#This Row],[INVENTARIO TOTAL]],0)</f>
        <v>0</v>
      </c>
      <c r="O208" t="str">
        <f>+VLOOKUP(Tablaedad[[#This Row],[Item]],'DT HUEVO'!$A:$E,5,0)</f>
        <v>ROTO</v>
      </c>
      <c r="P208">
        <f>SUMIFS('DIAS DE INVENTARIO TAT'!R:R,'DIAS DE INVENTARIO TAT'!A:A,Tablaedad[[#This Row],[DESTINO]],'DIAS DE INVENTARIO TAT'!B:B,Tablaedad[[#This Row],[Item]])</f>
        <v>0</v>
      </c>
      <c r="R208" t="s">
        <v>1733</v>
      </c>
      <c r="S208" t="s">
        <v>1733</v>
      </c>
      <c r="T208" t="s">
        <v>1733</v>
      </c>
    </row>
    <row r="209" spans="1:20">
      <c r="A209" s="221" t="s">
        <v>59</v>
      </c>
      <c r="B209" s="222">
        <v>46307</v>
      </c>
      <c r="C209" s="221">
        <v>5</v>
      </c>
      <c r="D209" s="221">
        <v>79101</v>
      </c>
      <c r="E209" s="166">
        <v>800</v>
      </c>
      <c r="F209" s="27" t="str">
        <f>VLOOKUP(Tablaedad[[#This Row],[Item]],'DT HUEVO'!$A:$B,2,0)</f>
        <v>HUEVO ROTO</v>
      </c>
      <c r="G209" s="8" t="str">
        <f>+VLOOKUP(Tablaedad[[#This Row],[CEDI]],'CONVERSION DATOS'!B:C,2,0)</f>
        <v>BELLAVISTA</v>
      </c>
      <c r="H209" s="14" t="str">
        <f>+VLOOKUP(Tablaedad[[#This Row],[Item]],'DT HUEVO'!$A:$E,4,0)</f>
        <v>SEGUNDA</v>
      </c>
      <c r="I209" t="str">
        <f>+VLOOKUP(Tablaedad[[#This Row],[Item]],'DT HUEVO'!$A:$D,3,0)</f>
        <v>SEGUNDA</v>
      </c>
      <c r="J209" t="str">
        <f>+VLOOKUP(G209,'DT HUEVO'!$H:$K,4,0)</f>
        <v>PLANTAS</v>
      </c>
      <c r="K209">
        <f>SUMIFS('DIAS DE INVENTARIO TAT'!M:M,'DIAS DE INVENTARIO TAT'!A:A,Tablaedad[[#This Row],[DESTINO]],'DIAS DE INVENTARIO TAT'!B:B,Tablaedad[[#This Row],[Item]])</f>
        <v>0</v>
      </c>
      <c r="L209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09" s="6">
        <f>SUMIFS(inv!D$1:D$1,inv!T$1:T$1,Tablaedad[[#This Row],[DESTINO]],inv!AA$1:AA$1,Tablaedad[[#This Row],[Columna4]],inv!P$1:P$1,Tablaedad[[#This Row],[Item]])</f>
        <v>0</v>
      </c>
      <c r="N209" s="22">
        <f>+IFERROR(Tablaedad[[#This Row],[CANTIDAD]]/Tablaedad[[#This Row],[INVENTARIO TOTAL]],0)</f>
        <v>0</v>
      </c>
      <c r="O209" t="str">
        <f>+VLOOKUP(Tablaedad[[#This Row],[Item]],'DT HUEVO'!$A:$E,5,0)</f>
        <v>ROTO</v>
      </c>
      <c r="P209">
        <f>SUMIFS('DIAS DE INVENTARIO TAT'!R:R,'DIAS DE INVENTARIO TAT'!A:A,Tablaedad[[#This Row],[DESTINO]],'DIAS DE INVENTARIO TAT'!B:B,Tablaedad[[#This Row],[Item]])</f>
        <v>0</v>
      </c>
      <c r="R209" t="s">
        <v>1733</v>
      </c>
      <c r="S209" t="s">
        <v>1733</v>
      </c>
      <c r="T209" t="s">
        <v>1733</v>
      </c>
    </row>
    <row r="210" spans="1:20">
      <c r="A210" s="221" t="s">
        <v>59</v>
      </c>
      <c r="B210" s="222">
        <v>46307</v>
      </c>
      <c r="C210" s="221">
        <v>6</v>
      </c>
      <c r="D210" s="221">
        <v>79101</v>
      </c>
      <c r="E210" s="166">
        <v>1046</v>
      </c>
      <c r="F210" s="27" t="str">
        <f>VLOOKUP(Tablaedad[[#This Row],[Item]],'DT HUEVO'!$A:$B,2,0)</f>
        <v>HUEVO ROTO</v>
      </c>
      <c r="G210" s="8" t="str">
        <f>+VLOOKUP(Tablaedad[[#This Row],[CEDI]],'CONVERSION DATOS'!B:C,2,0)</f>
        <v>BELLAVISTA</v>
      </c>
      <c r="H210" s="14" t="str">
        <f>+VLOOKUP(Tablaedad[[#This Row],[Item]],'DT HUEVO'!$A:$E,4,0)</f>
        <v>SEGUNDA</v>
      </c>
      <c r="I210" t="str">
        <f>+VLOOKUP(Tablaedad[[#This Row],[Item]],'DT HUEVO'!$A:$D,3,0)</f>
        <v>SEGUNDA</v>
      </c>
      <c r="J210" t="str">
        <f>+VLOOKUP(G210,'DT HUEVO'!$H:$K,4,0)</f>
        <v>PLANTAS</v>
      </c>
      <c r="K210">
        <f>SUMIFS('DIAS DE INVENTARIO TAT'!M:M,'DIAS DE INVENTARIO TAT'!A:A,Tablaedad[[#This Row],[DESTINO]],'DIAS DE INVENTARIO TAT'!B:B,Tablaedad[[#This Row],[Item]])</f>
        <v>0</v>
      </c>
      <c r="L210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10" s="6">
        <f>SUMIFS(inv!D$1:D$1,inv!T$1:T$1,Tablaedad[[#This Row],[DESTINO]],inv!AA$1:AA$1,Tablaedad[[#This Row],[Columna4]],inv!P$1:P$1,Tablaedad[[#This Row],[Item]])</f>
        <v>0</v>
      </c>
      <c r="N210" s="22">
        <f>+IFERROR(Tablaedad[[#This Row],[CANTIDAD]]/Tablaedad[[#This Row],[INVENTARIO TOTAL]],0)</f>
        <v>0</v>
      </c>
      <c r="O210" t="str">
        <f>+VLOOKUP(Tablaedad[[#This Row],[Item]],'DT HUEVO'!$A:$E,5,0)</f>
        <v>ROTO</v>
      </c>
      <c r="P210">
        <f>SUMIFS('DIAS DE INVENTARIO TAT'!R:R,'DIAS DE INVENTARIO TAT'!A:A,Tablaedad[[#This Row],[DESTINO]],'DIAS DE INVENTARIO TAT'!B:B,Tablaedad[[#This Row],[Item]])</f>
        <v>0</v>
      </c>
      <c r="R210" t="s">
        <v>1733</v>
      </c>
      <c r="S210" t="s">
        <v>1733</v>
      </c>
      <c r="T210" t="s">
        <v>1733</v>
      </c>
    </row>
    <row r="211" spans="1:20">
      <c r="A211" s="221" t="s">
        <v>59</v>
      </c>
      <c r="B211" s="222">
        <v>46307</v>
      </c>
      <c r="C211" s="221">
        <v>1</v>
      </c>
      <c r="D211" s="221">
        <v>79111</v>
      </c>
      <c r="E211" s="166">
        <v>7200</v>
      </c>
      <c r="F211" s="27" t="str">
        <f>VLOOKUP(Tablaedad[[#This Row],[Item]],'DT HUEVO'!$A:$B,2,0)</f>
        <v>HUEVO ROTO ZF- SANTANDER</v>
      </c>
      <c r="G211" s="8" t="str">
        <f>+VLOOKUP(Tablaedad[[#This Row],[CEDI]],'CONVERSION DATOS'!B:C,2,0)</f>
        <v>BELLAVISTA</v>
      </c>
      <c r="H211" s="14" t="str">
        <f>+VLOOKUP(Tablaedad[[#This Row],[Item]],'DT HUEVO'!$A:$E,4,0)</f>
        <v>SEGUNDA</v>
      </c>
      <c r="I211" t="str">
        <f>+VLOOKUP(Tablaedad[[#This Row],[Item]],'DT HUEVO'!$A:$D,3,0)</f>
        <v>SEGUNDA</v>
      </c>
      <c r="J211" t="str">
        <f>+VLOOKUP(G211,'DT HUEVO'!$H:$K,4,0)</f>
        <v>PLANTAS</v>
      </c>
      <c r="K211">
        <f>SUMIFS('DIAS DE INVENTARIO TAT'!M:M,'DIAS DE INVENTARIO TAT'!A:A,Tablaedad[[#This Row],[DESTINO]],'DIAS DE INVENTARIO TAT'!B:B,Tablaedad[[#This Row],[Item]])</f>
        <v>0</v>
      </c>
      <c r="L211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11" s="6">
        <f>SUMIFS(inv!D$1:D$1,inv!T$1:T$1,Tablaedad[[#This Row],[DESTINO]],inv!AA$1:AA$1,Tablaedad[[#This Row],[Columna4]],inv!P$1:P$1,Tablaedad[[#This Row],[Item]])</f>
        <v>0</v>
      </c>
      <c r="N211" s="22">
        <f>+IFERROR(Tablaedad[[#This Row],[CANTIDAD]]/Tablaedad[[#This Row],[INVENTARIO TOTAL]],0)</f>
        <v>0</v>
      </c>
      <c r="O211" t="str">
        <f>+VLOOKUP(Tablaedad[[#This Row],[Item]],'DT HUEVO'!$A:$E,5,0)</f>
        <v>ROTO</v>
      </c>
      <c r="P211">
        <f>SUMIFS('DIAS DE INVENTARIO TAT'!R:R,'DIAS DE INVENTARIO TAT'!A:A,Tablaedad[[#This Row],[DESTINO]],'DIAS DE INVENTARIO TAT'!B:B,Tablaedad[[#This Row],[Item]])</f>
        <v>0</v>
      </c>
      <c r="Q211">
        <v>79111</v>
      </c>
      <c r="R211" t="s">
        <v>1734</v>
      </c>
      <c r="S211" t="s">
        <v>1733</v>
      </c>
      <c r="T211" t="s">
        <v>1733</v>
      </c>
    </row>
    <row r="212" spans="1:20">
      <c r="A212" s="221" t="s">
        <v>59</v>
      </c>
      <c r="B212" s="222">
        <v>46307</v>
      </c>
      <c r="C212" s="221">
        <v>2</v>
      </c>
      <c r="D212" s="221">
        <v>79111</v>
      </c>
      <c r="E212" s="166">
        <v>5403</v>
      </c>
      <c r="F212" s="27" t="str">
        <f>VLOOKUP(Tablaedad[[#This Row],[Item]],'DT HUEVO'!$A:$B,2,0)</f>
        <v>HUEVO ROTO ZF- SANTANDER</v>
      </c>
      <c r="G212" s="8" t="str">
        <f>+VLOOKUP(Tablaedad[[#This Row],[CEDI]],'CONVERSION DATOS'!B:C,2,0)</f>
        <v>BELLAVISTA</v>
      </c>
      <c r="H212" s="14" t="str">
        <f>+VLOOKUP(Tablaedad[[#This Row],[Item]],'DT HUEVO'!$A:$E,4,0)</f>
        <v>SEGUNDA</v>
      </c>
      <c r="I212" t="str">
        <f>+VLOOKUP(Tablaedad[[#This Row],[Item]],'DT HUEVO'!$A:$D,3,0)</f>
        <v>SEGUNDA</v>
      </c>
      <c r="J212" t="str">
        <f>+VLOOKUP(G212,'DT HUEVO'!$H:$K,4,0)</f>
        <v>PLANTAS</v>
      </c>
      <c r="K212">
        <f>SUMIFS('DIAS DE INVENTARIO TAT'!M:M,'DIAS DE INVENTARIO TAT'!A:A,Tablaedad[[#This Row],[DESTINO]],'DIAS DE INVENTARIO TAT'!B:B,Tablaedad[[#This Row],[Item]])</f>
        <v>0</v>
      </c>
      <c r="L212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12" s="6">
        <f>SUMIFS(inv!D$1:D$1,inv!T$1:T$1,Tablaedad[[#This Row],[DESTINO]],inv!AA$1:AA$1,Tablaedad[[#This Row],[Columna4]],inv!P$1:P$1,Tablaedad[[#This Row],[Item]])</f>
        <v>0</v>
      </c>
      <c r="N212" s="22">
        <f>+IFERROR(Tablaedad[[#This Row],[CANTIDAD]]/Tablaedad[[#This Row],[INVENTARIO TOTAL]],0)</f>
        <v>0</v>
      </c>
      <c r="O212" t="str">
        <f>+VLOOKUP(Tablaedad[[#This Row],[Item]],'DT HUEVO'!$A:$E,5,0)</f>
        <v>ROTO</v>
      </c>
      <c r="P212">
        <f>SUMIFS('DIAS DE INVENTARIO TAT'!R:R,'DIAS DE INVENTARIO TAT'!A:A,Tablaedad[[#This Row],[DESTINO]],'DIAS DE INVENTARIO TAT'!B:B,Tablaedad[[#This Row],[Item]])</f>
        <v>0</v>
      </c>
      <c r="Q212">
        <v>79111</v>
      </c>
      <c r="R212" t="s">
        <v>1734</v>
      </c>
      <c r="S212" t="s">
        <v>1733</v>
      </c>
      <c r="T212" t="s">
        <v>1733</v>
      </c>
    </row>
    <row r="213" spans="1:20">
      <c r="A213" s="221" t="s">
        <v>59</v>
      </c>
      <c r="B213" s="222">
        <v>46307</v>
      </c>
      <c r="C213" s="221">
        <v>3</v>
      </c>
      <c r="D213" s="221">
        <v>79111</v>
      </c>
      <c r="E213" s="166">
        <v>6057</v>
      </c>
      <c r="F213" s="27" t="str">
        <f>VLOOKUP(Tablaedad[[#This Row],[Item]],'DT HUEVO'!$A:$B,2,0)</f>
        <v>HUEVO ROTO ZF- SANTANDER</v>
      </c>
      <c r="G213" s="8" t="str">
        <f>+VLOOKUP(Tablaedad[[#This Row],[CEDI]],'CONVERSION DATOS'!B:C,2,0)</f>
        <v>BELLAVISTA</v>
      </c>
      <c r="H213" s="14" t="str">
        <f>+VLOOKUP(Tablaedad[[#This Row],[Item]],'DT HUEVO'!$A:$E,4,0)</f>
        <v>SEGUNDA</v>
      </c>
      <c r="I213" t="str">
        <f>+VLOOKUP(Tablaedad[[#This Row],[Item]],'DT HUEVO'!$A:$D,3,0)</f>
        <v>SEGUNDA</v>
      </c>
      <c r="J213" t="str">
        <f>+VLOOKUP(G213,'DT HUEVO'!$H:$K,4,0)</f>
        <v>PLANTAS</v>
      </c>
      <c r="K213">
        <f>SUMIFS('DIAS DE INVENTARIO TAT'!M:M,'DIAS DE INVENTARIO TAT'!A:A,Tablaedad[[#This Row],[DESTINO]],'DIAS DE INVENTARIO TAT'!B:B,Tablaedad[[#This Row],[Item]])</f>
        <v>0</v>
      </c>
      <c r="L213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13" s="6">
        <f>SUMIFS(inv!D$1:D$1,inv!T$1:T$1,Tablaedad[[#This Row],[DESTINO]],inv!AA$1:AA$1,Tablaedad[[#This Row],[Columna4]],inv!P$1:P$1,Tablaedad[[#This Row],[Item]])</f>
        <v>0</v>
      </c>
      <c r="N213" s="22">
        <f>+IFERROR(Tablaedad[[#This Row],[CANTIDAD]]/Tablaedad[[#This Row],[INVENTARIO TOTAL]],0)</f>
        <v>0</v>
      </c>
      <c r="O213" t="str">
        <f>+VLOOKUP(Tablaedad[[#This Row],[Item]],'DT HUEVO'!$A:$E,5,0)</f>
        <v>ROTO</v>
      </c>
      <c r="P213">
        <f>SUMIFS('DIAS DE INVENTARIO TAT'!R:R,'DIAS DE INVENTARIO TAT'!A:A,Tablaedad[[#This Row],[DESTINO]],'DIAS DE INVENTARIO TAT'!B:B,Tablaedad[[#This Row],[Item]])</f>
        <v>0</v>
      </c>
      <c r="Q213">
        <v>79111</v>
      </c>
      <c r="R213" t="s">
        <v>1734</v>
      </c>
      <c r="S213" t="s">
        <v>1733</v>
      </c>
      <c r="T213" t="s">
        <v>1733</v>
      </c>
    </row>
    <row r="214" spans="1:20">
      <c r="A214" s="221" t="s">
        <v>59</v>
      </c>
      <c r="B214" s="222">
        <v>46307</v>
      </c>
      <c r="C214" s="221">
        <v>4</v>
      </c>
      <c r="D214" s="221">
        <v>79111</v>
      </c>
      <c r="E214" s="166">
        <v>5235</v>
      </c>
      <c r="F214" s="27" t="str">
        <f>VLOOKUP(Tablaedad[[#This Row],[Item]],'DT HUEVO'!$A:$B,2,0)</f>
        <v>HUEVO ROTO ZF- SANTANDER</v>
      </c>
      <c r="G214" s="8" t="str">
        <f>+VLOOKUP(Tablaedad[[#This Row],[CEDI]],'CONVERSION DATOS'!B:C,2,0)</f>
        <v>BELLAVISTA</v>
      </c>
      <c r="H214" s="14" t="str">
        <f>+VLOOKUP(Tablaedad[[#This Row],[Item]],'DT HUEVO'!$A:$E,4,0)</f>
        <v>SEGUNDA</v>
      </c>
      <c r="I214" t="str">
        <f>+VLOOKUP(Tablaedad[[#This Row],[Item]],'DT HUEVO'!$A:$D,3,0)</f>
        <v>SEGUNDA</v>
      </c>
      <c r="J214" t="str">
        <f>+VLOOKUP(G214,'DT HUEVO'!$H:$K,4,0)</f>
        <v>PLANTAS</v>
      </c>
      <c r="K214">
        <f>SUMIFS('DIAS DE INVENTARIO TAT'!M:M,'DIAS DE INVENTARIO TAT'!A:A,Tablaedad[[#This Row],[DESTINO]],'DIAS DE INVENTARIO TAT'!B:B,Tablaedad[[#This Row],[Item]])</f>
        <v>0</v>
      </c>
      <c r="L214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14" s="6">
        <f>SUMIFS(inv!D$1:D$1,inv!T$1:T$1,Tablaedad[[#This Row],[DESTINO]],inv!AA$1:AA$1,Tablaedad[[#This Row],[Columna4]],inv!P$1:P$1,Tablaedad[[#This Row],[Item]])</f>
        <v>0</v>
      </c>
      <c r="N214" s="22">
        <f>+IFERROR(Tablaedad[[#This Row],[CANTIDAD]]/Tablaedad[[#This Row],[INVENTARIO TOTAL]],0)</f>
        <v>0</v>
      </c>
      <c r="O214" t="str">
        <f>+VLOOKUP(Tablaedad[[#This Row],[Item]],'DT HUEVO'!$A:$E,5,0)</f>
        <v>ROTO</v>
      </c>
      <c r="P214">
        <f>SUMIFS('DIAS DE INVENTARIO TAT'!R:R,'DIAS DE INVENTARIO TAT'!A:A,Tablaedad[[#This Row],[DESTINO]],'DIAS DE INVENTARIO TAT'!B:B,Tablaedad[[#This Row],[Item]])</f>
        <v>0</v>
      </c>
      <c r="Q214">
        <v>79111</v>
      </c>
      <c r="R214" t="s">
        <v>1734</v>
      </c>
      <c r="S214" t="s">
        <v>1733</v>
      </c>
      <c r="T214" t="s">
        <v>1733</v>
      </c>
    </row>
    <row r="215" spans="1:20">
      <c r="A215" s="221" t="s">
        <v>59</v>
      </c>
      <c r="B215" s="222">
        <v>46307</v>
      </c>
      <c r="C215" s="221">
        <v>1</v>
      </c>
      <c r="D215" s="221">
        <v>2410401</v>
      </c>
      <c r="E215" s="166">
        <v>31991</v>
      </c>
      <c r="F215" s="27" t="str">
        <f>VLOOKUP(Tablaedad[[#This Row],[Item]],'DT HUEVO'!$A:$B,2,0)</f>
        <v>HUEVO CE X 30 CARTON GRIS CANASTA</v>
      </c>
      <c r="G215" s="8" t="str">
        <f>+VLOOKUP(Tablaedad[[#This Row],[CEDI]],'CONVERSION DATOS'!B:C,2,0)</f>
        <v>BELLAVISTA</v>
      </c>
      <c r="H215" s="14" t="str">
        <f>+VLOOKUP(Tablaedad[[#This Row],[Item]],'DT HUEVO'!$A:$E,4,0)</f>
        <v>GRIS SUELTO</v>
      </c>
      <c r="I215" t="str">
        <f>+VLOOKUP(Tablaedad[[#This Row],[Item]],'DT HUEVO'!$A:$D,3,0)</f>
        <v>A</v>
      </c>
      <c r="J215" t="str">
        <f>+VLOOKUP(G215,'DT HUEVO'!$H:$K,4,0)</f>
        <v>PLANTAS</v>
      </c>
      <c r="K215">
        <f>SUMIFS('DIAS DE INVENTARIO TAT'!M:M,'DIAS DE INVENTARIO TAT'!A:A,Tablaedad[[#This Row],[DESTINO]],'DIAS DE INVENTARIO TAT'!B:B,Tablaedad[[#This Row],[Item]])</f>
        <v>0</v>
      </c>
      <c r="L215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15" s="6">
        <f>SUMIFS(inv!D$1:D$1,inv!T$1:T$1,Tablaedad[[#This Row],[DESTINO]],inv!AA$1:AA$1,Tablaedad[[#This Row],[Columna4]],inv!P$1:P$1,Tablaedad[[#This Row],[Item]])</f>
        <v>0</v>
      </c>
      <c r="N215" s="22">
        <f>+IFERROR(Tablaedad[[#This Row],[CANTIDAD]]/Tablaedad[[#This Row],[INVENTARIO TOTAL]],0)</f>
        <v>0</v>
      </c>
      <c r="O215">
        <f>+VLOOKUP(Tablaedad[[#This Row],[Item]],'DT HUEVO'!$A:$E,5,0)</f>
        <v>0</v>
      </c>
      <c r="P215">
        <f>SUMIFS('DIAS DE INVENTARIO TAT'!R:R,'DIAS DE INVENTARIO TAT'!A:A,Tablaedad[[#This Row],[DESTINO]],'DIAS DE INVENTARIO TAT'!B:B,Tablaedad[[#This Row],[Item]])</f>
        <v>0</v>
      </c>
      <c r="R215" t="s">
        <v>1733</v>
      </c>
      <c r="S215" t="s">
        <v>1733</v>
      </c>
      <c r="T215" t="s">
        <v>1733</v>
      </c>
    </row>
    <row r="216" spans="1:20">
      <c r="A216" s="221" t="s">
        <v>807</v>
      </c>
      <c r="B216" s="222">
        <v>46307</v>
      </c>
      <c r="C216" s="221">
        <v>3</v>
      </c>
      <c r="D216" s="221">
        <v>2010102</v>
      </c>
      <c r="E216" s="166">
        <v>4814</v>
      </c>
      <c r="F216" s="27" t="str">
        <f>VLOOKUP(Tablaedad[[#This Row],[Item]],'DT HUEVO'!$A:$B,2,0)</f>
        <v>HUEVO YUMBO X20 CARTON VERDE CANASTA</v>
      </c>
      <c r="G216" s="8" t="str">
        <f>+VLOOKUP(Tablaedad[[#This Row],[CEDI]],'CONVERSION DATOS'!B:C,2,0)</f>
        <v>LANZA</v>
      </c>
      <c r="H216" s="14" t="str">
        <f>+VLOOKUP(Tablaedad[[#This Row],[Item]],'DT HUEVO'!$A:$E,4,0)</f>
        <v>VERDE</v>
      </c>
      <c r="I216" t="str">
        <f>+VLOOKUP(Tablaedad[[#This Row],[Item]],'DT HUEVO'!$A:$D,3,0)</f>
        <v>YUMBO</v>
      </c>
      <c r="J216" t="str">
        <f>+VLOOKUP(G216,'DT HUEVO'!$H:$K,4,0)</f>
        <v>PLANTAS</v>
      </c>
      <c r="K216">
        <f>SUMIFS('DIAS DE INVENTARIO TAT'!M:M,'DIAS DE INVENTARIO TAT'!A:A,Tablaedad[[#This Row],[DESTINO]],'DIAS DE INVENTARIO TAT'!B:B,Tablaedad[[#This Row],[Item]])</f>
        <v>0</v>
      </c>
      <c r="L216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16" s="6">
        <f>SUMIFS(inv!D$1:D$1,inv!T$1:T$1,Tablaedad[[#This Row],[DESTINO]],inv!AA$1:AA$1,Tablaedad[[#This Row],[Columna4]],inv!P$1:P$1,Tablaedad[[#This Row],[Item]])</f>
        <v>0</v>
      </c>
      <c r="N216" s="22">
        <f>+IFERROR(Tablaedad[[#This Row],[CANTIDAD]]/Tablaedad[[#This Row],[INVENTARIO TOTAL]],0)</f>
        <v>0</v>
      </c>
      <c r="O216">
        <f>+VLOOKUP(Tablaedad[[#This Row],[Item]],'DT HUEVO'!$A:$E,5,0)</f>
        <v>0</v>
      </c>
      <c r="P216">
        <f>SUMIFS('DIAS DE INVENTARIO TAT'!R:R,'DIAS DE INVENTARIO TAT'!A:A,Tablaedad[[#This Row],[DESTINO]],'DIAS DE INVENTARIO TAT'!B:B,Tablaedad[[#This Row],[Item]])</f>
        <v>0</v>
      </c>
      <c r="R216" t="s">
        <v>1733</v>
      </c>
      <c r="S216" t="s">
        <v>1733</v>
      </c>
      <c r="T216" t="s">
        <v>1733</v>
      </c>
    </row>
    <row r="217" spans="1:20">
      <c r="A217" s="221" t="s">
        <v>807</v>
      </c>
      <c r="B217" s="222">
        <v>46307</v>
      </c>
      <c r="C217" s="221">
        <v>3</v>
      </c>
      <c r="D217" s="221">
        <v>75401</v>
      </c>
      <c r="E217" s="166">
        <v>7560</v>
      </c>
      <c r="F217" s="27" t="str">
        <f>VLOOKUP(Tablaedad[[#This Row],[Item]],'DT HUEVO'!$A:$B,2,0)</f>
        <v>HUEVO A X 30 CARTON GRIS LZ</v>
      </c>
      <c r="G217" s="8" t="str">
        <f>+VLOOKUP(Tablaedad[[#This Row],[CEDI]],'CONVERSION DATOS'!B:C,2,0)</f>
        <v>LANZA</v>
      </c>
      <c r="H217" s="14" t="str">
        <f>+VLOOKUP(Tablaedad[[#This Row],[Item]],'DT HUEVO'!$A:$E,4,0)</f>
        <v>GRIS SUELTO</v>
      </c>
      <c r="I217" t="str">
        <f>+VLOOKUP(Tablaedad[[#This Row],[Item]],'DT HUEVO'!$A:$D,3,0)</f>
        <v>A</v>
      </c>
      <c r="J217" t="str">
        <f>+VLOOKUP(G217,'DT HUEVO'!$H:$K,4,0)</f>
        <v>PLANTAS</v>
      </c>
      <c r="K217">
        <f>SUMIFS('DIAS DE INVENTARIO TAT'!M:M,'DIAS DE INVENTARIO TAT'!A:A,Tablaedad[[#This Row],[DESTINO]],'DIAS DE INVENTARIO TAT'!B:B,Tablaedad[[#This Row],[Item]])</f>
        <v>0</v>
      </c>
      <c r="L217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17" s="6">
        <f>SUMIFS(inv!D$1:D$1,inv!T$1:T$1,Tablaedad[[#This Row],[DESTINO]],inv!AA$1:AA$1,Tablaedad[[#This Row],[Columna4]],inv!P$1:P$1,Tablaedad[[#This Row],[Item]])</f>
        <v>0</v>
      </c>
      <c r="N217" s="22">
        <f>+IFERROR(Tablaedad[[#This Row],[CANTIDAD]]/Tablaedad[[#This Row],[INVENTARIO TOTAL]],0)</f>
        <v>0</v>
      </c>
      <c r="O217">
        <f>+VLOOKUP(Tablaedad[[#This Row],[Item]],'DT HUEVO'!$A:$E,5,0)</f>
        <v>0</v>
      </c>
      <c r="P217">
        <f>SUMIFS('DIAS DE INVENTARIO TAT'!R:R,'DIAS DE INVENTARIO TAT'!A:A,Tablaedad[[#This Row],[DESTINO]],'DIAS DE INVENTARIO TAT'!B:B,Tablaedad[[#This Row],[Item]])</f>
        <v>0</v>
      </c>
      <c r="Q217">
        <v>75401</v>
      </c>
      <c r="R217" t="s">
        <v>1733</v>
      </c>
      <c r="S217" t="s">
        <v>1733</v>
      </c>
      <c r="T217" t="s">
        <v>1733</v>
      </c>
    </row>
    <row r="218" spans="1:20">
      <c r="A218" s="221" t="s">
        <v>807</v>
      </c>
      <c r="B218" s="222">
        <v>46307</v>
      </c>
      <c r="C218" s="221">
        <v>2</v>
      </c>
      <c r="D218" s="221">
        <v>13459</v>
      </c>
      <c r="E218" s="166">
        <v>7200</v>
      </c>
      <c r="F218" s="27" t="str">
        <f>VLOOKUP(Tablaedad[[#This Row],[Item]],'DT HUEVO'!$A:$B,2,0)</f>
        <v>HUEVO A X 300 BANDEJA GRIS ALAT CAJA AMARRADO</v>
      </c>
      <c r="G218" s="8" t="str">
        <f>+VLOOKUP(Tablaedad[[#This Row],[CEDI]],'CONVERSION DATOS'!B:C,2,0)</f>
        <v>LANZA</v>
      </c>
      <c r="H218" s="14" t="str">
        <f>+VLOOKUP(Tablaedad[[#This Row],[Item]],'DT HUEVO'!$A:$E,4,0)</f>
        <v>EMPACADOS</v>
      </c>
      <c r="I218" t="str">
        <f>+VLOOKUP(Tablaedad[[#This Row],[Item]],'DT HUEVO'!$A:$D,3,0)</f>
        <v>A</v>
      </c>
      <c r="J218" t="str">
        <f>+VLOOKUP(G218,'DT HUEVO'!$H:$K,4,0)</f>
        <v>PLANTAS</v>
      </c>
      <c r="K218">
        <f>SUMIFS('DIAS DE INVENTARIO TAT'!M:M,'DIAS DE INVENTARIO TAT'!A:A,Tablaedad[[#This Row],[DESTINO]],'DIAS DE INVENTARIO TAT'!B:B,Tablaedad[[#This Row],[Item]])</f>
        <v>0</v>
      </c>
      <c r="L218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18" s="6">
        <f>SUMIFS(inv!D$1:D$1,inv!T$1:T$1,Tablaedad[[#This Row],[DESTINO]],inv!AA$1:AA$1,Tablaedad[[#This Row],[Columna4]],inv!P$1:P$1,Tablaedad[[#This Row],[Item]])</f>
        <v>0</v>
      </c>
      <c r="N218" s="22">
        <f>+IFERROR(Tablaedad[[#This Row],[CANTIDAD]]/Tablaedad[[#This Row],[INVENTARIO TOTAL]],0)</f>
        <v>0</v>
      </c>
      <c r="O218">
        <f>+VLOOKUP(Tablaedad[[#This Row],[Item]],'DT HUEVO'!$A:$E,5,0)</f>
        <v>0</v>
      </c>
      <c r="P218">
        <f>SUMIFS('DIAS DE INVENTARIO TAT'!R:R,'DIAS DE INVENTARIO TAT'!A:A,Tablaedad[[#This Row],[DESTINO]],'DIAS DE INVENTARIO TAT'!B:B,Tablaedad[[#This Row],[Item]])</f>
        <v>0</v>
      </c>
      <c r="R218" t="s">
        <v>1733</v>
      </c>
      <c r="S218" t="s">
        <v>1733</v>
      </c>
      <c r="T218" t="s">
        <v>1733</v>
      </c>
    </row>
    <row r="219" spans="1:20">
      <c r="A219" s="221" t="s">
        <v>807</v>
      </c>
      <c r="B219" s="222">
        <v>46307</v>
      </c>
      <c r="C219" s="221">
        <v>2</v>
      </c>
      <c r="D219" s="221">
        <v>272008</v>
      </c>
      <c r="E219" s="166">
        <v>5760</v>
      </c>
      <c r="F219" s="27" t="str">
        <f>VLOOKUP(Tablaedad[[#This Row],[Item]],'DT HUEVO'!$A:$B,2,0)</f>
        <v>HUEVO SUCIO BASE LAVADO ZF X 30 BANDEJA GRIS CANASTA</v>
      </c>
      <c r="G219" s="8" t="str">
        <f>+VLOOKUP(Tablaedad[[#This Row],[CEDI]],'CONVERSION DATOS'!B:C,2,0)</f>
        <v>LANZA</v>
      </c>
      <c r="H219" s="14" t="str">
        <f>+VLOOKUP(Tablaedad[[#This Row],[Item]],'DT HUEVO'!$A:$E,4,0)</f>
        <v>SEGUNDA</v>
      </c>
      <c r="I219" t="str">
        <f>+VLOOKUP(Tablaedad[[#This Row],[Item]],'DT HUEVO'!$A:$D,3,0)</f>
        <v>SEGUNDA</v>
      </c>
      <c r="J219" t="str">
        <f>+VLOOKUP(G219,'DT HUEVO'!$H:$K,4,0)</f>
        <v>PLANTAS</v>
      </c>
      <c r="K219">
        <f>SUMIFS('DIAS DE INVENTARIO TAT'!M:M,'DIAS DE INVENTARIO TAT'!A:A,Tablaedad[[#This Row],[DESTINO]],'DIAS DE INVENTARIO TAT'!B:B,Tablaedad[[#This Row],[Item]])</f>
        <v>0</v>
      </c>
      <c r="L219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19" s="6">
        <f>SUMIFS(inv!D$1:D$1,inv!T$1:T$1,Tablaedad[[#This Row],[DESTINO]],inv!AA$1:AA$1,Tablaedad[[#This Row],[Columna4]],inv!P$1:P$1,Tablaedad[[#This Row],[Item]])</f>
        <v>0</v>
      </c>
      <c r="N219" s="22">
        <f>+IFERROR(Tablaedad[[#This Row],[CANTIDAD]]/Tablaedad[[#This Row],[INVENTARIO TOTAL]],0)</f>
        <v>0</v>
      </c>
      <c r="O219">
        <f>+VLOOKUP(Tablaedad[[#This Row],[Item]],'DT HUEVO'!$A:$E,5,0)</f>
        <v>0</v>
      </c>
      <c r="P219">
        <f>SUMIFS('DIAS DE INVENTARIO TAT'!R:R,'DIAS DE INVENTARIO TAT'!A:A,Tablaedad[[#This Row],[DESTINO]],'DIAS DE INVENTARIO TAT'!B:B,Tablaedad[[#This Row],[Item]])</f>
        <v>0</v>
      </c>
      <c r="R219" t="s">
        <v>1733</v>
      </c>
      <c r="S219" t="s">
        <v>1733</v>
      </c>
      <c r="T219" t="s">
        <v>1733</v>
      </c>
    </row>
    <row r="220" spans="1:20">
      <c r="A220" s="221" t="s">
        <v>807</v>
      </c>
      <c r="B220" s="222">
        <v>46307</v>
      </c>
      <c r="C220" s="221">
        <v>2</v>
      </c>
      <c r="D220" s="221">
        <v>272008</v>
      </c>
      <c r="E220" s="166">
        <v>5760</v>
      </c>
      <c r="F220" s="27" t="str">
        <f>VLOOKUP(Tablaedad[[#This Row],[Item]],'DT HUEVO'!$A:$B,2,0)</f>
        <v>HUEVO SUCIO BASE LAVADO ZF X 30 BANDEJA GRIS CANASTA</v>
      </c>
      <c r="G220" s="8" t="str">
        <f>+VLOOKUP(Tablaedad[[#This Row],[CEDI]],'CONVERSION DATOS'!B:C,2,0)</f>
        <v>LANZA</v>
      </c>
      <c r="H220" s="14" t="str">
        <f>+VLOOKUP(Tablaedad[[#This Row],[Item]],'DT HUEVO'!$A:$E,4,0)</f>
        <v>SEGUNDA</v>
      </c>
      <c r="I220" t="str">
        <f>+VLOOKUP(Tablaedad[[#This Row],[Item]],'DT HUEVO'!$A:$D,3,0)</f>
        <v>SEGUNDA</v>
      </c>
      <c r="J220" t="str">
        <f>+VLOOKUP(G220,'DT HUEVO'!$H:$K,4,0)</f>
        <v>PLANTAS</v>
      </c>
      <c r="K220">
        <f>SUMIFS('DIAS DE INVENTARIO TAT'!M:M,'DIAS DE INVENTARIO TAT'!A:A,Tablaedad[[#This Row],[DESTINO]],'DIAS DE INVENTARIO TAT'!B:B,Tablaedad[[#This Row],[Item]])</f>
        <v>0</v>
      </c>
      <c r="L220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20" s="6">
        <f>SUMIFS(inv!D$1:D$1,inv!T$1:T$1,Tablaedad[[#This Row],[DESTINO]],inv!AA$1:AA$1,Tablaedad[[#This Row],[Columna4]],inv!P$1:P$1,Tablaedad[[#This Row],[Item]])</f>
        <v>0</v>
      </c>
      <c r="N220" s="22">
        <f>+IFERROR(Tablaedad[[#This Row],[CANTIDAD]]/Tablaedad[[#This Row],[INVENTARIO TOTAL]],0)</f>
        <v>0</v>
      </c>
      <c r="O220">
        <f>+VLOOKUP(Tablaedad[[#This Row],[Item]],'DT HUEVO'!$A:$E,5,0)</f>
        <v>0</v>
      </c>
      <c r="P220">
        <f>SUMIFS('DIAS DE INVENTARIO TAT'!R:R,'DIAS DE INVENTARIO TAT'!A:A,Tablaedad[[#This Row],[DESTINO]],'DIAS DE INVENTARIO TAT'!B:B,Tablaedad[[#This Row],[Item]])</f>
        <v>0</v>
      </c>
      <c r="R220" t="s">
        <v>1733</v>
      </c>
      <c r="S220" t="s">
        <v>1733</v>
      </c>
      <c r="T220" t="s">
        <v>1733</v>
      </c>
    </row>
    <row r="221" spans="1:20">
      <c r="A221" s="221" t="s">
        <v>807</v>
      </c>
      <c r="B221" s="222">
        <v>46307</v>
      </c>
      <c r="C221" s="221">
        <v>2</v>
      </c>
      <c r="D221" s="221">
        <v>272008</v>
      </c>
      <c r="E221" s="166">
        <v>3600</v>
      </c>
      <c r="F221" s="27" t="str">
        <f>VLOOKUP(Tablaedad[[#This Row],[Item]],'DT HUEVO'!$A:$B,2,0)</f>
        <v>HUEVO SUCIO BASE LAVADO ZF X 30 BANDEJA GRIS CANASTA</v>
      </c>
      <c r="G221" s="8" t="str">
        <f>+VLOOKUP(Tablaedad[[#This Row],[CEDI]],'CONVERSION DATOS'!B:C,2,0)</f>
        <v>LANZA</v>
      </c>
      <c r="H221" s="14" t="str">
        <f>+VLOOKUP(Tablaedad[[#This Row],[Item]],'DT HUEVO'!$A:$E,4,0)</f>
        <v>SEGUNDA</v>
      </c>
      <c r="I221" t="str">
        <f>+VLOOKUP(Tablaedad[[#This Row],[Item]],'DT HUEVO'!$A:$D,3,0)</f>
        <v>SEGUNDA</v>
      </c>
      <c r="J221" t="str">
        <f>+VLOOKUP(G221,'DT HUEVO'!$H:$K,4,0)</f>
        <v>PLANTAS</v>
      </c>
      <c r="K221">
        <f>SUMIFS('DIAS DE INVENTARIO TAT'!M:M,'DIAS DE INVENTARIO TAT'!A:A,Tablaedad[[#This Row],[DESTINO]],'DIAS DE INVENTARIO TAT'!B:B,Tablaedad[[#This Row],[Item]])</f>
        <v>0</v>
      </c>
      <c r="L221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21" s="6">
        <f>SUMIFS(inv!D$1:D$1,inv!T$1:T$1,Tablaedad[[#This Row],[DESTINO]],inv!AA$1:AA$1,Tablaedad[[#This Row],[Columna4]],inv!P$1:P$1,Tablaedad[[#This Row],[Item]])</f>
        <v>0</v>
      </c>
      <c r="N221" s="22">
        <f>+IFERROR(Tablaedad[[#This Row],[CANTIDAD]]/Tablaedad[[#This Row],[INVENTARIO TOTAL]],0)</f>
        <v>0</v>
      </c>
      <c r="O221">
        <f>+VLOOKUP(Tablaedad[[#This Row],[Item]],'DT HUEVO'!$A:$E,5,0)</f>
        <v>0</v>
      </c>
      <c r="P221">
        <f>SUMIFS('DIAS DE INVENTARIO TAT'!R:R,'DIAS DE INVENTARIO TAT'!A:A,Tablaedad[[#This Row],[DESTINO]],'DIAS DE INVENTARIO TAT'!B:B,Tablaedad[[#This Row],[Item]])</f>
        <v>0</v>
      </c>
      <c r="R221" t="s">
        <v>1733</v>
      </c>
      <c r="S221" t="s">
        <v>1733</v>
      </c>
      <c r="T221" t="s">
        <v>1733</v>
      </c>
    </row>
    <row r="222" spans="1:20">
      <c r="A222" s="221" t="s">
        <v>807</v>
      </c>
      <c r="B222" s="222">
        <v>46307</v>
      </c>
      <c r="C222" s="221">
        <v>2</v>
      </c>
      <c r="D222" s="221">
        <v>272008</v>
      </c>
      <c r="E222" s="166">
        <v>5760</v>
      </c>
      <c r="F222" s="27" t="str">
        <f>VLOOKUP(Tablaedad[[#This Row],[Item]],'DT HUEVO'!$A:$B,2,0)</f>
        <v>HUEVO SUCIO BASE LAVADO ZF X 30 BANDEJA GRIS CANASTA</v>
      </c>
      <c r="G222" s="8" t="str">
        <f>+VLOOKUP(Tablaedad[[#This Row],[CEDI]],'CONVERSION DATOS'!B:C,2,0)</f>
        <v>LANZA</v>
      </c>
      <c r="H222" s="14" t="str">
        <f>+VLOOKUP(Tablaedad[[#This Row],[Item]],'DT HUEVO'!$A:$E,4,0)</f>
        <v>SEGUNDA</v>
      </c>
      <c r="I222" t="str">
        <f>+VLOOKUP(Tablaedad[[#This Row],[Item]],'DT HUEVO'!$A:$D,3,0)</f>
        <v>SEGUNDA</v>
      </c>
      <c r="J222" t="str">
        <f>+VLOOKUP(G222,'DT HUEVO'!$H:$K,4,0)</f>
        <v>PLANTAS</v>
      </c>
      <c r="K222">
        <f>SUMIFS('DIAS DE INVENTARIO TAT'!M:M,'DIAS DE INVENTARIO TAT'!A:A,Tablaedad[[#This Row],[DESTINO]],'DIAS DE INVENTARIO TAT'!B:B,Tablaedad[[#This Row],[Item]])</f>
        <v>0</v>
      </c>
      <c r="L222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22" s="6">
        <f>SUMIFS(inv!D$1:D$1,inv!T$1:T$1,Tablaedad[[#This Row],[DESTINO]],inv!AA$1:AA$1,Tablaedad[[#This Row],[Columna4]],inv!P$1:P$1,Tablaedad[[#This Row],[Item]])</f>
        <v>0</v>
      </c>
      <c r="N222" s="22">
        <f>+IFERROR(Tablaedad[[#This Row],[CANTIDAD]]/Tablaedad[[#This Row],[INVENTARIO TOTAL]],0)</f>
        <v>0</v>
      </c>
      <c r="O222">
        <f>+VLOOKUP(Tablaedad[[#This Row],[Item]],'DT HUEVO'!$A:$E,5,0)</f>
        <v>0</v>
      </c>
      <c r="P222">
        <f>SUMIFS('DIAS DE INVENTARIO TAT'!R:R,'DIAS DE INVENTARIO TAT'!A:A,Tablaedad[[#This Row],[DESTINO]],'DIAS DE INVENTARIO TAT'!B:B,Tablaedad[[#This Row],[Item]])</f>
        <v>0</v>
      </c>
      <c r="R222" t="s">
        <v>1733</v>
      </c>
      <c r="S222" t="s">
        <v>1733</v>
      </c>
      <c r="T222" t="s">
        <v>1733</v>
      </c>
    </row>
    <row r="223" spans="1:20">
      <c r="A223" s="221" t="s">
        <v>807</v>
      </c>
      <c r="B223" s="222">
        <v>46307</v>
      </c>
      <c r="C223" s="221">
        <v>2</v>
      </c>
      <c r="D223" s="221">
        <v>110303</v>
      </c>
      <c r="E223" s="166">
        <v>6480</v>
      </c>
      <c r="F223" s="27" t="str">
        <f>VLOOKUP(Tablaedad[[#This Row],[Item]],'DT HUEVO'!$A:$B,2,0)</f>
        <v>HUEVO L X30 CARTON VERDE AMARRADO</v>
      </c>
      <c r="G223" s="8" t="str">
        <f>+VLOOKUP(Tablaedad[[#This Row],[CEDI]],'CONVERSION DATOS'!B:C,2,0)</f>
        <v>LANZA</v>
      </c>
      <c r="H223" s="14" t="str">
        <f>+VLOOKUP(Tablaedad[[#This Row],[Item]],'DT HUEVO'!$A:$E,4,0)</f>
        <v>EMPACADOS</v>
      </c>
      <c r="I223" t="str">
        <f>+VLOOKUP(Tablaedad[[#This Row],[Item]],'DT HUEVO'!$A:$D,3,0)</f>
        <v>L</v>
      </c>
      <c r="J223" t="str">
        <f>+VLOOKUP(G223,'DT HUEVO'!$H:$K,4,0)</f>
        <v>PLANTAS</v>
      </c>
      <c r="K223">
        <f>SUMIFS('DIAS DE INVENTARIO TAT'!M:M,'DIAS DE INVENTARIO TAT'!A:A,Tablaedad[[#This Row],[DESTINO]],'DIAS DE INVENTARIO TAT'!B:B,Tablaedad[[#This Row],[Item]])</f>
        <v>0</v>
      </c>
      <c r="L223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23" s="6">
        <f>SUMIFS(inv!D$1:D$1,inv!T$1:T$1,Tablaedad[[#This Row],[DESTINO]],inv!AA$1:AA$1,Tablaedad[[#This Row],[Columna4]],inv!P$1:P$1,Tablaedad[[#This Row],[Item]])</f>
        <v>0</v>
      </c>
      <c r="N223" s="22">
        <f>+IFERROR(Tablaedad[[#This Row],[CANTIDAD]]/Tablaedad[[#This Row],[INVENTARIO TOTAL]],0)</f>
        <v>0</v>
      </c>
      <c r="O223">
        <f>+VLOOKUP(Tablaedad[[#This Row],[Item]],'DT HUEVO'!$A:$E,5,0)</f>
        <v>0</v>
      </c>
      <c r="P223">
        <f>SUMIFS('DIAS DE INVENTARIO TAT'!R:R,'DIAS DE INVENTARIO TAT'!A:A,Tablaedad[[#This Row],[DESTINO]],'DIAS DE INVENTARIO TAT'!B:B,Tablaedad[[#This Row],[Item]])</f>
        <v>0</v>
      </c>
      <c r="R223" t="s">
        <v>1733</v>
      </c>
      <c r="S223" t="s">
        <v>1733</v>
      </c>
      <c r="T223" t="s">
        <v>1733</v>
      </c>
    </row>
    <row r="224" spans="1:20">
      <c r="A224" s="221" t="s">
        <v>807</v>
      </c>
      <c r="B224" s="222">
        <v>46307</v>
      </c>
      <c r="C224" s="221">
        <v>2</v>
      </c>
      <c r="D224" s="221">
        <v>273001</v>
      </c>
      <c r="E224" s="166">
        <v>5760</v>
      </c>
      <c r="F224" s="27" t="str">
        <f>VLOOKUP(Tablaedad[[#This Row],[Item]],'DT HUEVO'!$A:$B,2,0)</f>
        <v>HUEVO PICADO X 30 BANDEJA GRIS CANASTA</v>
      </c>
      <c r="G224" s="8" t="str">
        <f>+VLOOKUP(Tablaedad[[#This Row],[CEDI]],'CONVERSION DATOS'!B:C,2,0)</f>
        <v>LANZA</v>
      </c>
      <c r="H224" s="14" t="str">
        <f>+VLOOKUP(Tablaedad[[#This Row],[Item]],'DT HUEVO'!$A:$E,4,0)</f>
        <v>SEGUNDA</v>
      </c>
      <c r="I224" t="str">
        <f>+VLOOKUP(Tablaedad[[#This Row],[Item]],'DT HUEVO'!$A:$D,3,0)</f>
        <v>SEGUNDA</v>
      </c>
      <c r="J224" t="str">
        <f>+VLOOKUP(G224,'DT HUEVO'!$H:$K,4,0)</f>
        <v>PLANTAS</v>
      </c>
      <c r="K224">
        <f>SUMIFS('DIAS DE INVENTARIO TAT'!M:M,'DIAS DE INVENTARIO TAT'!A:A,Tablaedad[[#This Row],[DESTINO]],'DIAS DE INVENTARIO TAT'!B:B,Tablaedad[[#This Row],[Item]])</f>
        <v>0</v>
      </c>
      <c r="L224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24" s="6">
        <f>SUMIFS(inv!D$1:D$1,inv!T$1:T$1,Tablaedad[[#This Row],[DESTINO]],inv!AA$1:AA$1,Tablaedad[[#This Row],[Columna4]],inv!P$1:P$1,Tablaedad[[#This Row],[Item]])</f>
        <v>0</v>
      </c>
      <c r="N224" s="22">
        <f>+IFERROR(Tablaedad[[#This Row],[CANTIDAD]]/Tablaedad[[#This Row],[INVENTARIO TOTAL]],0)</f>
        <v>0</v>
      </c>
      <c r="O224" t="str">
        <f>+VLOOKUP(Tablaedad[[#This Row],[Item]],'DT HUEVO'!$A:$E,5,0)</f>
        <v>PICADO</v>
      </c>
      <c r="P224">
        <f>SUMIFS('DIAS DE INVENTARIO TAT'!R:R,'DIAS DE INVENTARIO TAT'!A:A,Tablaedad[[#This Row],[DESTINO]],'DIAS DE INVENTARIO TAT'!B:B,Tablaedad[[#This Row],[Item]])</f>
        <v>0</v>
      </c>
      <c r="Q224">
        <v>273001</v>
      </c>
      <c r="R224" t="s">
        <v>1733</v>
      </c>
      <c r="S224" t="s">
        <v>1733</v>
      </c>
      <c r="T224" t="s">
        <v>1733</v>
      </c>
    </row>
    <row r="225" spans="1:20">
      <c r="A225" s="221" t="s">
        <v>807</v>
      </c>
      <c r="B225" s="222">
        <v>46307</v>
      </c>
      <c r="C225" s="221">
        <v>2</v>
      </c>
      <c r="D225" s="221">
        <v>272003</v>
      </c>
      <c r="E225" s="166">
        <v>4200</v>
      </c>
      <c r="F225" s="27" t="str">
        <f>VLOOKUP(Tablaedad[[#This Row],[Item]],'DT HUEVO'!$A:$B,2,0)</f>
        <v>HUEVO SUCIO ZF MARCADO X 30 BANDEJA GRIS CANASTA</v>
      </c>
      <c r="G225" s="8" t="str">
        <f>+VLOOKUP(Tablaedad[[#This Row],[CEDI]],'CONVERSION DATOS'!B:C,2,0)</f>
        <v>LANZA</v>
      </c>
      <c r="H225" s="14" t="str">
        <f>+VLOOKUP(Tablaedad[[#This Row],[Item]],'DT HUEVO'!$A:$E,4,0)</f>
        <v>SEGUNDA</v>
      </c>
      <c r="I225" t="str">
        <f>+VLOOKUP(Tablaedad[[#This Row],[Item]],'DT HUEVO'!$A:$D,3,0)</f>
        <v>SEGUNDA</v>
      </c>
      <c r="J225" t="str">
        <f>+VLOOKUP(G225,'DT HUEVO'!$H:$K,4,0)</f>
        <v>PLANTAS</v>
      </c>
      <c r="K225">
        <f>SUMIFS('DIAS DE INVENTARIO TAT'!M:M,'DIAS DE INVENTARIO TAT'!A:A,Tablaedad[[#This Row],[DESTINO]],'DIAS DE INVENTARIO TAT'!B:B,Tablaedad[[#This Row],[Item]])</f>
        <v>0</v>
      </c>
      <c r="L225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25" s="6">
        <f>SUMIFS(inv!D$1:D$1,inv!T$1:T$1,Tablaedad[[#This Row],[DESTINO]],inv!AA$1:AA$1,Tablaedad[[#This Row],[Columna4]],inv!P$1:P$1,Tablaedad[[#This Row],[Item]])</f>
        <v>0</v>
      </c>
      <c r="N225" s="22">
        <f>+IFERROR(Tablaedad[[#This Row],[CANTIDAD]]/Tablaedad[[#This Row],[INVENTARIO TOTAL]],0)</f>
        <v>0</v>
      </c>
      <c r="O225" t="str">
        <f>+VLOOKUP(Tablaedad[[#This Row],[Item]],'DT HUEVO'!$A:$E,5,0)</f>
        <v>SUCIO</v>
      </c>
      <c r="P225">
        <f>SUMIFS('DIAS DE INVENTARIO TAT'!R:R,'DIAS DE INVENTARIO TAT'!A:A,Tablaedad[[#This Row],[DESTINO]],'DIAS DE INVENTARIO TAT'!B:B,Tablaedad[[#This Row],[Item]])</f>
        <v>0</v>
      </c>
      <c r="Q225">
        <v>272003</v>
      </c>
      <c r="R225" t="s">
        <v>1734</v>
      </c>
      <c r="S225" t="s">
        <v>1733</v>
      </c>
      <c r="T225" t="s">
        <v>1733</v>
      </c>
    </row>
    <row r="226" spans="1:20">
      <c r="A226" s="221" t="s">
        <v>807</v>
      </c>
      <c r="B226" s="222">
        <v>46307</v>
      </c>
      <c r="C226" s="221">
        <v>2</v>
      </c>
      <c r="D226" s="221">
        <v>273001</v>
      </c>
      <c r="E226" s="166">
        <v>5760</v>
      </c>
      <c r="F226" s="27" t="str">
        <f>VLOOKUP(Tablaedad[[#This Row],[Item]],'DT HUEVO'!$A:$B,2,0)</f>
        <v>HUEVO PICADO X 30 BANDEJA GRIS CANASTA</v>
      </c>
      <c r="G226" s="8" t="str">
        <f>+VLOOKUP(Tablaedad[[#This Row],[CEDI]],'CONVERSION DATOS'!B:C,2,0)</f>
        <v>LANZA</v>
      </c>
      <c r="H226" s="14" t="str">
        <f>+VLOOKUP(Tablaedad[[#This Row],[Item]],'DT HUEVO'!$A:$E,4,0)</f>
        <v>SEGUNDA</v>
      </c>
      <c r="I226" t="str">
        <f>+VLOOKUP(Tablaedad[[#This Row],[Item]],'DT HUEVO'!$A:$D,3,0)</f>
        <v>SEGUNDA</v>
      </c>
      <c r="J226" t="str">
        <f>+VLOOKUP(G226,'DT HUEVO'!$H:$K,4,0)</f>
        <v>PLANTAS</v>
      </c>
      <c r="K226">
        <f>SUMIFS('DIAS DE INVENTARIO TAT'!M:M,'DIAS DE INVENTARIO TAT'!A:A,Tablaedad[[#This Row],[DESTINO]],'DIAS DE INVENTARIO TAT'!B:B,Tablaedad[[#This Row],[Item]])</f>
        <v>0</v>
      </c>
      <c r="L226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26" s="6">
        <f>SUMIFS(inv!D$1:D$1,inv!T$1:T$1,Tablaedad[[#This Row],[DESTINO]],inv!AA$1:AA$1,Tablaedad[[#This Row],[Columna4]],inv!P$1:P$1,Tablaedad[[#This Row],[Item]])</f>
        <v>0</v>
      </c>
      <c r="N226" s="22">
        <f>+IFERROR(Tablaedad[[#This Row],[CANTIDAD]]/Tablaedad[[#This Row],[INVENTARIO TOTAL]],0)</f>
        <v>0</v>
      </c>
      <c r="O226" t="str">
        <f>+VLOOKUP(Tablaedad[[#This Row],[Item]],'DT HUEVO'!$A:$E,5,0)</f>
        <v>PICADO</v>
      </c>
      <c r="P226">
        <f>SUMIFS('DIAS DE INVENTARIO TAT'!R:R,'DIAS DE INVENTARIO TAT'!A:A,Tablaedad[[#This Row],[DESTINO]],'DIAS DE INVENTARIO TAT'!B:B,Tablaedad[[#This Row],[Item]])</f>
        <v>0</v>
      </c>
      <c r="Q226">
        <v>273001</v>
      </c>
      <c r="R226" t="s">
        <v>1733</v>
      </c>
      <c r="S226" t="s">
        <v>1733</v>
      </c>
      <c r="T226" t="s">
        <v>1733</v>
      </c>
    </row>
    <row r="227" spans="1:20">
      <c r="A227" s="221" t="s">
        <v>807</v>
      </c>
      <c r="B227" s="222">
        <v>46307</v>
      </c>
      <c r="C227" s="221">
        <v>2</v>
      </c>
      <c r="D227" s="221">
        <v>273003</v>
      </c>
      <c r="E227" s="166">
        <v>1710</v>
      </c>
      <c r="F227" s="27" t="str">
        <f>VLOOKUP(Tablaedad[[#This Row],[Item]],'DT HUEVO'!$A:$B,2,0)</f>
        <v>HUEVO PICADO ZF MARCADO X 30 BANDEJAS GRIS CANASTA</v>
      </c>
      <c r="G227" s="8" t="str">
        <f>+VLOOKUP(Tablaedad[[#This Row],[CEDI]],'CONVERSION DATOS'!B:C,2,0)</f>
        <v>LANZA</v>
      </c>
      <c r="H227" s="14" t="str">
        <f>+VLOOKUP(Tablaedad[[#This Row],[Item]],'DT HUEVO'!$A:$E,4,0)</f>
        <v>SEGUNDA</v>
      </c>
      <c r="I227" t="str">
        <f>+VLOOKUP(Tablaedad[[#This Row],[Item]],'DT HUEVO'!$A:$D,3,0)</f>
        <v>SEGUNDA</v>
      </c>
      <c r="J227" t="str">
        <f>+VLOOKUP(G227,'DT HUEVO'!$H:$K,4,0)</f>
        <v>PLANTAS</v>
      </c>
      <c r="K227">
        <f>SUMIFS('DIAS DE INVENTARIO TAT'!M:M,'DIAS DE INVENTARIO TAT'!A:A,Tablaedad[[#This Row],[DESTINO]],'DIAS DE INVENTARIO TAT'!B:B,Tablaedad[[#This Row],[Item]])</f>
        <v>0</v>
      </c>
      <c r="L227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27" s="6">
        <f>SUMIFS(inv!D$1:D$1,inv!T$1:T$1,Tablaedad[[#This Row],[DESTINO]],inv!AA$1:AA$1,Tablaedad[[#This Row],[Columna4]],inv!P$1:P$1,Tablaedad[[#This Row],[Item]])</f>
        <v>0</v>
      </c>
      <c r="N227" s="22">
        <f>+IFERROR(Tablaedad[[#This Row],[CANTIDAD]]/Tablaedad[[#This Row],[INVENTARIO TOTAL]],0)</f>
        <v>0</v>
      </c>
      <c r="O227" t="str">
        <f>+VLOOKUP(Tablaedad[[#This Row],[Item]],'DT HUEVO'!$A:$E,5,0)</f>
        <v>PICADO</v>
      </c>
      <c r="P227">
        <f>SUMIFS('DIAS DE INVENTARIO TAT'!R:R,'DIAS DE INVENTARIO TAT'!A:A,Tablaedad[[#This Row],[DESTINO]],'DIAS DE INVENTARIO TAT'!B:B,Tablaedad[[#This Row],[Item]])</f>
        <v>0</v>
      </c>
      <c r="Q227">
        <v>273003</v>
      </c>
      <c r="R227" t="s">
        <v>1734</v>
      </c>
      <c r="S227" t="s">
        <v>1733</v>
      </c>
      <c r="T227" t="s">
        <v>1733</v>
      </c>
    </row>
    <row r="228" spans="1:20">
      <c r="A228" s="221" t="s">
        <v>807</v>
      </c>
      <c r="B228" s="222">
        <v>46307</v>
      </c>
      <c r="C228" s="221">
        <v>2</v>
      </c>
      <c r="D228" s="221">
        <v>110303</v>
      </c>
      <c r="E228" s="166">
        <v>3930</v>
      </c>
      <c r="F228" s="27" t="str">
        <f>VLOOKUP(Tablaedad[[#This Row],[Item]],'DT HUEVO'!$A:$B,2,0)</f>
        <v>HUEVO L X30 CARTON VERDE AMARRADO</v>
      </c>
      <c r="G228" s="8" t="str">
        <f>+VLOOKUP(Tablaedad[[#This Row],[CEDI]],'CONVERSION DATOS'!B:C,2,0)</f>
        <v>LANZA</v>
      </c>
      <c r="H228" s="14" t="str">
        <f>+VLOOKUP(Tablaedad[[#This Row],[Item]],'DT HUEVO'!$A:$E,4,0)</f>
        <v>EMPACADOS</v>
      </c>
      <c r="I228" t="str">
        <f>+VLOOKUP(Tablaedad[[#This Row],[Item]],'DT HUEVO'!$A:$D,3,0)</f>
        <v>L</v>
      </c>
      <c r="J228" t="str">
        <f>+VLOOKUP(G228,'DT HUEVO'!$H:$K,4,0)</f>
        <v>PLANTAS</v>
      </c>
      <c r="K228">
        <f>SUMIFS('DIAS DE INVENTARIO TAT'!M:M,'DIAS DE INVENTARIO TAT'!A:A,Tablaedad[[#This Row],[DESTINO]],'DIAS DE INVENTARIO TAT'!B:B,Tablaedad[[#This Row],[Item]])</f>
        <v>0</v>
      </c>
      <c r="L228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28" s="6">
        <f>SUMIFS(inv!D$1:D$1,inv!T$1:T$1,Tablaedad[[#This Row],[DESTINO]],inv!AA$1:AA$1,Tablaedad[[#This Row],[Columna4]],inv!P$1:P$1,Tablaedad[[#This Row],[Item]])</f>
        <v>0</v>
      </c>
      <c r="N228" s="22">
        <f>+IFERROR(Tablaedad[[#This Row],[CANTIDAD]]/Tablaedad[[#This Row],[INVENTARIO TOTAL]],0)</f>
        <v>0</v>
      </c>
      <c r="O228">
        <f>+VLOOKUP(Tablaedad[[#This Row],[Item]],'DT HUEVO'!$A:$E,5,0)</f>
        <v>0</v>
      </c>
      <c r="P228">
        <f>SUMIFS('DIAS DE INVENTARIO TAT'!R:R,'DIAS DE INVENTARIO TAT'!A:A,Tablaedad[[#This Row],[DESTINO]],'DIAS DE INVENTARIO TAT'!B:B,Tablaedad[[#This Row],[Item]])</f>
        <v>0</v>
      </c>
      <c r="R228" t="s">
        <v>1733</v>
      </c>
      <c r="S228" t="s">
        <v>1733</v>
      </c>
      <c r="T228" t="s">
        <v>1733</v>
      </c>
    </row>
    <row r="229" spans="1:20">
      <c r="A229" s="221" t="s">
        <v>807</v>
      </c>
      <c r="B229" s="222">
        <v>46307</v>
      </c>
      <c r="C229" s="221">
        <v>2</v>
      </c>
      <c r="D229" s="221">
        <v>72007</v>
      </c>
      <c r="E229" s="166">
        <v>7560</v>
      </c>
      <c r="F229" s="27" t="str">
        <f>VLOOKUP(Tablaedad[[#This Row],[Item]],'DT HUEVO'!$A:$B,2,0)</f>
        <v>HUEVO SUCIO BASE X 30 BANDEJA GRIS</v>
      </c>
      <c r="G229" s="8" t="str">
        <f>+VLOOKUP(Tablaedad[[#This Row],[CEDI]],'CONVERSION DATOS'!B:C,2,0)</f>
        <v>LANZA</v>
      </c>
      <c r="H229" s="14" t="str">
        <f>+VLOOKUP(Tablaedad[[#This Row],[Item]],'DT HUEVO'!$A:$E,4,0)</f>
        <v>SEGUNDA</v>
      </c>
      <c r="I229" t="str">
        <f>+VLOOKUP(Tablaedad[[#This Row],[Item]],'DT HUEVO'!$A:$D,3,0)</f>
        <v>SEGUNDA</v>
      </c>
      <c r="J229" t="str">
        <f>+VLOOKUP(G229,'DT HUEVO'!$H:$K,4,0)</f>
        <v>PLANTAS</v>
      </c>
      <c r="K229">
        <f>SUMIFS('DIAS DE INVENTARIO TAT'!M:M,'DIAS DE INVENTARIO TAT'!A:A,Tablaedad[[#This Row],[DESTINO]],'DIAS DE INVENTARIO TAT'!B:B,Tablaedad[[#This Row],[Item]])</f>
        <v>0</v>
      </c>
      <c r="L229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29" s="6">
        <f>SUMIFS(inv!D$1:D$1,inv!T$1:T$1,Tablaedad[[#This Row],[DESTINO]],inv!AA$1:AA$1,Tablaedad[[#This Row],[Columna4]],inv!P$1:P$1,Tablaedad[[#This Row],[Item]])</f>
        <v>0</v>
      </c>
      <c r="N229" s="22">
        <f>+IFERROR(Tablaedad[[#This Row],[CANTIDAD]]/Tablaedad[[#This Row],[INVENTARIO TOTAL]],0)</f>
        <v>0</v>
      </c>
      <c r="O229">
        <f>+VLOOKUP(Tablaedad[[#This Row],[Item]],'DT HUEVO'!$A:$E,5,0)</f>
        <v>0</v>
      </c>
      <c r="P229">
        <f>SUMIFS('DIAS DE INVENTARIO TAT'!R:R,'DIAS DE INVENTARIO TAT'!A:A,Tablaedad[[#This Row],[DESTINO]],'DIAS DE INVENTARIO TAT'!B:B,Tablaedad[[#This Row],[Item]])</f>
        <v>0</v>
      </c>
      <c r="R229" t="s">
        <v>1733</v>
      </c>
      <c r="S229" t="s">
        <v>1733</v>
      </c>
      <c r="T229" t="s">
        <v>1733</v>
      </c>
    </row>
    <row r="230" spans="1:20">
      <c r="A230" s="221" t="s">
        <v>807</v>
      </c>
      <c r="B230" s="222">
        <v>46307</v>
      </c>
      <c r="C230" s="221">
        <v>2</v>
      </c>
      <c r="D230" s="221">
        <v>72007</v>
      </c>
      <c r="E230" s="166">
        <v>7560</v>
      </c>
      <c r="F230" s="27" t="str">
        <f>VLOOKUP(Tablaedad[[#This Row],[Item]],'DT HUEVO'!$A:$B,2,0)</f>
        <v>HUEVO SUCIO BASE X 30 BANDEJA GRIS</v>
      </c>
      <c r="G230" s="8" t="str">
        <f>+VLOOKUP(Tablaedad[[#This Row],[CEDI]],'CONVERSION DATOS'!B:C,2,0)</f>
        <v>LANZA</v>
      </c>
      <c r="H230" s="14" t="str">
        <f>+VLOOKUP(Tablaedad[[#This Row],[Item]],'DT HUEVO'!$A:$E,4,0)</f>
        <v>SEGUNDA</v>
      </c>
      <c r="I230" t="str">
        <f>+VLOOKUP(Tablaedad[[#This Row],[Item]],'DT HUEVO'!$A:$D,3,0)</f>
        <v>SEGUNDA</v>
      </c>
      <c r="J230" t="str">
        <f>+VLOOKUP(G230,'DT HUEVO'!$H:$K,4,0)</f>
        <v>PLANTAS</v>
      </c>
      <c r="K230">
        <f>SUMIFS('DIAS DE INVENTARIO TAT'!M:M,'DIAS DE INVENTARIO TAT'!A:A,Tablaedad[[#This Row],[DESTINO]],'DIAS DE INVENTARIO TAT'!B:B,Tablaedad[[#This Row],[Item]])</f>
        <v>0</v>
      </c>
      <c r="L230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30" s="6">
        <f>SUMIFS(inv!D$1:D$1,inv!T$1:T$1,Tablaedad[[#This Row],[DESTINO]],inv!AA$1:AA$1,Tablaedad[[#This Row],[Columna4]],inv!P$1:P$1,Tablaedad[[#This Row],[Item]])</f>
        <v>0</v>
      </c>
      <c r="N230" s="22">
        <f>+IFERROR(Tablaedad[[#This Row],[CANTIDAD]]/Tablaedad[[#This Row],[INVENTARIO TOTAL]],0)</f>
        <v>0</v>
      </c>
      <c r="O230">
        <f>+VLOOKUP(Tablaedad[[#This Row],[Item]],'DT HUEVO'!$A:$E,5,0)</f>
        <v>0</v>
      </c>
      <c r="P230">
        <f>SUMIFS('DIAS DE INVENTARIO TAT'!R:R,'DIAS DE INVENTARIO TAT'!A:A,Tablaedad[[#This Row],[DESTINO]],'DIAS DE INVENTARIO TAT'!B:B,Tablaedad[[#This Row],[Item]])</f>
        <v>0</v>
      </c>
      <c r="R230" t="s">
        <v>1733</v>
      </c>
      <c r="S230" t="s">
        <v>1733</v>
      </c>
      <c r="T230" t="s">
        <v>1733</v>
      </c>
    </row>
    <row r="231" spans="1:20">
      <c r="A231" s="221" t="s">
        <v>807</v>
      </c>
      <c r="B231" s="222">
        <v>46307</v>
      </c>
      <c r="C231" s="221">
        <v>2</v>
      </c>
      <c r="D231" s="221">
        <v>272008</v>
      </c>
      <c r="E231" s="166">
        <v>5760</v>
      </c>
      <c r="F231" s="27" t="str">
        <f>VLOOKUP(Tablaedad[[#This Row],[Item]],'DT HUEVO'!$A:$B,2,0)</f>
        <v>HUEVO SUCIO BASE LAVADO ZF X 30 BANDEJA GRIS CANASTA</v>
      </c>
      <c r="G231" s="8" t="str">
        <f>+VLOOKUP(Tablaedad[[#This Row],[CEDI]],'CONVERSION DATOS'!B:C,2,0)</f>
        <v>LANZA</v>
      </c>
      <c r="H231" s="14" t="str">
        <f>+VLOOKUP(Tablaedad[[#This Row],[Item]],'DT HUEVO'!$A:$E,4,0)</f>
        <v>SEGUNDA</v>
      </c>
      <c r="I231" t="str">
        <f>+VLOOKUP(Tablaedad[[#This Row],[Item]],'DT HUEVO'!$A:$D,3,0)</f>
        <v>SEGUNDA</v>
      </c>
      <c r="J231" t="str">
        <f>+VLOOKUP(G231,'DT HUEVO'!$H:$K,4,0)</f>
        <v>PLANTAS</v>
      </c>
      <c r="K231">
        <f>SUMIFS('DIAS DE INVENTARIO TAT'!M:M,'DIAS DE INVENTARIO TAT'!A:A,Tablaedad[[#This Row],[DESTINO]],'DIAS DE INVENTARIO TAT'!B:B,Tablaedad[[#This Row],[Item]])</f>
        <v>0</v>
      </c>
      <c r="L231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31" s="6">
        <f>SUMIFS(inv!D$1:D$1,inv!T$1:T$1,Tablaedad[[#This Row],[DESTINO]],inv!AA$1:AA$1,Tablaedad[[#This Row],[Columna4]],inv!P$1:P$1,Tablaedad[[#This Row],[Item]])</f>
        <v>0</v>
      </c>
      <c r="N231" s="22">
        <f>+IFERROR(Tablaedad[[#This Row],[CANTIDAD]]/Tablaedad[[#This Row],[INVENTARIO TOTAL]],0)</f>
        <v>0</v>
      </c>
      <c r="O231">
        <f>+VLOOKUP(Tablaedad[[#This Row],[Item]],'DT HUEVO'!$A:$E,5,0)</f>
        <v>0</v>
      </c>
      <c r="P231">
        <f>SUMIFS('DIAS DE INVENTARIO TAT'!R:R,'DIAS DE INVENTARIO TAT'!A:A,Tablaedad[[#This Row],[DESTINO]],'DIAS DE INVENTARIO TAT'!B:B,Tablaedad[[#This Row],[Item]])</f>
        <v>0</v>
      </c>
      <c r="R231" t="s">
        <v>1733</v>
      </c>
      <c r="S231" t="s">
        <v>1733</v>
      </c>
      <c r="T231" t="s">
        <v>1733</v>
      </c>
    </row>
    <row r="232" spans="1:20">
      <c r="A232" s="221" t="s">
        <v>807</v>
      </c>
      <c r="B232" s="222">
        <v>46307</v>
      </c>
      <c r="C232" s="221">
        <v>2</v>
      </c>
      <c r="D232" s="221">
        <v>272008</v>
      </c>
      <c r="E232" s="166">
        <v>5760</v>
      </c>
      <c r="F232" s="27" t="str">
        <f>VLOOKUP(Tablaedad[[#This Row],[Item]],'DT HUEVO'!$A:$B,2,0)</f>
        <v>HUEVO SUCIO BASE LAVADO ZF X 30 BANDEJA GRIS CANASTA</v>
      </c>
      <c r="G232" s="8" t="str">
        <f>+VLOOKUP(Tablaedad[[#This Row],[CEDI]],'CONVERSION DATOS'!B:C,2,0)</f>
        <v>LANZA</v>
      </c>
      <c r="H232" s="14" t="str">
        <f>+VLOOKUP(Tablaedad[[#This Row],[Item]],'DT HUEVO'!$A:$E,4,0)</f>
        <v>SEGUNDA</v>
      </c>
      <c r="I232" t="str">
        <f>+VLOOKUP(Tablaedad[[#This Row],[Item]],'DT HUEVO'!$A:$D,3,0)</f>
        <v>SEGUNDA</v>
      </c>
      <c r="J232" t="str">
        <f>+VLOOKUP(G232,'DT HUEVO'!$H:$K,4,0)</f>
        <v>PLANTAS</v>
      </c>
      <c r="K232">
        <f>SUMIFS('DIAS DE INVENTARIO TAT'!M:M,'DIAS DE INVENTARIO TAT'!A:A,Tablaedad[[#This Row],[DESTINO]],'DIAS DE INVENTARIO TAT'!B:B,Tablaedad[[#This Row],[Item]])</f>
        <v>0</v>
      </c>
      <c r="L232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32" s="6">
        <f>SUMIFS(inv!D$1:D$1,inv!T$1:T$1,Tablaedad[[#This Row],[DESTINO]],inv!AA$1:AA$1,Tablaedad[[#This Row],[Columna4]],inv!P$1:P$1,Tablaedad[[#This Row],[Item]])</f>
        <v>0</v>
      </c>
      <c r="N232" s="22">
        <f>+IFERROR(Tablaedad[[#This Row],[CANTIDAD]]/Tablaedad[[#This Row],[INVENTARIO TOTAL]],0)</f>
        <v>0</v>
      </c>
      <c r="O232">
        <f>+VLOOKUP(Tablaedad[[#This Row],[Item]],'DT HUEVO'!$A:$E,5,0)</f>
        <v>0</v>
      </c>
      <c r="P232">
        <f>SUMIFS('DIAS DE INVENTARIO TAT'!R:R,'DIAS DE INVENTARIO TAT'!A:A,Tablaedad[[#This Row],[DESTINO]],'DIAS DE INVENTARIO TAT'!B:B,Tablaedad[[#This Row],[Item]])</f>
        <v>0</v>
      </c>
      <c r="R232" t="s">
        <v>1733</v>
      </c>
      <c r="S232" t="s">
        <v>1733</v>
      </c>
      <c r="T232" t="s">
        <v>1733</v>
      </c>
    </row>
    <row r="233" spans="1:20">
      <c r="A233" s="221" t="s">
        <v>807</v>
      </c>
      <c r="B233" s="222">
        <v>46307</v>
      </c>
      <c r="C233" s="221">
        <v>2</v>
      </c>
      <c r="D233" s="221">
        <v>72007</v>
      </c>
      <c r="E233" s="166">
        <v>7560</v>
      </c>
      <c r="F233" s="27" t="str">
        <f>VLOOKUP(Tablaedad[[#This Row],[Item]],'DT HUEVO'!$A:$B,2,0)</f>
        <v>HUEVO SUCIO BASE X 30 BANDEJA GRIS</v>
      </c>
      <c r="G233" s="8" t="str">
        <f>+VLOOKUP(Tablaedad[[#This Row],[CEDI]],'CONVERSION DATOS'!B:C,2,0)</f>
        <v>LANZA</v>
      </c>
      <c r="H233" s="14" t="str">
        <f>+VLOOKUP(Tablaedad[[#This Row],[Item]],'DT HUEVO'!$A:$E,4,0)</f>
        <v>SEGUNDA</v>
      </c>
      <c r="I233" t="str">
        <f>+VLOOKUP(Tablaedad[[#This Row],[Item]],'DT HUEVO'!$A:$D,3,0)</f>
        <v>SEGUNDA</v>
      </c>
      <c r="J233" t="str">
        <f>+VLOOKUP(G233,'DT HUEVO'!$H:$K,4,0)</f>
        <v>PLANTAS</v>
      </c>
      <c r="K233">
        <f>SUMIFS('DIAS DE INVENTARIO TAT'!M:M,'DIAS DE INVENTARIO TAT'!A:A,Tablaedad[[#This Row],[DESTINO]],'DIAS DE INVENTARIO TAT'!B:B,Tablaedad[[#This Row],[Item]])</f>
        <v>0</v>
      </c>
      <c r="L233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33" s="6">
        <f>SUMIFS(inv!D$1:D$1,inv!T$1:T$1,Tablaedad[[#This Row],[DESTINO]],inv!AA$1:AA$1,Tablaedad[[#This Row],[Columna4]],inv!P$1:P$1,Tablaedad[[#This Row],[Item]])</f>
        <v>0</v>
      </c>
      <c r="N233" s="22">
        <f>+IFERROR(Tablaedad[[#This Row],[CANTIDAD]]/Tablaedad[[#This Row],[INVENTARIO TOTAL]],0)</f>
        <v>0</v>
      </c>
      <c r="O233">
        <f>+VLOOKUP(Tablaedad[[#This Row],[Item]],'DT HUEVO'!$A:$E,5,0)</f>
        <v>0</v>
      </c>
      <c r="P233">
        <f>SUMIFS('DIAS DE INVENTARIO TAT'!R:R,'DIAS DE INVENTARIO TAT'!A:A,Tablaedad[[#This Row],[DESTINO]],'DIAS DE INVENTARIO TAT'!B:B,Tablaedad[[#This Row],[Item]])</f>
        <v>0</v>
      </c>
      <c r="R233" t="s">
        <v>1733</v>
      </c>
      <c r="S233" t="s">
        <v>1733</v>
      </c>
      <c r="T233" t="s">
        <v>1733</v>
      </c>
    </row>
    <row r="234" spans="1:20">
      <c r="A234" s="221" t="s">
        <v>807</v>
      </c>
      <c r="B234" s="222">
        <v>46307</v>
      </c>
      <c r="C234" s="221">
        <v>2</v>
      </c>
      <c r="D234" s="221">
        <v>272008</v>
      </c>
      <c r="E234" s="166">
        <v>6080</v>
      </c>
      <c r="F234" s="27" t="str">
        <f>VLOOKUP(Tablaedad[[#This Row],[Item]],'DT HUEVO'!$A:$B,2,0)</f>
        <v>HUEVO SUCIO BASE LAVADO ZF X 30 BANDEJA GRIS CANASTA</v>
      </c>
      <c r="G234" s="8" t="str">
        <f>+VLOOKUP(Tablaedad[[#This Row],[CEDI]],'CONVERSION DATOS'!B:C,2,0)</f>
        <v>LANZA</v>
      </c>
      <c r="H234" s="14" t="str">
        <f>+VLOOKUP(Tablaedad[[#This Row],[Item]],'DT HUEVO'!$A:$E,4,0)</f>
        <v>SEGUNDA</v>
      </c>
      <c r="I234" t="str">
        <f>+VLOOKUP(Tablaedad[[#This Row],[Item]],'DT HUEVO'!$A:$D,3,0)</f>
        <v>SEGUNDA</v>
      </c>
      <c r="J234" t="str">
        <f>+VLOOKUP(G234,'DT HUEVO'!$H:$K,4,0)</f>
        <v>PLANTAS</v>
      </c>
      <c r="K234">
        <f>SUMIFS('DIAS DE INVENTARIO TAT'!M:M,'DIAS DE INVENTARIO TAT'!A:A,Tablaedad[[#This Row],[DESTINO]],'DIAS DE INVENTARIO TAT'!B:B,Tablaedad[[#This Row],[Item]])</f>
        <v>0</v>
      </c>
      <c r="L234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34" s="6">
        <f>SUMIFS(inv!D$1:D$1,inv!T$1:T$1,Tablaedad[[#This Row],[DESTINO]],inv!AA$1:AA$1,Tablaedad[[#This Row],[Columna4]],inv!P$1:P$1,Tablaedad[[#This Row],[Item]])</f>
        <v>0</v>
      </c>
      <c r="N234" s="22">
        <f>+IFERROR(Tablaedad[[#This Row],[CANTIDAD]]/Tablaedad[[#This Row],[INVENTARIO TOTAL]],0)</f>
        <v>0</v>
      </c>
      <c r="O234">
        <f>+VLOOKUP(Tablaedad[[#This Row],[Item]],'DT HUEVO'!$A:$E,5,0)</f>
        <v>0</v>
      </c>
      <c r="P234">
        <f>SUMIFS('DIAS DE INVENTARIO TAT'!R:R,'DIAS DE INVENTARIO TAT'!A:A,Tablaedad[[#This Row],[DESTINO]],'DIAS DE INVENTARIO TAT'!B:B,Tablaedad[[#This Row],[Item]])</f>
        <v>0</v>
      </c>
      <c r="R234" t="s">
        <v>1733</v>
      </c>
      <c r="S234" t="s">
        <v>1733</v>
      </c>
      <c r="T234" t="s">
        <v>1733</v>
      </c>
    </row>
    <row r="235" spans="1:20">
      <c r="A235" s="221" t="s">
        <v>807</v>
      </c>
      <c r="B235" s="222">
        <v>46307</v>
      </c>
      <c r="C235" s="221">
        <v>4</v>
      </c>
      <c r="D235" s="221">
        <v>13459</v>
      </c>
      <c r="E235" s="166">
        <v>7200</v>
      </c>
      <c r="F235" s="27" t="str">
        <f>VLOOKUP(Tablaedad[[#This Row],[Item]],'DT HUEVO'!$A:$B,2,0)</f>
        <v>HUEVO A X 300 BANDEJA GRIS ALAT CAJA AMARRADO</v>
      </c>
      <c r="G235" s="8" t="str">
        <f>+VLOOKUP(Tablaedad[[#This Row],[CEDI]],'CONVERSION DATOS'!B:C,2,0)</f>
        <v>LANZA</v>
      </c>
      <c r="H235" s="14" t="str">
        <f>+VLOOKUP(Tablaedad[[#This Row],[Item]],'DT HUEVO'!$A:$E,4,0)</f>
        <v>EMPACADOS</v>
      </c>
      <c r="I235" t="str">
        <f>+VLOOKUP(Tablaedad[[#This Row],[Item]],'DT HUEVO'!$A:$D,3,0)</f>
        <v>A</v>
      </c>
      <c r="J235" t="str">
        <f>+VLOOKUP(G235,'DT HUEVO'!$H:$K,4,0)</f>
        <v>PLANTAS</v>
      </c>
      <c r="K235">
        <f>SUMIFS('DIAS DE INVENTARIO TAT'!M:M,'DIAS DE INVENTARIO TAT'!A:A,Tablaedad[[#This Row],[DESTINO]],'DIAS DE INVENTARIO TAT'!B:B,Tablaedad[[#This Row],[Item]])</f>
        <v>0</v>
      </c>
      <c r="L235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35" s="6">
        <f>SUMIFS(inv!D$1:D$1,inv!T$1:T$1,Tablaedad[[#This Row],[DESTINO]],inv!AA$1:AA$1,Tablaedad[[#This Row],[Columna4]],inv!P$1:P$1,Tablaedad[[#This Row],[Item]])</f>
        <v>0</v>
      </c>
      <c r="N235" s="22">
        <f>+IFERROR(Tablaedad[[#This Row],[CANTIDAD]]/Tablaedad[[#This Row],[INVENTARIO TOTAL]],0)</f>
        <v>0</v>
      </c>
      <c r="O235">
        <f>+VLOOKUP(Tablaedad[[#This Row],[Item]],'DT HUEVO'!$A:$E,5,0)</f>
        <v>0</v>
      </c>
      <c r="P235">
        <f>SUMIFS('DIAS DE INVENTARIO TAT'!R:R,'DIAS DE INVENTARIO TAT'!A:A,Tablaedad[[#This Row],[DESTINO]],'DIAS DE INVENTARIO TAT'!B:B,Tablaedad[[#This Row],[Item]])</f>
        <v>0</v>
      </c>
      <c r="R235" t="s">
        <v>1733</v>
      </c>
      <c r="S235" t="s">
        <v>1733</v>
      </c>
      <c r="T235" t="s">
        <v>1733</v>
      </c>
    </row>
    <row r="236" spans="1:20">
      <c r="A236" s="221" t="s">
        <v>807</v>
      </c>
      <c r="B236" s="222">
        <v>46307</v>
      </c>
      <c r="C236" s="221">
        <v>2</v>
      </c>
      <c r="D236" s="221">
        <v>10601</v>
      </c>
      <c r="E236" s="166">
        <v>7560</v>
      </c>
      <c r="F236" s="27" t="str">
        <f>VLOOKUP(Tablaedad[[#This Row],[Item]],'DT HUEVO'!$A:$B,2,0)</f>
        <v>HUEVO CX30 CARTON GRIS</v>
      </c>
      <c r="G236" s="8" t="str">
        <f>+VLOOKUP(Tablaedad[[#This Row],[CEDI]],'CONVERSION DATOS'!B:C,2,0)</f>
        <v>LANZA</v>
      </c>
      <c r="H236" s="14" t="str">
        <f>+VLOOKUP(Tablaedad[[#This Row],[Item]],'DT HUEVO'!$A:$E,4,0)</f>
        <v>GRIS SUELTO</v>
      </c>
      <c r="I236" t="str">
        <f>+VLOOKUP(Tablaedad[[#This Row],[Item]],'DT HUEVO'!$A:$D,3,0)</f>
        <v>C</v>
      </c>
      <c r="J236" t="str">
        <f>+VLOOKUP(G236,'DT HUEVO'!$H:$K,4,0)</f>
        <v>PLANTAS</v>
      </c>
      <c r="K236">
        <f>SUMIFS('DIAS DE INVENTARIO TAT'!M:M,'DIAS DE INVENTARIO TAT'!A:A,Tablaedad[[#This Row],[DESTINO]],'DIAS DE INVENTARIO TAT'!B:B,Tablaedad[[#This Row],[Item]])</f>
        <v>0</v>
      </c>
      <c r="L236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36" s="6">
        <f>SUMIFS(inv!D$1:D$1,inv!T$1:T$1,Tablaedad[[#This Row],[DESTINO]],inv!AA$1:AA$1,Tablaedad[[#This Row],[Columna4]],inv!P$1:P$1,Tablaedad[[#This Row],[Item]])</f>
        <v>0</v>
      </c>
      <c r="N236" s="22">
        <f>+IFERROR(Tablaedad[[#This Row],[CANTIDAD]]/Tablaedad[[#This Row],[INVENTARIO TOTAL]],0)</f>
        <v>0</v>
      </c>
      <c r="O236">
        <f>+VLOOKUP(Tablaedad[[#This Row],[Item]],'DT HUEVO'!$A:$E,5,0)</f>
        <v>0</v>
      </c>
      <c r="P236">
        <f>SUMIFS('DIAS DE INVENTARIO TAT'!R:R,'DIAS DE INVENTARIO TAT'!A:A,Tablaedad[[#This Row],[DESTINO]],'DIAS DE INVENTARIO TAT'!B:B,Tablaedad[[#This Row],[Item]])</f>
        <v>0</v>
      </c>
      <c r="R236" t="s">
        <v>1733</v>
      </c>
      <c r="S236" t="s">
        <v>1733</v>
      </c>
      <c r="T236" t="s">
        <v>1733</v>
      </c>
    </row>
    <row r="237" spans="1:20">
      <c r="A237" s="221" t="s">
        <v>807</v>
      </c>
      <c r="B237" s="222">
        <v>46307</v>
      </c>
      <c r="C237" s="221">
        <v>2</v>
      </c>
      <c r="D237" s="221">
        <v>13324</v>
      </c>
      <c r="E237" s="166">
        <v>4320</v>
      </c>
      <c r="F237" s="27" t="str">
        <f>VLOOKUP(Tablaedad[[#This Row],[Item]],'DT HUEVO'!$A:$B,2,0)</f>
        <v>HUEVO AA X 30 BAND GRIS AMARRADO TAPA VERDE ALAT - ESTIBADO</v>
      </c>
      <c r="G237" s="8" t="str">
        <f>+VLOOKUP(Tablaedad[[#This Row],[CEDI]],'CONVERSION DATOS'!B:C,2,0)</f>
        <v>LANZA</v>
      </c>
      <c r="H237" s="14" t="str">
        <f>+VLOOKUP(Tablaedad[[#This Row],[Item]],'DT HUEVO'!$A:$E,4,0)</f>
        <v>EMPACADOS</v>
      </c>
      <c r="I237" t="str">
        <f>+VLOOKUP(Tablaedad[[#This Row],[Item]],'DT HUEVO'!$A:$D,3,0)</f>
        <v>AA</v>
      </c>
      <c r="J237" t="str">
        <f>+VLOOKUP(G237,'DT HUEVO'!$H:$K,4,0)</f>
        <v>PLANTAS</v>
      </c>
      <c r="K237">
        <f>SUMIFS('DIAS DE INVENTARIO TAT'!M:M,'DIAS DE INVENTARIO TAT'!A:A,Tablaedad[[#This Row],[DESTINO]],'DIAS DE INVENTARIO TAT'!B:B,Tablaedad[[#This Row],[Item]])</f>
        <v>0</v>
      </c>
      <c r="L237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37" s="6">
        <f>SUMIFS(inv!D$1:D$1,inv!T$1:T$1,Tablaedad[[#This Row],[DESTINO]],inv!AA$1:AA$1,Tablaedad[[#This Row],[Columna4]],inv!P$1:P$1,Tablaedad[[#This Row],[Item]])</f>
        <v>0</v>
      </c>
      <c r="N237" s="22">
        <f>+IFERROR(Tablaedad[[#This Row],[CANTIDAD]]/Tablaedad[[#This Row],[INVENTARIO TOTAL]],0)</f>
        <v>0</v>
      </c>
      <c r="O237">
        <f>+VLOOKUP(Tablaedad[[#This Row],[Item]],'DT HUEVO'!$A:$E,5,0)</f>
        <v>0</v>
      </c>
      <c r="P237">
        <f>SUMIFS('DIAS DE INVENTARIO TAT'!R:R,'DIAS DE INVENTARIO TAT'!A:A,Tablaedad[[#This Row],[DESTINO]],'DIAS DE INVENTARIO TAT'!B:B,Tablaedad[[#This Row],[Item]])</f>
        <v>0</v>
      </c>
      <c r="R237" t="s">
        <v>1733</v>
      </c>
      <c r="S237" t="s">
        <v>1733</v>
      </c>
      <c r="T237" t="s">
        <v>1733</v>
      </c>
    </row>
    <row r="238" spans="1:20">
      <c r="A238" s="221" t="s">
        <v>807</v>
      </c>
      <c r="B238" s="222">
        <v>46307</v>
      </c>
      <c r="C238" s="221">
        <v>2</v>
      </c>
      <c r="D238" s="221">
        <v>13324</v>
      </c>
      <c r="E238" s="166">
        <v>4320</v>
      </c>
      <c r="F238" s="27" t="str">
        <f>VLOOKUP(Tablaedad[[#This Row],[Item]],'DT HUEVO'!$A:$B,2,0)</f>
        <v>HUEVO AA X 30 BAND GRIS AMARRADO TAPA VERDE ALAT - ESTIBADO</v>
      </c>
      <c r="G238" s="8" t="str">
        <f>+VLOOKUP(Tablaedad[[#This Row],[CEDI]],'CONVERSION DATOS'!B:C,2,0)</f>
        <v>LANZA</v>
      </c>
      <c r="H238" s="14" t="str">
        <f>+VLOOKUP(Tablaedad[[#This Row],[Item]],'DT HUEVO'!$A:$E,4,0)</f>
        <v>EMPACADOS</v>
      </c>
      <c r="I238" t="str">
        <f>+VLOOKUP(Tablaedad[[#This Row],[Item]],'DT HUEVO'!$A:$D,3,0)</f>
        <v>AA</v>
      </c>
      <c r="J238" t="str">
        <f>+VLOOKUP(G238,'DT HUEVO'!$H:$K,4,0)</f>
        <v>PLANTAS</v>
      </c>
      <c r="K238">
        <f>SUMIFS('DIAS DE INVENTARIO TAT'!M:M,'DIAS DE INVENTARIO TAT'!A:A,Tablaedad[[#This Row],[DESTINO]],'DIAS DE INVENTARIO TAT'!B:B,Tablaedad[[#This Row],[Item]])</f>
        <v>0</v>
      </c>
      <c r="L238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38" s="6">
        <f>SUMIFS(inv!D$1:D$1,inv!T$1:T$1,Tablaedad[[#This Row],[DESTINO]],inv!AA$1:AA$1,Tablaedad[[#This Row],[Columna4]],inv!P$1:P$1,Tablaedad[[#This Row],[Item]])</f>
        <v>0</v>
      </c>
      <c r="N238" s="22">
        <f>+IFERROR(Tablaedad[[#This Row],[CANTIDAD]]/Tablaedad[[#This Row],[INVENTARIO TOTAL]],0)</f>
        <v>0</v>
      </c>
      <c r="O238">
        <f>+VLOOKUP(Tablaedad[[#This Row],[Item]],'DT HUEVO'!$A:$E,5,0)</f>
        <v>0</v>
      </c>
      <c r="P238">
        <f>SUMIFS('DIAS DE INVENTARIO TAT'!R:R,'DIAS DE INVENTARIO TAT'!A:A,Tablaedad[[#This Row],[DESTINO]],'DIAS DE INVENTARIO TAT'!B:B,Tablaedad[[#This Row],[Item]])</f>
        <v>0</v>
      </c>
      <c r="R238" t="s">
        <v>1733</v>
      </c>
      <c r="S238" t="s">
        <v>1733</v>
      </c>
      <c r="T238" t="s">
        <v>1733</v>
      </c>
    </row>
    <row r="239" spans="1:20">
      <c r="A239" s="221" t="s">
        <v>807</v>
      </c>
      <c r="B239" s="222">
        <v>46307</v>
      </c>
      <c r="C239" s="221">
        <v>2</v>
      </c>
      <c r="D239" s="221">
        <v>13324</v>
      </c>
      <c r="E239" s="166">
        <v>4320</v>
      </c>
      <c r="F239" s="27" t="str">
        <f>VLOOKUP(Tablaedad[[#This Row],[Item]],'DT HUEVO'!$A:$B,2,0)</f>
        <v>HUEVO AA X 30 BAND GRIS AMARRADO TAPA VERDE ALAT - ESTIBADO</v>
      </c>
      <c r="G239" s="8" t="str">
        <f>+VLOOKUP(Tablaedad[[#This Row],[CEDI]],'CONVERSION DATOS'!B:C,2,0)</f>
        <v>LANZA</v>
      </c>
      <c r="H239" s="14" t="str">
        <f>+VLOOKUP(Tablaedad[[#This Row],[Item]],'DT HUEVO'!$A:$E,4,0)</f>
        <v>EMPACADOS</v>
      </c>
      <c r="I239" t="str">
        <f>+VLOOKUP(Tablaedad[[#This Row],[Item]],'DT HUEVO'!$A:$D,3,0)</f>
        <v>AA</v>
      </c>
      <c r="J239" t="str">
        <f>+VLOOKUP(G239,'DT HUEVO'!$H:$K,4,0)</f>
        <v>PLANTAS</v>
      </c>
      <c r="K239">
        <f>SUMIFS('DIAS DE INVENTARIO TAT'!M:M,'DIAS DE INVENTARIO TAT'!A:A,Tablaedad[[#This Row],[DESTINO]],'DIAS DE INVENTARIO TAT'!B:B,Tablaedad[[#This Row],[Item]])</f>
        <v>0</v>
      </c>
      <c r="L239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39" s="6">
        <f>SUMIFS(inv!D$1:D$1,inv!T$1:T$1,Tablaedad[[#This Row],[DESTINO]],inv!AA$1:AA$1,Tablaedad[[#This Row],[Columna4]],inv!P$1:P$1,Tablaedad[[#This Row],[Item]])</f>
        <v>0</v>
      </c>
      <c r="N239" s="22">
        <f>+IFERROR(Tablaedad[[#This Row],[CANTIDAD]]/Tablaedad[[#This Row],[INVENTARIO TOTAL]],0)</f>
        <v>0</v>
      </c>
      <c r="O239">
        <f>+VLOOKUP(Tablaedad[[#This Row],[Item]],'DT HUEVO'!$A:$E,5,0)</f>
        <v>0</v>
      </c>
      <c r="P239">
        <f>SUMIFS('DIAS DE INVENTARIO TAT'!R:R,'DIAS DE INVENTARIO TAT'!A:A,Tablaedad[[#This Row],[DESTINO]],'DIAS DE INVENTARIO TAT'!B:B,Tablaedad[[#This Row],[Item]])</f>
        <v>0</v>
      </c>
      <c r="R239" t="s">
        <v>1733</v>
      </c>
      <c r="S239" t="s">
        <v>1733</v>
      </c>
      <c r="T239" t="s">
        <v>1733</v>
      </c>
    </row>
    <row r="240" spans="1:20">
      <c r="A240" s="221" t="s">
        <v>807</v>
      </c>
      <c r="B240" s="222">
        <v>46307</v>
      </c>
      <c r="C240" s="221">
        <v>2</v>
      </c>
      <c r="D240" s="221">
        <v>13324</v>
      </c>
      <c r="E240" s="166">
        <v>4320</v>
      </c>
      <c r="F240" s="27" t="str">
        <f>VLOOKUP(Tablaedad[[#This Row],[Item]],'DT HUEVO'!$A:$B,2,0)</f>
        <v>HUEVO AA X 30 BAND GRIS AMARRADO TAPA VERDE ALAT - ESTIBADO</v>
      </c>
      <c r="G240" s="8" t="str">
        <f>+VLOOKUP(Tablaedad[[#This Row],[CEDI]],'CONVERSION DATOS'!B:C,2,0)</f>
        <v>LANZA</v>
      </c>
      <c r="H240" s="14" t="str">
        <f>+VLOOKUP(Tablaedad[[#This Row],[Item]],'DT HUEVO'!$A:$E,4,0)</f>
        <v>EMPACADOS</v>
      </c>
      <c r="I240" t="str">
        <f>+VLOOKUP(Tablaedad[[#This Row],[Item]],'DT HUEVO'!$A:$D,3,0)</f>
        <v>AA</v>
      </c>
      <c r="J240" t="str">
        <f>+VLOOKUP(G240,'DT HUEVO'!$H:$K,4,0)</f>
        <v>PLANTAS</v>
      </c>
      <c r="K240">
        <f>SUMIFS('DIAS DE INVENTARIO TAT'!M:M,'DIAS DE INVENTARIO TAT'!A:A,Tablaedad[[#This Row],[DESTINO]],'DIAS DE INVENTARIO TAT'!B:B,Tablaedad[[#This Row],[Item]])</f>
        <v>0</v>
      </c>
      <c r="L240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40" s="6">
        <f>SUMIFS(inv!D$1:D$1,inv!T$1:T$1,Tablaedad[[#This Row],[DESTINO]],inv!AA$1:AA$1,Tablaedad[[#This Row],[Columna4]],inv!P$1:P$1,Tablaedad[[#This Row],[Item]])</f>
        <v>0</v>
      </c>
      <c r="N240" s="22">
        <f>+IFERROR(Tablaedad[[#This Row],[CANTIDAD]]/Tablaedad[[#This Row],[INVENTARIO TOTAL]],0)</f>
        <v>0</v>
      </c>
      <c r="O240">
        <f>+VLOOKUP(Tablaedad[[#This Row],[Item]],'DT HUEVO'!$A:$E,5,0)</f>
        <v>0</v>
      </c>
      <c r="P240">
        <f>SUMIFS('DIAS DE INVENTARIO TAT'!R:R,'DIAS DE INVENTARIO TAT'!A:A,Tablaedad[[#This Row],[DESTINO]],'DIAS DE INVENTARIO TAT'!B:B,Tablaedad[[#This Row],[Item]])</f>
        <v>0</v>
      </c>
      <c r="R240" t="s">
        <v>1733</v>
      </c>
      <c r="S240" t="s">
        <v>1733</v>
      </c>
      <c r="T240" t="s">
        <v>1733</v>
      </c>
    </row>
    <row r="241" spans="1:20">
      <c r="A241" s="221" t="s">
        <v>807</v>
      </c>
      <c r="B241" s="222">
        <v>46307</v>
      </c>
      <c r="C241" s="221">
        <v>2</v>
      </c>
      <c r="D241" s="221">
        <v>13324</v>
      </c>
      <c r="E241" s="166">
        <v>4320</v>
      </c>
      <c r="F241" s="27" t="str">
        <f>VLOOKUP(Tablaedad[[#This Row],[Item]],'DT HUEVO'!$A:$B,2,0)</f>
        <v>HUEVO AA X 30 BAND GRIS AMARRADO TAPA VERDE ALAT - ESTIBADO</v>
      </c>
      <c r="G241" s="8" t="str">
        <f>+VLOOKUP(Tablaedad[[#This Row],[CEDI]],'CONVERSION DATOS'!B:C,2,0)</f>
        <v>LANZA</v>
      </c>
      <c r="H241" s="14" t="str">
        <f>+VLOOKUP(Tablaedad[[#This Row],[Item]],'DT HUEVO'!$A:$E,4,0)</f>
        <v>EMPACADOS</v>
      </c>
      <c r="I241" t="str">
        <f>+VLOOKUP(Tablaedad[[#This Row],[Item]],'DT HUEVO'!$A:$D,3,0)</f>
        <v>AA</v>
      </c>
      <c r="J241" t="str">
        <f>+VLOOKUP(G241,'DT HUEVO'!$H:$K,4,0)</f>
        <v>PLANTAS</v>
      </c>
      <c r="K241">
        <f>SUMIFS('DIAS DE INVENTARIO TAT'!M:M,'DIAS DE INVENTARIO TAT'!A:A,Tablaedad[[#This Row],[DESTINO]],'DIAS DE INVENTARIO TAT'!B:B,Tablaedad[[#This Row],[Item]])</f>
        <v>0</v>
      </c>
      <c r="L241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41" s="6">
        <f>SUMIFS(inv!D$1:D$1,inv!T$1:T$1,Tablaedad[[#This Row],[DESTINO]],inv!AA$1:AA$1,Tablaedad[[#This Row],[Columna4]],inv!P$1:P$1,Tablaedad[[#This Row],[Item]])</f>
        <v>0</v>
      </c>
      <c r="N241" s="22">
        <f>+IFERROR(Tablaedad[[#This Row],[CANTIDAD]]/Tablaedad[[#This Row],[INVENTARIO TOTAL]],0)</f>
        <v>0</v>
      </c>
      <c r="O241">
        <f>+VLOOKUP(Tablaedad[[#This Row],[Item]],'DT HUEVO'!$A:$E,5,0)</f>
        <v>0</v>
      </c>
      <c r="P241">
        <f>SUMIFS('DIAS DE INVENTARIO TAT'!R:R,'DIAS DE INVENTARIO TAT'!A:A,Tablaedad[[#This Row],[DESTINO]],'DIAS DE INVENTARIO TAT'!B:B,Tablaedad[[#This Row],[Item]])</f>
        <v>0</v>
      </c>
      <c r="R241" t="s">
        <v>1733</v>
      </c>
      <c r="S241" t="s">
        <v>1733</v>
      </c>
      <c r="T241" t="s">
        <v>1733</v>
      </c>
    </row>
    <row r="242" spans="1:20">
      <c r="A242" s="221" t="s">
        <v>807</v>
      </c>
      <c r="B242" s="222">
        <v>46307</v>
      </c>
      <c r="C242" s="221">
        <v>2</v>
      </c>
      <c r="D242" s="221">
        <v>13324</v>
      </c>
      <c r="E242" s="166">
        <v>4320</v>
      </c>
      <c r="F242" s="27" t="str">
        <f>VLOOKUP(Tablaedad[[#This Row],[Item]],'DT HUEVO'!$A:$B,2,0)</f>
        <v>HUEVO AA X 30 BAND GRIS AMARRADO TAPA VERDE ALAT - ESTIBADO</v>
      </c>
      <c r="G242" s="8" t="str">
        <f>+VLOOKUP(Tablaedad[[#This Row],[CEDI]],'CONVERSION DATOS'!B:C,2,0)</f>
        <v>LANZA</v>
      </c>
      <c r="H242" s="14" t="str">
        <f>+VLOOKUP(Tablaedad[[#This Row],[Item]],'DT HUEVO'!$A:$E,4,0)</f>
        <v>EMPACADOS</v>
      </c>
      <c r="I242" t="str">
        <f>+VLOOKUP(Tablaedad[[#This Row],[Item]],'DT HUEVO'!$A:$D,3,0)</f>
        <v>AA</v>
      </c>
      <c r="J242" t="str">
        <f>+VLOOKUP(G242,'DT HUEVO'!$H:$K,4,0)</f>
        <v>PLANTAS</v>
      </c>
      <c r="K242">
        <f>SUMIFS('DIAS DE INVENTARIO TAT'!M:M,'DIAS DE INVENTARIO TAT'!A:A,Tablaedad[[#This Row],[DESTINO]],'DIAS DE INVENTARIO TAT'!B:B,Tablaedad[[#This Row],[Item]])</f>
        <v>0</v>
      </c>
      <c r="L242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42" s="6">
        <f>SUMIFS(inv!D$1:D$1,inv!T$1:T$1,Tablaedad[[#This Row],[DESTINO]],inv!AA$1:AA$1,Tablaedad[[#This Row],[Columna4]],inv!P$1:P$1,Tablaedad[[#This Row],[Item]])</f>
        <v>0</v>
      </c>
      <c r="N242" s="22">
        <f>+IFERROR(Tablaedad[[#This Row],[CANTIDAD]]/Tablaedad[[#This Row],[INVENTARIO TOTAL]],0)</f>
        <v>0</v>
      </c>
      <c r="O242">
        <f>+VLOOKUP(Tablaedad[[#This Row],[Item]],'DT HUEVO'!$A:$E,5,0)</f>
        <v>0</v>
      </c>
      <c r="P242">
        <f>SUMIFS('DIAS DE INVENTARIO TAT'!R:R,'DIAS DE INVENTARIO TAT'!A:A,Tablaedad[[#This Row],[DESTINO]],'DIAS DE INVENTARIO TAT'!B:B,Tablaedad[[#This Row],[Item]])</f>
        <v>0</v>
      </c>
      <c r="R242" t="s">
        <v>1733</v>
      </c>
      <c r="S242" t="s">
        <v>1733</v>
      </c>
      <c r="T242" t="s">
        <v>1733</v>
      </c>
    </row>
    <row r="243" spans="1:20">
      <c r="A243" s="221" t="s">
        <v>807</v>
      </c>
      <c r="B243" s="222">
        <v>46307</v>
      </c>
      <c r="C243" s="221">
        <v>2</v>
      </c>
      <c r="D243" s="221">
        <v>13324</v>
      </c>
      <c r="E243" s="166">
        <v>4320</v>
      </c>
      <c r="F243" s="27" t="str">
        <f>VLOOKUP(Tablaedad[[#This Row],[Item]],'DT HUEVO'!$A:$B,2,0)</f>
        <v>HUEVO AA X 30 BAND GRIS AMARRADO TAPA VERDE ALAT - ESTIBADO</v>
      </c>
      <c r="G243" s="8" t="str">
        <f>+VLOOKUP(Tablaedad[[#This Row],[CEDI]],'CONVERSION DATOS'!B:C,2,0)</f>
        <v>LANZA</v>
      </c>
      <c r="H243" s="14" t="str">
        <f>+VLOOKUP(Tablaedad[[#This Row],[Item]],'DT HUEVO'!$A:$E,4,0)</f>
        <v>EMPACADOS</v>
      </c>
      <c r="I243" t="str">
        <f>+VLOOKUP(Tablaedad[[#This Row],[Item]],'DT HUEVO'!$A:$D,3,0)</f>
        <v>AA</v>
      </c>
      <c r="J243" t="str">
        <f>+VLOOKUP(G243,'DT HUEVO'!$H:$K,4,0)</f>
        <v>PLANTAS</v>
      </c>
      <c r="K243">
        <f>SUMIFS('DIAS DE INVENTARIO TAT'!M:M,'DIAS DE INVENTARIO TAT'!A:A,Tablaedad[[#This Row],[DESTINO]],'DIAS DE INVENTARIO TAT'!B:B,Tablaedad[[#This Row],[Item]])</f>
        <v>0</v>
      </c>
      <c r="L243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43" s="6">
        <f>SUMIFS(inv!D$1:D$1,inv!T$1:T$1,Tablaedad[[#This Row],[DESTINO]],inv!AA$1:AA$1,Tablaedad[[#This Row],[Columna4]],inv!P$1:P$1,Tablaedad[[#This Row],[Item]])</f>
        <v>0</v>
      </c>
      <c r="N243" s="22">
        <f>+IFERROR(Tablaedad[[#This Row],[CANTIDAD]]/Tablaedad[[#This Row],[INVENTARIO TOTAL]],0)</f>
        <v>0</v>
      </c>
      <c r="O243">
        <f>+VLOOKUP(Tablaedad[[#This Row],[Item]],'DT HUEVO'!$A:$E,5,0)</f>
        <v>0</v>
      </c>
      <c r="P243">
        <f>SUMIFS('DIAS DE INVENTARIO TAT'!R:R,'DIAS DE INVENTARIO TAT'!A:A,Tablaedad[[#This Row],[DESTINO]],'DIAS DE INVENTARIO TAT'!B:B,Tablaedad[[#This Row],[Item]])</f>
        <v>0</v>
      </c>
      <c r="R243" t="s">
        <v>1733</v>
      </c>
      <c r="S243" t="s">
        <v>1733</v>
      </c>
      <c r="T243" t="s">
        <v>1733</v>
      </c>
    </row>
    <row r="244" spans="1:20">
      <c r="A244" s="221" t="s">
        <v>807</v>
      </c>
      <c r="B244" s="222">
        <v>46307</v>
      </c>
      <c r="C244" s="221">
        <v>2</v>
      </c>
      <c r="D244" s="221">
        <v>13324</v>
      </c>
      <c r="E244" s="166">
        <v>4320</v>
      </c>
      <c r="F244" s="27" t="str">
        <f>VLOOKUP(Tablaedad[[#This Row],[Item]],'DT HUEVO'!$A:$B,2,0)</f>
        <v>HUEVO AA X 30 BAND GRIS AMARRADO TAPA VERDE ALAT - ESTIBADO</v>
      </c>
      <c r="G244" s="8" t="str">
        <f>+VLOOKUP(Tablaedad[[#This Row],[CEDI]],'CONVERSION DATOS'!B:C,2,0)</f>
        <v>LANZA</v>
      </c>
      <c r="H244" s="14" t="str">
        <f>+VLOOKUP(Tablaedad[[#This Row],[Item]],'DT HUEVO'!$A:$E,4,0)</f>
        <v>EMPACADOS</v>
      </c>
      <c r="I244" t="str">
        <f>+VLOOKUP(Tablaedad[[#This Row],[Item]],'DT HUEVO'!$A:$D,3,0)</f>
        <v>AA</v>
      </c>
      <c r="J244" t="str">
        <f>+VLOOKUP(G244,'DT HUEVO'!$H:$K,4,0)</f>
        <v>PLANTAS</v>
      </c>
      <c r="K244">
        <f>SUMIFS('DIAS DE INVENTARIO TAT'!M:M,'DIAS DE INVENTARIO TAT'!A:A,Tablaedad[[#This Row],[DESTINO]],'DIAS DE INVENTARIO TAT'!B:B,Tablaedad[[#This Row],[Item]])</f>
        <v>0</v>
      </c>
      <c r="L244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44" s="6">
        <f>SUMIFS(inv!D$1:D$1,inv!T$1:T$1,Tablaedad[[#This Row],[DESTINO]],inv!AA$1:AA$1,Tablaedad[[#This Row],[Columna4]],inv!P$1:P$1,Tablaedad[[#This Row],[Item]])</f>
        <v>0</v>
      </c>
      <c r="N244" s="183">
        <f>+IFERROR(Tablaedad[[#This Row],[CANTIDAD]]/Tablaedad[[#This Row],[INVENTARIO TOTAL]],0)</f>
        <v>0</v>
      </c>
      <c r="O244">
        <f>+VLOOKUP(Tablaedad[[#This Row],[Item]],'DT HUEVO'!$A:$E,5,0)</f>
        <v>0</v>
      </c>
      <c r="P244">
        <f>SUMIFS('DIAS DE INVENTARIO TAT'!R:R,'DIAS DE INVENTARIO TAT'!A:A,Tablaedad[[#This Row],[DESTINO]],'DIAS DE INVENTARIO TAT'!B:B,Tablaedad[[#This Row],[Item]])</f>
        <v>0</v>
      </c>
      <c r="R244" t="s">
        <v>1733</v>
      </c>
      <c r="S244" t="s">
        <v>1733</v>
      </c>
      <c r="T244" t="s">
        <v>1733</v>
      </c>
    </row>
    <row r="245" spans="1:20">
      <c r="A245" s="221" t="s">
        <v>807</v>
      </c>
      <c r="B245" s="222">
        <v>46307</v>
      </c>
      <c r="C245" s="221">
        <v>2</v>
      </c>
      <c r="D245" s="221">
        <v>13324</v>
      </c>
      <c r="E245" s="166">
        <v>4320</v>
      </c>
      <c r="F245" s="27" t="str">
        <f>VLOOKUP(Tablaedad[[#This Row],[Item]],'DT HUEVO'!$A:$B,2,0)</f>
        <v>HUEVO AA X 30 BAND GRIS AMARRADO TAPA VERDE ALAT - ESTIBADO</v>
      </c>
      <c r="G245" s="8" t="str">
        <f>+VLOOKUP(Tablaedad[[#This Row],[CEDI]],'CONVERSION DATOS'!B:C,2,0)</f>
        <v>LANZA</v>
      </c>
      <c r="H245" s="14" t="str">
        <f>+VLOOKUP(Tablaedad[[#This Row],[Item]],'DT HUEVO'!$A:$E,4,0)</f>
        <v>EMPACADOS</v>
      </c>
      <c r="I245" t="str">
        <f>+VLOOKUP(Tablaedad[[#This Row],[Item]],'DT HUEVO'!$A:$D,3,0)</f>
        <v>AA</v>
      </c>
      <c r="J245" t="str">
        <f>+VLOOKUP(G245,'DT HUEVO'!$H:$K,4,0)</f>
        <v>PLANTAS</v>
      </c>
      <c r="K245">
        <f>SUMIFS('DIAS DE INVENTARIO TAT'!M:M,'DIAS DE INVENTARIO TAT'!A:A,Tablaedad[[#This Row],[DESTINO]],'DIAS DE INVENTARIO TAT'!B:B,Tablaedad[[#This Row],[Item]])</f>
        <v>0</v>
      </c>
      <c r="L245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45" s="6">
        <f>SUMIFS(inv!D$1:D$1,inv!T$1:T$1,Tablaedad[[#This Row],[DESTINO]],inv!AA$1:AA$1,Tablaedad[[#This Row],[Columna4]],inv!P$1:P$1,Tablaedad[[#This Row],[Item]])</f>
        <v>0</v>
      </c>
      <c r="N245" s="183">
        <f>+IFERROR(Tablaedad[[#This Row],[CANTIDAD]]/Tablaedad[[#This Row],[INVENTARIO TOTAL]],0)</f>
        <v>0</v>
      </c>
      <c r="O245">
        <f>+VLOOKUP(Tablaedad[[#This Row],[Item]],'DT HUEVO'!$A:$E,5,0)</f>
        <v>0</v>
      </c>
      <c r="P245">
        <f>SUMIFS('DIAS DE INVENTARIO TAT'!R:R,'DIAS DE INVENTARIO TAT'!A:A,Tablaedad[[#This Row],[DESTINO]],'DIAS DE INVENTARIO TAT'!B:B,Tablaedad[[#This Row],[Item]])</f>
        <v>0</v>
      </c>
      <c r="R245" t="s">
        <v>1733</v>
      </c>
      <c r="S245" t="s">
        <v>1733</v>
      </c>
      <c r="T245" t="s">
        <v>1733</v>
      </c>
    </row>
    <row r="246" spans="1:20">
      <c r="A246" s="221" t="s">
        <v>807</v>
      </c>
      <c r="B246" s="222">
        <v>46307</v>
      </c>
      <c r="C246" s="221">
        <v>2</v>
      </c>
      <c r="D246" s="221">
        <v>13324</v>
      </c>
      <c r="E246" s="166">
        <v>4320</v>
      </c>
      <c r="F246" s="27" t="str">
        <f>VLOOKUP(Tablaedad[[#This Row],[Item]],'DT HUEVO'!$A:$B,2,0)</f>
        <v>HUEVO AA X 30 BAND GRIS AMARRADO TAPA VERDE ALAT - ESTIBADO</v>
      </c>
      <c r="G246" s="8" t="str">
        <f>+VLOOKUP(Tablaedad[[#This Row],[CEDI]],'CONVERSION DATOS'!B:C,2,0)</f>
        <v>LANZA</v>
      </c>
      <c r="H246" s="14" t="str">
        <f>+VLOOKUP(Tablaedad[[#This Row],[Item]],'DT HUEVO'!$A:$E,4,0)</f>
        <v>EMPACADOS</v>
      </c>
      <c r="I246" t="str">
        <f>+VLOOKUP(Tablaedad[[#This Row],[Item]],'DT HUEVO'!$A:$D,3,0)</f>
        <v>AA</v>
      </c>
      <c r="J246" t="str">
        <f>+VLOOKUP(G246,'DT HUEVO'!$H:$K,4,0)</f>
        <v>PLANTAS</v>
      </c>
      <c r="K246">
        <f>SUMIFS('DIAS DE INVENTARIO TAT'!M:M,'DIAS DE INVENTARIO TAT'!A:A,Tablaedad[[#This Row],[DESTINO]],'DIAS DE INVENTARIO TAT'!B:B,Tablaedad[[#This Row],[Item]])</f>
        <v>0</v>
      </c>
      <c r="L246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46" s="6">
        <f>SUMIFS(inv!D$1:D$1,inv!T$1:T$1,Tablaedad[[#This Row],[DESTINO]],inv!AA$1:AA$1,Tablaedad[[#This Row],[Columna4]],inv!P$1:P$1,Tablaedad[[#This Row],[Item]])</f>
        <v>0</v>
      </c>
      <c r="N246" s="183">
        <f>+IFERROR(Tablaedad[[#This Row],[CANTIDAD]]/Tablaedad[[#This Row],[INVENTARIO TOTAL]],0)</f>
        <v>0</v>
      </c>
      <c r="O246">
        <f>+VLOOKUP(Tablaedad[[#This Row],[Item]],'DT HUEVO'!$A:$E,5,0)</f>
        <v>0</v>
      </c>
      <c r="P246">
        <f>SUMIFS('DIAS DE INVENTARIO TAT'!R:R,'DIAS DE INVENTARIO TAT'!A:A,Tablaedad[[#This Row],[DESTINO]],'DIAS DE INVENTARIO TAT'!B:B,Tablaedad[[#This Row],[Item]])</f>
        <v>0</v>
      </c>
      <c r="R246" t="s">
        <v>1733</v>
      </c>
      <c r="S246" t="s">
        <v>1733</v>
      </c>
      <c r="T246" t="s">
        <v>1733</v>
      </c>
    </row>
    <row r="247" spans="1:20">
      <c r="A247" s="221" t="s">
        <v>807</v>
      </c>
      <c r="B247" s="222">
        <v>46307</v>
      </c>
      <c r="C247" s="221">
        <v>2</v>
      </c>
      <c r="D247" s="221">
        <v>13324</v>
      </c>
      <c r="E247" s="166">
        <v>4320</v>
      </c>
      <c r="F247" s="27" t="str">
        <f>VLOOKUP(Tablaedad[[#This Row],[Item]],'DT HUEVO'!$A:$B,2,0)</f>
        <v>HUEVO AA X 30 BAND GRIS AMARRADO TAPA VERDE ALAT - ESTIBADO</v>
      </c>
      <c r="G247" s="8" t="str">
        <f>+VLOOKUP(Tablaedad[[#This Row],[CEDI]],'CONVERSION DATOS'!B:C,2,0)</f>
        <v>LANZA</v>
      </c>
      <c r="H247" s="14" t="str">
        <f>+VLOOKUP(Tablaedad[[#This Row],[Item]],'DT HUEVO'!$A:$E,4,0)</f>
        <v>EMPACADOS</v>
      </c>
      <c r="I247" t="str">
        <f>+VLOOKUP(Tablaedad[[#This Row],[Item]],'DT HUEVO'!$A:$D,3,0)</f>
        <v>AA</v>
      </c>
      <c r="J247" t="str">
        <f>+VLOOKUP(G247,'DT HUEVO'!$H:$K,4,0)</f>
        <v>PLANTAS</v>
      </c>
      <c r="K247">
        <f>SUMIFS('DIAS DE INVENTARIO TAT'!M:M,'DIAS DE INVENTARIO TAT'!A:A,Tablaedad[[#This Row],[DESTINO]],'DIAS DE INVENTARIO TAT'!B:B,Tablaedad[[#This Row],[Item]])</f>
        <v>0</v>
      </c>
      <c r="L247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47" s="6">
        <f>SUMIFS(inv!D$1:D$1,inv!T$1:T$1,Tablaedad[[#This Row],[DESTINO]],inv!AA$1:AA$1,Tablaedad[[#This Row],[Columna4]],inv!P$1:P$1,Tablaedad[[#This Row],[Item]])</f>
        <v>0</v>
      </c>
      <c r="N247" s="183">
        <f>+IFERROR(Tablaedad[[#This Row],[CANTIDAD]]/Tablaedad[[#This Row],[INVENTARIO TOTAL]],0)</f>
        <v>0</v>
      </c>
      <c r="O247">
        <f>+VLOOKUP(Tablaedad[[#This Row],[Item]],'DT HUEVO'!$A:$E,5,0)</f>
        <v>0</v>
      </c>
      <c r="P247">
        <f>SUMIFS('DIAS DE INVENTARIO TAT'!R:R,'DIAS DE INVENTARIO TAT'!A:A,Tablaedad[[#This Row],[DESTINO]],'DIAS DE INVENTARIO TAT'!B:B,Tablaedad[[#This Row],[Item]])</f>
        <v>0</v>
      </c>
      <c r="R247" t="s">
        <v>1733</v>
      </c>
      <c r="S247" t="s">
        <v>1733</v>
      </c>
      <c r="T247" t="s">
        <v>1733</v>
      </c>
    </row>
    <row r="248" spans="1:20">
      <c r="A248" s="221" t="s">
        <v>807</v>
      </c>
      <c r="B248" s="222">
        <v>46307</v>
      </c>
      <c r="C248" s="221">
        <v>2</v>
      </c>
      <c r="D248" s="221">
        <v>13324</v>
      </c>
      <c r="E248" s="166">
        <v>4320</v>
      </c>
      <c r="F248" s="27" t="str">
        <f>VLOOKUP(Tablaedad[[#This Row],[Item]],'DT HUEVO'!$A:$B,2,0)</f>
        <v>HUEVO AA X 30 BAND GRIS AMARRADO TAPA VERDE ALAT - ESTIBADO</v>
      </c>
      <c r="G248" s="8" t="str">
        <f>+VLOOKUP(Tablaedad[[#This Row],[CEDI]],'CONVERSION DATOS'!B:C,2,0)</f>
        <v>LANZA</v>
      </c>
      <c r="H248" s="14" t="str">
        <f>+VLOOKUP(Tablaedad[[#This Row],[Item]],'DT HUEVO'!$A:$E,4,0)</f>
        <v>EMPACADOS</v>
      </c>
      <c r="I248" t="str">
        <f>+VLOOKUP(Tablaedad[[#This Row],[Item]],'DT HUEVO'!$A:$D,3,0)</f>
        <v>AA</v>
      </c>
      <c r="J248" t="str">
        <f>+VLOOKUP(G248,'DT HUEVO'!$H:$K,4,0)</f>
        <v>PLANTAS</v>
      </c>
      <c r="K248">
        <f>SUMIFS('DIAS DE INVENTARIO TAT'!M:M,'DIAS DE INVENTARIO TAT'!A:A,Tablaedad[[#This Row],[DESTINO]],'DIAS DE INVENTARIO TAT'!B:B,Tablaedad[[#This Row],[Item]])</f>
        <v>0</v>
      </c>
      <c r="L248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48" s="6">
        <f>SUMIFS(inv!D$1:D$1,inv!T$1:T$1,Tablaedad[[#This Row],[DESTINO]],inv!AA$1:AA$1,Tablaedad[[#This Row],[Columna4]],inv!P$1:P$1,Tablaedad[[#This Row],[Item]])</f>
        <v>0</v>
      </c>
      <c r="N248" s="183">
        <f>+IFERROR(Tablaedad[[#This Row],[CANTIDAD]]/Tablaedad[[#This Row],[INVENTARIO TOTAL]],0)</f>
        <v>0</v>
      </c>
      <c r="O248">
        <f>+VLOOKUP(Tablaedad[[#This Row],[Item]],'DT HUEVO'!$A:$E,5,0)</f>
        <v>0</v>
      </c>
      <c r="P248">
        <f>SUMIFS('DIAS DE INVENTARIO TAT'!R:R,'DIAS DE INVENTARIO TAT'!A:A,Tablaedad[[#This Row],[DESTINO]],'DIAS DE INVENTARIO TAT'!B:B,Tablaedad[[#This Row],[Item]])</f>
        <v>0</v>
      </c>
      <c r="R248" t="s">
        <v>1733</v>
      </c>
      <c r="S248" t="s">
        <v>1733</v>
      </c>
      <c r="T248" t="s">
        <v>1733</v>
      </c>
    </row>
    <row r="249" spans="1:20">
      <c r="A249" s="221" t="s">
        <v>807</v>
      </c>
      <c r="B249" s="222">
        <v>46307</v>
      </c>
      <c r="C249" s="221">
        <v>2</v>
      </c>
      <c r="D249" s="221">
        <v>13324</v>
      </c>
      <c r="E249" s="166">
        <v>4320</v>
      </c>
      <c r="F249" s="27" t="str">
        <f>VLOOKUP(Tablaedad[[#This Row],[Item]],'DT HUEVO'!$A:$B,2,0)</f>
        <v>HUEVO AA X 30 BAND GRIS AMARRADO TAPA VERDE ALAT - ESTIBADO</v>
      </c>
      <c r="G249" s="8" t="str">
        <f>+VLOOKUP(Tablaedad[[#This Row],[CEDI]],'CONVERSION DATOS'!B:C,2,0)</f>
        <v>LANZA</v>
      </c>
      <c r="H249" s="14" t="str">
        <f>+VLOOKUP(Tablaedad[[#This Row],[Item]],'DT HUEVO'!$A:$E,4,0)</f>
        <v>EMPACADOS</v>
      </c>
      <c r="I249" t="str">
        <f>+VLOOKUP(Tablaedad[[#This Row],[Item]],'DT HUEVO'!$A:$D,3,0)</f>
        <v>AA</v>
      </c>
      <c r="J249" t="str">
        <f>+VLOOKUP(G249,'DT HUEVO'!$H:$K,4,0)</f>
        <v>PLANTAS</v>
      </c>
      <c r="K249">
        <f>SUMIFS('DIAS DE INVENTARIO TAT'!M:M,'DIAS DE INVENTARIO TAT'!A:A,Tablaedad[[#This Row],[DESTINO]],'DIAS DE INVENTARIO TAT'!B:B,Tablaedad[[#This Row],[Item]])</f>
        <v>0</v>
      </c>
      <c r="L249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49" s="6">
        <f>SUMIFS(inv!D$1:D$1,inv!T$1:T$1,Tablaedad[[#This Row],[DESTINO]],inv!AA$1:AA$1,Tablaedad[[#This Row],[Columna4]],inv!P$1:P$1,Tablaedad[[#This Row],[Item]])</f>
        <v>0</v>
      </c>
      <c r="N249" s="183">
        <f>+IFERROR(Tablaedad[[#This Row],[CANTIDAD]]/Tablaedad[[#This Row],[INVENTARIO TOTAL]],0)</f>
        <v>0</v>
      </c>
      <c r="O249">
        <f>+VLOOKUP(Tablaedad[[#This Row],[Item]],'DT HUEVO'!$A:$E,5,0)</f>
        <v>0</v>
      </c>
      <c r="P249">
        <f>SUMIFS('DIAS DE INVENTARIO TAT'!R:R,'DIAS DE INVENTARIO TAT'!A:A,Tablaedad[[#This Row],[DESTINO]],'DIAS DE INVENTARIO TAT'!B:B,Tablaedad[[#This Row],[Item]])</f>
        <v>0</v>
      </c>
      <c r="R249" t="s">
        <v>1733</v>
      </c>
      <c r="S249" t="s">
        <v>1733</v>
      </c>
      <c r="T249" t="s">
        <v>1733</v>
      </c>
    </row>
    <row r="250" spans="1:20">
      <c r="A250" s="221" t="s">
        <v>807</v>
      </c>
      <c r="B250" s="222">
        <v>46307</v>
      </c>
      <c r="C250" s="221">
        <v>2</v>
      </c>
      <c r="D250" s="221">
        <v>13324</v>
      </c>
      <c r="E250" s="166">
        <v>4320</v>
      </c>
      <c r="F250" s="27" t="str">
        <f>VLOOKUP(Tablaedad[[#This Row],[Item]],'DT HUEVO'!$A:$B,2,0)</f>
        <v>HUEVO AA X 30 BAND GRIS AMARRADO TAPA VERDE ALAT - ESTIBADO</v>
      </c>
      <c r="G250" s="8" t="str">
        <f>+VLOOKUP(Tablaedad[[#This Row],[CEDI]],'CONVERSION DATOS'!B:C,2,0)</f>
        <v>LANZA</v>
      </c>
      <c r="H250" s="14" t="str">
        <f>+VLOOKUP(Tablaedad[[#This Row],[Item]],'DT HUEVO'!$A:$E,4,0)</f>
        <v>EMPACADOS</v>
      </c>
      <c r="I250" t="str">
        <f>+VLOOKUP(Tablaedad[[#This Row],[Item]],'DT HUEVO'!$A:$D,3,0)</f>
        <v>AA</v>
      </c>
      <c r="J250" t="str">
        <f>+VLOOKUP(G250,'DT HUEVO'!$H:$K,4,0)</f>
        <v>PLANTAS</v>
      </c>
      <c r="K250">
        <f>SUMIFS('DIAS DE INVENTARIO TAT'!M:M,'DIAS DE INVENTARIO TAT'!A:A,Tablaedad[[#This Row],[DESTINO]],'DIAS DE INVENTARIO TAT'!B:B,Tablaedad[[#This Row],[Item]])</f>
        <v>0</v>
      </c>
      <c r="L250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50" s="6">
        <f>SUMIFS(inv!D$1:D$1,inv!T$1:T$1,Tablaedad[[#This Row],[DESTINO]],inv!AA$1:AA$1,Tablaedad[[#This Row],[Columna4]],inv!P$1:P$1,Tablaedad[[#This Row],[Item]])</f>
        <v>0</v>
      </c>
      <c r="N250" s="183">
        <f>+IFERROR(Tablaedad[[#This Row],[CANTIDAD]]/Tablaedad[[#This Row],[INVENTARIO TOTAL]],0)</f>
        <v>0</v>
      </c>
      <c r="O250">
        <f>+VLOOKUP(Tablaedad[[#This Row],[Item]],'DT HUEVO'!$A:$E,5,0)</f>
        <v>0</v>
      </c>
      <c r="P250">
        <f>SUMIFS('DIAS DE INVENTARIO TAT'!R:R,'DIAS DE INVENTARIO TAT'!A:A,Tablaedad[[#This Row],[DESTINO]],'DIAS DE INVENTARIO TAT'!B:B,Tablaedad[[#This Row],[Item]])</f>
        <v>0</v>
      </c>
      <c r="R250" t="s">
        <v>1733</v>
      </c>
      <c r="S250" t="s">
        <v>1733</v>
      </c>
      <c r="T250" t="s">
        <v>1733</v>
      </c>
    </row>
    <row r="251" spans="1:20">
      <c r="A251" s="221" t="s">
        <v>807</v>
      </c>
      <c r="B251" s="222">
        <v>46307</v>
      </c>
      <c r="C251" s="221">
        <v>2</v>
      </c>
      <c r="D251" s="221">
        <v>13324</v>
      </c>
      <c r="E251" s="166">
        <v>4320</v>
      </c>
      <c r="F251" s="27" t="str">
        <f>VLOOKUP(Tablaedad[[#This Row],[Item]],'DT HUEVO'!$A:$B,2,0)</f>
        <v>HUEVO AA X 30 BAND GRIS AMARRADO TAPA VERDE ALAT - ESTIBADO</v>
      </c>
      <c r="G251" s="8" t="str">
        <f>+VLOOKUP(Tablaedad[[#This Row],[CEDI]],'CONVERSION DATOS'!B:C,2,0)</f>
        <v>LANZA</v>
      </c>
      <c r="H251" s="14" t="str">
        <f>+VLOOKUP(Tablaedad[[#This Row],[Item]],'DT HUEVO'!$A:$E,4,0)</f>
        <v>EMPACADOS</v>
      </c>
      <c r="I251" t="str">
        <f>+VLOOKUP(Tablaedad[[#This Row],[Item]],'DT HUEVO'!$A:$D,3,0)</f>
        <v>AA</v>
      </c>
      <c r="J251" t="str">
        <f>+VLOOKUP(G251,'DT HUEVO'!$H:$K,4,0)</f>
        <v>PLANTAS</v>
      </c>
      <c r="K251">
        <f>SUMIFS('DIAS DE INVENTARIO TAT'!M:M,'DIAS DE INVENTARIO TAT'!A:A,Tablaedad[[#This Row],[DESTINO]],'DIAS DE INVENTARIO TAT'!B:B,Tablaedad[[#This Row],[Item]])</f>
        <v>0</v>
      </c>
      <c r="L251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51" s="6">
        <f>SUMIFS(inv!D$1:D$1,inv!T$1:T$1,Tablaedad[[#This Row],[DESTINO]],inv!AA$1:AA$1,Tablaedad[[#This Row],[Columna4]],inv!P$1:P$1,Tablaedad[[#This Row],[Item]])</f>
        <v>0</v>
      </c>
      <c r="N251" s="183">
        <f>+IFERROR(Tablaedad[[#This Row],[CANTIDAD]]/Tablaedad[[#This Row],[INVENTARIO TOTAL]],0)</f>
        <v>0</v>
      </c>
      <c r="O251">
        <f>+VLOOKUP(Tablaedad[[#This Row],[Item]],'DT HUEVO'!$A:$E,5,0)</f>
        <v>0</v>
      </c>
      <c r="P251">
        <f>SUMIFS('DIAS DE INVENTARIO TAT'!R:R,'DIAS DE INVENTARIO TAT'!A:A,Tablaedad[[#This Row],[DESTINO]],'DIAS DE INVENTARIO TAT'!B:B,Tablaedad[[#This Row],[Item]])</f>
        <v>0</v>
      </c>
      <c r="R251" t="s">
        <v>1733</v>
      </c>
      <c r="S251" t="s">
        <v>1733</v>
      </c>
      <c r="T251" t="s">
        <v>1733</v>
      </c>
    </row>
    <row r="252" spans="1:20">
      <c r="A252" s="221" t="s">
        <v>807</v>
      </c>
      <c r="B252" s="222">
        <v>46307</v>
      </c>
      <c r="C252" s="221">
        <v>2</v>
      </c>
      <c r="D252" s="221">
        <v>13324</v>
      </c>
      <c r="E252" s="166">
        <v>4320</v>
      </c>
      <c r="F252" s="27" t="str">
        <f>VLOOKUP(Tablaedad[[#This Row],[Item]],'DT HUEVO'!$A:$B,2,0)</f>
        <v>HUEVO AA X 30 BAND GRIS AMARRADO TAPA VERDE ALAT - ESTIBADO</v>
      </c>
      <c r="G252" s="8" t="str">
        <f>+VLOOKUP(Tablaedad[[#This Row],[CEDI]],'CONVERSION DATOS'!B:C,2,0)</f>
        <v>LANZA</v>
      </c>
      <c r="H252" s="14" t="str">
        <f>+VLOOKUP(Tablaedad[[#This Row],[Item]],'DT HUEVO'!$A:$E,4,0)</f>
        <v>EMPACADOS</v>
      </c>
      <c r="I252" t="str">
        <f>+VLOOKUP(Tablaedad[[#This Row],[Item]],'DT HUEVO'!$A:$D,3,0)</f>
        <v>AA</v>
      </c>
      <c r="J252" t="str">
        <f>+VLOOKUP(G252,'DT HUEVO'!$H:$K,4,0)</f>
        <v>PLANTAS</v>
      </c>
      <c r="K252">
        <f>SUMIFS('DIAS DE INVENTARIO TAT'!M:M,'DIAS DE INVENTARIO TAT'!A:A,Tablaedad[[#This Row],[DESTINO]],'DIAS DE INVENTARIO TAT'!B:B,Tablaedad[[#This Row],[Item]])</f>
        <v>0</v>
      </c>
      <c r="L252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52" s="6">
        <f>SUMIFS(inv!D$1:D$1,inv!T$1:T$1,Tablaedad[[#This Row],[DESTINO]],inv!AA$1:AA$1,Tablaedad[[#This Row],[Columna4]],inv!P$1:P$1,Tablaedad[[#This Row],[Item]])</f>
        <v>0</v>
      </c>
      <c r="N252" s="183">
        <f>+IFERROR(Tablaedad[[#This Row],[CANTIDAD]]/Tablaedad[[#This Row],[INVENTARIO TOTAL]],0)</f>
        <v>0</v>
      </c>
      <c r="O252">
        <f>+VLOOKUP(Tablaedad[[#This Row],[Item]],'DT HUEVO'!$A:$E,5,0)</f>
        <v>0</v>
      </c>
      <c r="P252">
        <f>SUMIFS('DIAS DE INVENTARIO TAT'!R:R,'DIAS DE INVENTARIO TAT'!A:A,Tablaedad[[#This Row],[DESTINO]],'DIAS DE INVENTARIO TAT'!B:B,Tablaedad[[#This Row],[Item]])</f>
        <v>0</v>
      </c>
      <c r="R252" t="s">
        <v>1733</v>
      </c>
      <c r="S252" t="s">
        <v>1733</v>
      </c>
      <c r="T252" t="s">
        <v>1733</v>
      </c>
    </row>
    <row r="253" spans="1:20">
      <c r="A253" s="221" t="s">
        <v>807</v>
      </c>
      <c r="B253" s="222">
        <v>46307</v>
      </c>
      <c r="C253" s="221">
        <v>2</v>
      </c>
      <c r="D253" s="221">
        <v>13324</v>
      </c>
      <c r="E253" s="166">
        <v>4620</v>
      </c>
      <c r="F253" s="27" t="str">
        <f>VLOOKUP(Tablaedad[[#This Row],[Item]],'DT HUEVO'!$A:$B,2,0)</f>
        <v>HUEVO AA X 30 BAND GRIS AMARRADO TAPA VERDE ALAT - ESTIBADO</v>
      </c>
      <c r="G253" s="8" t="str">
        <f>+VLOOKUP(Tablaedad[[#This Row],[CEDI]],'CONVERSION DATOS'!B:C,2,0)</f>
        <v>LANZA</v>
      </c>
      <c r="H253" s="14" t="str">
        <f>+VLOOKUP(Tablaedad[[#This Row],[Item]],'DT HUEVO'!$A:$E,4,0)</f>
        <v>EMPACADOS</v>
      </c>
      <c r="I253" t="str">
        <f>+VLOOKUP(Tablaedad[[#This Row],[Item]],'DT HUEVO'!$A:$D,3,0)</f>
        <v>AA</v>
      </c>
      <c r="J253" t="str">
        <f>+VLOOKUP(G253,'DT HUEVO'!$H:$K,4,0)</f>
        <v>PLANTAS</v>
      </c>
      <c r="K253">
        <f>SUMIFS('DIAS DE INVENTARIO TAT'!M:M,'DIAS DE INVENTARIO TAT'!A:A,Tablaedad[[#This Row],[DESTINO]],'DIAS DE INVENTARIO TAT'!B:B,Tablaedad[[#This Row],[Item]])</f>
        <v>0</v>
      </c>
      <c r="L253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53" s="6">
        <f>SUMIFS(inv!D$1:D$1,inv!T$1:T$1,Tablaedad[[#This Row],[DESTINO]],inv!AA$1:AA$1,Tablaedad[[#This Row],[Columna4]],inv!P$1:P$1,Tablaedad[[#This Row],[Item]])</f>
        <v>0</v>
      </c>
      <c r="N253" s="183">
        <f>+IFERROR(Tablaedad[[#This Row],[CANTIDAD]]/Tablaedad[[#This Row],[INVENTARIO TOTAL]],0)</f>
        <v>0</v>
      </c>
      <c r="O253">
        <f>+VLOOKUP(Tablaedad[[#This Row],[Item]],'DT HUEVO'!$A:$E,5,0)</f>
        <v>0</v>
      </c>
      <c r="P253">
        <f>SUMIFS('DIAS DE INVENTARIO TAT'!R:R,'DIAS DE INVENTARIO TAT'!A:A,Tablaedad[[#This Row],[DESTINO]],'DIAS DE INVENTARIO TAT'!B:B,Tablaedad[[#This Row],[Item]])</f>
        <v>0</v>
      </c>
      <c r="R253" t="s">
        <v>1733</v>
      </c>
      <c r="S253" t="s">
        <v>1733</v>
      </c>
      <c r="T253" t="s">
        <v>1733</v>
      </c>
    </row>
    <row r="254" spans="1:20">
      <c r="A254" s="221" t="s">
        <v>807</v>
      </c>
      <c r="B254" s="222">
        <v>46307</v>
      </c>
      <c r="C254" s="221">
        <v>3</v>
      </c>
      <c r="D254" s="221">
        <v>75501</v>
      </c>
      <c r="E254" s="166">
        <v>2580</v>
      </c>
      <c r="F254" s="27" t="str">
        <f>VLOOKUP(Tablaedad[[#This Row],[Item]],'DT HUEVO'!$A:$B,2,0)</f>
        <v>HUEVO B X 30 CARTON GRIS LZ</v>
      </c>
      <c r="G254" s="8" t="str">
        <f>+VLOOKUP(Tablaedad[[#This Row],[CEDI]],'CONVERSION DATOS'!B:C,2,0)</f>
        <v>LANZA</v>
      </c>
      <c r="H254" s="14" t="str">
        <f>+VLOOKUP(Tablaedad[[#This Row],[Item]],'DT HUEVO'!$A:$E,4,0)</f>
        <v>GRIS SUELTO</v>
      </c>
      <c r="I254" t="str">
        <f>+VLOOKUP(Tablaedad[[#This Row],[Item]],'DT HUEVO'!$A:$D,3,0)</f>
        <v>B</v>
      </c>
      <c r="J254" t="str">
        <f>+VLOOKUP(G254,'DT HUEVO'!$H:$K,4,0)</f>
        <v>PLANTAS</v>
      </c>
      <c r="K254">
        <f>SUMIFS('DIAS DE INVENTARIO TAT'!M:M,'DIAS DE INVENTARIO TAT'!A:A,Tablaedad[[#This Row],[DESTINO]],'DIAS DE INVENTARIO TAT'!B:B,Tablaedad[[#This Row],[Item]])</f>
        <v>0</v>
      </c>
      <c r="L254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54" s="6">
        <f>SUMIFS(inv!D$1:D$1,inv!T$1:T$1,Tablaedad[[#This Row],[DESTINO]],inv!AA$1:AA$1,Tablaedad[[#This Row],[Columna4]],inv!P$1:P$1,Tablaedad[[#This Row],[Item]])</f>
        <v>0</v>
      </c>
      <c r="N254" s="183">
        <f>+IFERROR(Tablaedad[[#This Row],[CANTIDAD]]/Tablaedad[[#This Row],[INVENTARIO TOTAL]],0)</f>
        <v>0</v>
      </c>
      <c r="O254">
        <f>+VLOOKUP(Tablaedad[[#This Row],[Item]],'DT HUEVO'!$A:$E,5,0)</f>
        <v>0</v>
      </c>
      <c r="P254">
        <f>SUMIFS('DIAS DE INVENTARIO TAT'!R:R,'DIAS DE INVENTARIO TAT'!A:A,Tablaedad[[#This Row],[DESTINO]],'DIAS DE INVENTARIO TAT'!B:B,Tablaedad[[#This Row],[Item]])</f>
        <v>0</v>
      </c>
      <c r="Q254">
        <v>75501</v>
      </c>
      <c r="R254" t="s">
        <v>1733</v>
      </c>
      <c r="S254" t="s">
        <v>1733</v>
      </c>
      <c r="T254" t="s">
        <v>1733</v>
      </c>
    </row>
    <row r="255" spans="1:20">
      <c r="A255" s="221" t="s">
        <v>807</v>
      </c>
      <c r="B255" s="222">
        <v>46307</v>
      </c>
      <c r="C255" s="221">
        <v>2</v>
      </c>
      <c r="D255" s="221">
        <v>72007</v>
      </c>
      <c r="E255" s="166">
        <v>4436</v>
      </c>
      <c r="F255" s="27" t="str">
        <f>VLOOKUP(Tablaedad[[#This Row],[Item]],'DT HUEVO'!$A:$B,2,0)</f>
        <v>HUEVO SUCIO BASE X 30 BANDEJA GRIS</v>
      </c>
      <c r="G255" s="8" t="str">
        <f>+VLOOKUP(Tablaedad[[#This Row],[CEDI]],'CONVERSION DATOS'!B:C,2,0)</f>
        <v>LANZA</v>
      </c>
      <c r="H255" s="14" t="str">
        <f>+VLOOKUP(Tablaedad[[#This Row],[Item]],'DT HUEVO'!$A:$E,4,0)</f>
        <v>SEGUNDA</v>
      </c>
      <c r="I255" t="str">
        <f>+VLOOKUP(Tablaedad[[#This Row],[Item]],'DT HUEVO'!$A:$D,3,0)</f>
        <v>SEGUNDA</v>
      </c>
      <c r="J255" t="str">
        <f>+VLOOKUP(G255,'DT HUEVO'!$H:$K,4,0)</f>
        <v>PLANTAS</v>
      </c>
      <c r="K255">
        <f>SUMIFS('DIAS DE INVENTARIO TAT'!M:M,'DIAS DE INVENTARIO TAT'!A:A,Tablaedad[[#This Row],[DESTINO]],'DIAS DE INVENTARIO TAT'!B:B,Tablaedad[[#This Row],[Item]])</f>
        <v>0</v>
      </c>
      <c r="L255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55" s="6">
        <f>SUMIFS(inv!D$1:D$1,inv!T$1:T$1,Tablaedad[[#This Row],[DESTINO]],inv!AA$1:AA$1,Tablaedad[[#This Row],[Columna4]],inv!P$1:P$1,Tablaedad[[#This Row],[Item]])</f>
        <v>0</v>
      </c>
      <c r="N255" s="183">
        <f>+IFERROR(Tablaedad[[#This Row],[CANTIDAD]]/Tablaedad[[#This Row],[INVENTARIO TOTAL]],0)</f>
        <v>0</v>
      </c>
      <c r="O255">
        <f>+VLOOKUP(Tablaedad[[#This Row],[Item]],'DT HUEVO'!$A:$E,5,0)</f>
        <v>0</v>
      </c>
      <c r="P255">
        <f>SUMIFS('DIAS DE INVENTARIO TAT'!R:R,'DIAS DE INVENTARIO TAT'!A:A,Tablaedad[[#This Row],[DESTINO]],'DIAS DE INVENTARIO TAT'!B:B,Tablaedad[[#This Row],[Item]])</f>
        <v>0</v>
      </c>
      <c r="R255" t="s">
        <v>1733</v>
      </c>
      <c r="S255" t="s">
        <v>1733</v>
      </c>
      <c r="T255" t="s">
        <v>1733</v>
      </c>
    </row>
    <row r="256" spans="1:20">
      <c r="A256" s="221" t="s">
        <v>807</v>
      </c>
      <c r="B256" s="222">
        <v>46307</v>
      </c>
      <c r="C256" s="221">
        <v>2</v>
      </c>
      <c r="D256" s="221">
        <v>273001</v>
      </c>
      <c r="E256" s="166">
        <v>5760</v>
      </c>
      <c r="F256" s="27" t="str">
        <f>VLOOKUP(Tablaedad[[#This Row],[Item]],'DT HUEVO'!$A:$B,2,0)</f>
        <v>HUEVO PICADO X 30 BANDEJA GRIS CANASTA</v>
      </c>
      <c r="G256" s="8" t="str">
        <f>+VLOOKUP(Tablaedad[[#This Row],[CEDI]],'CONVERSION DATOS'!B:C,2,0)</f>
        <v>LANZA</v>
      </c>
      <c r="H256" s="14" t="str">
        <f>+VLOOKUP(Tablaedad[[#This Row],[Item]],'DT HUEVO'!$A:$E,4,0)</f>
        <v>SEGUNDA</v>
      </c>
      <c r="I256" t="str">
        <f>+VLOOKUP(Tablaedad[[#This Row],[Item]],'DT HUEVO'!$A:$D,3,0)</f>
        <v>SEGUNDA</v>
      </c>
      <c r="J256" t="str">
        <f>+VLOOKUP(G256,'DT HUEVO'!$H:$K,4,0)</f>
        <v>PLANTAS</v>
      </c>
      <c r="K256">
        <f>SUMIFS('DIAS DE INVENTARIO TAT'!M:M,'DIAS DE INVENTARIO TAT'!A:A,Tablaedad[[#This Row],[DESTINO]],'DIAS DE INVENTARIO TAT'!B:B,Tablaedad[[#This Row],[Item]])</f>
        <v>0</v>
      </c>
      <c r="L256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56" s="6">
        <f>SUMIFS(inv!D$1:D$1,inv!T$1:T$1,Tablaedad[[#This Row],[DESTINO]],inv!AA$1:AA$1,Tablaedad[[#This Row],[Columna4]],inv!P$1:P$1,Tablaedad[[#This Row],[Item]])</f>
        <v>0</v>
      </c>
      <c r="N256" s="183">
        <f>+IFERROR(Tablaedad[[#This Row],[CANTIDAD]]/Tablaedad[[#This Row],[INVENTARIO TOTAL]],0)</f>
        <v>0</v>
      </c>
      <c r="O256" t="str">
        <f>+VLOOKUP(Tablaedad[[#This Row],[Item]],'DT HUEVO'!$A:$E,5,0)</f>
        <v>PICADO</v>
      </c>
      <c r="P256">
        <f>SUMIFS('DIAS DE INVENTARIO TAT'!R:R,'DIAS DE INVENTARIO TAT'!A:A,Tablaedad[[#This Row],[DESTINO]],'DIAS DE INVENTARIO TAT'!B:B,Tablaedad[[#This Row],[Item]])</f>
        <v>0</v>
      </c>
      <c r="Q256">
        <v>273001</v>
      </c>
      <c r="R256" t="s">
        <v>1733</v>
      </c>
      <c r="S256" t="s">
        <v>1733</v>
      </c>
      <c r="T256" t="s">
        <v>1733</v>
      </c>
    </row>
    <row r="257" spans="1:20">
      <c r="A257" s="221" t="s">
        <v>807</v>
      </c>
      <c r="B257" s="222">
        <v>46307</v>
      </c>
      <c r="C257" s="221">
        <v>3</v>
      </c>
      <c r="D257" s="221">
        <v>75301</v>
      </c>
      <c r="E257" s="166">
        <v>7560</v>
      </c>
      <c r="F257" s="27" t="str">
        <f>VLOOKUP(Tablaedad[[#This Row],[Item]],'DT HUEVO'!$A:$B,2,0)</f>
        <v>HUEVO AA X 30 CARTON GRIS LZ</v>
      </c>
      <c r="G257" s="8" t="str">
        <f>+VLOOKUP(Tablaedad[[#This Row],[CEDI]],'CONVERSION DATOS'!B:C,2,0)</f>
        <v>LANZA</v>
      </c>
      <c r="H257" s="14" t="str">
        <f>+VLOOKUP(Tablaedad[[#This Row],[Item]],'DT HUEVO'!$A:$E,4,0)</f>
        <v>GRIS SUELTO</v>
      </c>
      <c r="I257" t="str">
        <f>+VLOOKUP(Tablaedad[[#This Row],[Item]],'DT HUEVO'!$A:$D,3,0)</f>
        <v>AA</v>
      </c>
      <c r="J257" t="str">
        <f>+VLOOKUP(G257,'DT HUEVO'!$H:$K,4,0)</f>
        <v>PLANTAS</v>
      </c>
      <c r="K257">
        <f>SUMIFS('DIAS DE INVENTARIO TAT'!M:M,'DIAS DE INVENTARIO TAT'!A:A,Tablaedad[[#This Row],[DESTINO]],'DIAS DE INVENTARIO TAT'!B:B,Tablaedad[[#This Row],[Item]])</f>
        <v>0</v>
      </c>
      <c r="L257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57" s="6">
        <f>SUMIFS(inv!D$1:D$1,inv!T$1:T$1,Tablaedad[[#This Row],[DESTINO]],inv!AA$1:AA$1,Tablaedad[[#This Row],[Columna4]],inv!P$1:P$1,Tablaedad[[#This Row],[Item]])</f>
        <v>0</v>
      </c>
      <c r="N257" s="183">
        <f>+IFERROR(Tablaedad[[#This Row],[CANTIDAD]]/Tablaedad[[#This Row],[INVENTARIO TOTAL]],0)</f>
        <v>0</v>
      </c>
      <c r="O257">
        <f>+VLOOKUP(Tablaedad[[#This Row],[Item]],'DT HUEVO'!$A:$E,5,0)</f>
        <v>0</v>
      </c>
      <c r="P257">
        <f>SUMIFS('DIAS DE INVENTARIO TAT'!R:R,'DIAS DE INVENTARIO TAT'!A:A,Tablaedad[[#This Row],[DESTINO]],'DIAS DE INVENTARIO TAT'!B:B,Tablaedad[[#This Row],[Item]])</f>
        <v>0</v>
      </c>
      <c r="Q257">
        <v>75301</v>
      </c>
      <c r="R257" t="s">
        <v>1733</v>
      </c>
      <c r="S257" t="s">
        <v>1733</v>
      </c>
      <c r="T257" t="s">
        <v>1733</v>
      </c>
    </row>
    <row r="258" spans="1:20">
      <c r="A258" s="221" t="s">
        <v>807</v>
      </c>
      <c r="B258" s="222">
        <v>46307</v>
      </c>
      <c r="C258" s="221">
        <v>2</v>
      </c>
      <c r="D258" s="221">
        <v>273003</v>
      </c>
      <c r="E258" s="166">
        <v>1920</v>
      </c>
      <c r="F258" s="27" t="str">
        <f>VLOOKUP(Tablaedad[[#This Row],[Item]],'DT HUEVO'!$A:$B,2,0)</f>
        <v>HUEVO PICADO ZF MARCADO X 30 BANDEJAS GRIS CANASTA</v>
      </c>
      <c r="G258" s="8" t="str">
        <f>+VLOOKUP(Tablaedad[[#This Row],[CEDI]],'CONVERSION DATOS'!B:C,2,0)</f>
        <v>LANZA</v>
      </c>
      <c r="H258" s="14" t="str">
        <f>+VLOOKUP(Tablaedad[[#This Row],[Item]],'DT HUEVO'!$A:$E,4,0)</f>
        <v>SEGUNDA</v>
      </c>
      <c r="I258" t="str">
        <f>+VLOOKUP(Tablaedad[[#This Row],[Item]],'DT HUEVO'!$A:$D,3,0)</f>
        <v>SEGUNDA</v>
      </c>
      <c r="J258" t="str">
        <f>+VLOOKUP(G258,'DT HUEVO'!$H:$K,4,0)</f>
        <v>PLANTAS</v>
      </c>
      <c r="K258">
        <f>SUMIFS('DIAS DE INVENTARIO TAT'!M:M,'DIAS DE INVENTARIO TAT'!A:A,Tablaedad[[#This Row],[DESTINO]],'DIAS DE INVENTARIO TAT'!B:B,Tablaedad[[#This Row],[Item]])</f>
        <v>0</v>
      </c>
      <c r="L258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58" s="6">
        <f>SUMIFS(inv!D$1:D$1,inv!T$1:T$1,Tablaedad[[#This Row],[DESTINO]],inv!AA$1:AA$1,Tablaedad[[#This Row],[Columna4]],inv!P$1:P$1,Tablaedad[[#This Row],[Item]])</f>
        <v>0</v>
      </c>
      <c r="N258" s="183">
        <f>+IFERROR(Tablaedad[[#This Row],[CANTIDAD]]/Tablaedad[[#This Row],[INVENTARIO TOTAL]],0)</f>
        <v>0</v>
      </c>
      <c r="O258" t="str">
        <f>+VLOOKUP(Tablaedad[[#This Row],[Item]],'DT HUEVO'!$A:$E,5,0)</f>
        <v>PICADO</v>
      </c>
      <c r="P258">
        <f>SUMIFS('DIAS DE INVENTARIO TAT'!R:R,'DIAS DE INVENTARIO TAT'!A:A,Tablaedad[[#This Row],[DESTINO]],'DIAS DE INVENTARIO TAT'!B:B,Tablaedad[[#This Row],[Item]])</f>
        <v>0</v>
      </c>
      <c r="Q258">
        <v>273003</v>
      </c>
      <c r="R258" t="s">
        <v>1734</v>
      </c>
      <c r="S258" t="s">
        <v>1733</v>
      </c>
      <c r="T258" t="s">
        <v>1733</v>
      </c>
    </row>
    <row r="259" spans="1:20">
      <c r="A259" s="221" t="s">
        <v>807</v>
      </c>
      <c r="B259" s="222">
        <v>46307</v>
      </c>
      <c r="C259" s="221">
        <v>2</v>
      </c>
      <c r="D259" s="221">
        <v>2010102</v>
      </c>
      <c r="E259" s="166">
        <v>4360</v>
      </c>
      <c r="F259" s="27" t="str">
        <f>VLOOKUP(Tablaedad[[#This Row],[Item]],'DT HUEVO'!$A:$B,2,0)</f>
        <v>HUEVO YUMBO X20 CARTON VERDE CANASTA</v>
      </c>
      <c r="G259" s="8" t="str">
        <f>+VLOOKUP(Tablaedad[[#This Row],[CEDI]],'CONVERSION DATOS'!B:C,2,0)</f>
        <v>LANZA</v>
      </c>
      <c r="H259" s="14" t="str">
        <f>+VLOOKUP(Tablaedad[[#This Row],[Item]],'DT HUEVO'!$A:$E,4,0)</f>
        <v>VERDE</v>
      </c>
      <c r="I259" t="str">
        <f>+VLOOKUP(Tablaedad[[#This Row],[Item]],'DT HUEVO'!$A:$D,3,0)</f>
        <v>YUMBO</v>
      </c>
      <c r="J259" t="str">
        <f>+VLOOKUP(G259,'DT HUEVO'!$H:$K,4,0)</f>
        <v>PLANTAS</v>
      </c>
      <c r="K259">
        <f>SUMIFS('DIAS DE INVENTARIO TAT'!M:M,'DIAS DE INVENTARIO TAT'!A:A,Tablaedad[[#This Row],[DESTINO]],'DIAS DE INVENTARIO TAT'!B:B,Tablaedad[[#This Row],[Item]])</f>
        <v>0</v>
      </c>
      <c r="L259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59" s="6">
        <f>SUMIFS(inv!D$1:D$1,inv!T$1:T$1,Tablaedad[[#This Row],[DESTINO]],inv!AA$1:AA$1,Tablaedad[[#This Row],[Columna4]],inv!P$1:P$1,Tablaedad[[#This Row],[Item]])</f>
        <v>0</v>
      </c>
      <c r="N259" s="183">
        <f>+IFERROR(Tablaedad[[#This Row],[CANTIDAD]]/Tablaedad[[#This Row],[INVENTARIO TOTAL]],0)</f>
        <v>0</v>
      </c>
      <c r="O259">
        <f>+VLOOKUP(Tablaedad[[#This Row],[Item]],'DT HUEVO'!$A:$E,5,0)</f>
        <v>0</v>
      </c>
      <c r="P259">
        <f>SUMIFS('DIAS DE INVENTARIO TAT'!R:R,'DIAS DE INVENTARIO TAT'!A:A,Tablaedad[[#This Row],[DESTINO]],'DIAS DE INVENTARIO TAT'!B:B,Tablaedad[[#This Row],[Item]])</f>
        <v>0</v>
      </c>
      <c r="R259" t="s">
        <v>1733</v>
      </c>
      <c r="S259" t="s">
        <v>1733</v>
      </c>
      <c r="T259" t="s">
        <v>1733</v>
      </c>
    </row>
    <row r="260" spans="1:20">
      <c r="A260" s="221" t="s">
        <v>807</v>
      </c>
      <c r="B260" s="222">
        <v>46307</v>
      </c>
      <c r="C260" s="221">
        <v>2</v>
      </c>
      <c r="D260" s="221">
        <v>272003</v>
      </c>
      <c r="E260" s="166">
        <v>2490</v>
      </c>
      <c r="F260" s="27" t="str">
        <f>VLOOKUP(Tablaedad[[#This Row],[Item]],'DT HUEVO'!$A:$B,2,0)</f>
        <v>HUEVO SUCIO ZF MARCADO X 30 BANDEJA GRIS CANASTA</v>
      </c>
      <c r="G260" s="8" t="str">
        <f>+VLOOKUP(Tablaedad[[#This Row],[CEDI]],'CONVERSION DATOS'!B:C,2,0)</f>
        <v>LANZA</v>
      </c>
      <c r="H260" s="14" t="str">
        <f>+VLOOKUP(Tablaedad[[#This Row],[Item]],'DT HUEVO'!$A:$E,4,0)</f>
        <v>SEGUNDA</v>
      </c>
      <c r="I260" t="str">
        <f>+VLOOKUP(Tablaedad[[#This Row],[Item]],'DT HUEVO'!$A:$D,3,0)</f>
        <v>SEGUNDA</v>
      </c>
      <c r="J260" t="str">
        <f>+VLOOKUP(G260,'DT HUEVO'!$H:$K,4,0)</f>
        <v>PLANTAS</v>
      </c>
      <c r="K260">
        <f>SUMIFS('DIAS DE INVENTARIO TAT'!M:M,'DIAS DE INVENTARIO TAT'!A:A,Tablaedad[[#This Row],[DESTINO]],'DIAS DE INVENTARIO TAT'!B:B,Tablaedad[[#This Row],[Item]])</f>
        <v>0</v>
      </c>
      <c r="L260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60" s="6">
        <f>SUMIFS(inv!D$1:D$1,inv!T$1:T$1,Tablaedad[[#This Row],[DESTINO]],inv!AA$1:AA$1,Tablaedad[[#This Row],[Columna4]],inv!P$1:P$1,Tablaedad[[#This Row],[Item]])</f>
        <v>0</v>
      </c>
      <c r="N260" s="183">
        <f>+IFERROR(Tablaedad[[#This Row],[CANTIDAD]]/Tablaedad[[#This Row],[INVENTARIO TOTAL]],0)</f>
        <v>0</v>
      </c>
      <c r="O260" t="str">
        <f>+VLOOKUP(Tablaedad[[#This Row],[Item]],'DT HUEVO'!$A:$E,5,0)</f>
        <v>SUCIO</v>
      </c>
      <c r="P260">
        <f>SUMIFS('DIAS DE INVENTARIO TAT'!R:R,'DIAS DE INVENTARIO TAT'!A:A,Tablaedad[[#This Row],[DESTINO]],'DIAS DE INVENTARIO TAT'!B:B,Tablaedad[[#This Row],[Item]])</f>
        <v>0</v>
      </c>
      <c r="Q260">
        <v>272003</v>
      </c>
      <c r="R260" t="s">
        <v>1734</v>
      </c>
      <c r="S260" t="s">
        <v>1733</v>
      </c>
      <c r="T260" t="s">
        <v>1733</v>
      </c>
    </row>
    <row r="261" spans="1:20">
      <c r="A261" s="221" t="s">
        <v>807</v>
      </c>
      <c r="B261" s="222">
        <v>46307</v>
      </c>
      <c r="C261" s="221">
        <v>3</v>
      </c>
      <c r="D261" s="221">
        <v>272008</v>
      </c>
      <c r="E261" s="166">
        <v>5760</v>
      </c>
      <c r="F261" s="27" t="str">
        <f>VLOOKUP(Tablaedad[[#This Row],[Item]],'DT HUEVO'!$A:$B,2,0)</f>
        <v>HUEVO SUCIO BASE LAVADO ZF X 30 BANDEJA GRIS CANASTA</v>
      </c>
      <c r="G261" s="8" t="str">
        <f>+VLOOKUP(Tablaedad[[#This Row],[CEDI]],'CONVERSION DATOS'!B:C,2,0)</f>
        <v>LANZA</v>
      </c>
      <c r="H261" s="14" t="str">
        <f>+VLOOKUP(Tablaedad[[#This Row],[Item]],'DT HUEVO'!$A:$E,4,0)</f>
        <v>SEGUNDA</v>
      </c>
      <c r="I261" t="str">
        <f>+VLOOKUP(Tablaedad[[#This Row],[Item]],'DT HUEVO'!$A:$D,3,0)</f>
        <v>SEGUNDA</v>
      </c>
      <c r="J261" t="str">
        <f>+VLOOKUP(G261,'DT HUEVO'!$H:$K,4,0)</f>
        <v>PLANTAS</v>
      </c>
      <c r="K261">
        <f>SUMIFS('DIAS DE INVENTARIO TAT'!M:M,'DIAS DE INVENTARIO TAT'!A:A,Tablaedad[[#This Row],[DESTINO]],'DIAS DE INVENTARIO TAT'!B:B,Tablaedad[[#This Row],[Item]])</f>
        <v>0</v>
      </c>
      <c r="L261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61" s="6">
        <f>SUMIFS(inv!D$1:D$1,inv!T$1:T$1,Tablaedad[[#This Row],[DESTINO]],inv!AA$1:AA$1,Tablaedad[[#This Row],[Columna4]],inv!P$1:P$1,Tablaedad[[#This Row],[Item]])</f>
        <v>0</v>
      </c>
      <c r="N261" s="183">
        <f>+IFERROR(Tablaedad[[#This Row],[CANTIDAD]]/Tablaedad[[#This Row],[INVENTARIO TOTAL]],0)</f>
        <v>0</v>
      </c>
      <c r="O261">
        <f>+VLOOKUP(Tablaedad[[#This Row],[Item]],'DT HUEVO'!$A:$E,5,0)</f>
        <v>0</v>
      </c>
      <c r="P261">
        <f>SUMIFS('DIAS DE INVENTARIO TAT'!R:R,'DIAS DE INVENTARIO TAT'!A:A,Tablaedad[[#This Row],[DESTINO]],'DIAS DE INVENTARIO TAT'!B:B,Tablaedad[[#This Row],[Item]])</f>
        <v>0</v>
      </c>
      <c r="R261" t="s">
        <v>1733</v>
      </c>
      <c r="S261" t="s">
        <v>1733</v>
      </c>
      <c r="T261" t="s">
        <v>1733</v>
      </c>
    </row>
    <row r="262" spans="1:20">
      <c r="A262" s="221" t="s">
        <v>807</v>
      </c>
      <c r="B262" s="222">
        <v>46307</v>
      </c>
      <c r="C262" s="221">
        <v>2</v>
      </c>
      <c r="D262" s="221">
        <v>273001</v>
      </c>
      <c r="E262" s="166">
        <v>5760</v>
      </c>
      <c r="F262" s="27" t="str">
        <f>VLOOKUP(Tablaedad[[#This Row],[Item]],'DT HUEVO'!$A:$B,2,0)</f>
        <v>HUEVO PICADO X 30 BANDEJA GRIS CANASTA</v>
      </c>
      <c r="G262" s="8" t="str">
        <f>+VLOOKUP(Tablaedad[[#This Row],[CEDI]],'CONVERSION DATOS'!B:C,2,0)</f>
        <v>LANZA</v>
      </c>
      <c r="H262" s="14" t="str">
        <f>+VLOOKUP(Tablaedad[[#This Row],[Item]],'DT HUEVO'!$A:$E,4,0)</f>
        <v>SEGUNDA</v>
      </c>
      <c r="I262" t="str">
        <f>+VLOOKUP(Tablaedad[[#This Row],[Item]],'DT HUEVO'!$A:$D,3,0)</f>
        <v>SEGUNDA</v>
      </c>
      <c r="J262" t="str">
        <f>+VLOOKUP(G262,'DT HUEVO'!$H:$K,4,0)</f>
        <v>PLANTAS</v>
      </c>
      <c r="K262">
        <f>SUMIFS('DIAS DE INVENTARIO TAT'!M:M,'DIAS DE INVENTARIO TAT'!A:A,Tablaedad[[#This Row],[DESTINO]],'DIAS DE INVENTARIO TAT'!B:B,Tablaedad[[#This Row],[Item]])</f>
        <v>0</v>
      </c>
      <c r="L262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62" s="6">
        <f>SUMIFS(inv!D$1:D$1,inv!T$1:T$1,Tablaedad[[#This Row],[DESTINO]],inv!AA$1:AA$1,Tablaedad[[#This Row],[Columna4]],inv!P$1:P$1,Tablaedad[[#This Row],[Item]])</f>
        <v>0</v>
      </c>
      <c r="N262" s="183">
        <f>+IFERROR(Tablaedad[[#This Row],[CANTIDAD]]/Tablaedad[[#This Row],[INVENTARIO TOTAL]],0)</f>
        <v>0</v>
      </c>
      <c r="O262" t="str">
        <f>+VLOOKUP(Tablaedad[[#This Row],[Item]],'DT HUEVO'!$A:$E,5,0)</f>
        <v>PICADO</v>
      </c>
      <c r="P262">
        <f>SUMIFS('DIAS DE INVENTARIO TAT'!R:R,'DIAS DE INVENTARIO TAT'!A:A,Tablaedad[[#This Row],[DESTINO]],'DIAS DE INVENTARIO TAT'!B:B,Tablaedad[[#This Row],[Item]])</f>
        <v>0</v>
      </c>
      <c r="Q262">
        <v>273001</v>
      </c>
      <c r="R262" t="s">
        <v>1733</v>
      </c>
      <c r="S262" t="s">
        <v>1733</v>
      </c>
      <c r="T262" t="s">
        <v>1733</v>
      </c>
    </row>
    <row r="263" spans="1:20">
      <c r="A263" s="221" t="s">
        <v>807</v>
      </c>
      <c r="B263" s="222">
        <v>46307</v>
      </c>
      <c r="C263" s="221">
        <v>3</v>
      </c>
      <c r="D263" s="221">
        <v>272008</v>
      </c>
      <c r="E263" s="166">
        <v>5760</v>
      </c>
      <c r="F263" s="27" t="str">
        <f>VLOOKUP(Tablaedad[[#This Row],[Item]],'DT HUEVO'!$A:$B,2,0)</f>
        <v>HUEVO SUCIO BASE LAVADO ZF X 30 BANDEJA GRIS CANASTA</v>
      </c>
      <c r="G263" s="8" t="str">
        <f>+VLOOKUP(Tablaedad[[#This Row],[CEDI]],'CONVERSION DATOS'!B:C,2,0)</f>
        <v>LANZA</v>
      </c>
      <c r="H263" s="14" t="str">
        <f>+VLOOKUP(Tablaedad[[#This Row],[Item]],'DT HUEVO'!$A:$E,4,0)</f>
        <v>SEGUNDA</v>
      </c>
      <c r="I263" t="str">
        <f>+VLOOKUP(Tablaedad[[#This Row],[Item]],'DT HUEVO'!$A:$D,3,0)</f>
        <v>SEGUNDA</v>
      </c>
      <c r="J263" t="str">
        <f>+VLOOKUP(G263,'DT HUEVO'!$H:$K,4,0)</f>
        <v>PLANTAS</v>
      </c>
      <c r="K263">
        <f>SUMIFS('DIAS DE INVENTARIO TAT'!M:M,'DIAS DE INVENTARIO TAT'!A:A,Tablaedad[[#This Row],[DESTINO]],'DIAS DE INVENTARIO TAT'!B:B,Tablaedad[[#This Row],[Item]])</f>
        <v>0</v>
      </c>
      <c r="L263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63" s="6">
        <f>SUMIFS(inv!D$1:D$1,inv!T$1:T$1,Tablaedad[[#This Row],[DESTINO]],inv!AA$1:AA$1,Tablaedad[[#This Row],[Columna4]],inv!P$1:P$1,Tablaedad[[#This Row],[Item]])</f>
        <v>0</v>
      </c>
      <c r="N263" s="183">
        <f>+IFERROR(Tablaedad[[#This Row],[CANTIDAD]]/Tablaedad[[#This Row],[INVENTARIO TOTAL]],0)</f>
        <v>0</v>
      </c>
      <c r="O263">
        <f>+VLOOKUP(Tablaedad[[#This Row],[Item]],'DT HUEVO'!$A:$E,5,0)</f>
        <v>0</v>
      </c>
      <c r="P263">
        <f>SUMIFS('DIAS DE INVENTARIO TAT'!R:R,'DIAS DE INVENTARIO TAT'!A:A,Tablaedad[[#This Row],[DESTINO]],'DIAS DE INVENTARIO TAT'!B:B,Tablaedad[[#This Row],[Item]])</f>
        <v>0</v>
      </c>
      <c r="R263" t="s">
        <v>1733</v>
      </c>
      <c r="S263" t="s">
        <v>1733</v>
      </c>
      <c r="T263" t="s">
        <v>1733</v>
      </c>
    </row>
    <row r="264" spans="1:20">
      <c r="A264" s="221" t="s">
        <v>807</v>
      </c>
      <c r="B264" s="222">
        <v>46307</v>
      </c>
      <c r="C264" s="221">
        <v>2</v>
      </c>
      <c r="D264" s="221">
        <v>273001</v>
      </c>
      <c r="E264" s="166">
        <v>5760</v>
      </c>
      <c r="F264" s="27" t="str">
        <f>VLOOKUP(Tablaedad[[#This Row],[Item]],'DT HUEVO'!$A:$B,2,0)</f>
        <v>HUEVO PICADO X 30 BANDEJA GRIS CANASTA</v>
      </c>
      <c r="G264" s="8" t="str">
        <f>+VLOOKUP(Tablaedad[[#This Row],[CEDI]],'CONVERSION DATOS'!B:C,2,0)</f>
        <v>LANZA</v>
      </c>
      <c r="H264" s="14" t="str">
        <f>+VLOOKUP(Tablaedad[[#This Row],[Item]],'DT HUEVO'!$A:$E,4,0)</f>
        <v>SEGUNDA</v>
      </c>
      <c r="I264" t="str">
        <f>+VLOOKUP(Tablaedad[[#This Row],[Item]],'DT HUEVO'!$A:$D,3,0)</f>
        <v>SEGUNDA</v>
      </c>
      <c r="J264" t="str">
        <f>+VLOOKUP(G264,'DT HUEVO'!$H:$K,4,0)</f>
        <v>PLANTAS</v>
      </c>
      <c r="K264">
        <f>SUMIFS('DIAS DE INVENTARIO TAT'!M:M,'DIAS DE INVENTARIO TAT'!A:A,Tablaedad[[#This Row],[DESTINO]],'DIAS DE INVENTARIO TAT'!B:B,Tablaedad[[#This Row],[Item]])</f>
        <v>0</v>
      </c>
      <c r="L264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64" s="6">
        <f>SUMIFS(inv!D$1:D$1,inv!T$1:T$1,Tablaedad[[#This Row],[DESTINO]],inv!AA$1:AA$1,Tablaedad[[#This Row],[Columna4]],inv!P$1:P$1,Tablaedad[[#This Row],[Item]])</f>
        <v>0</v>
      </c>
      <c r="N264" s="183">
        <f>+IFERROR(Tablaedad[[#This Row],[CANTIDAD]]/Tablaedad[[#This Row],[INVENTARIO TOTAL]],0)</f>
        <v>0</v>
      </c>
      <c r="O264" t="str">
        <f>+VLOOKUP(Tablaedad[[#This Row],[Item]],'DT HUEVO'!$A:$E,5,0)</f>
        <v>PICADO</v>
      </c>
      <c r="P264">
        <f>SUMIFS('DIAS DE INVENTARIO TAT'!R:R,'DIAS DE INVENTARIO TAT'!A:A,Tablaedad[[#This Row],[DESTINO]],'DIAS DE INVENTARIO TAT'!B:B,Tablaedad[[#This Row],[Item]])</f>
        <v>0</v>
      </c>
      <c r="Q264">
        <v>273001</v>
      </c>
      <c r="R264" t="s">
        <v>1733</v>
      </c>
      <c r="S264" t="s">
        <v>1733</v>
      </c>
      <c r="T264" t="s">
        <v>1733</v>
      </c>
    </row>
    <row r="265" spans="1:20">
      <c r="A265" s="221" t="s">
        <v>807</v>
      </c>
      <c r="B265" s="222">
        <v>46307</v>
      </c>
      <c r="C265" s="221">
        <v>3</v>
      </c>
      <c r="D265" s="221">
        <v>75301</v>
      </c>
      <c r="E265" s="166">
        <v>7560</v>
      </c>
      <c r="F265" s="27" t="str">
        <f>VLOOKUP(Tablaedad[[#This Row],[Item]],'DT HUEVO'!$A:$B,2,0)</f>
        <v>HUEVO AA X 30 CARTON GRIS LZ</v>
      </c>
      <c r="G265" s="8" t="str">
        <f>+VLOOKUP(Tablaedad[[#This Row],[CEDI]],'CONVERSION DATOS'!B:C,2,0)</f>
        <v>LANZA</v>
      </c>
      <c r="H265" s="14" t="str">
        <f>+VLOOKUP(Tablaedad[[#This Row],[Item]],'DT HUEVO'!$A:$E,4,0)</f>
        <v>GRIS SUELTO</v>
      </c>
      <c r="I265" t="str">
        <f>+VLOOKUP(Tablaedad[[#This Row],[Item]],'DT HUEVO'!$A:$D,3,0)</f>
        <v>AA</v>
      </c>
      <c r="J265" t="str">
        <f>+VLOOKUP(G265,'DT HUEVO'!$H:$K,4,0)</f>
        <v>PLANTAS</v>
      </c>
      <c r="K265">
        <f>SUMIFS('DIAS DE INVENTARIO TAT'!M:M,'DIAS DE INVENTARIO TAT'!A:A,Tablaedad[[#This Row],[DESTINO]],'DIAS DE INVENTARIO TAT'!B:B,Tablaedad[[#This Row],[Item]])</f>
        <v>0</v>
      </c>
      <c r="L265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65" s="6">
        <f>SUMIFS(inv!D$1:D$1,inv!T$1:T$1,Tablaedad[[#This Row],[DESTINO]],inv!AA$1:AA$1,Tablaedad[[#This Row],[Columna4]],inv!P$1:P$1,Tablaedad[[#This Row],[Item]])</f>
        <v>0</v>
      </c>
      <c r="N265" s="183">
        <f>+IFERROR(Tablaedad[[#This Row],[CANTIDAD]]/Tablaedad[[#This Row],[INVENTARIO TOTAL]],0)</f>
        <v>0</v>
      </c>
      <c r="O265">
        <f>+VLOOKUP(Tablaedad[[#This Row],[Item]],'DT HUEVO'!$A:$E,5,0)</f>
        <v>0</v>
      </c>
      <c r="P265">
        <f>SUMIFS('DIAS DE INVENTARIO TAT'!R:R,'DIAS DE INVENTARIO TAT'!A:A,Tablaedad[[#This Row],[DESTINO]],'DIAS DE INVENTARIO TAT'!B:B,Tablaedad[[#This Row],[Item]])</f>
        <v>0</v>
      </c>
      <c r="Q265">
        <v>75301</v>
      </c>
      <c r="R265" t="s">
        <v>1733</v>
      </c>
      <c r="S265" t="s">
        <v>1733</v>
      </c>
      <c r="T265" t="s">
        <v>1733</v>
      </c>
    </row>
    <row r="266" spans="1:20">
      <c r="A266" s="221" t="s">
        <v>807</v>
      </c>
      <c r="B266" s="222">
        <v>46307</v>
      </c>
      <c r="C266" s="221">
        <v>3</v>
      </c>
      <c r="D266" s="221">
        <v>272002</v>
      </c>
      <c r="E266" s="166">
        <v>1392</v>
      </c>
      <c r="F266" s="27" t="str">
        <f>VLOOKUP(Tablaedad[[#This Row],[Item]],'DT HUEVO'!$A:$B,2,0)</f>
        <v>HUEVO SUCIO ZF SIN MARCA X 30 BANDEJA GRIS CANASTA</v>
      </c>
      <c r="G266" s="8" t="str">
        <f>+VLOOKUP(Tablaedad[[#This Row],[CEDI]],'CONVERSION DATOS'!B:C,2,0)</f>
        <v>LANZA</v>
      </c>
      <c r="H266" s="14" t="str">
        <f>+VLOOKUP(Tablaedad[[#This Row],[Item]],'DT HUEVO'!$A:$E,4,0)</f>
        <v>SEGUNDA</v>
      </c>
      <c r="I266" t="str">
        <f>+VLOOKUP(Tablaedad[[#This Row],[Item]],'DT HUEVO'!$A:$D,3,0)</f>
        <v>SEGUNDA</v>
      </c>
      <c r="J266" t="str">
        <f>+VLOOKUP(G266,'DT HUEVO'!$H:$K,4,0)</f>
        <v>PLANTAS</v>
      </c>
      <c r="K266">
        <f>SUMIFS('DIAS DE INVENTARIO TAT'!M:M,'DIAS DE INVENTARIO TAT'!A:A,Tablaedad[[#This Row],[DESTINO]],'DIAS DE INVENTARIO TAT'!B:B,Tablaedad[[#This Row],[Item]])</f>
        <v>0</v>
      </c>
      <c r="L266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66" s="6">
        <f>SUMIFS(inv!D$1:D$1,inv!T$1:T$1,Tablaedad[[#This Row],[DESTINO]],inv!AA$1:AA$1,Tablaedad[[#This Row],[Columna4]],inv!P$1:P$1,Tablaedad[[#This Row],[Item]])</f>
        <v>0</v>
      </c>
      <c r="N266" s="183">
        <f>+IFERROR(Tablaedad[[#This Row],[CANTIDAD]]/Tablaedad[[#This Row],[INVENTARIO TOTAL]],0)</f>
        <v>0</v>
      </c>
      <c r="O266" t="str">
        <f>+VLOOKUP(Tablaedad[[#This Row],[Item]],'DT HUEVO'!$A:$E,5,0)</f>
        <v>SUCIO</v>
      </c>
      <c r="P266">
        <f>SUMIFS('DIAS DE INVENTARIO TAT'!R:R,'DIAS DE INVENTARIO TAT'!A:A,Tablaedad[[#This Row],[DESTINO]],'DIAS DE INVENTARIO TAT'!B:B,Tablaedad[[#This Row],[Item]])</f>
        <v>0</v>
      </c>
      <c r="Q266">
        <v>272002</v>
      </c>
      <c r="R266" t="s">
        <v>1733</v>
      </c>
      <c r="S266" t="s">
        <v>1733</v>
      </c>
      <c r="T266" t="s">
        <v>1733</v>
      </c>
    </row>
    <row r="267" spans="1:20">
      <c r="A267" s="221" t="s">
        <v>807</v>
      </c>
      <c r="B267" s="222">
        <v>46307</v>
      </c>
      <c r="C267" s="221">
        <v>3</v>
      </c>
      <c r="D267" s="221">
        <v>75201</v>
      </c>
      <c r="E267" s="166">
        <v>4530</v>
      </c>
      <c r="F267" s="27" t="str">
        <f>VLOOKUP(Tablaedad[[#This Row],[Item]],'DT HUEVO'!$A:$B,2,0)</f>
        <v>HUEVO AAA X 30 CARTON GRIS LZ</v>
      </c>
      <c r="G267" s="8" t="str">
        <f>+VLOOKUP(Tablaedad[[#This Row],[CEDI]],'CONVERSION DATOS'!B:C,2,0)</f>
        <v>LANZA</v>
      </c>
      <c r="H267" s="14" t="str">
        <f>+VLOOKUP(Tablaedad[[#This Row],[Item]],'DT HUEVO'!$A:$E,4,0)</f>
        <v>GRIS SUELTO</v>
      </c>
      <c r="I267" t="str">
        <f>+VLOOKUP(Tablaedad[[#This Row],[Item]],'DT HUEVO'!$A:$D,3,0)</f>
        <v>AAA</v>
      </c>
      <c r="J267" t="str">
        <f>+VLOOKUP(G267,'DT HUEVO'!$H:$K,4,0)</f>
        <v>PLANTAS</v>
      </c>
      <c r="K267">
        <f>SUMIFS('DIAS DE INVENTARIO TAT'!M:M,'DIAS DE INVENTARIO TAT'!A:A,Tablaedad[[#This Row],[DESTINO]],'DIAS DE INVENTARIO TAT'!B:B,Tablaedad[[#This Row],[Item]])</f>
        <v>0</v>
      </c>
      <c r="L267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67" s="6">
        <f>SUMIFS(inv!D$1:D$1,inv!T$1:T$1,Tablaedad[[#This Row],[DESTINO]],inv!AA$1:AA$1,Tablaedad[[#This Row],[Columna4]],inv!P$1:P$1,Tablaedad[[#This Row],[Item]])</f>
        <v>0</v>
      </c>
      <c r="N267" s="183">
        <f>+IFERROR(Tablaedad[[#This Row],[CANTIDAD]]/Tablaedad[[#This Row],[INVENTARIO TOTAL]],0)</f>
        <v>0</v>
      </c>
      <c r="O267">
        <f>+VLOOKUP(Tablaedad[[#This Row],[Item]],'DT HUEVO'!$A:$E,5,0)</f>
        <v>0</v>
      </c>
      <c r="P267">
        <f>SUMIFS('DIAS DE INVENTARIO TAT'!R:R,'DIAS DE INVENTARIO TAT'!A:A,Tablaedad[[#This Row],[DESTINO]],'DIAS DE INVENTARIO TAT'!B:B,Tablaedad[[#This Row],[Item]])</f>
        <v>0</v>
      </c>
      <c r="Q267">
        <v>75201</v>
      </c>
      <c r="R267" t="s">
        <v>1733</v>
      </c>
      <c r="S267" t="s">
        <v>1733</v>
      </c>
      <c r="T267" t="s">
        <v>1733</v>
      </c>
    </row>
    <row r="268" spans="1:20">
      <c r="A268" s="221" t="s">
        <v>807</v>
      </c>
      <c r="B268" s="222">
        <v>46307</v>
      </c>
      <c r="C268" s="221">
        <v>4</v>
      </c>
      <c r="D268" s="221">
        <v>13459</v>
      </c>
      <c r="E268" s="166">
        <v>1200</v>
      </c>
      <c r="F268" s="27" t="str">
        <f>VLOOKUP(Tablaedad[[#This Row],[Item]],'DT HUEVO'!$A:$B,2,0)</f>
        <v>HUEVO A X 300 BANDEJA GRIS ALAT CAJA AMARRADO</v>
      </c>
      <c r="G268" s="8" t="str">
        <f>+VLOOKUP(Tablaedad[[#This Row],[CEDI]],'CONVERSION DATOS'!B:C,2,0)</f>
        <v>LANZA</v>
      </c>
      <c r="H268" s="14" t="str">
        <f>+VLOOKUP(Tablaedad[[#This Row],[Item]],'DT HUEVO'!$A:$E,4,0)</f>
        <v>EMPACADOS</v>
      </c>
      <c r="I268" t="str">
        <f>+VLOOKUP(Tablaedad[[#This Row],[Item]],'DT HUEVO'!$A:$D,3,0)</f>
        <v>A</v>
      </c>
      <c r="J268" t="str">
        <f>+VLOOKUP(G268,'DT HUEVO'!$H:$K,4,0)</f>
        <v>PLANTAS</v>
      </c>
      <c r="K268">
        <f>SUMIFS('DIAS DE INVENTARIO TAT'!M:M,'DIAS DE INVENTARIO TAT'!A:A,Tablaedad[[#This Row],[DESTINO]],'DIAS DE INVENTARIO TAT'!B:B,Tablaedad[[#This Row],[Item]])</f>
        <v>0</v>
      </c>
      <c r="L268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68" s="6">
        <f>SUMIFS(inv!D$1:D$1,inv!T$1:T$1,Tablaedad[[#This Row],[DESTINO]],inv!AA$1:AA$1,Tablaedad[[#This Row],[Columna4]],inv!P$1:P$1,Tablaedad[[#This Row],[Item]])</f>
        <v>0</v>
      </c>
      <c r="N268" s="183">
        <f>+IFERROR(Tablaedad[[#This Row],[CANTIDAD]]/Tablaedad[[#This Row],[INVENTARIO TOTAL]],0)</f>
        <v>0</v>
      </c>
      <c r="O268">
        <f>+VLOOKUP(Tablaedad[[#This Row],[Item]],'DT HUEVO'!$A:$E,5,0)</f>
        <v>0</v>
      </c>
      <c r="P268">
        <f>SUMIFS('DIAS DE INVENTARIO TAT'!R:R,'DIAS DE INVENTARIO TAT'!A:A,Tablaedad[[#This Row],[DESTINO]],'DIAS DE INVENTARIO TAT'!B:B,Tablaedad[[#This Row],[Item]])</f>
        <v>0</v>
      </c>
      <c r="R268" t="s">
        <v>1733</v>
      </c>
      <c r="S268" t="s">
        <v>1733</v>
      </c>
      <c r="T268" t="s">
        <v>1733</v>
      </c>
    </row>
    <row r="269" spans="1:20">
      <c r="A269" s="221" t="s">
        <v>807</v>
      </c>
      <c r="B269" s="222">
        <v>46307</v>
      </c>
      <c r="C269" s="221">
        <v>2</v>
      </c>
      <c r="D269" s="221">
        <v>272008</v>
      </c>
      <c r="E269" s="166">
        <v>1500</v>
      </c>
      <c r="F269" s="27" t="str">
        <f>VLOOKUP(Tablaedad[[#This Row],[Item]],'DT HUEVO'!$A:$B,2,0)</f>
        <v>HUEVO SUCIO BASE LAVADO ZF X 30 BANDEJA GRIS CANASTA</v>
      </c>
      <c r="G269" s="8" t="str">
        <f>+VLOOKUP(Tablaedad[[#This Row],[CEDI]],'CONVERSION DATOS'!B:C,2,0)</f>
        <v>LANZA</v>
      </c>
      <c r="H269" s="14" t="str">
        <f>+VLOOKUP(Tablaedad[[#This Row],[Item]],'DT HUEVO'!$A:$E,4,0)</f>
        <v>SEGUNDA</v>
      </c>
      <c r="I269" t="str">
        <f>+VLOOKUP(Tablaedad[[#This Row],[Item]],'DT HUEVO'!$A:$D,3,0)</f>
        <v>SEGUNDA</v>
      </c>
      <c r="J269" t="str">
        <f>+VLOOKUP(G269,'DT HUEVO'!$H:$K,4,0)</f>
        <v>PLANTAS</v>
      </c>
      <c r="K269">
        <f>SUMIFS('DIAS DE INVENTARIO TAT'!M:M,'DIAS DE INVENTARIO TAT'!A:A,Tablaedad[[#This Row],[DESTINO]],'DIAS DE INVENTARIO TAT'!B:B,Tablaedad[[#This Row],[Item]])</f>
        <v>0</v>
      </c>
      <c r="L269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69" s="6">
        <f>SUMIFS(inv!D$1:D$1,inv!T$1:T$1,Tablaedad[[#This Row],[DESTINO]],inv!AA$1:AA$1,Tablaedad[[#This Row],[Columna4]],inv!P$1:P$1,Tablaedad[[#This Row],[Item]])</f>
        <v>0</v>
      </c>
      <c r="N269" s="183">
        <f>+IFERROR(Tablaedad[[#This Row],[CANTIDAD]]/Tablaedad[[#This Row],[INVENTARIO TOTAL]],0)</f>
        <v>0</v>
      </c>
      <c r="O269">
        <f>+VLOOKUP(Tablaedad[[#This Row],[Item]],'DT HUEVO'!$A:$E,5,0)</f>
        <v>0</v>
      </c>
      <c r="P269">
        <f>SUMIFS('DIAS DE INVENTARIO TAT'!R:R,'DIAS DE INVENTARIO TAT'!A:A,Tablaedad[[#This Row],[DESTINO]],'DIAS DE INVENTARIO TAT'!B:B,Tablaedad[[#This Row],[Item]])</f>
        <v>0</v>
      </c>
      <c r="R269" t="s">
        <v>1733</v>
      </c>
      <c r="S269" t="s">
        <v>1733</v>
      </c>
      <c r="T269" t="s">
        <v>1733</v>
      </c>
    </row>
    <row r="270" spans="1:20">
      <c r="A270" s="221" t="s">
        <v>807</v>
      </c>
      <c r="B270" s="222">
        <v>46307</v>
      </c>
      <c r="C270" s="221">
        <v>2</v>
      </c>
      <c r="D270" s="221">
        <v>272008</v>
      </c>
      <c r="E270" s="166">
        <v>5760</v>
      </c>
      <c r="F270" s="27" t="str">
        <f>VLOOKUP(Tablaedad[[#This Row],[Item]],'DT HUEVO'!$A:$B,2,0)</f>
        <v>HUEVO SUCIO BASE LAVADO ZF X 30 BANDEJA GRIS CANASTA</v>
      </c>
      <c r="G270" s="8" t="str">
        <f>+VLOOKUP(Tablaedad[[#This Row],[CEDI]],'CONVERSION DATOS'!B:C,2,0)</f>
        <v>LANZA</v>
      </c>
      <c r="H270" s="14" t="str">
        <f>+VLOOKUP(Tablaedad[[#This Row],[Item]],'DT HUEVO'!$A:$E,4,0)</f>
        <v>SEGUNDA</v>
      </c>
      <c r="I270" t="str">
        <f>+VLOOKUP(Tablaedad[[#This Row],[Item]],'DT HUEVO'!$A:$D,3,0)</f>
        <v>SEGUNDA</v>
      </c>
      <c r="J270" t="str">
        <f>+VLOOKUP(G270,'DT HUEVO'!$H:$K,4,0)</f>
        <v>PLANTAS</v>
      </c>
      <c r="K270">
        <f>SUMIFS('DIAS DE INVENTARIO TAT'!M:M,'DIAS DE INVENTARIO TAT'!A:A,Tablaedad[[#This Row],[DESTINO]],'DIAS DE INVENTARIO TAT'!B:B,Tablaedad[[#This Row],[Item]])</f>
        <v>0</v>
      </c>
      <c r="L270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70" s="6">
        <f>SUMIFS(inv!D$1:D$1,inv!T$1:T$1,Tablaedad[[#This Row],[DESTINO]],inv!AA$1:AA$1,Tablaedad[[#This Row],[Columna4]],inv!P$1:P$1,Tablaedad[[#This Row],[Item]])</f>
        <v>0</v>
      </c>
      <c r="N270" s="183">
        <f>+IFERROR(Tablaedad[[#This Row],[CANTIDAD]]/Tablaedad[[#This Row],[INVENTARIO TOTAL]],0)</f>
        <v>0</v>
      </c>
      <c r="O270">
        <f>+VLOOKUP(Tablaedad[[#This Row],[Item]],'DT HUEVO'!$A:$E,5,0)</f>
        <v>0</v>
      </c>
      <c r="P270">
        <f>SUMIFS('DIAS DE INVENTARIO TAT'!R:R,'DIAS DE INVENTARIO TAT'!A:A,Tablaedad[[#This Row],[DESTINO]],'DIAS DE INVENTARIO TAT'!B:B,Tablaedad[[#This Row],[Item]])</f>
        <v>0</v>
      </c>
      <c r="R270" t="s">
        <v>1733</v>
      </c>
      <c r="S270" t="s">
        <v>1733</v>
      </c>
      <c r="T270" t="s">
        <v>1733</v>
      </c>
    </row>
    <row r="271" spans="1:20">
      <c r="A271" s="221" t="s">
        <v>807</v>
      </c>
      <c r="B271" s="222">
        <v>46307</v>
      </c>
      <c r="C271" s="221">
        <v>4</v>
      </c>
      <c r="D271" s="221">
        <v>13459</v>
      </c>
      <c r="E271" s="166">
        <v>7200</v>
      </c>
      <c r="F271" s="27" t="str">
        <f>VLOOKUP(Tablaedad[[#This Row],[Item]],'DT HUEVO'!$A:$B,2,0)</f>
        <v>HUEVO A X 300 BANDEJA GRIS ALAT CAJA AMARRADO</v>
      </c>
      <c r="G271" s="8" t="str">
        <f>+VLOOKUP(Tablaedad[[#This Row],[CEDI]],'CONVERSION DATOS'!B:C,2,0)</f>
        <v>LANZA</v>
      </c>
      <c r="H271" s="14" t="str">
        <f>+VLOOKUP(Tablaedad[[#This Row],[Item]],'DT HUEVO'!$A:$E,4,0)</f>
        <v>EMPACADOS</v>
      </c>
      <c r="I271" t="str">
        <f>+VLOOKUP(Tablaedad[[#This Row],[Item]],'DT HUEVO'!$A:$D,3,0)</f>
        <v>A</v>
      </c>
      <c r="J271" t="str">
        <f>+VLOOKUP(G271,'DT HUEVO'!$H:$K,4,0)</f>
        <v>PLANTAS</v>
      </c>
      <c r="K271">
        <f>SUMIFS('DIAS DE INVENTARIO TAT'!M:M,'DIAS DE INVENTARIO TAT'!A:A,Tablaedad[[#This Row],[DESTINO]],'DIAS DE INVENTARIO TAT'!B:B,Tablaedad[[#This Row],[Item]])</f>
        <v>0</v>
      </c>
      <c r="L271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71" s="6">
        <f>SUMIFS(inv!D$1:D$1,inv!T$1:T$1,Tablaedad[[#This Row],[DESTINO]],inv!AA$1:AA$1,Tablaedad[[#This Row],[Columna4]],inv!P$1:P$1,Tablaedad[[#This Row],[Item]])</f>
        <v>0</v>
      </c>
      <c r="N271" s="183">
        <f>+IFERROR(Tablaedad[[#This Row],[CANTIDAD]]/Tablaedad[[#This Row],[INVENTARIO TOTAL]],0)</f>
        <v>0</v>
      </c>
      <c r="O271">
        <f>+VLOOKUP(Tablaedad[[#This Row],[Item]],'DT HUEVO'!$A:$E,5,0)</f>
        <v>0</v>
      </c>
      <c r="P271">
        <f>SUMIFS('DIAS DE INVENTARIO TAT'!R:R,'DIAS DE INVENTARIO TAT'!A:A,Tablaedad[[#This Row],[DESTINO]],'DIAS DE INVENTARIO TAT'!B:B,Tablaedad[[#This Row],[Item]])</f>
        <v>0</v>
      </c>
      <c r="R271" t="s">
        <v>1733</v>
      </c>
      <c r="S271" t="s">
        <v>1733</v>
      </c>
      <c r="T271" t="s">
        <v>1733</v>
      </c>
    </row>
    <row r="272" spans="1:20">
      <c r="A272" s="221" t="s">
        <v>807</v>
      </c>
      <c r="B272" s="222">
        <v>46307</v>
      </c>
      <c r="C272" s="221">
        <v>4</v>
      </c>
      <c r="D272" s="221">
        <v>110303</v>
      </c>
      <c r="E272" s="166">
        <v>8100</v>
      </c>
      <c r="F272" s="27" t="str">
        <f>VLOOKUP(Tablaedad[[#This Row],[Item]],'DT HUEVO'!$A:$B,2,0)</f>
        <v>HUEVO L X30 CARTON VERDE AMARRADO</v>
      </c>
      <c r="G272" s="8" t="str">
        <f>+VLOOKUP(Tablaedad[[#This Row],[CEDI]],'CONVERSION DATOS'!B:C,2,0)</f>
        <v>LANZA</v>
      </c>
      <c r="H272" s="14" t="str">
        <f>+VLOOKUP(Tablaedad[[#This Row],[Item]],'DT HUEVO'!$A:$E,4,0)</f>
        <v>EMPACADOS</v>
      </c>
      <c r="I272" t="str">
        <f>+VLOOKUP(Tablaedad[[#This Row],[Item]],'DT HUEVO'!$A:$D,3,0)</f>
        <v>L</v>
      </c>
      <c r="J272" t="str">
        <f>+VLOOKUP(G272,'DT HUEVO'!$H:$K,4,0)</f>
        <v>PLANTAS</v>
      </c>
      <c r="K272">
        <f>SUMIFS('DIAS DE INVENTARIO TAT'!M:M,'DIAS DE INVENTARIO TAT'!A:A,Tablaedad[[#This Row],[DESTINO]],'DIAS DE INVENTARIO TAT'!B:B,Tablaedad[[#This Row],[Item]])</f>
        <v>0</v>
      </c>
      <c r="L272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72" s="6">
        <f>SUMIFS(inv!D$1:D$1,inv!T$1:T$1,Tablaedad[[#This Row],[DESTINO]],inv!AA$1:AA$1,Tablaedad[[#This Row],[Columna4]],inv!P$1:P$1,Tablaedad[[#This Row],[Item]])</f>
        <v>0</v>
      </c>
      <c r="N272" s="183">
        <f>+IFERROR(Tablaedad[[#This Row],[CANTIDAD]]/Tablaedad[[#This Row],[INVENTARIO TOTAL]],0)</f>
        <v>0</v>
      </c>
      <c r="O272">
        <f>+VLOOKUP(Tablaedad[[#This Row],[Item]],'DT HUEVO'!$A:$E,5,0)</f>
        <v>0</v>
      </c>
      <c r="P272">
        <f>SUMIFS('DIAS DE INVENTARIO TAT'!R:R,'DIAS DE INVENTARIO TAT'!A:A,Tablaedad[[#This Row],[DESTINO]],'DIAS DE INVENTARIO TAT'!B:B,Tablaedad[[#This Row],[Item]])</f>
        <v>0</v>
      </c>
      <c r="R272" t="s">
        <v>1733</v>
      </c>
      <c r="S272" t="s">
        <v>1733</v>
      </c>
      <c r="T272" t="s">
        <v>1733</v>
      </c>
    </row>
    <row r="273" spans="1:20">
      <c r="A273" s="221" t="s">
        <v>807</v>
      </c>
      <c r="B273" s="222">
        <v>46307</v>
      </c>
      <c r="C273" s="221">
        <v>2</v>
      </c>
      <c r="D273" s="221">
        <v>10601</v>
      </c>
      <c r="E273" s="166">
        <v>7560</v>
      </c>
      <c r="F273" s="27" t="str">
        <f>VLOOKUP(Tablaedad[[#This Row],[Item]],'DT HUEVO'!$A:$B,2,0)</f>
        <v>HUEVO CX30 CARTON GRIS</v>
      </c>
      <c r="G273" s="8" t="str">
        <f>+VLOOKUP(Tablaedad[[#This Row],[CEDI]],'CONVERSION DATOS'!B:C,2,0)</f>
        <v>LANZA</v>
      </c>
      <c r="H273" s="14" t="str">
        <f>+VLOOKUP(Tablaedad[[#This Row],[Item]],'DT HUEVO'!$A:$E,4,0)</f>
        <v>GRIS SUELTO</v>
      </c>
      <c r="I273" t="str">
        <f>+VLOOKUP(Tablaedad[[#This Row],[Item]],'DT HUEVO'!$A:$D,3,0)</f>
        <v>C</v>
      </c>
      <c r="J273" t="str">
        <f>+VLOOKUP(G273,'DT HUEVO'!$H:$K,4,0)</f>
        <v>PLANTAS</v>
      </c>
      <c r="K273">
        <f>SUMIFS('DIAS DE INVENTARIO TAT'!M:M,'DIAS DE INVENTARIO TAT'!A:A,Tablaedad[[#This Row],[DESTINO]],'DIAS DE INVENTARIO TAT'!B:B,Tablaedad[[#This Row],[Item]])</f>
        <v>0</v>
      </c>
      <c r="L273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73" s="6">
        <f>SUMIFS(inv!D$1:D$1,inv!T$1:T$1,Tablaedad[[#This Row],[DESTINO]],inv!AA$1:AA$1,Tablaedad[[#This Row],[Columna4]],inv!P$1:P$1,Tablaedad[[#This Row],[Item]])</f>
        <v>0</v>
      </c>
      <c r="N273" s="183">
        <f>+IFERROR(Tablaedad[[#This Row],[CANTIDAD]]/Tablaedad[[#This Row],[INVENTARIO TOTAL]],0)</f>
        <v>0</v>
      </c>
      <c r="O273">
        <f>+VLOOKUP(Tablaedad[[#This Row],[Item]],'DT HUEVO'!$A:$E,5,0)</f>
        <v>0</v>
      </c>
      <c r="P273">
        <f>SUMIFS('DIAS DE INVENTARIO TAT'!R:R,'DIAS DE INVENTARIO TAT'!A:A,Tablaedad[[#This Row],[DESTINO]],'DIAS DE INVENTARIO TAT'!B:B,Tablaedad[[#This Row],[Item]])</f>
        <v>0</v>
      </c>
      <c r="R273" t="s">
        <v>1733</v>
      </c>
      <c r="S273" t="s">
        <v>1733</v>
      </c>
      <c r="T273" t="s">
        <v>1733</v>
      </c>
    </row>
    <row r="274" spans="1:20">
      <c r="A274" s="221" t="s">
        <v>807</v>
      </c>
      <c r="B274" s="222">
        <v>46307</v>
      </c>
      <c r="C274" s="221">
        <v>2</v>
      </c>
      <c r="D274" s="221">
        <v>13459</v>
      </c>
      <c r="E274" s="166">
        <v>2100</v>
      </c>
      <c r="F274" s="27" t="str">
        <f>VLOOKUP(Tablaedad[[#This Row],[Item]],'DT HUEVO'!$A:$B,2,0)</f>
        <v>HUEVO A X 300 BANDEJA GRIS ALAT CAJA AMARRADO</v>
      </c>
      <c r="G274" s="8" t="str">
        <f>+VLOOKUP(Tablaedad[[#This Row],[CEDI]],'CONVERSION DATOS'!B:C,2,0)</f>
        <v>LANZA</v>
      </c>
      <c r="H274" s="14" t="str">
        <f>+VLOOKUP(Tablaedad[[#This Row],[Item]],'DT HUEVO'!$A:$E,4,0)</f>
        <v>EMPACADOS</v>
      </c>
      <c r="I274" t="str">
        <f>+VLOOKUP(Tablaedad[[#This Row],[Item]],'DT HUEVO'!$A:$D,3,0)</f>
        <v>A</v>
      </c>
      <c r="J274" t="str">
        <f>+VLOOKUP(G274,'DT HUEVO'!$H:$K,4,0)</f>
        <v>PLANTAS</v>
      </c>
      <c r="K274">
        <f>SUMIFS('DIAS DE INVENTARIO TAT'!M:M,'DIAS DE INVENTARIO TAT'!A:A,Tablaedad[[#This Row],[DESTINO]],'DIAS DE INVENTARIO TAT'!B:B,Tablaedad[[#This Row],[Item]])</f>
        <v>0</v>
      </c>
      <c r="L274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74" s="6">
        <f>SUMIFS(inv!D$1:D$1,inv!T$1:T$1,Tablaedad[[#This Row],[DESTINO]],inv!AA$1:AA$1,Tablaedad[[#This Row],[Columna4]],inv!P$1:P$1,Tablaedad[[#This Row],[Item]])</f>
        <v>0</v>
      </c>
      <c r="N274" s="183">
        <f>+IFERROR(Tablaedad[[#This Row],[CANTIDAD]]/Tablaedad[[#This Row],[INVENTARIO TOTAL]],0)</f>
        <v>0</v>
      </c>
      <c r="O274">
        <f>+VLOOKUP(Tablaedad[[#This Row],[Item]],'DT HUEVO'!$A:$E,5,0)</f>
        <v>0</v>
      </c>
      <c r="P274">
        <f>SUMIFS('DIAS DE INVENTARIO TAT'!R:R,'DIAS DE INVENTARIO TAT'!A:A,Tablaedad[[#This Row],[DESTINO]],'DIAS DE INVENTARIO TAT'!B:B,Tablaedad[[#This Row],[Item]])</f>
        <v>0</v>
      </c>
      <c r="R274" t="s">
        <v>1733</v>
      </c>
      <c r="S274" t="s">
        <v>1733</v>
      </c>
      <c r="T274" t="s">
        <v>1733</v>
      </c>
    </row>
    <row r="275" spans="1:20">
      <c r="A275" s="221" t="s">
        <v>807</v>
      </c>
      <c r="B275" s="222">
        <v>46307</v>
      </c>
      <c r="C275" s="221">
        <v>2</v>
      </c>
      <c r="D275" s="221">
        <v>273001</v>
      </c>
      <c r="E275" s="166">
        <v>1045</v>
      </c>
      <c r="F275" s="27" t="str">
        <f>VLOOKUP(Tablaedad[[#This Row],[Item]],'DT HUEVO'!$A:$B,2,0)</f>
        <v>HUEVO PICADO X 30 BANDEJA GRIS CANASTA</v>
      </c>
      <c r="G275" s="8" t="str">
        <f>+VLOOKUP(Tablaedad[[#This Row],[CEDI]],'CONVERSION DATOS'!B:C,2,0)</f>
        <v>LANZA</v>
      </c>
      <c r="H275" s="14" t="str">
        <f>+VLOOKUP(Tablaedad[[#This Row],[Item]],'DT HUEVO'!$A:$E,4,0)</f>
        <v>SEGUNDA</v>
      </c>
      <c r="I275" t="str">
        <f>+VLOOKUP(Tablaedad[[#This Row],[Item]],'DT HUEVO'!$A:$D,3,0)</f>
        <v>SEGUNDA</v>
      </c>
      <c r="J275" t="str">
        <f>+VLOOKUP(G275,'DT HUEVO'!$H:$K,4,0)</f>
        <v>PLANTAS</v>
      </c>
      <c r="K275">
        <f>SUMIFS('DIAS DE INVENTARIO TAT'!M:M,'DIAS DE INVENTARIO TAT'!A:A,Tablaedad[[#This Row],[DESTINO]],'DIAS DE INVENTARIO TAT'!B:B,Tablaedad[[#This Row],[Item]])</f>
        <v>0</v>
      </c>
      <c r="L275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75" s="6">
        <f>SUMIFS(inv!D$1:D$1,inv!T$1:T$1,Tablaedad[[#This Row],[DESTINO]],inv!AA$1:AA$1,Tablaedad[[#This Row],[Columna4]],inv!P$1:P$1,Tablaedad[[#This Row],[Item]])</f>
        <v>0</v>
      </c>
      <c r="N275" s="183">
        <f>+IFERROR(Tablaedad[[#This Row],[CANTIDAD]]/Tablaedad[[#This Row],[INVENTARIO TOTAL]],0)</f>
        <v>0</v>
      </c>
      <c r="O275" t="str">
        <f>+VLOOKUP(Tablaedad[[#This Row],[Item]],'DT HUEVO'!$A:$E,5,0)</f>
        <v>PICADO</v>
      </c>
      <c r="P275">
        <f>SUMIFS('DIAS DE INVENTARIO TAT'!R:R,'DIAS DE INVENTARIO TAT'!A:A,Tablaedad[[#This Row],[DESTINO]],'DIAS DE INVENTARIO TAT'!B:B,Tablaedad[[#This Row],[Item]])</f>
        <v>0</v>
      </c>
      <c r="Q275">
        <v>273001</v>
      </c>
      <c r="R275" t="s">
        <v>1733</v>
      </c>
      <c r="S275" t="s">
        <v>1733</v>
      </c>
      <c r="T275" t="s">
        <v>1733</v>
      </c>
    </row>
    <row r="276" spans="1:20">
      <c r="A276" s="221" t="s">
        <v>807</v>
      </c>
      <c r="B276" s="222">
        <v>46307</v>
      </c>
      <c r="C276" s="221">
        <v>3</v>
      </c>
      <c r="D276" s="221">
        <v>152384</v>
      </c>
      <c r="E276" s="166">
        <v>3600</v>
      </c>
      <c r="F276" s="27" t="str">
        <f>VLOOKUP(Tablaedad[[#This Row],[Item]],'DT HUEVO'!$A:$B,2,0)</f>
        <v>HUEVO L X 15 PAGUE 14 PET CAJA X 300.</v>
      </c>
      <c r="G276" s="8" t="str">
        <f>+VLOOKUP(Tablaedad[[#This Row],[CEDI]],'CONVERSION DATOS'!B:C,2,0)</f>
        <v>LANZA</v>
      </c>
      <c r="H276" s="14" t="str">
        <f>+VLOOKUP(Tablaedad[[#This Row],[Item]],'DT HUEVO'!$A:$E,4,0)</f>
        <v>EMPACADOS</v>
      </c>
      <c r="I276" t="str">
        <f>+VLOOKUP(Tablaedad[[#This Row],[Item]],'DT HUEVO'!$A:$D,3,0)</f>
        <v>L</v>
      </c>
      <c r="J276" t="str">
        <f>+VLOOKUP(G276,'DT HUEVO'!$H:$K,4,0)</f>
        <v>PLANTAS</v>
      </c>
      <c r="K276">
        <f>SUMIFS('DIAS DE INVENTARIO TAT'!M:M,'DIAS DE INVENTARIO TAT'!A:A,Tablaedad[[#This Row],[DESTINO]],'DIAS DE INVENTARIO TAT'!B:B,Tablaedad[[#This Row],[Item]])</f>
        <v>0</v>
      </c>
      <c r="L276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76" s="6">
        <f>SUMIFS(inv!D$1:D$1,inv!T$1:T$1,Tablaedad[[#This Row],[DESTINO]],inv!AA$1:AA$1,Tablaedad[[#This Row],[Columna4]],inv!P$1:P$1,Tablaedad[[#This Row],[Item]])</f>
        <v>0</v>
      </c>
      <c r="N276" s="183">
        <f>+IFERROR(Tablaedad[[#This Row],[CANTIDAD]]/Tablaedad[[#This Row],[INVENTARIO TOTAL]],0)</f>
        <v>0</v>
      </c>
      <c r="O276">
        <f>+VLOOKUP(Tablaedad[[#This Row],[Item]],'DT HUEVO'!$A:$E,5,0)</f>
        <v>0</v>
      </c>
      <c r="P276">
        <f>SUMIFS('DIAS DE INVENTARIO TAT'!R:R,'DIAS DE INVENTARIO TAT'!A:A,Tablaedad[[#This Row],[DESTINO]],'DIAS DE INVENTARIO TAT'!B:B,Tablaedad[[#This Row],[Item]])</f>
        <v>0</v>
      </c>
      <c r="R276" t="s">
        <v>1733</v>
      </c>
      <c r="S276" t="s">
        <v>1733</v>
      </c>
      <c r="T276" t="s">
        <v>1733</v>
      </c>
    </row>
    <row r="277" spans="1:20">
      <c r="A277" s="221" t="s">
        <v>807</v>
      </c>
      <c r="B277" s="222">
        <v>46307</v>
      </c>
      <c r="C277" s="221">
        <v>2</v>
      </c>
      <c r="D277" s="221">
        <v>10601</v>
      </c>
      <c r="E277" s="166">
        <v>7560</v>
      </c>
      <c r="F277" s="27" t="str">
        <f>VLOOKUP(Tablaedad[[#This Row],[Item]],'DT HUEVO'!$A:$B,2,0)</f>
        <v>HUEVO CX30 CARTON GRIS</v>
      </c>
      <c r="G277" s="8" t="str">
        <f>+VLOOKUP(Tablaedad[[#This Row],[CEDI]],'CONVERSION DATOS'!B:C,2,0)</f>
        <v>LANZA</v>
      </c>
      <c r="H277" s="14" t="str">
        <f>+VLOOKUP(Tablaedad[[#This Row],[Item]],'DT HUEVO'!$A:$E,4,0)</f>
        <v>GRIS SUELTO</v>
      </c>
      <c r="I277" t="str">
        <f>+VLOOKUP(Tablaedad[[#This Row],[Item]],'DT HUEVO'!$A:$D,3,0)</f>
        <v>C</v>
      </c>
      <c r="J277" t="str">
        <f>+VLOOKUP(G277,'DT HUEVO'!$H:$K,4,0)</f>
        <v>PLANTAS</v>
      </c>
      <c r="K277">
        <f>SUMIFS('DIAS DE INVENTARIO TAT'!M:M,'DIAS DE INVENTARIO TAT'!A:A,Tablaedad[[#This Row],[DESTINO]],'DIAS DE INVENTARIO TAT'!B:B,Tablaedad[[#This Row],[Item]])</f>
        <v>0</v>
      </c>
      <c r="L277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77" s="6">
        <f>SUMIFS(inv!D$1:D$1,inv!T$1:T$1,Tablaedad[[#This Row],[DESTINO]],inv!AA$1:AA$1,Tablaedad[[#This Row],[Columna4]],inv!P$1:P$1,Tablaedad[[#This Row],[Item]])</f>
        <v>0</v>
      </c>
      <c r="N277" s="183">
        <f>+IFERROR(Tablaedad[[#This Row],[CANTIDAD]]/Tablaedad[[#This Row],[INVENTARIO TOTAL]],0)</f>
        <v>0</v>
      </c>
      <c r="O277">
        <f>+VLOOKUP(Tablaedad[[#This Row],[Item]],'DT HUEVO'!$A:$E,5,0)</f>
        <v>0</v>
      </c>
      <c r="P277">
        <f>SUMIFS('DIAS DE INVENTARIO TAT'!R:R,'DIAS DE INVENTARIO TAT'!A:A,Tablaedad[[#This Row],[DESTINO]],'DIAS DE INVENTARIO TAT'!B:B,Tablaedad[[#This Row],[Item]])</f>
        <v>0</v>
      </c>
      <c r="R277" t="s">
        <v>1733</v>
      </c>
      <c r="S277" t="s">
        <v>1733</v>
      </c>
      <c r="T277" t="s">
        <v>1733</v>
      </c>
    </row>
    <row r="278" spans="1:20">
      <c r="A278" s="221" t="s">
        <v>807</v>
      </c>
      <c r="B278" s="222">
        <v>46307</v>
      </c>
      <c r="C278" s="221">
        <v>2</v>
      </c>
      <c r="D278" s="221">
        <v>10601</v>
      </c>
      <c r="E278" s="166">
        <v>3000</v>
      </c>
      <c r="F278" s="27" t="str">
        <f>VLOOKUP(Tablaedad[[#This Row],[Item]],'DT HUEVO'!$A:$B,2,0)</f>
        <v>HUEVO CX30 CARTON GRIS</v>
      </c>
      <c r="G278" s="8" t="str">
        <f>+VLOOKUP(Tablaedad[[#This Row],[CEDI]],'CONVERSION DATOS'!B:C,2,0)</f>
        <v>LANZA</v>
      </c>
      <c r="H278" s="14" t="str">
        <f>+VLOOKUP(Tablaedad[[#This Row],[Item]],'DT HUEVO'!$A:$E,4,0)</f>
        <v>GRIS SUELTO</v>
      </c>
      <c r="I278" t="str">
        <f>+VLOOKUP(Tablaedad[[#This Row],[Item]],'DT HUEVO'!$A:$D,3,0)</f>
        <v>C</v>
      </c>
      <c r="J278" t="str">
        <f>+VLOOKUP(G278,'DT HUEVO'!$H:$K,4,0)</f>
        <v>PLANTAS</v>
      </c>
      <c r="K278">
        <f>SUMIFS('DIAS DE INVENTARIO TAT'!M:M,'DIAS DE INVENTARIO TAT'!A:A,Tablaedad[[#This Row],[DESTINO]],'DIAS DE INVENTARIO TAT'!B:B,Tablaedad[[#This Row],[Item]])</f>
        <v>0</v>
      </c>
      <c r="L278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78" s="6">
        <f>SUMIFS(inv!D$1:D$1,inv!T$1:T$1,Tablaedad[[#This Row],[DESTINO]],inv!AA$1:AA$1,Tablaedad[[#This Row],[Columna4]],inv!P$1:P$1,Tablaedad[[#This Row],[Item]])</f>
        <v>0</v>
      </c>
      <c r="N278" s="183">
        <f>+IFERROR(Tablaedad[[#This Row],[CANTIDAD]]/Tablaedad[[#This Row],[INVENTARIO TOTAL]],0)</f>
        <v>0</v>
      </c>
      <c r="O278">
        <f>+VLOOKUP(Tablaedad[[#This Row],[Item]],'DT HUEVO'!$A:$E,5,0)</f>
        <v>0</v>
      </c>
      <c r="P278">
        <f>SUMIFS('DIAS DE INVENTARIO TAT'!R:R,'DIAS DE INVENTARIO TAT'!A:A,Tablaedad[[#This Row],[DESTINO]],'DIAS DE INVENTARIO TAT'!B:B,Tablaedad[[#This Row],[Item]])</f>
        <v>0</v>
      </c>
      <c r="R278" t="s">
        <v>1733</v>
      </c>
      <c r="S278" t="s">
        <v>1733</v>
      </c>
      <c r="T278" t="s">
        <v>1733</v>
      </c>
    </row>
    <row r="279" spans="1:20">
      <c r="A279" s="221" t="s">
        <v>807</v>
      </c>
      <c r="B279" s="222">
        <v>46307</v>
      </c>
      <c r="C279" s="221">
        <v>3</v>
      </c>
      <c r="D279" s="221">
        <v>272008</v>
      </c>
      <c r="E279" s="166">
        <v>3150</v>
      </c>
      <c r="F279" s="27" t="str">
        <f>VLOOKUP(Tablaedad[[#This Row],[Item]],'DT HUEVO'!$A:$B,2,0)</f>
        <v>HUEVO SUCIO BASE LAVADO ZF X 30 BANDEJA GRIS CANASTA</v>
      </c>
      <c r="G279" s="8" t="str">
        <f>+VLOOKUP(Tablaedad[[#This Row],[CEDI]],'CONVERSION DATOS'!B:C,2,0)</f>
        <v>LANZA</v>
      </c>
      <c r="H279" s="14" t="str">
        <f>+VLOOKUP(Tablaedad[[#This Row],[Item]],'DT HUEVO'!$A:$E,4,0)</f>
        <v>SEGUNDA</v>
      </c>
      <c r="I279" t="str">
        <f>+VLOOKUP(Tablaedad[[#This Row],[Item]],'DT HUEVO'!$A:$D,3,0)</f>
        <v>SEGUNDA</v>
      </c>
      <c r="J279" t="str">
        <f>+VLOOKUP(G279,'DT HUEVO'!$H:$K,4,0)</f>
        <v>PLANTAS</v>
      </c>
      <c r="K279">
        <f>SUMIFS('DIAS DE INVENTARIO TAT'!M:M,'DIAS DE INVENTARIO TAT'!A:A,Tablaedad[[#This Row],[DESTINO]],'DIAS DE INVENTARIO TAT'!B:B,Tablaedad[[#This Row],[Item]])</f>
        <v>0</v>
      </c>
      <c r="L279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79" s="6">
        <f>SUMIFS(inv!D$1:D$1,inv!T$1:T$1,Tablaedad[[#This Row],[DESTINO]],inv!AA$1:AA$1,Tablaedad[[#This Row],[Columna4]],inv!P$1:P$1,Tablaedad[[#This Row],[Item]])</f>
        <v>0</v>
      </c>
      <c r="N279" s="183">
        <f>+IFERROR(Tablaedad[[#This Row],[CANTIDAD]]/Tablaedad[[#This Row],[INVENTARIO TOTAL]],0)</f>
        <v>0</v>
      </c>
      <c r="O279">
        <f>+VLOOKUP(Tablaedad[[#This Row],[Item]],'DT HUEVO'!$A:$E,5,0)</f>
        <v>0</v>
      </c>
      <c r="P279">
        <f>SUMIFS('DIAS DE INVENTARIO TAT'!R:R,'DIAS DE INVENTARIO TAT'!A:A,Tablaedad[[#This Row],[DESTINO]],'DIAS DE INVENTARIO TAT'!B:B,Tablaedad[[#This Row],[Item]])</f>
        <v>0</v>
      </c>
      <c r="R279" t="s">
        <v>1733</v>
      </c>
      <c r="S279" t="s">
        <v>1733</v>
      </c>
      <c r="T279" t="s">
        <v>1733</v>
      </c>
    </row>
    <row r="280" spans="1:20">
      <c r="A280" s="221" t="s">
        <v>807</v>
      </c>
      <c r="B280" s="222">
        <v>46307</v>
      </c>
      <c r="C280" s="221">
        <v>2</v>
      </c>
      <c r="D280" s="221">
        <v>152384</v>
      </c>
      <c r="E280" s="166">
        <v>3300</v>
      </c>
      <c r="F280" s="27" t="str">
        <f>VLOOKUP(Tablaedad[[#This Row],[Item]],'DT HUEVO'!$A:$B,2,0)</f>
        <v>HUEVO L X 15 PAGUE 14 PET CAJA X 300.</v>
      </c>
      <c r="G280" s="8" t="str">
        <f>+VLOOKUP(Tablaedad[[#This Row],[CEDI]],'CONVERSION DATOS'!B:C,2,0)</f>
        <v>LANZA</v>
      </c>
      <c r="H280" s="14" t="str">
        <f>+VLOOKUP(Tablaedad[[#This Row],[Item]],'DT HUEVO'!$A:$E,4,0)</f>
        <v>EMPACADOS</v>
      </c>
      <c r="I280" t="str">
        <f>+VLOOKUP(Tablaedad[[#This Row],[Item]],'DT HUEVO'!$A:$D,3,0)</f>
        <v>L</v>
      </c>
      <c r="J280" t="str">
        <f>+VLOOKUP(G280,'DT HUEVO'!$H:$K,4,0)</f>
        <v>PLANTAS</v>
      </c>
      <c r="K280">
        <f>SUMIFS('DIAS DE INVENTARIO TAT'!M:M,'DIAS DE INVENTARIO TAT'!A:A,Tablaedad[[#This Row],[DESTINO]],'DIAS DE INVENTARIO TAT'!B:B,Tablaedad[[#This Row],[Item]])</f>
        <v>0</v>
      </c>
      <c r="L280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80" s="6">
        <f>SUMIFS(inv!D$1:D$1,inv!T$1:T$1,Tablaedad[[#This Row],[DESTINO]],inv!AA$1:AA$1,Tablaedad[[#This Row],[Columna4]],inv!P$1:P$1,Tablaedad[[#This Row],[Item]])</f>
        <v>0</v>
      </c>
      <c r="N280" s="183">
        <f>+IFERROR(Tablaedad[[#This Row],[CANTIDAD]]/Tablaedad[[#This Row],[INVENTARIO TOTAL]],0)</f>
        <v>0</v>
      </c>
      <c r="O280">
        <f>+VLOOKUP(Tablaedad[[#This Row],[Item]],'DT HUEVO'!$A:$E,5,0)</f>
        <v>0</v>
      </c>
      <c r="P280">
        <f>SUMIFS('DIAS DE INVENTARIO TAT'!R:R,'DIAS DE INVENTARIO TAT'!A:A,Tablaedad[[#This Row],[DESTINO]],'DIAS DE INVENTARIO TAT'!B:B,Tablaedad[[#This Row],[Item]])</f>
        <v>0</v>
      </c>
      <c r="R280" t="s">
        <v>1733</v>
      </c>
      <c r="S280" t="s">
        <v>1733</v>
      </c>
      <c r="T280" t="s">
        <v>1733</v>
      </c>
    </row>
    <row r="281" spans="1:20">
      <c r="A281" s="221" t="s">
        <v>807</v>
      </c>
      <c r="B281" s="222">
        <v>46307</v>
      </c>
      <c r="C281" s="221">
        <v>3</v>
      </c>
      <c r="D281" s="221">
        <v>75301</v>
      </c>
      <c r="E281" s="166">
        <v>7350</v>
      </c>
      <c r="F281" s="27" t="str">
        <f>VLOOKUP(Tablaedad[[#This Row],[Item]],'DT HUEVO'!$A:$B,2,0)</f>
        <v>HUEVO AA X 30 CARTON GRIS LZ</v>
      </c>
      <c r="G281" s="8" t="str">
        <f>+VLOOKUP(Tablaedad[[#This Row],[CEDI]],'CONVERSION DATOS'!B:C,2,0)</f>
        <v>LANZA</v>
      </c>
      <c r="H281" s="14" t="str">
        <f>+VLOOKUP(Tablaedad[[#This Row],[Item]],'DT HUEVO'!$A:$E,4,0)</f>
        <v>GRIS SUELTO</v>
      </c>
      <c r="I281" t="str">
        <f>+VLOOKUP(Tablaedad[[#This Row],[Item]],'DT HUEVO'!$A:$D,3,0)</f>
        <v>AA</v>
      </c>
      <c r="J281" t="str">
        <f>+VLOOKUP(G281,'DT HUEVO'!$H:$K,4,0)</f>
        <v>PLANTAS</v>
      </c>
      <c r="K281">
        <f>SUMIFS('DIAS DE INVENTARIO TAT'!M:M,'DIAS DE INVENTARIO TAT'!A:A,Tablaedad[[#This Row],[DESTINO]],'DIAS DE INVENTARIO TAT'!B:B,Tablaedad[[#This Row],[Item]])</f>
        <v>0</v>
      </c>
      <c r="L281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81" s="6">
        <f>SUMIFS(inv!D$1:D$1,inv!T$1:T$1,Tablaedad[[#This Row],[DESTINO]],inv!AA$1:AA$1,Tablaedad[[#This Row],[Columna4]],inv!P$1:P$1,Tablaedad[[#This Row],[Item]])</f>
        <v>0</v>
      </c>
      <c r="N281" s="183">
        <f>+IFERROR(Tablaedad[[#This Row],[CANTIDAD]]/Tablaedad[[#This Row],[INVENTARIO TOTAL]],0)</f>
        <v>0</v>
      </c>
      <c r="O281">
        <f>+VLOOKUP(Tablaedad[[#This Row],[Item]],'DT HUEVO'!$A:$E,5,0)</f>
        <v>0</v>
      </c>
      <c r="P281">
        <f>SUMIFS('DIAS DE INVENTARIO TAT'!R:R,'DIAS DE INVENTARIO TAT'!A:A,Tablaedad[[#This Row],[DESTINO]],'DIAS DE INVENTARIO TAT'!B:B,Tablaedad[[#This Row],[Item]])</f>
        <v>0</v>
      </c>
      <c r="Q281">
        <v>75301</v>
      </c>
      <c r="R281" t="s">
        <v>1733</v>
      </c>
      <c r="S281" t="s">
        <v>1733</v>
      </c>
      <c r="T281" t="s">
        <v>1733</v>
      </c>
    </row>
    <row r="282" spans="1:20">
      <c r="A282" s="221" t="s">
        <v>807</v>
      </c>
      <c r="B282" s="222">
        <v>46307</v>
      </c>
      <c r="C282" s="221">
        <v>3</v>
      </c>
      <c r="D282" s="221">
        <v>75401</v>
      </c>
      <c r="E282" s="166">
        <v>960</v>
      </c>
      <c r="F282" s="27" t="str">
        <f>VLOOKUP(Tablaedad[[#This Row],[Item]],'DT HUEVO'!$A:$B,2,0)</f>
        <v>HUEVO A X 30 CARTON GRIS LZ</v>
      </c>
      <c r="G282" s="8" t="str">
        <f>+VLOOKUP(Tablaedad[[#This Row],[CEDI]],'CONVERSION DATOS'!B:C,2,0)</f>
        <v>LANZA</v>
      </c>
      <c r="H282" s="14" t="str">
        <f>+VLOOKUP(Tablaedad[[#This Row],[Item]],'DT HUEVO'!$A:$E,4,0)</f>
        <v>GRIS SUELTO</v>
      </c>
      <c r="I282" t="str">
        <f>+VLOOKUP(Tablaedad[[#This Row],[Item]],'DT HUEVO'!$A:$D,3,0)</f>
        <v>A</v>
      </c>
      <c r="J282" t="str">
        <f>+VLOOKUP(G282,'DT HUEVO'!$H:$K,4,0)</f>
        <v>PLANTAS</v>
      </c>
      <c r="K282">
        <f>SUMIFS('DIAS DE INVENTARIO TAT'!M:M,'DIAS DE INVENTARIO TAT'!A:A,Tablaedad[[#This Row],[DESTINO]],'DIAS DE INVENTARIO TAT'!B:B,Tablaedad[[#This Row],[Item]])</f>
        <v>0</v>
      </c>
      <c r="L282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82" s="6">
        <f>SUMIFS(inv!D$1:D$1,inv!T$1:T$1,Tablaedad[[#This Row],[DESTINO]],inv!AA$1:AA$1,Tablaedad[[#This Row],[Columna4]],inv!P$1:P$1,Tablaedad[[#This Row],[Item]])</f>
        <v>0</v>
      </c>
      <c r="N282" s="183">
        <f>+IFERROR(Tablaedad[[#This Row],[CANTIDAD]]/Tablaedad[[#This Row],[INVENTARIO TOTAL]],0)</f>
        <v>0</v>
      </c>
      <c r="O282">
        <f>+VLOOKUP(Tablaedad[[#This Row],[Item]],'DT HUEVO'!$A:$E,5,0)</f>
        <v>0</v>
      </c>
      <c r="P282">
        <f>SUMIFS('DIAS DE INVENTARIO TAT'!R:R,'DIAS DE INVENTARIO TAT'!A:A,Tablaedad[[#This Row],[DESTINO]],'DIAS DE INVENTARIO TAT'!B:B,Tablaedad[[#This Row],[Item]])</f>
        <v>0</v>
      </c>
      <c r="Q282">
        <v>75401</v>
      </c>
      <c r="R282" t="s">
        <v>1733</v>
      </c>
      <c r="S282" t="s">
        <v>1733</v>
      </c>
      <c r="T282" t="s">
        <v>1733</v>
      </c>
    </row>
    <row r="283" spans="1:20">
      <c r="A283" s="221" t="s">
        <v>807</v>
      </c>
      <c r="B283" s="222">
        <v>46307</v>
      </c>
      <c r="C283" s="221">
        <v>3</v>
      </c>
      <c r="D283" s="221">
        <v>75301</v>
      </c>
      <c r="E283" s="166">
        <v>7560</v>
      </c>
      <c r="F283" s="27" t="str">
        <f>VLOOKUP(Tablaedad[[#This Row],[Item]],'DT HUEVO'!$A:$B,2,0)</f>
        <v>HUEVO AA X 30 CARTON GRIS LZ</v>
      </c>
      <c r="G283" s="8" t="str">
        <f>+VLOOKUP(Tablaedad[[#This Row],[CEDI]],'CONVERSION DATOS'!B:C,2,0)</f>
        <v>LANZA</v>
      </c>
      <c r="H283" s="14" t="str">
        <f>+VLOOKUP(Tablaedad[[#This Row],[Item]],'DT HUEVO'!$A:$E,4,0)</f>
        <v>GRIS SUELTO</v>
      </c>
      <c r="I283" t="str">
        <f>+VLOOKUP(Tablaedad[[#This Row],[Item]],'DT HUEVO'!$A:$D,3,0)</f>
        <v>AA</v>
      </c>
      <c r="J283" t="str">
        <f>+VLOOKUP(G283,'DT HUEVO'!$H:$K,4,0)</f>
        <v>PLANTAS</v>
      </c>
      <c r="K283">
        <f>SUMIFS('DIAS DE INVENTARIO TAT'!M:M,'DIAS DE INVENTARIO TAT'!A:A,Tablaedad[[#This Row],[DESTINO]],'DIAS DE INVENTARIO TAT'!B:B,Tablaedad[[#This Row],[Item]])</f>
        <v>0</v>
      </c>
      <c r="L283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83" s="6">
        <f>SUMIFS(inv!D$1:D$1,inv!T$1:T$1,Tablaedad[[#This Row],[DESTINO]],inv!AA$1:AA$1,Tablaedad[[#This Row],[Columna4]],inv!P$1:P$1,Tablaedad[[#This Row],[Item]])</f>
        <v>0</v>
      </c>
      <c r="N283" s="183">
        <f>+IFERROR(Tablaedad[[#This Row],[CANTIDAD]]/Tablaedad[[#This Row],[INVENTARIO TOTAL]],0)</f>
        <v>0</v>
      </c>
      <c r="O283">
        <f>+VLOOKUP(Tablaedad[[#This Row],[Item]],'DT HUEVO'!$A:$E,5,0)</f>
        <v>0</v>
      </c>
      <c r="P283">
        <f>SUMIFS('DIAS DE INVENTARIO TAT'!R:R,'DIAS DE INVENTARIO TAT'!A:A,Tablaedad[[#This Row],[DESTINO]],'DIAS DE INVENTARIO TAT'!B:B,Tablaedad[[#This Row],[Item]])</f>
        <v>0</v>
      </c>
      <c r="Q283">
        <v>75301</v>
      </c>
      <c r="R283" t="s">
        <v>1733</v>
      </c>
      <c r="S283" t="s">
        <v>1733</v>
      </c>
      <c r="T283" t="s">
        <v>1733</v>
      </c>
    </row>
    <row r="284" spans="1:20">
      <c r="A284" s="221" t="s">
        <v>807</v>
      </c>
      <c r="B284" s="222">
        <v>46307</v>
      </c>
      <c r="C284" s="221">
        <v>3</v>
      </c>
      <c r="D284" s="221">
        <v>75401</v>
      </c>
      <c r="E284" s="166">
        <v>7560</v>
      </c>
      <c r="F284" s="27" t="str">
        <f>VLOOKUP(Tablaedad[[#This Row],[Item]],'DT HUEVO'!$A:$B,2,0)</f>
        <v>HUEVO A X 30 CARTON GRIS LZ</v>
      </c>
      <c r="G284" s="8" t="str">
        <f>+VLOOKUP(Tablaedad[[#This Row],[CEDI]],'CONVERSION DATOS'!B:C,2,0)</f>
        <v>LANZA</v>
      </c>
      <c r="H284" s="14" t="str">
        <f>+VLOOKUP(Tablaedad[[#This Row],[Item]],'DT HUEVO'!$A:$E,4,0)</f>
        <v>GRIS SUELTO</v>
      </c>
      <c r="I284" t="str">
        <f>+VLOOKUP(Tablaedad[[#This Row],[Item]],'DT HUEVO'!$A:$D,3,0)</f>
        <v>A</v>
      </c>
      <c r="J284" t="str">
        <f>+VLOOKUP(G284,'DT HUEVO'!$H:$K,4,0)</f>
        <v>PLANTAS</v>
      </c>
      <c r="K284">
        <f>SUMIFS('DIAS DE INVENTARIO TAT'!M:M,'DIAS DE INVENTARIO TAT'!A:A,Tablaedad[[#This Row],[DESTINO]],'DIAS DE INVENTARIO TAT'!B:B,Tablaedad[[#This Row],[Item]])</f>
        <v>0</v>
      </c>
      <c r="L284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84" s="6">
        <f>SUMIFS(inv!D$1:D$1,inv!T$1:T$1,Tablaedad[[#This Row],[DESTINO]],inv!AA$1:AA$1,Tablaedad[[#This Row],[Columna4]],inv!P$1:P$1,Tablaedad[[#This Row],[Item]])</f>
        <v>0</v>
      </c>
      <c r="N284" s="183">
        <f>+IFERROR(Tablaedad[[#This Row],[CANTIDAD]]/Tablaedad[[#This Row],[INVENTARIO TOTAL]],0)</f>
        <v>0</v>
      </c>
      <c r="O284">
        <f>+VLOOKUP(Tablaedad[[#This Row],[Item]],'DT HUEVO'!$A:$E,5,0)</f>
        <v>0</v>
      </c>
      <c r="P284">
        <f>SUMIFS('DIAS DE INVENTARIO TAT'!R:R,'DIAS DE INVENTARIO TAT'!A:A,Tablaedad[[#This Row],[DESTINO]],'DIAS DE INVENTARIO TAT'!B:B,Tablaedad[[#This Row],[Item]])</f>
        <v>0</v>
      </c>
      <c r="Q284">
        <v>75401</v>
      </c>
      <c r="R284" t="s">
        <v>1733</v>
      </c>
      <c r="S284" t="s">
        <v>1733</v>
      </c>
      <c r="T284" t="s">
        <v>1733</v>
      </c>
    </row>
    <row r="285" spans="1:20">
      <c r="A285" s="221" t="s">
        <v>807</v>
      </c>
      <c r="B285" s="222">
        <v>46307</v>
      </c>
      <c r="C285" s="221">
        <v>2</v>
      </c>
      <c r="D285" s="221">
        <v>13324</v>
      </c>
      <c r="E285" s="166">
        <v>4320</v>
      </c>
      <c r="F285" s="27" t="str">
        <f>VLOOKUP(Tablaedad[[#This Row],[Item]],'DT HUEVO'!$A:$B,2,0)</f>
        <v>HUEVO AA X 30 BAND GRIS AMARRADO TAPA VERDE ALAT - ESTIBADO</v>
      </c>
      <c r="G285" s="8" t="str">
        <f>+VLOOKUP(Tablaedad[[#This Row],[CEDI]],'CONVERSION DATOS'!B:C,2,0)</f>
        <v>LANZA</v>
      </c>
      <c r="H285" s="14" t="str">
        <f>+VLOOKUP(Tablaedad[[#This Row],[Item]],'DT HUEVO'!$A:$E,4,0)</f>
        <v>EMPACADOS</v>
      </c>
      <c r="I285" t="str">
        <f>+VLOOKUP(Tablaedad[[#This Row],[Item]],'DT HUEVO'!$A:$D,3,0)</f>
        <v>AA</v>
      </c>
      <c r="J285" t="str">
        <f>+VLOOKUP(G285,'DT HUEVO'!$H:$K,4,0)</f>
        <v>PLANTAS</v>
      </c>
      <c r="K285">
        <f>SUMIFS('DIAS DE INVENTARIO TAT'!M:M,'DIAS DE INVENTARIO TAT'!A:A,Tablaedad[[#This Row],[DESTINO]],'DIAS DE INVENTARIO TAT'!B:B,Tablaedad[[#This Row],[Item]])</f>
        <v>0</v>
      </c>
      <c r="L285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85" s="6">
        <f>SUMIFS(inv!D$1:D$1,inv!T$1:T$1,Tablaedad[[#This Row],[DESTINO]],inv!AA$1:AA$1,Tablaedad[[#This Row],[Columna4]],inv!P$1:P$1,Tablaedad[[#This Row],[Item]])</f>
        <v>0</v>
      </c>
      <c r="N285" s="183">
        <f>+IFERROR(Tablaedad[[#This Row],[CANTIDAD]]/Tablaedad[[#This Row],[INVENTARIO TOTAL]],0)</f>
        <v>0</v>
      </c>
      <c r="O285">
        <f>+VLOOKUP(Tablaedad[[#This Row],[Item]],'DT HUEVO'!$A:$E,5,0)</f>
        <v>0</v>
      </c>
      <c r="P285">
        <f>SUMIFS('DIAS DE INVENTARIO TAT'!R:R,'DIAS DE INVENTARIO TAT'!A:A,Tablaedad[[#This Row],[DESTINO]],'DIAS DE INVENTARIO TAT'!B:B,Tablaedad[[#This Row],[Item]])</f>
        <v>0</v>
      </c>
      <c r="R285" t="s">
        <v>1733</v>
      </c>
      <c r="S285" t="s">
        <v>1733</v>
      </c>
      <c r="T285" t="s">
        <v>1733</v>
      </c>
    </row>
    <row r="286" spans="1:20">
      <c r="A286" s="221" t="s">
        <v>807</v>
      </c>
      <c r="B286" s="222">
        <v>46307</v>
      </c>
      <c r="C286" s="221">
        <v>2</v>
      </c>
      <c r="D286" s="221">
        <v>13324</v>
      </c>
      <c r="E286" s="166">
        <v>4320</v>
      </c>
      <c r="F286" s="27" t="str">
        <f>VLOOKUP(Tablaedad[[#This Row],[Item]],'DT HUEVO'!$A:$B,2,0)</f>
        <v>HUEVO AA X 30 BAND GRIS AMARRADO TAPA VERDE ALAT - ESTIBADO</v>
      </c>
      <c r="G286" s="8" t="str">
        <f>+VLOOKUP(Tablaedad[[#This Row],[CEDI]],'CONVERSION DATOS'!B:C,2,0)</f>
        <v>LANZA</v>
      </c>
      <c r="H286" s="14" t="str">
        <f>+VLOOKUP(Tablaedad[[#This Row],[Item]],'DT HUEVO'!$A:$E,4,0)</f>
        <v>EMPACADOS</v>
      </c>
      <c r="I286" t="str">
        <f>+VLOOKUP(Tablaedad[[#This Row],[Item]],'DT HUEVO'!$A:$D,3,0)</f>
        <v>AA</v>
      </c>
      <c r="J286" t="str">
        <f>+VLOOKUP(G286,'DT HUEVO'!$H:$K,4,0)</f>
        <v>PLANTAS</v>
      </c>
      <c r="K286">
        <f>SUMIFS('DIAS DE INVENTARIO TAT'!M:M,'DIAS DE INVENTARIO TAT'!A:A,Tablaedad[[#This Row],[DESTINO]],'DIAS DE INVENTARIO TAT'!B:B,Tablaedad[[#This Row],[Item]])</f>
        <v>0</v>
      </c>
      <c r="L286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86" s="6">
        <f>SUMIFS(inv!D$1:D$1,inv!T$1:T$1,Tablaedad[[#This Row],[DESTINO]],inv!AA$1:AA$1,Tablaedad[[#This Row],[Columna4]],inv!P$1:P$1,Tablaedad[[#This Row],[Item]])</f>
        <v>0</v>
      </c>
      <c r="N286" s="183">
        <f>+IFERROR(Tablaedad[[#This Row],[CANTIDAD]]/Tablaedad[[#This Row],[INVENTARIO TOTAL]],0)</f>
        <v>0</v>
      </c>
      <c r="O286">
        <f>+VLOOKUP(Tablaedad[[#This Row],[Item]],'DT HUEVO'!$A:$E,5,0)</f>
        <v>0</v>
      </c>
      <c r="P286">
        <f>SUMIFS('DIAS DE INVENTARIO TAT'!R:R,'DIAS DE INVENTARIO TAT'!A:A,Tablaedad[[#This Row],[DESTINO]],'DIAS DE INVENTARIO TAT'!B:B,Tablaedad[[#This Row],[Item]])</f>
        <v>0</v>
      </c>
      <c r="R286" t="s">
        <v>1733</v>
      </c>
      <c r="S286" t="s">
        <v>1733</v>
      </c>
      <c r="T286" t="s">
        <v>1733</v>
      </c>
    </row>
    <row r="287" spans="1:20">
      <c r="A287" s="221" t="s">
        <v>807</v>
      </c>
      <c r="B287" s="222">
        <v>46307</v>
      </c>
      <c r="C287" s="221">
        <v>2</v>
      </c>
      <c r="D287" s="221">
        <v>13324</v>
      </c>
      <c r="E287" s="166">
        <v>4320</v>
      </c>
      <c r="F287" s="27" t="str">
        <f>VLOOKUP(Tablaedad[[#This Row],[Item]],'DT HUEVO'!$A:$B,2,0)</f>
        <v>HUEVO AA X 30 BAND GRIS AMARRADO TAPA VERDE ALAT - ESTIBADO</v>
      </c>
      <c r="G287" s="8" t="str">
        <f>+VLOOKUP(Tablaedad[[#This Row],[CEDI]],'CONVERSION DATOS'!B:C,2,0)</f>
        <v>LANZA</v>
      </c>
      <c r="H287" s="14" t="str">
        <f>+VLOOKUP(Tablaedad[[#This Row],[Item]],'DT HUEVO'!$A:$E,4,0)</f>
        <v>EMPACADOS</v>
      </c>
      <c r="I287" t="str">
        <f>+VLOOKUP(Tablaedad[[#This Row],[Item]],'DT HUEVO'!$A:$D,3,0)</f>
        <v>AA</v>
      </c>
      <c r="J287" t="str">
        <f>+VLOOKUP(G287,'DT HUEVO'!$H:$K,4,0)</f>
        <v>PLANTAS</v>
      </c>
      <c r="K287">
        <f>SUMIFS('DIAS DE INVENTARIO TAT'!M:M,'DIAS DE INVENTARIO TAT'!A:A,Tablaedad[[#This Row],[DESTINO]],'DIAS DE INVENTARIO TAT'!B:B,Tablaedad[[#This Row],[Item]])</f>
        <v>0</v>
      </c>
      <c r="L287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87" s="6">
        <f>SUMIFS(inv!D$1:D$1,inv!T$1:T$1,Tablaedad[[#This Row],[DESTINO]],inv!AA$1:AA$1,Tablaedad[[#This Row],[Columna4]],inv!P$1:P$1,Tablaedad[[#This Row],[Item]])</f>
        <v>0</v>
      </c>
      <c r="N287" s="183">
        <f>+IFERROR(Tablaedad[[#This Row],[CANTIDAD]]/Tablaedad[[#This Row],[INVENTARIO TOTAL]],0)</f>
        <v>0</v>
      </c>
      <c r="O287">
        <f>+VLOOKUP(Tablaedad[[#This Row],[Item]],'DT HUEVO'!$A:$E,5,0)</f>
        <v>0</v>
      </c>
      <c r="P287">
        <f>SUMIFS('DIAS DE INVENTARIO TAT'!R:R,'DIAS DE INVENTARIO TAT'!A:A,Tablaedad[[#This Row],[DESTINO]],'DIAS DE INVENTARIO TAT'!B:B,Tablaedad[[#This Row],[Item]])</f>
        <v>0</v>
      </c>
      <c r="R287" t="s">
        <v>1733</v>
      </c>
      <c r="S287" t="s">
        <v>1733</v>
      </c>
      <c r="T287" t="s">
        <v>1733</v>
      </c>
    </row>
    <row r="288" spans="1:20">
      <c r="A288" s="221" t="s">
        <v>807</v>
      </c>
      <c r="B288" s="222">
        <v>46307</v>
      </c>
      <c r="C288" s="221">
        <v>2</v>
      </c>
      <c r="D288" s="221">
        <v>272002</v>
      </c>
      <c r="E288" s="166">
        <v>4074</v>
      </c>
      <c r="F288" s="27" t="str">
        <f>VLOOKUP(Tablaedad[[#This Row],[Item]],'DT HUEVO'!$A:$B,2,0)</f>
        <v>HUEVO SUCIO ZF SIN MARCA X 30 BANDEJA GRIS CANASTA</v>
      </c>
      <c r="G288" s="8" t="str">
        <f>+VLOOKUP(Tablaedad[[#This Row],[CEDI]],'CONVERSION DATOS'!B:C,2,0)</f>
        <v>LANZA</v>
      </c>
      <c r="H288" s="14" t="str">
        <f>+VLOOKUP(Tablaedad[[#This Row],[Item]],'DT HUEVO'!$A:$E,4,0)</f>
        <v>SEGUNDA</v>
      </c>
      <c r="I288" t="str">
        <f>+VLOOKUP(Tablaedad[[#This Row],[Item]],'DT HUEVO'!$A:$D,3,0)</f>
        <v>SEGUNDA</v>
      </c>
      <c r="J288" t="str">
        <f>+VLOOKUP(G288,'DT HUEVO'!$H:$K,4,0)</f>
        <v>PLANTAS</v>
      </c>
      <c r="K288">
        <f>SUMIFS('DIAS DE INVENTARIO TAT'!M:M,'DIAS DE INVENTARIO TAT'!A:A,Tablaedad[[#This Row],[DESTINO]],'DIAS DE INVENTARIO TAT'!B:B,Tablaedad[[#This Row],[Item]])</f>
        <v>0</v>
      </c>
      <c r="L288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88" s="6">
        <f>SUMIFS(inv!D$1:D$1,inv!T$1:T$1,Tablaedad[[#This Row],[DESTINO]],inv!AA$1:AA$1,Tablaedad[[#This Row],[Columna4]],inv!P$1:P$1,Tablaedad[[#This Row],[Item]])</f>
        <v>0</v>
      </c>
      <c r="N288" s="183">
        <f>+IFERROR(Tablaedad[[#This Row],[CANTIDAD]]/Tablaedad[[#This Row],[INVENTARIO TOTAL]],0)</f>
        <v>0</v>
      </c>
      <c r="O288" t="str">
        <f>+VLOOKUP(Tablaedad[[#This Row],[Item]],'DT HUEVO'!$A:$E,5,0)</f>
        <v>SUCIO</v>
      </c>
      <c r="P288">
        <f>SUMIFS('DIAS DE INVENTARIO TAT'!R:R,'DIAS DE INVENTARIO TAT'!A:A,Tablaedad[[#This Row],[DESTINO]],'DIAS DE INVENTARIO TAT'!B:B,Tablaedad[[#This Row],[Item]])</f>
        <v>0</v>
      </c>
      <c r="Q288">
        <v>272002</v>
      </c>
      <c r="R288" t="s">
        <v>1733</v>
      </c>
      <c r="S288" t="s">
        <v>1733</v>
      </c>
      <c r="T288" t="s">
        <v>1733</v>
      </c>
    </row>
    <row r="289" spans="1:20">
      <c r="A289" s="221" t="s">
        <v>807</v>
      </c>
      <c r="B289" s="222">
        <v>46307</v>
      </c>
      <c r="C289" s="221">
        <v>2</v>
      </c>
      <c r="D289" s="221">
        <v>2110402</v>
      </c>
      <c r="E289" s="166">
        <v>126720</v>
      </c>
      <c r="F289" s="27" t="str">
        <f>VLOOKUP(Tablaedad[[#This Row],[Item]],'DT HUEVO'!$A:$B,2,0)</f>
        <v>HUEVO M X 30 CARTON VERDE CANASTA</v>
      </c>
      <c r="G289" s="8" t="str">
        <f>+VLOOKUP(Tablaedad[[#This Row],[CEDI]],'CONVERSION DATOS'!B:C,2,0)</f>
        <v>LANZA</v>
      </c>
      <c r="H289" s="14" t="str">
        <f>+VLOOKUP(Tablaedad[[#This Row],[Item]],'DT HUEVO'!$A:$E,4,0)</f>
        <v>VERDE</v>
      </c>
      <c r="I289" t="str">
        <f>+VLOOKUP(Tablaedad[[#This Row],[Item]],'DT HUEVO'!$A:$D,3,0)</f>
        <v>M</v>
      </c>
      <c r="J289" t="str">
        <f>+VLOOKUP(G289,'DT HUEVO'!$H:$K,4,0)</f>
        <v>PLANTAS</v>
      </c>
      <c r="K289">
        <f>SUMIFS('DIAS DE INVENTARIO TAT'!M:M,'DIAS DE INVENTARIO TAT'!A:A,Tablaedad[[#This Row],[DESTINO]],'DIAS DE INVENTARIO TAT'!B:B,Tablaedad[[#This Row],[Item]])</f>
        <v>0</v>
      </c>
      <c r="L289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89" s="6">
        <f>SUMIFS(inv!D$1:D$1,inv!T$1:T$1,Tablaedad[[#This Row],[DESTINO]],inv!AA$1:AA$1,Tablaedad[[#This Row],[Columna4]],inv!P$1:P$1,Tablaedad[[#This Row],[Item]])</f>
        <v>0</v>
      </c>
      <c r="N289" s="183">
        <f>+IFERROR(Tablaedad[[#This Row],[CANTIDAD]]/Tablaedad[[#This Row],[INVENTARIO TOTAL]],0)</f>
        <v>0</v>
      </c>
      <c r="O289">
        <f>+VLOOKUP(Tablaedad[[#This Row],[Item]],'DT HUEVO'!$A:$E,5,0)</f>
        <v>0</v>
      </c>
      <c r="P289">
        <f>SUMIFS('DIAS DE INVENTARIO TAT'!R:R,'DIAS DE INVENTARIO TAT'!A:A,Tablaedad[[#This Row],[DESTINO]],'DIAS DE INVENTARIO TAT'!B:B,Tablaedad[[#This Row],[Item]])</f>
        <v>0</v>
      </c>
      <c r="R289" t="s">
        <v>1733</v>
      </c>
      <c r="S289" t="s">
        <v>1733</v>
      </c>
      <c r="T289" t="s">
        <v>1733</v>
      </c>
    </row>
    <row r="290" spans="1:20">
      <c r="A290" s="221" t="s">
        <v>807</v>
      </c>
      <c r="B290" s="222">
        <v>46307</v>
      </c>
      <c r="C290" s="221">
        <v>2</v>
      </c>
      <c r="D290" s="221">
        <v>2110402</v>
      </c>
      <c r="E290" s="166">
        <v>137280</v>
      </c>
      <c r="F290" s="27" t="str">
        <f>VLOOKUP(Tablaedad[[#This Row],[Item]],'DT HUEVO'!$A:$B,2,0)</f>
        <v>HUEVO M X 30 CARTON VERDE CANASTA</v>
      </c>
      <c r="G290" s="8" t="str">
        <f>+VLOOKUP(Tablaedad[[#This Row],[CEDI]],'CONVERSION DATOS'!B:C,2,0)</f>
        <v>LANZA</v>
      </c>
      <c r="H290" s="14" t="str">
        <f>+VLOOKUP(Tablaedad[[#This Row],[Item]],'DT HUEVO'!$A:$E,4,0)</f>
        <v>VERDE</v>
      </c>
      <c r="I290" t="str">
        <f>+VLOOKUP(Tablaedad[[#This Row],[Item]],'DT HUEVO'!$A:$D,3,0)</f>
        <v>M</v>
      </c>
      <c r="J290" t="str">
        <f>+VLOOKUP(G290,'DT HUEVO'!$H:$K,4,0)</f>
        <v>PLANTAS</v>
      </c>
      <c r="K290">
        <f>SUMIFS('DIAS DE INVENTARIO TAT'!M:M,'DIAS DE INVENTARIO TAT'!A:A,Tablaedad[[#This Row],[DESTINO]],'DIAS DE INVENTARIO TAT'!B:B,Tablaedad[[#This Row],[Item]])</f>
        <v>0</v>
      </c>
      <c r="L290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90" s="6">
        <f>SUMIFS(inv!D$1:D$1,inv!T$1:T$1,Tablaedad[[#This Row],[DESTINO]],inv!AA$1:AA$1,Tablaedad[[#This Row],[Columna4]],inv!P$1:P$1,Tablaedad[[#This Row],[Item]])</f>
        <v>0</v>
      </c>
      <c r="N290" s="183">
        <f>+IFERROR(Tablaedad[[#This Row],[CANTIDAD]]/Tablaedad[[#This Row],[INVENTARIO TOTAL]],0)</f>
        <v>0</v>
      </c>
      <c r="O290">
        <f>+VLOOKUP(Tablaedad[[#This Row],[Item]],'DT HUEVO'!$A:$E,5,0)</f>
        <v>0</v>
      </c>
      <c r="P290">
        <f>SUMIFS('DIAS DE INVENTARIO TAT'!R:R,'DIAS DE INVENTARIO TAT'!A:A,Tablaedad[[#This Row],[DESTINO]],'DIAS DE INVENTARIO TAT'!B:B,Tablaedad[[#This Row],[Item]])</f>
        <v>0</v>
      </c>
      <c r="R290" t="s">
        <v>1733</v>
      </c>
      <c r="S290" t="s">
        <v>1733</v>
      </c>
      <c r="T290" t="s">
        <v>1733</v>
      </c>
    </row>
    <row r="291" spans="1:20">
      <c r="A291" s="221" t="s">
        <v>807</v>
      </c>
      <c r="B291" s="222">
        <v>46307</v>
      </c>
      <c r="C291" s="221">
        <v>2</v>
      </c>
      <c r="D291" s="221">
        <v>2010501</v>
      </c>
      <c r="E291" s="166">
        <v>42240</v>
      </c>
      <c r="F291" s="27" t="str">
        <f>VLOOKUP(Tablaedad[[#This Row],[Item]],'DT HUEVO'!$A:$B,2,0)</f>
        <v>HUEVO B X30 CARTON GRIS CANASTA</v>
      </c>
      <c r="G291" s="8" t="str">
        <f>+VLOOKUP(Tablaedad[[#This Row],[CEDI]],'CONVERSION DATOS'!B:C,2,0)</f>
        <v>LANZA</v>
      </c>
      <c r="H291" s="14" t="str">
        <f>+VLOOKUP(Tablaedad[[#This Row],[Item]],'DT HUEVO'!$A:$E,4,0)</f>
        <v>GRIS SUELTO</v>
      </c>
      <c r="I291" t="str">
        <f>+VLOOKUP(Tablaedad[[#This Row],[Item]],'DT HUEVO'!$A:$D,3,0)</f>
        <v>B</v>
      </c>
      <c r="J291" t="str">
        <f>+VLOOKUP(G291,'DT HUEVO'!$H:$K,4,0)</f>
        <v>PLANTAS</v>
      </c>
      <c r="K291">
        <f>SUMIFS('DIAS DE INVENTARIO TAT'!M:M,'DIAS DE INVENTARIO TAT'!A:A,Tablaedad[[#This Row],[DESTINO]],'DIAS DE INVENTARIO TAT'!B:B,Tablaedad[[#This Row],[Item]])</f>
        <v>0</v>
      </c>
      <c r="L291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91" s="6">
        <f>SUMIFS(inv!D$1:D$1,inv!T$1:T$1,Tablaedad[[#This Row],[DESTINO]],inv!AA$1:AA$1,Tablaedad[[#This Row],[Columna4]],inv!P$1:P$1,Tablaedad[[#This Row],[Item]])</f>
        <v>0</v>
      </c>
      <c r="N291" s="183">
        <f>+IFERROR(Tablaedad[[#This Row],[CANTIDAD]]/Tablaedad[[#This Row],[INVENTARIO TOTAL]],0)</f>
        <v>0</v>
      </c>
      <c r="O291">
        <f>+VLOOKUP(Tablaedad[[#This Row],[Item]],'DT HUEVO'!$A:$E,5,0)</f>
        <v>0</v>
      </c>
      <c r="P291">
        <f>SUMIFS('DIAS DE INVENTARIO TAT'!R:R,'DIAS DE INVENTARIO TAT'!A:A,Tablaedad[[#This Row],[DESTINO]],'DIAS DE INVENTARIO TAT'!B:B,Tablaedad[[#This Row],[Item]])</f>
        <v>0</v>
      </c>
      <c r="R291" t="s">
        <v>1733</v>
      </c>
      <c r="S291" t="s">
        <v>1733</v>
      </c>
      <c r="T291" t="s">
        <v>1733</v>
      </c>
    </row>
    <row r="292" spans="1:20">
      <c r="A292" s="221" t="s">
        <v>807</v>
      </c>
      <c r="B292" s="222">
        <v>46307</v>
      </c>
      <c r="C292" s="221">
        <v>2</v>
      </c>
      <c r="D292" s="221">
        <v>2110402</v>
      </c>
      <c r="E292" s="166">
        <v>38880</v>
      </c>
      <c r="F292" s="27" t="str">
        <f>VLOOKUP(Tablaedad[[#This Row],[Item]],'DT HUEVO'!$A:$B,2,0)</f>
        <v>HUEVO M X 30 CARTON VERDE CANASTA</v>
      </c>
      <c r="G292" s="8" t="str">
        <f>+VLOOKUP(Tablaedad[[#This Row],[CEDI]],'CONVERSION DATOS'!B:C,2,0)</f>
        <v>LANZA</v>
      </c>
      <c r="H292" s="14" t="str">
        <f>+VLOOKUP(Tablaedad[[#This Row],[Item]],'DT HUEVO'!$A:$E,4,0)</f>
        <v>VERDE</v>
      </c>
      <c r="I292" t="str">
        <f>+VLOOKUP(Tablaedad[[#This Row],[Item]],'DT HUEVO'!$A:$D,3,0)</f>
        <v>M</v>
      </c>
      <c r="J292" t="str">
        <f>+VLOOKUP(G292,'DT HUEVO'!$H:$K,4,0)</f>
        <v>PLANTAS</v>
      </c>
      <c r="K292">
        <f>SUMIFS('DIAS DE INVENTARIO TAT'!M:M,'DIAS DE INVENTARIO TAT'!A:A,Tablaedad[[#This Row],[DESTINO]],'DIAS DE INVENTARIO TAT'!B:B,Tablaedad[[#This Row],[Item]])</f>
        <v>0</v>
      </c>
      <c r="L292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92" s="6">
        <f>SUMIFS(inv!D$1:D$1,inv!T$1:T$1,Tablaedad[[#This Row],[DESTINO]],inv!AA$1:AA$1,Tablaedad[[#This Row],[Columna4]],inv!P$1:P$1,Tablaedad[[#This Row],[Item]])</f>
        <v>0</v>
      </c>
      <c r="N292" s="183">
        <f>+IFERROR(Tablaedad[[#This Row],[CANTIDAD]]/Tablaedad[[#This Row],[INVENTARIO TOTAL]],0)</f>
        <v>0</v>
      </c>
      <c r="O292">
        <f>+VLOOKUP(Tablaedad[[#This Row],[Item]],'DT HUEVO'!$A:$E,5,0)</f>
        <v>0</v>
      </c>
      <c r="P292">
        <f>SUMIFS('DIAS DE INVENTARIO TAT'!R:R,'DIAS DE INVENTARIO TAT'!A:A,Tablaedad[[#This Row],[DESTINO]],'DIAS DE INVENTARIO TAT'!B:B,Tablaedad[[#This Row],[Item]])</f>
        <v>0</v>
      </c>
      <c r="R292" t="s">
        <v>1733</v>
      </c>
      <c r="S292" t="s">
        <v>1733</v>
      </c>
      <c r="T292" t="s">
        <v>1733</v>
      </c>
    </row>
    <row r="293" spans="1:20">
      <c r="A293" s="221" t="s">
        <v>807</v>
      </c>
      <c r="B293" s="222">
        <v>46307</v>
      </c>
      <c r="C293" s="221">
        <v>2</v>
      </c>
      <c r="D293" s="221">
        <v>2010501</v>
      </c>
      <c r="E293" s="166">
        <v>127472</v>
      </c>
      <c r="F293" s="27" t="str">
        <f>VLOOKUP(Tablaedad[[#This Row],[Item]],'DT HUEVO'!$A:$B,2,0)</f>
        <v>HUEVO B X30 CARTON GRIS CANASTA</v>
      </c>
      <c r="G293" s="8" t="str">
        <f>+VLOOKUP(Tablaedad[[#This Row],[CEDI]],'CONVERSION DATOS'!B:C,2,0)</f>
        <v>LANZA</v>
      </c>
      <c r="H293" s="14" t="str">
        <f>+VLOOKUP(Tablaedad[[#This Row],[Item]],'DT HUEVO'!$A:$E,4,0)</f>
        <v>GRIS SUELTO</v>
      </c>
      <c r="I293" t="str">
        <f>+VLOOKUP(Tablaedad[[#This Row],[Item]],'DT HUEVO'!$A:$D,3,0)</f>
        <v>B</v>
      </c>
      <c r="J293" t="str">
        <f>+VLOOKUP(G293,'DT HUEVO'!$H:$K,4,0)</f>
        <v>PLANTAS</v>
      </c>
      <c r="K293">
        <f>SUMIFS('DIAS DE INVENTARIO TAT'!M:M,'DIAS DE INVENTARIO TAT'!A:A,Tablaedad[[#This Row],[DESTINO]],'DIAS DE INVENTARIO TAT'!B:B,Tablaedad[[#This Row],[Item]])</f>
        <v>0</v>
      </c>
      <c r="L293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93" s="6">
        <f>SUMIFS(inv!D$1:D$1,inv!T$1:T$1,Tablaedad[[#This Row],[DESTINO]],inv!AA$1:AA$1,Tablaedad[[#This Row],[Columna4]],inv!P$1:P$1,Tablaedad[[#This Row],[Item]])</f>
        <v>0</v>
      </c>
      <c r="N293" s="183">
        <f>+IFERROR(Tablaedad[[#This Row],[CANTIDAD]]/Tablaedad[[#This Row],[INVENTARIO TOTAL]],0)</f>
        <v>0</v>
      </c>
      <c r="O293">
        <f>+VLOOKUP(Tablaedad[[#This Row],[Item]],'DT HUEVO'!$A:$E,5,0)</f>
        <v>0</v>
      </c>
      <c r="P293">
        <f>SUMIFS('DIAS DE INVENTARIO TAT'!R:R,'DIAS DE INVENTARIO TAT'!A:A,Tablaedad[[#This Row],[DESTINO]],'DIAS DE INVENTARIO TAT'!B:B,Tablaedad[[#This Row],[Item]])</f>
        <v>0</v>
      </c>
      <c r="R293" t="s">
        <v>1733</v>
      </c>
      <c r="S293" t="s">
        <v>1733</v>
      </c>
      <c r="T293" t="s">
        <v>1733</v>
      </c>
    </row>
    <row r="294" spans="1:20">
      <c r="A294" s="221" t="s">
        <v>807</v>
      </c>
      <c r="B294" s="222">
        <v>46307</v>
      </c>
      <c r="C294" s="221">
        <v>2</v>
      </c>
      <c r="D294" s="221">
        <v>2110402</v>
      </c>
      <c r="E294" s="166">
        <v>137280</v>
      </c>
      <c r="F294" s="27" t="str">
        <f>VLOOKUP(Tablaedad[[#This Row],[Item]],'DT HUEVO'!$A:$B,2,0)</f>
        <v>HUEVO M X 30 CARTON VERDE CANASTA</v>
      </c>
      <c r="G294" s="8" t="str">
        <f>+VLOOKUP(Tablaedad[[#This Row],[CEDI]],'CONVERSION DATOS'!B:C,2,0)</f>
        <v>LANZA</v>
      </c>
      <c r="H294" s="14" t="str">
        <f>+VLOOKUP(Tablaedad[[#This Row],[Item]],'DT HUEVO'!$A:$E,4,0)</f>
        <v>VERDE</v>
      </c>
      <c r="I294" t="str">
        <f>+VLOOKUP(Tablaedad[[#This Row],[Item]],'DT HUEVO'!$A:$D,3,0)</f>
        <v>M</v>
      </c>
      <c r="J294" t="str">
        <f>+VLOOKUP(G294,'DT HUEVO'!$H:$K,4,0)</f>
        <v>PLANTAS</v>
      </c>
      <c r="K294">
        <f>SUMIFS('DIAS DE INVENTARIO TAT'!M:M,'DIAS DE INVENTARIO TAT'!A:A,Tablaedad[[#This Row],[DESTINO]],'DIAS DE INVENTARIO TAT'!B:B,Tablaedad[[#This Row],[Item]])</f>
        <v>0</v>
      </c>
      <c r="L294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94" s="6">
        <f>SUMIFS(inv!D$1:D$1,inv!T$1:T$1,Tablaedad[[#This Row],[DESTINO]],inv!AA$1:AA$1,Tablaedad[[#This Row],[Columna4]],inv!P$1:P$1,Tablaedad[[#This Row],[Item]])</f>
        <v>0</v>
      </c>
      <c r="N294" s="183">
        <f>+IFERROR(Tablaedad[[#This Row],[CANTIDAD]]/Tablaedad[[#This Row],[INVENTARIO TOTAL]],0)</f>
        <v>0</v>
      </c>
      <c r="O294">
        <f>+VLOOKUP(Tablaedad[[#This Row],[Item]],'DT HUEVO'!$A:$E,5,0)</f>
        <v>0</v>
      </c>
      <c r="P294">
        <f>SUMIFS('DIAS DE INVENTARIO TAT'!R:R,'DIAS DE INVENTARIO TAT'!A:A,Tablaedad[[#This Row],[DESTINO]],'DIAS DE INVENTARIO TAT'!B:B,Tablaedad[[#This Row],[Item]])</f>
        <v>0</v>
      </c>
      <c r="R294" t="s">
        <v>1733</v>
      </c>
      <c r="S294" t="s">
        <v>1733</v>
      </c>
      <c r="T294" t="s">
        <v>1733</v>
      </c>
    </row>
    <row r="295" spans="1:20">
      <c r="A295" s="221" t="s">
        <v>807</v>
      </c>
      <c r="B295" s="222">
        <v>46307</v>
      </c>
      <c r="C295" s="221">
        <v>3</v>
      </c>
      <c r="D295" s="221">
        <v>2114357</v>
      </c>
      <c r="E295" s="166">
        <v>576</v>
      </c>
      <c r="F295" s="27" t="str">
        <f>VLOOKUP(Tablaedad[[#This Row],[Item]],'DT HUEVO'!$A:$B,2,0)</f>
        <v>HUEVO L X 12 PET CANASTA X 144 PV</v>
      </c>
      <c r="G295" s="8" t="str">
        <f>+VLOOKUP(Tablaedad[[#This Row],[CEDI]],'CONVERSION DATOS'!B:C,2,0)</f>
        <v>LANZA</v>
      </c>
      <c r="H295" s="14" t="str">
        <f>+VLOOKUP(Tablaedad[[#This Row],[Item]],'DT HUEVO'!$A:$E,4,0)</f>
        <v>EMPACADOS</v>
      </c>
      <c r="I295" t="str">
        <f>+VLOOKUP(Tablaedad[[#This Row],[Item]],'DT HUEVO'!$A:$D,3,0)</f>
        <v>L</v>
      </c>
      <c r="J295" t="str">
        <f>+VLOOKUP(G295,'DT HUEVO'!$H:$K,4,0)</f>
        <v>PLANTAS</v>
      </c>
      <c r="K295">
        <f>SUMIFS('DIAS DE INVENTARIO TAT'!M:M,'DIAS DE INVENTARIO TAT'!A:A,Tablaedad[[#This Row],[DESTINO]],'DIAS DE INVENTARIO TAT'!B:B,Tablaedad[[#This Row],[Item]])</f>
        <v>0</v>
      </c>
      <c r="L295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95" s="6">
        <f>SUMIFS(inv!D$1:D$1,inv!T$1:T$1,Tablaedad[[#This Row],[DESTINO]],inv!AA$1:AA$1,Tablaedad[[#This Row],[Columna4]],inv!P$1:P$1,Tablaedad[[#This Row],[Item]])</f>
        <v>0</v>
      </c>
      <c r="N295" s="183">
        <f>+IFERROR(Tablaedad[[#This Row],[CANTIDAD]]/Tablaedad[[#This Row],[INVENTARIO TOTAL]],0)</f>
        <v>0</v>
      </c>
      <c r="O295">
        <f>+VLOOKUP(Tablaedad[[#This Row],[Item]],'DT HUEVO'!$A:$E,5,0)</f>
        <v>0</v>
      </c>
      <c r="P295">
        <f>SUMIFS('DIAS DE INVENTARIO TAT'!R:R,'DIAS DE INVENTARIO TAT'!A:A,Tablaedad[[#This Row],[DESTINO]],'DIAS DE INVENTARIO TAT'!B:B,Tablaedad[[#This Row],[Item]])</f>
        <v>0</v>
      </c>
      <c r="R295" t="s">
        <v>1733</v>
      </c>
      <c r="S295" t="s">
        <v>1733</v>
      </c>
      <c r="T295" t="s">
        <v>1733</v>
      </c>
    </row>
    <row r="296" spans="1:20">
      <c r="A296" s="221" t="s">
        <v>807</v>
      </c>
      <c r="B296" s="222">
        <v>46307</v>
      </c>
      <c r="C296" s="221">
        <v>2</v>
      </c>
      <c r="D296" s="221">
        <v>114268</v>
      </c>
      <c r="E296" s="166">
        <v>600</v>
      </c>
      <c r="F296" s="27" t="str">
        <f>VLOOKUP(Tablaedad[[#This Row],[Item]],'DT HUEVO'!$A:$B,2,0)</f>
        <v>HUEVO XL X 15 PET CAJA X 300 PV.</v>
      </c>
      <c r="G296" s="8" t="str">
        <f>+VLOOKUP(Tablaedad[[#This Row],[CEDI]],'CONVERSION DATOS'!B:C,2,0)</f>
        <v>LANZA</v>
      </c>
      <c r="H296" s="14" t="str">
        <f>+VLOOKUP(Tablaedad[[#This Row],[Item]],'DT HUEVO'!$A:$E,4,0)</f>
        <v>EMPACADOS</v>
      </c>
      <c r="I296" t="str">
        <f>+VLOOKUP(Tablaedad[[#This Row],[Item]],'DT HUEVO'!$A:$D,3,0)</f>
        <v>XL</v>
      </c>
      <c r="J296" t="str">
        <f>+VLOOKUP(G296,'DT HUEVO'!$H:$K,4,0)</f>
        <v>PLANTAS</v>
      </c>
      <c r="K296">
        <f>SUMIFS('DIAS DE INVENTARIO TAT'!M:M,'DIAS DE INVENTARIO TAT'!A:A,Tablaedad[[#This Row],[DESTINO]],'DIAS DE INVENTARIO TAT'!B:B,Tablaedad[[#This Row],[Item]])</f>
        <v>0</v>
      </c>
      <c r="L296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96" s="6">
        <f>SUMIFS(inv!D$1:D$1,inv!T$1:T$1,Tablaedad[[#This Row],[DESTINO]],inv!AA$1:AA$1,Tablaedad[[#This Row],[Columna4]],inv!P$1:P$1,Tablaedad[[#This Row],[Item]])</f>
        <v>0</v>
      </c>
      <c r="N296" s="183">
        <f>+IFERROR(Tablaedad[[#This Row],[CANTIDAD]]/Tablaedad[[#This Row],[INVENTARIO TOTAL]],0)</f>
        <v>0</v>
      </c>
      <c r="O296">
        <f>+VLOOKUP(Tablaedad[[#This Row],[Item]],'DT HUEVO'!$A:$E,5,0)</f>
        <v>0</v>
      </c>
      <c r="P296">
        <f>SUMIFS('DIAS DE INVENTARIO TAT'!R:R,'DIAS DE INVENTARIO TAT'!A:A,Tablaedad[[#This Row],[DESTINO]],'DIAS DE INVENTARIO TAT'!B:B,Tablaedad[[#This Row],[Item]])</f>
        <v>0</v>
      </c>
      <c r="R296" t="s">
        <v>1733</v>
      </c>
      <c r="S296" t="s">
        <v>1733</v>
      </c>
      <c r="T296" t="s">
        <v>1733</v>
      </c>
    </row>
    <row r="297" spans="1:20">
      <c r="A297" s="221" t="s">
        <v>807</v>
      </c>
      <c r="B297" s="222">
        <v>46307</v>
      </c>
      <c r="C297" s="221">
        <v>3</v>
      </c>
      <c r="D297" s="221">
        <v>152384</v>
      </c>
      <c r="E297" s="166">
        <v>1500</v>
      </c>
      <c r="F297" s="27" t="str">
        <f>VLOOKUP(Tablaedad[[#This Row],[Item]],'DT HUEVO'!$A:$B,2,0)</f>
        <v>HUEVO L X 15 PAGUE 14 PET CAJA X 300.</v>
      </c>
      <c r="G297" s="8" t="str">
        <f>+VLOOKUP(Tablaedad[[#This Row],[CEDI]],'CONVERSION DATOS'!B:C,2,0)</f>
        <v>LANZA</v>
      </c>
      <c r="H297" s="14" t="str">
        <f>+VLOOKUP(Tablaedad[[#This Row],[Item]],'DT HUEVO'!$A:$E,4,0)</f>
        <v>EMPACADOS</v>
      </c>
      <c r="I297" t="str">
        <f>+VLOOKUP(Tablaedad[[#This Row],[Item]],'DT HUEVO'!$A:$D,3,0)</f>
        <v>L</v>
      </c>
      <c r="J297" t="str">
        <f>+VLOOKUP(G297,'DT HUEVO'!$H:$K,4,0)</f>
        <v>PLANTAS</v>
      </c>
      <c r="K297">
        <f>SUMIFS('DIAS DE INVENTARIO TAT'!M:M,'DIAS DE INVENTARIO TAT'!A:A,Tablaedad[[#This Row],[DESTINO]],'DIAS DE INVENTARIO TAT'!B:B,Tablaedad[[#This Row],[Item]])</f>
        <v>0</v>
      </c>
      <c r="L297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97" s="6">
        <f>SUMIFS(inv!D$1:D$1,inv!T$1:T$1,Tablaedad[[#This Row],[DESTINO]],inv!AA$1:AA$1,Tablaedad[[#This Row],[Columna4]],inv!P$1:P$1,Tablaedad[[#This Row],[Item]])</f>
        <v>0</v>
      </c>
      <c r="N297" s="183">
        <f>+IFERROR(Tablaedad[[#This Row],[CANTIDAD]]/Tablaedad[[#This Row],[INVENTARIO TOTAL]],0)</f>
        <v>0</v>
      </c>
      <c r="O297">
        <f>+VLOOKUP(Tablaedad[[#This Row],[Item]],'DT HUEVO'!$A:$E,5,0)</f>
        <v>0</v>
      </c>
      <c r="P297">
        <f>SUMIFS('DIAS DE INVENTARIO TAT'!R:R,'DIAS DE INVENTARIO TAT'!A:A,Tablaedad[[#This Row],[DESTINO]],'DIAS DE INVENTARIO TAT'!B:B,Tablaedad[[#This Row],[Item]])</f>
        <v>0</v>
      </c>
      <c r="R297" t="s">
        <v>1733</v>
      </c>
      <c r="S297" t="s">
        <v>1733</v>
      </c>
      <c r="T297" t="s">
        <v>1733</v>
      </c>
    </row>
    <row r="298" spans="1:20">
      <c r="A298" s="221" t="s">
        <v>807</v>
      </c>
      <c r="B298" s="222">
        <v>46307</v>
      </c>
      <c r="C298" s="221">
        <v>3</v>
      </c>
      <c r="D298" s="221">
        <v>114379</v>
      </c>
      <c r="E298" s="166">
        <v>1800</v>
      </c>
      <c r="F298" s="27" t="str">
        <f>VLOOKUP(Tablaedad[[#This Row],[Item]],'DT HUEVO'!$A:$B,2,0)</f>
        <v>HUEVO L X 30 PET CAJA X 300 PV.</v>
      </c>
      <c r="G298" s="8" t="str">
        <f>+VLOOKUP(Tablaedad[[#This Row],[CEDI]],'CONVERSION DATOS'!B:C,2,0)</f>
        <v>LANZA</v>
      </c>
      <c r="H298" s="14" t="str">
        <f>+VLOOKUP(Tablaedad[[#This Row],[Item]],'DT HUEVO'!$A:$E,4,0)</f>
        <v>EMPACADOS</v>
      </c>
      <c r="I298" t="str">
        <f>+VLOOKUP(Tablaedad[[#This Row],[Item]],'DT HUEVO'!$A:$D,3,0)</f>
        <v>L</v>
      </c>
      <c r="J298" t="str">
        <f>+VLOOKUP(G298,'DT HUEVO'!$H:$K,4,0)</f>
        <v>PLANTAS</v>
      </c>
      <c r="K298">
        <f>SUMIFS('DIAS DE INVENTARIO TAT'!M:M,'DIAS DE INVENTARIO TAT'!A:A,Tablaedad[[#This Row],[DESTINO]],'DIAS DE INVENTARIO TAT'!B:B,Tablaedad[[#This Row],[Item]])</f>
        <v>0</v>
      </c>
      <c r="L298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98" s="6">
        <f>SUMIFS(inv!D$1:D$1,inv!T$1:T$1,Tablaedad[[#This Row],[DESTINO]],inv!AA$1:AA$1,Tablaedad[[#This Row],[Columna4]],inv!P$1:P$1,Tablaedad[[#This Row],[Item]])</f>
        <v>0</v>
      </c>
      <c r="N298" s="183">
        <f>+IFERROR(Tablaedad[[#This Row],[CANTIDAD]]/Tablaedad[[#This Row],[INVENTARIO TOTAL]],0)</f>
        <v>0</v>
      </c>
      <c r="O298">
        <f>+VLOOKUP(Tablaedad[[#This Row],[Item]],'DT HUEVO'!$A:$E,5,0)</f>
        <v>0</v>
      </c>
      <c r="P298">
        <f>SUMIFS('DIAS DE INVENTARIO TAT'!R:R,'DIAS DE INVENTARIO TAT'!A:A,Tablaedad[[#This Row],[DESTINO]],'DIAS DE INVENTARIO TAT'!B:B,Tablaedad[[#This Row],[Item]])</f>
        <v>0</v>
      </c>
      <c r="R298" t="s">
        <v>1733</v>
      </c>
      <c r="S298" t="s">
        <v>1733</v>
      </c>
      <c r="T298" t="s">
        <v>1733</v>
      </c>
    </row>
    <row r="299" spans="1:20">
      <c r="A299" s="221" t="s">
        <v>807</v>
      </c>
      <c r="B299" s="222">
        <v>46307</v>
      </c>
      <c r="C299" s="221">
        <v>2</v>
      </c>
      <c r="D299" s="221">
        <v>2110302</v>
      </c>
      <c r="E299" s="166">
        <v>13035</v>
      </c>
      <c r="F299" s="27" t="str">
        <f>VLOOKUP(Tablaedad[[#This Row],[Item]],'DT HUEVO'!$A:$B,2,0)</f>
        <v>HUEVO L X 30 CARTON VERDE CANASTA</v>
      </c>
      <c r="G299" s="8" t="str">
        <f>+VLOOKUP(Tablaedad[[#This Row],[CEDI]],'CONVERSION DATOS'!B:C,2,0)</f>
        <v>LANZA</v>
      </c>
      <c r="H299" s="14" t="str">
        <f>+VLOOKUP(Tablaedad[[#This Row],[Item]],'DT HUEVO'!$A:$E,4,0)</f>
        <v>VERDE</v>
      </c>
      <c r="I299" t="str">
        <f>+VLOOKUP(Tablaedad[[#This Row],[Item]],'DT HUEVO'!$A:$D,3,0)</f>
        <v>L</v>
      </c>
      <c r="J299" t="str">
        <f>+VLOOKUP(G299,'DT HUEVO'!$H:$K,4,0)</f>
        <v>PLANTAS</v>
      </c>
      <c r="K299">
        <f>SUMIFS('DIAS DE INVENTARIO TAT'!M:M,'DIAS DE INVENTARIO TAT'!A:A,Tablaedad[[#This Row],[DESTINO]],'DIAS DE INVENTARIO TAT'!B:B,Tablaedad[[#This Row],[Item]])</f>
        <v>0</v>
      </c>
      <c r="L299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99" s="6">
        <f>SUMIFS(inv!D$1:D$1,inv!T$1:T$1,Tablaedad[[#This Row],[DESTINO]],inv!AA$1:AA$1,Tablaedad[[#This Row],[Columna4]],inv!P$1:P$1,Tablaedad[[#This Row],[Item]])</f>
        <v>0</v>
      </c>
      <c r="N299" s="183">
        <f>+IFERROR(Tablaedad[[#This Row],[CANTIDAD]]/Tablaedad[[#This Row],[INVENTARIO TOTAL]],0)</f>
        <v>0</v>
      </c>
      <c r="O299">
        <f>+VLOOKUP(Tablaedad[[#This Row],[Item]],'DT HUEVO'!$A:$E,5,0)</f>
        <v>0</v>
      </c>
      <c r="P299">
        <f>SUMIFS('DIAS DE INVENTARIO TAT'!R:R,'DIAS DE INVENTARIO TAT'!A:A,Tablaedad[[#This Row],[DESTINO]],'DIAS DE INVENTARIO TAT'!B:B,Tablaedad[[#This Row],[Item]])</f>
        <v>0</v>
      </c>
      <c r="R299" t="s">
        <v>1733</v>
      </c>
      <c r="S299" t="s">
        <v>1733</v>
      </c>
      <c r="T299" t="s">
        <v>1733</v>
      </c>
    </row>
    <row r="300" spans="1:20">
      <c r="A300" s="221" t="s">
        <v>807</v>
      </c>
      <c r="B300" s="222">
        <v>46307</v>
      </c>
      <c r="C300" s="221">
        <v>2</v>
      </c>
      <c r="D300" s="221">
        <v>2110202</v>
      </c>
      <c r="E300" s="166">
        <v>16530</v>
      </c>
      <c r="F300" s="27" t="str">
        <f>VLOOKUP(Tablaedad[[#This Row],[Item]],'DT HUEVO'!$A:$B,2,0)</f>
        <v>HUEVO XL X 30 CARTON VERDE CANASTA</v>
      </c>
      <c r="G300" s="8" t="str">
        <f>+VLOOKUP(Tablaedad[[#This Row],[CEDI]],'CONVERSION DATOS'!B:C,2,0)</f>
        <v>LANZA</v>
      </c>
      <c r="H300" s="14" t="str">
        <f>+VLOOKUP(Tablaedad[[#This Row],[Item]],'DT HUEVO'!$A:$E,4,0)</f>
        <v>VERDE</v>
      </c>
      <c r="I300" t="str">
        <f>+VLOOKUP(Tablaedad[[#This Row],[Item]],'DT HUEVO'!$A:$D,3,0)</f>
        <v>XL</v>
      </c>
      <c r="J300" t="str">
        <f>+VLOOKUP(G300,'DT HUEVO'!$H:$K,4,0)</f>
        <v>PLANTAS</v>
      </c>
      <c r="K300">
        <f>SUMIFS('DIAS DE INVENTARIO TAT'!M:M,'DIAS DE INVENTARIO TAT'!A:A,Tablaedad[[#This Row],[DESTINO]],'DIAS DE INVENTARIO TAT'!B:B,Tablaedad[[#This Row],[Item]])</f>
        <v>0</v>
      </c>
      <c r="L300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300" s="6">
        <f>SUMIFS(inv!D$1:D$1,inv!T$1:T$1,Tablaedad[[#This Row],[DESTINO]],inv!AA$1:AA$1,Tablaedad[[#This Row],[Columna4]],inv!P$1:P$1,Tablaedad[[#This Row],[Item]])</f>
        <v>0</v>
      </c>
      <c r="N300" s="183">
        <f>+IFERROR(Tablaedad[[#This Row],[CANTIDAD]]/Tablaedad[[#This Row],[INVENTARIO TOTAL]],0)</f>
        <v>0</v>
      </c>
      <c r="O300">
        <f>+VLOOKUP(Tablaedad[[#This Row],[Item]],'DT HUEVO'!$A:$E,5,0)</f>
        <v>0</v>
      </c>
      <c r="P300">
        <f>SUMIFS('DIAS DE INVENTARIO TAT'!R:R,'DIAS DE INVENTARIO TAT'!A:A,Tablaedad[[#This Row],[DESTINO]],'DIAS DE INVENTARIO TAT'!B:B,Tablaedad[[#This Row],[Item]])</f>
        <v>0</v>
      </c>
      <c r="R300" t="s">
        <v>1733</v>
      </c>
      <c r="S300" t="s">
        <v>1733</v>
      </c>
      <c r="T300" t="s">
        <v>1733</v>
      </c>
    </row>
    <row r="301" spans="1:20">
      <c r="A301" s="221" t="s">
        <v>807</v>
      </c>
      <c r="B301" s="222">
        <v>46307</v>
      </c>
      <c r="C301" s="221">
        <v>2</v>
      </c>
      <c r="D301" s="221">
        <v>13420</v>
      </c>
      <c r="E301" s="166">
        <v>86700</v>
      </c>
      <c r="F301" s="27" t="str">
        <f>VLOOKUP(Tablaedad[[#This Row],[Item]],'DT HUEVO'!$A:$B,2,0)</f>
        <v>HUEVO A X 30 BAND GRIS AMARRADO SOL NACIENTE SANTANDER.</v>
      </c>
      <c r="G301" s="8" t="str">
        <f>+VLOOKUP(Tablaedad[[#This Row],[CEDI]],'CONVERSION DATOS'!B:C,2,0)</f>
        <v>LANZA</v>
      </c>
      <c r="H301" s="14" t="str">
        <f>+VLOOKUP(Tablaedad[[#This Row],[Item]],'DT HUEVO'!$A:$E,4,0)</f>
        <v>EMPACADOS</v>
      </c>
      <c r="I301" t="str">
        <f>+VLOOKUP(Tablaedad[[#This Row],[Item]],'DT HUEVO'!$A:$D,3,0)</f>
        <v>A</v>
      </c>
      <c r="J301" t="str">
        <f>+VLOOKUP(G301,'DT HUEVO'!$H:$K,4,0)</f>
        <v>PLANTAS</v>
      </c>
      <c r="K301">
        <f>SUMIFS('DIAS DE INVENTARIO TAT'!M:M,'DIAS DE INVENTARIO TAT'!A:A,Tablaedad[[#This Row],[DESTINO]],'DIAS DE INVENTARIO TAT'!B:B,Tablaedad[[#This Row],[Item]])</f>
        <v>0</v>
      </c>
      <c r="L301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301" s="6">
        <f>SUMIFS(inv!D$1:D$1,inv!T$1:T$1,Tablaedad[[#This Row],[DESTINO]],inv!AA$1:AA$1,Tablaedad[[#This Row],[Columna4]],inv!P$1:P$1,Tablaedad[[#This Row],[Item]])</f>
        <v>0</v>
      </c>
      <c r="N301" s="183">
        <f>+IFERROR(Tablaedad[[#This Row],[CANTIDAD]]/Tablaedad[[#This Row],[INVENTARIO TOTAL]],0)</f>
        <v>0</v>
      </c>
      <c r="O301">
        <f>+VLOOKUP(Tablaedad[[#This Row],[Item]],'DT HUEVO'!$A:$E,5,0)</f>
        <v>0</v>
      </c>
      <c r="P301">
        <f>SUMIFS('DIAS DE INVENTARIO TAT'!R:R,'DIAS DE INVENTARIO TAT'!A:A,Tablaedad[[#This Row],[DESTINO]],'DIAS DE INVENTARIO TAT'!B:B,Tablaedad[[#This Row],[Item]])</f>
        <v>0</v>
      </c>
      <c r="R301" t="s">
        <v>1733</v>
      </c>
      <c r="S301" t="s">
        <v>1733</v>
      </c>
      <c r="T301" t="s">
        <v>1733</v>
      </c>
    </row>
    <row r="302" spans="1:20">
      <c r="A302" s="221" t="s">
        <v>807</v>
      </c>
      <c r="B302" s="222">
        <v>46307</v>
      </c>
      <c r="C302" s="221">
        <v>4</v>
      </c>
      <c r="D302" s="221">
        <v>79111</v>
      </c>
      <c r="E302" s="166">
        <v>2400</v>
      </c>
      <c r="F302" s="27" t="str">
        <f>VLOOKUP(Tablaedad[[#This Row],[Item]],'DT HUEVO'!$A:$B,2,0)</f>
        <v>HUEVO ROTO ZF- SANTANDER</v>
      </c>
      <c r="G302" s="8" t="str">
        <f>+VLOOKUP(Tablaedad[[#This Row],[CEDI]],'CONVERSION DATOS'!B:C,2,0)</f>
        <v>LANZA</v>
      </c>
      <c r="H302" s="14" t="str">
        <f>+VLOOKUP(Tablaedad[[#This Row],[Item]],'DT HUEVO'!$A:$E,4,0)</f>
        <v>SEGUNDA</v>
      </c>
      <c r="I302" t="str">
        <f>+VLOOKUP(Tablaedad[[#This Row],[Item]],'DT HUEVO'!$A:$D,3,0)</f>
        <v>SEGUNDA</v>
      </c>
      <c r="J302" t="str">
        <f>+VLOOKUP(G302,'DT HUEVO'!$H:$K,4,0)</f>
        <v>PLANTAS</v>
      </c>
      <c r="K302">
        <f>SUMIFS('DIAS DE INVENTARIO TAT'!M:M,'DIAS DE INVENTARIO TAT'!A:A,Tablaedad[[#This Row],[DESTINO]],'DIAS DE INVENTARIO TAT'!B:B,Tablaedad[[#This Row],[Item]])</f>
        <v>0</v>
      </c>
      <c r="L302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302" s="6">
        <f>SUMIFS(inv!D$1:D$1,inv!T$1:T$1,Tablaedad[[#This Row],[DESTINO]],inv!AA$1:AA$1,Tablaedad[[#This Row],[Columna4]],inv!P$1:P$1,Tablaedad[[#This Row],[Item]])</f>
        <v>0</v>
      </c>
      <c r="N302" s="183">
        <f>+IFERROR(Tablaedad[[#This Row],[CANTIDAD]]/Tablaedad[[#This Row],[INVENTARIO TOTAL]],0)</f>
        <v>0</v>
      </c>
      <c r="O302" t="str">
        <f>+VLOOKUP(Tablaedad[[#This Row],[Item]],'DT HUEVO'!$A:$E,5,0)</f>
        <v>ROTO</v>
      </c>
      <c r="P302">
        <f>SUMIFS('DIAS DE INVENTARIO TAT'!R:R,'DIAS DE INVENTARIO TAT'!A:A,Tablaedad[[#This Row],[DESTINO]],'DIAS DE INVENTARIO TAT'!B:B,Tablaedad[[#This Row],[Item]])</f>
        <v>0</v>
      </c>
      <c r="Q302">
        <v>79111</v>
      </c>
      <c r="R302" t="s">
        <v>1734</v>
      </c>
      <c r="S302" t="s">
        <v>1733</v>
      </c>
      <c r="T302" t="s">
        <v>1733</v>
      </c>
    </row>
    <row r="303" spans="1:20">
      <c r="A303" s="221" t="s">
        <v>807</v>
      </c>
      <c r="B303" s="222">
        <v>46307</v>
      </c>
      <c r="C303" s="221">
        <v>3</v>
      </c>
      <c r="D303" s="221">
        <v>79111</v>
      </c>
      <c r="E303" s="166">
        <v>3300</v>
      </c>
      <c r="F303" s="27" t="str">
        <f>VLOOKUP(Tablaedad[[#This Row],[Item]],'DT HUEVO'!$A:$B,2,0)</f>
        <v>HUEVO ROTO ZF- SANTANDER</v>
      </c>
      <c r="G303" s="8" t="str">
        <f>+VLOOKUP(Tablaedad[[#This Row],[CEDI]],'CONVERSION DATOS'!B:C,2,0)</f>
        <v>LANZA</v>
      </c>
      <c r="H303" s="14" t="str">
        <f>+VLOOKUP(Tablaedad[[#This Row],[Item]],'DT HUEVO'!$A:$E,4,0)</f>
        <v>SEGUNDA</v>
      </c>
      <c r="I303" t="str">
        <f>+VLOOKUP(Tablaedad[[#This Row],[Item]],'DT HUEVO'!$A:$D,3,0)</f>
        <v>SEGUNDA</v>
      </c>
      <c r="J303" t="str">
        <f>+VLOOKUP(G303,'DT HUEVO'!$H:$K,4,0)</f>
        <v>PLANTAS</v>
      </c>
      <c r="K303">
        <f>SUMIFS('DIAS DE INVENTARIO TAT'!M:M,'DIAS DE INVENTARIO TAT'!A:A,Tablaedad[[#This Row],[DESTINO]],'DIAS DE INVENTARIO TAT'!B:B,Tablaedad[[#This Row],[Item]])</f>
        <v>0</v>
      </c>
      <c r="L303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303" s="6">
        <f>SUMIFS(inv!D$1:D$1,inv!T$1:T$1,Tablaedad[[#This Row],[DESTINO]],inv!AA$1:AA$1,Tablaedad[[#This Row],[Columna4]],inv!P$1:P$1,Tablaedad[[#This Row],[Item]])</f>
        <v>0</v>
      </c>
      <c r="N303" s="183">
        <f>+IFERROR(Tablaedad[[#This Row],[CANTIDAD]]/Tablaedad[[#This Row],[INVENTARIO TOTAL]],0)</f>
        <v>0</v>
      </c>
      <c r="O303" t="str">
        <f>+VLOOKUP(Tablaedad[[#This Row],[Item]],'DT HUEVO'!$A:$E,5,0)</f>
        <v>ROTO</v>
      </c>
      <c r="P303">
        <f>SUMIFS('DIAS DE INVENTARIO TAT'!R:R,'DIAS DE INVENTARIO TAT'!A:A,Tablaedad[[#This Row],[DESTINO]],'DIAS DE INVENTARIO TAT'!B:B,Tablaedad[[#This Row],[Item]])</f>
        <v>0</v>
      </c>
      <c r="Q303">
        <v>79111</v>
      </c>
      <c r="R303" t="s">
        <v>1734</v>
      </c>
      <c r="S303" t="s">
        <v>1733</v>
      </c>
      <c r="T303" t="s">
        <v>1733</v>
      </c>
    </row>
    <row r="304" spans="1:20">
      <c r="A304" s="221" t="s">
        <v>807</v>
      </c>
      <c r="B304" s="222">
        <v>46307</v>
      </c>
      <c r="C304" s="221">
        <v>2</v>
      </c>
      <c r="D304" s="221">
        <v>79111</v>
      </c>
      <c r="E304" s="166">
        <v>2400</v>
      </c>
      <c r="F304" s="27" t="str">
        <f>VLOOKUP(Tablaedad[[#This Row],[Item]],'DT HUEVO'!$A:$B,2,0)</f>
        <v>HUEVO ROTO ZF- SANTANDER</v>
      </c>
      <c r="G304" s="8" t="str">
        <f>+VLOOKUP(Tablaedad[[#This Row],[CEDI]],'CONVERSION DATOS'!B:C,2,0)</f>
        <v>LANZA</v>
      </c>
      <c r="H304" s="14" t="str">
        <f>+VLOOKUP(Tablaedad[[#This Row],[Item]],'DT HUEVO'!$A:$E,4,0)</f>
        <v>SEGUNDA</v>
      </c>
      <c r="I304" t="str">
        <f>+VLOOKUP(Tablaedad[[#This Row],[Item]],'DT HUEVO'!$A:$D,3,0)</f>
        <v>SEGUNDA</v>
      </c>
      <c r="J304" t="str">
        <f>+VLOOKUP(G304,'DT HUEVO'!$H:$K,4,0)</f>
        <v>PLANTAS</v>
      </c>
      <c r="K304">
        <f>SUMIFS('DIAS DE INVENTARIO TAT'!M:M,'DIAS DE INVENTARIO TAT'!A:A,Tablaedad[[#This Row],[DESTINO]],'DIAS DE INVENTARIO TAT'!B:B,Tablaedad[[#This Row],[Item]])</f>
        <v>0</v>
      </c>
      <c r="L304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304" s="6">
        <f>SUMIFS(inv!D$1:D$1,inv!T$1:T$1,Tablaedad[[#This Row],[DESTINO]],inv!AA$1:AA$1,Tablaedad[[#This Row],[Columna4]],inv!P$1:P$1,Tablaedad[[#This Row],[Item]])</f>
        <v>0</v>
      </c>
      <c r="N304" s="183">
        <f>+IFERROR(Tablaedad[[#This Row],[CANTIDAD]]/Tablaedad[[#This Row],[INVENTARIO TOTAL]],0)</f>
        <v>0</v>
      </c>
      <c r="O304" t="str">
        <f>+VLOOKUP(Tablaedad[[#This Row],[Item]],'DT HUEVO'!$A:$E,5,0)</f>
        <v>ROTO</v>
      </c>
      <c r="P304">
        <f>SUMIFS('DIAS DE INVENTARIO TAT'!R:R,'DIAS DE INVENTARIO TAT'!A:A,Tablaedad[[#This Row],[DESTINO]],'DIAS DE INVENTARIO TAT'!B:B,Tablaedad[[#This Row],[Item]])</f>
        <v>0</v>
      </c>
      <c r="Q304">
        <v>79111</v>
      </c>
      <c r="R304" t="s">
        <v>1734</v>
      </c>
      <c r="S304" t="s">
        <v>1733</v>
      </c>
      <c r="T304" t="s">
        <v>1733</v>
      </c>
    </row>
    <row r="305" spans="1:20">
      <c r="A305" s="221" t="s">
        <v>808</v>
      </c>
      <c r="B305" s="222">
        <v>46307</v>
      </c>
      <c r="C305" s="221">
        <v>1</v>
      </c>
      <c r="D305" s="221">
        <v>10601</v>
      </c>
      <c r="E305" s="166">
        <v>10632</v>
      </c>
      <c r="F305" s="27" t="str">
        <f>VLOOKUP(Tablaedad[[#This Row],[Item]],'DT HUEVO'!$A:$B,2,0)</f>
        <v>HUEVO CX30 CARTON GRIS</v>
      </c>
      <c r="G305" s="8" t="str">
        <f>+VLOOKUP(Tablaedad[[#This Row],[CEDI]],'CONVERSION DATOS'!B:C,2,0)</f>
        <v>PALMAS</v>
      </c>
      <c r="H305" s="14" t="str">
        <f>+VLOOKUP(Tablaedad[[#This Row],[Item]],'DT HUEVO'!$A:$E,4,0)</f>
        <v>GRIS SUELTO</v>
      </c>
      <c r="I305" t="str">
        <f>+VLOOKUP(Tablaedad[[#This Row],[Item]],'DT HUEVO'!$A:$D,3,0)</f>
        <v>C</v>
      </c>
      <c r="J305" t="str">
        <f>+VLOOKUP(G305,'DT HUEVO'!$H:$K,4,0)</f>
        <v>PLANTAS</v>
      </c>
      <c r="K305">
        <f>SUMIFS('DIAS DE INVENTARIO TAT'!M:M,'DIAS DE INVENTARIO TAT'!A:A,Tablaedad[[#This Row],[DESTINO]],'DIAS DE INVENTARIO TAT'!B:B,Tablaedad[[#This Row],[Item]])</f>
        <v>0</v>
      </c>
      <c r="L305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305" s="6">
        <f>SUMIFS(inv!D$1:D$1,inv!T$1:T$1,Tablaedad[[#This Row],[DESTINO]],inv!AA$1:AA$1,Tablaedad[[#This Row],[Columna4]],inv!P$1:P$1,Tablaedad[[#This Row],[Item]])</f>
        <v>0</v>
      </c>
      <c r="N305" s="183">
        <f>+IFERROR(Tablaedad[[#This Row],[CANTIDAD]]/Tablaedad[[#This Row],[INVENTARIO TOTAL]],0)</f>
        <v>0</v>
      </c>
      <c r="O305">
        <f>+VLOOKUP(Tablaedad[[#This Row],[Item]],'DT HUEVO'!$A:$E,5,0)</f>
        <v>0</v>
      </c>
      <c r="P305">
        <f>SUMIFS('DIAS DE INVENTARIO TAT'!R:R,'DIAS DE INVENTARIO TAT'!A:A,Tablaedad[[#This Row],[DESTINO]],'DIAS DE INVENTARIO TAT'!B:B,Tablaedad[[#This Row],[Item]])</f>
        <v>0</v>
      </c>
      <c r="R305" t="s">
        <v>1733</v>
      </c>
      <c r="S305" t="s">
        <v>1733</v>
      </c>
      <c r="T305" t="s">
        <v>1733</v>
      </c>
    </row>
    <row r="306" spans="1:20">
      <c r="A306" s="221" t="s">
        <v>808</v>
      </c>
      <c r="B306" s="222">
        <v>46307</v>
      </c>
      <c r="C306" s="221">
        <v>2</v>
      </c>
      <c r="D306" s="221">
        <v>10601</v>
      </c>
      <c r="E306" s="166">
        <v>11250</v>
      </c>
      <c r="F306" s="27" t="str">
        <f>VLOOKUP(Tablaedad[[#This Row],[Item]],'DT HUEVO'!$A:$B,2,0)</f>
        <v>HUEVO CX30 CARTON GRIS</v>
      </c>
      <c r="G306" s="8" t="str">
        <f>+VLOOKUP(Tablaedad[[#This Row],[CEDI]],'CONVERSION DATOS'!B:C,2,0)</f>
        <v>PALMAS</v>
      </c>
      <c r="H306" s="14" t="str">
        <f>+VLOOKUP(Tablaedad[[#This Row],[Item]],'DT HUEVO'!$A:$E,4,0)</f>
        <v>GRIS SUELTO</v>
      </c>
      <c r="I306" t="str">
        <f>+VLOOKUP(Tablaedad[[#This Row],[Item]],'DT HUEVO'!$A:$D,3,0)</f>
        <v>C</v>
      </c>
      <c r="J306" t="str">
        <f>+VLOOKUP(G306,'DT HUEVO'!$H:$K,4,0)</f>
        <v>PLANTAS</v>
      </c>
      <c r="K306">
        <f>SUMIFS('DIAS DE INVENTARIO TAT'!M:M,'DIAS DE INVENTARIO TAT'!A:A,Tablaedad[[#This Row],[DESTINO]],'DIAS DE INVENTARIO TAT'!B:B,Tablaedad[[#This Row],[Item]])</f>
        <v>0</v>
      </c>
      <c r="L306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306" s="6">
        <f>SUMIFS(inv!D$1:D$1,inv!T$1:T$1,Tablaedad[[#This Row],[DESTINO]],inv!AA$1:AA$1,Tablaedad[[#This Row],[Columna4]],inv!P$1:P$1,Tablaedad[[#This Row],[Item]])</f>
        <v>0</v>
      </c>
      <c r="N306" s="183">
        <f>+IFERROR(Tablaedad[[#This Row],[CANTIDAD]]/Tablaedad[[#This Row],[INVENTARIO TOTAL]],0)</f>
        <v>0</v>
      </c>
      <c r="O306">
        <f>+VLOOKUP(Tablaedad[[#This Row],[Item]],'DT HUEVO'!$A:$E,5,0)</f>
        <v>0</v>
      </c>
      <c r="P306">
        <f>SUMIFS('DIAS DE INVENTARIO TAT'!R:R,'DIAS DE INVENTARIO TAT'!A:A,Tablaedad[[#This Row],[DESTINO]],'DIAS DE INVENTARIO TAT'!B:B,Tablaedad[[#This Row],[Item]])</f>
        <v>0</v>
      </c>
      <c r="R306" t="s">
        <v>1733</v>
      </c>
      <c r="S306" t="s">
        <v>1733</v>
      </c>
      <c r="T306" t="s">
        <v>1733</v>
      </c>
    </row>
    <row r="307" spans="1:20">
      <c r="A307" s="221" t="s">
        <v>808</v>
      </c>
      <c r="B307" s="222">
        <v>46307</v>
      </c>
      <c r="C307" s="221">
        <v>3</v>
      </c>
      <c r="D307" s="221">
        <v>10601</v>
      </c>
      <c r="E307" s="166">
        <v>7950</v>
      </c>
      <c r="F307" s="27" t="str">
        <f>VLOOKUP(Tablaedad[[#This Row],[Item]],'DT HUEVO'!$A:$B,2,0)</f>
        <v>HUEVO CX30 CARTON GRIS</v>
      </c>
      <c r="G307" s="8" t="str">
        <f>+VLOOKUP(Tablaedad[[#This Row],[CEDI]],'CONVERSION DATOS'!B:C,2,0)</f>
        <v>PALMAS</v>
      </c>
      <c r="H307" s="14" t="str">
        <f>+VLOOKUP(Tablaedad[[#This Row],[Item]],'DT HUEVO'!$A:$E,4,0)</f>
        <v>GRIS SUELTO</v>
      </c>
      <c r="I307" t="str">
        <f>+VLOOKUP(Tablaedad[[#This Row],[Item]],'DT HUEVO'!$A:$D,3,0)</f>
        <v>C</v>
      </c>
      <c r="J307" t="str">
        <f>+VLOOKUP(G307,'DT HUEVO'!$H:$K,4,0)</f>
        <v>PLANTAS</v>
      </c>
      <c r="K307">
        <f>SUMIFS('DIAS DE INVENTARIO TAT'!M:M,'DIAS DE INVENTARIO TAT'!A:A,Tablaedad[[#This Row],[DESTINO]],'DIAS DE INVENTARIO TAT'!B:B,Tablaedad[[#This Row],[Item]])</f>
        <v>0</v>
      </c>
      <c r="L307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307" s="6">
        <f>SUMIFS(inv!D$1:D$1,inv!T$1:T$1,Tablaedad[[#This Row],[DESTINO]],inv!AA$1:AA$1,Tablaedad[[#This Row],[Columna4]],inv!P$1:P$1,Tablaedad[[#This Row],[Item]])</f>
        <v>0</v>
      </c>
      <c r="N307" s="183">
        <f>+IFERROR(Tablaedad[[#This Row],[CANTIDAD]]/Tablaedad[[#This Row],[INVENTARIO TOTAL]],0)</f>
        <v>0</v>
      </c>
      <c r="O307">
        <f>+VLOOKUP(Tablaedad[[#This Row],[Item]],'DT HUEVO'!$A:$E,5,0)</f>
        <v>0</v>
      </c>
      <c r="P307">
        <f>SUMIFS('DIAS DE INVENTARIO TAT'!R:R,'DIAS DE INVENTARIO TAT'!A:A,Tablaedad[[#This Row],[DESTINO]],'DIAS DE INVENTARIO TAT'!B:B,Tablaedad[[#This Row],[Item]])</f>
        <v>0</v>
      </c>
      <c r="R307" t="s">
        <v>1733</v>
      </c>
      <c r="S307" t="s">
        <v>1733</v>
      </c>
      <c r="T307" t="s">
        <v>1733</v>
      </c>
    </row>
    <row r="308" spans="1:20">
      <c r="A308" s="221" t="s">
        <v>808</v>
      </c>
      <c r="B308" s="222">
        <v>46307</v>
      </c>
      <c r="C308" s="221">
        <v>1</v>
      </c>
      <c r="D308" s="221">
        <v>2010102</v>
      </c>
      <c r="E308" s="166">
        <v>11316</v>
      </c>
      <c r="F308" s="27" t="str">
        <f>VLOOKUP(Tablaedad[[#This Row],[Item]],'DT HUEVO'!$A:$B,2,0)</f>
        <v>HUEVO YUMBO X20 CARTON VERDE CANASTA</v>
      </c>
      <c r="G308" s="8" t="str">
        <f>+VLOOKUP(Tablaedad[[#This Row],[CEDI]],'CONVERSION DATOS'!B:C,2,0)</f>
        <v>PALMAS</v>
      </c>
      <c r="H308" s="14" t="str">
        <f>+VLOOKUP(Tablaedad[[#This Row],[Item]],'DT HUEVO'!$A:$E,4,0)</f>
        <v>VERDE</v>
      </c>
      <c r="I308" t="str">
        <f>+VLOOKUP(Tablaedad[[#This Row],[Item]],'DT HUEVO'!$A:$D,3,0)</f>
        <v>YUMBO</v>
      </c>
      <c r="J308" t="str">
        <f>+VLOOKUP(G308,'DT HUEVO'!$H:$K,4,0)</f>
        <v>PLANTAS</v>
      </c>
      <c r="K308">
        <f>SUMIFS('DIAS DE INVENTARIO TAT'!M:M,'DIAS DE INVENTARIO TAT'!A:A,Tablaedad[[#This Row],[DESTINO]],'DIAS DE INVENTARIO TAT'!B:B,Tablaedad[[#This Row],[Item]])</f>
        <v>0</v>
      </c>
      <c r="L308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308" s="6">
        <f>SUMIFS(inv!D$1:D$1,inv!T$1:T$1,Tablaedad[[#This Row],[DESTINO]],inv!AA$1:AA$1,Tablaedad[[#This Row],[Columna4]],inv!P$1:P$1,Tablaedad[[#This Row],[Item]])</f>
        <v>0</v>
      </c>
      <c r="N308" s="183">
        <f>+IFERROR(Tablaedad[[#This Row],[CANTIDAD]]/Tablaedad[[#This Row],[INVENTARIO TOTAL]],0)</f>
        <v>0</v>
      </c>
      <c r="O308">
        <f>+VLOOKUP(Tablaedad[[#This Row],[Item]],'DT HUEVO'!$A:$E,5,0)</f>
        <v>0</v>
      </c>
      <c r="P308">
        <f>SUMIFS('DIAS DE INVENTARIO TAT'!R:R,'DIAS DE INVENTARIO TAT'!A:A,Tablaedad[[#This Row],[DESTINO]],'DIAS DE INVENTARIO TAT'!B:B,Tablaedad[[#This Row],[Item]])</f>
        <v>0</v>
      </c>
      <c r="R308" t="s">
        <v>1733</v>
      </c>
      <c r="S308" t="s">
        <v>1733</v>
      </c>
      <c r="T308" t="s">
        <v>1733</v>
      </c>
    </row>
    <row r="309" spans="1:20">
      <c r="A309" s="221" t="s">
        <v>808</v>
      </c>
      <c r="B309" s="222">
        <v>46307</v>
      </c>
      <c r="C309" s="221">
        <v>2</v>
      </c>
      <c r="D309" s="221">
        <v>2010102</v>
      </c>
      <c r="E309" s="166">
        <v>1942</v>
      </c>
      <c r="F309" s="27" t="str">
        <f>VLOOKUP(Tablaedad[[#This Row],[Item]],'DT HUEVO'!$A:$B,2,0)</f>
        <v>HUEVO YUMBO X20 CARTON VERDE CANASTA</v>
      </c>
      <c r="G309" s="8" t="str">
        <f>+VLOOKUP(Tablaedad[[#This Row],[CEDI]],'CONVERSION DATOS'!B:C,2,0)</f>
        <v>PALMAS</v>
      </c>
      <c r="H309" s="14" t="str">
        <f>+VLOOKUP(Tablaedad[[#This Row],[Item]],'DT HUEVO'!$A:$E,4,0)</f>
        <v>VERDE</v>
      </c>
      <c r="I309" t="str">
        <f>+VLOOKUP(Tablaedad[[#This Row],[Item]],'DT HUEVO'!$A:$D,3,0)</f>
        <v>YUMBO</v>
      </c>
      <c r="J309" t="str">
        <f>+VLOOKUP(G309,'DT HUEVO'!$H:$K,4,0)</f>
        <v>PLANTAS</v>
      </c>
      <c r="K309">
        <f>SUMIFS('DIAS DE INVENTARIO TAT'!M:M,'DIAS DE INVENTARIO TAT'!A:A,Tablaedad[[#This Row],[DESTINO]],'DIAS DE INVENTARIO TAT'!B:B,Tablaedad[[#This Row],[Item]])</f>
        <v>0</v>
      </c>
      <c r="L309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309" s="6">
        <f>SUMIFS(inv!D$1:D$1,inv!T$1:T$1,Tablaedad[[#This Row],[DESTINO]],inv!AA$1:AA$1,Tablaedad[[#This Row],[Columna4]],inv!P$1:P$1,Tablaedad[[#This Row],[Item]])</f>
        <v>0</v>
      </c>
      <c r="N309" s="183">
        <f>+IFERROR(Tablaedad[[#This Row],[CANTIDAD]]/Tablaedad[[#This Row],[INVENTARIO TOTAL]],0)</f>
        <v>0</v>
      </c>
      <c r="O309">
        <f>+VLOOKUP(Tablaedad[[#This Row],[Item]],'DT HUEVO'!$A:$E,5,0)</f>
        <v>0</v>
      </c>
      <c r="P309">
        <f>SUMIFS('DIAS DE INVENTARIO TAT'!R:R,'DIAS DE INVENTARIO TAT'!A:A,Tablaedad[[#This Row],[DESTINO]],'DIAS DE INVENTARIO TAT'!B:B,Tablaedad[[#This Row],[Item]])</f>
        <v>0</v>
      </c>
      <c r="R309" t="s">
        <v>1733</v>
      </c>
      <c r="S309" t="s">
        <v>1733</v>
      </c>
      <c r="T309" t="s">
        <v>1733</v>
      </c>
    </row>
    <row r="310" spans="1:20">
      <c r="A310" s="221" t="s">
        <v>808</v>
      </c>
      <c r="B310" s="222">
        <v>46307</v>
      </c>
      <c r="C310" s="221">
        <v>1</v>
      </c>
      <c r="D310" s="221">
        <v>2010301</v>
      </c>
      <c r="E310" s="166">
        <v>32793</v>
      </c>
      <c r="F310" s="27" t="str">
        <f>VLOOKUP(Tablaedad[[#This Row],[Item]],'DT HUEVO'!$A:$B,2,0)</f>
        <v>HUEVO AA X30 CARTON GRIS CANASTA</v>
      </c>
      <c r="G310" s="8" t="str">
        <f>+VLOOKUP(Tablaedad[[#This Row],[CEDI]],'CONVERSION DATOS'!B:C,2,0)</f>
        <v>PALMAS</v>
      </c>
      <c r="H310" s="14" t="str">
        <f>+VLOOKUP(Tablaedad[[#This Row],[Item]],'DT HUEVO'!$A:$E,4,0)</f>
        <v>GRIS SUELTO</v>
      </c>
      <c r="I310" t="str">
        <f>+VLOOKUP(Tablaedad[[#This Row],[Item]],'DT HUEVO'!$A:$D,3,0)</f>
        <v>AA</v>
      </c>
      <c r="J310" t="str">
        <f>+VLOOKUP(G310,'DT HUEVO'!$H:$K,4,0)</f>
        <v>PLANTAS</v>
      </c>
      <c r="K310">
        <f>SUMIFS('DIAS DE INVENTARIO TAT'!M:M,'DIAS DE INVENTARIO TAT'!A:A,Tablaedad[[#This Row],[DESTINO]],'DIAS DE INVENTARIO TAT'!B:B,Tablaedad[[#This Row],[Item]])</f>
        <v>0</v>
      </c>
      <c r="L310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310" s="6">
        <f>SUMIFS(inv!D$1:D$1,inv!T$1:T$1,Tablaedad[[#This Row],[DESTINO]],inv!AA$1:AA$1,Tablaedad[[#This Row],[Columna4]],inv!P$1:P$1,Tablaedad[[#This Row],[Item]])</f>
        <v>0</v>
      </c>
      <c r="N310" s="183">
        <f>+IFERROR(Tablaedad[[#This Row],[CANTIDAD]]/Tablaedad[[#This Row],[INVENTARIO TOTAL]],0)</f>
        <v>0</v>
      </c>
      <c r="O310">
        <f>+VLOOKUP(Tablaedad[[#This Row],[Item]],'DT HUEVO'!$A:$E,5,0)</f>
        <v>0</v>
      </c>
      <c r="P310">
        <f>SUMIFS('DIAS DE INVENTARIO TAT'!R:R,'DIAS DE INVENTARIO TAT'!A:A,Tablaedad[[#This Row],[DESTINO]],'DIAS DE INVENTARIO TAT'!B:B,Tablaedad[[#This Row],[Item]])</f>
        <v>0</v>
      </c>
      <c r="R310" t="s">
        <v>1733</v>
      </c>
      <c r="S310" t="s">
        <v>1733</v>
      </c>
      <c r="T310" t="s">
        <v>1733</v>
      </c>
    </row>
    <row r="311" spans="1:20">
      <c r="A311" s="221" t="s">
        <v>808</v>
      </c>
      <c r="B311" s="222">
        <v>46307</v>
      </c>
      <c r="C311" s="221">
        <v>1</v>
      </c>
      <c r="D311" s="221">
        <v>2110202</v>
      </c>
      <c r="E311" s="166">
        <v>154406</v>
      </c>
      <c r="F311" s="27" t="str">
        <f>VLOOKUP(Tablaedad[[#This Row],[Item]],'DT HUEVO'!$A:$B,2,0)</f>
        <v>HUEVO XL X 30 CARTON VERDE CANASTA</v>
      </c>
      <c r="G311" s="8" t="str">
        <f>+VLOOKUP(Tablaedad[[#This Row],[CEDI]],'CONVERSION DATOS'!B:C,2,0)</f>
        <v>PALMAS</v>
      </c>
      <c r="H311" s="14" t="str">
        <f>+VLOOKUP(Tablaedad[[#This Row],[Item]],'DT HUEVO'!$A:$E,4,0)</f>
        <v>VERDE</v>
      </c>
      <c r="I311" t="str">
        <f>+VLOOKUP(Tablaedad[[#This Row],[Item]],'DT HUEVO'!$A:$D,3,0)</f>
        <v>XL</v>
      </c>
      <c r="J311" t="str">
        <f>+VLOOKUP(G311,'DT HUEVO'!$H:$K,4,0)</f>
        <v>PLANTAS</v>
      </c>
      <c r="K311">
        <f>SUMIFS('DIAS DE INVENTARIO TAT'!M:M,'DIAS DE INVENTARIO TAT'!A:A,Tablaedad[[#This Row],[DESTINO]],'DIAS DE INVENTARIO TAT'!B:B,Tablaedad[[#This Row],[Item]])</f>
        <v>0</v>
      </c>
      <c r="L311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311" s="6">
        <f>SUMIFS(inv!D$1:D$1,inv!T$1:T$1,Tablaedad[[#This Row],[DESTINO]],inv!AA$1:AA$1,Tablaedad[[#This Row],[Columna4]],inv!P$1:P$1,Tablaedad[[#This Row],[Item]])</f>
        <v>0</v>
      </c>
      <c r="N311" s="183">
        <f>+IFERROR(Tablaedad[[#This Row],[CANTIDAD]]/Tablaedad[[#This Row],[INVENTARIO TOTAL]],0)</f>
        <v>0</v>
      </c>
      <c r="O311">
        <f>+VLOOKUP(Tablaedad[[#This Row],[Item]],'DT HUEVO'!$A:$E,5,0)</f>
        <v>0</v>
      </c>
      <c r="P311">
        <f>SUMIFS('DIAS DE INVENTARIO TAT'!R:R,'DIAS DE INVENTARIO TAT'!A:A,Tablaedad[[#This Row],[DESTINO]],'DIAS DE INVENTARIO TAT'!B:B,Tablaedad[[#This Row],[Item]])</f>
        <v>0</v>
      </c>
      <c r="R311" t="s">
        <v>1733</v>
      </c>
      <c r="S311" t="s">
        <v>1733</v>
      </c>
      <c r="T311" t="s">
        <v>1733</v>
      </c>
    </row>
    <row r="312" spans="1:20">
      <c r="A312" s="221" t="s">
        <v>808</v>
      </c>
      <c r="B312" s="222">
        <v>46307</v>
      </c>
      <c r="C312" s="221">
        <v>2</v>
      </c>
      <c r="D312" s="221">
        <v>2110202</v>
      </c>
      <c r="E312" s="166">
        <v>168213</v>
      </c>
      <c r="F312" s="27" t="str">
        <f>VLOOKUP(Tablaedad[[#This Row],[Item]],'DT HUEVO'!$A:$B,2,0)</f>
        <v>HUEVO XL X 30 CARTON VERDE CANASTA</v>
      </c>
      <c r="G312" s="8" t="str">
        <f>+VLOOKUP(Tablaedad[[#This Row],[CEDI]],'CONVERSION DATOS'!B:C,2,0)</f>
        <v>PALMAS</v>
      </c>
      <c r="H312" s="14" t="str">
        <f>+VLOOKUP(Tablaedad[[#This Row],[Item]],'DT HUEVO'!$A:$E,4,0)</f>
        <v>VERDE</v>
      </c>
      <c r="I312" t="str">
        <f>+VLOOKUP(Tablaedad[[#This Row],[Item]],'DT HUEVO'!$A:$D,3,0)</f>
        <v>XL</v>
      </c>
      <c r="J312" t="str">
        <f>+VLOOKUP(G312,'DT HUEVO'!$H:$K,4,0)</f>
        <v>PLANTAS</v>
      </c>
      <c r="K312">
        <f>SUMIFS('DIAS DE INVENTARIO TAT'!M:M,'DIAS DE INVENTARIO TAT'!A:A,Tablaedad[[#This Row],[DESTINO]],'DIAS DE INVENTARIO TAT'!B:B,Tablaedad[[#This Row],[Item]])</f>
        <v>0</v>
      </c>
      <c r="L312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312" s="6">
        <f>SUMIFS(inv!D$1:D$1,inv!T$1:T$1,Tablaedad[[#This Row],[DESTINO]],inv!AA$1:AA$1,Tablaedad[[#This Row],[Columna4]],inv!P$1:P$1,Tablaedad[[#This Row],[Item]])</f>
        <v>0</v>
      </c>
      <c r="N312" s="183">
        <f>+IFERROR(Tablaedad[[#This Row],[CANTIDAD]]/Tablaedad[[#This Row],[INVENTARIO TOTAL]],0)</f>
        <v>0</v>
      </c>
      <c r="O312">
        <f>+VLOOKUP(Tablaedad[[#This Row],[Item]],'DT HUEVO'!$A:$E,5,0)</f>
        <v>0</v>
      </c>
      <c r="P312">
        <f>SUMIFS('DIAS DE INVENTARIO TAT'!R:R,'DIAS DE INVENTARIO TAT'!A:A,Tablaedad[[#This Row],[DESTINO]],'DIAS DE INVENTARIO TAT'!B:B,Tablaedad[[#This Row],[Item]])</f>
        <v>0</v>
      </c>
      <c r="R312" t="s">
        <v>1733</v>
      </c>
      <c r="S312" t="s">
        <v>1733</v>
      </c>
      <c r="T312" t="s">
        <v>1733</v>
      </c>
    </row>
    <row r="313" spans="1:20">
      <c r="A313" s="221" t="s">
        <v>808</v>
      </c>
      <c r="B313" s="222">
        <v>46307</v>
      </c>
      <c r="C313" s="221">
        <v>3</v>
      </c>
      <c r="D313" s="221">
        <v>2110202</v>
      </c>
      <c r="E313" s="166">
        <v>19440</v>
      </c>
      <c r="F313" s="27" t="str">
        <f>VLOOKUP(Tablaedad[[#This Row],[Item]],'DT HUEVO'!$A:$B,2,0)</f>
        <v>HUEVO XL X 30 CARTON VERDE CANASTA</v>
      </c>
      <c r="G313" s="8" t="str">
        <f>+VLOOKUP(Tablaedad[[#This Row],[CEDI]],'CONVERSION DATOS'!B:C,2,0)</f>
        <v>PALMAS</v>
      </c>
      <c r="H313" s="14" t="str">
        <f>+VLOOKUP(Tablaedad[[#This Row],[Item]],'DT HUEVO'!$A:$E,4,0)</f>
        <v>VERDE</v>
      </c>
      <c r="I313" t="str">
        <f>+VLOOKUP(Tablaedad[[#This Row],[Item]],'DT HUEVO'!$A:$D,3,0)</f>
        <v>XL</v>
      </c>
      <c r="J313" t="str">
        <f>+VLOOKUP(G313,'DT HUEVO'!$H:$K,4,0)</f>
        <v>PLANTAS</v>
      </c>
      <c r="K313">
        <f>SUMIFS('DIAS DE INVENTARIO TAT'!M:M,'DIAS DE INVENTARIO TAT'!A:A,Tablaedad[[#This Row],[DESTINO]],'DIAS DE INVENTARIO TAT'!B:B,Tablaedad[[#This Row],[Item]])</f>
        <v>0</v>
      </c>
      <c r="L313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313" s="6">
        <f>SUMIFS(inv!D$1:D$1,inv!T$1:T$1,Tablaedad[[#This Row],[DESTINO]],inv!AA$1:AA$1,Tablaedad[[#This Row],[Columna4]],inv!P$1:P$1,Tablaedad[[#This Row],[Item]])</f>
        <v>0</v>
      </c>
      <c r="N313" s="183">
        <f>+IFERROR(Tablaedad[[#This Row],[CANTIDAD]]/Tablaedad[[#This Row],[INVENTARIO TOTAL]],0)</f>
        <v>0</v>
      </c>
      <c r="O313">
        <f>+VLOOKUP(Tablaedad[[#This Row],[Item]],'DT HUEVO'!$A:$E,5,0)</f>
        <v>0</v>
      </c>
      <c r="P313">
        <f>SUMIFS('DIAS DE INVENTARIO TAT'!R:R,'DIAS DE INVENTARIO TAT'!A:A,Tablaedad[[#This Row],[DESTINO]],'DIAS DE INVENTARIO TAT'!B:B,Tablaedad[[#This Row],[Item]])</f>
        <v>0</v>
      </c>
      <c r="R313" t="s">
        <v>1733</v>
      </c>
      <c r="S313" t="s">
        <v>1733</v>
      </c>
      <c r="T313" t="s">
        <v>1733</v>
      </c>
    </row>
    <row r="314" spans="1:20">
      <c r="A314" s="221" t="s">
        <v>808</v>
      </c>
      <c r="B314" s="222">
        <v>46307</v>
      </c>
      <c r="C314" s="221">
        <v>1</v>
      </c>
      <c r="D314" s="221">
        <v>2110302</v>
      </c>
      <c r="E314" s="166">
        <v>62347</v>
      </c>
      <c r="F314" s="27" t="str">
        <f>VLOOKUP(Tablaedad[[#This Row],[Item]],'DT HUEVO'!$A:$B,2,0)</f>
        <v>HUEVO L X 30 CARTON VERDE CANASTA</v>
      </c>
      <c r="G314" s="8" t="str">
        <f>+VLOOKUP(Tablaedad[[#This Row],[CEDI]],'CONVERSION DATOS'!B:C,2,0)</f>
        <v>PALMAS</v>
      </c>
      <c r="H314" s="14" t="str">
        <f>+VLOOKUP(Tablaedad[[#This Row],[Item]],'DT HUEVO'!$A:$E,4,0)</f>
        <v>VERDE</v>
      </c>
      <c r="I314" t="str">
        <f>+VLOOKUP(Tablaedad[[#This Row],[Item]],'DT HUEVO'!$A:$D,3,0)</f>
        <v>L</v>
      </c>
      <c r="J314" t="str">
        <f>+VLOOKUP(G314,'DT HUEVO'!$H:$K,4,0)</f>
        <v>PLANTAS</v>
      </c>
      <c r="K314">
        <f>SUMIFS('DIAS DE INVENTARIO TAT'!M:M,'DIAS DE INVENTARIO TAT'!A:A,Tablaedad[[#This Row],[DESTINO]],'DIAS DE INVENTARIO TAT'!B:B,Tablaedad[[#This Row],[Item]])</f>
        <v>0</v>
      </c>
      <c r="L314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314" s="6">
        <f>SUMIFS(inv!D$1:D$1,inv!T$1:T$1,Tablaedad[[#This Row],[DESTINO]],inv!AA$1:AA$1,Tablaedad[[#This Row],[Columna4]],inv!P$1:P$1,Tablaedad[[#This Row],[Item]])</f>
        <v>0</v>
      </c>
      <c r="N314" s="183">
        <f>+IFERROR(Tablaedad[[#This Row],[CANTIDAD]]/Tablaedad[[#This Row],[INVENTARIO TOTAL]],0)</f>
        <v>0</v>
      </c>
      <c r="O314">
        <f>+VLOOKUP(Tablaedad[[#This Row],[Item]],'DT HUEVO'!$A:$E,5,0)</f>
        <v>0</v>
      </c>
      <c r="P314">
        <f>SUMIFS('DIAS DE INVENTARIO TAT'!R:R,'DIAS DE INVENTARIO TAT'!A:A,Tablaedad[[#This Row],[DESTINO]],'DIAS DE INVENTARIO TAT'!B:B,Tablaedad[[#This Row],[Item]])</f>
        <v>0</v>
      </c>
      <c r="R314" t="s">
        <v>1733</v>
      </c>
      <c r="S314" t="s">
        <v>1733</v>
      </c>
      <c r="T314" t="s">
        <v>1733</v>
      </c>
    </row>
    <row r="315" spans="1:20">
      <c r="A315" s="221" t="s">
        <v>808</v>
      </c>
      <c r="B315" s="222">
        <v>46307</v>
      </c>
      <c r="C315" s="221">
        <v>1</v>
      </c>
      <c r="D315" s="221">
        <v>2110302</v>
      </c>
      <c r="E315" s="166">
        <v>53520</v>
      </c>
      <c r="F315" s="27" t="str">
        <f>VLOOKUP(Tablaedad[[#This Row],[Item]],'DT HUEVO'!$A:$B,2,0)</f>
        <v>HUEVO L X 30 CARTON VERDE CANASTA</v>
      </c>
      <c r="G315" s="8" t="str">
        <f>+VLOOKUP(Tablaedad[[#This Row],[CEDI]],'CONVERSION DATOS'!B:C,2,0)</f>
        <v>PALMAS</v>
      </c>
      <c r="H315" s="14" t="str">
        <f>+VLOOKUP(Tablaedad[[#This Row],[Item]],'DT HUEVO'!$A:$E,4,0)</f>
        <v>VERDE</v>
      </c>
      <c r="I315" t="str">
        <f>+VLOOKUP(Tablaedad[[#This Row],[Item]],'DT HUEVO'!$A:$D,3,0)</f>
        <v>L</v>
      </c>
      <c r="J315" t="str">
        <f>+VLOOKUP(G315,'DT HUEVO'!$H:$K,4,0)</f>
        <v>PLANTAS</v>
      </c>
      <c r="K315">
        <f>SUMIFS('DIAS DE INVENTARIO TAT'!M:M,'DIAS DE INVENTARIO TAT'!A:A,Tablaedad[[#This Row],[DESTINO]],'DIAS DE INVENTARIO TAT'!B:B,Tablaedad[[#This Row],[Item]])</f>
        <v>0</v>
      </c>
      <c r="L315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315" s="6">
        <f>SUMIFS(inv!D$1:D$1,inv!T$1:T$1,Tablaedad[[#This Row],[DESTINO]],inv!AA$1:AA$1,Tablaedad[[#This Row],[Columna4]],inv!P$1:P$1,Tablaedad[[#This Row],[Item]])</f>
        <v>0</v>
      </c>
      <c r="N315" s="183">
        <f>+IFERROR(Tablaedad[[#This Row],[CANTIDAD]]/Tablaedad[[#This Row],[INVENTARIO TOTAL]],0)</f>
        <v>0</v>
      </c>
      <c r="O315">
        <f>+VLOOKUP(Tablaedad[[#This Row],[Item]],'DT HUEVO'!$A:$E,5,0)</f>
        <v>0</v>
      </c>
      <c r="P315">
        <f>SUMIFS('DIAS DE INVENTARIO TAT'!R:R,'DIAS DE INVENTARIO TAT'!A:A,Tablaedad[[#This Row],[DESTINO]],'DIAS DE INVENTARIO TAT'!B:B,Tablaedad[[#This Row],[Item]])</f>
        <v>0</v>
      </c>
      <c r="R315" t="s">
        <v>1733</v>
      </c>
      <c r="S315" t="s">
        <v>1733</v>
      </c>
      <c r="T315" t="s">
        <v>1733</v>
      </c>
    </row>
    <row r="316" spans="1:20">
      <c r="A316" s="221" t="s">
        <v>808</v>
      </c>
      <c r="B316" s="222">
        <v>46307</v>
      </c>
      <c r="C316" s="221">
        <v>1</v>
      </c>
      <c r="D316" s="221">
        <v>2410401</v>
      </c>
      <c r="E316" s="166">
        <v>168876</v>
      </c>
      <c r="F316" s="27" t="str">
        <f>VLOOKUP(Tablaedad[[#This Row],[Item]],'DT HUEVO'!$A:$B,2,0)</f>
        <v>HUEVO CE X 30 CARTON GRIS CANASTA</v>
      </c>
      <c r="G316" s="8" t="str">
        <f>+VLOOKUP(Tablaedad[[#This Row],[CEDI]],'CONVERSION DATOS'!B:C,2,0)</f>
        <v>PALMAS</v>
      </c>
      <c r="H316" s="14" t="str">
        <f>+VLOOKUP(Tablaedad[[#This Row],[Item]],'DT HUEVO'!$A:$E,4,0)</f>
        <v>GRIS SUELTO</v>
      </c>
      <c r="I316" t="str">
        <f>+VLOOKUP(Tablaedad[[#This Row],[Item]],'DT HUEVO'!$A:$D,3,0)</f>
        <v>A</v>
      </c>
      <c r="J316" t="str">
        <f>+VLOOKUP(G316,'DT HUEVO'!$H:$K,4,0)</f>
        <v>PLANTAS</v>
      </c>
      <c r="K316">
        <f>SUMIFS('DIAS DE INVENTARIO TAT'!M:M,'DIAS DE INVENTARIO TAT'!A:A,Tablaedad[[#This Row],[DESTINO]],'DIAS DE INVENTARIO TAT'!B:B,Tablaedad[[#This Row],[Item]])</f>
        <v>0</v>
      </c>
      <c r="L316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316" s="6">
        <f>SUMIFS(inv!D$1:D$1,inv!T$1:T$1,Tablaedad[[#This Row],[DESTINO]],inv!AA$1:AA$1,Tablaedad[[#This Row],[Columna4]],inv!P$1:P$1,Tablaedad[[#This Row],[Item]])</f>
        <v>0</v>
      </c>
      <c r="N316" s="183">
        <f>+IFERROR(Tablaedad[[#This Row],[CANTIDAD]]/Tablaedad[[#This Row],[INVENTARIO TOTAL]],0)</f>
        <v>0</v>
      </c>
      <c r="O316">
        <f>+VLOOKUP(Tablaedad[[#This Row],[Item]],'DT HUEVO'!$A:$E,5,0)</f>
        <v>0</v>
      </c>
      <c r="P316">
        <f>SUMIFS('DIAS DE INVENTARIO TAT'!R:R,'DIAS DE INVENTARIO TAT'!A:A,Tablaedad[[#This Row],[DESTINO]],'DIAS DE INVENTARIO TAT'!B:B,Tablaedad[[#This Row],[Item]])</f>
        <v>0</v>
      </c>
      <c r="R316" t="s">
        <v>1733</v>
      </c>
      <c r="S316" t="s">
        <v>1733</v>
      </c>
      <c r="T316" t="s">
        <v>1733</v>
      </c>
    </row>
    <row r="317" spans="1:20">
      <c r="A317" s="221" t="s">
        <v>808</v>
      </c>
      <c r="B317" s="222">
        <v>46307</v>
      </c>
      <c r="C317" s="221">
        <v>2</v>
      </c>
      <c r="D317" s="221">
        <v>2410401</v>
      </c>
      <c r="E317" s="166">
        <v>45083</v>
      </c>
      <c r="F317" s="27" t="str">
        <f>VLOOKUP(Tablaedad[[#This Row],[Item]],'DT HUEVO'!$A:$B,2,0)</f>
        <v>HUEVO CE X 30 CARTON GRIS CANASTA</v>
      </c>
      <c r="G317" s="8" t="str">
        <f>+VLOOKUP(Tablaedad[[#This Row],[CEDI]],'CONVERSION DATOS'!B:C,2,0)</f>
        <v>PALMAS</v>
      </c>
      <c r="H317" s="14" t="str">
        <f>+VLOOKUP(Tablaedad[[#This Row],[Item]],'DT HUEVO'!$A:$E,4,0)</f>
        <v>GRIS SUELTO</v>
      </c>
      <c r="I317" t="str">
        <f>+VLOOKUP(Tablaedad[[#This Row],[Item]],'DT HUEVO'!$A:$D,3,0)</f>
        <v>A</v>
      </c>
      <c r="J317" t="str">
        <f>+VLOOKUP(G317,'DT HUEVO'!$H:$K,4,0)</f>
        <v>PLANTAS</v>
      </c>
      <c r="K317">
        <f>SUMIFS('DIAS DE INVENTARIO TAT'!M:M,'DIAS DE INVENTARIO TAT'!A:A,Tablaedad[[#This Row],[DESTINO]],'DIAS DE INVENTARIO TAT'!B:B,Tablaedad[[#This Row],[Item]])</f>
        <v>0</v>
      </c>
      <c r="L317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317" s="6">
        <f>SUMIFS(inv!D$1:D$1,inv!T$1:T$1,Tablaedad[[#This Row],[DESTINO]],inv!AA$1:AA$1,Tablaedad[[#This Row],[Columna4]],inv!P$1:P$1,Tablaedad[[#This Row],[Item]])</f>
        <v>0</v>
      </c>
      <c r="N317" s="183">
        <f>+IFERROR(Tablaedad[[#This Row],[CANTIDAD]]/Tablaedad[[#This Row],[INVENTARIO TOTAL]],0)</f>
        <v>0</v>
      </c>
      <c r="O317">
        <f>+VLOOKUP(Tablaedad[[#This Row],[Item]],'DT HUEVO'!$A:$E,5,0)</f>
        <v>0</v>
      </c>
      <c r="P317">
        <f>SUMIFS('DIAS DE INVENTARIO TAT'!R:R,'DIAS DE INVENTARIO TAT'!A:A,Tablaedad[[#This Row],[DESTINO]],'DIAS DE INVENTARIO TAT'!B:B,Tablaedad[[#This Row],[Item]])</f>
        <v>0</v>
      </c>
      <c r="R317" t="s">
        <v>1733</v>
      </c>
      <c r="S317" t="s">
        <v>1733</v>
      </c>
      <c r="T317" t="s">
        <v>1733</v>
      </c>
    </row>
    <row r="318" spans="1:20">
      <c r="A318" s="221" t="s">
        <v>808</v>
      </c>
      <c r="B318" s="222">
        <v>46307</v>
      </c>
      <c r="C318" s="221">
        <v>1</v>
      </c>
      <c r="D318" s="221">
        <v>72003</v>
      </c>
      <c r="E318" s="166">
        <v>15126</v>
      </c>
      <c r="F318" s="27" t="str">
        <f>VLOOKUP(Tablaedad[[#This Row],[Item]],'DT HUEVO'!$A:$B,2,0)</f>
        <v>HUEVO SUCIO ZF MARCADO</v>
      </c>
      <c r="G318" s="8" t="str">
        <f>+VLOOKUP(Tablaedad[[#This Row],[CEDI]],'CONVERSION DATOS'!B:C,2,0)</f>
        <v>PALMAS</v>
      </c>
      <c r="H318" s="14" t="str">
        <f>+VLOOKUP(Tablaedad[[#This Row],[Item]],'DT HUEVO'!$A:$E,4,0)</f>
        <v>SEGUNDA</v>
      </c>
      <c r="I318" t="str">
        <f>+VLOOKUP(Tablaedad[[#This Row],[Item]],'DT HUEVO'!$A:$D,3,0)</f>
        <v>SEGUNDA</v>
      </c>
      <c r="J318" t="str">
        <f>+VLOOKUP(G318,'DT HUEVO'!$H:$K,4,0)</f>
        <v>PLANTAS</v>
      </c>
      <c r="K318">
        <f>SUMIFS('DIAS DE INVENTARIO TAT'!M:M,'DIAS DE INVENTARIO TAT'!A:A,Tablaedad[[#This Row],[DESTINO]],'DIAS DE INVENTARIO TAT'!B:B,Tablaedad[[#This Row],[Item]])</f>
        <v>0</v>
      </c>
      <c r="L318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318" s="6">
        <f>SUMIFS(inv!D$1:D$1,inv!T$1:T$1,Tablaedad[[#This Row],[DESTINO]],inv!AA$1:AA$1,Tablaedad[[#This Row],[Columna4]],inv!P$1:P$1,Tablaedad[[#This Row],[Item]])</f>
        <v>0</v>
      </c>
      <c r="N318" s="183">
        <f>+IFERROR(Tablaedad[[#This Row],[CANTIDAD]]/Tablaedad[[#This Row],[INVENTARIO TOTAL]],0)</f>
        <v>0</v>
      </c>
      <c r="O318" t="str">
        <f>+VLOOKUP(Tablaedad[[#This Row],[Item]],'DT HUEVO'!$A:$E,5,0)</f>
        <v>SUCIO</v>
      </c>
      <c r="P318">
        <f>SUMIFS('DIAS DE INVENTARIO TAT'!R:R,'DIAS DE INVENTARIO TAT'!A:A,Tablaedad[[#This Row],[DESTINO]],'DIAS DE INVENTARIO TAT'!B:B,Tablaedad[[#This Row],[Item]])</f>
        <v>0</v>
      </c>
      <c r="Q318">
        <v>72003</v>
      </c>
      <c r="R318" t="s">
        <v>1734</v>
      </c>
      <c r="S318" t="s">
        <v>1733</v>
      </c>
      <c r="T318" t="s">
        <v>1733</v>
      </c>
    </row>
    <row r="319" spans="1:20">
      <c r="A319" s="221" t="s">
        <v>808</v>
      </c>
      <c r="B319" s="222">
        <v>46307</v>
      </c>
      <c r="C319" s="221">
        <v>2</v>
      </c>
      <c r="D319" s="221">
        <v>72003</v>
      </c>
      <c r="E319" s="166">
        <v>16570</v>
      </c>
      <c r="F319" s="27" t="str">
        <f>VLOOKUP(Tablaedad[[#This Row],[Item]],'DT HUEVO'!$A:$B,2,0)</f>
        <v>HUEVO SUCIO ZF MARCADO</v>
      </c>
      <c r="G319" s="8" t="str">
        <f>+VLOOKUP(Tablaedad[[#This Row],[CEDI]],'CONVERSION DATOS'!B:C,2,0)</f>
        <v>PALMAS</v>
      </c>
      <c r="H319" s="14" t="str">
        <f>+VLOOKUP(Tablaedad[[#This Row],[Item]],'DT HUEVO'!$A:$E,4,0)</f>
        <v>SEGUNDA</v>
      </c>
      <c r="I319" t="str">
        <f>+VLOOKUP(Tablaedad[[#This Row],[Item]],'DT HUEVO'!$A:$D,3,0)</f>
        <v>SEGUNDA</v>
      </c>
      <c r="J319" t="str">
        <f>+VLOOKUP(G319,'DT HUEVO'!$H:$K,4,0)</f>
        <v>PLANTAS</v>
      </c>
      <c r="K319">
        <f>SUMIFS('DIAS DE INVENTARIO TAT'!M:M,'DIAS DE INVENTARIO TAT'!A:A,Tablaedad[[#This Row],[DESTINO]],'DIAS DE INVENTARIO TAT'!B:B,Tablaedad[[#This Row],[Item]])</f>
        <v>0</v>
      </c>
      <c r="L319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319" s="6">
        <f>SUMIFS(inv!D$1:D$1,inv!T$1:T$1,Tablaedad[[#This Row],[DESTINO]],inv!AA$1:AA$1,Tablaedad[[#This Row],[Columna4]],inv!P$1:P$1,Tablaedad[[#This Row],[Item]])</f>
        <v>0</v>
      </c>
      <c r="N319" s="183">
        <f>+IFERROR(Tablaedad[[#This Row],[CANTIDAD]]/Tablaedad[[#This Row],[INVENTARIO TOTAL]],0)</f>
        <v>0</v>
      </c>
      <c r="O319" t="str">
        <f>+VLOOKUP(Tablaedad[[#This Row],[Item]],'DT HUEVO'!$A:$E,5,0)</f>
        <v>SUCIO</v>
      </c>
      <c r="P319">
        <f>SUMIFS('DIAS DE INVENTARIO TAT'!R:R,'DIAS DE INVENTARIO TAT'!A:A,Tablaedad[[#This Row],[DESTINO]],'DIAS DE INVENTARIO TAT'!B:B,Tablaedad[[#This Row],[Item]])</f>
        <v>0</v>
      </c>
      <c r="Q319">
        <v>72003</v>
      </c>
      <c r="R319" t="s">
        <v>1734</v>
      </c>
      <c r="S319" t="s">
        <v>1733</v>
      </c>
      <c r="T319" t="s">
        <v>1733</v>
      </c>
    </row>
    <row r="320" spans="1:20">
      <c r="A320" s="221" t="s">
        <v>808</v>
      </c>
      <c r="B320" s="222">
        <v>46307</v>
      </c>
      <c r="C320" s="221">
        <v>3</v>
      </c>
      <c r="D320" s="221">
        <v>72003</v>
      </c>
      <c r="E320" s="166">
        <v>24211</v>
      </c>
      <c r="F320" s="27" t="str">
        <f>VLOOKUP(Tablaedad[[#This Row],[Item]],'DT HUEVO'!$A:$B,2,0)</f>
        <v>HUEVO SUCIO ZF MARCADO</v>
      </c>
      <c r="G320" s="8" t="str">
        <f>+VLOOKUP(Tablaedad[[#This Row],[CEDI]],'CONVERSION DATOS'!B:C,2,0)</f>
        <v>PALMAS</v>
      </c>
      <c r="H320" s="14" t="str">
        <f>+VLOOKUP(Tablaedad[[#This Row],[Item]],'DT HUEVO'!$A:$E,4,0)</f>
        <v>SEGUNDA</v>
      </c>
      <c r="I320" t="str">
        <f>+VLOOKUP(Tablaedad[[#This Row],[Item]],'DT HUEVO'!$A:$D,3,0)</f>
        <v>SEGUNDA</v>
      </c>
      <c r="J320" t="str">
        <f>+VLOOKUP(G320,'DT HUEVO'!$H:$K,4,0)</f>
        <v>PLANTAS</v>
      </c>
      <c r="K320">
        <f>SUMIFS('DIAS DE INVENTARIO TAT'!M:M,'DIAS DE INVENTARIO TAT'!A:A,Tablaedad[[#This Row],[DESTINO]],'DIAS DE INVENTARIO TAT'!B:B,Tablaedad[[#This Row],[Item]])</f>
        <v>0</v>
      </c>
      <c r="L320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320" s="6">
        <f>SUMIFS(inv!D$1:D$1,inv!T$1:T$1,Tablaedad[[#This Row],[DESTINO]],inv!AA$1:AA$1,Tablaedad[[#This Row],[Columna4]],inv!P$1:P$1,Tablaedad[[#This Row],[Item]])</f>
        <v>0</v>
      </c>
      <c r="N320" s="183">
        <f>+IFERROR(Tablaedad[[#This Row],[CANTIDAD]]/Tablaedad[[#This Row],[INVENTARIO TOTAL]],0)</f>
        <v>0</v>
      </c>
      <c r="O320" t="str">
        <f>+VLOOKUP(Tablaedad[[#This Row],[Item]],'DT HUEVO'!$A:$E,5,0)</f>
        <v>SUCIO</v>
      </c>
      <c r="P320">
        <f>SUMIFS('DIAS DE INVENTARIO TAT'!R:R,'DIAS DE INVENTARIO TAT'!A:A,Tablaedad[[#This Row],[DESTINO]],'DIAS DE INVENTARIO TAT'!B:B,Tablaedad[[#This Row],[Item]])</f>
        <v>0</v>
      </c>
      <c r="Q320">
        <v>72003</v>
      </c>
      <c r="R320" t="s">
        <v>1734</v>
      </c>
      <c r="S320" t="s">
        <v>1733</v>
      </c>
      <c r="T320" t="s">
        <v>1733</v>
      </c>
    </row>
    <row r="321" spans="1:20">
      <c r="A321" s="221" t="s">
        <v>808</v>
      </c>
      <c r="B321" s="222">
        <v>46307</v>
      </c>
      <c r="C321" s="221">
        <v>1</v>
      </c>
      <c r="D321" s="221">
        <v>73001</v>
      </c>
      <c r="E321" s="166">
        <v>50417</v>
      </c>
      <c r="F321" s="27" t="str">
        <f>VLOOKUP(Tablaedad[[#This Row],[Item]],'DT HUEVO'!$A:$B,2,0)</f>
        <v>HUEVO PICADO ROJO</v>
      </c>
      <c r="G321" s="8" t="str">
        <f>+VLOOKUP(Tablaedad[[#This Row],[CEDI]],'CONVERSION DATOS'!B:C,2,0)</f>
        <v>PALMAS</v>
      </c>
      <c r="H321" s="14" t="str">
        <f>+VLOOKUP(Tablaedad[[#This Row],[Item]],'DT HUEVO'!$A:$E,4,0)</f>
        <v>SEGUNDA</v>
      </c>
      <c r="I321" t="str">
        <f>+VLOOKUP(Tablaedad[[#This Row],[Item]],'DT HUEVO'!$A:$D,3,0)</f>
        <v>SEGUNDA</v>
      </c>
      <c r="J321" t="str">
        <f>+VLOOKUP(G321,'DT HUEVO'!$H:$K,4,0)</f>
        <v>PLANTAS</v>
      </c>
      <c r="K321">
        <f>SUMIFS('DIAS DE INVENTARIO TAT'!M:M,'DIAS DE INVENTARIO TAT'!A:A,Tablaedad[[#This Row],[DESTINO]],'DIAS DE INVENTARIO TAT'!B:B,Tablaedad[[#This Row],[Item]])</f>
        <v>0</v>
      </c>
      <c r="L321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321" s="6">
        <f>SUMIFS(inv!D$1:D$1,inv!T$1:T$1,Tablaedad[[#This Row],[DESTINO]],inv!AA$1:AA$1,Tablaedad[[#This Row],[Columna4]],inv!P$1:P$1,Tablaedad[[#This Row],[Item]])</f>
        <v>0</v>
      </c>
      <c r="N321" s="183">
        <f>+IFERROR(Tablaedad[[#This Row],[CANTIDAD]]/Tablaedad[[#This Row],[INVENTARIO TOTAL]],0)</f>
        <v>0</v>
      </c>
      <c r="O321" t="str">
        <f>+VLOOKUP(Tablaedad[[#This Row],[Item]],'DT HUEVO'!$A:$E,5,0)</f>
        <v>PICADO</v>
      </c>
      <c r="P321">
        <f>SUMIFS('DIAS DE INVENTARIO TAT'!R:R,'DIAS DE INVENTARIO TAT'!A:A,Tablaedad[[#This Row],[DESTINO]],'DIAS DE INVENTARIO TAT'!B:B,Tablaedad[[#This Row],[Item]])</f>
        <v>0</v>
      </c>
      <c r="Q321">
        <v>73001</v>
      </c>
      <c r="R321" t="s">
        <v>1733</v>
      </c>
      <c r="S321" t="s">
        <v>1733</v>
      </c>
      <c r="T321" t="s">
        <v>1733</v>
      </c>
    </row>
    <row r="322" spans="1:20">
      <c r="A322" s="221" t="s">
        <v>808</v>
      </c>
      <c r="B322" s="222">
        <v>46307</v>
      </c>
      <c r="C322" s="221">
        <v>2</v>
      </c>
      <c r="D322" s="221">
        <v>73001</v>
      </c>
      <c r="E322" s="166">
        <v>42556</v>
      </c>
      <c r="F322" s="27" t="str">
        <f>VLOOKUP(Tablaedad[[#This Row],[Item]],'DT HUEVO'!$A:$B,2,0)</f>
        <v>HUEVO PICADO ROJO</v>
      </c>
      <c r="G322" s="8" t="str">
        <f>+VLOOKUP(Tablaedad[[#This Row],[CEDI]],'CONVERSION DATOS'!B:C,2,0)</f>
        <v>PALMAS</v>
      </c>
      <c r="H322" s="14" t="str">
        <f>+VLOOKUP(Tablaedad[[#This Row],[Item]],'DT HUEVO'!$A:$E,4,0)</f>
        <v>SEGUNDA</v>
      </c>
      <c r="I322" t="str">
        <f>+VLOOKUP(Tablaedad[[#This Row],[Item]],'DT HUEVO'!$A:$D,3,0)</f>
        <v>SEGUNDA</v>
      </c>
      <c r="J322" t="str">
        <f>+VLOOKUP(G322,'DT HUEVO'!$H:$K,4,0)</f>
        <v>PLANTAS</v>
      </c>
      <c r="K322">
        <f>SUMIFS('DIAS DE INVENTARIO TAT'!M:M,'DIAS DE INVENTARIO TAT'!A:A,Tablaedad[[#This Row],[DESTINO]],'DIAS DE INVENTARIO TAT'!B:B,Tablaedad[[#This Row],[Item]])</f>
        <v>0</v>
      </c>
      <c r="L322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322" s="6">
        <f>SUMIFS(inv!D$1:D$1,inv!T$1:T$1,Tablaedad[[#This Row],[DESTINO]],inv!AA$1:AA$1,Tablaedad[[#This Row],[Columna4]],inv!P$1:P$1,Tablaedad[[#This Row],[Item]])</f>
        <v>0</v>
      </c>
      <c r="N322" s="183">
        <f>+IFERROR(Tablaedad[[#This Row],[CANTIDAD]]/Tablaedad[[#This Row],[INVENTARIO TOTAL]],0)</f>
        <v>0</v>
      </c>
      <c r="O322" t="str">
        <f>+VLOOKUP(Tablaedad[[#This Row],[Item]],'DT HUEVO'!$A:$E,5,0)</f>
        <v>PICADO</v>
      </c>
      <c r="P322">
        <f>SUMIFS('DIAS DE INVENTARIO TAT'!R:R,'DIAS DE INVENTARIO TAT'!A:A,Tablaedad[[#This Row],[DESTINO]],'DIAS DE INVENTARIO TAT'!B:B,Tablaedad[[#This Row],[Item]])</f>
        <v>0</v>
      </c>
      <c r="Q322">
        <v>73001</v>
      </c>
      <c r="R322" t="s">
        <v>1733</v>
      </c>
      <c r="S322" t="s">
        <v>1733</v>
      </c>
      <c r="T322" t="s">
        <v>1733</v>
      </c>
    </row>
    <row r="323" spans="1:20">
      <c r="A323" s="221" t="s">
        <v>808</v>
      </c>
      <c r="B323" s="222">
        <v>46307</v>
      </c>
      <c r="C323" s="221">
        <v>3</v>
      </c>
      <c r="D323" s="221">
        <v>73001</v>
      </c>
      <c r="E323" s="166">
        <v>41675</v>
      </c>
      <c r="F323" s="27" t="str">
        <f>VLOOKUP(Tablaedad[[#This Row],[Item]],'DT HUEVO'!$A:$B,2,0)</f>
        <v>HUEVO PICADO ROJO</v>
      </c>
      <c r="G323" s="8" t="str">
        <f>+VLOOKUP(Tablaedad[[#This Row],[CEDI]],'CONVERSION DATOS'!B:C,2,0)</f>
        <v>PALMAS</v>
      </c>
      <c r="H323" s="14" t="str">
        <f>+VLOOKUP(Tablaedad[[#This Row],[Item]],'DT HUEVO'!$A:$E,4,0)</f>
        <v>SEGUNDA</v>
      </c>
      <c r="I323" t="str">
        <f>+VLOOKUP(Tablaedad[[#This Row],[Item]],'DT HUEVO'!$A:$D,3,0)</f>
        <v>SEGUNDA</v>
      </c>
      <c r="J323" t="str">
        <f>+VLOOKUP(G323,'DT HUEVO'!$H:$K,4,0)</f>
        <v>PLANTAS</v>
      </c>
      <c r="K323">
        <f>SUMIFS('DIAS DE INVENTARIO TAT'!M:M,'DIAS DE INVENTARIO TAT'!A:A,Tablaedad[[#This Row],[DESTINO]],'DIAS DE INVENTARIO TAT'!B:B,Tablaedad[[#This Row],[Item]])</f>
        <v>0</v>
      </c>
      <c r="L323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323" s="6">
        <f>SUMIFS(inv!D$1:D$1,inv!T$1:T$1,Tablaedad[[#This Row],[DESTINO]],inv!AA$1:AA$1,Tablaedad[[#This Row],[Columna4]],inv!P$1:P$1,Tablaedad[[#This Row],[Item]])</f>
        <v>0</v>
      </c>
      <c r="N323" s="183">
        <f>+IFERROR(Tablaedad[[#This Row],[CANTIDAD]]/Tablaedad[[#This Row],[INVENTARIO TOTAL]],0)</f>
        <v>0</v>
      </c>
      <c r="O323" t="str">
        <f>+VLOOKUP(Tablaedad[[#This Row],[Item]],'DT HUEVO'!$A:$E,5,0)</f>
        <v>PICADO</v>
      </c>
      <c r="P323">
        <f>SUMIFS('DIAS DE INVENTARIO TAT'!R:R,'DIAS DE INVENTARIO TAT'!A:A,Tablaedad[[#This Row],[DESTINO]],'DIAS DE INVENTARIO TAT'!B:B,Tablaedad[[#This Row],[Item]])</f>
        <v>0</v>
      </c>
      <c r="Q323">
        <v>73001</v>
      </c>
      <c r="R323" t="s">
        <v>1733</v>
      </c>
      <c r="S323" t="s">
        <v>1733</v>
      </c>
      <c r="T323" t="s">
        <v>1733</v>
      </c>
    </row>
    <row r="324" spans="1:20">
      <c r="A324" s="221" t="s">
        <v>808</v>
      </c>
      <c r="B324" s="222">
        <v>46307</v>
      </c>
      <c r="C324" s="221">
        <v>2</v>
      </c>
      <c r="D324" s="221">
        <v>75201</v>
      </c>
      <c r="E324" s="166">
        <v>15592</v>
      </c>
      <c r="F324" s="27" t="str">
        <f>VLOOKUP(Tablaedad[[#This Row],[Item]],'DT HUEVO'!$A:$B,2,0)</f>
        <v>HUEVO AAA X 30 CARTON GRIS LZ</v>
      </c>
      <c r="G324" s="8" t="str">
        <f>+VLOOKUP(Tablaedad[[#This Row],[CEDI]],'CONVERSION DATOS'!B:C,2,0)</f>
        <v>PALMAS</v>
      </c>
      <c r="H324" s="14" t="str">
        <f>+VLOOKUP(Tablaedad[[#This Row],[Item]],'DT HUEVO'!$A:$E,4,0)</f>
        <v>GRIS SUELTO</v>
      </c>
      <c r="I324" t="str">
        <f>+VLOOKUP(Tablaedad[[#This Row],[Item]],'DT HUEVO'!$A:$D,3,0)</f>
        <v>AAA</v>
      </c>
      <c r="J324" t="str">
        <f>+VLOOKUP(G324,'DT HUEVO'!$H:$K,4,0)</f>
        <v>PLANTAS</v>
      </c>
      <c r="K324">
        <f>SUMIFS('DIAS DE INVENTARIO TAT'!M:M,'DIAS DE INVENTARIO TAT'!A:A,Tablaedad[[#This Row],[DESTINO]],'DIAS DE INVENTARIO TAT'!B:B,Tablaedad[[#This Row],[Item]])</f>
        <v>0</v>
      </c>
      <c r="L324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324" s="6">
        <f>SUMIFS(inv!D$1:D$1,inv!T$1:T$1,Tablaedad[[#This Row],[DESTINO]],inv!AA$1:AA$1,Tablaedad[[#This Row],[Columna4]],inv!P$1:P$1,Tablaedad[[#This Row],[Item]])</f>
        <v>0</v>
      </c>
      <c r="N324" s="183">
        <f>+IFERROR(Tablaedad[[#This Row],[CANTIDAD]]/Tablaedad[[#This Row],[INVENTARIO TOTAL]],0)</f>
        <v>0</v>
      </c>
      <c r="O324">
        <f>+VLOOKUP(Tablaedad[[#This Row],[Item]],'DT HUEVO'!$A:$E,5,0)</f>
        <v>0</v>
      </c>
      <c r="P324">
        <f>SUMIFS('DIAS DE INVENTARIO TAT'!R:R,'DIAS DE INVENTARIO TAT'!A:A,Tablaedad[[#This Row],[DESTINO]],'DIAS DE INVENTARIO TAT'!B:B,Tablaedad[[#This Row],[Item]])</f>
        <v>0</v>
      </c>
      <c r="Q324">
        <v>75201</v>
      </c>
      <c r="R324" t="s">
        <v>1733</v>
      </c>
      <c r="S324" t="s">
        <v>1733</v>
      </c>
      <c r="T324" t="s">
        <v>1733</v>
      </c>
    </row>
    <row r="325" spans="1:20">
      <c r="A325" s="221" t="s">
        <v>808</v>
      </c>
      <c r="B325" s="222">
        <v>46307</v>
      </c>
      <c r="C325" s="221">
        <v>3</v>
      </c>
      <c r="D325" s="221">
        <v>75201</v>
      </c>
      <c r="E325" s="166">
        <v>12407</v>
      </c>
      <c r="F325" s="27" t="str">
        <f>VLOOKUP(Tablaedad[[#This Row],[Item]],'DT HUEVO'!$A:$B,2,0)</f>
        <v>HUEVO AAA X 30 CARTON GRIS LZ</v>
      </c>
      <c r="G325" s="8" t="str">
        <f>+VLOOKUP(Tablaedad[[#This Row],[CEDI]],'CONVERSION DATOS'!B:C,2,0)</f>
        <v>PALMAS</v>
      </c>
      <c r="H325" s="14" t="str">
        <f>+VLOOKUP(Tablaedad[[#This Row],[Item]],'DT HUEVO'!$A:$E,4,0)</f>
        <v>GRIS SUELTO</v>
      </c>
      <c r="I325" t="str">
        <f>+VLOOKUP(Tablaedad[[#This Row],[Item]],'DT HUEVO'!$A:$D,3,0)</f>
        <v>AAA</v>
      </c>
      <c r="J325" t="str">
        <f>+VLOOKUP(G325,'DT HUEVO'!$H:$K,4,0)</f>
        <v>PLANTAS</v>
      </c>
      <c r="K325">
        <f>SUMIFS('DIAS DE INVENTARIO TAT'!M:M,'DIAS DE INVENTARIO TAT'!A:A,Tablaedad[[#This Row],[DESTINO]],'DIAS DE INVENTARIO TAT'!B:B,Tablaedad[[#This Row],[Item]])</f>
        <v>0</v>
      </c>
      <c r="L325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325" s="6">
        <f>SUMIFS(inv!D$1:D$1,inv!T$1:T$1,Tablaedad[[#This Row],[DESTINO]],inv!AA$1:AA$1,Tablaedad[[#This Row],[Columna4]],inv!P$1:P$1,Tablaedad[[#This Row],[Item]])</f>
        <v>0</v>
      </c>
      <c r="N325" s="183">
        <f>+IFERROR(Tablaedad[[#This Row],[CANTIDAD]]/Tablaedad[[#This Row],[INVENTARIO TOTAL]],0)</f>
        <v>0</v>
      </c>
      <c r="O325">
        <f>+VLOOKUP(Tablaedad[[#This Row],[Item]],'DT HUEVO'!$A:$E,5,0)</f>
        <v>0</v>
      </c>
      <c r="P325">
        <f>SUMIFS('DIAS DE INVENTARIO TAT'!R:R,'DIAS DE INVENTARIO TAT'!A:A,Tablaedad[[#This Row],[DESTINO]],'DIAS DE INVENTARIO TAT'!B:B,Tablaedad[[#This Row],[Item]])</f>
        <v>0</v>
      </c>
      <c r="Q325">
        <v>75201</v>
      </c>
      <c r="R325" t="s">
        <v>1733</v>
      </c>
      <c r="S325" t="s">
        <v>1733</v>
      </c>
      <c r="T325" t="s">
        <v>1733</v>
      </c>
    </row>
    <row r="326" spans="1:20">
      <c r="A326" s="221" t="s">
        <v>808</v>
      </c>
      <c r="B326" s="222">
        <v>46307</v>
      </c>
      <c r="C326" s="221">
        <v>4</v>
      </c>
      <c r="D326" s="221">
        <v>75201</v>
      </c>
      <c r="E326" s="166">
        <v>17070</v>
      </c>
      <c r="F326" s="27" t="str">
        <f>VLOOKUP(Tablaedad[[#This Row],[Item]],'DT HUEVO'!$A:$B,2,0)</f>
        <v>HUEVO AAA X 30 CARTON GRIS LZ</v>
      </c>
      <c r="G326" s="8" t="str">
        <f>+VLOOKUP(Tablaedad[[#This Row],[CEDI]],'CONVERSION DATOS'!B:C,2,0)</f>
        <v>PALMAS</v>
      </c>
      <c r="H326" s="14" t="str">
        <f>+VLOOKUP(Tablaedad[[#This Row],[Item]],'DT HUEVO'!$A:$E,4,0)</f>
        <v>GRIS SUELTO</v>
      </c>
      <c r="I326" t="str">
        <f>+VLOOKUP(Tablaedad[[#This Row],[Item]],'DT HUEVO'!$A:$D,3,0)</f>
        <v>AAA</v>
      </c>
      <c r="J326" t="str">
        <f>+VLOOKUP(G326,'DT HUEVO'!$H:$K,4,0)</f>
        <v>PLANTAS</v>
      </c>
      <c r="K326">
        <f>SUMIFS('DIAS DE INVENTARIO TAT'!M:M,'DIAS DE INVENTARIO TAT'!A:A,Tablaedad[[#This Row],[DESTINO]],'DIAS DE INVENTARIO TAT'!B:B,Tablaedad[[#This Row],[Item]])</f>
        <v>0</v>
      </c>
      <c r="L326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326" s="6">
        <f>SUMIFS(inv!D$1:D$1,inv!T$1:T$1,Tablaedad[[#This Row],[DESTINO]],inv!AA$1:AA$1,Tablaedad[[#This Row],[Columna4]],inv!P$1:P$1,Tablaedad[[#This Row],[Item]])</f>
        <v>0</v>
      </c>
      <c r="N326" s="183">
        <f>+IFERROR(Tablaedad[[#This Row],[CANTIDAD]]/Tablaedad[[#This Row],[INVENTARIO TOTAL]],0)</f>
        <v>0</v>
      </c>
      <c r="O326">
        <f>+VLOOKUP(Tablaedad[[#This Row],[Item]],'DT HUEVO'!$A:$E,5,0)</f>
        <v>0</v>
      </c>
      <c r="P326">
        <f>SUMIFS('DIAS DE INVENTARIO TAT'!R:R,'DIAS DE INVENTARIO TAT'!A:A,Tablaedad[[#This Row],[DESTINO]],'DIAS DE INVENTARIO TAT'!B:B,Tablaedad[[#This Row],[Item]])</f>
        <v>0</v>
      </c>
      <c r="Q326">
        <v>75201</v>
      </c>
      <c r="R326" t="s">
        <v>1733</v>
      </c>
      <c r="S326" t="s">
        <v>1733</v>
      </c>
      <c r="T326" t="s">
        <v>1733</v>
      </c>
    </row>
    <row r="327" spans="1:20">
      <c r="A327" s="221" t="s">
        <v>808</v>
      </c>
      <c r="B327" s="222">
        <v>46307</v>
      </c>
      <c r="C327" s="221">
        <v>5</v>
      </c>
      <c r="D327" s="221">
        <v>75201</v>
      </c>
      <c r="E327" s="166">
        <v>12788</v>
      </c>
      <c r="F327" s="27" t="str">
        <f>VLOOKUP(Tablaedad[[#This Row],[Item]],'DT HUEVO'!$A:$B,2,0)</f>
        <v>HUEVO AAA X 30 CARTON GRIS LZ</v>
      </c>
      <c r="G327" s="8" t="str">
        <f>+VLOOKUP(Tablaedad[[#This Row],[CEDI]],'CONVERSION DATOS'!B:C,2,0)</f>
        <v>PALMAS</v>
      </c>
      <c r="H327" s="14" t="str">
        <f>+VLOOKUP(Tablaedad[[#This Row],[Item]],'DT HUEVO'!$A:$E,4,0)</f>
        <v>GRIS SUELTO</v>
      </c>
      <c r="I327" t="str">
        <f>+VLOOKUP(Tablaedad[[#This Row],[Item]],'DT HUEVO'!$A:$D,3,0)</f>
        <v>AAA</v>
      </c>
      <c r="J327" t="str">
        <f>+VLOOKUP(G327,'DT HUEVO'!$H:$K,4,0)</f>
        <v>PLANTAS</v>
      </c>
      <c r="K327">
        <f>SUMIFS('DIAS DE INVENTARIO TAT'!M:M,'DIAS DE INVENTARIO TAT'!A:A,Tablaedad[[#This Row],[DESTINO]],'DIAS DE INVENTARIO TAT'!B:B,Tablaedad[[#This Row],[Item]])</f>
        <v>0</v>
      </c>
      <c r="L327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327" s="6">
        <f>SUMIFS(inv!D$1:D$1,inv!T$1:T$1,Tablaedad[[#This Row],[DESTINO]],inv!AA$1:AA$1,Tablaedad[[#This Row],[Columna4]],inv!P$1:P$1,Tablaedad[[#This Row],[Item]])</f>
        <v>0</v>
      </c>
      <c r="N327" s="183">
        <f>+IFERROR(Tablaedad[[#This Row],[CANTIDAD]]/Tablaedad[[#This Row],[INVENTARIO TOTAL]],0)</f>
        <v>0</v>
      </c>
      <c r="O327">
        <f>+VLOOKUP(Tablaedad[[#This Row],[Item]],'DT HUEVO'!$A:$E,5,0)</f>
        <v>0</v>
      </c>
      <c r="P327">
        <f>SUMIFS('DIAS DE INVENTARIO TAT'!R:R,'DIAS DE INVENTARIO TAT'!A:A,Tablaedad[[#This Row],[DESTINO]],'DIAS DE INVENTARIO TAT'!B:B,Tablaedad[[#This Row],[Item]])</f>
        <v>0</v>
      </c>
      <c r="Q327">
        <v>75201</v>
      </c>
      <c r="R327" t="s">
        <v>1733</v>
      </c>
      <c r="S327" t="s">
        <v>1733</v>
      </c>
      <c r="T327" t="s">
        <v>1733</v>
      </c>
    </row>
    <row r="328" spans="1:20">
      <c r="A328" s="221" t="s">
        <v>808</v>
      </c>
      <c r="B328" s="222">
        <v>46307</v>
      </c>
      <c r="C328" s="221">
        <v>2</v>
      </c>
      <c r="D328" s="221">
        <v>75301</v>
      </c>
      <c r="E328" s="166">
        <v>22014</v>
      </c>
      <c r="F328" s="27" t="str">
        <f>VLOOKUP(Tablaedad[[#This Row],[Item]],'DT HUEVO'!$A:$B,2,0)</f>
        <v>HUEVO AA X 30 CARTON GRIS LZ</v>
      </c>
      <c r="G328" s="8" t="str">
        <f>+VLOOKUP(Tablaedad[[#This Row],[CEDI]],'CONVERSION DATOS'!B:C,2,0)</f>
        <v>PALMAS</v>
      </c>
      <c r="H328" s="14" t="str">
        <f>+VLOOKUP(Tablaedad[[#This Row],[Item]],'DT HUEVO'!$A:$E,4,0)</f>
        <v>GRIS SUELTO</v>
      </c>
      <c r="I328" t="str">
        <f>+VLOOKUP(Tablaedad[[#This Row],[Item]],'DT HUEVO'!$A:$D,3,0)</f>
        <v>AA</v>
      </c>
      <c r="J328" t="str">
        <f>+VLOOKUP(G328,'DT HUEVO'!$H:$K,4,0)</f>
        <v>PLANTAS</v>
      </c>
      <c r="K328">
        <f>SUMIFS('DIAS DE INVENTARIO TAT'!M:M,'DIAS DE INVENTARIO TAT'!A:A,Tablaedad[[#This Row],[DESTINO]],'DIAS DE INVENTARIO TAT'!B:B,Tablaedad[[#This Row],[Item]])</f>
        <v>0</v>
      </c>
      <c r="L328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328" s="6">
        <f>SUMIFS(inv!D$1:D$1,inv!T$1:T$1,Tablaedad[[#This Row],[DESTINO]],inv!AA$1:AA$1,Tablaedad[[#This Row],[Columna4]],inv!P$1:P$1,Tablaedad[[#This Row],[Item]])</f>
        <v>0</v>
      </c>
      <c r="N328" s="183">
        <f>+IFERROR(Tablaedad[[#This Row],[CANTIDAD]]/Tablaedad[[#This Row],[INVENTARIO TOTAL]],0)</f>
        <v>0</v>
      </c>
      <c r="O328">
        <f>+VLOOKUP(Tablaedad[[#This Row],[Item]],'DT HUEVO'!$A:$E,5,0)</f>
        <v>0</v>
      </c>
      <c r="P328">
        <f>SUMIFS('DIAS DE INVENTARIO TAT'!R:R,'DIAS DE INVENTARIO TAT'!A:A,Tablaedad[[#This Row],[DESTINO]],'DIAS DE INVENTARIO TAT'!B:B,Tablaedad[[#This Row],[Item]])</f>
        <v>0</v>
      </c>
      <c r="Q328">
        <v>75301</v>
      </c>
      <c r="R328" t="s">
        <v>1733</v>
      </c>
      <c r="S328" t="s">
        <v>1733</v>
      </c>
      <c r="T328" t="s">
        <v>1733</v>
      </c>
    </row>
    <row r="329" spans="1:20">
      <c r="A329" s="221" t="s">
        <v>808</v>
      </c>
      <c r="B329" s="222">
        <v>46307</v>
      </c>
      <c r="C329" s="221">
        <v>3</v>
      </c>
      <c r="D329" s="221">
        <v>75301</v>
      </c>
      <c r="E329" s="166">
        <v>13095</v>
      </c>
      <c r="F329" s="27" t="str">
        <f>VLOOKUP(Tablaedad[[#This Row],[Item]],'DT HUEVO'!$A:$B,2,0)</f>
        <v>HUEVO AA X 30 CARTON GRIS LZ</v>
      </c>
      <c r="G329" s="8" t="str">
        <f>+VLOOKUP(Tablaedad[[#This Row],[CEDI]],'CONVERSION DATOS'!B:C,2,0)</f>
        <v>PALMAS</v>
      </c>
      <c r="H329" s="14" t="str">
        <f>+VLOOKUP(Tablaedad[[#This Row],[Item]],'DT HUEVO'!$A:$E,4,0)</f>
        <v>GRIS SUELTO</v>
      </c>
      <c r="I329" t="str">
        <f>+VLOOKUP(Tablaedad[[#This Row],[Item]],'DT HUEVO'!$A:$D,3,0)</f>
        <v>AA</v>
      </c>
      <c r="J329" t="str">
        <f>+VLOOKUP(G329,'DT HUEVO'!$H:$K,4,0)</f>
        <v>PLANTAS</v>
      </c>
      <c r="K329">
        <f>SUMIFS('DIAS DE INVENTARIO TAT'!M:M,'DIAS DE INVENTARIO TAT'!A:A,Tablaedad[[#This Row],[DESTINO]],'DIAS DE INVENTARIO TAT'!B:B,Tablaedad[[#This Row],[Item]])</f>
        <v>0</v>
      </c>
      <c r="L329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329" s="6">
        <f>SUMIFS(inv!D$1:D$1,inv!T$1:T$1,Tablaedad[[#This Row],[DESTINO]],inv!AA$1:AA$1,Tablaedad[[#This Row],[Columna4]],inv!P$1:P$1,Tablaedad[[#This Row],[Item]])</f>
        <v>0</v>
      </c>
      <c r="N329" s="183">
        <f>+IFERROR(Tablaedad[[#This Row],[CANTIDAD]]/Tablaedad[[#This Row],[INVENTARIO TOTAL]],0)</f>
        <v>0</v>
      </c>
      <c r="O329">
        <f>+VLOOKUP(Tablaedad[[#This Row],[Item]],'DT HUEVO'!$A:$E,5,0)</f>
        <v>0</v>
      </c>
      <c r="P329">
        <f>SUMIFS('DIAS DE INVENTARIO TAT'!R:R,'DIAS DE INVENTARIO TAT'!A:A,Tablaedad[[#This Row],[DESTINO]],'DIAS DE INVENTARIO TAT'!B:B,Tablaedad[[#This Row],[Item]])</f>
        <v>0</v>
      </c>
      <c r="Q329">
        <v>75301</v>
      </c>
      <c r="R329" t="s">
        <v>1733</v>
      </c>
      <c r="S329" t="s">
        <v>1733</v>
      </c>
      <c r="T329" t="s">
        <v>1733</v>
      </c>
    </row>
    <row r="330" spans="1:20">
      <c r="A330" s="221" t="s">
        <v>808</v>
      </c>
      <c r="B330" s="222">
        <v>46307</v>
      </c>
      <c r="C330" s="221">
        <v>2</v>
      </c>
      <c r="D330" s="221">
        <v>75401</v>
      </c>
      <c r="E330" s="166">
        <v>13860</v>
      </c>
      <c r="F330" s="27" t="str">
        <f>VLOOKUP(Tablaedad[[#This Row],[Item]],'DT HUEVO'!$A:$B,2,0)</f>
        <v>HUEVO A X 30 CARTON GRIS LZ</v>
      </c>
      <c r="G330" s="8" t="str">
        <f>+VLOOKUP(Tablaedad[[#This Row],[CEDI]],'CONVERSION DATOS'!B:C,2,0)</f>
        <v>PALMAS</v>
      </c>
      <c r="H330" s="14" t="str">
        <f>+VLOOKUP(Tablaedad[[#This Row],[Item]],'DT HUEVO'!$A:$E,4,0)</f>
        <v>GRIS SUELTO</v>
      </c>
      <c r="I330" t="str">
        <f>+VLOOKUP(Tablaedad[[#This Row],[Item]],'DT HUEVO'!$A:$D,3,0)</f>
        <v>A</v>
      </c>
      <c r="J330" t="str">
        <f>+VLOOKUP(G330,'DT HUEVO'!$H:$K,4,0)</f>
        <v>PLANTAS</v>
      </c>
      <c r="K330">
        <f>SUMIFS('DIAS DE INVENTARIO TAT'!M:M,'DIAS DE INVENTARIO TAT'!A:A,Tablaedad[[#This Row],[DESTINO]],'DIAS DE INVENTARIO TAT'!B:B,Tablaedad[[#This Row],[Item]])</f>
        <v>0</v>
      </c>
      <c r="L330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330" s="6">
        <f>SUMIFS(inv!D$1:D$1,inv!T$1:T$1,Tablaedad[[#This Row],[DESTINO]],inv!AA$1:AA$1,Tablaedad[[#This Row],[Columna4]],inv!P$1:P$1,Tablaedad[[#This Row],[Item]])</f>
        <v>0</v>
      </c>
      <c r="N330" s="183">
        <f>+IFERROR(Tablaedad[[#This Row],[CANTIDAD]]/Tablaedad[[#This Row],[INVENTARIO TOTAL]],0)</f>
        <v>0</v>
      </c>
      <c r="O330">
        <f>+VLOOKUP(Tablaedad[[#This Row],[Item]],'DT HUEVO'!$A:$E,5,0)</f>
        <v>0</v>
      </c>
      <c r="P330">
        <f>SUMIFS('DIAS DE INVENTARIO TAT'!R:R,'DIAS DE INVENTARIO TAT'!A:A,Tablaedad[[#This Row],[DESTINO]],'DIAS DE INVENTARIO TAT'!B:B,Tablaedad[[#This Row],[Item]])</f>
        <v>0</v>
      </c>
      <c r="Q330">
        <v>75401</v>
      </c>
      <c r="R330" t="s">
        <v>1733</v>
      </c>
      <c r="S330" t="s">
        <v>1733</v>
      </c>
      <c r="T330" t="s">
        <v>1733</v>
      </c>
    </row>
    <row r="331" spans="1:20">
      <c r="A331" s="221" t="s">
        <v>808</v>
      </c>
      <c r="B331" s="222">
        <v>46307</v>
      </c>
      <c r="C331" s="221">
        <v>3</v>
      </c>
      <c r="D331" s="221">
        <v>75401</v>
      </c>
      <c r="E331" s="166">
        <v>4486</v>
      </c>
      <c r="F331" s="27" t="str">
        <f>VLOOKUP(Tablaedad[[#This Row],[Item]],'DT HUEVO'!$A:$B,2,0)</f>
        <v>HUEVO A X 30 CARTON GRIS LZ</v>
      </c>
      <c r="G331" s="8" t="str">
        <f>+VLOOKUP(Tablaedad[[#This Row],[CEDI]],'CONVERSION DATOS'!B:C,2,0)</f>
        <v>PALMAS</v>
      </c>
      <c r="H331" s="14" t="str">
        <f>+VLOOKUP(Tablaedad[[#This Row],[Item]],'DT HUEVO'!$A:$E,4,0)</f>
        <v>GRIS SUELTO</v>
      </c>
      <c r="I331" t="str">
        <f>+VLOOKUP(Tablaedad[[#This Row],[Item]],'DT HUEVO'!$A:$D,3,0)</f>
        <v>A</v>
      </c>
      <c r="J331" t="str">
        <f>+VLOOKUP(G331,'DT HUEVO'!$H:$K,4,0)</f>
        <v>PLANTAS</v>
      </c>
      <c r="K331">
        <f>SUMIFS('DIAS DE INVENTARIO TAT'!M:M,'DIAS DE INVENTARIO TAT'!A:A,Tablaedad[[#This Row],[DESTINO]],'DIAS DE INVENTARIO TAT'!B:B,Tablaedad[[#This Row],[Item]])</f>
        <v>0</v>
      </c>
      <c r="L331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331" s="6">
        <f>SUMIFS(inv!D$1:D$1,inv!T$1:T$1,Tablaedad[[#This Row],[DESTINO]],inv!AA$1:AA$1,Tablaedad[[#This Row],[Columna4]],inv!P$1:P$1,Tablaedad[[#This Row],[Item]])</f>
        <v>0</v>
      </c>
      <c r="N331" s="183">
        <f>+IFERROR(Tablaedad[[#This Row],[CANTIDAD]]/Tablaedad[[#This Row],[INVENTARIO TOTAL]],0)</f>
        <v>0</v>
      </c>
      <c r="O331">
        <f>+VLOOKUP(Tablaedad[[#This Row],[Item]],'DT HUEVO'!$A:$E,5,0)</f>
        <v>0</v>
      </c>
      <c r="P331">
        <f>SUMIFS('DIAS DE INVENTARIO TAT'!R:R,'DIAS DE INVENTARIO TAT'!A:A,Tablaedad[[#This Row],[DESTINO]],'DIAS DE INVENTARIO TAT'!B:B,Tablaedad[[#This Row],[Item]])</f>
        <v>0</v>
      </c>
      <c r="Q331">
        <v>75401</v>
      </c>
      <c r="R331" t="s">
        <v>1733</v>
      </c>
      <c r="S331" t="s">
        <v>1733</v>
      </c>
      <c r="T331" t="s">
        <v>1733</v>
      </c>
    </row>
    <row r="332" spans="1:20">
      <c r="A332" s="221" t="s">
        <v>808</v>
      </c>
      <c r="B332" s="222">
        <v>46307</v>
      </c>
      <c r="C332" s="221">
        <v>1</v>
      </c>
      <c r="D332" s="221">
        <v>75501</v>
      </c>
      <c r="E332" s="166">
        <v>1906</v>
      </c>
      <c r="F332" s="27" t="str">
        <f>VLOOKUP(Tablaedad[[#This Row],[Item]],'DT HUEVO'!$A:$B,2,0)</f>
        <v>HUEVO B X 30 CARTON GRIS LZ</v>
      </c>
      <c r="G332" s="8" t="str">
        <f>+VLOOKUP(Tablaedad[[#This Row],[CEDI]],'CONVERSION DATOS'!B:C,2,0)</f>
        <v>PALMAS</v>
      </c>
      <c r="H332" s="14" t="str">
        <f>+VLOOKUP(Tablaedad[[#This Row],[Item]],'DT HUEVO'!$A:$E,4,0)</f>
        <v>GRIS SUELTO</v>
      </c>
      <c r="I332" t="str">
        <f>+VLOOKUP(Tablaedad[[#This Row],[Item]],'DT HUEVO'!$A:$D,3,0)</f>
        <v>B</v>
      </c>
      <c r="J332" t="str">
        <f>+VLOOKUP(G332,'DT HUEVO'!$H:$K,4,0)</f>
        <v>PLANTAS</v>
      </c>
      <c r="K332">
        <f>SUMIFS('DIAS DE INVENTARIO TAT'!M:M,'DIAS DE INVENTARIO TAT'!A:A,Tablaedad[[#This Row],[DESTINO]],'DIAS DE INVENTARIO TAT'!B:B,Tablaedad[[#This Row],[Item]])</f>
        <v>0</v>
      </c>
      <c r="L332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332" s="6">
        <f>SUMIFS(inv!D$1:D$1,inv!T$1:T$1,Tablaedad[[#This Row],[DESTINO]],inv!AA$1:AA$1,Tablaedad[[#This Row],[Columna4]],inv!P$1:P$1,Tablaedad[[#This Row],[Item]])</f>
        <v>0</v>
      </c>
      <c r="N332" s="183">
        <f>+IFERROR(Tablaedad[[#This Row],[CANTIDAD]]/Tablaedad[[#This Row],[INVENTARIO TOTAL]],0)</f>
        <v>0</v>
      </c>
      <c r="O332">
        <f>+VLOOKUP(Tablaedad[[#This Row],[Item]],'DT HUEVO'!$A:$E,5,0)</f>
        <v>0</v>
      </c>
      <c r="P332">
        <f>SUMIFS('DIAS DE INVENTARIO TAT'!R:R,'DIAS DE INVENTARIO TAT'!A:A,Tablaedad[[#This Row],[DESTINO]],'DIAS DE INVENTARIO TAT'!B:B,Tablaedad[[#This Row],[Item]])</f>
        <v>0</v>
      </c>
      <c r="Q332">
        <v>75501</v>
      </c>
      <c r="R332" t="s">
        <v>1733</v>
      </c>
      <c r="S332" t="s">
        <v>1733</v>
      </c>
      <c r="T332" t="s">
        <v>1733</v>
      </c>
    </row>
    <row r="333" spans="1:20">
      <c r="A333" s="221" t="s">
        <v>808</v>
      </c>
      <c r="B333" s="222">
        <v>46307</v>
      </c>
      <c r="C333" s="221">
        <v>2</v>
      </c>
      <c r="D333" s="221">
        <v>75501</v>
      </c>
      <c r="E333" s="166">
        <v>2254</v>
      </c>
      <c r="F333" s="27" t="str">
        <f>VLOOKUP(Tablaedad[[#This Row],[Item]],'DT HUEVO'!$A:$B,2,0)</f>
        <v>HUEVO B X 30 CARTON GRIS LZ</v>
      </c>
      <c r="G333" s="8" t="str">
        <f>+VLOOKUP(Tablaedad[[#This Row],[CEDI]],'CONVERSION DATOS'!B:C,2,0)</f>
        <v>PALMAS</v>
      </c>
      <c r="H333" s="14" t="str">
        <f>+VLOOKUP(Tablaedad[[#This Row],[Item]],'DT HUEVO'!$A:$E,4,0)</f>
        <v>GRIS SUELTO</v>
      </c>
      <c r="I333" t="str">
        <f>+VLOOKUP(Tablaedad[[#This Row],[Item]],'DT HUEVO'!$A:$D,3,0)</f>
        <v>B</v>
      </c>
      <c r="J333" t="str">
        <f>+VLOOKUP(G333,'DT HUEVO'!$H:$K,4,0)</f>
        <v>PLANTAS</v>
      </c>
      <c r="K333">
        <f>SUMIFS('DIAS DE INVENTARIO TAT'!M:M,'DIAS DE INVENTARIO TAT'!A:A,Tablaedad[[#This Row],[DESTINO]],'DIAS DE INVENTARIO TAT'!B:B,Tablaedad[[#This Row],[Item]])</f>
        <v>0</v>
      </c>
      <c r="L333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333" s="6">
        <f>SUMIFS(inv!D$1:D$1,inv!T$1:T$1,Tablaedad[[#This Row],[DESTINO]],inv!AA$1:AA$1,Tablaedad[[#This Row],[Columna4]],inv!P$1:P$1,Tablaedad[[#This Row],[Item]])</f>
        <v>0</v>
      </c>
      <c r="N333" s="183">
        <f>+IFERROR(Tablaedad[[#This Row],[CANTIDAD]]/Tablaedad[[#This Row],[INVENTARIO TOTAL]],0)</f>
        <v>0</v>
      </c>
      <c r="O333">
        <f>+VLOOKUP(Tablaedad[[#This Row],[Item]],'DT HUEVO'!$A:$E,5,0)</f>
        <v>0</v>
      </c>
      <c r="P333">
        <f>SUMIFS('DIAS DE INVENTARIO TAT'!R:R,'DIAS DE INVENTARIO TAT'!A:A,Tablaedad[[#This Row],[DESTINO]],'DIAS DE INVENTARIO TAT'!B:B,Tablaedad[[#This Row],[Item]])</f>
        <v>0</v>
      </c>
      <c r="Q333">
        <v>75501</v>
      </c>
      <c r="R333" t="s">
        <v>1733</v>
      </c>
      <c r="S333" t="s">
        <v>1733</v>
      </c>
      <c r="T333" t="s">
        <v>1733</v>
      </c>
    </row>
    <row r="334" spans="1:20">
      <c r="A334" s="221" t="s">
        <v>808</v>
      </c>
      <c r="B334" s="222">
        <v>46307</v>
      </c>
      <c r="C334" s="221">
        <v>3</v>
      </c>
      <c r="D334" s="221">
        <v>75501</v>
      </c>
      <c r="E334" s="166">
        <v>2388</v>
      </c>
      <c r="F334" s="27" t="str">
        <f>VLOOKUP(Tablaedad[[#This Row],[Item]],'DT HUEVO'!$A:$B,2,0)</f>
        <v>HUEVO B X 30 CARTON GRIS LZ</v>
      </c>
      <c r="G334" s="8" t="str">
        <f>+VLOOKUP(Tablaedad[[#This Row],[CEDI]],'CONVERSION DATOS'!B:C,2,0)</f>
        <v>PALMAS</v>
      </c>
      <c r="H334" s="14" t="str">
        <f>+VLOOKUP(Tablaedad[[#This Row],[Item]],'DT HUEVO'!$A:$E,4,0)</f>
        <v>GRIS SUELTO</v>
      </c>
      <c r="I334" t="str">
        <f>+VLOOKUP(Tablaedad[[#This Row],[Item]],'DT HUEVO'!$A:$D,3,0)</f>
        <v>B</v>
      </c>
      <c r="J334" t="str">
        <f>+VLOOKUP(G334,'DT HUEVO'!$H:$K,4,0)</f>
        <v>PLANTAS</v>
      </c>
      <c r="K334">
        <f>SUMIFS('DIAS DE INVENTARIO TAT'!M:M,'DIAS DE INVENTARIO TAT'!A:A,Tablaedad[[#This Row],[DESTINO]],'DIAS DE INVENTARIO TAT'!B:B,Tablaedad[[#This Row],[Item]])</f>
        <v>0</v>
      </c>
      <c r="L334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334" s="6">
        <f>SUMIFS(inv!D$1:D$1,inv!T$1:T$1,Tablaedad[[#This Row],[DESTINO]],inv!AA$1:AA$1,Tablaedad[[#This Row],[Columna4]],inv!P$1:P$1,Tablaedad[[#This Row],[Item]])</f>
        <v>0</v>
      </c>
      <c r="N334" s="183">
        <f>+IFERROR(Tablaedad[[#This Row],[CANTIDAD]]/Tablaedad[[#This Row],[INVENTARIO TOTAL]],0)</f>
        <v>0</v>
      </c>
      <c r="O334">
        <f>+VLOOKUP(Tablaedad[[#This Row],[Item]],'DT HUEVO'!$A:$E,5,0)</f>
        <v>0</v>
      </c>
      <c r="P334">
        <f>SUMIFS('DIAS DE INVENTARIO TAT'!R:R,'DIAS DE INVENTARIO TAT'!A:A,Tablaedad[[#This Row],[DESTINO]],'DIAS DE INVENTARIO TAT'!B:B,Tablaedad[[#This Row],[Item]])</f>
        <v>0</v>
      </c>
      <c r="Q334">
        <v>75501</v>
      </c>
      <c r="R334" t="s">
        <v>1733</v>
      </c>
      <c r="S334" t="s">
        <v>1733</v>
      </c>
      <c r="T334" t="s">
        <v>1733</v>
      </c>
    </row>
    <row r="335" spans="1:20">
      <c r="A335" s="221" t="s">
        <v>808</v>
      </c>
      <c r="B335" s="222">
        <v>46307</v>
      </c>
      <c r="C335" s="221">
        <v>1</v>
      </c>
      <c r="D335" s="221">
        <v>79110</v>
      </c>
      <c r="E335" s="166">
        <v>6000</v>
      </c>
      <c r="F335" s="27" t="str">
        <f>VLOOKUP(Tablaedad[[#This Row],[Item]],'DT HUEVO'!$A:$B,2,0)</f>
        <v>HUEVO ROTO - ZF</v>
      </c>
      <c r="G335" s="8" t="str">
        <f>+VLOOKUP(Tablaedad[[#This Row],[CEDI]],'CONVERSION DATOS'!B:C,2,0)</f>
        <v>PALMAS</v>
      </c>
      <c r="H335" s="14" t="str">
        <f>+VLOOKUP(Tablaedad[[#This Row],[Item]],'DT HUEVO'!$A:$E,4,0)</f>
        <v>SEGUNDA</v>
      </c>
      <c r="I335" t="str">
        <f>+VLOOKUP(Tablaedad[[#This Row],[Item]],'DT HUEVO'!$A:$D,3,0)</f>
        <v>SEGUNDA</v>
      </c>
      <c r="J335" t="str">
        <f>+VLOOKUP(G335,'DT HUEVO'!$H:$K,4,0)</f>
        <v>PLANTAS</v>
      </c>
      <c r="K335">
        <f>SUMIFS('DIAS DE INVENTARIO TAT'!M:M,'DIAS DE INVENTARIO TAT'!A:A,Tablaedad[[#This Row],[DESTINO]],'DIAS DE INVENTARIO TAT'!B:B,Tablaedad[[#This Row],[Item]])</f>
        <v>0</v>
      </c>
      <c r="L335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335" s="6">
        <f>SUMIFS(inv!D$1:D$1,inv!T$1:T$1,Tablaedad[[#This Row],[DESTINO]],inv!AA$1:AA$1,Tablaedad[[#This Row],[Columna4]],inv!P$1:P$1,Tablaedad[[#This Row],[Item]])</f>
        <v>0</v>
      </c>
      <c r="N335" s="183">
        <f>+IFERROR(Tablaedad[[#This Row],[CANTIDAD]]/Tablaedad[[#This Row],[INVENTARIO TOTAL]],0)</f>
        <v>0</v>
      </c>
      <c r="O335" t="str">
        <f>+VLOOKUP(Tablaedad[[#This Row],[Item]],'DT HUEVO'!$A:$E,5,0)</f>
        <v>ROTO</v>
      </c>
      <c r="P335">
        <f>SUMIFS('DIAS DE INVENTARIO TAT'!R:R,'DIAS DE INVENTARIO TAT'!A:A,Tablaedad[[#This Row],[DESTINO]],'DIAS DE INVENTARIO TAT'!B:B,Tablaedad[[#This Row],[Item]])</f>
        <v>0</v>
      </c>
      <c r="Q335">
        <v>79110</v>
      </c>
      <c r="R335" t="s">
        <v>1733</v>
      </c>
      <c r="S335" t="s">
        <v>1733</v>
      </c>
      <c r="T335" t="s">
        <v>1733</v>
      </c>
    </row>
    <row r="336" spans="1:20">
      <c r="A336" s="221" t="s">
        <v>1256</v>
      </c>
      <c r="B336" s="222">
        <v>46307</v>
      </c>
      <c r="C336" s="221">
        <v>9</v>
      </c>
      <c r="D336" s="221">
        <v>2110402</v>
      </c>
      <c r="E336" s="166">
        <v>14130</v>
      </c>
      <c r="F336" s="27" t="str">
        <f>VLOOKUP(Tablaedad[[#This Row],[Item]],'DT HUEVO'!$A:$B,2,0)</f>
        <v>HUEVO M X 30 CARTON VERDE CANASTA</v>
      </c>
      <c r="G336" s="8" t="str">
        <f>+VLOOKUP(Tablaedad[[#This Row],[CEDI]],'CONVERSION DATOS'!B:C,2,0)</f>
        <v>TAT SINCELEJO</v>
      </c>
      <c r="H336" s="14" t="str">
        <f>+VLOOKUP(Tablaedad[[#This Row],[Item]],'DT HUEVO'!$A:$E,4,0)</f>
        <v>VERDE</v>
      </c>
      <c r="I336" t="str">
        <f>+VLOOKUP(Tablaedad[[#This Row],[Item]],'DT HUEVO'!$A:$D,3,0)</f>
        <v>M</v>
      </c>
      <c r="J336" t="str">
        <f>+VLOOKUP(G336,'DT HUEVO'!$H:$K,4,0)</f>
        <v>COSTA ORIENTE</v>
      </c>
      <c r="K336">
        <f>SUMIFS('DIAS DE INVENTARIO TAT'!M:M,'DIAS DE INVENTARIO TAT'!A:A,Tablaedad[[#This Row],[DESTINO]],'DIAS DE INVENTARIO TAT'!B:B,Tablaedad[[#This Row],[Item]])</f>
        <v>0</v>
      </c>
      <c r="L336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336" s="6">
        <f>SUMIFS(inv!D$1:D$1,inv!T$1:T$1,Tablaedad[[#This Row],[DESTINO]],inv!AA$1:AA$1,Tablaedad[[#This Row],[Columna4]],inv!P$1:P$1,Tablaedad[[#This Row],[Item]])</f>
        <v>0</v>
      </c>
      <c r="N336" s="183">
        <f>+IFERROR(Tablaedad[[#This Row],[CANTIDAD]]/Tablaedad[[#This Row],[INVENTARIO TOTAL]],0)</f>
        <v>0</v>
      </c>
      <c r="O336">
        <f>+VLOOKUP(Tablaedad[[#This Row],[Item]],'DT HUEVO'!$A:$E,5,0)</f>
        <v>0</v>
      </c>
      <c r="P336">
        <f>SUMIFS('DIAS DE INVENTARIO TAT'!R:R,'DIAS DE INVENTARIO TAT'!A:A,Tablaedad[[#This Row],[DESTINO]],'DIAS DE INVENTARIO TAT'!B:B,Tablaedad[[#This Row],[Item]])</f>
        <v>0</v>
      </c>
      <c r="R336" t="s">
        <v>1733</v>
      </c>
      <c r="S336" t="s">
        <v>1733</v>
      </c>
      <c r="T336" t="s">
        <v>1733</v>
      </c>
    </row>
    <row r="337" spans="1:20">
      <c r="A337" s="221" t="s">
        <v>1256</v>
      </c>
      <c r="B337" s="222">
        <v>46307</v>
      </c>
      <c r="C337" s="221">
        <v>6</v>
      </c>
      <c r="D337" s="221">
        <v>2110302</v>
      </c>
      <c r="E337" s="166">
        <v>24120</v>
      </c>
      <c r="F337" s="27" t="str">
        <f>VLOOKUP(Tablaedad[[#This Row],[Item]],'DT HUEVO'!$A:$B,2,0)</f>
        <v>HUEVO L X 30 CARTON VERDE CANASTA</v>
      </c>
      <c r="G337" s="8" t="str">
        <f>+VLOOKUP(Tablaedad[[#This Row],[CEDI]],'CONVERSION DATOS'!B:C,2,0)</f>
        <v>TAT SINCELEJO</v>
      </c>
      <c r="H337" s="14" t="str">
        <f>+VLOOKUP(Tablaedad[[#This Row],[Item]],'DT HUEVO'!$A:$E,4,0)</f>
        <v>VERDE</v>
      </c>
      <c r="I337" t="str">
        <f>+VLOOKUP(Tablaedad[[#This Row],[Item]],'DT HUEVO'!$A:$D,3,0)</f>
        <v>L</v>
      </c>
      <c r="J337" t="str">
        <f>+VLOOKUP(G337,'DT HUEVO'!$H:$K,4,0)</f>
        <v>COSTA ORIENTE</v>
      </c>
      <c r="K337">
        <f>SUMIFS('DIAS DE INVENTARIO TAT'!M:M,'DIAS DE INVENTARIO TAT'!A:A,Tablaedad[[#This Row],[DESTINO]],'DIAS DE INVENTARIO TAT'!B:B,Tablaedad[[#This Row],[Item]])</f>
        <v>0</v>
      </c>
      <c r="L337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337" s="6">
        <f>SUMIFS(inv!D$1:D$1,inv!T$1:T$1,Tablaedad[[#This Row],[DESTINO]],inv!AA$1:AA$1,Tablaedad[[#This Row],[Columna4]],inv!P$1:P$1,Tablaedad[[#This Row],[Item]])</f>
        <v>0</v>
      </c>
      <c r="N337" s="183">
        <f>+IFERROR(Tablaedad[[#This Row],[CANTIDAD]]/Tablaedad[[#This Row],[INVENTARIO TOTAL]],0)</f>
        <v>0</v>
      </c>
      <c r="O337">
        <f>+VLOOKUP(Tablaedad[[#This Row],[Item]],'DT HUEVO'!$A:$E,5,0)</f>
        <v>0</v>
      </c>
      <c r="P337">
        <f>SUMIFS('DIAS DE INVENTARIO TAT'!R:R,'DIAS DE INVENTARIO TAT'!A:A,Tablaedad[[#This Row],[DESTINO]],'DIAS DE INVENTARIO TAT'!B:B,Tablaedad[[#This Row],[Item]])</f>
        <v>0</v>
      </c>
      <c r="R337" t="s">
        <v>1733</v>
      </c>
      <c r="S337" t="s">
        <v>1733</v>
      </c>
      <c r="T337" t="s">
        <v>1733</v>
      </c>
    </row>
    <row r="338" spans="1:20">
      <c r="A338" s="221" t="s">
        <v>1254</v>
      </c>
      <c r="B338" s="222">
        <v>46307</v>
      </c>
      <c r="C338" s="221">
        <v>7</v>
      </c>
      <c r="D338" s="221">
        <v>72001</v>
      </c>
      <c r="E338" s="166">
        <v>430</v>
      </c>
      <c r="F338" s="27" t="str">
        <f>VLOOKUP(Tablaedad[[#This Row],[Item]],'DT HUEVO'!$A:$B,2,0)</f>
        <v>HUEVO SUCIO DE JAULA</v>
      </c>
      <c r="G338" s="8" t="str">
        <f>+VLOOKUP(Tablaedad[[#This Row],[CEDI]],'CONVERSION DATOS'!B:C,2,0)</f>
        <v>TAT CE BARRANQUILLA</v>
      </c>
      <c r="H338" s="14" t="str">
        <f>+VLOOKUP(Tablaedad[[#This Row],[Item]],'DT HUEVO'!$A:$E,4,0)</f>
        <v>SEGUNDA</v>
      </c>
      <c r="I338" t="str">
        <f>+VLOOKUP(Tablaedad[[#This Row],[Item]],'DT HUEVO'!$A:$D,3,0)</f>
        <v>SEGUNDA</v>
      </c>
      <c r="J338" t="str">
        <f>+VLOOKUP(G338,'DT HUEVO'!$H:$K,4,0)</f>
        <v>CENTRO EMPAQUES</v>
      </c>
      <c r="K338">
        <f>SUMIFS('DIAS DE INVENTARIO TAT'!M:M,'DIAS DE INVENTARIO TAT'!A:A,Tablaedad[[#This Row],[DESTINO]],'DIAS DE INVENTARIO TAT'!B:B,Tablaedad[[#This Row],[Item]])</f>
        <v>0</v>
      </c>
      <c r="L338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338" s="6">
        <f>SUMIFS(inv!D$1:D$1,inv!T$1:T$1,Tablaedad[[#This Row],[DESTINO]],inv!AA$1:AA$1,Tablaedad[[#This Row],[Columna4]],inv!P$1:P$1,Tablaedad[[#This Row],[Item]])</f>
        <v>0</v>
      </c>
      <c r="N338" s="183">
        <f>+IFERROR(Tablaedad[[#This Row],[CANTIDAD]]/Tablaedad[[#This Row],[INVENTARIO TOTAL]],0)</f>
        <v>0</v>
      </c>
      <c r="O338" t="str">
        <f>+VLOOKUP(Tablaedad[[#This Row],[Item]],'DT HUEVO'!$A:$E,5,0)</f>
        <v>SUCIO</v>
      </c>
      <c r="P338">
        <f>SUMIFS('DIAS DE INVENTARIO TAT'!R:R,'DIAS DE INVENTARIO TAT'!A:A,Tablaedad[[#This Row],[DESTINO]],'DIAS DE INVENTARIO TAT'!B:B,Tablaedad[[#This Row],[Item]])</f>
        <v>0</v>
      </c>
      <c r="Q338">
        <v>72001</v>
      </c>
      <c r="R338" t="s">
        <v>1734</v>
      </c>
      <c r="S338" t="s">
        <v>1733</v>
      </c>
      <c r="T338" t="s">
        <v>1733</v>
      </c>
    </row>
    <row r="339" spans="1:20">
      <c r="A339" s="221" t="s">
        <v>1254</v>
      </c>
      <c r="B339" s="222">
        <v>46307</v>
      </c>
      <c r="C339" s="221">
        <v>7</v>
      </c>
      <c r="D339" s="221">
        <v>72001</v>
      </c>
      <c r="E339" s="166">
        <v>509</v>
      </c>
      <c r="F339" s="27" t="str">
        <f>VLOOKUP(Tablaedad[[#This Row],[Item]],'DT HUEVO'!$A:$B,2,0)</f>
        <v>HUEVO SUCIO DE JAULA</v>
      </c>
      <c r="G339" s="8" t="str">
        <f>+VLOOKUP(Tablaedad[[#This Row],[CEDI]],'CONVERSION DATOS'!B:C,2,0)</f>
        <v>TAT CE BARRANQUILLA</v>
      </c>
      <c r="H339" s="14" t="str">
        <f>+VLOOKUP(Tablaedad[[#This Row],[Item]],'DT HUEVO'!$A:$E,4,0)</f>
        <v>SEGUNDA</v>
      </c>
      <c r="I339" t="str">
        <f>+VLOOKUP(Tablaedad[[#This Row],[Item]],'DT HUEVO'!$A:$D,3,0)</f>
        <v>SEGUNDA</v>
      </c>
      <c r="J339" t="str">
        <f>+VLOOKUP(G339,'DT HUEVO'!$H:$K,4,0)</f>
        <v>CENTRO EMPAQUES</v>
      </c>
      <c r="K339">
        <f>SUMIFS('DIAS DE INVENTARIO TAT'!M:M,'DIAS DE INVENTARIO TAT'!A:A,Tablaedad[[#This Row],[DESTINO]],'DIAS DE INVENTARIO TAT'!B:B,Tablaedad[[#This Row],[Item]])</f>
        <v>0</v>
      </c>
      <c r="L339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339" s="6">
        <f>SUMIFS(inv!D$1:D$1,inv!T$1:T$1,Tablaedad[[#This Row],[DESTINO]],inv!AA$1:AA$1,Tablaedad[[#This Row],[Columna4]],inv!P$1:P$1,Tablaedad[[#This Row],[Item]])</f>
        <v>0</v>
      </c>
      <c r="N339" s="183">
        <f>+IFERROR(Tablaedad[[#This Row],[CANTIDAD]]/Tablaedad[[#This Row],[INVENTARIO TOTAL]],0)</f>
        <v>0</v>
      </c>
      <c r="O339" t="str">
        <f>+VLOOKUP(Tablaedad[[#This Row],[Item]],'DT HUEVO'!$A:$E,5,0)</f>
        <v>SUCIO</v>
      </c>
      <c r="P339">
        <f>SUMIFS('DIAS DE INVENTARIO TAT'!R:R,'DIAS DE INVENTARIO TAT'!A:A,Tablaedad[[#This Row],[DESTINO]],'DIAS DE INVENTARIO TAT'!B:B,Tablaedad[[#This Row],[Item]])</f>
        <v>0</v>
      </c>
      <c r="Q339">
        <v>72001</v>
      </c>
      <c r="R339" t="s">
        <v>1734</v>
      </c>
      <c r="S339" t="s">
        <v>1733</v>
      </c>
      <c r="T339" t="s">
        <v>1733</v>
      </c>
    </row>
    <row r="340" spans="1:20">
      <c r="A340" s="221" t="s">
        <v>1254</v>
      </c>
      <c r="B340" s="222">
        <v>46307</v>
      </c>
      <c r="C340" s="221">
        <v>7</v>
      </c>
      <c r="D340" s="221">
        <v>10601</v>
      </c>
      <c r="E340" s="166">
        <v>7704</v>
      </c>
      <c r="F340" s="27" t="str">
        <f>VLOOKUP(Tablaedad[[#This Row],[Item]],'DT HUEVO'!$A:$B,2,0)</f>
        <v>HUEVO CX30 CARTON GRIS</v>
      </c>
      <c r="G340" s="8" t="str">
        <f>+VLOOKUP(Tablaedad[[#This Row],[CEDI]],'CONVERSION DATOS'!B:C,2,0)</f>
        <v>TAT CE BARRANQUILLA</v>
      </c>
      <c r="H340" s="14" t="str">
        <f>+VLOOKUP(Tablaedad[[#This Row],[Item]],'DT HUEVO'!$A:$E,4,0)</f>
        <v>GRIS SUELTO</v>
      </c>
      <c r="I340" t="str">
        <f>+VLOOKUP(Tablaedad[[#This Row],[Item]],'DT HUEVO'!$A:$D,3,0)</f>
        <v>C</v>
      </c>
      <c r="J340" t="str">
        <f>+VLOOKUP(G340,'DT HUEVO'!$H:$K,4,0)</f>
        <v>CENTRO EMPAQUES</v>
      </c>
      <c r="K340">
        <f>SUMIFS('DIAS DE INVENTARIO TAT'!M:M,'DIAS DE INVENTARIO TAT'!A:A,Tablaedad[[#This Row],[DESTINO]],'DIAS DE INVENTARIO TAT'!B:B,Tablaedad[[#This Row],[Item]])</f>
        <v>0</v>
      </c>
      <c r="L340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340" s="6">
        <f>SUMIFS(inv!D$1:D$1,inv!T$1:T$1,Tablaedad[[#This Row],[DESTINO]],inv!AA$1:AA$1,Tablaedad[[#This Row],[Columna4]],inv!P$1:P$1,Tablaedad[[#This Row],[Item]])</f>
        <v>0</v>
      </c>
      <c r="N340" s="183">
        <f>+IFERROR(Tablaedad[[#This Row],[CANTIDAD]]/Tablaedad[[#This Row],[INVENTARIO TOTAL]],0)</f>
        <v>0</v>
      </c>
      <c r="O340">
        <f>+VLOOKUP(Tablaedad[[#This Row],[Item]],'DT HUEVO'!$A:$E,5,0)</f>
        <v>0</v>
      </c>
      <c r="P340">
        <f>SUMIFS('DIAS DE INVENTARIO TAT'!R:R,'DIAS DE INVENTARIO TAT'!A:A,Tablaedad[[#This Row],[DESTINO]],'DIAS DE INVENTARIO TAT'!B:B,Tablaedad[[#This Row],[Item]])</f>
        <v>0</v>
      </c>
      <c r="R340" t="s">
        <v>1733</v>
      </c>
      <c r="S340" t="s">
        <v>1733</v>
      </c>
      <c r="T340" t="s">
        <v>1733</v>
      </c>
    </row>
    <row r="341" spans="1:20">
      <c r="A341" s="221" t="s">
        <v>1254</v>
      </c>
      <c r="B341" s="222">
        <v>46307</v>
      </c>
      <c r="C341" s="221">
        <v>7</v>
      </c>
      <c r="D341" s="221">
        <v>10601</v>
      </c>
      <c r="E341" s="166">
        <v>7111</v>
      </c>
      <c r="F341" s="27" t="str">
        <f>VLOOKUP(Tablaedad[[#This Row],[Item]],'DT HUEVO'!$A:$B,2,0)</f>
        <v>HUEVO CX30 CARTON GRIS</v>
      </c>
      <c r="G341" s="8" t="str">
        <f>+VLOOKUP(Tablaedad[[#This Row],[CEDI]],'CONVERSION DATOS'!B:C,2,0)</f>
        <v>TAT CE BARRANQUILLA</v>
      </c>
      <c r="H341" s="14" t="str">
        <f>+VLOOKUP(Tablaedad[[#This Row],[Item]],'DT HUEVO'!$A:$E,4,0)</f>
        <v>GRIS SUELTO</v>
      </c>
      <c r="I341" t="str">
        <f>+VLOOKUP(Tablaedad[[#This Row],[Item]],'DT HUEVO'!$A:$D,3,0)</f>
        <v>C</v>
      </c>
      <c r="J341" t="str">
        <f>+VLOOKUP(G341,'DT HUEVO'!$H:$K,4,0)</f>
        <v>CENTRO EMPAQUES</v>
      </c>
      <c r="K341">
        <f>SUMIFS('DIAS DE INVENTARIO TAT'!M:M,'DIAS DE INVENTARIO TAT'!A:A,Tablaedad[[#This Row],[DESTINO]],'DIAS DE INVENTARIO TAT'!B:B,Tablaedad[[#This Row],[Item]])</f>
        <v>0</v>
      </c>
      <c r="L341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341" s="6">
        <f>SUMIFS(inv!D$1:D$1,inv!T$1:T$1,Tablaedad[[#This Row],[DESTINO]],inv!AA$1:AA$1,Tablaedad[[#This Row],[Columna4]],inv!P$1:P$1,Tablaedad[[#This Row],[Item]])</f>
        <v>0</v>
      </c>
      <c r="N341" s="183">
        <f>+IFERROR(Tablaedad[[#This Row],[CANTIDAD]]/Tablaedad[[#This Row],[INVENTARIO TOTAL]],0)</f>
        <v>0</v>
      </c>
      <c r="O341">
        <f>+VLOOKUP(Tablaedad[[#This Row],[Item]],'DT HUEVO'!$A:$E,5,0)</f>
        <v>0</v>
      </c>
      <c r="P341">
        <f>SUMIFS('DIAS DE INVENTARIO TAT'!R:R,'DIAS DE INVENTARIO TAT'!A:A,Tablaedad[[#This Row],[DESTINO]],'DIAS DE INVENTARIO TAT'!B:B,Tablaedad[[#This Row],[Item]])</f>
        <v>0</v>
      </c>
      <c r="R341" t="s">
        <v>1733</v>
      </c>
      <c r="S341" t="s">
        <v>1733</v>
      </c>
      <c r="T341" t="s">
        <v>1733</v>
      </c>
    </row>
    <row r="342" spans="1:20">
      <c r="A342" s="221" t="s">
        <v>1254</v>
      </c>
      <c r="B342" s="222">
        <v>46307</v>
      </c>
      <c r="C342" s="221">
        <v>3</v>
      </c>
      <c r="D342" s="221">
        <v>2010301</v>
      </c>
      <c r="E342" s="166">
        <v>208533</v>
      </c>
      <c r="F342" s="27" t="str">
        <f>VLOOKUP(Tablaedad[[#This Row],[Item]],'DT HUEVO'!$A:$B,2,0)</f>
        <v>HUEVO AA X30 CARTON GRIS CANASTA</v>
      </c>
      <c r="G342" s="8" t="str">
        <f>+VLOOKUP(Tablaedad[[#This Row],[CEDI]],'CONVERSION DATOS'!B:C,2,0)</f>
        <v>TAT CE BARRANQUILLA</v>
      </c>
      <c r="H342" s="14" t="str">
        <f>+VLOOKUP(Tablaedad[[#This Row],[Item]],'DT HUEVO'!$A:$E,4,0)</f>
        <v>GRIS SUELTO</v>
      </c>
      <c r="I342" t="str">
        <f>+VLOOKUP(Tablaedad[[#This Row],[Item]],'DT HUEVO'!$A:$D,3,0)</f>
        <v>AA</v>
      </c>
      <c r="J342" t="str">
        <f>+VLOOKUP(G342,'DT HUEVO'!$H:$K,4,0)</f>
        <v>CENTRO EMPAQUES</v>
      </c>
      <c r="K342">
        <f>SUMIFS('DIAS DE INVENTARIO TAT'!M:M,'DIAS DE INVENTARIO TAT'!A:A,Tablaedad[[#This Row],[DESTINO]],'DIAS DE INVENTARIO TAT'!B:B,Tablaedad[[#This Row],[Item]])</f>
        <v>0</v>
      </c>
      <c r="L342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342" s="6">
        <f>SUMIFS(inv!D$1:D$1,inv!T$1:T$1,Tablaedad[[#This Row],[DESTINO]],inv!AA$1:AA$1,Tablaedad[[#This Row],[Columna4]],inv!P$1:P$1,Tablaedad[[#This Row],[Item]])</f>
        <v>0</v>
      </c>
      <c r="N342" s="183">
        <f>+IFERROR(Tablaedad[[#This Row],[CANTIDAD]]/Tablaedad[[#This Row],[INVENTARIO TOTAL]],0)</f>
        <v>0</v>
      </c>
      <c r="O342">
        <f>+VLOOKUP(Tablaedad[[#This Row],[Item]],'DT HUEVO'!$A:$E,5,0)</f>
        <v>0</v>
      </c>
      <c r="P342">
        <f>SUMIFS('DIAS DE INVENTARIO TAT'!R:R,'DIAS DE INVENTARIO TAT'!A:A,Tablaedad[[#This Row],[DESTINO]],'DIAS DE INVENTARIO TAT'!B:B,Tablaedad[[#This Row],[Item]])</f>
        <v>0</v>
      </c>
      <c r="R342" t="s">
        <v>1733</v>
      </c>
      <c r="S342" t="s">
        <v>1733</v>
      </c>
      <c r="T342" t="s">
        <v>1733</v>
      </c>
    </row>
    <row r="343" spans="1:20">
      <c r="A343" s="221" t="s">
        <v>1254</v>
      </c>
      <c r="B343" s="222">
        <v>46307</v>
      </c>
      <c r="C343" s="221">
        <v>5</v>
      </c>
      <c r="D343" s="221">
        <v>2410401</v>
      </c>
      <c r="E343" s="166">
        <v>9147</v>
      </c>
      <c r="F343" s="27" t="str">
        <f>VLOOKUP(Tablaedad[[#This Row],[Item]],'DT HUEVO'!$A:$B,2,0)</f>
        <v>HUEVO CE X 30 CARTON GRIS CANASTA</v>
      </c>
      <c r="G343" s="8" t="str">
        <f>+VLOOKUP(Tablaedad[[#This Row],[CEDI]],'CONVERSION DATOS'!B:C,2,0)</f>
        <v>TAT CE BARRANQUILLA</v>
      </c>
      <c r="H343" s="14" t="str">
        <f>+VLOOKUP(Tablaedad[[#This Row],[Item]],'DT HUEVO'!$A:$E,4,0)</f>
        <v>GRIS SUELTO</v>
      </c>
      <c r="I343" t="str">
        <f>+VLOOKUP(Tablaedad[[#This Row],[Item]],'DT HUEVO'!$A:$D,3,0)</f>
        <v>A</v>
      </c>
      <c r="J343" t="str">
        <f>+VLOOKUP(G343,'DT HUEVO'!$H:$K,4,0)</f>
        <v>CENTRO EMPAQUES</v>
      </c>
      <c r="K343">
        <f>SUMIFS('DIAS DE INVENTARIO TAT'!M:M,'DIAS DE INVENTARIO TAT'!A:A,Tablaedad[[#This Row],[DESTINO]],'DIAS DE INVENTARIO TAT'!B:B,Tablaedad[[#This Row],[Item]])</f>
        <v>0</v>
      </c>
      <c r="L343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343" s="6">
        <f>SUMIFS(inv!D$1:D$1,inv!T$1:T$1,Tablaedad[[#This Row],[DESTINO]],inv!AA$1:AA$1,Tablaedad[[#This Row],[Columna4]],inv!P$1:P$1,Tablaedad[[#This Row],[Item]])</f>
        <v>0</v>
      </c>
      <c r="N343" s="183">
        <f>+IFERROR(Tablaedad[[#This Row],[CANTIDAD]]/Tablaedad[[#This Row],[INVENTARIO TOTAL]],0)</f>
        <v>0</v>
      </c>
      <c r="O343">
        <f>+VLOOKUP(Tablaedad[[#This Row],[Item]],'DT HUEVO'!$A:$E,5,0)</f>
        <v>0</v>
      </c>
      <c r="P343">
        <f>SUMIFS('DIAS DE INVENTARIO TAT'!R:R,'DIAS DE INVENTARIO TAT'!A:A,Tablaedad[[#This Row],[DESTINO]],'DIAS DE INVENTARIO TAT'!B:B,Tablaedad[[#This Row],[Item]])</f>
        <v>0</v>
      </c>
      <c r="R343" t="s">
        <v>1733</v>
      </c>
      <c r="S343" t="s">
        <v>1733</v>
      </c>
      <c r="T343" t="s">
        <v>1733</v>
      </c>
    </row>
    <row r="344" spans="1:20">
      <c r="A344" s="221" t="s">
        <v>1254</v>
      </c>
      <c r="B344" s="222">
        <v>46307</v>
      </c>
      <c r="C344" s="221">
        <v>4</v>
      </c>
      <c r="D344" s="221">
        <v>2410401</v>
      </c>
      <c r="E344" s="166">
        <v>185280</v>
      </c>
      <c r="F344" s="27" t="str">
        <f>VLOOKUP(Tablaedad[[#This Row],[Item]],'DT HUEVO'!$A:$B,2,0)</f>
        <v>HUEVO CE X 30 CARTON GRIS CANASTA</v>
      </c>
      <c r="G344" s="8" t="str">
        <f>+VLOOKUP(Tablaedad[[#This Row],[CEDI]],'CONVERSION DATOS'!B:C,2,0)</f>
        <v>TAT CE BARRANQUILLA</v>
      </c>
      <c r="H344" s="14" t="str">
        <f>+VLOOKUP(Tablaedad[[#This Row],[Item]],'DT HUEVO'!$A:$E,4,0)</f>
        <v>GRIS SUELTO</v>
      </c>
      <c r="I344" t="str">
        <f>+VLOOKUP(Tablaedad[[#This Row],[Item]],'DT HUEVO'!$A:$D,3,0)</f>
        <v>A</v>
      </c>
      <c r="J344" t="str">
        <f>+VLOOKUP(G344,'DT HUEVO'!$H:$K,4,0)</f>
        <v>CENTRO EMPAQUES</v>
      </c>
      <c r="K344">
        <f>SUMIFS('DIAS DE INVENTARIO TAT'!M:M,'DIAS DE INVENTARIO TAT'!A:A,Tablaedad[[#This Row],[DESTINO]],'DIAS DE INVENTARIO TAT'!B:B,Tablaedad[[#This Row],[Item]])</f>
        <v>0</v>
      </c>
      <c r="L344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344" s="6">
        <f>SUMIFS(inv!D$1:D$1,inv!T$1:T$1,Tablaedad[[#This Row],[DESTINO]],inv!AA$1:AA$1,Tablaedad[[#This Row],[Columna4]],inv!P$1:P$1,Tablaedad[[#This Row],[Item]])</f>
        <v>0</v>
      </c>
      <c r="N344" s="183">
        <f>+IFERROR(Tablaedad[[#This Row],[CANTIDAD]]/Tablaedad[[#This Row],[INVENTARIO TOTAL]],0)</f>
        <v>0</v>
      </c>
      <c r="O344">
        <f>+VLOOKUP(Tablaedad[[#This Row],[Item]],'DT HUEVO'!$A:$E,5,0)</f>
        <v>0</v>
      </c>
      <c r="P344">
        <f>SUMIFS('DIAS DE INVENTARIO TAT'!R:R,'DIAS DE INVENTARIO TAT'!A:A,Tablaedad[[#This Row],[DESTINO]],'DIAS DE INVENTARIO TAT'!B:B,Tablaedad[[#This Row],[Item]])</f>
        <v>0</v>
      </c>
      <c r="R344" t="s">
        <v>1733</v>
      </c>
      <c r="S344" t="s">
        <v>1733</v>
      </c>
      <c r="T344" t="s">
        <v>1733</v>
      </c>
    </row>
    <row r="345" spans="1:20">
      <c r="A345" s="221" t="s">
        <v>1254</v>
      </c>
      <c r="B345" s="222">
        <v>46307</v>
      </c>
      <c r="C345" s="221">
        <v>7</v>
      </c>
      <c r="D345" s="221">
        <v>2410401</v>
      </c>
      <c r="E345" s="166">
        <v>13410</v>
      </c>
      <c r="F345" s="27" t="str">
        <f>VLOOKUP(Tablaedad[[#This Row],[Item]],'DT HUEVO'!$A:$B,2,0)</f>
        <v>HUEVO CE X 30 CARTON GRIS CANASTA</v>
      </c>
      <c r="G345" s="8" t="str">
        <f>+VLOOKUP(Tablaedad[[#This Row],[CEDI]],'CONVERSION DATOS'!B:C,2,0)</f>
        <v>TAT CE BARRANQUILLA</v>
      </c>
      <c r="H345" s="14" t="str">
        <f>+VLOOKUP(Tablaedad[[#This Row],[Item]],'DT HUEVO'!$A:$E,4,0)</f>
        <v>GRIS SUELTO</v>
      </c>
      <c r="I345" t="str">
        <f>+VLOOKUP(Tablaedad[[#This Row],[Item]],'DT HUEVO'!$A:$D,3,0)</f>
        <v>A</v>
      </c>
      <c r="J345" t="str">
        <f>+VLOOKUP(G345,'DT HUEVO'!$H:$K,4,0)</f>
        <v>CENTRO EMPAQUES</v>
      </c>
      <c r="K345">
        <f>SUMIFS('DIAS DE INVENTARIO TAT'!M:M,'DIAS DE INVENTARIO TAT'!A:A,Tablaedad[[#This Row],[DESTINO]],'DIAS DE INVENTARIO TAT'!B:B,Tablaedad[[#This Row],[Item]])</f>
        <v>0</v>
      </c>
      <c r="L345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345" s="6">
        <f>SUMIFS(inv!D$1:D$1,inv!T$1:T$1,Tablaedad[[#This Row],[DESTINO]],inv!AA$1:AA$1,Tablaedad[[#This Row],[Columna4]],inv!P$1:P$1,Tablaedad[[#This Row],[Item]])</f>
        <v>0</v>
      </c>
      <c r="N345" s="183">
        <f>+IFERROR(Tablaedad[[#This Row],[CANTIDAD]]/Tablaedad[[#This Row],[INVENTARIO TOTAL]],0)</f>
        <v>0</v>
      </c>
      <c r="O345">
        <f>+VLOOKUP(Tablaedad[[#This Row],[Item]],'DT HUEVO'!$A:$E,5,0)</f>
        <v>0</v>
      </c>
      <c r="P345">
        <f>SUMIFS('DIAS DE INVENTARIO TAT'!R:R,'DIAS DE INVENTARIO TAT'!A:A,Tablaedad[[#This Row],[DESTINO]],'DIAS DE INVENTARIO TAT'!B:B,Tablaedad[[#This Row],[Item]])</f>
        <v>0</v>
      </c>
      <c r="R345" t="s">
        <v>1733</v>
      </c>
      <c r="S345" t="s">
        <v>1734</v>
      </c>
      <c r="T345" t="s">
        <v>1733</v>
      </c>
    </row>
    <row r="346" spans="1:20">
      <c r="A346" s="221" t="s">
        <v>1254</v>
      </c>
      <c r="B346" s="222">
        <v>46307</v>
      </c>
      <c r="C346" s="221">
        <v>7</v>
      </c>
      <c r="D346" s="221">
        <v>2010501</v>
      </c>
      <c r="E346" s="166">
        <v>249754</v>
      </c>
      <c r="F346" s="27" t="str">
        <f>VLOOKUP(Tablaedad[[#This Row],[Item]],'DT HUEVO'!$A:$B,2,0)</f>
        <v>HUEVO B X30 CARTON GRIS CANASTA</v>
      </c>
      <c r="G346" s="8" t="str">
        <f>+VLOOKUP(Tablaedad[[#This Row],[CEDI]],'CONVERSION DATOS'!B:C,2,0)</f>
        <v>TAT CE BARRANQUILLA</v>
      </c>
      <c r="H346" s="14" t="str">
        <f>+VLOOKUP(Tablaedad[[#This Row],[Item]],'DT HUEVO'!$A:$E,4,0)</f>
        <v>GRIS SUELTO</v>
      </c>
      <c r="I346" t="str">
        <f>+VLOOKUP(Tablaedad[[#This Row],[Item]],'DT HUEVO'!$A:$D,3,0)</f>
        <v>B</v>
      </c>
      <c r="J346" t="str">
        <f>+VLOOKUP(G346,'DT HUEVO'!$H:$K,4,0)</f>
        <v>CENTRO EMPAQUES</v>
      </c>
      <c r="K346">
        <f>SUMIFS('DIAS DE INVENTARIO TAT'!M:M,'DIAS DE INVENTARIO TAT'!A:A,Tablaedad[[#This Row],[DESTINO]],'DIAS DE INVENTARIO TAT'!B:B,Tablaedad[[#This Row],[Item]])</f>
        <v>0</v>
      </c>
      <c r="L346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346" s="6">
        <f>SUMIFS(inv!D$1:D$1,inv!T$1:T$1,Tablaedad[[#This Row],[DESTINO]],inv!AA$1:AA$1,Tablaedad[[#This Row],[Columna4]],inv!P$1:P$1,Tablaedad[[#This Row],[Item]])</f>
        <v>0</v>
      </c>
      <c r="N346" s="183">
        <f>+IFERROR(Tablaedad[[#This Row],[CANTIDAD]]/Tablaedad[[#This Row],[INVENTARIO TOTAL]],0)</f>
        <v>0</v>
      </c>
      <c r="O346">
        <f>+VLOOKUP(Tablaedad[[#This Row],[Item]],'DT HUEVO'!$A:$E,5,0)</f>
        <v>0</v>
      </c>
      <c r="P346">
        <f>SUMIFS('DIAS DE INVENTARIO TAT'!R:R,'DIAS DE INVENTARIO TAT'!A:A,Tablaedad[[#This Row],[DESTINO]],'DIAS DE INVENTARIO TAT'!B:B,Tablaedad[[#This Row],[Item]])</f>
        <v>0</v>
      </c>
      <c r="R346" t="s">
        <v>1733</v>
      </c>
      <c r="S346" t="s">
        <v>1734</v>
      </c>
      <c r="T346" t="s">
        <v>1733</v>
      </c>
    </row>
    <row r="347" spans="1:20">
      <c r="A347" s="221" t="s">
        <v>1254</v>
      </c>
      <c r="B347" s="222">
        <v>46307</v>
      </c>
      <c r="C347" s="221">
        <v>5</v>
      </c>
      <c r="D347" s="221">
        <v>2010501</v>
      </c>
      <c r="E347" s="166">
        <v>505778</v>
      </c>
      <c r="F347" s="27" t="str">
        <f>VLOOKUP(Tablaedad[[#This Row],[Item]],'DT HUEVO'!$A:$B,2,0)</f>
        <v>HUEVO B X30 CARTON GRIS CANASTA</v>
      </c>
      <c r="G347" s="8" t="str">
        <f>+VLOOKUP(Tablaedad[[#This Row],[CEDI]],'CONVERSION DATOS'!B:C,2,0)</f>
        <v>TAT CE BARRANQUILLA</v>
      </c>
      <c r="H347" s="14" t="str">
        <f>+VLOOKUP(Tablaedad[[#This Row],[Item]],'DT HUEVO'!$A:$E,4,0)</f>
        <v>GRIS SUELTO</v>
      </c>
      <c r="I347" t="str">
        <f>+VLOOKUP(Tablaedad[[#This Row],[Item]],'DT HUEVO'!$A:$D,3,0)</f>
        <v>B</v>
      </c>
      <c r="J347" t="str">
        <f>+VLOOKUP(G347,'DT HUEVO'!$H:$K,4,0)</f>
        <v>CENTRO EMPAQUES</v>
      </c>
      <c r="K347">
        <f>SUMIFS('DIAS DE INVENTARIO TAT'!M:M,'DIAS DE INVENTARIO TAT'!A:A,Tablaedad[[#This Row],[DESTINO]],'DIAS DE INVENTARIO TAT'!B:B,Tablaedad[[#This Row],[Item]])</f>
        <v>0</v>
      </c>
      <c r="L347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347" s="6">
        <f>SUMIFS(inv!D$1:D$1,inv!T$1:T$1,Tablaedad[[#This Row],[DESTINO]],inv!AA$1:AA$1,Tablaedad[[#This Row],[Columna4]],inv!P$1:P$1,Tablaedad[[#This Row],[Item]])</f>
        <v>0</v>
      </c>
      <c r="N347" s="183">
        <f>+IFERROR(Tablaedad[[#This Row],[CANTIDAD]]/Tablaedad[[#This Row],[INVENTARIO TOTAL]],0)</f>
        <v>0</v>
      </c>
      <c r="O347">
        <f>+VLOOKUP(Tablaedad[[#This Row],[Item]],'DT HUEVO'!$A:$E,5,0)</f>
        <v>0</v>
      </c>
      <c r="P347">
        <f>SUMIFS('DIAS DE INVENTARIO TAT'!R:R,'DIAS DE INVENTARIO TAT'!A:A,Tablaedad[[#This Row],[DESTINO]],'DIAS DE INVENTARIO TAT'!B:B,Tablaedad[[#This Row],[Item]])</f>
        <v>0</v>
      </c>
      <c r="R347" t="s">
        <v>1733</v>
      </c>
      <c r="S347" t="s">
        <v>1733</v>
      </c>
      <c r="T347" t="s">
        <v>1733</v>
      </c>
    </row>
    <row r="348" spans="1:20">
      <c r="A348" s="221" t="s">
        <v>1254</v>
      </c>
      <c r="B348" s="222">
        <v>46307</v>
      </c>
      <c r="C348" s="221">
        <v>6</v>
      </c>
      <c r="D348" s="221">
        <v>13358</v>
      </c>
      <c r="E348" s="166">
        <v>6336</v>
      </c>
      <c r="F348" s="27" t="str">
        <f>VLOOKUP(Tablaedad[[#This Row],[Item]],'DT HUEVO'!$A:$B,2,0)</f>
        <v>HUEVO AA ROJO X 288 CARTON GRIS CAJA-EN DOCENERA-SOL NACIENT.</v>
      </c>
      <c r="G348" s="8" t="str">
        <f>+VLOOKUP(Tablaedad[[#This Row],[CEDI]],'CONVERSION DATOS'!B:C,2,0)</f>
        <v>TAT CE BARRANQUILLA</v>
      </c>
      <c r="H348" s="14" t="str">
        <f>+VLOOKUP(Tablaedad[[#This Row],[Item]],'DT HUEVO'!$A:$E,4,0)</f>
        <v>EMPACADOS</v>
      </c>
      <c r="I348" t="str">
        <f>+VLOOKUP(Tablaedad[[#This Row],[Item]],'DT HUEVO'!$A:$D,3,0)</f>
        <v>AA</v>
      </c>
      <c r="J348" t="str">
        <f>+VLOOKUP(G348,'DT HUEVO'!$H:$K,4,0)</f>
        <v>CENTRO EMPAQUES</v>
      </c>
      <c r="K348">
        <f>SUMIFS('DIAS DE INVENTARIO TAT'!M:M,'DIAS DE INVENTARIO TAT'!A:A,Tablaedad[[#This Row],[DESTINO]],'DIAS DE INVENTARIO TAT'!B:B,Tablaedad[[#This Row],[Item]])</f>
        <v>0</v>
      </c>
      <c r="L348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348" s="6">
        <f>SUMIFS(inv!D$1:D$1,inv!T$1:T$1,Tablaedad[[#This Row],[DESTINO]],inv!AA$1:AA$1,Tablaedad[[#This Row],[Columna4]],inv!P$1:P$1,Tablaedad[[#This Row],[Item]])</f>
        <v>0</v>
      </c>
      <c r="N348" s="183">
        <f>+IFERROR(Tablaedad[[#This Row],[CANTIDAD]]/Tablaedad[[#This Row],[INVENTARIO TOTAL]],0)</f>
        <v>0</v>
      </c>
      <c r="O348">
        <f>+VLOOKUP(Tablaedad[[#This Row],[Item]],'DT HUEVO'!$A:$E,5,0)</f>
        <v>0</v>
      </c>
      <c r="P348">
        <f>SUMIFS('DIAS DE INVENTARIO TAT'!R:R,'DIAS DE INVENTARIO TAT'!A:A,Tablaedad[[#This Row],[DESTINO]],'DIAS DE INVENTARIO TAT'!B:B,Tablaedad[[#This Row],[Item]])</f>
        <v>0</v>
      </c>
      <c r="R348" t="s">
        <v>1733</v>
      </c>
      <c r="S348" t="s">
        <v>1734</v>
      </c>
      <c r="T348" t="s">
        <v>1733</v>
      </c>
    </row>
    <row r="349" spans="1:20">
      <c r="A349" s="221" t="s">
        <v>1254</v>
      </c>
      <c r="B349" s="222">
        <v>46307</v>
      </c>
      <c r="C349" s="221">
        <v>4</v>
      </c>
      <c r="D349" s="221">
        <v>13358</v>
      </c>
      <c r="E349" s="166">
        <v>65664</v>
      </c>
      <c r="F349" s="27" t="str">
        <f>VLOOKUP(Tablaedad[[#This Row],[Item]],'DT HUEVO'!$A:$B,2,0)</f>
        <v>HUEVO AA ROJO X 288 CARTON GRIS CAJA-EN DOCENERA-SOL NACIENT.</v>
      </c>
      <c r="G349" s="8" t="str">
        <f>+VLOOKUP(Tablaedad[[#This Row],[CEDI]],'CONVERSION DATOS'!B:C,2,0)</f>
        <v>TAT CE BARRANQUILLA</v>
      </c>
      <c r="H349" s="14" t="str">
        <f>+VLOOKUP(Tablaedad[[#This Row],[Item]],'DT HUEVO'!$A:$E,4,0)</f>
        <v>EMPACADOS</v>
      </c>
      <c r="I349" t="str">
        <f>+VLOOKUP(Tablaedad[[#This Row],[Item]],'DT HUEVO'!$A:$D,3,0)</f>
        <v>AA</v>
      </c>
      <c r="J349" t="str">
        <f>+VLOOKUP(G349,'DT HUEVO'!$H:$K,4,0)</f>
        <v>CENTRO EMPAQUES</v>
      </c>
      <c r="K349">
        <f>SUMIFS('DIAS DE INVENTARIO TAT'!M:M,'DIAS DE INVENTARIO TAT'!A:A,Tablaedad[[#This Row],[DESTINO]],'DIAS DE INVENTARIO TAT'!B:B,Tablaedad[[#This Row],[Item]])</f>
        <v>0</v>
      </c>
      <c r="L349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349" s="6">
        <f>SUMIFS(inv!D$1:D$1,inv!T$1:T$1,Tablaedad[[#This Row],[DESTINO]],inv!AA$1:AA$1,Tablaedad[[#This Row],[Columna4]],inv!P$1:P$1,Tablaedad[[#This Row],[Item]])</f>
        <v>0</v>
      </c>
      <c r="N349" s="183">
        <f>+IFERROR(Tablaedad[[#This Row],[CANTIDAD]]/Tablaedad[[#This Row],[INVENTARIO TOTAL]],0)</f>
        <v>0</v>
      </c>
      <c r="O349">
        <f>+VLOOKUP(Tablaedad[[#This Row],[Item]],'DT HUEVO'!$A:$E,5,0)</f>
        <v>0</v>
      </c>
      <c r="P349">
        <f>SUMIFS('DIAS DE INVENTARIO TAT'!R:R,'DIAS DE INVENTARIO TAT'!A:A,Tablaedad[[#This Row],[DESTINO]],'DIAS DE INVENTARIO TAT'!B:B,Tablaedad[[#This Row],[Item]])</f>
        <v>0</v>
      </c>
      <c r="R349" t="s">
        <v>1733</v>
      </c>
      <c r="S349" t="s">
        <v>1733</v>
      </c>
      <c r="T349" t="s">
        <v>1733</v>
      </c>
    </row>
    <row r="350" spans="1:20">
      <c r="A350" s="221" t="s">
        <v>1430</v>
      </c>
      <c r="B350" s="222">
        <v>46307</v>
      </c>
      <c r="C350" s="221">
        <v>3</v>
      </c>
      <c r="D350" s="221">
        <v>112271</v>
      </c>
      <c r="E350" s="166">
        <v>5700</v>
      </c>
      <c r="F350" s="27" t="str">
        <f>VLOOKUP(Tablaedad[[#This Row],[Item]],'DT HUEVO'!$A:$B,2,0)</f>
        <v>HUEVO XL X 15 PET CAJA X 300 - TAT</v>
      </c>
      <c r="G350" s="8" t="str">
        <f>+VLOOKUP(Tablaedad[[#This Row],[CEDI]],'CONVERSION DATOS'!B:C,2,0)</f>
        <v>TAT BOGOTA SIBERIA</v>
      </c>
      <c r="H350" s="14" t="str">
        <f>+VLOOKUP(Tablaedad[[#This Row],[Item]],'DT HUEVO'!$A:$E,4,0)</f>
        <v>EMPACADOS</v>
      </c>
      <c r="I350" t="str">
        <f>+VLOOKUP(Tablaedad[[#This Row],[Item]],'DT HUEVO'!$A:$D,3,0)</f>
        <v>XL</v>
      </c>
      <c r="J350" t="str">
        <f>+VLOOKUP(G350,'DT HUEVO'!$H:$K,4,0)</f>
        <v>CENTRO ORIENTE</v>
      </c>
      <c r="K350">
        <f>SUMIFS('DIAS DE INVENTARIO TAT'!M:M,'DIAS DE INVENTARIO TAT'!A:A,Tablaedad[[#This Row],[DESTINO]],'DIAS DE INVENTARIO TAT'!B:B,Tablaedad[[#This Row],[Item]])</f>
        <v>0</v>
      </c>
      <c r="L350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350" s="6">
        <f>SUMIFS(inv!D$1:D$1,inv!T$1:T$1,Tablaedad[[#This Row],[DESTINO]],inv!AA$1:AA$1,Tablaedad[[#This Row],[Columna4]],inv!P$1:P$1,Tablaedad[[#This Row],[Item]])</f>
        <v>0</v>
      </c>
      <c r="N350" s="183">
        <f>+IFERROR(Tablaedad[[#This Row],[CANTIDAD]]/Tablaedad[[#This Row],[INVENTARIO TOTAL]],0)</f>
        <v>0</v>
      </c>
      <c r="O350">
        <f>+VLOOKUP(Tablaedad[[#This Row],[Item]],'DT HUEVO'!$A:$E,5,0)</f>
        <v>0</v>
      </c>
      <c r="P350">
        <f>SUMIFS('DIAS DE INVENTARIO TAT'!R:R,'DIAS DE INVENTARIO TAT'!A:A,Tablaedad[[#This Row],[DESTINO]],'DIAS DE INVENTARIO TAT'!B:B,Tablaedad[[#This Row],[Item]])</f>
        <v>0</v>
      </c>
      <c r="R350" t="s">
        <v>1733</v>
      </c>
      <c r="S350" t="s">
        <v>1733</v>
      </c>
      <c r="T350" t="s">
        <v>1733</v>
      </c>
    </row>
    <row r="351" spans="1:20">
      <c r="A351" s="221" t="s">
        <v>1430</v>
      </c>
      <c r="B351" s="222">
        <v>46307</v>
      </c>
      <c r="C351" s="221">
        <v>3</v>
      </c>
      <c r="D351" s="221">
        <v>152384</v>
      </c>
      <c r="E351" s="166">
        <v>5700</v>
      </c>
      <c r="F351" s="27" t="str">
        <f>VLOOKUP(Tablaedad[[#This Row],[Item]],'DT HUEVO'!$A:$B,2,0)</f>
        <v>HUEVO L X 15 PAGUE 14 PET CAJA X 300.</v>
      </c>
      <c r="G351" s="8" t="str">
        <f>+VLOOKUP(Tablaedad[[#This Row],[CEDI]],'CONVERSION DATOS'!B:C,2,0)</f>
        <v>TAT BOGOTA SIBERIA</v>
      </c>
      <c r="H351" s="14" t="str">
        <f>+VLOOKUP(Tablaedad[[#This Row],[Item]],'DT HUEVO'!$A:$E,4,0)</f>
        <v>EMPACADOS</v>
      </c>
      <c r="I351" t="str">
        <f>+VLOOKUP(Tablaedad[[#This Row],[Item]],'DT HUEVO'!$A:$D,3,0)</f>
        <v>L</v>
      </c>
      <c r="J351" t="str">
        <f>+VLOOKUP(G351,'DT HUEVO'!$H:$K,4,0)</f>
        <v>CENTRO ORIENTE</v>
      </c>
      <c r="K351">
        <f>SUMIFS('DIAS DE INVENTARIO TAT'!M:M,'DIAS DE INVENTARIO TAT'!A:A,Tablaedad[[#This Row],[DESTINO]],'DIAS DE INVENTARIO TAT'!B:B,Tablaedad[[#This Row],[Item]])</f>
        <v>0</v>
      </c>
      <c r="L351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351" s="6">
        <f>SUMIFS(inv!D$1:D$1,inv!T$1:T$1,Tablaedad[[#This Row],[DESTINO]],inv!AA$1:AA$1,Tablaedad[[#This Row],[Columna4]],inv!P$1:P$1,Tablaedad[[#This Row],[Item]])</f>
        <v>0</v>
      </c>
      <c r="N351" s="183">
        <f>+IFERROR(Tablaedad[[#This Row],[CANTIDAD]]/Tablaedad[[#This Row],[INVENTARIO TOTAL]],0)</f>
        <v>0</v>
      </c>
      <c r="O351">
        <f>+VLOOKUP(Tablaedad[[#This Row],[Item]],'DT HUEVO'!$A:$E,5,0)</f>
        <v>0</v>
      </c>
      <c r="P351">
        <f>SUMIFS('DIAS DE INVENTARIO TAT'!R:R,'DIAS DE INVENTARIO TAT'!A:A,Tablaedad[[#This Row],[DESTINO]],'DIAS DE INVENTARIO TAT'!B:B,Tablaedad[[#This Row],[Item]])</f>
        <v>0</v>
      </c>
      <c r="R351" t="s">
        <v>1733</v>
      </c>
      <c r="S351" t="s">
        <v>1733</v>
      </c>
      <c r="T351" t="s">
        <v>1733</v>
      </c>
    </row>
    <row r="352" spans="1:20">
      <c r="A352" s="221" t="s">
        <v>1430</v>
      </c>
      <c r="B352" s="222">
        <v>46307</v>
      </c>
      <c r="C352" s="221">
        <v>3</v>
      </c>
      <c r="D352" s="221">
        <v>2010102</v>
      </c>
      <c r="E352" s="166">
        <v>820</v>
      </c>
      <c r="F352" s="27" t="str">
        <f>VLOOKUP(Tablaedad[[#This Row],[Item]],'DT HUEVO'!$A:$B,2,0)</f>
        <v>HUEVO YUMBO X20 CARTON VERDE CANASTA</v>
      </c>
      <c r="G352" s="8" t="str">
        <f>+VLOOKUP(Tablaedad[[#This Row],[CEDI]],'CONVERSION DATOS'!B:C,2,0)</f>
        <v>TAT BOGOTA SIBERIA</v>
      </c>
      <c r="H352" s="14" t="str">
        <f>+VLOOKUP(Tablaedad[[#This Row],[Item]],'DT HUEVO'!$A:$E,4,0)</f>
        <v>VERDE</v>
      </c>
      <c r="I352" t="str">
        <f>+VLOOKUP(Tablaedad[[#This Row],[Item]],'DT HUEVO'!$A:$D,3,0)</f>
        <v>YUMBO</v>
      </c>
      <c r="J352" t="str">
        <f>+VLOOKUP(G352,'DT HUEVO'!$H:$K,4,0)</f>
        <v>CENTRO ORIENTE</v>
      </c>
      <c r="K352">
        <f>SUMIFS('DIAS DE INVENTARIO TAT'!M:M,'DIAS DE INVENTARIO TAT'!A:A,Tablaedad[[#This Row],[DESTINO]],'DIAS DE INVENTARIO TAT'!B:B,Tablaedad[[#This Row],[Item]])</f>
        <v>0</v>
      </c>
      <c r="L352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352" s="6">
        <f>SUMIFS(inv!D$1:D$1,inv!T$1:T$1,Tablaedad[[#This Row],[DESTINO]],inv!AA$1:AA$1,Tablaedad[[#This Row],[Columna4]],inv!P$1:P$1,Tablaedad[[#This Row],[Item]])</f>
        <v>0</v>
      </c>
      <c r="N352" s="183">
        <f>+IFERROR(Tablaedad[[#This Row],[CANTIDAD]]/Tablaedad[[#This Row],[INVENTARIO TOTAL]],0)</f>
        <v>0</v>
      </c>
      <c r="O352">
        <f>+VLOOKUP(Tablaedad[[#This Row],[Item]],'DT HUEVO'!$A:$E,5,0)</f>
        <v>0</v>
      </c>
      <c r="P352">
        <f>SUMIFS('DIAS DE INVENTARIO TAT'!R:R,'DIAS DE INVENTARIO TAT'!A:A,Tablaedad[[#This Row],[DESTINO]],'DIAS DE INVENTARIO TAT'!B:B,Tablaedad[[#This Row],[Item]])</f>
        <v>0</v>
      </c>
      <c r="R352" t="s">
        <v>1733</v>
      </c>
      <c r="S352" t="s">
        <v>1733</v>
      </c>
      <c r="T352" t="s">
        <v>1733</v>
      </c>
    </row>
    <row r="353" spans="1:20">
      <c r="A353" s="221" t="s">
        <v>1430</v>
      </c>
      <c r="B353" s="222">
        <v>46307</v>
      </c>
      <c r="C353" s="221">
        <v>6</v>
      </c>
      <c r="D353" s="221">
        <v>2110202</v>
      </c>
      <c r="E353" s="166">
        <v>54720</v>
      </c>
      <c r="F353" s="27" t="str">
        <f>VLOOKUP(Tablaedad[[#This Row],[Item]],'DT HUEVO'!$A:$B,2,0)</f>
        <v>HUEVO XL X 30 CARTON VERDE CANASTA</v>
      </c>
      <c r="G353" s="8" t="str">
        <f>+VLOOKUP(Tablaedad[[#This Row],[CEDI]],'CONVERSION DATOS'!B:C,2,0)</f>
        <v>TAT BOGOTA SIBERIA</v>
      </c>
      <c r="H353" s="14" t="str">
        <f>+VLOOKUP(Tablaedad[[#This Row],[Item]],'DT HUEVO'!$A:$E,4,0)</f>
        <v>VERDE</v>
      </c>
      <c r="I353" t="str">
        <f>+VLOOKUP(Tablaedad[[#This Row],[Item]],'DT HUEVO'!$A:$D,3,0)</f>
        <v>XL</v>
      </c>
      <c r="J353" t="str">
        <f>+VLOOKUP(G353,'DT HUEVO'!$H:$K,4,0)</f>
        <v>CENTRO ORIENTE</v>
      </c>
      <c r="K353">
        <f>SUMIFS('DIAS DE INVENTARIO TAT'!M:M,'DIAS DE INVENTARIO TAT'!A:A,Tablaedad[[#This Row],[DESTINO]],'DIAS DE INVENTARIO TAT'!B:B,Tablaedad[[#This Row],[Item]])</f>
        <v>0</v>
      </c>
      <c r="L353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353" s="6">
        <f>SUMIFS(inv!D$1:D$1,inv!T$1:T$1,Tablaedad[[#This Row],[DESTINO]],inv!AA$1:AA$1,Tablaedad[[#This Row],[Columna4]],inv!P$1:P$1,Tablaedad[[#This Row],[Item]])</f>
        <v>0</v>
      </c>
      <c r="N353" s="183">
        <f>+IFERROR(Tablaedad[[#This Row],[CANTIDAD]]/Tablaedad[[#This Row],[INVENTARIO TOTAL]],0)</f>
        <v>0</v>
      </c>
      <c r="O353">
        <f>+VLOOKUP(Tablaedad[[#This Row],[Item]],'DT HUEVO'!$A:$E,5,0)</f>
        <v>0</v>
      </c>
      <c r="P353">
        <f>SUMIFS('DIAS DE INVENTARIO TAT'!R:R,'DIAS DE INVENTARIO TAT'!A:A,Tablaedad[[#This Row],[DESTINO]],'DIAS DE INVENTARIO TAT'!B:B,Tablaedad[[#This Row],[Item]])</f>
        <v>0</v>
      </c>
      <c r="R353" t="s">
        <v>1733</v>
      </c>
      <c r="S353" t="s">
        <v>1733</v>
      </c>
      <c r="T353" t="s">
        <v>1733</v>
      </c>
    </row>
    <row r="354" spans="1:20">
      <c r="A354" s="221" t="s">
        <v>1430</v>
      </c>
      <c r="B354" s="222">
        <v>46307</v>
      </c>
      <c r="C354" s="221">
        <v>4</v>
      </c>
      <c r="D354" s="221">
        <v>2110217</v>
      </c>
      <c r="E354" s="166">
        <v>20267</v>
      </c>
      <c r="F354" s="27" t="str">
        <f>VLOOKUP(Tablaedad[[#This Row],[Item]],'DT HUEVO'!$A:$B,2,0)</f>
        <v>HUEVO XL X 30 CARTON VERDE AMARRADO SIN ETIQUETA CANASTA</v>
      </c>
      <c r="G354" s="8" t="str">
        <f>+VLOOKUP(Tablaedad[[#This Row],[CEDI]],'CONVERSION DATOS'!B:C,2,0)</f>
        <v>TAT BOGOTA SIBERIA</v>
      </c>
      <c r="H354" s="14" t="str">
        <f>+VLOOKUP(Tablaedad[[#This Row],[Item]],'DT HUEVO'!$A:$E,4,0)</f>
        <v>EMPACADOS</v>
      </c>
      <c r="I354" t="str">
        <f>+VLOOKUP(Tablaedad[[#This Row],[Item]],'DT HUEVO'!$A:$D,3,0)</f>
        <v>XL</v>
      </c>
      <c r="J354" t="str">
        <f>+VLOOKUP(G354,'DT HUEVO'!$H:$K,4,0)</f>
        <v>CENTRO ORIENTE</v>
      </c>
      <c r="K354">
        <f>SUMIFS('DIAS DE INVENTARIO TAT'!M:M,'DIAS DE INVENTARIO TAT'!A:A,Tablaedad[[#This Row],[DESTINO]],'DIAS DE INVENTARIO TAT'!B:B,Tablaedad[[#This Row],[Item]])</f>
        <v>0</v>
      </c>
      <c r="L354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354" s="6">
        <f>SUMIFS(inv!D$1:D$1,inv!T$1:T$1,Tablaedad[[#This Row],[DESTINO]],inv!AA$1:AA$1,Tablaedad[[#This Row],[Columna4]],inv!P$1:P$1,Tablaedad[[#This Row],[Item]])</f>
        <v>0</v>
      </c>
      <c r="N354" s="183">
        <f>+IFERROR(Tablaedad[[#This Row],[CANTIDAD]]/Tablaedad[[#This Row],[INVENTARIO TOTAL]],0)</f>
        <v>0</v>
      </c>
      <c r="O354">
        <f>+VLOOKUP(Tablaedad[[#This Row],[Item]],'DT HUEVO'!$A:$E,5,0)</f>
        <v>0</v>
      </c>
      <c r="P354">
        <f>SUMIFS('DIAS DE INVENTARIO TAT'!R:R,'DIAS DE INVENTARIO TAT'!A:A,Tablaedad[[#This Row],[DESTINO]],'DIAS DE INVENTARIO TAT'!B:B,Tablaedad[[#This Row],[Item]])</f>
        <v>0</v>
      </c>
      <c r="R354" t="s">
        <v>1733</v>
      </c>
      <c r="S354" t="s">
        <v>1733</v>
      </c>
      <c r="T354" t="s">
        <v>1733</v>
      </c>
    </row>
    <row r="355" spans="1:20">
      <c r="A355" s="221" t="s">
        <v>1430</v>
      </c>
      <c r="B355" s="222">
        <v>46307</v>
      </c>
      <c r="C355" s="221">
        <v>3</v>
      </c>
      <c r="D355" s="221">
        <v>2110302</v>
      </c>
      <c r="E355" s="166">
        <v>36475</v>
      </c>
      <c r="F355" s="27" t="str">
        <f>VLOOKUP(Tablaedad[[#This Row],[Item]],'DT HUEVO'!$A:$B,2,0)</f>
        <v>HUEVO L X 30 CARTON VERDE CANASTA</v>
      </c>
      <c r="G355" s="8" t="str">
        <f>+VLOOKUP(Tablaedad[[#This Row],[CEDI]],'CONVERSION DATOS'!B:C,2,0)</f>
        <v>TAT BOGOTA SIBERIA</v>
      </c>
      <c r="H355" s="14" t="str">
        <f>+VLOOKUP(Tablaedad[[#This Row],[Item]],'DT HUEVO'!$A:$E,4,0)</f>
        <v>VERDE</v>
      </c>
      <c r="I355" t="str">
        <f>+VLOOKUP(Tablaedad[[#This Row],[Item]],'DT HUEVO'!$A:$D,3,0)</f>
        <v>L</v>
      </c>
      <c r="J355" t="str">
        <f>+VLOOKUP(G355,'DT HUEVO'!$H:$K,4,0)</f>
        <v>CENTRO ORIENTE</v>
      </c>
      <c r="K355">
        <f>SUMIFS('DIAS DE INVENTARIO TAT'!M:M,'DIAS DE INVENTARIO TAT'!A:A,Tablaedad[[#This Row],[DESTINO]],'DIAS DE INVENTARIO TAT'!B:B,Tablaedad[[#This Row],[Item]])</f>
        <v>0</v>
      </c>
      <c r="L355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355" s="6">
        <f>SUMIFS(inv!D$1:D$1,inv!T$1:T$1,Tablaedad[[#This Row],[DESTINO]],inv!AA$1:AA$1,Tablaedad[[#This Row],[Columna4]],inv!P$1:P$1,Tablaedad[[#This Row],[Item]])</f>
        <v>0</v>
      </c>
      <c r="N355" s="183">
        <f>+IFERROR(Tablaedad[[#This Row],[CANTIDAD]]/Tablaedad[[#This Row],[INVENTARIO TOTAL]],0)</f>
        <v>0</v>
      </c>
      <c r="O355">
        <f>+VLOOKUP(Tablaedad[[#This Row],[Item]],'DT HUEVO'!$A:$E,5,0)</f>
        <v>0</v>
      </c>
      <c r="P355">
        <f>SUMIFS('DIAS DE INVENTARIO TAT'!R:R,'DIAS DE INVENTARIO TAT'!A:A,Tablaedad[[#This Row],[DESTINO]],'DIAS DE INVENTARIO TAT'!B:B,Tablaedad[[#This Row],[Item]])</f>
        <v>0</v>
      </c>
      <c r="R355" t="s">
        <v>1733</v>
      </c>
      <c r="S355" t="s">
        <v>1733</v>
      </c>
      <c r="T355" t="s">
        <v>1733</v>
      </c>
    </row>
    <row r="356" spans="1:20">
      <c r="A356" s="221" t="s">
        <v>1430</v>
      </c>
      <c r="B356" s="222">
        <v>46307</v>
      </c>
      <c r="C356" s="221">
        <v>4</v>
      </c>
      <c r="D356" s="221">
        <v>2110317</v>
      </c>
      <c r="E356" s="166">
        <v>180</v>
      </c>
      <c r="F356" s="27" t="str">
        <f>VLOOKUP(Tablaedad[[#This Row],[Item]],'DT HUEVO'!$A:$B,2,0)</f>
        <v>HUEVO L X 30 CARTON VERDE AMARRADO SIN ETIQUETA</v>
      </c>
      <c r="G356" s="8" t="str">
        <f>+VLOOKUP(Tablaedad[[#This Row],[CEDI]],'CONVERSION DATOS'!B:C,2,0)</f>
        <v>TAT BOGOTA SIBERIA</v>
      </c>
      <c r="H356" s="14" t="str">
        <f>+VLOOKUP(Tablaedad[[#This Row],[Item]],'DT HUEVO'!$A:$E,4,0)</f>
        <v>EMPACADOS</v>
      </c>
      <c r="I356" t="str">
        <f>+VLOOKUP(Tablaedad[[#This Row],[Item]],'DT HUEVO'!$A:$D,3,0)</f>
        <v>L</v>
      </c>
      <c r="J356" t="str">
        <f>+VLOOKUP(G356,'DT HUEVO'!$H:$K,4,0)</f>
        <v>CENTRO ORIENTE</v>
      </c>
      <c r="K356">
        <f>SUMIFS('DIAS DE INVENTARIO TAT'!M:M,'DIAS DE INVENTARIO TAT'!A:A,Tablaedad[[#This Row],[DESTINO]],'DIAS DE INVENTARIO TAT'!B:B,Tablaedad[[#This Row],[Item]])</f>
        <v>0</v>
      </c>
      <c r="L356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356" s="6">
        <f>SUMIFS(inv!D$1:D$1,inv!T$1:T$1,Tablaedad[[#This Row],[DESTINO]],inv!AA$1:AA$1,Tablaedad[[#This Row],[Columna4]],inv!P$1:P$1,Tablaedad[[#This Row],[Item]])</f>
        <v>0</v>
      </c>
      <c r="N356" s="183">
        <f>+IFERROR(Tablaedad[[#This Row],[CANTIDAD]]/Tablaedad[[#This Row],[INVENTARIO TOTAL]],0)</f>
        <v>0</v>
      </c>
      <c r="O356">
        <f>+VLOOKUP(Tablaedad[[#This Row],[Item]],'DT HUEVO'!$A:$E,5,0)</f>
        <v>0</v>
      </c>
      <c r="P356">
        <f>SUMIFS('DIAS DE INVENTARIO TAT'!R:R,'DIAS DE INVENTARIO TAT'!A:A,Tablaedad[[#This Row],[DESTINO]],'DIAS DE INVENTARIO TAT'!B:B,Tablaedad[[#This Row],[Item]])</f>
        <v>0</v>
      </c>
      <c r="R356" t="s">
        <v>1733</v>
      </c>
      <c r="S356" t="s">
        <v>1733</v>
      </c>
      <c r="T356" t="s">
        <v>1733</v>
      </c>
    </row>
    <row r="357" spans="1:20">
      <c r="A357" s="221" t="s">
        <v>1430</v>
      </c>
      <c r="B357" s="222">
        <v>46307</v>
      </c>
      <c r="C357" s="221">
        <v>4</v>
      </c>
      <c r="D357" s="221">
        <v>2110402</v>
      </c>
      <c r="E357" s="166">
        <v>2370</v>
      </c>
      <c r="F357" s="27" t="str">
        <f>VLOOKUP(Tablaedad[[#This Row],[Item]],'DT HUEVO'!$A:$B,2,0)</f>
        <v>HUEVO M X 30 CARTON VERDE CANASTA</v>
      </c>
      <c r="G357" s="8" t="str">
        <f>+VLOOKUP(Tablaedad[[#This Row],[CEDI]],'CONVERSION DATOS'!B:C,2,0)</f>
        <v>TAT BOGOTA SIBERIA</v>
      </c>
      <c r="H357" s="14" t="str">
        <f>+VLOOKUP(Tablaedad[[#This Row],[Item]],'DT HUEVO'!$A:$E,4,0)</f>
        <v>VERDE</v>
      </c>
      <c r="I357" t="str">
        <f>+VLOOKUP(Tablaedad[[#This Row],[Item]],'DT HUEVO'!$A:$D,3,0)</f>
        <v>M</v>
      </c>
      <c r="J357" t="str">
        <f>+VLOOKUP(G357,'DT HUEVO'!$H:$K,4,0)</f>
        <v>CENTRO ORIENTE</v>
      </c>
      <c r="K357">
        <f>SUMIFS('DIAS DE INVENTARIO TAT'!M:M,'DIAS DE INVENTARIO TAT'!A:A,Tablaedad[[#This Row],[DESTINO]],'DIAS DE INVENTARIO TAT'!B:B,Tablaedad[[#This Row],[Item]])</f>
        <v>0</v>
      </c>
      <c r="L357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357" s="6">
        <f>SUMIFS(inv!D$1:D$1,inv!T$1:T$1,Tablaedad[[#This Row],[DESTINO]],inv!AA$1:AA$1,Tablaedad[[#This Row],[Columna4]],inv!P$1:P$1,Tablaedad[[#This Row],[Item]])</f>
        <v>0</v>
      </c>
      <c r="N357" s="183">
        <f>+IFERROR(Tablaedad[[#This Row],[CANTIDAD]]/Tablaedad[[#This Row],[INVENTARIO TOTAL]],0)</f>
        <v>0</v>
      </c>
      <c r="O357">
        <f>+VLOOKUP(Tablaedad[[#This Row],[Item]],'DT HUEVO'!$A:$E,5,0)</f>
        <v>0</v>
      </c>
      <c r="P357">
        <f>SUMIFS('DIAS DE INVENTARIO TAT'!R:R,'DIAS DE INVENTARIO TAT'!A:A,Tablaedad[[#This Row],[DESTINO]],'DIAS DE INVENTARIO TAT'!B:B,Tablaedad[[#This Row],[Item]])</f>
        <v>0</v>
      </c>
      <c r="R357" t="s">
        <v>1733</v>
      </c>
      <c r="S357" t="s">
        <v>1733</v>
      </c>
      <c r="T357" t="s">
        <v>1733</v>
      </c>
    </row>
    <row r="358" spans="1:20">
      <c r="A358" s="221" t="s">
        <v>1430</v>
      </c>
      <c r="B358" s="222">
        <v>46307</v>
      </c>
      <c r="C358" s="221">
        <v>6</v>
      </c>
      <c r="D358" s="221">
        <v>2112207</v>
      </c>
      <c r="E358" s="166">
        <v>360</v>
      </c>
      <c r="F358" s="27" t="str">
        <f>VLOOKUP(Tablaedad[[#This Row],[Item]],'DT HUEVO'!$A:$B,2,0)</f>
        <v>HUEVO XL X 15 PET CANASTA</v>
      </c>
      <c r="G358" s="8" t="str">
        <f>+VLOOKUP(Tablaedad[[#This Row],[CEDI]],'CONVERSION DATOS'!B:C,2,0)</f>
        <v>TAT BOGOTA SIBERIA</v>
      </c>
      <c r="H358" s="14" t="str">
        <f>+VLOOKUP(Tablaedad[[#This Row],[Item]],'DT HUEVO'!$A:$E,4,0)</f>
        <v>EMPACADOS</v>
      </c>
      <c r="I358" t="str">
        <f>+VLOOKUP(Tablaedad[[#This Row],[Item]],'DT HUEVO'!$A:$D,3,0)</f>
        <v>XL</v>
      </c>
      <c r="J358" t="str">
        <f>+VLOOKUP(G358,'DT HUEVO'!$H:$K,4,0)</f>
        <v>CENTRO ORIENTE</v>
      </c>
      <c r="K358">
        <f>SUMIFS('DIAS DE INVENTARIO TAT'!M:M,'DIAS DE INVENTARIO TAT'!A:A,Tablaedad[[#This Row],[DESTINO]],'DIAS DE INVENTARIO TAT'!B:B,Tablaedad[[#This Row],[Item]])</f>
        <v>0</v>
      </c>
      <c r="L358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358" s="6">
        <f>SUMIFS(inv!D$1:D$1,inv!T$1:T$1,Tablaedad[[#This Row],[DESTINO]],inv!AA$1:AA$1,Tablaedad[[#This Row],[Columna4]],inv!P$1:P$1,Tablaedad[[#This Row],[Item]])</f>
        <v>0</v>
      </c>
      <c r="N358" s="183">
        <f>+IFERROR(Tablaedad[[#This Row],[CANTIDAD]]/Tablaedad[[#This Row],[INVENTARIO TOTAL]],0)</f>
        <v>0</v>
      </c>
      <c r="O358" t="str">
        <f>+VLOOKUP(Tablaedad[[#This Row],[Item]],'DT HUEVO'!$A:$E,5,0)</f>
        <v>TAT</v>
      </c>
      <c r="P358">
        <f>SUMIFS('DIAS DE INVENTARIO TAT'!R:R,'DIAS DE INVENTARIO TAT'!A:A,Tablaedad[[#This Row],[DESTINO]],'DIAS DE INVENTARIO TAT'!B:B,Tablaedad[[#This Row],[Item]])</f>
        <v>0</v>
      </c>
      <c r="R358" t="s">
        <v>1733</v>
      </c>
      <c r="S358" t="s">
        <v>1733</v>
      </c>
      <c r="T358" t="s">
        <v>1733</v>
      </c>
    </row>
    <row r="359" spans="1:20">
      <c r="A359" s="221" t="s">
        <v>1430</v>
      </c>
      <c r="B359" s="222">
        <v>46307</v>
      </c>
      <c r="C359" s="221">
        <v>6</v>
      </c>
      <c r="D359" s="221">
        <v>2152388</v>
      </c>
      <c r="E359" s="166">
        <v>1200</v>
      </c>
      <c r="F359" s="27" t="str">
        <f>VLOOKUP(Tablaedad[[#This Row],[Item]],'DT HUEVO'!$A:$B,2,0)</f>
        <v>HUEVO L X 15 PAGUE 14 PET EN CANASTA.</v>
      </c>
      <c r="G359" s="8" t="str">
        <f>+VLOOKUP(Tablaedad[[#This Row],[CEDI]],'CONVERSION DATOS'!B:C,2,0)</f>
        <v>TAT BOGOTA SIBERIA</v>
      </c>
      <c r="H359" s="14" t="str">
        <f>+VLOOKUP(Tablaedad[[#This Row],[Item]],'DT HUEVO'!$A:$E,4,0)</f>
        <v>EMPACADOS</v>
      </c>
      <c r="I359" t="str">
        <f>+VLOOKUP(Tablaedad[[#This Row],[Item]],'DT HUEVO'!$A:$D,3,0)</f>
        <v>L</v>
      </c>
      <c r="J359" t="str">
        <f>+VLOOKUP(G359,'DT HUEVO'!$H:$K,4,0)</f>
        <v>CENTRO ORIENTE</v>
      </c>
      <c r="K359">
        <f>SUMIFS('DIAS DE INVENTARIO TAT'!M:M,'DIAS DE INVENTARIO TAT'!A:A,Tablaedad[[#This Row],[DESTINO]],'DIAS DE INVENTARIO TAT'!B:B,Tablaedad[[#This Row],[Item]])</f>
        <v>0</v>
      </c>
      <c r="L359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359" s="6">
        <f>SUMIFS(inv!D$1:D$1,inv!T$1:T$1,Tablaedad[[#This Row],[DESTINO]],inv!AA$1:AA$1,Tablaedad[[#This Row],[Columna4]],inv!P$1:P$1,Tablaedad[[#This Row],[Item]])</f>
        <v>0</v>
      </c>
      <c r="N359" s="183">
        <f>+IFERROR(Tablaedad[[#This Row],[CANTIDAD]]/Tablaedad[[#This Row],[INVENTARIO TOTAL]],0)</f>
        <v>0</v>
      </c>
      <c r="O359">
        <f>+VLOOKUP(Tablaedad[[#This Row],[Item]],'DT HUEVO'!$A:$E,5,0)</f>
        <v>0</v>
      </c>
      <c r="P359">
        <f>SUMIFS('DIAS DE INVENTARIO TAT'!R:R,'DIAS DE INVENTARIO TAT'!A:A,Tablaedad[[#This Row],[DESTINO]],'DIAS DE INVENTARIO TAT'!B:B,Tablaedad[[#This Row],[Item]])</f>
        <v>0</v>
      </c>
      <c r="R359" t="s">
        <v>1733</v>
      </c>
      <c r="S359" t="s">
        <v>1733</v>
      </c>
      <c r="T359" t="s">
        <v>1733</v>
      </c>
    </row>
    <row r="360" spans="1:20">
      <c r="A360" s="221" t="s">
        <v>1489</v>
      </c>
      <c r="B360" s="222">
        <v>46307</v>
      </c>
      <c r="C360" s="221">
        <v>4</v>
      </c>
      <c r="D360" s="221">
        <v>13420</v>
      </c>
      <c r="E360" s="166">
        <v>1800</v>
      </c>
      <c r="F360" s="27" t="str">
        <f>VLOOKUP(Tablaedad[[#This Row],[Item]],'DT HUEVO'!$A:$B,2,0)</f>
        <v>HUEVO A X 30 BAND GRIS AMARRADO SOL NACIENTE SANTANDER.</v>
      </c>
      <c r="G360" s="8" t="str">
        <f>+VLOOKUP(Tablaedad[[#This Row],[CEDI]],'CONVERSION DATOS'!B:C,2,0)</f>
        <v>TAT CE CALI</v>
      </c>
      <c r="H360" s="14" t="str">
        <f>+VLOOKUP(Tablaedad[[#This Row],[Item]],'DT HUEVO'!$A:$E,4,0)</f>
        <v>EMPACADOS</v>
      </c>
      <c r="I360" t="str">
        <f>+VLOOKUP(Tablaedad[[#This Row],[Item]],'DT HUEVO'!$A:$D,3,0)</f>
        <v>A</v>
      </c>
      <c r="J360" t="str">
        <f>+VLOOKUP(G360,'DT HUEVO'!$H:$K,4,0)</f>
        <v>CENTRO EMPAQUES</v>
      </c>
      <c r="K360">
        <f>SUMIFS('DIAS DE INVENTARIO TAT'!M:M,'DIAS DE INVENTARIO TAT'!A:A,Tablaedad[[#This Row],[DESTINO]],'DIAS DE INVENTARIO TAT'!B:B,Tablaedad[[#This Row],[Item]])</f>
        <v>0</v>
      </c>
      <c r="L360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360" s="6">
        <f>SUMIFS(inv!D$1:D$1,inv!T$1:T$1,Tablaedad[[#This Row],[DESTINO]],inv!AA$1:AA$1,Tablaedad[[#This Row],[Columna4]],inv!P$1:P$1,Tablaedad[[#This Row],[Item]])</f>
        <v>0</v>
      </c>
      <c r="N360" s="183">
        <f>+IFERROR(Tablaedad[[#This Row],[CANTIDAD]]/Tablaedad[[#This Row],[INVENTARIO TOTAL]],0)</f>
        <v>0</v>
      </c>
      <c r="O360">
        <f>+VLOOKUP(Tablaedad[[#This Row],[Item]],'DT HUEVO'!$A:$E,5,0)</f>
        <v>0</v>
      </c>
      <c r="P360">
        <f>SUMIFS('DIAS DE INVENTARIO TAT'!R:R,'DIAS DE INVENTARIO TAT'!A:A,Tablaedad[[#This Row],[DESTINO]],'DIAS DE INVENTARIO TAT'!B:B,Tablaedad[[#This Row],[Item]])</f>
        <v>0</v>
      </c>
      <c r="R360" t="s">
        <v>1733</v>
      </c>
      <c r="S360" t="s">
        <v>1733</v>
      </c>
      <c r="T360" t="s">
        <v>1733</v>
      </c>
    </row>
    <row r="361" spans="1:20">
      <c r="A361" s="221" t="s">
        <v>1489</v>
      </c>
      <c r="B361" s="222">
        <v>46307</v>
      </c>
      <c r="C361" s="221">
        <v>2</v>
      </c>
      <c r="D361" s="221">
        <v>13420</v>
      </c>
      <c r="E361" s="166">
        <v>900</v>
      </c>
      <c r="F361" s="27" t="str">
        <f>VLOOKUP(Tablaedad[[#This Row],[Item]],'DT HUEVO'!$A:$B,2,0)</f>
        <v>HUEVO A X 30 BAND GRIS AMARRADO SOL NACIENTE SANTANDER.</v>
      </c>
      <c r="G361" s="8" t="str">
        <f>+VLOOKUP(Tablaedad[[#This Row],[CEDI]],'CONVERSION DATOS'!B:C,2,0)</f>
        <v>TAT CE CALI</v>
      </c>
      <c r="H361" s="14" t="str">
        <f>+VLOOKUP(Tablaedad[[#This Row],[Item]],'DT HUEVO'!$A:$E,4,0)</f>
        <v>EMPACADOS</v>
      </c>
      <c r="I361" t="str">
        <f>+VLOOKUP(Tablaedad[[#This Row],[Item]],'DT HUEVO'!$A:$D,3,0)</f>
        <v>A</v>
      </c>
      <c r="J361" t="str">
        <f>+VLOOKUP(G361,'DT HUEVO'!$H:$K,4,0)</f>
        <v>CENTRO EMPAQUES</v>
      </c>
      <c r="K361">
        <f>SUMIFS('DIAS DE INVENTARIO TAT'!M:M,'DIAS DE INVENTARIO TAT'!A:A,Tablaedad[[#This Row],[DESTINO]],'DIAS DE INVENTARIO TAT'!B:B,Tablaedad[[#This Row],[Item]])</f>
        <v>0</v>
      </c>
      <c r="L361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361" s="6">
        <f>SUMIFS(inv!D$1:D$1,inv!T$1:T$1,Tablaedad[[#This Row],[DESTINO]],inv!AA$1:AA$1,Tablaedad[[#This Row],[Columna4]],inv!P$1:P$1,Tablaedad[[#This Row],[Item]])</f>
        <v>0</v>
      </c>
      <c r="N361" s="183">
        <f>+IFERROR(Tablaedad[[#This Row],[CANTIDAD]]/Tablaedad[[#This Row],[INVENTARIO TOTAL]],0)</f>
        <v>0</v>
      </c>
      <c r="O361">
        <f>+VLOOKUP(Tablaedad[[#This Row],[Item]],'DT HUEVO'!$A:$E,5,0)</f>
        <v>0</v>
      </c>
      <c r="P361">
        <f>SUMIFS('DIAS DE INVENTARIO TAT'!R:R,'DIAS DE INVENTARIO TAT'!A:A,Tablaedad[[#This Row],[DESTINO]],'DIAS DE INVENTARIO TAT'!B:B,Tablaedad[[#This Row],[Item]])</f>
        <v>0</v>
      </c>
      <c r="R361" t="s">
        <v>1733</v>
      </c>
      <c r="S361" t="s">
        <v>1733</v>
      </c>
      <c r="T361" t="s">
        <v>1733</v>
      </c>
    </row>
    <row r="362" spans="1:20">
      <c r="A362" s="221" t="s">
        <v>1489</v>
      </c>
      <c r="B362" s="222">
        <v>46307</v>
      </c>
      <c r="C362" s="221">
        <v>2</v>
      </c>
      <c r="D362" s="221">
        <v>13420</v>
      </c>
      <c r="E362" s="166">
        <v>900</v>
      </c>
      <c r="F362" s="27" t="str">
        <f>VLOOKUP(Tablaedad[[#This Row],[Item]],'DT HUEVO'!$A:$B,2,0)</f>
        <v>HUEVO A X 30 BAND GRIS AMARRADO SOL NACIENTE SANTANDER.</v>
      </c>
      <c r="G362" s="8" t="str">
        <f>+VLOOKUP(Tablaedad[[#This Row],[CEDI]],'CONVERSION DATOS'!B:C,2,0)</f>
        <v>TAT CE CALI</v>
      </c>
      <c r="H362" s="14" t="str">
        <f>+VLOOKUP(Tablaedad[[#This Row],[Item]],'DT HUEVO'!$A:$E,4,0)</f>
        <v>EMPACADOS</v>
      </c>
      <c r="I362" t="str">
        <f>+VLOOKUP(Tablaedad[[#This Row],[Item]],'DT HUEVO'!$A:$D,3,0)</f>
        <v>A</v>
      </c>
      <c r="J362" t="str">
        <f>+VLOOKUP(G362,'DT HUEVO'!$H:$K,4,0)</f>
        <v>CENTRO EMPAQUES</v>
      </c>
      <c r="K362">
        <f>SUMIFS('DIAS DE INVENTARIO TAT'!M:M,'DIAS DE INVENTARIO TAT'!A:A,Tablaedad[[#This Row],[DESTINO]],'DIAS DE INVENTARIO TAT'!B:B,Tablaedad[[#This Row],[Item]])</f>
        <v>0</v>
      </c>
      <c r="L362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362" s="6">
        <f>SUMIFS(inv!D$1:D$1,inv!T$1:T$1,Tablaedad[[#This Row],[DESTINO]],inv!AA$1:AA$1,Tablaedad[[#This Row],[Columna4]],inv!P$1:P$1,Tablaedad[[#This Row],[Item]])</f>
        <v>0</v>
      </c>
      <c r="N362" s="183">
        <f>+IFERROR(Tablaedad[[#This Row],[CANTIDAD]]/Tablaedad[[#This Row],[INVENTARIO TOTAL]],0)</f>
        <v>0</v>
      </c>
      <c r="O362">
        <f>+VLOOKUP(Tablaedad[[#This Row],[Item]],'DT HUEVO'!$A:$E,5,0)</f>
        <v>0</v>
      </c>
      <c r="P362">
        <f>SUMIFS('DIAS DE INVENTARIO TAT'!R:R,'DIAS DE INVENTARIO TAT'!A:A,Tablaedad[[#This Row],[DESTINO]],'DIAS DE INVENTARIO TAT'!B:B,Tablaedad[[#This Row],[Item]])</f>
        <v>0</v>
      </c>
      <c r="R362" t="s">
        <v>1733</v>
      </c>
      <c r="S362" t="s">
        <v>1733</v>
      </c>
      <c r="T362" t="s">
        <v>1733</v>
      </c>
    </row>
    <row r="363" spans="1:20">
      <c r="A363" s="221" t="s">
        <v>1489</v>
      </c>
      <c r="B363" s="222">
        <v>46307</v>
      </c>
      <c r="C363" s="221">
        <v>2</v>
      </c>
      <c r="D363" s="221">
        <v>13324</v>
      </c>
      <c r="E363" s="166">
        <v>900</v>
      </c>
      <c r="F363" s="27" t="str">
        <f>VLOOKUP(Tablaedad[[#This Row],[Item]],'DT HUEVO'!$A:$B,2,0)</f>
        <v>HUEVO AA X 30 BAND GRIS AMARRADO TAPA VERDE ALAT - ESTIBADO</v>
      </c>
      <c r="G363" s="8" t="str">
        <f>+VLOOKUP(Tablaedad[[#This Row],[CEDI]],'CONVERSION DATOS'!B:C,2,0)</f>
        <v>TAT CE CALI</v>
      </c>
      <c r="H363" s="14" t="str">
        <f>+VLOOKUP(Tablaedad[[#This Row],[Item]],'DT HUEVO'!$A:$E,4,0)</f>
        <v>EMPACADOS</v>
      </c>
      <c r="I363" t="str">
        <f>+VLOOKUP(Tablaedad[[#This Row],[Item]],'DT HUEVO'!$A:$D,3,0)</f>
        <v>AA</v>
      </c>
      <c r="J363" t="str">
        <f>+VLOOKUP(G363,'DT HUEVO'!$H:$K,4,0)</f>
        <v>CENTRO EMPAQUES</v>
      </c>
      <c r="K363">
        <f>SUMIFS('DIAS DE INVENTARIO TAT'!M:M,'DIAS DE INVENTARIO TAT'!A:A,Tablaedad[[#This Row],[DESTINO]],'DIAS DE INVENTARIO TAT'!B:B,Tablaedad[[#This Row],[Item]])</f>
        <v>0</v>
      </c>
      <c r="L363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363" s="6">
        <f>SUMIFS(inv!D$1:D$1,inv!T$1:T$1,Tablaedad[[#This Row],[DESTINO]],inv!AA$1:AA$1,Tablaedad[[#This Row],[Columna4]],inv!P$1:P$1,Tablaedad[[#This Row],[Item]])</f>
        <v>0</v>
      </c>
      <c r="N363" s="183">
        <f>+IFERROR(Tablaedad[[#This Row],[CANTIDAD]]/Tablaedad[[#This Row],[INVENTARIO TOTAL]],0)</f>
        <v>0</v>
      </c>
      <c r="O363">
        <f>+VLOOKUP(Tablaedad[[#This Row],[Item]],'DT HUEVO'!$A:$E,5,0)</f>
        <v>0</v>
      </c>
      <c r="P363">
        <f>SUMIFS('DIAS DE INVENTARIO TAT'!R:R,'DIAS DE INVENTARIO TAT'!A:A,Tablaedad[[#This Row],[DESTINO]],'DIAS DE INVENTARIO TAT'!B:B,Tablaedad[[#This Row],[Item]])</f>
        <v>0</v>
      </c>
      <c r="R363" t="s">
        <v>1733</v>
      </c>
      <c r="S363" t="s">
        <v>1733</v>
      </c>
      <c r="T363" t="s">
        <v>1733</v>
      </c>
    </row>
    <row r="364" spans="1:20">
      <c r="A364" s="221" t="s">
        <v>1489</v>
      </c>
      <c r="B364" s="222">
        <v>46307</v>
      </c>
      <c r="C364" s="221">
        <v>2</v>
      </c>
      <c r="D364" s="221">
        <v>13324</v>
      </c>
      <c r="E364" s="166">
        <v>900</v>
      </c>
      <c r="F364" s="27" t="str">
        <f>VLOOKUP(Tablaedad[[#This Row],[Item]],'DT HUEVO'!$A:$B,2,0)</f>
        <v>HUEVO AA X 30 BAND GRIS AMARRADO TAPA VERDE ALAT - ESTIBADO</v>
      </c>
      <c r="G364" s="8" t="str">
        <f>+VLOOKUP(Tablaedad[[#This Row],[CEDI]],'CONVERSION DATOS'!B:C,2,0)</f>
        <v>TAT CE CALI</v>
      </c>
      <c r="H364" s="14" t="str">
        <f>+VLOOKUP(Tablaedad[[#This Row],[Item]],'DT HUEVO'!$A:$E,4,0)</f>
        <v>EMPACADOS</v>
      </c>
      <c r="I364" t="str">
        <f>+VLOOKUP(Tablaedad[[#This Row],[Item]],'DT HUEVO'!$A:$D,3,0)</f>
        <v>AA</v>
      </c>
      <c r="J364" t="str">
        <f>+VLOOKUP(G364,'DT HUEVO'!$H:$K,4,0)</f>
        <v>CENTRO EMPAQUES</v>
      </c>
      <c r="K364">
        <f>SUMIFS('DIAS DE INVENTARIO TAT'!M:M,'DIAS DE INVENTARIO TAT'!A:A,Tablaedad[[#This Row],[DESTINO]],'DIAS DE INVENTARIO TAT'!B:B,Tablaedad[[#This Row],[Item]])</f>
        <v>0</v>
      </c>
      <c r="L364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364" s="6">
        <f>SUMIFS(inv!D$1:D$1,inv!T$1:T$1,Tablaedad[[#This Row],[DESTINO]],inv!AA$1:AA$1,Tablaedad[[#This Row],[Columna4]],inv!P$1:P$1,Tablaedad[[#This Row],[Item]])</f>
        <v>0</v>
      </c>
      <c r="N364" s="183">
        <f>+IFERROR(Tablaedad[[#This Row],[CANTIDAD]]/Tablaedad[[#This Row],[INVENTARIO TOTAL]],0)</f>
        <v>0</v>
      </c>
      <c r="O364">
        <f>+VLOOKUP(Tablaedad[[#This Row],[Item]],'DT HUEVO'!$A:$E,5,0)</f>
        <v>0</v>
      </c>
      <c r="P364">
        <f>SUMIFS('DIAS DE INVENTARIO TAT'!R:R,'DIAS DE INVENTARIO TAT'!A:A,Tablaedad[[#This Row],[DESTINO]],'DIAS DE INVENTARIO TAT'!B:B,Tablaedad[[#This Row],[Item]])</f>
        <v>0</v>
      </c>
      <c r="R364" t="s">
        <v>1733</v>
      </c>
      <c r="S364" t="s">
        <v>1733</v>
      </c>
      <c r="T364" t="s">
        <v>1733</v>
      </c>
    </row>
    <row r="365" spans="1:20">
      <c r="A365" s="221" t="s">
        <v>1489</v>
      </c>
      <c r="B365" s="222">
        <v>46307</v>
      </c>
      <c r="C365" s="221">
        <v>6</v>
      </c>
      <c r="D365" s="221">
        <v>10401</v>
      </c>
      <c r="E365" s="166">
        <v>1041</v>
      </c>
      <c r="F365" s="27" t="str">
        <f>VLOOKUP(Tablaedad[[#This Row],[Item]],'DT HUEVO'!$A:$B,2,0)</f>
        <v>HUEVO A X30 CARTON GRIS</v>
      </c>
      <c r="G365" s="8" t="str">
        <f>+VLOOKUP(Tablaedad[[#This Row],[CEDI]],'CONVERSION DATOS'!B:C,2,0)</f>
        <v>TAT CE CALI</v>
      </c>
      <c r="H365" s="14" t="str">
        <f>+VLOOKUP(Tablaedad[[#This Row],[Item]],'DT HUEVO'!$A:$E,4,0)</f>
        <v>GRIS SUELTO</v>
      </c>
      <c r="I365" t="str">
        <f>+VLOOKUP(Tablaedad[[#This Row],[Item]],'DT HUEVO'!$A:$D,3,0)</f>
        <v>A</v>
      </c>
      <c r="J365" t="str">
        <f>+VLOOKUP(G365,'DT HUEVO'!$H:$K,4,0)</f>
        <v>CENTRO EMPAQUES</v>
      </c>
      <c r="K365">
        <f>SUMIFS('DIAS DE INVENTARIO TAT'!M:M,'DIAS DE INVENTARIO TAT'!A:A,Tablaedad[[#This Row],[DESTINO]],'DIAS DE INVENTARIO TAT'!B:B,Tablaedad[[#This Row],[Item]])</f>
        <v>0</v>
      </c>
      <c r="L365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365" s="6">
        <f>SUMIFS(inv!D$1:D$1,inv!T$1:T$1,Tablaedad[[#This Row],[DESTINO]],inv!AA$1:AA$1,Tablaedad[[#This Row],[Columna4]],inv!P$1:P$1,Tablaedad[[#This Row],[Item]])</f>
        <v>0</v>
      </c>
      <c r="N365" s="183">
        <f>+IFERROR(Tablaedad[[#This Row],[CANTIDAD]]/Tablaedad[[#This Row],[INVENTARIO TOTAL]],0)</f>
        <v>0</v>
      </c>
      <c r="O365">
        <f>+VLOOKUP(Tablaedad[[#This Row],[Item]],'DT HUEVO'!$A:$E,5,0)</f>
        <v>0</v>
      </c>
      <c r="P365">
        <f>SUMIFS('DIAS DE INVENTARIO TAT'!R:R,'DIAS DE INVENTARIO TAT'!A:A,Tablaedad[[#This Row],[DESTINO]],'DIAS DE INVENTARIO TAT'!B:B,Tablaedad[[#This Row],[Item]])</f>
        <v>0</v>
      </c>
      <c r="R365" t="s">
        <v>1733</v>
      </c>
      <c r="S365" t="s">
        <v>1734</v>
      </c>
      <c r="T365" t="s">
        <v>1733</v>
      </c>
    </row>
    <row r="366" spans="1:20">
      <c r="A366" s="221" t="s">
        <v>1490</v>
      </c>
      <c r="B366" s="222">
        <v>46307</v>
      </c>
      <c r="C366" s="221">
        <v>4</v>
      </c>
      <c r="D366" s="221">
        <v>2010301</v>
      </c>
      <c r="E366" s="166">
        <v>30960</v>
      </c>
      <c r="F366" s="27" t="str">
        <f>VLOOKUP(Tablaedad[[#This Row],[Item]],'DT HUEVO'!$A:$B,2,0)</f>
        <v>HUEVO AA X30 CARTON GRIS CANASTA</v>
      </c>
      <c r="G366" s="8" t="str">
        <f>+VLOOKUP(Tablaedad[[#This Row],[CEDI]],'CONVERSION DATOS'!B:C,2,0)</f>
        <v>TAT CE MONTERIA</v>
      </c>
      <c r="H366" s="14" t="str">
        <f>+VLOOKUP(Tablaedad[[#This Row],[Item]],'DT HUEVO'!$A:$E,4,0)</f>
        <v>GRIS SUELTO</v>
      </c>
      <c r="I366" t="str">
        <f>+VLOOKUP(Tablaedad[[#This Row],[Item]],'DT HUEVO'!$A:$D,3,0)</f>
        <v>AA</v>
      </c>
      <c r="J366" t="str">
        <f>+VLOOKUP(G366,'DT HUEVO'!$H:$K,4,0)</f>
        <v>CENTRO EMPAQUES</v>
      </c>
      <c r="K366">
        <f>SUMIFS('DIAS DE INVENTARIO TAT'!M:M,'DIAS DE INVENTARIO TAT'!A:A,Tablaedad[[#This Row],[DESTINO]],'DIAS DE INVENTARIO TAT'!B:B,Tablaedad[[#This Row],[Item]])</f>
        <v>0</v>
      </c>
      <c r="L366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366" s="6">
        <f>SUMIFS(inv!D$1:D$1,inv!T$1:T$1,Tablaedad[[#This Row],[DESTINO]],inv!AA$1:AA$1,Tablaedad[[#This Row],[Columna4]],inv!P$1:P$1,Tablaedad[[#This Row],[Item]])</f>
        <v>0</v>
      </c>
      <c r="N366" s="183">
        <f>+IFERROR(Tablaedad[[#This Row],[CANTIDAD]]/Tablaedad[[#This Row],[INVENTARIO TOTAL]],0)</f>
        <v>0</v>
      </c>
      <c r="O366">
        <f>+VLOOKUP(Tablaedad[[#This Row],[Item]],'DT HUEVO'!$A:$E,5,0)</f>
        <v>0</v>
      </c>
      <c r="P366">
        <f>SUMIFS('DIAS DE INVENTARIO TAT'!R:R,'DIAS DE INVENTARIO TAT'!A:A,Tablaedad[[#This Row],[DESTINO]],'DIAS DE INVENTARIO TAT'!B:B,Tablaedad[[#This Row],[Item]])</f>
        <v>0</v>
      </c>
      <c r="R366" t="s">
        <v>1733</v>
      </c>
      <c r="S366" t="s">
        <v>1733</v>
      </c>
      <c r="T366" t="s">
        <v>1733</v>
      </c>
    </row>
    <row r="367" spans="1:20">
      <c r="A367" s="221" t="s">
        <v>1490</v>
      </c>
      <c r="B367" s="222">
        <v>46307</v>
      </c>
      <c r="C367" s="221">
        <v>6</v>
      </c>
      <c r="D367" s="221">
        <v>2010501</v>
      </c>
      <c r="E367" s="166">
        <v>93669</v>
      </c>
      <c r="F367" s="27" t="str">
        <f>VLOOKUP(Tablaedad[[#This Row],[Item]],'DT HUEVO'!$A:$B,2,0)</f>
        <v>HUEVO B X30 CARTON GRIS CANASTA</v>
      </c>
      <c r="G367" s="8" t="str">
        <f>+VLOOKUP(Tablaedad[[#This Row],[CEDI]],'CONVERSION DATOS'!B:C,2,0)</f>
        <v>TAT CE MONTERIA</v>
      </c>
      <c r="H367" s="14" t="str">
        <f>+VLOOKUP(Tablaedad[[#This Row],[Item]],'DT HUEVO'!$A:$E,4,0)</f>
        <v>GRIS SUELTO</v>
      </c>
      <c r="I367" t="str">
        <f>+VLOOKUP(Tablaedad[[#This Row],[Item]],'DT HUEVO'!$A:$D,3,0)</f>
        <v>B</v>
      </c>
      <c r="J367" t="str">
        <f>+VLOOKUP(G367,'DT HUEVO'!$H:$K,4,0)</f>
        <v>CENTRO EMPAQUES</v>
      </c>
      <c r="K367">
        <f>SUMIFS('DIAS DE INVENTARIO TAT'!M:M,'DIAS DE INVENTARIO TAT'!A:A,Tablaedad[[#This Row],[DESTINO]],'DIAS DE INVENTARIO TAT'!B:B,Tablaedad[[#This Row],[Item]])</f>
        <v>0</v>
      </c>
      <c r="L367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367" s="6">
        <f>SUMIFS(inv!D$1:D$1,inv!T$1:T$1,Tablaedad[[#This Row],[DESTINO]],inv!AA$1:AA$1,Tablaedad[[#This Row],[Columna4]],inv!P$1:P$1,Tablaedad[[#This Row],[Item]])</f>
        <v>0</v>
      </c>
      <c r="N367" s="183">
        <f>+IFERROR(Tablaedad[[#This Row],[CANTIDAD]]/Tablaedad[[#This Row],[INVENTARIO TOTAL]],0)</f>
        <v>0</v>
      </c>
      <c r="O367">
        <f>+VLOOKUP(Tablaedad[[#This Row],[Item]],'DT HUEVO'!$A:$E,5,0)</f>
        <v>0</v>
      </c>
      <c r="P367">
        <f>SUMIFS('DIAS DE INVENTARIO TAT'!R:R,'DIAS DE INVENTARIO TAT'!A:A,Tablaedad[[#This Row],[DESTINO]],'DIAS DE INVENTARIO TAT'!B:B,Tablaedad[[#This Row],[Item]])</f>
        <v>0</v>
      </c>
      <c r="R367" t="s">
        <v>1733</v>
      </c>
      <c r="S367" t="s">
        <v>1734</v>
      </c>
      <c r="T367" t="s">
        <v>1733</v>
      </c>
    </row>
    <row r="368" spans="1:20">
      <c r="A368" s="221" t="s">
        <v>1490</v>
      </c>
      <c r="B368" s="222">
        <v>46307</v>
      </c>
      <c r="C368" s="221">
        <v>7</v>
      </c>
      <c r="D368" s="221">
        <v>2010401</v>
      </c>
      <c r="E368" s="166">
        <v>20835</v>
      </c>
      <c r="F368" s="27" t="str">
        <f>VLOOKUP(Tablaedad[[#This Row],[Item]],'DT HUEVO'!$A:$B,2,0)</f>
        <v>HUEVO A X30 CARTON GRIS CANASTA</v>
      </c>
      <c r="G368" s="8" t="str">
        <f>+VLOOKUP(Tablaedad[[#This Row],[CEDI]],'CONVERSION DATOS'!B:C,2,0)</f>
        <v>TAT CE MONTERIA</v>
      </c>
      <c r="H368" s="14" t="str">
        <f>+VLOOKUP(Tablaedad[[#This Row],[Item]],'DT HUEVO'!$A:$E,4,0)</f>
        <v>GRIS SUELTO</v>
      </c>
      <c r="I368" t="str">
        <f>+VLOOKUP(Tablaedad[[#This Row],[Item]],'DT HUEVO'!$A:$D,3,0)</f>
        <v>A</v>
      </c>
      <c r="J368" t="str">
        <f>+VLOOKUP(G368,'DT HUEVO'!$H:$K,4,0)</f>
        <v>CENTRO EMPAQUES</v>
      </c>
      <c r="K368">
        <f>SUMIFS('DIAS DE INVENTARIO TAT'!M:M,'DIAS DE INVENTARIO TAT'!A:A,Tablaedad[[#This Row],[DESTINO]],'DIAS DE INVENTARIO TAT'!B:B,Tablaedad[[#This Row],[Item]])</f>
        <v>0</v>
      </c>
      <c r="L368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368" s="6">
        <f>SUMIFS(inv!D$1:D$1,inv!T$1:T$1,Tablaedad[[#This Row],[DESTINO]],inv!AA$1:AA$1,Tablaedad[[#This Row],[Columna4]],inv!P$1:P$1,Tablaedad[[#This Row],[Item]])</f>
        <v>0</v>
      </c>
      <c r="N368" s="183">
        <f>+IFERROR(Tablaedad[[#This Row],[CANTIDAD]]/Tablaedad[[#This Row],[INVENTARIO TOTAL]],0)</f>
        <v>0</v>
      </c>
      <c r="O368">
        <f>+VLOOKUP(Tablaedad[[#This Row],[Item]],'DT HUEVO'!$A:$E,5,0)</f>
        <v>0</v>
      </c>
      <c r="P368">
        <f>SUMIFS('DIAS DE INVENTARIO TAT'!R:R,'DIAS DE INVENTARIO TAT'!A:A,Tablaedad[[#This Row],[DESTINO]],'DIAS DE INVENTARIO TAT'!B:B,Tablaedad[[#This Row],[Item]])</f>
        <v>0</v>
      </c>
      <c r="R368" t="s">
        <v>1733</v>
      </c>
      <c r="S368" t="s">
        <v>1734</v>
      </c>
      <c r="T368" t="s">
        <v>1733</v>
      </c>
    </row>
    <row r="369" spans="1:20">
      <c r="A369" s="221" t="s">
        <v>771</v>
      </c>
      <c r="B369" s="222">
        <v>46307</v>
      </c>
      <c r="C369" s="221">
        <v>6</v>
      </c>
      <c r="D369" s="221">
        <v>112268</v>
      </c>
      <c r="E369" s="166">
        <v>1200</v>
      </c>
      <c r="F369" s="27" t="str">
        <f>VLOOKUP(Tablaedad[[#This Row],[Item]],'DT HUEVO'!$A:$B,2,0)</f>
        <v>HUEVO XL X 15 PET CAJA X 300</v>
      </c>
      <c r="G369" s="8" t="str">
        <f>+VLOOKUP(Tablaedad[[#This Row],[CEDI]],'CONVERSION DATOS'!B:C,2,0)</f>
        <v>TAT PASTO</v>
      </c>
      <c r="H369" s="14" t="str">
        <f>+VLOOKUP(Tablaedad[[#This Row],[Item]],'DT HUEVO'!$A:$E,4,0)</f>
        <v>EMPACADOS</v>
      </c>
      <c r="I369" t="str">
        <f>+VLOOKUP(Tablaedad[[#This Row],[Item]],'DT HUEVO'!$A:$D,3,0)</f>
        <v>XL</v>
      </c>
      <c r="J369" t="str">
        <f>+VLOOKUP(G369,'DT HUEVO'!$H:$K,4,0)</f>
        <v>OCCIDENTE</v>
      </c>
      <c r="K369">
        <f>SUMIFS('DIAS DE INVENTARIO TAT'!M:M,'DIAS DE INVENTARIO TAT'!A:A,Tablaedad[[#This Row],[DESTINO]],'DIAS DE INVENTARIO TAT'!B:B,Tablaedad[[#This Row],[Item]])</f>
        <v>0</v>
      </c>
      <c r="L369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369" s="6">
        <f>SUMIFS(inv!D$1:D$1,inv!T$1:T$1,Tablaedad[[#This Row],[DESTINO]],inv!AA$1:AA$1,Tablaedad[[#This Row],[Columna4]],inv!P$1:P$1,Tablaedad[[#This Row],[Item]])</f>
        <v>0</v>
      </c>
      <c r="N369" s="183">
        <f>+IFERROR(Tablaedad[[#This Row],[CANTIDAD]]/Tablaedad[[#This Row],[INVENTARIO TOTAL]],0)</f>
        <v>0</v>
      </c>
      <c r="O369">
        <f>+VLOOKUP(Tablaedad[[#This Row],[Item]],'DT HUEVO'!$A:$E,5,0)</f>
        <v>0</v>
      </c>
      <c r="P369">
        <f>SUMIFS('DIAS DE INVENTARIO TAT'!R:R,'DIAS DE INVENTARIO TAT'!A:A,Tablaedad[[#This Row],[DESTINO]],'DIAS DE INVENTARIO TAT'!B:B,Tablaedad[[#This Row],[Item]])</f>
        <v>0</v>
      </c>
      <c r="R369" t="s">
        <v>1733</v>
      </c>
      <c r="S369" t="s">
        <v>1733</v>
      </c>
      <c r="T369" t="s">
        <v>1733</v>
      </c>
    </row>
    <row r="370" spans="1:20">
      <c r="A370" s="221" t="s">
        <v>771</v>
      </c>
      <c r="B370" s="222">
        <v>46307</v>
      </c>
      <c r="C370" s="221">
        <v>6</v>
      </c>
      <c r="D370" s="221">
        <v>152384</v>
      </c>
      <c r="E370" s="166">
        <v>2100</v>
      </c>
      <c r="F370" s="27" t="str">
        <f>VLOOKUP(Tablaedad[[#This Row],[Item]],'DT HUEVO'!$A:$B,2,0)</f>
        <v>HUEVO L X 15 PAGUE 14 PET CAJA X 300.</v>
      </c>
      <c r="G370" s="8" t="str">
        <f>+VLOOKUP(Tablaedad[[#This Row],[CEDI]],'CONVERSION DATOS'!B:C,2,0)</f>
        <v>TAT PASTO</v>
      </c>
      <c r="H370" s="14" t="str">
        <f>+VLOOKUP(Tablaedad[[#This Row],[Item]],'DT HUEVO'!$A:$E,4,0)</f>
        <v>EMPACADOS</v>
      </c>
      <c r="I370" t="str">
        <f>+VLOOKUP(Tablaedad[[#This Row],[Item]],'DT HUEVO'!$A:$D,3,0)</f>
        <v>L</v>
      </c>
      <c r="J370" t="str">
        <f>+VLOOKUP(G370,'DT HUEVO'!$H:$K,4,0)</f>
        <v>OCCIDENTE</v>
      </c>
      <c r="K370">
        <f>SUMIFS('DIAS DE INVENTARIO TAT'!M:M,'DIAS DE INVENTARIO TAT'!A:A,Tablaedad[[#This Row],[DESTINO]],'DIAS DE INVENTARIO TAT'!B:B,Tablaedad[[#This Row],[Item]])</f>
        <v>0</v>
      </c>
      <c r="L370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370" s="6">
        <f>SUMIFS(inv!D$1:D$1,inv!T$1:T$1,Tablaedad[[#This Row],[DESTINO]],inv!AA$1:AA$1,Tablaedad[[#This Row],[Columna4]],inv!P$1:P$1,Tablaedad[[#This Row],[Item]])</f>
        <v>0</v>
      </c>
      <c r="N370" s="183">
        <f>+IFERROR(Tablaedad[[#This Row],[CANTIDAD]]/Tablaedad[[#This Row],[INVENTARIO TOTAL]],0)</f>
        <v>0</v>
      </c>
      <c r="O370">
        <f>+VLOOKUP(Tablaedad[[#This Row],[Item]],'DT HUEVO'!$A:$E,5,0)</f>
        <v>0</v>
      </c>
      <c r="P370">
        <f>SUMIFS('DIAS DE INVENTARIO TAT'!R:R,'DIAS DE INVENTARIO TAT'!A:A,Tablaedad[[#This Row],[DESTINO]],'DIAS DE INVENTARIO TAT'!B:B,Tablaedad[[#This Row],[Item]])</f>
        <v>0</v>
      </c>
      <c r="R370" t="s">
        <v>1733</v>
      </c>
      <c r="S370" t="s">
        <v>1733</v>
      </c>
      <c r="T370" t="s">
        <v>1733</v>
      </c>
    </row>
    <row r="371" spans="1:20">
      <c r="A371" s="221" t="s">
        <v>771</v>
      </c>
      <c r="B371" s="222">
        <v>46307</v>
      </c>
      <c r="C371" s="221">
        <v>8</v>
      </c>
      <c r="D371" s="221">
        <v>2010102</v>
      </c>
      <c r="E371" s="166">
        <v>312</v>
      </c>
      <c r="F371" s="27" t="str">
        <f>VLOOKUP(Tablaedad[[#This Row],[Item]],'DT HUEVO'!$A:$B,2,0)</f>
        <v>HUEVO YUMBO X20 CARTON VERDE CANASTA</v>
      </c>
      <c r="G371" s="8" t="str">
        <f>+VLOOKUP(Tablaedad[[#This Row],[CEDI]],'CONVERSION DATOS'!B:C,2,0)</f>
        <v>TAT PASTO</v>
      </c>
      <c r="H371" s="14" t="str">
        <f>+VLOOKUP(Tablaedad[[#This Row],[Item]],'DT HUEVO'!$A:$E,4,0)</f>
        <v>VERDE</v>
      </c>
      <c r="I371" t="str">
        <f>+VLOOKUP(Tablaedad[[#This Row],[Item]],'DT HUEVO'!$A:$D,3,0)</f>
        <v>YUMBO</v>
      </c>
      <c r="J371" t="str">
        <f>+VLOOKUP(G371,'DT HUEVO'!$H:$K,4,0)</f>
        <v>OCCIDENTE</v>
      </c>
      <c r="K371">
        <f>SUMIFS('DIAS DE INVENTARIO TAT'!M:M,'DIAS DE INVENTARIO TAT'!A:A,Tablaedad[[#This Row],[DESTINO]],'DIAS DE INVENTARIO TAT'!B:B,Tablaedad[[#This Row],[Item]])</f>
        <v>0</v>
      </c>
      <c r="L371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371" s="6">
        <f>SUMIFS(inv!D$1:D$1,inv!T$1:T$1,Tablaedad[[#This Row],[DESTINO]],inv!AA$1:AA$1,Tablaedad[[#This Row],[Columna4]],inv!P$1:P$1,Tablaedad[[#This Row],[Item]])</f>
        <v>0</v>
      </c>
      <c r="N371" s="183">
        <f>+IFERROR(Tablaedad[[#This Row],[CANTIDAD]]/Tablaedad[[#This Row],[INVENTARIO TOTAL]],0)</f>
        <v>0</v>
      </c>
      <c r="O371">
        <f>+VLOOKUP(Tablaedad[[#This Row],[Item]],'DT HUEVO'!$A:$E,5,0)</f>
        <v>0</v>
      </c>
      <c r="P371">
        <f>SUMIFS('DIAS DE INVENTARIO TAT'!R:R,'DIAS DE INVENTARIO TAT'!A:A,Tablaedad[[#This Row],[DESTINO]],'DIAS DE INVENTARIO TAT'!B:B,Tablaedad[[#This Row],[Item]])</f>
        <v>0</v>
      </c>
      <c r="R371" t="s">
        <v>1733</v>
      </c>
      <c r="S371" t="s">
        <v>1733</v>
      </c>
      <c r="T371" t="s">
        <v>1733</v>
      </c>
    </row>
    <row r="372" spans="1:20">
      <c r="A372" s="221" t="s">
        <v>771</v>
      </c>
      <c r="B372" s="222">
        <v>46307</v>
      </c>
      <c r="C372" s="221">
        <v>7</v>
      </c>
      <c r="D372" s="221">
        <v>2110202</v>
      </c>
      <c r="E372" s="166">
        <v>17456</v>
      </c>
      <c r="F372" s="27" t="str">
        <f>VLOOKUP(Tablaedad[[#This Row],[Item]],'DT HUEVO'!$A:$B,2,0)</f>
        <v>HUEVO XL X 30 CARTON VERDE CANASTA</v>
      </c>
      <c r="G372" s="8" t="str">
        <f>+VLOOKUP(Tablaedad[[#This Row],[CEDI]],'CONVERSION DATOS'!B:C,2,0)</f>
        <v>TAT PASTO</v>
      </c>
      <c r="H372" s="14" t="str">
        <f>+VLOOKUP(Tablaedad[[#This Row],[Item]],'DT HUEVO'!$A:$E,4,0)</f>
        <v>VERDE</v>
      </c>
      <c r="I372" t="str">
        <f>+VLOOKUP(Tablaedad[[#This Row],[Item]],'DT HUEVO'!$A:$D,3,0)</f>
        <v>XL</v>
      </c>
      <c r="J372" t="str">
        <f>+VLOOKUP(G372,'DT HUEVO'!$H:$K,4,0)</f>
        <v>OCCIDENTE</v>
      </c>
      <c r="K372">
        <f>SUMIFS('DIAS DE INVENTARIO TAT'!M:M,'DIAS DE INVENTARIO TAT'!A:A,Tablaedad[[#This Row],[DESTINO]],'DIAS DE INVENTARIO TAT'!B:B,Tablaedad[[#This Row],[Item]])</f>
        <v>0</v>
      </c>
      <c r="L372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372" s="6">
        <f>SUMIFS(inv!D$1:D$1,inv!T$1:T$1,Tablaedad[[#This Row],[DESTINO]],inv!AA$1:AA$1,Tablaedad[[#This Row],[Columna4]],inv!P$1:P$1,Tablaedad[[#This Row],[Item]])</f>
        <v>0</v>
      </c>
      <c r="N372" s="183">
        <f>+IFERROR(Tablaedad[[#This Row],[CANTIDAD]]/Tablaedad[[#This Row],[INVENTARIO TOTAL]],0)</f>
        <v>0</v>
      </c>
      <c r="O372">
        <f>+VLOOKUP(Tablaedad[[#This Row],[Item]],'DT HUEVO'!$A:$E,5,0)</f>
        <v>0</v>
      </c>
      <c r="P372">
        <f>SUMIFS('DIAS DE INVENTARIO TAT'!R:R,'DIAS DE INVENTARIO TAT'!A:A,Tablaedad[[#This Row],[DESTINO]],'DIAS DE INVENTARIO TAT'!B:B,Tablaedad[[#This Row],[Item]])</f>
        <v>0</v>
      </c>
      <c r="R372" t="s">
        <v>1733</v>
      </c>
      <c r="S372" t="s">
        <v>1733</v>
      </c>
      <c r="T372" t="s">
        <v>1733</v>
      </c>
    </row>
    <row r="373" spans="1:20">
      <c r="A373" s="221" t="s">
        <v>771</v>
      </c>
      <c r="B373" s="222">
        <v>46307</v>
      </c>
      <c r="C373" s="221">
        <v>6</v>
      </c>
      <c r="D373" s="221">
        <v>2110302</v>
      </c>
      <c r="E373" s="166">
        <v>1855</v>
      </c>
      <c r="F373" s="27" t="str">
        <f>VLOOKUP(Tablaedad[[#This Row],[Item]],'DT HUEVO'!$A:$B,2,0)</f>
        <v>HUEVO L X 30 CARTON VERDE CANASTA</v>
      </c>
      <c r="G373" s="8" t="str">
        <f>+VLOOKUP(Tablaedad[[#This Row],[CEDI]],'CONVERSION DATOS'!B:C,2,0)</f>
        <v>TAT PASTO</v>
      </c>
      <c r="H373" s="14" t="str">
        <f>+VLOOKUP(Tablaedad[[#This Row],[Item]],'DT HUEVO'!$A:$E,4,0)</f>
        <v>VERDE</v>
      </c>
      <c r="I373" t="str">
        <f>+VLOOKUP(Tablaedad[[#This Row],[Item]],'DT HUEVO'!$A:$D,3,0)</f>
        <v>L</v>
      </c>
      <c r="J373" t="str">
        <f>+VLOOKUP(G373,'DT HUEVO'!$H:$K,4,0)</f>
        <v>OCCIDENTE</v>
      </c>
      <c r="K373">
        <f>SUMIFS('DIAS DE INVENTARIO TAT'!M:M,'DIAS DE INVENTARIO TAT'!A:A,Tablaedad[[#This Row],[DESTINO]],'DIAS DE INVENTARIO TAT'!B:B,Tablaedad[[#This Row],[Item]])</f>
        <v>0</v>
      </c>
      <c r="L373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373" s="6">
        <f>SUMIFS(inv!D$1:D$1,inv!T$1:T$1,Tablaedad[[#This Row],[DESTINO]],inv!AA$1:AA$1,Tablaedad[[#This Row],[Columna4]],inv!P$1:P$1,Tablaedad[[#This Row],[Item]])</f>
        <v>0</v>
      </c>
      <c r="N373" s="183">
        <f>+IFERROR(Tablaedad[[#This Row],[CANTIDAD]]/Tablaedad[[#This Row],[INVENTARIO TOTAL]],0)</f>
        <v>0</v>
      </c>
      <c r="O373">
        <f>+VLOOKUP(Tablaedad[[#This Row],[Item]],'DT HUEVO'!$A:$E,5,0)</f>
        <v>0</v>
      </c>
      <c r="P373">
        <f>SUMIFS('DIAS DE INVENTARIO TAT'!R:R,'DIAS DE INVENTARIO TAT'!A:A,Tablaedad[[#This Row],[DESTINO]],'DIAS DE INVENTARIO TAT'!B:B,Tablaedad[[#This Row],[Item]])</f>
        <v>0</v>
      </c>
      <c r="R373" t="s">
        <v>1733</v>
      </c>
      <c r="S373" t="s">
        <v>1733</v>
      </c>
      <c r="T373" t="s">
        <v>1733</v>
      </c>
    </row>
    <row r="374" spans="1:20">
      <c r="A374" s="221" t="s">
        <v>771</v>
      </c>
      <c r="B374" s="222">
        <v>46307</v>
      </c>
      <c r="C374" s="221">
        <v>6</v>
      </c>
      <c r="D374" s="221">
        <v>2110317</v>
      </c>
      <c r="E374" s="166">
        <v>4140</v>
      </c>
      <c r="F374" s="27" t="str">
        <f>VLOOKUP(Tablaedad[[#This Row],[Item]],'DT HUEVO'!$A:$B,2,0)</f>
        <v>HUEVO L X 30 CARTON VERDE AMARRADO SIN ETIQUETA</v>
      </c>
      <c r="G374" s="8" t="str">
        <f>+VLOOKUP(Tablaedad[[#This Row],[CEDI]],'CONVERSION DATOS'!B:C,2,0)</f>
        <v>TAT PASTO</v>
      </c>
      <c r="H374" s="14" t="str">
        <f>+VLOOKUP(Tablaedad[[#This Row],[Item]],'DT HUEVO'!$A:$E,4,0)</f>
        <v>EMPACADOS</v>
      </c>
      <c r="I374" t="str">
        <f>+VLOOKUP(Tablaedad[[#This Row],[Item]],'DT HUEVO'!$A:$D,3,0)</f>
        <v>L</v>
      </c>
      <c r="J374" t="str">
        <f>+VLOOKUP(G374,'DT HUEVO'!$H:$K,4,0)</f>
        <v>OCCIDENTE</v>
      </c>
      <c r="K374">
        <f>SUMIFS('DIAS DE INVENTARIO TAT'!M:M,'DIAS DE INVENTARIO TAT'!A:A,Tablaedad[[#This Row],[DESTINO]],'DIAS DE INVENTARIO TAT'!B:B,Tablaedad[[#This Row],[Item]])</f>
        <v>0</v>
      </c>
      <c r="L374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374" s="6">
        <f>SUMIFS(inv!D$1:D$1,inv!T$1:T$1,Tablaedad[[#This Row],[DESTINO]],inv!AA$1:AA$1,Tablaedad[[#This Row],[Columna4]],inv!P$1:P$1,Tablaedad[[#This Row],[Item]])</f>
        <v>0</v>
      </c>
      <c r="N374" s="183">
        <f>+IFERROR(Tablaedad[[#This Row],[CANTIDAD]]/Tablaedad[[#This Row],[INVENTARIO TOTAL]],0)</f>
        <v>0</v>
      </c>
      <c r="O374">
        <f>+VLOOKUP(Tablaedad[[#This Row],[Item]],'DT HUEVO'!$A:$E,5,0)</f>
        <v>0</v>
      </c>
      <c r="P374">
        <f>SUMIFS('DIAS DE INVENTARIO TAT'!R:R,'DIAS DE INVENTARIO TAT'!A:A,Tablaedad[[#This Row],[DESTINO]],'DIAS DE INVENTARIO TAT'!B:B,Tablaedad[[#This Row],[Item]])</f>
        <v>0</v>
      </c>
      <c r="R374" t="s">
        <v>1733</v>
      </c>
      <c r="S374" t="s">
        <v>1733</v>
      </c>
      <c r="T374" t="s">
        <v>1733</v>
      </c>
    </row>
    <row r="375" spans="1:20">
      <c r="A375" s="221" t="s">
        <v>771</v>
      </c>
      <c r="B375" s="222">
        <v>46307</v>
      </c>
      <c r="C375" s="221">
        <v>5</v>
      </c>
      <c r="D375" s="221">
        <v>2110402</v>
      </c>
      <c r="E375" s="166">
        <v>557</v>
      </c>
      <c r="F375" s="27" t="str">
        <f>VLOOKUP(Tablaedad[[#This Row],[Item]],'DT HUEVO'!$A:$B,2,0)</f>
        <v>HUEVO M X 30 CARTON VERDE CANASTA</v>
      </c>
      <c r="G375" s="8" t="str">
        <f>+VLOOKUP(Tablaedad[[#This Row],[CEDI]],'CONVERSION DATOS'!B:C,2,0)</f>
        <v>TAT PASTO</v>
      </c>
      <c r="H375" s="14" t="str">
        <f>+VLOOKUP(Tablaedad[[#This Row],[Item]],'DT HUEVO'!$A:$E,4,0)</f>
        <v>VERDE</v>
      </c>
      <c r="I375" t="str">
        <f>+VLOOKUP(Tablaedad[[#This Row],[Item]],'DT HUEVO'!$A:$D,3,0)</f>
        <v>M</v>
      </c>
      <c r="J375" t="str">
        <f>+VLOOKUP(G375,'DT HUEVO'!$H:$K,4,0)</f>
        <v>OCCIDENTE</v>
      </c>
      <c r="K375">
        <f>SUMIFS('DIAS DE INVENTARIO TAT'!M:M,'DIAS DE INVENTARIO TAT'!A:A,Tablaedad[[#This Row],[DESTINO]],'DIAS DE INVENTARIO TAT'!B:B,Tablaedad[[#This Row],[Item]])</f>
        <v>0</v>
      </c>
      <c r="L375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375" s="6">
        <f>SUMIFS(inv!D$1:D$1,inv!T$1:T$1,Tablaedad[[#This Row],[DESTINO]],inv!AA$1:AA$1,Tablaedad[[#This Row],[Columna4]],inv!P$1:P$1,Tablaedad[[#This Row],[Item]])</f>
        <v>0</v>
      </c>
      <c r="N375" s="183">
        <f>+IFERROR(Tablaedad[[#This Row],[CANTIDAD]]/Tablaedad[[#This Row],[INVENTARIO TOTAL]],0)</f>
        <v>0</v>
      </c>
      <c r="O375">
        <f>+VLOOKUP(Tablaedad[[#This Row],[Item]],'DT HUEVO'!$A:$E,5,0)</f>
        <v>0</v>
      </c>
      <c r="P375">
        <f>SUMIFS('DIAS DE INVENTARIO TAT'!R:R,'DIAS DE INVENTARIO TAT'!A:A,Tablaedad[[#This Row],[DESTINO]],'DIAS DE INVENTARIO TAT'!B:B,Tablaedad[[#This Row],[Item]])</f>
        <v>0</v>
      </c>
      <c r="R375" t="s">
        <v>1733</v>
      </c>
      <c r="S375" t="s">
        <v>1733</v>
      </c>
      <c r="T375" t="s">
        <v>1733</v>
      </c>
    </row>
    <row r="376" spans="1:20">
      <c r="A376" s="221" t="s">
        <v>771</v>
      </c>
      <c r="B376" s="222">
        <v>46307</v>
      </c>
      <c r="C376" s="221">
        <v>6</v>
      </c>
      <c r="D376" s="221">
        <v>2112207</v>
      </c>
      <c r="E376" s="166">
        <v>480</v>
      </c>
      <c r="F376" s="27" t="str">
        <f>VLOOKUP(Tablaedad[[#This Row],[Item]],'DT HUEVO'!$A:$B,2,0)</f>
        <v>HUEVO XL X 15 PET CANASTA</v>
      </c>
      <c r="G376" s="8" t="str">
        <f>+VLOOKUP(Tablaedad[[#This Row],[CEDI]],'CONVERSION DATOS'!B:C,2,0)</f>
        <v>TAT PASTO</v>
      </c>
      <c r="H376" s="14" t="str">
        <f>+VLOOKUP(Tablaedad[[#This Row],[Item]],'DT HUEVO'!$A:$E,4,0)</f>
        <v>EMPACADOS</v>
      </c>
      <c r="I376" t="str">
        <f>+VLOOKUP(Tablaedad[[#This Row],[Item]],'DT HUEVO'!$A:$D,3,0)</f>
        <v>XL</v>
      </c>
      <c r="J376" t="str">
        <f>+VLOOKUP(G376,'DT HUEVO'!$H:$K,4,0)</f>
        <v>OCCIDENTE</v>
      </c>
      <c r="K376">
        <f>SUMIFS('DIAS DE INVENTARIO TAT'!M:M,'DIAS DE INVENTARIO TAT'!A:A,Tablaedad[[#This Row],[DESTINO]],'DIAS DE INVENTARIO TAT'!B:B,Tablaedad[[#This Row],[Item]])</f>
        <v>0</v>
      </c>
      <c r="L376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376" s="6">
        <f>SUMIFS(inv!D$1:D$1,inv!T$1:T$1,Tablaedad[[#This Row],[DESTINO]],inv!AA$1:AA$1,Tablaedad[[#This Row],[Columna4]],inv!P$1:P$1,Tablaedad[[#This Row],[Item]])</f>
        <v>0</v>
      </c>
      <c r="N376" s="183">
        <f>+IFERROR(Tablaedad[[#This Row],[CANTIDAD]]/Tablaedad[[#This Row],[INVENTARIO TOTAL]],0)</f>
        <v>0</v>
      </c>
      <c r="O376" t="str">
        <f>+VLOOKUP(Tablaedad[[#This Row],[Item]],'DT HUEVO'!$A:$E,5,0)</f>
        <v>TAT</v>
      </c>
      <c r="P376">
        <f>SUMIFS('DIAS DE INVENTARIO TAT'!R:R,'DIAS DE INVENTARIO TAT'!A:A,Tablaedad[[#This Row],[DESTINO]],'DIAS DE INVENTARIO TAT'!B:B,Tablaedad[[#This Row],[Item]])</f>
        <v>0</v>
      </c>
      <c r="R376" t="s">
        <v>1733</v>
      </c>
      <c r="S376" t="s">
        <v>1733</v>
      </c>
      <c r="T376" t="s">
        <v>1733</v>
      </c>
    </row>
    <row r="377" spans="1:20">
      <c r="A377" s="221" t="s">
        <v>771</v>
      </c>
      <c r="B377" s="222">
        <v>46307</v>
      </c>
      <c r="C377" s="221">
        <v>6</v>
      </c>
      <c r="D377" s="221">
        <v>2152388</v>
      </c>
      <c r="E377" s="166">
        <v>2670</v>
      </c>
      <c r="F377" s="27" t="str">
        <f>VLOOKUP(Tablaedad[[#This Row],[Item]],'DT HUEVO'!$A:$B,2,0)</f>
        <v>HUEVO L X 15 PAGUE 14 PET EN CANASTA.</v>
      </c>
      <c r="G377" s="8" t="str">
        <f>+VLOOKUP(Tablaedad[[#This Row],[CEDI]],'CONVERSION DATOS'!B:C,2,0)</f>
        <v>TAT PASTO</v>
      </c>
      <c r="H377" s="14" t="str">
        <f>+VLOOKUP(Tablaedad[[#This Row],[Item]],'DT HUEVO'!$A:$E,4,0)</f>
        <v>EMPACADOS</v>
      </c>
      <c r="I377" t="str">
        <f>+VLOOKUP(Tablaedad[[#This Row],[Item]],'DT HUEVO'!$A:$D,3,0)</f>
        <v>L</v>
      </c>
      <c r="J377" t="str">
        <f>+VLOOKUP(G377,'DT HUEVO'!$H:$K,4,0)</f>
        <v>OCCIDENTE</v>
      </c>
      <c r="K377">
        <f>SUMIFS('DIAS DE INVENTARIO TAT'!M:M,'DIAS DE INVENTARIO TAT'!A:A,Tablaedad[[#This Row],[DESTINO]],'DIAS DE INVENTARIO TAT'!B:B,Tablaedad[[#This Row],[Item]])</f>
        <v>0</v>
      </c>
      <c r="L377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377" s="6">
        <f>SUMIFS(inv!D$1:D$1,inv!T$1:T$1,Tablaedad[[#This Row],[DESTINO]],inv!AA$1:AA$1,Tablaedad[[#This Row],[Columna4]],inv!P$1:P$1,Tablaedad[[#This Row],[Item]])</f>
        <v>0</v>
      </c>
      <c r="N377" s="183">
        <f>+IFERROR(Tablaedad[[#This Row],[CANTIDAD]]/Tablaedad[[#This Row],[INVENTARIO TOTAL]],0)</f>
        <v>0</v>
      </c>
      <c r="O377">
        <f>+VLOOKUP(Tablaedad[[#This Row],[Item]],'DT HUEVO'!$A:$E,5,0)</f>
        <v>0</v>
      </c>
      <c r="P377">
        <f>SUMIFS('DIAS DE INVENTARIO TAT'!R:R,'DIAS DE INVENTARIO TAT'!A:A,Tablaedad[[#This Row],[DESTINO]],'DIAS DE INVENTARIO TAT'!B:B,Tablaedad[[#This Row],[Item]])</f>
        <v>0</v>
      </c>
      <c r="R377" t="s">
        <v>1733</v>
      </c>
      <c r="S377" t="s">
        <v>1733</v>
      </c>
      <c r="T377" t="s">
        <v>1733</v>
      </c>
    </row>
    <row r="378" spans="1:20">
      <c r="A378" s="221" t="s">
        <v>806</v>
      </c>
      <c r="B378" s="222">
        <v>46307</v>
      </c>
      <c r="C378" s="221">
        <v>1</v>
      </c>
      <c r="D378" s="221">
        <v>72001</v>
      </c>
      <c r="E378" s="166">
        <v>9144</v>
      </c>
      <c r="F378" s="27" t="str">
        <f>VLOOKUP(Tablaedad[[#This Row],[Item]],'DT HUEVO'!$A:$B,2,0)</f>
        <v>HUEVO SUCIO DE JAULA</v>
      </c>
      <c r="G378" s="8" t="str">
        <f>+VLOOKUP(Tablaedad[[#This Row],[CEDI]],'CONVERSION DATOS'!B:C,2,0)</f>
        <v>ALKA2</v>
      </c>
      <c r="H378" s="14" t="str">
        <f>+VLOOKUP(Tablaedad[[#This Row],[Item]],'DT HUEVO'!$A:$E,4,0)</f>
        <v>SEGUNDA</v>
      </c>
      <c r="I378" t="str">
        <f>+VLOOKUP(Tablaedad[[#This Row],[Item]],'DT HUEVO'!$A:$D,3,0)</f>
        <v>SEGUNDA</v>
      </c>
      <c r="J378" t="str">
        <f>+VLOOKUP(G378,'DT HUEVO'!$H:$K,4,0)</f>
        <v>PLANTAS</v>
      </c>
      <c r="K378">
        <f>SUMIFS('DIAS DE INVENTARIO TAT'!M:M,'DIAS DE INVENTARIO TAT'!A:A,Tablaedad[[#This Row],[DESTINO]],'DIAS DE INVENTARIO TAT'!B:B,Tablaedad[[#This Row],[Item]])</f>
        <v>0</v>
      </c>
      <c r="L378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378" s="6">
        <f>SUMIFS(inv!D$1:D$1,inv!T$1:T$1,Tablaedad[[#This Row],[DESTINO]],inv!AA$1:AA$1,Tablaedad[[#This Row],[Columna4]],inv!P$1:P$1,Tablaedad[[#This Row],[Item]])</f>
        <v>0</v>
      </c>
      <c r="N378" s="183">
        <f>+IFERROR(Tablaedad[[#This Row],[CANTIDAD]]/Tablaedad[[#This Row],[INVENTARIO TOTAL]],0)</f>
        <v>0</v>
      </c>
      <c r="O378" t="str">
        <f>+VLOOKUP(Tablaedad[[#This Row],[Item]],'DT HUEVO'!$A:$E,5,0)</f>
        <v>SUCIO</v>
      </c>
      <c r="P378">
        <f>SUMIFS('DIAS DE INVENTARIO TAT'!R:R,'DIAS DE INVENTARIO TAT'!A:A,Tablaedad[[#This Row],[DESTINO]],'DIAS DE INVENTARIO TAT'!B:B,Tablaedad[[#This Row],[Item]])</f>
        <v>0</v>
      </c>
      <c r="Q378">
        <v>72001</v>
      </c>
      <c r="R378" t="s">
        <v>1733</v>
      </c>
      <c r="S378" t="s">
        <v>1733</v>
      </c>
      <c r="T378" t="s">
        <v>1733</v>
      </c>
    </row>
    <row r="379" spans="1:20">
      <c r="A379" s="221" t="s">
        <v>806</v>
      </c>
      <c r="B379" s="222">
        <v>46307</v>
      </c>
      <c r="C379" s="221">
        <v>3</v>
      </c>
      <c r="D379" s="221">
        <v>73001</v>
      </c>
      <c r="E379" s="166">
        <v>10577</v>
      </c>
      <c r="F379" s="27" t="str">
        <f>VLOOKUP(Tablaedad[[#This Row],[Item]],'DT HUEVO'!$A:$B,2,0)</f>
        <v>HUEVO PICADO ROJO</v>
      </c>
      <c r="G379" s="8" t="str">
        <f>+VLOOKUP(Tablaedad[[#This Row],[CEDI]],'CONVERSION DATOS'!B:C,2,0)</f>
        <v>ALKA2</v>
      </c>
      <c r="H379" s="14" t="str">
        <f>+VLOOKUP(Tablaedad[[#This Row],[Item]],'DT HUEVO'!$A:$E,4,0)</f>
        <v>SEGUNDA</v>
      </c>
      <c r="I379" t="str">
        <f>+VLOOKUP(Tablaedad[[#This Row],[Item]],'DT HUEVO'!$A:$D,3,0)</f>
        <v>SEGUNDA</v>
      </c>
      <c r="J379" t="str">
        <f>+VLOOKUP(G379,'DT HUEVO'!$H:$K,4,0)</f>
        <v>PLANTAS</v>
      </c>
      <c r="K379">
        <f>SUMIFS('DIAS DE INVENTARIO TAT'!M:M,'DIAS DE INVENTARIO TAT'!A:A,Tablaedad[[#This Row],[DESTINO]],'DIAS DE INVENTARIO TAT'!B:B,Tablaedad[[#This Row],[Item]])</f>
        <v>0</v>
      </c>
      <c r="L379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379" s="6">
        <f>SUMIFS(inv!D$1:D$1,inv!T$1:T$1,Tablaedad[[#This Row],[DESTINO]],inv!AA$1:AA$1,Tablaedad[[#This Row],[Columna4]],inv!P$1:P$1,Tablaedad[[#This Row],[Item]])</f>
        <v>0</v>
      </c>
      <c r="N379" s="183">
        <f>+IFERROR(Tablaedad[[#This Row],[CANTIDAD]]/Tablaedad[[#This Row],[INVENTARIO TOTAL]],0)</f>
        <v>0</v>
      </c>
      <c r="O379" t="str">
        <f>+VLOOKUP(Tablaedad[[#This Row],[Item]],'DT HUEVO'!$A:$E,5,0)</f>
        <v>PICADO</v>
      </c>
      <c r="P379">
        <f>SUMIFS('DIAS DE INVENTARIO TAT'!R:R,'DIAS DE INVENTARIO TAT'!A:A,Tablaedad[[#This Row],[DESTINO]],'DIAS DE INVENTARIO TAT'!B:B,Tablaedad[[#This Row],[Item]])</f>
        <v>0</v>
      </c>
      <c r="Q379">
        <v>73001</v>
      </c>
      <c r="R379" t="s">
        <v>1733</v>
      </c>
      <c r="S379" t="s">
        <v>1733</v>
      </c>
      <c r="T379" t="s">
        <v>1733</v>
      </c>
    </row>
    <row r="380" spans="1:20">
      <c r="A380" s="221" t="s">
        <v>806</v>
      </c>
      <c r="B380" s="222">
        <v>46307</v>
      </c>
      <c r="C380" s="221">
        <v>2</v>
      </c>
      <c r="D380" s="221">
        <v>72003</v>
      </c>
      <c r="E380" s="166">
        <v>3240</v>
      </c>
      <c r="F380" s="27" t="str">
        <f>VLOOKUP(Tablaedad[[#This Row],[Item]],'DT HUEVO'!$A:$B,2,0)</f>
        <v>HUEVO SUCIO ZF MARCADO</v>
      </c>
      <c r="G380" s="8" t="str">
        <f>+VLOOKUP(Tablaedad[[#This Row],[CEDI]],'CONVERSION DATOS'!B:C,2,0)</f>
        <v>ALKA2</v>
      </c>
      <c r="H380" s="14" t="str">
        <f>+VLOOKUP(Tablaedad[[#This Row],[Item]],'DT HUEVO'!$A:$E,4,0)</f>
        <v>SEGUNDA</v>
      </c>
      <c r="I380" t="str">
        <f>+VLOOKUP(Tablaedad[[#This Row],[Item]],'DT HUEVO'!$A:$D,3,0)</f>
        <v>SEGUNDA</v>
      </c>
      <c r="J380" t="str">
        <f>+VLOOKUP(G380,'DT HUEVO'!$H:$K,4,0)</f>
        <v>PLANTAS</v>
      </c>
      <c r="K380">
        <f>SUMIFS('DIAS DE INVENTARIO TAT'!M:M,'DIAS DE INVENTARIO TAT'!A:A,Tablaedad[[#This Row],[DESTINO]],'DIAS DE INVENTARIO TAT'!B:B,Tablaedad[[#This Row],[Item]])</f>
        <v>0</v>
      </c>
      <c r="L380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380" s="6">
        <f>SUMIFS(inv!D$1:D$1,inv!T$1:T$1,Tablaedad[[#This Row],[DESTINO]],inv!AA$1:AA$1,Tablaedad[[#This Row],[Columna4]],inv!P$1:P$1,Tablaedad[[#This Row],[Item]])</f>
        <v>0</v>
      </c>
      <c r="N380" s="183">
        <f>+IFERROR(Tablaedad[[#This Row],[CANTIDAD]]/Tablaedad[[#This Row],[INVENTARIO TOTAL]],0)</f>
        <v>0</v>
      </c>
      <c r="O380" t="str">
        <f>+VLOOKUP(Tablaedad[[#This Row],[Item]],'DT HUEVO'!$A:$E,5,0)</f>
        <v>SUCIO</v>
      </c>
      <c r="P380">
        <f>SUMIFS('DIAS DE INVENTARIO TAT'!R:R,'DIAS DE INVENTARIO TAT'!A:A,Tablaedad[[#This Row],[DESTINO]],'DIAS DE INVENTARIO TAT'!B:B,Tablaedad[[#This Row],[Item]])</f>
        <v>0</v>
      </c>
      <c r="Q380">
        <v>72003</v>
      </c>
      <c r="R380" t="s">
        <v>1734</v>
      </c>
      <c r="S380" t="s">
        <v>1733</v>
      </c>
      <c r="T380" t="s">
        <v>1733</v>
      </c>
    </row>
    <row r="381" spans="1:20">
      <c r="A381" s="221" t="s">
        <v>806</v>
      </c>
      <c r="B381" s="222">
        <v>46307</v>
      </c>
      <c r="C381" s="221">
        <v>2</v>
      </c>
      <c r="D381" s="221">
        <v>73001</v>
      </c>
      <c r="E381" s="166">
        <v>15492</v>
      </c>
      <c r="F381" s="27" t="str">
        <f>VLOOKUP(Tablaedad[[#This Row],[Item]],'DT HUEVO'!$A:$B,2,0)</f>
        <v>HUEVO PICADO ROJO</v>
      </c>
      <c r="G381" s="8" t="str">
        <f>+VLOOKUP(Tablaedad[[#This Row],[CEDI]],'CONVERSION DATOS'!B:C,2,0)</f>
        <v>ALKA2</v>
      </c>
      <c r="H381" s="14" t="str">
        <f>+VLOOKUP(Tablaedad[[#This Row],[Item]],'DT HUEVO'!$A:$E,4,0)</f>
        <v>SEGUNDA</v>
      </c>
      <c r="I381" t="str">
        <f>+VLOOKUP(Tablaedad[[#This Row],[Item]],'DT HUEVO'!$A:$D,3,0)</f>
        <v>SEGUNDA</v>
      </c>
      <c r="J381" t="str">
        <f>+VLOOKUP(G381,'DT HUEVO'!$H:$K,4,0)</f>
        <v>PLANTAS</v>
      </c>
      <c r="K381">
        <f>SUMIFS('DIAS DE INVENTARIO TAT'!M:M,'DIAS DE INVENTARIO TAT'!A:A,Tablaedad[[#This Row],[DESTINO]],'DIAS DE INVENTARIO TAT'!B:B,Tablaedad[[#This Row],[Item]])</f>
        <v>0</v>
      </c>
      <c r="L381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381" s="6">
        <f>SUMIFS(inv!D$1:D$1,inv!T$1:T$1,Tablaedad[[#This Row],[DESTINO]],inv!AA$1:AA$1,Tablaedad[[#This Row],[Columna4]],inv!P$1:P$1,Tablaedad[[#This Row],[Item]])</f>
        <v>0</v>
      </c>
      <c r="N381" s="183">
        <f>+IFERROR(Tablaedad[[#This Row],[CANTIDAD]]/Tablaedad[[#This Row],[INVENTARIO TOTAL]],0)</f>
        <v>0</v>
      </c>
      <c r="O381" t="str">
        <f>+VLOOKUP(Tablaedad[[#This Row],[Item]],'DT HUEVO'!$A:$E,5,0)</f>
        <v>PICADO</v>
      </c>
      <c r="P381">
        <f>SUMIFS('DIAS DE INVENTARIO TAT'!R:R,'DIAS DE INVENTARIO TAT'!A:A,Tablaedad[[#This Row],[DESTINO]],'DIAS DE INVENTARIO TAT'!B:B,Tablaedad[[#This Row],[Item]])</f>
        <v>0</v>
      </c>
      <c r="Q381">
        <v>73001</v>
      </c>
      <c r="R381" t="s">
        <v>1733</v>
      </c>
      <c r="S381" t="s">
        <v>1733</v>
      </c>
      <c r="T381" t="s">
        <v>1733</v>
      </c>
    </row>
    <row r="382" spans="1:20">
      <c r="A382" s="221" t="s">
        <v>806</v>
      </c>
      <c r="B382" s="222">
        <v>46307</v>
      </c>
      <c r="C382" s="221">
        <v>1</v>
      </c>
      <c r="D382" s="221">
        <v>73001</v>
      </c>
      <c r="E382" s="166">
        <v>13500</v>
      </c>
      <c r="F382" s="27" t="str">
        <f>VLOOKUP(Tablaedad[[#This Row],[Item]],'DT HUEVO'!$A:$B,2,0)</f>
        <v>HUEVO PICADO ROJO</v>
      </c>
      <c r="G382" s="8" t="str">
        <f>+VLOOKUP(Tablaedad[[#This Row],[CEDI]],'CONVERSION DATOS'!B:C,2,0)</f>
        <v>ALKA2</v>
      </c>
      <c r="H382" s="14" t="str">
        <f>+VLOOKUP(Tablaedad[[#This Row],[Item]],'DT HUEVO'!$A:$E,4,0)</f>
        <v>SEGUNDA</v>
      </c>
      <c r="I382" t="str">
        <f>+VLOOKUP(Tablaedad[[#This Row],[Item]],'DT HUEVO'!$A:$D,3,0)</f>
        <v>SEGUNDA</v>
      </c>
      <c r="J382" t="str">
        <f>+VLOOKUP(G382,'DT HUEVO'!$H:$K,4,0)</f>
        <v>PLANTAS</v>
      </c>
      <c r="K382">
        <f>SUMIFS('DIAS DE INVENTARIO TAT'!M:M,'DIAS DE INVENTARIO TAT'!A:A,Tablaedad[[#This Row],[DESTINO]],'DIAS DE INVENTARIO TAT'!B:B,Tablaedad[[#This Row],[Item]])</f>
        <v>0</v>
      </c>
      <c r="L382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382" s="6">
        <f>SUMIFS(inv!D$1:D$1,inv!T$1:T$1,Tablaedad[[#This Row],[DESTINO]],inv!AA$1:AA$1,Tablaedad[[#This Row],[Columna4]],inv!P$1:P$1,Tablaedad[[#This Row],[Item]])</f>
        <v>0</v>
      </c>
      <c r="N382" s="183">
        <f>+IFERROR(Tablaedad[[#This Row],[CANTIDAD]]/Tablaedad[[#This Row],[INVENTARIO TOTAL]],0)</f>
        <v>0</v>
      </c>
      <c r="O382" t="str">
        <f>+VLOOKUP(Tablaedad[[#This Row],[Item]],'DT HUEVO'!$A:$E,5,0)</f>
        <v>PICADO</v>
      </c>
      <c r="P382">
        <f>SUMIFS('DIAS DE INVENTARIO TAT'!R:R,'DIAS DE INVENTARIO TAT'!A:A,Tablaedad[[#This Row],[DESTINO]],'DIAS DE INVENTARIO TAT'!B:B,Tablaedad[[#This Row],[Item]])</f>
        <v>0</v>
      </c>
      <c r="Q382">
        <v>73001</v>
      </c>
      <c r="R382" t="s">
        <v>1733</v>
      </c>
      <c r="S382" t="s">
        <v>1733</v>
      </c>
      <c r="T382" t="s">
        <v>1733</v>
      </c>
    </row>
    <row r="383" spans="1:20">
      <c r="A383" s="221" t="s">
        <v>806</v>
      </c>
      <c r="B383" s="222">
        <v>46307</v>
      </c>
      <c r="C383" s="221">
        <v>1</v>
      </c>
      <c r="D383" s="221">
        <v>10601</v>
      </c>
      <c r="E383" s="166">
        <v>4379</v>
      </c>
      <c r="F383" s="27" t="str">
        <f>VLOOKUP(Tablaedad[[#This Row],[Item]],'DT HUEVO'!$A:$B,2,0)</f>
        <v>HUEVO CX30 CARTON GRIS</v>
      </c>
      <c r="G383" s="8" t="str">
        <f>+VLOOKUP(Tablaedad[[#This Row],[CEDI]],'CONVERSION DATOS'!B:C,2,0)</f>
        <v>ALKA2</v>
      </c>
      <c r="H383" s="14" t="str">
        <f>+VLOOKUP(Tablaedad[[#This Row],[Item]],'DT HUEVO'!$A:$E,4,0)</f>
        <v>GRIS SUELTO</v>
      </c>
      <c r="I383" t="str">
        <f>+VLOOKUP(Tablaedad[[#This Row],[Item]],'DT HUEVO'!$A:$D,3,0)</f>
        <v>C</v>
      </c>
      <c r="J383" t="str">
        <f>+VLOOKUP(G383,'DT HUEVO'!$H:$K,4,0)</f>
        <v>PLANTAS</v>
      </c>
      <c r="K383">
        <f>SUMIFS('DIAS DE INVENTARIO TAT'!M:M,'DIAS DE INVENTARIO TAT'!A:A,Tablaedad[[#This Row],[DESTINO]],'DIAS DE INVENTARIO TAT'!B:B,Tablaedad[[#This Row],[Item]])</f>
        <v>0</v>
      </c>
      <c r="L383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383" s="6">
        <f>SUMIFS(inv!D$1:D$1,inv!T$1:T$1,Tablaedad[[#This Row],[DESTINO]],inv!AA$1:AA$1,Tablaedad[[#This Row],[Columna4]],inv!P$1:P$1,Tablaedad[[#This Row],[Item]])</f>
        <v>0</v>
      </c>
      <c r="N383" s="183">
        <f>+IFERROR(Tablaedad[[#This Row],[CANTIDAD]]/Tablaedad[[#This Row],[INVENTARIO TOTAL]],0)</f>
        <v>0</v>
      </c>
      <c r="O383">
        <f>+VLOOKUP(Tablaedad[[#This Row],[Item]],'DT HUEVO'!$A:$E,5,0)</f>
        <v>0</v>
      </c>
      <c r="P383">
        <f>SUMIFS('DIAS DE INVENTARIO TAT'!R:R,'DIAS DE INVENTARIO TAT'!A:A,Tablaedad[[#This Row],[DESTINO]],'DIAS DE INVENTARIO TAT'!B:B,Tablaedad[[#This Row],[Item]])</f>
        <v>0</v>
      </c>
      <c r="R383" t="s">
        <v>1733</v>
      </c>
      <c r="S383" t="s">
        <v>1733</v>
      </c>
      <c r="T383" t="s">
        <v>1733</v>
      </c>
    </row>
    <row r="384" spans="1:20">
      <c r="A384" s="221" t="s">
        <v>806</v>
      </c>
      <c r="B384" s="222">
        <v>46307</v>
      </c>
      <c r="C384" s="221">
        <v>2</v>
      </c>
      <c r="D384" s="221">
        <v>10601</v>
      </c>
      <c r="E384" s="166">
        <v>3684</v>
      </c>
      <c r="F384" s="27" t="str">
        <f>VLOOKUP(Tablaedad[[#This Row],[Item]],'DT HUEVO'!$A:$B,2,0)</f>
        <v>HUEVO CX30 CARTON GRIS</v>
      </c>
      <c r="G384" s="8" t="str">
        <f>+VLOOKUP(Tablaedad[[#This Row],[CEDI]],'CONVERSION DATOS'!B:C,2,0)</f>
        <v>ALKA2</v>
      </c>
      <c r="H384" s="14" t="str">
        <f>+VLOOKUP(Tablaedad[[#This Row],[Item]],'DT HUEVO'!$A:$E,4,0)</f>
        <v>GRIS SUELTO</v>
      </c>
      <c r="I384" t="str">
        <f>+VLOOKUP(Tablaedad[[#This Row],[Item]],'DT HUEVO'!$A:$D,3,0)</f>
        <v>C</v>
      </c>
      <c r="J384" t="str">
        <f>+VLOOKUP(G384,'DT HUEVO'!$H:$K,4,0)</f>
        <v>PLANTAS</v>
      </c>
      <c r="K384">
        <f>SUMIFS('DIAS DE INVENTARIO TAT'!M:M,'DIAS DE INVENTARIO TAT'!A:A,Tablaedad[[#This Row],[DESTINO]],'DIAS DE INVENTARIO TAT'!B:B,Tablaedad[[#This Row],[Item]])</f>
        <v>0</v>
      </c>
      <c r="L384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384" s="6">
        <f>SUMIFS(inv!D$1:D$1,inv!T$1:T$1,Tablaedad[[#This Row],[DESTINO]],inv!AA$1:AA$1,Tablaedad[[#This Row],[Columna4]],inv!P$1:P$1,Tablaedad[[#This Row],[Item]])</f>
        <v>0</v>
      </c>
      <c r="N384" s="183">
        <f>+IFERROR(Tablaedad[[#This Row],[CANTIDAD]]/Tablaedad[[#This Row],[INVENTARIO TOTAL]],0)</f>
        <v>0</v>
      </c>
      <c r="O384">
        <f>+VLOOKUP(Tablaedad[[#This Row],[Item]],'DT HUEVO'!$A:$E,5,0)</f>
        <v>0</v>
      </c>
      <c r="P384">
        <f>SUMIFS('DIAS DE INVENTARIO TAT'!R:R,'DIAS DE INVENTARIO TAT'!A:A,Tablaedad[[#This Row],[DESTINO]],'DIAS DE INVENTARIO TAT'!B:B,Tablaedad[[#This Row],[Item]])</f>
        <v>0</v>
      </c>
      <c r="R384" t="s">
        <v>1733</v>
      </c>
      <c r="S384" t="s">
        <v>1733</v>
      </c>
      <c r="T384" t="s">
        <v>1733</v>
      </c>
    </row>
    <row r="385" spans="1:20">
      <c r="A385" s="221" t="s">
        <v>806</v>
      </c>
      <c r="B385" s="222">
        <v>46307</v>
      </c>
      <c r="C385" s="221">
        <v>3</v>
      </c>
      <c r="D385" s="221">
        <v>10601</v>
      </c>
      <c r="E385" s="166">
        <v>1747</v>
      </c>
      <c r="F385" s="27" t="str">
        <f>VLOOKUP(Tablaedad[[#This Row],[Item]],'DT HUEVO'!$A:$B,2,0)</f>
        <v>HUEVO CX30 CARTON GRIS</v>
      </c>
      <c r="G385" s="8" t="str">
        <f>+VLOOKUP(Tablaedad[[#This Row],[CEDI]],'CONVERSION DATOS'!B:C,2,0)</f>
        <v>ALKA2</v>
      </c>
      <c r="H385" s="14" t="str">
        <f>+VLOOKUP(Tablaedad[[#This Row],[Item]],'DT HUEVO'!$A:$E,4,0)</f>
        <v>GRIS SUELTO</v>
      </c>
      <c r="I385" t="str">
        <f>+VLOOKUP(Tablaedad[[#This Row],[Item]],'DT HUEVO'!$A:$D,3,0)</f>
        <v>C</v>
      </c>
      <c r="J385" t="str">
        <f>+VLOOKUP(G385,'DT HUEVO'!$H:$K,4,0)</f>
        <v>PLANTAS</v>
      </c>
      <c r="K385">
        <f>SUMIFS('DIAS DE INVENTARIO TAT'!M:M,'DIAS DE INVENTARIO TAT'!A:A,Tablaedad[[#This Row],[DESTINO]],'DIAS DE INVENTARIO TAT'!B:B,Tablaedad[[#This Row],[Item]])</f>
        <v>0</v>
      </c>
      <c r="L385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385" s="6">
        <f>SUMIFS(inv!D$1:D$1,inv!T$1:T$1,Tablaedad[[#This Row],[DESTINO]],inv!AA$1:AA$1,Tablaedad[[#This Row],[Columna4]],inv!P$1:P$1,Tablaedad[[#This Row],[Item]])</f>
        <v>0</v>
      </c>
      <c r="N385" s="183">
        <f>+IFERROR(Tablaedad[[#This Row],[CANTIDAD]]/Tablaedad[[#This Row],[INVENTARIO TOTAL]],0)</f>
        <v>0</v>
      </c>
      <c r="O385">
        <f>+VLOOKUP(Tablaedad[[#This Row],[Item]],'DT HUEVO'!$A:$E,5,0)</f>
        <v>0</v>
      </c>
      <c r="P385">
        <f>SUMIFS('DIAS DE INVENTARIO TAT'!R:R,'DIAS DE INVENTARIO TAT'!A:A,Tablaedad[[#This Row],[DESTINO]],'DIAS DE INVENTARIO TAT'!B:B,Tablaedad[[#This Row],[Item]])</f>
        <v>0</v>
      </c>
      <c r="R385" t="s">
        <v>1733</v>
      </c>
      <c r="S385" t="s">
        <v>1733</v>
      </c>
      <c r="T385" t="s">
        <v>1733</v>
      </c>
    </row>
    <row r="386" spans="1:20">
      <c r="A386" s="221" t="s">
        <v>806</v>
      </c>
      <c r="B386" s="222">
        <v>46307</v>
      </c>
      <c r="C386" s="221">
        <v>1</v>
      </c>
      <c r="D386" s="221">
        <v>112268</v>
      </c>
      <c r="E386" s="166">
        <v>45000</v>
      </c>
      <c r="F386" s="27" t="str">
        <f>VLOOKUP(Tablaedad[[#This Row],[Item]],'DT HUEVO'!$A:$B,2,0)</f>
        <v>HUEVO XL X 15 PET CAJA X 300</v>
      </c>
      <c r="G386" s="8" t="str">
        <f>+VLOOKUP(Tablaedad[[#This Row],[CEDI]],'CONVERSION DATOS'!B:C,2,0)</f>
        <v>ALKA2</v>
      </c>
      <c r="H386" s="14" t="str">
        <f>+VLOOKUP(Tablaedad[[#This Row],[Item]],'DT HUEVO'!$A:$E,4,0)</f>
        <v>EMPACADOS</v>
      </c>
      <c r="I386" t="str">
        <f>+VLOOKUP(Tablaedad[[#This Row],[Item]],'DT HUEVO'!$A:$D,3,0)</f>
        <v>XL</v>
      </c>
      <c r="J386" t="str">
        <f>+VLOOKUP(G386,'DT HUEVO'!$H:$K,4,0)</f>
        <v>PLANTAS</v>
      </c>
      <c r="K386">
        <f>SUMIFS('DIAS DE INVENTARIO TAT'!M:M,'DIAS DE INVENTARIO TAT'!A:A,Tablaedad[[#This Row],[DESTINO]],'DIAS DE INVENTARIO TAT'!B:B,Tablaedad[[#This Row],[Item]])</f>
        <v>0</v>
      </c>
      <c r="L386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386" s="6">
        <f>SUMIFS(inv!D$1:D$1,inv!T$1:T$1,Tablaedad[[#This Row],[DESTINO]],inv!AA$1:AA$1,Tablaedad[[#This Row],[Columna4]],inv!P$1:P$1,Tablaedad[[#This Row],[Item]])</f>
        <v>0</v>
      </c>
      <c r="N386" s="183">
        <f>+IFERROR(Tablaedad[[#This Row],[CANTIDAD]]/Tablaedad[[#This Row],[INVENTARIO TOTAL]],0)</f>
        <v>0</v>
      </c>
      <c r="O386">
        <f>+VLOOKUP(Tablaedad[[#This Row],[Item]],'DT HUEVO'!$A:$E,5,0)</f>
        <v>0</v>
      </c>
      <c r="P386">
        <f>SUMIFS('DIAS DE INVENTARIO TAT'!R:R,'DIAS DE INVENTARIO TAT'!A:A,Tablaedad[[#This Row],[DESTINO]],'DIAS DE INVENTARIO TAT'!B:B,Tablaedad[[#This Row],[Item]])</f>
        <v>0</v>
      </c>
      <c r="R386" t="s">
        <v>1733</v>
      </c>
      <c r="S386" t="s">
        <v>1733</v>
      </c>
      <c r="T386" t="s">
        <v>1733</v>
      </c>
    </row>
    <row r="387" spans="1:20">
      <c r="A387" s="221" t="s">
        <v>806</v>
      </c>
      <c r="B387" s="222">
        <v>46307</v>
      </c>
      <c r="C387" s="221">
        <v>1</v>
      </c>
      <c r="D387" s="221">
        <v>79110</v>
      </c>
      <c r="E387" s="166">
        <v>3600</v>
      </c>
      <c r="F387" s="27" t="str">
        <f>VLOOKUP(Tablaedad[[#This Row],[Item]],'DT HUEVO'!$A:$B,2,0)</f>
        <v>HUEVO ROTO - ZF</v>
      </c>
      <c r="G387" s="8" t="str">
        <f>+VLOOKUP(Tablaedad[[#This Row],[CEDI]],'CONVERSION DATOS'!B:C,2,0)</f>
        <v>ALKA2</v>
      </c>
      <c r="H387" s="14" t="str">
        <f>+VLOOKUP(Tablaedad[[#This Row],[Item]],'DT HUEVO'!$A:$E,4,0)</f>
        <v>SEGUNDA</v>
      </c>
      <c r="I387" t="str">
        <f>+VLOOKUP(Tablaedad[[#This Row],[Item]],'DT HUEVO'!$A:$D,3,0)</f>
        <v>SEGUNDA</v>
      </c>
      <c r="J387" t="str">
        <f>+VLOOKUP(G387,'DT HUEVO'!$H:$K,4,0)</f>
        <v>PLANTAS</v>
      </c>
      <c r="K387">
        <f>SUMIFS('DIAS DE INVENTARIO TAT'!M:M,'DIAS DE INVENTARIO TAT'!A:A,Tablaedad[[#This Row],[DESTINO]],'DIAS DE INVENTARIO TAT'!B:B,Tablaedad[[#This Row],[Item]])</f>
        <v>0</v>
      </c>
      <c r="L387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387" s="6">
        <f>SUMIFS(inv!D$1:D$1,inv!T$1:T$1,Tablaedad[[#This Row],[DESTINO]],inv!AA$1:AA$1,Tablaedad[[#This Row],[Columna4]],inv!P$1:P$1,Tablaedad[[#This Row],[Item]])</f>
        <v>0</v>
      </c>
      <c r="N387" s="183">
        <f>+IFERROR(Tablaedad[[#This Row],[CANTIDAD]]/Tablaedad[[#This Row],[INVENTARIO TOTAL]],0)</f>
        <v>0</v>
      </c>
      <c r="O387" t="str">
        <f>+VLOOKUP(Tablaedad[[#This Row],[Item]],'DT HUEVO'!$A:$E,5,0)</f>
        <v>ROTO</v>
      </c>
      <c r="P387">
        <f>SUMIFS('DIAS DE INVENTARIO TAT'!R:R,'DIAS DE INVENTARIO TAT'!A:A,Tablaedad[[#This Row],[DESTINO]],'DIAS DE INVENTARIO TAT'!B:B,Tablaedad[[#This Row],[Item]])</f>
        <v>0</v>
      </c>
      <c r="Q387">
        <v>79110</v>
      </c>
      <c r="R387" t="s">
        <v>1733</v>
      </c>
      <c r="S387" t="s">
        <v>1733</v>
      </c>
      <c r="T387" t="s">
        <v>1733</v>
      </c>
    </row>
    <row r="388" spans="1:20">
      <c r="A388" s="221" t="s">
        <v>806</v>
      </c>
      <c r="B388" s="222">
        <v>46307</v>
      </c>
      <c r="C388" s="221">
        <v>1</v>
      </c>
      <c r="D388" s="221">
        <v>2110302</v>
      </c>
      <c r="E388" s="166">
        <v>5976</v>
      </c>
      <c r="F388" s="27" t="str">
        <f>VLOOKUP(Tablaedad[[#This Row],[Item]],'DT HUEVO'!$A:$B,2,0)</f>
        <v>HUEVO L X 30 CARTON VERDE CANASTA</v>
      </c>
      <c r="G388" s="8" t="str">
        <f>+VLOOKUP(Tablaedad[[#This Row],[CEDI]],'CONVERSION DATOS'!B:C,2,0)</f>
        <v>ALKA2</v>
      </c>
      <c r="H388" s="14" t="str">
        <f>+VLOOKUP(Tablaedad[[#This Row],[Item]],'DT HUEVO'!$A:$E,4,0)</f>
        <v>VERDE</v>
      </c>
      <c r="I388" t="str">
        <f>+VLOOKUP(Tablaedad[[#This Row],[Item]],'DT HUEVO'!$A:$D,3,0)</f>
        <v>L</v>
      </c>
      <c r="J388" t="str">
        <f>+VLOOKUP(G388,'DT HUEVO'!$H:$K,4,0)</f>
        <v>PLANTAS</v>
      </c>
      <c r="K388">
        <f>SUMIFS('DIAS DE INVENTARIO TAT'!M:M,'DIAS DE INVENTARIO TAT'!A:A,Tablaedad[[#This Row],[DESTINO]],'DIAS DE INVENTARIO TAT'!B:B,Tablaedad[[#This Row],[Item]])</f>
        <v>0</v>
      </c>
      <c r="L388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388" s="6">
        <f>SUMIFS(inv!D$1:D$1,inv!T$1:T$1,Tablaedad[[#This Row],[DESTINO]],inv!AA$1:AA$1,Tablaedad[[#This Row],[Columna4]],inv!P$1:P$1,Tablaedad[[#This Row],[Item]])</f>
        <v>0</v>
      </c>
      <c r="N388" s="183">
        <f>+IFERROR(Tablaedad[[#This Row],[CANTIDAD]]/Tablaedad[[#This Row],[INVENTARIO TOTAL]],0)</f>
        <v>0</v>
      </c>
      <c r="O388">
        <f>+VLOOKUP(Tablaedad[[#This Row],[Item]],'DT HUEVO'!$A:$E,5,0)</f>
        <v>0</v>
      </c>
      <c r="P388">
        <f>SUMIFS('DIAS DE INVENTARIO TAT'!R:R,'DIAS DE INVENTARIO TAT'!A:A,Tablaedad[[#This Row],[DESTINO]],'DIAS DE INVENTARIO TAT'!B:B,Tablaedad[[#This Row],[Item]])</f>
        <v>0</v>
      </c>
      <c r="R388" t="s">
        <v>1733</v>
      </c>
      <c r="S388" t="s">
        <v>1733</v>
      </c>
      <c r="T388" t="s">
        <v>1733</v>
      </c>
    </row>
    <row r="389" spans="1:20">
      <c r="A389" s="221" t="s">
        <v>806</v>
      </c>
      <c r="B389" s="222">
        <v>46307</v>
      </c>
      <c r="C389" s="221">
        <v>1</v>
      </c>
      <c r="D389" s="221">
        <v>2010301</v>
      </c>
      <c r="E389" s="166">
        <v>219889</v>
      </c>
      <c r="F389" s="27" t="str">
        <f>VLOOKUP(Tablaedad[[#This Row],[Item]],'DT HUEVO'!$A:$B,2,0)</f>
        <v>HUEVO AA X30 CARTON GRIS CANASTA</v>
      </c>
      <c r="G389" s="8" t="str">
        <f>+VLOOKUP(Tablaedad[[#This Row],[CEDI]],'CONVERSION DATOS'!B:C,2,0)</f>
        <v>ALKA2</v>
      </c>
      <c r="H389" s="14" t="str">
        <f>+VLOOKUP(Tablaedad[[#This Row],[Item]],'DT HUEVO'!$A:$E,4,0)</f>
        <v>GRIS SUELTO</v>
      </c>
      <c r="I389" t="str">
        <f>+VLOOKUP(Tablaedad[[#This Row],[Item]],'DT HUEVO'!$A:$D,3,0)</f>
        <v>AA</v>
      </c>
      <c r="J389" t="str">
        <f>+VLOOKUP(G389,'DT HUEVO'!$H:$K,4,0)</f>
        <v>PLANTAS</v>
      </c>
      <c r="K389">
        <f>SUMIFS('DIAS DE INVENTARIO TAT'!M:M,'DIAS DE INVENTARIO TAT'!A:A,Tablaedad[[#This Row],[DESTINO]],'DIAS DE INVENTARIO TAT'!B:B,Tablaedad[[#This Row],[Item]])</f>
        <v>0</v>
      </c>
      <c r="L389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389" s="6">
        <f>SUMIFS(inv!D$1:D$1,inv!T$1:T$1,Tablaedad[[#This Row],[DESTINO]],inv!AA$1:AA$1,Tablaedad[[#This Row],[Columna4]],inv!P$1:P$1,Tablaedad[[#This Row],[Item]])</f>
        <v>0</v>
      </c>
      <c r="N389" s="183">
        <f>+IFERROR(Tablaedad[[#This Row],[CANTIDAD]]/Tablaedad[[#This Row],[INVENTARIO TOTAL]],0)</f>
        <v>0</v>
      </c>
      <c r="O389">
        <f>+VLOOKUP(Tablaedad[[#This Row],[Item]],'DT HUEVO'!$A:$E,5,0)</f>
        <v>0</v>
      </c>
      <c r="P389">
        <f>SUMIFS('DIAS DE INVENTARIO TAT'!R:R,'DIAS DE INVENTARIO TAT'!A:A,Tablaedad[[#This Row],[DESTINO]],'DIAS DE INVENTARIO TAT'!B:B,Tablaedad[[#This Row],[Item]])</f>
        <v>0</v>
      </c>
      <c r="R389" t="s">
        <v>1733</v>
      </c>
      <c r="S389" t="s">
        <v>1733</v>
      </c>
      <c r="T389" t="s">
        <v>1733</v>
      </c>
    </row>
    <row r="390" spans="1:20">
      <c r="A390" s="221" t="s">
        <v>806</v>
      </c>
      <c r="B390" s="222">
        <v>46307</v>
      </c>
      <c r="C390" s="221">
        <v>1</v>
      </c>
      <c r="D390" s="221">
        <v>2010301</v>
      </c>
      <c r="E390" s="166">
        <v>43649</v>
      </c>
      <c r="F390" s="27" t="str">
        <f>VLOOKUP(Tablaedad[[#This Row],[Item]],'DT HUEVO'!$A:$B,2,0)</f>
        <v>HUEVO AA X30 CARTON GRIS CANASTA</v>
      </c>
      <c r="G390" s="8" t="str">
        <f>+VLOOKUP(Tablaedad[[#This Row],[CEDI]],'CONVERSION DATOS'!B:C,2,0)</f>
        <v>ALKA2</v>
      </c>
      <c r="H390" s="14" t="str">
        <f>+VLOOKUP(Tablaedad[[#This Row],[Item]],'DT HUEVO'!$A:$E,4,0)</f>
        <v>GRIS SUELTO</v>
      </c>
      <c r="I390" t="str">
        <f>+VLOOKUP(Tablaedad[[#This Row],[Item]],'DT HUEVO'!$A:$D,3,0)</f>
        <v>AA</v>
      </c>
      <c r="J390" t="str">
        <f>+VLOOKUP(G390,'DT HUEVO'!$H:$K,4,0)</f>
        <v>PLANTAS</v>
      </c>
      <c r="K390">
        <f>SUMIFS('DIAS DE INVENTARIO TAT'!M:M,'DIAS DE INVENTARIO TAT'!A:A,Tablaedad[[#This Row],[DESTINO]],'DIAS DE INVENTARIO TAT'!B:B,Tablaedad[[#This Row],[Item]])</f>
        <v>0</v>
      </c>
      <c r="L390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390" s="6">
        <f>SUMIFS(inv!D$1:D$1,inv!T$1:T$1,Tablaedad[[#This Row],[DESTINO]],inv!AA$1:AA$1,Tablaedad[[#This Row],[Columna4]],inv!P$1:P$1,Tablaedad[[#This Row],[Item]])</f>
        <v>0</v>
      </c>
      <c r="N390" s="183">
        <f>+IFERROR(Tablaedad[[#This Row],[CANTIDAD]]/Tablaedad[[#This Row],[INVENTARIO TOTAL]],0)</f>
        <v>0</v>
      </c>
      <c r="O390">
        <f>+VLOOKUP(Tablaedad[[#This Row],[Item]],'DT HUEVO'!$A:$E,5,0)</f>
        <v>0</v>
      </c>
      <c r="P390">
        <f>SUMIFS('DIAS DE INVENTARIO TAT'!R:R,'DIAS DE INVENTARIO TAT'!A:A,Tablaedad[[#This Row],[DESTINO]],'DIAS DE INVENTARIO TAT'!B:B,Tablaedad[[#This Row],[Item]])</f>
        <v>0</v>
      </c>
      <c r="R390" t="s">
        <v>1733</v>
      </c>
      <c r="S390" t="s">
        <v>1733</v>
      </c>
      <c r="T390" t="s">
        <v>1733</v>
      </c>
    </row>
    <row r="391" spans="1:20">
      <c r="A391" s="221" t="s">
        <v>806</v>
      </c>
      <c r="B391" s="222">
        <v>46307</v>
      </c>
      <c r="C391" s="221">
        <v>3</v>
      </c>
      <c r="D391" s="221">
        <v>2110402</v>
      </c>
      <c r="E391" s="166">
        <v>3257</v>
      </c>
      <c r="F391" s="27" t="str">
        <f>VLOOKUP(Tablaedad[[#This Row],[Item]],'DT HUEVO'!$A:$B,2,0)</f>
        <v>HUEVO M X 30 CARTON VERDE CANASTA</v>
      </c>
      <c r="G391" s="8" t="str">
        <f>+VLOOKUP(Tablaedad[[#This Row],[CEDI]],'CONVERSION DATOS'!B:C,2,0)</f>
        <v>ALKA2</v>
      </c>
      <c r="H391" s="14" t="str">
        <f>+VLOOKUP(Tablaedad[[#This Row],[Item]],'DT HUEVO'!$A:$E,4,0)</f>
        <v>VERDE</v>
      </c>
      <c r="I391" t="str">
        <f>+VLOOKUP(Tablaedad[[#This Row],[Item]],'DT HUEVO'!$A:$D,3,0)</f>
        <v>M</v>
      </c>
      <c r="J391" t="str">
        <f>+VLOOKUP(G391,'DT HUEVO'!$H:$K,4,0)</f>
        <v>PLANTAS</v>
      </c>
      <c r="K391">
        <f>SUMIFS('DIAS DE INVENTARIO TAT'!M:M,'DIAS DE INVENTARIO TAT'!A:A,Tablaedad[[#This Row],[DESTINO]],'DIAS DE INVENTARIO TAT'!B:B,Tablaedad[[#This Row],[Item]])</f>
        <v>0</v>
      </c>
      <c r="L391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391" s="6">
        <f>SUMIFS(inv!D$1:D$1,inv!T$1:T$1,Tablaedad[[#This Row],[DESTINO]],inv!AA$1:AA$1,Tablaedad[[#This Row],[Columna4]],inv!P$1:P$1,Tablaedad[[#This Row],[Item]])</f>
        <v>0</v>
      </c>
      <c r="N391" s="183">
        <f>+IFERROR(Tablaedad[[#This Row],[CANTIDAD]]/Tablaedad[[#This Row],[INVENTARIO TOTAL]],0)</f>
        <v>0</v>
      </c>
      <c r="O391">
        <f>+VLOOKUP(Tablaedad[[#This Row],[Item]],'DT HUEVO'!$A:$E,5,0)</f>
        <v>0</v>
      </c>
      <c r="P391">
        <f>SUMIFS('DIAS DE INVENTARIO TAT'!R:R,'DIAS DE INVENTARIO TAT'!A:A,Tablaedad[[#This Row],[DESTINO]],'DIAS DE INVENTARIO TAT'!B:B,Tablaedad[[#This Row],[Item]])</f>
        <v>0</v>
      </c>
      <c r="R391" t="s">
        <v>1733</v>
      </c>
      <c r="S391" t="s">
        <v>1733</v>
      </c>
      <c r="T391" t="s">
        <v>1733</v>
      </c>
    </row>
    <row r="392" spans="1:20">
      <c r="A392" s="221" t="s">
        <v>806</v>
      </c>
      <c r="B392" s="222">
        <v>46307</v>
      </c>
      <c r="C392" s="221">
        <v>5</v>
      </c>
      <c r="D392" s="221">
        <v>2010102</v>
      </c>
      <c r="E392" s="166">
        <v>960</v>
      </c>
      <c r="F392" s="27" t="str">
        <f>VLOOKUP(Tablaedad[[#This Row],[Item]],'DT HUEVO'!$A:$B,2,0)</f>
        <v>HUEVO YUMBO X20 CARTON VERDE CANASTA</v>
      </c>
      <c r="G392" s="8" t="str">
        <f>+VLOOKUP(Tablaedad[[#This Row],[CEDI]],'CONVERSION DATOS'!B:C,2,0)</f>
        <v>ALKA2</v>
      </c>
      <c r="H392" s="14" t="str">
        <f>+VLOOKUP(Tablaedad[[#This Row],[Item]],'DT HUEVO'!$A:$E,4,0)</f>
        <v>VERDE</v>
      </c>
      <c r="I392" t="str">
        <f>+VLOOKUP(Tablaedad[[#This Row],[Item]],'DT HUEVO'!$A:$D,3,0)</f>
        <v>YUMBO</v>
      </c>
      <c r="J392" t="str">
        <f>+VLOOKUP(G392,'DT HUEVO'!$H:$K,4,0)</f>
        <v>PLANTAS</v>
      </c>
      <c r="K392">
        <f>SUMIFS('DIAS DE INVENTARIO TAT'!M:M,'DIAS DE INVENTARIO TAT'!A:A,Tablaedad[[#This Row],[DESTINO]],'DIAS DE INVENTARIO TAT'!B:B,Tablaedad[[#This Row],[Item]])</f>
        <v>0</v>
      </c>
      <c r="L392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392" s="6">
        <f>SUMIFS(inv!D$1:D$1,inv!T$1:T$1,Tablaedad[[#This Row],[DESTINO]],inv!AA$1:AA$1,Tablaedad[[#This Row],[Columna4]],inv!P$1:P$1,Tablaedad[[#This Row],[Item]])</f>
        <v>0</v>
      </c>
      <c r="N392" s="183">
        <f>+IFERROR(Tablaedad[[#This Row],[CANTIDAD]]/Tablaedad[[#This Row],[INVENTARIO TOTAL]],0)</f>
        <v>0</v>
      </c>
      <c r="O392">
        <f>+VLOOKUP(Tablaedad[[#This Row],[Item]],'DT HUEVO'!$A:$E,5,0)</f>
        <v>0</v>
      </c>
      <c r="P392">
        <f>SUMIFS('DIAS DE INVENTARIO TAT'!R:R,'DIAS DE INVENTARIO TAT'!A:A,Tablaedad[[#This Row],[DESTINO]],'DIAS DE INVENTARIO TAT'!B:B,Tablaedad[[#This Row],[Item]])</f>
        <v>0</v>
      </c>
      <c r="R392" t="s">
        <v>1733</v>
      </c>
      <c r="S392" t="s">
        <v>1733</v>
      </c>
      <c r="T392" t="s">
        <v>1733</v>
      </c>
    </row>
    <row r="393" spans="1:20">
      <c r="A393" s="221" t="s">
        <v>806</v>
      </c>
      <c r="B393" s="222">
        <v>46307</v>
      </c>
      <c r="C393" s="221">
        <v>4</v>
      </c>
      <c r="D393" s="221">
        <v>2010102</v>
      </c>
      <c r="E393" s="166">
        <v>1352</v>
      </c>
      <c r="F393" s="27" t="str">
        <f>VLOOKUP(Tablaedad[[#This Row],[Item]],'DT HUEVO'!$A:$B,2,0)</f>
        <v>HUEVO YUMBO X20 CARTON VERDE CANASTA</v>
      </c>
      <c r="G393" s="8" t="str">
        <f>+VLOOKUP(Tablaedad[[#This Row],[CEDI]],'CONVERSION DATOS'!B:C,2,0)</f>
        <v>ALKA2</v>
      </c>
      <c r="H393" s="14" t="str">
        <f>+VLOOKUP(Tablaedad[[#This Row],[Item]],'DT HUEVO'!$A:$E,4,0)</f>
        <v>VERDE</v>
      </c>
      <c r="I393" t="str">
        <f>+VLOOKUP(Tablaedad[[#This Row],[Item]],'DT HUEVO'!$A:$D,3,0)</f>
        <v>YUMBO</v>
      </c>
      <c r="J393" t="str">
        <f>+VLOOKUP(G393,'DT HUEVO'!$H:$K,4,0)</f>
        <v>PLANTAS</v>
      </c>
      <c r="K393">
        <f>SUMIFS('DIAS DE INVENTARIO TAT'!M:M,'DIAS DE INVENTARIO TAT'!A:A,Tablaedad[[#This Row],[DESTINO]],'DIAS DE INVENTARIO TAT'!B:B,Tablaedad[[#This Row],[Item]])</f>
        <v>0</v>
      </c>
      <c r="L393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393" s="6">
        <f>SUMIFS(inv!D$1:D$1,inv!T$1:T$1,Tablaedad[[#This Row],[DESTINO]],inv!AA$1:AA$1,Tablaedad[[#This Row],[Columna4]],inv!P$1:P$1,Tablaedad[[#This Row],[Item]])</f>
        <v>0</v>
      </c>
      <c r="N393" s="183">
        <f>+IFERROR(Tablaedad[[#This Row],[CANTIDAD]]/Tablaedad[[#This Row],[INVENTARIO TOTAL]],0)</f>
        <v>0</v>
      </c>
      <c r="O393">
        <f>+VLOOKUP(Tablaedad[[#This Row],[Item]],'DT HUEVO'!$A:$E,5,0)</f>
        <v>0</v>
      </c>
      <c r="P393">
        <f>SUMIFS('DIAS DE INVENTARIO TAT'!R:R,'DIAS DE INVENTARIO TAT'!A:A,Tablaedad[[#This Row],[DESTINO]],'DIAS DE INVENTARIO TAT'!B:B,Tablaedad[[#This Row],[Item]])</f>
        <v>0</v>
      </c>
      <c r="R393" t="s">
        <v>1733</v>
      </c>
      <c r="S393" t="s">
        <v>1733</v>
      </c>
      <c r="T393" t="s">
        <v>1733</v>
      </c>
    </row>
    <row r="394" spans="1:20">
      <c r="A394" s="221" t="s">
        <v>806</v>
      </c>
      <c r="B394" s="222">
        <v>46307</v>
      </c>
      <c r="C394" s="221">
        <v>3</v>
      </c>
      <c r="D394" s="221">
        <v>2010102</v>
      </c>
      <c r="E394" s="166">
        <v>1014</v>
      </c>
      <c r="F394" s="27" t="str">
        <f>VLOOKUP(Tablaedad[[#This Row],[Item]],'DT HUEVO'!$A:$B,2,0)</f>
        <v>HUEVO YUMBO X20 CARTON VERDE CANASTA</v>
      </c>
      <c r="G394" s="8" t="str">
        <f>+VLOOKUP(Tablaedad[[#This Row],[CEDI]],'CONVERSION DATOS'!B:C,2,0)</f>
        <v>ALKA2</v>
      </c>
      <c r="H394" s="14" t="str">
        <f>+VLOOKUP(Tablaedad[[#This Row],[Item]],'DT HUEVO'!$A:$E,4,0)</f>
        <v>VERDE</v>
      </c>
      <c r="I394" t="str">
        <f>+VLOOKUP(Tablaedad[[#This Row],[Item]],'DT HUEVO'!$A:$D,3,0)</f>
        <v>YUMBO</v>
      </c>
      <c r="J394" t="str">
        <f>+VLOOKUP(G394,'DT HUEVO'!$H:$K,4,0)</f>
        <v>PLANTAS</v>
      </c>
      <c r="K394">
        <f>SUMIFS('DIAS DE INVENTARIO TAT'!M:M,'DIAS DE INVENTARIO TAT'!A:A,Tablaedad[[#This Row],[DESTINO]],'DIAS DE INVENTARIO TAT'!B:B,Tablaedad[[#This Row],[Item]])</f>
        <v>0</v>
      </c>
      <c r="L394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394" s="6">
        <f>SUMIFS(inv!D$1:D$1,inv!T$1:T$1,Tablaedad[[#This Row],[DESTINO]],inv!AA$1:AA$1,Tablaedad[[#This Row],[Columna4]],inv!P$1:P$1,Tablaedad[[#This Row],[Item]])</f>
        <v>0</v>
      </c>
      <c r="N394" s="183">
        <f>+IFERROR(Tablaedad[[#This Row],[CANTIDAD]]/Tablaedad[[#This Row],[INVENTARIO TOTAL]],0)</f>
        <v>0</v>
      </c>
      <c r="O394">
        <f>+VLOOKUP(Tablaedad[[#This Row],[Item]],'DT HUEVO'!$A:$E,5,0)</f>
        <v>0</v>
      </c>
      <c r="P394">
        <f>SUMIFS('DIAS DE INVENTARIO TAT'!R:R,'DIAS DE INVENTARIO TAT'!A:A,Tablaedad[[#This Row],[DESTINO]],'DIAS DE INVENTARIO TAT'!B:B,Tablaedad[[#This Row],[Item]])</f>
        <v>0</v>
      </c>
      <c r="R394" t="s">
        <v>1733</v>
      </c>
      <c r="S394" t="s">
        <v>1733</v>
      </c>
      <c r="T394" t="s">
        <v>1733</v>
      </c>
    </row>
    <row r="395" spans="1:20">
      <c r="A395" s="221" t="s">
        <v>806</v>
      </c>
      <c r="B395" s="222">
        <v>46307</v>
      </c>
      <c r="C395" s="221">
        <v>2</v>
      </c>
      <c r="D395" s="221">
        <v>2010102</v>
      </c>
      <c r="E395" s="166">
        <v>1488</v>
      </c>
      <c r="F395" s="27" t="str">
        <f>VLOOKUP(Tablaedad[[#This Row],[Item]],'DT HUEVO'!$A:$B,2,0)</f>
        <v>HUEVO YUMBO X20 CARTON VERDE CANASTA</v>
      </c>
      <c r="G395" s="8" t="str">
        <f>+VLOOKUP(Tablaedad[[#This Row],[CEDI]],'CONVERSION DATOS'!B:C,2,0)</f>
        <v>ALKA2</v>
      </c>
      <c r="H395" s="14" t="str">
        <f>+VLOOKUP(Tablaedad[[#This Row],[Item]],'DT HUEVO'!$A:$E,4,0)</f>
        <v>VERDE</v>
      </c>
      <c r="I395" t="str">
        <f>+VLOOKUP(Tablaedad[[#This Row],[Item]],'DT HUEVO'!$A:$D,3,0)</f>
        <v>YUMBO</v>
      </c>
      <c r="J395" t="str">
        <f>+VLOOKUP(G395,'DT HUEVO'!$H:$K,4,0)</f>
        <v>PLANTAS</v>
      </c>
      <c r="K395">
        <f>SUMIFS('DIAS DE INVENTARIO TAT'!M:M,'DIAS DE INVENTARIO TAT'!A:A,Tablaedad[[#This Row],[DESTINO]],'DIAS DE INVENTARIO TAT'!B:B,Tablaedad[[#This Row],[Item]])</f>
        <v>0</v>
      </c>
      <c r="L395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395" s="6">
        <f>SUMIFS(inv!D$1:D$1,inv!T$1:T$1,Tablaedad[[#This Row],[DESTINO]],inv!AA$1:AA$1,Tablaedad[[#This Row],[Columna4]],inv!P$1:P$1,Tablaedad[[#This Row],[Item]])</f>
        <v>0</v>
      </c>
      <c r="N395" s="183">
        <f>+IFERROR(Tablaedad[[#This Row],[CANTIDAD]]/Tablaedad[[#This Row],[INVENTARIO TOTAL]],0)</f>
        <v>0</v>
      </c>
      <c r="O395">
        <f>+VLOOKUP(Tablaedad[[#This Row],[Item]],'DT HUEVO'!$A:$E,5,0)</f>
        <v>0</v>
      </c>
      <c r="P395">
        <f>SUMIFS('DIAS DE INVENTARIO TAT'!R:R,'DIAS DE INVENTARIO TAT'!A:A,Tablaedad[[#This Row],[DESTINO]],'DIAS DE INVENTARIO TAT'!B:B,Tablaedad[[#This Row],[Item]])</f>
        <v>0</v>
      </c>
      <c r="R395" t="s">
        <v>1733</v>
      </c>
      <c r="S395" t="s">
        <v>1733</v>
      </c>
      <c r="T395" t="s">
        <v>1733</v>
      </c>
    </row>
    <row r="396" spans="1:20">
      <c r="A396" s="221" t="s">
        <v>806</v>
      </c>
      <c r="B396" s="222">
        <v>46307</v>
      </c>
      <c r="C396" s="221">
        <v>1</v>
      </c>
      <c r="D396" s="221">
        <v>2010102</v>
      </c>
      <c r="E396" s="166">
        <v>1352</v>
      </c>
      <c r="F396" s="27" t="str">
        <f>VLOOKUP(Tablaedad[[#This Row],[Item]],'DT HUEVO'!$A:$B,2,0)</f>
        <v>HUEVO YUMBO X20 CARTON VERDE CANASTA</v>
      </c>
      <c r="G396" s="8" t="str">
        <f>+VLOOKUP(Tablaedad[[#This Row],[CEDI]],'CONVERSION DATOS'!B:C,2,0)</f>
        <v>ALKA2</v>
      </c>
      <c r="H396" s="14" t="str">
        <f>+VLOOKUP(Tablaedad[[#This Row],[Item]],'DT HUEVO'!$A:$E,4,0)</f>
        <v>VERDE</v>
      </c>
      <c r="I396" t="str">
        <f>+VLOOKUP(Tablaedad[[#This Row],[Item]],'DT HUEVO'!$A:$D,3,0)</f>
        <v>YUMBO</v>
      </c>
      <c r="J396" t="str">
        <f>+VLOOKUP(G396,'DT HUEVO'!$H:$K,4,0)</f>
        <v>PLANTAS</v>
      </c>
      <c r="K396">
        <f>SUMIFS('DIAS DE INVENTARIO TAT'!M:M,'DIAS DE INVENTARIO TAT'!A:A,Tablaedad[[#This Row],[DESTINO]],'DIAS DE INVENTARIO TAT'!B:B,Tablaedad[[#This Row],[Item]])</f>
        <v>0</v>
      </c>
      <c r="L396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396" s="6">
        <f>SUMIFS(inv!D$1:D$1,inv!T$1:T$1,Tablaedad[[#This Row],[DESTINO]],inv!AA$1:AA$1,Tablaedad[[#This Row],[Columna4]],inv!P$1:P$1,Tablaedad[[#This Row],[Item]])</f>
        <v>0</v>
      </c>
      <c r="N396" s="183">
        <f>+IFERROR(Tablaedad[[#This Row],[CANTIDAD]]/Tablaedad[[#This Row],[INVENTARIO TOTAL]],0)</f>
        <v>0</v>
      </c>
      <c r="O396">
        <f>+VLOOKUP(Tablaedad[[#This Row],[Item]],'DT HUEVO'!$A:$E,5,0)</f>
        <v>0</v>
      </c>
      <c r="P396">
        <f>SUMIFS('DIAS DE INVENTARIO TAT'!R:R,'DIAS DE INVENTARIO TAT'!A:A,Tablaedad[[#This Row],[DESTINO]],'DIAS DE INVENTARIO TAT'!B:B,Tablaedad[[#This Row],[Item]])</f>
        <v>0</v>
      </c>
      <c r="R396" t="s">
        <v>1733</v>
      </c>
      <c r="S396" t="s">
        <v>1733</v>
      </c>
      <c r="T396" t="s">
        <v>1733</v>
      </c>
    </row>
    <row r="397" spans="1:20">
      <c r="A397" s="221" t="s">
        <v>806</v>
      </c>
      <c r="B397" s="222">
        <v>46307</v>
      </c>
      <c r="C397" s="221">
        <v>6</v>
      </c>
      <c r="D397" s="221">
        <v>2110202</v>
      </c>
      <c r="E397" s="166">
        <v>25200</v>
      </c>
      <c r="F397" s="27" t="str">
        <f>VLOOKUP(Tablaedad[[#This Row],[Item]],'DT HUEVO'!$A:$B,2,0)</f>
        <v>HUEVO XL X 30 CARTON VERDE CANASTA</v>
      </c>
      <c r="G397" s="8" t="str">
        <f>+VLOOKUP(Tablaedad[[#This Row],[CEDI]],'CONVERSION DATOS'!B:C,2,0)</f>
        <v>ALKA2</v>
      </c>
      <c r="H397" s="14" t="str">
        <f>+VLOOKUP(Tablaedad[[#This Row],[Item]],'DT HUEVO'!$A:$E,4,0)</f>
        <v>VERDE</v>
      </c>
      <c r="I397" t="str">
        <f>+VLOOKUP(Tablaedad[[#This Row],[Item]],'DT HUEVO'!$A:$D,3,0)</f>
        <v>XL</v>
      </c>
      <c r="J397" t="str">
        <f>+VLOOKUP(G397,'DT HUEVO'!$H:$K,4,0)</f>
        <v>PLANTAS</v>
      </c>
      <c r="K397">
        <f>SUMIFS('DIAS DE INVENTARIO TAT'!M:M,'DIAS DE INVENTARIO TAT'!A:A,Tablaedad[[#This Row],[DESTINO]],'DIAS DE INVENTARIO TAT'!B:B,Tablaedad[[#This Row],[Item]])</f>
        <v>0</v>
      </c>
      <c r="L397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397" s="6">
        <f>SUMIFS(inv!D$1:D$1,inv!T$1:T$1,Tablaedad[[#This Row],[DESTINO]],inv!AA$1:AA$1,Tablaedad[[#This Row],[Columna4]],inv!P$1:P$1,Tablaedad[[#This Row],[Item]])</f>
        <v>0</v>
      </c>
      <c r="N397" s="183">
        <f>+IFERROR(Tablaedad[[#This Row],[CANTIDAD]]/Tablaedad[[#This Row],[INVENTARIO TOTAL]],0)</f>
        <v>0</v>
      </c>
      <c r="O397">
        <f>+VLOOKUP(Tablaedad[[#This Row],[Item]],'DT HUEVO'!$A:$E,5,0)</f>
        <v>0</v>
      </c>
      <c r="P397">
        <f>SUMIFS('DIAS DE INVENTARIO TAT'!R:R,'DIAS DE INVENTARIO TAT'!A:A,Tablaedad[[#This Row],[DESTINO]],'DIAS DE INVENTARIO TAT'!B:B,Tablaedad[[#This Row],[Item]])</f>
        <v>0</v>
      </c>
      <c r="R397" t="s">
        <v>1733</v>
      </c>
      <c r="S397" t="s">
        <v>1734</v>
      </c>
      <c r="T397" t="s">
        <v>1733</v>
      </c>
    </row>
    <row r="398" spans="1:20">
      <c r="A398" s="221" t="s">
        <v>806</v>
      </c>
      <c r="B398" s="222">
        <v>46307</v>
      </c>
      <c r="C398" s="221">
        <v>5</v>
      </c>
      <c r="D398" s="221">
        <v>2110202</v>
      </c>
      <c r="E398" s="166">
        <v>22509</v>
      </c>
      <c r="F398" s="27" t="str">
        <f>VLOOKUP(Tablaedad[[#This Row],[Item]],'DT HUEVO'!$A:$B,2,0)</f>
        <v>HUEVO XL X 30 CARTON VERDE CANASTA</v>
      </c>
      <c r="G398" s="8" t="str">
        <f>+VLOOKUP(Tablaedad[[#This Row],[CEDI]],'CONVERSION DATOS'!B:C,2,0)</f>
        <v>ALKA2</v>
      </c>
      <c r="H398" s="14" t="str">
        <f>+VLOOKUP(Tablaedad[[#This Row],[Item]],'DT HUEVO'!$A:$E,4,0)</f>
        <v>VERDE</v>
      </c>
      <c r="I398" t="str">
        <f>+VLOOKUP(Tablaedad[[#This Row],[Item]],'DT HUEVO'!$A:$D,3,0)</f>
        <v>XL</v>
      </c>
      <c r="J398" t="str">
        <f>+VLOOKUP(G398,'DT HUEVO'!$H:$K,4,0)</f>
        <v>PLANTAS</v>
      </c>
      <c r="K398">
        <f>SUMIFS('DIAS DE INVENTARIO TAT'!M:M,'DIAS DE INVENTARIO TAT'!A:A,Tablaedad[[#This Row],[DESTINO]],'DIAS DE INVENTARIO TAT'!B:B,Tablaedad[[#This Row],[Item]])</f>
        <v>0</v>
      </c>
      <c r="L398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398" s="6">
        <f>SUMIFS(inv!D$1:D$1,inv!T$1:T$1,Tablaedad[[#This Row],[DESTINO]],inv!AA$1:AA$1,Tablaedad[[#This Row],[Columna4]],inv!P$1:P$1,Tablaedad[[#This Row],[Item]])</f>
        <v>0</v>
      </c>
      <c r="N398" s="183">
        <f>+IFERROR(Tablaedad[[#This Row],[CANTIDAD]]/Tablaedad[[#This Row],[INVENTARIO TOTAL]],0)</f>
        <v>0</v>
      </c>
      <c r="O398">
        <f>+VLOOKUP(Tablaedad[[#This Row],[Item]],'DT HUEVO'!$A:$E,5,0)</f>
        <v>0</v>
      </c>
      <c r="P398">
        <f>SUMIFS('DIAS DE INVENTARIO TAT'!R:R,'DIAS DE INVENTARIO TAT'!A:A,Tablaedad[[#This Row],[DESTINO]],'DIAS DE INVENTARIO TAT'!B:B,Tablaedad[[#This Row],[Item]])</f>
        <v>0</v>
      </c>
      <c r="R398" t="s">
        <v>1733</v>
      </c>
      <c r="S398" t="s">
        <v>1733</v>
      </c>
      <c r="T398" t="s">
        <v>1733</v>
      </c>
    </row>
    <row r="399" spans="1:20">
      <c r="A399" s="221" t="s">
        <v>806</v>
      </c>
      <c r="B399" s="222">
        <v>46307</v>
      </c>
      <c r="C399" s="221">
        <v>4</v>
      </c>
      <c r="D399" s="221">
        <v>2110202</v>
      </c>
      <c r="E399" s="166">
        <v>44455</v>
      </c>
      <c r="F399" s="27" t="str">
        <f>VLOOKUP(Tablaedad[[#This Row],[Item]],'DT HUEVO'!$A:$B,2,0)</f>
        <v>HUEVO XL X 30 CARTON VERDE CANASTA</v>
      </c>
      <c r="G399" s="8" t="str">
        <f>+VLOOKUP(Tablaedad[[#This Row],[CEDI]],'CONVERSION DATOS'!B:C,2,0)</f>
        <v>ALKA2</v>
      </c>
      <c r="H399" s="14" t="str">
        <f>+VLOOKUP(Tablaedad[[#This Row],[Item]],'DT HUEVO'!$A:$E,4,0)</f>
        <v>VERDE</v>
      </c>
      <c r="I399" t="str">
        <f>+VLOOKUP(Tablaedad[[#This Row],[Item]],'DT HUEVO'!$A:$D,3,0)</f>
        <v>XL</v>
      </c>
      <c r="J399" t="str">
        <f>+VLOOKUP(G399,'DT HUEVO'!$H:$K,4,0)</f>
        <v>PLANTAS</v>
      </c>
      <c r="K399">
        <f>SUMIFS('DIAS DE INVENTARIO TAT'!M:M,'DIAS DE INVENTARIO TAT'!A:A,Tablaedad[[#This Row],[DESTINO]],'DIAS DE INVENTARIO TAT'!B:B,Tablaedad[[#This Row],[Item]])</f>
        <v>0</v>
      </c>
      <c r="L399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399" s="6">
        <f>SUMIFS(inv!D$1:D$1,inv!T$1:T$1,Tablaedad[[#This Row],[DESTINO]],inv!AA$1:AA$1,Tablaedad[[#This Row],[Columna4]],inv!P$1:P$1,Tablaedad[[#This Row],[Item]])</f>
        <v>0</v>
      </c>
      <c r="N399" s="183">
        <f>+IFERROR(Tablaedad[[#This Row],[CANTIDAD]]/Tablaedad[[#This Row],[INVENTARIO TOTAL]],0)</f>
        <v>0</v>
      </c>
      <c r="O399">
        <f>+VLOOKUP(Tablaedad[[#This Row],[Item]],'DT HUEVO'!$A:$E,5,0)</f>
        <v>0</v>
      </c>
      <c r="P399">
        <f>SUMIFS('DIAS DE INVENTARIO TAT'!R:R,'DIAS DE INVENTARIO TAT'!A:A,Tablaedad[[#This Row],[DESTINO]],'DIAS DE INVENTARIO TAT'!B:B,Tablaedad[[#This Row],[Item]])</f>
        <v>0</v>
      </c>
      <c r="R399" t="s">
        <v>1733</v>
      </c>
      <c r="S399" t="s">
        <v>1733</v>
      </c>
      <c r="T399" t="s">
        <v>1733</v>
      </c>
    </row>
    <row r="400" spans="1:20">
      <c r="A400" s="221" t="s">
        <v>806</v>
      </c>
      <c r="B400" s="222">
        <v>46307</v>
      </c>
      <c r="C400" s="221">
        <v>3</v>
      </c>
      <c r="D400" s="221">
        <v>2110202</v>
      </c>
      <c r="E400" s="166">
        <v>29929</v>
      </c>
      <c r="F400" s="27" t="str">
        <f>VLOOKUP(Tablaedad[[#This Row],[Item]],'DT HUEVO'!$A:$B,2,0)</f>
        <v>HUEVO XL X 30 CARTON VERDE CANASTA</v>
      </c>
      <c r="G400" s="8" t="str">
        <f>+VLOOKUP(Tablaedad[[#This Row],[CEDI]],'CONVERSION DATOS'!B:C,2,0)</f>
        <v>ALKA2</v>
      </c>
      <c r="H400" s="14" t="str">
        <f>+VLOOKUP(Tablaedad[[#This Row],[Item]],'DT HUEVO'!$A:$E,4,0)</f>
        <v>VERDE</v>
      </c>
      <c r="I400" t="str">
        <f>+VLOOKUP(Tablaedad[[#This Row],[Item]],'DT HUEVO'!$A:$D,3,0)</f>
        <v>XL</v>
      </c>
      <c r="J400" t="str">
        <f>+VLOOKUP(G400,'DT HUEVO'!$H:$K,4,0)</f>
        <v>PLANTAS</v>
      </c>
      <c r="K400">
        <f>SUMIFS('DIAS DE INVENTARIO TAT'!M:M,'DIAS DE INVENTARIO TAT'!A:A,Tablaedad[[#This Row],[DESTINO]],'DIAS DE INVENTARIO TAT'!B:B,Tablaedad[[#This Row],[Item]])</f>
        <v>0</v>
      </c>
      <c r="L400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400" s="6">
        <f>SUMIFS(inv!D$1:D$1,inv!T$1:T$1,Tablaedad[[#This Row],[DESTINO]],inv!AA$1:AA$1,Tablaedad[[#This Row],[Columna4]],inv!P$1:P$1,Tablaedad[[#This Row],[Item]])</f>
        <v>0</v>
      </c>
      <c r="N400" s="183">
        <f>+IFERROR(Tablaedad[[#This Row],[CANTIDAD]]/Tablaedad[[#This Row],[INVENTARIO TOTAL]],0)</f>
        <v>0</v>
      </c>
      <c r="O400">
        <f>+VLOOKUP(Tablaedad[[#This Row],[Item]],'DT HUEVO'!$A:$E,5,0)</f>
        <v>0</v>
      </c>
      <c r="P400">
        <f>SUMIFS('DIAS DE INVENTARIO TAT'!R:R,'DIAS DE INVENTARIO TAT'!A:A,Tablaedad[[#This Row],[DESTINO]],'DIAS DE INVENTARIO TAT'!B:B,Tablaedad[[#This Row],[Item]])</f>
        <v>0</v>
      </c>
      <c r="R400" t="s">
        <v>1733</v>
      </c>
      <c r="S400" t="s">
        <v>1733</v>
      </c>
      <c r="T400" t="s">
        <v>1733</v>
      </c>
    </row>
    <row r="401" spans="1:20">
      <c r="A401" s="221" t="s">
        <v>806</v>
      </c>
      <c r="B401" s="222">
        <v>46307</v>
      </c>
      <c r="C401" s="221">
        <v>2</v>
      </c>
      <c r="D401" s="221">
        <v>2110202</v>
      </c>
      <c r="E401" s="242">
        <v>37325</v>
      </c>
      <c r="F401" s="27" t="str">
        <f>VLOOKUP(Tablaedad[[#This Row],[Item]],'DT HUEVO'!$A:$B,2,0)</f>
        <v>HUEVO XL X 30 CARTON VERDE CANASTA</v>
      </c>
      <c r="G401" s="8" t="str">
        <f>+VLOOKUP(Tablaedad[[#This Row],[CEDI]],'CONVERSION DATOS'!B:C,2,0)</f>
        <v>ALKA2</v>
      </c>
      <c r="H401" s="14" t="str">
        <f>+VLOOKUP(Tablaedad[[#This Row],[Item]],'DT HUEVO'!$A:$E,4,0)</f>
        <v>VERDE</v>
      </c>
      <c r="I401" t="str">
        <f>+VLOOKUP(Tablaedad[[#This Row],[Item]],'DT HUEVO'!$A:$D,3,0)</f>
        <v>XL</v>
      </c>
      <c r="J401" t="str">
        <f>+VLOOKUP(G401,'DT HUEVO'!$H:$K,4,0)</f>
        <v>PLANTAS</v>
      </c>
      <c r="K401">
        <f>SUMIFS('DIAS DE INVENTARIO TAT'!M:M,'DIAS DE INVENTARIO TAT'!A:A,Tablaedad[[#This Row],[DESTINO]],'DIAS DE INVENTARIO TAT'!B:B,Tablaedad[[#This Row],[Item]])</f>
        <v>0</v>
      </c>
      <c r="L401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401" s="6">
        <f>SUMIFS(inv!D$1:D$1,inv!T$1:T$1,Tablaedad[[#This Row],[DESTINO]],inv!AA$1:AA$1,Tablaedad[[#This Row],[Columna4]],inv!P$1:P$1,Tablaedad[[#This Row],[Item]])</f>
        <v>0</v>
      </c>
      <c r="N401" s="183">
        <f>+IFERROR(Tablaedad[[#This Row],[CANTIDAD]]/Tablaedad[[#This Row],[INVENTARIO TOTAL]],0)</f>
        <v>0</v>
      </c>
      <c r="O401">
        <f>+VLOOKUP(Tablaedad[[#This Row],[Item]],'DT HUEVO'!$A:$E,5,0)</f>
        <v>0</v>
      </c>
      <c r="P401">
        <f>SUMIFS('DIAS DE INVENTARIO TAT'!R:R,'DIAS DE INVENTARIO TAT'!A:A,Tablaedad[[#This Row],[DESTINO]],'DIAS DE INVENTARIO TAT'!B:B,Tablaedad[[#This Row],[Item]])</f>
        <v>0</v>
      </c>
      <c r="R401" t="s">
        <v>1733</v>
      </c>
      <c r="S401" t="s">
        <v>1733</v>
      </c>
      <c r="T401" t="s">
        <v>1733</v>
      </c>
    </row>
    <row r="402" spans="1:20">
      <c r="A402" s="221" t="s">
        <v>806</v>
      </c>
      <c r="B402" s="222">
        <v>46307</v>
      </c>
      <c r="C402" s="221">
        <v>1</v>
      </c>
      <c r="D402" s="221">
        <v>2110202</v>
      </c>
      <c r="E402" s="242">
        <v>18526</v>
      </c>
      <c r="F402" s="27" t="str">
        <f>VLOOKUP(Tablaedad[[#This Row],[Item]],'DT HUEVO'!$A:$B,2,0)</f>
        <v>HUEVO XL X 30 CARTON VERDE CANASTA</v>
      </c>
      <c r="G402" s="8" t="str">
        <f>+VLOOKUP(Tablaedad[[#This Row],[CEDI]],'CONVERSION DATOS'!B:C,2,0)</f>
        <v>ALKA2</v>
      </c>
      <c r="H402" s="14" t="str">
        <f>+VLOOKUP(Tablaedad[[#This Row],[Item]],'DT HUEVO'!$A:$E,4,0)</f>
        <v>VERDE</v>
      </c>
      <c r="I402" t="str">
        <f>+VLOOKUP(Tablaedad[[#This Row],[Item]],'DT HUEVO'!$A:$D,3,0)</f>
        <v>XL</v>
      </c>
      <c r="J402" t="str">
        <f>+VLOOKUP(G402,'DT HUEVO'!$H:$K,4,0)</f>
        <v>PLANTAS</v>
      </c>
      <c r="K402">
        <f>SUMIFS('DIAS DE INVENTARIO TAT'!M:M,'DIAS DE INVENTARIO TAT'!A:A,Tablaedad[[#This Row],[DESTINO]],'DIAS DE INVENTARIO TAT'!B:B,Tablaedad[[#This Row],[Item]])</f>
        <v>0</v>
      </c>
      <c r="L402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402" s="6">
        <f>SUMIFS(inv!D$1:D$1,inv!T$1:T$1,Tablaedad[[#This Row],[DESTINO]],inv!AA$1:AA$1,Tablaedad[[#This Row],[Columna4]],inv!P$1:P$1,Tablaedad[[#This Row],[Item]])</f>
        <v>0</v>
      </c>
      <c r="N402" s="183">
        <f>+IFERROR(Tablaedad[[#This Row],[CANTIDAD]]/Tablaedad[[#This Row],[INVENTARIO TOTAL]],0)</f>
        <v>0</v>
      </c>
      <c r="O402">
        <f>+VLOOKUP(Tablaedad[[#This Row],[Item]],'DT HUEVO'!$A:$E,5,0)</f>
        <v>0</v>
      </c>
      <c r="P402">
        <f>SUMIFS('DIAS DE INVENTARIO TAT'!R:R,'DIAS DE INVENTARIO TAT'!A:A,Tablaedad[[#This Row],[DESTINO]],'DIAS DE INVENTARIO TAT'!B:B,Tablaedad[[#This Row],[Item]])</f>
        <v>0</v>
      </c>
      <c r="R402" t="s">
        <v>1733</v>
      </c>
      <c r="S402" t="s">
        <v>1733</v>
      </c>
      <c r="T402" t="s">
        <v>1733</v>
      </c>
    </row>
    <row r="403" spans="1:20">
      <c r="A403" s="221" t="s">
        <v>806</v>
      </c>
      <c r="B403" s="222">
        <v>46307</v>
      </c>
      <c r="C403" s="221">
        <v>1</v>
      </c>
      <c r="D403" s="221">
        <v>2010501</v>
      </c>
      <c r="E403" s="233">
        <v>362</v>
      </c>
      <c r="F403" s="27" t="str">
        <f>VLOOKUP(Tablaedad[[#This Row],[Item]],'DT HUEVO'!$A:$B,2,0)</f>
        <v>HUEVO B X30 CARTON GRIS CANASTA</v>
      </c>
      <c r="G403" s="8" t="str">
        <f>+VLOOKUP(Tablaedad[[#This Row],[CEDI]],'CONVERSION DATOS'!B:C,2,0)</f>
        <v>ALKA2</v>
      </c>
      <c r="H403" s="14" t="str">
        <f>+VLOOKUP(Tablaedad[[#This Row],[Item]],'DT HUEVO'!$A:$E,4,0)</f>
        <v>GRIS SUELTO</v>
      </c>
      <c r="I403" t="str">
        <f>+VLOOKUP(Tablaedad[[#This Row],[Item]],'DT HUEVO'!$A:$D,3,0)</f>
        <v>B</v>
      </c>
      <c r="J403" t="str">
        <f>+VLOOKUP(G403,'DT HUEVO'!$H:$K,4,0)</f>
        <v>PLANTAS</v>
      </c>
      <c r="K403">
        <f>SUMIFS('DIAS DE INVENTARIO TAT'!M:M,'DIAS DE INVENTARIO TAT'!A:A,Tablaedad[[#This Row],[DESTINO]],'DIAS DE INVENTARIO TAT'!B:B,Tablaedad[[#This Row],[Item]])</f>
        <v>0</v>
      </c>
      <c r="L403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403" s="6">
        <f>SUMIFS(inv!D$1:D$1,inv!T$1:T$1,Tablaedad[[#This Row],[DESTINO]],inv!AA$1:AA$1,Tablaedad[[#This Row],[Columna4]],inv!P$1:P$1,Tablaedad[[#This Row],[Item]])</f>
        <v>0</v>
      </c>
      <c r="N403" s="183">
        <f>+IFERROR(Tablaedad[[#This Row],[CANTIDAD]]/Tablaedad[[#This Row],[INVENTARIO TOTAL]],0)</f>
        <v>0</v>
      </c>
      <c r="O403">
        <f>+VLOOKUP(Tablaedad[[#This Row],[Item]],'DT HUEVO'!$A:$E,5,0)</f>
        <v>0</v>
      </c>
      <c r="P403">
        <f>SUMIFS('DIAS DE INVENTARIO TAT'!R:R,'DIAS DE INVENTARIO TAT'!A:A,Tablaedad[[#This Row],[DESTINO]],'DIAS DE INVENTARIO TAT'!B:B,Tablaedad[[#This Row],[Item]])</f>
        <v>0</v>
      </c>
      <c r="R403" t="s">
        <v>1733</v>
      </c>
      <c r="S403" t="s">
        <v>1733</v>
      </c>
      <c r="T403" t="s">
        <v>1733</v>
      </c>
    </row>
    <row r="404" spans="1:20">
      <c r="A404" s="221" t="s">
        <v>806</v>
      </c>
      <c r="B404" s="222">
        <v>46307</v>
      </c>
      <c r="C404" s="221">
        <v>1</v>
      </c>
      <c r="D404" s="221">
        <v>2410401</v>
      </c>
      <c r="E404" s="242">
        <v>180747</v>
      </c>
      <c r="F404" s="27" t="str">
        <f>VLOOKUP(Tablaedad[[#This Row],[Item]],'DT HUEVO'!$A:$B,2,0)</f>
        <v>HUEVO CE X 30 CARTON GRIS CANASTA</v>
      </c>
      <c r="G404" s="8" t="str">
        <f>+VLOOKUP(Tablaedad[[#This Row],[CEDI]],'CONVERSION DATOS'!B:C,2,0)</f>
        <v>ALKA2</v>
      </c>
      <c r="H404" s="14" t="str">
        <f>+VLOOKUP(Tablaedad[[#This Row],[Item]],'DT HUEVO'!$A:$E,4,0)</f>
        <v>GRIS SUELTO</v>
      </c>
      <c r="I404" t="str">
        <f>+VLOOKUP(Tablaedad[[#This Row],[Item]],'DT HUEVO'!$A:$D,3,0)</f>
        <v>A</v>
      </c>
      <c r="J404" t="str">
        <f>+VLOOKUP(G404,'DT HUEVO'!$H:$K,4,0)</f>
        <v>PLANTAS</v>
      </c>
      <c r="K404">
        <f>SUMIFS('DIAS DE INVENTARIO TAT'!M:M,'DIAS DE INVENTARIO TAT'!A:A,Tablaedad[[#This Row],[DESTINO]],'DIAS DE INVENTARIO TAT'!B:B,Tablaedad[[#This Row],[Item]])</f>
        <v>0</v>
      </c>
      <c r="L404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404" s="6">
        <f>SUMIFS(inv!D$1:D$1,inv!T$1:T$1,Tablaedad[[#This Row],[DESTINO]],inv!AA$1:AA$1,Tablaedad[[#This Row],[Columna4]],inv!P$1:P$1,Tablaedad[[#This Row],[Item]])</f>
        <v>0</v>
      </c>
      <c r="N404" s="183">
        <f>+IFERROR(Tablaedad[[#This Row],[CANTIDAD]]/Tablaedad[[#This Row],[INVENTARIO TOTAL]],0)</f>
        <v>0</v>
      </c>
      <c r="O404">
        <f>+VLOOKUP(Tablaedad[[#This Row],[Item]],'DT HUEVO'!$A:$E,5,0)</f>
        <v>0</v>
      </c>
      <c r="P404">
        <f>SUMIFS('DIAS DE INVENTARIO TAT'!R:R,'DIAS DE INVENTARIO TAT'!A:A,Tablaedad[[#This Row],[DESTINO]],'DIAS DE INVENTARIO TAT'!B:B,Tablaedad[[#This Row],[Item]])</f>
        <v>0</v>
      </c>
      <c r="R404" t="s">
        <v>1733</v>
      </c>
      <c r="S404" t="s">
        <v>1733</v>
      </c>
      <c r="T404" t="s">
        <v>1733</v>
      </c>
    </row>
    <row r="405" spans="1:20">
      <c r="A405" s="221" t="s">
        <v>803</v>
      </c>
      <c r="B405" s="222">
        <v>46307</v>
      </c>
      <c r="C405" s="221">
        <v>5</v>
      </c>
      <c r="D405" s="221">
        <v>112268</v>
      </c>
      <c r="E405" s="166">
        <v>15162</v>
      </c>
      <c r="F405" s="27" t="str">
        <f>VLOOKUP(Tablaedad[[#This Row],[Item]],'DT HUEVO'!$A:$B,2,0)</f>
        <v>HUEVO XL X 15 PET CAJA X 300</v>
      </c>
      <c r="G405" s="8" t="str">
        <f>+VLOOKUP(Tablaedad[[#This Row],[CEDI]],'CONVERSION DATOS'!B:C,2,0)</f>
        <v>TAT CARTAGENA</v>
      </c>
      <c r="H405" s="14" t="str">
        <f>+VLOOKUP(Tablaedad[[#This Row],[Item]],'DT HUEVO'!$A:$E,4,0)</f>
        <v>EMPACADOS</v>
      </c>
      <c r="I405" t="str">
        <f>+VLOOKUP(Tablaedad[[#This Row],[Item]],'DT HUEVO'!$A:$D,3,0)</f>
        <v>XL</v>
      </c>
      <c r="J405" t="str">
        <f>+VLOOKUP(G405,'DT HUEVO'!$H:$K,4,0)</f>
        <v>COSTA ORIENTE</v>
      </c>
      <c r="K405">
        <f>SUMIFS('DIAS DE INVENTARIO TAT'!M:M,'DIAS DE INVENTARIO TAT'!A:A,Tablaedad[[#This Row],[DESTINO]],'DIAS DE INVENTARIO TAT'!B:B,Tablaedad[[#This Row],[Item]])</f>
        <v>0</v>
      </c>
      <c r="L405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405" s="6">
        <f>SUMIFS(inv!D$1:D$1,inv!T$1:T$1,Tablaedad[[#This Row],[DESTINO]],inv!AA$1:AA$1,Tablaedad[[#This Row],[Columna4]],inv!P$1:P$1,Tablaedad[[#This Row],[Item]])</f>
        <v>0</v>
      </c>
      <c r="N405" s="183">
        <f>+IFERROR(Tablaedad[[#This Row],[CANTIDAD]]/Tablaedad[[#This Row],[INVENTARIO TOTAL]],0)</f>
        <v>0</v>
      </c>
      <c r="O405">
        <f>+VLOOKUP(Tablaedad[[#This Row],[Item]],'DT HUEVO'!$A:$E,5,0)</f>
        <v>0</v>
      </c>
      <c r="P405">
        <f>SUMIFS('DIAS DE INVENTARIO TAT'!R:R,'DIAS DE INVENTARIO TAT'!A:A,Tablaedad[[#This Row],[DESTINO]],'DIAS DE INVENTARIO TAT'!B:B,Tablaedad[[#This Row],[Item]])</f>
        <v>0</v>
      </c>
      <c r="R405" t="s">
        <v>1733</v>
      </c>
      <c r="S405" t="s">
        <v>1733</v>
      </c>
      <c r="T405" t="s">
        <v>1733</v>
      </c>
    </row>
    <row r="406" spans="1:20">
      <c r="A406" s="221" t="s">
        <v>803</v>
      </c>
      <c r="B406" s="222">
        <v>46307</v>
      </c>
      <c r="C406" s="221">
        <v>5</v>
      </c>
      <c r="D406" s="221">
        <v>112357</v>
      </c>
      <c r="E406" s="166">
        <v>2280</v>
      </c>
      <c r="F406" s="27" t="str">
        <f>VLOOKUP(Tablaedad[[#This Row],[Item]],'DT HUEVO'!$A:$B,2,0)</f>
        <v>HUEVO L X 12 PET CAJA X 120</v>
      </c>
      <c r="G406" s="8" t="str">
        <f>+VLOOKUP(Tablaedad[[#This Row],[CEDI]],'CONVERSION DATOS'!B:C,2,0)</f>
        <v>TAT CARTAGENA</v>
      </c>
      <c r="H406" s="14" t="str">
        <f>+VLOOKUP(Tablaedad[[#This Row],[Item]],'DT HUEVO'!$A:$E,4,0)</f>
        <v>EMPACADOS</v>
      </c>
      <c r="I406" t="str">
        <f>+VLOOKUP(Tablaedad[[#This Row],[Item]],'DT HUEVO'!$A:$D,3,0)</f>
        <v>L</v>
      </c>
      <c r="J406" t="str">
        <f>+VLOOKUP(G406,'DT HUEVO'!$H:$K,4,0)</f>
        <v>COSTA ORIENTE</v>
      </c>
      <c r="K406">
        <f>SUMIFS('DIAS DE INVENTARIO TAT'!M:M,'DIAS DE INVENTARIO TAT'!A:A,Tablaedad[[#This Row],[DESTINO]],'DIAS DE INVENTARIO TAT'!B:B,Tablaedad[[#This Row],[Item]])</f>
        <v>0</v>
      </c>
      <c r="L406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406" s="6">
        <f>SUMIFS(inv!D$1:D$1,inv!T$1:T$1,Tablaedad[[#This Row],[DESTINO]],inv!AA$1:AA$1,Tablaedad[[#This Row],[Columna4]],inv!P$1:P$1,Tablaedad[[#This Row],[Item]])</f>
        <v>0</v>
      </c>
      <c r="N406" s="183">
        <f>+IFERROR(Tablaedad[[#This Row],[CANTIDAD]]/Tablaedad[[#This Row],[INVENTARIO TOTAL]],0)</f>
        <v>0</v>
      </c>
      <c r="O406">
        <f>+VLOOKUP(Tablaedad[[#This Row],[Item]],'DT HUEVO'!$A:$E,5,0)</f>
        <v>0</v>
      </c>
      <c r="P406">
        <f>SUMIFS('DIAS DE INVENTARIO TAT'!R:R,'DIAS DE INVENTARIO TAT'!A:A,Tablaedad[[#This Row],[DESTINO]],'DIAS DE INVENTARIO TAT'!B:B,Tablaedad[[#This Row],[Item]])</f>
        <v>0</v>
      </c>
      <c r="R406" t="s">
        <v>1733</v>
      </c>
      <c r="S406" t="s">
        <v>1733</v>
      </c>
      <c r="T406" t="s">
        <v>1733</v>
      </c>
    </row>
    <row r="407" spans="1:20">
      <c r="A407" s="221" t="s">
        <v>803</v>
      </c>
      <c r="B407" s="222">
        <v>46307</v>
      </c>
      <c r="C407" s="221">
        <v>5</v>
      </c>
      <c r="D407" s="221">
        <v>112379</v>
      </c>
      <c r="E407" s="166">
        <v>17938</v>
      </c>
      <c r="F407" s="27" t="str">
        <f>VLOOKUP(Tablaedad[[#This Row],[Item]],'DT HUEVO'!$A:$B,2,0)</f>
        <v>HUEVO L X 30 PET CAJA X 300</v>
      </c>
      <c r="G407" s="8" t="str">
        <f>+VLOOKUP(Tablaedad[[#This Row],[CEDI]],'CONVERSION DATOS'!B:C,2,0)</f>
        <v>TAT CARTAGENA</v>
      </c>
      <c r="H407" s="14" t="str">
        <f>+VLOOKUP(Tablaedad[[#This Row],[Item]],'DT HUEVO'!$A:$E,4,0)</f>
        <v>EMPACADOS</v>
      </c>
      <c r="I407" t="str">
        <f>+VLOOKUP(Tablaedad[[#This Row],[Item]],'DT HUEVO'!$A:$D,3,0)</f>
        <v>L</v>
      </c>
      <c r="J407" t="str">
        <f>+VLOOKUP(G407,'DT HUEVO'!$H:$K,4,0)</f>
        <v>COSTA ORIENTE</v>
      </c>
      <c r="K407">
        <f>SUMIFS('DIAS DE INVENTARIO TAT'!M:M,'DIAS DE INVENTARIO TAT'!A:A,Tablaedad[[#This Row],[DESTINO]],'DIAS DE INVENTARIO TAT'!B:B,Tablaedad[[#This Row],[Item]])</f>
        <v>0</v>
      </c>
      <c r="L407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407" s="6">
        <f>SUMIFS(inv!D$1:D$1,inv!T$1:T$1,Tablaedad[[#This Row],[DESTINO]],inv!AA$1:AA$1,Tablaedad[[#This Row],[Columna4]],inv!P$1:P$1,Tablaedad[[#This Row],[Item]])</f>
        <v>0</v>
      </c>
      <c r="N407" s="183">
        <f>+IFERROR(Tablaedad[[#This Row],[CANTIDAD]]/Tablaedad[[#This Row],[INVENTARIO TOTAL]],0)</f>
        <v>0</v>
      </c>
      <c r="O407">
        <f>+VLOOKUP(Tablaedad[[#This Row],[Item]],'DT HUEVO'!$A:$E,5,0)</f>
        <v>0</v>
      </c>
      <c r="P407">
        <f>SUMIFS('DIAS DE INVENTARIO TAT'!R:R,'DIAS DE INVENTARIO TAT'!A:A,Tablaedad[[#This Row],[DESTINO]],'DIAS DE INVENTARIO TAT'!B:B,Tablaedad[[#This Row],[Item]])</f>
        <v>0</v>
      </c>
      <c r="R407" t="s">
        <v>1733</v>
      </c>
      <c r="S407" t="s">
        <v>1733</v>
      </c>
      <c r="T407" t="s">
        <v>1733</v>
      </c>
    </row>
    <row r="408" spans="1:20">
      <c r="A408" s="221" t="s">
        <v>803</v>
      </c>
      <c r="B408" s="222">
        <v>46307</v>
      </c>
      <c r="C408" s="221">
        <v>8</v>
      </c>
      <c r="D408" s="221">
        <v>114268</v>
      </c>
      <c r="E408" s="166">
        <v>600</v>
      </c>
      <c r="F408" s="27" t="str">
        <f>VLOOKUP(Tablaedad[[#This Row],[Item]],'DT HUEVO'!$A:$B,2,0)</f>
        <v>HUEVO XL X 15 PET CAJA X 300 PV.</v>
      </c>
      <c r="G408" s="8" t="str">
        <f>+VLOOKUP(Tablaedad[[#This Row],[CEDI]],'CONVERSION DATOS'!B:C,2,0)</f>
        <v>TAT CARTAGENA</v>
      </c>
      <c r="H408" s="14" t="str">
        <f>+VLOOKUP(Tablaedad[[#This Row],[Item]],'DT HUEVO'!$A:$E,4,0)</f>
        <v>EMPACADOS</v>
      </c>
      <c r="I408" t="str">
        <f>+VLOOKUP(Tablaedad[[#This Row],[Item]],'DT HUEVO'!$A:$D,3,0)</f>
        <v>XL</v>
      </c>
      <c r="J408" t="str">
        <f>+VLOOKUP(G408,'DT HUEVO'!$H:$K,4,0)</f>
        <v>COSTA ORIENTE</v>
      </c>
      <c r="K408">
        <f>SUMIFS('DIAS DE INVENTARIO TAT'!M:M,'DIAS DE INVENTARIO TAT'!A:A,Tablaedad[[#This Row],[DESTINO]],'DIAS DE INVENTARIO TAT'!B:B,Tablaedad[[#This Row],[Item]])</f>
        <v>0</v>
      </c>
      <c r="L408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408" s="6">
        <f>SUMIFS(inv!D$1:D$1,inv!T$1:T$1,Tablaedad[[#This Row],[DESTINO]],inv!AA$1:AA$1,Tablaedad[[#This Row],[Columna4]],inv!P$1:P$1,Tablaedad[[#This Row],[Item]])</f>
        <v>0</v>
      </c>
      <c r="N408" s="183">
        <f>+IFERROR(Tablaedad[[#This Row],[CANTIDAD]]/Tablaedad[[#This Row],[INVENTARIO TOTAL]],0)</f>
        <v>0</v>
      </c>
      <c r="O408">
        <f>+VLOOKUP(Tablaedad[[#This Row],[Item]],'DT HUEVO'!$A:$E,5,0)</f>
        <v>0</v>
      </c>
      <c r="P408">
        <f>SUMIFS('DIAS DE INVENTARIO TAT'!R:R,'DIAS DE INVENTARIO TAT'!A:A,Tablaedad[[#This Row],[DESTINO]],'DIAS DE INVENTARIO TAT'!B:B,Tablaedad[[#This Row],[Item]])</f>
        <v>0</v>
      </c>
      <c r="R408" t="s">
        <v>1733</v>
      </c>
      <c r="S408" t="s">
        <v>1733</v>
      </c>
      <c r="T408" t="s">
        <v>1733</v>
      </c>
    </row>
    <row r="409" spans="1:20">
      <c r="A409" s="221" t="s">
        <v>803</v>
      </c>
      <c r="B409" s="222">
        <v>46307</v>
      </c>
      <c r="C409" s="221">
        <v>5</v>
      </c>
      <c r="D409" s="221">
        <v>13403</v>
      </c>
      <c r="E409" s="166">
        <v>840</v>
      </c>
      <c r="F409" s="27" t="str">
        <f>VLOOKUP(Tablaedad[[#This Row],[Item]],'DT HUEVO'!$A:$B,2,0)</f>
        <v>HUEVO A X 30 BAND GRIS AMARRADO ALAT</v>
      </c>
      <c r="G409" s="8" t="str">
        <f>+VLOOKUP(Tablaedad[[#This Row],[CEDI]],'CONVERSION DATOS'!B:C,2,0)</f>
        <v>TAT CARTAGENA</v>
      </c>
      <c r="H409" s="14" t="str">
        <f>+VLOOKUP(Tablaedad[[#This Row],[Item]],'DT HUEVO'!$A:$E,4,0)</f>
        <v>EMPACADOS</v>
      </c>
      <c r="I409" t="str">
        <f>+VLOOKUP(Tablaedad[[#This Row],[Item]],'DT HUEVO'!$A:$D,3,0)</f>
        <v>A</v>
      </c>
      <c r="J409" t="str">
        <f>+VLOOKUP(G409,'DT HUEVO'!$H:$K,4,0)</f>
        <v>COSTA ORIENTE</v>
      </c>
      <c r="K409">
        <f>SUMIFS('DIAS DE INVENTARIO TAT'!M:M,'DIAS DE INVENTARIO TAT'!A:A,Tablaedad[[#This Row],[DESTINO]],'DIAS DE INVENTARIO TAT'!B:B,Tablaedad[[#This Row],[Item]])</f>
        <v>0</v>
      </c>
      <c r="L409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409" s="6">
        <f>SUMIFS(inv!D$1:D$1,inv!T$1:T$1,Tablaedad[[#This Row],[DESTINO]],inv!AA$1:AA$1,Tablaedad[[#This Row],[Columna4]],inv!P$1:P$1,Tablaedad[[#This Row],[Item]])</f>
        <v>0</v>
      </c>
      <c r="N409" s="183">
        <f>+IFERROR(Tablaedad[[#This Row],[CANTIDAD]]/Tablaedad[[#This Row],[INVENTARIO TOTAL]],0)</f>
        <v>0</v>
      </c>
      <c r="O409">
        <f>+VLOOKUP(Tablaedad[[#This Row],[Item]],'DT HUEVO'!$A:$E,5,0)</f>
        <v>0</v>
      </c>
      <c r="P409">
        <f>SUMIFS('DIAS DE INVENTARIO TAT'!R:R,'DIAS DE INVENTARIO TAT'!A:A,Tablaedad[[#This Row],[DESTINO]],'DIAS DE INVENTARIO TAT'!B:B,Tablaedad[[#This Row],[Item]])</f>
        <v>0</v>
      </c>
      <c r="R409" t="s">
        <v>1733</v>
      </c>
      <c r="S409" t="s">
        <v>1733</v>
      </c>
      <c r="T409" t="s">
        <v>1733</v>
      </c>
    </row>
    <row r="410" spans="1:20">
      <c r="A410" s="221" t="s">
        <v>803</v>
      </c>
      <c r="B410" s="222">
        <v>46307</v>
      </c>
      <c r="C410" s="221">
        <v>8</v>
      </c>
      <c r="D410" s="221">
        <v>13561</v>
      </c>
      <c r="E410" s="166">
        <v>1142</v>
      </c>
      <c r="F410" s="27" t="str">
        <f>VLOOKUP(Tablaedad[[#This Row],[Item]],'DT HUEVO'!$A:$B,2,0)</f>
        <v>HUEVO B X 30 BAND GRIS AMARRADO - OLIMPICA</v>
      </c>
      <c r="G410" s="8" t="str">
        <f>+VLOOKUP(Tablaedad[[#This Row],[CEDI]],'CONVERSION DATOS'!B:C,2,0)</f>
        <v>TAT CARTAGENA</v>
      </c>
      <c r="H410" s="14" t="str">
        <f>+VLOOKUP(Tablaedad[[#This Row],[Item]],'DT HUEVO'!$A:$E,4,0)</f>
        <v>EMPACADOS</v>
      </c>
      <c r="I410" t="str">
        <f>+VLOOKUP(Tablaedad[[#This Row],[Item]],'DT HUEVO'!$A:$D,3,0)</f>
        <v>B</v>
      </c>
      <c r="J410" t="str">
        <f>+VLOOKUP(G410,'DT HUEVO'!$H:$K,4,0)</f>
        <v>COSTA ORIENTE</v>
      </c>
      <c r="K410">
        <f>SUMIFS('DIAS DE INVENTARIO TAT'!M:M,'DIAS DE INVENTARIO TAT'!A:A,Tablaedad[[#This Row],[DESTINO]],'DIAS DE INVENTARIO TAT'!B:B,Tablaedad[[#This Row],[Item]])</f>
        <v>0</v>
      </c>
      <c r="L410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410" s="6">
        <f>SUMIFS(inv!D$1:D$1,inv!T$1:T$1,Tablaedad[[#This Row],[DESTINO]],inv!AA$1:AA$1,Tablaedad[[#This Row],[Columna4]],inv!P$1:P$1,Tablaedad[[#This Row],[Item]])</f>
        <v>0</v>
      </c>
      <c r="N410" s="183">
        <f>+IFERROR(Tablaedad[[#This Row],[CANTIDAD]]/Tablaedad[[#This Row],[INVENTARIO TOTAL]],0)</f>
        <v>0</v>
      </c>
      <c r="O410">
        <f>+VLOOKUP(Tablaedad[[#This Row],[Item]],'DT HUEVO'!$A:$E,5,0)</f>
        <v>0</v>
      </c>
      <c r="P410">
        <f>SUMIFS('DIAS DE INVENTARIO TAT'!R:R,'DIAS DE INVENTARIO TAT'!A:A,Tablaedad[[#This Row],[DESTINO]],'DIAS DE INVENTARIO TAT'!B:B,Tablaedad[[#This Row],[Item]])</f>
        <v>0</v>
      </c>
      <c r="R410" t="s">
        <v>1733</v>
      </c>
      <c r="S410" t="s">
        <v>1733</v>
      </c>
      <c r="T410" t="s">
        <v>1733</v>
      </c>
    </row>
    <row r="411" spans="1:20">
      <c r="A411" s="221" t="s">
        <v>803</v>
      </c>
      <c r="B411" s="222">
        <v>46307</v>
      </c>
      <c r="C411" s="221">
        <v>4</v>
      </c>
      <c r="D411" s="221">
        <v>2110302</v>
      </c>
      <c r="E411" s="166">
        <v>39075</v>
      </c>
      <c r="F411" s="27" t="str">
        <f>VLOOKUP(Tablaedad[[#This Row],[Item]],'DT HUEVO'!$A:$B,2,0)</f>
        <v>HUEVO L X 30 CARTON VERDE CANASTA</v>
      </c>
      <c r="G411" s="8" t="str">
        <f>+VLOOKUP(Tablaedad[[#This Row],[CEDI]],'CONVERSION DATOS'!B:C,2,0)</f>
        <v>TAT CARTAGENA</v>
      </c>
      <c r="H411" s="14" t="str">
        <f>+VLOOKUP(Tablaedad[[#This Row],[Item]],'DT HUEVO'!$A:$E,4,0)</f>
        <v>VERDE</v>
      </c>
      <c r="I411" t="str">
        <f>+VLOOKUP(Tablaedad[[#This Row],[Item]],'DT HUEVO'!$A:$D,3,0)</f>
        <v>L</v>
      </c>
      <c r="J411" t="str">
        <f>+VLOOKUP(G411,'DT HUEVO'!$H:$K,4,0)</f>
        <v>COSTA ORIENTE</v>
      </c>
      <c r="K411">
        <f>SUMIFS('DIAS DE INVENTARIO TAT'!M:M,'DIAS DE INVENTARIO TAT'!A:A,Tablaedad[[#This Row],[DESTINO]],'DIAS DE INVENTARIO TAT'!B:B,Tablaedad[[#This Row],[Item]])</f>
        <v>0</v>
      </c>
      <c r="L411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411" s="6">
        <f>SUMIFS(inv!D$1:D$1,inv!T$1:T$1,Tablaedad[[#This Row],[DESTINO]],inv!AA$1:AA$1,Tablaedad[[#This Row],[Columna4]],inv!P$1:P$1,Tablaedad[[#This Row],[Item]])</f>
        <v>0</v>
      </c>
      <c r="N411" s="183">
        <f>+IFERROR(Tablaedad[[#This Row],[CANTIDAD]]/Tablaedad[[#This Row],[INVENTARIO TOTAL]],0)</f>
        <v>0</v>
      </c>
      <c r="O411">
        <f>+VLOOKUP(Tablaedad[[#This Row],[Item]],'DT HUEVO'!$A:$E,5,0)</f>
        <v>0</v>
      </c>
      <c r="P411">
        <f>SUMIFS('DIAS DE INVENTARIO TAT'!R:R,'DIAS DE INVENTARIO TAT'!A:A,Tablaedad[[#This Row],[DESTINO]],'DIAS DE INVENTARIO TAT'!B:B,Tablaedad[[#This Row],[Item]])</f>
        <v>0</v>
      </c>
      <c r="R411" t="s">
        <v>1733</v>
      </c>
      <c r="S411" t="s">
        <v>1733</v>
      </c>
      <c r="T411" t="s">
        <v>1733</v>
      </c>
    </row>
    <row r="412" spans="1:20">
      <c r="A412" s="221" t="s">
        <v>803</v>
      </c>
      <c r="B412" s="222">
        <v>46307</v>
      </c>
      <c r="C412" s="221">
        <v>5</v>
      </c>
      <c r="D412" s="221">
        <v>2110303</v>
      </c>
      <c r="E412" s="166">
        <v>12206</v>
      </c>
      <c r="F412" s="27" t="str">
        <f>VLOOKUP(Tablaedad[[#This Row],[Item]],'DT HUEVO'!$A:$B,2,0)</f>
        <v>HUEVO L X30 CARTON VERDE AMARRADO CANASTA</v>
      </c>
      <c r="G412" s="8" t="str">
        <f>+VLOOKUP(Tablaedad[[#This Row],[CEDI]],'CONVERSION DATOS'!B:C,2,0)</f>
        <v>TAT CARTAGENA</v>
      </c>
      <c r="H412" s="14" t="str">
        <f>+VLOOKUP(Tablaedad[[#This Row],[Item]],'DT HUEVO'!$A:$E,4,0)</f>
        <v>EMPACADOS</v>
      </c>
      <c r="I412" t="str">
        <f>+VLOOKUP(Tablaedad[[#This Row],[Item]],'DT HUEVO'!$A:$D,3,0)</f>
        <v>L</v>
      </c>
      <c r="J412" t="str">
        <f>+VLOOKUP(G412,'DT HUEVO'!$H:$K,4,0)</f>
        <v>COSTA ORIENTE</v>
      </c>
      <c r="K412">
        <f>SUMIFS('DIAS DE INVENTARIO TAT'!M:M,'DIAS DE INVENTARIO TAT'!A:A,Tablaedad[[#This Row],[DESTINO]],'DIAS DE INVENTARIO TAT'!B:B,Tablaedad[[#This Row],[Item]])</f>
        <v>0</v>
      </c>
      <c r="L412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412" s="6">
        <f>SUMIFS(inv!D$1:D$1,inv!T$1:T$1,Tablaedad[[#This Row],[DESTINO]],inv!AA$1:AA$1,Tablaedad[[#This Row],[Columna4]],inv!P$1:P$1,Tablaedad[[#This Row],[Item]])</f>
        <v>0</v>
      </c>
      <c r="N412" s="183">
        <f>+IFERROR(Tablaedad[[#This Row],[CANTIDAD]]/Tablaedad[[#This Row],[INVENTARIO TOTAL]],0)</f>
        <v>0</v>
      </c>
      <c r="O412">
        <f>+VLOOKUP(Tablaedad[[#This Row],[Item]],'DT HUEVO'!$A:$E,5,0)</f>
        <v>0</v>
      </c>
      <c r="P412">
        <f>SUMIFS('DIAS DE INVENTARIO TAT'!R:R,'DIAS DE INVENTARIO TAT'!A:A,Tablaedad[[#This Row],[DESTINO]],'DIAS DE INVENTARIO TAT'!B:B,Tablaedad[[#This Row],[Item]])</f>
        <v>0</v>
      </c>
      <c r="R412" t="s">
        <v>1733</v>
      </c>
      <c r="S412" t="s">
        <v>1733</v>
      </c>
      <c r="T412" t="s">
        <v>1733</v>
      </c>
    </row>
    <row r="413" spans="1:20">
      <c r="A413" s="221" t="s">
        <v>803</v>
      </c>
      <c r="B413" s="222">
        <v>46307</v>
      </c>
      <c r="C413" s="221">
        <v>5</v>
      </c>
      <c r="D413" s="221">
        <v>2110402</v>
      </c>
      <c r="E413" s="166">
        <v>182914</v>
      </c>
      <c r="F413" s="27" t="str">
        <f>VLOOKUP(Tablaedad[[#This Row],[Item]],'DT HUEVO'!$A:$B,2,0)</f>
        <v>HUEVO M X 30 CARTON VERDE CANASTA</v>
      </c>
      <c r="G413" s="8" t="str">
        <f>+VLOOKUP(Tablaedad[[#This Row],[CEDI]],'CONVERSION DATOS'!B:C,2,0)</f>
        <v>TAT CARTAGENA</v>
      </c>
      <c r="H413" s="14" t="str">
        <f>+VLOOKUP(Tablaedad[[#This Row],[Item]],'DT HUEVO'!$A:$E,4,0)</f>
        <v>VERDE</v>
      </c>
      <c r="I413" t="str">
        <f>+VLOOKUP(Tablaedad[[#This Row],[Item]],'DT HUEVO'!$A:$D,3,0)</f>
        <v>M</v>
      </c>
      <c r="J413" t="str">
        <f>+VLOOKUP(G413,'DT HUEVO'!$H:$K,4,0)</f>
        <v>COSTA ORIENTE</v>
      </c>
      <c r="K413">
        <f>SUMIFS('DIAS DE INVENTARIO TAT'!M:M,'DIAS DE INVENTARIO TAT'!A:A,Tablaedad[[#This Row],[DESTINO]],'DIAS DE INVENTARIO TAT'!B:B,Tablaedad[[#This Row],[Item]])</f>
        <v>0</v>
      </c>
      <c r="L413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413" s="6">
        <f>SUMIFS(inv!D$1:D$1,inv!T$1:T$1,Tablaedad[[#This Row],[DESTINO]],inv!AA$1:AA$1,Tablaedad[[#This Row],[Columna4]],inv!P$1:P$1,Tablaedad[[#This Row],[Item]])</f>
        <v>0</v>
      </c>
      <c r="N413" s="183">
        <f>+IFERROR(Tablaedad[[#This Row],[CANTIDAD]]/Tablaedad[[#This Row],[INVENTARIO TOTAL]],0)</f>
        <v>0</v>
      </c>
      <c r="O413">
        <f>+VLOOKUP(Tablaedad[[#This Row],[Item]],'DT HUEVO'!$A:$E,5,0)</f>
        <v>0</v>
      </c>
      <c r="P413">
        <f>SUMIFS('DIAS DE INVENTARIO TAT'!R:R,'DIAS DE INVENTARIO TAT'!A:A,Tablaedad[[#This Row],[DESTINO]],'DIAS DE INVENTARIO TAT'!B:B,Tablaedad[[#This Row],[Item]])</f>
        <v>0</v>
      </c>
      <c r="R413" t="s">
        <v>1733</v>
      </c>
      <c r="S413" t="s">
        <v>1733</v>
      </c>
      <c r="T413" t="s">
        <v>1733</v>
      </c>
    </row>
    <row r="414" spans="1:20">
      <c r="A414" s="221" t="s">
        <v>803</v>
      </c>
      <c r="B414" s="222">
        <v>46307</v>
      </c>
      <c r="C414" s="221">
        <v>6</v>
      </c>
      <c r="D414" s="221">
        <v>2114268</v>
      </c>
      <c r="E414" s="166">
        <v>300</v>
      </c>
      <c r="F414" s="27" t="str">
        <f>VLOOKUP(Tablaedad[[#This Row],[Item]],'DT HUEVO'!$A:$B,2,0)</f>
        <v>HUEVO XL X 15 PET CANASTA X 180 PV</v>
      </c>
      <c r="G414" s="8" t="str">
        <f>+VLOOKUP(Tablaedad[[#This Row],[CEDI]],'CONVERSION DATOS'!B:C,2,0)</f>
        <v>TAT CARTAGENA</v>
      </c>
      <c r="H414" s="14" t="str">
        <f>+VLOOKUP(Tablaedad[[#This Row],[Item]],'DT HUEVO'!$A:$E,4,0)</f>
        <v>EMPACADOS</v>
      </c>
      <c r="I414" t="str">
        <f>+VLOOKUP(Tablaedad[[#This Row],[Item]],'DT HUEVO'!$A:$D,3,0)</f>
        <v>XL</v>
      </c>
      <c r="J414" t="str">
        <f>+VLOOKUP(G414,'DT HUEVO'!$H:$K,4,0)</f>
        <v>COSTA ORIENTE</v>
      </c>
      <c r="K414">
        <f>SUMIFS('DIAS DE INVENTARIO TAT'!M:M,'DIAS DE INVENTARIO TAT'!A:A,Tablaedad[[#This Row],[DESTINO]],'DIAS DE INVENTARIO TAT'!B:B,Tablaedad[[#This Row],[Item]])</f>
        <v>0</v>
      </c>
      <c r="L414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414" s="6">
        <f>SUMIFS(inv!D$1:D$1,inv!T$1:T$1,Tablaedad[[#This Row],[DESTINO]],inv!AA$1:AA$1,Tablaedad[[#This Row],[Columna4]],inv!P$1:P$1,Tablaedad[[#This Row],[Item]])</f>
        <v>0</v>
      </c>
      <c r="N414" s="183">
        <f>+IFERROR(Tablaedad[[#This Row],[CANTIDAD]]/Tablaedad[[#This Row],[INVENTARIO TOTAL]],0)</f>
        <v>0</v>
      </c>
      <c r="O414">
        <f>+VLOOKUP(Tablaedad[[#This Row],[Item]],'DT HUEVO'!$A:$E,5,0)</f>
        <v>0</v>
      </c>
      <c r="P414">
        <f>SUMIFS('DIAS DE INVENTARIO TAT'!R:R,'DIAS DE INVENTARIO TAT'!A:A,Tablaedad[[#This Row],[DESTINO]],'DIAS DE INVENTARIO TAT'!B:B,Tablaedad[[#This Row],[Item]])</f>
        <v>0</v>
      </c>
      <c r="R414" t="s">
        <v>1733</v>
      </c>
      <c r="S414" t="s">
        <v>1733</v>
      </c>
      <c r="T414" t="s">
        <v>1733</v>
      </c>
    </row>
    <row r="415" spans="1:20">
      <c r="A415" s="221" t="s">
        <v>803</v>
      </c>
      <c r="B415" s="222">
        <v>46307</v>
      </c>
      <c r="C415" s="221">
        <v>6</v>
      </c>
      <c r="D415" s="221">
        <v>2114357</v>
      </c>
      <c r="E415" s="166">
        <v>14</v>
      </c>
      <c r="F415" s="27" t="str">
        <f>VLOOKUP(Tablaedad[[#This Row],[Item]],'DT HUEVO'!$A:$B,2,0)</f>
        <v>HUEVO L X 12 PET CANASTA X 144 PV</v>
      </c>
      <c r="G415" s="8" t="str">
        <f>+VLOOKUP(Tablaedad[[#This Row],[CEDI]],'CONVERSION DATOS'!B:C,2,0)</f>
        <v>TAT CARTAGENA</v>
      </c>
      <c r="H415" s="14" t="str">
        <f>+VLOOKUP(Tablaedad[[#This Row],[Item]],'DT HUEVO'!$A:$E,4,0)</f>
        <v>EMPACADOS</v>
      </c>
      <c r="I415" t="str">
        <f>+VLOOKUP(Tablaedad[[#This Row],[Item]],'DT HUEVO'!$A:$D,3,0)</f>
        <v>L</v>
      </c>
      <c r="J415" t="str">
        <f>+VLOOKUP(G415,'DT HUEVO'!$H:$K,4,0)</f>
        <v>COSTA ORIENTE</v>
      </c>
      <c r="K415">
        <f>SUMIFS('DIAS DE INVENTARIO TAT'!M:M,'DIAS DE INVENTARIO TAT'!A:A,Tablaedad[[#This Row],[DESTINO]],'DIAS DE INVENTARIO TAT'!B:B,Tablaedad[[#This Row],[Item]])</f>
        <v>0</v>
      </c>
      <c r="L415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415" s="6">
        <f>SUMIFS(inv!D$1:D$1,inv!T$1:T$1,Tablaedad[[#This Row],[DESTINO]],inv!AA$1:AA$1,Tablaedad[[#This Row],[Columna4]],inv!P$1:P$1,Tablaedad[[#This Row],[Item]])</f>
        <v>0</v>
      </c>
      <c r="N415" s="183">
        <f>+IFERROR(Tablaedad[[#This Row],[CANTIDAD]]/Tablaedad[[#This Row],[INVENTARIO TOTAL]],0)</f>
        <v>0</v>
      </c>
      <c r="O415">
        <f>+VLOOKUP(Tablaedad[[#This Row],[Item]],'DT HUEVO'!$A:$E,5,0)</f>
        <v>0</v>
      </c>
      <c r="P415">
        <f>SUMIFS('DIAS DE INVENTARIO TAT'!R:R,'DIAS DE INVENTARIO TAT'!A:A,Tablaedad[[#This Row],[DESTINO]],'DIAS DE INVENTARIO TAT'!B:B,Tablaedad[[#This Row],[Item]])</f>
        <v>0</v>
      </c>
      <c r="R415" t="s">
        <v>1733</v>
      </c>
      <c r="S415" t="s">
        <v>1733</v>
      </c>
      <c r="T415" t="s">
        <v>1733</v>
      </c>
    </row>
    <row r="416" spans="1:20">
      <c r="A416" s="221" t="s">
        <v>803</v>
      </c>
      <c r="B416" s="222">
        <v>46307</v>
      </c>
      <c r="C416" s="221">
        <v>6</v>
      </c>
      <c r="D416" s="221">
        <v>2114379</v>
      </c>
      <c r="E416" s="166">
        <v>16622</v>
      </c>
      <c r="F416" s="27" t="str">
        <f>VLOOKUP(Tablaedad[[#This Row],[Item]],'DT HUEVO'!$A:$B,2,0)</f>
        <v>HUEVO L X 30 PET CANASTA X 180 PV</v>
      </c>
      <c r="G416" s="8" t="str">
        <f>+VLOOKUP(Tablaedad[[#This Row],[CEDI]],'CONVERSION DATOS'!B:C,2,0)</f>
        <v>TAT CARTAGENA</v>
      </c>
      <c r="H416" s="14" t="str">
        <f>+VLOOKUP(Tablaedad[[#This Row],[Item]],'DT HUEVO'!$A:$E,4,0)</f>
        <v>EMPACADOS</v>
      </c>
      <c r="I416" t="str">
        <f>+VLOOKUP(Tablaedad[[#This Row],[Item]],'DT HUEVO'!$A:$D,3,0)</f>
        <v>L</v>
      </c>
      <c r="J416" t="str">
        <f>+VLOOKUP(G416,'DT HUEVO'!$H:$K,4,0)</f>
        <v>COSTA ORIENTE</v>
      </c>
      <c r="K416">
        <f>SUMIFS('DIAS DE INVENTARIO TAT'!M:M,'DIAS DE INVENTARIO TAT'!A:A,Tablaedad[[#This Row],[DESTINO]],'DIAS DE INVENTARIO TAT'!B:B,Tablaedad[[#This Row],[Item]])</f>
        <v>0</v>
      </c>
      <c r="L416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416" s="6">
        <f>SUMIFS(inv!D$1:D$1,inv!T$1:T$1,Tablaedad[[#This Row],[DESTINO]],inv!AA$1:AA$1,Tablaedad[[#This Row],[Columna4]],inv!P$1:P$1,Tablaedad[[#This Row],[Item]])</f>
        <v>0</v>
      </c>
      <c r="N416" s="183">
        <f>+IFERROR(Tablaedad[[#This Row],[CANTIDAD]]/Tablaedad[[#This Row],[INVENTARIO TOTAL]],0)</f>
        <v>0</v>
      </c>
      <c r="O416">
        <f>+VLOOKUP(Tablaedad[[#This Row],[Item]],'DT HUEVO'!$A:$E,5,0)</f>
        <v>0</v>
      </c>
      <c r="P416">
        <f>SUMIFS('DIAS DE INVENTARIO TAT'!R:R,'DIAS DE INVENTARIO TAT'!A:A,Tablaedad[[#This Row],[DESTINO]],'DIAS DE INVENTARIO TAT'!B:B,Tablaedad[[#This Row],[Item]])</f>
        <v>0</v>
      </c>
      <c r="R416" t="s">
        <v>1733</v>
      </c>
      <c r="S416" t="s">
        <v>1733</v>
      </c>
      <c r="T416" t="s">
        <v>1733</v>
      </c>
    </row>
    <row r="417" spans="1:20">
      <c r="A417" s="221" t="s">
        <v>803</v>
      </c>
      <c r="B417" s="222">
        <v>46307</v>
      </c>
      <c r="C417" s="221">
        <v>8</v>
      </c>
      <c r="D417" s="221">
        <v>2152388</v>
      </c>
      <c r="E417" s="166">
        <v>15810</v>
      </c>
      <c r="F417" s="27" t="str">
        <f>VLOOKUP(Tablaedad[[#This Row],[Item]],'DT HUEVO'!$A:$B,2,0)</f>
        <v>HUEVO L X 15 PAGUE 14 PET EN CANASTA.</v>
      </c>
      <c r="G417" s="8" t="str">
        <f>+VLOOKUP(Tablaedad[[#This Row],[CEDI]],'CONVERSION DATOS'!B:C,2,0)</f>
        <v>TAT CARTAGENA</v>
      </c>
      <c r="H417" s="14" t="str">
        <f>+VLOOKUP(Tablaedad[[#This Row],[Item]],'DT HUEVO'!$A:$E,4,0)</f>
        <v>EMPACADOS</v>
      </c>
      <c r="I417" t="str">
        <f>+VLOOKUP(Tablaedad[[#This Row],[Item]],'DT HUEVO'!$A:$D,3,0)</f>
        <v>L</v>
      </c>
      <c r="J417" t="str">
        <f>+VLOOKUP(G417,'DT HUEVO'!$H:$K,4,0)</f>
        <v>COSTA ORIENTE</v>
      </c>
      <c r="K417">
        <f>SUMIFS('DIAS DE INVENTARIO TAT'!M:M,'DIAS DE INVENTARIO TAT'!A:A,Tablaedad[[#This Row],[DESTINO]],'DIAS DE INVENTARIO TAT'!B:B,Tablaedad[[#This Row],[Item]])</f>
        <v>0</v>
      </c>
      <c r="L417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417" s="6">
        <f>SUMIFS(inv!D$1:D$1,inv!T$1:T$1,Tablaedad[[#This Row],[DESTINO]],inv!AA$1:AA$1,Tablaedad[[#This Row],[Columna4]],inv!P$1:P$1,Tablaedad[[#This Row],[Item]])</f>
        <v>0</v>
      </c>
      <c r="N417" s="183">
        <f>+IFERROR(Tablaedad[[#This Row],[CANTIDAD]]/Tablaedad[[#This Row],[INVENTARIO TOTAL]],0)</f>
        <v>0</v>
      </c>
      <c r="O417">
        <f>+VLOOKUP(Tablaedad[[#This Row],[Item]],'DT HUEVO'!$A:$E,5,0)</f>
        <v>0</v>
      </c>
      <c r="P417">
        <f>SUMIFS('DIAS DE INVENTARIO TAT'!R:R,'DIAS DE INVENTARIO TAT'!A:A,Tablaedad[[#This Row],[DESTINO]],'DIAS DE INVENTARIO TAT'!B:B,Tablaedad[[#This Row],[Item]])</f>
        <v>0</v>
      </c>
      <c r="R417" t="s">
        <v>1733</v>
      </c>
      <c r="S417" t="s">
        <v>1733</v>
      </c>
      <c r="T417" t="s">
        <v>1733</v>
      </c>
    </row>
    <row r="418" spans="1:20">
      <c r="A418" s="221" t="s">
        <v>812</v>
      </c>
      <c r="B418" s="222">
        <v>46307</v>
      </c>
      <c r="C418" s="221">
        <v>8</v>
      </c>
      <c r="D418" s="221">
        <v>2110302</v>
      </c>
      <c r="E418" s="166">
        <v>13754</v>
      </c>
      <c r="F418" s="27" t="str">
        <f>VLOOKUP(Tablaedad[[#This Row],[Item]],'DT HUEVO'!$A:$B,2,0)</f>
        <v>HUEVO L X 30 CARTON VERDE CANASTA</v>
      </c>
      <c r="G418" s="8" t="str">
        <f>+VLOOKUP(Tablaedad[[#This Row],[CEDI]],'CONVERSION DATOS'!B:C,2,0)</f>
        <v>TAT VILLAVICENCIO</v>
      </c>
      <c r="H418" s="14" t="str">
        <f>+VLOOKUP(Tablaedad[[#This Row],[Item]],'DT HUEVO'!$A:$E,4,0)</f>
        <v>VERDE</v>
      </c>
      <c r="I418" t="str">
        <f>+VLOOKUP(Tablaedad[[#This Row],[Item]],'DT HUEVO'!$A:$D,3,0)</f>
        <v>L</v>
      </c>
      <c r="J418" t="str">
        <f>+VLOOKUP(G418,'DT HUEVO'!$H:$K,4,0)</f>
        <v>CENTRO ORIENTE</v>
      </c>
      <c r="K418">
        <f>SUMIFS('DIAS DE INVENTARIO TAT'!M:M,'DIAS DE INVENTARIO TAT'!A:A,Tablaedad[[#This Row],[DESTINO]],'DIAS DE INVENTARIO TAT'!B:B,Tablaedad[[#This Row],[Item]])</f>
        <v>0</v>
      </c>
      <c r="L418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418" s="6">
        <f>SUMIFS(inv!D$1:D$1,inv!T$1:T$1,Tablaedad[[#This Row],[DESTINO]],inv!AA$1:AA$1,Tablaedad[[#This Row],[Columna4]],inv!P$1:P$1,Tablaedad[[#This Row],[Item]])</f>
        <v>0</v>
      </c>
      <c r="N418" s="183">
        <f>+IFERROR(Tablaedad[[#This Row],[CANTIDAD]]/Tablaedad[[#This Row],[INVENTARIO TOTAL]],0)</f>
        <v>0</v>
      </c>
      <c r="O418">
        <f>+VLOOKUP(Tablaedad[[#This Row],[Item]],'DT HUEVO'!$A:$E,5,0)</f>
        <v>0</v>
      </c>
      <c r="P418">
        <f>SUMIFS('DIAS DE INVENTARIO TAT'!R:R,'DIAS DE INVENTARIO TAT'!A:A,Tablaedad[[#This Row],[DESTINO]],'DIAS DE INVENTARIO TAT'!B:B,Tablaedad[[#This Row],[Item]])</f>
        <v>0</v>
      </c>
      <c r="R418" t="s">
        <v>1733</v>
      </c>
      <c r="S418" t="s">
        <v>1733</v>
      </c>
      <c r="T418" t="s">
        <v>1733</v>
      </c>
    </row>
    <row r="419" spans="1:20">
      <c r="A419" s="221" t="s">
        <v>794</v>
      </c>
      <c r="B419" s="222">
        <v>46307</v>
      </c>
      <c r="C419" s="221">
        <v>5</v>
      </c>
      <c r="D419" s="221">
        <v>2110202</v>
      </c>
      <c r="E419" s="166">
        <v>26280</v>
      </c>
      <c r="F419" s="27" t="str">
        <f>VLOOKUP(Tablaedad[[#This Row],[Item]],'DT HUEVO'!$A:$B,2,0)</f>
        <v>HUEVO XL X 30 CARTON VERDE CANASTA</v>
      </c>
      <c r="G419" s="8" t="str">
        <f>+VLOOKUP(Tablaedad[[#This Row],[CEDI]],'CONVERSION DATOS'!B:C,2,0)</f>
        <v>TAT POPAYAN</v>
      </c>
      <c r="H419" s="14" t="str">
        <f>+VLOOKUP(Tablaedad[[#This Row],[Item]],'DT HUEVO'!$A:$E,4,0)</f>
        <v>VERDE</v>
      </c>
      <c r="I419" t="str">
        <f>+VLOOKUP(Tablaedad[[#This Row],[Item]],'DT HUEVO'!$A:$D,3,0)</f>
        <v>XL</v>
      </c>
      <c r="J419" t="str">
        <f>+VLOOKUP(G419,'DT HUEVO'!$H:$K,4,0)</f>
        <v>OCCIDENTE</v>
      </c>
      <c r="K419">
        <f>SUMIFS('DIAS DE INVENTARIO TAT'!M:M,'DIAS DE INVENTARIO TAT'!A:A,Tablaedad[[#This Row],[DESTINO]],'DIAS DE INVENTARIO TAT'!B:B,Tablaedad[[#This Row],[Item]])</f>
        <v>0</v>
      </c>
      <c r="L419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419" s="6">
        <f>SUMIFS(inv!D$1:D$1,inv!T$1:T$1,Tablaedad[[#This Row],[DESTINO]],inv!AA$1:AA$1,Tablaedad[[#This Row],[Columna4]],inv!P$1:P$1,Tablaedad[[#This Row],[Item]])</f>
        <v>0</v>
      </c>
      <c r="N419" s="183">
        <f>+IFERROR(Tablaedad[[#This Row],[CANTIDAD]]/Tablaedad[[#This Row],[INVENTARIO TOTAL]],0)</f>
        <v>0</v>
      </c>
      <c r="O419">
        <f>+VLOOKUP(Tablaedad[[#This Row],[Item]],'DT HUEVO'!$A:$E,5,0)</f>
        <v>0</v>
      </c>
      <c r="P419">
        <f>SUMIFS('DIAS DE INVENTARIO TAT'!R:R,'DIAS DE INVENTARIO TAT'!A:A,Tablaedad[[#This Row],[DESTINO]],'DIAS DE INVENTARIO TAT'!B:B,Tablaedad[[#This Row],[Item]])</f>
        <v>0</v>
      </c>
      <c r="R419" t="s">
        <v>1733</v>
      </c>
      <c r="S419" t="s">
        <v>1733</v>
      </c>
      <c r="T419" t="s">
        <v>1733</v>
      </c>
    </row>
    <row r="420" spans="1:20">
      <c r="A420" s="221" t="s">
        <v>794</v>
      </c>
      <c r="B420" s="222">
        <v>46307</v>
      </c>
      <c r="C420" s="221">
        <v>3</v>
      </c>
      <c r="D420" s="221">
        <v>2110302</v>
      </c>
      <c r="E420" s="166">
        <v>149760</v>
      </c>
      <c r="F420" s="27" t="str">
        <f>VLOOKUP(Tablaedad[[#This Row],[Item]],'DT HUEVO'!$A:$B,2,0)</f>
        <v>HUEVO L X 30 CARTON VERDE CANASTA</v>
      </c>
      <c r="G420" s="8" t="str">
        <f>+VLOOKUP(Tablaedad[[#This Row],[CEDI]],'CONVERSION DATOS'!B:C,2,0)</f>
        <v>TAT POPAYAN</v>
      </c>
      <c r="H420" s="14" t="str">
        <f>+VLOOKUP(Tablaedad[[#This Row],[Item]],'DT HUEVO'!$A:$E,4,0)</f>
        <v>VERDE</v>
      </c>
      <c r="I420" t="str">
        <f>+VLOOKUP(Tablaedad[[#This Row],[Item]],'DT HUEVO'!$A:$D,3,0)</f>
        <v>L</v>
      </c>
      <c r="J420" t="str">
        <f>+VLOOKUP(G420,'DT HUEVO'!$H:$K,4,0)</f>
        <v>OCCIDENTE</v>
      </c>
      <c r="K420">
        <f>SUMIFS('DIAS DE INVENTARIO TAT'!M:M,'DIAS DE INVENTARIO TAT'!A:A,Tablaedad[[#This Row],[DESTINO]],'DIAS DE INVENTARIO TAT'!B:B,Tablaedad[[#This Row],[Item]])</f>
        <v>0</v>
      </c>
      <c r="L420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420" s="6">
        <f>SUMIFS(inv!D$1:D$1,inv!T$1:T$1,Tablaedad[[#This Row],[DESTINO]],inv!AA$1:AA$1,Tablaedad[[#This Row],[Columna4]],inv!P$1:P$1,Tablaedad[[#This Row],[Item]])</f>
        <v>0</v>
      </c>
      <c r="N420" s="183">
        <f>+IFERROR(Tablaedad[[#This Row],[CANTIDAD]]/Tablaedad[[#This Row],[INVENTARIO TOTAL]],0)</f>
        <v>0</v>
      </c>
      <c r="O420">
        <f>+VLOOKUP(Tablaedad[[#This Row],[Item]],'DT HUEVO'!$A:$E,5,0)</f>
        <v>0</v>
      </c>
      <c r="P420">
        <f>SUMIFS('DIAS DE INVENTARIO TAT'!R:R,'DIAS DE INVENTARIO TAT'!A:A,Tablaedad[[#This Row],[DESTINO]],'DIAS DE INVENTARIO TAT'!B:B,Tablaedad[[#This Row],[Item]])</f>
        <v>0</v>
      </c>
      <c r="R420" t="s">
        <v>1733</v>
      </c>
      <c r="S420" t="s">
        <v>1733</v>
      </c>
      <c r="T420" t="s">
        <v>1733</v>
      </c>
    </row>
    <row r="421" spans="1:20">
      <c r="A421" s="221" t="s">
        <v>794</v>
      </c>
      <c r="B421" s="222">
        <v>46307</v>
      </c>
      <c r="C421" s="221">
        <v>4</v>
      </c>
      <c r="D421" s="221">
        <v>2110302</v>
      </c>
      <c r="E421" s="166">
        <v>64320</v>
      </c>
      <c r="F421" s="27" t="str">
        <f>VLOOKUP(Tablaedad[[#This Row],[Item]],'DT HUEVO'!$A:$B,2,0)</f>
        <v>HUEVO L X 30 CARTON VERDE CANASTA</v>
      </c>
      <c r="G421" s="8" t="str">
        <f>+VLOOKUP(Tablaedad[[#This Row],[CEDI]],'CONVERSION DATOS'!B:C,2,0)</f>
        <v>TAT POPAYAN</v>
      </c>
      <c r="H421" s="14" t="str">
        <f>+VLOOKUP(Tablaedad[[#This Row],[Item]],'DT HUEVO'!$A:$E,4,0)</f>
        <v>VERDE</v>
      </c>
      <c r="I421" t="str">
        <f>+VLOOKUP(Tablaedad[[#This Row],[Item]],'DT HUEVO'!$A:$D,3,0)</f>
        <v>L</v>
      </c>
      <c r="J421" t="str">
        <f>+VLOOKUP(G421,'DT HUEVO'!$H:$K,4,0)</f>
        <v>OCCIDENTE</v>
      </c>
      <c r="K421">
        <f>SUMIFS('DIAS DE INVENTARIO TAT'!M:M,'DIAS DE INVENTARIO TAT'!A:A,Tablaedad[[#This Row],[DESTINO]],'DIAS DE INVENTARIO TAT'!B:B,Tablaedad[[#This Row],[Item]])</f>
        <v>0</v>
      </c>
      <c r="L421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421" s="6">
        <f>SUMIFS(inv!D$1:D$1,inv!T$1:T$1,Tablaedad[[#This Row],[DESTINO]],inv!AA$1:AA$1,Tablaedad[[#This Row],[Columna4]],inv!P$1:P$1,Tablaedad[[#This Row],[Item]])</f>
        <v>0</v>
      </c>
      <c r="N421" s="183">
        <f>+IFERROR(Tablaedad[[#This Row],[CANTIDAD]]/Tablaedad[[#This Row],[INVENTARIO TOTAL]],0)</f>
        <v>0</v>
      </c>
      <c r="O421">
        <f>+VLOOKUP(Tablaedad[[#This Row],[Item]],'DT HUEVO'!$A:$E,5,0)</f>
        <v>0</v>
      </c>
      <c r="P421">
        <f>SUMIFS('DIAS DE INVENTARIO TAT'!R:R,'DIAS DE INVENTARIO TAT'!A:A,Tablaedad[[#This Row],[DESTINO]],'DIAS DE INVENTARIO TAT'!B:B,Tablaedad[[#This Row],[Item]])</f>
        <v>0</v>
      </c>
      <c r="R421" t="s">
        <v>1733</v>
      </c>
      <c r="S421" t="s">
        <v>1733</v>
      </c>
      <c r="T421" t="s">
        <v>1733</v>
      </c>
    </row>
    <row r="422" spans="1:20">
      <c r="A422" s="221" t="s">
        <v>794</v>
      </c>
      <c r="B422" s="222">
        <v>46307</v>
      </c>
      <c r="C422" s="221">
        <v>5</v>
      </c>
      <c r="D422" s="221">
        <v>2110402</v>
      </c>
      <c r="E422" s="166">
        <v>17280</v>
      </c>
      <c r="F422" s="27" t="str">
        <f>VLOOKUP(Tablaedad[[#This Row],[Item]],'DT HUEVO'!$A:$B,2,0)</f>
        <v>HUEVO M X 30 CARTON VERDE CANASTA</v>
      </c>
      <c r="G422" s="8" t="str">
        <f>+VLOOKUP(Tablaedad[[#This Row],[CEDI]],'CONVERSION DATOS'!B:C,2,0)</f>
        <v>TAT POPAYAN</v>
      </c>
      <c r="H422" s="14" t="str">
        <f>+VLOOKUP(Tablaedad[[#This Row],[Item]],'DT HUEVO'!$A:$E,4,0)</f>
        <v>VERDE</v>
      </c>
      <c r="I422" t="str">
        <f>+VLOOKUP(Tablaedad[[#This Row],[Item]],'DT HUEVO'!$A:$D,3,0)</f>
        <v>M</v>
      </c>
      <c r="J422" t="str">
        <f>+VLOOKUP(G422,'DT HUEVO'!$H:$K,4,0)</f>
        <v>OCCIDENTE</v>
      </c>
      <c r="K422">
        <f>SUMIFS('DIAS DE INVENTARIO TAT'!M:M,'DIAS DE INVENTARIO TAT'!A:A,Tablaedad[[#This Row],[DESTINO]],'DIAS DE INVENTARIO TAT'!B:B,Tablaedad[[#This Row],[Item]])</f>
        <v>0</v>
      </c>
      <c r="L422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422" s="6">
        <f>SUMIFS(inv!D$1:D$1,inv!T$1:T$1,Tablaedad[[#This Row],[DESTINO]],inv!AA$1:AA$1,Tablaedad[[#This Row],[Columna4]],inv!P$1:P$1,Tablaedad[[#This Row],[Item]])</f>
        <v>0</v>
      </c>
      <c r="N422" s="183">
        <f>+IFERROR(Tablaedad[[#This Row],[CANTIDAD]]/Tablaedad[[#This Row],[INVENTARIO TOTAL]],0)</f>
        <v>0</v>
      </c>
      <c r="O422">
        <f>+VLOOKUP(Tablaedad[[#This Row],[Item]],'DT HUEVO'!$A:$E,5,0)</f>
        <v>0</v>
      </c>
      <c r="P422">
        <f>SUMIFS('DIAS DE INVENTARIO TAT'!R:R,'DIAS DE INVENTARIO TAT'!A:A,Tablaedad[[#This Row],[DESTINO]],'DIAS DE INVENTARIO TAT'!B:B,Tablaedad[[#This Row],[Item]])</f>
        <v>0</v>
      </c>
      <c r="R422" t="s">
        <v>1733</v>
      </c>
      <c r="S422" t="s">
        <v>1733</v>
      </c>
      <c r="T422" t="s">
        <v>1733</v>
      </c>
    </row>
    <row r="423" spans="1:20">
      <c r="A423" s="221" t="s">
        <v>794</v>
      </c>
      <c r="B423" s="222">
        <v>46307</v>
      </c>
      <c r="C423" s="221">
        <v>3</v>
      </c>
      <c r="D423" s="221">
        <v>2110402</v>
      </c>
      <c r="E423" s="166">
        <v>36000</v>
      </c>
      <c r="F423" s="27" t="str">
        <f>VLOOKUP(Tablaedad[[#This Row],[Item]],'DT HUEVO'!$A:$B,2,0)</f>
        <v>HUEVO M X 30 CARTON VERDE CANASTA</v>
      </c>
      <c r="G423" s="8" t="str">
        <f>+VLOOKUP(Tablaedad[[#This Row],[CEDI]],'CONVERSION DATOS'!B:C,2,0)</f>
        <v>TAT POPAYAN</v>
      </c>
      <c r="H423" s="14" t="str">
        <f>+VLOOKUP(Tablaedad[[#This Row],[Item]],'DT HUEVO'!$A:$E,4,0)</f>
        <v>VERDE</v>
      </c>
      <c r="I423" t="str">
        <f>+VLOOKUP(Tablaedad[[#This Row],[Item]],'DT HUEVO'!$A:$D,3,0)</f>
        <v>M</v>
      </c>
      <c r="J423" t="str">
        <f>+VLOOKUP(G423,'DT HUEVO'!$H:$K,4,0)</f>
        <v>OCCIDENTE</v>
      </c>
      <c r="K423">
        <f>SUMIFS('DIAS DE INVENTARIO TAT'!M:M,'DIAS DE INVENTARIO TAT'!A:A,Tablaedad[[#This Row],[DESTINO]],'DIAS DE INVENTARIO TAT'!B:B,Tablaedad[[#This Row],[Item]])</f>
        <v>0</v>
      </c>
      <c r="L423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423" s="6">
        <f>SUMIFS(inv!D$1:D$1,inv!T$1:T$1,Tablaedad[[#This Row],[DESTINO]],inv!AA$1:AA$1,Tablaedad[[#This Row],[Columna4]],inv!P$1:P$1,Tablaedad[[#This Row],[Item]])</f>
        <v>0</v>
      </c>
      <c r="N423" s="183">
        <f>+IFERROR(Tablaedad[[#This Row],[CANTIDAD]]/Tablaedad[[#This Row],[INVENTARIO TOTAL]],0)</f>
        <v>0</v>
      </c>
      <c r="O423">
        <f>+VLOOKUP(Tablaedad[[#This Row],[Item]],'DT HUEVO'!$A:$E,5,0)</f>
        <v>0</v>
      </c>
      <c r="P423">
        <f>SUMIFS('DIAS DE INVENTARIO TAT'!R:R,'DIAS DE INVENTARIO TAT'!A:A,Tablaedad[[#This Row],[DESTINO]],'DIAS DE INVENTARIO TAT'!B:B,Tablaedad[[#This Row],[Item]])</f>
        <v>0</v>
      </c>
      <c r="R423" t="s">
        <v>1733</v>
      </c>
      <c r="S423" t="s">
        <v>1733</v>
      </c>
      <c r="T423" t="s">
        <v>1733</v>
      </c>
    </row>
    <row r="424" spans="1:20">
      <c r="A424" s="221" t="s">
        <v>794</v>
      </c>
      <c r="B424" s="222">
        <v>46307</v>
      </c>
      <c r="C424" s="221">
        <v>3</v>
      </c>
      <c r="D424" s="221">
        <v>2152388</v>
      </c>
      <c r="E424" s="166">
        <v>11520</v>
      </c>
      <c r="F424" s="27" t="str">
        <f>VLOOKUP(Tablaedad[[#This Row],[Item]],'DT HUEVO'!$A:$B,2,0)</f>
        <v>HUEVO L X 15 PAGUE 14 PET EN CANASTA.</v>
      </c>
      <c r="G424" s="8" t="str">
        <f>+VLOOKUP(Tablaedad[[#This Row],[CEDI]],'CONVERSION DATOS'!B:C,2,0)</f>
        <v>TAT POPAYAN</v>
      </c>
      <c r="H424" s="14" t="str">
        <f>+VLOOKUP(Tablaedad[[#This Row],[Item]],'DT HUEVO'!$A:$E,4,0)</f>
        <v>EMPACADOS</v>
      </c>
      <c r="I424" t="str">
        <f>+VLOOKUP(Tablaedad[[#This Row],[Item]],'DT HUEVO'!$A:$D,3,0)</f>
        <v>L</v>
      </c>
      <c r="J424" t="str">
        <f>+VLOOKUP(G424,'DT HUEVO'!$H:$K,4,0)</f>
        <v>OCCIDENTE</v>
      </c>
      <c r="K424">
        <f>SUMIFS('DIAS DE INVENTARIO TAT'!M:M,'DIAS DE INVENTARIO TAT'!A:A,Tablaedad[[#This Row],[DESTINO]],'DIAS DE INVENTARIO TAT'!B:B,Tablaedad[[#This Row],[Item]])</f>
        <v>0</v>
      </c>
      <c r="L424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424" s="6">
        <f>SUMIFS(inv!D$1:D$1,inv!T$1:T$1,Tablaedad[[#This Row],[DESTINO]],inv!AA$1:AA$1,Tablaedad[[#This Row],[Columna4]],inv!P$1:P$1,Tablaedad[[#This Row],[Item]])</f>
        <v>0</v>
      </c>
      <c r="N424" s="183">
        <f>+IFERROR(Tablaedad[[#This Row],[CANTIDAD]]/Tablaedad[[#This Row],[INVENTARIO TOTAL]],0)</f>
        <v>0</v>
      </c>
      <c r="O424">
        <f>+VLOOKUP(Tablaedad[[#This Row],[Item]],'DT HUEVO'!$A:$E,5,0)</f>
        <v>0</v>
      </c>
      <c r="P424">
        <f>SUMIFS('DIAS DE INVENTARIO TAT'!R:R,'DIAS DE INVENTARIO TAT'!A:A,Tablaedad[[#This Row],[DESTINO]],'DIAS DE INVENTARIO TAT'!B:B,Tablaedad[[#This Row],[Item]])</f>
        <v>0</v>
      </c>
      <c r="R424" t="s">
        <v>1733</v>
      </c>
      <c r="S424" t="s">
        <v>1733</v>
      </c>
      <c r="T424" t="s">
        <v>1733</v>
      </c>
    </row>
    <row r="425" spans="1:20">
      <c r="A425" s="221" t="s">
        <v>794</v>
      </c>
      <c r="B425" s="222">
        <v>46307</v>
      </c>
      <c r="C425" s="221">
        <v>4</v>
      </c>
      <c r="D425" s="221">
        <v>2152388</v>
      </c>
      <c r="E425" s="166">
        <v>4320</v>
      </c>
      <c r="F425" s="27" t="str">
        <f>VLOOKUP(Tablaedad[[#This Row],[Item]],'DT HUEVO'!$A:$B,2,0)</f>
        <v>HUEVO L X 15 PAGUE 14 PET EN CANASTA.</v>
      </c>
      <c r="G425" s="8" t="str">
        <f>+VLOOKUP(Tablaedad[[#This Row],[CEDI]],'CONVERSION DATOS'!B:C,2,0)</f>
        <v>TAT POPAYAN</v>
      </c>
      <c r="H425" s="14" t="str">
        <f>+VLOOKUP(Tablaedad[[#This Row],[Item]],'DT HUEVO'!$A:$E,4,0)</f>
        <v>EMPACADOS</v>
      </c>
      <c r="I425" t="str">
        <f>+VLOOKUP(Tablaedad[[#This Row],[Item]],'DT HUEVO'!$A:$D,3,0)</f>
        <v>L</v>
      </c>
      <c r="J425" t="str">
        <f>+VLOOKUP(G425,'DT HUEVO'!$H:$K,4,0)</f>
        <v>OCCIDENTE</v>
      </c>
      <c r="K425">
        <f>SUMIFS('DIAS DE INVENTARIO TAT'!M:M,'DIAS DE INVENTARIO TAT'!A:A,Tablaedad[[#This Row],[DESTINO]],'DIAS DE INVENTARIO TAT'!B:B,Tablaedad[[#This Row],[Item]])</f>
        <v>0</v>
      </c>
      <c r="L425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425" s="6">
        <f>SUMIFS(inv!D$1:D$1,inv!T$1:T$1,Tablaedad[[#This Row],[DESTINO]],inv!AA$1:AA$1,Tablaedad[[#This Row],[Columna4]],inv!P$1:P$1,Tablaedad[[#This Row],[Item]])</f>
        <v>0</v>
      </c>
      <c r="N425" s="183">
        <f>+IFERROR(Tablaedad[[#This Row],[CANTIDAD]]/Tablaedad[[#This Row],[INVENTARIO TOTAL]],0)</f>
        <v>0</v>
      </c>
      <c r="O425">
        <f>+VLOOKUP(Tablaedad[[#This Row],[Item]],'DT HUEVO'!$A:$E,5,0)</f>
        <v>0</v>
      </c>
      <c r="P425">
        <f>SUMIFS('DIAS DE INVENTARIO TAT'!R:R,'DIAS DE INVENTARIO TAT'!A:A,Tablaedad[[#This Row],[DESTINO]],'DIAS DE INVENTARIO TAT'!B:B,Tablaedad[[#This Row],[Item]])</f>
        <v>0</v>
      </c>
      <c r="R425" t="s">
        <v>1733</v>
      </c>
      <c r="S425" t="s">
        <v>1733</v>
      </c>
      <c r="T425" t="s">
        <v>1733</v>
      </c>
    </row>
    <row r="426" spans="1:20">
      <c r="A426" s="221" t="s">
        <v>794</v>
      </c>
      <c r="B426" s="222">
        <v>46307</v>
      </c>
      <c r="C426" s="221">
        <v>3</v>
      </c>
      <c r="D426" s="221">
        <v>2110317</v>
      </c>
      <c r="E426" s="166">
        <v>5040</v>
      </c>
      <c r="F426" s="27" t="str">
        <f>VLOOKUP(Tablaedad[[#This Row],[Item]],'DT HUEVO'!$A:$B,2,0)</f>
        <v>HUEVO L X 30 CARTON VERDE AMARRADO SIN ETIQUETA</v>
      </c>
      <c r="G426" s="8" t="str">
        <f>+VLOOKUP(Tablaedad[[#This Row],[CEDI]],'CONVERSION DATOS'!B:C,2,0)</f>
        <v>TAT POPAYAN</v>
      </c>
      <c r="H426" s="14" t="str">
        <f>+VLOOKUP(Tablaedad[[#This Row],[Item]],'DT HUEVO'!$A:$E,4,0)</f>
        <v>EMPACADOS</v>
      </c>
      <c r="I426" t="str">
        <f>+VLOOKUP(Tablaedad[[#This Row],[Item]],'DT HUEVO'!$A:$D,3,0)</f>
        <v>L</v>
      </c>
      <c r="J426" t="str">
        <f>+VLOOKUP(G426,'DT HUEVO'!$H:$K,4,0)</f>
        <v>OCCIDENTE</v>
      </c>
      <c r="K426">
        <f>SUMIFS('DIAS DE INVENTARIO TAT'!M:M,'DIAS DE INVENTARIO TAT'!A:A,Tablaedad[[#This Row],[DESTINO]],'DIAS DE INVENTARIO TAT'!B:B,Tablaedad[[#This Row],[Item]])</f>
        <v>0</v>
      </c>
      <c r="L426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426" s="6">
        <f>SUMIFS(inv!D$1:D$1,inv!T$1:T$1,Tablaedad[[#This Row],[DESTINO]],inv!AA$1:AA$1,Tablaedad[[#This Row],[Columna4]],inv!P$1:P$1,Tablaedad[[#This Row],[Item]])</f>
        <v>0</v>
      </c>
      <c r="N426" s="183">
        <f>+IFERROR(Tablaedad[[#This Row],[CANTIDAD]]/Tablaedad[[#This Row],[INVENTARIO TOTAL]],0)</f>
        <v>0</v>
      </c>
      <c r="O426">
        <f>+VLOOKUP(Tablaedad[[#This Row],[Item]],'DT HUEVO'!$A:$E,5,0)</f>
        <v>0</v>
      </c>
      <c r="P426">
        <f>SUMIFS('DIAS DE INVENTARIO TAT'!R:R,'DIAS DE INVENTARIO TAT'!A:A,Tablaedad[[#This Row],[DESTINO]],'DIAS DE INVENTARIO TAT'!B:B,Tablaedad[[#This Row],[Item]])</f>
        <v>0</v>
      </c>
      <c r="R426" t="s">
        <v>1733</v>
      </c>
      <c r="S426" t="s">
        <v>1733</v>
      </c>
      <c r="T426" t="s">
        <v>1733</v>
      </c>
    </row>
    <row r="427" spans="1:20">
      <c r="A427" s="221" t="s">
        <v>794</v>
      </c>
      <c r="B427" s="222">
        <v>46307</v>
      </c>
      <c r="C427" s="221">
        <v>4</v>
      </c>
      <c r="D427" s="221">
        <v>2112207</v>
      </c>
      <c r="E427" s="166">
        <v>1800</v>
      </c>
      <c r="F427" s="27" t="str">
        <f>VLOOKUP(Tablaedad[[#This Row],[Item]],'DT HUEVO'!$A:$B,2,0)</f>
        <v>HUEVO XL X 15 PET CANASTA</v>
      </c>
      <c r="G427" s="8" t="str">
        <f>+VLOOKUP(Tablaedad[[#This Row],[CEDI]],'CONVERSION DATOS'!B:C,2,0)</f>
        <v>TAT POPAYAN</v>
      </c>
      <c r="H427" s="14" t="str">
        <f>+VLOOKUP(Tablaedad[[#This Row],[Item]],'DT HUEVO'!$A:$E,4,0)</f>
        <v>EMPACADOS</v>
      </c>
      <c r="I427" t="str">
        <f>+VLOOKUP(Tablaedad[[#This Row],[Item]],'DT HUEVO'!$A:$D,3,0)</f>
        <v>XL</v>
      </c>
      <c r="J427" t="str">
        <f>+VLOOKUP(G427,'DT HUEVO'!$H:$K,4,0)</f>
        <v>OCCIDENTE</v>
      </c>
      <c r="K427">
        <f>SUMIFS('DIAS DE INVENTARIO TAT'!M:M,'DIAS DE INVENTARIO TAT'!A:A,Tablaedad[[#This Row],[DESTINO]],'DIAS DE INVENTARIO TAT'!B:B,Tablaedad[[#This Row],[Item]])</f>
        <v>0</v>
      </c>
      <c r="L427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427" s="6">
        <f>SUMIFS(inv!D$1:D$1,inv!T$1:T$1,Tablaedad[[#This Row],[DESTINO]],inv!AA$1:AA$1,Tablaedad[[#This Row],[Columna4]],inv!P$1:P$1,Tablaedad[[#This Row],[Item]])</f>
        <v>0</v>
      </c>
      <c r="N427" s="183">
        <f>+IFERROR(Tablaedad[[#This Row],[CANTIDAD]]/Tablaedad[[#This Row],[INVENTARIO TOTAL]],0)</f>
        <v>0</v>
      </c>
      <c r="O427" t="str">
        <f>+VLOOKUP(Tablaedad[[#This Row],[Item]],'DT HUEVO'!$A:$E,5,0)</f>
        <v>TAT</v>
      </c>
      <c r="P427">
        <f>SUMIFS('DIAS DE INVENTARIO TAT'!R:R,'DIAS DE INVENTARIO TAT'!A:A,Tablaedad[[#This Row],[DESTINO]],'DIAS DE INVENTARIO TAT'!B:B,Tablaedad[[#This Row],[Item]])</f>
        <v>0</v>
      </c>
      <c r="R427" t="s">
        <v>1733</v>
      </c>
      <c r="S427" t="s">
        <v>1733</v>
      </c>
      <c r="T427" t="s">
        <v>1733</v>
      </c>
    </row>
    <row r="428" spans="1:20">
      <c r="A428" s="221" t="s">
        <v>794</v>
      </c>
      <c r="B428" s="222">
        <v>46307</v>
      </c>
      <c r="C428" s="221">
        <v>4</v>
      </c>
      <c r="D428" s="221">
        <v>2010102</v>
      </c>
      <c r="E428" s="166">
        <v>3360</v>
      </c>
      <c r="F428" s="27" t="str">
        <f>VLOOKUP(Tablaedad[[#This Row],[Item]],'DT HUEVO'!$A:$B,2,0)</f>
        <v>HUEVO YUMBO X20 CARTON VERDE CANASTA</v>
      </c>
      <c r="G428" s="8" t="str">
        <f>+VLOOKUP(Tablaedad[[#This Row],[CEDI]],'CONVERSION DATOS'!B:C,2,0)</f>
        <v>TAT POPAYAN</v>
      </c>
      <c r="H428" s="14" t="str">
        <f>+VLOOKUP(Tablaedad[[#This Row],[Item]],'DT HUEVO'!$A:$E,4,0)</f>
        <v>VERDE</v>
      </c>
      <c r="I428" t="str">
        <f>+VLOOKUP(Tablaedad[[#This Row],[Item]],'DT HUEVO'!$A:$D,3,0)</f>
        <v>YUMBO</v>
      </c>
      <c r="J428" t="str">
        <f>+VLOOKUP(G428,'DT HUEVO'!$H:$K,4,0)</f>
        <v>OCCIDENTE</v>
      </c>
      <c r="K428">
        <f>SUMIFS('DIAS DE INVENTARIO TAT'!M:M,'DIAS DE INVENTARIO TAT'!A:A,Tablaedad[[#This Row],[DESTINO]],'DIAS DE INVENTARIO TAT'!B:B,Tablaedad[[#This Row],[Item]])</f>
        <v>0</v>
      </c>
      <c r="L428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428" s="6">
        <f>SUMIFS(inv!D$1:D$1,inv!T$1:T$1,Tablaedad[[#This Row],[DESTINO]],inv!AA$1:AA$1,Tablaedad[[#This Row],[Columna4]],inv!P$1:P$1,Tablaedad[[#This Row],[Item]])</f>
        <v>0</v>
      </c>
      <c r="N428" s="183">
        <f>+IFERROR(Tablaedad[[#This Row],[CANTIDAD]]/Tablaedad[[#This Row],[INVENTARIO TOTAL]],0)</f>
        <v>0</v>
      </c>
      <c r="O428">
        <f>+VLOOKUP(Tablaedad[[#This Row],[Item]],'DT HUEVO'!$A:$E,5,0)</f>
        <v>0</v>
      </c>
      <c r="P428">
        <f>SUMIFS('DIAS DE INVENTARIO TAT'!R:R,'DIAS DE INVENTARIO TAT'!A:A,Tablaedad[[#This Row],[DESTINO]],'DIAS DE INVENTARIO TAT'!B:B,Tablaedad[[#This Row],[Item]])</f>
        <v>0</v>
      </c>
      <c r="R428" t="s">
        <v>1733</v>
      </c>
      <c r="S428" t="s">
        <v>1733</v>
      </c>
      <c r="T428" t="s">
        <v>1733</v>
      </c>
    </row>
    <row r="429" spans="1:20">
      <c r="A429" s="221"/>
      <c r="B429" s="222"/>
      <c r="C429" s="221"/>
      <c r="D429" s="221"/>
      <c r="E429" s="166"/>
      <c r="F429" s="27" t="e">
        <f>VLOOKUP(Tablaedad[[#This Row],[Item]],'DT HUEVO'!$A:$B,2,0)</f>
        <v>#N/A</v>
      </c>
      <c r="G429" s="8" t="e">
        <f>+VLOOKUP(Tablaedad[[#This Row],[CEDI]],'CONVERSION DATOS'!B:C,2,0)</f>
        <v>#N/A</v>
      </c>
      <c r="H429" s="14" t="e">
        <f>+VLOOKUP(Tablaedad[[#This Row],[Item]],'DT HUEVO'!$A:$E,4,0)</f>
        <v>#N/A</v>
      </c>
      <c r="I429" t="e">
        <f>+VLOOKUP(Tablaedad[[#This Row],[Item]],'DT HUEVO'!$A:$D,3,0)</f>
        <v>#N/A</v>
      </c>
      <c r="J429" t="e">
        <f>+VLOOKUP(G429,'DT HUEVO'!$H:$K,4,0)</f>
        <v>#N/A</v>
      </c>
      <c r="K429">
        <f>SUMIFS('DIAS DE INVENTARIO TAT'!M:M,'DIAS DE INVENTARIO TAT'!A:A,Tablaedad[[#This Row],[DESTINO]],'DIAS DE INVENTARIO TAT'!B:B,Tablaedad[[#This Row],[Item]])</f>
        <v>0</v>
      </c>
      <c r="L429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29" s="6">
        <f>SUMIFS(inv!D$1:D$1,inv!T$1:T$1,Tablaedad[[#This Row],[DESTINO]],inv!AA$1:AA$1,Tablaedad[[#This Row],[Columna4]],inv!P$1:P$1,Tablaedad[[#This Row],[Item]])</f>
        <v>0</v>
      </c>
      <c r="N429" s="183">
        <f>+IFERROR(Tablaedad[[#This Row],[CANTIDAD]]/Tablaedad[[#This Row],[INVENTARIO TOTAL]],0)</f>
        <v>0</v>
      </c>
      <c r="O429" t="e">
        <f>+VLOOKUP(Tablaedad[[#This Row],[Item]],'DT HUEVO'!$A:$E,5,0)</f>
        <v>#N/A</v>
      </c>
      <c r="P429">
        <f>SUMIFS('DIAS DE INVENTARIO TAT'!R:R,'DIAS DE INVENTARIO TAT'!A:A,Tablaedad[[#This Row],[DESTINO]],'DIAS DE INVENTARIO TAT'!B:B,Tablaedad[[#This Row],[Item]])</f>
        <v>0</v>
      </c>
      <c r="R429" t="s">
        <v>1733</v>
      </c>
      <c r="S429" t="s">
        <v>1733</v>
      </c>
      <c r="T429" t="s">
        <v>1733</v>
      </c>
    </row>
    <row r="430" spans="1:20">
      <c r="A430" s="221"/>
      <c r="B430" s="222"/>
      <c r="C430" s="221"/>
      <c r="D430" s="221"/>
      <c r="E430" s="166"/>
      <c r="F430" s="27" t="e">
        <f>VLOOKUP(Tablaedad[[#This Row],[Item]],'DT HUEVO'!$A:$B,2,0)</f>
        <v>#N/A</v>
      </c>
      <c r="G430" s="8" t="e">
        <f>+VLOOKUP(Tablaedad[[#This Row],[CEDI]],'CONVERSION DATOS'!B:C,2,0)</f>
        <v>#N/A</v>
      </c>
      <c r="H430" s="14" t="e">
        <f>+VLOOKUP(Tablaedad[[#This Row],[Item]],'DT HUEVO'!$A:$E,4,0)</f>
        <v>#N/A</v>
      </c>
      <c r="I430" t="e">
        <f>+VLOOKUP(Tablaedad[[#This Row],[Item]],'DT HUEVO'!$A:$D,3,0)</f>
        <v>#N/A</v>
      </c>
      <c r="J430" t="e">
        <f>+VLOOKUP(G430,'DT HUEVO'!$H:$K,4,0)</f>
        <v>#N/A</v>
      </c>
      <c r="K430">
        <f>SUMIFS('DIAS DE INVENTARIO TAT'!M:M,'DIAS DE INVENTARIO TAT'!A:A,Tablaedad[[#This Row],[DESTINO]],'DIAS DE INVENTARIO TAT'!B:B,Tablaedad[[#This Row],[Item]])</f>
        <v>0</v>
      </c>
      <c r="L430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30" s="6">
        <f>SUMIFS(inv!D$1:D$1,inv!T$1:T$1,Tablaedad[[#This Row],[DESTINO]],inv!AA$1:AA$1,Tablaedad[[#This Row],[Columna4]],inv!P$1:P$1,Tablaedad[[#This Row],[Item]])</f>
        <v>0</v>
      </c>
      <c r="N430" s="183">
        <f>+IFERROR(Tablaedad[[#This Row],[CANTIDAD]]/Tablaedad[[#This Row],[INVENTARIO TOTAL]],0)</f>
        <v>0</v>
      </c>
      <c r="O430" t="e">
        <f>+VLOOKUP(Tablaedad[[#This Row],[Item]],'DT HUEVO'!$A:$E,5,0)</f>
        <v>#N/A</v>
      </c>
      <c r="P430">
        <f>SUMIFS('DIAS DE INVENTARIO TAT'!R:R,'DIAS DE INVENTARIO TAT'!A:A,Tablaedad[[#This Row],[DESTINO]],'DIAS DE INVENTARIO TAT'!B:B,Tablaedad[[#This Row],[Item]])</f>
        <v>0</v>
      </c>
      <c r="R430" t="s">
        <v>1733</v>
      </c>
      <c r="S430" t="s">
        <v>1733</v>
      </c>
      <c r="T430" t="s">
        <v>1733</v>
      </c>
    </row>
    <row r="431" spans="1:20">
      <c r="A431" s="221"/>
      <c r="B431" s="222"/>
      <c r="C431" s="221"/>
      <c r="D431" s="221"/>
      <c r="E431" s="166"/>
      <c r="F431" s="27" t="e">
        <f>VLOOKUP(Tablaedad[[#This Row],[Item]],'DT HUEVO'!$A:$B,2,0)</f>
        <v>#N/A</v>
      </c>
      <c r="G431" s="8" t="e">
        <f>+VLOOKUP(Tablaedad[[#This Row],[CEDI]],'CONVERSION DATOS'!B:C,2,0)</f>
        <v>#N/A</v>
      </c>
      <c r="H431" s="14" t="e">
        <f>+VLOOKUP(Tablaedad[[#This Row],[Item]],'DT HUEVO'!$A:$E,4,0)</f>
        <v>#N/A</v>
      </c>
      <c r="I431" t="e">
        <f>+VLOOKUP(Tablaedad[[#This Row],[Item]],'DT HUEVO'!$A:$D,3,0)</f>
        <v>#N/A</v>
      </c>
      <c r="J431" t="e">
        <f>+VLOOKUP(G431,'DT HUEVO'!$H:$K,4,0)</f>
        <v>#N/A</v>
      </c>
      <c r="K431">
        <f>SUMIFS('DIAS DE INVENTARIO TAT'!M:M,'DIAS DE INVENTARIO TAT'!A:A,Tablaedad[[#This Row],[DESTINO]],'DIAS DE INVENTARIO TAT'!B:B,Tablaedad[[#This Row],[Item]])</f>
        <v>0</v>
      </c>
      <c r="L431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31" s="6">
        <f>SUMIFS(inv!D$1:D$1,inv!T$1:T$1,Tablaedad[[#This Row],[DESTINO]],inv!AA$1:AA$1,Tablaedad[[#This Row],[Columna4]],inv!P$1:P$1,Tablaedad[[#This Row],[Item]])</f>
        <v>0</v>
      </c>
      <c r="N431" s="183">
        <f>+IFERROR(Tablaedad[[#This Row],[CANTIDAD]]/Tablaedad[[#This Row],[INVENTARIO TOTAL]],0)</f>
        <v>0</v>
      </c>
      <c r="O431" t="e">
        <f>+VLOOKUP(Tablaedad[[#This Row],[Item]],'DT HUEVO'!$A:$E,5,0)</f>
        <v>#N/A</v>
      </c>
      <c r="P431">
        <f>SUMIFS('DIAS DE INVENTARIO TAT'!R:R,'DIAS DE INVENTARIO TAT'!A:A,Tablaedad[[#This Row],[DESTINO]],'DIAS DE INVENTARIO TAT'!B:B,Tablaedad[[#This Row],[Item]])</f>
        <v>0</v>
      </c>
      <c r="R431" t="s">
        <v>1733</v>
      </c>
      <c r="S431" t="s">
        <v>1733</v>
      </c>
      <c r="T431" t="s">
        <v>1733</v>
      </c>
    </row>
    <row r="432" spans="1:20">
      <c r="A432" s="221"/>
      <c r="B432" s="222"/>
      <c r="C432" s="221"/>
      <c r="D432" s="221"/>
      <c r="E432" s="166"/>
      <c r="F432" s="27" t="e">
        <f>VLOOKUP(Tablaedad[[#This Row],[Item]],'DT HUEVO'!$A:$B,2,0)</f>
        <v>#N/A</v>
      </c>
      <c r="G432" s="8" t="e">
        <f>+VLOOKUP(Tablaedad[[#This Row],[CEDI]],'CONVERSION DATOS'!B:C,2,0)</f>
        <v>#N/A</v>
      </c>
      <c r="H432" s="14" t="e">
        <f>+VLOOKUP(Tablaedad[[#This Row],[Item]],'DT HUEVO'!$A:$E,4,0)</f>
        <v>#N/A</v>
      </c>
      <c r="I432" t="e">
        <f>+VLOOKUP(Tablaedad[[#This Row],[Item]],'DT HUEVO'!$A:$D,3,0)</f>
        <v>#N/A</v>
      </c>
      <c r="J432" t="e">
        <f>+VLOOKUP(G432,'DT HUEVO'!$H:$K,4,0)</f>
        <v>#N/A</v>
      </c>
      <c r="K432">
        <f>SUMIFS('DIAS DE INVENTARIO TAT'!M:M,'DIAS DE INVENTARIO TAT'!A:A,Tablaedad[[#This Row],[DESTINO]],'DIAS DE INVENTARIO TAT'!B:B,Tablaedad[[#This Row],[Item]])</f>
        <v>0</v>
      </c>
      <c r="L432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32" s="6">
        <f>SUMIFS(inv!D$1:D$1,inv!T$1:T$1,Tablaedad[[#This Row],[DESTINO]],inv!AA$1:AA$1,Tablaedad[[#This Row],[Columna4]],inv!P$1:P$1,Tablaedad[[#This Row],[Item]])</f>
        <v>0</v>
      </c>
      <c r="N432" s="183">
        <f>+IFERROR(Tablaedad[[#This Row],[CANTIDAD]]/Tablaedad[[#This Row],[INVENTARIO TOTAL]],0)</f>
        <v>0</v>
      </c>
      <c r="O432" t="e">
        <f>+VLOOKUP(Tablaedad[[#This Row],[Item]],'DT HUEVO'!$A:$E,5,0)</f>
        <v>#N/A</v>
      </c>
      <c r="P432">
        <f>SUMIFS('DIAS DE INVENTARIO TAT'!R:R,'DIAS DE INVENTARIO TAT'!A:A,Tablaedad[[#This Row],[DESTINO]],'DIAS DE INVENTARIO TAT'!B:B,Tablaedad[[#This Row],[Item]])</f>
        <v>0</v>
      </c>
      <c r="R432" t="s">
        <v>1733</v>
      </c>
      <c r="S432" t="s">
        <v>1733</v>
      </c>
      <c r="T432" t="s">
        <v>1733</v>
      </c>
    </row>
    <row r="433" spans="1:20">
      <c r="A433" s="221"/>
      <c r="B433" s="222"/>
      <c r="C433" s="221"/>
      <c r="D433" s="221"/>
      <c r="E433" s="166"/>
      <c r="F433" s="27" t="e">
        <f>VLOOKUP(Tablaedad[[#This Row],[Item]],'DT HUEVO'!$A:$B,2,0)</f>
        <v>#N/A</v>
      </c>
      <c r="G433" s="8" t="e">
        <f>+VLOOKUP(Tablaedad[[#This Row],[CEDI]],'CONVERSION DATOS'!B:C,2,0)</f>
        <v>#N/A</v>
      </c>
      <c r="H433" s="14" t="e">
        <f>+VLOOKUP(Tablaedad[[#This Row],[Item]],'DT HUEVO'!$A:$E,4,0)</f>
        <v>#N/A</v>
      </c>
      <c r="I433" t="e">
        <f>+VLOOKUP(Tablaedad[[#This Row],[Item]],'DT HUEVO'!$A:$D,3,0)</f>
        <v>#N/A</v>
      </c>
      <c r="J433" t="e">
        <f>+VLOOKUP(G433,'DT HUEVO'!$H:$K,4,0)</f>
        <v>#N/A</v>
      </c>
      <c r="K433">
        <f>SUMIFS('DIAS DE INVENTARIO TAT'!M:M,'DIAS DE INVENTARIO TAT'!A:A,Tablaedad[[#This Row],[DESTINO]],'DIAS DE INVENTARIO TAT'!B:B,Tablaedad[[#This Row],[Item]])</f>
        <v>0</v>
      </c>
      <c r="L433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33" s="6">
        <f>SUMIFS(inv!D$1:D$1,inv!T$1:T$1,Tablaedad[[#This Row],[DESTINO]],inv!AA$1:AA$1,Tablaedad[[#This Row],[Columna4]],inv!P$1:P$1,Tablaedad[[#This Row],[Item]])</f>
        <v>0</v>
      </c>
      <c r="N433" s="183">
        <f>+IFERROR(Tablaedad[[#This Row],[CANTIDAD]]/Tablaedad[[#This Row],[INVENTARIO TOTAL]],0)</f>
        <v>0</v>
      </c>
      <c r="O433" t="e">
        <f>+VLOOKUP(Tablaedad[[#This Row],[Item]],'DT HUEVO'!$A:$E,5,0)</f>
        <v>#N/A</v>
      </c>
      <c r="P433">
        <f>SUMIFS('DIAS DE INVENTARIO TAT'!R:R,'DIAS DE INVENTARIO TAT'!A:A,Tablaedad[[#This Row],[DESTINO]],'DIAS DE INVENTARIO TAT'!B:B,Tablaedad[[#This Row],[Item]])</f>
        <v>0</v>
      </c>
      <c r="R433" t="s">
        <v>1733</v>
      </c>
      <c r="S433" t="s">
        <v>1733</v>
      </c>
      <c r="T433" t="s">
        <v>1733</v>
      </c>
    </row>
    <row r="434" spans="1:20">
      <c r="A434" s="221"/>
      <c r="B434" s="222"/>
      <c r="C434" s="221"/>
      <c r="D434" s="221"/>
      <c r="E434" s="166"/>
      <c r="F434" s="27" t="e">
        <f>VLOOKUP(Tablaedad[[#This Row],[Item]],'DT HUEVO'!$A:$B,2,0)</f>
        <v>#N/A</v>
      </c>
      <c r="G434" s="8" t="e">
        <f>+VLOOKUP(Tablaedad[[#This Row],[CEDI]],'CONVERSION DATOS'!B:C,2,0)</f>
        <v>#N/A</v>
      </c>
      <c r="H434" s="14" t="e">
        <f>+VLOOKUP(Tablaedad[[#This Row],[Item]],'DT HUEVO'!$A:$E,4,0)</f>
        <v>#N/A</v>
      </c>
      <c r="I434" t="e">
        <f>+VLOOKUP(Tablaedad[[#This Row],[Item]],'DT HUEVO'!$A:$D,3,0)</f>
        <v>#N/A</v>
      </c>
      <c r="J434" t="e">
        <f>+VLOOKUP(G434,'DT HUEVO'!$H:$K,4,0)</f>
        <v>#N/A</v>
      </c>
      <c r="K434">
        <f>SUMIFS('DIAS DE INVENTARIO TAT'!M:M,'DIAS DE INVENTARIO TAT'!A:A,Tablaedad[[#This Row],[DESTINO]],'DIAS DE INVENTARIO TAT'!B:B,Tablaedad[[#This Row],[Item]])</f>
        <v>0</v>
      </c>
      <c r="L434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34" s="6">
        <f>SUMIFS(inv!D$1:D$1,inv!T$1:T$1,Tablaedad[[#This Row],[DESTINO]],inv!AA$1:AA$1,Tablaedad[[#This Row],[Columna4]],inv!P$1:P$1,Tablaedad[[#This Row],[Item]])</f>
        <v>0</v>
      </c>
      <c r="N434" s="183">
        <f>+IFERROR(Tablaedad[[#This Row],[CANTIDAD]]/Tablaedad[[#This Row],[INVENTARIO TOTAL]],0)</f>
        <v>0</v>
      </c>
      <c r="O434" t="e">
        <f>+VLOOKUP(Tablaedad[[#This Row],[Item]],'DT HUEVO'!$A:$E,5,0)</f>
        <v>#N/A</v>
      </c>
      <c r="P434">
        <f>SUMIFS('DIAS DE INVENTARIO TAT'!R:R,'DIAS DE INVENTARIO TAT'!A:A,Tablaedad[[#This Row],[DESTINO]],'DIAS DE INVENTARIO TAT'!B:B,Tablaedad[[#This Row],[Item]])</f>
        <v>0</v>
      </c>
      <c r="R434" t="s">
        <v>1733</v>
      </c>
      <c r="S434" t="s">
        <v>1733</v>
      </c>
      <c r="T434" t="s">
        <v>1733</v>
      </c>
    </row>
    <row r="435" spans="1:20">
      <c r="A435" s="221"/>
      <c r="B435" s="222"/>
      <c r="C435" s="221"/>
      <c r="D435" s="221"/>
      <c r="E435" s="166"/>
      <c r="F435" s="27" t="e">
        <f>VLOOKUP(Tablaedad[[#This Row],[Item]],'DT HUEVO'!$A:$B,2,0)</f>
        <v>#N/A</v>
      </c>
      <c r="G435" s="8" t="e">
        <f>+VLOOKUP(Tablaedad[[#This Row],[CEDI]],'CONVERSION DATOS'!B:C,2,0)</f>
        <v>#N/A</v>
      </c>
      <c r="H435" s="14" t="e">
        <f>+VLOOKUP(Tablaedad[[#This Row],[Item]],'DT HUEVO'!$A:$E,4,0)</f>
        <v>#N/A</v>
      </c>
      <c r="I435" t="e">
        <f>+VLOOKUP(Tablaedad[[#This Row],[Item]],'DT HUEVO'!$A:$D,3,0)</f>
        <v>#N/A</v>
      </c>
      <c r="J435" t="e">
        <f>+VLOOKUP(G435,'DT HUEVO'!$H:$K,4,0)</f>
        <v>#N/A</v>
      </c>
      <c r="K435">
        <f>SUMIFS('DIAS DE INVENTARIO TAT'!M:M,'DIAS DE INVENTARIO TAT'!A:A,Tablaedad[[#This Row],[DESTINO]],'DIAS DE INVENTARIO TAT'!B:B,Tablaedad[[#This Row],[Item]])</f>
        <v>0</v>
      </c>
      <c r="L435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35" s="6">
        <f>SUMIFS(inv!D$1:D$1,inv!T$1:T$1,Tablaedad[[#This Row],[DESTINO]],inv!AA$1:AA$1,Tablaedad[[#This Row],[Columna4]],inv!P$1:P$1,Tablaedad[[#This Row],[Item]])</f>
        <v>0</v>
      </c>
      <c r="N435" s="183">
        <f>+IFERROR(Tablaedad[[#This Row],[CANTIDAD]]/Tablaedad[[#This Row],[INVENTARIO TOTAL]],0)</f>
        <v>0</v>
      </c>
      <c r="O435" t="e">
        <f>+VLOOKUP(Tablaedad[[#This Row],[Item]],'DT HUEVO'!$A:$E,5,0)</f>
        <v>#N/A</v>
      </c>
      <c r="P435">
        <f>SUMIFS('DIAS DE INVENTARIO TAT'!R:R,'DIAS DE INVENTARIO TAT'!A:A,Tablaedad[[#This Row],[DESTINO]],'DIAS DE INVENTARIO TAT'!B:B,Tablaedad[[#This Row],[Item]])</f>
        <v>0</v>
      </c>
      <c r="R435" t="s">
        <v>1733</v>
      </c>
      <c r="S435" t="s">
        <v>1733</v>
      </c>
      <c r="T435" t="s">
        <v>1733</v>
      </c>
    </row>
    <row r="436" spans="1:20">
      <c r="A436" s="221"/>
      <c r="B436" s="222"/>
      <c r="C436" s="221"/>
      <c r="D436" s="221"/>
      <c r="E436" s="166"/>
      <c r="F436" s="27" t="e">
        <f>VLOOKUP(Tablaedad[[#This Row],[Item]],'DT HUEVO'!$A:$B,2,0)</f>
        <v>#N/A</v>
      </c>
      <c r="G436" s="8" t="e">
        <f>+VLOOKUP(Tablaedad[[#This Row],[CEDI]],'CONVERSION DATOS'!B:C,2,0)</f>
        <v>#N/A</v>
      </c>
      <c r="H436" s="14" t="e">
        <f>+VLOOKUP(Tablaedad[[#This Row],[Item]],'DT HUEVO'!$A:$E,4,0)</f>
        <v>#N/A</v>
      </c>
      <c r="I436" t="e">
        <f>+VLOOKUP(Tablaedad[[#This Row],[Item]],'DT HUEVO'!$A:$D,3,0)</f>
        <v>#N/A</v>
      </c>
      <c r="J436" t="e">
        <f>+VLOOKUP(G436,'DT HUEVO'!$H:$K,4,0)</f>
        <v>#N/A</v>
      </c>
      <c r="K436">
        <f>SUMIFS('DIAS DE INVENTARIO TAT'!M:M,'DIAS DE INVENTARIO TAT'!A:A,Tablaedad[[#This Row],[DESTINO]],'DIAS DE INVENTARIO TAT'!B:B,Tablaedad[[#This Row],[Item]])</f>
        <v>0</v>
      </c>
      <c r="L436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36" s="6">
        <f>SUMIFS(inv!D$1:D$1,inv!T$1:T$1,Tablaedad[[#This Row],[DESTINO]],inv!AA$1:AA$1,Tablaedad[[#This Row],[Columna4]],inv!P$1:P$1,Tablaedad[[#This Row],[Item]])</f>
        <v>0</v>
      </c>
      <c r="N436" s="183">
        <f>+IFERROR(Tablaedad[[#This Row],[CANTIDAD]]/Tablaedad[[#This Row],[INVENTARIO TOTAL]],0)</f>
        <v>0</v>
      </c>
      <c r="O436" t="e">
        <f>+VLOOKUP(Tablaedad[[#This Row],[Item]],'DT HUEVO'!$A:$E,5,0)</f>
        <v>#N/A</v>
      </c>
      <c r="P436">
        <f>SUMIFS('DIAS DE INVENTARIO TAT'!R:R,'DIAS DE INVENTARIO TAT'!A:A,Tablaedad[[#This Row],[DESTINO]],'DIAS DE INVENTARIO TAT'!B:B,Tablaedad[[#This Row],[Item]])</f>
        <v>0</v>
      </c>
      <c r="R436" t="s">
        <v>1733</v>
      </c>
      <c r="S436" t="s">
        <v>1733</v>
      </c>
      <c r="T436" t="s">
        <v>1733</v>
      </c>
    </row>
    <row r="437" spans="1:20">
      <c r="A437" s="221"/>
      <c r="B437" s="222"/>
      <c r="C437" s="221"/>
      <c r="D437" s="221"/>
      <c r="E437" s="166"/>
      <c r="F437" s="27" t="e">
        <f>VLOOKUP(Tablaedad[[#This Row],[Item]],'DT HUEVO'!$A:$B,2,0)</f>
        <v>#N/A</v>
      </c>
      <c r="G437" s="8" t="e">
        <f>+VLOOKUP(Tablaedad[[#This Row],[CEDI]],'CONVERSION DATOS'!B:C,2,0)</f>
        <v>#N/A</v>
      </c>
      <c r="H437" s="14" t="e">
        <f>+VLOOKUP(Tablaedad[[#This Row],[Item]],'DT HUEVO'!$A:$E,4,0)</f>
        <v>#N/A</v>
      </c>
      <c r="I437" t="e">
        <f>+VLOOKUP(Tablaedad[[#This Row],[Item]],'DT HUEVO'!$A:$D,3,0)</f>
        <v>#N/A</v>
      </c>
      <c r="J437" t="e">
        <f>+VLOOKUP(G437,'DT HUEVO'!$H:$K,4,0)</f>
        <v>#N/A</v>
      </c>
      <c r="K437">
        <f>SUMIFS('DIAS DE INVENTARIO TAT'!M:M,'DIAS DE INVENTARIO TAT'!A:A,Tablaedad[[#This Row],[DESTINO]],'DIAS DE INVENTARIO TAT'!B:B,Tablaedad[[#This Row],[Item]])</f>
        <v>0</v>
      </c>
      <c r="L437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37" s="6">
        <f>SUMIFS(inv!D$1:D$1,inv!T$1:T$1,Tablaedad[[#This Row],[DESTINO]],inv!AA$1:AA$1,Tablaedad[[#This Row],[Columna4]],inv!P$1:P$1,Tablaedad[[#This Row],[Item]])</f>
        <v>0</v>
      </c>
      <c r="N437" s="183">
        <f>+IFERROR(Tablaedad[[#This Row],[CANTIDAD]]/Tablaedad[[#This Row],[INVENTARIO TOTAL]],0)</f>
        <v>0</v>
      </c>
      <c r="O437" t="e">
        <f>+VLOOKUP(Tablaedad[[#This Row],[Item]],'DT HUEVO'!$A:$E,5,0)</f>
        <v>#N/A</v>
      </c>
      <c r="P437">
        <f>SUMIFS('DIAS DE INVENTARIO TAT'!R:R,'DIAS DE INVENTARIO TAT'!A:A,Tablaedad[[#This Row],[DESTINO]],'DIAS DE INVENTARIO TAT'!B:B,Tablaedad[[#This Row],[Item]])</f>
        <v>0</v>
      </c>
      <c r="R437" t="s">
        <v>1733</v>
      </c>
      <c r="S437" t="s">
        <v>1733</v>
      </c>
      <c r="T437" t="s">
        <v>1733</v>
      </c>
    </row>
    <row r="438" spans="1:20">
      <c r="A438" s="221"/>
      <c r="B438" s="222"/>
      <c r="C438" s="221"/>
      <c r="D438" s="221"/>
      <c r="E438" s="166"/>
      <c r="F438" s="27" t="e">
        <f>VLOOKUP(Tablaedad[[#This Row],[Item]],'DT HUEVO'!$A:$B,2,0)</f>
        <v>#N/A</v>
      </c>
      <c r="G438" s="8" t="e">
        <f>+VLOOKUP(Tablaedad[[#This Row],[CEDI]],'CONVERSION DATOS'!B:C,2,0)</f>
        <v>#N/A</v>
      </c>
      <c r="H438" s="14" t="e">
        <f>+VLOOKUP(Tablaedad[[#This Row],[Item]],'DT HUEVO'!$A:$E,4,0)</f>
        <v>#N/A</v>
      </c>
      <c r="I438" t="e">
        <f>+VLOOKUP(Tablaedad[[#This Row],[Item]],'DT HUEVO'!$A:$D,3,0)</f>
        <v>#N/A</v>
      </c>
      <c r="J438" t="e">
        <f>+VLOOKUP(G438,'DT HUEVO'!$H:$K,4,0)</f>
        <v>#N/A</v>
      </c>
      <c r="K438">
        <f>SUMIFS('DIAS DE INVENTARIO TAT'!M:M,'DIAS DE INVENTARIO TAT'!A:A,Tablaedad[[#This Row],[DESTINO]],'DIAS DE INVENTARIO TAT'!B:B,Tablaedad[[#This Row],[Item]])</f>
        <v>0</v>
      </c>
      <c r="L438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38" s="6">
        <f>SUMIFS(inv!D$1:D$1,inv!T$1:T$1,Tablaedad[[#This Row],[DESTINO]],inv!AA$1:AA$1,Tablaedad[[#This Row],[Columna4]],inv!P$1:P$1,Tablaedad[[#This Row],[Item]])</f>
        <v>0</v>
      </c>
      <c r="N438" s="183">
        <f>+IFERROR(Tablaedad[[#This Row],[CANTIDAD]]/Tablaedad[[#This Row],[INVENTARIO TOTAL]],0)</f>
        <v>0</v>
      </c>
      <c r="O438" t="e">
        <f>+VLOOKUP(Tablaedad[[#This Row],[Item]],'DT HUEVO'!$A:$E,5,0)</f>
        <v>#N/A</v>
      </c>
      <c r="P438">
        <f>SUMIFS('DIAS DE INVENTARIO TAT'!R:R,'DIAS DE INVENTARIO TAT'!A:A,Tablaedad[[#This Row],[DESTINO]],'DIAS DE INVENTARIO TAT'!B:B,Tablaedad[[#This Row],[Item]])</f>
        <v>0</v>
      </c>
      <c r="R438" t="s">
        <v>1733</v>
      </c>
      <c r="S438" t="s">
        <v>1733</v>
      </c>
      <c r="T438" t="s">
        <v>1733</v>
      </c>
    </row>
    <row r="439" spans="1:20">
      <c r="A439" s="221"/>
      <c r="B439" s="222"/>
      <c r="C439" s="221"/>
      <c r="D439" s="221"/>
      <c r="E439" s="166"/>
      <c r="F439" s="27" t="e">
        <f>VLOOKUP(Tablaedad[[#This Row],[Item]],'DT HUEVO'!$A:$B,2,0)</f>
        <v>#N/A</v>
      </c>
      <c r="G439" s="8" t="e">
        <f>+VLOOKUP(Tablaedad[[#This Row],[CEDI]],'CONVERSION DATOS'!B:C,2,0)</f>
        <v>#N/A</v>
      </c>
      <c r="H439" s="14" t="e">
        <f>+VLOOKUP(Tablaedad[[#This Row],[Item]],'DT HUEVO'!$A:$E,4,0)</f>
        <v>#N/A</v>
      </c>
      <c r="I439" t="e">
        <f>+VLOOKUP(Tablaedad[[#This Row],[Item]],'DT HUEVO'!$A:$D,3,0)</f>
        <v>#N/A</v>
      </c>
      <c r="J439" t="e">
        <f>+VLOOKUP(G439,'DT HUEVO'!$H:$K,4,0)</f>
        <v>#N/A</v>
      </c>
      <c r="K439">
        <f>SUMIFS('DIAS DE INVENTARIO TAT'!M:M,'DIAS DE INVENTARIO TAT'!A:A,Tablaedad[[#This Row],[DESTINO]],'DIAS DE INVENTARIO TAT'!B:B,Tablaedad[[#This Row],[Item]])</f>
        <v>0</v>
      </c>
      <c r="L439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39" s="6">
        <f>SUMIFS(inv!D$1:D$1,inv!T$1:T$1,Tablaedad[[#This Row],[DESTINO]],inv!AA$1:AA$1,Tablaedad[[#This Row],[Columna4]],inv!P$1:P$1,Tablaedad[[#This Row],[Item]])</f>
        <v>0</v>
      </c>
      <c r="N439" s="183">
        <f>+IFERROR(Tablaedad[[#This Row],[CANTIDAD]]/Tablaedad[[#This Row],[INVENTARIO TOTAL]],0)</f>
        <v>0</v>
      </c>
      <c r="O439" t="e">
        <f>+VLOOKUP(Tablaedad[[#This Row],[Item]],'DT HUEVO'!$A:$E,5,0)</f>
        <v>#N/A</v>
      </c>
      <c r="P439">
        <f>SUMIFS('DIAS DE INVENTARIO TAT'!R:R,'DIAS DE INVENTARIO TAT'!A:A,Tablaedad[[#This Row],[DESTINO]],'DIAS DE INVENTARIO TAT'!B:B,Tablaedad[[#This Row],[Item]])</f>
        <v>0</v>
      </c>
      <c r="R439" t="s">
        <v>1733</v>
      </c>
      <c r="S439" t="s">
        <v>1733</v>
      </c>
      <c r="T439" t="s">
        <v>1733</v>
      </c>
    </row>
    <row r="440" spans="1:20">
      <c r="A440" s="221"/>
      <c r="B440" s="222"/>
      <c r="C440" s="221"/>
      <c r="D440" s="221"/>
      <c r="E440" s="166"/>
      <c r="F440" s="27" t="e">
        <f>VLOOKUP(Tablaedad[[#This Row],[Item]],'DT HUEVO'!$A:$B,2,0)</f>
        <v>#N/A</v>
      </c>
      <c r="G440" s="8" t="e">
        <f>+VLOOKUP(Tablaedad[[#This Row],[CEDI]],'CONVERSION DATOS'!B:C,2,0)</f>
        <v>#N/A</v>
      </c>
      <c r="H440" s="14" t="e">
        <f>+VLOOKUP(Tablaedad[[#This Row],[Item]],'DT HUEVO'!$A:$E,4,0)</f>
        <v>#N/A</v>
      </c>
      <c r="I440" t="e">
        <f>+VLOOKUP(Tablaedad[[#This Row],[Item]],'DT HUEVO'!$A:$D,3,0)</f>
        <v>#N/A</v>
      </c>
      <c r="J440" t="e">
        <f>+VLOOKUP(G440,'DT HUEVO'!$H:$K,4,0)</f>
        <v>#N/A</v>
      </c>
      <c r="K440">
        <f>SUMIFS('DIAS DE INVENTARIO TAT'!M:M,'DIAS DE INVENTARIO TAT'!A:A,Tablaedad[[#This Row],[DESTINO]],'DIAS DE INVENTARIO TAT'!B:B,Tablaedad[[#This Row],[Item]])</f>
        <v>0</v>
      </c>
      <c r="L440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40" s="6">
        <f>SUMIFS(inv!D$1:D$1,inv!T$1:T$1,Tablaedad[[#This Row],[DESTINO]],inv!AA$1:AA$1,Tablaedad[[#This Row],[Columna4]],inv!P$1:P$1,Tablaedad[[#This Row],[Item]])</f>
        <v>0</v>
      </c>
      <c r="N440" s="183">
        <f>+IFERROR(Tablaedad[[#This Row],[CANTIDAD]]/Tablaedad[[#This Row],[INVENTARIO TOTAL]],0)</f>
        <v>0</v>
      </c>
      <c r="O440" t="e">
        <f>+VLOOKUP(Tablaedad[[#This Row],[Item]],'DT HUEVO'!$A:$E,5,0)</f>
        <v>#N/A</v>
      </c>
      <c r="P440">
        <f>SUMIFS('DIAS DE INVENTARIO TAT'!R:R,'DIAS DE INVENTARIO TAT'!A:A,Tablaedad[[#This Row],[DESTINO]],'DIAS DE INVENTARIO TAT'!B:B,Tablaedad[[#This Row],[Item]])</f>
        <v>0</v>
      </c>
      <c r="R440" t="s">
        <v>1733</v>
      </c>
      <c r="S440" t="s">
        <v>1733</v>
      </c>
      <c r="T440" t="s">
        <v>1733</v>
      </c>
    </row>
    <row r="441" spans="1:20">
      <c r="A441" s="221"/>
      <c r="B441" s="222"/>
      <c r="C441" s="221"/>
      <c r="D441" s="221"/>
      <c r="E441" s="166"/>
      <c r="F441" s="27" t="e">
        <f>VLOOKUP(Tablaedad[[#This Row],[Item]],'DT HUEVO'!$A:$B,2,0)</f>
        <v>#N/A</v>
      </c>
      <c r="G441" s="8" t="e">
        <f>+VLOOKUP(Tablaedad[[#This Row],[CEDI]],'CONVERSION DATOS'!B:C,2,0)</f>
        <v>#N/A</v>
      </c>
      <c r="H441" s="14" t="e">
        <f>+VLOOKUP(Tablaedad[[#This Row],[Item]],'DT HUEVO'!$A:$E,4,0)</f>
        <v>#N/A</v>
      </c>
      <c r="I441" t="e">
        <f>+VLOOKUP(Tablaedad[[#This Row],[Item]],'DT HUEVO'!$A:$D,3,0)</f>
        <v>#N/A</v>
      </c>
      <c r="J441" t="e">
        <f>+VLOOKUP(G441,'DT HUEVO'!$H:$K,4,0)</f>
        <v>#N/A</v>
      </c>
      <c r="K441">
        <f>SUMIFS('DIAS DE INVENTARIO TAT'!M:M,'DIAS DE INVENTARIO TAT'!A:A,Tablaedad[[#This Row],[DESTINO]],'DIAS DE INVENTARIO TAT'!B:B,Tablaedad[[#This Row],[Item]])</f>
        <v>0</v>
      </c>
      <c r="L441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41" s="6">
        <f>SUMIFS(inv!D$1:D$1,inv!T$1:T$1,Tablaedad[[#This Row],[DESTINO]],inv!AA$1:AA$1,Tablaedad[[#This Row],[Columna4]],inv!P$1:P$1,Tablaedad[[#This Row],[Item]])</f>
        <v>0</v>
      </c>
      <c r="N441" s="183">
        <f>+IFERROR(Tablaedad[[#This Row],[CANTIDAD]]/Tablaedad[[#This Row],[INVENTARIO TOTAL]],0)</f>
        <v>0</v>
      </c>
      <c r="O441" t="e">
        <f>+VLOOKUP(Tablaedad[[#This Row],[Item]],'DT HUEVO'!$A:$E,5,0)</f>
        <v>#N/A</v>
      </c>
      <c r="P441">
        <f>SUMIFS('DIAS DE INVENTARIO TAT'!R:R,'DIAS DE INVENTARIO TAT'!A:A,Tablaedad[[#This Row],[DESTINO]],'DIAS DE INVENTARIO TAT'!B:B,Tablaedad[[#This Row],[Item]])</f>
        <v>0</v>
      </c>
      <c r="R441" t="s">
        <v>1733</v>
      </c>
      <c r="S441" t="s">
        <v>1733</v>
      </c>
      <c r="T441" t="s">
        <v>1733</v>
      </c>
    </row>
    <row r="442" spans="1:20">
      <c r="A442" s="221"/>
      <c r="B442" s="222"/>
      <c r="C442" s="221"/>
      <c r="D442" s="221"/>
      <c r="E442" s="166"/>
      <c r="F442" s="27" t="e">
        <f>VLOOKUP(Tablaedad[[#This Row],[Item]],'DT HUEVO'!$A:$B,2,0)</f>
        <v>#N/A</v>
      </c>
      <c r="G442" s="8" t="e">
        <f>+VLOOKUP(Tablaedad[[#This Row],[CEDI]],'CONVERSION DATOS'!B:C,2,0)</f>
        <v>#N/A</v>
      </c>
      <c r="H442" s="14" t="e">
        <f>+VLOOKUP(Tablaedad[[#This Row],[Item]],'DT HUEVO'!$A:$E,4,0)</f>
        <v>#N/A</v>
      </c>
      <c r="I442" t="e">
        <f>+VLOOKUP(Tablaedad[[#This Row],[Item]],'DT HUEVO'!$A:$D,3,0)</f>
        <v>#N/A</v>
      </c>
      <c r="J442" t="e">
        <f>+VLOOKUP(G442,'DT HUEVO'!$H:$K,4,0)</f>
        <v>#N/A</v>
      </c>
      <c r="K442">
        <f>SUMIFS('DIAS DE INVENTARIO TAT'!M:M,'DIAS DE INVENTARIO TAT'!A:A,Tablaedad[[#This Row],[DESTINO]],'DIAS DE INVENTARIO TAT'!B:B,Tablaedad[[#This Row],[Item]])</f>
        <v>0</v>
      </c>
      <c r="L442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42" s="6">
        <f>SUMIFS(inv!D$1:D$1,inv!T$1:T$1,Tablaedad[[#This Row],[DESTINO]],inv!AA$1:AA$1,Tablaedad[[#This Row],[Columna4]],inv!P$1:P$1,Tablaedad[[#This Row],[Item]])</f>
        <v>0</v>
      </c>
      <c r="N442" s="183">
        <f>+IFERROR(Tablaedad[[#This Row],[CANTIDAD]]/Tablaedad[[#This Row],[INVENTARIO TOTAL]],0)</f>
        <v>0</v>
      </c>
      <c r="O442" t="e">
        <f>+VLOOKUP(Tablaedad[[#This Row],[Item]],'DT HUEVO'!$A:$E,5,0)</f>
        <v>#N/A</v>
      </c>
      <c r="P442">
        <f>SUMIFS('DIAS DE INVENTARIO TAT'!R:R,'DIAS DE INVENTARIO TAT'!A:A,Tablaedad[[#This Row],[DESTINO]],'DIAS DE INVENTARIO TAT'!B:B,Tablaedad[[#This Row],[Item]])</f>
        <v>0</v>
      </c>
      <c r="R442" t="s">
        <v>1733</v>
      </c>
      <c r="S442" t="s">
        <v>1733</v>
      </c>
      <c r="T442" t="s">
        <v>1733</v>
      </c>
    </row>
    <row r="443" spans="1:20">
      <c r="A443" s="221"/>
      <c r="B443" s="222"/>
      <c r="C443" s="221"/>
      <c r="D443" s="221"/>
      <c r="E443" s="166"/>
      <c r="F443" s="27" t="e">
        <f>VLOOKUP(Tablaedad[[#This Row],[Item]],'DT HUEVO'!$A:$B,2,0)</f>
        <v>#N/A</v>
      </c>
      <c r="G443" s="8" t="e">
        <f>+VLOOKUP(Tablaedad[[#This Row],[CEDI]],'CONVERSION DATOS'!B:C,2,0)</f>
        <v>#N/A</v>
      </c>
      <c r="H443" s="14" t="e">
        <f>+VLOOKUP(Tablaedad[[#This Row],[Item]],'DT HUEVO'!$A:$E,4,0)</f>
        <v>#N/A</v>
      </c>
      <c r="I443" t="e">
        <f>+VLOOKUP(Tablaedad[[#This Row],[Item]],'DT HUEVO'!$A:$D,3,0)</f>
        <v>#N/A</v>
      </c>
      <c r="J443" t="e">
        <f>+VLOOKUP(G443,'DT HUEVO'!$H:$K,4,0)</f>
        <v>#N/A</v>
      </c>
      <c r="K443">
        <f>SUMIFS('DIAS DE INVENTARIO TAT'!M:M,'DIAS DE INVENTARIO TAT'!A:A,Tablaedad[[#This Row],[DESTINO]],'DIAS DE INVENTARIO TAT'!B:B,Tablaedad[[#This Row],[Item]])</f>
        <v>0</v>
      </c>
      <c r="L443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43" s="6">
        <f>SUMIFS(inv!D$1:D$1,inv!T$1:T$1,Tablaedad[[#This Row],[DESTINO]],inv!AA$1:AA$1,Tablaedad[[#This Row],[Columna4]],inv!P$1:P$1,Tablaedad[[#This Row],[Item]])</f>
        <v>0</v>
      </c>
      <c r="N443" s="183">
        <f>+IFERROR(Tablaedad[[#This Row],[CANTIDAD]]/Tablaedad[[#This Row],[INVENTARIO TOTAL]],0)</f>
        <v>0</v>
      </c>
      <c r="O443" t="e">
        <f>+VLOOKUP(Tablaedad[[#This Row],[Item]],'DT HUEVO'!$A:$E,5,0)</f>
        <v>#N/A</v>
      </c>
      <c r="P443">
        <f>SUMIFS('DIAS DE INVENTARIO TAT'!R:R,'DIAS DE INVENTARIO TAT'!A:A,Tablaedad[[#This Row],[DESTINO]],'DIAS DE INVENTARIO TAT'!B:B,Tablaedad[[#This Row],[Item]])</f>
        <v>0</v>
      </c>
      <c r="R443" t="s">
        <v>1733</v>
      </c>
      <c r="S443" t="s">
        <v>1733</v>
      </c>
      <c r="T443" t="s">
        <v>1733</v>
      </c>
    </row>
    <row r="444" spans="1:20">
      <c r="A444" s="221"/>
      <c r="B444" s="222"/>
      <c r="C444" s="221"/>
      <c r="D444" s="221"/>
      <c r="E444" s="166"/>
      <c r="F444" s="27" t="e">
        <f>VLOOKUP(Tablaedad[[#This Row],[Item]],'DT HUEVO'!$A:$B,2,0)</f>
        <v>#N/A</v>
      </c>
      <c r="G444" s="8" t="e">
        <f>+VLOOKUP(Tablaedad[[#This Row],[CEDI]],'CONVERSION DATOS'!B:C,2,0)</f>
        <v>#N/A</v>
      </c>
      <c r="H444" s="14" t="e">
        <f>+VLOOKUP(Tablaedad[[#This Row],[Item]],'DT HUEVO'!$A:$E,4,0)</f>
        <v>#N/A</v>
      </c>
      <c r="I444" t="e">
        <f>+VLOOKUP(Tablaedad[[#This Row],[Item]],'DT HUEVO'!$A:$D,3,0)</f>
        <v>#N/A</v>
      </c>
      <c r="J444" t="e">
        <f>+VLOOKUP(G444,'DT HUEVO'!$H:$K,4,0)</f>
        <v>#N/A</v>
      </c>
      <c r="K444">
        <f>SUMIFS('DIAS DE INVENTARIO TAT'!M:M,'DIAS DE INVENTARIO TAT'!A:A,Tablaedad[[#This Row],[DESTINO]],'DIAS DE INVENTARIO TAT'!B:B,Tablaedad[[#This Row],[Item]])</f>
        <v>0</v>
      </c>
      <c r="L444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44" s="6">
        <f>SUMIFS(inv!D$1:D$1,inv!T$1:T$1,Tablaedad[[#This Row],[DESTINO]],inv!AA$1:AA$1,Tablaedad[[#This Row],[Columna4]],inv!P$1:P$1,Tablaedad[[#This Row],[Item]])</f>
        <v>0</v>
      </c>
      <c r="N444" s="183">
        <f>+IFERROR(Tablaedad[[#This Row],[CANTIDAD]]/Tablaedad[[#This Row],[INVENTARIO TOTAL]],0)</f>
        <v>0</v>
      </c>
      <c r="O444" t="e">
        <f>+VLOOKUP(Tablaedad[[#This Row],[Item]],'DT HUEVO'!$A:$E,5,0)</f>
        <v>#N/A</v>
      </c>
      <c r="P444">
        <f>SUMIFS('DIAS DE INVENTARIO TAT'!R:R,'DIAS DE INVENTARIO TAT'!A:A,Tablaedad[[#This Row],[DESTINO]],'DIAS DE INVENTARIO TAT'!B:B,Tablaedad[[#This Row],[Item]])</f>
        <v>0</v>
      </c>
      <c r="R444" t="s">
        <v>1733</v>
      </c>
      <c r="S444" t="s">
        <v>1733</v>
      </c>
      <c r="T444" t="s">
        <v>1733</v>
      </c>
    </row>
    <row r="445" spans="1:20">
      <c r="A445" s="221"/>
      <c r="B445" s="222"/>
      <c r="C445" s="221"/>
      <c r="D445" s="221"/>
      <c r="E445" s="166"/>
      <c r="F445" s="27" t="e">
        <f>VLOOKUP(Tablaedad[[#This Row],[Item]],'DT HUEVO'!$A:$B,2,0)</f>
        <v>#N/A</v>
      </c>
      <c r="G445" s="8" t="e">
        <f>+VLOOKUP(Tablaedad[[#This Row],[CEDI]],'CONVERSION DATOS'!B:C,2,0)</f>
        <v>#N/A</v>
      </c>
      <c r="H445" s="14" t="e">
        <f>+VLOOKUP(Tablaedad[[#This Row],[Item]],'DT HUEVO'!$A:$E,4,0)</f>
        <v>#N/A</v>
      </c>
      <c r="I445" t="e">
        <f>+VLOOKUP(Tablaedad[[#This Row],[Item]],'DT HUEVO'!$A:$D,3,0)</f>
        <v>#N/A</v>
      </c>
      <c r="J445" t="e">
        <f>+VLOOKUP(G445,'DT HUEVO'!$H:$K,4,0)</f>
        <v>#N/A</v>
      </c>
      <c r="K445">
        <f>SUMIFS('DIAS DE INVENTARIO TAT'!M:M,'DIAS DE INVENTARIO TAT'!A:A,Tablaedad[[#This Row],[DESTINO]],'DIAS DE INVENTARIO TAT'!B:B,Tablaedad[[#This Row],[Item]])</f>
        <v>0</v>
      </c>
      <c r="L445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45" s="6">
        <f>SUMIFS(inv!D$1:D$1,inv!T$1:T$1,Tablaedad[[#This Row],[DESTINO]],inv!AA$1:AA$1,Tablaedad[[#This Row],[Columna4]],inv!P$1:P$1,Tablaedad[[#This Row],[Item]])</f>
        <v>0</v>
      </c>
      <c r="N445" s="183">
        <f>+IFERROR(Tablaedad[[#This Row],[CANTIDAD]]/Tablaedad[[#This Row],[INVENTARIO TOTAL]],0)</f>
        <v>0</v>
      </c>
      <c r="O445" t="e">
        <f>+VLOOKUP(Tablaedad[[#This Row],[Item]],'DT HUEVO'!$A:$E,5,0)</f>
        <v>#N/A</v>
      </c>
      <c r="P445">
        <f>SUMIFS('DIAS DE INVENTARIO TAT'!R:R,'DIAS DE INVENTARIO TAT'!A:A,Tablaedad[[#This Row],[DESTINO]],'DIAS DE INVENTARIO TAT'!B:B,Tablaedad[[#This Row],[Item]])</f>
        <v>0</v>
      </c>
      <c r="R445" t="s">
        <v>1733</v>
      </c>
      <c r="S445" t="s">
        <v>1733</v>
      </c>
      <c r="T445" t="s">
        <v>1733</v>
      </c>
    </row>
    <row r="446" spans="1:20">
      <c r="A446" s="221"/>
      <c r="B446" s="222"/>
      <c r="C446" s="221"/>
      <c r="D446" s="221"/>
      <c r="E446" s="166"/>
      <c r="F446" s="27" t="e">
        <f>VLOOKUP(Tablaedad[[#This Row],[Item]],'DT HUEVO'!$A:$B,2,0)</f>
        <v>#N/A</v>
      </c>
      <c r="G446" s="8" t="e">
        <f>+VLOOKUP(Tablaedad[[#This Row],[CEDI]],'CONVERSION DATOS'!B:C,2,0)</f>
        <v>#N/A</v>
      </c>
      <c r="H446" s="14" t="e">
        <f>+VLOOKUP(Tablaedad[[#This Row],[Item]],'DT HUEVO'!$A:$E,4,0)</f>
        <v>#N/A</v>
      </c>
      <c r="I446" t="e">
        <f>+VLOOKUP(Tablaedad[[#This Row],[Item]],'DT HUEVO'!$A:$D,3,0)</f>
        <v>#N/A</v>
      </c>
      <c r="J446" t="e">
        <f>+VLOOKUP(G446,'DT HUEVO'!$H:$K,4,0)</f>
        <v>#N/A</v>
      </c>
      <c r="K446">
        <f>SUMIFS('DIAS DE INVENTARIO TAT'!M:M,'DIAS DE INVENTARIO TAT'!A:A,Tablaedad[[#This Row],[DESTINO]],'DIAS DE INVENTARIO TAT'!B:B,Tablaedad[[#This Row],[Item]])</f>
        <v>0</v>
      </c>
      <c r="L446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46" s="6">
        <f>SUMIFS(inv!D$1:D$1,inv!T$1:T$1,Tablaedad[[#This Row],[DESTINO]],inv!AA$1:AA$1,Tablaedad[[#This Row],[Columna4]],inv!P$1:P$1,Tablaedad[[#This Row],[Item]])</f>
        <v>0</v>
      </c>
      <c r="N446" s="183">
        <f>+IFERROR(Tablaedad[[#This Row],[CANTIDAD]]/Tablaedad[[#This Row],[INVENTARIO TOTAL]],0)</f>
        <v>0</v>
      </c>
      <c r="O446" t="e">
        <f>+VLOOKUP(Tablaedad[[#This Row],[Item]],'DT HUEVO'!$A:$E,5,0)</f>
        <v>#N/A</v>
      </c>
      <c r="P446">
        <f>SUMIFS('DIAS DE INVENTARIO TAT'!R:R,'DIAS DE INVENTARIO TAT'!A:A,Tablaedad[[#This Row],[DESTINO]],'DIAS DE INVENTARIO TAT'!B:B,Tablaedad[[#This Row],[Item]])</f>
        <v>0</v>
      </c>
      <c r="R446" t="s">
        <v>1733</v>
      </c>
      <c r="S446" t="s">
        <v>1733</v>
      </c>
      <c r="T446" t="s">
        <v>1733</v>
      </c>
    </row>
    <row r="447" spans="1:20">
      <c r="A447" s="71"/>
      <c r="B447" s="222"/>
      <c r="C447" s="71"/>
      <c r="D447" s="132"/>
      <c r="E447" s="131"/>
      <c r="F447" s="27" t="e">
        <f>VLOOKUP(Tablaedad[[#This Row],[Item]],'DT HUEVO'!$A:$B,2,0)</f>
        <v>#N/A</v>
      </c>
      <c r="G447" s="8" t="e">
        <f>+VLOOKUP(Tablaedad[[#This Row],[CEDI]],'CONVERSION DATOS'!B:C,2,0)</f>
        <v>#N/A</v>
      </c>
      <c r="H447" s="14" t="e">
        <f>+VLOOKUP(Tablaedad[[#This Row],[Item]],'DT HUEVO'!$A:$E,4,0)</f>
        <v>#N/A</v>
      </c>
      <c r="I447" t="e">
        <f>+VLOOKUP(Tablaedad[[#This Row],[Item]],'DT HUEVO'!$A:$D,3,0)</f>
        <v>#N/A</v>
      </c>
      <c r="J447" t="e">
        <f>+VLOOKUP(G447,'DT HUEVO'!$H:$K,4,0)</f>
        <v>#N/A</v>
      </c>
      <c r="K447">
        <f>SUMIFS('DIAS DE INVENTARIO TAT'!M:M,'DIAS DE INVENTARIO TAT'!A:A,Tablaedad[[#This Row],[DESTINO]],'DIAS DE INVENTARIO TAT'!B:B,Tablaedad[[#This Row],[Item]])</f>
        <v>0</v>
      </c>
      <c r="L447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47" s="6">
        <f>SUMIFS(inv!D$1:D$1,inv!T$1:T$1,Tablaedad[[#This Row],[DESTINO]],inv!AA$1:AA$1,Tablaedad[[#This Row],[Columna4]],inv!P$1:P$1,Tablaedad[[#This Row],[Item]])</f>
        <v>0</v>
      </c>
      <c r="N447" s="183">
        <f>+IFERROR(Tablaedad[[#This Row],[CANTIDAD]]/Tablaedad[[#This Row],[INVENTARIO TOTAL]],0)</f>
        <v>0</v>
      </c>
      <c r="O447" t="e">
        <f>+VLOOKUP(Tablaedad[[#This Row],[Item]],'DT HUEVO'!$A:$E,5,0)</f>
        <v>#N/A</v>
      </c>
      <c r="P447">
        <f>SUMIFS('DIAS DE INVENTARIO TAT'!R:R,'DIAS DE INVENTARIO TAT'!A:A,Tablaedad[[#This Row],[DESTINO]],'DIAS DE INVENTARIO TAT'!B:B,Tablaedad[[#This Row],[Item]])</f>
        <v>0</v>
      </c>
      <c r="R447" t="s">
        <v>1733</v>
      </c>
      <c r="S447" t="s">
        <v>1733</v>
      </c>
      <c r="T447" t="s">
        <v>1733</v>
      </c>
    </row>
    <row r="448" spans="1:20">
      <c r="A448" s="71"/>
      <c r="B448" s="222"/>
      <c r="C448" s="71"/>
      <c r="D448" s="132"/>
      <c r="E448" s="131"/>
      <c r="F448" s="27" t="e">
        <f>VLOOKUP(Tablaedad[[#This Row],[Item]],'DT HUEVO'!$A:$B,2,0)</f>
        <v>#N/A</v>
      </c>
      <c r="G448" s="8" t="e">
        <f>+VLOOKUP(Tablaedad[[#This Row],[CEDI]],'CONVERSION DATOS'!B:C,2,0)</f>
        <v>#N/A</v>
      </c>
      <c r="H448" s="14" t="e">
        <f>+VLOOKUP(Tablaedad[[#This Row],[Item]],'DT HUEVO'!$A:$E,4,0)</f>
        <v>#N/A</v>
      </c>
      <c r="I448" t="e">
        <f>+VLOOKUP(Tablaedad[[#This Row],[Item]],'DT HUEVO'!$A:$D,3,0)</f>
        <v>#N/A</v>
      </c>
      <c r="J448" t="e">
        <f>+VLOOKUP(G448,'DT HUEVO'!$H:$K,4,0)</f>
        <v>#N/A</v>
      </c>
      <c r="K448">
        <f>SUMIFS('DIAS DE INVENTARIO TAT'!M:M,'DIAS DE INVENTARIO TAT'!A:A,Tablaedad[[#This Row],[DESTINO]],'DIAS DE INVENTARIO TAT'!B:B,Tablaedad[[#This Row],[Item]])</f>
        <v>0</v>
      </c>
      <c r="L448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48" s="6">
        <f>SUMIFS(inv!D$1:D$1,inv!T$1:T$1,Tablaedad[[#This Row],[DESTINO]],inv!AA$1:AA$1,Tablaedad[[#This Row],[Columna4]],inv!P$1:P$1,Tablaedad[[#This Row],[Item]])</f>
        <v>0</v>
      </c>
      <c r="N448" s="183">
        <f>+IFERROR(Tablaedad[[#This Row],[CANTIDAD]]/Tablaedad[[#This Row],[INVENTARIO TOTAL]],0)</f>
        <v>0</v>
      </c>
      <c r="O448" t="e">
        <f>+VLOOKUP(Tablaedad[[#This Row],[Item]],'DT HUEVO'!$A:$E,5,0)</f>
        <v>#N/A</v>
      </c>
      <c r="P448">
        <f>SUMIFS('DIAS DE INVENTARIO TAT'!R:R,'DIAS DE INVENTARIO TAT'!A:A,Tablaedad[[#This Row],[DESTINO]],'DIAS DE INVENTARIO TAT'!B:B,Tablaedad[[#This Row],[Item]])</f>
        <v>0</v>
      </c>
      <c r="R448" t="s">
        <v>1733</v>
      </c>
      <c r="S448" t="s">
        <v>1733</v>
      </c>
      <c r="T448" t="s">
        <v>1733</v>
      </c>
    </row>
    <row r="449" spans="1:20">
      <c r="A449" s="71"/>
      <c r="B449" s="222"/>
      <c r="C449" s="71"/>
      <c r="D449" s="132"/>
      <c r="E449" s="131"/>
      <c r="F449" s="27" t="e">
        <f>VLOOKUP(Tablaedad[[#This Row],[Item]],'DT HUEVO'!$A:$B,2,0)</f>
        <v>#N/A</v>
      </c>
      <c r="G449" s="8" t="e">
        <f>+VLOOKUP(Tablaedad[[#This Row],[CEDI]],'CONVERSION DATOS'!B:C,2,0)</f>
        <v>#N/A</v>
      </c>
      <c r="H449" s="14" t="e">
        <f>+VLOOKUP(Tablaedad[[#This Row],[Item]],'DT HUEVO'!$A:$E,4,0)</f>
        <v>#N/A</v>
      </c>
      <c r="I449" t="e">
        <f>+VLOOKUP(Tablaedad[[#This Row],[Item]],'DT HUEVO'!$A:$D,3,0)</f>
        <v>#N/A</v>
      </c>
      <c r="J449" t="e">
        <f>+VLOOKUP(G449,'DT HUEVO'!$H:$K,4,0)</f>
        <v>#N/A</v>
      </c>
      <c r="K449">
        <f>SUMIFS('DIAS DE INVENTARIO TAT'!M:M,'DIAS DE INVENTARIO TAT'!A:A,Tablaedad[[#This Row],[DESTINO]],'DIAS DE INVENTARIO TAT'!B:B,Tablaedad[[#This Row],[Item]])</f>
        <v>0</v>
      </c>
      <c r="L449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49" s="6">
        <f>SUMIFS(inv!D$1:D$1,inv!T$1:T$1,Tablaedad[[#This Row],[DESTINO]],inv!AA$1:AA$1,Tablaedad[[#This Row],[Columna4]],inv!P$1:P$1,Tablaedad[[#This Row],[Item]])</f>
        <v>0</v>
      </c>
      <c r="N449" s="183">
        <f>+IFERROR(Tablaedad[[#This Row],[CANTIDAD]]/Tablaedad[[#This Row],[INVENTARIO TOTAL]],0)</f>
        <v>0</v>
      </c>
      <c r="O449" t="e">
        <f>+VLOOKUP(Tablaedad[[#This Row],[Item]],'DT HUEVO'!$A:$E,5,0)</f>
        <v>#N/A</v>
      </c>
      <c r="P449">
        <f>SUMIFS('DIAS DE INVENTARIO TAT'!R:R,'DIAS DE INVENTARIO TAT'!A:A,Tablaedad[[#This Row],[DESTINO]],'DIAS DE INVENTARIO TAT'!B:B,Tablaedad[[#This Row],[Item]])</f>
        <v>0</v>
      </c>
      <c r="R449" t="s">
        <v>1733</v>
      </c>
      <c r="S449" t="s">
        <v>1733</v>
      </c>
      <c r="T449" t="s">
        <v>1733</v>
      </c>
    </row>
    <row r="450" spans="1:20">
      <c r="A450" s="71"/>
      <c r="B450" s="222"/>
      <c r="C450" s="71"/>
      <c r="D450" s="132"/>
      <c r="E450" s="131"/>
      <c r="F450" s="27" t="e">
        <f>VLOOKUP(Tablaedad[[#This Row],[Item]],'DT HUEVO'!$A:$B,2,0)</f>
        <v>#N/A</v>
      </c>
      <c r="G450" s="8" t="e">
        <f>+VLOOKUP(Tablaedad[[#This Row],[CEDI]],'CONVERSION DATOS'!B:C,2,0)</f>
        <v>#N/A</v>
      </c>
      <c r="H450" s="14" t="e">
        <f>+VLOOKUP(Tablaedad[[#This Row],[Item]],'DT HUEVO'!$A:$E,4,0)</f>
        <v>#N/A</v>
      </c>
      <c r="I450" t="e">
        <f>+VLOOKUP(Tablaedad[[#This Row],[Item]],'DT HUEVO'!$A:$D,3,0)</f>
        <v>#N/A</v>
      </c>
      <c r="J450" t="e">
        <f>+VLOOKUP(G450,'DT HUEVO'!$H:$K,4,0)</f>
        <v>#N/A</v>
      </c>
      <c r="K450">
        <f>SUMIFS('DIAS DE INVENTARIO TAT'!M:M,'DIAS DE INVENTARIO TAT'!A:A,Tablaedad[[#This Row],[DESTINO]],'DIAS DE INVENTARIO TAT'!B:B,Tablaedad[[#This Row],[Item]])</f>
        <v>0</v>
      </c>
      <c r="L450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50" s="6">
        <f>SUMIFS(inv!D$1:D$1,inv!T$1:T$1,Tablaedad[[#This Row],[DESTINO]],inv!AA$1:AA$1,Tablaedad[[#This Row],[Columna4]],inv!P$1:P$1,Tablaedad[[#This Row],[Item]])</f>
        <v>0</v>
      </c>
      <c r="N450" s="183">
        <f>+IFERROR(Tablaedad[[#This Row],[CANTIDAD]]/Tablaedad[[#This Row],[INVENTARIO TOTAL]],0)</f>
        <v>0</v>
      </c>
      <c r="O450" t="e">
        <f>+VLOOKUP(Tablaedad[[#This Row],[Item]],'DT HUEVO'!$A:$E,5,0)</f>
        <v>#N/A</v>
      </c>
      <c r="P450">
        <f>SUMIFS('DIAS DE INVENTARIO TAT'!R:R,'DIAS DE INVENTARIO TAT'!A:A,Tablaedad[[#This Row],[DESTINO]],'DIAS DE INVENTARIO TAT'!B:B,Tablaedad[[#This Row],[Item]])</f>
        <v>0</v>
      </c>
      <c r="R450" t="s">
        <v>1733</v>
      </c>
      <c r="S450" t="s">
        <v>1733</v>
      </c>
      <c r="T450" t="s">
        <v>1733</v>
      </c>
    </row>
    <row r="451" spans="1:20">
      <c r="A451" s="71"/>
      <c r="B451" s="222"/>
      <c r="C451" s="71"/>
      <c r="D451" s="132"/>
      <c r="E451" s="131"/>
      <c r="F451" s="27" t="e">
        <f>VLOOKUP(Tablaedad[[#This Row],[Item]],'DT HUEVO'!$A:$B,2,0)</f>
        <v>#N/A</v>
      </c>
      <c r="G451" s="8" t="e">
        <f>+VLOOKUP(Tablaedad[[#This Row],[CEDI]],'CONVERSION DATOS'!B:C,2,0)</f>
        <v>#N/A</v>
      </c>
      <c r="H451" s="14" t="e">
        <f>+VLOOKUP(Tablaedad[[#This Row],[Item]],'DT HUEVO'!$A:$E,4,0)</f>
        <v>#N/A</v>
      </c>
      <c r="I451" t="e">
        <f>+VLOOKUP(Tablaedad[[#This Row],[Item]],'DT HUEVO'!$A:$D,3,0)</f>
        <v>#N/A</v>
      </c>
      <c r="J451" t="e">
        <f>+VLOOKUP(G451,'DT HUEVO'!$H:$K,4,0)</f>
        <v>#N/A</v>
      </c>
      <c r="K451">
        <f>SUMIFS('DIAS DE INVENTARIO TAT'!M:M,'DIAS DE INVENTARIO TAT'!A:A,Tablaedad[[#This Row],[DESTINO]],'DIAS DE INVENTARIO TAT'!B:B,Tablaedad[[#This Row],[Item]])</f>
        <v>0</v>
      </c>
      <c r="L451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51" s="6">
        <f>SUMIFS(inv!D$1:D$1,inv!T$1:T$1,Tablaedad[[#This Row],[DESTINO]],inv!AA$1:AA$1,Tablaedad[[#This Row],[Columna4]],inv!P$1:P$1,Tablaedad[[#This Row],[Item]])</f>
        <v>0</v>
      </c>
      <c r="N451" s="183">
        <f>+IFERROR(Tablaedad[[#This Row],[CANTIDAD]]/Tablaedad[[#This Row],[INVENTARIO TOTAL]],0)</f>
        <v>0</v>
      </c>
      <c r="O451" t="e">
        <f>+VLOOKUP(Tablaedad[[#This Row],[Item]],'DT HUEVO'!$A:$E,5,0)</f>
        <v>#N/A</v>
      </c>
      <c r="P451">
        <f>SUMIFS('DIAS DE INVENTARIO TAT'!R:R,'DIAS DE INVENTARIO TAT'!A:A,Tablaedad[[#This Row],[DESTINO]],'DIAS DE INVENTARIO TAT'!B:B,Tablaedad[[#This Row],[Item]])</f>
        <v>0</v>
      </c>
      <c r="R451" t="s">
        <v>1733</v>
      </c>
      <c r="S451" t="s">
        <v>1733</v>
      </c>
      <c r="T451" t="s">
        <v>1733</v>
      </c>
    </row>
    <row r="452" spans="1:20">
      <c r="A452" s="71"/>
      <c r="B452" s="222"/>
      <c r="C452" s="71"/>
      <c r="D452" s="132"/>
      <c r="E452" s="131"/>
      <c r="F452" s="27" t="e">
        <f>VLOOKUP(Tablaedad[[#This Row],[Item]],'DT HUEVO'!$A:$B,2,0)</f>
        <v>#N/A</v>
      </c>
      <c r="G452" s="8" t="e">
        <f>+VLOOKUP(Tablaedad[[#This Row],[CEDI]],'CONVERSION DATOS'!B:C,2,0)</f>
        <v>#N/A</v>
      </c>
      <c r="H452" s="14" t="e">
        <f>+VLOOKUP(Tablaedad[[#This Row],[Item]],'DT HUEVO'!$A:$E,4,0)</f>
        <v>#N/A</v>
      </c>
      <c r="I452" t="e">
        <f>+VLOOKUP(Tablaedad[[#This Row],[Item]],'DT HUEVO'!$A:$D,3,0)</f>
        <v>#N/A</v>
      </c>
      <c r="J452" t="e">
        <f>+VLOOKUP(G452,'DT HUEVO'!$H:$K,4,0)</f>
        <v>#N/A</v>
      </c>
      <c r="K452">
        <f>SUMIFS('DIAS DE INVENTARIO TAT'!M:M,'DIAS DE INVENTARIO TAT'!A:A,Tablaedad[[#This Row],[DESTINO]],'DIAS DE INVENTARIO TAT'!B:B,Tablaedad[[#This Row],[Item]])</f>
        <v>0</v>
      </c>
      <c r="L452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52" s="6">
        <f>SUMIFS(inv!D$1:D$1,inv!T$1:T$1,Tablaedad[[#This Row],[DESTINO]],inv!AA$1:AA$1,Tablaedad[[#This Row],[Columna4]],inv!P$1:P$1,Tablaedad[[#This Row],[Item]])</f>
        <v>0</v>
      </c>
      <c r="N452" s="183">
        <f>+IFERROR(Tablaedad[[#This Row],[CANTIDAD]]/Tablaedad[[#This Row],[INVENTARIO TOTAL]],0)</f>
        <v>0</v>
      </c>
      <c r="O452" t="e">
        <f>+VLOOKUP(Tablaedad[[#This Row],[Item]],'DT HUEVO'!$A:$E,5,0)</f>
        <v>#N/A</v>
      </c>
      <c r="P452">
        <f>SUMIFS('DIAS DE INVENTARIO TAT'!R:R,'DIAS DE INVENTARIO TAT'!A:A,Tablaedad[[#This Row],[DESTINO]],'DIAS DE INVENTARIO TAT'!B:B,Tablaedad[[#This Row],[Item]])</f>
        <v>0</v>
      </c>
      <c r="R452" t="s">
        <v>1733</v>
      </c>
      <c r="S452" t="s">
        <v>1733</v>
      </c>
      <c r="T452" t="s">
        <v>1733</v>
      </c>
    </row>
    <row r="453" spans="1:20">
      <c r="A453" s="139"/>
      <c r="B453" s="222"/>
      <c r="C453" s="139"/>
      <c r="D453" s="136"/>
      <c r="E453" s="131"/>
      <c r="F453" s="27" t="e">
        <f>VLOOKUP(Tablaedad[[#This Row],[Item]],'DT HUEVO'!$A:$B,2,0)</f>
        <v>#N/A</v>
      </c>
      <c r="G453" s="8" t="e">
        <f>+VLOOKUP(Tablaedad[[#This Row],[CEDI]],'CONVERSION DATOS'!B:C,2,0)</f>
        <v>#N/A</v>
      </c>
      <c r="H453" s="14" t="e">
        <f>+VLOOKUP(Tablaedad[[#This Row],[Item]],'DT HUEVO'!$A:$E,4,0)</f>
        <v>#N/A</v>
      </c>
      <c r="I453" t="e">
        <f>+VLOOKUP(Tablaedad[[#This Row],[Item]],'DT HUEVO'!$A:$D,3,0)</f>
        <v>#N/A</v>
      </c>
      <c r="J453" t="e">
        <f>+VLOOKUP(G453,'DT HUEVO'!$H:$K,4,0)</f>
        <v>#N/A</v>
      </c>
      <c r="K453">
        <f>SUMIFS('DIAS DE INVENTARIO TAT'!M:M,'DIAS DE INVENTARIO TAT'!A:A,Tablaedad[[#This Row],[DESTINO]],'DIAS DE INVENTARIO TAT'!B:B,Tablaedad[[#This Row],[Item]])</f>
        <v>0</v>
      </c>
      <c r="L453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53" s="6">
        <f>SUMIFS(inv!D$1:D$1,inv!T$1:T$1,Tablaedad[[#This Row],[DESTINO]],inv!AA$1:AA$1,Tablaedad[[#This Row],[Columna4]],inv!P$1:P$1,Tablaedad[[#This Row],[Item]])</f>
        <v>0</v>
      </c>
      <c r="N453" s="183">
        <f>+IFERROR(Tablaedad[[#This Row],[CANTIDAD]]/Tablaedad[[#This Row],[INVENTARIO TOTAL]],0)</f>
        <v>0</v>
      </c>
      <c r="O453" t="e">
        <f>+VLOOKUP(Tablaedad[[#This Row],[Item]],'DT HUEVO'!$A:$E,5,0)</f>
        <v>#N/A</v>
      </c>
      <c r="P453">
        <f>SUMIFS('DIAS DE INVENTARIO TAT'!R:R,'DIAS DE INVENTARIO TAT'!A:A,Tablaedad[[#This Row],[DESTINO]],'DIAS DE INVENTARIO TAT'!B:B,Tablaedad[[#This Row],[Item]])</f>
        <v>0</v>
      </c>
      <c r="R453" t="s">
        <v>1733</v>
      </c>
      <c r="S453" t="s">
        <v>1733</v>
      </c>
      <c r="T453" t="s">
        <v>1733</v>
      </c>
    </row>
    <row r="454" spans="1:20">
      <c r="A454" s="71"/>
      <c r="B454" s="222"/>
      <c r="C454" s="71"/>
      <c r="D454" s="132"/>
      <c r="E454" s="131"/>
      <c r="F454" s="27" t="e">
        <f>VLOOKUP(Tablaedad[[#This Row],[Item]],'DT HUEVO'!$A:$B,2,0)</f>
        <v>#N/A</v>
      </c>
      <c r="G454" s="8" t="e">
        <f>+VLOOKUP(Tablaedad[[#This Row],[CEDI]],'CONVERSION DATOS'!B:C,2,0)</f>
        <v>#N/A</v>
      </c>
      <c r="H454" s="14" t="e">
        <f>+VLOOKUP(Tablaedad[[#This Row],[Item]],'DT HUEVO'!$A:$E,4,0)</f>
        <v>#N/A</v>
      </c>
      <c r="I454" t="e">
        <f>+VLOOKUP(Tablaedad[[#This Row],[Item]],'DT HUEVO'!$A:$D,3,0)</f>
        <v>#N/A</v>
      </c>
      <c r="J454" t="e">
        <f>+VLOOKUP(G454,'DT HUEVO'!$H:$K,4,0)</f>
        <v>#N/A</v>
      </c>
      <c r="K454">
        <f>SUMIFS('DIAS DE INVENTARIO TAT'!M:M,'DIAS DE INVENTARIO TAT'!A:A,Tablaedad[[#This Row],[DESTINO]],'DIAS DE INVENTARIO TAT'!B:B,Tablaedad[[#This Row],[Item]])</f>
        <v>0</v>
      </c>
      <c r="L454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54" s="6">
        <f>SUMIFS(inv!D$1:D$1,inv!T$1:T$1,Tablaedad[[#This Row],[DESTINO]],inv!AA$1:AA$1,Tablaedad[[#This Row],[Columna4]],inv!P$1:P$1,Tablaedad[[#This Row],[Item]])</f>
        <v>0</v>
      </c>
      <c r="N454" s="183">
        <f>+IFERROR(Tablaedad[[#This Row],[CANTIDAD]]/Tablaedad[[#This Row],[INVENTARIO TOTAL]],0)</f>
        <v>0</v>
      </c>
      <c r="O454" t="e">
        <f>+VLOOKUP(Tablaedad[[#This Row],[Item]],'DT HUEVO'!$A:$E,5,0)</f>
        <v>#N/A</v>
      </c>
      <c r="P454">
        <f>SUMIFS('DIAS DE INVENTARIO TAT'!R:R,'DIAS DE INVENTARIO TAT'!A:A,Tablaedad[[#This Row],[DESTINO]],'DIAS DE INVENTARIO TAT'!B:B,Tablaedad[[#This Row],[Item]])</f>
        <v>0</v>
      </c>
      <c r="R454" t="s">
        <v>1733</v>
      </c>
      <c r="S454" t="s">
        <v>1733</v>
      </c>
      <c r="T454" t="s">
        <v>1733</v>
      </c>
    </row>
    <row r="455" spans="1:20">
      <c r="A455" s="71"/>
      <c r="B455" s="163"/>
      <c r="C455" s="71"/>
      <c r="D455" s="132"/>
      <c r="E455" s="131"/>
      <c r="F455" s="27" t="e">
        <f>VLOOKUP(Tablaedad[[#This Row],[Item]],'DT HUEVO'!$A:$B,2,0)</f>
        <v>#N/A</v>
      </c>
      <c r="G455" s="8" t="e">
        <f>+VLOOKUP(Tablaedad[[#This Row],[CEDI]],'CONVERSION DATOS'!B:C,2,0)</f>
        <v>#N/A</v>
      </c>
      <c r="H455" s="14" t="e">
        <f>+VLOOKUP(Tablaedad[[#This Row],[Item]],'DT HUEVO'!$A:$E,4,0)</f>
        <v>#N/A</v>
      </c>
      <c r="I455" t="e">
        <f>+VLOOKUP(Tablaedad[[#This Row],[Item]],'DT HUEVO'!$A:$D,3,0)</f>
        <v>#N/A</v>
      </c>
      <c r="J455" t="e">
        <f>+VLOOKUP(G455,'DT HUEVO'!$H:$K,4,0)</f>
        <v>#N/A</v>
      </c>
      <c r="K455">
        <f>SUMIFS('DIAS DE INVENTARIO TAT'!M:M,'DIAS DE INVENTARIO TAT'!A:A,Tablaedad[[#This Row],[DESTINO]],'DIAS DE INVENTARIO TAT'!B:B,Tablaedad[[#This Row],[Item]])</f>
        <v>0</v>
      </c>
      <c r="L455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55" s="6">
        <f>SUMIFS(inv!D$1:D$1,inv!T$1:T$1,Tablaedad[[#This Row],[DESTINO]],inv!AA$1:AA$1,Tablaedad[[#This Row],[Columna4]],inv!P$1:P$1,Tablaedad[[#This Row],[Item]])</f>
        <v>0</v>
      </c>
      <c r="N455" s="183">
        <f>+IFERROR(Tablaedad[[#This Row],[CANTIDAD]]/Tablaedad[[#This Row],[INVENTARIO TOTAL]],0)</f>
        <v>0</v>
      </c>
      <c r="O455" t="e">
        <f>+VLOOKUP(Tablaedad[[#This Row],[Item]],'DT HUEVO'!$A:$E,5,0)</f>
        <v>#N/A</v>
      </c>
      <c r="P455">
        <f>SUMIFS('DIAS DE INVENTARIO TAT'!R:R,'DIAS DE INVENTARIO TAT'!A:A,Tablaedad[[#This Row],[DESTINO]],'DIAS DE INVENTARIO TAT'!B:B,Tablaedad[[#This Row],[Item]])</f>
        <v>0</v>
      </c>
      <c r="R455" t="s">
        <v>1733</v>
      </c>
      <c r="S455" t="s">
        <v>1733</v>
      </c>
      <c r="T455" t="s">
        <v>1733</v>
      </c>
    </row>
    <row r="456" spans="1:20">
      <c r="A456" s="71"/>
      <c r="B456" s="163"/>
      <c r="C456" s="71"/>
      <c r="D456" s="132"/>
      <c r="E456" s="131"/>
      <c r="F456" s="27" t="e">
        <f>VLOOKUP(Tablaedad[[#This Row],[Item]],'DT HUEVO'!$A:$B,2,0)</f>
        <v>#N/A</v>
      </c>
      <c r="G456" s="8" t="e">
        <f>+VLOOKUP(Tablaedad[[#This Row],[CEDI]],'CONVERSION DATOS'!B:C,2,0)</f>
        <v>#N/A</v>
      </c>
      <c r="H456" s="14" t="e">
        <f>+VLOOKUP(Tablaedad[[#This Row],[Item]],'DT HUEVO'!$A:$E,4,0)</f>
        <v>#N/A</v>
      </c>
      <c r="I456" t="e">
        <f>+VLOOKUP(Tablaedad[[#This Row],[Item]],'DT HUEVO'!$A:$D,3,0)</f>
        <v>#N/A</v>
      </c>
      <c r="J456" t="e">
        <f>+VLOOKUP(G456,'DT HUEVO'!$H:$K,4,0)</f>
        <v>#N/A</v>
      </c>
      <c r="K456">
        <f>SUMIFS('DIAS DE INVENTARIO TAT'!M:M,'DIAS DE INVENTARIO TAT'!A:A,Tablaedad[[#This Row],[DESTINO]],'DIAS DE INVENTARIO TAT'!B:B,Tablaedad[[#This Row],[Item]])</f>
        <v>0</v>
      </c>
      <c r="L456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56" s="6">
        <f>SUMIFS(inv!D$1:D$1,inv!T$1:T$1,Tablaedad[[#This Row],[DESTINO]],inv!AA$1:AA$1,Tablaedad[[#This Row],[Columna4]],inv!P$1:P$1,Tablaedad[[#This Row],[Item]])</f>
        <v>0</v>
      </c>
      <c r="N456" s="183">
        <f>+IFERROR(Tablaedad[[#This Row],[CANTIDAD]]/Tablaedad[[#This Row],[INVENTARIO TOTAL]],0)</f>
        <v>0</v>
      </c>
      <c r="O456" t="e">
        <f>+VLOOKUP(Tablaedad[[#This Row],[Item]],'DT HUEVO'!$A:$E,5,0)</f>
        <v>#N/A</v>
      </c>
      <c r="P456">
        <f>SUMIFS('DIAS DE INVENTARIO TAT'!R:R,'DIAS DE INVENTARIO TAT'!A:A,Tablaedad[[#This Row],[DESTINO]],'DIAS DE INVENTARIO TAT'!B:B,Tablaedad[[#This Row],[Item]])</f>
        <v>0</v>
      </c>
      <c r="R456" t="s">
        <v>1733</v>
      </c>
      <c r="S456" t="s">
        <v>1733</v>
      </c>
      <c r="T456" t="s">
        <v>1733</v>
      </c>
    </row>
    <row r="457" spans="1:20">
      <c r="A457" s="71"/>
      <c r="B457" s="163"/>
      <c r="C457" s="71"/>
      <c r="D457" s="132"/>
      <c r="E457" s="131"/>
      <c r="F457" s="27" t="e">
        <f>VLOOKUP(Tablaedad[[#This Row],[Item]],'DT HUEVO'!$A:$B,2,0)</f>
        <v>#N/A</v>
      </c>
      <c r="G457" s="8" t="e">
        <f>+VLOOKUP(Tablaedad[[#This Row],[CEDI]],'CONVERSION DATOS'!B:C,2,0)</f>
        <v>#N/A</v>
      </c>
      <c r="H457" s="14" t="e">
        <f>+VLOOKUP(Tablaedad[[#This Row],[Item]],'DT HUEVO'!$A:$E,4,0)</f>
        <v>#N/A</v>
      </c>
      <c r="I457" t="e">
        <f>+VLOOKUP(Tablaedad[[#This Row],[Item]],'DT HUEVO'!$A:$D,3,0)</f>
        <v>#N/A</v>
      </c>
      <c r="J457" t="e">
        <f>+VLOOKUP(G457,'DT HUEVO'!$H:$K,4,0)</f>
        <v>#N/A</v>
      </c>
      <c r="K457">
        <f>SUMIFS('DIAS DE INVENTARIO TAT'!M:M,'DIAS DE INVENTARIO TAT'!A:A,Tablaedad[[#This Row],[DESTINO]],'DIAS DE INVENTARIO TAT'!B:B,Tablaedad[[#This Row],[Item]])</f>
        <v>0</v>
      </c>
      <c r="L457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57" s="6">
        <f>SUMIFS(inv!D$1:D$1,inv!T$1:T$1,Tablaedad[[#This Row],[DESTINO]],inv!AA$1:AA$1,Tablaedad[[#This Row],[Columna4]],inv!P$1:P$1,Tablaedad[[#This Row],[Item]])</f>
        <v>0</v>
      </c>
      <c r="N457" s="183">
        <f>+IFERROR(Tablaedad[[#This Row],[CANTIDAD]]/Tablaedad[[#This Row],[INVENTARIO TOTAL]],0)</f>
        <v>0</v>
      </c>
      <c r="O457" t="e">
        <f>+VLOOKUP(Tablaedad[[#This Row],[Item]],'DT HUEVO'!$A:$E,5,0)</f>
        <v>#N/A</v>
      </c>
      <c r="P457">
        <f>SUMIFS('DIAS DE INVENTARIO TAT'!R:R,'DIAS DE INVENTARIO TAT'!A:A,Tablaedad[[#This Row],[DESTINO]],'DIAS DE INVENTARIO TAT'!B:B,Tablaedad[[#This Row],[Item]])</f>
        <v>0</v>
      </c>
      <c r="R457" t="s">
        <v>1733</v>
      </c>
      <c r="S457" t="s">
        <v>1733</v>
      </c>
      <c r="T457" t="s">
        <v>1733</v>
      </c>
    </row>
    <row r="458" spans="1:20">
      <c r="A458" s="71"/>
      <c r="B458" s="163"/>
      <c r="C458" s="71"/>
      <c r="D458" s="132"/>
      <c r="E458" s="131"/>
      <c r="F458" s="27" t="e">
        <f>VLOOKUP(Tablaedad[[#This Row],[Item]],'DT HUEVO'!$A:$B,2,0)</f>
        <v>#N/A</v>
      </c>
      <c r="G458" s="8" t="e">
        <f>+VLOOKUP(Tablaedad[[#This Row],[CEDI]],'CONVERSION DATOS'!B:C,2,0)</f>
        <v>#N/A</v>
      </c>
      <c r="H458" s="14" t="e">
        <f>+VLOOKUP(Tablaedad[[#This Row],[Item]],'DT HUEVO'!$A:$E,4,0)</f>
        <v>#N/A</v>
      </c>
      <c r="I458" t="e">
        <f>+VLOOKUP(Tablaedad[[#This Row],[Item]],'DT HUEVO'!$A:$D,3,0)</f>
        <v>#N/A</v>
      </c>
      <c r="J458" t="e">
        <f>+VLOOKUP(G458,'DT HUEVO'!$H:$K,4,0)</f>
        <v>#N/A</v>
      </c>
      <c r="K458">
        <f>SUMIFS('DIAS DE INVENTARIO TAT'!M:M,'DIAS DE INVENTARIO TAT'!A:A,Tablaedad[[#This Row],[DESTINO]],'DIAS DE INVENTARIO TAT'!B:B,Tablaedad[[#This Row],[Item]])</f>
        <v>0</v>
      </c>
      <c r="L458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58" s="6">
        <f>SUMIFS(inv!D$1:D$1,inv!T$1:T$1,Tablaedad[[#This Row],[DESTINO]],inv!AA$1:AA$1,Tablaedad[[#This Row],[Columna4]],inv!P$1:P$1,Tablaedad[[#This Row],[Item]])</f>
        <v>0</v>
      </c>
      <c r="N458" s="183">
        <f>+IFERROR(Tablaedad[[#This Row],[CANTIDAD]]/Tablaedad[[#This Row],[INVENTARIO TOTAL]],0)</f>
        <v>0</v>
      </c>
      <c r="O458" t="e">
        <f>+VLOOKUP(Tablaedad[[#This Row],[Item]],'DT HUEVO'!$A:$E,5,0)</f>
        <v>#N/A</v>
      </c>
      <c r="P458">
        <f>SUMIFS('DIAS DE INVENTARIO TAT'!R:R,'DIAS DE INVENTARIO TAT'!A:A,Tablaedad[[#This Row],[DESTINO]],'DIAS DE INVENTARIO TAT'!B:B,Tablaedad[[#This Row],[Item]])</f>
        <v>0</v>
      </c>
      <c r="R458" t="s">
        <v>1733</v>
      </c>
      <c r="S458" t="s">
        <v>1733</v>
      </c>
      <c r="T458" t="s">
        <v>1733</v>
      </c>
    </row>
    <row r="459" spans="1:20">
      <c r="A459" s="71"/>
      <c r="B459" s="163"/>
      <c r="C459" s="71"/>
      <c r="D459" s="132"/>
      <c r="E459" s="131"/>
      <c r="F459" s="27" t="e">
        <f>VLOOKUP(Tablaedad[[#This Row],[Item]],'DT HUEVO'!$A:$B,2,0)</f>
        <v>#N/A</v>
      </c>
      <c r="G459" s="8" t="e">
        <f>+VLOOKUP(Tablaedad[[#This Row],[CEDI]],'CONVERSION DATOS'!B:C,2,0)</f>
        <v>#N/A</v>
      </c>
      <c r="H459" s="14" t="e">
        <f>+VLOOKUP(Tablaedad[[#This Row],[Item]],'DT HUEVO'!$A:$E,4,0)</f>
        <v>#N/A</v>
      </c>
      <c r="I459" t="e">
        <f>+VLOOKUP(Tablaedad[[#This Row],[Item]],'DT HUEVO'!$A:$D,3,0)</f>
        <v>#N/A</v>
      </c>
      <c r="J459" t="e">
        <f>+VLOOKUP(G459,'DT HUEVO'!$H:$K,4,0)</f>
        <v>#N/A</v>
      </c>
      <c r="K459">
        <f>SUMIFS('DIAS DE INVENTARIO TAT'!M:M,'DIAS DE INVENTARIO TAT'!A:A,Tablaedad[[#This Row],[DESTINO]],'DIAS DE INVENTARIO TAT'!B:B,Tablaedad[[#This Row],[Item]])</f>
        <v>0</v>
      </c>
      <c r="L459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59" s="6">
        <f>SUMIFS(inv!D$1:D$1,inv!T$1:T$1,Tablaedad[[#This Row],[DESTINO]],inv!AA$1:AA$1,Tablaedad[[#This Row],[Columna4]],inv!P$1:P$1,Tablaedad[[#This Row],[Item]])</f>
        <v>0</v>
      </c>
      <c r="N459" s="183">
        <f>+IFERROR(Tablaedad[[#This Row],[CANTIDAD]]/Tablaedad[[#This Row],[INVENTARIO TOTAL]],0)</f>
        <v>0</v>
      </c>
      <c r="O459" t="e">
        <f>+VLOOKUP(Tablaedad[[#This Row],[Item]],'DT HUEVO'!$A:$E,5,0)</f>
        <v>#N/A</v>
      </c>
      <c r="P459">
        <f>SUMIFS('DIAS DE INVENTARIO TAT'!R:R,'DIAS DE INVENTARIO TAT'!A:A,Tablaedad[[#This Row],[DESTINO]],'DIAS DE INVENTARIO TAT'!B:B,Tablaedad[[#This Row],[Item]])</f>
        <v>0</v>
      </c>
      <c r="R459" t="s">
        <v>1733</v>
      </c>
      <c r="S459" t="s">
        <v>1733</v>
      </c>
      <c r="T459" t="s">
        <v>1733</v>
      </c>
    </row>
    <row r="460" spans="1:20">
      <c r="A460" s="71"/>
      <c r="B460" s="163"/>
      <c r="C460" s="71"/>
      <c r="D460" s="132"/>
      <c r="E460" s="131"/>
      <c r="F460" s="27" t="e">
        <f>VLOOKUP(Tablaedad[[#This Row],[Item]],'DT HUEVO'!$A:$B,2,0)</f>
        <v>#N/A</v>
      </c>
      <c r="G460" s="8" t="e">
        <f>+VLOOKUP(Tablaedad[[#This Row],[CEDI]],'CONVERSION DATOS'!B:C,2,0)</f>
        <v>#N/A</v>
      </c>
      <c r="H460" s="14" t="e">
        <f>+VLOOKUP(Tablaedad[[#This Row],[Item]],'DT HUEVO'!$A:$E,4,0)</f>
        <v>#N/A</v>
      </c>
      <c r="I460" t="e">
        <f>+VLOOKUP(Tablaedad[[#This Row],[Item]],'DT HUEVO'!$A:$D,3,0)</f>
        <v>#N/A</v>
      </c>
      <c r="J460" t="e">
        <f>+VLOOKUP(G460,'DT HUEVO'!$H:$K,4,0)</f>
        <v>#N/A</v>
      </c>
      <c r="K460">
        <f>SUMIFS('DIAS DE INVENTARIO TAT'!M:M,'DIAS DE INVENTARIO TAT'!A:A,Tablaedad[[#This Row],[DESTINO]],'DIAS DE INVENTARIO TAT'!B:B,Tablaedad[[#This Row],[Item]])</f>
        <v>0</v>
      </c>
      <c r="L460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60" s="6">
        <f>SUMIFS(inv!D$1:D$1,inv!T$1:T$1,Tablaedad[[#This Row],[DESTINO]],inv!AA$1:AA$1,Tablaedad[[#This Row],[Columna4]],inv!P$1:P$1,Tablaedad[[#This Row],[Item]])</f>
        <v>0</v>
      </c>
      <c r="N460" s="183">
        <f>+IFERROR(Tablaedad[[#This Row],[CANTIDAD]]/Tablaedad[[#This Row],[INVENTARIO TOTAL]],0)</f>
        <v>0</v>
      </c>
      <c r="O460" t="e">
        <f>+VLOOKUP(Tablaedad[[#This Row],[Item]],'DT HUEVO'!$A:$E,5,0)</f>
        <v>#N/A</v>
      </c>
      <c r="P460">
        <f>SUMIFS('DIAS DE INVENTARIO TAT'!R:R,'DIAS DE INVENTARIO TAT'!A:A,Tablaedad[[#This Row],[DESTINO]],'DIAS DE INVENTARIO TAT'!B:B,Tablaedad[[#This Row],[Item]])</f>
        <v>0</v>
      </c>
      <c r="R460" t="s">
        <v>1733</v>
      </c>
      <c r="S460" t="s">
        <v>1733</v>
      </c>
      <c r="T460" t="s">
        <v>1733</v>
      </c>
    </row>
    <row r="461" spans="1:20">
      <c r="A461" s="71"/>
      <c r="B461" s="163"/>
      <c r="C461" s="71"/>
      <c r="D461" s="132"/>
      <c r="E461" s="131"/>
      <c r="F461" s="27" t="e">
        <f>VLOOKUP(Tablaedad[[#This Row],[Item]],'DT HUEVO'!$A:$B,2,0)</f>
        <v>#N/A</v>
      </c>
      <c r="G461" s="8" t="e">
        <f>+VLOOKUP(Tablaedad[[#This Row],[CEDI]],'CONVERSION DATOS'!B:C,2,0)</f>
        <v>#N/A</v>
      </c>
      <c r="H461" s="14" t="e">
        <f>+VLOOKUP(Tablaedad[[#This Row],[Item]],'DT HUEVO'!$A:$E,4,0)</f>
        <v>#N/A</v>
      </c>
      <c r="I461" t="e">
        <f>+VLOOKUP(Tablaedad[[#This Row],[Item]],'DT HUEVO'!$A:$D,3,0)</f>
        <v>#N/A</v>
      </c>
      <c r="J461" t="e">
        <f>+VLOOKUP(G461,'DT HUEVO'!$H:$K,4,0)</f>
        <v>#N/A</v>
      </c>
      <c r="K461">
        <f>SUMIFS('DIAS DE INVENTARIO TAT'!M:M,'DIAS DE INVENTARIO TAT'!A:A,Tablaedad[[#This Row],[DESTINO]],'DIAS DE INVENTARIO TAT'!B:B,Tablaedad[[#This Row],[Item]])</f>
        <v>0</v>
      </c>
      <c r="L461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61" s="6">
        <f>SUMIFS(inv!D$1:D$1,inv!T$1:T$1,Tablaedad[[#This Row],[DESTINO]],inv!AA$1:AA$1,Tablaedad[[#This Row],[Columna4]],inv!P$1:P$1,Tablaedad[[#This Row],[Item]])</f>
        <v>0</v>
      </c>
      <c r="N461" s="183">
        <f>+IFERROR(Tablaedad[[#This Row],[CANTIDAD]]/Tablaedad[[#This Row],[INVENTARIO TOTAL]],0)</f>
        <v>0</v>
      </c>
      <c r="O461" t="e">
        <f>+VLOOKUP(Tablaedad[[#This Row],[Item]],'DT HUEVO'!$A:$E,5,0)</f>
        <v>#N/A</v>
      </c>
      <c r="P461">
        <f>SUMIFS('DIAS DE INVENTARIO TAT'!R:R,'DIAS DE INVENTARIO TAT'!A:A,Tablaedad[[#This Row],[DESTINO]],'DIAS DE INVENTARIO TAT'!B:B,Tablaedad[[#This Row],[Item]])</f>
        <v>0</v>
      </c>
      <c r="R461" t="s">
        <v>1733</v>
      </c>
      <c r="S461" t="s">
        <v>1733</v>
      </c>
      <c r="T461" t="s">
        <v>1733</v>
      </c>
    </row>
    <row r="462" spans="1:20">
      <c r="A462" s="71"/>
      <c r="B462" s="163"/>
      <c r="C462" s="71"/>
      <c r="D462" s="132"/>
      <c r="E462" s="131"/>
      <c r="F462" s="27" t="e">
        <f>VLOOKUP(Tablaedad[[#This Row],[Item]],'DT HUEVO'!$A:$B,2,0)</f>
        <v>#N/A</v>
      </c>
      <c r="G462" s="8" t="e">
        <f>+VLOOKUP(Tablaedad[[#This Row],[CEDI]],'CONVERSION DATOS'!B:C,2,0)</f>
        <v>#N/A</v>
      </c>
      <c r="H462" s="14" t="e">
        <f>+VLOOKUP(Tablaedad[[#This Row],[Item]],'DT HUEVO'!$A:$E,4,0)</f>
        <v>#N/A</v>
      </c>
      <c r="I462" t="e">
        <f>+VLOOKUP(Tablaedad[[#This Row],[Item]],'DT HUEVO'!$A:$D,3,0)</f>
        <v>#N/A</v>
      </c>
      <c r="J462" t="e">
        <f>+VLOOKUP(G462,'DT HUEVO'!$H:$K,4,0)</f>
        <v>#N/A</v>
      </c>
      <c r="K462">
        <f>SUMIFS('DIAS DE INVENTARIO TAT'!M:M,'DIAS DE INVENTARIO TAT'!A:A,Tablaedad[[#This Row],[DESTINO]],'DIAS DE INVENTARIO TAT'!B:B,Tablaedad[[#This Row],[Item]])</f>
        <v>0</v>
      </c>
      <c r="L462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62" s="6">
        <f>SUMIFS(inv!D$1:D$1,inv!T$1:T$1,Tablaedad[[#This Row],[DESTINO]],inv!AA$1:AA$1,Tablaedad[[#This Row],[Columna4]],inv!P$1:P$1,Tablaedad[[#This Row],[Item]])</f>
        <v>0</v>
      </c>
      <c r="N462" s="183">
        <f>+IFERROR(Tablaedad[[#This Row],[CANTIDAD]]/Tablaedad[[#This Row],[INVENTARIO TOTAL]],0)</f>
        <v>0</v>
      </c>
      <c r="O462" t="e">
        <f>+VLOOKUP(Tablaedad[[#This Row],[Item]],'DT HUEVO'!$A:$E,5,0)</f>
        <v>#N/A</v>
      </c>
      <c r="P462">
        <f>SUMIFS('DIAS DE INVENTARIO TAT'!R:R,'DIAS DE INVENTARIO TAT'!A:A,Tablaedad[[#This Row],[DESTINO]],'DIAS DE INVENTARIO TAT'!B:B,Tablaedad[[#This Row],[Item]])</f>
        <v>0</v>
      </c>
      <c r="R462" t="s">
        <v>1733</v>
      </c>
      <c r="S462" t="s">
        <v>1733</v>
      </c>
      <c r="T462" t="s">
        <v>1733</v>
      </c>
    </row>
    <row r="463" spans="1:20">
      <c r="A463" s="71"/>
      <c r="B463" s="163"/>
      <c r="C463" s="71"/>
      <c r="D463" s="132"/>
      <c r="E463" s="131"/>
      <c r="F463" s="27" t="e">
        <f>VLOOKUP(Tablaedad[[#This Row],[Item]],'DT HUEVO'!$A:$B,2,0)</f>
        <v>#N/A</v>
      </c>
      <c r="G463" s="8" t="e">
        <f>+VLOOKUP(Tablaedad[[#This Row],[CEDI]],'CONVERSION DATOS'!B:C,2,0)</f>
        <v>#N/A</v>
      </c>
      <c r="H463" s="14" t="e">
        <f>+VLOOKUP(Tablaedad[[#This Row],[Item]],'DT HUEVO'!$A:$E,4,0)</f>
        <v>#N/A</v>
      </c>
      <c r="I463" t="e">
        <f>+VLOOKUP(Tablaedad[[#This Row],[Item]],'DT HUEVO'!$A:$D,3,0)</f>
        <v>#N/A</v>
      </c>
      <c r="J463" t="e">
        <f>+VLOOKUP(G463,'DT HUEVO'!$H:$K,4,0)</f>
        <v>#N/A</v>
      </c>
      <c r="K463">
        <f>SUMIFS('DIAS DE INVENTARIO TAT'!M:M,'DIAS DE INVENTARIO TAT'!A:A,Tablaedad[[#This Row],[DESTINO]],'DIAS DE INVENTARIO TAT'!B:B,Tablaedad[[#This Row],[Item]])</f>
        <v>0</v>
      </c>
      <c r="L463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63" s="6">
        <f>SUMIFS(inv!D$1:D$1,inv!T$1:T$1,Tablaedad[[#This Row],[DESTINO]],inv!AA$1:AA$1,Tablaedad[[#This Row],[Columna4]],inv!P$1:P$1,Tablaedad[[#This Row],[Item]])</f>
        <v>0</v>
      </c>
      <c r="N463" s="183">
        <f>+IFERROR(Tablaedad[[#This Row],[CANTIDAD]]/Tablaedad[[#This Row],[INVENTARIO TOTAL]],0)</f>
        <v>0</v>
      </c>
      <c r="O463" t="e">
        <f>+VLOOKUP(Tablaedad[[#This Row],[Item]],'DT HUEVO'!$A:$E,5,0)</f>
        <v>#N/A</v>
      </c>
      <c r="P463">
        <f>SUMIFS('DIAS DE INVENTARIO TAT'!R:R,'DIAS DE INVENTARIO TAT'!A:A,Tablaedad[[#This Row],[DESTINO]],'DIAS DE INVENTARIO TAT'!B:B,Tablaedad[[#This Row],[Item]])</f>
        <v>0</v>
      </c>
      <c r="R463" t="s">
        <v>1733</v>
      </c>
      <c r="S463" t="s">
        <v>1733</v>
      </c>
      <c r="T463" t="s">
        <v>1733</v>
      </c>
    </row>
    <row r="464" spans="1:20">
      <c r="A464" s="71"/>
      <c r="B464" s="163"/>
      <c r="C464" s="71"/>
      <c r="D464" s="132"/>
      <c r="E464" s="131"/>
      <c r="F464" s="27" t="e">
        <f>VLOOKUP(Tablaedad[[#This Row],[Item]],'DT HUEVO'!$A:$B,2,0)</f>
        <v>#N/A</v>
      </c>
      <c r="G464" s="8" t="e">
        <f>+VLOOKUP(Tablaedad[[#This Row],[CEDI]],'CONVERSION DATOS'!B:C,2,0)</f>
        <v>#N/A</v>
      </c>
      <c r="H464" s="14" t="e">
        <f>+VLOOKUP(Tablaedad[[#This Row],[Item]],'DT HUEVO'!$A:$E,4,0)</f>
        <v>#N/A</v>
      </c>
      <c r="I464" t="e">
        <f>+VLOOKUP(Tablaedad[[#This Row],[Item]],'DT HUEVO'!$A:$D,3,0)</f>
        <v>#N/A</v>
      </c>
      <c r="J464" t="e">
        <f>+VLOOKUP(G464,'DT HUEVO'!$H:$K,4,0)</f>
        <v>#N/A</v>
      </c>
      <c r="K464">
        <f>SUMIFS('DIAS DE INVENTARIO TAT'!M:M,'DIAS DE INVENTARIO TAT'!A:A,Tablaedad[[#This Row],[DESTINO]],'DIAS DE INVENTARIO TAT'!B:B,Tablaedad[[#This Row],[Item]])</f>
        <v>0</v>
      </c>
      <c r="L464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64" s="6">
        <f>SUMIFS(inv!D$1:D$1,inv!T$1:T$1,Tablaedad[[#This Row],[DESTINO]],inv!AA$1:AA$1,Tablaedad[[#This Row],[Columna4]],inv!P$1:P$1,Tablaedad[[#This Row],[Item]])</f>
        <v>0</v>
      </c>
      <c r="N464" s="183">
        <f>+IFERROR(Tablaedad[[#This Row],[CANTIDAD]]/Tablaedad[[#This Row],[INVENTARIO TOTAL]],0)</f>
        <v>0</v>
      </c>
      <c r="O464" t="e">
        <f>+VLOOKUP(Tablaedad[[#This Row],[Item]],'DT HUEVO'!$A:$E,5,0)</f>
        <v>#N/A</v>
      </c>
      <c r="P464">
        <f>SUMIFS('DIAS DE INVENTARIO TAT'!R:R,'DIAS DE INVENTARIO TAT'!A:A,Tablaedad[[#This Row],[DESTINO]],'DIAS DE INVENTARIO TAT'!B:B,Tablaedad[[#This Row],[Item]])</f>
        <v>0</v>
      </c>
      <c r="R464" t="s">
        <v>1733</v>
      </c>
      <c r="S464" t="s">
        <v>1733</v>
      </c>
      <c r="T464" t="s">
        <v>1733</v>
      </c>
    </row>
    <row r="465" spans="1:20">
      <c r="A465" s="71"/>
      <c r="B465" s="163"/>
      <c r="C465" s="71"/>
      <c r="D465" s="132"/>
      <c r="E465" s="131"/>
      <c r="F465" s="27" t="e">
        <f>VLOOKUP(Tablaedad[[#This Row],[Item]],'DT HUEVO'!$A:$B,2,0)</f>
        <v>#N/A</v>
      </c>
      <c r="G465" s="8" t="e">
        <f>+VLOOKUP(Tablaedad[[#This Row],[CEDI]],'CONVERSION DATOS'!B:C,2,0)</f>
        <v>#N/A</v>
      </c>
      <c r="H465" s="14" t="e">
        <f>+VLOOKUP(Tablaedad[[#This Row],[Item]],'DT HUEVO'!$A:$E,4,0)</f>
        <v>#N/A</v>
      </c>
      <c r="I465" t="e">
        <f>+VLOOKUP(Tablaedad[[#This Row],[Item]],'DT HUEVO'!$A:$D,3,0)</f>
        <v>#N/A</v>
      </c>
      <c r="J465" t="e">
        <f>+VLOOKUP(G465,'DT HUEVO'!$H:$K,4,0)</f>
        <v>#N/A</v>
      </c>
      <c r="K465">
        <f>SUMIFS('DIAS DE INVENTARIO TAT'!M:M,'DIAS DE INVENTARIO TAT'!A:A,Tablaedad[[#This Row],[DESTINO]],'DIAS DE INVENTARIO TAT'!B:B,Tablaedad[[#This Row],[Item]])</f>
        <v>0</v>
      </c>
      <c r="L465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65" s="6">
        <f>SUMIFS(inv!D$1:D$1,inv!T$1:T$1,Tablaedad[[#This Row],[DESTINO]],inv!AA$1:AA$1,Tablaedad[[#This Row],[Columna4]],inv!P$1:P$1,Tablaedad[[#This Row],[Item]])</f>
        <v>0</v>
      </c>
      <c r="N465" s="183">
        <f>+IFERROR(Tablaedad[[#This Row],[CANTIDAD]]/Tablaedad[[#This Row],[INVENTARIO TOTAL]],0)</f>
        <v>0</v>
      </c>
      <c r="O465" t="e">
        <f>+VLOOKUP(Tablaedad[[#This Row],[Item]],'DT HUEVO'!$A:$E,5,0)</f>
        <v>#N/A</v>
      </c>
      <c r="P465">
        <f>SUMIFS('DIAS DE INVENTARIO TAT'!R:R,'DIAS DE INVENTARIO TAT'!A:A,Tablaedad[[#This Row],[DESTINO]],'DIAS DE INVENTARIO TAT'!B:B,Tablaedad[[#This Row],[Item]])</f>
        <v>0</v>
      </c>
      <c r="R465" t="s">
        <v>1733</v>
      </c>
      <c r="S465" t="s">
        <v>1733</v>
      </c>
      <c r="T465" t="s">
        <v>1733</v>
      </c>
    </row>
    <row r="466" spans="1:20">
      <c r="A466" s="71"/>
      <c r="B466" s="163"/>
      <c r="C466" s="71"/>
      <c r="D466" s="132"/>
      <c r="E466" s="131"/>
      <c r="F466" s="27" t="e">
        <f>VLOOKUP(Tablaedad[[#This Row],[Item]],'DT HUEVO'!$A:$B,2,0)</f>
        <v>#N/A</v>
      </c>
      <c r="G466" s="8" t="e">
        <f>+VLOOKUP(Tablaedad[[#This Row],[CEDI]],'CONVERSION DATOS'!B:C,2,0)</f>
        <v>#N/A</v>
      </c>
      <c r="H466" s="14" t="e">
        <f>+VLOOKUP(Tablaedad[[#This Row],[Item]],'DT HUEVO'!$A:$E,4,0)</f>
        <v>#N/A</v>
      </c>
      <c r="I466" t="e">
        <f>+VLOOKUP(Tablaedad[[#This Row],[Item]],'DT HUEVO'!$A:$D,3,0)</f>
        <v>#N/A</v>
      </c>
      <c r="J466" t="e">
        <f>+VLOOKUP(G466,'DT HUEVO'!$H:$K,4,0)</f>
        <v>#N/A</v>
      </c>
      <c r="K466">
        <f>SUMIFS('DIAS DE INVENTARIO TAT'!M:M,'DIAS DE INVENTARIO TAT'!A:A,Tablaedad[[#This Row],[DESTINO]],'DIAS DE INVENTARIO TAT'!B:B,Tablaedad[[#This Row],[Item]])</f>
        <v>0</v>
      </c>
      <c r="L466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66" s="6">
        <f>SUMIFS(inv!D$1:D$1,inv!T$1:T$1,Tablaedad[[#This Row],[DESTINO]],inv!AA$1:AA$1,Tablaedad[[#This Row],[Columna4]],inv!P$1:P$1,Tablaedad[[#This Row],[Item]])</f>
        <v>0</v>
      </c>
      <c r="N466" s="183">
        <f>+IFERROR(Tablaedad[[#This Row],[CANTIDAD]]/Tablaedad[[#This Row],[INVENTARIO TOTAL]],0)</f>
        <v>0</v>
      </c>
      <c r="O466" t="e">
        <f>+VLOOKUP(Tablaedad[[#This Row],[Item]],'DT HUEVO'!$A:$E,5,0)</f>
        <v>#N/A</v>
      </c>
      <c r="P466">
        <f>SUMIFS('DIAS DE INVENTARIO TAT'!R:R,'DIAS DE INVENTARIO TAT'!A:A,Tablaedad[[#This Row],[DESTINO]],'DIAS DE INVENTARIO TAT'!B:B,Tablaedad[[#This Row],[Item]])</f>
        <v>0</v>
      </c>
      <c r="R466" t="s">
        <v>1733</v>
      </c>
      <c r="S466" t="s">
        <v>1733</v>
      </c>
      <c r="T466" t="s">
        <v>1733</v>
      </c>
    </row>
    <row r="467" spans="1:20">
      <c r="A467" s="71"/>
      <c r="B467" s="163"/>
      <c r="C467" s="71"/>
      <c r="D467" s="132"/>
      <c r="E467" s="131"/>
      <c r="F467" s="27" t="e">
        <f>VLOOKUP(Tablaedad[[#This Row],[Item]],'DT HUEVO'!$A:$B,2,0)</f>
        <v>#N/A</v>
      </c>
      <c r="G467" s="8" t="e">
        <f>+VLOOKUP(Tablaedad[[#This Row],[CEDI]],'CONVERSION DATOS'!B:C,2,0)</f>
        <v>#N/A</v>
      </c>
      <c r="H467" s="14" t="e">
        <f>+VLOOKUP(Tablaedad[[#This Row],[Item]],'DT HUEVO'!$A:$E,4,0)</f>
        <v>#N/A</v>
      </c>
      <c r="I467" t="e">
        <f>+VLOOKUP(Tablaedad[[#This Row],[Item]],'DT HUEVO'!$A:$D,3,0)</f>
        <v>#N/A</v>
      </c>
      <c r="J467" t="e">
        <f>+VLOOKUP(G467,'DT HUEVO'!$H:$K,4,0)</f>
        <v>#N/A</v>
      </c>
      <c r="K467">
        <f>SUMIFS('DIAS DE INVENTARIO TAT'!M:M,'DIAS DE INVENTARIO TAT'!A:A,Tablaedad[[#This Row],[DESTINO]],'DIAS DE INVENTARIO TAT'!B:B,Tablaedad[[#This Row],[Item]])</f>
        <v>0</v>
      </c>
      <c r="L467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67" s="6">
        <f>SUMIFS(inv!D$1:D$1,inv!T$1:T$1,Tablaedad[[#This Row],[DESTINO]],inv!AA$1:AA$1,Tablaedad[[#This Row],[Columna4]],inv!P$1:P$1,Tablaedad[[#This Row],[Item]])</f>
        <v>0</v>
      </c>
      <c r="N467" s="183">
        <f>+IFERROR(Tablaedad[[#This Row],[CANTIDAD]]/Tablaedad[[#This Row],[INVENTARIO TOTAL]],0)</f>
        <v>0</v>
      </c>
      <c r="O467" t="e">
        <f>+VLOOKUP(Tablaedad[[#This Row],[Item]],'DT HUEVO'!$A:$E,5,0)</f>
        <v>#N/A</v>
      </c>
      <c r="P467">
        <f>SUMIFS('DIAS DE INVENTARIO TAT'!R:R,'DIAS DE INVENTARIO TAT'!A:A,Tablaedad[[#This Row],[DESTINO]],'DIAS DE INVENTARIO TAT'!B:B,Tablaedad[[#This Row],[Item]])</f>
        <v>0</v>
      </c>
      <c r="R467" t="s">
        <v>1733</v>
      </c>
      <c r="S467" t="s">
        <v>1733</v>
      </c>
      <c r="T467" t="s">
        <v>1733</v>
      </c>
    </row>
    <row r="468" spans="1:20">
      <c r="A468" s="71"/>
      <c r="B468" s="163"/>
      <c r="C468" s="71"/>
      <c r="D468" s="132"/>
      <c r="E468" s="131"/>
      <c r="F468" s="27" t="e">
        <f>VLOOKUP(Tablaedad[[#This Row],[Item]],'DT HUEVO'!$A:$B,2,0)</f>
        <v>#N/A</v>
      </c>
      <c r="G468" s="8" t="e">
        <f>+VLOOKUP(Tablaedad[[#This Row],[CEDI]],'CONVERSION DATOS'!B:C,2,0)</f>
        <v>#N/A</v>
      </c>
      <c r="H468" s="14" t="e">
        <f>+VLOOKUP(Tablaedad[[#This Row],[Item]],'DT HUEVO'!$A:$E,4,0)</f>
        <v>#N/A</v>
      </c>
      <c r="I468" t="e">
        <f>+VLOOKUP(Tablaedad[[#This Row],[Item]],'DT HUEVO'!$A:$D,3,0)</f>
        <v>#N/A</v>
      </c>
      <c r="J468" t="e">
        <f>+VLOOKUP(G468,'DT HUEVO'!$H:$K,4,0)</f>
        <v>#N/A</v>
      </c>
      <c r="K468">
        <f>SUMIFS('DIAS DE INVENTARIO TAT'!M:M,'DIAS DE INVENTARIO TAT'!A:A,Tablaedad[[#This Row],[DESTINO]],'DIAS DE INVENTARIO TAT'!B:B,Tablaedad[[#This Row],[Item]])</f>
        <v>0</v>
      </c>
      <c r="L468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68" s="6">
        <f>SUMIFS(inv!D$1:D$1,inv!T$1:T$1,Tablaedad[[#This Row],[DESTINO]],inv!AA$1:AA$1,Tablaedad[[#This Row],[Columna4]],inv!P$1:P$1,Tablaedad[[#This Row],[Item]])</f>
        <v>0</v>
      </c>
      <c r="N468" s="183">
        <f>+IFERROR(Tablaedad[[#This Row],[CANTIDAD]]/Tablaedad[[#This Row],[INVENTARIO TOTAL]],0)</f>
        <v>0</v>
      </c>
      <c r="O468" t="e">
        <f>+VLOOKUP(Tablaedad[[#This Row],[Item]],'DT HUEVO'!$A:$E,5,0)</f>
        <v>#N/A</v>
      </c>
      <c r="P468">
        <f>SUMIFS('DIAS DE INVENTARIO TAT'!R:R,'DIAS DE INVENTARIO TAT'!A:A,Tablaedad[[#This Row],[DESTINO]],'DIAS DE INVENTARIO TAT'!B:B,Tablaedad[[#This Row],[Item]])</f>
        <v>0</v>
      </c>
      <c r="R468" t="s">
        <v>1733</v>
      </c>
      <c r="S468" t="s">
        <v>1733</v>
      </c>
      <c r="T468" t="s">
        <v>1733</v>
      </c>
    </row>
    <row r="469" spans="1:20">
      <c r="A469" s="71"/>
      <c r="B469" s="163"/>
      <c r="C469" s="71"/>
      <c r="D469" s="132"/>
      <c r="E469" s="131"/>
      <c r="F469" s="27" t="e">
        <f>VLOOKUP(Tablaedad[[#This Row],[Item]],'DT HUEVO'!$A:$B,2,0)</f>
        <v>#N/A</v>
      </c>
      <c r="G469" s="8" t="e">
        <f>+VLOOKUP(Tablaedad[[#This Row],[CEDI]],'CONVERSION DATOS'!B:C,2,0)</f>
        <v>#N/A</v>
      </c>
      <c r="H469" s="14" t="e">
        <f>+VLOOKUP(Tablaedad[[#This Row],[Item]],'DT HUEVO'!$A:$E,4,0)</f>
        <v>#N/A</v>
      </c>
      <c r="I469" t="e">
        <f>+VLOOKUP(Tablaedad[[#This Row],[Item]],'DT HUEVO'!$A:$D,3,0)</f>
        <v>#N/A</v>
      </c>
      <c r="J469" t="e">
        <f>+VLOOKUP(G469,'DT HUEVO'!$H:$K,4,0)</f>
        <v>#N/A</v>
      </c>
      <c r="K469">
        <f>SUMIFS('DIAS DE INVENTARIO TAT'!M:M,'DIAS DE INVENTARIO TAT'!A:A,Tablaedad[[#This Row],[DESTINO]],'DIAS DE INVENTARIO TAT'!B:B,Tablaedad[[#This Row],[Item]])</f>
        <v>0</v>
      </c>
      <c r="L469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69" s="6">
        <f>SUMIFS(inv!D$1:D$1,inv!T$1:T$1,Tablaedad[[#This Row],[DESTINO]],inv!AA$1:AA$1,Tablaedad[[#This Row],[Columna4]],inv!P$1:P$1,Tablaedad[[#This Row],[Item]])</f>
        <v>0</v>
      </c>
      <c r="N469" s="183">
        <f>+IFERROR(Tablaedad[[#This Row],[CANTIDAD]]/Tablaedad[[#This Row],[INVENTARIO TOTAL]],0)</f>
        <v>0</v>
      </c>
      <c r="O469" t="e">
        <f>+VLOOKUP(Tablaedad[[#This Row],[Item]],'DT HUEVO'!$A:$E,5,0)</f>
        <v>#N/A</v>
      </c>
      <c r="P469">
        <f>SUMIFS('DIAS DE INVENTARIO TAT'!R:R,'DIAS DE INVENTARIO TAT'!A:A,Tablaedad[[#This Row],[DESTINO]],'DIAS DE INVENTARIO TAT'!B:B,Tablaedad[[#This Row],[Item]])</f>
        <v>0</v>
      </c>
      <c r="R469" t="s">
        <v>1733</v>
      </c>
      <c r="S469" t="s">
        <v>1733</v>
      </c>
      <c r="T469" t="s">
        <v>1733</v>
      </c>
    </row>
    <row r="470" spans="1:20">
      <c r="A470" s="71"/>
      <c r="B470" s="163"/>
      <c r="C470" s="71"/>
      <c r="D470" s="132"/>
      <c r="E470" s="131"/>
      <c r="F470" s="27" t="e">
        <f>VLOOKUP(Tablaedad[[#This Row],[Item]],'DT HUEVO'!$A:$B,2,0)</f>
        <v>#N/A</v>
      </c>
      <c r="G470" s="8" t="e">
        <f>+VLOOKUP(Tablaedad[[#This Row],[CEDI]],'CONVERSION DATOS'!B:C,2,0)</f>
        <v>#N/A</v>
      </c>
      <c r="H470" s="14" t="e">
        <f>+VLOOKUP(Tablaedad[[#This Row],[Item]],'DT HUEVO'!$A:$E,4,0)</f>
        <v>#N/A</v>
      </c>
      <c r="I470" t="e">
        <f>+VLOOKUP(Tablaedad[[#This Row],[Item]],'DT HUEVO'!$A:$D,3,0)</f>
        <v>#N/A</v>
      </c>
      <c r="J470" t="e">
        <f>+VLOOKUP(G470,'DT HUEVO'!$H:$K,4,0)</f>
        <v>#N/A</v>
      </c>
      <c r="K470">
        <f>SUMIFS('DIAS DE INVENTARIO TAT'!M:M,'DIAS DE INVENTARIO TAT'!A:A,Tablaedad[[#This Row],[DESTINO]],'DIAS DE INVENTARIO TAT'!B:B,Tablaedad[[#This Row],[Item]])</f>
        <v>0</v>
      </c>
      <c r="L470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70" s="6">
        <f>SUMIFS(inv!D$1:D$1,inv!T$1:T$1,Tablaedad[[#This Row],[DESTINO]],inv!AA$1:AA$1,Tablaedad[[#This Row],[Columna4]],inv!P$1:P$1,Tablaedad[[#This Row],[Item]])</f>
        <v>0</v>
      </c>
      <c r="N470" s="183">
        <f>+IFERROR(Tablaedad[[#This Row],[CANTIDAD]]/Tablaedad[[#This Row],[INVENTARIO TOTAL]],0)</f>
        <v>0</v>
      </c>
      <c r="O470" t="e">
        <f>+VLOOKUP(Tablaedad[[#This Row],[Item]],'DT HUEVO'!$A:$E,5,0)</f>
        <v>#N/A</v>
      </c>
      <c r="P470">
        <f>SUMIFS('DIAS DE INVENTARIO TAT'!R:R,'DIAS DE INVENTARIO TAT'!A:A,Tablaedad[[#This Row],[DESTINO]],'DIAS DE INVENTARIO TAT'!B:B,Tablaedad[[#This Row],[Item]])</f>
        <v>0</v>
      </c>
      <c r="R470" t="s">
        <v>1733</v>
      </c>
      <c r="S470" t="s">
        <v>1733</v>
      </c>
      <c r="T470" t="s">
        <v>1733</v>
      </c>
    </row>
    <row r="471" spans="1:20">
      <c r="A471" s="71"/>
      <c r="B471" s="163"/>
      <c r="C471" s="71"/>
      <c r="D471" s="132"/>
      <c r="E471" s="131"/>
      <c r="F471" s="27" t="e">
        <f>VLOOKUP(Tablaedad[[#This Row],[Item]],'DT HUEVO'!$A:$B,2,0)</f>
        <v>#N/A</v>
      </c>
      <c r="G471" s="8" t="e">
        <f>+VLOOKUP(Tablaedad[[#This Row],[CEDI]],'CONVERSION DATOS'!B:C,2,0)</f>
        <v>#N/A</v>
      </c>
      <c r="H471" s="14" t="e">
        <f>+VLOOKUP(Tablaedad[[#This Row],[Item]],'DT HUEVO'!$A:$E,4,0)</f>
        <v>#N/A</v>
      </c>
      <c r="I471" t="e">
        <f>+VLOOKUP(Tablaedad[[#This Row],[Item]],'DT HUEVO'!$A:$D,3,0)</f>
        <v>#N/A</v>
      </c>
      <c r="J471" t="e">
        <f>+VLOOKUP(G471,'DT HUEVO'!$H:$K,4,0)</f>
        <v>#N/A</v>
      </c>
      <c r="K471">
        <f>SUMIFS('DIAS DE INVENTARIO TAT'!M:M,'DIAS DE INVENTARIO TAT'!A:A,Tablaedad[[#This Row],[DESTINO]],'DIAS DE INVENTARIO TAT'!B:B,Tablaedad[[#This Row],[Item]])</f>
        <v>0</v>
      </c>
      <c r="L471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71" s="6">
        <f>SUMIFS(inv!D$1:D$1,inv!T$1:T$1,Tablaedad[[#This Row],[DESTINO]],inv!AA$1:AA$1,Tablaedad[[#This Row],[Columna4]],inv!P$1:P$1,Tablaedad[[#This Row],[Item]])</f>
        <v>0</v>
      </c>
      <c r="N471" s="183">
        <f>+IFERROR(Tablaedad[[#This Row],[CANTIDAD]]/Tablaedad[[#This Row],[INVENTARIO TOTAL]],0)</f>
        <v>0</v>
      </c>
      <c r="O471" t="e">
        <f>+VLOOKUP(Tablaedad[[#This Row],[Item]],'DT HUEVO'!$A:$E,5,0)</f>
        <v>#N/A</v>
      </c>
      <c r="P471">
        <f>SUMIFS('DIAS DE INVENTARIO TAT'!R:R,'DIAS DE INVENTARIO TAT'!A:A,Tablaedad[[#This Row],[DESTINO]],'DIAS DE INVENTARIO TAT'!B:B,Tablaedad[[#This Row],[Item]])</f>
        <v>0</v>
      </c>
      <c r="R471" t="s">
        <v>1733</v>
      </c>
      <c r="S471" t="s">
        <v>1733</v>
      </c>
      <c r="T471" t="s">
        <v>1733</v>
      </c>
    </row>
    <row r="472" spans="1:20">
      <c r="A472" s="71"/>
      <c r="B472" s="163"/>
      <c r="C472" s="71"/>
      <c r="D472" s="132"/>
      <c r="E472" s="131"/>
      <c r="F472" s="27" t="e">
        <f>VLOOKUP(Tablaedad[[#This Row],[Item]],'DT HUEVO'!$A:$B,2,0)</f>
        <v>#N/A</v>
      </c>
      <c r="G472" s="8" t="e">
        <f>+VLOOKUP(Tablaedad[[#This Row],[CEDI]],'CONVERSION DATOS'!B:C,2,0)</f>
        <v>#N/A</v>
      </c>
      <c r="H472" s="14" t="e">
        <f>+VLOOKUP(Tablaedad[[#This Row],[Item]],'DT HUEVO'!$A:$E,4,0)</f>
        <v>#N/A</v>
      </c>
      <c r="I472" t="e">
        <f>+VLOOKUP(Tablaedad[[#This Row],[Item]],'DT HUEVO'!$A:$D,3,0)</f>
        <v>#N/A</v>
      </c>
      <c r="J472" t="e">
        <f>+VLOOKUP(G472,'DT HUEVO'!$H:$K,4,0)</f>
        <v>#N/A</v>
      </c>
      <c r="K472">
        <f>SUMIFS('DIAS DE INVENTARIO TAT'!M:M,'DIAS DE INVENTARIO TAT'!A:A,Tablaedad[[#This Row],[DESTINO]],'DIAS DE INVENTARIO TAT'!B:B,Tablaedad[[#This Row],[Item]])</f>
        <v>0</v>
      </c>
      <c r="L472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72" s="6">
        <f>SUMIFS(inv!D$1:D$1,inv!T$1:T$1,Tablaedad[[#This Row],[DESTINO]],inv!AA$1:AA$1,Tablaedad[[#This Row],[Columna4]],inv!P$1:P$1,Tablaedad[[#This Row],[Item]])</f>
        <v>0</v>
      </c>
      <c r="N472" s="183">
        <f>+IFERROR(Tablaedad[[#This Row],[CANTIDAD]]/Tablaedad[[#This Row],[INVENTARIO TOTAL]],0)</f>
        <v>0</v>
      </c>
      <c r="O472" t="e">
        <f>+VLOOKUP(Tablaedad[[#This Row],[Item]],'DT HUEVO'!$A:$E,5,0)</f>
        <v>#N/A</v>
      </c>
      <c r="P472">
        <f>SUMIFS('DIAS DE INVENTARIO TAT'!R:R,'DIAS DE INVENTARIO TAT'!A:A,Tablaedad[[#This Row],[DESTINO]],'DIAS DE INVENTARIO TAT'!B:B,Tablaedad[[#This Row],[Item]])</f>
        <v>0</v>
      </c>
      <c r="R472" t="s">
        <v>1733</v>
      </c>
      <c r="S472" t="s">
        <v>1733</v>
      </c>
      <c r="T472" t="s">
        <v>1733</v>
      </c>
    </row>
    <row r="473" spans="1:20">
      <c r="A473" s="71"/>
      <c r="B473" s="163"/>
      <c r="C473" s="71"/>
      <c r="D473" s="132"/>
      <c r="E473" s="131"/>
      <c r="F473" s="27" t="e">
        <f>VLOOKUP(Tablaedad[[#This Row],[Item]],'DT HUEVO'!$A:$B,2,0)</f>
        <v>#N/A</v>
      </c>
      <c r="G473" s="8" t="e">
        <f>+VLOOKUP(Tablaedad[[#This Row],[CEDI]],'CONVERSION DATOS'!B:C,2,0)</f>
        <v>#N/A</v>
      </c>
      <c r="H473" s="14" t="e">
        <f>+VLOOKUP(Tablaedad[[#This Row],[Item]],'DT HUEVO'!$A:$E,4,0)</f>
        <v>#N/A</v>
      </c>
      <c r="I473" t="e">
        <f>+VLOOKUP(Tablaedad[[#This Row],[Item]],'DT HUEVO'!$A:$D,3,0)</f>
        <v>#N/A</v>
      </c>
      <c r="J473" t="e">
        <f>+VLOOKUP(G473,'DT HUEVO'!$H:$K,4,0)</f>
        <v>#N/A</v>
      </c>
      <c r="K473">
        <f>SUMIFS('DIAS DE INVENTARIO TAT'!M:M,'DIAS DE INVENTARIO TAT'!A:A,Tablaedad[[#This Row],[DESTINO]],'DIAS DE INVENTARIO TAT'!B:B,Tablaedad[[#This Row],[Item]])</f>
        <v>0</v>
      </c>
      <c r="L473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73" s="6">
        <f>SUMIFS(inv!D$1:D$1,inv!T$1:T$1,Tablaedad[[#This Row],[DESTINO]],inv!AA$1:AA$1,Tablaedad[[#This Row],[Columna4]],inv!P$1:P$1,Tablaedad[[#This Row],[Item]])</f>
        <v>0</v>
      </c>
      <c r="N473" s="183">
        <f>+IFERROR(Tablaedad[[#This Row],[CANTIDAD]]/Tablaedad[[#This Row],[INVENTARIO TOTAL]],0)</f>
        <v>0</v>
      </c>
      <c r="O473" t="e">
        <f>+VLOOKUP(Tablaedad[[#This Row],[Item]],'DT HUEVO'!$A:$E,5,0)</f>
        <v>#N/A</v>
      </c>
      <c r="P473">
        <f>SUMIFS('DIAS DE INVENTARIO TAT'!R:R,'DIAS DE INVENTARIO TAT'!A:A,Tablaedad[[#This Row],[DESTINO]],'DIAS DE INVENTARIO TAT'!B:B,Tablaedad[[#This Row],[Item]])</f>
        <v>0</v>
      </c>
      <c r="R473" t="s">
        <v>1733</v>
      </c>
      <c r="S473" t="s">
        <v>1733</v>
      </c>
      <c r="T473" t="s">
        <v>1733</v>
      </c>
    </row>
    <row r="474" spans="1:20">
      <c r="A474" s="71"/>
      <c r="B474" s="163"/>
      <c r="C474" s="71"/>
      <c r="D474" s="132"/>
      <c r="E474" s="131"/>
      <c r="F474" s="27" t="e">
        <f>VLOOKUP(Tablaedad[[#This Row],[Item]],'DT HUEVO'!$A:$B,2,0)</f>
        <v>#N/A</v>
      </c>
      <c r="G474" s="8" t="e">
        <f>+VLOOKUP(Tablaedad[[#This Row],[CEDI]],'CONVERSION DATOS'!B:C,2,0)</f>
        <v>#N/A</v>
      </c>
      <c r="H474" s="14" t="e">
        <f>+VLOOKUP(Tablaedad[[#This Row],[Item]],'DT HUEVO'!$A:$E,4,0)</f>
        <v>#N/A</v>
      </c>
      <c r="I474" t="e">
        <f>+VLOOKUP(Tablaedad[[#This Row],[Item]],'DT HUEVO'!$A:$D,3,0)</f>
        <v>#N/A</v>
      </c>
      <c r="J474" t="e">
        <f>+VLOOKUP(G474,'DT HUEVO'!$H:$K,4,0)</f>
        <v>#N/A</v>
      </c>
      <c r="K474">
        <f>SUMIFS('DIAS DE INVENTARIO TAT'!M:M,'DIAS DE INVENTARIO TAT'!A:A,Tablaedad[[#This Row],[DESTINO]],'DIAS DE INVENTARIO TAT'!B:B,Tablaedad[[#This Row],[Item]])</f>
        <v>0</v>
      </c>
      <c r="L474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74" s="6">
        <f>SUMIFS(inv!D$1:D$1,inv!T$1:T$1,Tablaedad[[#This Row],[DESTINO]],inv!AA$1:AA$1,Tablaedad[[#This Row],[Columna4]],inv!P$1:P$1,Tablaedad[[#This Row],[Item]])</f>
        <v>0</v>
      </c>
      <c r="N474" s="183">
        <f>+IFERROR(Tablaedad[[#This Row],[CANTIDAD]]/Tablaedad[[#This Row],[INVENTARIO TOTAL]],0)</f>
        <v>0</v>
      </c>
      <c r="O474" t="e">
        <f>+VLOOKUP(Tablaedad[[#This Row],[Item]],'DT HUEVO'!$A:$E,5,0)</f>
        <v>#N/A</v>
      </c>
      <c r="P474">
        <f>SUMIFS('DIAS DE INVENTARIO TAT'!R:R,'DIAS DE INVENTARIO TAT'!A:A,Tablaedad[[#This Row],[DESTINO]],'DIAS DE INVENTARIO TAT'!B:B,Tablaedad[[#This Row],[Item]])</f>
        <v>0</v>
      </c>
      <c r="R474" t="s">
        <v>1733</v>
      </c>
      <c r="S474" t="s">
        <v>1733</v>
      </c>
      <c r="T474" t="s">
        <v>1733</v>
      </c>
    </row>
    <row r="475" spans="1:20">
      <c r="A475" s="71"/>
      <c r="B475" s="163"/>
      <c r="C475" s="71"/>
      <c r="D475" s="132"/>
      <c r="E475" s="131"/>
      <c r="F475" s="27" t="e">
        <f>VLOOKUP(Tablaedad[[#This Row],[Item]],'DT HUEVO'!$A:$B,2,0)</f>
        <v>#N/A</v>
      </c>
      <c r="G475" s="8" t="e">
        <f>+VLOOKUP(Tablaedad[[#This Row],[CEDI]],'CONVERSION DATOS'!B:C,2,0)</f>
        <v>#N/A</v>
      </c>
      <c r="H475" s="14" t="e">
        <f>+VLOOKUP(Tablaedad[[#This Row],[Item]],'DT HUEVO'!$A:$E,4,0)</f>
        <v>#N/A</v>
      </c>
      <c r="I475" t="e">
        <f>+VLOOKUP(Tablaedad[[#This Row],[Item]],'DT HUEVO'!$A:$D,3,0)</f>
        <v>#N/A</v>
      </c>
      <c r="J475" t="e">
        <f>+VLOOKUP(G475,'DT HUEVO'!$H:$K,4,0)</f>
        <v>#N/A</v>
      </c>
      <c r="K475">
        <f>SUMIFS('DIAS DE INVENTARIO TAT'!M:M,'DIAS DE INVENTARIO TAT'!A:A,Tablaedad[[#This Row],[DESTINO]],'DIAS DE INVENTARIO TAT'!B:B,Tablaedad[[#This Row],[Item]])</f>
        <v>0</v>
      </c>
      <c r="L475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75" s="6">
        <f>SUMIFS(inv!D$1:D$1,inv!T$1:T$1,Tablaedad[[#This Row],[DESTINO]],inv!AA$1:AA$1,Tablaedad[[#This Row],[Columna4]],inv!P$1:P$1,Tablaedad[[#This Row],[Item]])</f>
        <v>0</v>
      </c>
      <c r="N475" s="183">
        <f>+IFERROR(Tablaedad[[#This Row],[CANTIDAD]]/Tablaedad[[#This Row],[INVENTARIO TOTAL]],0)</f>
        <v>0</v>
      </c>
      <c r="O475" t="e">
        <f>+VLOOKUP(Tablaedad[[#This Row],[Item]],'DT HUEVO'!$A:$E,5,0)</f>
        <v>#N/A</v>
      </c>
      <c r="P475">
        <f>SUMIFS('DIAS DE INVENTARIO TAT'!R:R,'DIAS DE INVENTARIO TAT'!A:A,Tablaedad[[#This Row],[DESTINO]],'DIAS DE INVENTARIO TAT'!B:B,Tablaedad[[#This Row],[Item]])</f>
        <v>0</v>
      </c>
      <c r="R475" t="s">
        <v>1733</v>
      </c>
      <c r="S475" t="s">
        <v>1733</v>
      </c>
      <c r="T475" t="s">
        <v>1733</v>
      </c>
    </row>
    <row r="476" spans="1:20">
      <c r="A476" s="71"/>
      <c r="B476" s="163"/>
      <c r="C476" s="71"/>
      <c r="D476" s="132"/>
      <c r="E476" s="131"/>
      <c r="F476" s="27" t="e">
        <f>VLOOKUP(Tablaedad[[#This Row],[Item]],'DT HUEVO'!$A:$B,2,0)</f>
        <v>#N/A</v>
      </c>
      <c r="G476" s="8" t="e">
        <f>+VLOOKUP(Tablaedad[[#This Row],[CEDI]],'CONVERSION DATOS'!B:C,2,0)</f>
        <v>#N/A</v>
      </c>
      <c r="H476" s="14" t="e">
        <f>+VLOOKUP(Tablaedad[[#This Row],[Item]],'DT HUEVO'!$A:$E,4,0)</f>
        <v>#N/A</v>
      </c>
      <c r="I476" t="e">
        <f>+VLOOKUP(Tablaedad[[#This Row],[Item]],'DT HUEVO'!$A:$D,3,0)</f>
        <v>#N/A</v>
      </c>
      <c r="J476" t="e">
        <f>+VLOOKUP(G476,'DT HUEVO'!$H:$K,4,0)</f>
        <v>#N/A</v>
      </c>
      <c r="K476">
        <f>SUMIFS('DIAS DE INVENTARIO TAT'!M:M,'DIAS DE INVENTARIO TAT'!A:A,Tablaedad[[#This Row],[DESTINO]],'DIAS DE INVENTARIO TAT'!B:B,Tablaedad[[#This Row],[Item]])</f>
        <v>0</v>
      </c>
      <c r="L476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76" s="6">
        <f>SUMIFS(inv!D$1:D$1,inv!T$1:T$1,Tablaedad[[#This Row],[DESTINO]],inv!AA$1:AA$1,Tablaedad[[#This Row],[Columna4]],inv!P$1:P$1,Tablaedad[[#This Row],[Item]])</f>
        <v>0</v>
      </c>
      <c r="N476" s="183">
        <f>+IFERROR(Tablaedad[[#This Row],[CANTIDAD]]/Tablaedad[[#This Row],[INVENTARIO TOTAL]],0)</f>
        <v>0</v>
      </c>
      <c r="O476" t="e">
        <f>+VLOOKUP(Tablaedad[[#This Row],[Item]],'DT HUEVO'!$A:$E,5,0)</f>
        <v>#N/A</v>
      </c>
      <c r="P476">
        <f>SUMIFS('DIAS DE INVENTARIO TAT'!R:R,'DIAS DE INVENTARIO TAT'!A:A,Tablaedad[[#This Row],[DESTINO]],'DIAS DE INVENTARIO TAT'!B:B,Tablaedad[[#This Row],[Item]])</f>
        <v>0</v>
      </c>
      <c r="R476" t="s">
        <v>1733</v>
      </c>
      <c r="S476" t="s">
        <v>1733</v>
      </c>
      <c r="T476" t="s">
        <v>1733</v>
      </c>
    </row>
    <row r="477" spans="1:20">
      <c r="A477" s="71"/>
      <c r="B477" s="163"/>
      <c r="C477" s="71"/>
      <c r="D477" s="132"/>
      <c r="E477" s="131"/>
      <c r="F477" s="27" t="e">
        <f>VLOOKUP(Tablaedad[[#This Row],[Item]],'DT HUEVO'!$A:$B,2,0)</f>
        <v>#N/A</v>
      </c>
      <c r="G477" s="8" t="e">
        <f>+VLOOKUP(Tablaedad[[#This Row],[CEDI]],'CONVERSION DATOS'!B:C,2,0)</f>
        <v>#N/A</v>
      </c>
      <c r="H477" s="14" t="e">
        <f>+VLOOKUP(Tablaedad[[#This Row],[Item]],'DT HUEVO'!$A:$E,4,0)</f>
        <v>#N/A</v>
      </c>
      <c r="I477" t="e">
        <f>+VLOOKUP(Tablaedad[[#This Row],[Item]],'DT HUEVO'!$A:$D,3,0)</f>
        <v>#N/A</v>
      </c>
      <c r="J477" t="e">
        <f>+VLOOKUP(G477,'DT HUEVO'!$H:$K,4,0)</f>
        <v>#N/A</v>
      </c>
      <c r="K477">
        <f>SUMIFS('DIAS DE INVENTARIO TAT'!M:M,'DIAS DE INVENTARIO TAT'!A:A,Tablaedad[[#This Row],[DESTINO]],'DIAS DE INVENTARIO TAT'!B:B,Tablaedad[[#This Row],[Item]])</f>
        <v>0</v>
      </c>
      <c r="L477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77" s="6">
        <f>SUMIFS(inv!D$1:D$1,inv!T$1:T$1,Tablaedad[[#This Row],[DESTINO]],inv!AA$1:AA$1,Tablaedad[[#This Row],[Columna4]],inv!P$1:P$1,Tablaedad[[#This Row],[Item]])</f>
        <v>0</v>
      </c>
      <c r="N477" s="183">
        <f>+IFERROR(Tablaedad[[#This Row],[CANTIDAD]]/Tablaedad[[#This Row],[INVENTARIO TOTAL]],0)</f>
        <v>0</v>
      </c>
      <c r="O477" t="e">
        <f>+VLOOKUP(Tablaedad[[#This Row],[Item]],'DT HUEVO'!$A:$E,5,0)</f>
        <v>#N/A</v>
      </c>
      <c r="P477">
        <f>SUMIFS('DIAS DE INVENTARIO TAT'!R:R,'DIAS DE INVENTARIO TAT'!A:A,Tablaedad[[#This Row],[DESTINO]],'DIAS DE INVENTARIO TAT'!B:B,Tablaedad[[#This Row],[Item]])</f>
        <v>0</v>
      </c>
      <c r="R477" t="s">
        <v>1733</v>
      </c>
      <c r="S477" t="s">
        <v>1733</v>
      </c>
      <c r="T477" t="s">
        <v>1733</v>
      </c>
    </row>
    <row r="478" spans="1:20">
      <c r="A478" s="71"/>
      <c r="B478" s="163"/>
      <c r="C478" s="71"/>
      <c r="D478" s="132"/>
      <c r="E478" s="131"/>
      <c r="F478" s="27" t="e">
        <f>VLOOKUP(Tablaedad[[#This Row],[Item]],'DT HUEVO'!$A:$B,2,0)</f>
        <v>#N/A</v>
      </c>
      <c r="G478" s="8" t="e">
        <f>+VLOOKUP(Tablaedad[[#This Row],[CEDI]],'CONVERSION DATOS'!B:C,2,0)</f>
        <v>#N/A</v>
      </c>
      <c r="H478" s="14" t="e">
        <f>+VLOOKUP(Tablaedad[[#This Row],[Item]],'DT HUEVO'!$A:$E,4,0)</f>
        <v>#N/A</v>
      </c>
      <c r="I478" t="e">
        <f>+VLOOKUP(Tablaedad[[#This Row],[Item]],'DT HUEVO'!$A:$D,3,0)</f>
        <v>#N/A</v>
      </c>
      <c r="J478" t="e">
        <f>+VLOOKUP(G478,'DT HUEVO'!$H:$K,4,0)</f>
        <v>#N/A</v>
      </c>
      <c r="K478">
        <f>SUMIFS('DIAS DE INVENTARIO TAT'!M:M,'DIAS DE INVENTARIO TAT'!A:A,Tablaedad[[#This Row],[DESTINO]],'DIAS DE INVENTARIO TAT'!B:B,Tablaedad[[#This Row],[Item]])</f>
        <v>0</v>
      </c>
      <c r="L478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78" s="6">
        <f>SUMIFS(inv!D$1:D$1,inv!T$1:T$1,Tablaedad[[#This Row],[DESTINO]],inv!AA$1:AA$1,Tablaedad[[#This Row],[Columna4]],inv!P$1:P$1,Tablaedad[[#This Row],[Item]])</f>
        <v>0</v>
      </c>
      <c r="N478" s="183">
        <f>+IFERROR(Tablaedad[[#This Row],[CANTIDAD]]/Tablaedad[[#This Row],[INVENTARIO TOTAL]],0)</f>
        <v>0</v>
      </c>
      <c r="O478" t="e">
        <f>+VLOOKUP(Tablaedad[[#This Row],[Item]],'DT HUEVO'!$A:$E,5,0)</f>
        <v>#N/A</v>
      </c>
      <c r="P478">
        <f>SUMIFS('DIAS DE INVENTARIO TAT'!R:R,'DIAS DE INVENTARIO TAT'!A:A,Tablaedad[[#This Row],[DESTINO]],'DIAS DE INVENTARIO TAT'!B:B,Tablaedad[[#This Row],[Item]])</f>
        <v>0</v>
      </c>
      <c r="R478" t="s">
        <v>1733</v>
      </c>
      <c r="S478" t="s">
        <v>1733</v>
      </c>
      <c r="T478" t="s">
        <v>1733</v>
      </c>
    </row>
    <row r="479" spans="1:20">
      <c r="A479" s="71"/>
      <c r="B479" s="163"/>
      <c r="C479" s="71"/>
      <c r="D479" s="132"/>
      <c r="E479" s="131"/>
      <c r="F479" s="27" t="e">
        <f>VLOOKUP(Tablaedad[[#This Row],[Item]],'DT HUEVO'!$A:$B,2,0)</f>
        <v>#N/A</v>
      </c>
      <c r="G479" s="8" t="e">
        <f>+VLOOKUP(Tablaedad[[#This Row],[CEDI]],'CONVERSION DATOS'!B:C,2,0)</f>
        <v>#N/A</v>
      </c>
      <c r="H479" s="14" t="e">
        <f>+VLOOKUP(Tablaedad[[#This Row],[Item]],'DT HUEVO'!$A:$E,4,0)</f>
        <v>#N/A</v>
      </c>
      <c r="I479" t="e">
        <f>+VLOOKUP(Tablaedad[[#This Row],[Item]],'DT HUEVO'!$A:$D,3,0)</f>
        <v>#N/A</v>
      </c>
      <c r="J479" t="e">
        <f>+VLOOKUP(G479,'DT HUEVO'!$H:$K,4,0)</f>
        <v>#N/A</v>
      </c>
      <c r="K479">
        <f>SUMIFS('DIAS DE INVENTARIO TAT'!M:M,'DIAS DE INVENTARIO TAT'!A:A,Tablaedad[[#This Row],[DESTINO]],'DIAS DE INVENTARIO TAT'!B:B,Tablaedad[[#This Row],[Item]])</f>
        <v>0</v>
      </c>
      <c r="L479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79" s="6">
        <f>SUMIFS(inv!D$1:D$1,inv!T$1:T$1,Tablaedad[[#This Row],[DESTINO]],inv!AA$1:AA$1,Tablaedad[[#This Row],[Columna4]],inv!P$1:P$1,Tablaedad[[#This Row],[Item]])</f>
        <v>0</v>
      </c>
      <c r="N479" s="183">
        <f>+IFERROR(Tablaedad[[#This Row],[CANTIDAD]]/Tablaedad[[#This Row],[INVENTARIO TOTAL]],0)</f>
        <v>0</v>
      </c>
      <c r="O479" t="e">
        <f>+VLOOKUP(Tablaedad[[#This Row],[Item]],'DT HUEVO'!$A:$E,5,0)</f>
        <v>#N/A</v>
      </c>
      <c r="P479">
        <f>SUMIFS('DIAS DE INVENTARIO TAT'!R:R,'DIAS DE INVENTARIO TAT'!A:A,Tablaedad[[#This Row],[DESTINO]],'DIAS DE INVENTARIO TAT'!B:B,Tablaedad[[#This Row],[Item]])</f>
        <v>0</v>
      </c>
      <c r="R479" t="s">
        <v>1733</v>
      </c>
      <c r="S479" t="s">
        <v>1733</v>
      </c>
      <c r="T479" t="s">
        <v>1733</v>
      </c>
    </row>
    <row r="480" spans="1:20">
      <c r="A480" s="71"/>
      <c r="B480" s="163"/>
      <c r="C480" s="71"/>
      <c r="D480" s="132"/>
      <c r="E480" s="131"/>
      <c r="F480" s="27" t="e">
        <f>VLOOKUP(Tablaedad[[#This Row],[Item]],'DT HUEVO'!$A:$B,2,0)</f>
        <v>#N/A</v>
      </c>
      <c r="G480" s="8" t="e">
        <f>+VLOOKUP(Tablaedad[[#This Row],[CEDI]],'CONVERSION DATOS'!B:C,2,0)</f>
        <v>#N/A</v>
      </c>
      <c r="H480" s="14" t="e">
        <f>+VLOOKUP(Tablaedad[[#This Row],[Item]],'DT HUEVO'!$A:$E,4,0)</f>
        <v>#N/A</v>
      </c>
      <c r="I480" t="e">
        <f>+VLOOKUP(Tablaedad[[#This Row],[Item]],'DT HUEVO'!$A:$D,3,0)</f>
        <v>#N/A</v>
      </c>
      <c r="J480" t="e">
        <f>+VLOOKUP(G480,'DT HUEVO'!$H:$K,4,0)</f>
        <v>#N/A</v>
      </c>
      <c r="K480">
        <f>SUMIFS('DIAS DE INVENTARIO TAT'!M:M,'DIAS DE INVENTARIO TAT'!A:A,Tablaedad[[#This Row],[DESTINO]],'DIAS DE INVENTARIO TAT'!B:B,Tablaedad[[#This Row],[Item]])</f>
        <v>0</v>
      </c>
      <c r="L480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80" s="6">
        <f>SUMIFS(inv!D$1:D$1,inv!T$1:T$1,Tablaedad[[#This Row],[DESTINO]],inv!AA$1:AA$1,Tablaedad[[#This Row],[Columna4]],inv!P$1:P$1,Tablaedad[[#This Row],[Item]])</f>
        <v>0</v>
      </c>
      <c r="N480" s="183">
        <f>+IFERROR(Tablaedad[[#This Row],[CANTIDAD]]/Tablaedad[[#This Row],[INVENTARIO TOTAL]],0)</f>
        <v>0</v>
      </c>
      <c r="O480" t="e">
        <f>+VLOOKUP(Tablaedad[[#This Row],[Item]],'DT HUEVO'!$A:$E,5,0)</f>
        <v>#N/A</v>
      </c>
      <c r="P480">
        <f>SUMIFS('DIAS DE INVENTARIO TAT'!R:R,'DIAS DE INVENTARIO TAT'!A:A,Tablaedad[[#This Row],[DESTINO]],'DIAS DE INVENTARIO TAT'!B:B,Tablaedad[[#This Row],[Item]])</f>
        <v>0</v>
      </c>
      <c r="R480" t="s">
        <v>1733</v>
      </c>
      <c r="S480" t="s">
        <v>1733</v>
      </c>
      <c r="T480" t="s">
        <v>1733</v>
      </c>
    </row>
    <row r="481" spans="1:20">
      <c r="A481" s="71"/>
      <c r="B481" s="163"/>
      <c r="C481" s="71"/>
      <c r="D481" s="132"/>
      <c r="E481" s="131"/>
      <c r="F481" s="27" t="e">
        <f>VLOOKUP(Tablaedad[[#This Row],[Item]],'DT HUEVO'!$A:$B,2,0)</f>
        <v>#N/A</v>
      </c>
      <c r="G481" s="8" t="e">
        <f>+VLOOKUP(Tablaedad[[#This Row],[CEDI]],'CONVERSION DATOS'!B:C,2,0)</f>
        <v>#N/A</v>
      </c>
      <c r="H481" s="14" t="e">
        <f>+VLOOKUP(Tablaedad[[#This Row],[Item]],'DT HUEVO'!$A:$E,4,0)</f>
        <v>#N/A</v>
      </c>
      <c r="I481" t="e">
        <f>+VLOOKUP(Tablaedad[[#This Row],[Item]],'DT HUEVO'!$A:$D,3,0)</f>
        <v>#N/A</v>
      </c>
      <c r="J481" t="e">
        <f>+VLOOKUP(G481,'DT HUEVO'!$H:$K,4,0)</f>
        <v>#N/A</v>
      </c>
      <c r="K481">
        <f>SUMIFS('DIAS DE INVENTARIO TAT'!M:M,'DIAS DE INVENTARIO TAT'!A:A,Tablaedad[[#This Row],[DESTINO]],'DIAS DE INVENTARIO TAT'!B:B,Tablaedad[[#This Row],[Item]])</f>
        <v>0</v>
      </c>
      <c r="L481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81" s="6">
        <f>SUMIFS(inv!D$1:D$1,inv!T$1:T$1,Tablaedad[[#This Row],[DESTINO]],inv!AA$1:AA$1,Tablaedad[[#This Row],[Columna4]],inv!P$1:P$1,Tablaedad[[#This Row],[Item]])</f>
        <v>0</v>
      </c>
      <c r="N481" s="183">
        <f>+IFERROR(Tablaedad[[#This Row],[CANTIDAD]]/Tablaedad[[#This Row],[INVENTARIO TOTAL]],0)</f>
        <v>0</v>
      </c>
      <c r="O481" t="e">
        <f>+VLOOKUP(Tablaedad[[#This Row],[Item]],'DT HUEVO'!$A:$E,5,0)</f>
        <v>#N/A</v>
      </c>
      <c r="P481">
        <f>SUMIFS('DIAS DE INVENTARIO TAT'!R:R,'DIAS DE INVENTARIO TAT'!A:A,Tablaedad[[#This Row],[DESTINO]],'DIAS DE INVENTARIO TAT'!B:B,Tablaedad[[#This Row],[Item]])</f>
        <v>0</v>
      </c>
      <c r="R481" t="s">
        <v>1733</v>
      </c>
      <c r="S481" t="s">
        <v>1733</v>
      </c>
      <c r="T481" t="s">
        <v>1733</v>
      </c>
    </row>
    <row r="482" spans="1:20">
      <c r="A482" s="71"/>
      <c r="B482" s="163"/>
      <c r="C482" s="71"/>
      <c r="D482" s="132"/>
      <c r="E482" s="131"/>
      <c r="F482" s="27" t="e">
        <f>VLOOKUP(Tablaedad[[#This Row],[Item]],'DT HUEVO'!$A:$B,2,0)</f>
        <v>#N/A</v>
      </c>
      <c r="G482" s="8" t="e">
        <f>+VLOOKUP(Tablaedad[[#This Row],[CEDI]],'CONVERSION DATOS'!B:C,2,0)</f>
        <v>#N/A</v>
      </c>
      <c r="H482" s="14" t="e">
        <f>+VLOOKUP(Tablaedad[[#This Row],[Item]],'DT HUEVO'!$A:$E,4,0)</f>
        <v>#N/A</v>
      </c>
      <c r="I482" t="e">
        <f>+VLOOKUP(Tablaedad[[#This Row],[Item]],'DT HUEVO'!$A:$D,3,0)</f>
        <v>#N/A</v>
      </c>
      <c r="J482" t="e">
        <f>+VLOOKUP(G482,'DT HUEVO'!$H:$K,4,0)</f>
        <v>#N/A</v>
      </c>
      <c r="K482">
        <f>SUMIFS('DIAS DE INVENTARIO TAT'!M:M,'DIAS DE INVENTARIO TAT'!A:A,Tablaedad[[#This Row],[DESTINO]],'DIAS DE INVENTARIO TAT'!B:B,Tablaedad[[#This Row],[Item]])</f>
        <v>0</v>
      </c>
      <c r="L482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82" s="6">
        <f>SUMIFS(inv!D$1:D$1,inv!T$1:T$1,Tablaedad[[#This Row],[DESTINO]],inv!AA$1:AA$1,Tablaedad[[#This Row],[Columna4]],inv!P$1:P$1,Tablaedad[[#This Row],[Item]])</f>
        <v>0</v>
      </c>
      <c r="N482" s="183">
        <f>+IFERROR(Tablaedad[[#This Row],[CANTIDAD]]/Tablaedad[[#This Row],[INVENTARIO TOTAL]],0)</f>
        <v>0</v>
      </c>
      <c r="O482" t="e">
        <f>+VLOOKUP(Tablaedad[[#This Row],[Item]],'DT HUEVO'!$A:$E,5,0)</f>
        <v>#N/A</v>
      </c>
      <c r="P482">
        <f>SUMIFS('DIAS DE INVENTARIO TAT'!R:R,'DIAS DE INVENTARIO TAT'!A:A,Tablaedad[[#This Row],[DESTINO]],'DIAS DE INVENTARIO TAT'!B:B,Tablaedad[[#This Row],[Item]])</f>
        <v>0</v>
      </c>
      <c r="R482" t="s">
        <v>1733</v>
      </c>
      <c r="S482" t="s">
        <v>1733</v>
      </c>
      <c r="T482" t="s">
        <v>1733</v>
      </c>
    </row>
    <row r="483" spans="1:20">
      <c r="A483" s="71"/>
      <c r="B483" s="163"/>
      <c r="C483" s="71"/>
      <c r="D483" s="132"/>
      <c r="E483" s="131"/>
      <c r="F483" s="27" t="e">
        <f>VLOOKUP(Tablaedad[[#This Row],[Item]],'DT HUEVO'!$A:$B,2,0)</f>
        <v>#N/A</v>
      </c>
      <c r="G483" s="8" t="e">
        <f>+VLOOKUP(Tablaedad[[#This Row],[CEDI]],'CONVERSION DATOS'!B:C,2,0)</f>
        <v>#N/A</v>
      </c>
      <c r="H483" s="14" t="e">
        <f>+VLOOKUP(Tablaedad[[#This Row],[Item]],'DT HUEVO'!$A:$E,4,0)</f>
        <v>#N/A</v>
      </c>
      <c r="I483" t="e">
        <f>+VLOOKUP(Tablaedad[[#This Row],[Item]],'DT HUEVO'!$A:$D,3,0)</f>
        <v>#N/A</v>
      </c>
      <c r="J483" t="e">
        <f>+VLOOKUP(G483,'DT HUEVO'!$H:$K,4,0)</f>
        <v>#N/A</v>
      </c>
      <c r="K483">
        <f>SUMIFS('DIAS DE INVENTARIO TAT'!M:M,'DIAS DE INVENTARIO TAT'!A:A,Tablaedad[[#This Row],[DESTINO]],'DIAS DE INVENTARIO TAT'!B:B,Tablaedad[[#This Row],[Item]])</f>
        <v>0</v>
      </c>
      <c r="L483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83" s="6">
        <f>SUMIFS(inv!D$1:D$1,inv!T$1:T$1,Tablaedad[[#This Row],[DESTINO]],inv!AA$1:AA$1,Tablaedad[[#This Row],[Columna4]],inv!P$1:P$1,Tablaedad[[#This Row],[Item]])</f>
        <v>0</v>
      </c>
      <c r="N483" s="183">
        <f>+IFERROR(Tablaedad[[#This Row],[CANTIDAD]]/Tablaedad[[#This Row],[INVENTARIO TOTAL]],0)</f>
        <v>0</v>
      </c>
      <c r="O483" t="e">
        <f>+VLOOKUP(Tablaedad[[#This Row],[Item]],'DT HUEVO'!$A:$E,5,0)</f>
        <v>#N/A</v>
      </c>
      <c r="P483">
        <f>SUMIFS('DIAS DE INVENTARIO TAT'!R:R,'DIAS DE INVENTARIO TAT'!A:A,Tablaedad[[#This Row],[DESTINO]],'DIAS DE INVENTARIO TAT'!B:B,Tablaedad[[#This Row],[Item]])</f>
        <v>0</v>
      </c>
      <c r="R483" t="s">
        <v>1733</v>
      </c>
      <c r="S483" t="s">
        <v>1733</v>
      </c>
      <c r="T483" t="s">
        <v>1733</v>
      </c>
    </row>
    <row r="484" spans="1:20">
      <c r="A484" s="71"/>
      <c r="B484" s="163"/>
      <c r="C484" s="71"/>
      <c r="D484" s="132"/>
      <c r="E484" s="131"/>
      <c r="F484" s="27" t="e">
        <f>VLOOKUP(Tablaedad[[#This Row],[Item]],'DT HUEVO'!$A:$B,2,0)</f>
        <v>#N/A</v>
      </c>
      <c r="G484" s="8" t="e">
        <f>+VLOOKUP(Tablaedad[[#This Row],[CEDI]],'CONVERSION DATOS'!B:C,2,0)</f>
        <v>#N/A</v>
      </c>
      <c r="H484" s="14" t="e">
        <f>+VLOOKUP(Tablaedad[[#This Row],[Item]],'DT HUEVO'!$A:$E,4,0)</f>
        <v>#N/A</v>
      </c>
      <c r="I484" t="e">
        <f>+VLOOKUP(Tablaedad[[#This Row],[Item]],'DT HUEVO'!$A:$D,3,0)</f>
        <v>#N/A</v>
      </c>
      <c r="J484" t="e">
        <f>+VLOOKUP(G484,'DT HUEVO'!$H:$K,4,0)</f>
        <v>#N/A</v>
      </c>
      <c r="K484">
        <f>SUMIFS('DIAS DE INVENTARIO TAT'!M:M,'DIAS DE INVENTARIO TAT'!A:A,Tablaedad[[#This Row],[DESTINO]],'DIAS DE INVENTARIO TAT'!B:B,Tablaedad[[#This Row],[Item]])</f>
        <v>0</v>
      </c>
      <c r="L484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84" s="6">
        <f>SUMIFS(inv!D$1:D$1,inv!T$1:T$1,Tablaedad[[#This Row],[DESTINO]],inv!AA$1:AA$1,Tablaedad[[#This Row],[Columna4]],inv!P$1:P$1,Tablaedad[[#This Row],[Item]])</f>
        <v>0</v>
      </c>
      <c r="N484" s="183">
        <f>+IFERROR(Tablaedad[[#This Row],[CANTIDAD]]/Tablaedad[[#This Row],[INVENTARIO TOTAL]],0)</f>
        <v>0</v>
      </c>
      <c r="O484" t="e">
        <f>+VLOOKUP(Tablaedad[[#This Row],[Item]],'DT HUEVO'!$A:$E,5,0)</f>
        <v>#N/A</v>
      </c>
      <c r="P484">
        <f>SUMIFS('DIAS DE INVENTARIO TAT'!R:R,'DIAS DE INVENTARIO TAT'!A:A,Tablaedad[[#This Row],[DESTINO]],'DIAS DE INVENTARIO TAT'!B:B,Tablaedad[[#This Row],[Item]])</f>
        <v>0</v>
      </c>
      <c r="R484" t="s">
        <v>1733</v>
      </c>
      <c r="S484" t="s">
        <v>1733</v>
      </c>
      <c r="T484" t="s">
        <v>1733</v>
      </c>
    </row>
    <row r="485" spans="1:20">
      <c r="A485" s="71"/>
      <c r="B485" s="163"/>
      <c r="C485" s="71"/>
      <c r="D485" s="132"/>
      <c r="E485" s="131"/>
      <c r="F485" s="27" t="e">
        <f>VLOOKUP(Tablaedad[[#This Row],[Item]],'DT HUEVO'!$A:$B,2,0)</f>
        <v>#N/A</v>
      </c>
      <c r="G485" s="8" t="e">
        <f>+VLOOKUP(Tablaedad[[#This Row],[CEDI]],'CONVERSION DATOS'!B:C,2,0)</f>
        <v>#N/A</v>
      </c>
      <c r="H485" s="14" t="e">
        <f>+VLOOKUP(Tablaedad[[#This Row],[Item]],'DT HUEVO'!$A:$E,4,0)</f>
        <v>#N/A</v>
      </c>
      <c r="I485" t="e">
        <f>+VLOOKUP(Tablaedad[[#This Row],[Item]],'DT HUEVO'!$A:$D,3,0)</f>
        <v>#N/A</v>
      </c>
      <c r="J485" t="e">
        <f>+VLOOKUP(G485,'DT HUEVO'!$H:$K,4,0)</f>
        <v>#N/A</v>
      </c>
      <c r="K485">
        <f>SUMIFS('DIAS DE INVENTARIO TAT'!M:M,'DIAS DE INVENTARIO TAT'!A:A,Tablaedad[[#This Row],[DESTINO]],'DIAS DE INVENTARIO TAT'!B:B,Tablaedad[[#This Row],[Item]])</f>
        <v>0</v>
      </c>
      <c r="L485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85" s="6">
        <f>SUMIFS(inv!D$1:D$1,inv!T$1:T$1,Tablaedad[[#This Row],[DESTINO]],inv!AA$1:AA$1,Tablaedad[[#This Row],[Columna4]],inv!P$1:P$1,Tablaedad[[#This Row],[Item]])</f>
        <v>0</v>
      </c>
      <c r="N485" s="183">
        <f>+IFERROR(Tablaedad[[#This Row],[CANTIDAD]]/Tablaedad[[#This Row],[INVENTARIO TOTAL]],0)</f>
        <v>0</v>
      </c>
      <c r="O485" t="e">
        <f>+VLOOKUP(Tablaedad[[#This Row],[Item]],'DT HUEVO'!$A:$E,5,0)</f>
        <v>#N/A</v>
      </c>
      <c r="P485">
        <f>SUMIFS('DIAS DE INVENTARIO TAT'!R:R,'DIAS DE INVENTARIO TAT'!A:A,Tablaedad[[#This Row],[DESTINO]],'DIAS DE INVENTARIO TAT'!B:B,Tablaedad[[#This Row],[Item]])</f>
        <v>0</v>
      </c>
      <c r="R485" t="s">
        <v>1733</v>
      </c>
      <c r="S485" t="s">
        <v>1733</v>
      </c>
      <c r="T485" t="s">
        <v>1733</v>
      </c>
    </row>
    <row r="486" spans="1:20">
      <c r="A486" s="71"/>
      <c r="B486" s="163"/>
      <c r="C486" s="71"/>
      <c r="D486" s="132"/>
      <c r="E486" s="131"/>
      <c r="F486" s="27" t="e">
        <f>VLOOKUP(Tablaedad[[#This Row],[Item]],'DT HUEVO'!$A:$B,2,0)</f>
        <v>#N/A</v>
      </c>
      <c r="G486" s="8" t="e">
        <f>+VLOOKUP(Tablaedad[[#This Row],[CEDI]],'CONVERSION DATOS'!B:C,2,0)</f>
        <v>#N/A</v>
      </c>
      <c r="H486" s="14" t="e">
        <f>+VLOOKUP(Tablaedad[[#This Row],[Item]],'DT HUEVO'!$A:$E,4,0)</f>
        <v>#N/A</v>
      </c>
      <c r="I486" t="e">
        <f>+VLOOKUP(Tablaedad[[#This Row],[Item]],'DT HUEVO'!$A:$D,3,0)</f>
        <v>#N/A</v>
      </c>
      <c r="J486" t="e">
        <f>+VLOOKUP(G486,'DT HUEVO'!$H:$K,4,0)</f>
        <v>#N/A</v>
      </c>
      <c r="K486">
        <f>SUMIFS('DIAS DE INVENTARIO TAT'!M:M,'DIAS DE INVENTARIO TAT'!A:A,Tablaedad[[#This Row],[DESTINO]],'DIAS DE INVENTARIO TAT'!B:B,Tablaedad[[#This Row],[Item]])</f>
        <v>0</v>
      </c>
      <c r="L486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86" s="6">
        <f>SUMIFS(inv!D$1:D$1,inv!T$1:T$1,Tablaedad[[#This Row],[DESTINO]],inv!AA$1:AA$1,Tablaedad[[#This Row],[Columna4]],inv!P$1:P$1,Tablaedad[[#This Row],[Item]])</f>
        <v>0</v>
      </c>
      <c r="N486" s="183">
        <f>+IFERROR(Tablaedad[[#This Row],[CANTIDAD]]/Tablaedad[[#This Row],[INVENTARIO TOTAL]],0)</f>
        <v>0</v>
      </c>
      <c r="O486" t="e">
        <f>+VLOOKUP(Tablaedad[[#This Row],[Item]],'DT HUEVO'!$A:$E,5,0)</f>
        <v>#N/A</v>
      </c>
      <c r="P486">
        <f>SUMIFS('DIAS DE INVENTARIO TAT'!R:R,'DIAS DE INVENTARIO TAT'!A:A,Tablaedad[[#This Row],[DESTINO]],'DIAS DE INVENTARIO TAT'!B:B,Tablaedad[[#This Row],[Item]])</f>
        <v>0</v>
      </c>
      <c r="R486" t="s">
        <v>1733</v>
      </c>
      <c r="S486" t="s">
        <v>1733</v>
      </c>
      <c r="T486" t="s">
        <v>1733</v>
      </c>
    </row>
    <row r="487" spans="1:20">
      <c r="A487" s="71"/>
      <c r="B487" s="163"/>
      <c r="C487" s="71"/>
      <c r="D487" s="132"/>
      <c r="E487" s="131"/>
      <c r="F487" s="27" t="e">
        <f>VLOOKUP(Tablaedad[[#This Row],[Item]],'DT HUEVO'!$A:$B,2,0)</f>
        <v>#N/A</v>
      </c>
      <c r="G487" s="8" t="e">
        <f>+VLOOKUP(Tablaedad[[#This Row],[CEDI]],'CONVERSION DATOS'!B:C,2,0)</f>
        <v>#N/A</v>
      </c>
      <c r="H487" s="14" t="e">
        <f>+VLOOKUP(Tablaedad[[#This Row],[Item]],'DT HUEVO'!$A:$E,4,0)</f>
        <v>#N/A</v>
      </c>
      <c r="I487" t="e">
        <f>+VLOOKUP(Tablaedad[[#This Row],[Item]],'DT HUEVO'!$A:$D,3,0)</f>
        <v>#N/A</v>
      </c>
      <c r="J487" t="e">
        <f>+VLOOKUP(G487,'DT HUEVO'!$H:$K,4,0)</f>
        <v>#N/A</v>
      </c>
      <c r="K487">
        <f>SUMIFS('DIAS DE INVENTARIO TAT'!M:M,'DIAS DE INVENTARIO TAT'!A:A,Tablaedad[[#This Row],[DESTINO]],'DIAS DE INVENTARIO TAT'!B:B,Tablaedad[[#This Row],[Item]])</f>
        <v>0</v>
      </c>
      <c r="L487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87" s="6">
        <f>SUMIFS(inv!D$1:D$1,inv!T$1:T$1,Tablaedad[[#This Row],[DESTINO]],inv!AA$1:AA$1,Tablaedad[[#This Row],[Columna4]],inv!P$1:P$1,Tablaedad[[#This Row],[Item]])</f>
        <v>0</v>
      </c>
      <c r="N487" s="183">
        <f>+IFERROR(Tablaedad[[#This Row],[CANTIDAD]]/Tablaedad[[#This Row],[INVENTARIO TOTAL]],0)</f>
        <v>0</v>
      </c>
      <c r="O487" t="e">
        <f>+VLOOKUP(Tablaedad[[#This Row],[Item]],'DT HUEVO'!$A:$E,5,0)</f>
        <v>#N/A</v>
      </c>
      <c r="P487">
        <f>SUMIFS('DIAS DE INVENTARIO TAT'!R:R,'DIAS DE INVENTARIO TAT'!A:A,Tablaedad[[#This Row],[DESTINO]],'DIAS DE INVENTARIO TAT'!B:B,Tablaedad[[#This Row],[Item]])</f>
        <v>0</v>
      </c>
      <c r="R487" t="s">
        <v>1733</v>
      </c>
      <c r="S487" t="s">
        <v>1733</v>
      </c>
      <c r="T487" t="s">
        <v>1733</v>
      </c>
    </row>
    <row r="488" spans="1:20">
      <c r="A488" s="71"/>
      <c r="B488" s="163"/>
      <c r="C488" s="71"/>
      <c r="D488" s="132"/>
      <c r="E488" s="131"/>
      <c r="F488" s="27" t="e">
        <f>VLOOKUP(Tablaedad[[#This Row],[Item]],'DT HUEVO'!$A:$B,2,0)</f>
        <v>#N/A</v>
      </c>
      <c r="G488" s="8" t="e">
        <f>+VLOOKUP(Tablaedad[[#This Row],[CEDI]],'CONVERSION DATOS'!B:C,2,0)</f>
        <v>#N/A</v>
      </c>
      <c r="H488" s="14" t="e">
        <f>+VLOOKUP(Tablaedad[[#This Row],[Item]],'DT HUEVO'!$A:$E,4,0)</f>
        <v>#N/A</v>
      </c>
      <c r="I488" t="e">
        <f>+VLOOKUP(Tablaedad[[#This Row],[Item]],'DT HUEVO'!$A:$D,3,0)</f>
        <v>#N/A</v>
      </c>
      <c r="J488" t="e">
        <f>+VLOOKUP(G488,'DT HUEVO'!$H:$K,4,0)</f>
        <v>#N/A</v>
      </c>
      <c r="K488">
        <f>SUMIFS('DIAS DE INVENTARIO TAT'!M:M,'DIAS DE INVENTARIO TAT'!A:A,Tablaedad[[#This Row],[DESTINO]],'DIAS DE INVENTARIO TAT'!B:B,Tablaedad[[#This Row],[Item]])</f>
        <v>0</v>
      </c>
      <c r="L488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88" s="6">
        <f>SUMIFS(inv!D$1:D$1,inv!T$1:T$1,Tablaedad[[#This Row],[DESTINO]],inv!AA$1:AA$1,Tablaedad[[#This Row],[Columna4]],inv!P$1:P$1,Tablaedad[[#This Row],[Item]])</f>
        <v>0</v>
      </c>
      <c r="N488" s="183">
        <f>+IFERROR(Tablaedad[[#This Row],[CANTIDAD]]/Tablaedad[[#This Row],[INVENTARIO TOTAL]],0)</f>
        <v>0</v>
      </c>
      <c r="O488" t="e">
        <f>+VLOOKUP(Tablaedad[[#This Row],[Item]],'DT HUEVO'!$A:$E,5,0)</f>
        <v>#N/A</v>
      </c>
      <c r="P488">
        <f>SUMIFS('DIAS DE INVENTARIO TAT'!R:R,'DIAS DE INVENTARIO TAT'!A:A,Tablaedad[[#This Row],[DESTINO]],'DIAS DE INVENTARIO TAT'!B:B,Tablaedad[[#This Row],[Item]])</f>
        <v>0</v>
      </c>
      <c r="R488" t="s">
        <v>1733</v>
      </c>
      <c r="S488" t="s">
        <v>1733</v>
      </c>
      <c r="T488" t="s">
        <v>1733</v>
      </c>
    </row>
    <row r="489" spans="1:20">
      <c r="A489" s="71"/>
      <c r="B489" s="163"/>
      <c r="C489" s="71"/>
      <c r="D489" s="132"/>
      <c r="E489" s="131"/>
      <c r="F489" s="27" t="e">
        <f>VLOOKUP(Tablaedad[[#This Row],[Item]],'DT HUEVO'!$A:$B,2,0)</f>
        <v>#N/A</v>
      </c>
      <c r="G489" s="8" t="e">
        <f>+VLOOKUP(Tablaedad[[#This Row],[CEDI]],'CONVERSION DATOS'!B:C,2,0)</f>
        <v>#N/A</v>
      </c>
      <c r="H489" s="14" t="e">
        <f>+VLOOKUP(Tablaedad[[#This Row],[Item]],'DT HUEVO'!$A:$E,4,0)</f>
        <v>#N/A</v>
      </c>
      <c r="I489" t="e">
        <f>+VLOOKUP(Tablaedad[[#This Row],[Item]],'DT HUEVO'!$A:$D,3,0)</f>
        <v>#N/A</v>
      </c>
      <c r="J489" t="e">
        <f>+VLOOKUP(G489,'DT HUEVO'!$H:$K,4,0)</f>
        <v>#N/A</v>
      </c>
      <c r="K489">
        <f>SUMIFS('DIAS DE INVENTARIO TAT'!M:M,'DIAS DE INVENTARIO TAT'!A:A,Tablaedad[[#This Row],[DESTINO]],'DIAS DE INVENTARIO TAT'!B:B,Tablaedad[[#This Row],[Item]])</f>
        <v>0</v>
      </c>
      <c r="L489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89" s="6">
        <f>SUMIFS(inv!D$1:D$1,inv!T$1:T$1,Tablaedad[[#This Row],[DESTINO]],inv!AA$1:AA$1,Tablaedad[[#This Row],[Columna4]],inv!P$1:P$1,Tablaedad[[#This Row],[Item]])</f>
        <v>0</v>
      </c>
      <c r="N489" s="183">
        <f>+IFERROR(Tablaedad[[#This Row],[CANTIDAD]]/Tablaedad[[#This Row],[INVENTARIO TOTAL]],0)</f>
        <v>0</v>
      </c>
      <c r="O489" t="e">
        <f>+VLOOKUP(Tablaedad[[#This Row],[Item]],'DT HUEVO'!$A:$E,5,0)</f>
        <v>#N/A</v>
      </c>
      <c r="P489">
        <f>SUMIFS('DIAS DE INVENTARIO TAT'!R:R,'DIAS DE INVENTARIO TAT'!A:A,Tablaedad[[#This Row],[DESTINO]],'DIAS DE INVENTARIO TAT'!B:B,Tablaedad[[#This Row],[Item]])</f>
        <v>0</v>
      </c>
      <c r="R489" t="s">
        <v>1733</v>
      </c>
      <c r="S489" t="s">
        <v>1733</v>
      </c>
      <c r="T489" t="s">
        <v>1733</v>
      </c>
    </row>
    <row r="490" spans="1:20">
      <c r="A490" s="71"/>
      <c r="B490" s="163"/>
      <c r="C490" s="71"/>
      <c r="D490" s="132"/>
      <c r="E490" s="131"/>
      <c r="F490" s="27" t="e">
        <f>VLOOKUP(Tablaedad[[#This Row],[Item]],'DT HUEVO'!$A:$B,2,0)</f>
        <v>#N/A</v>
      </c>
      <c r="G490" s="8" t="e">
        <f>+VLOOKUP(Tablaedad[[#This Row],[CEDI]],'CONVERSION DATOS'!B:C,2,0)</f>
        <v>#N/A</v>
      </c>
      <c r="H490" s="14" t="e">
        <f>+VLOOKUP(Tablaedad[[#This Row],[Item]],'DT HUEVO'!$A:$E,4,0)</f>
        <v>#N/A</v>
      </c>
      <c r="I490" t="e">
        <f>+VLOOKUP(Tablaedad[[#This Row],[Item]],'DT HUEVO'!$A:$D,3,0)</f>
        <v>#N/A</v>
      </c>
      <c r="J490" t="e">
        <f>+VLOOKUP(G490,'DT HUEVO'!$H:$K,4,0)</f>
        <v>#N/A</v>
      </c>
      <c r="K490">
        <f>SUMIFS('DIAS DE INVENTARIO TAT'!M:M,'DIAS DE INVENTARIO TAT'!A:A,Tablaedad[[#This Row],[DESTINO]],'DIAS DE INVENTARIO TAT'!B:B,Tablaedad[[#This Row],[Item]])</f>
        <v>0</v>
      </c>
      <c r="L490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90" s="6">
        <f>SUMIFS(inv!D$1:D$1,inv!T$1:T$1,Tablaedad[[#This Row],[DESTINO]],inv!AA$1:AA$1,Tablaedad[[#This Row],[Columna4]],inv!P$1:P$1,Tablaedad[[#This Row],[Item]])</f>
        <v>0</v>
      </c>
      <c r="N490" s="183">
        <f>+IFERROR(Tablaedad[[#This Row],[CANTIDAD]]/Tablaedad[[#This Row],[INVENTARIO TOTAL]],0)</f>
        <v>0</v>
      </c>
      <c r="O490" t="e">
        <f>+VLOOKUP(Tablaedad[[#This Row],[Item]],'DT HUEVO'!$A:$E,5,0)</f>
        <v>#N/A</v>
      </c>
      <c r="P490">
        <f>SUMIFS('DIAS DE INVENTARIO TAT'!R:R,'DIAS DE INVENTARIO TAT'!A:A,Tablaedad[[#This Row],[DESTINO]],'DIAS DE INVENTARIO TAT'!B:B,Tablaedad[[#This Row],[Item]])</f>
        <v>0</v>
      </c>
      <c r="R490" t="s">
        <v>1733</v>
      </c>
      <c r="S490" t="s">
        <v>1733</v>
      </c>
      <c r="T490" t="s">
        <v>1733</v>
      </c>
    </row>
    <row r="491" spans="1:20">
      <c r="A491" s="71"/>
      <c r="B491" s="163"/>
      <c r="C491" s="71"/>
      <c r="D491" s="132"/>
      <c r="E491" s="131"/>
      <c r="F491" s="27" t="e">
        <f>VLOOKUP(Tablaedad[[#This Row],[Item]],'DT HUEVO'!$A:$B,2,0)</f>
        <v>#N/A</v>
      </c>
      <c r="G491" s="8" t="e">
        <f>+VLOOKUP(Tablaedad[[#This Row],[CEDI]],'CONVERSION DATOS'!B:C,2,0)</f>
        <v>#N/A</v>
      </c>
      <c r="H491" s="14" t="e">
        <f>+VLOOKUP(Tablaedad[[#This Row],[Item]],'DT HUEVO'!$A:$E,4,0)</f>
        <v>#N/A</v>
      </c>
      <c r="I491" t="e">
        <f>+VLOOKUP(Tablaedad[[#This Row],[Item]],'DT HUEVO'!$A:$D,3,0)</f>
        <v>#N/A</v>
      </c>
      <c r="J491" t="e">
        <f>+VLOOKUP(G491,'DT HUEVO'!$H:$K,4,0)</f>
        <v>#N/A</v>
      </c>
      <c r="K491">
        <f>SUMIFS('DIAS DE INVENTARIO TAT'!M:M,'DIAS DE INVENTARIO TAT'!A:A,Tablaedad[[#This Row],[DESTINO]],'DIAS DE INVENTARIO TAT'!B:B,Tablaedad[[#This Row],[Item]])</f>
        <v>0</v>
      </c>
      <c r="L491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91" s="6">
        <f>SUMIFS(inv!D$1:D$1,inv!T$1:T$1,Tablaedad[[#This Row],[DESTINO]],inv!AA$1:AA$1,Tablaedad[[#This Row],[Columna4]],inv!P$1:P$1,Tablaedad[[#This Row],[Item]])</f>
        <v>0</v>
      </c>
      <c r="N491" s="183">
        <f>+IFERROR(Tablaedad[[#This Row],[CANTIDAD]]/Tablaedad[[#This Row],[INVENTARIO TOTAL]],0)</f>
        <v>0</v>
      </c>
      <c r="O491" t="e">
        <f>+VLOOKUP(Tablaedad[[#This Row],[Item]],'DT HUEVO'!$A:$E,5,0)</f>
        <v>#N/A</v>
      </c>
      <c r="P491">
        <f>SUMIFS('DIAS DE INVENTARIO TAT'!R:R,'DIAS DE INVENTARIO TAT'!A:A,Tablaedad[[#This Row],[DESTINO]],'DIAS DE INVENTARIO TAT'!B:B,Tablaedad[[#This Row],[Item]])</f>
        <v>0</v>
      </c>
      <c r="R491" t="s">
        <v>1733</v>
      </c>
      <c r="S491" t="s">
        <v>1733</v>
      </c>
      <c r="T491" t="s">
        <v>1733</v>
      </c>
    </row>
    <row r="492" spans="1:20">
      <c r="A492" s="71"/>
      <c r="B492" s="163"/>
      <c r="C492" s="71"/>
      <c r="D492" s="132"/>
      <c r="E492" s="131"/>
      <c r="F492" s="27" t="e">
        <f>VLOOKUP(Tablaedad[[#This Row],[Item]],'DT HUEVO'!$A:$B,2,0)</f>
        <v>#N/A</v>
      </c>
      <c r="G492" s="8" t="e">
        <f>+VLOOKUP(Tablaedad[[#This Row],[CEDI]],'CONVERSION DATOS'!B:C,2,0)</f>
        <v>#N/A</v>
      </c>
      <c r="H492" s="14" t="e">
        <f>+VLOOKUP(Tablaedad[[#This Row],[Item]],'DT HUEVO'!$A:$E,4,0)</f>
        <v>#N/A</v>
      </c>
      <c r="I492" t="e">
        <f>+VLOOKUP(Tablaedad[[#This Row],[Item]],'DT HUEVO'!$A:$D,3,0)</f>
        <v>#N/A</v>
      </c>
      <c r="J492" t="e">
        <f>+VLOOKUP(G492,'DT HUEVO'!$H:$K,4,0)</f>
        <v>#N/A</v>
      </c>
      <c r="K492">
        <f>SUMIFS('DIAS DE INVENTARIO TAT'!M:M,'DIAS DE INVENTARIO TAT'!A:A,Tablaedad[[#This Row],[DESTINO]],'DIAS DE INVENTARIO TAT'!B:B,Tablaedad[[#This Row],[Item]])</f>
        <v>0</v>
      </c>
      <c r="L492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92" s="6">
        <f>SUMIFS(inv!D$1:D$1,inv!T$1:T$1,Tablaedad[[#This Row],[DESTINO]],inv!AA$1:AA$1,Tablaedad[[#This Row],[Columna4]],inv!P$1:P$1,Tablaedad[[#This Row],[Item]])</f>
        <v>0</v>
      </c>
      <c r="N492" s="183">
        <f>+IFERROR(Tablaedad[[#This Row],[CANTIDAD]]/Tablaedad[[#This Row],[INVENTARIO TOTAL]],0)</f>
        <v>0</v>
      </c>
      <c r="O492" t="e">
        <f>+VLOOKUP(Tablaedad[[#This Row],[Item]],'DT HUEVO'!$A:$E,5,0)</f>
        <v>#N/A</v>
      </c>
      <c r="P492">
        <f>SUMIFS('DIAS DE INVENTARIO TAT'!R:R,'DIAS DE INVENTARIO TAT'!A:A,Tablaedad[[#This Row],[DESTINO]],'DIAS DE INVENTARIO TAT'!B:B,Tablaedad[[#This Row],[Item]])</f>
        <v>0</v>
      </c>
      <c r="R492" t="s">
        <v>1733</v>
      </c>
      <c r="S492" t="s">
        <v>1733</v>
      </c>
      <c r="T492" t="s">
        <v>1733</v>
      </c>
    </row>
    <row r="493" spans="1:20">
      <c r="A493" s="71"/>
      <c r="B493" s="163"/>
      <c r="C493" s="71"/>
      <c r="D493" s="132"/>
      <c r="E493" s="131"/>
      <c r="F493" s="27" t="e">
        <f>VLOOKUP(Tablaedad[[#This Row],[Item]],'DT HUEVO'!$A:$B,2,0)</f>
        <v>#N/A</v>
      </c>
      <c r="G493" s="8" t="e">
        <f>+VLOOKUP(Tablaedad[[#This Row],[CEDI]],'CONVERSION DATOS'!B:C,2,0)</f>
        <v>#N/A</v>
      </c>
      <c r="H493" s="14" t="e">
        <f>+VLOOKUP(Tablaedad[[#This Row],[Item]],'DT HUEVO'!$A:$E,4,0)</f>
        <v>#N/A</v>
      </c>
      <c r="I493" t="e">
        <f>+VLOOKUP(Tablaedad[[#This Row],[Item]],'DT HUEVO'!$A:$D,3,0)</f>
        <v>#N/A</v>
      </c>
      <c r="J493" t="e">
        <f>+VLOOKUP(G493,'DT HUEVO'!$H:$K,4,0)</f>
        <v>#N/A</v>
      </c>
      <c r="K493">
        <f>SUMIFS('DIAS DE INVENTARIO TAT'!M:M,'DIAS DE INVENTARIO TAT'!A:A,Tablaedad[[#This Row],[DESTINO]],'DIAS DE INVENTARIO TAT'!B:B,Tablaedad[[#This Row],[Item]])</f>
        <v>0</v>
      </c>
      <c r="L493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93" s="6">
        <f>SUMIFS(inv!D$1:D$1,inv!T$1:T$1,Tablaedad[[#This Row],[DESTINO]],inv!AA$1:AA$1,Tablaedad[[#This Row],[Columna4]],inv!P$1:P$1,Tablaedad[[#This Row],[Item]])</f>
        <v>0</v>
      </c>
      <c r="N493" s="183">
        <f>+IFERROR(Tablaedad[[#This Row],[CANTIDAD]]/Tablaedad[[#This Row],[INVENTARIO TOTAL]],0)</f>
        <v>0</v>
      </c>
      <c r="O493" t="e">
        <f>+VLOOKUP(Tablaedad[[#This Row],[Item]],'DT HUEVO'!$A:$E,5,0)</f>
        <v>#N/A</v>
      </c>
      <c r="P493">
        <f>SUMIFS('DIAS DE INVENTARIO TAT'!R:R,'DIAS DE INVENTARIO TAT'!A:A,Tablaedad[[#This Row],[DESTINO]],'DIAS DE INVENTARIO TAT'!B:B,Tablaedad[[#This Row],[Item]])</f>
        <v>0</v>
      </c>
      <c r="R493" t="s">
        <v>1733</v>
      </c>
      <c r="S493" t="s">
        <v>1733</v>
      </c>
      <c r="T493" t="s">
        <v>1733</v>
      </c>
    </row>
    <row r="494" spans="1:20">
      <c r="A494" s="71"/>
      <c r="B494" s="163"/>
      <c r="C494" s="71"/>
      <c r="D494" s="132"/>
      <c r="E494" s="131"/>
      <c r="F494" s="27" t="e">
        <f>VLOOKUP(Tablaedad[[#This Row],[Item]],'DT HUEVO'!$A:$B,2,0)</f>
        <v>#N/A</v>
      </c>
      <c r="G494" s="8" t="e">
        <f>+VLOOKUP(Tablaedad[[#This Row],[CEDI]],'CONVERSION DATOS'!B:C,2,0)</f>
        <v>#N/A</v>
      </c>
      <c r="H494" s="14" t="e">
        <f>+VLOOKUP(Tablaedad[[#This Row],[Item]],'DT HUEVO'!$A:$E,4,0)</f>
        <v>#N/A</v>
      </c>
      <c r="I494" t="e">
        <f>+VLOOKUP(Tablaedad[[#This Row],[Item]],'DT HUEVO'!$A:$D,3,0)</f>
        <v>#N/A</v>
      </c>
      <c r="J494" t="e">
        <f>+VLOOKUP(G494,'DT HUEVO'!$H:$K,4,0)</f>
        <v>#N/A</v>
      </c>
      <c r="K494">
        <f>SUMIFS('DIAS DE INVENTARIO TAT'!M:M,'DIAS DE INVENTARIO TAT'!A:A,Tablaedad[[#This Row],[DESTINO]],'DIAS DE INVENTARIO TAT'!B:B,Tablaedad[[#This Row],[Item]])</f>
        <v>0</v>
      </c>
      <c r="L494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94" s="6">
        <f>SUMIFS(inv!D$1:D$1,inv!T$1:T$1,Tablaedad[[#This Row],[DESTINO]],inv!AA$1:AA$1,Tablaedad[[#This Row],[Columna4]],inv!P$1:P$1,Tablaedad[[#This Row],[Item]])</f>
        <v>0</v>
      </c>
      <c r="N494" s="183">
        <f>+IFERROR(Tablaedad[[#This Row],[CANTIDAD]]/Tablaedad[[#This Row],[INVENTARIO TOTAL]],0)</f>
        <v>0</v>
      </c>
      <c r="O494" t="e">
        <f>+VLOOKUP(Tablaedad[[#This Row],[Item]],'DT HUEVO'!$A:$E,5,0)</f>
        <v>#N/A</v>
      </c>
      <c r="P494">
        <f>SUMIFS('DIAS DE INVENTARIO TAT'!R:R,'DIAS DE INVENTARIO TAT'!A:A,Tablaedad[[#This Row],[DESTINO]],'DIAS DE INVENTARIO TAT'!B:B,Tablaedad[[#This Row],[Item]])</f>
        <v>0</v>
      </c>
      <c r="R494" t="s">
        <v>1733</v>
      </c>
      <c r="S494" t="s">
        <v>1733</v>
      </c>
      <c r="T494" t="s">
        <v>1733</v>
      </c>
    </row>
    <row r="495" spans="1:20">
      <c r="A495" s="71"/>
      <c r="B495" s="163"/>
      <c r="C495" s="71"/>
      <c r="D495" s="132"/>
      <c r="E495" s="131"/>
      <c r="F495" s="27" t="e">
        <f>VLOOKUP(Tablaedad[[#This Row],[Item]],'DT HUEVO'!$A:$B,2,0)</f>
        <v>#N/A</v>
      </c>
      <c r="G495" s="8" t="e">
        <f>+VLOOKUP(Tablaedad[[#This Row],[CEDI]],'CONVERSION DATOS'!B:C,2,0)</f>
        <v>#N/A</v>
      </c>
      <c r="H495" s="14" t="e">
        <f>+VLOOKUP(Tablaedad[[#This Row],[Item]],'DT HUEVO'!$A:$E,4,0)</f>
        <v>#N/A</v>
      </c>
      <c r="I495" t="e">
        <f>+VLOOKUP(Tablaedad[[#This Row],[Item]],'DT HUEVO'!$A:$D,3,0)</f>
        <v>#N/A</v>
      </c>
      <c r="J495" t="e">
        <f>+VLOOKUP(G495,'DT HUEVO'!$H:$K,4,0)</f>
        <v>#N/A</v>
      </c>
      <c r="K495">
        <f>SUMIFS('DIAS DE INVENTARIO TAT'!M:M,'DIAS DE INVENTARIO TAT'!A:A,Tablaedad[[#This Row],[DESTINO]],'DIAS DE INVENTARIO TAT'!B:B,Tablaedad[[#This Row],[Item]])</f>
        <v>0</v>
      </c>
      <c r="L495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95" s="6">
        <f>SUMIFS(inv!D$1:D$1,inv!T$1:T$1,Tablaedad[[#This Row],[DESTINO]],inv!AA$1:AA$1,Tablaedad[[#This Row],[Columna4]],inv!P$1:P$1,Tablaedad[[#This Row],[Item]])</f>
        <v>0</v>
      </c>
      <c r="N495" s="183">
        <f>+IFERROR(Tablaedad[[#This Row],[CANTIDAD]]/Tablaedad[[#This Row],[INVENTARIO TOTAL]],0)</f>
        <v>0</v>
      </c>
      <c r="O495" t="e">
        <f>+VLOOKUP(Tablaedad[[#This Row],[Item]],'DT HUEVO'!$A:$E,5,0)</f>
        <v>#N/A</v>
      </c>
      <c r="P495">
        <f>SUMIFS('DIAS DE INVENTARIO TAT'!R:R,'DIAS DE INVENTARIO TAT'!A:A,Tablaedad[[#This Row],[DESTINO]],'DIAS DE INVENTARIO TAT'!B:B,Tablaedad[[#This Row],[Item]])</f>
        <v>0</v>
      </c>
      <c r="R495" t="s">
        <v>1733</v>
      </c>
      <c r="S495" t="s">
        <v>1733</v>
      </c>
      <c r="T495" t="s">
        <v>1733</v>
      </c>
    </row>
    <row r="496" spans="1:20">
      <c r="A496" s="71"/>
      <c r="B496" s="163"/>
      <c r="C496" s="71"/>
      <c r="D496" s="132"/>
      <c r="E496" s="131"/>
      <c r="F496" s="27" t="e">
        <f>VLOOKUP(Tablaedad[[#This Row],[Item]],'DT HUEVO'!$A:$B,2,0)</f>
        <v>#N/A</v>
      </c>
      <c r="G496" s="8" t="e">
        <f>+VLOOKUP(Tablaedad[[#This Row],[CEDI]],'CONVERSION DATOS'!B:C,2,0)</f>
        <v>#N/A</v>
      </c>
      <c r="H496" s="14" t="e">
        <f>+VLOOKUP(Tablaedad[[#This Row],[Item]],'DT HUEVO'!$A:$E,4,0)</f>
        <v>#N/A</v>
      </c>
      <c r="I496" t="e">
        <f>+VLOOKUP(Tablaedad[[#This Row],[Item]],'DT HUEVO'!$A:$D,3,0)</f>
        <v>#N/A</v>
      </c>
      <c r="J496" t="e">
        <f>+VLOOKUP(G496,'DT HUEVO'!$H:$K,4,0)</f>
        <v>#N/A</v>
      </c>
      <c r="K496">
        <f>SUMIFS('DIAS DE INVENTARIO TAT'!M:M,'DIAS DE INVENTARIO TAT'!A:A,Tablaedad[[#This Row],[DESTINO]],'DIAS DE INVENTARIO TAT'!B:B,Tablaedad[[#This Row],[Item]])</f>
        <v>0</v>
      </c>
      <c r="L496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96" s="6">
        <f>SUMIFS(inv!D$1:D$1,inv!T$1:T$1,Tablaedad[[#This Row],[DESTINO]],inv!AA$1:AA$1,Tablaedad[[#This Row],[Columna4]],inv!P$1:P$1,Tablaedad[[#This Row],[Item]])</f>
        <v>0</v>
      </c>
      <c r="N496" s="183">
        <f>+IFERROR(Tablaedad[[#This Row],[CANTIDAD]]/Tablaedad[[#This Row],[INVENTARIO TOTAL]],0)</f>
        <v>0</v>
      </c>
      <c r="O496" t="e">
        <f>+VLOOKUP(Tablaedad[[#This Row],[Item]],'DT HUEVO'!$A:$E,5,0)</f>
        <v>#N/A</v>
      </c>
      <c r="P496">
        <f>SUMIFS('DIAS DE INVENTARIO TAT'!R:R,'DIAS DE INVENTARIO TAT'!A:A,Tablaedad[[#This Row],[DESTINO]],'DIAS DE INVENTARIO TAT'!B:B,Tablaedad[[#This Row],[Item]])</f>
        <v>0</v>
      </c>
      <c r="R496" t="s">
        <v>1733</v>
      </c>
      <c r="S496" t="s">
        <v>1733</v>
      </c>
      <c r="T496" t="s">
        <v>1733</v>
      </c>
    </row>
    <row r="497" spans="1:20">
      <c r="A497" s="71"/>
      <c r="B497" s="163"/>
      <c r="C497" s="71"/>
      <c r="D497" s="132"/>
      <c r="E497" s="131"/>
      <c r="F497" s="27" t="e">
        <f>VLOOKUP(Tablaedad[[#This Row],[Item]],'DT HUEVO'!$A:$B,2,0)</f>
        <v>#N/A</v>
      </c>
      <c r="G497" s="8" t="e">
        <f>+VLOOKUP(Tablaedad[[#This Row],[CEDI]],'CONVERSION DATOS'!B:C,2,0)</f>
        <v>#N/A</v>
      </c>
      <c r="H497" s="14" t="e">
        <f>+VLOOKUP(Tablaedad[[#This Row],[Item]],'DT HUEVO'!$A:$E,4,0)</f>
        <v>#N/A</v>
      </c>
      <c r="I497" t="e">
        <f>+VLOOKUP(Tablaedad[[#This Row],[Item]],'DT HUEVO'!$A:$D,3,0)</f>
        <v>#N/A</v>
      </c>
      <c r="J497" t="e">
        <f>+VLOOKUP(G497,'DT HUEVO'!$H:$K,4,0)</f>
        <v>#N/A</v>
      </c>
      <c r="K497">
        <f>SUMIFS('DIAS DE INVENTARIO TAT'!M:M,'DIAS DE INVENTARIO TAT'!A:A,Tablaedad[[#This Row],[DESTINO]],'DIAS DE INVENTARIO TAT'!B:B,Tablaedad[[#This Row],[Item]])</f>
        <v>0</v>
      </c>
      <c r="L497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97" s="6">
        <f>SUMIFS(inv!D$1:D$1,inv!T$1:T$1,Tablaedad[[#This Row],[DESTINO]],inv!AA$1:AA$1,Tablaedad[[#This Row],[Columna4]],inv!P$1:P$1,Tablaedad[[#This Row],[Item]])</f>
        <v>0</v>
      </c>
      <c r="N497" s="183">
        <f>+IFERROR(Tablaedad[[#This Row],[CANTIDAD]]/Tablaedad[[#This Row],[INVENTARIO TOTAL]],0)</f>
        <v>0</v>
      </c>
      <c r="O497" t="e">
        <f>+VLOOKUP(Tablaedad[[#This Row],[Item]],'DT HUEVO'!$A:$E,5,0)</f>
        <v>#N/A</v>
      </c>
      <c r="P497">
        <f>SUMIFS('DIAS DE INVENTARIO TAT'!R:R,'DIAS DE INVENTARIO TAT'!A:A,Tablaedad[[#This Row],[DESTINO]],'DIAS DE INVENTARIO TAT'!B:B,Tablaedad[[#This Row],[Item]])</f>
        <v>0</v>
      </c>
      <c r="R497" t="s">
        <v>1733</v>
      </c>
      <c r="S497" t="s">
        <v>1733</v>
      </c>
      <c r="T497" t="s">
        <v>1733</v>
      </c>
    </row>
    <row r="498" spans="1:20">
      <c r="A498" s="71"/>
      <c r="B498" s="163"/>
      <c r="C498" s="71"/>
      <c r="D498" s="132"/>
      <c r="E498" s="131"/>
      <c r="F498" s="27" t="e">
        <f>VLOOKUP(Tablaedad[[#This Row],[Item]],'DT HUEVO'!$A:$B,2,0)</f>
        <v>#N/A</v>
      </c>
      <c r="G498" s="8" t="e">
        <f>+VLOOKUP(Tablaedad[[#This Row],[CEDI]],'CONVERSION DATOS'!B:C,2,0)</f>
        <v>#N/A</v>
      </c>
      <c r="H498" s="14" t="e">
        <f>+VLOOKUP(Tablaedad[[#This Row],[Item]],'DT HUEVO'!$A:$E,4,0)</f>
        <v>#N/A</v>
      </c>
      <c r="I498" t="e">
        <f>+VLOOKUP(Tablaedad[[#This Row],[Item]],'DT HUEVO'!$A:$D,3,0)</f>
        <v>#N/A</v>
      </c>
      <c r="J498" t="e">
        <f>+VLOOKUP(G498,'DT HUEVO'!$H:$K,4,0)</f>
        <v>#N/A</v>
      </c>
      <c r="K498">
        <f>SUMIFS('DIAS DE INVENTARIO TAT'!M:M,'DIAS DE INVENTARIO TAT'!A:A,Tablaedad[[#This Row],[DESTINO]],'DIAS DE INVENTARIO TAT'!B:B,Tablaedad[[#This Row],[Item]])</f>
        <v>0</v>
      </c>
      <c r="L498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98" s="6">
        <f>SUMIFS(inv!D$1:D$1,inv!T$1:T$1,Tablaedad[[#This Row],[DESTINO]],inv!AA$1:AA$1,Tablaedad[[#This Row],[Columna4]],inv!P$1:P$1,Tablaedad[[#This Row],[Item]])</f>
        <v>0</v>
      </c>
      <c r="N498" s="183">
        <f>+IFERROR(Tablaedad[[#This Row],[CANTIDAD]]/Tablaedad[[#This Row],[INVENTARIO TOTAL]],0)</f>
        <v>0</v>
      </c>
      <c r="O498" t="e">
        <f>+VLOOKUP(Tablaedad[[#This Row],[Item]],'DT HUEVO'!$A:$E,5,0)</f>
        <v>#N/A</v>
      </c>
      <c r="P498">
        <f>SUMIFS('DIAS DE INVENTARIO TAT'!R:R,'DIAS DE INVENTARIO TAT'!A:A,Tablaedad[[#This Row],[DESTINO]],'DIAS DE INVENTARIO TAT'!B:B,Tablaedad[[#This Row],[Item]])</f>
        <v>0</v>
      </c>
      <c r="R498" t="s">
        <v>1733</v>
      </c>
      <c r="S498" t="s">
        <v>1733</v>
      </c>
      <c r="T498" t="s">
        <v>1733</v>
      </c>
    </row>
    <row r="499" spans="1:20">
      <c r="A499" s="71"/>
      <c r="B499" s="163"/>
      <c r="C499" s="71"/>
      <c r="D499" s="132"/>
      <c r="E499" s="131"/>
      <c r="F499" s="27" t="e">
        <f>VLOOKUP(Tablaedad[[#This Row],[Item]],'DT HUEVO'!$A:$B,2,0)</f>
        <v>#N/A</v>
      </c>
      <c r="G499" s="8" t="e">
        <f>+VLOOKUP(Tablaedad[[#This Row],[CEDI]],'CONVERSION DATOS'!B:C,2,0)</f>
        <v>#N/A</v>
      </c>
      <c r="H499" s="14" t="e">
        <f>+VLOOKUP(Tablaedad[[#This Row],[Item]],'DT HUEVO'!$A:$E,4,0)</f>
        <v>#N/A</v>
      </c>
      <c r="I499" t="e">
        <f>+VLOOKUP(Tablaedad[[#This Row],[Item]],'DT HUEVO'!$A:$D,3,0)</f>
        <v>#N/A</v>
      </c>
      <c r="J499" t="e">
        <f>+VLOOKUP(G499,'DT HUEVO'!$H:$K,4,0)</f>
        <v>#N/A</v>
      </c>
      <c r="K499">
        <f>SUMIFS('DIAS DE INVENTARIO TAT'!M:M,'DIAS DE INVENTARIO TAT'!A:A,Tablaedad[[#This Row],[DESTINO]],'DIAS DE INVENTARIO TAT'!B:B,Tablaedad[[#This Row],[Item]])</f>
        <v>0</v>
      </c>
      <c r="L499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99" s="6">
        <f>SUMIFS(inv!D$1:D$1,inv!T$1:T$1,Tablaedad[[#This Row],[DESTINO]],inv!AA$1:AA$1,Tablaedad[[#This Row],[Columna4]],inv!P$1:P$1,Tablaedad[[#This Row],[Item]])</f>
        <v>0</v>
      </c>
      <c r="N499" s="183">
        <f>+IFERROR(Tablaedad[[#This Row],[CANTIDAD]]/Tablaedad[[#This Row],[INVENTARIO TOTAL]],0)</f>
        <v>0</v>
      </c>
      <c r="O499" t="e">
        <f>+VLOOKUP(Tablaedad[[#This Row],[Item]],'DT HUEVO'!$A:$E,5,0)</f>
        <v>#N/A</v>
      </c>
      <c r="P499">
        <f>SUMIFS('DIAS DE INVENTARIO TAT'!R:R,'DIAS DE INVENTARIO TAT'!A:A,Tablaedad[[#This Row],[DESTINO]],'DIAS DE INVENTARIO TAT'!B:B,Tablaedad[[#This Row],[Item]])</f>
        <v>0</v>
      </c>
      <c r="R499" t="s">
        <v>1733</v>
      </c>
      <c r="S499" t="s">
        <v>1733</v>
      </c>
      <c r="T499" t="s">
        <v>1733</v>
      </c>
    </row>
    <row r="500" spans="1:20">
      <c r="A500" s="71"/>
      <c r="B500" s="163"/>
      <c r="C500" s="71"/>
      <c r="D500" s="132"/>
      <c r="E500" s="131"/>
      <c r="F500" s="27" t="e">
        <f>VLOOKUP(Tablaedad[[#This Row],[Item]],'DT HUEVO'!$A:$B,2,0)</f>
        <v>#N/A</v>
      </c>
      <c r="G500" s="8" t="e">
        <f>+VLOOKUP(Tablaedad[[#This Row],[CEDI]],'CONVERSION DATOS'!B:C,2,0)</f>
        <v>#N/A</v>
      </c>
      <c r="H500" s="14" t="e">
        <f>+VLOOKUP(Tablaedad[[#This Row],[Item]],'DT HUEVO'!$A:$E,4,0)</f>
        <v>#N/A</v>
      </c>
      <c r="I500" t="e">
        <f>+VLOOKUP(Tablaedad[[#This Row],[Item]],'DT HUEVO'!$A:$D,3,0)</f>
        <v>#N/A</v>
      </c>
      <c r="J500" t="e">
        <f>+VLOOKUP(G500,'DT HUEVO'!$H:$K,4,0)</f>
        <v>#N/A</v>
      </c>
      <c r="K500">
        <f>SUMIFS('DIAS DE INVENTARIO TAT'!M:M,'DIAS DE INVENTARIO TAT'!A:A,Tablaedad[[#This Row],[DESTINO]],'DIAS DE INVENTARIO TAT'!B:B,Tablaedad[[#This Row],[Item]])</f>
        <v>0</v>
      </c>
      <c r="L500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500" s="6">
        <f>SUMIFS(inv!D$1:D$1,inv!T$1:T$1,Tablaedad[[#This Row],[DESTINO]],inv!AA$1:AA$1,Tablaedad[[#This Row],[Columna4]],inv!P$1:P$1,Tablaedad[[#This Row],[Item]])</f>
        <v>0</v>
      </c>
      <c r="N500" s="183">
        <f>+IFERROR(Tablaedad[[#This Row],[CANTIDAD]]/Tablaedad[[#This Row],[INVENTARIO TOTAL]],0)</f>
        <v>0</v>
      </c>
      <c r="O500" t="e">
        <f>+VLOOKUP(Tablaedad[[#This Row],[Item]],'DT HUEVO'!$A:$E,5,0)</f>
        <v>#N/A</v>
      </c>
      <c r="P500">
        <f>SUMIFS('DIAS DE INVENTARIO TAT'!R:R,'DIAS DE INVENTARIO TAT'!A:A,Tablaedad[[#This Row],[DESTINO]],'DIAS DE INVENTARIO TAT'!B:B,Tablaedad[[#This Row],[Item]])</f>
        <v>0</v>
      </c>
      <c r="R500" t="s">
        <v>1733</v>
      </c>
      <c r="S500" t="s">
        <v>1733</v>
      </c>
      <c r="T500" t="s">
        <v>1733</v>
      </c>
    </row>
    <row r="501" spans="1:20">
      <c r="A501" s="71"/>
      <c r="B501" s="163"/>
      <c r="C501" s="71"/>
      <c r="D501" s="132"/>
      <c r="E501" s="131"/>
      <c r="F501" s="27" t="e">
        <f>VLOOKUP(Tablaedad[[#This Row],[Item]],'DT HUEVO'!$A:$B,2,0)</f>
        <v>#N/A</v>
      </c>
      <c r="G501" s="8" t="e">
        <f>+VLOOKUP(Tablaedad[[#This Row],[CEDI]],'CONVERSION DATOS'!B:C,2,0)</f>
        <v>#N/A</v>
      </c>
      <c r="H501" s="14" t="e">
        <f>+VLOOKUP(Tablaedad[[#This Row],[Item]],'DT HUEVO'!$A:$E,4,0)</f>
        <v>#N/A</v>
      </c>
      <c r="I501" t="e">
        <f>+VLOOKUP(Tablaedad[[#This Row],[Item]],'DT HUEVO'!$A:$D,3,0)</f>
        <v>#N/A</v>
      </c>
      <c r="J501" t="e">
        <f>+VLOOKUP(G501,'DT HUEVO'!$H:$K,4,0)</f>
        <v>#N/A</v>
      </c>
      <c r="K501">
        <f>SUMIFS('DIAS DE INVENTARIO TAT'!M:M,'DIAS DE INVENTARIO TAT'!A:A,Tablaedad[[#This Row],[DESTINO]],'DIAS DE INVENTARIO TAT'!B:B,Tablaedad[[#This Row],[Item]])</f>
        <v>0</v>
      </c>
      <c r="L501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501" s="6">
        <f>SUMIFS(inv!D$1:D$1,inv!T$1:T$1,Tablaedad[[#This Row],[DESTINO]],inv!AA$1:AA$1,Tablaedad[[#This Row],[Columna4]],inv!P$1:P$1,Tablaedad[[#This Row],[Item]])</f>
        <v>0</v>
      </c>
      <c r="N501" s="183">
        <f>+IFERROR(Tablaedad[[#This Row],[CANTIDAD]]/Tablaedad[[#This Row],[INVENTARIO TOTAL]],0)</f>
        <v>0</v>
      </c>
      <c r="O501" t="e">
        <f>+VLOOKUP(Tablaedad[[#This Row],[Item]],'DT HUEVO'!$A:$E,5,0)</f>
        <v>#N/A</v>
      </c>
      <c r="P501">
        <f>SUMIFS('DIAS DE INVENTARIO TAT'!R:R,'DIAS DE INVENTARIO TAT'!A:A,Tablaedad[[#This Row],[DESTINO]],'DIAS DE INVENTARIO TAT'!B:B,Tablaedad[[#This Row],[Item]])</f>
        <v>0</v>
      </c>
      <c r="R501" t="s">
        <v>1733</v>
      </c>
      <c r="S501" t="s">
        <v>1733</v>
      </c>
      <c r="T501" t="s">
        <v>1733</v>
      </c>
    </row>
    <row r="502" spans="1:20">
      <c r="A502" s="71"/>
      <c r="B502" s="163"/>
      <c r="C502" s="71"/>
      <c r="D502" s="132"/>
      <c r="E502" s="131"/>
      <c r="F502" s="27" t="e">
        <f>VLOOKUP(Tablaedad[[#This Row],[Item]],'DT HUEVO'!$A:$B,2,0)</f>
        <v>#N/A</v>
      </c>
      <c r="G502" s="8" t="e">
        <f>+VLOOKUP(Tablaedad[[#This Row],[CEDI]],'CONVERSION DATOS'!B:C,2,0)</f>
        <v>#N/A</v>
      </c>
      <c r="H502" s="14" t="e">
        <f>+VLOOKUP(Tablaedad[[#This Row],[Item]],'DT HUEVO'!$A:$E,4,0)</f>
        <v>#N/A</v>
      </c>
      <c r="I502" t="e">
        <f>+VLOOKUP(Tablaedad[[#This Row],[Item]],'DT HUEVO'!$A:$D,3,0)</f>
        <v>#N/A</v>
      </c>
      <c r="J502" t="e">
        <f>+VLOOKUP(G502,'DT HUEVO'!$H:$K,4,0)</f>
        <v>#N/A</v>
      </c>
      <c r="K502">
        <f>SUMIFS('DIAS DE INVENTARIO TAT'!M:M,'DIAS DE INVENTARIO TAT'!A:A,Tablaedad[[#This Row],[DESTINO]],'DIAS DE INVENTARIO TAT'!B:B,Tablaedad[[#This Row],[Item]])</f>
        <v>0</v>
      </c>
      <c r="L502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502" s="6">
        <f>SUMIFS(inv!D$1:D$1,inv!T$1:T$1,Tablaedad[[#This Row],[DESTINO]],inv!AA$1:AA$1,Tablaedad[[#This Row],[Columna4]],inv!P$1:P$1,Tablaedad[[#This Row],[Item]])</f>
        <v>0</v>
      </c>
      <c r="N502" s="183">
        <f>+IFERROR(Tablaedad[[#This Row],[CANTIDAD]]/Tablaedad[[#This Row],[INVENTARIO TOTAL]],0)</f>
        <v>0</v>
      </c>
      <c r="O502" t="e">
        <f>+VLOOKUP(Tablaedad[[#This Row],[Item]],'DT HUEVO'!$A:$E,5,0)</f>
        <v>#N/A</v>
      </c>
      <c r="P502">
        <f>SUMIFS('DIAS DE INVENTARIO TAT'!R:R,'DIAS DE INVENTARIO TAT'!A:A,Tablaedad[[#This Row],[DESTINO]],'DIAS DE INVENTARIO TAT'!B:B,Tablaedad[[#This Row],[Item]])</f>
        <v>0</v>
      </c>
      <c r="R502" t="s">
        <v>1733</v>
      </c>
      <c r="S502" t="s">
        <v>1733</v>
      </c>
      <c r="T502" t="s">
        <v>1733</v>
      </c>
    </row>
    <row r="503" spans="1:20">
      <c r="A503" s="71"/>
      <c r="B503" s="163"/>
      <c r="C503" s="71"/>
      <c r="D503" s="132"/>
      <c r="E503" s="131"/>
      <c r="F503" s="27" t="e">
        <f>VLOOKUP(Tablaedad[[#This Row],[Item]],'DT HUEVO'!$A:$B,2,0)</f>
        <v>#N/A</v>
      </c>
      <c r="G503" s="8" t="e">
        <f>+VLOOKUP(Tablaedad[[#This Row],[CEDI]],'CONVERSION DATOS'!B:C,2,0)</f>
        <v>#N/A</v>
      </c>
      <c r="H503" s="14" t="e">
        <f>+VLOOKUP(Tablaedad[[#This Row],[Item]],'DT HUEVO'!$A:$E,4,0)</f>
        <v>#N/A</v>
      </c>
      <c r="I503" t="e">
        <f>+VLOOKUP(Tablaedad[[#This Row],[Item]],'DT HUEVO'!$A:$D,3,0)</f>
        <v>#N/A</v>
      </c>
      <c r="J503" t="e">
        <f>+VLOOKUP(G503,'DT HUEVO'!$H:$K,4,0)</f>
        <v>#N/A</v>
      </c>
      <c r="K503">
        <f>SUMIFS('DIAS DE INVENTARIO TAT'!M:M,'DIAS DE INVENTARIO TAT'!A:A,Tablaedad[[#This Row],[DESTINO]],'DIAS DE INVENTARIO TAT'!B:B,Tablaedad[[#This Row],[Item]])</f>
        <v>0</v>
      </c>
      <c r="L503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503" s="6">
        <f>SUMIFS(inv!D$1:D$1,inv!T$1:T$1,Tablaedad[[#This Row],[DESTINO]],inv!AA$1:AA$1,Tablaedad[[#This Row],[Columna4]],inv!P$1:P$1,Tablaedad[[#This Row],[Item]])</f>
        <v>0</v>
      </c>
      <c r="N503" s="183">
        <f>+IFERROR(Tablaedad[[#This Row],[CANTIDAD]]/Tablaedad[[#This Row],[INVENTARIO TOTAL]],0)</f>
        <v>0</v>
      </c>
      <c r="O503" t="e">
        <f>+VLOOKUP(Tablaedad[[#This Row],[Item]],'DT HUEVO'!$A:$E,5,0)</f>
        <v>#N/A</v>
      </c>
      <c r="P503">
        <f>SUMIFS('DIAS DE INVENTARIO TAT'!R:R,'DIAS DE INVENTARIO TAT'!A:A,Tablaedad[[#This Row],[DESTINO]],'DIAS DE INVENTARIO TAT'!B:B,Tablaedad[[#This Row],[Item]])</f>
        <v>0</v>
      </c>
      <c r="R503" t="s">
        <v>1733</v>
      </c>
      <c r="S503" t="s">
        <v>1733</v>
      </c>
      <c r="T503" t="s">
        <v>1733</v>
      </c>
    </row>
    <row r="504" spans="1:20">
      <c r="A504" s="71"/>
      <c r="B504" s="163"/>
      <c r="C504" s="71"/>
      <c r="D504" s="132"/>
      <c r="E504" s="131"/>
      <c r="F504" s="27" t="e">
        <f>VLOOKUP(Tablaedad[[#This Row],[Item]],'DT HUEVO'!$A:$B,2,0)</f>
        <v>#N/A</v>
      </c>
      <c r="G504" s="8" t="e">
        <f>+VLOOKUP(Tablaedad[[#This Row],[CEDI]],'CONVERSION DATOS'!B:C,2,0)</f>
        <v>#N/A</v>
      </c>
      <c r="H504" s="14" t="e">
        <f>+VLOOKUP(Tablaedad[[#This Row],[Item]],'DT HUEVO'!$A:$E,4,0)</f>
        <v>#N/A</v>
      </c>
      <c r="I504" t="e">
        <f>+VLOOKUP(Tablaedad[[#This Row],[Item]],'DT HUEVO'!$A:$D,3,0)</f>
        <v>#N/A</v>
      </c>
      <c r="J504" t="e">
        <f>+VLOOKUP(G504,'DT HUEVO'!$H:$K,4,0)</f>
        <v>#N/A</v>
      </c>
      <c r="K504">
        <f>SUMIFS('DIAS DE INVENTARIO TAT'!M:M,'DIAS DE INVENTARIO TAT'!A:A,Tablaedad[[#This Row],[DESTINO]],'DIAS DE INVENTARIO TAT'!B:B,Tablaedad[[#This Row],[Item]])</f>
        <v>0</v>
      </c>
      <c r="L504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504" s="6">
        <f>SUMIFS(inv!D$1:D$1,inv!T$1:T$1,Tablaedad[[#This Row],[DESTINO]],inv!AA$1:AA$1,Tablaedad[[#This Row],[Columna4]],inv!P$1:P$1,Tablaedad[[#This Row],[Item]])</f>
        <v>0</v>
      </c>
      <c r="N504" s="183">
        <f>+IFERROR(Tablaedad[[#This Row],[CANTIDAD]]/Tablaedad[[#This Row],[INVENTARIO TOTAL]],0)</f>
        <v>0</v>
      </c>
      <c r="O504" t="e">
        <f>+VLOOKUP(Tablaedad[[#This Row],[Item]],'DT HUEVO'!$A:$E,5,0)</f>
        <v>#N/A</v>
      </c>
      <c r="P504">
        <f>SUMIFS('DIAS DE INVENTARIO TAT'!R:R,'DIAS DE INVENTARIO TAT'!A:A,Tablaedad[[#This Row],[DESTINO]],'DIAS DE INVENTARIO TAT'!B:B,Tablaedad[[#This Row],[Item]])</f>
        <v>0</v>
      </c>
      <c r="R504" t="s">
        <v>1733</v>
      </c>
      <c r="S504" t="s">
        <v>1733</v>
      </c>
      <c r="T504" t="s">
        <v>1733</v>
      </c>
    </row>
    <row r="505" spans="1:20">
      <c r="A505" s="139"/>
      <c r="B505" s="163"/>
      <c r="C505" s="139"/>
      <c r="D505" s="136"/>
      <c r="E505" s="131"/>
      <c r="F505" s="27" t="e">
        <f>VLOOKUP(Tablaedad[[#This Row],[Item]],'DT HUEVO'!$A:$B,2,0)</f>
        <v>#N/A</v>
      </c>
      <c r="G505" s="8" t="e">
        <f>+VLOOKUP(Tablaedad[[#This Row],[CEDI]],'CONVERSION DATOS'!B:C,2,0)</f>
        <v>#N/A</v>
      </c>
      <c r="H505" s="14" t="e">
        <f>+VLOOKUP(Tablaedad[[#This Row],[Item]],'DT HUEVO'!$A:$E,4,0)</f>
        <v>#N/A</v>
      </c>
      <c r="I505" t="e">
        <f>+VLOOKUP(Tablaedad[[#This Row],[Item]],'DT HUEVO'!$A:$D,3,0)</f>
        <v>#N/A</v>
      </c>
      <c r="J505" t="e">
        <f>+VLOOKUP(G505,'DT HUEVO'!$H:$K,4,0)</f>
        <v>#N/A</v>
      </c>
      <c r="K505">
        <f>SUMIFS('DIAS DE INVENTARIO TAT'!M:M,'DIAS DE INVENTARIO TAT'!A:A,Tablaedad[[#This Row],[DESTINO]],'DIAS DE INVENTARIO TAT'!B:B,Tablaedad[[#This Row],[Item]])</f>
        <v>0</v>
      </c>
      <c r="L505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505" s="6">
        <f>SUMIFS(inv!D$1:D$1,inv!T$1:T$1,Tablaedad[[#This Row],[DESTINO]],inv!AA$1:AA$1,Tablaedad[[#This Row],[Columna4]],inv!P$1:P$1,Tablaedad[[#This Row],[Item]])</f>
        <v>0</v>
      </c>
      <c r="N505" s="183">
        <f>+IFERROR(Tablaedad[[#This Row],[CANTIDAD]]/Tablaedad[[#This Row],[INVENTARIO TOTAL]],0)</f>
        <v>0</v>
      </c>
      <c r="O505" t="e">
        <f>+VLOOKUP(Tablaedad[[#This Row],[Item]],'DT HUEVO'!$A:$E,5,0)</f>
        <v>#N/A</v>
      </c>
      <c r="P505">
        <f>SUMIFS('DIAS DE INVENTARIO TAT'!R:R,'DIAS DE INVENTARIO TAT'!A:A,Tablaedad[[#This Row],[DESTINO]],'DIAS DE INVENTARIO TAT'!B:B,Tablaedad[[#This Row],[Item]])</f>
        <v>0</v>
      </c>
      <c r="R505" t="s">
        <v>1733</v>
      </c>
      <c r="S505" t="s">
        <v>1733</v>
      </c>
      <c r="T505" t="s">
        <v>1733</v>
      </c>
    </row>
    <row r="506" spans="1:20">
      <c r="A506" s="71"/>
      <c r="B506" s="163"/>
      <c r="C506" s="71"/>
      <c r="D506" s="132"/>
      <c r="E506" s="131"/>
      <c r="F506" s="27" t="e">
        <f>VLOOKUP(Tablaedad[[#This Row],[Item]],'DT HUEVO'!$A:$B,2,0)</f>
        <v>#N/A</v>
      </c>
      <c r="G506" s="8" t="e">
        <f>+VLOOKUP(Tablaedad[[#This Row],[CEDI]],'CONVERSION DATOS'!B:C,2,0)</f>
        <v>#N/A</v>
      </c>
      <c r="H506" s="14" t="e">
        <f>+VLOOKUP(Tablaedad[[#This Row],[Item]],'DT HUEVO'!$A:$E,4,0)</f>
        <v>#N/A</v>
      </c>
      <c r="I506" t="e">
        <f>+VLOOKUP(Tablaedad[[#This Row],[Item]],'DT HUEVO'!$A:$D,3,0)</f>
        <v>#N/A</v>
      </c>
      <c r="J506" t="e">
        <f>+VLOOKUP(G506,'DT HUEVO'!$H:$K,4,0)</f>
        <v>#N/A</v>
      </c>
      <c r="K506">
        <f>SUMIFS('DIAS DE INVENTARIO TAT'!M:M,'DIAS DE INVENTARIO TAT'!A:A,Tablaedad[[#This Row],[DESTINO]],'DIAS DE INVENTARIO TAT'!B:B,Tablaedad[[#This Row],[Item]])</f>
        <v>0</v>
      </c>
      <c r="L506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506" s="6">
        <f>SUMIFS(inv!D$1:D$1,inv!T$1:T$1,Tablaedad[[#This Row],[DESTINO]],inv!AA$1:AA$1,Tablaedad[[#This Row],[Columna4]],inv!P$1:P$1,Tablaedad[[#This Row],[Item]])</f>
        <v>0</v>
      </c>
      <c r="N506" s="183">
        <f>+IFERROR(Tablaedad[[#This Row],[CANTIDAD]]/Tablaedad[[#This Row],[INVENTARIO TOTAL]],0)</f>
        <v>0</v>
      </c>
      <c r="O506" t="e">
        <f>+VLOOKUP(Tablaedad[[#This Row],[Item]],'DT HUEVO'!$A:$E,5,0)</f>
        <v>#N/A</v>
      </c>
      <c r="P506">
        <f>SUMIFS('DIAS DE INVENTARIO TAT'!R:R,'DIAS DE INVENTARIO TAT'!A:A,Tablaedad[[#This Row],[DESTINO]],'DIAS DE INVENTARIO TAT'!B:B,Tablaedad[[#This Row],[Item]])</f>
        <v>0</v>
      </c>
      <c r="R506" t="s">
        <v>1733</v>
      </c>
      <c r="S506" t="s">
        <v>1733</v>
      </c>
      <c r="T506" t="s">
        <v>1733</v>
      </c>
    </row>
    <row r="507" spans="1:20">
      <c r="A507" s="71"/>
      <c r="B507" s="163"/>
      <c r="C507" s="71"/>
      <c r="D507" s="132"/>
      <c r="E507" s="131"/>
      <c r="F507" s="27" t="e">
        <f>VLOOKUP(Tablaedad[[#This Row],[Item]],'DT HUEVO'!$A:$B,2,0)</f>
        <v>#N/A</v>
      </c>
      <c r="G507" s="8" t="e">
        <f>+VLOOKUP(Tablaedad[[#This Row],[CEDI]],'CONVERSION DATOS'!B:C,2,0)</f>
        <v>#N/A</v>
      </c>
      <c r="H507" s="14" t="e">
        <f>+VLOOKUP(Tablaedad[[#This Row],[Item]],'DT HUEVO'!$A:$E,4,0)</f>
        <v>#N/A</v>
      </c>
      <c r="I507" t="e">
        <f>+VLOOKUP(Tablaedad[[#This Row],[Item]],'DT HUEVO'!$A:$D,3,0)</f>
        <v>#N/A</v>
      </c>
      <c r="J507" t="e">
        <f>+VLOOKUP(G507,'DT HUEVO'!$H:$K,4,0)</f>
        <v>#N/A</v>
      </c>
      <c r="K507">
        <f>SUMIFS('DIAS DE INVENTARIO TAT'!M:M,'DIAS DE INVENTARIO TAT'!A:A,Tablaedad[[#This Row],[DESTINO]],'DIAS DE INVENTARIO TAT'!B:B,Tablaedad[[#This Row],[Item]])</f>
        <v>0</v>
      </c>
      <c r="L507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507" s="6">
        <f>SUMIFS(inv!D$1:D$1,inv!T$1:T$1,Tablaedad[[#This Row],[DESTINO]],inv!AA$1:AA$1,Tablaedad[[#This Row],[Columna4]],inv!P$1:P$1,Tablaedad[[#This Row],[Item]])</f>
        <v>0</v>
      </c>
      <c r="N507" s="183">
        <f>+IFERROR(Tablaedad[[#This Row],[CANTIDAD]]/Tablaedad[[#This Row],[INVENTARIO TOTAL]],0)</f>
        <v>0</v>
      </c>
      <c r="O507" t="e">
        <f>+VLOOKUP(Tablaedad[[#This Row],[Item]],'DT HUEVO'!$A:$E,5,0)</f>
        <v>#N/A</v>
      </c>
      <c r="P507">
        <f>SUMIFS('DIAS DE INVENTARIO TAT'!R:R,'DIAS DE INVENTARIO TAT'!A:A,Tablaedad[[#This Row],[DESTINO]],'DIAS DE INVENTARIO TAT'!B:B,Tablaedad[[#This Row],[Item]])</f>
        <v>0</v>
      </c>
      <c r="R507" t="s">
        <v>1733</v>
      </c>
      <c r="S507" t="s">
        <v>1733</v>
      </c>
      <c r="T507" t="s">
        <v>1733</v>
      </c>
    </row>
    <row r="508" spans="1:20">
      <c r="A508" s="71"/>
      <c r="B508" s="163"/>
      <c r="C508" s="71"/>
      <c r="D508" s="132"/>
      <c r="E508" s="131"/>
      <c r="F508" s="27" t="e">
        <f>VLOOKUP(Tablaedad[[#This Row],[Item]],'DT HUEVO'!$A:$B,2,0)</f>
        <v>#N/A</v>
      </c>
      <c r="G508" s="8" t="e">
        <f>+VLOOKUP(Tablaedad[[#This Row],[CEDI]],'CONVERSION DATOS'!B:C,2,0)</f>
        <v>#N/A</v>
      </c>
      <c r="H508" s="14" t="e">
        <f>+VLOOKUP(Tablaedad[[#This Row],[Item]],'DT HUEVO'!$A:$E,4,0)</f>
        <v>#N/A</v>
      </c>
      <c r="I508" t="e">
        <f>+VLOOKUP(Tablaedad[[#This Row],[Item]],'DT HUEVO'!$A:$D,3,0)</f>
        <v>#N/A</v>
      </c>
      <c r="J508" t="e">
        <f>+VLOOKUP(G508,'DT HUEVO'!$H:$K,4,0)</f>
        <v>#N/A</v>
      </c>
      <c r="K508">
        <f>SUMIFS('DIAS DE INVENTARIO TAT'!M:M,'DIAS DE INVENTARIO TAT'!A:A,Tablaedad[[#This Row],[DESTINO]],'DIAS DE INVENTARIO TAT'!B:B,Tablaedad[[#This Row],[Item]])</f>
        <v>0</v>
      </c>
      <c r="L508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508" s="6">
        <f>SUMIFS(inv!D$1:D$1,inv!T$1:T$1,Tablaedad[[#This Row],[DESTINO]],inv!AA$1:AA$1,Tablaedad[[#This Row],[Columna4]],inv!P$1:P$1,Tablaedad[[#This Row],[Item]])</f>
        <v>0</v>
      </c>
      <c r="N508" s="183">
        <f>+IFERROR(Tablaedad[[#This Row],[CANTIDAD]]/Tablaedad[[#This Row],[INVENTARIO TOTAL]],0)</f>
        <v>0</v>
      </c>
      <c r="O508" t="e">
        <f>+VLOOKUP(Tablaedad[[#This Row],[Item]],'DT HUEVO'!$A:$E,5,0)</f>
        <v>#N/A</v>
      </c>
      <c r="P508">
        <f>SUMIFS('DIAS DE INVENTARIO TAT'!R:R,'DIAS DE INVENTARIO TAT'!A:A,Tablaedad[[#This Row],[DESTINO]],'DIAS DE INVENTARIO TAT'!B:B,Tablaedad[[#This Row],[Item]])</f>
        <v>0</v>
      </c>
      <c r="R508" t="s">
        <v>1733</v>
      </c>
      <c r="S508" t="s">
        <v>1733</v>
      </c>
      <c r="T508" t="s">
        <v>1733</v>
      </c>
    </row>
    <row r="509" spans="1:20">
      <c r="A509" s="71"/>
      <c r="B509" s="163"/>
      <c r="C509" s="71"/>
      <c r="D509" s="132"/>
      <c r="E509" s="131"/>
      <c r="F509" s="27" t="e">
        <f>VLOOKUP(Tablaedad[[#This Row],[Item]],'DT HUEVO'!$A:$B,2,0)</f>
        <v>#N/A</v>
      </c>
      <c r="G509" s="8" t="e">
        <f>+VLOOKUP(Tablaedad[[#This Row],[CEDI]],'CONVERSION DATOS'!B:C,2,0)</f>
        <v>#N/A</v>
      </c>
      <c r="H509" s="14" t="e">
        <f>+VLOOKUP(Tablaedad[[#This Row],[Item]],'DT HUEVO'!$A:$E,4,0)</f>
        <v>#N/A</v>
      </c>
      <c r="I509" t="e">
        <f>+VLOOKUP(Tablaedad[[#This Row],[Item]],'DT HUEVO'!$A:$D,3,0)</f>
        <v>#N/A</v>
      </c>
      <c r="J509" t="e">
        <f>+VLOOKUP(G509,'DT HUEVO'!$H:$K,4,0)</f>
        <v>#N/A</v>
      </c>
      <c r="K509">
        <f>SUMIFS('DIAS DE INVENTARIO TAT'!M:M,'DIAS DE INVENTARIO TAT'!A:A,Tablaedad[[#This Row],[DESTINO]],'DIAS DE INVENTARIO TAT'!B:B,Tablaedad[[#This Row],[Item]])</f>
        <v>0</v>
      </c>
      <c r="L509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509" s="6">
        <f>SUMIFS(inv!D$1:D$1,inv!T$1:T$1,Tablaedad[[#This Row],[DESTINO]],inv!AA$1:AA$1,Tablaedad[[#This Row],[Columna4]],inv!P$1:P$1,Tablaedad[[#This Row],[Item]])</f>
        <v>0</v>
      </c>
      <c r="N509" s="183">
        <f>+IFERROR(Tablaedad[[#This Row],[CANTIDAD]]/Tablaedad[[#This Row],[INVENTARIO TOTAL]],0)</f>
        <v>0</v>
      </c>
      <c r="O509" t="e">
        <f>+VLOOKUP(Tablaedad[[#This Row],[Item]],'DT HUEVO'!$A:$E,5,0)</f>
        <v>#N/A</v>
      </c>
      <c r="P509">
        <f>SUMIFS('DIAS DE INVENTARIO TAT'!R:R,'DIAS DE INVENTARIO TAT'!A:A,Tablaedad[[#This Row],[DESTINO]],'DIAS DE INVENTARIO TAT'!B:B,Tablaedad[[#This Row],[Item]])</f>
        <v>0</v>
      </c>
      <c r="R509" t="s">
        <v>1733</v>
      </c>
      <c r="S509" t="s">
        <v>1733</v>
      </c>
      <c r="T509" t="s">
        <v>1733</v>
      </c>
    </row>
    <row r="510" spans="1:20">
      <c r="A510" s="71"/>
      <c r="B510" s="163"/>
      <c r="C510" s="71"/>
      <c r="D510" s="132"/>
      <c r="E510" s="131"/>
      <c r="F510" s="27" t="e">
        <f>VLOOKUP(Tablaedad[[#This Row],[Item]],'DT HUEVO'!$A:$B,2,0)</f>
        <v>#N/A</v>
      </c>
      <c r="G510" s="8" t="e">
        <f>+VLOOKUP(Tablaedad[[#This Row],[CEDI]],'CONVERSION DATOS'!B:C,2,0)</f>
        <v>#N/A</v>
      </c>
      <c r="H510" s="14" t="e">
        <f>+VLOOKUP(Tablaedad[[#This Row],[Item]],'DT HUEVO'!$A:$E,4,0)</f>
        <v>#N/A</v>
      </c>
      <c r="I510" t="e">
        <f>+VLOOKUP(Tablaedad[[#This Row],[Item]],'DT HUEVO'!$A:$D,3,0)</f>
        <v>#N/A</v>
      </c>
      <c r="J510" t="e">
        <f>+VLOOKUP(G510,'DT HUEVO'!$H:$K,4,0)</f>
        <v>#N/A</v>
      </c>
      <c r="K510">
        <f>SUMIFS('DIAS DE INVENTARIO TAT'!M:M,'DIAS DE INVENTARIO TAT'!A:A,Tablaedad[[#This Row],[DESTINO]],'DIAS DE INVENTARIO TAT'!B:B,Tablaedad[[#This Row],[Item]])</f>
        <v>0</v>
      </c>
      <c r="L510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510" s="6">
        <f>SUMIFS(inv!D$1:D$1,inv!T$1:T$1,Tablaedad[[#This Row],[DESTINO]],inv!AA$1:AA$1,Tablaedad[[#This Row],[Columna4]],inv!P$1:P$1,Tablaedad[[#This Row],[Item]])</f>
        <v>0</v>
      </c>
      <c r="N510" s="183">
        <f>+IFERROR(Tablaedad[[#This Row],[CANTIDAD]]/Tablaedad[[#This Row],[INVENTARIO TOTAL]],0)</f>
        <v>0</v>
      </c>
      <c r="O510" t="e">
        <f>+VLOOKUP(Tablaedad[[#This Row],[Item]],'DT HUEVO'!$A:$E,5,0)</f>
        <v>#N/A</v>
      </c>
      <c r="P510">
        <f>SUMIFS('DIAS DE INVENTARIO TAT'!R:R,'DIAS DE INVENTARIO TAT'!A:A,Tablaedad[[#This Row],[DESTINO]],'DIAS DE INVENTARIO TAT'!B:B,Tablaedad[[#This Row],[Item]])</f>
        <v>0</v>
      </c>
      <c r="R510" t="s">
        <v>1733</v>
      </c>
      <c r="S510" t="s">
        <v>1733</v>
      </c>
      <c r="T510" t="s">
        <v>1733</v>
      </c>
    </row>
    <row r="511" spans="1:20">
      <c r="A511" s="71"/>
      <c r="B511" s="163"/>
      <c r="C511" s="71"/>
      <c r="D511" s="132"/>
      <c r="E511" s="131"/>
      <c r="F511" s="27" t="e">
        <f>VLOOKUP(Tablaedad[[#This Row],[Item]],'DT HUEVO'!$A:$B,2,0)</f>
        <v>#N/A</v>
      </c>
      <c r="G511" s="8" t="e">
        <f>+VLOOKUP(Tablaedad[[#This Row],[CEDI]],'CONVERSION DATOS'!B:C,2,0)</f>
        <v>#N/A</v>
      </c>
      <c r="H511" s="14" t="e">
        <f>+VLOOKUP(Tablaedad[[#This Row],[Item]],'DT HUEVO'!$A:$E,4,0)</f>
        <v>#N/A</v>
      </c>
      <c r="I511" t="e">
        <f>+VLOOKUP(Tablaedad[[#This Row],[Item]],'DT HUEVO'!$A:$D,3,0)</f>
        <v>#N/A</v>
      </c>
      <c r="J511" t="e">
        <f>+VLOOKUP(G511,'DT HUEVO'!$H:$K,4,0)</f>
        <v>#N/A</v>
      </c>
      <c r="K511">
        <f>SUMIFS('DIAS DE INVENTARIO TAT'!M:M,'DIAS DE INVENTARIO TAT'!A:A,Tablaedad[[#This Row],[DESTINO]],'DIAS DE INVENTARIO TAT'!B:B,Tablaedad[[#This Row],[Item]])</f>
        <v>0</v>
      </c>
      <c r="L511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511" s="6">
        <f>SUMIFS(inv!D$1:D$1,inv!T$1:T$1,Tablaedad[[#This Row],[DESTINO]],inv!AA$1:AA$1,Tablaedad[[#This Row],[Columna4]],inv!P$1:P$1,Tablaedad[[#This Row],[Item]])</f>
        <v>0</v>
      </c>
      <c r="N511" s="183">
        <f>+IFERROR(Tablaedad[[#This Row],[CANTIDAD]]/Tablaedad[[#This Row],[INVENTARIO TOTAL]],0)</f>
        <v>0</v>
      </c>
      <c r="O511" t="e">
        <f>+VLOOKUP(Tablaedad[[#This Row],[Item]],'DT HUEVO'!$A:$E,5,0)</f>
        <v>#N/A</v>
      </c>
      <c r="P511">
        <f>SUMIFS('DIAS DE INVENTARIO TAT'!R:R,'DIAS DE INVENTARIO TAT'!A:A,Tablaedad[[#This Row],[DESTINO]],'DIAS DE INVENTARIO TAT'!B:B,Tablaedad[[#This Row],[Item]])</f>
        <v>0</v>
      </c>
      <c r="R511" t="s">
        <v>1733</v>
      </c>
      <c r="S511" t="s">
        <v>1733</v>
      </c>
      <c r="T511" t="s">
        <v>1733</v>
      </c>
    </row>
    <row r="512" spans="1:20">
      <c r="A512" s="71"/>
      <c r="B512" s="163"/>
      <c r="C512" s="71"/>
      <c r="D512" s="132"/>
      <c r="E512" s="131"/>
      <c r="F512" s="27" t="e">
        <f>VLOOKUP(Tablaedad[[#This Row],[Item]],'DT HUEVO'!$A:$B,2,0)</f>
        <v>#N/A</v>
      </c>
      <c r="G512" s="8" t="e">
        <f>+VLOOKUP(Tablaedad[[#This Row],[CEDI]],'CONVERSION DATOS'!B:C,2,0)</f>
        <v>#N/A</v>
      </c>
      <c r="H512" s="14" t="e">
        <f>+VLOOKUP(Tablaedad[[#This Row],[Item]],'DT HUEVO'!$A:$E,4,0)</f>
        <v>#N/A</v>
      </c>
      <c r="I512" t="e">
        <f>+VLOOKUP(Tablaedad[[#This Row],[Item]],'DT HUEVO'!$A:$D,3,0)</f>
        <v>#N/A</v>
      </c>
      <c r="J512" t="e">
        <f>+VLOOKUP(G512,'DT HUEVO'!$H:$K,4,0)</f>
        <v>#N/A</v>
      </c>
      <c r="K512">
        <f>SUMIFS('DIAS DE INVENTARIO TAT'!M:M,'DIAS DE INVENTARIO TAT'!A:A,Tablaedad[[#This Row],[DESTINO]],'DIAS DE INVENTARIO TAT'!B:B,Tablaedad[[#This Row],[Item]])</f>
        <v>0</v>
      </c>
      <c r="L512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512" s="6">
        <f>SUMIFS(inv!D$1:D$1,inv!T$1:T$1,Tablaedad[[#This Row],[DESTINO]],inv!AA$1:AA$1,Tablaedad[[#This Row],[Columna4]],inv!P$1:P$1,Tablaedad[[#This Row],[Item]])</f>
        <v>0</v>
      </c>
      <c r="N512" s="183">
        <f>+IFERROR(Tablaedad[[#This Row],[CANTIDAD]]/Tablaedad[[#This Row],[INVENTARIO TOTAL]],0)</f>
        <v>0</v>
      </c>
      <c r="O512" t="e">
        <f>+VLOOKUP(Tablaedad[[#This Row],[Item]],'DT HUEVO'!$A:$E,5,0)</f>
        <v>#N/A</v>
      </c>
      <c r="P512">
        <f>SUMIFS('DIAS DE INVENTARIO TAT'!R:R,'DIAS DE INVENTARIO TAT'!A:A,Tablaedad[[#This Row],[DESTINO]],'DIAS DE INVENTARIO TAT'!B:B,Tablaedad[[#This Row],[Item]])</f>
        <v>0</v>
      </c>
      <c r="R512" t="s">
        <v>1733</v>
      </c>
      <c r="S512" t="s">
        <v>1733</v>
      </c>
      <c r="T512" t="s">
        <v>1733</v>
      </c>
    </row>
    <row r="513" spans="1:20">
      <c r="A513" s="71"/>
      <c r="B513" s="163"/>
      <c r="C513" s="71"/>
      <c r="D513" s="132"/>
      <c r="E513" s="131"/>
      <c r="F513" s="27" t="e">
        <f>VLOOKUP(Tablaedad[[#This Row],[Item]],'DT HUEVO'!$A:$B,2,0)</f>
        <v>#N/A</v>
      </c>
      <c r="G513" s="8" t="e">
        <f>+VLOOKUP(Tablaedad[[#This Row],[CEDI]],'CONVERSION DATOS'!B:C,2,0)</f>
        <v>#N/A</v>
      </c>
      <c r="H513" s="14" t="e">
        <f>+VLOOKUP(Tablaedad[[#This Row],[Item]],'DT HUEVO'!$A:$E,4,0)</f>
        <v>#N/A</v>
      </c>
      <c r="I513" t="e">
        <f>+VLOOKUP(Tablaedad[[#This Row],[Item]],'DT HUEVO'!$A:$D,3,0)</f>
        <v>#N/A</v>
      </c>
      <c r="J513" t="e">
        <f>+VLOOKUP(G513,'DT HUEVO'!$H:$K,4,0)</f>
        <v>#N/A</v>
      </c>
      <c r="K513">
        <f>SUMIFS('DIAS DE INVENTARIO TAT'!M:M,'DIAS DE INVENTARIO TAT'!A:A,Tablaedad[[#This Row],[DESTINO]],'DIAS DE INVENTARIO TAT'!B:B,Tablaedad[[#This Row],[Item]])</f>
        <v>0</v>
      </c>
      <c r="L513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513" s="6">
        <f>SUMIFS(inv!D$1:D$1,inv!T$1:T$1,Tablaedad[[#This Row],[DESTINO]],inv!AA$1:AA$1,Tablaedad[[#This Row],[Columna4]],inv!P$1:P$1,Tablaedad[[#This Row],[Item]])</f>
        <v>0</v>
      </c>
      <c r="N513" s="183">
        <f>+IFERROR(Tablaedad[[#This Row],[CANTIDAD]]/Tablaedad[[#This Row],[INVENTARIO TOTAL]],0)</f>
        <v>0</v>
      </c>
      <c r="O513" t="e">
        <f>+VLOOKUP(Tablaedad[[#This Row],[Item]],'DT HUEVO'!$A:$E,5,0)</f>
        <v>#N/A</v>
      </c>
      <c r="P513">
        <f>SUMIFS('DIAS DE INVENTARIO TAT'!R:R,'DIAS DE INVENTARIO TAT'!A:A,Tablaedad[[#This Row],[DESTINO]],'DIAS DE INVENTARIO TAT'!B:B,Tablaedad[[#This Row],[Item]])</f>
        <v>0</v>
      </c>
      <c r="R513" t="s">
        <v>1733</v>
      </c>
      <c r="S513" t="s">
        <v>1733</v>
      </c>
      <c r="T513" t="s">
        <v>1733</v>
      </c>
    </row>
    <row r="514" spans="1:20">
      <c r="A514" s="139"/>
      <c r="B514" s="163"/>
      <c r="C514" s="139"/>
      <c r="D514" s="136"/>
      <c r="E514" s="131"/>
      <c r="F514" s="27" t="e">
        <f>VLOOKUP(Tablaedad[[#This Row],[Item]],'DT HUEVO'!$A:$B,2,0)</f>
        <v>#N/A</v>
      </c>
      <c r="G514" s="8" t="e">
        <f>+VLOOKUP(Tablaedad[[#This Row],[CEDI]],'CONVERSION DATOS'!B:C,2,0)</f>
        <v>#N/A</v>
      </c>
      <c r="H514" s="14" t="e">
        <f>+VLOOKUP(Tablaedad[[#This Row],[Item]],'DT HUEVO'!$A:$E,4,0)</f>
        <v>#N/A</v>
      </c>
      <c r="I514" t="e">
        <f>+VLOOKUP(Tablaedad[[#This Row],[Item]],'DT HUEVO'!$A:$D,3,0)</f>
        <v>#N/A</v>
      </c>
      <c r="J514" t="e">
        <f>+VLOOKUP(G514,'DT HUEVO'!$H:$K,4,0)</f>
        <v>#N/A</v>
      </c>
      <c r="K514">
        <f>SUMIFS('DIAS DE INVENTARIO TAT'!M:M,'DIAS DE INVENTARIO TAT'!A:A,Tablaedad[[#This Row],[DESTINO]],'DIAS DE INVENTARIO TAT'!B:B,Tablaedad[[#This Row],[Item]])</f>
        <v>0</v>
      </c>
      <c r="L514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514" s="6">
        <f>SUMIFS(inv!D$1:D$1,inv!T$1:T$1,Tablaedad[[#This Row],[DESTINO]],inv!AA$1:AA$1,Tablaedad[[#This Row],[Columna4]],inv!P$1:P$1,Tablaedad[[#This Row],[Item]])</f>
        <v>0</v>
      </c>
      <c r="N514" s="183">
        <f>+IFERROR(Tablaedad[[#This Row],[CANTIDAD]]/Tablaedad[[#This Row],[INVENTARIO TOTAL]],0)</f>
        <v>0</v>
      </c>
      <c r="O514" t="e">
        <f>+VLOOKUP(Tablaedad[[#This Row],[Item]],'DT HUEVO'!$A:$E,5,0)</f>
        <v>#N/A</v>
      </c>
      <c r="P514">
        <f>SUMIFS('DIAS DE INVENTARIO TAT'!R:R,'DIAS DE INVENTARIO TAT'!A:A,Tablaedad[[#This Row],[DESTINO]],'DIAS DE INVENTARIO TAT'!B:B,Tablaedad[[#This Row],[Item]])</f>
        <v>0</v>
      </c>
      <c r="R514" t="s">
        <v>1733</v>
      </c>
      <c r="S514" t="s">
        <v>1733</v>
      </c>
      <c r="T514" t="s">
        <v>1733</v>
      </c>
    </row>
    <row r="515" spans="1:20">
      <c r="A515" s="196"/>
      <c r="B515" s="163"/>
      <c r="C515" s="196"/>
      <c r="D515" s="197"/>
      <c r="E515" s="198"/>
      <c r="F515" s="27" t="e">
        <f>VLOOKUP(Tablaedad[[#This Row],[Item]],'DT HUEVO'!$A:$B,2,0)</f>
        <v>#N/A</v>
      </c>
      <c r="G515" s="8" t="e">
        <f>+VLOOKUP(Tablaedad[[#This Row],[CEDI]],'CONVERSION DATOS'!B:C,2,0)</f>
        <v>#N/A</v>
      </c>
      <c r="H515" s="14" t="e">
        <f>+VLOOKUP(Tablaedad[[#This Row],[Item]],'DT HUEVO'!$A:$E,4,0)</f>
        <v>#N/A</v>
      </c>
      <c r="I515" t="e">
        <f>+VLOOKUP(Tablaedad[[#This Row],[Item]],'DT HUEVO'!$A:$D,3,0)</f>
        <v>#N/A</v>
      </c>
      <c r="J515" t="e">
        <f>+VLOOKUP(G515,'DT HUEVO'!$H:$K,4,0)</f>
        <v>#N/A</v>
      </c>
      <c r="K515">
        <f>SUMIFS('DIAS DE INVENTARIO TAT'!M:M,'DIAS DE INVENTARIO TAT'!A:A,Tablaedad[[#This Row],[DESTINO]],'DIAS DE INVENTARIO TAT'!B:B,Tablaedad[[#This Row],[Item]])</f>
        <v>0</v>
      </c>
      <c r="L515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515" s="6">
        <f>SUMIFS(inv!D$1:D$1,inv!T$1:T$1,Tablaedad[[#This Row],[DESTINO]],inv!AA$1:AA$1,Tablaedad[[#This Row],[Columna4]],inv!P$1:P$1,Tablaedad[[#This Row],[Item]])</f>
        <v>0</v>
      </c>
      <c r="N515" s="183">
        <f>+IFERROR(Tablaedad[[#This Row],[CANTIDAD]]/Tablaedad[[#This Row],[INVENTARIO TOTAL]],0)</f>
        <v>0</v>
      </c>
      <c r="O515" t="e">
        <f>+VLOOKUP(Tablaedad[[#This Row],[Item]],'DT HUEVO'!$A:$E,5,0)</f>
        <v>#N/A</v>
      </c>
      <c r="P515">
        <f>SUMIFS('DIAS DE INVENTARIO TAT'!R:R,'DIAS DE INVENTARIO TAT'!A:A,Tablaedad[[#This Row],[DESTINO]],'DIAS DE INVENTARIO TAT'!B:B,Tablaedad[[#This Row],[Item]])</f>
        <v>0</v>
      </c>
      <c r="R515" t="s">
        <v>1733</v>
      </c>
      <c r="S515" t="s">
        <v>1733</v>
      </c>
      <c r="T515" t="s">
        <v>1733</v>
      </c>
    </row>
    <row r="516" spans="1:20">
      <c r="A516" s="196"/>
      <c r="B516" s="163"/>
      <c r="C516" s="196"/>
      <c r="D516" s="197"/>
      <c r="E516" s="198"/>
      <c r="F516" s="27" t="e">
        <f>VLOOKUP(Tablaedad[[#This Row],[Item]],'DT HUEVO'!$A:$B,2,0)</f>
        <v>#N/A</v>
      </c>
      <c r="G516" s="8" t="e">
        <f>+VLOOKUP(Tablaedad[[#This Row],[CEDI]],'CONVERSION DATOS'!B:C,2,0)</f>
        <v>#N/A</v>
      </c>
      <c r="H516" s="14" t="e">
        <f>+VLOOKUP(Tablaedad[[#This Row],[Item]],'DT HUEVO'!$A:$E,4,0)</f>
        <v>#N/A</v>
      </c>
      <c r="I516" t="e">
        <f>+VLOOKUP(Tablaedad[[#This Row],[Item]],'DT HUEVO'!$A:$D,3,0)</f>
        <v>#N/A</v>
      </c>
      <c r="J516" t="e">
        <f>+VLOOKUP(G516,'DT HUEVO'!$H:$K,4,0)</f>
        <v>#N/A</v>
      </c>
      <c r="K516">
        <f>SUMIFS('DIAS DE INVENTARIO TAT'!M:M,'DIAS DE INVENTARIO TAT'!A:A,Tablaedad[[#This Row],[DESTINO]],'DIAS DE INVENTARIO TAT'!B:B,Tablaedad[[#This Row],[Item]])</f>
        <v>0</v>
      </c>
      <c r="L516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516" s="6">
        <f>SUMIFS(inv!D$1:D$1,inv!T$1:T$1,Tablaedad[[#This Row],[DESTINO]],inv!AA$1:AA$1,Tablaedad[[#This Row],[Columna4]],inv!P$1:P$1,Tablaedad[[#This Row],[Item]])</f>
        <v>0</v>
      </c>
      <c r="N516" s="183">
        <f>+IFERROR(Tablaedad[[#This Row],[CANTIDAD]]/Tablaedad[[#This Row],[INVENTARIO TOTAL]],0)</f>
        <v>0</v>
      </c>
      <c r="O516" t="e">
        <f>+VLOOKUP(Tablaedad[[#This Row],[Item]],'DT HUEVO'!$A:$E,5,0)</f>
        <v>#N/A</v>
      </c>
      <c r="P516">
        <f>SUMIFS('DIAS DE INVENTARIO TAT'!R:R,'DIAS DE INVENTARIO TAT'!A:A,Tablaedad[[#This Row],[DESTINO]],'DIAS DE INVENTARIO TAT'!B:B,Tablaedad[[#This Row],[Item]])</f>
        <v>0</v>
      </c>
      <c r="R516" t="s">
        <v>1733</v>
      </c>
      <c r="S516" t="s">
        <v>1733</v>
      </c>
      <c r="T516" t="s">
        <v>1733</v>
      </c>
    </row>
    <row r="517" spans="1:20">
      <c r="A517" s="196"/>
      <c r="B517" s="163"/>
      <c r="C517" s="196"/>
      <c r="D517" s="197"/>
      <c r="E517" s="198"/>
      <c r="F517" s="27" t="e">
        <f>VLOOKUP(Tablaedad[[#This Row],[Item]],'DT HUEVO'!$A:$B,2,0)</f>
        <v>#N/A</v>
      </c>
      <c r="G517" s="8" t="e">
        <f>+VLOOKUP(Tablaedad[[#This Row],[CEDI]],'CONVERSION DATOS'!B:C,2,0)</f>
        <v>#N/A</v>
      </c>
      <c r="H517" s="14" t="e">
        <f>+VLOOKUP(Tablaedad[[#This Row],[Item]],'DT HUEVO'!$A:$E,4,0)</f>
        <v>#N/A</v>
      </c>
      <c r="I517" t="e">
        <f>+VLOOKUP(Tablaedad[[#This Row],[Item]],'DT HUEVO'!$A:$D,3,0)</f>
        <v>#N/A</v>
      </c>
      <c r="J517" t="e">
        <f>+VLOOKUP(G517,'DT HUEVO'!$H:$K,4,0)</f>
        <v>#N/A</v>
      </c>
      <c r="K517">
        <f>SUMIFS('DIAS DE INVENTARIO TAT'!M:M,'DIAS DE INVENTARIO TAT'!A:A,Tablaedad[[#This Row],[DESTINO]],'DIAS DE INVENTARIO TAT'!B:B,Tablaedad[[#This Row],[Item]])</f>
        <v>0</v>
      </c>
      <c r="L517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517" s="6">
        <f>SUMIFS(inv!D$1:D$1,inv!T$1:T$1,Tablaedad[[#This Row],[DESTINO]],inv!AA$1:AA$1,Tablaedad[[#This Row],[Columna4]],inv!P$1:P$1,Tablaedad[[#This Row],[Item]])</f>
        <v>0</v>
      </c>
      <c r="N517" s="183">
        <f>+IFERROR(Tablaedad[[#This Row],[CANTIDAD]]/Tablaedad[[#This Row],[INVENTARIO TOTAL]],0)</f>
        <v>0</v>
      </c>
      <c r="O517" t="e">
        <f>+VLOOKUP(Tablaedad[[#This Row],[Item]],'DT HUEVO'!$A:$E,5,0)</f>
        <v>#N/A</v>
      </c>
      <c r="P517">
        <f>SUMIFS('DIAS DE INVENTARIO TAT'!R:R,'DIAS DE INVENTARIO TAT'!A:A,Tablaedad[[#This Row],[DESTINO]],'DIAS DE INVENTARIO TAT'!B:B,Tablaedad[[#This Row],[Item]])</f>
        <v>0</v>
      </c>
      <c r="R517" t="s">
        <v>1733</v>
      </c>
      <c r="S517" t="s">
        <v>1733</v>
      </c>
      <c r="T517" t="s">
        <v>1733</v>
      </c>
    </row>
    <row r="518" spans="1:20">
      <c r="A518" s="196"/>
      <c r="B518" s="163"/>
      <c r="C518" s="199"/>
      <c r="D518" s="200"/>
      <c r="E518" s="198"/>
      <c r="F518" s="27" t="e">
        <f>VLOOKUP(Tablaedad[[#This Row],[Item]],'DT HUEVO'!$A:$B,2,0)</f>
        <v>#N/A</v>
      </c>
      <c r="G518" s="8" t="e">
        <f>+VLOOKUP(Tablaedad[[#This Row],[CEDI]],'CONVERSION DATOS'!B:C,2,0)</f>
        <v>#N/A</v>
      </c>
      <c r="H518" s="14" t="e">
        <f>+VLOOKUP(Tablaedad[[#This Row],[Item]],'DT HUEVO'!$A:$E,4,0)</f>
        <v>#N/A</v>
      </c>
      <c r="I518" t="e">
        <f>+VLOOKUP(Tablaedad[[#This Row],[Item]],'DT HUEVO'!$A:$D,3,0)</f>
        <v>#N/A</v>
      </c>
      <c r="J518" t="e">
        <f>+VLOOKUP(G518,'DT HUEVO'!$H:$K,4,0)</f>
        <v>#N/A</v>
      </c>
      <c r="K518">
        <f>SUMIFS('DIAS DE INVENTARIO TAT'!M:M,'DIAS DE INVENTARIO TAT'!A:A,Tablaedad[[#This Row],[DESTINO]],'DIAS DE INVENTARIO TAT'!B:B,Tablaedad[[#This Row],[Item]])</f>
        <v>0</v>
      </c>
      <c r="L518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518" s="6">
        <f>SUMIFS(inv!D$1:D$1,inv!T$1:T$1,Tablaedad[[#This Row],[DESTINO]],inv!AA$1:AA$1,Tablaedad[[#This Row],[Columna4]],inv!P$1:P$1,Tablaedad[[#This Row],[Item]])</f>
        <v>0</v>
      </c>
      <c r="N518" s="183">
        <f>+IFERROR(Tablaedad[[#This Row],[CANTIDAD]]/Tablaedad[[#This Row],[INVENTARIO TOTAL]],0)</f>
        <v>0</v>
      </c>
      <c r="O518" t="e">
        <f>+VLOOKUP(Tablaedad[[#This Row],[Item]],'DT HUEVO'!$A:$E,5,0)</f>
        <v>#N/A</v>
      </c>
      <c r="P518">
        <f>SUMIFS('DIAS DE INVENTARIO TAT'!R:R,'DIAS DE INVENTARIO TAT'!A:A,Tablaedad[[#This Row],[DESTINO]],'DIAS DE INVENTARIO TAT'!B:B,Tablaedad[[#This Row],[Item]])</f>
        <v>0</v>
      </c>
      <c r="R518" t="s">
        <v>1733</v>
      </c>
      <c r="S518" t="s">
        <v>1733</v>
      </c>
      <c r="T518" t="s">
        <v>1733</v>
      </c>
    </row>
  </sheetData>
  <phoneticPr fontId="27" type="noConversion"/>
  <dataValidations count="1">
    <dataValidation type="date" operator="greaterThan" allowBlank="1" showDropDown="1" showInputMessage="1" showErrorMessage="1" prompt="Introduce una fecha. después del 31/12/2020" sqref="B2:B518" xr:uid="{00000000-0002-0000-0C00-000000000000}">
      <formula1>44196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8"/>
  <dimension ref="B2:E32"/>
  <sheetViews>
    <sheetView showGridLines="0" zoomScale="115" zoomScaleNormal="115" workbookViewId="0">
      <selection activeCell="B2" sqref="B2:C29"/>
    </sheetView>
  </sheetViews>
  <sheetFormatPr baseColWidth="10" defaultRowHeight="14.5"/>
  <cols>
    <col min="1" max="1" width="3.1796875" customWidth="1"/>
    <col min="2" max="3" width="19.54296875" customWidth="1"/>
  </cols>
  <sheetData>
    <row r="2" spans="2:3">
      <c r="B2" s="137" t="s">
        <v>1258</v>
      </c>
      <c r="C2" s="137" t="s">
        <v>1257</v>
      </c>
    </row>
    <row r="3" spans="2:3" hidden="1">
      <c r="B3" t="s">
        <v>809</v>
      </c>
      <c r="C3" t="str">
        <f>IF(+IFERROR(VLOOKUP(B3,'INV. EDADES'!$A:$A,1,FALSE),0)=0,"SIN EDADES","OK")</f>
        <v>OK</v>
      </c>
    </row>
    <row r="4" spans="2:3" hidden="1">
      <c r="B4" t="s">
        <v>806</v>
      </c>
      <c r="C4" t="str">
        <f>IF(+IFERROR(VLOOKUP(B4,'INV. EDADES'!$A:$A,1,FALSE),0)=0,"SIN EDADES","OK")</f>
        <v>OK</v>
      </c>
    </row>
    <row r="5" spans="2:3" hidden="1">
      <c r="B5" t="s">
        <v>816</v>
      </c>
      <c r="C5" t="str">
        <f>IF(+IFERROR(VLOOKUP(B5,'INV. EDADES'!$A:$A,1,FALSE),0)=0,"SIN EDADES","OK")</f>
        <v>OK</v>
      </c>
    </row>
    <row r="6" spans="2:3" hidden="1">
      <c r="B6" t="s">
        <v>59</v>
      </c>
      <c r="C6" t="str">
        <f>IF(+IFERROR(VLOOKUP(B6,'INV. EDADES'!$A:$A,1,FALSE),0)=0,"SIN EDADES","OK")</f>
        <v>OK</v>
      </c>
    </row>
    <row r="7" spans="2:3" hidden="1">
      <c r="B7" t="s">
        <v>1429</v>
      </c>
      <c r="C7" t="str">
        <f>IF(+IFERROR(VLOOKUP(B7,'INV. EDADES'!$A:$A,1,FALSE),0)=0,"SIN EDADES","OK")</f>
        <v>OK</v>
      </c>
    </row>
    <row r="8" spans="2:3" hidden="1">
      <c r="B8" t="s">
        <v>796</v>
      </c>
      <c r="C8" t="str">
        <f>IF(+IFERROR(VLOOKUP(B8,'INV. EDADES'!$A:$A,1,FALSE),0)=0,"SIN EDADES","OK")</f>
        <v>OK</v>
      </c>
    </row>
    <row r="9" spans="2:3" hidden="1">
      <c r="B9" t="s">
        <v>779</v>
      </c>
      <c r="C9" t="str">
        <f>IF(+IFERROR(VLOOKUP(B9,'INV. EDADES'!$A:$A,1,FALSE),0)=0,"SIN EDADES","OK")</f>
        <v>OK</v>
      </c>
    </row>
    <row r="10" spans="2:3" hidden="1">
      <c r="B10" t="s">
        <v>803</v>
      </c>
      <c r="C10" t="str">
        <f>IF(+IFERROR(VLOOKUP(B10,'INV. EDADES'!$A:$A,1,FALSE),0)=0,"SIN EDADES","OK")</f>
        <v>OK</v>
      </c>
    </row>
    <row r="11" spans="2:3" hidden="1">
      <c r="B11" t="s">
        <v>1254</v>
      </c>
      <c r="C11" t="str">
        <f>IF(+IFERROR(VLOOKUP(B11,'INV. EDADES'!$A:$A,1,FALSE),0)=0,"SIN EDADES","OK")</f>
        <v>OK</v>
      </c>
    </row>
    <row r="12" spans="2:3">
      <c r="B12" t="s">
        <v>1161</v>
      </c>
      <c r="C12" t="str">
        <f>IF(+IFERROR(VLOOKUP(B12,'INV. EDADES'!$A:$A,1,FALSE),0)=0,"SIN EDADES","OK")</f>
        <v>SIN EDADES</v>
      </c>
    </row>
    <row r="13" spans="2:3" hidden="1">
      <c r="B13" t="s">
        <v>1255</v>
      </c>
      <c r="C13" t="str">
        <f>IF(+IFERROR(VLOOKUP(B13,'INV. EDADES'!$A:$A,1,FALSE),0)=0,"SIN EDADES","OK")</f>
        <v>OK</v>
      </c>
    </row>
    <row r="14" spans="2:3" hidden="1">
      <c r="B14" t="s">
        <v>780</v>
      </c>
      <c r="C14" t="str">
        <f>IF(+IFERROR(VLOOKUP(B14,'INV. EDADES'!$A:$A,1,FALSE),0)=0,"SIN EDADES","OK")</f>
        <v>OK</v>
      </c>
    </row>
    <row r="15" spans="2:3" hidden="1">
      <c r="B15" t="s">
        <v>807</v>
      </c>
      <c r="C15" t="str">
        <f>IF(+IFERROR(VLOOKUP(B15,'INV. EDADES'!$A:$A,1,FALSE),0)=0,"SIN EDADES","OK")</f>
        <v>OK</v>
      </c>
    </row>
    <row r="16" spans="2:3" hidden="1">
      <c r="B16" t="s">
        <v>782</v>
      </c>
      <c r="C16" t="str">
        <f>IF(+IFERROR(VLOOKUP(B16,'INV. EDADES'!$A:$A,1,FALSE),0)=0,"SIN EDADES","OK")</f>
        <v>OK</v>
      </c>
    </row>
    <row r="17" spans="2:5" hidden="1">
      <c r="B17" t="s">
        <v>811</v>
      </c>
      <c r="C17" t="str">
        <f>IF(+IFERROR(VLOOKUP(B17,'INV. EDADES'!$A:$A,1,FALSE),0)=0,"SIN EDADES","OK")</f>
        <v>OK</v>
      </c>
    </row>
    <row r="18" spans="2:5" hidden="1">
      <c r="B18" t="s">
        <v>771</v>
      </c>
      <c r="C18" t="str">
        <f>IF(+IFERROR(VLOOKUP(B18,'INV. EDADES'!$A:$A,1,FALSE),0)=0,"SIN EDADES","OK")</f>
        <v>OK</v>
      </c>
    </row>
    <row r="19" spans="2:5" hidden="1">
      <c r="B19" t="s">
        <v>808</v>
      </c>
      <c r="C19" t="str">
        <f>IF(+IFERROR(VLOOKUP(B19,'INV. EDADES'!$A:$A,1,FALSE),0)=0,"SIN EDADES","OK")</f>
        <v>OK</v>
      </c>
    </row>
    <row r="20" spans="2:5" hidden="1">
      <c r="B20" t="s">
        <v>794</v>
      </c>
      <c r="C20" t="str">
        <f>IF(+IFERROR(VLOOKUP(B20,'INV. EDADES'!$A:$A,1,FALSE),0)=0,"SIN EDADES","OK")</f>
        <v>OK</v>
      </c>
    </row>
    <row r="21" spans="2:5" hidden="1">
      <c r="B21" t="s">
        <v>804</v>
      </c>
      <c r="C21" t="str">
        <f>IF(+IFERROR(VLOOKUP(B21,'INV. EDADES'!$A:$A,1,FALSE),0)=0,"SIN EDADES","OK")</f>
        <v>OK</v>
      </c>
    </row>
    <row r="22" spans="2:5" hidden="1">
      <c r="B22" t="s">
        <v>781</v>
      </c>
      <c r="C22" t="str">
        <f>IF(+IFERROR(VLOOKUP(B22,'INV. EDADES'!$A:$A,1,FALSE),0)=0,"SIN EDADES","OK")</f>
        <v>OK</v>
      </c>
    </row>
    <row r="23" spans="2:5" hidden="1">
      <c r="B23" t="s">
        <v>1256</v>
      </c>
      <c r="C23" t="str">
        <f>IF(+IFERROR(VLOOKUP(B23,'INV. EDADES'!$A:$A,1,FALSE),0)=0,"SIN EDADES","OK")</f>
        <v>OK</v>
      </c>
    </row>
    <row r="24" spans="2:5" hidden="1">
      <c r="B24" t="s">
        <v>812</v>
      </c>
      <c r="C24" t="str">
        <f>IF(+IFERROR(VLOOKUP(B24,'INV. EDADES'!$A:$A,1,FALSE),0)=0,"SIN EDADES","OK")</f>
        <v>OK</v>
      </c>
    </row>
    <row r="25" spans="2:5" hidden="1">
      <c r="B25" t="s">
        <v>1430</v>
      </c>
      <c r="C25" t="str">
        <f>IF(+IFERROR(VLOOKUP(B25,'INV. EDADES'!$A:$A,1,FALSE),0)=0,"SIN EDADES","OK")</f>
        <v>OK</v>
      </c>
    </row>
    <row r="26" spans="2:5" hidden="1">
      <c r="B26" t="s">
        <v>1490</v>
      </c>
      <c r="C26" t="str">
        <f>IF(+IFERROR(VLOOKUP(B26,'INV. EDADES'!$A:$A,1,FALSE),0)=0,"SIN EDADES","OK")</f>
        <v>OK</v>
      </c>
    </row>
    <row r="27" spans="2:5" hidden="1">
      <c r="B27" t="s">
        <v>1489</v>
      </c>
      <c r="C27" t="str">
        <f>IF(+IFERROR(VLOOKUP(B27,'INV. EDADES'!$A:$A,1,FALSE),0)=0,"SIN EDADES","OK")</f>
        <v>OK</v>
      </c>
    </row>
    <row r="28" spans="2:5">
      <c r="B28" t="s">
        <v>1264</v>
      </c>
      <c r="C28" t="str">
        <f>IF(+IFERROR(VLOOKUP(B28,'INV. EDADES'!$A:$A,1,FALSE),0)=0,"SIN EDADES","OK")</f>
        <v>SIN EDADES</v>
      </c>
    </row>
    <row r="29" spans="2:5">
      <c r="B29" t="s">
        <v>1673</v>
      </c>
      <c r="C29" t="str">
        <f>IF(+IFERROR(VLOOKUP(B29,'INV. EDADES'!$A:$A,1,FALSE),0)=0,"SIN EDADES","OK")</f>
        <v>SIN EDADES</v>
      </c>
    </row>
    <row r="32" spans="2:5">
      <c r="E32" t="s">
        <v>703</v>
      </c>
    </row>
  </sheetData>
  <sortState xmlns:xlrd2="http://schemas.microsoft.com/office/spreadsheetml/2017/richdata2" ref="B3:B19">
    <sortCondition ref="B3:B19"/>
  </sortState>
  <conditionalFormatting sqref="C3:C29">
    <cfRule type="containsText" dxfId="39" priority="1" operator="containsText" text="SIN EDADES">
      <formula>NOT(ISERROR(SEARCH("SIN EDADES",C3)))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9"/>
  <dimension ref="A1:L255"/>
  <sheetViews>
    <sheetView showGridLines="0" zoomScale="70" zoomScaleNormal="70" workbookViewId="0"/>
  </sheetViews>
  <sheetFormatPr baseColWidth="10" defaultColWidth="11.453125" defaultRowHeight="10.5"/>
  <cols>
    <col min="1" max="1" width="20.36328125" style="115" bestFit="1" customWidth="1"/>
    <col min="2" max="2" width="12.81640625" style="115" bestFit="1" customWidth="1"/>
    <col min="3" max="3" width="57.90625" style="116" bestFit="1" customWidth="1"/>
    <col min="4" max="5" width="15" style="104" bestFit="1" customWidth="1"/>
    <col min="6" max="6" width="14.81640625" style="104" bestFit="1" customWidth="1"/>
    <col min="7" max="7" width="15" style="104" bestFit="1" customWidth="1"/>
    <col min="8" max="8" width="14.81640625" style="104" bestFit="1" customWidth="1"/>
    <col min="9" max="11" width="15" style="104" bestFit="1" customWidth="1"/>
    <col min="12" max="12" width="11.453125" style="69" bestFit="1" customWidth="1"/>
    <col min="13" max="16384" width="11.453125" style="69"/>
  </cols>
  <sheetData>
    <row r="1" spans="1:12">
      <c r="D1" s="103" t="str">
        <f t="shared" ref="D1:K1" si="0">UPPER(TEXT(D3,"DDDD"))</f>
        <v>SÁBADO</v>
      </c>
      <c r="E1" s="103" t="str">
        <f t="shared" si="0"/>
        <v>LUNES</v>
      </c>
      <c r="F1" s="103" t="str">
        <f t="shared" si="0"/>
        <v>MARTES</v>
      </c>
      <c r="G1" s="103" t="str">
        <f t="shared" si="0"/>
        <v>MIÉRCOLES</v>
      </c>
      <c r="H1" s="103" t="str">
        <f t="shared" si="0"/>
        <v>JUEVES</v>
      </c>
      <c r="I1" s="103" t="str">
        <f t="shared" si="0"/>
        <v>VIERNES</v>
      </c>
      <c r="J1" s="103" t="str">
        <f t="shared" si="0"/>
        <v>SÁBADO</v>
      </c>
      <c r="K1" s="103" t="str">
        <f t="shared" si="0"/>
        <v>LUNES</v>
      </c>
    </row>
    <row r="2" spans="1:12" s="146" customFormat="1" ht="22.25" customHeight="1">
      <c r="A2" s="142"/>
      <c r="B2" s="142"/>
      <c r="C2" s="143"/>
      <c r="D2" s="144">
        <f t="shared" ref="D2:J2" si="1">SUBTOTAL(9,D4:D230)</f>
        <v>2303279</v>
      </c>
      <c r="E2" s="144">
        <f t="shared" si="1"/>
        <v>2183082</v>
      </c>
      <c r="F2" s="144">
        <f t="shared" si="1"/>
        <v>2307087</v>
      </c>
      <c r="G2" s="144">
        <f t="shared" si="1"/>
        <v>2097232</v>
      </c>
      <c r="H2" s="144">
        <f t="shared" si="1"/>
        <v>2099201</v>
      </c>
      <c r="I2" s="144">
        <f t="shared" si="1"/>
        <v>2286213</v>
      </c>
      <c r="J2" s="144">
        <f t="shared" si="1"/>
        <v>2301289</v>
      </c>
      <c r="K2" s="144">
        <f>SUBTOTAL(9,K4:K230)</f>
        <v>582132</v>
      </c>
      <c r="L2" s="145"/>
    </row>
    <row r="3" spans="1:12" ht="14.5">
      <c r="A3" s="133" t="s">
        <v>1314</v>
      </c>
      <c r="B3" s="133" t="s">
        <v>1315</v>
      </c>
      <c r="C3" s="133" t="s">
        <v>2</v>
      </c>
      <c r="D3" s="134">
        <v>46298</v>
      </c>
      <c r="E3" s="134">
        <v>46300</v>
      </c>
      <c r="F3" s="134">
        <v>46301</v>
      </c>
      <c r="G3" s="134">
        <v>46302</v>
      </c>
      <c r="H3" s="134">
        <v>46303</v>
      </c>
      <c r="I3" s="134">
        <v>46304</v>
      </c>
      <c r="J3" s="134">
        <v>46305</v>
      </c>
      <c r="K3" s="134">
        <v>46307</v>
      </c>
    </row>
    <row r="4" spans="1:12" ht="14.5">
      <c r="A4" s="5" t="s">
        <v>1316</v>
      </c>
      <c r="B4" s="5">
        <v>112379</v>
      </c>
      <c r="C4" t="s">
        <v>1067</v>
      </c>
      <c r="D4">
        <v>300</v>
      </c>
      <c r="E4">
        <v>2700</v>
      </c>
      <c r="F4"/>
      <c r="G4"/>
      <c r="H4"/>
      <c r="I4"/>
      <c r="J4">
        <v>9000</v>
      </c>
      <c r="K4"/>
    </row>
    <row r="5" spans="1:12" ht="14.5">
      <c r="A5" s="5" t="s">
        <v>1316</v>
      </c>
      <c r="B5" s="5">
        <v>112268</v>
      </c>
      <c r="C5" t="s">
        <v>1066</v>
      </c>
      <c r="D5"/>
      <c r="E5">
        <v>2400</v>
      </c>
      <c r="F5"/>
      <c r="G5"/>
      <c r="H5"/>
      <c r="I5"/>
      <c r="J5">
        <v>2400</v>
      </c>
      <c r="K5"/>
    </row>
    <row r="6" spans="1:12" ht="14.5">
      <c r="A6" s="5" t="s">
        <v>1316</v>
      </c>
      <c r="B6" s="5">
        <v>112357</v>
      </c>
      <c r="C6" t="s">
        <v>1068</v>
      </c>
      <c r="D6"/>
      <c r="E6">
        <v>240</v>
      </c>
      <c r="F6"/>
      <c r="G6"/>
      <c r="H6"/>
      <c r="I6"/>
      <c r="J6">
        <v>0</v>
      </c>
      <c r="K6"/>
    </row>
    <row r="7" spans="1:12" ht="14.5">
      <c r="A7" s="5" t="s">
        <v>1316</v>
      </c>
      <c r="B7" s="5">
        <v>2110302</v>
      </c>
      <c r="C7" t="s">
        <v>1007</v>
      </c>
      <c r="D7">
        <v>123685</v>
      </c>
      <c r="E7">
        <v>107797</v>
      </c>
      <c r="F7">
        <v>90467</v>
      </c>
      <c r="G7">
        <v>106663</v>
      </c>
      <c r="H7">
        <v>105327</v>
      </c>
      <c r="I7">
        <v>85357</v>
      </c>
      <c r="J7">
        <v>122488</v>
      </c>
      <c r="K7">
        <v>76357</v>
      </c>
    </row>
    <row r="8" spans="1:12" ht="14.5">
      <c r="A8" s="5" t="s">
        <v>1316</v>
      </c>
      <c r="B8" s="5">
        <v>2110402</v>
      </c>
      <c r="C8" t="s">
        <v>1009</v>
      </c>
      <c r="D8">
        <v>142887</v>
      </c>
      <c r="E8">
        <v>155406</v>
      </c>
      <c r="F8">
        <v>117234</v>
      </c>
      <c r="G8">
        <v>140691</v>
      </c>
      <c r="H8">
        <v>109252</v>
      </c>
      <c r="I8">
        <v>159255</v>
      </c>
      <c r="J8">
        <v>149454</v>
      </c>
      <c r="K8">
        <v>116496</v>
      </c>
    </row>
    <row r="9" spans="1:12" ht="14.5">
      <c r="A9" s="5" t="s">
        <v>1316</v>
      </c>
      <c r="B9" s="5">
        <v>2110202</v>
      </c>
      <c r="C9" t="s">
        <v>1008</v>
      </c>
      <c r="D9">
        <v>90</v>
      </c>
      <c r="E9">
        <v>1074</v>
      </c>
      <c r="F9">
        <v>359</v>
      </c>
      <c r="G9">
        <v>180</v>
      </c>
      <c r="H9">
        <v>2597</v>
      </c>
      <c r="I9">
        <v>360</v>
      </c>
      <c r="J9">
        <v>1260</v>
      </c>
      <c r="K9">
        <v>180</v>
      </c>
    </row>
    <row r="10" spans="1:12" ht="14.5">
      <c r="A10" s="5" t="s">
        <v>1316</v>
      </c>
      <c r="B10" s="5">
        <v>110303</v>
      </c>
      <c r="C10" t="s">
        <v>1097</v>
      </c>
      <c r="D10"/>
      <c r="E10"/>
      <c r="F10"/>
      <c r="G10"/>
      <c r="H10">
        <v>2070</v>
      </c>
      <c r="I10"/>
      <c r="J10"/>
      <c r="K10"/>
    </row>
    <row r="11" spans="1:12" ht="14.5">
      <c r="A11" s="5" t="s">
        <v>1316</v>
      </c>
      <c r="B11" s="5">
        <v>110216</v>
      </c>
      <c r="C11" t="s">
        <v>1071</v>
      </c>
      <c r="D11"/>
      <c r="E11">
        <v>600</v>
      </c>
      <c r="F11"/>
      <c r="G11">
        <v>1320</v>
      </c>
      <c r="H11">
        <v>680</v>
      </c>
      <c r="I11">
        <v>810</v>
      </c>
      <c r="J11"/>
      <c r="K11"/>
    </row>
    <row r="12" spans="1:12" ht="14.5">
      <c r="A12" s="5" t="s">
        <v>1316</v>
      </c>
      <c r="B12" s="5">
        <v>110316</v>
      </c>
      <c r="C12" t="s">
        <v>1094</v>
      </c>
      <c r="D12">
        <v>18360</v>
      </c>
      <c r="E12">
        <v>7800</v>
      </c>
      <c r="F12">
        <v>10222</v>
      </c>
      <c r="G12">
        <v>15200</v>
      </c>
      <c r="H12">
        <v>16140</v>
      </c>
      <c r="I12">
        <v>25648</v>
      </c>
      <c r="J12">
        <v>10017</v>
      </c>
      <c r="K12"/>
    </row>
    <row r="13" spans="1:12" ht="14.5">
      <c r="A13" s="5" t="s">
        <v>1316</v>
      </c>
      <c r="B13" s="5">
        <v>110416</v>
      </c>
      <c r="C13" t="s">
        <v>1265</v>
      </c>
      <c r="D13">
        <v>8700</v>
      </c>
      <c r="E13">
        <v>1200</v>
      </c>
      <c r="F13">
        <v>6750</v>
      </c>
      <c r="G13">
        <v>3150</v>
      </c>
      <c r="H13">
        <v>4040</v>
      </c>
      <c r="I13">
        <v>27480</v>
      </c>
      <c r="J13">
        <v>3900</v>
      </c>
      <c r="K13"/>
    </row>
    <row r="14" spans="1:12" ht="14.5">
      <c r="A14" s="5" t="s">
        <v>1316</v>
      </c>
      <c r="B14" s="5">
        <v>110480</v>
      </c>
      <c r="C14" t="s">
        <v>1483</v>
      </c>
      <c r="D14"/>
      <c r="E14">
        <v>10800</v>
      </c>
      <c r="F14"/>
      <c r="G14">
        <v>32760</v>
      </c>
      <c r="H14"/>
      <c r="I14"/>
      <c r="J14"/>
      <c r="K14"/>
    </row>
    <row r="15" spans="1:12" ht="14.5">
      <c r="A15" s="5" t="s">
        <v>1316</v>
      </c>
      <c r="B15" s="5">
        <v>114379</v>
      </c>
      <c r="C15" t="s">
        <v>1182</v>
      </c>
      <c r="D15"/>
      <c r="E15"/>
      <c r="F15">
        <v>3600</v>
      </c>
      <c r="G15"/>
      <c r="H15"/>
      <c r="I15"/>
      <c r="J15"/>
      <c r="K15"/>
    </row>
    <row r="16" spans="1:12" ht="14.5">
      <c r="A16" s="5" t="s">
        <v>1316</v>
      </c>
      <c r="B16" s="5">
        <v>114268</v>
      </c>
      <c r="C16" t="s">
        <v>1180</v>
      </c>
      <c r="D16">
        <v>-300</v>
      </c>
      <c r="E16"/>
      <c r="F16"/>
      <c r="G16"/>
      <c r="H16"/>
      <c r="I16"/>
      <c r="J16"/>
      <c r="K16"/>
    </row>
    <row r="17" spans="1:11" ht="14.5">
      <c r="A17" s="5" t="s">
        <v>1316</v>
      </c>
      <c r="B17" s="5">
        <v>2010108</v>
      </c>
      <c r="C17" t="s">
        <v>1117</v>
      </c>
      <c r="D17"/>
      <c r="E17"/>
      <c r="F17"/>
      <c r="G17"/>
      <c r="H17"/>
      <c r="I17">
        <v>36</v>
      </c>
      <c r="J17"/>
      <c r="K17"/>
    </row>
    <row r="18" spans="1:11" ht="14.5">
      <c r="A18" s="5" t="s">
        <v>1316</v>
      </c>
      <c r="B18" s="5">
        <v>2110403</v>
      </c>
      <c r="C18" t="s">
        <v>1081</v>
      </c>
      <c r="D18"/>
      <c r="E18"/>
      <c r="F18">
        <v>60</v>
      </c>
      <c r="G18"/>
      <c r="H18">
        <v>11767</v>
      </c>
      <c r="I18">
        <v>140</v>
      </c>
      <c r="J18"/>
      <c r="K18"/>
    </row>
    <row r="19" spans="1:11" ht="14.5">
      <c r="A19" s="5" t="s">
        <v>1316</v>
      </c>
      <c r="B19" s="5">
        <v>110322</v>
      </c>
      <c r="C19" t="s">
        <v>1326</v>
      </c>
      <c r="D19">
        <v>1800</v>
      </c>
      <c r="E19"/>
      <c r="F19"/>
      <c r="G19"/>
      <c r="H19"/>
      <c r="I19"/>
      <c r="J19"/>
      <c r="K19"/>
    </row>
    <row r="20" spans="1:11" ht="14.5">
      <c r="A20" s="167" t="s">
        <v>1316</v>
      </c>
      <c r="B20" s="5">
        <v>2110304</v>
      </c>
      <c r="C20" t="s">
        <v>1432</v>
      </c>
      <c r="D20"/>
      <c r="E20"/>
      <c r="F20"/>
      <c r="G20"/>
      <c r="H20">
        <v>300</v>
      </c>
      <c r="I20">
        <v>720</v>
      </c>
      <c r="J20"/>
      <c r="K20"/>
    </row>
    <row r="21" spans="1:11" ht="14.5">
      <c r="A21" s="5" t="s">
        <v>1316</v>
      </c>
      <c r="B21" s="5">
        <v>2110404</v>
      </c>
      <c r="C21" t="s">
        <v>1431</v>
      </c>
      <c r="D21"/>
      <c r="E21"/>
      <c r="F21">
        <v>3300</v>
      </c>
      <c r="G21"/>
      <c r="H21">
        <v>3300</v>
      </c>
      <c r="I21"/>
      <c r="J21">
        <v>3000</v>
      </c>
      <c r="K21"/>
    </row>
    <row r="22" spans="1:11" ht="14.5">
      <c r="A22" s="5" t="s">
        <v>1316</v>
      </c>
      <c r="B22" s="5">
        <v>2152388</v>
      </c>
      <c r="C22" t="s">
        <v>1106</v>
      </c>
      <c r="D22">
        <v>6825</v>
      </c>
      <c r="E22">
        <v>10560</v>
      </c>
      <c r="F22">
        <v>12255</v>
      </c>
      <c r="G22">
        <v>14730</v>
      </c>
      <c r="H22">
        <v>8382</v>
      </c>
      <c r="I22">
        <v>8145</v>
      </c>
      <c r="J22">
        <v>11220</v>
      </c>
      <c r="K22">
        <v>5460</v>
      </c>
    </row>
    <row r="23" spans="1:11" ht="14.5">
      <c r="A23" s="5" t="s">
        <v>1372</v>
      </c>
      <c r="B23" s="5">
        <v>112379</v>
      </c>
      <c r="C23" t="s">
        <v>1067</v>
      </c>
      <c r="D23">
        <v>42300</v>
      </c>
      <c r="E23">
        <v>20400</v>
      </c>
      <c r="F23">
        <v>41010</v>
      </c>
      <c r="G23">
        <v>24990</v>
      </c>
      <c r="H23">
        <v>30870</v>
      </c>
      <c r="I23">
        <v>84900</v>
      </c>
      <c r="J23">
        <v>270</v>
      </c>
      <c r="K23">
        <v>28200</v>
      </c>
    </row>
    <row r="24" spans="1:11" ht="14.5">
      <c r="A24" s="5" t="s">
        <v>1372</v>
      </c>
      <c r="B24" s="5">
        <v>112268</v>
      </c>
      <c r="C24" t="s">
        <v>1066</v>
      </c>
      <c r="D24">
        <v>14700</v>
      </c>
      <c r="E24">
        <v>9870</v>
      </c>
      <c r="F24">
        <v>9090</v>
      </c>
      <c r="G24">
        <v>6825</v>
      </c>
      <c r="H24">
        <v>8400</v>
      </c>
      <c r="I24">
        <v>11325</v>
      </c>
      <c r="J24">
        <v>840</v>
      </c>
      <c r="K24">
        <v>7365</v>
      </c>
    </row>
    <row r="25" spans="1:11" ht="14.5">
      <c r="A25" s="5" t="s">
        <v>1372</v>
      </c>
      <c r="B25" s="5">
        <v>112357</v>
      </c>
      <c r="C25" t="s">
        <v>1068</v>
      </c>
      <c r="D25">
        <v>2400</v>
      </c>
      <c r="E25">
        <v>600</v>
      </c>
      <c r="F25">
        <v>3000</v>
      </c>
      <c r="G25">
        <v>1272</v>
      </c>
      <c r="H25">
        <v>3960</v>
      </c>
      <c r="I25">
        <v>3336</v>
      </c>
      <c r="J25">
        <v>-36</v>
      </c>
      <c r="K25">
        <v>3000</v>
      </c>
    </row>
    <row r="26" spans="1:11" ht="14.5">
      <c r="A26" s="5" t="s">
        <v>1372</v>
      </c>
      <c r="B26" s="5">
        <v>2110302</v>
      </c>
      <c r="C26" t="s">
        <v>1007</v>
      </c>
      <c r="D26">
        <v>91474</v>
      </c>
      <c r="E26">
        <v>83558</v>
      </c>
      <c r="F26">
        <v>95259</v>
      </c>
      <c r="G26">
        <v>75695</v>
      </c>
      <c r="H26">
        <v>76050</v>
      </c>
      <c r="I26">
        <v>83669</v>
      </c>
      <c r="J26">
        <v>83562</v>
      </c>
      <c r="K26">
        <v>66293</v>
      </c>
    </row>
    <row r="27" spans="1:11" ht="14.5">
      <c r="A27" s="5" t="s">
        <v>1372</v>
      </c>
      <c r="B27" s="5">
        <v>2110402</v>
      </c>
      <c r="C27" t="s">
        <v>1009</v>
      </c>
      <c r="D27">
        <v>4449</v>
      </c>
      <c r="E27">
        <v>3521</v>
      </c>
      <c r="F27">
        <v>7513</v>
      </c>
      <c r="G27">
        <v>4054</v>
      </c>
      <c r="H27">
        <v>3462</v>
      </c>
      <c r="I27">
        <v>5045</v>
      </c>
      <c r="J27">
        <v>7257</v>
      </c>
      <c r="K27">
        <v>3111</v>
      </c>
    </row>
    <row r="28" spans="1:11" ht="14.5">
      <c r="A28" s="5" t="s">
        <v>1372</v>
      </c>
      <c r="B28" s="5">
        <v>152384</v>
      </c>
      <c r="C28" t="s">
        <v>1107</v>
      </c>
      <c r="D28">
        <v>8955</v>
      </c>
      <c r="E28">
        <v>21390</v>
      </c>
      <c r="F28">
        <v>9900</v>
      </c>
      <c r="G28">
        <v>8280</v>
      </c>
      <c r="H28">
        <v>29625</v>
      </c>
      <c r="I28">
        <v>8955</v>
      </c>
      <c r="J28">
        <v>7500</v>
      </c>
      <c r="K28">
        <v>23985</v>
      </c>
    </row>
    <row r="29" spans="1:11" ht="14.5">
      <c r="A29" s="5" t="s">
        <v>1372</v>
      </c>
      <c r="B29" s="5">
        <v>2110202</v>
      </c>
      <c r="C29" t="s">
        <v>1008</v>
      </c>
      <c r="D29">
        <v>131657</v>
      </c>
      <c r="E29">
        <v>82072</v>
      </c>
      <c r="F29">
        <v>83064</v>
      </c>
      <c r="G29">
        <v>76432</v>
      </c>
      <c r="H29">
        <v>87566</v>
      </c>
      <c r="I29">
        <v>65997</v>
      </c>
      <c r="J29">
        <v>95078</v>
      </c>
      <c r="K29">
        <v>95197</v>
      </c>
    </row>
    <row r="30" spans="1:11" ht="14.5">
      <c r="A30" s="5" t="s">
        <v>1372</v>
      </c>
      <c r="B30" s="5">
        <v>110303</v>
      </c>
      <c r="C30" t="s">
        <v>1097</v>
      </c>
      <c r="D30"/>
      <c r="E30">
        <v>450</v>
      </c>
      <c r="F30"/>
      <c r="G30"/>
      <c r="H30"/>
      <c r="I30"/>
      <c r="J30"/>
      <c r="K30">
        <v>450</v>
      </c>
    </row>
    <row r="31" spans="1:11" ht="14.5">
      <c r="A31" s="5" t="s">
        <v>1372</v>
      </c>
      <c r="B31" s="5">
        <v>110216</v>
      </c>
      <c r="C31" t="s">
        <v>1071</v>
      </c>
      <c r="D31">
        <v>2999</v>
      </c>
      <c r="E31">
        <v>7809</v>
      </c>
      <c r="F31">
        <v>9422</v>
      </c>
      <c r="G31">
        <v>4644</v>
      </c>
      <c r="H31">
        <v>3547</v>
      </c>
      <c r="I31">
        <v>4974</v>
      </c>
      <c r="J31">
        <v>-63</v>
      </c>
      <c r="K31">
        <v>3780</v>
      </c>
    </row>
    <row r="32" spans="1:11" ht="14.5">
      <c r="A32" s="5" t="s">
        <v>1372</v>
      </c>
      <c r="B32" s="5">
        <v>110316</v>
      </c>
      <c r="C32" t="s">
        <v>1094</v>
      </c>
      <c r="D32">
        <v>7650</v>
      </c>
      <c r="E32">
        <v>23910</v>
      </c>
      <c r="F32">
        <v>30780</v>
      </c>
      <c r="G32">
        <v>13680</v>
      </c>
      <c r="H32">
        <v>21810</v>
      </c>
      <c r="I32">
        <v>12600</v>
      </c>
      <c r="J32"/>
      <c r="K32">
        <v>23430</v>
      </c>
    </row>
    <row r="33" spans="1:11" ht="14.5">
      <c r="A33" s="5" t="s">
        <v>1372</v>
      </c>
      <c r="B33" s="5">
        <v>110416</v>
      </c>
      <c r="C33" t="s">
        <v>1265</v>
      </c>
      <c r="D33">
        <v>12900</v>
      </c>
      <c r="E33">
        <v>270</v>
      </c>
      <c r="F33">
        <v>2100</v>
      </c>
      <c r="G33">
        <v>15450</v>
      </c>
      <c r="H33"/>
      <c r="I33">
        <v>1110</v>
      </c>
      <c r="J33"/>
      <c r="K33">
        <v>19230</v>
      </c>
    </row>
    <row r="34" spans="1:11" ht="14.5">
      <c r="A34" s="5" t="s">
        <v>1372</v>
      </c>
      <c r="B34" s="5">
        <v>2010102</v>
      </c>
      <c r="C34" t="s">
        <v>1266</v>
      </c>
      <c r="D34">
        <v>3896</v>
      </c>
      <c r="E34">
        <v>4865</v>
      </c>
      <c r="F34">
        <v>5679</v>
      </c>
      <c r="G34">
        <v>5997</v>
      </c>
      <c r="H34">
        <v>5179</v>
      </c>
      <c r="I34">
        <v>5383</v>
      </c>
      <c r="J34">
        <v>5372</v>
      </c>
      <c r="K34">
        <v>4611</v>
      </c>
    </row>
    <row r="35" spans="1:11" ht="14.5">
      <c r="A35" s="5" t="s">
        <v>1372</v>
      </c>
      <c r="B35" s="5">
        <v>152382</v>
      </c>
      <c r="C35" t="s">
        <v>1113</v>
      </c>
      <c r="D35"/>
      <c r="E35">
        <v>0</v>
      </c>
      <c r="F35"/>
      <c r="G35"/>
      <c r="H35">
        <v>0</v>
      </c>
      <c r="I35"/>
      <c r="J35"/>
      <c r="K35"/>
    </row>
    <row r="36" spans="1:11" ht="14.5">
      <c r="A36" s="5" t="s">
        <v>1372</v>
      </c>
      <c r="B36" s="5">
        <v>110472</v>
      </c>
      <c r="C36" t="s">
        <v>1078</v>
      </c>
      <c r="D36"/>
      <c r="E36"/>
      <c r="F36">
        <v>9180</v>
      </c>
      <c r="G36"/>
      <c r="H36"/>
      <c r="I36"/>
      <c r="J36"/>
      <c r="K36"/>
    </row>
    <row r="37" spans="1:11" ht="14.5">
      <c r="A37" s="5" t="s">
        <v>1372</v>
      </c>
      <c r="B37" s="5">
        <v>152381</v>
      </c>
      <c r="C37" t="s">
        <v>1219</v>
      </c>
      <c r="D37"/>
      <c r="E37">
        <v>-12</v>
      </c>
      <c r="F37"/>
      <c r="G37"/>
      <c r="H37"/>
      <c r="I37"/>
      <c r="J37"/>
      <c r="K37"/>
    </row>
    <row r="38" spans="1:11" ht="14.5">
      <c r="A38" s="5" t="s">
        <v>1372</v>
      </c>
      <c r="B38" s="5">
        <v>112271</v>
      </c>
      <c r="C38" t="s">
        <v>1235</v>
      </c>
      <c r="D38">
        <v>7200</v>
      </c>
      <c r="E38">
        <v>7680</v>
      </c>
      <c r="F38">
        <v>8220</v>
      </c>
      <c r="G38">
        <v>5445</v>
      </c>
      <c r="H38">
        <v>4590</v>
      </c>
      <c r="I38">
        <v>6510</v>
      </c>
      <c r="J38">
        <v>7350</v>
      </c>
      <c r="K38">
        <v>7038</v>
      </c>
    </row>
    <row r="39" spans="1:11" ht="14.5">
      <c r="A39" s="5" t="s">
        <v>1372</v>
      </c>
      <c r="B39" s="5">
        <v>112365</v>
      </c>
      <c r="C39" t="s">
        <v>1120</v>
      </c>
      <c r="D39"/>
      <c r="E39"/>
      <c r="F39"/>
      <c r="G39"/>
      <c r="H39"/>
      <c r="I39"/>
      <c r="J39">
        <v>300</v>
      </c>
      <c r="K39"/>
    </row>
    <row r="40" spans="1:11" ht="14.5">
      <c r="A40" s="5" t="s">
        <v>1372</v>
      </c>
      <c r="B40" s="5">
        <v>110322</v>
      </c>
      <c r="C40" t="s">
        <v>1326</v>
      </c>
      <c r="D40">
        <v>2250</v>
      </c>
      <c r="E40"/>
      <c r="F40"/>
      <c r="G40"/>
      <c r="H40"/>
      <c r="I40"/>
      <c r="J40"/>
      <c r="K40"/>
    </row>
    <row r="41" spans="1:11" ht="14.5">
      <c r="A41" s="5" t="s">
        <v>1372</v>
      </c>
      <c r="B41" s="5">
        <v>152281</v>
      </c>
      <c r="C41" t="s">
        <v>1337</v>
      </c>
      <c r="D41"/>
      <c r="E41">
        <v>0</v>
      </c>
      <c r="F41"/>
      <c r="G41"/>
      <c r="H41"/>
      <c r="I41"/>
      <c r="J41"/>
      <c r="K41"/>
    </row>
    <row r="42" spans="1:11" ht="14.5">
      <c r="A42" s="5" t="s">
        <v>1372</v>
      </c>
      <c r="B42" s="5">
        <v>2152388</v>
      </c>
      <c r="C42" t="s">
        <v>1106</v>
      </c>
      <c r="D42">
        <v>270</v>
      </c>
      <c r="E42">
        <v>929</v>
      </c>
      <c r="F42">
        <v>330</v>
      </c>
      <c r="G42">
        <v>225</v>
      </c>
      <c r="H42">
        <v>660</v>
      </c>
      <c r="I42">
        <v>450</v>
      </c>
      <c r="J42">
        <v>375</v>
      </c>
      <c r="K42">
        <v>390</v>
      </c>
    </row>
    <row r="43" spans="1:11" ht="14.5">
      <c r="A43" s="167" t="s">
        <v>1372</v>
      </c>
      <c r="B43" s="5">
        <v>2112207</v>
      </c>
      <c r="C43" t="s">
        <v>1104</v>
      </c>
      <c r="D43">
        <v>765</v>
      </c>
      <c r="E43">
        <v>615</v>
      </c>
      <c r="F43">
        <v>570</v>
      </c>
      <c r="G43">
        <v>75</v>
      </c>
      <c r="H43">
        <v>345</v>
      </c>
      <c r="I43">
        <v>465</v>
      </c>
      <c r="J43">
        <v>240</v>
      </c>
      <c r="K43">
        <v>285</v>
      </c>
    </row>
    <row r="44" spans="1:11" ht="14.5">
      <c r="A44" s="5" t="s">
        <v>1371</v>
      </c>
      <c r="B44" s="5">
        <v>2110302</v>
      </c>
      <c r="C44" t="s">
        <v>1007</v>
      </c>
      <c r="D44">
        <v>30942</v>
      </c>
      <c r="E44">
        <v>27805</v>
      </c>
      <c r="F44">
        <v>22718</v>
      </c>
      <c r="G44">
        <v>17239</v>
      </c>
      <c r="H44">
        <v>19575</v>
      </c>
      <c r="I44">
        <v>20564</v>
      </c>
      <c r="J44">
        <v>26718</v>
      </c>
      <c r="K44">
        <v>20661</v>
      </c>
    </row>
    <row r="45" spans="1:11" ht="14.5">
      <c r="A45" s="5" t="s">
        <v>1371</v>
      </c>
      <c r="B45" s="5">
        <v>2110402</v>
      </c>
      <c r="C45" t="s">
        <v>1009</v>
      </c>
      <c r="D45">
        <v>506</v>
      </c>
      <c r="E45">
        <v>1282</v>
      </c>
      <c r="F45">
        <v>2150</v>
      </c>
      <c r="G45">
        <v>1078</v>
      </c>
      <c r="H45">
        <v>1407</v>
      </c>
      <c r="I45">
        <v>895</v>
      </c>
      <c r="J45">
        <v>1311</v>
      </c>
      <c r="K45">
        <v>90</v>
      </c>
    </row>
    <row r="46" spans="1:11" ht="14.5">
      <c r="A46" s="5" t="s">
        <v>1371</v>
      </c>
      <c r="B46" s="5">
        <v>152384</v>
      </c>
      <c r="C46" t="s">
        <v>1107</v>
      </c>
      <c r="D46">
        <v>195</v>
      </c>
      <c r="E46">
        <v>1590</v>
      </c>
      <c r="F46">
        <v>1365</v>
      </c>
      <c r="G46">
        <v>1560</v>
      </c>
      <c r="H46">
        <v>1515</v>
      </c>
      <c r="I46">
        <v>810</v>
      </c>
      <c r="J46">
        <v>720</v>
      </c>
      <c r="K46">
        <v>1875</v>
      </c>
    </row>
    <row r="47" spans="1:11" ht="14.5">
      <c r="A47" s="5" t="s">
        <v>1371</v>
      </c>
      <c r="B47" s="5">
        <v>2110202</v>
      </c>
      <c r="C47" t="s">
        <v>1008</v>
      </c>
      <c r="D47">
        <v>27905</v>
      </c>
      <c r="E47">
        <v>27424</v>
      </c>
      <c r="F47">
        <v>22706</v>
      </c>
      <c r="G47">
        <v>16992</v>
      </c>
      <c r="H47">
        <v>25356</v>
      </c>
      <c r="I47">
        <v>23239</v>
      </c>
      <c r="J47">
        <v>23783</v>
      </c>
      <c r="K47">
        <v>20925</v>
      </c>
    </row>
    <row r="48" spans="1:11" ht="14.5">
      <c r="A48" s="5" t="s">
        <v>1371</v>
      </c>
      <c r="B48" s="5">
        <v>2010102</v>
      </c>
      <c r="C48" t="s">
        <v>1266</v>
      </c>
      <c r="D48">
        <v>2269</v>
      </c>
      <c r="E48">
        <v>1293</v>
      </c>
      <c r="F48">
        <v>1792</v>
      </c>
      <c r="G48">
        <v>2198</v>
      </c>
      <c r="H48">
        <v>2286</v>
      </c>
      <c r="I48">
        <v>1554</v>
      </c>
      <c r="J48">
        <v>2629</v>
      </c>
      <c r="K48">
        <v>2423</v>
      </c>
    </row>
    <row r="49" spans="1:11" ht="14.5">
      <c r="A49" s="5" t="s">
        <v>1371</v>
      </c>
      <c r="B49" s="5">
        <v>112271</v>
      </c>
      <c r="C49" t="s">
        <v>1235</v>
      </c>
      <c r="D49">
        <v>2580</v>
      </c>
      <c r="E49">
        <v>3090</v>
      </c>
      <c r="F49">
        <v>1081</v>
      </c>
      <c r="G49">
        <v>4740</v>
      </c>
      <c r="H49">
        <v>3045</v>
      </c>
      <c r="I49">
        <v>960</v>
      </c>
      <c r="J49">
        <v>2985</v>
      </c>
      <c r="K49">
        <v>3030</v>
      </c>
    </row>
    <row r="50" spans="1:11" ht="14.5">
      <c r="A50" s="5" t="s">
        <v>1371</v>
      </c>
      <c r="B50" s="5">
        <v>2152388</v>
      </c>
      <c r="C50" t="s">
        <v>1106</v>
      </c>
      <c r="D50">
        <v>315</v>
      </c>
      <c r="E50">
        <v>465</v>
      </c>
      <c r="F50">
        <v>600</v>
      </c>
      <c r="G50">
        <v>600</v>
      </c>
      <c r="H50">
        <v>30</v>
      </c>
      <c r="I50">
        <v>165</v>
      </c>
      <c r="J50">
        <v>240</v>
      </c>
      <c r="K50">
        <v>780</v>
      </c>
    </row>
    <row r="51" spans="1:11" ht="14.5">
      <c r="A51" s="5" t="s">
        <v>1371</v>
      </c>
      <c r="B51" s="5">
        <v>2112207</v>
      </c>
      <c r="C51" t="s">
        <v>1104</v>
      </c>
      <c r="D51">
        <v>147</v>
      </c>
      <c r="E51">
        <v>195</v>
      </c>
      <c r="F51">
        <v>180</v>
      </c>
      <c r="G51">
        <v>300</v>
      </c>
      <c r="H51">
        <v>30</v>
      </c>
      <c r="I51">
        <v>120</v>
      </c>
      <c r="J51">
        <v>135</v>
      </c>
      <c r="K51">
        <v>390</v>
      </c>
    </row>
    <row r="52" spans="1:11" ht="14.5">
      <c r="A52" s="5" t="s">
        <v>1317</v>
      </c>
      <c r="B52" s="5">
        <v>10103</v>
      </c>
      <c r="C52" t="s">
        <v>60</v>
      </c>
      <c r="D52"/>
      <c r="E52"/>
      <c r="F52"/>
      <c r="G52"/>
      <c r="H52"/>
      <c r="I52"/>
      <c r="J52"/>
      <c r="K52">
        <v>240</v>
      </c>
    </row>
    <row r="53" spans="1:11" ht="14.5">
      <c r="A53" s="5" t="s">
        <v>1317</v>
      </c>
      <c r="B53" s="5">
        <v>112379</v>
      </c>
      <c r="C53" t="s">
        <v>1067</v>
      </c>
      <c r="D53"/>
      <c r="E53">
        <v>3960</v>
      </c>
      <c r="F53">
        <v>6900</v>
      </c>
      <c r="G53">
        <v>1620</v>
      </c>
      <c r="H53">
        <v>0</v>
      </c>
      <c r="I53">
        <v>4620</v>
      </c>
      <c r="J53"/>
      <c r="K53">
        <v>4620</v>
      </c>
    </row>
    <row r="54" spans="1:11" ht="14.5">
      <c r="A54" s="167" t="s">
        <v>1317</v>
      </c>
      <c r="B54" s="5">
        <v>112268</v>
      </c>
      <c r="C54" t="s">
        <v>1066</v>
      </c>
      <c r="D54"/>
      <c r="E54">
        <v>2700</v>
      </c>
      <c r="F54">
        <v>2400</v>
      </c>
      <c r="G54">
        <v>300</v>
      </c>
      <c r="H54">
        <v>0</v>
      </c>
      <c r="I54">
        <v>0</v>
      </c>
      <c r="J54"/>
      <c r="K54">
        <v>600</v>
      </c>
    </row>
    <row r="55" spans="1:11" ht="14.5">
      <c r="A55" s="5" t="s">
        <v>1317</v>
      </c>
      <c r="B55" s="5">
        <v>112357</v>
      </c>
      <c r="C55" t="s">
        <v>1068</v>
      </c>
      <c r="D55"/>
      <c r="E55">
        <v>960</v>
      </c>
      <c r="F55">
        <v>720</v>
      </c>
      <c r="G55">
        <v>120</v>
      </c>
      <c r="H55">
        <v>0</v>
      </c>
      <c r="I55">
        <v>192</v>
      </c>
      <c r="J55"/>
      <c r="K55">
        <v>240</v>
      </c>
    </row>
    <row r="56" spans="1:11" ht="14.5">
      <c r="A56" s="5" t="s">
        <v>1317</v>
      </c>
      <c r="B56" s="5">
        <v>152384</v>
      </c>
      <c r="C56" t="s">
        <v>1107</v>
      </c>
      <c r="D56"/>
      <c r="E56"/>
      <c r="F56">
        <v>4650</v>
      </c>
      <c r="G56"/>
      <c r="H56"/>
      <c r="I56"/>
      <c r="J56"/>
      <c r="K56"/>
    </row>
    <row r="57" spans="1:11" ht="14.5">
      <c r="A57" s="5" t="s">
        <v>1317</v>
      </c>
      <c r="B57" s="5">
        <v>110303</v>
      </c>
      <c r="C57" t="s">
        <v>1097</v>
      </c>
      <c r="D57"/>
      <c r="E57"/>
      <c r="F57">
        <v>10410</v>
      </c>
      <c r="G57">
        <v>0</v>
      </c>
      <c r="H57"/>
      <c r="I57">
        <v>-960</v>
      </c>
      <c r="J57"/>
      <c r="K57"/>
    </row>
    <row r="58" spans="1:11" ht="14.5">
      <c r="A58" s="5" t="s">
        <v>1317</v>
      </c>
      <c r="B58" s="5">
        <v>110316</v>
      </c>
      <c r="C58" t="s">
        <v>1094</v>
      </c>
      <c r="D58">
        <v>1200</v>
      </c>
      <c r="E58">
        <v>3600</v>
      </c>
      <c r="F58"/>
      <c r="G58">
        <v>7860</v>
      </c>
      <c r="H58"/>
      <c r="I58">
        <v>5100</v>
      </c>
      <c r="J58"/>
      <c r="K58">
        <v>6000</v>
      </c>
    </row>
    <row r="59" spans="1:11" ht="14.5">
      <c r="A59" s="5" t="s">
        <v>1317</v>
      </c>
      <c r="B59" s="5">
        <v>110416</v>
      </c>
      <c r="C59" t="s">
        <v>1265</v>
      </c>
      <c r="D59"/>
      <c r="E59">
        <v>2000</v>
      </c>
      <c r="F59">
        <v>3000</v>
      </c>
      <c r="G59">
        <v>0</v>
      </c>
      <c r="H59"/>
      <c r="I59">
        <v>3900</v>
      </c>
      <c r="J59"/>
      <c r="K59">
        <v>300</v>
      </c>
    </row>
    <row r="60" spans="1:11" ht="14.5">
      <c r="A60" s="5" t="s">
        <v>1317</v>
      </c>
      <c r="B60" s="5">
        <v>110480</v>
      </c>
      <c r="C60" t="s">
        <v>1483</v>
      </c>
      <c r="D60"/>
      <c r="E60">
        <v>14040</v>
      </c>
      <c r="F60"/>
      <c r="G60">
        <v>0</v>
      </c>
      <c r="H60"/>
      <c r="I60">
        <v>7200</v>
      </c>
      <c r="J60"/>
      <c r="K60">
        <v>300</v>
      </c>
    </row>
    <row r="61" spans="1:11" ht="14.5">
      <c r="A61" s="5" t="s">
        <v>1317</v>
      </c>
      <c r="B61" s="5">
        <v>114357</v>
      </c>
      <c r="C61" t="s">
        <v>1181</v>
      </c>
      <c r="D61"/>
      <c r="E61"/>
      <c r="F61"/>
      <c r="G61">
        <v>360</v>
      </c>
      <c r="H61"/>
      <c r="I61">
        <v>120</v>
      </c>
      <c r="J61"/>
      <c r="K61"/>
    </row>
    <row r="62" spans="1:11" ht="14.5">
      <c r="A62" s="5" t="s">
        <v>1317</v>
      </c>
      <c r="B62" s="5">
        <v>114379</v>
      </c>
      <c r="C62" t="s">
        <v>1182</v>
      </c>
      <c r="D62"/>
      <c r="E62">
        <v>1200</v>
      </c>
      <c r="F62"/>
      <c r="G62">
        <v>3600</v>
      </c>
      <c r="H62"/>
      <c r="I62">
        <v>900</v>
      </c>
      <c r="J62"/>
      <c r="K62">
        <v>2100</v>
      </c>
    </row>
    <row r="63" spans="1:11" ht="14.5">
      <c r="A63" s="5" t="s">
        <v>1317</v>
      </c>
      <c r="B63" s="5">
        <v>114268</v>
      </c>
      <c r="C63" t="s">
        <v>1180</v>
      </c>
      <c r="D63">
        <v>-150</v>
      </c>
      <c r="E63">
        <v>900</v>
      </c>
      <c r="F63"/>
      <c r="G63">
        <v>600</v>
      </c>
      <c r="H63"/>
      <c r="I63">
        <v>1500</v>
      </c>
      <c r="J63"/>
      <c r="K63">
        <v>900</v>
      </c>
    </row>
    <row r="64" spans="1:11" ht="14.5">
      <c r="A64" s="5" t="s">
        <v>1317</v>
      </c>
      <c r="B64" s="5">
        <v>2110327</v>
      </c>
      <c r="C64" t="s">
        <v>1267</v>
      </c>
      <c r="D64">
        <v>39096</v>
      </c>
      <c r="E64">
        <v>40079</v>
      </c>
      <c r="F64">
        <v>36366</v>
      </c>
      <c r="G64">
        <v>37136</v>
      </c>
      <c r="H64">
        <v>38704</v>
      </c>
      <c r="I64">
        <v>39122</v>
      </c>
      <c r="J64">
        <v>52205</v>
      </c>
      <c r="K64"/>
    </row>
    <row r="65" spans="1:11" ht="14.5">
      <c r="A65" s="5" t="s">
        <v>1317</v>
      </c>
      <c r="B65" s="5">
        <v>2110427</v>
      </c>
      <c r="C65" t="s">
        <v>1268</v>
      </c>
      <c r="D65">
        <v>25712</v>
      </c>
      <c r="E65">
        <v>23147</v>
      </c>
      <c r="F65">
        <v>17006</v>
      </c>
      <c r="G65">
        <v>25593</v>
      </c>
      <c r="H65">
        <v>23341</v>
      </c>
      <c r="I65">
        <v>15097</v>
      </c>
      <c r="J65">
        <v>33040</v>
      </c>
      <c r="K65"/>
    </row>
    <row r="66" spans="1:11" ht="14.5">
      <c r="A66" s="5" t="s">
        <v>1317</v>
      </c>
      <c r="B66" s="5">
        <v>2110403</v>
      </c>
      <c r="C66" t="s">
        <v>1081</v>
      </c>
      <c r="D66"/>
      <c r="E66"/>
      <c r="F66"/>
      <c r="G66"/>
      <c r="H66"/>
      <c r="I66"/>
      <c r="J66">
        <v>1620</v>
      </c>
      <c r="K66"/>
    </row>
    <row r="67" spans="1:11" ht="14.5">
      <c r="A67" s="5" t="s">
        <v>1317</v>
      </c>
      <c r="B67" s="5">
        <v>2152388</v>
      </c>
      <c r="C67" t="s">
        <v>1106</v>
      </c>
      <c r="D67">
        <v>1126</v>
      </c>
      <c r="E67">
        <v>1215</v>
      </c>
      <c r="F67">
        <v>990</v>
      </c>
      <c r="G67">
        <v>1080</v>
      </c>
      <c r="H67">
        <v>645</v>
      </c>
      <c r="I67">
        <v>555</v>
      </c>
      <c r="J67">
        <v>959</v>
      </c>
      <c r="K67"/>
    </row>
    <row r="68" spans="1:11" ht="14.5">
      <c r="A68" s="5" t="s">
        <v>1317</v>
      </c>
      <c r="B68" s="5">
        <v>2112207</v>
      </c>
      <c r="C68" t="s">
        <v>1104</v>
      </c>
      <c r="D68">
        <v>300</v>
      </c>
      <c r="E68">
        <v>60</v>
      </c>
      <c r="F68"/>
      <c r="G68">
        <v>285</v>
      </c>
      <c r="H68"/>
      <c r="I68"/>
      <c r="J68">
        <v>105</v>
      </c>
      <c r="K68"/>
    </row>
    <row r="69" spans="1:11" ht="14.5">
      <c r="A69" s="5" t="s">
        <v>1124</v>
      </c>
      <c r="B69" s="5">
        <v>112268</v>
      </c>
      <c r="C69" t="s">
        <v>1066</v>
      </c>
      <c r="D69">
        <v>3675</v>
      </c>
      <c r="E69">
        <v>6750</v>
      </c>
      <c r="F69">
        <v>825</v>
      </c>
      <c r="G69">
        <v>5025</v>
      </c>
      <c r="H69">
        <v>1875</v>
      </c>
      <c r="I69">
        <v>12225</v>
      </c>
      <c r="J69">
        <v>-3150</v>
      </c>
      <c r="K69">
        <v>4050</v>
      </c>
    </row>
    <row r="70" spans="1:11" ht="14.5">
      <c r="A70" s="167" t="s">
        <v>1124</v>
      </c>
      <c r="B70" s="5">
        <v>112357</v>
      </c>
      <c r="C70" t="s">
        <v>1068</v>
      </c>
      <c r="D70">
        <v>720</v>
      </c>
      <c r="E70">
        <v>2784</v>
      </c>
      <c r="F70">
        <v>-96</v>
      </c>
      <c r="G70">
        <v>1200</v>
      </c>
      <c r="H70">
        <v>600</v>
      </c>
      <c r="I70">
        <v>1800</v>
      </c>
      <c r="J70">
        <v>-840</v>
      </c>
      <c r="K70">
        <v>1080</v>
      </c>
    </row>
    <row r="71" spans="1:11" ht="14.5">
      <c r="A71" s="5" t="s">
        <v>1124</v>
      </c>
      <c r="B71" s="5">
        <v>2110302</v>
      </c>
      <c r="C71" t="s">
        <v>1007</v>
      </c>
      <c r="D71">
        <v>56204</v>
      </c>
      <c r="E71">
        <v>60694</v>
      </c>
      <c r="F71">
        <v>55350</v>
      </c>
      <c r="G71">
        <v>51631</v>
      </c>
      <c r="H71">
        <v>60666</v>
      </c>
      <c r="I71">
        <v>60635</v>
      </c>
      <c r="J71">
        <v>62192</v>
      </c>
      <c r="K71"/>
    </row>
    <row r="72" spans="1:11" ht="14.5">
      <c r="A72" s="5" t="s">
        <v>1124</v>
      </c>
      <c r="B72" s="5">
        <v>2110402</v>
      </c>
      <c r="C72" t="s">
        <v>1009</v>
      </c>
      <c r="D72">
        <v>394</v>
      </c>
      <c r="E72">
        <v>112</v>
      </c>
      <c r="F72">
        <v>30</v>
      </c>
      <c r="G72"/>
      <c r="H72">
        <v>179</v>
      </c>
      <c r="I72"/>
      <c r="J72"/>
      <c r="K72"/>
    </row>
    <row r="73" spans="1:11" ht="14.5">
      <c r="A73" s="5" t="s">
        <v>1124</v>
      </c>
      <c r="B73" s="5">
        <v>110302</v>
      </c>
      <c r="C73" t="s">
        <v>994</v>
      </c>
      <c r="D73">
        <v>5190</v>
      </c>
      <c r="E73">
        <v>9570</v>
      </c>
      <c r="F73">
        <v>5550</v>
      </c>
      <c r="G73">
        <v>5700</v>
      </c>
      <c r="H73">
        <v>5250</v>
      </c>
      <c r="I73">
        <v>7050</v>
      </c>
      <c r="J73">
        <v>6270</v>
      </c>
      <c r="K73"/>
    </row>
    <row r="74" spans="1:11" ht="14.5">
      <c r="A74" s="5" t="s">
        <v>1124</v>
      </c>
      <c r="B74" s="5">
        <v>110202</v>
      </c>
      <c r="C74" t="s">
        <v>1437</v>
      </c>
      <c r="D74">
        <v>57000</v>
      </c>
      <c r="E74">
        <v>37980</v>
      </c>
      <c r="F74">
        <v>23820</v>
      </c>
      <c r="G74">
        <v>33780</v>
      </c>
      <c r="H74">
        <v>30270</v>
      </c>
      <c r="I74">
        <v>21510</v>
      </c>
      <c r="J74">
        <v>21240</v>
      </c>
      <c r="K74">
        <v>-2100</v>
      </c>
    </row>
    <row r="75" spans="1:11" ht="14.5">
      <c r="A75" s="5" t="s">
        <v>1124</v>
      </c>
      <c r="B75" s="5">
        <v>2110202</v>
      </c>
      <c r="C75" t="s">
        <v>1008</v>
      </c>
      <c r="D75">
        <v>74241</v>
      </c>
      <c r="E75">
        <v>56922</v>
      </c>
      <c r="F75">
        <v>71186</v>
      </c>
      <c r="G75">
        <v>69427</v>
      </c>
      <c r="H75">
        <v>63250</v>
      </c>
      <c r="I75">
        <v>55552</v>
      </c>
      <c r="J75">
        <v>74573</v>
      </c>
      <c r="K75"/>
    </row>
    <row r="76" spans="1:11" ht="14.5">
      <c r="A76" s="5" t="s">
        <v>1124</v>
      </c>
      <c r="B76" s="5">
        <v>110303</v>
      </c>
      <c r="C76" t="s">
        <v>1097</v>
      </c>
      <c r="D76"/>
      <c r="E76"/>
      <c r="F76"/>
      <c r="G76"/>
      <c r="H76">
        <v>60</v>
      </c>
      <c r="I76"/>
      <c r="J76"/>
      <c r="K76"/>
    </row>
    <row r="77" spans="1:11" ht="14.5">
      <c r="A77" s="5" t="s">
        <v>1124</v>
      </c>
      <c r="B77" s="5">
        <v>110216</v>
      </c>
      <c r="C77" t="s">
        <v>1071</v>
      </c>
      <c r="D77"/>
      <c r="E77"/>
      <c r="F77"/>
      <c r="G77"/>
      <c r="H77">
        <v>900</v>
      </c>
      <c r="I77"/>
      <c r="J77"/>
      <c r="K77"/>
    </row>
    <row r="78" spans="1:11" ht="14.5">
      <c r="A78" s="5" t="s">
        <v>1124</v>
      </c>
      <c r="B78" s="5">
        <v>110316</v>
      </c>
      <c r="C78" t="s">
        <v>1094</v>
      </c>
      <c r="D78">
        <v>293</v>
      </c>
      <c r="E78">
        <v>900</v>
      </c>
      <c r="F78">
        <v>5550</v>
      </c>
      <c r="G78">
        <v>3600</v>
      </c>
      <c r="H78">
        <v>3300</v>
      </c>
      <c r="I78">
        <v>1350</v>
      </c>
      <c r="J78"/>
      <c r="K78">
        <v>1200</v>
      </c>
    </row>
    <row r="79" spans="1:11" ht="14.5">
      <c r="A79" s="5" t="s">
        <v>1124</v>
      </c>
      <c r="B79" s="5">
        <v>110416</v>
      </c>
      <c r="C79" t="s">
        <v>1265</v>
      </c>
      <c r="D79">
        <v>-30</v>
      </c>
      <c r="E79">
        <v>300</v>
      </c>
      <c r="F79">
        <v>3990</v>
      </c>
      <c r="G79">
        <v>1800</v>
      </c>
      <c r="H79">
        <v>1800</v>
      </c>
      <c r="I79">
        <v>360</v>
      </c>
      <c r="J79"/>
      <c r="K79">
        <v>1290</v>
      </c>
    </row>
    <row r="80" spans="1:11" ht="14.5">
      <c r="A80" s="5" t="s">
        <v>1124</v>
      </c>
      <c r="B80" s="5">
        <v>2010102</v>
      </c>
      <c r="C80" t="s">
        <v>1266</v>
      </c>
      <c r="D80">
        <v>6280</v>
      </c>
      <c r="E80">
        <v>7002</v>
      </c>
      <c r="F80">
        <v>7368</v>
      </c>
      <c r="G80">
        <v>4640</v>
      </c>
      <c r="H80">
        <v>6953</v>
      </c>
      <c r="I80">
        <v>5687</v>
      </c>
      <c r="J80">
        <v>7170</v>
      </c>
      <c r="K80"/>
    </row>
    <row r="81" spans="1:11" ht="14.5">
      <c r="A81" s="5" t="s">
        <v>1124</v>
      </c>
      <c r="B81" s="5">
        <v>152382</v>
      </c>
      <c r="C81" t="s">
        <v>1113</v>
      </c>
      <c r="D81">
        <v>18900</v>
      </c>
      <c r="E81">
        <v>28350</v>
      </c>
      <c r="F81">
        <v>1800</v>
      </c>
      <c r="G81">
        <v>28950</v>
      </c>
      <c r="H81">
        <v>17100</v>
      </c>
      <c r="I81">
        <v>43800</v>
      </c>
      <c r="J81">
        <v>-300</v>
      </c>
      <c r="K81">
        <v>3900</v>
      </c>
    </row>
    <row r="82" spans="1:11" ht="14.5">
      <c r="A82" s="5" t="s">
        <v>1124</v>
      </c>
      <c r="B82" s="5">
        <v>114379</v>
      </c>
      <c r="C82" t="s">
        <v>1182</v>
      </c>
      <c r="D82"/>
      <c r="E82"/>
      <c r="F82"/>
      <c r="G82"/>
      <c r="H82">
        <v>6300</v>
      </c>
      <c r="I82">
        <v>4500</v>
      </c>
      <c r="J82"/>
      <c r="K82"/>
    </row>
    <row r="83" spans="1:11" ht="14.5">
      <c r="A83" s="5" t="s">
        <v>1124</v>
      </c>
      <c r="B83" s="5">
        <v>110484</v>
      </c>
      <c r="C83" t="s">
        <v>1370</v>
      </c>
      <c r="D83"/>
      <c r="E83">
        <v>1200</v>
      </c>
      <c r="F83"/>
      <c r="G83"/>
      <c r="H83">
        <v>4800</v>
      </c>
      <c r="I83"/>
      <c r="J83"/>
      <c r="K83">
        <v>1200</v>
      </c>
    </row>
    <row r="84" spans="1:11" ht="14.5">
      <c r="A84" s="5" t="s">
        <v>1124</v>
      </c>
      <c r="B84" s="5">
        <v>110322</v>
      </c>
      <c r="C84" t="s">
        <v>1326</v>
      </c>
      <c r="D84">
        <v>60</v>
      </c>
      <c r="E84"/>
      <c r="F84"/>
      <c r="G84"/>
      <c r="H84"/>
      <c r="I84"/>
      <c r="J84"/>
      <c r="K84"/>
    </row>
    <row r="85" spans="1:11" ht="14.5">
      <c r="A85" s="5" t="s">
        <v>1124</v>
      </c>
      <c r="B85" s="5">
        <v>2152388</v>
      </c>
      <c r="C85" t="s">
        <v>1106</v>
      </c>
      <c r="D85">
        <v>4380</v>
      </c>
      <c r="E85">
        <v>4680</v>
      </c>
      <c r="F85">
        <v>2625</v>
      </c>
      <c r="G85">
        <v>1860</v>
      </c>
      <c r="H85">
        <v>3210</v>
      </c>
      <c r="I85">
        <v>2430</v>
      </c>
      <c r="J85">
        <v>5115</v>
      </c>
      <c r="K85"/>
    </row>
    <row r="86" spans="1:11" ht="14.5">
      <c r="A86" s="5" t="s">
        <v>1124</v>
      </c>
      <c r="B86" s="5">
        <v>2112207</v>
      </c>
      <c r="C86" t="s">
        <v>1104</v>
      </c>
      <c r="D86">
        <v>4165</v>
      </c>
      <c r="E86">
        <v>4080</v>
      </c>
      <c r="F86">
        <v>4335</v>
      </c>
      <c r="G86">
        <v>3020</v>
      </c>
      <c r="H86">
        <v>3120</v>
      </c>
      <c r="I86">
        <v>1680</v>
      </c>
      <c r="J86">
        <v>4230</v>
      </c>
      <c r="K86"/>
    </row>
    <row r="87" spans="1:11" ht="14.5">
      <c r="A87" s="5" t="s">
        <v>1318</v>
      </c>
      <c r="B87" s="5">
        <v>112379</v>
      </c>
      <c r="C87" t="s">
        <v>1067</v>
      </c>
      <c r="D87">
        <v>600</v>
      </c>
      <c r="E87"/>
      <c r="F87"/>
      <c r="G87">
        <v>3300</v>
      </c>
      <c r="H87">
        <v>3900</v>
      </c>
      <c r="I87">
        <v>4800</v>
      </c>
      <c r="J87">
        <v>7800</v>
      </c>
      <c r="K87"/>
    </row>
    <row r="88" spans="1:11" ht="14.5">
      <c r="A88" s="5" t="s">
        <v>1318</v>
      </c>
      <c r="B88" s="5">
        <v>112268</v>
      </c>
      <c r="C88" t="s">
        <v>1066</v>
      </c>
      <c r="D88"/>
      <c r="E88"/>
      <c r="F88"/>
      <c r="G88"/>
      <c r="H88"/>
      <c r="I88">
        <v>300</v>
      </c>
      <c r="J88"/>
      <c r="K88"/>
    </row>
    <row r="89" spans="1:11" ht="14.5">
      <c r="A89" s="5" t="s">
        <v>1318</v>
      </c>
      <c r="B89" s="5">
        <v>2110302</v>
      </c>
      <c r="C89" t="s">
        <v>1007</v>
      </c>
      <c r="D89">
        <v>3720</v>
      </c>
      <c r="E89">
        <v>2490</v>
      </c>
      <c r="F89">
        <v>1680</v>
      </c>
      <c r="G89">
        <v>4470</v>
      </c>
      <c r="H89">
        <v>4616</v>
      </c>
      <c r="I89">
        <v>1485</v>
      </c>
      <c r="J89">
        <v>3300</v>
      </c>
      <c r="K89"/>
    </row>
    <row r="90" spans="1:11" ht="14.5">
      <c r="A90" s="5" t="s">
        <v>1318</v>
      </c>
      <c r="B90" s="5">
        <v>2110402</v>
      </c>
      <c r="C90" t="s">
        <v>1009</v>
      </c>
      <c r="D90">
        <v>259886</v>
      </c>
      <c r="E90">
        <v>221358</v>
      </c>
      <c r="F90">
        <v>236718</v>
      </c>
      <c r="G90">
        <v>191837</v>
      </c>
      <c r="H90">
        <v>170770</v>
      </c>
      <c r="I90">
        <v>220142</v>
      </c>
      <c r="J90">
        <v>250656</v>
      </c>
      <c r="K90"/>
    </row>
    <row r="91" spans="1:11" ht="14.5">
      <c r="A91" s="5" t="s">
        <v>1318</v>
      </c>
      <c r="B91" s="5">
        <v>152384</v>
      </c>
      <c r="C91" t="s">
        <v>1107</v>
      </c>
      <c r="D91"/>
      <c r="E91"/>
      <c r="F91"/>
      <c r="G91"/>
      <c r="H91">
        <v>600</v>
      </c>
      <c r="I91"/>
      <c r="J91"/>
      <c r="K91"/>
    </row>
    <row r="92" spans="1:11" ht="14.5">
      <c r="A92" s="167" t="s">
        <v>1318</v>
      </c>
      <c r="B92" s="5">
        <v>110303</v>
      </c>
      <c r="C92" t="s">
        <v>1097</v>
      </c>
      <c r="D92">
        <v>5640</v>
      </c>
      <c r="E92"/>
      <c r="F92"/>
      <c r="G92"/>
      <c r="H92">
        <v>5820</v>
      </c>
      <c r="I92"/>
      <c r="J92"/>
      <c r="K92"/>
    </row>
    <row r="93" spans="1:11" ht="14.5">
      <c r="A93" s="5" t="s">
        <v>1318</v>
      </c>
      <c r="B93" s="5">
        <v>110316</v>
      </c>
      <c r="C93" t="s">
        <v>1094</v>
      </c>
      <c r="D93">
        <v>19650</v>
      </c>
      <c r="E93">
        <v>14890</v>
      </c>
      <c r="F93">
        <v>36870</v>
      </c>
      <c r="G93">
        <v>37870</v>
      </c>
      <c r="H93">
        <v>31041</v>
      </c>
      <c r="I93">
        <v>39690</v>
      </c>
      <c r="J93">
        <v>26320</v>
      </c>
      <c r="K93"/>
    </row>
    <row r="94" spans="1:11" ht="14.5">
      <c r="A94" s="5" t="s">
        <v>1318</v>
      </c>
      <c r="B94" s="5">
        <v>110416</v>
      </c>
      <c r="C94" t="s">
        <v>1265</v>
      </c>
      <c r="D94">
        <v>10500</v>
      </c>
      <c r="E94">
        <v>9200</v>
      </c>
      <c r="F94">
        <v>6510</v>
      </c>
      <c r="G94">
        <v>27420</v>
      </c>
      <c r="H94">
        <v>11260</v>
      </c>
      <c r="I94">
        <v>68130</v>
      </c>
      <c r="J94">
        <v>24150</v>
      </c>
      <c r="K94"/>
    </row>
    <row r="95" spans="1:11" ht="14.5">
      <c r="A95" s="5" t="s">
        <v>1318</v>
      </c>
      <c r="B95" s="5">
        <v>114357</v>
      </c>
      <c r="C95" t="s">
        <v>1181</v>
      </c>
      <c r="D95"/>
      <c r="E95"/>
      <c r="F95"/>
      <c r="G95"/>
      <c r="H95">
        <v>480</v>
      </c>
      <c r="I95">
        <v>360</v>
      </c>
      <c r="J95"/>
      <c r="K95"/>
    </row>
    <row r="96" spans="1:11" ht="14.5">
      <c r="A96" s="5" t="s">
        <v>1318</v>
      </c>
      <c r="B96" s="5">
        <v>114379</v>
      </c>
      <c r="C96" t="s">
        <v>1182</v>
      </c>
      <c r="D96"/>
      <c r="E96"/>
      <c r="F96">
        <v>1500</v>
      </c>
      <c r="G96"/>
      <c r="H96">
        <v>3000</v>
      </c>
      <c r="I96"/>
      <c r="J96"/>
      <c r="K96"/>
    </row>
    <row r="97" spans="1:11" ht="14.5">
      <c r="A97" s="5" t="s">
        <v>1318</v>
      </c>
      <c r="B97" s="5">
        <v>114268</v>
      </c>
      <c r="C97" t="s">
        <v>1180</v>
      </c>
      <c r="D97"/>
      <c r="E97"/>
      <c r="F97">
        <v>1200</v>
      </c>
      <c r="G97"/>
      <c r="H97">
        <v>900</v>
      </c>
      <c r="I97"/>
      <c r="J97"/>
      <c r="K97"/>
    </row>
    <row r="98" spans="1:11" ht="14.5">
      <c r="A98" s="5" t="s">
        <v>1318</v>
      </c>
      <c r="B98" s="5">
        <v>110484</v>
      </c>
      <c r="C98" t="s">
        <v>1370</v>
      </c>
      <c r="D98"/>
      <c r="E98"/>
      <c r="F98">
        <v>4320</v>
      </c>
      <c r="G98">
        <v>5580</v>
      </c>
      <c r="H98"/>
      <c r="I98">
        <v>4500</v>
      </c>
      <c r="J98">
        <v>1080</v>
      </c>
      <c r="K98"/>
    </row>
    <row r="99" spans="1:11" ht="14.5">
      <c r="A99" s="5" t="s">
        <v>1318</v>
      </c>
      <c r="B99" s="5">
        <v>110384</v>
      </c>
      <c r="C99" t="s">
        <v>1250</v>
      </c>
      <c r="D99">
        <v>600</v>
      </c>
      <c r="E99"/>
      <c r="F99"/>
      <c r="G99">
        <v>1200</v>
      </c>
      <c r="H99"/>
      <c r="I99">
        <v>600</v>
      </c>
      <c r="J99"/>
      <c r="K99"/>
    </row>
    <row r="100" spans="1:11" ht="14.5">
      <c r="A100" s="5" t="s">
        <v>1318</v>
      </c>
      <c r="B100" s="5">
        <v>110322</v>
      </c>
      <c r="C100" t="s">
        <v>1326</v>
      </c>
      <c r="D100">
        <v>600</v>
      </c>
      <c r="E100"/>
      <c r="F100"/>
      <c r="G100"/>
      <c r="H100"/>
      <c r="I100"/>
      <c r="J100"/>
      <c r="K100"/>
    </row>
    <row r="101" spans="1:11" ht="14.5">
      <c r="A101" s="5" t="s">
        <v>1318</v>
      </c>
      <c r="B101" s="5">
        <v>2152388</v>
      </c>
      <c r="C101" t="s">
        <v>1106</v>
      </c>
      <c r="D101">
        <v>7905</v>
      </c>
      <c r="E101">
        <v>2595</v>
      </c>
      <c r="F101">
        <v>6255</v>
      </c>
      <c r="G101">
        <v>6255</v>
      </c>
      <c r="H101">
        <v>4350</v>
      </c>
      <c r="I101">
        <v>5490</v>
      </c>
      <c r="J101">
        <v>2310</v>
      </c>
      <c r="K101"/>
    </row>
    <row r="102" spans="1:11" ht="14.5">
      <c r="A102" s="5" t="s">
        <v>1319</v>
      </c>
      <c r="B102" s="5">
        <v>2110302</v>
      </c>
      <c r="C102" t="s">
        <v>1007</v>
      </c>
      <c r="D102">
        <v>71449</v>
      </c>
      <c r="E102">
        <v>52180</v>
      </c>
      <c r="F102">
        <v>55059</v>
      </c>
      <c r="G102">
        <v>58723</v>
      </c>
      <c r="H102">
        <v>47733</v>
      </c>
      <c r="I102">
        <v>56118</v>
      </c>
      <c r="J102">
        <v>76706</v>
      </c>
      <c r="K102"/>
    </row>
    <row r="103" spans="1:11" ht="14.5">
      <c r="A103" s="5" t="s">
        <v>1319</v>
      </c>
      <c r="B103" s="5">
        <v>2110402</v>
      </c>
      <c r="C103" t="s">
        <v>1009</v>
      </c>
      <c r="D103">
        <v>24908</v>
      </c>
      <c r="E103">
        <v>13023</v>
      </c>
      <c r="F103">
        <v>17133</v>
      </c>
      <c r="G103">
        <v>17956</v>
      </c>
      <c r="H103">
        <v>12169</v>
      </c>
      <c r="I103">
        <v>15926</v>
      </c>
      <c r="J103">
        <v>22421</v>
      </c>
      <c r="K103"/>
    </row>
    <row r="104" spans="1:11" ht="14.5">
      <c r="A104" s="5" t="s">
        <v>1319</v>
      </c>
      <c r="B104" s="5">
        <v>152384</v>
      </c>
      <c r="C104" t="s">
        <v>1107</v>
      </c>
      <c r="D104"/>
      <c r="E104"/>
      <c r="F104">
        <v>3300</v>
      </c>
      <c r="G104"/>
      <c r="H104">
        <v>300</v>
      </c>
      <c r="I104">
        <v>1500</v>
      </c>
      <c r="J104"/>
      <c r="K104"/>
    </row>
    <row r="105" spans="1:11" ht="14.5">
      <c r="A105" s="5" t="s">
        <v>1319</v>
      </c>
      <c r="B105" s="5">
        <v>2152388</v>
      </c>
      <c r="C105" t="s">
        <v>1106</v>
      </c>
      <c r="D105">
        <v>2895</v>
      </c>
      <c r="E105">
        <v>1755</v>
      </c>
      <c r="F105">
        <v>2100</v>
      </c>
      <c r="G105">
        <v>2385</v>
      </c>
      <c r="H105">
        <v>1200</v>
      </c>
      <c r="I105">
        <v>1980</v>
      </c>
      <c r="J105">
        <v>2010</v>
      </c>
      <c r="K105"/>
    </row>
    <row r="106" spans="1:11" ht="14.5">
      <c r="A106" s="5" t="s">
        <v>1319</v>
      </c>
      <c r="B106" s="5">
        <v>2112207</v>
      </c>
      <c r="C106" t="s">
        <v>1104</v>
      </c>
      <c r="D106">
        <v>450</v>
      </c>
      <c r="E106">
        <v>405</v>
      </c>
      <c r="F106">
        <v>360</v>
      </c>
      <c r="G106">
        <v>765</v>
      </c>
      <c r="H106">
        <v>480</v>
      </c>
      <c r="I106">
        <v>360</v>
      </c>
      <c r="J106">
        <v>150</v>
      </c>
      <c r="K106"/>
    </row>
    <row r="107" spans="1:11" ht="14.5">
      <c r="A107" s="5" t="s">
        <v>1320</v>
      </c>
      <c r="B107" s="5">
        <v>112379</v>
      </c>
      <c r="C107" t="s">
        <v>1067</v>
      </c>
      <c r="D107">
        <v>-900</v>
      </c>
      <c r="E107">
        <v>2400</v>
      </c>
      <c r="F107">
        <v>54750</v>
      </c>
      <c r="G107">
        <v>-120</v>
      </c>
      <c r="H107">
        <v>47640</v>
      </c>
      <c r="I107">
        <v>4500</v>
      </c>
      <c r="J107">
        <v>19800</v>
      </c>
      <c r="K107">
        <v>5400</v>
      </c>
    </row>
    <row r="108" spans="1:11" ht="14.5">
      <c r="A108" s="167" t="s">
        <v>1320</v>
      </c>
      <c r="B108" s="5">
        <v>112268</v>
      </c>
      <c r="C108" t="s">
        <v>1066</v>
      </c>
      <c r="D108">
        <v>-930</v>
      </c>
      <c r="E108">
        <v>600</v>
      </c>
      <c r="F108">
        <v>27885</v>
      </c>
      <c r="G108">
        <v>-600</v>
      </c>
      <c r="H108">
        <v>6300</v>
      </c>
      <c r="I108">
        <v>3000</v>
      </c>
      <c r="J108">
        <v>10785</v>
      </c>
      <c r="K108"/>
    </row>
    <row r="109" spans="1:11" ht="14.5">
      <c r="A109" s="5" t="s">
        <v>1320</v>
      </c>
      <c r="B109" s="5">
        <v>112357</v>
      </c>
      <c r="C109" t="s">
        <v>1068</v>
      </c>
      <c r="D109">
        <v>-120</v>
      </c>
      <c r="E109">
        <v>360</v>
      </c>
      <c r="F109"/>
      <c r="G109"/>
      <c r="H109">
        <v>960</v>
      </c>
      <c r="I109">
        <v>600</v>
      </c>
      <c r="J109">
        <v>1440</v>
      </c>
      <c r="K109"/>
    </row>
    <row r="110" spans="1:11" ht="14.5">
      <c r="A110" s="5" t="s">
        <v>1320</v>
      </c>
      <c r="B110" s="5">
        <v>2110302</v>
      </c>
      <c r="C110" t="s">
        <v>1007</v>
      </c>
      <c r="D110">
        <v>55825</v>
      </c>
      <c r="E110">
        <v>51692</v>
      </c>
      <c r="F110">
        <v>64636</v>
      </c>
      <c r="G110">
        <v>45869</v>
      </c>
      <c r="H110">
        <v>55603</v>
      </c>
      <c r="I110">
        <v>57924</v>
      </c>
      <c r="J110">
        <v>48431</v>
      </c>
      <c r="K110"/>
    </row>
    <row r="111" spans="1:11" ht="14.5">
      <c r="A111" s="5" t="s">
        <v>1320</v>
      </c>
      <c r="B111" s="5">
        <v>2110402</v>
      </c>
      <c r="C111" t="s">
        <v>1009</v>
      </c>
      <c r="D111">
        <v>4776</v>
      </c>
      <c r="E111">
        <v>7556</v>
      </c>
      <c r="F111">
        <v>3914</v>
      </c>
      <c r="G111">
        <v>3309</v>
      </c>
      <c r="H111">
        <v>3644</v>
      </c>
      <c r="I111">
        <v>6170</v>
      </c>
      <c r="J111">
        <v>4086</v>
      </c>
      <c r="K111"/>
    </row>
    <row r="112" spans="1:11" ht="14.5">
      <c r="A112" s="5" t="s">
        <v>1320</v>
      </c>
      <c r="B112" s="5">
        <v>152384</v>
      </c>
      <c r="C112" t="s">
        <v>1107</v>
      </c>
      <c r="D112">
        <v>3915</v>
      </c>
      <c r="E112">
        <v>6660</v>
      </c>
      <c r="F112">
        <v>3420</v>
      </c>
      <c r="G112">
        <v>4680</v>
      </c>
      <c r="H112">
        <v>6450</v>
      </c>
      <c r="I112">
        <v>3540</v>
      </c>
      <c r="J112">
        <v>4710</v>
      </c>
      <c r="K112">
        <v>600</v>
      </c>
    </row>
    <row r="113" spans="1:11" ht="14.5">
      <c r="A113" s="5" t="s">
        <v>1320</v>
      </c>
      <c r="B113" s="5">
        <v>2110202</v>
      </c>
      <c r="C113" t="s">
        <v>1008</v>
      </c>
      <c r="D113">
        <v>142074</v>
      </c>
      <c r="E113">
        <v>118935</v>
      </c>
      <c r="F113">
        <v>117348</v>
      </c>
      <c r="G113">
        <v>129240</v>
      </c>
      <c r="H113">
        <v>148548</v>
      </c>
      <c r="I113">
        <v>123988</v>
      </c>
      <c r="J113">
        <v>154454</v>
      </c>
      <c r="K113"/>
    </row>
    <row r="114" spans="1:11" ht="14.5">
      <c r="A114" s="5" t="s">
        <v>1320</v>
      </c>
      <c r="B114" s="5">
        <v>110316</v>
      </c>
      <c r="C114" t="s">
        <v>1094</v>
      </c>
      <c r="D114"/>
      <c r="E114">
        <v>12840</v>
      </c>
      <c r="F114">
        <v>19920</v>
      </c>
      <c r="G114">
        <v>13320</v>
      </c>
      <c r="H114"/>
      <c r="I114">
        <v>2400</v>
      </c>
      <c r="J114">
        <v>16560</v>
      </c>
      <c r="K114">
        <v>2460</v>
      </c>
    </row>
    <row r="115" spans="1:11" ht="14.5">
      <c r="A115" s="167" t="s">
        <v>1320</v>
      </c>
      <c r="B115" s="5">
        <v>110416</v>
      </c>
      <c r="C115" t="s">
        <v>1265</v>
      </c>
      <c r="D115"/>
      <c r="E115">
        <v>3900</v>
      </c>
      <c r="F115">
        <v>14070</v>
      </c>
      <c r="G115">
        <v>3150</v>
      </c>
      <c r="H115"/>
      <c r="I115">
        <v>4980</v>
      </c>
      <c r="J115">
        <v>1350</v>
      </c>
      <c r="K115">
        <v>12120</v>
      </c>
    </row>
    <row r="116" spans="1:11" ht="14.5">
      <c r="A116" s="5" t="s">
        <v>1320</v>
      </c>
      <c r="B116" s="5">
        <v>2010102</v>
      </c>
      <c r="C116" t="s">
        <v>1266</v>
      </c>
      <c r="D116">
        <v>2706</v>
      </c>
      <c r="E116">
        <v>8060</v>
      </c>
      <c r="F116">
        <v>2041</v>
      </c>
      <c r="G116">
        <v>769</v>
      </c>
      <c r="H116">
        <v>1343</v>
      </c>
      <c r="I116">
        <v>1445</v>
      </c>
      <c r="J116">
        <v>4069</v>
      </c>
      <c r="K116"/>
    </row>
    <row r="117" spans="1:11" ht="14.5">
      <c r="A117" s="5" t="s">
        <v>1320</v>
      </c>
      <c r="B117" s="5">
        <v>110480</v>
      </c>
      <c r="C117" t="s">
        <v>1483</v>
      </c>
      <c r="D117"/>
      <c r="E117"/>
      <c r="F117">
        <v>1200</v>
      </c>
      <c r="G117">
        <v>0</v>
      </c>
      <c r="H117"/>
      <c r="I117"/>
      <c r="J117"/>
      <c r="K117"/>
    </row>
    <row r="118" spans="1:11" ht="14.5">
      <c r="A118" s="5" t="s">
        <v>1320</v>
      </c>
      <c r="B118" s="5">
        <v>114357</v>
      </c>
      <c r="C118" t="s">
        <v>1181</v>
      </c>
      <c r="D118"/>
      <c r="E118"/>
      <c r="F118">
        <v>360</v>
      </c>
      <c r="G118"/>
      <c r="H118"/>
      <c r="I118"/>
      <c r="J118"/>
      <c r="K118"/>
    </row>
    <row r="119" spans="1:11" ht="14.5">
      <c r="A119" s="5" t="s">
        <v>1320</v>
      </c>
      <c r="B119" s="5">
        <v>114379</v>
      </c>
      <c r="C119" t="s">
        <v>1182</v>
      </c>
      <c r="D119"/>
      <c r="E119"/>
      <c r="F119">
        <v>2400</v>
      </c>
      <c r="G119"/>
      <c r="H119"/>
      <c r="I119">
        <v>2400</v>
      </c>
      <c r="J119"/>
      <c r="K119"/>
    </row>
    <row r="120" spans="1:11" ht="14.5">
      <c r="A120" s="5" t="s">
        <v>1320</v>
      </c>
      <c r="B120" s="5">
        <v>114268</v>
      </c>
      <c r="C120" t="s">
        <v>1180</v>
      </c>
      <c r="D120"/>
      <c r="E120"/>
      <c r="F120">
        <v>600</v>
      </c>
      <c r="G120"/>
      <c r="H120"/>
      <c r="I120">
        <v>600</v>
      </c>
      <c r="J120"/>
      <c r="K120"/>
    </row>
    <row r="121" spans="1:11" ht="14.5">
      <c r="A121" s="5" t="s">
        <v>1320</v>
      </c>
      <c r="B121" s="5">
        <v>154382</v>
      </c>
      <c r="C121" t="s">
        <v>1185</v>
      </c>
      <c r="D121"/>
      <c r="E121"/>
      <c r="F121"/>
      <c r="G121">
        <v>0</v>
      </c>
      <c r="H121"/>
      <c r="I121"/>
      <c r="J121"/>
      <c r="K121"/>
    </row>
    <row r="122" spans="1:11" ht="14.5">
      <c r="A122" s="5" t="s">
        <v>1320</v>
      </c>
      <c r="B122" s="5">
        <v>112271</v>
      </c>
      <c r="C122" t="s">
        <v>1235</v>
      </c>
      <c r="D122">
        <v>7335</v>
      </c>
      <c r="E122">
        <v>7365</v>
      </c>
      <c r="F122">
        <v>5115</v>
      </c>
      <c r="G122">
        <v>4530</v>
      </c>
      <c r="H122">
        <v>5790</v>
      </c>
      <c r="I122">
        <v>5565</v>
      </c>
      <c r="J122">
        <v>5085</v>
      </c>
      <c r="K122"/>
    </row>
    <row r="123" spans="1:11" ht="14.5">
      <c r="A123" s="5" t="s">
        <v>1320</v>
      </c>
      <c r="B123" s="5">
        <v>110384</v>
      </c>
      <c r="C123" t="s">
        <v>1250</v>
      </c>
      <c r="D123"/>
      <c r="E123"/>
      <c r="F123">
        <v>600</v>
      </c>
      <c r="G123">
        <v>0</v>
      </c>
      <c r="H123"/>
      <c r="I123"/>
      <c r="J123"/>
      <c r="K123">
        <v>600</v>
      </c>
    </row>
    <row r="124" spans="1:11" ht="14.5">
      <c r="A124" s="5" t="s">
        <v>1320</v>
      </c>
      <c r="B124" s="5">
        <v>110322</v>
      </c>
      <c r="C124" t="s">
        <v>1326</v>
      </c>
      <c r="D124"/>
      <c r="E124"/>
      <c r="F124"/>
      <c r="G124">
        <v>810</v>
      </c>
      <c r="H124"/>
      <c r="I124"/>
      <c r="J124"/>
      <c r="K124"/>
    </row>
    <row r="125" spans="1:11" ht="14.5">
      <c r="A125" s="5" t="s">
        <v>1320</v>
      </c>
      <c r="B125" s="5">
        <v>154281</v>
      </c>
      <c r="C125" t="s">
        <v>1339</v>
      </c>
      <c r="D125"/>
      <c r="E125"/>
      <c r="F125"/>
      <c r="G125">
        <v>0</v>
      </c>
      <c r="H125"/>
      <c r="I125"/>
      <c r="J125"/>
      <c r="K125"/>
    </row>
    <row r="126" spans="1:11" ht="14.5">
      <c r="A126" s="5" t="s">
        <v>1321</v>
      </c>
      <c r="B126" s="5">
        <v>112379</v>
      </c>
      <c r="C126" t="s">
        <v>1067</v>
      </c>
      <c r="D126">
        <v>7800</v>
      </c>
      <c r="E126"/>
      <c r="F126"/>
      <c r="G126"/>
      <c r="H126"/>
      <c r="I126"/>
      <c r="J126">
        <v>4800</v>
      </c>
      <c r="K126"/>
    </row>
    <row r="127" spans="1:11" ht="14.5">
      <c r="A127" s="5" t="s">
        <v>1321</v>
      </c>
      <c r="B127" s="5">
        <v>112268</v>
      </c>
      <c r="C127" t="s">
        <v>1066</v>
      </c>
      <c r="D127">
        <v>3000</v>
      </c>
      <c r="E127"/>
      <c r="F127"/>
      <c r="G127"/>
      <c r="H127"/>
      <c r="I127"/>
      <c r="J127">
        <v>1200</v>
      </c>
      <c r="K127"/>
    </row>
    <row r="128" spans="1:11" ht="14.5">
      <c r="A128" s="5" t="s">
        <v>1321</v>
      </c>
      <c r="B128" s="5">
        <v>112357</v>
      </c>
      <c r="C128" t="s">
        <v>1068</v>
      </c>
      <c r="D128">
        <v>720</v>
      </c>
      <c r="E128"/>
      <c r="F128"/>
      <c r="G128"/>
      <c r="H128"/>
      <c r="I128"/>
      <c r="J128">
        <v>240</v>
      </c>
      <c r="K128"/>
    </row>
    <row r="129" spans="1:11" ht="14.5">
      <c r="A129" s="5" t="s">
        <v>1321</v>
      </c>
      <c r="B129" s="5">
        <v>2110302</v>
      </c>
      <c r="C129" t="s">
        <v>1007</v>
      </c>
      <c r="D129">
        <v>5123</v>
      </c>
      <c r="E129">
        <v>6095</v>
      </c>
      <c r="F129">
        <v>5276</v>
      </c>
      <c r="G129">
        <v>8148</v>
      </c>
      <c r="H129">
        <v>7489</v>
      </c>
      <c r="I129">
        <v>2149</v>
      </c>
      <c r="J129">
        <v>4412</v>
      </c>
      <c r="K129"/>
    </row>
    <row r="130" spans="1:11" ht="14.5">
      <c r="A130" s="5" t="s">
        <v>1321</v>
      </c>
      <c r="B130" s="5">
        <v>2110402</v>
      </c>
      <c r="C130" t="s">
        <v>1009</v>
      </c>
      <c r="D130">
        <v>53744</v>
      </c>
      <c r="E130">
        <v>69814</v>
      </c>
      <c r="F130">
        <v>62445</v>
      </c>
      <c r="G130">
        <v>70589</v>
      </c>
      <c r="H130">
        <v>95039</v>
      </c>
      <c r="I130">
        <v>88834</v>
      </c>
      <c r="J130">
        <v>94685</v>
      </c>
      <c r="K130"/>
    </row>
    <row r="131" spans="1:11" ht="14.5">
      <c r="A131" s="5" t="s">
        <v>1321</v>
      </c>
      <c r="B131" s="5">
        <v>2152388</v>
      </c>
      <c r="C131" t="s">
        <v>1106</v>
      </c>
      <c r="D131">
        <v>1260</v>
      </c>
      <c r="E131">
        <v>690</v>
      </c>
      <c r="F131">
        <v>1155</v>
      </c>
      <c r="G131">
        <v>825</v>
      </c>
      <c r="H131">
        <v>480</v>
      </c>
      <c r="I131">
        <v>135</v>
      </c>
      <c r="J131">
        <v>1410</v>
      </c>
      <c r="K131"/>
    </row>
    <row r="132" spans="1:11" ht="14.5">
      <c r="A132" s="167" t="s">
        <v>1322</v>
      </c>
      <c r="B132" s="5">
        <v>112357</v>
      </c>
      <c r="C132" t="s">
        <v>1068</v>
      </c>
      <c r="D132"/>
      <c r="E132"/>
      <c r="F132"/>
      <c r="G132">
        <v>0</v>
      </c>
      <c r="H132">
        <v>240</v>
      </c>
      <c r="I132"/>
      <c r="J132"/>
      <c r="K132"/>
    </row>
    <row r="133" spans="1:11" ht="14.5">
      <c r="A133" s="5" t="s">
        <v>1322</v>
      </c>
      <c r="B133" s="5">
        <v>110316</v>
      </c>
      <c r="C133" t="s">
        <v>1094</v>
      </c>
      <c r="D133"/>
      <c r="E133"/>
      <c r="F133">
        <v>14820</v>
      </c>
      <c r="G133"/>
      <c r="H133">
        <v>1800</v>
      </c>
      <c r="I133"/>
      <c r="J133">
        <v>3420</v>
      </c>
      <c r="K133"/>
    </row>
    <row r="134" spans="1:11" ht="14.5">
      <c r="A134" s="5" t="s">
        <v>1322</v>
      </c>
      <c r="B134" s="5">
        <v>152382</v>
      </c>
      <c r="C134" t="s">
        <v>1113</v>
      </c>
      <c r="D134"/>
      <c r="E134">
        <v>0</v>
      </c>
      <c r="F134"/>
      <c r="G134">
        <v>0</v>
      </c>
      <c r="H134">
        <v>7200</v>
      </c>
      <c r="I134"/>
      <c r="J134">
        <v>4800</v>
      </c>
      <c r="K134"/>
    </row>
    <row r="135" spans="1:11" ht="14.5">
      <c r="A135" s="5" t="s">
        <v>1322</v>
      </c>
      <c r="B135" s="5">
        <v>152281</v>
      </c>
      <c r="C135" t="s">
        <v>1337</v>
      </c>
      <c r="D135"/>
      <c r="E135">
        <v>0</v>
      </c>
      <c r="F135"/>
      <c r="G135">
        <v>0</v>
      </c>
      <c r="H135">
        <v>4350</v>
      </c>
      <c r="I135"/>
      <c r="J135">
        <v>750</v>
      </c>
      <c r="K135"/>
    </row>
    <row r="136" spans="1:11" ht="14.5">
      <c r="A136" s="5" t="s">
        <v>1323</v>
      </c>
      <c r="B136" s="5">
        <v>112268</v>
      </c>
      <c r="C136" t="s">
        <v>1066</v>
      </c>
      <c r="D136">
        <v>2100</v>
      </c>
      <c r="E136">
        <v>1200</v>
      </c>
      <c r="F136">
        <v>300</v>
      </c>
      <c r="G136">
        <v>2400</v>
      </c>
      <c r="H136">
        <v>900</v>
      </c>
      <c r="I136">
        <v>900</v>
      </c>
      <c r="J136">
        <v>1500</v>
      </c>
      <c r="K136"/>
    </row>
    <row r="137" spans="1:11" ht="14.5">
      <c r="A137" s="5" t="s">
        <v>1323</v>
      </c>
      <c r="B137" s="5">
        <v>2110302</v>
      </c>
      <c r="C137" t="s">
        <v>1007</v>
      </c>
      <c r="D137">
        <v>148264</v>
      </c>
      <c r="E137">
        <v>167270</v>
      </c>
      <c r="F137">
        <v>181723</v>
      </c>
      <c r="G137">
        <v>169479</v>
      </c>
      <c r="H137">
        <v>135814</v>
      </c>
      <c r="I137">
        <v>150390</v>
      </c>
      <c r="J137">
        <v>152809</v>
      </c>
      <c r="K137"/>
    </row>
    <row r="138" spans="1:11" ht="14.5">
      <c r="A138" s="167" t="s">
        <v>1323</v>
      </c>
      <c r="B138" s="5">
        <v>2110402</v>
      </c>
      <c r="C138" t="s">
        <v>1009</v>
      </c>
      <c r="D138">
        <v>60</v>
      </c>
      <c r="E138">
        <v>239</v>
      </c>
      <c r="F138">
        <v>480</v>
      </c>
      <c r="G138">
        <v>1910</v>
      </c>
      <c r="H138">
        <v>1649</v>
      </c>
      <c r="I138">
        <v>1167</v>
      </c>
      <c r="J138">
        <v>240</v>
      </c>
      <c r="K138"/>
    </row>
    <row r="139" spans="1:11" ht="14.5">
      <c r="A139" s="5" t="s">
        <v>1323</v>
      </c>
      <c r="B139" s="5">
        <v>152384</v>
      </c>
      <c r="C139" t="s">
        <v>1107</v>
      </c>
      <c r="D139">
        <v>2100</v>
      </c>
      <c r="E139">
        <v>4800</v>
      </c>
      <c r="F139">
        <v>2700</v>
      </c>
      <c r="G139">
        <v>3000</v>
      </c>
      <c r="H139">
        <v>2400</v>
      </c>
      <c r="I139">
        <v>3000</v>
      </c>
      <c r="J139">
        <v>3300</v>
      </c>
      <c r="K139"/>
    </row>
    <row r="140" spans="1:11" ht="14.5">
      <c r="A140" s="5" t="s">
        <v>1323</v>
      </c>
      <c r="B140" s="5">
        <v>2110202</v>
      </c>
      <c r="C140" t="s">
        <v>1008</v>
      </c>
      <c r="D140">
        <v>30158</v>
      </c>
      <c r="E140">
        <v>30075</v>
      </c>
      <c r="F140">
        <v>33172</v>
      </c>
      <c r="G140">
        <v>30259</v>
      </c>
      <c r="H140">
        <v>18804</v>
      </c>
      <c r="I140">
        <v>31258</v>
      </c>
      <c r="J140">
        <v>31377</v>
      </c>
      <c r="K140"/>
    </row>
    <row r="141" spans="1:11" ht="14.5">
      <c r="A141" s="5" t="s">
        <v>1323</v>
      </c>
      <c r="B141" s="5">
        <v>2010102</v>
      </c>
      <c r="C141" t="s">
        <v>1266</v>
      </c>
      <c r="D141">
        <v>140</v>
      </c>
      <c r="E141">
        <v>840</v>
      </c>
      <c r="F141">
        <v>1940</v>
      </c>
      <c r="G141">
        <v>600</v>
      </c>
      <c r="H141">
        <v>180</v>
      </c>
      <c r="I141">
        <v>1400</v>
      </c>
      <c r="J141">
        <v>260</v>
      </c>
      <c r="K141"/>
    </row>
    <row r="142" spans="1:11" ht="14.5">
      <c r="A142" s="5" t="s">
        <v>1323</v>
      </c>
      <c r="B142" s="5">
        <v>2152388</v>
      </c>
      <c r="C142" t="s">
        <v>1106</v>
      </c>
      <c r="D142">
        <v>2175</v>
      </c>
      <c r="E142">
        <v>2310</v>
      </c>
      <c r="F142">
        <v>3120</v>
      </c>
      <c r="G142">
        <v>1905</v>
      </c>
      <c r="H142">
        <v>2910</v>
      </c>
      <c r="I142">
        <v>1725</v>
      </c>
      <c r="J142">
        <v>1935</v>
      </c>
      <c r="K142"/>
    </row>
    <row r="143" spans="1:11" ht="14.5">
      <c r="A143" s="167" t="s">
        <v>1323</v>
      </c>
      <c r="B143" s="5">
        <v>2112207</v>
      </c>
      <c r="C143" t="s">
        <v>1104</v>
      </c>
      <c r="D143">
        <v>405</v>
      </c>
      <c r="E143">
        <v>495</v>
      </c>
      <c r="F143">
        <v>540</v>
      </c>
      <c r="G143">
        <v>390</v>
      </c>
      <c r="H143">
        <v>450</v>
      </c>
      <c r="I143">
        <v>510</v>
      </c>
      <c r="J143">
        <v>495</v>
      </c>
      <c r="K143"/>
    </row>
    <row r="144" spans="1:11" ht="14.5">
      <c r="A144" s="5" t="s">
        <v>1324</v>
      </c>
      <c r="B144" s="5">
        <v>2110302</v>
      </c>
      <c r="C144" t="s">
        <v>1007</v>
      </c>
      <c r="D144">
        <v>138253</v>
      </c>
      <c r="E144">
        <v>120590</v>
      </c>
      <c r="F144">
        <v>122523</v>
      </c>
      <c r="G144">
        <v>112626</v>
      </c>
      <c r="H144">
        <v>122294</v>
      </c>
      <c r="I144">
        <v>125796</v>
      </c>
      <c r="J144">
        <v>136229</v>
      </c>
      <c r="K144"/>
    </row>
    <row r="145" spans="1:11" ht="14.5">
      <c r="A145" s="5" t="s">
        <v>1324</v>
      </c>
      <c r="B145" s="5">
        <v>2110402</v>
      </c>
      <c r="C145" t="s">
        <v>1009</v>
      </c>
      <c r="D145">
        <v>26954</v>
      </c>
      <c r="E145">
        <v>27590</v>
      </c>
      <c r="F145">
        <v>28777</v>
      </c>
      <c r="G145">
        <v>17624</v>
      </c>
      <c r="H145">
        <v>21377</v>
      </c>
      <c r="I145">
        <v>26262</v>
      </c>
      <c r="J145">
        <v>29062</v>
      </c>
      <c r="K145"/>
    </row>
    <row r="146" spans="1:11" ht="14.5">
      <c r="A146" s="5" t="s">
        <v>1324</v>
      </c>
      <c r="B146" s="5">
        <v>2110202</v>
      </c>
      <c r="C146" t="s">
        <v>1008</v>
      </c>
      <c r="D146">
        <v>6476</v>
      </c>
      <c r="E146">
        <v>9885</v>
      </c>
      <c r="F146">
        <v>6979</v>
      </c>
      <c r="G146">
        <v>8191</v>
      </c>
      <c r="H146">
        <v>7290</v>
      </c>
      <c r="I146">
        <v>3378</v>
      </c>
      <c r="J146">
        <v>6515</v>
      </c>
      <c r="K146"/>
    </row>
    <row r="147" spans="1:11" ht="14.5">
      <c r="A147" s="5" t="s">
        <v>1324</v>
      </c>
      <c r="B147" s="5">
        <v>2010102</v>
      </c>
      <c r="C147" t="s">
        <v>1266</v>
      </c>
      <c r="D147">
        <v>979</v>
      </c>
      <c r="E147">
        <v>1680</v>
      </c>
      <c r="F147">
        <v>780</v>
      </c>
      <c r="G147">
        <v>80</v>
      </c>
      <c r="H147">
        <v>2287</v>
      </c>
      <c r="I147">
        <v>900</v>
      </c>
      <c r="J147">
        <v>480</v>
      </c>
      <c r="K147"/>
    </row>
    <row r="148" spans="1:11" ht="14.5">
      <c r="A148" s="5" t="s">
        <v>1324</v>
      </c>
      <c r="B148" s="5">
        <v>2152388</v>
      </c>
      <c r="C148" t="s">
        <v>1106</v>
      </c>
      <c r="D148">
        <v>6300</v>
      </c>
      <c r="E148">
        <v>5085</v>
      </c>
      <c r="F148">
        <v>5694</v>
      </c>
      <c r="G148">
        <v>6427</v>
      </c>
      <c r="H148">
        <v>4485</v>
      </c>
      <c r="I148">
        <v>4665</v>
      </c>
      <c r="J148">
        <v>5040</v>
      </c>
      <c r="K148"/>
    </row>
    <row r="149" spans="1:11" ht="14.5">
      <c r="A149" s="5" t="s">
        <v>1324</v>
      </c>
      <c r="B149" s="5">
        <v>2112207</v>
      </c>
      <c r="C149" t="s">
        <v>1104</v>
      </c>
      <c r="D149">
        <v>60</v>
      </c>
      <c r="E149">
        <v>30</v>
      </c>
      <c r="F149">
        <v>495</v>
      </c>
      <c r="G149">
        <v>570</v>
      </c>
      <c r="H149">
        <v>420</v>
      </c>
      <c r="I149">
        <v>315</v>
      </c>
      <c r="J149">
        <v>390</v>
      </c>
      <c r="K149"/>
    </row>
    <row r="150" spans="1:11" ht="14.5">
      <c r="A150" s="5" t="s">
        <v>1195</v>
      </c>
      <c r="B150" s="5">
        <v>2110302</v>
      </c>
      <c r="C150" t="s">
        <v>1007</v>
      </c>
      <c r="D150">
        <v>17770</v>
      </c>
      <c r="E150">
        <v>4839</v>
      </c>
      <c r="F150">
        <v>2834</v>
      </c>
      <c r="G150">
        <v>9893</v>
      </c>
      <c r="H150">
        <v>10561</v>
      </c>
      <c r="I150">
        <v>13733</v>
      </c>
      <c r="J150">
        <v>14052</v>
      </c>
      <c r="K150"/>
    </row>
    <row r="151" spans="1:11" ht="14.5">
      <c r="A151" s="5" t="s">
        <v>1195</v>
      </c>
      <c r="B151" s="5">
        <v>2110402</v>
      </c>
      <c r="C151" t="s">
        <v>1009</v>
      </c>
      <c r="D151">
        <v>13869</v>
      </c>
      <c r="E151">
        <v>17039</v>
      </c>
      <c r="F151">
        <v>24374</v>
      </c>
      <c r="G151">
        <v>12240</v>
      </c>
      <c r="H151">
        <v>12679</v>
      </c>
      <c r="I151">
        <v>25649</v>
      </c>
      <c r="J151">
        <v>21513</v>
      </c>
      <c r="K151"/>
    </row>
    <row r="152" spans="1:11" ht="14.5">
      <c r="A152" s="5" t="s">
        <v>577</v>
      </c>
      <c r="B152" s="5">
        <v>2110302</v>
      </c>
      <c r="C152" t="s">
        <v>1007</v>
      </c>
      <c r="D152">
        <v>21608</v>
      </c>
      <c r="E152">
        <v>5130</v>
      </c>
      <c r="F152">
        <v>18015</v>
      </c>
      <c r="G152">
        <v>5772</v>
      </c>
      <c r="H152">
        <v>16789</v>
      </c>
      <c r="I152">
        <v>7951</v>
      </c>
      <c r="J152">
        <v>23394</v>
      </c>
      <c r="K152"/>
    </row>
    <row r="153" spans="1:11" ht="14.5">
      <c r="A153" s="167" t="s">
        <v>577</v>
      </c>
      <c r="B153" s="5">
        <v>2110402</v>
      </c>
      <c r="C153" t="s">
        <v>1009</v>
      </c>
      <c r="D153">
        <v>96011</v>
      </c>
      <c r="E153">
        <v>90934</v>
      </c>
      <c r="F153">
        <v>94389</v>
      </c>
      <c r="G153">
        <v>82013</v>
      </c>
      <c r="H153">
        <v>85898</v>
      </c>
      <c r="I153">
        <v>94192</v>
      </c>
      <c r="J153">
        <v>107345</v>
      </c>
      <c r="K153"/>
    </row>
    <row r="154" spans="1:11" ht="14.5">
      <c r="A154" s="5" t="s">
        <v>577</v>
      </c>
      <c r="B154" s="5">
        <v>152384</v>
      </c>
      <c r="C154" t="s">
        <v>1107</v>
      </c>
      <c r="D154"/>
      <c r="E154">
        <v>300</v>
      </c>
      <c r="F154"/>
      <c r="G154">
        <v>300</v>
      </c>
      <c r="H154">
        <v>7200</v>
      </c>
      <c r="I154">
        <v>2400</v>
      </c>
      <c r="J154">
        <v>900</v>
      </c>
      <c r="K154"/>
    </row>
    <row r="155" spans="1:11" ht="14.5">
      <c r="A155" s="5" t="s">
        <v>577</v>
      </c>
      <c r="B155" s="5">
        <v>110316</v>
      </c>
      <c r="C155" t="s">
        <v>1094</v>
      </c>
      <c r="D155"/>
      <c r="E155">
        <v>9000</v>
      </c>
      <c r="F155"/>
      <c r="G155"/>
      <c r="H155"/>
      <c r="I155">
        <v>4350</v>
      </c>
      <c r="J155"/>
      <c r="K155"/>
    </row>
    <row r="156" spans="1:11" ht="14.5">
      <c r="A156" s="5" t="s">
        <v>577</v>
      </c>
      <c r="B156" s="5">
        <v>110416</v>
      </c>
      <c r="C156" t="s">
        <v>1265</v>
      </c>
      <c r="D156">
        <v>1080</v>
      </c>
      <c r="E156">
        <v>6000</v>
      </c>
      <c r="F156">
        <v>-20760</v>
      </c>
      <c r="G156"/>
      <c r="H156"/>
      <c r="I156">
        <v>12720</v>
      </c>
      <c r="J156"/>
      <c r="K156"/>
    </row>
    <row r="157" spans="1:11" ht="14.5">
      <c r="A157" s="5" t="s">
        <v>577</v>
      </c>
      <c r="B157" s="5">
        <v>110480</v>
      </c>
      <c r="C157" t="s">
        <v>1483</v>
      </c>
      <c r="D157"/>
      <c r="E157">
        <v>5100</v>
      </c>
      <c r="F157">
        <v>-330</v>
      </c>
      <c r="G157">
        <v>0</v>
      </c>
      <c r="H157"/>
      <c r="I157"/>
      <c r="J157"/>
      <c r="K157"/>
    </row>
    <row r="158" spans="1:11" ht="14.5">
      <c r="A158" s="5" t="s">
        <v>577</v>
      </c>
      <c r="B158" s="5">
        <v>114357</v>
      </c>
      <c r="C158" t="s">
        <v>1181</v>
      </c>
      <c r="D158"/>
      <c r="E158">
        <v>600</v>
      </c>
      <c r="F158"/>
      <c r="G158"/>
      <c r="H158"/>
      <c r="I158"/>
      <c r="J158"/>
      <c r="K158"/>
    </row>
    <row r="159" spans="1:11" ht="14.5">
      <c r="A159" s="5" t="s">
        <v>577</v>
      </c>
      <c r="B159" s="5">
        <v>114379</v>
      </c>
      <c r="C159" t="s">
        <v>1182</v>
      </c>
      <c r="D159"/>
      <c r="E159">
        <v>5700</v>
      </c>
      <c r="F159"/>
      <c r="G159"/>
      <c r="H159"/>
      <c r="I159"/>
      <c r="J159"/>
      <c r="K159"/>
    </row>
    <row r="160" spans="1:11" ht="14.5">
      <c r="A160" s="5" t="s">
        <v>577</v>
      </c>
      <c r="B160" s="5">
        <v>114268</v>
      </c>
      <c r="C160" t="s">
        <v>1180</v>
      </c>
      <c r="D160"/>
      <c r="E160">
        <v>2700</v>
      </c>
      <c r="F160"/>
      <c r="G160"/>
      <c r="H160"/>
      <c r="I160"/>
      <c r="J160"/>
      <c r="K160"/>
    </row>
    <row r="161" spans="1:11" ht="14.5">
      <c r="A161" s="167" t="s">
        <v>577</v>
      </c>
      <c r="B161" s="5">
        <v>2110404</v>
      </c>
      <c r="C161" t="s">
        <v>1431</v>
      </c>
      <c r="D161"/>
      <c r="E161"/>
      <c r="F161">
        <v>20280</v>
      </c>
      <c r="G161"/>
      <c r="H161"/>
      <c r="I161"/>
      <c r="J161"/>
      <c r="K161"/>
    </row>
    <row r="162" spans="1:11" ht="14.5">
      <c r="A162" s="5" t="s">
        <v>577</v>
      </c>
      <c r="B162" s="5">
        <v>2152388</v>
      </c>
      <c r="C162" t="s">
        <v>1106</v>
      </c>
      <c r="D162">
        <v>2700</v>
      </c>
      <c r="E162">
        <v>885</v>
      </c>
      <c r="F162">
        <v>540</v>
      </c>
      <c r="G162">
        <v>150</v>
      </c>
      <c r="H162">
        <v>1080</v>
      </c>
      <c r="I162">
        <v>1470</v>
      </c>
      <c r="J162">
        <v>1590</v>
      </c>
      <c r="K162"/>
    </row>
    <row r="163" spans="1:11" ht="14.5">
      <c r="A163" s="167" t="s">
        <v>1325</v>
      </c>
      <c r="B163" s="5">
        <v>2110402</v>
      </c>
      <c r="C163" t="s">
        <v>1009</v>
      </c>
      <c r="D163">
        <v>77105</v>
      </c>
      <c r="E163">
        <v>80781</v>
      </c>
      <c r="F163">
        <v>106528</v>
      </c>
      <c r="G163">
        <v>79919</v>
      </c>
      <c r="H163">
        <v>72853</v>
      </c>
      <c r="I163">
        <v>75056</v>
      </c>
      <c r="J163">
        <v>94166</v>
      </c>
      <c r="K163"/>
    </row>
    <row r="164" spans="1:11" ht="14.5">
      <c r="A164" s="5" t="s">
        <v>1325</v>
      </c>
      <c r="B164" s="5">
        <v>2152388</v>
      </c>
      <c r="C164" t="s">
        <v>1106</v>
      </c>
      <c r="D164">
        <v>660</v>
      </c>
      <c r="E164">
        <v>1680</v>
      </c>
      <c r="F164">
        <v>690</v>
      </c>
      <c r="G164">
        <v>1740</v>
      </c>
      <c r="H164">
        <v>375</v>
      </c>
      <c r="I164">
        <v>2490</v>
      </c>
      <c r="J164">
        <v>345</v>
      </c>
      <c r="K164"/>
    </row>
    <row r="165" spans="1:11" ht="14.5">
      <c r="A165" s="5" t="s">
        <v>1477</v>
      </c>
      <c r="B165" s="5">
        <v>2110302</v>
      </c>
      <c r="C165" t="s">
        <v>1007</v>
      </c>
      <c r="D165">
        <v>13094</v>
      </c>
      <c r="E165">
        <v>18609</v>
      </c>
      <c r="F165">
        <v>19613</v>
      </c>
      <c r="G165">
        <v>15812</v>
      </c>
      <c r="H165">
        <v>13525</v>
      </c>
      <c r="I165">
        <v>18023</v>
      </c>
      <c r="J165">
        <v>21228</v>
      </c>
      <c r="K165"/>
    </row>
    <row r="166" spans="1:11" ht="14.5">
      <c r="A166" s="5"/>
      <c r="B166" s="5"/>
      <c r="C166"/>
      <c r="D166"/>
      <c r="E166"/>
      <c r="F166"/>
      <c r="G166"/>
      <c r="H166"/>
      <c r="I166"/>
      <c r="J166"/>
      <c r="K166"/>
    </row>
    <row r="167" spans="1:11" ht="14.5">
      <c r="A167" s="5"/>
      <c r="B167" s="5"/>
      <c r="C167"/>
      <c r="D167"/>
      <c r="E167"/>
      <c r="F167"/>
      <c r="G167"/>
      <c r="H167"/>
      <c r="I167"/>
      <c r="J167"/>
      <c r="K167"/>
    </row>
    <row r="168" spans="1:11" ht="14.5">
      <c r="A168" s="5"/>
      <c r="B168" s="5"/>
      <c r="C168"/>
      <c r="D168"/>
      <c r="E168"/>
      <c r="F168"/>
      <c r="G168"/>
      <c r="H168"/>
      <c r="I168"/>
      <c r="J168"/>
      <c r="K168"/>
    </row>
    <row r="169" spans="1:11" ht="14.5">
      <c r="A169" s="5"/>
      <c r="B169" s="5"/>
      <c r="C169"/>
      <c r="D169"/>
      <c r="E169"/>
      <c r="F169"/>
      <c r="G169"/>
      <c r="H169"/>
      <c r="I169"/>
      <c r="J169"/>
      <c r="K169"/>
    </row>
    <row r="170" spans="1:11" ht="14.5">
      <c r="A170" s="5"/>
      <c r="B170" s="5"/>
      <c r="C170"/>
      <c r="D170"/>
      <c r="E170"/>
      <c r="F170"/>
      <c r="G170"/>
      <c r="H170"/>
      <c r="I170"/>
      <c r="J170"/>
      <c r="K170"/>
    </row>
    <row r="171" spans="1:11" ht="14.5">
      <c r="A171" s="5"/>
      <c r="B171" s="5"/>
      <c r="C171"/>
      <c r="D171"/>
      <c r="E171"/>
      <c r="F171"/>
      <c r="G171"/>
      <c r="H171"/>
      <c r="I171"/>
      <c r="J171"/>
      <c r="K171"/>
    </row>
    <row r="172" spans="1:11" ht="14.5">
      <c r="A172" s="167"/>
      <c r="B172" s="5"/>
      <c r="C172"/>
      <c r="D172"/>
      <c r="E172"/>
      <c r="F172"/>
      <c r="G172"/>
      <c r="H172"/>
      <c r="I172"/>
      <c r="J172"/>
      <c r="K172"/>
    </row>
    <row r="173" spans="1:11" ht="14.5">
      <c r="A173" s="5"/>
      <c r="B173" s="5"/>
      <c r="C173"/>
      <c r="D173"/>
      <c r="E173"/>
      <c r="F173"/>
      <c r="G173"/>
      <c r="H173"/>
      <c r="I173"/>
      <c r="J173"/>
      <c r="K173"/>
    </row>
    <row r="174" spans="1:11" ht="14.5">
      <c r="A174" s="5"/>
      <c r="B174" s="5"/>
      <c r="C174"/>
      <c r="D174"/>
      <c r="E174"/>
      <c r="F174"/>
      <c r="G174"/>
      <c r="H174"/>
      <c r="I174"/>
      <c r="J174"/>
      <c r="K174"/>
    </row>
    <row r="175" spans="1:11" ht="14.5">
      <c r="A175" s="5"/>
      <c r="B175" s="5"/>
      <c r="C175"/>
      <c r="D175"/>
      <c r="E175"/>
      <c r="F175"/>
      <c r="G175"/>
      <c r="H175"/>
      <c r="I175"/>
      <c r="J175"/>
      <c r="K175"/>
    </row>
    <row r="176" spans="1:11" ht="14.5">
      <c r="A176" s="167"/>
      <c r="B176" s="5"/>
      <c r="C176"/>
      <c r="D176"/>
      <c r="E176"/>
      <c r="F176"/>
      <c r="G176"/>
      <c r="H176"/>
      <c r="I176"/>
      <c r="J176"/>
      <c r="K176"/>
    </row>
    <row r="177" spans="1:11" ht="14.5">
      <c r="A177" s="5"/>
      <c r="B177" s="5"/>
      <c r="C177"/>
      <c r="D177"/>
      <c r="E177"/>
      <c r="F177"/>
      <c r="G177"/>
      <c r="H177"/>
      <c r="I177"/>
      <c r="J177"/>
      <c r="K177"/>
    </row>
    <row r="178" spans="1:11" ht="14.5">
      <c r="A178" s="167"/>
      <c r="B178" s="5"/>
      <c r="C178"/>
      <c r="D178"/>
      <c r="E178"/>
      <c r="F178"/>
      <c r="G178"/>
      <c r="H178"/>
      <c r="I178"/>
      <c r="J178"/>
      <c r="K178"/>
    </row>
    <row r="179" spans="1:11" ht="14.5">
      <c r="A179" s="5"/>
      <c r="B179" s="5"/>
      <c r="C179"/>
      <c r="D179"/>
      <c r="E179"/>
      <c r="F179"/>
      <c r="G179"/>
      <c r="H179"/>
      <c r="I179"/>
      <c r="J179"/>
      <c r="K179"/>
    </row>
    <row r="180" spans="1:11" ht="14.5">
      <c r="A180" s="5"/>
      <c r="B180" s="5"/>
      <c r="C180"/>
      <c r="D180"/>
      <c r="E180"/>
      <c r="F180"/>
      <c r="G180"/>
      <c r="H180"/>
      <c r="I180"/>
      <c r="J180"/>
      <c r="K180"/>
    </row>
    <row r="181" spans="1:11" ht="14.5">
      <c r="A181" s="5"/>
      <c r="B181" s="5"/>
      <c r="C181"/>
      <c r="D181"/>
      <c r="E181"/>
      <c r="F181"/>
      <c r="G181"/>
      <c r="H181"/>
      <c r="I181"/>
      <c r="J181"/>
      <c r="K181"/>
    </row>
    <row r="182" spans="1:11" ht="14.5">
      <c r="A182" s="5"/>
      <c r="B182" s="5"/>
      <c r="C182"/>
      <c r="D182"/>
      <c r="E182"/>
      <c r="F182"/>
      <c r="G182"/>
      <c r="H182"/>
      <c r="I182"/>
      <c r="J182"/>
      <c r="K182"/>
    </row>
    <row r="183" spans="1:11" ht="14.5">
      <c r="A183" s="5"/>
      <c r="B183" s="5"/>
      <c r="C183"/>
      <c r="D183"/>
      <c r="E183"/>
      <c r="F183"/>
      <c r="G183"/>
      <c r="H183"/>
      <c r="I183"/>
      <c r="J183"/>
      <c r="K183"/>
    </row>
    <row r="184" spans="1:11" ht="14.5">
      <c r="A184" s="5"/>
      <c r="B184" s="5"/>
      <c r="C184"/>
      <c r="D184"/>
      <c r="E184"/>
      <c r="F184"/>
      <c r="G184"/>
      <c r="H184"/>
      <c r="I184"/>
      <c r="J184"/>
      <c r="K184"/>
    </row>
    <row r="185" spans="1:11" ht="14.5">
      <c r="A185" s="5"/>
      <c r="B185" s="5"/>
      <c r="C185"/>
      <c r="D185"/>
      <c r="E185"/>
      <c r="F185"/>
      <c r="G185"/>
      <c r="H185"/>
      <c r="I185"/>
      <c r="J185"/>
      <c r="K185"/>
    </row>
    <row r="186" spans="1:11" ht="14.5">
      <c r="A186" s="5"/>
      <c r="B186" s="5"/>
      <c r="C186"/>
      <c r="D186"/>
      <c r="E186"/>
      <c r="F186"/>
      <c r="G186"/>
      <c r="H186"/>
      <c r="I186"/>
      <c r="J186"/>
      <c r="K186"/>
    </row>
    <row r="187" spans="1:11" ht="14.5">
      <c r="A187" s="5"/>
      <c r="B187" s="5"/>
      <c r="C187"/>
      <c r="D187"/>
      <c r="E187"/>
      <c r="F187"/>
      <c r="G187"/>
      <c r="H187"/>
      <c r="I187"/>
      <c r="J187"/>
      <c r="K187"/>
    </row>
    <row r="188" spans="1:11" ht="14.5">
      <c r="A188" s="5"/>
      <c r="B188" s="5"/>
      <c r="C188"/>
      <c r="D188"/>
      <c r="E188"/>
      <c r="F188"/>
      <c r="G188"/>
      <c r="H188"/>
      <c r="I188"/>
      <c r="J188"/>
      <c r="K188"/>
    </row>
    <row r="189" spans="1:11" ht="14.5">
      <c r="A189" s="5"/>
      <c r="B189" s="5"/>
      <c r="C189"/>
      <c r="D189"/>
      <c r="E189"/>
      <c r="F189"/>
      <c r="G189"/>
      <c r="H189"/>
      <c r="I189"/>
      <c r="J189"/>
      <c r="K189"/>
    </row>
    <row r="190" spans="1:11" ht="14.5">
      <c r="A190" s="5"/>
      <c r="B190" s="5"/>
      <c r="C190"/>
      <c r="D190"/>
      <c r="E190"/>
      <c r="F190"/>
      <c r="G190"/>
      <c r="H190"/>
      <c r="I190"/>
      <c r="J190"/>
      <c r="K190"/>
    </row>
    <row r="191" spans="1:11" ht="14.5">
      <c r="A191" s="5"/>
      <c r="B191" s="5"/>
      <c r="C191"/>
      <c r="D191"/>
      <c r="E191"/>
      <c r="F191"/>
      <c r="G191"/>
      <c r="H191"/>
      <c r="I191"/>
      <c r="J191"/>
      <c r="K191"/>
    </row>
    <row r="192" spans="1:11" ht="14.5">
      <c r="A192" s="5"/>
      <c r="B192" s="5"/>
      <c r="C192"/>
      <c r="D192"/>
      <c r="E192"/>
      <c r="F192"/>
      <c r="G192"/>
      <c r="H192"/>
      <c r="I192"/>
      <c r="J192"/>
      <c r="K192"/>
    </row>
    <row r="193" spans="1:11" ht="14.5">
      <c r="A193" s="5"/>
      <c r="B193" s="5"/>
      <c r="C193"/>
      <c r="D193"/>
      <c r="E193"/>
      <c r="F193"/>
      <c r="G193"/>
      <c r="H193"/>
      <c r="I193"/>
      <c r="J193"/>
      <c r="K193"/>
    </row>
    <row r="194" spans="1:11" ht="14.5">
      <c r="A194" s="5"/>
      <c r="B194" s="5"/>
      <c r="C194"/>
      <c r="D194"/>
      <c r="E194"/>
      <c r="F194"/>
      <c r="G194"/>
      <c r="H194"/>
      <c r="I194"/>
      <c r="J194"/>
      <c r="K194"/>
    </row>
    <row r="195" spans="1:11" ht="14.5">
      <c r="A195" s="5"/>
      <c r="B195" s="5"/>
      <c r="C195"/>
      <c r="D195"/>
      <c r="E195"/>
      <c r="F195"/>
      <c r="G195"/>
      <c r="H195"/>
      <c r="I195"/>
      <c r="J195"/>
      <c r="K195"/>
    </row>
    <row r="196" spans="1:11" ht="14.5">
      <c r="A196" s="5"/>
      <c r="B196" s="5"/>
      <c r="C196"/>
      <c r="D196"/>
      <c r="E196"/>
      <c r="F196"/>
      <c r="G196"/>
      <c r="H196"/>
      <c r="I196"/>
      <c r="J196"/>
      <c r="K196"/>
    </row>
    <row r="197" spans="1:11" ht="14.5">
      <c r="A197" s="5"/>
      <c r="B197" s="5"/>
      <c r="C197"/>
      <c r="D197"/>
      <c r="E197"/>
      <c r="F197"/>
      <c r="G197"/>
      <c r="H197"/>
      <c r="I197"/>
      <c r="J197"/>
      <c r="K197"/>
    </row>
    <row r="198" spans="1:11" ht="14.5">
      <c r="A198" s="5"/>
      <c r="B198" s="5"/>
      <c r="C198"/>
      <c r="D198"/>
      <c r="E198"/>
      <c r="F198"/>
      <c r="G198"/>
      <c r="H198"/>
      <c r="I198"/>
      <c r="J198"/>
      <c r="K198"/>
    </row>
    <row r="199" spans="1:11" ht="14.5">
      <c r="A199" s="5"/>
      <c r="B199" s="5"/>
      <c r="C199"/>
      <c r="D199"/>
      <c r="E199"/>
      <c r="F199"/>
      <c r="G199"/>
      <c r="H199"/>
      <c r="I199"/>
      <c r="J199"/>
      <c r="K199"/>
    </row>
    <row r="200" spans="1:11" ht="14.5">
      <c r="A200" s="5"/>
      <c r="B200" s="5"/>
      <c r="C200"/>
      <c r="D200"/>
      <c r="E200"/>
      <c r="F200"/>
      <c r="G200"/>
      <c r="H200"/>
      <c r="I200"/>
      <c r="J200"/>
      <c r="K200"/>
    </row>
    <row r="201" spans="1:11" ht="14.5">
      <c r="A201" s="5"/>
      <c r="B201" s="5"/>
      <c r="C201"/>
      <c r="D201"/>
      <c r="E201"/>
      <c r="F201"/>
      <c r="G201"/>
      <c r="H201"/>
      <c r="I201"/>
      <c r="J201"/>
      <c r="K201"/>
    </row>
    <row r="202" spans="1:11" ht="14.5">
      <c r="A202" s="5"/>
      <c r="B202" s="5"/>
      <c r="C202"/>
      <c r="D202"/>
      <c r="E202"/>
      <c r="F202"/>
      <c r="G202"/>
      <c r="H202"/>
      <c r="I202"/>
      <c r="J202"/>
      <c r="K202"/>
    </row>
    <row r="203" spans="1:11" ht="14.5">
      <c r="A203" s="5"/>
      <c r="B203" s="5"/>
      <c r="C203"/>
      <c r="D203"/>
      <c r="E203"/>
      <c r="F203"/>
      <c r="G203"/>
      <c r="H203"/>
      <c r="I203"/>
      <c r="J203"/>
      <c r="K203"/>
    </row>
    <row r="204" spans="1:11" ht="14.5">
      <c r="A204" s="5"/>
      <c r="B204" s="5"/>
      <c r="C204"/>
      <c r="D204"/>
      <c r="E204"/>
      <c r="F204"/>
      <c r="G204"/>
      <c r="H204"/>
      <c r="I204"/>
      <c r="J204"/>
      <c r="K204"/>
    </row>
    <row r="205" spans="1:11" ht="14.5">
      <c r="A205" s="5"/>
      <c r="B205" s="5"/>
      <c r="C205"/>
      <c r="D205"/>
      <c r="E205"/>
      <c r="F205"/>
      <c r="G205"/>
      <c r="H205"/>
      <c r="I205"/>
      <c r="J205"/>
      <c r="K205"/>
    </row>
    <row r="206" spans="1:11" ht="14.5">
      <c r="A206" s="5"/>
      <c r="B206" s="5"/>
      <c r="C206"/>
      <c r="D206"/>
      <c r="E206"/>
      <c r="F206"/>
      <c r="G206"/>
      <c r="H206"/>
      <c r="I206"/>
      <c r="J206"/>
      <c r="K206"/>
    </row>
    <row r="207" spans="1:11" ht="14.5">
      <c r="A207" s="5"/>
      <c r="B207" s="5"/>
      <c r="C207"/>
      <c r="D207"/>
      <c r="E207"/>
      <c r="F207"/>
      <c r="G207"/>
      <c r="H207"/>
      <c r="I207"/>
      <c r="J207"/>
      <c r="K207"/>
    </row>
    <row r="208" spans="1:11" ht="14.5">
      <c r="A208" s="5"/>
      <c r="B208" s="5"/>
      <c r="C208"/>
      <c r="D208"/>
      <c r="E208"/>
      <c r="F208"/>
      <c r="G208"/>
      <c r="H208"/>
      <c r="I208"/>
      <c r="J208"/>
      <c r="K208"/>
    </row>
    <row r="209" spans="1:11" ht="14.5">
      <c r="A209" s="5"/>
      <c r="B209" s="5"/>
      <c r="C209"/>
      <c r="D209"/>
      <c r="E209"/>
      <c r="F209"/>
      <c r="G209"/>
      <c r="H209"/>
      <c r="I209"/>
      <c r="J209"/>
      <c r="K209"/>
    </row>
    <row r="210" spans="1:11" ht="14.5">
      <c r="A210" s="5"/>
      <c r="B210" s="5"/>
      <c r="C210"/>
      <c r="D210"/>
      <c r="E210"/>
      <c r="F210"/>
      <c r="G210"/>
      <c r="H210"/>
      <c r="I210"/>
      <c r="J210"/>
      <c r="K210"/>
    </row>
    <row r="211" spans="1:11" ht="14.5">
      <c r="A211" s="5"/>
      <c r="B211" s="5"/>
      <c r="C211"/>
      <c r="D211"/>
      <c r="E211"/>
      <c r="F211"/>
      <c r="G211"/>
      <c r="H211"/>
      <c r="I211"/>
      <c r="J211"/>
      <c r="K211"/>
    </row>
    <row r="212" spans="1:11" ht="14.5">
      <c r="A212" s="5"/>
      <c r="B212" s="5"/>
      <c r="C212"/>
      <c r="D212"/>
      <c r="E212"/>
      <c r="F212"/>
      <c r="G212"/>
      <c r="H212"/>
      <c r="I212"/>
      <c r="J212"/>
      <c r="K212"/>
    </row>
    <row r="213" spans="1:11" ht="14.5">
      <c r="A213" s="5"/>
      <c r="B213" s="5"/>
      <c r="C213"/>
      <c r="D213"/>
      <c r="E213"/>
      <c r="F213"/>
      <c r="G213"/>
      <c r="H213"/>
      <c r="I213"/>
      <c r="J213"/>
      <c r="K213"/>
    </row>
    <row r="214" spans="1:11" ht="14.5">
      <c r="A214" s="5"/>
      <c r="B214" s="5"/>
      <c r="C214"/>
      <c r="D214"/>
      <c r="E214"/>
      <c r="F214"/>
      <c r="G214"/>
      <c r="H214"/>
      <c r="I214"/>
      <c r="J214"/>
      <c r="K214"/>
    </row>
    <row r="215" spans="1:11" ht="14.5">
      <c r="A215" s="5"/>
      <c r="B215" s="5"/>
      <c r="C215"/>
      <c r="D215"/>
      <c r="E215"/>
      <c r="F215"/>
      <c r="G215"/>
      <c r="H215"/>
      <c r="I215"/>
      <c r="J215"/>
      <c r="K215"/>
    </row>
    <row r="216" spans="1:11" ht="14.5">
      <c r="A216" s="5"/>
      <c r="B216" s="5"/>
      <c r="C216"/>
      <c r="D216"/>
      <c r="E216"/>
      <c r="F216"/>
      <c r="G216"/>
      <c r="H216"/>
      <c r="I216"/>
      <c r="J216"/>
      <c r="K216"/>
    </row>
    <row r="217" spans="1:11" ht="14.5">
      <c r="A217" s="5"/>
      <c r="B217" s="5"/>
      <c r="C217"/>
      <c r="D217"/>
      <c r="E217"/>
      <c r="F217"/>
      <c r="G217"/>
      <c r="H217"/>
      <c r="I217"/>
      <c r="J217"/>
      <c r="K217"/>
    </row>
    <row r="218" spans="1:11" ht="14.5">
      <c r="A218" s="5"/>
      <c r="B218" s="5"/>
      <c r="C218"/>
      <c r="D218"/>
      <c r="E218"/>
      <c r="F218"/>
      <c r="G218"/>
      <c r="H218"/>
      <c r="I218"/>
      <c r="J218"/>
      <c r="K218"/>
    </row>
    <row r="219" spans="1:11" ht="14.5">
      <c r="A219" s="5"/>
      <c r="B219" s="5"/>
      <c r="C219"/>
      <c r="D219"/>
      <c r="E219"/>
      <c r="F219"/>
      <c r="G219"/>
      <c r="H219"/>
      <c r="I219"/>
      <c r="J219"/>
      <c r="K219"/>
    </row>
    <row r="220" spans="1:11" ht="14.5">
      <c r="A220" s="5"/>
      <c r="B220" s="5"/>
      <c r="C220"/>
      <c r="D220"/>
      <c r="E220"/>
      <c r="F220"/>
      <c r="G220"/>
      <c r="H220"/>
      <c r="I220"/>
      <c r="J220"/>
      <c r="K220"/>
    </row>
    <row r="221" spans="1:11" ht="14.5">
      <c r="A221" s="5"/>
      <c r="B221" s="5"/>
      <c r="C221"/>
      <c r="D221"/>
      <c r="E221"/>
      <c r="F221"/>
      <c r="G221"/>
      <c r="H221"/>
      <c r="I221"/>
      <c r="J221"/>
      <c r="K221"/>
    </row>
    <row r="222" spans="1:11" ht="14.5">
      <c r="A222" s="5"/>
      <c r="B222" s="5"/>
      <c r="C222"/>
      <c r="D222"/>
      <c r="E222"/>
      <c r="F222"/>
      <c r="G222"/>
      <c r="H222"/>
      <c r="I222"/>
      <c r="J222"/>
      <c r="K222"/>
    </row>
    <row r="223" spans="1:11" ht="14.5">
      <c r="A223" s="5"/>
      <c r="B223" s="5"/>
      <c r="C223"/>
      <c r="D223"/>
      <c r="E223"/>
      <c r="F223"/>
      <c r="G223"/>
      <c r="H223"/>
      <c r="I223"/>
      <c r="J223"/>
      <c r="K223"/>
    </row>
    <row r="224" spans="1:11" ht="14.5">
      <c r="A224" s="5"/>
      <c r="B224" s="5"/>
      <c r="C224"/>
      <c r="D224"/>
      <c r="E224"/>
      <c r="F224"/>
      <c r="G224"/>
      <c r="H224"/>
      <c r="I224"/>
      <c r="J224"/>
      <c r="K224"/>
    </row>
    <row r="225" spans="1:11" ht="14.5">
      <c r="A225" s="5"/>
      <c r="B225" s="5"/>
      <c r="C225"/>
      <c r="D225"/>
      <c r="E225"/>
      <c r="F225"/>
      <c r="G225"/>
      <c r="H225"/>
      <c r="I225"/>
      <c r="J225"/>
      <c r="K225"/>
    </row>
    <row r="226" spans="1:11" ht="14.5">
      <c r="A226" s="5"/>
      <c r="B226" s="5"/>
      <c r="C226"/>
      <c r="D226"/>
      <c r="E226"/>
      <c r="F226"/>
      <c r="G226"/>
      <c r="H226"/>
      <c r="I226"/>
      <c r="J226"/>
      <c r="K226"/>
    </row>
    <row r="227" spans="1:11" ht="14.5">
      <c r="A227" s="5"/>
      <c r="B227" s="5"/>
      <c r="C227"/>
      <c r="D227"/>
      <c r="E227"/>
      <c r="F227"/>
      <c r="G227"/>
      <c r="H227"/>
      <c r="I227"/>
      <c r="J227"/>
      <c r="K227"/>
    </row>
    <row r="228" spans="1:11" ht="14.5">
      <c r="A228" s="5"/>
      <c r="B228" s="5"/>
      <c r="C228"/>
      <c r="D228"/>
      <c r="E228"/>
      <c r="F228"/>
      <c r="G228"/>
      <c r="H228"/>
      <c r="I228"/>
      <c r="J228"/>
      <c r="K228"/>
    </row>
    <row r="229" spans="1:11" ht="14.5">
      <c r="A229" s="5"/>
      <c r="B229" s="5"/>
      <c r="C229"/>
      <c r="D229"/>
      <c r="E229"/>
      <c r="F229"/>
      <c r="G229"/>
      <c r="H229"/>
      <c r="I229"/>
      <c r="J229"/>
      <c r="K229"/>
    </row>
    <row r="230" spans="1:11" ht="14.5">
      <c r="A230" s="5"/>
      <c r="B230" s="5"/>
      <c r="C230"/>
      <c r="D230"/>
      <c r="E230"/>
      <c r="F230"/>
      <c r="G230"/>
      <c r="H230"/>
      <c r="I230"/>
      <c r="J230"/>
      <c r="K230"/>
    </row>
    <row r="231" spans="1:11" ht="14.5">
      <c r="A231" s="5"/>
      <c r="B231" s="5"/>
      <c r="C231"/>
      <c r="D231"/>
      <c r="E231"/>
      <c r="F231"/>
      <c r="G231"/>
      <c r="H231"/>
      <c r="I231"/>
      <c r="J231"/>
      <c r="K231"/>
    </row>
    <row r="232" spans="1:11" ht="14.5">
      <c r="A232" s="5"/>
      <c r="B232" s="5"/>
      <c r="C232"/>
      <c r="D232"/>
      <c r="E232"/>
      <c r="F232"/>
      <c r="G232"/>
      <c r="H232"/>
      <c r="I232"/>
      <c r="J232"/>
      <c r="K232"/>
    </row>
    <row r="233" spans="1:11" ht="14.5">
      <c r="A233" s="5"/>
      <c r="B233" s="5"/>
      <c r="C233"/>
      <c r="D233"/>
      <c r="E233"/>
      <c r="F233"/>
      <c r="G233"/>
      <c r="H233"/>
      <c r="I233"/>
      <c r="J233"/>
      <c r="K233"/>
    </row>
    <row r="234" spans="1:11" ht="14.5">
      <c r="A234" s="5"/>
      <c r="B234" s="5"/>
      <c r="C234"/>
      <c r="D234"/>
      <c r="E234"/>
      <c r="F234"/>
      <c r="G234"/>
      <c r="H234"/>
      <c r="I234"/>
      <c r="J234"/>
      <c r="K234"/>
    </row>
    <row r="235" spans="1:11" ht="14.5">
      <c r="A235" s="5"/>
      <c r="B235" s="5"/>
      <c r="C235"/>
      <c r="D235"/>
      <c r="E235"/>
      <c r="F235"/>
      <c r="G235"/>
      <c r="H235"/>
      <c r="I235"/>
      <c r="J235"/>
      <c r="K235"/>
    </row>
    <row r="236" spans="1:11" ht="14.5">
      <c r="A236" s="5"/>
      <c r="B236" s="5"/>
      <c r="C236"/>
      <c r="D236"/>
      <c r="E236"/>
      <c r="F236"/>
      <c r="G236"/>
      <c r="H236"/>
      <c r="I236"/>
      <c r="J236"/>
      <c r="K236"/>
    </row>
    <row r="237" spans="1:11" ht="14.5">
      <c r="A237" s="5"/>
      <c r="B237" s="5"/>
      <c r="C237"/>
      <c r="D237"/>
      <c r="E237"/>
      <c r="F237"/>
      <c r="G237"/>
      <c r="H237"/>
      <c r="I237"/>
      <c r="J237"/>
      <c r="K237"/>
    </row>
    <row r="238" spans="1:11" ht="14.5">
      <c r="A238" s="5"/>
      <c r="B238" s="5"/>
      <c r="C238"/>
      <c r="D238"/>
      <c r="E238"/>
      <c r="F238"/>
      <c r="G238"/>
      <c r="H238"/>
      <c r="I238"/>
      <c r="J238"/>
      <c r="K238"/>
    </row>
    <row r="239" spans="1:11" ht="14.5">
      <c r="A239" s="5"/>
      <c r="B239" s="5"/>
      <c r="C239"/>
      <c r="D239"/>
      <c r="E239"/>
      <c r="F239"/>
      <c r="G239"/>
      <c r="H239"/>
      <c r="I239"/>
      <c r="J239"/>
      <c r="K239"/>
    </row>
    <row r="240" spans="1:11" ht="14.5">
      <c r="D240"/>
      <c r="E240"/>
      <c r="F240"/>
      <c r="G240"/>
      <c r="H240"/>
      <c r="I240"/>
      <c r="J240"/>
      <c r="K240"/>
    </row>
    <row r="241" spans="4:11" ht="14.5">
      <c r="D241"/>
      <c r="E241"/>
      <c r="F241"/>
      <c r="G241"/>
      <c r="H241"/>
      <c r="I241"/>
      <c r="J241"/>
      <c r="K241"/>
    </row>
    <row r="242" spans="4:11" ht="14.5">
      <c r="D242"/>
      <c r="E242"/>
      <c r="F242"/>
      <c r="G242"/>
      <c r="H242"/>
      <c r="I242"/>
      <c r="J242"/>
      <c r="K242"/>
    </row>
    <row r="243" spans="4:11" ht="14.5">
      <c r="D243"/>
      <c r="E243"/>
      <c r="F243"/>
      <c r="G243"/>
      <c r="H243"/>
      <c r="I243"/>
      <c r="J243"/>
      <c r="K243"/>
    </row>
    <row r="244" spans="4:11" ht="14.5">
      <c r="D244"/>
      <c r="E244"/>
      <c r="F244"/>
      <c r="G244"/>
      <c r="H244"/>
      <c r="I244"/>
      <c r="J244"/>
      <c r="K244"/>
    </row>
    <row r="245" spans="4:11" ht="14.5">
      <c r="D245"/>
      <c r="E245"/>
      <c r="F245"/>
      <c r="G245"/>
      <c r="H245"/>
      <c r="I245"/>
      <c r="J245"/>
      <c r="K245"/>
    </row>
    <row r="246" spans="4:11" ht="14.5">
      <c r="D246"/>
      <c r="E246"/>
      <c r="F246"/>
      <c r="G246"/>
      <c r="H246"/>
      <c r="I246"/>
      <c r="J246"/>
      <c r="K246"/>
    </row>
    <row r="247" spans="4:11" ht="14.5">
      <c r="D247"/>
      <c r="E247"/>
      <c r="F247"/>
      <c r="G247"/>
      <c r="H247"/>
      <c r="I247"/>
      <c r="J247"/>
      <c r="K247"/>
    </row>
    <row r="248" spans="4:11" ht="14.5">
      <c r="D248"/>
      <c r="E248"/>
      <c r="F248"/>
      <c r="G248"/>
      <c r="H248"/>
      <c r="I248"/>
      <c r="J248"/>
      <c r="K248"/>
    </row>
    <row r="249" spans="4:11" ht="14.5">
      <c r="D249"/>
      <c r="E249"/>
      <c r="F249"/>
      <c r="G249"/>
      <c r="H249"/>
      <c r="I249"/>
      <c r="J249"/>
      <c r="K249"/>
    </row>
    <row r="250" spans="4:11" ht="14.5">
      <c r="D250"/>
      <c r="E250"/>
      <c r="F250"/>
      <c r="G250"/>
      <c r="H250"/>
      <c r="I250"/>
      <c r="J250"/>
      <c r="K250"/>
    </row>
    <row r="251" spans="4:11" ht="14.5">
      <c r="D251"/>
      <c r="E251"/>
      <c r="F251"/>
      <c r="G251"/>
      <c r="H251"/>
      <c r="I251"/>
      <c r="J251"/>
      <c r="K251"/>
    </row>
    <row r="252" spans="4:11" ht="14.5">
      <c r="D252"/>
      <c r="E252"/>
      <c r="F252"/>
      <c r="G252"/>
      <c r="H252"/>
      <c r="I252"/>
      <c r="J252"/>
      <c r="K252"/>
    </row>
    <row r="253" spans="4:11" ht="14.5">
      <c r="D253"/>
      <c r="E253"/>
      <c r="F253"/>
      <c r="G253"/>
      <c r="H253"/>
      <c r="I253"/>
      <c r="J253"/>
      <c r="K253"/>
    </row>
    <row r="254" spans="4:11" ht="14.5">
      <c r="D254"/>
      <c r="E254"/>
      <c r="F254"/>
      <c r="G254"/>
      <c r="H254"/>
      <c r="I254"/>
      <c r="J254"/>
      <c r="K254"/>
    </row>
    <row r="255" spans="4:11" ht="14.5">
      <c r="D255"/>
      <c r="E255"/>
      <c r="F255"/>
      <c r="G255"/>
      <c r="H255"/>
      <c r="I255"/>
      <c r="J255"/>
      <c r="K255"/>
    </row>
  </sheetData>
  <autoFilter ref="A3:L173" xr:uid="{00000000-0009-0000-0000-00000E000000}"/>
  <conditionalFormatting sqref="D179:K179">
    <cfRule type="colorScale" priority="5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80:K180">
    <cfRule type="colorScale" priority="5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81:K181">
    <cfRule type="colorScale" priority="5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82:K182">
    <cfRule type="colorScale" priority="5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83:K183">
    <cfRule type="colorScale" priority="5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84:K184">
    <cfRule type="colorScale" priority="5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85:K185">
    <cfRule type="colorScale" priority="5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86:K186">
    <cfRule type="colorScale" priority="53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87:K187">
    <cfRule type="colorScale" priority="53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88:K188">
    <cfRule type="colorScale" priority="52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89:K189">
    <cfRule type="colorScale" priority="53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90:K190">
    <cfRule type="colorScale" priority="53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91:K191">
    <cfRule type="colorScale" priority="5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92:K192">
    <cfRule type="colorScale" priority="5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93:K193">
    <cfRule type="colorScale" priority="5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94:K194">
    <cfRule type="colorScale" priority="5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95:K195">
    <cfRule type="colorScale" priority="5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96:K196">
    <cfRule type="colorScale" priority="5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97:K197">
    <cfRule type="colorScale" priority="5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98:K198">
    <cfRule type="colorScale" priority="5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99:K199">
    <cfRule type="colorScale" priority="5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00:K200">
    <cfRule type="colorScale" priority="5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01:K201">
    <cfRule type="colorScale" priority="5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02:K202">
    <cfRule type="colorScale" priority="5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03:K203">
    <cfRule type="colorScale" priority="5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04:K204">
    <cfRule type="colorScale" priority="5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05:K205">
    <cfRule type="colorScale" priority="5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06:K206">
    <cfRule type="colorScale" priority="5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07:K207">
    <cfRule type="colorScale" priority="5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08:K208">
    <cfRule type="colorScale" priority="5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09:K209">
    <cfRule type="colorScale" priority="5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10:K210">
    <cfRule type="colorScale" priority="5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11:K211">
    <cfRule type="colorScale" priority="5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12:K212">
    <cfRule type="colorScale" priority="5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13:K213">
    <cfRule type="colorScale" priority="5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14:K214">
    <cfRule type="colorScale" priority="5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15:K215">
    <cfRule type="colorScale" priority="5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16:K216">
    <cfRule type="colorScale" priority="5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17:K217">
    <cfRule type="colorScale" priority="4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18:K218">
    <cfRule type="colorScale" priority="4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19:K219">
    <cfRule type="colorScale" priority="4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20:K220">
    <cfRule type="colorScale" priority="4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21:K221">
    <cfRule type="colorScale" priority="4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22:K222">
    <cfRule type="colorScale" priority="4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23:K223">
    <cfRule type="colorScale" priority="4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24:K224">
    <cfRule type="colorScale" priority="4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25:K225">
    <cfRule type="colorScale" priority="4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26:K226">
    <cfRule type="colorScale" priority="4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27:K227">
    <cfRule type="colorScale" priority="4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28:K228">
    <cfRule type="colorScale" priority="4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29:K229">
    <cfRule type="colorScale" priority="4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30:K230">
    <cfRule type="colorScale" priority="4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31:K231">
    <cfRule type="colorScale" priority="4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32:K232">
    <cfRule type="colorScale" priority="4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33:K233">
    <cfRule type="colorScale" priority="4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34:K234">
    <cfRule type="colorScale" priority="4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35:K235">
    <cfRule type="colorScale" priority="4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36:K236">
    <cfRule type="colorScale" priority="4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37:K237">
    <cfRule type="colorScale" priority="4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38:K238">
    <cfRule type="colorScale" priority="4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39:K239">
    <cfRule type="colorScale" priority="4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40:K240">
    <cfRule type="colorScale" priority="4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41:K241">
    <cfRule type="colorScale" priority="4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42:K242">
    <cfRule type="colorScale" priority="4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43:K243">
    <cfRule type="colorScale" priority="4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44:K244">
    <cfRule type="colorScale" priority="4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45:K245">
    <cfRule type="colorScale" priority="4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46:K246">
    <cfRule type="colorScale" priority="4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47:K247">
    <cfRule type="colorScale" priority="4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48:K248">
    <cfRule type="colorScale" priority="4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49:K249">
    <cfRule type="colorScale" priority="4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50:K250">
    <cfRule type="colorScale" priority="4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51:K251">
    <cfRule type="colorScale" priority="4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52:K252">
    <cfRule type="colorScale" priority="4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53:K253">
    <cfRule type="colorScale" priority="4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54:K254">
    <cfRule type="colorScale" priority="4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55:K255">
    <cfRule type="colorScale" priority="4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7">
    <cfRule type="colorScale" priority="191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41">
    <cfRule type="colorScale" priority="191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:K4">
    <cfRule type="colorScale" priority="1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:K5">
    <cfRule type="colorScale" priority="1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:K6">
    <cfRule type="colorScale" priority="1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:K7">
    <cfRule type="colorScale" priority="1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:K8">
    <cfRule type="colorScale" priority="1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:K9">
    <cfRule type="colorScale" priority="1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:K10">
    <cfRule type="colorScale" priority="1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1:K11">
    <cfRule type="colorScale" priority="1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:K12">
    <cfRule type="colorScale" priority="1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4:K64">
    <cfRule type="colorScale" priority="1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6:K66">
    <cfRule type="colorScale" priority="1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7:K127">
    <cfRule type="colorScale" priority="1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6:K126">
    <cfRule type="colorScale" priority="1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8:K128">
    <cfRule type="colorScale" priority="1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71:K171">
    <cfRule type="colorScale" priority="1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70:K170">
    <cfRule type="colorScale" priority="1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51:K151">
    <cfRule type="colorScale" priority="1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69:K169">
    <cfRule type="colorScale" priority="1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4:K84">
    <cfRule type="colorScale" priority="1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:K14">
    <cfRule type="colorScale" priority="1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5:K15">
    <cfRule type="colorScale" priority="1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6:K16">
    <cfRule type="colorScale" priority="1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7:K17">
    <cfRule type="colorScale" priority="1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8:K18">
    <cfRule type="colorScale" priority="1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1:K21">
    <cfRule type="colorScale" priority="1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2:K22">
    <cfRule type="colorScale" priority="1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3:K23">
    <cfRule type="colorScale" priority="1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4:K24">
    <cfRule type="colorScale" priority="1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5:K25">
    <cfRule type="colorScale" priority="1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6:K26">
    <cfRule type="colorScale" priority="1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7:K27">
    <cfRule type="colorScale" priority="1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8:K28">
    <cfRule type="colorScale" priority="1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9:K29">
    <cfRule type="colorScale" priority="1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0:K30">
    <cfRule type="colorScale" priority="1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1:K31">
    <cfRule type="colorScale" priority="1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2:K32">
    <cfRule type="colorScale" priority="1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3:K33">
    <cfRule type="colorScale" priority="1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4:K34">
    <cfRule type="colorScale" priority="1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6:K36">
    <cfRule type="colorScale" priority="1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7:K37">
    <cfRule type="colorScale" priority="1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8:K38">
    <cfRule type="colorScale" priority="1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0:K40">
    <cfRule type="colorScale" priority="1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1:K41">
    <cfRule type="colorScale" priority="1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4:K44">
    <cfRule type="colorScale" priority="1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5:K45">
    <cfRule type="colorScale" priority="1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6:K46">
    <cfRule type="colorScale" priority="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7:K47">
    <cfRule type="colorScale" priority="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8:K48">
    <cfRule type="colorScale" priority="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0:K50">
    <cfRule type="colorScale" priority="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1:K51">
    <cfRule type="colorScale" priority="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2:K52">
    <cfRule type="colorScale" priority="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5:K55">
    <cfRule type="colorScale" priority="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6:K56">
    <cfRule type="colorScale" priority="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7:K57">
    <cfRule type="colorScale" priority="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8:K58">
    <cfRule type="colorScale" priority="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9:K59">
    <cfRule type="colorScale" priority="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0:K60">
    <cfRule type="colorScale" priority="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1:K61">
    <cfRule type="colorScale" priority="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2:K62">
    <cfRule type="colorScale" priority="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5:K65">
    <cfRule type="colorScale" priority="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7:K67">
    <cfRule type="colorScale" priority="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8:K68">
    <cfRule type="colorScale" priority="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1:K71">
    <cfRule type="colorScale" priority="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2:K72">
    <cfRule type="colorScale" priority="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3:K73">
    <cfRule type="colorScale" priority="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4:K74">
    <cfRule type="colorScale" priority="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7:K77">
    <cfRule type="colorScale" priority="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9:K79">
    <cfRule type="colorScale" priority="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0:K80">
    <cfRule type="colorScale" priority="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1:K81">
    <cfRule type="colorScale" priority="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2:K82">
    <cfRule type="colorScale" priority="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3:K83"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5:K85">
    <cfRule type="colorScale" priority="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6:K86"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7:K87">
    <cfRule type="colorScale" priority="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8:K88">
    <cfRule type="colorScale" priority="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9:K89">
    <cfRule type="colorScale" priority="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0:K90"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3:K93">
    <cfRule type="colorScale" priority="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4:K94">
    <cfRule type="colorScale" priority="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5:K95">
    <cfRule type="colorScale" priority="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6:K96"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7:K97">
    <cfRule type="colorScale" priority="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8:K98"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9:K99">
    <cfRule type="colorScale" priority="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0:K100"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1:K101">
    <cfRule type="colorScale" priority="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2:K102"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3:K103">
    <cfRule type="colorScale" priority="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9:K109"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10:K110">
    <cfRule type="colorScale" priority="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11:K111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12:K112">
    <cfRule type="colorScale" priority="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16:K116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17:K117">
    <cfRule type="colorScale" priority="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18:K118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19:K119">
    <cfRule type="colorScale" priority="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0:K120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1:K121">
    <cfRule type="colorScale" priority="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2:K122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3:K123">
    <cfRule type="colorScale" priority="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4:K124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9:K129">
    <cfRule type="colorScale" priority="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0:K130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2:K132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3:K133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4:K134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5:K135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6:K136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7:K137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9:K139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0:K140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1:K141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2:K142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3:K143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4:K144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5:K145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6:K146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7:K147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8:K148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50:K150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54:K154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55:K155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56:K156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58:K158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59:K159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62:K162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63:K163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64:K164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65:K165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66:K166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67:K167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68:K168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73:K173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74:K174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57:K157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5:K12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9:K149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:K13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5:K3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6:K7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5:K7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4:K105 D107:K10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1:K13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ignoredErrors>
    <ignoredError sqref="D2:K2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7"/>
  <dimension ref="A1:L288"/>
  <sheetViews>
    <sheetView showGridLines="0" zoomScale="85" zoomScaleNormal="85" workbookViewId="0">
      <selection activeCell="C1" sqref="C1"/>
    </sheetView>
  </sheetViews>
  <sheetFormatPr baseColWidth="10" defaultRowHeight="14.5"/>
  <cols>
    <col min="1" max="1" width="19.90625" bestFit="1" customWidth="1"/>
    <col min="2" max="2" width="11.08984375" bestFit="1" customWidth="1"/>
    <col min="3" max="3" width="67.36328125" bestFit="1" customWidth="1"/>
    <col min="4" max="4" width="14.453125" style="26" customWidth="1"/>
    <col min="5" max="5" width="15" style="26" customWidth="1"/>
    <col min="6" max="6" width="15.1796875" style="111" customWidth="1"/>
    <col min="7" max="7" width="32.6328125" style="111" bestFit="1" customWidth="1"/>
    <col min="8" max="8" width="13.54296875" style="26" bestFit="1" customWidth="1"/>
    <col min="9" max="9" width="11.90625" style="111" bestFit="1" customWidth="1"/>
    <col min="10" max="10" width="18.08984375" style="111" bestFit="1" customWidth="1"/>
    <col min="11" max="11" width="19.08984375" style="26" customWidth="1"/>
    <col min="12" max="12" width="17.08984375" customWidth="1"/>
    <col min="13" max="13" width="18.90625" bestFit="1" customWidth="1"/>
  </cols>
  <sheetData>
    <row r="1" spans="1:12">
      <c r="D1" s="110" t="str">
        <f>UPPER(TEXT(D3,"dddd"))</f>
        <v>VIERNES</v>
      </c>
      <c r="E1" s="110" t="str">
        <f>UPPER(TEXT(E3,"dddd"))</f>
        <v>SÁBADO</v>
      </c>
      <c r="F1" s="110" t="str">
        <f>UPPER(TEXT(F3,"dddd"))</f>
        <v>LUNES</v>
      </c>
      <c r="G1" s="26"/>
      <c r="H1" s="111"/>
      <c r="I1" s="26"/>
      <c r="J1" s="26"/>
    </row>
    <row r="2" spans="1:12">
      <c r="D2" s="102">
        <f>SUBTOTAL(9,D4:D178)</f>
        <v>2286213</v>
      </c>
      <c r="E2" s="102">
        <f>SUBTOTAL(9,E4:E178)</f>
        <v>2301289</v>
      </c>
      <c r="F2" s="102">
        <f>SUBTOTAL(9,F4:F178)</f>
        <v>582132</v>
      </c>
      <c r="G2" s="26"/>
      <c r="H2" s="102">
        <f>SUBTOTAL(9,H4:H178)</f>
        <v>2314864.5</v>
      </c>
      <c r="I2" s="26"/>
      <c r="J2" s="26"/>
    </row>
    <row r="3" spans="1:12" ht="13.5" customHeight="1">
      <c r="A3" s="133" t="s">
        <v>1314</v>
      </c>
      <c r="B3" s="133" t="s">
        <v>1315</v>
      </c>
      <c r="C3" s="133" t="s">
        <v>2</v>
      </c>
      <c r="D3" s="134" t="s">
        <v>1824</v>
      </c>
      <c r="E3" s="134" t="s">
        <v>1826</v>
      </c>
      <c r="F3" s="134" t="s">
        <v>1827</v>
      </c>
      <c r="G3" s="112" t="s">
        <v>637</v>
      </c>
      <c r="H3" s="113" t="s">
        <v>603</v>
      </c>
      <c r="I3" s="109" t="s">
        <v>649</v>
      </c>
      <c r="J3" s="109" t="s">
        <v>735</v>
      </c>
      <c r="K3" s="109" t="s">
        <v>563</v>
      </c>
      <c r="L3" s="138" t="s">
        <v>1312</v>
      </c>
    </row>
    <row r="4" spans="1:12">
      <c r="A4" s="5" t="s">
        <v>1316</v>
      </c>
      <c r="B4" s="5">
        <v>112379</v>
      </c>
      <c r="C4" t="s">
        <v>1067</v>
      </c>
      <c r="D4"/>
      <c r="E4">
        <v>9000</v>
      </c>
      <c r="F4"/>
      <c r="G4" s="114" t="str">
        <f>+VLOOKUP(Tabla4[[#This Row],[cedi]],'CONVERSION DATOS'!B:C,2,0)</f>
        <v>TAT BARRANQUILLA</v>
      </c>
      <c r="H4" s="110">
        <f>IFERROR((AVERAGE(D4:F4)),0)</f>
        <v>9000</v>
      </c>
      <c r="I4" s="26" t="str">
        <f>+VLOOKUP(G4,'DT HUEVO'!H:K,3,0)</f>
        <v>CALOTO</v>
      </c>
      <c r="J4" s="26" t="str">
        <f>+VLOOKUP(B4,'DT HUEVO'!$A:$D,3,0)</f>
        <v>L</v>
      </c>
      <c r="K4" s="26" t="str">
        <f>VLOOKUP(B4,'DT HUEVO'!$A:$E,4,0)</f>
        <v>EMPACADOS</v>
      </c>
      <c r="L4" t="str">
        <f>+IFERROR(VLOOKUP(Tabla4[[#This Row],[id_item]],'BD TAT'!A:B,2,FALSE),"OTRO")</f>
        <v>OTRO</v>
      </c>
    </row>
    <row r="5" spans="1:12">
      <c r="A5" s="5" t="s">
        <v>1316</v>
      </c>
      <c r="B5" s="5">
        <v>112268</v>
      </c>
      <c r="C5" t="s">
        <v>1066</v>
      </c>
      <c r="D5"/>
      <c r="E5">
        <v>2400</v>
      </c>
      <c r="F5"/>
      <c r="G5" s="114" t="str">
        <f>+VLOOKUP(Tabla4[[#This Row],[cedi]],'CONVERSION DATOS'!B:C,2,0)</f>
        <v>TAT BARRANQUILLA</v>
      </c>
      <c r="H5" s="110">
        <f t="shared" ref="H5:H68" si="0">IFERROR((AVERAGE(D5:F5)),0)</f>
        <v>2400</v>
      </c>
      <c r="I5" s="26" t="str">
        <f>+VLOOKUP(G5,'DT HUEVO'!H:K,3,0)</f>
        <v>CALOTO</v>
      </c>
      <c r="J5" s="26" t="str">
        <f>+VLOOKUP(B5,'DT HUEVO'!$A:$D,3,0)</f>
        <v>XL</v>
      </c>
      <c r="K5" s="26" t="str">
        <f>VLOOKUP(B5,'DT HUEVO'!$A:$E,4,0)</f>
        <v>EMPACADOS</v>
      </c>
      <c r="L5" t="str">
        <f>+IFERROR(VLOOKUP(Tabla4[[#This Row],[id_item]],'BD TAT'!A:B,2,FALSE),"OTRO")</f>
        <v>OTRO</v>
      </c>
    </row>
    <row r="6" spans="1:12">
      <c r="A6" s="5" t="s">
        <v>1316</v>
      </c>
      <c r="B6" s="5">
        <v>112357</v>
      </c>
      <c r="C6" t="s">
        <v>1068</v>
      </c>
      <c r="D6"/>
      <c r="E6">
        <v>0</v>
      </c>
      <c r="F6"/>
      <c r="G6" s="114" t="str">
        <f>+VLOOKUP(Tabla4[[#This Row],[cedi]],'CONVERSION DATOS'!B:C,2,0)</f>
        <v>TAT BARRANQUILLA</v>
      </c>
      <c r="H6" s="110">
        <f t="shared" si="0"/>
        <v>0</v>
      </c>
      <c r="I6" s="26" t="str">
        <f>+VLOOKUP(G6,'DT HUEVO'!H:K,3,0)</f>
        <v>CALOTO</v>
      </c>
      <c r="J6" s="26" t="str">
        <f>+VLOOKUP(B6,'DT HUEVO'!$A:$D,3,0)</f>
        <v>L</v>
      </c>
      <c r="K6" s="26" t="str">
        <f>VLOOKUP(B6,'DT HUEVO'!$A:$E,4,0)</f>
        <v>EMPACADOS</v>
      </c>
      <c r="L6" t="str">
        <f>+IFERROR(VLOOKUP(Tabla4[[#This Row],[id_item]],'BD TAT'!A:B,2,FALSE),"OTRO")</f>
        <v>OTRO</v>
      </c>
    </row>
    <row r="7" spans="1:12">
      <c r="A7" s="5" t="s">
        <v>1316</v>
      </c>
      <c r="B7" s="5">
        <v>2110302</v>
      </c>
      <c r="C7" t="s">
        <v>1007</v>
      </c>
      <c r="D7">
        <v>85357</v>
      </c>
      <c r="E7">
        <v>122488</v>
      </c>
      <c r="F7">
        <v>76357</v>
      </c>
      <c r="G7" s="114" t="str">
        <f>+VLOOKUP(Tabla4[[#This Row],[cedi]],'CONVERSION DATOS'!B:C,2,0)</f>
        <v>TAT BARRANQUILLA</v>
      </c>
      <c r="H7" s="110">
        <f t="shared" si="0"/>
        <v>94734</v>
      </c>
      <c r="I7" s="26" t="str">
        <f>+VLOOKUP(G7,'DT HUEVO'!H:K,3,0)</f>
        <v>CALOTO</v>
      </c>
      <c r="J7" s="26" t="str">
        <f>+VLOOKUP(B7,'DT HUEVO'!$A:$D,3,0)</f>
        <v>L</v>
      </c>
      <c r="K7" s="26" t="str">
        <f>VLOOKUP(B7,'DT HUEVO'!$A:$E,4,0)</f>
        <v>VERDE</v>
      </c>
      <c r="L7" t="str">
        <f>+IFERROR(VLOOKUP(Tabla4[[#This Row],[id_item]],'BD TAT'!A:B,2,FALSE),"OTRO")</f>
        <v>TAT</v>
      </c>
    </row>
    <row r="8" spans="1:12">
      <c r="A8" s="5" t="s">
        <v>1316</v>
      </c>
      <c r="B8" s="5">
        <v>2110402</v>
      </c>
      <c r="C8" t="s">
        <v>1009</v>
      </c>
      <c r="D8">
        <v>159255</v>
      </c>
      <c r="E8">
        <v>149454</v>
      </c>
      <c r="F8">
        <v>116496</v>
      </c>
      <c r="G8" s="114" t="str">
        <f>+VLOOKUP(Tabla4[[#This Row],[cedi]],'CONVERSION DATOS'!B:C,2,0)</f>
        <v>TAT BARRANQUILLA</v>
      </c>
      <c r="H8" s="110">
        <f t="shared" si="0"/>
        <v>141735</v>
      </c>
      <c r="I8" s="26" t="str">
        <f>+VLOOKUP(G8,'DT HUEVO'!H:K,3,0)</f>
        <v>CALOTO</v>
      </c>
      <c r="J8" s="26" t="str">
        <f>+VLOOKUP(B8,'DT HUEVO'!$A:$D,3,0)</f>
        <v>M</v>
      </c>
      <c r="K8" s="26" t="str">
        <f>VLOOKUP(B8,'DT HUEVO'!$A:$E,4,0)</f>
        <v>VERDE</v>
      </c>
      <c r="L8" t="str">
        <f>+IFERROR(VLOOKUP(Tabla4[[#This Row],[id_item]],'BD TAT'!A:B,2,FALSE),"OTRO")</f>
        <v>TAT</v>
      </c>
    </row>
    <row r="9" spans="1:12">
      <c r="A9" s="5" t="s">
        <v>1316</v>
      </c>
      <c r="B9" s="5">
        <v>2110202</v>
      </c>
      <c r="C9" t="s">
        <v>1008</v>
      </c>
      <c r="D9">
        <v>360</v>
      </c>
      <c r="E9">
        <v>1260</v>
      </c>
      <c r="F9">
        <v>180</v>
      </c>
      <c r="G9" s="114" t="str">
        <f>+VLOOKUP(Tabla4[[#This Row],[cedi]],'CONVERSION DATOS'!B:C,2,0)</f>
        <v>TAT BARRANQUILLA</v>
      </c>
      <c r="H9" s="110">
        <f t="shared" si="0"/>
        <v>600</v>
      </c>
      <c r="I9" s="26" t="str">
        <f>+VLOOKUP(G9,'DT HUEVO'!H:K,3,0)</f>
        <v>CALOTO</v>
      </c>
      <c r="J9" s="26" t="str">
        <f>+VLOOKUP(B9,'DT HUEVO'!$A:$D,3,0)</f>
        <v>XL</v>
      </c>
      <c r="K9" s="26" t="str">
        <f>VLOOKUP(B9,'DT HUEVO'!$A:$E,4,0)</f>
        <v>VERDE</v>
      </c>
      <c r="L9" t="str">
        <f>+IFERROR(VLOOKUP(Tabla4[[#This Row],[id_item]],'BD TAT'!A:B,2,FALSE),"OTRO")</f>
        <v>TAT</v>
      </c>
    </row>
    <row r="10" spans="1:12">
      <c r="A10" s="5" t="s">
        <v>1316</v>
      </c>
      <c r="B10" s="5">
        <v>110216</v>
      </c>
      <c r="C10" t="s">
        <v>1071</v>
      </c>
      <c r="D10">
        <v>810</v>
      </c>
      <c r="E10"/>
      <c r="F10"/>
      <c r="G10" s="114" t="str">
        <f>+VLOOKUP(Tabla4[[#This Row],[cedi]],'CONVERSION DATOS'!B:C,2,0)</f>
        <v>TAT BARRANQUILLA</v>
      </c>
      <c r="H10" s="110">
        <f t="shared" si="0"/>
        <v>810</v>
      </c>
      <c r="I10" s="26" t="str">
        <f>+VLOOKUP(G10,'DT HUEVO'!H:K,3,0)</f>
        <v>CALOTO</v>
      </c>
      <c r="J10" s="26" t="str">
        <f>+VLOOKUP(B10,'DT HUEVO'!$A:$D,3,0)</f>
        <v>XL</v>
      </c>
      <c r="K10" s="26" t="str">
        <f>VLOOKUP(B10,'DT HUEVO'!$A:$E,4,0)</f>
        <v>ETIQUETA</v>
      </c>
      <c r="L10" t="str">
        <f>+IFERROR(VLOOKUP(Tabla4[[#This Row],[id_item]],'BD TAT'!A:B,2,FALSE),"OTRO")</f>
        <v>OTRO</v>
      </c>
    </row>
    <row r="11" spans="1:12">
      <c r="A11" s="5" t="s">
        <v>1316</v>
      </c>
      <c r="B11" s="5">
        <v>110316</v>
      </c>
      <c r="C11" t="s">
        <v>1094</v>
      </c>
      <c r="D11">
        <v>25648</v>
      </c>
      <c r="E11">
        <v>10017</v>
      </c>
      <c r="F11"/>
      <c r="G11" s="114" t="str">
        <f>+VLOOKUP(Tabla4[[#This Row],[cedi]],'CONVERSION DATOS'!B:C,2,0)</f>
        <v>TAT BARRANQUILLA</v>
      </c>
      <c r="H11" s="110">
        <f t="shared" si="0"/>
        <v>17832.5</v>
      </c>
      <c r="I11" s="26" t="str">
        <f>+VLOOKUP(G11,'DT HUEVO'!H:K,3,0)</f>
        <v>CALOTO</v>
      </c>
      <c r="J11" s="26" t="str">
        <f>+VLOOKUP(B11,'DT HUEVO'!$A:$D,3,0)</f>
        <v>L</v>
      </c>
      <c r="K11" s="26" t="str">
        <f>VLOOKUP(B11,'DT HUEVO'!$A:$E,4,0)</f>
        <v>ETIQUETA</v>
      </c>
      <c r="L11" t="str">
        <f>+IFERROR(VLOOKUP(Tabla4[[#This Row],[id_item]],'BD TAT'!A:B,2,FALSE),"OTRO")</f>
        <v>OTRO</v>
      </c>
    </row>
    <row r="12" spans="1:12">
      <c r="A12" s="5" t="s">
        <v>1316</v>
      </c>
      <c r="B12" s="5">
        <v>110416</v>
      </c>
      <c r="C12" t="s">
        <v>1265</v>
      </c>
      <c r="D12">
        <v>27480</v>
      </c>
      <c r="E12">
        <v>3900</v>
      </c>
      <c r="F12"/>
      <c r="G12" s="114" t="str">
        <f>+VLOOKUP(Tabla4[[#This Row],[cedi]],'CONVERSION DATOS'!B:C,2,0)</f>
        <v>TAT BARRANQUILLA</v>
      </c>
      <c r="H12" s="110">
        <f t="shared" si="0"/>
        <v>15690</v>
      </c>
      <c r="I12" s="26" t="str">
        <f>+VLOOKUP(G12,'DT HUEVO'!H:K,3,0)</f>
        <v>CALOTO</v>
      </c>
      <c r="J12" s="26" t="str">
        <f>+VLOOKUP(B12,'DT HUEVO'!$A:$D,3,0)</f>
        <v>M</v>
      </c>
      <c r="K12" s="26" t="str">
        <f>VLOOKUP(B12,'DT HUEVO'!$A:$E,4,0)</f>
        <v>ETIQUETA</v>
      </c>
      <c r="L12" t="str">
        <f>+IFERROR(VLOOKUP(Tabla4[[#This Row],[id_item]],'BD TAT'!A:B,2,FALSE),"OTRO")</f>
        <v>OTRO</v>
      </c>
    </row>
    <row r="13" spans="1:12">
      <c r="A13" s="5" t="s">
        <v>1316</v>
      </c>
      <c r="B13" s="5">
        <v>2010108</v>
      </c>
      <c r="C13" t="s">
        <v>1117</v>
      </c>
      <c r="D13">
        <v>36</v>
      </c>
      <c r="E13"/>
      <c r="F13"/>
      <c r="G13" s="114" t="str">
        <f>+VLOOKUP(Tabla4[[#This Row],[cedi]],'CONVERSION DATOS'!B:C,2,0)</f>
        <v>TAT BARRANQUILLA</v>
      </c>
      <c r="H13" s="110">
        <f t="shared" si="0"/>
        <v>36</v>
      </c>
      <c r="I13" s="26" t="str">
        <f>+VLOOKUP(G13,'DT HUEVO'!H:K,3,0)</f>
        <v>CALOTO</v>
      </c>
      <c r="J13" s="26" t="str">
        <f>+VLOOKUP(B13,'DT HUEVO'!$A:$D,3,0)</f>
        <v>YUMBO</v>
      </c>
      <c r="K13" s="26" t="str">
        <f>VLOOKUP(B13,'DT HUEVO'!$A:$E,4,0)</f>
        <v>VERDE</v>
      </c>
      <c r="L13" t="str">
        <f>+IFERROR(VLOOKUP(Tabla4[[#This Row],[id_item]],'BD TAT'!A:B,2,FALSE),"OTRO")</f>
        <v>TAT</v>
      </c>
    </row>
    <row r="14" spans="1:12">
      <c r="A14" s="5" t="s">
        <v>1316</v>
      </c>
      <c r="B14" s="5">
        <v>2110403</v>
      </c>
      <c r="C14" t="s">
        <v>1081</v>
      </c>
      <c r="D14">
        <v>140</v>
      </c>
      <c r="E14"/>
      <c r="F14"/>
      <c r="G14" s="114" t="str">
        <f>+VLOOKUP(Tabla4[[#This Row],[cedi]],'CONVERSION DATOS'!B:C,2,0)</f>
        <v>TAT BARRANQUILLA</v>
      </c>
      <c r="H14" s="110">
        <f t="shared" si="0"/>
        <v>140</v>
      </c>
      <c r="I14" s="26" t="str">
        <f>+VLOOKUP(G14,'DT HUEVO'!H:K,3,0)</f>
        <v>CALOTO</v>
      </c>
      <c r="J14" s="26" t="str">
        <f>+VLOOKUP(B14,'DT HUEVO'!$A:$D,3,0)</f>
        <v>M</v>
      </c>
      <c r="K14" s="26" t="str">
        <f>VLOOKUP(B14,'DT HUEVO'!$A:$E,4,0)</f>
        <v>EMPACADOS</v>
      </c>
      <c r="L14" t="str">
        <f>+IFERROR(VLOOKUP(Tabla4[[#This Row],[id_item]],'BD TAT'!A:B,2,FALSE),"OTRO")</f>
        <v>OTRO</v>
      </c>
    </row>
    <row r="15" spans="1:12">
      <c r="A15" s="5" t="s">
        <v>1316</v>
      </c>
      <c r="B15" s="5">
        <v>2110304</v>
      </c>
      <c r="C15" t="s">
        <v>1432</v>
      </c>
      <c r="D15">
        <v>720</v>
      </c>
      <c r="E15"/>
      <c r="F15"/>
      <c r="G15" s="114" t="str">
        <f>+VLOOKUP(Tabla4[[#This Row],[cedi]],'CONVERSION DATOS'!B:C,2,0)</f>
        <v>TAT BARRANQUILLA</v>
      </c>
      <c r="H15" s="110">
        <f t="shared" si="0"/>
        <v>720</v>
      </c>
      <c r="I15" s="26" t="str">
        <f>+VLOOKUP(G15,'DT HUEVO'!H:K,3,0)</f>
        <v>CALOTO</v>
      </c>
      <c r="J15" s="26" t="str">
        <f>+VLOOKUP(B15,'DT HUEVO'!$A:$D,3,0)</f>
        <v>L</v>
      </c>
      <c r="K15" s="26" t="str">
        <f>VLOOKUP(B15,'DT HUEVO'!$A:$E,4,0)</f>
        <v>ETIQUETA</v>
      </c>
      <c r="L15" t="str">
        <f>+IFERROR(VLOOKUP(Tabla4[[#This Row],[id_item]],'BD TAT'!A:B,2,FALSE),"OTRO")</f>
        <v>OTRO</v>
      </c>
    </row>
    <row r="16" spans="1:12">
      <c r="A16" s="5" t="s">
        <v>1316</v>
      </c>
      <c r="B16" s="5">
        <v>2110404</v>
      </c>
      <c r="C16" t="s">
        <v>1431</v>
      </c>
      <c r="D16"/>
      <c r="E16">
        <v>3000</v>
      </c>
      <c r="F16"/>
      <c r="G16" s="114" t="str">
        <f>+VLOOKUP(Tabla4[[#This Row],[cedi]],'CONVERSION DATOS'!B:C,2,0)</f>
        <v>TAT BARRANQUILLA</v>
      </c>
      <c r="H16" s="110">
        <f t="shared" si="0"/>
        <v>3000</v>
      </c>
      <c r="I16" s="26" t="str">
        <f>+VLOOKUP(G16,'DT HUEVO'!H:K,3,0)</f>
        <v>CALOTO</v>
      </c>
      <c r="J16" s="26" t="str">
        <f>+VLOOKUP(B16,'DT HUEVO'!$A:$D,3,0)</f>
        <v>M</v>
      </c>
      <c r="K16" s="26" t="str">
        <f>VLOOKUP(B16,'DT HUEVO'!$A:$E,4,0)</f>
        <v>ETIQUETA</v>
      </c>
      <c r="L16" t="str">
        <f>+IFERROR(VLOOKUP(Tabla4[[#This Row],[id_item]],'BD TAT'!A:B,2,FALSE),"OTRO")</f>
        <v>OTRO</v>
      </c>
    </row>
    <row r="17" spans="1:12">
      <c r="A17" s="5" t="s">
        <v>1316</v>
      </c>
      <c r="B17" s="5">
        <v>2152388</v>
      </c>
      <c r="C17" t="s">
        <v>1106</v>
      </c>
      <c r="D17">
        <v>8145</v>
      </c>
      <c r="E17">
        <v>11220</v>
      </c>
      <c r="F17">
        <v>5460</v>
      </c>
      <c r="G17" s="114" t="str">
        <f>+VLOOKUP(Tabla4[[#This Row],[cedi]],'CONVERSION DATOS'!B:C,2,0)</f>
        <v>TAT BARRANQUILLA</v>
      </c>
      <c r="H17" s="110">
        <f t="shared" si="0"/>
        <v>8275</v>
      </c>
      <c r="I17" s="26" t="str">
        <f>+VLOOKUP(G17,'DT HUEVO'!H:K,3,0)</f>
        <v>CALOTO</v>
      </c>
      <c r="J17" s="26" t="str">
        <f>+VLOOKUP(B17,'DT HUEVO'!$A:$D,3,0)</f>
        <v>L</v>
      </c>
      <c r="K17" s="26" t="str">
        <f>VLOOKUP(B17,'DT HUEVO'!$A:$E,4,0)</f>
        <v>EMPACADOS</v>
      </c>
      <c r="L17" t="str">
        <f>+IFERROR(VLOOKUP(Tabla4[[#This Row],[id_item]],'BD TAT'!A:B,2,FALSE),"OTRO")</f>
        <v>OTRO</v>
      </c>
    </row>
    <row r="18" spans="1:12">
      <c r="A18" s="5" t="s">
        <v>1372</v>
      </c>
      <c r="B18" s="5">
        <v>112379</v>
      </c>
      <c r="C18" t="s">
        <v>1067</v>
      </c>
      <c r="D18">
        <v>84900</v>
      </c>
      <c r="E18">
        <v>270</v>
      </c>
      <c r="F18">
        <v>28200</v>
      </c>
      <c r="G18" s="114" t="str">
        <f>+VLOOKUP(Tabla4[[#This Row],[cedi]],'CONVERSION DATOS'!B:C,2,0)</f>
        <v>TAT BOGOTA MONTEVIDEO</v>
      </c>
      <c r="H18" s="110">
        <f t="shared" si="0"/>
        <v>37790</v>
      </c>
      <c r="I18" s="26" t="str">
        <f>+VLOOKUP(G18,'DT HUEVO'!H:K,3,0)</f>
        <v>SANTANDER</v>
      </c>
      <c r="J18" s="26" t="str">
        <f>+VLOOKUP(B18,'DT HUEVO'!$A:$D,3,0)</f>
        <v>L</v>
      </c>
      <c r="K18" s="26" t="str">
        <f>VLOOKUP(B18,'DT HUEVO'!$A:$E,4,0)</f>
        <v>EMPACADOS</v>
      </c>
      <c r="L18" t="str">
        <f>+IFERROR(VLOOKUP(Tabla4[[#This Row],[id_item]],'BD TAT'!A:B,2,FALSE),"OTRO")</f>
        <v>OTRO</v>
      </c>
    </row>
    <row r="19" spans="1:12">
      <c r="A19" s="5" t="s">
        <v>1372</v>
      </c>
      <c r="B19" s="5">
        <v>112268</v>
      </c>
      <c r="C19" t="s">
        <v>1066</v>
      </c>
      <c r="D19">
        <v>11325</v>
      </c>
      <c r="E19">
        <v>840</v>
      </c>
      <c r="F19">
        <v>7365</v>
      </c>
      <c r="G19" s="114" t="str">
        <f>+VLOOKUP(Tabla4[[#This Row],[cedi]],'CONVERSION DATOS'!B:C,2,0)</f>
        <v>TAT BOGOTA MONTEVIDEO</v>
      </c>
      <c r="H19" s="110">
        <f t="shared" si="0"/>
        <v>6510</v>
      </c>
      <c r="I19" s="26" t="str">
        <f>+VLOOKUP(G19,'DT HUEVO'!H:K,3,0)</f>
        <v>SANTANDER</v>
      </c>
      <c r="J19" s="26" t="str">
        <f>+VLOOKUP(B19,'DT HUEVO'!$A:$D,3,0)</f>
        <v>XL</v>
      </c>
      <c r="K19" s="26" t="str">
        <f>VLOOKUP(B19,'DT HUEVO'!$A:$E,4,0)</f>
        <v>EMPACADOS</v>
      </c>
      <c r="L19" t="str">
        <f>+IFERROR(VLOOKUP(Tabla4[[#This Row],[id_item]],'BD TAT'!A:B,2,FALSE),"OTRO")</f>
        <v>OTRO</v>
      </c>
    </row>
    <row r="20" spans="1:12">
      <c r="A20" s="167" t="s">
        <v>1372</v>
      </c>
      <c r="B20" s="5">
        <v>112357</v>
      </c>
      <c r="C20" t="s">
        <v>1068</v>
      </c>
      <c r="D20">
        <v>3336</v>
      </c>
      <c r="E20">
        <v>-36</v>
      </c>
      <c r="F20">
        <v>3000</v>
      </c>
      <c r="G20" s="114" t="str">
        <f>+VLOOKUP(Tabla4[[#This Row],[cedi]],'CONVERSION DATOS'!B:C,2,0)</f>
        <v>TAT BOGOTA MONTEVIDEO</v>
      </c>
      <c r="H20" s="110">
        <f t="shared" si="0"/>
        <v>2100</v>
      </c>
      <c r="I20" s="26" t="str">
        <f>+VLOOKUP(G20,'DT HUEVO'!H:K,3,0)</f>
        <v>SANTANDER</v>
      </c>
      <c r="J20" s="26" t="str">
        <f>+VLOOKUP(B20,'DT HUEVO'!$A:$D,3,0)</f>
        <v>L</v>
      </c>
      <c r="K20" s="26" t="str">
        <f>VLOOKUP(B20,'DT HUEVO'!$A:$E,4,0)</f>
        <v>EMPACADOS</v>
      </c>
      <c r="L20" t="str">
        <f>+IFERROR(VLOOKUP(Tabla4[[#This Row],[id_item]],'BD TAT'!A:B,2,FALSE),"OTRO")</f>
        <v>OTRO</v>
      </c>
    </row>
    <row r="21" spans="1:12">
      <c r="A21" s="5" t="s">
        <v>1372</v>
      </c>
      <c r="B21" s="5">
        <v>2110302</v>
      </c>
      <c r="C21" t="s">
        <v>1007</v>
      </c>
      <c r="D21">
        <v>83669</v>
      </c>
      <c r="E21">
        <v>83562</v>
      </c>
      <c r="F21">
        <v>66293</v>
      </c>
      <c r="G21" s="114" t="str">
        <f>+VLOOKUP(Tabla4[[#This Row],[cedi]],'CONVERSION DATOS'!B:C,2,0)</f>
        <v>TAT BOGOTA MONTEVIDEO</v>
      </c>
      <c r="H21" s="110">
        <f t="shared" si="0"/>
        <v>77841.333333333328</v>
      </c>
      <c r="I21" s="26" t="str">
        <f>+VLOOKUP(G21,'DT HUEVO'!H:K,3,0)</f>
        <v>SANTANDER</v>
      </c>
      <c r="J21" s="26" t="str">
        <f>+VLOOKUP(B21,'DT HUEVO'!$A:$D,3,0)</f>
        <v>L</v>
      </c>
      <c r="K21" s="26" t="str">
        <f>VLOOKUP(B21,'DT HUEVO'!$A:$E,4,0)</f>
        <v>VERDE</v>
      </c>
      <c r="L21" t="str">
        <f>+IFERROR(VLOOKUP(Tabla4[[#This Row],[id_item]],'BD TAT'!A:B,2,FALSE),"OTRO")</f>
        <v>TAT</v>
      </c>
    </row>
    <row r="22" spans="1:12">
      <c r="A22" s="5" t="s">
        <v>1372</v>
      </c>
      <c r="B22" s="5">
        <v>2110402</v>
      </c>
      <c r="C22" t="s">
        <v>1009</v>
      </c>
      <c r="D22">
        <v>5045</v>
      </c>
      <c r="E22">
        <v>7257</v>
      </c>
      <c r="F22">
        <v>3111</v>
      </c>
      <c r="G22" s="114" t="str">
        <f>+VLOOKUP(Tabla4[[#This Row],[cedi]],'CONVERSION DATOS'!B:C,2,0)</f>
        <v>TAT BOGOTA MONTEVIDEO</v>
      </c>
      <c r="H22" s="110">
        <f t="shared" si="0"/>
        <v>5137.666666666667</v>
      </c>
      <c r="I22" s="26" t="str">
        <f>+VLOOKUP(G22,'DT HUEVO'!H:K,3,0)</f>
        <v>SANTANDER</v>
      </c>
      <c r="J22" s="26" t="str">
        <f>+VLOOKUP(B22,'DT HUEVO'!$A:$D,3,0)</f>
        <v>M</v>
      </c>
      <c r="K22" s="26" t="str">
        <f>VLOOKUP(B22,'DT HUEVO'!$A:$E,4,0)</f>
        <v>VERDE</v>
      </c>
      <c r="L22" t="str">
        <f>+IFERROR(VLOOKUP(Tabla4[[#This Row],[id_item]],'BD TAT'!A:B,2,FALSE),"OTRO")</f>
        <v>TAT</v>
      </c>
    </row>
    <row r="23" spans="1:12">
      <c r="A23" s="5" t="s">
        <v>1372</v>
      </c>
      <c r="B23" s="5">
        <v>152384</v>
      </c>
      <c r="C23" t="s">
        <v>1107</v>
      </c>
      <c r="D23">
        <v>8955</v>
      </c>
      <c r="E23">
        <v>7500</v>
      </c>
      <c r="F23">
        <v>23985</v>
      </c>
      <c r="G23" s="114" t="str">
        <f>+VLOOKUP(Tabla4[[#This Row],[cedi]],'CONVERSION DATOS'!B:C,2,0)</f>
        <v>TAT BOGOTA MONTEVIDEO</v>
      </c>
      <c r="H23" s="110">
        <f t="shared" si="0"/>
        <v>13480</v>
      </c>
      <c r="I23" s="26" t="str">
        <f>+VLOOKUP(G23,'DT HUEVO'!H:K,3,0)</f>
        <v>SANTANDER</v>
      </c>
      <c r="J23" s="26" t="str">
        <f>+VLOOKUP(B23,'DT HUEVO'!$A:$D,3,0)</f>
        <v>L</v>
      </c>
      <c r="K23" s="26" t="str">
        <f>VLOOKUP(B23,'DT HUEVO'!$A:$E,4,0)</f>
        <v>EMPACADOS</v>
      </c>
      <c r="L23" t="str">
        <f>+IFERROR(VLOOKUP(Tabla4[[#This Row],[id_item]],'BD TAT'!A:B,2,FALSE),"OTRO")</f>
        <v>TAT</v>
      </c>
    </row>
    <row r="24" spans="1:12">
      <c r="A24" s="5" t="s">
        <v>1372</v>
      </c>
      <c r="B24" s="5">
        <v>2110202</v>
      </c>
      <c r="C24" t="s">
        <v>1008</v>
      </c>
      <c r="D24">
        <v>65997</v>
      </c>
      <c r="E24">
        <v>95078</v>
      </c>
      <c r="F24">
        <v>95197</v>
      </c>
      <c r="G24" s="114" t="str">
        <f>+VLOOKUP(Tabla4[[#This Row],[cedi]],'CONVERSION DATOS'!B:C,2,0)</f>
        <v>TAT BOGOTA MONTEVIDEO</v>
      </c>
      <c r="H24" s="110">
        <f t="shared" si="0"/>
        <v>85424</v>
      </c>
      <c r="I24" s="26" t="str">
        <f>+VLOOKUP(G24,'DT HUEVO'!H:K,3,0)</f>
        <v>SANTANDER</v>
      </c>
      <c r="J24" s="26" t="str">
        <f>+VLOOKUP(B24,'DT HUEVO'!$A:$D,3,0)</f>
        <v>XL</v>
      </c>
      <c r="K24" s="26" t="str">
        <f>VLOOKUP(B24,'DT HUEVO'!$A:$E,4,0)</f>
        <v>VERDE</v>
      </c>
      <c r="L24" t="str">
        <f>+IFERROR(VLOOKUP(Tabla4[[#This Row],[id_item]],'BD TAT'!A:B,2,FALSE),"OTRO")</f>
        <v>TAT</v>
      </c>
    </row>
    <row r="25" spans="1:12">
      <c r="A25" s="5" t="s">
        <v>1372</v>
      </c>
      <c r="B25" s="5">
        <v>110303</v>
      </c>
      <c r="C25" t="s">
        <v>1097</v>
      </c>
      <c r="D25"/>
      <c r="E25"/>
      <c r="F25">
        <v>450</v>
      </c>
      <c r="G25" s="114" t="str">
        <f>+VLOOKUP(Tabla4[[#This Row],[cedi]],'CONVERSION DATOS'!B:C,2,0)</f>
        <v>TAT BOGOTA MONTEVIDEO</v>
      </c>
      <c r="H25" s="110">
        <f t="shared" si="0"/>
        <v>450</v>
      </c>
      <c r="I25" s="26" t="str">
        <f>+VLOOKUP(G25,'DT HUEVO'!H:K,3,0)</f>
        <v>SANTANDER</v>
      </c>
      <c r="J25" s="26" t="str">
        <f>+VLOOKUP(B25,'DT HUEVO'!$A:$D,3,0)</f>
        <v>L</v>
      </c>
      <c r="K25" s="26" t="str">
        <f>VLOOKUP(B25,'DT HUEVO'!$A:$E,4,0)</f>
        <v>EMPACADOS</v>
      </c>
      <c r="L25" t="str">
        <f>+IFERROR(VLOOKUP(Tabla4[[#This Row],[id_item]],'BD TAT'!A:B,2,FALSE),"OTRO")</f>
        <v>OTRO</v>
      </c>
    </row>
    <row r="26" spans="1:12">
      <c r="A26" s="5" t="s">
        <v>1372</v>
      </c>
      <c r="B26" s="5">
        <v>110216</v>
      </c>
      <c r="C26" t="s">
        <v>1071</v>
      </c>
      <c r="D26">
        <v>4974</v>
      </c>
      <c r="E26">
        <v>-63</v>
      </c>
      <c r="F26">
        <v>3780</v>
      </c>
      <c r="G26" s="114" t="str">
        <f>+VLOOKUP(Tabla4[[#This Row],[cedi]],'CONVERSION DATOS'!B:C,2,0)</f>
        <v>TAT BOGOTA MONTEVIDEO</v>
      </c>
      <c r="H26" s="110">
        <f t="shared" si="0"/>
        <v>2897</v>
      </c>
      <c r="I26" s="26" t="str">
        <f>+VLOOKUP(G26,'DT HUEVO'!H:K,3,0)</f>
        <v>SANTANDER</v>
      </c>
      <c r="J26" s="26" t="str">
        <f>+VLOOKUP(B26,'DT HUEVO'!$A:$D,3,0)</f>
        <v>XL</v>
      </c>
      <c r="K26" s="26" t="str">
        <f>VLOOKUP(B26,'DT HUEVO'!$A:$E,4,0)</f>
        <v>ETIQUETA</v>
      </c>
      <c r="L26" t="str">
        <f>+IFERROR(VLOOKUP(Tabla4[[#This Row],[id_item]],'BD TAT'!A:B,2,FALSE),"OTRO")</f>
        <v>OTRO</v>
      </c>
    </row>
    <row r="27" spans="1:12">
      <c r="A27" s="5" t="s">
        <v>1372</v>
      </c>
      <c r="B27" s="5">
        <v>110316</v>
      </c>
      <c r="C27" t="s">
        <v>1094</v>
      </c>
      <c r="D27">
        <v>12600</v>
      </c>
      <c r="E27"/>
      <c r="F27">
        <v>23430</v>
      </c>
      <c r="G27" s="114" t="str">
        <f>+VLOOKUP(Tabla4[[#This Row],[cedi]],'CONVERSION DATOS'!B:C,2,0)</f>
        <v>TAT BOGOTA MONTEVIDEO</v>
      </c>
      <c r="H27" s="110">
        <f t="shared" si="0"/>
        <v>18015</v>
      </c>
      <c r="I27" s="26" t="str">
        <f>+VLOOKUP(G27,'DT HUEVO'!H:K,3,0)</f>
        <v>SANTANDER</v>
      </c>
      <c r="J27" s="26" t="str">
        <f>+VLOOKUP(B27,'DT HUEVO'!$A:$D,3,0)</f>
        <v>L</v>
      </c>
      <c r="K27" s="26" t="str">
        <f>VLOOKUP(B27,'DT HUEVO'!$A:$E,4,0)</f>
        <v>ETIQUETA</v>
      </c>
      <c r="L27" t="str">
        <f>+IFERROR(VLOOKUP(Tabla4[[#This Row],[id_item]],'BD TAT'!A:B,2,FALSE),"OTRO")</f>
        <v>OTRO</v>
      </c>
    </row>
    <row r="28" spans="1:12">
      <c r="A28" s="5" t="s">
        <v>1372</v>
      </c>
      <c r="B28" s="5">
        <v>110416</v>
      </c>
      <c r="C28" t="s">
        <v>1265</v>
      </c>
      <c r="D28">
        <v>1110</v>
      </c>
      <c r="E28"/>
      <c r="F28">
        <v>19230</v>
      </c>
      <c r="G28" s="114" t="str">
        <f>+VLOOKUP(Tabla4[[#This Row],[cedi]],'CONVERSION DATOS'!B:C,2,0)</f>
        <v>TAT BOGOTA MONTEVIDEO</v>
      </c>
      <c r="H28" s="110">
        <f t="shared" si="0"/>
        <v>10170</v>
      </c>
      <c r="I28" s="26" t="str">
        <f>+VLOOKUP(G28,'DT HUEVO'!H:K,3,0)</f>
        <v>SANTANDER</v>
      </c>
      <c r="J28" s="26" t="str">
        <f>+VLOOKUP(B28,'DT HUEVO'!$A:$D,3,0)</f>
        <v>M</v>
      </c>
      <c r="K28" s="26" t="str">
        <f>VLOOKUP(B28,'DT HUEVO'!$A:$E,4,0)</f>
        <v>ETIQUETA</v>
      </c>
      <c r="L28" t="str">
        <f>+IFERROR(VLOOKUP(Tabla4[[#This Row],[id_item]],'BD TAT'!A:B,2,FALSE),"OTRO")</f>
        <v>OTRO</v>
      </c>
    </row>
    <row r="29" spans="1:12">
      <c r="A29" s="5" t="s">
        <v>1372</v>
      </c>
      <c r="B29" s="5">
        <v>2010102</v>
      </c>
      <c r="C29" t="s">
        <v>1266</v>
      </c>
      <c r="D29">
        <v>5383</v>
      </c>
      <c r="E29">
        <v>5372</v>
      </c>
      <c r="F29">
        <v>4611</v>
      </c>
      <c r="G29" s="114" t="str">
        <f>+VLOOKUP(Tabla4[[#This Row],[cedi]],'CONVERSION DATOS'!B:C,2,0)</f>
        <v>TAT BOGOTA MONTEVIDEO</v>
      </c>
      <c r="H29" s="110">
        <f t="shared" si="0"/>
        <v>5122</v>
      </c>
      <c r="I29" s="26" t="str">
        <f>+VLOOKUP(G29,'DT HUEVO'!H:K,3,0)</f>
        <v>SANTANDER</v>
      </c>
      <c r="J29" s="26" t="str">
        <f>+VLOOKUP(B29,'DT HUEVO'!$A:$D,3,0)</f>
        <v>YUMBO</v>
      </c>
      <c r="K29" s="26" t="str">
        <f>VLOOKUP(B29,'DT HUEVO'!$A:$E,4,0)</f>
        <v>VERDE</v>
      </c>
      <c r="L29" t="str">
        <f>+IFERROR(VLOOKUP(Tabla4[[#This Row],[id_item]],'BD TAT'!A:B,2,FALSE),"OTRO")</f>
        <v>TAT</v>
      </c>
    </row>
    <row r="30" spans="1:12">
      <c r="A30" s="5" t="s">
        <v>1372</v>
      </c>
      <c r="B30" s="5">
        <v>112271</v>
      </c>
      <c r="C30" t="s">
        <v>1235</v>
      </c>
      <c r="D30">
        <v>6510</v>
      </c>
      <c r="E30">
        <v>7350</v>
      </c>
      <c r="F30">
        <v>7038</v>
      </c>
      <c r="G30" s="114" t="str">
        <f>+VLOOKUP(Tabla4[[#This Row],[cedi]],'CONVERSION DATOS'!B:C,2,0)</f>
        <v>TAT BOGOTA MONTEVIDEO</v>
      </c>
      <c r="H30" s="110">
        <f t="shared" si="0"/>
        <v>6966</v>
      </c>
      <c r="I30" s="26" t="str">
        <f>+VLOOKUP(G30,'DT HUEVO'!H:K,3,0)</f>
        <v>SANTANDER</v>
      </c>
      <c r="J30" s="26" t="str">
        <f>+VLOOKUP(B30,'DT HUEVO'!$A:$D,3,0)</f>
        <v>XL</v>
      </c>
      <c r="K30" s="26" t="str">
        <f>VLOOKUP(B30,'DT HUEVO'!$A:$E,4,0)</f>
        <v>EMPACADOS</v>
      </c>
      <c r="L30" t="str">
        <f>+IFERROR(VLOOKUP(Tabla4[[#This Row],[id_item]],'BD TAT'!A:B,2,FALSE),"OTRO")</f>
        <v>TAT</v>
      </c>
    </row>
    <row r="31" spans="1:12">
      <c r="A31" s="5" t="s">
        <v>1372</v>
      </c>
      <c r="B31" s="5">
        <v>112365</v>
      </c>
      <c r="C31" t="s">
        <v>1120</v>
      </c>
      <c r="D31"/>
      <c r="E31">
        <v>300</v>
      </c>
      <c r="F31"/>
      <c r="G31" s="114" t="str">
        <f>+VLOOKUP(Tabla4[[#This Row],[cedi]],'CONVERSION DATOS'!B:C,2,0)</f>
        <v>TAT BOGOTA MONTEVIDEO</v>
      </c>
      <c r="H31" s="110">
        <f t="shared" si="0"/>
        <v>300</v>
      </c>
      <c r="I31" s="26" t="str">
        <f>+VLOOKUP(G31,'DT HUEVO'!H:K,3,0)</f>
        <v>SANTANDER</v>
      </c>
      <c r="J31" s="26" t="str">
        <f>+VLOOKUP(B31,'DT HUEVO'!$A:$D,3,0)</f>
        <v>L</v>
      </c>
      <c r="K31" s="26" t="str">
        <f>VLOOKUP(B31,'DT HUEVO'!$A:$E,4,0)</f>
        <v>EMPACADOS</v>
      </c>
      <c r="L31" t="str">
        <f>+IFERROR(VLOOKUP(Tabla4[[#This Row],[id_item]],'BD TAT'!A:B,2,FALSE),"OTRO")</f>
        <v>OTRO</v>
      </c>
    </row>
    <row r="32" spans="1:12">
      <c r="A32" s="5" t="s">
        <v>1372</v>
      </c>
      <c r="B32" s="5">
        <v>2152388</v>
      </c>
      <c r="C32" t="s">
        <v>1106</v>
      </c>
      <c r="D32">
        <v>450</v>
      </c>
      <c r="E32">
        <v>375</v>
      </c>
      <c r="F32">
        <v>390</v>
      </c>
      <c r="G32" s="114" t="str">
        <f>+VLOOKUP(Tabla4[[#This Row],[cedi]],'CONVERSION DATOS'!B:C,2,0)</f>
        <v>TAT BOGOTA MONTEVIDEO</v>
      </c>
      <c r="H32" s="110">
        <f t="shared" si="0"/>
        <v>405</v>
      </c>
      <c r="I32" s="26" t="str">
        <f>+VLOOKUP(G32,'DT HUEVO'!H:K,3,0)</f>
        <v>SANTANDER</v>
      </c>
      <c r="J32" s="26" t="str">
        <f>+VLOOKUP(B32,'DT HUEVO'!$A:$D,3,0)</f>
        <v>L</v>
      </c>
      <c r="K32" s="26" t="str">
        <f>VLOOKUP(B32,'DT HUEVO'!$A:$E,4,0)</f>
        <v>EMPACADOS</v>
      </c>
      <c r="L32" t="str">
        <f>+IFERROR(VLOOKUP(Tabla4[[#This Row],[id_item]],'BD TAT'!A:B,2,FALSE),"OTRO")</f>
        <v>OTRO</v>
      </c>
    </row>
    <row r="33" spans="1:12">
      <c r="A33" s="5" t="s">
        <v>1372</v>
      </c>
      <c r="B33" s="5">
        <v>2112207</v>
      </c>
      <c r="C33" t="s">
        <v>1104</v>
      </c>
      <c r="D33">
        <v>465</v>
      </c>
      <c r="E33">
        <v>240</v>
      </c>
      <c r="F33">
        <v>285</v>
      </c>
      <c r="G33" s="114" t="str">
        <f>+VLOOKUP(Tabla4[[#This Row],[cedi]],'CONVERSION DATOS'!B:C,2,0)</f>
        <v>TAT BOGOTA MONTEVIDEO</v>
      </c>
      <c r="H33" s="110">
        <f t="shared" si="0"/>
        <v>330</v>
      </c>
      <c r="I33" s="26" t="str">
        <f>+VLOOKUP(G33,'DT HUEVO'!H:K,3,0)</f>
        <v>SANTANDER</v>
      </c>
      <c r="J33" s="26" t="str">
        <f>+VLOOKUP(B33,'DT HUEVO'!$A:$D,3,0)</f>
        <v>XL</v>
      </c>
      <c r="K33" s="26" t="str">
        <f>VLOOKUP(B33,'DT HUEVO'!$A:$E,4,0)</f>
        <v>EMPACADOS</v>
      </c>
      <c r="L33" t="str">
        <f>+IFERROR(VLOOKUP(Tabla4[[#This Row],[id_item]],'BD TAT'!A:B,2,FALSE),"OTRO")</f>
        <v>OTRO</v>
      </c>
    </row>
    <row r="34" spans="1:12">
      <c r="A34" s="5" t="s">
        <v>1371</v>
      </c>
      <c r="B34" s="5">
        <v>2110302</v>
      </c>
      <c r="C34" t="s">
        <v>1007</v>
      </c>
      <c r="D34">
        <v>20564</v>
      </c>
      <c r="E34">
        <v>26718</v>
      </c>
      <c r="F34">
        <v>20661</v>
      </c>
      <c r="G34" s="114" t="str">
        <f>+VLOOKUP(Tabla4[[#This Row],[cedi]],'CONVERSION DATOS'!B:C,2,0)</f>
        <v>TAT BOGOTA SIBERIA</v>
      </c>
      <c r="H34" s="110">
        <f t="shared" si="0"/>
        <v>22647.666666666668</v>
      </c>
      <c r="I34" s="26" t="str">
        <f>+VLOOKUP(G34,'DT HUEVO'!H:K,3,0)</f>
        <v>CALOTO</v>
      </c>
      <c r="J34" s="26" t="str">
        <f>+VLOOKUP(B34,'DT HUEVO'!$A:$D,3,0)</f>
        <v>L</v>
      </c>
      <c r="K34" s="26" t="str">
        <f>VLOOKUP(B34,'DT HUEVO'!$A:$E,4,0)</f>
        <v>VERDE</v>
      </c>
      <c r="L34" t="str">
        <f>+IFERROR(VLOOKUP(Tabla4[[#This Row],[id_item]],'BD TAT'!A:B,2,FALSE),"OTRO")</f>
        <v>TAT</v>
      </c>
    </row>
    <row r="35" spans="1:12">
      <c r="A35" s="5" t="s">
        <v>1371</v>
      </c>
      <c r="B35" s="5">
        <v>2110402</v>
      </c>
      <c r="C35" t="s">
        <v>1009</v>
      </c>
      <c r="D35">
        <v>895</v>
      </c>
      <c r="E35">
        <v>1311</v>
      </c>
      <c r="F35">
        <v>90</v>
      </c>
      <c r="G35" s="114" t="str">
        <f>+VLOOKUP(Tabla4[[#This Row],[cedi]],'CONVERSION DATOS'!B:C,2,0)</f>
        <v>TAT BOGOTA SIBERIA</v>
      </c>
      <c r="H35" s="110">
        <f t="shared" si="0"/>
        <v>765.33333333333337</v>
      </c>
      <c r="I35" s="26" t="str">
        <f>+VLOOKUP(G35,'DT HUEVO'!H:K,3,0)</f>
        <v>CALOTO</v>
      </c>
      <c r="J35" s="26" t="str">
        <f>+VLOOKUP(B35,'DT HUEVO'!$A:$D,3,0)</f>
        <v>M</v>
      </c>
      <c r="K35" s="26" t="str">
        <f>VLOOKUP(B35,'DT HUEVO'!$A:$E,4,0)</f>
        <v>VERDE</v>
      </c>
      <c r="L35" t="str">
        <f>+IFERROR(VLOOKUP(Tabla4[[#This Row],[id_item]],'BD TAT'!A:B,2,FALSE),"OTRO")</f>
        <v>TAT</v>
      </c>
    </row>
    <row r="36" spans="1:12">
      <c r="A36" s="5" t="s">
        <v>1371</v>
      </c>
      <c r="B36" s="5">
        <v>152384</v>
      </c>
      <c r="C36" t="s">
        <v>1107</v>
      </c>
      <c r="D36">
        <v>810</v>
      </c>
      <c r="E36">
        <v>720</v>
      </c>
      <c r="F36">
        <v>1875</v>
      </c>
      <c r="G36" s="114" t="str">
        <f>+VLOOKUP(Tabla4[[#This Row],[cedi]],'CONVERSION DATOS'!B:C,2,0)</f>
        <v>TAT BOGOTA SIBERIA</v>
      </c>
      <c r="H36" s="110">
        <f t="shared" si="0"/>
        <v>1135</v>
      </c>
      <c r="I36" s="26" t="str">
        <f>+VLOOKUP(G36,'DT HUEVO'!H:K,3,0)</f>
        <v>CALOTO</v>
      </c>
      <c r="J36" s="26" t="str">
        <f>+VLOOKUP(B36,'DT HUEVO'!$A:$D,3,0)</f>
        <v>L</v>
      </c>
      <c r="K36" s="26" t="str">
        <f>VLOOKUP(B36,'DT HUEVO'!$A:$E,4,0)</f>
        <v>EMPACADOS</v>
      </c>
      <c r="L36" t="str">
        <f>+IFERROR(VLOOKUP(Tabla4[[#This Row],[id_item]],'BD TAT'!A:B,2,FALSE),"OTRO")</f>
        <v>TAT</v>
      </c>
    </row>
    <row r="37" spans="1:12">
      <c r="A37" s="5" t="s">
        <v>1371</v>
      </c>
      <c r="B37" s="5">
        <v>2110202</v>
      </c>
      <c r="C37" t="s">
        <v>1008</v>
      </c>
      <c r="D37">
        <v>23239</v>
      </c>
      <c r="E37">
        <v>23783</v>
      </c>
      <c r="F37">
        <v>20925</v>
      </c>
      <c r="G37" s="114" t="str">
        <f>+VLOOKUP(Tabla4[[#This Row],[cedi]],'CONVERSION DATOS'!B:C,2,0)</f>
        <v>TAT BOGOTA SIBERIA</v>
      </c>
      <c r="H37" s="110">
        <f t="shared" si="0"/>
        <v>22649</v>
      </c>
      <c r="I37" s="26" t="str">
        <f>+VLOOKUP(G37,'DT HUEVO'!H:K,3,0)</f>
        <v>CALOTO</v>
      </c>
      <c r="J37" s="26" t="str">
        <f>+VLOOKUP(B37,'DT HUEVO'!$A:$D,3,0)</f>
        <v>XL</v>
      </c>
      <c r="K37" s="26" t="str">
        <f>VLOOKUP(B37,'DT HUEVO'!$A:$E,4,0)</f>
        <v>VERDE</v>
      </c>
      <c r="L37" t="str">
        <f>+IFERROR(VLOOKUP(Tabla4[[#This Row],[id_item]],'BD TAT'!A:B,2,FALSE),"OTRO")</f>
        <v>TAT</v>
      </c>
    </row>
    <row r="38" spans="1:12">
      <c r="A38" s="5" t="s">
        <v>1371</v>
      </c>
      <c r="B38" s="5">
        <v>2010102</v>
      </c>
      <c r="C38" t="s">
        <v>1266</v>
      </c>
      <c r="D38">
        <v>1554</v>
      </c>
      <c r="E38">
        <v>2629</v>
      </c>
      <c r="F38">
        <v>2423</v>
      </c>
      <c r="G38" s="114" t="str">
        <f>+VLOOKUP(Tabla4[[#This Row],[cedi]],'CONVERSION DATOS'!B:C,2,0)</f>
        <v>TAT BOGOTA SIBERIA</v>
      </c>
      <c r="H38" s="110">
        <f t="shared" si="0"/>
        <v>2202</v>
      </c>
      <c r="I38" s="26" t="str">
        <f>+VLOOKUP(G38,'DT HUEVO'!H:K,3,0)</f>
        <v>CALOTO</v>
      </c>
      <c r="J38" s="26" t="str">
        <f>+VLOOKUP(B38,'DT HUEVO'!$A:$D,3,0)</f>
        <v>YUMBO</v>
      </c>
      <c r="K38" s="26" t="str">
        <f>VLOOKUP(B38,'DT HUEVO'!$A:$E,4,0)</f>
        <v>VERDE</v>
      </c>
      <c r="L38" t="str">
        <f>+IFERROR(VLOOKUP(Tabla4[[#This Row],[id_item]],'BD TAT'!A:B,2,FALSE),"OTRO")</f>
        <v>TAT</v>
      </c>
    </row>
    <row r="39" spans="1:12">
      <c r="A39" s="5" t="s">
        <v>1371</v>
      </c>
      <c r="B39" s="5">
        <v>112271</v>
      </c>
      <c r="C39" t="s">
        <v>1235</v>
      </c>
      <c r="D39">
        <v>960</v>
      </c>
      <c r="E39">
        <v>2985</v>
      </c>
      <c r="F39">
        <v>3030</v>
      </c>
      <c r="G39" s="114" t="str">
        <f>+VLOOKUP(Tabla4[[#This Row],[cedi]],'CONVERSION DATOS'!B:C,2,0)</f>
        <v>TAT BOGOTA SIBERIA</v>
      </c>
      <c r="H39" s="110">
        <f t="shared" si="0"/>
        <v>2325</v>
      </c>
      <c r="I39" s="26" t="str">
        <f>+VLOOKUP(G39,'DT HUEVO'!H:K,3,0)</f>
        <v>CALOTO</v>
      </c>
      <c r="J39" s="26" t="str">
        <f>+VLOOKUP(B39,'DT HUEVO'!$A:$D,3,0)</f>
        <v>XL</v>
      </c>
      <c r="K39" s="26" t="str">
        <f>VLOOKUP(B39,'DT HUEVO'!$A:$E,4,0)</f>
        <v>EMPACADOS</v>
      </c>
      <c r="L39" t="str">
        <f>+IFERROR(VLOOKUP(Tabla4[[#This Row],[id_item]],'BD TAT'!A:B,2,FALSE),"OTRO")</f>
        <v>TAT</v>
      </c>
    </row>
    <row r="40" spans="1:12">
      <c r="A40" s="5" t="s">
        <v>1371</v>
      </c>
      <c r="B40" s="5">
        <v>2152388</v>
      </c>
      <c r="C40" t="s">
        <v>1106</v>
      </c>
      <c r="D40">
        <v>165</v>
      </c>
      <c r="E40">
        <v>240</v>
      </c>
      <c r="F40">
        <v>780</v>
      </c>
      <c r="G40" s="114" t="str">
        <f>+VLOOKUP(Tabla4[[#This Row],[cedi]],'CONVERSION DATOS'!B:C,2,0)</f>
        <v>TAT BOGOTA SIBERIA</v>
      </c>
      <c r="H40" s="110">
        <f t="shared" si="0"/>
        <v>395</v>
      </c>
      <c r="I40" s="26" t="str">
        <f>+VLOOKUP(G40,'DT HUEVO'!H:K,3,0)</f>
        <v>CALOTO</v>
      </c>
      <c r="J40" s="26" t="str">
        <f>+VLOOKUP(B40,'DT HUEVO'!$A:$D,3,0)</f>
        <v>L</v>
      </c>
      <c r="K40" s="26" t="str">
        <f>VLOOKUP(B40,'DT HUEVO'!$A:$E,4,0)</f>
        <v>EMPACADOS</v>
      </c>
      <c r="L40" t="str">
        <f>+IFERROR(VLOOKUP(Tabla4[[#This Row],[id_item]],'BD TAT'!A:B,2,FALSE),"OTRO")</f>
        <v>OTRO</v>
      </c>
    </row>
    <row r="41" spans="1:12">
      <c r="A41" s="5" t="s">
        <v>1371</v>
      </c>
      <c r="B41" s="5">
        <v>2112207</v>
      </c>
      <c r="C41" t="s">
        <v>1104</v>
      </c>
      <c r="D41">
        <v>120</v>
      </c>
      <c r="E41">
        <v>135</v>
      </c>
      <c r="F41">
        <v>390</v>
      </c>
      <c r="G41" s="114" t="str">
        <f>+VLOOKUP(Tabla4[[#This Row],[cedi]],'CONVERSION DATOS'!B:C,2,0)</f>
        <v>TAT BOGOTA SIBERIA</v>
      </c>
      <c r="H41" s="110">
        <f t="shared" si="0"/>
        <v>215</v>
      </c>
      <c r="I41" s="26" t="str">
        <f>+VLOOKUP(G41,'DT HUEVO'!H:K,3,0)</f>
        <v>CALOTO</v>
      </c>
      <c r="J41" s="26" t="str">
        <f>+VLOOKUP(B41,'DT HUEVO'!$A:$D,3,0)</f>
        <v>XL</v>
      </c>
      <c r="K41" s="26" t="str">
        <f>VLOOKUP(B41,'DT HUEVO'!$A:$E,4,0)</f>
        <v>EMPACADOS</v>
      </c>
      <c r="L41" t="str">
        <f>+IFERROR(VLOOKUP(Tabla4[[#This Row],[id_item]],'BD TAT'!A:B,2,FALSE),"OTRO")</f>
        <v>OTRO</v>
      </c>
    </row>
    <row r="42" spans="1:12">
      <c r="A42" s="5" t="s">
        <v>1317</v>
      </c>
      <c r="B42" s="5">
        <v>10103</v>
      </c>
      <c r="C42" t="s">
        <v>60</v>
      </c>
      <c r="D42"/>
      <c r="E42"/>
      <c r="F42">
        <v>240</v>
      </c>
      <c r="G42" s="114" t="str">
        <f>+VLOOKUP(Tabla4[[#This Row],[cedi]],'CONVERSION DATOS'!B:C,2,0)</f>
        <v>TAT BUCARAMANGA</v>
      </c>
      <c r="H42" s="110">
        <f t="shared" si="0"/>
        <v>240</v>
      </c>
      <c r="I42" s="26" t="str">
        <f>+VLOOKUP(G42,'DT HUEVO'!H:K,3,0)</f>
        <v>SANTANDER</v>
      </c>
      <c r="J42" s="26" t="str">
        <f>+VLOOKUP(B42,'DT HUEVO'!$A:$D,3,0)</f>
        <v>YUMBO</v>
      </c>
      <c r="K42" s="26" t="str">
        <f>VLOOKUP(B42,'DT HUEVO'!$A:$E,4,0)</f>
        <v>EMPACADOS</v>
      </c>
      <c r="L42" t="str">
        <f>+IFERROR(VLOOKUP(Tabla4[[#This Row],[id_item]],'BD TAT'!A:B,2,FALSE),"OTRO")</f>
        <v>OTRO</v>
      </c>
    </row>
    <row r="43" spans="1:12">
      <c r="A43" s="167" t="s">
        <v>1317</v>
      </c>
      <c r="B43" s="5">
        <v>112379</v>
      </c>
      <c r="C43" t="s">
        <v>1067</v>
      </c>
      <c r="D43">
        <v>4620</v>
      </c>
      <c r="E43"/>
      <c r="F43">
        <v>4620</v>
      </c>
      <c r="G43" s="114" t="str">
        <f>+VLOOKUP(Tabla4[[#This Row],[cedi]],'CONVERSION DATOS'!B:C,2,0)</f>
        <v>TAT BUCARAMANGA</v>
      </c>
      <c r="H43" s="110">
        <f t="shared" si="0"/>
        <v>4620</v>
      </c>
      <c r="I43" s="26" t="str">
        <f>+VLOOKUP(G43,'DT HUEVO'!H:K,3,0)</f>
        <v>SANTANDER</v>
      </c>
      <c r="J43" s="26" t="str">
        <f>+VLOOKUP(B43,'DT HUEVO'!$A:$D,3,0)</f>
        <v>L</v>
      </c>
      <c r="K43" s="26" t="str">
        <f>VLOOKUP(B43,'DT HUEVO'!$A:$E,4,0)</f>
        <v>EMPACADOS</v>
      </c>
      <c r="L43" t="str">
        <f>+IFERROR(VLOOKUP(Tabla4[[#This Row],[id_item]],'BD TAT'!A:B,2,FALSE),"OTRO")</f>
        <v>OTRO</v>
      </c>
    </row>
    <row r="44" spans="1:12">
      <c r="A44" s="5" t="s">
        <v>1317</v>
      </c>
      <c r="B44" s="5">
        <v>112268</v>
      </c>
      <c r="C44" t="s">
        <v>1066</v>
      </c>
      <c r="D44">
        <v>0</v>
      </c>
      <c r="E44"/>
      <c r="F44">
        <v>600</v>
      </c>
      <c r="G44" s="114" t="str">
        <f>+VLOOKUP(Tabla4[[#This Row],[cedi]],'CONVERSION DATOS'!B:C,2,0)</f>
        <v>TAT BUCARAMANGA</v>
      </c>
      <c r="H44" s="110">
        <f t="shared" si="0"/>
        <v>300</v>
      </c>
      <c r="I44" s="26" t="str">
        <f>+VLOOKUP(G44,'DT HUEVO'!H:K,3,0)</f>
        <v>SANTANDER</v>
      </c>
      <c r="J44" s="26" t="str">
        <f>+VLOOKUP(B44,'DT HUEVO'!$A:$D,3,0)</f>
        <v>XL</v>
      </c>
      <c r="K44" s="26" t="str">
        <f>VLOOKUP(B44,'DT HUEVO'!$A:$E,4,0)</f>
        <v>EMPACADOS</v>
      </c>
      <c r="L44" t="str">
        <f>+IFERROR(VLOOKUP(Tabla4[[#This Row],[id_item]],'BD TAT'!A:B,2,FALSE),"OTRO")</f>
        <v>OTRO</v>
      </c>
    </row>
    <row r="45" spans="1:12">
      <c r="A45" s="5" t="s">
        <v>1317</v>
      </c>
      <c r="B45" s="5">
        <v>112357</v>
      </c>
      <c r="C45" t="s">
        <v>1068</v>
      </c>
      <c r="D45">
        <v>192</v>
      </c>
      <c r="E45"/>
      <c r="F45">
        <v>240</v>
      </c>
      <c r="G45" s="114" t="str">
        <f>+VLOOKUP(Tabla4[[#This Row],[cedi]],'CONVERSION DATOS'!B:C,2,0)</f>
        <v>TAT BUCARAMANGA</v>
      </c>
      <c r="H45" s="110">
        <f t="shared" si="0"/>
        <v>216</v>
      </c>
      <c r="I45" s="26" t="str">
        <f>+VLOOKUP(G45,'DT HUEVO'!H:K,3,0)</f>
        <v>SANTANDER</v>
      </c>
      <c r="J45" s="26" t="str">
        <f>+VLOOKUP(B45,'DT HUEVO'!$A:$D,3,0)</f>
        <v>L</v>
      </c>
      <c r="K45" s="26" t="str">
        <f>VLOOKUP(B45,'DT HUEVO'!$A:$E,4,0)</f>
        <v>EMPACADOS</v>
      </c>
      <c r="L45" t="str">
        <f>+IFERROR(VLOOKUP(Tabla4[[#This Row],[id_item]],'BD TAT'!A:B,2,FALSE),"OTRO")</f>
        <v>OTRO</v>
      </c>
    </row>
    <row r="46" spans="1:12">
      <c r="A46" s="5" t="s">
        <v>1317</v>
      </c>
      <c r="B46" s="5">
        <v>110303</v>
      </c>
      <c r="C46" t="s">
        <v>1097</v>
      </c>
      <c r="D46">
        <v>-960</v>
      </c>
      <c r="E46"/>
      <c r="F46"/>
      <c r="G46" s="114" t="str">
        <f>+VLOOKUP(Tabla4[[#This Row],[cedi]],'CONVERSION DATOS'!B:C,2,0)</f>
        <v>TAT BUCARAMANGA</v>
      </c>
      <c r="H46" s="110">
        <f t="shared" si="0"/>
        <v>-960</v>
      </c>
      <c r="I46" s="26" t="str">
        <f>+VLOOKUP(G46,'DT HUEVO'!H:K,3,0)</f>
        <v>SANTANDER</v>
      </c>
      <c r="J46" s="26" t="str">
        <f>+VLOOKUP(B46,'DT HUEVO'!$A:$D,3,0)</f>
        <v>L</v>
      </c>
      <c r="K46" s="26" t="str">
        <f>VLOOKUP(B46,'DT HUEVO'!$A:$E,4,0)</f>
        <v>EMPACADOS</v>
      </c>
      <c r="L46" t="str">
        <f>+IFERROR(VLOOKUP(Tabla4[[#This Row],[id_item]],'BD TAT'!A:B,2,FALSE),"OTRO")</f>
        <v>OTRO</v>
      </c>
    </row>
    <row r="47" spans="1:12">
      <c r="A47" s="5" t="s">
        <v>1317</v>
      </c>
      <c r="B47" s="5">
        <v>110316</v>
      </c>
      <c r="C47" t="s">
        <v>1094</v>
      </c>
      <c r="D47">
        <v>5100</v>
      </c>
      <c r="E47"/>
      <c r="F47">
        <v>6000</v>
      </c>
      <c r="G47" s="114" t="str">
        <f>+VLOOKUP(Tabla4[[#This Row],[cedi]],'CONVERSION DATOS'!B:C,2,0)</f>
        <v>TAT BUCARAMANGA</v>
      </c>
      <c r="H47" s="110">
        <f t="shared" si="0"/>
        <v>5550</v>
      </c>
      <c r="I47" s="26" t="str">
        <f>+VLOOKUP(G47,'DT HUEVO'!H:K,3,0)</f>
        <v>SANTANDER</v>
      </c>
      <c r="J47" s="26" t="str">
        <f>+VLOOKUP(B47,'DT HUEVO'!$A:$D,3,0)</f>
        <v>L</v>
      </c>
      <c r="K47" s="26" t="str">
        <f>VLOOKUP(B47,'DT HUEVO'!$A:$E,4,0)</f>
        <v>ETIQUETA</v>
      </c>
      <c r="L47" t="str">
        <f>+IFERROR(VLOOKUP(Tabla4[[#This Row],[id_item]],'BD TAT'!A:B,2,FALSE),"OTRO")</f>
        <v>OTRO</v>
      </c>
    </row>
    <row r="48" spans="1:12">
      <c r="A48" s="5" t="s">
        <v>1317</v>
      </c>
      <c r="B48" s="5">
        <v>110416</v>
      </c>
      <c r="C48" t="s">
        <v>1265</v>
      </c>
      <c r="D48">
        <v>3900</v>
      </c>
      <c r="E48"/>
      <c r="F48">
        <v>300</v>
      </c>
      <c r="G48" s="114" t="str">
        <f>+VLOOKUP(Tabla4[[#This Row],[cedi]],'CONVERSION DATOS'!B:C,2,0)</f>
        <v>TAT BUCARAMANGA</v>
      </c>
      <c r="H48" s="110">
        <f t="shared" si="0"/>
        <v>2100</v>
      </c>
      <c r="I48" s="26" t="str">
        <f>+VLOOKUP(G48,'DT HUEVO'!H:K,3,0)</f>
        <v>SANTANDER</v>
      </c>
      <c r="J48" s="26" t="str">
        <f>+VLOOKUP(B48,'DT HUEVO'!$A:$D,3,0)</f>
        <v>M</v>
      </c>
      <c r="K48" s="26" t="str">
        <f>VLOOKUP(B48,'DT HUEVO'!$A:$E,4,0)</f>
        <v>ETIQUETA</v>
      </c>
      <c r="L48" t="str">
        <f>+IFERROR(VLOOKUP(Tabla4[[#This Row],[id_item]],'BD TAT'!A:B,2,FALSE),"OTRO")</f>
        <v>OTRO</v>
      </c>
    </row>
    <row r="49" spans="1:12">
      <c r="A49" s="5" t="s">
        <v>1317</v>
      </c>
      <c r="B49" s="5">
        <v>110480</v>
      </c>
      <c r="C49" t="s">
        <v>1483</v>
      </c>
      <c r="D49">
        <v>7200</v>
      </c>
      <c r="E49"/>
      <c r="F49">
        <v>300</v>
      </c>
      <c r="G49" s="114" t="str">
        <f>+VLOOKUP(Tabla4[[#This Row],[cedi]],'CONVERSION DATOS'!B:C,2,0)</f>
        <v>TAT BUCARAMANGA</v>
      </c>
      <c r="H49" s="110">
        <f t="shared" si="0"/>
        <v>3750</v>
      </c>
      <c r="I49" s="26" t="str">
        <f>+VLOOKUP(G49,'DT HUEVO'!H:K,3,0)</f>
        <v>SANTANDER</v>
      </c>
      <c r="J49" s="26" t="str">
        <f>+VLOOKUP(B49,'DT HUEVO'!$A:$D,3,0)</f>
        <v>M</v>
      </c>
      <c r="K49" s="26" t="str">
        <f>VLOOKUP(B49,'DT HUEVO'!$A:$E,4,0)</f>
        <v>EMPACADOS</v>
      </c>
      <c r="L49" t="str">
        <f>+IFERROR(VLOOKUP(Tabla4[[#This Row],[id_item]],'BD TAT'!A:B,2,FALSE),"OTRO")</f>
        <v>OTRO</v>
      </c>
    </row>
    <row r="50" spans="1:12">
      <c r="A50" s="5" t="s">
        <v>1317</v>
      </c>
      <c r="B50" s="5">
        <v>114357</v>
      </c>
      <c r="C50" t="s">
        <v>1181</v>
      </c>
      <c r="D50">
        <v>120</v>
      </c>
      <c r="E50"/>
      <c r="F50"/>
      <c r="G50" s="114" t="str">
        <f>+VLOOKUP(Tabla4[[#This Row],[cedi]],'CONVERSION DATOS'!B:C,2,0)</f>
        <v>TAT BUCARAMANGA</v>
      </c>
      <c r="H50" s="110">
        <f t="shared" si="0"/>
        <v>120</v>
      </c>
      <c r="I50" s="26" t="str">
        <f>+VLOOKUP(G50,'DT HUEVO'!H:K,3,0)</f>
        <v>SANTANDER</v>
      </c>
      <c r="J50" s="26" t="str">
        <f>+VLOOKUP(B50,'DT HUEVO'!$A:$D,3,0)</f>
        <v>L</v>
      </c>
      <c r="K50" s="26" t="str">
        <f>VLOOKUP(B50,'DT HUEVO'!$A:$E,4,0)</f>
        <v>EMPACADOS</v>
      </c>
      <c r="L50" t="str">
        <f>+IFERROR(VLOOKUP(Tabla4[[#This Row],[id_item]],'BD TAT'!A:B,2,FALSE),"OTRO")</f>
        <v>OTRO</v>
      </c>
    </row>
    <row r="51" spans="1:12">
      <c r="A51" s="5" t="s">
        <v>1317</v>
      </c>
      <c r="B51" s="5">
        <v>114379</v>
      </c>
      <c r="C51" t="s">
        <v>1182</v>
      </c>
      <c r="D51">
        <v>900</v>
      </c>
      <c r="E51"/>
      <c r="F51">
        <v>2100</v>
      </c>
      <c r="G51" s="114" t="str">
        <f>+VLOOKUP(Tabla4[[#This Row],[cedi]],'CONVERSION DATOS'!B:C,2,0)</f>
        <v>TAT BUCARAMANGA</v>
      </c>
      <c r="H51" s="110">
        <f t="shared" si="0"/>
        <v>1500</v>
      </c>
      <c r="I51" s="26" t="str">
        <f>+VLOOKUP(G51,'DT HUEVO'!H:K,3,0)</f>
        <v>SANTANDER</v>
      </c>
      <c r="J51" s="26" t="str">
        <f>+VLOOKUP(B51,'DT HUEVO'!$A:$D,3,0)</f>
        <v>L</v>
      </c>
      <c r="K51" s="26" t="str">
        <f>VLOOKUP(B51,'DT HUEVO'!$A:$E,4,0)</f>
        <v>EMPACADOS</v>
      </c>
      <c r="L51" t="str">
        <f>+IFERROR(VLOOKUP(Tabla4[[#This Row],[id_item]],'BD TAT'!A:B,2,FALSE),"OTRO")</f>
        <v>OTRO</v>
      </c>
    </row>
    <row r="52" spans="1:12">
      <c r="A52" s="5" t="s">
        <v>1317</v>
      </c>
      <c r="B52" s="5">
        <v>114268</v>
      </c>
      <c r="C52" t="s">
        <v>1180</v>
      </c>
      <c r="D52">
        <v>1500</v>
      </c>
      <c r="E52"/>
      <c r="F52">
        <v>900</v>
      </c>
      <c r="G52" s="114" t="str">
        <f>+VLOOKUP(Tabla4[[#This Row],[cedi]],'CONVERSION DATOS'!B:C,2,0)</f>
        <v>TAT BUCARAMANGA</v>
      </c>
      <c r="H52" s="110">
        <f t="shared" si="0"/>
        <v>1200</v>
      </c>
      <c r="I52" s="26" t="str">
        <f>+VLOOKUP(G52,'DT HUEVO'!H:K,3,0)</f>
        <v>SANTANDER</v>
      </c>
      <c r="J52" s="26" t="str">
        <f>+VLOOKUP(B52,'DT HUEVO'!$A:$D,3,0)</f>
        <v>XL</v>
      </c>
      <c r="K52" s="26" t="str">
        <f>VLOOKUP(B52,'DT HUEVO'!$A:$E,4,0)</f>
        <v>EMPACADOS</v>
      </c>
      <c r="L52" t="str">
        <f>+IFERROR(VLOOKUP(Tabla4[[#This Row],[id_item]],'BD TAT'!A:B,2,FALSE),"OTRO")</f>
        <v>OTRO</v>
      </c>
    </row>
    <row r="53" spans="1:12">
      <c r="A53" s="5" t="s">
        <v>1317</v>
      </c>
      <c r="B53" s="5">
        <v>2110327</v>
      </c>
      <c r="C53" t="s">
        <v>1267</v>
      </c>
      <c r="D53">
        <v>39122</v>
      </c>
      <c r="E53">
        <v>52205</v>
      </c>
      <c r="F53"/>
      <c r="G53" s="114" t="str">
        <f>+VLOOKUP(Tabla4[[#This Row],[cedi]],'CONVERSION DATOS'!B:C,2,0)</f>
        <v>TAT BUCARAMANGA</v>
      </c>
      <c r="H53" s="110">
        <f t="shared" si="0"/>
        <v>45663.5</v>
      </c>
      <c r="I53" s="26" t="str">
        <f>+VLOOKUP(G53,'DT HUEVO'!H:K,3,0)</f>
        <v>SANTANDER</v>
      </c>
      <c r="J53" s="26" t="str">
        <f>+VLOOKUP(B53,'DT HUEVO'!$A:$D,3,0)</f>
        <v>L</v>
      </c>
      <c r="K53" s="26" t="str">
        <f>VLOOKUP(B53,'DT HUEVO'!$A:$E,4,0)</f>
        <v>VERDE</v>
      </c>
      <c r="L53" t="str">
        <f>+IFERROR(VLOOKUP(Tabla4[[#This Row],[id_item]],'BD TAT'!A:B,2,FALSE),"OTRO")</f>
        <v>TAT</v>
      </c>
    </row>
    <row r="54" spans="1:12">
      <c r="A54" s="167" t="s">
        <v>1317</v>
      </c>
      <c r="B54" s="5">
        <v>2110427</v>
      </c>
      <c r="C54" t="s">
        <v>1268</v>
      </c>
      <c r="D54">
        <v>15097</v>
      </c>
      <c r="E54">
        <v>33040</v>
      </c>
      <c r="F54"/>
      <c r="G54" s="114" t="str">
        <f>+VLOOKUP(Tabla4[[#This Row],[cedi]],'CONVERSION DATOS'!B:C,2,0)</f>
        <v>TAT BUCARAMANGA</v>
      </c>
      <c r="H54" s="110">
        <f t="shared" si="0"/>
        <v>24068.5</v>
      </c>
      <c r="I54" s="26" t="str">
        <f>+VLOOKUP(G54,'DT HUEVO'!H:K,3,0)</f>
        <v>SANTANDER</v>
      </c>
      <c r="J54" s="26" t="str">
        <f>+VLOOKUP(B54,'DT HUEVO'!$A:$D,3,0)</f>
        <v>M</v>
      </c>
      <c r="K54" s="26" t="str">
        <f>VLOOKUP(B54,'DT HUEVO'!$A:$E,4,0)</f>
        <v>VERDE</v>
      </c>
      <c r="L54" t="str">
        <f>+IFERROR(VLOOKUP(Tabla4[[#This Row],[id_item]],'BD TAT'!A:B,2,FALSE),"OTRO")</f>
        <v>TAT</v>
      </c>
    </row>
    <row r="55" spans="1:12">
      <c r="A55" s="5" t="s">
        <v>1317</v>
      </c>
      <c r="B55" s="5">
        <v>2110403</v>
      </c>
      <c r="C55" t="s">
        <v>1081</v>
      </c>
      <c r="D55"/>
      <c r="E55">
        <v>1620</v>
      </c>
      <c r="F55"/>
      <c r="G55" s="114" t="str">
        <f>+VLOOKUP(Tabla4[[#This Row],[cedi]],'CONVERSION DATOS'!B:C,2,0)</f>
        <v>TAT BUCARAMANGA</v>
      </c>
      <c r="H55" s="110">
        <f t="shared" si="0"/>
        <v>1620</v>
      </c>
      <c r="I55" s="26" t="str">
        <f>+VLOOKUP(G55,'DT HUEVO'!H:K,3,0)</f>
        <v>SANTANDER</v>
      </c>
      <c r="J55" s="26" t="str">
        <f>+VLOOKUP(B55,'DT HUEVO'!$A:$D,3,0)</f>
        <v>M</v>
      </c>
      <c r="K55" s="26" t="str">
        <f>VLOOKUP(B55,'DT HUEVO'!$A:$E,4,0)</f>
        <v>EMPACADOS</v>
      </c>
      <c r="L55" t="str">
        <f>+IFERROR(VLOOKUP(Tabla4[[#This Row],[id_item]],'BD TAT'!A:B,2,FALSE),"OTRO")</f>
        <v>OTRO</v>
      </c>
    </row>
    <row r="56" spans="1:12">
      <c r="A56" s="5" t="s">
        <v>1317</v>
      </c>
      <c r="B56" s="5">
        <v>2152388</v>
      </c>
      <c r="C56" t="s">
        <v>1106</v>
      </c>
      <c r="D56">
        <v>555</v>
      </c>
      <c r="E56">
        <v>959</v>
      </c>
      <c r="F56"/>
      <c r="G56" s="114" t="str">
        <f>+VLOOKUP(Tabla4[[#This Row],[cedi]],'CONVERSION DATOS'!B:C,2,0)</f>
        <v>TAT BUCARAMANGA</v>
      </c>
      <c r="H56" s="110">
        <f t="shared" si="0"/>
        <v>757</v>
      </c>
      <c r="I56" s="26" t="str">
        <f>+VLOOKUP(G56,'DT HUEVO'!H:K,3,0)</f>
        <v>SANTANDER</v>
      </c>
      <c r="J56" s="26" t="str">
        <f>+VLOOKUP(B56,'DT HUEVO'!$A:$D,3,0)</f>
        <v>L</v>
      </c>
      <c r="K56" s="26" t="str">
        <f>VLOOKUP(B56,'DT HUEVO'!$A:$E,4,0)</f>
        <v>EMPACADOS</v>
      </c>
      <c r="L56" t="str">
        <f>+IFERROR(VLOOKUP(Tabla4[[#This Row],[id_item]],'BD TAT'!A:B,2,FALSE),"OTRO")</f>
        <v>OTRO</v>
      </c>
    </row>
    <row r="57" spans="1:12">
      <c r="A57" s="5" t="s">
        <v>1317</v>
      </c>
      <c r="B57" s="5">
        <v>2112207</v>
      </c>
      <c r="C57" t="s">
        <v>1104</v>
      </c>
      <c r="D57"/>
      <c r="E57">
        <v>105</v>
      </c>
      <c r="F57"/>
      <c r="G57" s="114" t="str">
        <f>+VLOOKUP(Tabla4[[#This Row],[cedi]],'CONVERSION DATOS'!B:C,2,0)</f>
        <v>TAT BUCARAMANGA</v>
      </c>
      <c r="H57" s="110">
        <f t="shared" si="0"/>
        <v>105</v>
      </c>
      <c r="I57" s="26" t="str">
        <f>+VLOOKUP(G57,'DT HUEVO'!H:K,3,0)</f>
        <v>SANTANDER</v>
      </c>
      <c r="J57" s="26" t="str">
        <f>+VLOOKUP(B57,'DT HUEVO'!$A:$D,3,0)</f>
        <v>XL</v>
      </c>
      <c r="K57" s="26" t="str">
        <f>VLOOKUP(B57,'DT HUEVO'!$A:$E,4,0)</f>
        <v>EMPACADOS</v>
      </c>
      <c r="L57" t="str">
        <f>+IFERROR(VLOOKUP(Tabla4[[#This Row],[id_item]],'BD TAT'!A:B,2,FALSE),"OTRO")</f>
        <v>OTRO</v>
      </c>
    </row>
    <row r="58" spans="1:12">
      <c r="A58" s="5" t="s">
        <v>1124</v>
      </c>
      <c r="B58" s="5">
        <v>112268</v>
      </c>
      <c r="C58" t="s">
        <v>1066</v>
      </c>
      <c r="D58">
        <v>12225</v>
      </c>
      <c r="E58">
        <v>-3150</v>
      </c>
      <c r="F58">
        <v>4050</v>
      </c>
      <c r="G58" s="114" t="str">
        <f>+VLOOKUP(Tabla4[[#This Row],[cedi]],'CONVERSION DATOS'!B:C,2,0)</f>
        <v>TAT CALI</v>
      </c>
      <c r="H58" s="110">
        <f t="shared" si="0"/>
        <v>4375</v>
      </c>
      <c r="I58" s="26" t="str">
        <f>+VLOOKUP(G58,'DT HUEVO'!H:K,3,0)</f>
        <v>CALOTO</v>
      </c>
      <c r="J58" s="26" t="str">
        <f>+VLOOKUP(B58,'DT HUEVO'!$A:$D,3,0)</f>
        <v>XL</v>
      </c>
      <c r="K58" s="26" t="str">
        <f>VLOOKUP(B58,'DT HUEVO'!$A:$E,4,0)</f>
        <v>EMPACADOS</v>
      </c>
      <c r="L58" t="str">
        <f>+IFERROR(VLOOKUP(Tabla4[[#This Row],[id_item]],'BD TAT'!A:B,2,FALSE),"OTRO")</f>
        <v>OTRO</v>
      </c>
    </row>
    <row r="59" spans="1:12">
      <c r="A59" s="5" t="s">
        <v>1124</v>
      </c>
      <c r="B59" s="5">
        <v>112357</v>
      </c>
      <c r="C59" t="s">
        <v>1068</v>
      </c>
      <c r="D59">
        <v>1800</v>
      </c>
      <c r="E59">
        <v>-840</v>
      </c>
      <c r="F59">
        <v>1080</v>
      </c>
      <c r="G59" s="114" t="str">
        <f>+VLOOKUP(Tabla4[[#This Row],[cedi]],'CONVERSION DATOS'!B:C,2,0)</f>
        <v>TAT CALI</v>
      </c>
      <c r="H59" s="110">
        <f t="shared" si="0"/>
        <v>680</v>
      </c>
      <c r="I59" s="26" t="str">
        <f>+VLOOKUP(G59,'DT HUEVO'!H:K,3,0)</f>
        <v>CALOTO</v>
      </c>
      <c r="J59" s="26" t="str">
        <f>+VLOOKUP(B59,'DT HUEVO'!$A:$D,3,0)</f>
        <v>L</v>
      </c>
      <c r="K59" s="26" t="str">
        <f>VLOOKUP(B59,'DT HUEVO'!$A:$E,4,0)</f>
        <v>EMPACADOS</v>
      </c>
      <c r="L59" t="str">
        <f>+IFERROR(VLOOKUP(Tabla4[[#This Row],[id_item]],'BD TAT'!A:B,2,FALSE),"OTRO")</f>
        <v>OTRO</v>
      </c>
    </row>
    <row r="60" spans="1:12" ht="15" customHeight="1">
      <c r="A60" s="5" t="s">
        <v>1124</v>
      </c>
      <c r="B60" s="5">
        <v>2110302</v>
      </c>
      <c r="C60" t="s">
        <v>1007</v>
      </c>
      <c r="D60">
        <v>60635</v>
      </c>
      <c r="E60">
        <v>62192</v>
      </c>
      <c r="F60"/>
      <c r="G60" s="114" t="str">
        <f>+VLOOKUP(Tabla4[[#This Row],[cedi]],'CONVERSION DATOS'!B:C,2,0)</f>
        <v>TAT CALI</v>
      </c>
      <c r="H60" s="110">
        <f t="shared" si="0"/>
        <v>61413.5</v>
      </c>
      <c r="I60" s="26" t="str">
        <f>+VLOOKUP(G60,'DT HUEVO'!H:K,3,0)</f>
        <v>CALOTO</v>
      </c>
      <c r="J60" s="26" t="str">
        <f>+VLOOKUP(B60,'DT HUEVO'!$A:$D,3,0)</f>
        <v>L</v>
      </c>
      <c r="K60" s="26" t="str">
        <f>VLOOKUP(B60,'DT HUEVO'!$A:$E,4,0)</f>
        <v>VERDE</v>
      </c>
      <c r="L60" t="str">
        <f>+IFERROR(VLOOKUP(Tabla4[[#This Row],[id_item]],'BD TAT'!A:B,2,FALSE),"OTRO")</f>
        <v>TAT</v>
      </c>
    </row>
    <row r="61" spans="1:12">
      <c r="A61" s="5" t="s">
        <v>1124</v>
      </c>
      <c r="B61" s="5">
        <v>110302</v>
      </c>
      <c r="C61" t="s">
        <v>994</v>
      </c>
      <c r="D61">
        <v>7050</v>
      </c>
      <c r="E61">
        <v>6270</v>
      </c>
      <c r="F61"/>
      <c r="G61" s="114" t="str">
        <f>+VLOOKUP(Tabla4[[#This Row],[cedi]],'CONVERSION DATOS'!B:C,2,0)</f>
        <v>TAT CALI</v>
      </c>
      <c r="H61" s="110">
        <f>IFERROR((AVERAGE(D61:F61)),0)</f>
        <v>6660</v>
      </c>
      <c r="I61" s="26" t="str">
        <f>+VLOOKUP(G61,'DT HUEVO'!H:K,3,0)</f>
        <v>CALOTO</v>
      </c>
      <c r="J61" s="26" t="str">
        <f>+VLOOKUP(B61,'DT HUEVO'!$A:$D,3,0)</f>
        <v>L</v>
      </c>
      <c r="K61" s="26" t="str">
        <f>VLOOKUP(B61,'DT HUEVO'!$A:$E,4,0)</f>
        <v>VERDE</v>
      </c>
      <c r="L61" t="str">
        <f>+IFERROR(VLOOKUP(Tabla4[[#This Row],[id_item]],'BD TAT'!A:B,2,FALSE),"OTRO")</f>
        <v>TAT</v>
      </c>
    </row>
    <row r="62" spans="1:12">
      <c r="A62" s="5" t="s">
        <v>1124</v>
      </c>
      <c r="B62" s="5">
        <v>110202</v>
      </c>
      <c r="C62" t="s">
        <v>1437</v>
      </c>
      <c r="D62">
        <v>21510</v>
      </c>
      <c r="E62">
        <v>21240</v>
      </c>
      <c r="F62">
        <v>-2100</v>
      </c>
      <c r="G62" s="114" t="str">
        <f>+VLOOKUP(Tabla4[[#This Row],[cedi]],'CONVERSION DATOS'!B:C,2,0)</f>
        <v>TAT CALI</v>
      </c>
      <c r="H62" s="110">
        <f t="shared" si="0"/>
        <v>13550</v>
      </c>
      <c r="I62" s="26" t="str">
        <f>+VLOOKUP(G62,'DT HUEVO'!H:K,3,0)</f>
        <v>CALOTO</v>
      </c>
      <c r="J62" s="26" t="str">
        <f>+VLOOKUP(B62,'DT HUEVO'!$A:$D,3,0)</f>
        <v>XL</v>
      </c>
      <c r="K62" s="26" t="str">
        <f>VLOOKUP(B62,'DT HUEVO'!$A:$E,4,0)</f>
        <v>VERDE</v>
      </c>
      <c r="L62" t="str">
        <f>+IFERROR(VLOOKUP(Tabla4[[#This Row],[id_item]],'BD TAT'!A:B,2,FALSE),"OTRO")</f>
        <v>TAT</v>
      </c>
    </row>
    <row r="63" spans="1:12">
      <c r="A63" s="5" t="s">
        <v>1124</v>
      </c>
      <c r="B63" s="5">
        <v>2110202</v>
      </c>
      <c r="C63" t="s">
        <v>1008</v>
      </c>
      <c r="D63">
        <v>55552</v>
      </c>
      <c r="E63">
        <v>74573</v>
      </c>
      <c r="F63"/>
      <c r="G63" s="114" t="str">
        <f>+VLOOKUP(Tabla4[[#This Row],[cedi]],'CONVERSION DATOS'!B:C,2,0)</f>
        <v>TAT CALI</v>
      </c>
      <c r="H63" s="110">
        <f t="shared" si="0"/>
        <v>65062.5</v>
      </c>
      <c r="I63" s="26" t="str">
        <f>+VLOOKUP(G63,'DT HUEVO'!H:K,3,0)</f>
        <v>CALOTO</v>
      </c>
      <c r="J63" s="26" t="str">
        <f>+VLOOKUP(B63,'DT HUEVO'!$A:$D,3,0)</f>
        <v>XL</v>
      </c>
      <c r="K63" s="26" t="str">
        <f>VLOOKUP(B63,'DT HUEVO'!$A:$E,4,0)</f>
        <v>VERDE</v>
      </c>
      <c r="L63" t="str">
        <f>+IFERROR(VLOOKUP(Tabla4[[#This Row],[id_item]],'BD TAT'!A:B,2,FALSE),"OTRO")</f>
        <v>TAT</v>
      </c>
    </row>
    <row r="64" spans="1:12">
      <c r="A64" s="5" t="s">
        <v>1124</v>
      </c>
      <c r="B64" s="5">
        <v>110316</v>
      </c>
      <c r="C64" t="s">
        <v>1094</v>
      </c>
      <c r="D64">
        <v>1350</v>
      </c>
      <c r="E64"/>
      <c r="F64">
        <v>1200</v>
      </c>
      <c r="G64" s="114" t="str">
        <f>+VLOOKUP(Tabla4[[#This Row],[cedi]],'CONVERSION DATOS'!B:C,2,0)</f>
        <v>TAT CALI</v>
      </c>
      <c r="H64" s="110">
        <f t="shared" si="0"/>
        <v>1275</v>
      </c>
      <c r="I64" s="26" t="str">
        <f>+VLOOKUP(G64,'DT HUEVO'!H:K,3,0)</f>
        <v>CALOTO</v>
      </c>
      <c r="J64" s="26" t="str">
        <f>+VLOOKUP(B64,'DT HUEVO'!$A:$D,3,0)</f>
        <v>L</v>
      </c>
      <c r="K64" s="26" t="str">
        <f>VLOOKUP(B64,'DT HUEVO'!$A:$E,4,0)</f>
        <v>ETIQUETA</v>
      </c>
      <c r="L64" t="str">
        <f>+IFERROR(VLOOKUP(Tabla4[[#This Row],[id_item]],'BD TAT'!A:B,2,FALSE),"OTRO")</f>
        <v>OTRO</v>
      </c>
    </row>
    <row r="65" spans="1:12">
      <c r="A65" s="5" t="s">
        <v>1124</v>
      </c>
      <c r="B65" s="5">
        <v>110416</v>
      </c>
      <c r="C65" t="s">
        <v>1265</v>
      </c>
      <c r="D65">
        <v>360</v>
      </c>
      <c r="E65"/>
      <c r="F65">
        <v>1290</v>
      </c>
      <c r="G65" s="114" t="str">
        <f>+VLOOKUP(Tabla4[[#This Row],[cedi]],'CONVERSION DATOS'!B:C,2,0)</f>
        <v>TAT CALI</v>
      </c>
      <c r="H65" s="110">
        <f t="shared" si="0"/>
        <v>825</v>
      </c>
      <c r="I65" s="26" t="str">
        <f>+VLOOKUP(G65,'DT HUEVO'!H:K,3,0)</f>
        <v>CALOTO</v>
      </c>
      <c r="J65" s="26" t="str">
        <f>+VLOOKUP(B65,'DT HUEVO'!$A:$D,3,0)</f>
        <v>M</v>
      </c>
      <c r="K65" s="26" t="str">
        <f>VLOOKUP(B65,'DT HUEVO'!$A:$E,4,0)</f>
        <v>ETIQUETA</v>
      </c>
      <c r="L65" t="str">
        <f>+IFERROR(VLOOKUP(Tabla4[[#This Row],[id_item]],'BD TAT'!A:B,2,FALSE),"OTRO")</f>
        <v>OTRO</v>
      </c>
    </row>
    <row r="66" spans="1:12">
      <c r="A66" s="5" t="s">
        <v>1124</v>
      </c>
      <c r="B66" s="5">
        <v>2010102</v>
      </c>
      <c r="C66" t="s">
        <v>1266</v>
      </c>
      <c r="D66">
        <v>5687</v>
      </c>
      <c r="E66">
        <v>7170</v>
      </c>
      <c r="F66"/>
      <c r="G66" s="114" t="str">
        <f>+VLOOKUP(Tabla4[[#This Row],[cedi]],'CONVERSION DATOS'!B:C,2,0)</f>
        <v>TAT CALI</v>
      </c>
      <c r="H66" s="110">
        <f t="shared" si="0"/>
        <v>6428.5</v>
      </c>
      <c r="I66" s="26" t="str">
        <f>+VLOOKUP(G66,'DT HUEVO'!H:K,3,0)</f>
        <v>CALOTO</v>
      </c>
      <c r="J66" s="26" t="str">
        <f>+VLOOKUP(B66,'DT HUEVO'!$A:$D,3,0)</f>
        <v>YUMBO</v>
      </c>
      <c r="K66" s="26" t="str">
        <f>VLOOKUP(B66,'DT HUEVO'!$A:$E,4,0)</f>
        <v>VERDE</v>
      </c>
      <c r="L66" t="str">
        <f>+IFERROR(VLOOKUP(Tabla4[[#This Row],[id_item]],'BD TAT'!A:B,2,FALSE),"OTRO")</f>
        <v>TAT</v>
      </c>
    </row>
    <row r="67" spans="1:12">
      <c r="A67" s="5" t="s">
        <v>1124</v>
      </c>
      <c r="B67" s="5">
        <v>152382</v>
      </c>
      <c r="C67" t="s">
        <v>1113</v>
      </c>
      <c r="D67">
        <v>43800</v>
      </c>
      <c r="E67">
        <v>-300</v>
      </c>
      <c r="F67">
        <v>3900</v>
      </c>
      <c r="G67" s="114" t="str">
        <f>+VLOOKUP(Tabla4[[#This Row],[cedi]],'CONVERSION DATOS'!B:C,2,0)</f>
        <v>TAT CALI</v>
      </c>
      <c r="H67" s="110">
        <f t="shared" si="0"/>
        <v>15800</v>
      </c>
      <c r="I67" s="26" t="str">
        <f>+VLOOKUP(G67,'DT HUEVO'!H:K,3,0)</f>
        <v>CALOTO</v>
      </c>
      <c r="J67" s="26" t="str">
        <f>+VLOOKUP(B67,'DT HUEVO'!$A:$D,3,0)</f>
        <v>L</v>
      </c>
      <c r="K67" s="26" t="str">
        <f>VLOOKUP(B67,'DT HUEVO'!$A:$E,4,0)</f>
        <v>EMPACADOS</v>
      </c>
      <c r="L67" t="str">
        <f>+IFERROR(VLOOKUP(Tabla4[[#This Row],[id_item]],'BD TAT'!A:B,2,FALSE),"OTRO")</f>
        <v>OTRO</v>
      </c>
    </row>
    <row r="68" spans="1:12" ht="14" customHeight="1">
      <c r="A68" s="5" t="s">
        <v>1124</v>
      </c>
      <c r="B68" s="5">
        <v>114379</v>
      </c>
      <c r="C68" t="s">
        <v>1182</v>
      </c>
      <c r="D68">
        <v>4500</v>
      </c>
      <c r="E68"/>
      <c r="F68"/>
      <c r="G68" s="114" t="str">
        <f>+VLOOKUP(Tabla4[[#This Row],[cedi]],'CONVERSION DATOS'!B:C,2,0)</f>
        <v>TAT CALI</v>
      </c>
      <c r="H68" s="110">
        <f t="shared" si="0"/>
        <v>4500</v>
      </c>
      <c r="I68" s="26" t="str">
        <f>+VLOOKUP(G68,'DT HUEVO'!H:K,3,0)</f>
        <v>CALOTO</v>
      </c>
      <c r="J68" s="26" t="str">
        <f>+VLOOKUP(B68,'DT HUEVO'!$A:$D,3,0)</f>
        <v>L</v>
      </c>
      <c r="K68" s="26" t="str">
        <f>VLOOKUP(B68,'DT HUEVO'!$A:$E,4,0)</f>
        <v>EMPACADOS</v>
      </c>
      <c r="L68" t="str">
        <f>+IFERROR(VLOOKUP(Tabla4[[#This Row],[id_item]],'BD TAT'!A:B,2,FALSE),"OTRO")</f>
        <v>OTRO</v>
      </c>
    </row>
    <row r="69" spans="1:12">
      <c r="A69" s="5" t="s">
        <v>1124</v>
      </c>
      <c r="B69" s="5">
        <v>110484</v>
      </c>
      <c r="C69" t="s">
        <v>1370</v>
      </c>
      <c r="D69"/>
      <c r="E69"/>
      <c r="F69">
        <v>1200</v>
      </c>
      <c r="G69" s="114" t="str">
        <f>+VLOOKUP(Tabla4[[#This Row],[cedi]],'CONVERSION DATOS'!B:C,2,0)</f>
        <v>TAT CALI</v>
      </c>
      <c r="H69" s="110">
        <f t="shared" ref="H69:H97" si="1">IFERROR((AVERAGE(D69:F69)),0)</f>
        <v>1200</v>
      </c>
      <c r="I69" s="26" t="str">
        <f>+VLOOKUP(G69,'DT HUEVO'!H:K,3,0)</f>
        <v>CALOTO</v>
      </c>
      <c r="J69" s="26" t="str">
        <f>+VLOOKUP(B69,'DT HUEVO'!$A:$D,3,0)</f>
        <v>M</v>
      </c>
      <c r="K69" s="26" t="str">
        <f>VLOOKUP(B69,'DT HUEVO'!$A:$E,4,0)</f>
        <v>ETIQUETA</v>
      </c>
      <c r="L69" t="str">
        <f>+IFERROR(VLOOKUP(Tabla4[[#This Row],[id_item]],'BD TAT'!A:B,2,FALSE),"OTRO")</f>
        <v>OTRO</v>
      </c>
    </row>
    <row r="70" spans="1:12">
      <c r="A70" s="167" t="s">
        <v>1124</v>
      </c>
      <c r="B70" s="5">
        <v>2152388</v>
      </c>
      <c r="C70" t="s">
        <v>1106</v>
      </c>
      <c r="D70">
        <v>2430</v>
      </c>
      <c r="E70">
        <v>5115</v>
      </c>
      <c r="F70"/>
      <c r="G70" s="114" t="str">
        <f>+VLOOKUP(Tabla4[[#This Row],[cedi]],'CONVERSION DATOS'!B:C,2,0)</f>
        <v>TAT CALI</v>
      </c>
      <c r="H70" s="110">
        <f t="shared" si="1"/>
        <v>3772.5</v>
      </c>
      <c r="I70" s="26" t="str">
        <f>+VLOOKUP(G70,'DT HUEVO'!H:K,3,0)</f>
        <v>CALOTO</v>
      </c>
      <c r="J70" s="26" t="str">
        <f>+VLOOKUP(B70,'DT HUEVO'!$A:$D,3,0)</f>
        <v>L</v>
      </c>
      <c r="K70" s="26" t="str">
        <f>VLOOKUP(B70,'DT HUEVO'!$A:$E,4,0)</f>
        <v>EMPACADOS</v>
      </c>
      <c r="L70" t="str">
        <f>+IFERROR(VLOOKUP(Tabla4[[#This Row],[id_item]],'BD TAT'!A:B,2,FALSE),"OTRO")</f>
        <v>OTRO</v>
      </c>
    </row>
    <row r="71" spans="1:12">
      <c r="A71" s="5" t="s">
        <v>1124</v>
      </c>
      <c r="B71" s="5">
        <v>2112207</v>
      </c>
      <c r="C71" t="s">
        <v>1104</v>
      </c>
      <c r="D71">
        <v>1680</v>
      </c>
      <c r="E71">
        <v>4230</v>
      </c>
      <c r="F71"/>
      <c r="G71" s="114" t="str">
        <f>+VLOOKUP(Tabla4[[#This Row],[cedi]],'CONVERSION DATOS'!B:C,2,0)</f>
        <v>TAT CALI</v>
      </c>
      <c r="H71" s="110">
        <f t="shared" si="1"/>
        <v>2955</v>
      </c>
      <c r="I71" s="26" t="str">
        <f>+VLOOKUP(G71,'DT HUEVO'!H:K,3,0)</f>
        <v>CALOTO</v>
      </c>
      <c r="J71" s="26" t="str">
        <f>+VLOOKUP(B71,'DT HUEVO'!$A:$D,3,0)</f>
        <v>XL</v>
      </c>
      <c r="K71" s="26" t="str">
        <f>VLOOKUP(B71,'DT HUEVO'!$A:$E,4,0)</f>
        <v>EMPACADOS</v>
      </c>
      <c r="L71" t="str">
        <f>+IFERROR(VLOOKUP(Tabla4[[#This Row],[id_item]],'BD TAT'!A:B,2,FALSE),"OTRO")</f>
        <v>OTRO</v>
      </c>
    </row>
    <row r="72" spans="1:12">
      <c r="A72" s="5" t="s">
        <v>1318</v>
      </c>
      <c r="B72" s="5">
        <v>112379</v>
      </c>
      <c r="C72" t="s">
        <v>1067</v>
      </c>
      <c r="D72">
        <v>4800</v>
      </c>
      <c r="E72">
        <v>7800</v>
      </c>
      <c r="F72"/>
      <c r="G72" s="114" t="str">
        <f>+VLOOKUP(Tabla4[[#This Row],[cedi]],'CONVERSION DATOS'!B:C,2,0)</f>
        <v>TAT CARTAGENA</v>
      </c>
      <c r="H72" s="110">
        <f t="shared" si="1"/>
        <v>6300</v>
      </c>
      <c r="I72" s="26" t="str">
        <f>+VLOOKUP(G72,'DT HUEVO'!H:K,3,0)</f>
        <v>CALOTO</v>
      </c>
      <c r="J72" s="26" t="str">
        <f>+VLOOKUP(B72,'DT HUEVO'!$A:$D,3,0)</f>
        <v>L</v>
      </c>
      <c r="K72" s="26" t="str">
        <f>VLOOKUP(B72,'DT HUEVO'!$A:$E,4,0)</f>
        <v>EMPACADOS</v>
      </c>
      <c r="L72" t="str">
        <f>+IFERROR(VLOOKUP(Tabla4[[#This Row],[id_item]],'BD TAT'!A:B,2,FALSE),"OTRO")</f>
        <v>OTRO</v>
      </c>
    </row>
    <row r="73" spans="1:12">
      <c r="A73" s="5" t="s">
        <v>1318</v>
      </c>
      <c r="B73" s="5">
        <v>112268</v>
      </c>
      <c r="C73" t="s">
        <v>1066</v>
      </c>
      <c r="D73">
        <v>300</v>
      </c>
      <c r="E73"/>
      <c r="F73"/>
      <c r="G73" s="114" t="str">
        <f>+VLOOKUP(Tabla4[[#This Row],[cedi]],'CONVERSION DATOS'!B:C,2,0)</f>
        <v>TAT CARTAGENA</v>
      </c>
      <c r="H73" s="110">
        <f t="shared" si="1"/>
        <v>300</v>
      </c>
      <c r="I73" s="26" t="str">
        <f>+VLOOKUP(G73,'DT HUEVO'!H:K,3,0)</f>
        <v>CALOTO</v>
      </c>
      <c r="J73" s="26" t="str">
        <f>+VLOOKUP(B73,'DT HUEVO'!$A:$D,3,0)</f>
        <v>XL</v>
      </c>
      <c r="K73" s="26" t="str">
        <f>VLOOKUP(B73,'DT HUEVO'!$A:$E,4,0)</f>
        <v>EMPACADOS</v>
      </c>
      <c r="L73" t="str">
        <f>+IFERROR(VLOOKUP(Tabla4[[#This Row],[id_item]],'BD TAT'!A:B,2,FALSE),"OTRO")</f>
        <v>OTRO</v>
      </c>
    </row>
    <row r="74" spans="1:12">
      <c r="A74" s="5" t="s">
        <v>1318</v>
      </c>
      <c r="B74" s="5">
        <v>2110302</v>
      </c>
      <c r="C74" t="s">
        <v>1007</v>
      </c>
      <c r="D74">
        <v>1485</v>
      </c>
      <c r="E74">
        <v>3300</v>
      </c>
      <c r="F74"/>
      <c r="G74" s="114" t="str">
        <f>+VLOOKUP(Tabla4[[#This Row],[cedi]],'CONVERSION DATOS'!B:C,2,0)</f>
        <v>TAT CARTAGENA</v>
      </c>
      <c r="H74" s="110">
        <f t="shared" si="1"/>
        <v>2392.5</v>
      </c>
      <c r="I74" s="26" t="str">
        <f>+VLOOKUP(G74,'DT HUEVO'!H:K,3,0)</f>
        <v>CALOTO</v>
      </c>
      <c r="J74" s="26" t="str">
        <f>+VLOOKUP(B74,'DT HUEVO'!$A:$D,3,0)</f>
        <v>L</v>
      </c>
      <c r="K74" s="26" t="str">
        <f>VLOOKUP(B74,'DT HUEVO'!$A:$E,4,0)</f>
        <v>VERDE</v>
      </c>
      <c r="L74" t="str">
        <f>+IFERROR(VLOOKUP(Tabla4[[#This Row],[id_item]],'BD TAT'!A:B,2,FALSE),"OTRO")</f>
        <v>TAT</v>
      </c>
    </row>
    <row r="75" spans="1:12">
      <c r="A75" s="5" t="s">
        <v>1318</v>
      </c>
      <c r="B75" s="5">
        <v>2110402</v>
      </c>
      <c r="C75" t="s">
        <v>1009</v>
      </c>
      <c r="D75">
        <v>220142</v>
      </c>
      <c r="E75">
        <v>250656</v>
      </c>
      <c r="F75"/>
      <c r="G75" s="114" t="str">
        <f>+VLOOKUP(Tabla4[[#This Row],[cedi]],'CONVERSION DATOS'!B:C,2,0)</f>
        <v>TAT CARTAGENA</v>
      </c>
      <c r="H75" s="110">
        <f t="shared" si="1"/>
        <v>235399</v>
      </c>
      <c r="I75" s="26" t="str">
        <f>+VLOOKUP(G75,'DT HUEVO'!H:K,3,0)</f>
        <v>CALOTO</v>
      </c>
      <c r="J75" s="26" t="str">
        <f>+VLOOKUP(B75,'DT HUEVO'!$A:$D,3,0)</f>
        <v>M</v>
      </c>
      <c r="K75" s="26" t="str">
        <f>VLOOKUP(B75,'DT HUEVO'!$A:$E,4,0)</f>
        <v>VERDE</v>
      </c>
      <c r="L75" t="str">
        <f>+IFERROR(VLOOKUP(Tabla4[[#This Row],[id_item]],'BD TAT'!A:B,2,FALSE),"OTRO")</f>
        <v>TAT</v>
      </c>
    </row>
    <row r="76" spans="1:12">
      <c r="A76" s="5" t="s">
        <v>1318</v>
      </c>
      <c r="B76" s="5">
        <v>110316</v>
      </c>
      <c r="C76" t="s">
        <v>1094</v>
      </c>
      <c r="D76">
        <v>39690</v>
      </c>
      <c r="E76">
        <v>26320</v>
      </c>
      <c r="F76"/>
      <c r="G76" s="114" t="str">
        <f>+VLOOKUP(Tabla4[[#This Row],[cedi]],'CONVERSION DATOS'!B:C,2,0)</f>
        <v>TAT CARTAGENA</v>
      </c>
      <c r="H76" s="110">
        <f t="shared" si="1"/>
        <v>33005</v>
      </c>
      <c r="I76" s="26" t="str">
        <f>+VLOOKUP(G76,'DT HUEVO'!H:K,3,0)</f>
        <v>CALOTO</v>
      </c>
      <c r="J76" s="26" t="str">
        <f>+VLOOKUP(B76,'DT HUEVO'!$A:$D,3,0)</f>
        <v>L</v>
      </c>
      <c r="K76" s="26" t="str">
        <f>VLOOKUP(B76,'DT HUEVO'!$A:$E,4,0)</f>
        <v>ETIQUETA</v>
      </c>
      <c r="L76" t="str">
        <f>+IFERROR(VLOOKUP(Tabla4[[#This Row],[id_item]],'BD TAT'!A:B,2,FALSE),"OTRO")</f>
        <v>OTRO</v>
      </c>
    </row>
    <row r="77" spans="1:12">
      <c r="A77" s="5" t="s">
        <v>1318</v>
      </c>
      <c r="B77" s="5">
        <v>110416</v>
      </c>
      <c r="C77" t="s">
        <v>1265</v>
      </c>
      <c r="D77">
        <v>68130</v>
      </c>
      <c r="E77">
        <v>24150</v>
      </c>
      <c r="F77"/>
      <c r="G77" s="114" t="str">
        <f>+VLOOKUP(Tabla4[[#This Row],[cedi]],'CONVERSION DATOS'!B:C,2,0)</f>
        <v>TAT CARTAGENA</v>
      </c>
      <c r="H77" s="110">
        <f t="shared" si="1"/>
        <v>46140</v>
      </c>
      <c r="I77" s="26" t="str">
        <f>+VLOOKUP(G77,'DT HUEVO'!H:K,3,0)</f>
        <v>CALOTO</v>
      </c>
      <c r="J77" s="26" t="str">
        <f>+VLOOKUP(B77,'DT HUEVO'!$A:$D,3,0)</f>
        <v>M</v>
      </c>
      <c r="K77" s="26" t="str">
        <f>VLOOKUP(B77,'DT HUEVO'!$A:$E,4,0)</f>
        <v>ETIQUETA</v>
      </c>
      <c r="L77" t="str">
        <f>+IFERROR(VLOOKUP(Tabla4[[#This Row],[id_item]],'BD TAT'!A:B,2,FALSE),"OTRO")</f>
        <v>OTRO</v>
      </c>
    </row>
    <row r="78" spans="1:12">
      <c r="A78" s="5" t="s">
        <v>1318</v>
      </c>
      <c r="B78" s="5">
        <v>114357</v>
      </c>
      <c r="C78" t="s">
        <v>1181</v>
      </c>
      <c r="D78">
        <v>360</v>
      </c>
      <c r="E78"/>
      <c r="F78"/>
      <c r="G78" s="114" t="str">
        <f>+VLOOKUP(Tabla4[[#This Row],[cedi]],'CONVERSION DATOS'!B:C,2,0)</f>
        <v>TAT CARTAGENA</v>
      </c>
      <c r="H78" s="110">
        <f t="shared" si="1"/>
        <v>360</v>
      </c>
      <c r="I78" s="26" t="str">
        <f>+VLOOKUP(G78,'DT HUEVO'!H:K,3,0)</f>
        <v>CALOTO</v>
      </c>
      <c r="J78" s="26" t="str">
        <f>+VLOOKUP(B78,'DT HUEVO'!$A:$D,3,0)</f>
        <v>L</v>
      </c>
      <c r="K78" s="26" t="str">
        <f>VLOOKUP(B78,'DT HUEVO'!$A:$E,4,0)</f>
        <v>EMPACADOS</v>
      </c>
      <c r="L78" t="str">
        <f>+IFERROR(VLOOKUP(Tabla4[[#This Row],[id_item]],'BD TAT'!A:B,2,FALSE),"OTRO")</f>
        <v>OTRO</v>
      </c>
    </row>
    <row r="79" spans="1:12">
      <c r="A79" s="5" t="s">
        <v>1318</v>
      </c>
      <c r="B79" s="5">
        <v>110484</v>
      </c>
      <c r="C79" t="s">
        <v>1370</v>
      </c>
      <c r="D79">
        <v>4500</v>
      </c>
      <c r="E79">
        <v>1080</v>
      </c>
      <c r="F79"/>
      <c r="G79" s="114" t="str">
        <f>+VLOOKUP(Tabla4[[#This Row],[cedi]],'CONVERSION DATOS'!B:C,2,0)</f>
        <v>TAT CARTAGENA</v>
      </c>
      <c r="H79" s="110">
        <f t="shared" si="1"/>
        <v>2790</v>
      </c>
      <c r="I79" s="26" t="str">
        <f>+VLOOKUP(G79,'DT HUEVO'!H:K,3,0)</f>
        <v>CALOTO</v>
      </c>
      <c r="J79" s="26" t="str">
        <f>+VLOOKUP(B79,'DT HUEVO'!$A:$D,3,0)</f>
        <v>M</v>
      </c>
      <c r="K79" s="26" t="str">
        <f>VLOOKUP(B79,'DT HUEVO'!$A:$E,4,0)</f>
        <v>ETIQUETA</v>
      </c>
      <c r="L79" t="str">
        <f>+IFERROR(VLOOKUP(Tabla4[[#This Row],[id_item]],'BD TAT'!A:B,2,FALSE),"OTRO")</f>
        <v>OTRO</v>
      </c>
    </row>
    <row r="80" spans="1:12">
      <c r="A80" s="5" t="s">
        <v>1318</v>
      </c>
      <c r="B80" s="5">
        <v>110384</v>
      </c>
      <c r="C80" t="s">
        <v>1250</v>
      </c>
      <c r="D80">
        <v>600</v>
      </c>
      <c r="E80"/>
      <c r="F80"/>
      <c r="G80" s="114" t="str">
        <f>+VLOOKUP(Tabla4[[#This Row],[cedi]],'CONVERSION DATOS'!B:C,2,0)</f>
        <v>TAT CARTAGENA</v>
      </c>
      <c r="H80" s="110">
        <f t="shared" si="1"/>
        <v>600</v>
      </c>
      <c r="I80" s="26" t="str">
        <f>+VLOOKUP(G80,'DT HUEVO'!H:K,3,0)</f>
        <v>CALOTO</v>
      </c>
      <c r="J80" s="26" t="str">
        <f>+VLOOKUP(B80,'DT HUEVO'!$A:$D,3,0)</f>
        <v>L</v>
      </c>
      <c r="K80" s="26" t="str">
        <f>VLOOKUP(B80,'DT HUEVO'!$A:$E,4,0)</f>
        <v>EMPACADOS</v>
      </c>
      <c r="L80" t="str">
        <f>+IFERROR(VLOOKUP(Tabla4[[#This Row],[id_item]],'BD TAT'!A:B,2,FALSE),"OTRO")</f>
        <v>OTRO</v>
      </c>
    </row>
    <row r="81" spans="1:12">
      <c r="A81" s="5" t="s">
        <v>1318</v>
      </c>
      <c r="B81" s="5">
        <v>2152388</v>
      </c>
      <c r="C81" t="s">
        <v>1106</v>
      </c>
      <c r="D81">
        <v>5490</v>
      </c>
      <c r="E81">
        <v>2310</v>
      </c>
      <c r="F81"/>
      <c r="G81" s="114" t="str">
        <f>+VLOOKUP(Tabla4[[#This Row],[cedi]],'CONVERSION DATOS'!B:C,2,0)</f>
        <v>TAT CARTAGENA</v>
      </c>
      <c r="H81" s="110">
        <f t="shared" si="1"/>
        <v>3900</v>
      </c>
      <c r="I81" s="26" t="str">
        <f>+VLOOKUP(G81,'DT HUEVO'!H:K,3,0)</f>
        <v>CALOTO</v>
      </c>
      <c r="J81" s="26" t="str">
        <f>+VLOOKUP(B81,'DT HUEVO'!$A:$D,3,0)</f>
        <v>L</v>
      </c>
      <c r="K81" s="26" t="str">
        <f>VLOOKUP(B81,'DT HUEVO'!$A:$E,4,0)</f>
        <v>EMPACADOS</v>
      </c>
      <c r="L81" t="str">
        <f>+IFERROR(VLOOKUP(Tabla4[[#This Row],[id_item]],'BD TAT'!A:B,2,FALSE),"OTRO")</f>
        <v>OTRO</v>
      </c>
    </row>
    <row r="82" spans="1:12">
      <c r="A82" s="5" t="s">
        <v>1319</v>
      </c>
      <c r="B82" s="5">
        <v>2110302</v>
      </c>
      <c r="C82" t="s">
        <v>1007</v>
      </c>
      <c r="D82">
        <v>56118</v>
      </c>
      <c r="E82">
        <v>76706</v>
      </c>
      <c r="F82"/>
      <c r="G82" s="114" t="str">
        <f>+VLOOKUP(Tabla4[[#This Row],[cedi]],'CONVERSION DATOS'!B:C,2,0)</f>
        <v>TAT CUCUTA</v>
      </c>
      <c r="H82" s="110">
        <f t="shared" si="1"/>
        <v>66412</v>
      </c>
      <c r="I82" s="26" t="str">
        <f>+VLOOKUP(G82,'DT HUEVO'!H:K,3,0)</f>
        <v>SANTANDER</v>
      </c>
      <c r="J82" s="26" t="str">
        <f>+VLOOKUP(B82,'DT HUEVO'!$A:$D,3,0)</f>
        <v>L</v>
      </c>
      <c r="K82" s="26" t="str">
        <f>VLOOKUP(B82,'DT HUEVO'!$A:$E,4,0)</f>
        <v>VERDE</v>
      </c>
      <c r="L82" t="str">
        <f>+IFERROR(VLOOKUP(Tabla4[[#This Row],[id_item]],'BD TAT'!A:B,2,FALSE),"OTRO")</f>
        <v>TAT</v>
      </c>
    </row>
    <row r="83" spans="1:12">
      <c r="A83" s="5" t="s">
        <v>1319</v>
      </c>
      <c r="B83" s="5">
        <v>2110402</v>
      </c>
      <c r="C83" t="s">
        <v>1009</v>
      </c>
      <c r="D83">
        <v>15926</v>
      </c>
      <c r="E83">
        <v>22421</v>
      </c>
      <c r="F83"/>
      <c r="G83" s="114" t="str">
        <f>+VLOOKUP(Tabla4[[#This Row],[cedi]],'CONVERSION DATOS'!B:C,2,0)</f>
        <v>TAT CUCUTA</v>
      </c>
      <c r="H83" s="110">
        <f t="shared" si="1"/>
        <v>19173.5</v>
      </c>
      <c r="I83" s="26" t="str">
        <f>+VLOOKUP(G83,'DT HUEVO'!H:K,3,0)</f>
        <v>SANTANDER</v>
      </c>
      <c r="J83" s="26" t="str">
        <f>+VLOOKUP(B83,'DT HUEVO'!$A:$D,3,0)</f>
        <v>M</v>
      </c>
      <c r="K83" s="26" t="str">
        <f>VLOOKUP(B83,'DT HUEVO'!$A:$E,4,0)</f>
        <v>VERDE</v>
      </c>
      <c r="L83" t="str">
        <f>+IFERROR(VLOOKUP(Tabla4[[#This Row],[id_item]],'BD TAT'!A:B,2,FALSE),"OTRO")</f>
        <v>TAT</v>
      </c>
    </row>
    <row r="84" spans="1:12">
      <c r="A84" s="5" t="s">
        <v>1319</v>
      </c>
      <c r="B84" s="5">
        <v>152384</v>
      </c>
      <c r="C84" t="s">
        <v>1107</v>
      </c>
      <c r="D84">
        <v>1500</v>
      </c>
      <c r="E84"/>
      <c r="F84"/>
      <c r="G84" s="114" t="str">
        <f>+VLOOKUP(Tabla4[[#This Row],[cedi]],'CONVERSION DATOS'!B:C,2,0)</f>
        <v>TAT CUCUTA</v>
      </c>
      <c r="H84" s="110">
        <f t="shared" si="1"/>
        <v>1500</v>
      </c>
      <c r="I84" s="26" t="str">
        <f>+VLOOKUP(G84,'DT HUEVO'!H:K,3,0)</f>
        <v>SANTANDER</v>
      </c>
      <c r="J84" s="26" t="str">
        <f>+VLOOKUP(B84,'DT HUEVO'!$A:$D,3,0)</f>
        <v>L</v>
      </c>
      <c r="K84" s="26" t="str">
        <f>VLOOKUP(B84,'DT HUEVO'!$A:$E,4,0)</f>
        <v>EMPACADOS</v>
      </c>
      <c r="L84" t="str">
        <f>+IFERROR(VLOOKUP(Tabla4[[#This Row],[id_item]],'BD TAT'!A:B,2,FALSE),"OTRO")</f>
        <v>TAT</v>
      </c>
    </row>
    <row r="85" spans="1:12">
      <c r="A85" s="5" t="s">
        <v>1319</v>
      </c>
      <c r="B85" s="5">
        <v>2152388</v>
      </c>
      <c r="C85" t="s">
        <v>1106</v>
      </c>
      <c r="D85">
        <v>1980</v>
      </c>
      <c r="E85">
        <v>2010</v>
      </c>
      <c r="F85"/>
      <c r="G85" s="114" t="str">
        <f>+VLOOKUP(Tabla4[[#This Row],[cedi]],'CONVERSION DATOS'!B:C,2,0)</f>
        <v>TAT CUCUTA</v>
      </c>
      <c r="H85" s="110">
        <f t="shared" si="1"/>
        <v>1995</v>
      </c>
      <c r="I85" s="26" t="str">
        <f>+VLOOKUP(G85,'DT HUEVO'!H:K,3,0)</f>
        <v>SANTANDER</v>
      </c>
      <c r="J85" s="26" t="str">
        <f>+VLOOKUP(B85,'DT HUEVO'!$A:$D,3,0)</f>
        <v>L</v>
      </c>
      <c r="K85" s="26" t="str">
        <f>VLOOKUP(B85,'DT HUEVO'!$A:$E,4,0)</f>
        <v>EMPACADOS</v>
      </c>
      <c r="L85" t="str">
        <f>+IFERROR(VLOOKUP(Tabla4[[#This Row],[id_item]],'BD TAT'!A:B,2,FALSE),"OTRO")</f>
        <v>OTRO</v>
      </c>
    </row>
    <row r="86" spans="1:12">
      <c r="A86" s="5" t="s">
        <v>1319</v>
      </c>
      <c r="B86" s="5">
        <v>2112207</v>
      </c>
      <c r="C86" t="s">
        <v>1104</v>
      </c>
      <c r="D86">
        <v>360</v>
      </c>
      <c r="E86">
        <v>150</v>
      </c>
      <c r="F86"/>
      <c r="G86" s="114" t="str">
        <f>+VLOOKUP(Tabla4[[#This Row],[cedi]],'CONVERSION DATOS'!B:C,2,0)</f>
        <v>TAT CUCUTA</v>
      </c>
      <c r="H86" s="110">
        <f t="shared" si="1"/>
        <v>255</v>
      </c>
      <c r="I86" s="26" t="str">
        <f>+VLOOKUP(G86,'DT HUEVO'!H:K,3,0)</f>
        <v>SANTANDER</v>
      </c>
      <c r="J86" s="26" t="str">
        <f>+VLOOKUP(B86,'DT HUEVO'!$A:$D,3,0)</f>
        <v>XL</v>
      </c>
      <c r="K86" s="26" t="str">
        <f>VLOOKUP(B86,'DT HUEVO'!$A:$E,4,0)</f>
        <v>EMPACADOS</v>
      </c>
      <c r="L86" t="str">
        <f>+IFERROR(VLOOKUP(Tabla4[[#This Row],[id_item]],'BD TAT'!A:B,2,FALSE),"OTRO")</f>
        <v>OTRO</v>
      </c>
    </row>
    <row r="87" spans="1:12">
      <c r="A87" s="5" t="s">
        <v>1320</v>
      </c>
      <c r="B87" s="5">
        <v>112379</v>
      </c>
      <c r="C87" t="s">
        <v>1067</v>
      </c>
      <c r="D87">
        <v>4500</v>
      </c>
      <c r="E87">
        <v>19800</v>
      </c>
      <c r="F87">
        <v>5400</v>
      </c>
      <c r="G87" s="114" t="str">
        <f>+VLOOKUP(Tabla4[[#This Row],[cedi]],'CONVERSION DATOS'!B:C,2,0)</f>
        <v>TAT MEDELLIN</v>
      </c>
      <c r="H87" s="110">
        <f t="shared" si="1"/>
        <v>9900</v>
      </c>
      <c r="I87" s="26" t="str">
        <f>+VLOOKUP(G87,'DT HUEVO'!H:K,3,0)</f>
        <v>CALOTO</v>
      </c>
      <c r="J87" s="26" t="str">
        <f>+VLOOKUP(B87,'DT HUEVO'!$A:$D,3,0)</f>
        <v>L</v>
      </c>
      <c r="K87" s="26" t="str">
        <f>VLOOKUP(B87,'DT HUEVO'!$A:$E,4,0)</f>
        <v>EMPACADOS</v>
      </c>
      <c r="L87" t="str">
        <f>+IFERROR(VLOOKUP(Tabla4[[#This Row],[id_item]],'BD TAT'!A:B,2,FALSE),"OTRO")</f>
        <v>OTRO</v>
      </c>
    </row>
    <row r="88" spans="1:12">
      <c r="A88" s="5" t="s">
        <v>1320</v>
      </c>
      <c r="B88" s="5">
        <v>112268</v>
      </c>
      <c r="C88" t="s">
        <v>1066</v>
      </c>
      <c r="D88">
        <v>3000</v>
      </c>
      <c r="E88">
        <v>10785</v>
      </c>
      <c r="F88"/>
      <c r="G88" s="114" t="str">
        <f>+VLOOKUP(Tabla4[[#This Row],[cedi]],'CONVERSION DATOS'!B:C,2,0)</f>
        <v>TAT MEDELLIN</v>
      </c>
      <c r="H88" s="110">
        <f t="shared" si="1"/>
        <v>6892.5</v>
      </c>
      <c r="I88" s="26" t="str">
        <f>+VLOOKUP(G88,'DT HUEVO'!H:K,3,0)</f>
        <v>CALOTO</v>
      </c>
      <c r="J88" s="26" t="str">
        <f>+VLOOKUP(B88,'DT HUEVO'!$A:$D,3,0)</f>
        <v>XL</v>
      </c>
      <c r="K88" s="26" t="str">
        <f>VLOOKUP(B88,'DT HUEVO'!$A:$E,4,0)</f>
        <v>EMPACADOS</v>
      </c>
      <c r="L88" t="str">
        <f>+IFERROR(VLOOKUP(Tabla4[[#This Row],[id_item]],'BD TAT'!A:B,2,FALSE),"OTRO")</f>
        <v>OTRO</v>
      </c>
    </row>
    <row r="89" spans="1:12">
      <c r="A89" s="5" t="s">
        <v>1320</v>
      </c>
      <c r="B89" s="5">
        <v>112357</v>
      </c>
      <c r="C89" t="s">
        <v>1068</v>
      </c>
      <c r="D89">
        <v>600</v>
      </c>
      <c r="E89">
        <v>1440</v>
      </c>
      <c r="F89"/>
      <c r="G89" s="114" t="str">
        <f>+VLOOKUP(Tabla4[[#This Row],[cedi]],'CONVERSION DATOS'!B:C,2,0)</f>
        <v>TAT MEDELLIN</v>
      </c>
      <c r="H89" s="110">
        <f t="shared" si="1"/>
        <v>1020</v>
      </c>
      <c r="I89" s="26" t="str">
        <f>+VLOOKUP(G89,'DT HUEVO'!H:K,3,0)</f>
        <v>CALOTO</v>
      </c>
      <c r="J89" s="26" t="str">
        <f>+VLOOKUP(B89,'DT HUEVO'!$A:$D,3,0)</f>
        <v>L</v>
      </c>
      <c r="K89" s="26" t="str">
        <f>VLOOKUP(B89,'DT HUEVO'!$A:$E,4,0)</f>
        <v>EMPACADOS</v>
      </c>
      <c r="L89" t="str">
        <f>+IFERROR(VLOOKUP(Tabla4[[#This Row],[id_item]],'BD TAT'!A:B,2,FALSE),"OTRO")</f>
        <v>OTRO</v>
      </c>
    </row>
    <row r="90" spans="1:12">
      <c r="A90" s="5" t="s">
        <v>1320</v>
      </c>
      <c r="B90" s="5">
        <v>2110302</v>
      </c>
      <c r="C90" t="s">
        <v>1007</v>
      </c>
      <c r="D90">
        <v>57924</v>
      </c>
      <c r="E90">
        <v>48431</v>
      </c>
      <c r="F90"/>
      <c r="G90" s="114" t="str">
        <f>+VLOOKUP(Tabla4[[#This Row],[cedi]],'CONVERSION DATOS'!B:C,2,0)</f>
        <v>TAT MEDELLIN</v>
      </c>
      <c r="H90" s="110">
        <f t="shared" si="1"/>
        <v>53177.5</v>
      </c>
      <c r="I90" s="26" t="str">
        <f>+VLOOKUP(G90,'DT HUEVO'!H:K,3,0)</f>
        <v>CALOTO</v>
      </c>
      <c r="J90" s="26" t="str">
        <f>+VLOOKUP(B90,'DT HUEVO'!$A:$D,3,0)</f>
        <v>L</v>
      </c>
      <c r="K90" s="26" t="str">
        <f>VLOOKUP(B90,'DT HUEVO'!$A:$E,4,0)</f>
        <v>VERDE</v>
      </c>
      <c r="L90" t="str">
        <f>+IFERROR(VLOOKUP(Tabla4[[#This Row],[id_item]],'BD TAT'!A:B,2,FALSE),"OTRO")</f>
        <v>TAT</v>
      </c>
    </row>
    <row r="91" spans="1:12">
      <c r="A91" s="5" t="s">
        <v>1320</v>
      </c>
      <c r="B91" s="5">
        <v>2110402</v>
      </c>
      <c r="C91" t="s">
        <v>1009</v>
      </c>
      <c r="D91">
        <v>6170</v>
      </c>
      <c r="E91">
        <v>4086</v>
      </c>
      <c r="F91"/>
      <c r="G91" s="114" t="str">
        <f>+VLOOKUP(Tabla4[[#This Row],[cedi]],'CONVERSION DATOS'!B:C,2,0)</f>
        <v>TAT MEDELLIN</v>
      </c>
      <c r="H91" s="110">
        <f t="shared" si="1"/>
        <v>5128</v>
      </c>
      <c r="I91" s="26" t="str">
        <f>+VLOOKUP(G91,'DT HUEVO'!H:K,3,0)</f>
        <v>CALOTO</v>
      </c>
      <c r="J91" s="26" t="str">
        <f>+VLOOKUP(B91,'DT HUEVO'!$A:$D,3,0)</f>
        <v>M</v>
      </c>
      <c r="K91" s="26" t="str">
        <f>VLOOKUP(B91,'DT HUEVO'!$A:$E,4,0)</f>
        <v>VERDE</v>
      </c>
      <c r="L91" t="str">
        <f>+IFERROR(VLOOKUP(Tabla4[[#This Row],[id_item]],'BD TAT'!A:B,2,FALSE),"OTRO")</f>
        <v>TAT</v>
      </c>
    </row>
    <row r="92" spans="1:12">
      <c r="A92" s="167" t="s">
        <v>1320</v>
      </c>
      <c r="B92" s="5">
        <v>152384</v>
      </c>
      <c r="C92" t="s">
        <v>1107</v>
      </c>
      <c r="D92">
        <v>3540</v>
      </c>
      <c r="E92">
        <v>4710</v>
      </c>
      <c r="F92">
        <v>600</v>
      </c>
      <c r="G92" s="114" t="str">
        <f>+VLOOKUP(Tabla4[[#This Row],[cedi]],'CONVERSION DATOS'!B:C,2,0)</f>
        <v>TAT MEDELLIN</v>
      </c>
      <c r="H92" s="110">
        <f t="shared" si="1"/>
        <v>2950</v>
      </c>
      <c r="I92" s="26" t="str">
        <f>+VLOOKUP(G92,'DT HUEVO'!H:K,3,0)</f>
        <v>CALOTO</v>
      </c>
      <c r="J92" s="26" t="str">
        <f>+VLOOKUP(B92,'DT HUEVO'!$A:$D,3,0)</f>
        <v>L</v>
      </c>
      <c r="K92" s="26" t="str">
        <f>VLOOKUP(B92,'DT HUEVO'!$A:$E,4,0)</f>
        <v>EMPACADOS</v>
      </c>
      <c r="L92" t="str">
        <f>+IFERROR(VLOOKUP(Tabla4[[#This Row],[id_item]],'BD TAT'!A:B,2,FALSE),"OTRO")</f>
        <v>TAT</v>
      </c>
    </row>
    <row r="93" spans="1:12">
      <c r="A93" s="5" t="s">
        <v>1320</v>
      </c>
      <c r="B93" s="5">
        <v>2110202</v>
      </c>
      <c r="C93" t="s">
        <v>1008</v>
      </c>
      <c r="D93">
        <v>123988</v>
      </c>
      <c r="E93">
        <v>154454</v>
      </c>
      <c r="F93"/>
      <c r="G93" s="114" t="str">
        <f>+VLOOKUP(Tabla4[[#This Row],[cedi]],'CONVERSION DATOS'!B:C,2,0)</f>
        <v>TAT MEDELLIN</v>
      </c>
      <c r="H93" s="110">
        <f t="shared" si="1"/>
        <v>139221</v>
      </c>
      <c r="I93" s="26" t="str">
        <f>+VLOOKUP(G93,'DT HUEVO'!H:K,3,0)</f>
        <v>CALOTO</v>
      </c>
      <c r="J93" s="26" t="str">
        <f>+VLOOKUP(B93,'DT HUEVO'!$A:$D,3,0)</f>
        <v>XL</v>
      </c>
      <c r="K93" s="26" t="str">
        <f>VLOOKUP(B93,'DT HUEVO'!$A:$E,4,0)</f>
        <v>VERDE</v>
      </c>
      <c r="L93" t="str">
        <f>+IFERROR(VLOOKUP(Tabla4[[#This Row],[id_item]],'BD TAT'!A:B,2,FALSE),"OTRO")</f>
        <v>TAT</v>
      </c>
    </row>
    <row r="94" spans="1:12">
      <c r="A94" s="5" t="s">
        <v>1320</v>
      </c>
      <c r="B94" s="5">
        <v>110316</v>
      </c>
      <c r="C94" t="s">
        <v>1094</v>
      </c>
      <c r="D94">
        <v>2400</v>
      </c>
      <c r="E94">
        <v>16560</v>
      </c>
      <c r="F94">
        <v>2460</v>
      </c>
      <c r="G94" s="114" t="str">
        <f>+VLOOKUP(Tabla4[[#This Row],[cedi]],'CONVERSION DATOS'!B:C,2,0)</f>
        <v>TAT MEDELLIN</v>
      </c>
      <c r="H94" s="110">
        <f t="shared" si="1"/>
        <v>7140</v>
      </c>
      <c r="I94" s="26" t="str">
        <f>+VLOOKUP(G94,'DT HUEVO'!H:K,3,0)</f>
        <v>CALOTO</v>
      </c>
      <c r="J94" s="26" t="str">
        <f>+VLOOKUP(B94,'DT HUEVO'!$A:$D,3,0)</f>
        <v>L</v>
      </c>
      <c r="K94" s="26" t="str">
        <f>VLOOKUP(B94,'DT HUEVO'!$A:$E,4,0)</f>
        <v>ETIQUETA</v>
      </c>
      <c r="L94" t="str">
        <f>+IFERROR(VLOOKUP(Tabla4[[#This Row],[id_item]],'BD TAT'!A:B,2,FALSE),"OTRO")</f>
        <v>OTRO</v>
      </c>
    </row>
    <row r="95" spans="1:12">
      <c r="A95" s="5" t="s">
        <v>1320</v>
      </c>
      <c r="B95" s="5">
        <v>110416</v>
      </c>
      <c r="C95" t="s">
        <v>1265</v>
      </c>
      <c r="D95">
        <v>4980</v>
      </c>
      <c r="E95">
        <v>1350</v>
      </c>
      <c r="F95">
        <v>12120</v>
      </c>
      <c r="G95" s="114" t="str">
        <f>+VLOOKUP(Tabla4[[#This Row],[cedi]],'CONVERSION DATOS'!B:C,2,0)</f>
        <v>TAT MEDELLIN</v>
      </c>
      <c r="H95" s="110">
        <f t="shared" si="1"/>
        <v>6150</v>
      </c>
      <c r="I95" s="26" t="str">
        <f>+VLOOKUP(G95,'DT HUEVO'!H:K,3,0)</f>
        <v>CALOTO</v>
      </c>
      <c r="J95" s="26" t="str">
        <f>+VLOOKUP(B95,'DT HUEVO'!$A:$D,3,0)</f>
        <v>M</v>
      </c>
      <c r="K95" s="26" t="str">
        <f>VLOOKUP(B95,'DT HUEVO'!$A:$E,4,0)</f>
        <v>ETIQUETA</v>
      </c>
      <c r="L95" t="str">
        <f>+IFERROR(VLOOKUP(Tabla4[[#This Row],[id_item]],'BD TAT'!A:B,2,FALSE),"OTRO")</f>
        <v>OTRO</v>
      </c>
    </row>
    <row r="96" spans="1:12">
      <c r="A96" s="5" t="s">
        <v>1320</v>
      </c>
      <c r="B96" s="5">
        <v>2010102</v>
      </c>
      <c r="C96" t="s">
        <v>1266</v>
      </c>
      <c r="D96">
        <v>1445</v>
      </c>
      <c r="E96">
        <v>4069</v>
      </c>
      <c r="F96"/>
      <c r="G96" s="114" t="str">
        <f>+VLOOKUP(Tabla4[[#This Row],[cedi]],'CONVERSION DATOS'!B:C,2,0)</f>
        <v>TAT MEDELLIN</v>
      </c>
      <c r="H96" s="110">
        <f t="shared" si="1"/>
        <v>2757</v>
      </c>
      <c r="I96" s="26" t="str">
        <f>+VLOOKUP(G96,'DT HUEVO'!H:K,3,0)</f>
        <v>CALOTO</v>
      </c>
      <c r="J96" s="26" t="str">
        <f>+VLOOKUP(B96,'DT HUEVO'!$A:$D,3,0)</f>
        <v>YUMBO</v>
      </c>
      <c r="K96" s="26" t="str">
        <f>VLOOKUP(B96,'DT HUEVO'!$A:$E,4,0)</f>
        <v>VERDE</v>
      </c>
      <c r="L96" t="str">
        <f>+IFERROR(VLOOKUP(Tabla4[[#This Row],[id_item]],'BD TAT'!A:B,2,FALSE),"OTRO")</f>
        <v>TAT</v>
      </c>
    </row>
    <row r="97" spans="1:12">
      <c r="A97" s="5" t="s">
        <v>1320</v>
      </c>
      <c r="B97" s="5">
        <v>114379</v>
      </c>
      <c r="C97" t="s">
        <v>1182</v>
      </c>
      <c r="D97">
        <v>2400</v>
      </c>
      <c r="E97"/>
      <c r="F97"/>
      <c r="G97" s="114" t="str">
        <f>+VLOOKUP(Tabla4[[#This Row],[cedi]],'CONVERSION DATOS'!B:C,2,0)</f>
        <v>TAT MEDELLIN</v>
      </c>
      <c r="H97" s="110">
        <f t="shared" si="1"/>
        <v>2400</v>
      </c>
      <c r="I97" s="26" t="str">
        <f>+VLOOKUP(G97,'DT HUEVO'!H:K,3,0)</f>
        <v>CALOTO</v>
      </c>
      <c r="J97" s="26" t="str">
        <f>+VLOOKUP(B97,'DT HUEVO'!$A:$D,3,0)</f>
        <v>L</v>
      </c>
      <c r="K97" s="26" t="str">
        <f>VLOOKUP(B97,'DT HUEVO'!$A:$E,4,0)</f>
        <v>EMPACADOS</v>
      </c>
      <c r="L97" t="str">
        <f>+IFERROR(VLOOKUP(Tabla4[[#This Row],[id_item]],'BD TAT'!A:B,2,FALSE),"OTRO")</f>
        <v>OTRO</v>
      </c>
    </row>
    <row r="98" spans="1:12">
      <c r="A98" s="5" t="s">
        <v>1320</v>
      </c>
      <c r="B98" s="5">
        <v>114268</v>
      </c>
      <c r="C98" t="s">
        <v>1180</v>
      </c>
      <c r="D98">
        <v>600</v>
      </c>
      <c r="E98"/>
      <c r="F98"/>
      <c r="G98" s="114" t="str">
        <f>+VLOOKUP(Tabla4[[#This Row],[cedi]],'CONVERSION DATOS'!B:C,2,0)</f>
        <v>TAT MEDELLIN</v>
      </c>
      <c r="H98" s="110">
        <f t="shared" ref="H98:H138" si="2">IFERROR((AVERAGE(D98:F98)),0)</f>
        <v>600</v>
      </c>
      <c r="I98" s="26" t="str">
        <f>+VLOOKUP(G98,'DT HUEVO'!H:K,3,0)</f>
        <v>CALOTO</v>
      </c>
      <c r="J98" s="26" t="str">
        <f>+VLOOKUP(B98,'DT HUEVO'!$A:$D,3,0)</f>
        <v>XL</v>
      </c>
      <c r="K98" s="26" t="str">
        <f>VLOOKUP(B98,'DT HUEVO'!$A:$E,4,0)</f>
        <v>EMPACADOS</v>
      </c>
      <c r="L98" t="str">
        <f>+IFERROR(VLOOKUP(Tabla4[[#This Row],[id_item]],'BD TAT'!A:B,2,FALSE),"OTRO")</f>
        <v>OTRO</v>
      </c>
    </row>
    <row r="99" spans="1:12">
      <c r="A99" s="5" t="s">
        <v>1320</v>
      </c>
      <c r="B99" s="5">
        <v>112271</v>
      </c>
      <c r="C99" t="s">
        <v>1235</v>
      </c>
      <c r="D99">
        <v>5565</v>
      </c>
      <c r="E99">
        <v>5085</v>
      </c>
      <c r="F99"/>
      <c r="G99" s="114" t="str">
        <f>+VLOOKUP(Tabla4[[#This Row],[cedi]],'CONVERSION DATOS'!B:C,2,0)</f>
        <v>TAT MEDELLIN</v>
      </c>
      <c r="H99" s="110">
        <f t="shared" si="2"/>
        <v>5325</v>
      </c>
      <c r="I99" s="26" t="str">
        <f>+VLOOKUP(G99,'DT HUEVO'!H:K,3,0)</f>
        <v>CALOTO</v>
      </c>
      <c r="J99" s="26" t="str">
        <f>+VLOOKUP(B99,'DT HUEVO'!$A:$D,3,0)</f>
        <v>XL</v>
      </c>
      <c r="K99" s="26" t="str">
        <f>VLOOKUP(B99,'DT HUEVO'!$A:$E,4,0)</f>
        <v>EMPACADOS</v>
      </c>
      <c r="L99" t="str">
        <f>+IFERROR(VLOOKUP(Tabla4[[#This Row],[id_item]],'BD TAT'!A:B,2,FALSE),"OTRO")</f>
        <v>TAT</v>
      </c>
    </row>
    <row r="100" spans="1:12" ht="15.9" customHeight="1">
      <c r="A100" s="5" t="s">
        <v>1320</v>
      </c>
      <c r="B100" s="5">
        <v>110384</v>
      </c>
      <c r="C100" t="s">
        <v>1250</v>
      </c>
      <c r="D100"/>
      <c r="E100"/>
      <c r="F100">
        <v>600</v>
      </c>
      <c r="G100" s="114" t="str">
        <f>+VLOOKUP(Tabla4[[#This Row],[cedi]],'CONVERSION DATOS'!B:C,2,0)</f>
        <v>TAT MEDELLIN</v>
      </c>
      <c r="H100" s="110">
        <f t="shared" si="2"/>
        <v>600</v>
      </c>
      <c r="I100" s="26" t="str">
        <f>+VLOOKUP(G100,'DT HUEVO'!H:K,3,0)</f>
        <v>CALOTO</v>
      </c>
      <c r="J100" s="26" t="str">
        <f>+VLOOKUP(B100,'DT HUEVO'!$A:$D,3,0)</f>
        <v>L</v>
      </c>
      <c r="K100" s="26" t="str">
        <f>VLOOKUP(B100,'DT HUEVO'!$A:$E,4,0)</f>
        <v>EMPACADOS</v>
      </c>
      <c r="L100" t="str">
        <f>+IFERROR(VLOOKUP(Tabla4[[#This Row],[id_item]],'BD TAT'!A:B,2,FALSE),"OTRO")</f>
        <v>OTRO</v>
      </c>
    </row>
    <row r="101" spans="1:12">
      <c r="A101" s="5" t="s">
        <v>1321</v>
      </c>
      <c r="B101" s="5">
        <v>112379</v>
      </c>
      <c r="C101" t="s">
        <v>1067</v>
      </c>
      <c r="D101"/>
      <c r="E101">
        <v>4800</v>
      </c>
      <c r="F101"/>
      <c r="G101" s="114" t="str">
        <f>+VLOOKUP(Tabla4[[#This Row],[cedi]],'CONVERSION DATOS'!B:C,2,0)</f>
        <v>TAT MONTERIA</v>
      </c>
      <c r="H101" s="110">
        <f t="shared" si="2"/>
        <v>4800</v>
      </c>
      <c r="I101" s="26" t="str">
        <f>+VLOOKUP(G101,'DT HUEVO'!H:K,3,0)</f>
        <v>SANTANDER</v>
      </c>
      <c r="J101" s="26" t="str">
        <f>+VLOOKUP(B101,'DT HUEVO'!$A:$D,3,0)</f>
        <v>L</v>
      </c>
      <c r="K101" s="26" t="str">
        <f>VLOOKUP(B101,'DT HUEVO'!$A:$E,4,0)</f>
        <v>EMPACADOS</v>
      </c>
      <c r="L101" t="str">
        <f>+IFERROR(VLOOKUP(Tabla4[[#This Row],[id_item]],'BD TAT'!A:B,2,FALSE),"OTRO")</f>
        <v>OTRO</v>
      </c>
    </row>
    <row r="102" spans="1:12">
      <c r="A102" s="5" t="s">
        <v>1321</v>
      </c>
      <c r="B102" s="5">
        <v>112268</v>
      </c>
      <c r="C102" t="s">
        <v>1066</v>
      </c>
      <c r="D102"/>
      <c r="E102">
        <v>1200</v>
      </c>
      <c r="F102"/>
      <c r="G102" s="114" t="str">
        <f>+VLOOKUP(Tabla4[[#This Row],[cedi]],'CONVERSION DATOS'!B:C,2,0)</f>
        <v>TAT MONTERIA</v>
      </c>
      <c r="H102" s="110">
        <f t="shared" si="2"/>
        <v>1200</v>
      </c>
      <c r="I102" s="26" t="str">
        <f>+VLOOKUP(G102,'DT HUEVO'!H:K,3,0)</f>
        <v>SANTANDER</v>
      </c>
      <c r="J102" s="26" t="str">
        <f>+VLOOKUP(B102,'DT HUEVO'!$A:$D,3,0)</f>
        <v>XL</v>
      </c>
      <c r="K102" s="26" t="str">
        <f>VLOOKUP(B102,'DT HUEVO'!$A:$E,4,0)</f>
        <v>EMPACADOS</v>
      </c>
      <c r="L102" t="str">
        <f>+IFERROR(VLOOKUP(Tabla4[[#This Row],[id_item]],'BD TAT'!A:B,2,FALSE),"OTRO")</f>
        <v>OTRO</v>
      </c>
    </row>
    <row r="103" spans="1:12">
      <c r="A103" s="5" t="s">
        <v>1321</v>
      </c>
      <c r="B103" s="5">
        <v>112357</v>
      </c>
      <c r="C103" t="s">
        <v>1068</v>
      </c>
      <c r="D103"/>
      <c r="E103">
        <v>240</v>
      </c>
      <c r="F103"/>
      <c r="G103" s="114" t="str">
        <f>+VLOOKUP(Tabla4[[#This Row],[cedi]],'CONVERSION DATOS'!B:C,2,0)</f>
        <v>TAT MONTERIA</v>
      </c>
      <c r="H103" s="110">
        <f t="shared" si="2"/>
        <v>240</v>
      </c>
      <c r="I103" s="26" t="str">
        <f>+VLOOKUP(G103,'DT HUEVO'!H:K,3,0)</f>
        <v>SANTANDER</v>
      </c>
      <c r="J103" s="26" t="str">
        <f>+VLOOKUP(B103,'DT HUEVO'!$A:$D,3,0)</f>
        <v>L</v>
      </c>
      <c r="K103" s="26" t="str">
        <f>VLOOKUP(B103,'DT HUEVO'!$A:$E,4,0)</f>
        <v>EMPACADOS</v>
      </c>
      <c r="L103" t="str">
        <f>+IFERROR(VLOOKUP(Tabla4[[#This Row],[id_item]],'BD TAT'!A:B,2,FALSE),"OTRO")</f>
        <v>OTRO</v>
      </c>
    </row>
    <row r="104" spans="1:12">
      <c r="A104" s="5" t="s">
        <v>1321</v>
      </c>
      <c r="B104" s="5">
        <v>2110302</v>
      </c>
      <c r="C104" t="s">
        <v>1007</v>
      </c>
      <c r="D104">
        <v>2149</v>
      </c>
      <c r="E104">
        <v>4412</v>
      </c>
      <c r="F104"/>
      <c r="G104" s="114" t="str">
        <f>+VLOOKUP(Tabla4[[#This Row],[cedi]],'CONVERSION DATOS'!B:C,2,0)</f>
        <v>TAT MONTERIA</v>
      </c>
      <c r="H104" s="110">
        <f t="shared" si="2"/>
        <v>3280.5</v>
      </c>
      <c r="I104" s="26" t="str">
        <f>+VLOOKUP(G104,'DT HUEVO'!H:K,3,0)</f>
        <v>SANTANDER</v>
      </c>
      <c r="J104" s="26" t="str">
        <f>+VLOOKUP(B104,'DT HUEVO'!$A:$D,3,0)</f>
        <v>L</v>
      </c>
      <c r="K104" s="26" t="str">
        <f>VLOOKUP(B104,'DT HUEVO'!$A:$E,4,0)</f>
        <v>VERDE</v>
      </c>
      <c r="L104" t="str">
        <f>+IFERROR(VLOOKUP(Tabla4[[#This Row],[id_item]],'BD TAT'!A:B,2,FALSE),"OTRO")</f>
        <v>TAT</v>
      </c>
    </row>
    <row r="105" spans="1:12">
      <c r="A105" s="5" t="s">
        <v>1321</v>
      </c>
      <c r="B105" s="5">
        <v>2110402</v>
      </c>
      <c r="C105" t="s">
        <v>1009</v>
      </c>
      <c r="D105">
        <v>88834</v>
      </c>
      <c r="E105">
        <v>94685</v>
      </c>
      <c r="F105"/>
      <c r="G105" s="114" t="str">
        <f>+VLOOKUP(Tabla4[[#This Row],[cedi]],'CONVERSION DATOS'!B:C,2,0)</f>
        <v>TAT MONTERIA</v>
      </c>
      <c r="H105" s="110">
        <f t="shared" si="2"/>
        <v>91759.5</v>
      </c>
      <c r="I105" s="26" t="str">
        <f>+VLOOKUP(G105,'DT HUEVO'!H:K,3,0)</f>
        <v>SANTANDER</v>
      </c>
      <c r="J105" s="26" t="str">
        <f>+VLOOKUP(B105,'DT HUEVO'!$A:$D,3,0)</f>
        <v>M</v>
      </c>
      <c r="K105" s="26" t="str">
        <f>VLOOKUP(B105,'DT HUEVO'!$A:$E,4,0)</f>
        <v>VERDE</v>
      </c>
      <c r="L105" t="str">
        <f>+IFERROR(VLOOKUP(Tabla4[[#This Row],[id_item]],'BD TAT'!A:B,2,FALSE),"OTRO")</f>
        <v>TAT</v>
      </c>
    </row>
    <row r="106" spans="1:12">
      <c r="A106" s="5" t="s">
        <v>1321</v>
      </c>
      <c r="B106" s="5">
        <v>2152388</v>
      </c>
      <c r="C106" t="s">
        <v>1106</v>
      </c>
      <c r="D106">
        <v>135</v>
      </c>
      <c r="E106">
        <v>1410</v>
      </c>
      <c r="F106"/>
      <c r="G106" s="114" t="str">
        <f>+VLOOKUP(Tabla4[[#This Row],[cedi]],'CONVERSION DATOS'!B:C,2,0)</f>
        <v>TAT MONTERIA</v>
      </c>
      <c r="H106" s="110">
        <f t="shared" si="2"/>
        <v>772.5</v>
      </c>
      <c r="I106" s="26" t="str">
        <f>+VLOOKUP(G106,'DT HUEVO'!H:K,3,0)</f>
        <v>SANTANDER</v>
      </c>
      <c r="J106" s="26" t="str">
        <f>+VLOOKUP(B106,'DT HUEVO'!$A:$D,3,0)</f>
        <v>L</v>
      </c>
      <c r="K106" s="26" t="str">
        <f>VLOOKUP(B106,'DT HUEVO'!$A:$E,4,0)</f>
        <v>EMPACADOS</v>
      </c>
      <c r="L106" t="str">
        <f>+IFERROR(VLOOKUP(Tabla4[[#This Row],[id_item]],'BD TAT'!A:B,2,FALSE),"OTRO")</f>
        <v>OTRO</v>
      </c>
    </row>
    <row r="107" spans="1:12">
      <c r="A107" s="5" t="s">
        <v>1322</v>
      </c>
      <c r="B107" s="5">
        <v>110316</v>
      </c>
      <c r="C107" t="s">
        <v>1094</v>
      </c>
      <c r="D107"/>
      <c r="E107">
        <v>3420</v>
      </c>
      <c r="F107"/>
      <c r="G107" s="114" t="str">
        <f>+VLOOKUP(Tabla4[[#This Row],[cedi]],'CONVERSION DATOS'!B:C,2,0)</f>
        <v>TAT PEREIRA</v>
      </c>
      <c r="H107" s="110">
        <f t="shared" si="2"/>
        <v>3420</v>
      </c>
      <c r="I107" s="26" t="str">
        <f>+VLOOKUP(G107,'DT HUEVO'!H:K,3,0)</f>
        <v>CALOTO</v>
      </c>
      <c r="J107" s="26" t="str">
        <f>+VLOOKUP(B107,'DT HUEVO'!$A:$D,3,0)</f>
        <v>L</v>
      </c>
      <c r="K107" s="26" t="str">
        <f>VLOOKUP(B107,'DT HUEVO'!$A:$E,4,0)</f>
        <v>ETIQUETA</v>
      </c>
      <c r="L107" t="str">
        <f>+IFERROR(VLOOKUP(Tabla4[[#This Row],[id_item]],'BD TAT'!A:B,2,FALSE),"OTRO")</f>
        <v>OTRO</v>
      </c>
    </row>
    <row r="108" spans="1:12">
      <c r="A108" s="167" t="s">
        <v>1322</v>
      </c>
      <c r="B108" s="5">
        <v>152382</v>
      </c>
      <c r="C108" t="s">
        <v>1113</v>
      </c>
      <c r="D108"/>
      <c r="E108">
        <v>4800</v>
      </c>
      <c r="F108"/>
      <c r="G108" s="114" t="str">
        <f>+VLOOKUP(Tabla4[[#This Row],[cedi]],'CONVERSION DATOS'!B:C,2,0)</f>
        <v>TAT PEREIRA</v>
      </c>
      <c r="H108" s="110">
        <f t="shared" si="2"/>
        <v>4800</v>
      </c>
      <c r="I108" s="26" t="str">
        <f>+VLOOKUP(G108,'DT HUEVO'!H:K,3,0)</f>
        <v>CALOTO</v>
      </c>
      <c r="J108" s="26" t="str">
        <f>+VLOOKUP(B108,'DT HUEVO'!$A:$D,3,0)</f>
        <v>L</v>
      </c>
      <c r="K108" s="26" t="str">
        <f>VLOOKUP(B108,'DT HUEVO'!$A:$E,4,0)</f>
        <v>EMPACADOS</v>
      </c>
      <c r="L108" t="str">
        <f>+IFERROR(VLOOKUP(Tabla4[[#This Row],[id_item]],'BD TAT'!A:B,2,FALSE),"OTRO")</f>
        <v>OTRO</v>
      </c>
    </row>
    <row r="109" spans="1:12">
      <c r="A109" s="5" t="s">
        <v>1322</v>
      </c>
      <c r="B109" s="5">
        <v>152281</v>
      </c>
      <c r="C109" t="s">
        <v>1337</v>
      </c>
      <c r="D109"/>
      <c r="E109">
        <v>750</v>
      </c>
      <c r="F109"/>
      <c r="G109" s="114" t="str">
        <f>+VLOOKUP(Tabla4[[#This Row],[cedi]],'CONVERSION DATOS'!B:C,2,0)</f>
        <v>TAT PEREIRA</v>
      </c>
      <c r="H109" s="110">
        <f t="shared" si="2"/>
        <v>750</v>
      </c>
      <c r="I109" s="26" t="str">
        <f>+VLOOKUP(G109,'DT HUEVO'!H:K,3,0)</f>
        <v>CALOTO</v>
      </c>
      <c r="J109" s="26" t="str">
        <f>+VLOOKUP(B109,'DT HUEVO'!$A:$D,3,0)</f>
        <v>XL</v>
      </c>
      <c r="K109" s="26" t="str">
        <f>VLOOKUP(B109,'DT HUEVO'!$A:$E,4,0)</f>
        <v>EMPACADOS</v>
      </c>
      <c r="L109" t="str">
        <f>+IFERROR(VLOOKUP(Tabla4[[#This Row],[id_item]],'BD TAT'!A:B,2,FALSE),"OTRO")</f>
        <v>OTRO</v>
      </c>
    </row>
    <row r="110" spans="1:12">
      <c r="A110" s="5" t="s">
        <v>1323</v>
      </c>
      <c r="B110" s="5">
        <v>112268</v>
      </c>
      <c r="C110" t="s">
        <v>1066</v>
      </c>
      <c r="D110">
        <v>900</v>
      </c>
      <c r="E110">
        <v>1500</v>
      </c>
      <c r="F110"/>
      <c r="G110" s="114" t="str">
        <f>+VLOOKUP(Tabla4[[#This Row],[cedi]],'CONVERSION DATOS'!B:C,2,0)</f>
        <v>TAT PASTO</v>
      </c>
      <c r="H110" s="110">
        <f t="shared" si="2"/>
        <v>1200</v>
      </c>
      <c r="I110" s="26" t="str">
        <f>+VLOOKUP(G110,'DT HUEVO'!H:K,3,0)</f>
        <v>CALOTO</v>
      </c>
      <c r="J110" s="26" t="str">
        <f>+VLOOKUP(B110,'DT HUEVO'!$A:$D,3,0)</f>
        <v>XL</v>
      </c>
      <c r="K110" s="26" t="str">
        <f>VLOOKUP(B110,'DT HUEVO'!$A:$E,4,0)</f>
        <v>EMPACADOS</v>
      </c>
      <c r="L110" t="str">
        <f>+IFERROR(VLOOKUP(Tabla4[[#This Row],[id_item]],'BD TAT'!A:B,2,FALSE),"OTRO")</f>
        <v>OTRO</v>
      </c>
    </row>
    <row r="111" spans="1:12">
      <c r="A111" s="5" t="s">
        <v>1323</v>
      </c>
      <c r="B111" s="5">
        <v>2110302</v>
      </c>
      <c r="C111" t="s">
        <v>1007</v>
      </c>
      <c r="D111">
        <v>150390</v>
      </c>
      <c r="E111">
        <v>152809</v>
      </c>
      <c r="F111"/>
      <c r="G111" s="114" t="str">
        <f>+VLOOKUP(Tabla4[[#This Row],[cedi]],'CONVERSION DATOS'!B:C,2,0)</f>
        <v>TAT PASTO</v>
      </c>
      <c r="H111" s="110">
        <f t="shared" si="2"/>
        <v>151599.5</v>
      </c>
      <c r="I111" s="26" t="str">
        <f>+VLOOKUP(G111,'DT HUEVO'!H:K,3,0)</f>
        <v>CALOTO</v>
      </c>
      <c r="J111" s="26" t="str">
        <f>+VLOOKUP(B111,'DT HUEVO'!$A:$D,3,0)</f>
        <v>L</v>
      </c>
      <c r="K111" s="26" t="str">
        <f>VLOOKUP(B111,'DT HUEVO'!$A:$E,4,0)</f>
        <v>VERDE</v>
      </c>
      <c r="L111" t="str">
        <f>+IFERROR(VLOOKUP(Tabla4[[#This Row],[id_item]],'BD TAT'!A:B,2,FALSE),"OTRO")</f>
        <v>TAT</v>
      </c>
    </row>
    <row r="112" spans="1:12">
      <c r="A112" s="5" t="s">
        <v>1323</v>
      </c>
      <c r="B112" s="5">
        <v>2110402</v>
      </c>
      <c r="C112" t="s">
        <v>1009</v>
      </c>
      <c r="D112">
        <v>1167</v>
      </c>
      <c r="E112">
        <v>240</v>
      </c>
      <c r="F112"/>
      <c r="G112" s="114" t="str">
        <f>+VLOOKUP(Tabla4[[#This Row],[cedi]],'CONVERSION DATOS'!B:C,2,0)</f>
        <v>TAT PASTO</v>
      </c>
      <c r="H112" s="110">
        <f t="shared" si="2"/>
        <v>703.5</v>
      </c>
      <c r="I112" s="26" t="str">
        <f>+VLOOKUP(G112,'DT HUEVO'!H:K,3,0)</f>
        <v>CALOTO</v>
      </c>
      <c r="J112" s="26" t="str">
        <f>+VLOOKUP(B112,'DT HUEVO'!$A:$D,3,0)</f>
        <v>M</v>
      </c>
      <c r="K112" s="26" t="str">
        <f>VLOOKUP(B112,'DT HUEVO'!$A:$E,4,0)</f>
        <v>VERDE</v>
      </c>
      <c r="L112" t="str">
        <f>+IFERROR(VLOOKUP(Tabla4[[#This Row],[id_item]],'BD TAT'!A:B,2,FALSE),"OTRO")</f>
        <v>TAT</v>
      </c>
    </row>
    <row r="113" spans="1:12">
      <c r="A113" s="5" t="s">
        <v>1323</v>
      </c>
      <c r="B113" s="5">
        <v>152384</v>
      </c>
      <c r="C113" t="s">
        <v>1107</v>
      </c>
      <c r="D113">
        <v>3000</v>
      </c>
      <c r="E113">
        <v>3300</v>
      </c>
      <c r="F113"/>
      <c r="G113" s="114" t="str">
        <f>+VLOOKUP(Tabla4[[#This Row],[cedi]],'CONVERSION DATOS'!B:C,2,0)</f>
        <v>TAT PASTO</v>
      </c>
      <c r="H113" s="110">
        <f t="shared" si="2"/>
        <v>3150</v>
      </c>
      <c r="I113" s="26" t="str">
        <f>+VLOOKUP(G113,'DT HUEVO'!H:K,3,0)</f>
        <v>CALOTO</v>
      </c>
      <c r="J113" s="26" t="str">
        <f>+VLOOKUP(B113,'DT HUEVO'!$A:$D,3,0)</f>
        <v>L</v>
      </c>
      <c r="K113" s="26" t="str">
        <f>VLOOKUP(B113,'DT HUEVO'!$A:$E,4,0)</f>
        <v>EMPACADOS</v>
      </c>
      <c r="L113" t="str">
        <f>+IFERROR(VLOOKUP(Tabla4[[#This Row],[id_item]],'BD TAT'!A:B,2,FALSE),"OTRO")</f>
        <v>TAT</v>
      </c>
    </row>
    <row r="114" spans="1:12">
      <c r="A114" s="5" t="s">
        <v>1323</v>
      </c>
      <c r="B114" s="5">
        <v>2110202</v>
      </c>
      <c r="C114" t="s">
        <v>1008</v>
      </c>
      <c r="D114">
        <v>31258</v>
      </c>
      <c r="E114">
        <v>31377</v>
      </c>
      <c r="F114"/>
      <c r="G114" s="114" t="str">
        <f>+VLOOKUP(Tabla4[[#This Row],[cedi]],'CONVERSION DATOS'!B:C,2,0)</f>
        <v>TAT PASTO</v>
      </c>
      <c r="H114" s="110">
        <f t="shared" si="2"/>
        <v>31317.5</v>
      </c>
      <c r="I114" s="26" t="str">
        <f>+VLOOKUP(G114,'DT HUEVO'!H:K,3,0)</f>
        <v>CALOTO</v>
      </c>
      <c r="J114" s="26" t="str">
        <f>+VLOOKUP(B114,'DT HUEVO'!$A:$D,3,0)</f>
        <v>XL</v>
      </c>
      <c r="K114" s="26" t="str">
        <f>VLOOKUP(B114,'DT HUEVO'!$A:$E,4,0)</f>
        <v>VERDE</v>
      </c>
      <c r="L114" t="str">
        <f>+IFERROR(VLOOKUP(Tabla4[[#This Row],[id_item]],'BD TAT'!A:B,2,FALSE),"OTRO")</f>
        <v>TAT</v>
      </c>
    </row>
    <row r="115" spans="1:12">
      <c r="A115" s="167" t="s">
        <v>1323</v>
      </c>
      <c r="B115" s="5">
        <v>2010102</v>
      </c>
      <c r="C115" t="s">
        <v>1266</v>
      </c>
      <c r="D115">
        <v>1400</v>
      </c>
      <c r="E115">
        <v>260</v>
      </c>
      <c r="F115"/>
      <c r="G115" s="114" t="str">
        <f>+VLOOKUP(Tabla4[[#This Row],[cedi]],'CONVERSION DATOS'!B:C,2,0)</f>
        <v>TAT PASTO</v>
      </c>
      <c r="H115" s="110">
        <f t="shared" si="2"/>
        <v>830</v>
      </c>
      <c r="I115" s="26" t="str">
        <f>+VLOOKUP(G115,'DT HUEVO'!H:K,3,0)</f>
        <v>CALOTO</v>
      </c>
      <c r="J115" s="26" t="str">
        <f>+VLOOKUP(B115,'DT HUEVO'!$A:$D,3,0)</f>
        <v>YUMBO</v>
      </c>
      <c r="K115" s="26" t="str">
        <f>VLOOKUP(B115,'DT HUEVO'!$A:$E,4,0)</f>
        <v>VERDE</v>
      </c>
      <c r="L115" t="str">
        <f>+IFERROR(VLOOKUP(Tabla4[[#This Row],[id_item]],'BD TAT'!A:B,2,FALSE),"OTRO")</f>
        <v>TAT</v>
      </c>
    </row>
    <row r="116" spans="1:12">
      <c r="A116" s="5" t="s">
        <v>1323</v>
      </c>
      <c r="B116" s="5">
        <v>2152388</v>
      </c>
      <c r="C116" t="s">
        <v>1106</v>
      </c>
      <c r="D116">
        <v>1725</v>
      </c>
      <c r="E116">
        <v>1935</v>
      </c>
      <c r="F116"/>
      <c r="G116" s="114" t="str">
        <f>+VLOOKUP(Tabla4[[#This Row],[cedi]],'CONVERSION DATOS'!B:C,2,0)</f>
        <v>TAT PASTO</v>
      </c>
      <c r="H116" s="110">
        <f t="shared" si="2"/>
        <v>1830</v>
      </c>
      <c r="I116" s="26" t="str">
        <f>+VLOOKUP(G116,'DT HUEVO'!H:K,3,0)</f>
        <v>CALOTO</v>
      </c>
      <c r="J116" s="26" t="str">
        <f>+VLOOKUP(B116,'DT HUEVO'!$A:$D,3,0)</f>
        <v>L</v>
      </c>
      <c r="K116" s="26" t="str">
        <f>VLOOKUP(B116,'DT HUEVO'!$A:$E,4,0)</f>
        <v>EMPACADOS</v>
      </c>
      <c r="L116" t="str">
        <f>+IFERROR(VLOOKUP(Tabla4[[#This Row],[id_item]],'BD TAT'!A:B,2,FALSE),"OTRO")</f>
        <v>OTRO</v>
      </c>
    </row>
    <row r="117" spans="1:12">
      <c r="A117" s="5" t="s">
        <v>1323</v>
      </c>
      <c r="B117" s="5">
        <v>2112207</v>
      </c>
      <c r="C117" t="s">
        <v>1104</v>
      </c>
      <c r="D117">
        <v>510</v>
      </c>
      <c r="E117">
        <v>495</v>
      </c>
      <c r="F117"/>
      <c r="G117" s="114" t="str">
        <f>+VLOOKUP(Tabla4[[#This Row],[cedi]],'CONVERSION DATOS'!B:C,2,0)</f>
        <v>TAT PASTO</v>
      </c>
      <c r="H117" s="110">
        <f t="shared" si="2"/>
        <v>502.5</v>
      </c>
      <c r="I117" s="26" t="str">
        <f>+VLOOKUP(G117,'DT HUEVO'!H:K,3,0)</f>
        <v>CALOTO</v>
      </c>
      <c r="J117" s="26" t="str">
        <f>+VLOOKUP(B117,'DT HUEVO'!$A:$D,3,0)</f>
        <v>XL</v>
      </c>
      <c r="K117" s="26" t="str">
        <f>VLOOKUP(B117,'DT HUEVO'!$A:$E,4,0)</f>
        <v>EMPACADOS</v>
      </c>
      <c r="L117" t="str">
        <f>+IFERROR(VLOOKUP(Tabla4[[#This Row],[id_item]],'BD TAT'!A:B,2,FALSE),"OTRO")</f>
        <v>OTRO</v>
      </c>
    </row>
    <row r="118" spans="1:12">
      <c r="A118" s="5" t="s">
        <v>1324</v>
      </c>
      <c r="B118" s="5">
        <v>2110302</v>
      </c>
      <c r="C118" t="s">
        <v>1007</v>
      </c>
      <c r="D118">
        <v>125796</v>
      </c>
      <c r="E118">
        <v>136229</v>
      </c>
      <c r="F118"/>
      <c r="G118" s="114" t="str">
        <f>+VLOOKUP(Tabla4[[#This Row],[cedi]],'CONVERSION DATOS'!B:C,2,0)</f>
        <v>TAT POPAYAN</v>
      </c>
      <c r="H118" s="110">
        <f t="shared" si="2"/>
        <v>131012.5</v>
      </c>
      <c r="I118" s="26" t="str">
        <f>+VLOOKUP(G118,'DT HUEVO'!H:K,3,0)</f>
        <v>CALOTO</v>
      </c>
      <c r="J118" s="26" t="str">
        <f>+VLOOKUP(B118,'DT HUEVO'!$A:$D,3,0)</f>
        <v>L</v>
      </c>
      <c r="K118" s="26" t="str">
        <f>VLOOKUP(B118,'DT HUEVO'!$A:$E,4,0)</f>
        <v>VERDE</v>
      </c>
      <c r="L118" t="str">
        <f>+IFERROR(VLOOKUP(Tabla4[[#This Row],[id_item]],'BD TAT'!A:B,2,FALSE),"OTRO")</f>
        <v>TAT</v>
      </c>
    </row>
    <row r="119" spans="1:12">
      <c r="A119" s="5" t="s">
        <v>1324</v>
      </c>
      <c r="B119" s="5">
        <v>2110402</v>
      </c>
      <c r="C119" t="s">
        <v>1009</v>
      </c>
      <c r="D119">
        <v>26262</v>
      </c>
      <c r="E119">
        <v>29062</v>
      </c>
      <c r="F119"/>
      <c r="G119" s="114" t="str">
        <f>+VLOOKUP(Tabla4[[#This Row],[cedi]],'CONVERSION DATOS'!B:C,2,0)</f>
        <v>TAT POPAYAN</v>
      </c>
      <c r="H119" s="110">
        <f t="shared" si="2"/>
        <v>27662</v>
      </c>
      <c r="I119" s="26" t="str">
        <f>+VLOOKUP(G119,'DT HUEVO'!H:K,3,0)</f>
        <v>CALOTO</v>
      </c>
      <c r="J119" s="26" t="str">
        <f>+VLOOKUP(B119,'DT HUEVO'!$A:$D,3,0)</f>
        <v>M</v>
      </c>
      <c r="K119" s="26" t="str">
        <f>VLOOKUP(B119,'DT HUEVO'!$A:$E,4,0)</f>
        <v>VERDE</v>
      </c>
      <c r="L119" t="str">
        <f>+IFERROR(VLOOKUP(Tabla4[[#This Row],[id_item]],'BD TAT'!A:B,2,FALSE),"OTRO")</f>
        <v>TAT</v>
      </c>
    </row>
    <row r="120" spans="1:12">
      <c r="A120" s="5" t="s">
        <v>1324</v>
      </c>
      <c r="B120" s="5">
        <v>2110202</v>
      </c>
      <c r="C120" t="s">
        <v>1008</v>
      </c>
      <c r="D120">
        <v>3378</v>
      </c>
      <c r="E120">
        <v>6515</v>
      </c>
      <c r="F120"/>
      <c r="G120" s="114" t="str">
        <f>+VLOOKUP(Tabla4[[#This Row],[cedi]],'CONVERSION DATOS'!B:C,2,0)</f>
        <v>TAT POPAYAN</v>
      </c>
      <c r="H120" s="110">
        <f t="shared" si="2"/>
        <v>4946.5</v>
      </c>
      <c r="I120" s="26" t="str">
        <f>+VLOOKUP(G120,'DT HUEVO'!H:K,3,0)</f>
        <v>CALOTO</v>
      </c>
      <c r="J120" s="26" t="str">
        <f>+VLOOKUP(B120,'DT HUEVO'!$A:$D,3,0)</f>
        <v>XL</v>
      </c>
      <c r="K120" s="26" t="str">
        <f>VLOOKUP(B120,'DT HUEVO'!$A:$E,4,0)</f>
        <v>VERDE</v>
      </c>
      <c r="L120" t="str">
        <f>+IFERROR(VLOOKUP(Tabla4[[#This Row],[id_item]],'BD TAT'!A:B,2,FALSE),"OTRO")</f>
        <v>TAT</v>
      </c>
    </row>
    <row r="121" spans="1:12">
      <c r="A121" s="5" t="s">
        <v>1324</v>
      </c>
      <c r="B121" s="5">
        <v>2010102</v>
      </c>
      <c r="C121" t="s">
        <v>1266</v>
      </c>
      <c r="D121">
        <v>900</v>
      </c>
      <c r="E121">
        <v>480</v>
      </c>
      <c r="F121"/>
      <c r="G121" s="114" t="str">
        <f>+VLOOKUP(Tabla4[[#This Row],[cedi]],'CONVERSION DATOS'!B:C,2,0)</f>
        <v>TAT POPAYAN</v>
      </c>
      <c r="H121" s="110">
        <f t="shared" si="2"/>
        <v>690</v>
      </c>
      <c r="I121" s="26" t="str">
        <f>+VLOOKUP(G121,'DT HUEVO'!H:K,3,0)</f>
        <v>CALOTO</v>
      </c>
      <c r="J121" s="26" t="str">
        <f>+VLOOKUP(B121,'DT HUEVO'!$A:$D,3,0)</f>
        <v>YUMBO</v>
      </c>
      <c r="K121" s="26" t="str">
        <f>VLOOKUP(B121,'DT HUEVO'!$A:$E,4,0)</f>
        <v>VERDE</v>
      </c>
      <c r="L121" t="str">
        <f>+IFERROR(VLOOKUP(Tabla4[[#This Row],[id_item]],'BD TAT'!A:B,2,FALSE),"OTRO")</f>
        <v>TAT</v>
      </c>
    </row>
    <row r="122" spans="1:12">
      <c r="A122" s="5" t="s">
        <v>1324</v>
      </c>
      <c r="B122" s="5">
        <v>2152388</v>
      </c>
      <c r="C122" t="s">
        <v>1106</v>
      </c>
      <c r="D122">
        <v>4665</v>
      </c>
      <c r="E122">
        <v>5040</v>
      </c>
      <c r="F122"/>
      <c r="G122" s="114" t="str">
        <f>+VLOOKUP(Tabla4[[#This Row],[cedi]],'CONVERSION DATOS'!B:C,2,0)</f>
        <v>TAT POPAYAN</v>
      </c>
      <c r="H122" s="110">
        <f t="shared" si="2"/>
        <v>4852.5</v>
      </c>
      <c r="I122" s="26" t="str">
        <f>+VLOOKUP(G122,'DT HUEVO'!H:K,3,0)</f>
        <v>CALOTO</v>
      </c>
      <c r="J122" s="26" t="str">
        <f>+VLOOKUP(B122,'DT HUEVO'!$A:$D,3,0)</f>
        <v>L</v>
      </c>
      <c r="K122" s="26" t="str">
        <f>VLOOKUP(B122,'DT HUEVO'!$A:$E,4,0)</f>
        <v>EMPACADOS</v>
      </c>
      <c r="L122" t="str">
        <f>+IFERROR(VLOOKUP(Tabla4[[#This Row],[id_item]],'BD TAT'!A:B,2,FALSE),"OTRO")</f>
        <v>OTRO</v>
      </c>
    </row>
    <row r="123" spans="1:12">
      <c r="A123" s="5" t="s">
        <v>1324</v>
      </c>
      <c r="B123" s="5">
        <v>2112207</v>
      </c>
      <c r="C123" t="s">
        <v>1104</v>
      </c>
      <c r="D123">
        <v>315</v>
      </c>
      <c r="E123">
        <v>390</v>
      </c>
      <c r="F123"/>
      <c r="G123" s="114" t="str">
        <f>+VLOOKUP(Tabla4[[#This Row],[cedi]],'CONVERSION DATOS'!B:C,2,0)</f>
        <v>TAT POPAYAN</v>
      </c>
      <c r="H123" s="110">
        <f t="shared" si="2"/>
        <v>352.5</v>
      </c>
      <c r="I123" s="26" t="str">
        <f>+VLOOKUP(G123,'DT HUEVO'!H:K,3,0)</f>
        <v>CALOTO</v>
      </c>
      <c r="J123" s="26" t="str">
        <f>+VLOOKUP(B123,'DT HUEVO'!$A:$D,3,0)</f>
        <v>XL</v>
      </c>
      <c r="K123" s="26" t="str">
        <f>VLOOKUP(B123,'DT HUEVO'!$A:$E,4,0)</f>
        <v>EMPACADOS</v>
      </c>
      <c r="L123" t="str">
        <f>+IFERROR(VLOOKUP(Tabla4[[#This Row],[id_item]],'BD TAT'!A:B,2,FALSE),"OTRO")</f>
        <v>OTRO</v>
      </c>
    </row>
    <row r="124" spans="1:12">
      <c r="A124" s="5" t="s">
        <v>1195</v>
      </c>
      <c r="B124" s="5">
        <v>2110302</v>
      </c>
      <c r="C124" t="s">
        <v>1007</v>
      </c>
      <c r="D124">
        <v>13733</v>
      </c>
      <c r="E124">
        <v>14052</v>
      </c>
      <c r="F124"/>
      <c r="G124" s="114" t="str">
        <f>+VLOOKUP(Tabla4[[#This Row],[cedi]],'CONVERSION DATOS'!B:C,2,0)</f>
        <v>TAT SINCELEJO</v>
      </c>
      <c r="H124" s="110">
        <f t="shared" si="2"/>
        <v>13892.5</v>
      </c>
      <c r="I124" s="26" t="str">
        <f>+VLOOKUP(G124,'DT HUEVO'!H:K,3,0)</f>
        <v>SANTANDER</v>
      </c>
      <c r="J124" s="26" t="str">
        <f>+VLOOKUP(B124,'DT HUEVO'!$A:$D,3,0)</f>
        <v>L</v>
      </c>
      <c r="K124" s="26" t="str">
        <f>VLOOKUP(B124,'DT HUEVO'!$A:$E,4,0)</f>
        <v>VERDE</v>
      </c>
      <c r="L124" t="str">
        <f>+IFERROR(VLOOKUP(Tabla4[[#This Row],[id_item]],'BD TAT'!A:B,2,FALSE),"OTRO")</f>
        <v>TAT</v>
      </c>
    </row>
    <row r="125" spans="1:12">
      <c r="A125" s="5" t="s">
        <v>1195</v>
      </c>
      <c r="B125" s="5">
        <v>2110402</v>
      </c>
      <c r="C125" t="s">
        <v>1009</v>
      </c>
      <c r="D125">
        <v>25649</v>
      </c>
      <c r="E125">
        <v>21513</v>
      </c>
      <c r="F125"/>
      <c r="G125" s="114" t="str">
        <f>+VLOOKUP(Tabla4[[#This Row],[cedi]],'CONVERSION DATOS'!B:C,2,0)</f>
        <v>TAT SINCELEJO</v>
      </c>
      <c r="H125" s="110">
        <f t="shared" si="2"/>
        <v>23581</v>
      </c>
      <c r="I125" s="26" t="str">
        <f>+VLOOKUP(G125,'DT HUEVO'!H:K,3,0)</f>
        <v>SANTANDER</v>
      </c>
      <c r="J125" s="26" t="str">
        <f>+VLOOKUP(B125,'DT HUEVO'!$A:$D,3,0)</f>
        <v>M</v>
      </c>
      <c r="K125" s="26" t="str">
        <f>VLOOKUP(B125,'DT HUEVO'!$A:$E,4,0)</f>
        <v>VERDE</v>
      </c>
      <c r="L125" t="str">
        <f>+IFERROR(VLOOKUP(Tabla4[[#This Row],[id_item]],'BD TAT'!A:B,2,FALSE),"OTRO")</f>
        <v>TAT</v>
      </c>
    </row>
    <row r="126" spans="1:12">
      <c r="A126" s="5" t="s">
        <v>577</v>
      </c>
      <c r="B126" s="5">
        <v>2110302</v>
      </c>
      <c r="C126" t="s">
        <v>1007</v>
      </c>
      <c r="D126">
        <v>7951</v>
      </c>
      <c r="E126">
        <v>23394</v>
      </c>
      <c r="F126"/>
      <c r="G126" s="114" t="str">
        <f>+VLOOKUP(Tabla4[[#This Row],[cedi]],'CONVERSION DATOS'!B:C,2,0)</f>
        <v xml:space="preserve">TAT SANTA MARTA </v>
      </c>
      <c r="H126" s="110">
        <f t="shared" si="2"/>
        <v>15672.5</v>
      </c>
      <c r="I126" s="26" t="str">
        <f>+VLOOKUP(G126,'DT HUEVO'!H:K,3,0)</f>
        <v>SANTANDER</v>
      </c>
      <c r="J126" s="26" t="str">
        <f>+VLOOKUP(B126,'DT HUEVO'!$A:$D,3,0)</f>
        <v>L</v>
      </c>
      <c r="K126" s="26" t="str">
        <f>VLOOKUP(B126,'DT HUEVO'!$A:$E,4,0)</f>
        <v>VERDE</v>
      </c>
      <c r="L126" t="str">
        <f>+IFERROR(VLOOKUP(Tabla4[[#This Row],[id_item]],'BD TAT'!A:B,2,FALSE),"OTRO")</f>
        <v>TAT</v>
      </c>
    </row>
    <row r="127" spans="1:12">
      <c r="A127" s="5" t="s">
        <v>577</v>
      </c>
      <c r="B127" s="5">
        <v>2110402</v>
      </c>
      <c r="C127" t="s">
        <v>1009</v>
      </c>
      <c r="D127">
        <v>94192</v>
      </c>
      <c r="E127">
        <v>107345</v>
      </c>
      <c r="F127"/>
      <c r="G127" s="114" t="str">
        <f>+VLOOKUP(Tabla4[[#This Row],[cedi]],'CONVERSION DATOS'!B:C,2,0)</f>
        <v xml:space="preserve">TAT SANTA MARTA </v>
      </c>
      <c r="H127" s="110">
        <f t="shared" si="2"/>
        <v>100768.5</v>
      </c>
      <c r="I127" s="26" t="str">
        <f>+VLOOKUP(G127,'DT HUEVO'!H:K,3,0)</f>
        <v>SANTANDER</v>
      </c>
      <c r="J127" s="26" t="str">
        <f>+VLOOKUP(B127,'DT HUEVO'!$A:$D,3,0)</f>
        <v>M</v>
      </c>
      <c r="K127" s="26" t="str">
        <f>VLOOKUP(B127,'DT HUEVO'!$A:$E,4,0)</f>
        <v>VERDE</v>
      </c>
      <c r="L127" t="str">
        <f>+IFERROR(VLOOKUP(Tabla4[[#This Row],[id_item]],'BD TAT'!A:B,2,FALSE),"OTRO")</f>
        <v>TAT</v>
      </c>
    </row>
    <row r="128" spans="1:12">
      <c r="A128" s="5" t="s">
        <v>577</v>
      </c>
      <c r="B128" s="5">
        <v>152384</v>
      </c>
      <c r="C128" t="s">
        <v>1107</v>
      </c>
      <c r="D128">
        <v>2400</v>
      </c>
      <c r="E128">
        <v>900</v>
      </c>
      <c r="F128"/>
      <c r="G128" s="114" t="str">
        <f>+VLOOKUP(Tabla4[[#This Row],[cedi]],'CONVERSION DATOS'!B:C,2,0)</f>
        <v xml:space="preserve">TAT SANTA MARTA </v>
      </c>
      <c r="H128" s="110">
        <f t="shared" si="2"/>
        <v>1650</v>
      </c>
      <c r="I128" s="26" t="str">
        <f>+VLOOKUP(G128,'DT HUEVO'!H:K,3,0)</f>
        <v>SANTANDER</v>
      </c>
      <c r="J128" s="26" t="str">
        <f>+VLOOKUP(B128,'DT HUEVO'!$A:$D,3,0)</f>
        <v>L</v>
      </c>
      <c r="K128" s="26" t="str">
        <f>VLOOKUP(B128,'DT HUEVO'!$A:$E,4,0)</f>
        <v>EMPACADOS</v>
      </c>
      <c r="L128" t="str">
        <f>+IFERROR(VLOOKUP(Tabla4[[#This Row],[id_item]],'BD TAT'!A:B,2,FALSE),"OTRO")</f>
        <v>TAT</v>
      </c>
    </row>
    <row r="129" spans="1:12">
      <c r="A129" s="5" t="s">
        <v>577</v>
      </c>
      <c r="B129" s="5">
        <v>110316</v>
      </c>
      <c r="C129" t="s">
        <v>1094</v>
      </c>
      <c r="D129">
        <v>4350</v>
      </c>
      <c r="E129"/>
      <c r="F129"/>
      <c r="G129" s="114" t="str">
        <f>+VLOOKUP(Tabla4[[#This Row],[cedi]],'CONVERSION DATOS'!B:C,2,0)</f>
        <v xml:space="preserve">TAT SANTA MARTA </v>
      </c>
      <c r="H129" s="110">
        <f t="shared" si="2"/>
        <v>4350</v>
      </c>
      <c r="I129" s="26" t="str">
        <f>+VLOOKUP(G129,'DT HUEVO'!H:K,3,0)</f>
        <v>SANTANDER</v>
      </c>
      <c r="J129" s="26" t="str">
        <f>+VLOOKUP(B129,'DT HUEVO'!$A:$D,3,0)</f>
        <v>L</v>
      </c>
      <c r="K129" s="26" t="str">
        <f>VLOOKUP(B129,'DT HUEVO'!$A:$E,4,0)</f>
        <v>ETIQUETA</v>
      </c>
      <c r="L129" t="str">
        <f>+IFERROR(VLOOKUP(Tabla4[[#This Row],[id_item]],'BD TAT'!A:B,2,FALSE),"OTRO")</f>
        <v>OTRO</v>
      </c>
    </row>
    <row r="130" spans="1:12">
      <c r="A130" s="5" t="s">
        <v>577</v>
      </c>
      <c r="B130" s="5">
        <v>110416</v>
      </c>
      <c r="C130" t="s">
        <v>1265</v>
      </c>
      <c r="D130">
        <v>12720</v>
      </c>
      <c r="E130"/>
      <c r="F130"/>
      <c r="G130" s="114" t="str">
        <f>+VLOOKUP(Tabla4[[#This Row],[cedi]],'CONVERSION DATOS'!B:C,2,0)</f>
        <v xml:space="preserve">TAT SANTA MARTA </v>
      </c>
      <c r="H130" s="110">
        <f t="shared" si="2"/>
        <v>12720</v>
      </c>
      <c r="I130" s="26" t="str">
        <f>+VLOOKUP(G130,'DT HUEVO'!H:K,3,0)</f>
        <v>SANTANDER</v>
      </c>
      <c r="J130" s="26" t="str">
        <f>+VLOOKUP(B130,'DT HUEVO'!$A:$D,3,0)</f>
        <v>M</v>
      </c>
      <c r="K130" s="26" t="str">
        <f>VLOOKUP(B130,'DT HUEVO'!$A:$E,4,0)</f>
        <v>ETIQUETA</v>
      </c>
      <c r="L130" t="str">
        <f>+IFERROR(VLOOKUP(Tabla4[[#This Row],[id_item]],'BD TAT'!A:B,2,FALSE),"OTRO")</f>
        <v>OTRO</v>
      </c>
    </row>
    <row r="131" spans="1:12">
      <c r="A131" s="5" t="s">
        <v>577</v>
      </c>
      <c r="B131" s="5">
        <v>2152388</v>
      </c>
      <c r="C131" t="s">
        <v>1106</v>
      </c>
      <c r="D131">
        <v>1470</v>
      </c>
      <c r="E131">
        <v>1590</v>
      </c>
      <c r="F131"/>
      <c r="G131" s="114" t="str">
        <f>+VLOOKUP(Tabla4[[#This Row],[cedi]],'CONVERSION DATOS'!B:C,2,0)</f>
        <v xml:space="preserve">TAT SANTA MARTA </v>
      </c>
      <c r="H131" s="110">
        <f t="shared" si="2"/>
        <v>1530</v>
      </c>
      <c r="I131" s="26" t="str">
        <f>+VLOOKUP(G131,'DT HUEVO'!H:K,3,0)</f>
        <v>SANTANDER</v>
      </c>
      <c r="J131" s="26" t="str">
        <f>+VLOOKUP(B131,'DT HUEVO'!$A:$D,3,0)</f>
        <v>L</v>
      </c>
      <c r="K131" s="26" t="str">
        <f>VLOOKUP(B131,'DT HUEVO'!$A:$E,4,0)</f>
        <v>EMPACADOS</v>
      </c>
      <c r="L131" t="str">
        <f>+IFERROR(VLOOKUP(Tabla4[[#This Row],[id_item]],'BD TAT'!A:B,2,FALSE),"OTRO")</f>
        <v>OTRO</v>
      </c>
    </row>
    <row r="132" spans="1:12">
      <c r="A132" s="167" t="s">
        <v>1325</v>
      </c>
      <c r="B132" s="5">
        <v>2110402</v>
      </c>
      <c r="C132" t="s">
        <v>1009</v>
      </c>
      <c r="D132">
        <v>75056</v>
      </c>
      <c r="E132">
        <v>94166</v>
      </c>
      <c r="F132"/>
      <c r="G132" s="114" t="str">
        <f>+VLOOKUP(Tabla4[[#This Row],[cedi]],'CONVERSION DATOS'!B:C,2,0)</f>
        <v>TAT VALLEDUPAR</v>
      </c>
      <c r="H132" s="110">
        <f t="shared" si="2"/>
        <v>84611</v>
      </c>
      <c r="I132" s="26" t="str">
        <f>+VLOOKUP(G132,'DT HUEVO'!H:K,3,0)</f>
        <v>SANTANDER</v>
      </c>
      <c r="J132" s="26" t="str">
        <f>+VLOOKUP(B132,'DT HUEVO'!$A:$D,3,0)</f>
        <v>M</v>
      </c>
      <c r="K132" s="26" t="str">
        <f>VLOOKUP(B132,'DT HUEVO'!$A:$E,4,0)</f>
        <v>VERDE</v>
      </c>
      <c r="L132" t="str">
        <f>+IFERROR(VLOOKUP(Tabla4[[#This Row],[id_item]],'BD TAT'!A:B,2,FALSE),"OTRO")</f>
        <v>TAT</v>
      </c>
    </row>
    <row r="133" spans="1:12">
      <c r="A133" s="5" t="s">
        <v>1325</v>
      </c>
      <c r="B133" s="5">
        <v>2152388</v>
      </c>
      <c r="C133" t="s">
        <v>1106</v>
      </c>
      <c r="D133">
        <v>2490</v>
      </c>
      <c r="E133">
        <v>345</v>
      </c>
      <c r="F133"/>
      <c r="G133" s="114" t="str">
        <f>+VLOOKUP(Tabla4[[#This Row],[cedi]],'CONVERSION DATOS'!B:C,2,0)</f>
        <v>TAT VALLEDUPAR</v>
      </c>
      <c r="H133" s="110">
        <f t="shared" si="2"/>
        <v>1417.5</v>
      </c>
      <c r="I133" s="26" t="str">
        <f>+VLOOKUP(G133,'DT HUEVO'!H:K,3,0)</f>
        <v>SANTANDER</v>
      </c>
      <c r="J133" s="26" t="str">
        <f>+VLOOKUP(B133,'DT HUEVO'!$A:$D,3,0)</f>
        <v>L</v>
      </c>
      <c r="K133" s="26" t="str">
        <f>VLOOKUP(B133,'DT HUEVO'!$A:$E,4,0)</f>
        <v>EMPACADOS</v>
      </c>
      <c r="L133" t="str">
        <f>+IFERROR(VLOOKUP(Tabla4[[#This Row],[id_item]],'BD TAT'!A:B,2,FALSE),"OTRO")</f>
        <v>OTRO</v>
      </c>
    </row>
    <row r="134" spans="1:12">
      <c r="A134" s="5" t="s">
        <v>1477</v>
      </c>
      <c r="B134" s="5">
        <v>2110302</v>
      </c>
      <c r="C134" t="s">
        <v>1007</v>
      </c>
      <c r="D134">
        <v>18023</v>
      </c>
      <c r="E134">
        <v>21228</v>
      </c>
      <c r="F134"/>
      <c r="G134" s="114" t="str">
        <f>+VLOOKUP(Tabla4[[#This Row],[cedi]],'CONVERSION DATOS'!B:C,2,0)</f>
        <v>TAT VILLAVICENCIO</v>
      </c>
      <c r="H134" s="110">
        <f t="shared" si="2"/>
        <v>19625.5</v>
      </c>
      <c r="I134" s="26" t="str">
        <f>+VLOOKUP(G134,'DT HUEVO'!H:K,3,0)</f>
        <v>SANTANDER</v>
      </c>
      <c r="J134" s="26" t="str">
        <f>+VLOOKUP(B134,'DT HUEVO'!$A:$D,3,0)</f>
        <v>L</v>
      </c>
      <c r="K134" s="26" t="str">
        <f>VLOOKUP(B134,'DT HUEVO'!$A:$E,4,0)</f>
        <v>VERDE</v>
      </c>
      <c r="L134" t="str">
        <f>+IFERROR(VLOOKUP(Tabla4[[#This Row],[id_item]],'BD TAT'!A:B,2,FALSE),"OTRO")</f>
        <v>TAT</v>
      </c>
    </row>
    <row r="135" spans="1:12">
      <c r="A135" s="5"/>
      <c r="B135" s="5"/>
      <c r="D135"/>
      <c r="E135"/>
      <c r="F135"/>
      <c r="G135" s="114" t="e">
        <f>+VLOOKUP(Tabla4[[#This Row],[cedi]],'CONVERSION DATOS'!B:C,2,0)</f>
        <v>#N/A</v>
      </c>
      <c r="H135" s="110">
        <f t="shared" si="2"/>
        <v>0</v>
      </c>
      <c r="I135" s="26" t="e">
        <f>+VLOOKUP(G135,'DT HUEVO'!H:K,3,0)</f>
        <v>#N/A</v>
      </c>
      <c r="J135" s="26" t="e">
        <f>+VLOOKUP(B135,'DT HUEVO'!$A:$D,3,0)</f>
        <v>#N/A</v>
      </c>
      <c r="K135" s="26" t="e">
        <f>VLOOKUP(B135,'DT HUEVO'!$A:$E,4,0)</f>
        <v>#N/A</v>
      </c>
      <c r="L135" t="str">
        <f>+IFERROR(VLOOKUP(Tabla4[[#This Row],[id_item]],'BD TAT'!A:B,2,FALSE),"OTRO")</f>
        <v>OTRO</v>
      </c>
    </row>
    <row r="136" spans="1:12">
      <c r="A136" s="5"/>
      <c r="B136" s="5"/>
      <c r="D136"/>
      <c r="E136"/>
      <c r="F136"/>
      <c r="G136" s="114" t="e">
        <f>+VLOOKUP(Tabla4[[#This Row],[cedi]],'CONVERSION DATOS'!B:C,2,0)</f>
        <v>#N/A</v>
      </c>
      <c r="H136" s="110">
        <f t="shared" si="2"/>
        <v>0</v>
      </c>
      <c r="I136" s="26" t="e">
        <f>+VLOOKUP(G136,'DT HUEVO'!H:K,3,0)</f>
        <v>#N/A</v>
      </c>
      <c r="J136" s="26" t="e">
        <f>+VLOOKUP(B136,'DT HUEVO'!$A:$D,3,0)</f>
        <v>#N/A</v>
      </c>
      <c r="K136" s="26" t="e">
        <f>VLOOKUP(B136,'DT HUEVO'!$A:$E,4,0)</f>
        <v>#N/A</v>
      </c>
      <c r="L136" t="str">
        <f>+IFERROR(VLOOKUP(Tabla4[[#This Row],[id_item]],'BD TAT'!A:B,2,FALSE),"OTRO")</f>
        <v>OTRO</v>
      </c>
    </row>
    <row r="137" spans="1:12">
      <c r="A137" s="5"/>
      <c r="B137" s="5"/>
      <c r="D137"/>
      <c r="E137"/>
      <c r="F137"/>
      <c r="G137" s="114" t="e">
        <f>+VLOOKUP(Tabla4[[#This Row],[cedi]],'CONVERSION DATOS'!B:C,2,0)</f>
        <v>#N/A</v>
      </c>
      <c r="H137" s="110">
        <f t="shared" si="2"/>
        <v>0</v>
      </c>
      <c r="I137" s="26" t="e">
        <f>+VLOOKUP(G137,'DT HUEVO'!H:K,3,0)</f>
        <v>#N/A</v>
      </c>
      <c r="J137" s="26" t="e">
        <f>+VLOOKUP(B137,'DT HUEVO'!$A:$D,3,0)</f>
        <v>#N/A</v>
      </c>
      <c r="K137" s="26" t="e">
        <f>VLOOKUP(B137,'DT HUEVO'!$A:$E,4,0)</f>
        <v>#N/A</v>
      </c>
      <c r="L137" t="str">
        <f>+IFERROR(VLOOKUP(Tabla4[[#This Row],[id_item]],'BD TAT'!A:B,2,FALSE),"OTRO")</f>
        <v>OTRO</v>
      </c>
    </row>
    <row r="138" spans="1:12">
      <c r="A138" s="167"/>
      <c r="B138" s="5"/>
      <c r="D138"/>
      <c r="E138"/>
      <c r="F138"/>
      <c r="G138" s="114" t="e">
        <f>+VLOOKUP(Tabla4[[#This Row],[cedi]],'CONVERSION DATOS'!B:C,2,0)</f>
        <v>#N/A</v>
      </c>
      <c r="H138" s="110">
        <f t="shared" si="2"/>
        <v>0</v>
      </c>
      <c r="I138" s="26" t="e">
        <f>+VLOOKUP(G138,'DT HUEVO'!H:K,3,0)</f>
        <v>#N/A</v>
      </c>
      <c r="J138" s="26" t="e">
        <f>+VLOOKUP(B138,'DT HUEVO'!$A:$D,3,0)</f>
        <v>#N/A</v>
      </c>
      <c r="K138" s="26" t="e">
        <f>VLOOKUP(B138,'DT HUEVO'!$A:$E,4,0)</f>
        <v>#N/A</v>
      </c>
      <c r="L138" t="str">
        <f>+IFERROR(VLOOKUP(Tabla4[[#This Row],[id_item]],'BD TAT'!A:B,2,FALSE),"OTRO")</f>
        <v>OTRO</v>
      </c>
    </row>
    <row r="139" spans="1:12">
      <c r="A139" s="5"/>
      <c r="B139" s="5"/>
      <c r="D139"/>
      <c r="E139"/>
      <c r="F139"/>
      <c r="G139" s="114" t="e">
        <f>+VLOOKUP(Tabla4[[#This Row],[cedi]],'CONVERSION DATOS'!B:C,2,0)</f>
        <v>#N/A</v>
      </c>
      <c r="H139" s="110">
        <f t="shared" ref="H139:H140" si="3">IFERROR((AVERAGE(D139:F139)),0)</f>
        <v>0</v>
      </c>
      <c r="I139" s="26" t="e">
        <f>+VLOOKUP(G139,'DT HUEVO'!H:K,3,0)</f>
        <v>#N/A</v>
      </c>
      <c r="J139" s="26" t="e">
        <f>+VLOOKUP(B139,'DT HUEVO'!$A:$D,3,0)</f>
        <v>#N/A</v>
      </c>
      <c r="K139" s="26" t="e">
        <f>VLOOKUP(B139,'DT HUEVO'!$A:$E,4,0)</f>
        <v>#N/A</v>
      </c>
      <c r="L139" t="str">
        <f>+IFERROR(VLOOKUP(Tabla4[[#This Row],[id_item]],'BD TAT'!A:B,2,FALSE),"OTRO")</f>
        <v>OTRO</v>
      </c>
    </row>
    <row r="140" spans="1:12">
      <c r="A140" s="5"/>
      <c r="B140" s="5"/>
      <c r="D140"/>
      <c r="E140"/>
      <c r="F140"/>
      <c r="G140" s="114" t="e">
        <f>+VLOOKUP(Tabla4[[#This Row],[cedi]],'CONVERSION DATOS'!B:C,2,0)</f>
        <v>#N/A</v>
      </c>
      <c r="H140" s="110">
        <f t="shared" si="3"/>
        <v>0</v>
      </c>
      <c r="I140" s="26" t="e">
        <f>+VLOOKUP(G140,'DT HUEVO'!H:K,3,0)</f>
        <v>#N/A</v>
      </c>
      <c r="J140" s="26" t="e">
        <f>+VLOOKUP(B140,'DT HUEVO'!$A:$D,3,0)</f>
        <v>#N/A</v>
      </c>
      <c r="K140" s="26" t="e">
        <f>VLOOKUP(B140,'DT HUEVO'!$A:$E,4,0)</f>
        <v>#N/A</v>
      </c>
      <c r="L140" t="str">
        <f>+IFERROR(VLOOKUP(Tabla4[[#This Row],[id_item]],'BD TAT'!A:B,2,FALSE),"OTRO")</f>
        <v>OTRO</v>
      </c>
    </row>
    <row r="141" spans="1:12">
      <c r="A141" s="5"/>
      <c r="B141" s="5"/>
      <c r="D141"/>
      <c r="E141"/>
      <c r="F141"/>
      <c r="G141" s="114" t="e">
        <f>+VLOOKUP(Tabla4[[#This Row],[cedi]],'CONVERSION DATOS'!B:C,2,0)</f>
        <v>#N/A</v>
      </c>
      <c r="H141" s="110">
        <f>IFERROR((AVERAGE(D141:F141)),0)</f>
        <v>0</v>
      </c>
      <c r="I141" s="26" t="e">
        <f>+VLOOKUP(G141,'DT HUEVO'!H:K,3,0)</f>
        <v>#N/A</v>
      </c>
      <c r="J141" s="26" t="e">
        <f>+VLOOKUP(B141,'DT HUEVO'!$A:$D,3,0)</f>
        <v>#N/A</v>
      </c>
      <c r="K141" s="26" t="e">
        <f>VLOOKUP(B141,'DT HUEVO'!$A:$E,4,0)</f>
        <v>#N/A</v>
      </c>
      <c r="L141" t="str">
        <f>+IFERROR(VLOOKUP(Tabla4[[#This Row],[id_item]],'BD TAT'!A:B,2,FALSE),"OTRO")</f>
        <v>OTRO</v>
      </c>
    </row>
    <row r="142" spans="1:12">
      <c r="A142" s="5"/>
      <c r="B142" s="5"/>
      <c r="D142"/>
      <c r="E142"/>
      <c r="F142"/>
      <c r="G142" s="114" t="e">
        <f>+VLOOKUP(Tabla4[[#This Row],[cedi]],'CONVERSION DATOS'!B:C,2,0)</f>
        <v>#N/A</v>
      </c>
      <c r="H142" s="110">
        <f t="shared" ref="H142" si="4">IFERROR((AVERAGE(D142:F142)),0)</f>
        <v>0</v>
      </c>
      <c r="I142" s="26" t="e">
        <f>+VLOOKUP(G142,'DT HUEVO'!H:K,3,0)</f>
        <v>#N/A</v>
      </c>
      <c r="J142" s="26" t="e">
        <f>+VLOOKUP(B142,'DT HUEVO'!$A:$D,3,0)</f>
        <v>#N/A</v>
      </c>
      <c r="K142" s="26" t="e">
        <f>VLOOKUP(B142,'DT HUEVO'!$A:$E,4,0)</f>
        <v>#N/A</v>
      </c>
      <c r="L142" t="str">
        <f>+IFERROR(VLOOKUP(Tabla4[[#This Row],[id_item]],'BD TAT'!A:B,2,FALSE),"OTRO")</f>
        <v>OTRO</v>
      </c>
    </row>
    <row r="143" spans="1:12">
      <c r="A143" s="167"/>
      <c r="B143" s="5"/>
      <c r="D143"/>
      <c r="E143"/>
      <c r="F143"/>
      <c r="G143" s="114" t="e">
        <f>+VLOOKUP(Tabla4[[#This Row],[cedi]],'CONVERSION DATOS'!B:C,2,0)</f>
        <v>#N/A</v>
      </c>
      <c r="H143" s="110">
        <f t="shared" ref="H143:H148" si="5">IFERROR((AVERAGE(D143:F143)),0)</f>
        <v>0</v>
      </c>
      <c r="I143" s="26" t="e">
        <f>+VLOOKUP(G143,'DT HUEVO'!H:K,3,0)</f>
        <v>#N/A</v>
      </c>
      <c r="J143" s="26" t="e">
        <f>+VLOOKUP(B143,'DT HUEVO'!$A:$D,3,0)</f>
        <v>#N/A</v>
      </c>
      <c r="K143" s="26" t="e">
        <f>VLOOKUP(B143,'DT HUEVO'!$A:$E,4,0)</f>
        <v>#N/A</v>
      </c>
      <c r="L143" t="str">
        <f>+IFERROR(VLOOKUP(Tabla4[[#This Row],[id_item]],'BD TAT'!A:B,2,FALSE),"OTRO")</f>
        <v>OTRO</v>
      </c>
    </row>
    <row r="144" spans="1:12">
      <c r="A144" s="5"/>
      <c r="B144" s="5"/>
      <c r="D144"/>
      <c r="E144"/>
      <c r="F144"/>
      <c r="G144" s="114" t="e">
        <f>+VLOOKUP(Tabla4[[#This Row],[cedi]],'CONVERSION DATOS'!B:C,2,0)</f>
        <v>#N/A</v>
      </c>
      <c r="H144" s="110">
        <f t="shared" si="5"/>
        <v>0</v>
      </c>
      <c r="I144" s="26" t="e">
        <f>+VLOOKUP(G144,'DT HUEVO'!H:K,3,0)</f>
        <v>#N/A</v>
      </c>
      <c r="J144" s="26" t="e">
        <f>+VLOOKUP(B144,'DT HUEVO'!$A:$D,3,0)</f>
        <v>#N/A</v>
      </c>
      <c r="K144" s="26" t="e">
        <f>VLOOKUP(B144,'DT HUEVO'!$A:$E,4,0)</f>
        <v>#N/A</v>
      </c>
      <c r="L144" t="str">
        <f>+IFERROR(VLOOKUP(Tabla4[[#This Row],[id_item]],'BD TAT'!A:B,2,FALSE),"OTRO")</f>
        <v>OTRO</v>
      </c>
    </row>
    <row r="145" spans="1:12">
      <c r="A145" s="5"/>
      <c r="B145" s="5"/>
      <c r="D145"/>
      <c r="E145"/>
      <c r="F145"/>
      <c r="G145" s="114" t="e">
        <f>+VLOOKUP(Tabla4[[#This Row],[cedi]],'CONVERSION DATOS'!B:C,2,0)</f>
        <v>#N/A</v>
      </c>
      <c r="H145" s="110">
        <f t="shared" si="5"/>
        <v>0</v>
      </c>
      <c r="I145" s="26" t="e">
        <f>+VLOOKUP(G145,'DT HUEVO'!H:K,3,0)</f>
        <v>#N/A</v>
      </c>
      <c r="J145" s="26" t="e">
        <f>+VLOOKUP(B145,'DT HUEVO'!$A:$D,3,0)</f>
        <v>#N/A</v>
      </c>
      <c r="K145" s="26" t="e">
        <f>VLOOKUP(B145,'DT HUEVO'!$A:$E,4,0)</f>
        <v>#N/A</v>
      </c>
      <c r="L145" t="str">
        <f>+IFERROR(VLOOKUP(Tabla4[[#This Row],[id_item]],'BD TAT'!A:B,2,FALSE),"OTRO")</f>
        <v>OTRO</v>
      </c>
    </row>
    <row r="146" spans="1:12">
      <c r="A146" s="5"/>
      <c r="B146" s="5"/>
      <c r="D146"/>
      <c r="E146"/>
      <c r="F146"/>
      <c r="G146" s="114" t="e">
        <f>+VLOOKUP(Tabla4[[#This Row],[cedi]],'CONVERSION DATOS'!B:C,2,0)</f>
        <v>#N/A</v>
      </c>
      <c r="H146" s="110">
        <f t="shared" si="5"/>
        <v>0</v>
      </c>
      <c r="I146" s="26" t="e">
        <f>+VLOOKUP(G146,'DT HUEVO'!H:K,3,0)</f>
        <v>#N/A</v>
      </c>
      <c r="J146" s="26" t="e">
        <f>+VLOOKUP(B146,'DT HUEVO'!$A:$D,3,0)</f>
        <v>#N/A</v>
      </c>
      <c r="K146" s="26" t="e">
        <f>VLOOKUP(B146,'DT HUEVO'!$A:$E,4,0)</f>
        <v>#N/A</v>
      </c>
      <c r="L146" t="str">
        <f>+IFERROR(VLOOKUP(Tabla4[[#This Row],[id_item]],'BD TAT'!A:B,2,FALSE),"OTRO")</f>
        <v>OTRO</v>
      </c>
    </row>
    <row r="147" spans="1:12">
      <c r="A147" s="5"/>
      <c r="B147" s="5"/>
      <c r="D147"/>
      <c r="E147"/>
      <c r="F147"/>
      <c r="G147" s="114" t="e">
        <f>+VLOOKUP(Tabla4[[#This Row],[cedi]],'CONVERSION DATOS'!B:C,2,0)</f>
        <v>#N/A</v>
      </c>
      <c r="H147" s="110">
        <f t="shared" si="5"/>
        <v>0</v>
      </c>
      <c r="I147" s="26" t="e">
        <f>+VLOOKUP(G147,'DT HUEVO'!H:K,3,0)</f>
        <v>#N/A</v>
      </c>
      <c r="J147" s="26" t="e">
        <f>+VLOOKUP(B147,'DT HUEVO'!$A:$D,3,0)</f>
        <v>#N/A</v>
      </c>
      <c r="K147" s="26" t="e">
        <f>VLOOKUP(B147,'DT HUEVO'!$A:$E,4,0)</f>
        <v>#N/A</v>
      </c>
      <c r="L147" t="str">
        <f>+IFERROR(VLOOKUP(Tabla4[[#This Row],[id_item]],'BD TAT'!A:B,2,FALSE),"OTRO")</f>
        <v>OTRO</v>
      </c>
    </row>
    <row r="148" spans="1:12">
      <c r="A148" s="5"/>
      <c r="B148" s="5"/>
      <c r="D148"/>
      <c r="E148"/>
      <c r="F148"/>
      <c r="G148" s="114" t="e">
        <f>+VLOOKUP(Tabla4[[#This Row],[cedi]],'CONVERSION DATOS'!B:C,2,0)</f>
        <v>#N/A</v>
      </c>
      <c r="H148" s="110">
        <f t="shared" si="5"/>
        <v>0</v>
      </c>
      <c r="I148" s="26" t="e">
        <f>+VLOOKUP(G148,'DT HUEVO'!H:K,3,0)</f>
        <v>#N/A</v>
      </c>
      <c r="J148" s="26" t="e">
        <f>+VLOOKUP(B148,'DT HUEVO'!$A:$D,3,0)</f>
        <v>#N/A</v>
      </c>
      <c r="K148" s="26" t="e">
        <f>VLOOKUP(B148,'DT HUEVO'!$A:$E,4,0)</f>
        <v>#N/A</v>
      </c>
      <c r="L148" t="str">
        <f>+IFERROR(VLOOKUP(Tabla4[[#This Row],[id_item]],'BD TAT'!A:B,2,FALSE),"OTRO")</f>
        <v>OTRO</v>
      </c>
    </row>
    <row r="149" spans="1:12">
      <c r="A149" s="5"/>
      <c r="B149" s="5"/>
      <c r="D149"/>
      <c r="E149"/>
      <c r="F149"/>
      <c r="G149" s="114" t="e">
        <f>+VLOOKUP(Tabla4[[#This Row],[cedi]],'CONVERSION DATOS'!B:C,2,0)</f>
        <v>#N/A</v>
      </c>
      <c r="H149" s="110">
        <f t="shared" ref="H149:H155" si="6">IFERROR((AVERAGE(D149:F149)),0)</f>
        <v>0</v>
      </c>
      <c r="I149" s="26" t="e">
        <f>+VLOOKUP(G149,'DT HUEVO'!H:K,3,0)</f>
        <v>#N/A</v>
      </c>
      <c r="J149" s="26" t="e">
        <f>+VLOOKUP(B149,'DT HUEVO'!$A:$D,3,0)</f>
        <v>#N/A</v>
      </c>
      <c r="K149" s="26" t="e">
        <f>VLOOKUP(B149,'DT HUEVO'!$A:$E,4,0)</f>
        <v>#N/A</v>
      </c>
      <c r="L149" t="str">
        <f>+IFERROR(VLOOKUP(Tabla4[[#This Row],[id_item]],'BD TAT'!A:B,2,FALSE),"OTRO")</f>
        <v>OTRO</v>
      </c>
    </row>
    <row r="150" spans="1:12">
      <c r="A150" s="5"/>
      <c r="B150" s="5"/>
      <c r="D150"/>
      <c r="E150"/>
      <c r="F150"/>
      <c r="G150" s="114" t="e">
        <f>+VLOOKUP(Tabla4[[#This Row],[cedi]],'CONVERSION DATOS'!B:C,2,0)</f>
        <v>#N/A</v>
      </c>
      <c r="H150" s="110">
        <f t="shared" si="6"/>
        <v>0</v>
      </c>
      <c r="I150" s="26" t="e">
        <f>+VLOOKUP(G150,'DT HUEVO'!H:K,3,0)</f>
        <v>#N/A</v>
      </c>
      <c r="J150" s="26" t="e">
        <f>+VLOOKUP(B150,'DT HUEVO'!$A:$D,3,0)</f>
        <v>#N/A</v>
      </c>
      <c r="K150" s="26" t="e">
        <f>VLOOKUP(B150,'DT HUEVO'!$A:$E,4,0)</f>
        <v>#N/A</v>
      </c>
      <c r="L150" t="str">
        <f>+IFERROR(VLOOKUP(Tabla4[[#This Row],[id_item]],'BD TAT'!A:B,2,FALSE),"OTRO")</f>
        <v>OTRO</v>
      </c>
    </row>
    <row r="151" spans="1:12">
      <c r="A151" s="5"/>
      <c r="B151" s="5"/>
      <c r="D151"/>
      <c r="E151"/>
      <c r="F151"/>
      <c r="G151" s="114" t="e">
        <f>+VLOOKUP(Tabla4[[#This Row],[cedi]],'CONVERSION DATOS'!B:C,2,0)</f>
        <v>#N/A</v>
      </c>
      <c r="H151" s="110">
        <f t="shared" si="6"/>
        <v>0</v>
      </c>
      <c r="I151" s="26" t="e">
        <f>+VLOOKUP(G151,'DT HUEVO'!H:K,3,0)</f>
        <v>#N/A</v>
      </c>
      <c r="J151" s="26" t="e">
        <f>+VLOOKUP(B151,'DT HUEVO'!$A:$D,3,0)</f>
        <v>#N/A</v>
      </c>
      <c r="K151" s="26" t="e">
        <f>VLOOKUP(B151,'DT HUEVO'!$A:$E,4,0)</f>
        <v>#N/A</v>
      </c>
      <c r="L151" t="str">
        <f>+IFERROR(VLOOKUP(Tabla4[[#This Row],[id_item]],'BD TAT'!A:B,2,FALSE),"OTRO")</f>
        <v>OTRO</v>
      </c>
    </row>
    <row r="152" spans="1:12">
      <c r="A152" s="5"/>
      <c r="B152" s="5"/>
      <c r="D152"/>
      <c r="E152"/>
      <c r="F152"/>
      <c r="G152" s="114" t="e">
        <f>+VLOOKUP(Tabla4[[#This Row],[cedi]],'CONVERSION DATOS'!B:C,2,0)</f>
        <v>#N/A</v>
      </c>
      <c r="H152" s="110">
        <f t="shared" si="6"/>
        <v>0</v>
      </c>
      <c r="I152" s="26" t="e">
        <f>+VLOOKUP(G152,'DT HUEVO'!H:K,3,0)</f>
        <v>#N/A</v>
      </c>
      <c r="J152" s="26" t="e">
        <f>+VLOOKUP(B152,'DT HUEVO'!$A:$D,3,0)</f>
        <v>#N/A</v>
      </c>
      <c r="K152" s="26" t="e">
        <f>VLOOKUP(B152,'DT HUEVO'!$A:$E,4,0)</f>
        <v>#N/A</v>
      </c>
      <c r="L152" t="str">
        <f>+IFERROR(VLOOKUP(Tabla4[[#This Row],[id_item]],'BD TAT'!A:B,2,FALSE),"OTRO")</f>
        <v>OTRO</v>
      </c>
    </row>
    <row r="153" spans="1:12">
      <c r="A153" s="167"/>
      <c r="B153" s="5"/>
      <c r="D153"/>
      <c r="E153"/>
      <c r="F153"/>
      <c r="G153" s="114" t="e">
        <f>+VLOOKUP(Tabla4[[#This Row],[cedi]],'CONVERSION DATOS'!B:C,2,0)</f>
        <v>#N/A</v>
      </c>
      <c r="H153" s="110">
        <f t="shared" si="6"/>
        <v>0</v>
      </c>
      <c r="I153" s="26" t="e">
        <f>+VLOOKUP(G153,'DT HUEVO'!H:K,3,0)</f>
        <v>#N/A</v>
      </c>
      <c r="J153" s="26" t="e">
        <f>+VLOOKUP(B153,'DT HUEVO'!$A:$D,3,0)</f>
        <v>#N/A</v>
      </c>
      <c r="K153" s="26" t="e">
        <f>VLOOKUP(B153,'DT HUEVO'!$A:$E,4,0)</f>
        <v>#N/A</v>
      </c>
      <c r="L153" t="str">
        <f>+IFERROR(VLOOKUP(Tabla4[[#This Row],[id_item]],'BD TAT'!A:B,2,FALSE),"OTRO")</f>
        <v>OTRO</v>
      </c>
    </row>
    <row r="154" spans="1:12">
      <c r="A154" s="5"/>
      <c r="B154" s="5"/>
      <c r="D154"/>
      <c r="E154"/>
      <c r="F154"/>
      <c r="G154" s="114" t="e">
        <f>+VLOOKUP(Tabla4[[#This Row],[cedi]],'CONVERSION DATOS'!B:C,2,0)</f>
        <v>#N/A</v>
      </c>
      <c r="H154" s="110">
        <f t="shared" si="6"/>
        <v>0</v>
      </c>
      <c r="I154" s="26" t="e">
        <f>+VLOOKUP(G154,'DT HUEVO'!H:K,3,0)</f>
        <v>#N/A</v>
      </c>
      <c r="J154" s="26" t="e">
        <f>+VLOOKUP(B154,'DT HUEVO'!$A:$D,3,0)</f>
        <v>#N/A</v>
      </c>
      <c r="K154" s="26" t="e">
        <f>VLOOKUP(B154,'DT HUEVO'!$A:$E,4,0)</f>
        <v>#N/A</v>
      </c>
      <c r="L154" t="str">
        <f>+IFERROR(VLOOKUP(Tabla4[[#This Row],[id_item]],'BD TAT'!A:B,2,FALSE),"OTRO")</f>
        <v>OTRO</v>
      </c>
    </row>
    <row r="155" spans="1:12">
      <c r="A155" s="5"/>
      <c r="B155" s="5"/>
      <c r="D155"/>
      <c r="E155"/>
      <c r="F155"/>
      <c r="G155" s="114" t="e">
        <f>+VLOOKUP(Tabla4[[#This Row],[cedi]],'CONVERSION DATOS'!B:C,2,0)</f>
        <v>#N/A</v>
      </c>
      <c r="H155" s="110">
        <f t="shared" si="6"/>
        <v>0</v>
      </c>
      <c r="I155" s="26" t="e">
        <f>+VLOOKUP(G155,'DT HUEVO'!H:K,3,0)</f>
        <v>#N/A</v>
      </c>
      <c r="J155" s="26" t="e">
        <f>+VLOOKUP(B155,'DT HUEVO'!$A:$D,3,0)</f>
        <v>#N/A</v>
      </c>
      <c r="K155" s="26" t="e">
        <f>VLOOKUP(B155,'DT HUEVO'!$A:$E,4,0)</f>
        <v>#N/A</v>
      </c>
      <c r="L155" t="str">
        <f>+IFERROR(VLOOKUP(Tabla4[[#This Row],[id_item]],'BD TAT'!A:B,2,FALSE),"OTRO")</f>
        <v>OTRO</v>
      </c>
    </row>
    <row r="156" spans="1:12">
      <c r="A156" s="5"/>
      <c r="B156" s="5"/>
      <c r="D156"/>
      <c r="E156"/>
      <c r="F156"/>
      <c r="G156" s="114" t="e">
        <f>+VLOOKUP(Tabla4[[#This Row],[cedi]],'CONVERSION DATOS'!B:C,2,0)</f>
        <v>#N/A</v>
      </c>
      <c r="H156" s="110">
        <f t="shared" ref="H156" si="7">IFERROR((AVERAGE(D156:F156)),0)</f>
        <v>0</v>
      </c>
      <c r="I156" s="26" t="e">
        <f>+VLOOKUP(G156,'DT HUEVO'!H:K,3,0)</f>
        <v>#N/A</v>
      </c>
      <c r="J156" s="26" t="e">
        <f>+VLOOKUP(B156,'DT HUEVO'!$A:$D,3,0)</f>
        <v>#N/A</v>
      </c>
      <c r="K156" s="26" t="e">
        <f>VLOOKUP(B156,'DT HUEVO'!$A:$E,4,0)</f>
        <v>#N/A</v>
      </c>
      <c r="L156" t="str">
        <f>+IFERROR(VLOOKUP(Tabla4[[#This Row],[id_item]],'BD TAT'!A:B,2,FALSE),"OTRO")</f>
        <v>OTRO</v>
      </c>
    </row>
    <row r="157" spans="1:12">
      <c r="A157" s="5"/>
      <c r="B157" s="5"/>
      <c r="D157"/>
      <c r="E157"/>
      <c r="F157"/>
      <c r="G157" s="114" t="e">
        <f>+VLOOKUP(Tabla4[[#This Row],[cedi]],'CONVERSION DATOS'!B:C,2,0)</f>
        <v>#N/A</v>
      </c>
      <c r="H157" s="110">
        <f t="shared" ref="H157" si="8">IFERROR((AVERAGE(D157:F157)),0)</f>
        <v>0</v>
      </c>
      <c r="I157" s="26" t="e">
        <f>+VLOOKUP(G157,'DT HUEVO'!H:K,3,0)</f>
        <v>#N/A</v>
      </c>
      <c r="J157" s="26" t="e">
        <f>+VLOOKUP(B157,'DT HUEVO'!$A:$D,3,0)</f>
        <v>#N/A</v>
      </c>
      <c r="K157" s="26" t="e">
        <f>VLOOKUP(B157,'DT HUEVO'!$A:$E,4,0)</f>
        <v>#N/A</v>
      </c>
      <c r="L157" t="str">
        <f>+IFERROR(VLOOKUP(Tabla4[[#This Row],[id_item]],'BD TAT'!A:B,2,FALSE),"OTRO")</f>
        <v>OTRO</v>
      </c>
    </row>
    <row r="158" spans="1:12">
      <c r="A158" s="5"/>
      <c r="B158" s="5"/>
      <c r="D158"/>
      <c r="E158"/>
      <c r="F158"/>
      <c r="G158" s="114"/>
      <c r="H158" s="110"/>
      <c r="I158" s="26"/>
      <c r="J158" s="26"/>
    </row>
    <row r="159" spans="1:12">
      <c r="A159" s="5"/>
      <c r="B159" s="5"/>
      <c r="D159"/>
      <c r="E159"/>
      <c r="F159"/>
      <c r="G159" s="114"/>
      <c r="H159" s="110"/>
      <c r="I159" s="26"/>
      <c r="J159" s="26"/>
    </row>
    <row r="160" spans="1:12">
      <c r="A160" s="5"/>
      <c r="B160" s="5"/>
      <c r="D160"/>
      <c r="E160"/>
      <c r="F160"/>
      <c r="G160" s="114"/>
      <c r="H160" s="110"/>
      <c r="I160" s="26"/>
      <c r="J160" s="26"/>
    </row>
    <row r="161" spans="1:10">
      <c r="A161" s="167"/>
      <c r="B161" s="5"/>
      <c r="D161"/>
      <c r="E161"/>
      <c r="F161"/>
      <c r="G161" s="114"/>
      <c r="H161" s="110"/>
      <c r="I161" s="26"/>
      <c r="J161" s="26"/>
    </row>
    <row r="162" spans="1:10">
      <c r="A162" s="5"/>
      <c r="B162" s="5"/>
      <c r="D162"/>
      <c r="E162"/>
      <c r="F162"/>
      <c r="G162" s="114"/>
      <c r="H162" s="110"/>
      <c r="I162" s="26"/>
      <c r="J162" s="26"/>
    </row>
    <row r="163" spans="1:10">
      <c r="A163" s="167"/>
      <c r="B163" s="5"/>
      <c r="D163"/>
      <c r="E163"/>
      <c r="F163"/>
      <c r="G163" s="114"/>
      <c r="H163" s="110"/>
      <c r="I163" s="26"/>
      <c r="J163" s="26"/>
    </row>
    <row r="164" spans="1:10">
      <c r="A164" s="5"/>
      <c r="B164" s="5"/>
      <c r="D164"/>
      <c r="E164"/>
      <c r="F164"/>
      <c r="G164" s="114"/>
      <c r="H164" s="110"/>
      <c r="I164" s="26"/>
      <c r="J164" s="26"/>
    </row>
    <row r="165" spans="1:10">
      <c r="A165" s="5"/>
      <c r="B165" s="5"/>
      <c r="D165"/>
      <c r="E165"/>
      <c r="F165"/>
      <c r="G165" s="114"/>
      <c r="H165" s="110"/>
      <c r="I165" s="26"/>
      <c r="J165" s="26"/>
    </row>
    <row r="166" spans="1:10">
      <c r="A166" s="5"/>
      <c r="B166" s="5"/>
      <c r="D166"/>
      <c r="E166"/>
      <c r="F166"/>
      <c r="G166" s="114"/>
      <c r="H166" s="110"/>
      <c r="I166" s="26"/>
      <c r="J166" s="26"/>
    </row>
    <row r="167" spans="1:10">
      <c r="A167" s="5"/>
      <c r="B167" s="5"/>
      <c r="D167"/>
      <c r="E167"/>
      <c r="F167"/>
      <c r="G167" s="114"/>
      <c r="H167" s="110"/>
      <c r="I167" s="26"/>
      <c r="J167" s="26"/>
    </row>
    <row r="168" spans="1:10">
      <c r="A168" s="5"/>
      <c r="B168" s="5"/>
      <c r="D168"/>
      <c r="E168"/>
      <c r="F168"/>
      <c r="G168" s="114"/>
      <c r="H168" s="110"/>
      <c r="I168" s="26"/>
      <c r="J168" s="26"/>
    </row>
    <row r="169" spans="1:10">
      <c r="A169" s="5"/>
      <c r="B169" s="5"/>
      <c r="D169"/>
      <c r="E169"/>
      <c r="F169"/>
      <c r="G169" s="114"/>
      <c r="H169" s="110"/>
      <c r="I169" s="26"/>
      <c r="J169" s="26"/>
    </row>
    <row r="170" spans="1:10">
      <c r="A170" s="5"/>
      <c r="B170" s="5"/>
      <c r="D170"/>
      <c r="E170"/>
      <c r="F170"/>
      <c r="G170" s="114"/>
      <c r="H170" s="110"/>
      <c r="I170" s="26"/>
      <c r="J170" s="26"/>
    </row>
    <row r="171" spans="1:10">
      <c r="A171" s="5"/>
      <c r="B171" s="5"/>
      <c r="D171"/>
      <c r="E171"/>
      <c r="F171"/>
      <c r="G171" s="114"/>
      <c r="H171" s="110"/>
      <c r="I171" s="26"/>
      <c r="J171" s="26"/>
    </row>
    <row r="172" spans="1:10">
      <c r="A172" s="167"/>
      <c r="B172" s="5"/>
      <c r="D172"/>
      <c r="E172"/>
      <c r="F172"/>
      <c r="G172" s="114"/>
      <c r="H172" s="110"/>
      <c r="I172" s="26"/>
      <c r="J172" s="26"/>
    </row>
    <row r="173" spans="1:10">
      <c r="A173" s="5"/>
      <c r="B173" s="5"/>
      <c r="D173"/>
      <c r="E173"/>
      <c r="F173"/>
      <c r="G173" s="114"/>
      <c r="H173" s="110"/>
      <c r="I173" s="26"/>
      <c r="J173" s="26"/>
    </row>
    <row r="174" spans="1:10">
      <c r="A174" s="5"/>
      <c r="B174" s="5"/>
      <c r="D174"/>
      <c r="E174"/>
      <c r="F174"/>
      <c r="G174" s="114"/>
      <c r="H174" s="110"/>
      <c r="I174" s="26"/>
      <c r="J174" s="26"/>
    </row>
    <row r="175" spans="1:10">
      <c r="A175" s="5"/>
      <c r="B175" s="5"/>
      <c r="D175"/>
      <c r="E175"/>
      <c r="F175"/>
      <c r="G175" s="114"/>
      <c r="H175" s="110"/>
      <c r="I175" s="26"/>
      <c r="J175" s="26"/>
    </row>
    <row r="176" spans="1:10">
      <c r="A176" s="167"/>
      <c r="B176" s="5"/>
      <c r="D176"/>
      <c r="E176"/>
      <c r="F176"/>
      <c r="G176" s="215"/>
      <c r="H176" s="216"/>
      <c r="I176" s="26"/>
      <c r="J176" s="26"/>
    </row>
    <row r="177" spans="1:10">
      <c r="A177" s="5"/>
      <c r="B177" s="5"/>
      <c r="D177"/>
      <c r="E177"/>
      <c r="F177"/>
      <c r="G177" s="215"/>
      <c r="H177" s="216"/>
      <c r="I177" s="26"/>
      <c r="J177" s="26"/>
    </row>
    <row r="178" spans="1:10">
      <c r="A178" s="167"/>
      <c r="B178" s="5"/>
      <c r="D178"/>
      <c r="E178"/>
      <c r="F178"/>
      <c r="G178" s="215"/>
      <c r="H178" s="216"/>
      <c r="I178" s="26"/>
      <c r="J178" s="26"/>
    </row>
    <row r="179" spans="1:10">
      <c r="D179"/>
      <c r="E179"/>
      <c r="F179"/>
    </row>
    <row r="180" spans="1:10">
      <c r="D180"/>
      <c r="E180"/>
      <c r="F180"/>
    </row>
    <row r="181" spans="1:10">
      <c r="D181"/>
      <c r="E181"/>
      <c r="F181"/>
    </row>
    <row r="182" spans="1:10">
      <c r="D182"/>
      <c r="E182"/>
      <c r="F182"/>
    </row>
    <row r="183" spans="1:10">
      <c r="D183"/>
      <c r="E183"/>
      <c r="F183"/>
    </row>
    <row r="184" spans="1:10">
      <c r="D184"/>
      <c r="E184"/>
      <c r="F184"/>
    </row>
    <row r="185" spans="1:10">
      <c r="D185"/>
      <c r="E185"/>
      <c r="F185"/>
    </row>
    <row r="186" spans="1:10">
      <c r="D186"/>
      <c r="E186"/>
      <c r="F186"/>
    </row>
    <row r="187" spans="1:10">
      <c r="D187"/>
      <c r="E187"/>
      <c r="F187"/>
    </row>
    <row r="188" spans="1:10">
      <c r="D188"/>
      <c r="E188"/>
      <c r="F188"/>
    </row>
    <row r="189" spans="1:10">
      <c r="D189"/>
      <c r="E189"/>
      <c r="F189"/>
    </row>
    <row r="190" spans="1:10">
      <c r="D190"/>
      <c r="E190"/>
      <c r="F190"/>
    </row>
    <row r="191" spans="1:10">
      <c r="D191"/>
      <c r="E191"/>
      <c r="F191"/>
    </row>
    <row r="192" spans="1:10">
      <c r="D192"/>
      <c r="E192"/>
      <c r="F192"/>
    </row>
    <row r="193" spans="4:6">
      <c r="D193"/>
      <c r="E193"/>
      <c r="F193"/>
    </row>
    <row r="194" spans="4:6">
      <c r="D194"/>
      <c r="E194"/>
      <c r="F194"/>
    </row>
    <row r="195" spans="4:6">
      <c r="D195"/>
      <c r="E195"/>
      <c r="F195"/>
    </row>
    <row r="196" spans="4:6">
      <c r="D196"/>
      <c r="E196"/>
      <c r="F196"/>
    </row>
    <row r="197" spans="4:6">
      <c r="D197"/>
      <c r="E197"/>
      <c r="F197"/>
    </row>
    <row r="198" spans="4:6">
      <c r="D198"/>
      <c r="E198"/>
      <c r="F198"/>
    </row>
    <row r="199" spans="4:6">
      <c r="D199"/>
      <c r="E199"/>
      <c r="F199"/>
    </row>
    <row r="200" spans="4:6">
      <c r="D200"/>
      <c r="E200"/>
      <c r="F200"/>
    </row>
    <row r="201" spans="4:6">
      <c r="D201"/>
      <c r="E201"/>
      <c r="F201"/>
    </row>
    <row r="202" spans="4:6">
      <c r="D202"/>
      <c r="E202"/>
      <c r="F202"/>
    </row>
    <row r="203" spans="4:6">
      <c r="D203"/>
      <c r="E203"/>
      <c r="F203"/>
    </row>
    <row r="204" spans="4:6">
      <c r="D204"/>
      <c r="E204"/>
      <c r="F204"/>
    </row>
    <row r="205" spans="4:6">
      <c r="D205"/>
      <c r="E205"/>
      <c r="F205"/>
    </row>
    <row r="206" spans="4:6">
      <c r="D206"/>
      <c r="E206"/>
      <c r="F206"/>
    </row>
    <row r="207" spans="4:6">
      <c r="D207"/>
      <c r="E207"/>
      <c r="F207"/>
    </row>
    <row r="208" spans="4:6">
      <c r="D208"/>
      <c r="E208"/>
      <c r="F208"/>
    </row>
    <row r="209" spans="4:6">
      <c r="D209"/>
      <c r="E209"/>
      <c r="F209"/>
    </row>
    <row r="210" spans="4:6">
      <c r="D210"/>
      <c r="E210"/>
      <c r="F210"/>
    </row>
    <row r="211" spans="4:6">
      <c r="D211"/>
      <c r="E211"/>
      <c r="F211"/>
    </row>
    <row r="212" spans="4:6">
      <c r="D212"/>
      <c r="E212"/>
      <c r="F212"/>
    </row>
    <row r="213" spans="4:6">
      <c r="D213"/>
      <c r="E213"/>
      <c r="F213"/>
    </row>
    <row r="214" spans="4:6">
      <c r="D214"/>
      <c r="E214"/>
      <c r="F214"/>
    </row>
    <row r="215" spans="4:6">
      <c r="D215"/>
      <c r="E215"/>
      <c r="F215"/>
    </row>
    <row r="216" spans="4:6">
      <c r="D216"/>
      <c r="E216"/>
      <c r="F216"/>
    </row>
    <row r="217" spans="4:6">
      <c r="D217"/>
      <c r="E217"/>
      <c r="F217"/>
    </row>
    <row r="218" spans="4:6">
      <c r="D218"/>
      <c r="E218"/>
      <c r="F218"/>
    </row>
    <row r="219" spans="4:6">
      <c r="D219"/>
      <c r="E219"/>
      <c r="F219"/>
    </row>
    <row r="220" spans="4:6">
      <c r="D220"/>
      <c r="E220"/>
      <c r="F220"/>
    </row>
    <row r="221" spans="4:6">
      <c r="D221"/>
      <c r="E221"/>
      <c r="F221"/>
    </row>
    <row r="222" spans="4:6">
      <c r="D222"/>
      <c r="E222"/>
      <c r="F222"/>
    </row>
    <row r="223" spans="4:6">
      <c r="D223"/>
      <c r="E223"/>
      <c r="F223"/>
    </row>
    <row r="224" spans="4:6">
      <c r="D224"/>
      <c r="E224"/>
      <c r="F224"/>
    </row>
    <row r="225" spans="4:6">
      <c r="D225"/>
      <c r="E225"/>
      <c r="F225"/>
    </row>
    <row r="226" spans="4:6">
      <c r="D226"/>
      <c r="E226"/>
      <c r="F226"/>
    </row>
    <row r="227" spans="4:6">
      <c r="D227"/>
      <c r="E227"/>
      <c r="F227"/>
    </row>
    <row r="228" spans="4:6">
      <c r="D228"/>
      <c r="E228"/>
      <c r="F228"/>
    </row>
    <row r="229" spans="4:6">
      <c r="D229"/>
      <c r="E229"/>
      <c r="F229"/>
    </row>
    <row r="230" spans="4:6">
      <c r="D230"/>
      <c r="E230"/>
      <c r="F230"/>
    </row>
    <row r="231" spans="4:6">
      <c r="D231"/>
      <c r="E231"/>
      <c r="F231"/>
    </row>
    <row r="232" spans="4:6">
      <c r="D232"/>
      <c r="E232"/>
      <c r="F232"/>
    </row>
    <row r="233" spans="4:6">
      <c r="D233"/>
      <c r="E233"/>
      <c r="F233"/>
    </row>
    <row r="234" spans="4:6">
      <c r="D234"/>
      <c r="E234"/>
      <c r="F234"/>
    </row>
    <row r="235" spans="4:6">
      <c r="D235"/>
      <c r="E235"/>
      <c r="F235"/>
    </row>
    <row r="236" spans="4:6">
      <c r="D236"/>
      <c r="E236"/>
      <c r="F236"/>
    </row>
    <row r="237" spans="4:6">
      <c r="D237"/>
      <c r="E237"/>
      <c r="F237"/>
    </row>
    <row r="238" spans="4:6">
      <c r="D238"/>
      <c r="E238"/>
      <c r="F238"/>
    </row>
    <row r="239" spans="4:6">
      <c r="D239"/>
      <c r="E239"/>
      <c r="F239"/>
    </row>
    <row r="240" spans="4:6">
      <c r="D240"/>
      <c r="E240"/>
      <c r="F240"/>
    </row>
    <row r="241" spans="4:6">
      <c r="D241"/>
      <c r="E241"/>
      <c r="F241"/>
    </row>
    <row r="242" spans="4:6">
      <c r="D242"/>
      <c r="E242"/>
      <c r="F242"/>
    </row>
    <row r="243" spans="4:6">
      <c r="D243"/>
      <c r="E243"/>
      <c r="F243"/>
    </row>
    <row r="244" spans="4:6">
      <c r="D244"/>
      <c r="E244"/>
      <c r="F244"/>
    </row>
    <row r="245" spans="4:6">
      <c r="D245"/>
      <c r="E245"/>
      <c r="F245"/>
    </row>
    <row r="246" spans="4:6">
      <c r="D246"/>
      <c r="E246"/>
      <c r="F246"/>
    </row>
    <row r="247" spans="4:6">
      <c r="D247"/>
      <c r="E247"/>
      <c r="F247"/>
    </row>
    <row r="248" spans="4:6">
      <c r="D248"/>
      <c r="E248"/>
      <c r="F248"/>
    </row>
    <row r="249" spans="4:6">
      <c r="D249"/>
      <c r="E249"/>
      <c r="F249"/>
    </row>
    <row r="250" spans="4:6">
      <c r="D250"/>
      <c r="E250"/>
      <c r="F250"/>
    </row>
    <row r="251" spans="4:6">
      <c r="D251"/>
      <c r="E251"/>
      <c r="F251"/>
    </row>
    <row r="252" spans="4:6">
      <c r="D252"/>
      <c r="E252"/>
      <c r="F252"/>
    </row>
    <row r="253" spans="4:6">
      <c r="D253"/>
      <c r="E253"/>
      <c r="F253"/>
    </row>
    <row r="254" spans="4:6">
      <c r="D254"/>
      <c r="E254"/>
      <c r="F254"/>
    </row>
    <row r="255" spans="4:6">
      <c r="D255"/>
      <c r="E255"/>
      <c r="F255"/>
    </row>
    <row r="256" spans="4:6">
      <c r="D256"/>
      <c r="E256"/>
      <c r="F256"/>
    </row>
    <row r="257" spans="4:6">
      <c r="D257"/>
      <c r="E257"/>
      <c r="F257"/>
    </row>
    <row r="258" spans="4:6">
      <c r="D258"/>
      <c r="E258"/>
      <c r="F258"/>
    </row>
    <row r="259" spans="4:6">
      <c r="D259"/>
      <c r="E259"/>
      <c r="F259"/>
    </row>
    <row r="260" spans="4:6">
      <c r="D260"/>
      <c r="E260"/>
      <c r="F260"/>
    </row>
    <row r="261" spans="4:6">
      <c r="D261"/>
      <c r="E261"/>
      <c r="F261"/>
    </row>
    <row r="262" spans="4:6">
      <c r="D262"/>
      <c r="E262"/>
      <c r="F262"/>
    </row>
    <row r="263" spans="4:6">
      <c r="D263"/>
      <c r="E263"/>
      <c r="F263"/>
    </row>
    <row r="264" spans="4:6">
      <c r="D264"/>
      <c r="E264"/>
      <c r="F264"/>
    </row>
    <row r="265" spans="4:6">
      <c r="D265"/>
      <c r="E265"/>
      <c r="F265"/>
    </row>
    <row r="266" spans="4:6">
      <c r="D266"/>
      <c r="E266"/>
      <c r="F266"/>
    </row>
    <row r="267" spans="4:6">
      <c r="D267"/>
      <c r="E267"/>
      <c r="F267"/>
    </row>
    <row r="268" spans="4:6">
      <c r="D268"/>
      <c r="E268"/>
      <c r="F268"/>
    </row>
    <row r="269" spans="4:6">
      <c r="D269"/>
      <c r="E269"/>
      <c r="F269"/>
    </row>
    <row r="270" spans="4:6">
      <c r="D270"/>
      <c r="E270"/>
      <c r="F270"/>
    </row>
    <row r="271" spans="4:6">
      <c r="D271"/>
      <c r="E271"/>
      <c r="F271"/>
    </row>
    <row r="272" spans="4:6">
      <c r="D272"/>
      <c r="E272"/>
      <c r="F272"/>
    </row>
    <row r="273" spans="4:6">
      <c r="D273"/>
      <c r="E273"/>
      <c r="F273"/>
    </row>
    <row r="274" spans="4:6">
      <c r="D274"/>
      <c r="E274"/>
      <c r="F274"/>
    </row>
    <row r="275" spans="4:6">
      <c r="D275"/>
      <c r="E275"/>
      <c r="F275"/>
    </row>
    <row r="276" spans="4:6">
      <c r="D276"/>
      <c r="E276"/>
      <c r="F276"/>
    </row>
    <row r="277" spans="4:6">
      <c r="D277"/>
      <c r="E277"/>
      <c r="F277"/>
    </row>
    <row r="278" spans="4:6">
      <c r="D278"/>
      <c r="E278"/>
      <c r="F278"/>
    </row>
    <row r="279" spans="4:6">
      <c r="D279"/>
      <c r="E279"/>
      <c r="F279"/>
    </row>
    <row r="280" spans="4:6">
      <c r="D280"/>
      <c r="E280"/>
      <c r="F280"/>
    </row>
    <row r="281" spans="4:6">
      <c r="D281"/>
      <c r="E281"/>
      <c r="F281"/>
    </row>
    <row r="282" spans="4:6">
      <c r="D282"/>
      <c r="E282"/>
      <c r="F282"/>
    </row>
    <row r="283" spans="4:6">
      <c r="D283"/>
      <c r="E283"/>
      <c r="F283"/>
    </row>
    <row r="284" spans="4:6">
      <c r="D284"/>
      <c r="E284"/>
      <c r="F284"/>
    </row>
    <row r="285" spans="4:6">
      <c r="D285"/>
      <c r="E285"/>
      <c r="F285"/>
    </row>
    <row r="286" spans="4:6">
      <c r="D286"/>
      <c r="E286"/>
      <c r="F286"/>
    </row>
    <row r="287" spans="4:6">
      <c r="D287"/>
      <c r="E287"/>
      <c r="F287"/>
    </row>
    <row r="288" spans="4:6">
      <c r="D288"/>
      <c r="E288"/>
      <c r="F288"/>
    </row>
  </sheetData>
  <phoneticPr fontId="27" type="noConversion"/>
  <conditionalFormatting sqref="D179:F179">
    <cfRule type="colorScale" priority="2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80:F180">
    <cfRule type="colorScale" priority="2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81:F181">
    <cfRule type="colorScale" priority="2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82:F182">
    <cfRule type="colorScale" priority="2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83:F183">
    <cfRule type="colorScale" priority="2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84:F184">
    <cfRule type="colorScale" priority="2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85:F185">
    <cfRule type="colorScale" priority="2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86:F186">
    <cfRule type="colorScale" priority="2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87:F187">
    <cfRule type="colorScale" priority="3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88:F188">
    <cfRule type="colorScale" priority="3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89:F189">
    <cfRule type="colorScale" priority="3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90:F190">
    <cfRule type="colorScale" priority="3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91:F191">
    <cfRule type="colorScale" priority="3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92:F192">
    <cfRule type="colorScale" priority="3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93:F193">
    <cfRule type="colorScale" priority="3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94:F194">
    <cfRule type="colorScale" priority="3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95:F195">
    <cfRule type="colorScale" priority="3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96:F196">
    <cfRule type="colorScale" priority="3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97:F197">
    <cfRule type="colorScale" priority="3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98:F198">
    <cfRule type="colorScale" priority="3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99:F199">
    <cfRule type="colorScale" priority="3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00:F200">
    <cfRule type="colorScale" priority="3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01:F201">
    <cfRule type="colorScale" priority="3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02:F202">
    <cfRule type="colorScale" priority="3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03:F203">
    <cfRule type="colorScale" priority="3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04:F204">
    <cfRule type="colorScale" priority="3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05:F205">
    <cfRule type="colorScale" priority="3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06:F206">
    <cfRule type="colorScale" priority="3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07:F207">
    <cfRule type="colorScale" priority="3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08:F208">
    <cfRule type="colorScale" priority="3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09:F209">
    <cfRule type="colorScale" priority="60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10:F210">
    <cfRule type="colorScale" priority="60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11:F211">
    <cfRule type="colorScale" priority="60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12:F212">
    <cfRule type="colorScale" priority="61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13:F213">
    <cfRule type="colorScale" priority="61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14:F214">
    <cfRule type="colorScale" priority="61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15:F215">
    <cfRule type="colorScale" priority="60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16:F216">
    <cfRule type="colorScale" priority="60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17:F217">
    <cfRule type="colorScale" priority="59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18:F218">
    <cfRule type="colorScale" priority="59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19:F219">
    <cfRule type="colorScale" priority="59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20:F220">
    <cfRule type="colorScale" priority="59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21:F221">
    <cfRule type="colorScale" priority="59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22:F222">
    <cfRule type="colorScale" priority="59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23:F223">
    <cfRule type="colorScale" priority="59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24:F224">
    <cfRule type="colorScale" priority="59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25:F225">
    <cfRule type="colorScale" priority="59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26:F226">
    <cfRule type="colorScale" priority="59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27:F227">
    <cfRule type="colorScale" priority="58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28:F228">
    <cfRule type="colorScale" priority="58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29:F229">
    <cfRule type="colorScale" priority="58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30:F230">
    <cfRule type="colorScale" priority="58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31:F231">
    <cfRule type="colorScale" priority="58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32:F232">
    <cfRule type="colorScale" priority="57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33:F233">
    <cfRule type="colorScale" priority="57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34:F234">
    <cfRule type="colorScale" priority="57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35:F235">
    <cfRule type="colorScale" priority="58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36:F236">
    <cfRule type="colorScale" priority="58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37:F237">
    <cfRule type="colorScale" priority="58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38:F238">
    <cfRule type="colorScale" priority="58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39:F239">
    <cfRule type="colorScale" priority="58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40:F240">
    <cfRule type="colorScale" priority="57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41:F241">
    <cfRule type="colorScale" priority="56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42:F242">
    <cfRule type="colorScale" priority="57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43:F243">
    <cfRule type="colorScale" priority="56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44:F244">
    <cfRule type="colorScale" priority="56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45:F245">
    <cfRule type="colorScale" priority="56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46:F246">
    <cfRule type="colorScale" priority="56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47:F247">
    <cfRule type="colorScale" priority="56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48:F248">
    <cfRule type="colorScale" priority="57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49:F249">
    <cfRule type="colorScale" priority="57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50:F250">
    <cfRule type="colorScale" priority="57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51:F251">
    <cfRule type="colorScale" priority="57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52:F252">
    <cfRule type="colorScale" priority="57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53:F253">
    <cfRule type="colorScale" priority="55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54:F254">
    <cfRule type="colorScale" priority="55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55:F255">
    <cfRule type="colorScale" priority="55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56:F256">
    <cfRule type="colorScale" priority="55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57:F257">
    <cfRule type="colorScale" priority="55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58:F258">
    <cfRule type="colorScale" priority="5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59:F259">
    <cfRule type="colorScale" priority="5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60:F260">
    <cfRule type="colorScale" priority="5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61:F261">
    <cfRule type="colorScale" priority="5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62:F262">
    <cfRule type="colorScale" priority="5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63:F263">
    <cfRule type="colorScale" priority="5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64:F264">
    <cfRule type="colorScale" priority="5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65:F265">
    <cfRule type="colorScale" priority="5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66:F266">
    <cfRule type="colorScale" priority="5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67:F267">
    <cfRule type="colorScale" priority="5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68:F268">
    <cfRule type="colorScale" priority="5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69:F269">
    <cfRule type="colorScale" priority="5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70:F270">
    <cfRule type="colorScale" priority="5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71:F271">
    <cfRule type="colorScale" priority="5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72:F272">
    <cfRule type="colorScale" priority="5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73:F273">
    <cfRule type="colorScale" priority="5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74:F274">
    <cfRule type="colorScale" priority="5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75:F275">
    <cfRule type="colorScale" priority="5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76:F276">
    <cfRule type="colorScale" priority="5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77:F277">
    <cfRule type="colorScale" priority="5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78:F278">
    <cfRule type="colorScale" priority="5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79:F279">
    <cfRule type="colorScale" priority="5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80:F280">
    <cfRule type="colorScale" priority="5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81:F281">
    <cfRule type="colorScale" priority="5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82:F282">
    <cfRule type="colorScale" priority="5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83:F283">
    <cfRule type="colorScale" priority="5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84:F284">
    <cfRule type="colorScale" priority="5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85:F285">
    <cfRule type="colorScale" priority="5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86:F286">
    <cfRule type="colorScale" priority="5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87:F287">
    <cfRule type="colorScale" priority="5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88:F288">
    <cfRule type="colorScale" priority="5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:F4">
    <cfRule type="colorScale" priority="1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:F5">
    <cfRule type="colorScale" priority="1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:F6">
    <cfRule type="colorScale" priority="1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:F7">
    <cfRule type="colorScale" priority="1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:F8">
    <cfRule type="colorScale" priority="1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:F9">
    <cfRule type="colorScale" priority="1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:F10">
    <cfRule type="colorScale" priority="1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1:F11">
    <cfRule type="colorScale" priority="1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:F12">
    <cfRule type="colorScale" priority="1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4:F64">
    <cfRule type="colorScale" priority="1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6:F66">
    <cfRule type="colorScale" priority="1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7:F127">
    <cfRule type="colorScale" priority="1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6:F126">
    <cfRule type="colorScale" priority="1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8:F128">
    <cfRule type="colorScale" priority="1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71:F171">
    <cfRule type="colorScale" priority="1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70:F170">
    <cfRule type="colorScale" priority="1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51:F151">
    <cfRule type="colorScale" priority="1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69:F169">
    <cfRule type="colorScale" priority="1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4:F84">
    <cfRule type="colorScale" priority="1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:F14">
    <cfRule type="colorScale" priority="1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5:F15">
    <cfRule type="colorScale" priority="1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6:F16">
    <cfRule type="colorScale" priority="1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7:F17">
    <cfRule type="colorScale" priority="1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8:F18">
    <cfRule type="colorScale" priority="1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1:F21">
    <cfRule type="colorScale" priority="1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2:F22">
    <cfRule type="colorScale" priority="1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3:F23">
    <cfRule type="colorScale" priority="1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4:F24">
    <cfRule type="colorScale" priority="1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5:F25">
    <cfRule type="colorScale" priority="1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6:F26">
    <cfRule type="colorScale" priority="1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7:F27">
    <cfRule type="colorScale" priority="1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8:F28">
    <cfRule type="colorScale" priority="1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9:F29">
    <cfRule type="colorScale" priority="1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0:F30">
    <cfRule type="colorScale" priority="1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1:F31">
    <cfRule type="colorScale" priority="1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2:F32">
    <cfRule type="colorScale" priority="1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3:F33">
    <cfRule type="colorScale" priority="1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4:F34">
    <cfRule type="colorScale" priority="1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6:F36">
    <cfRule type="colorScale" priority="1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7:F37">
    <cfRule type="colorScale" priority="1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8:F38">
    <cfRule type="colorScale" priority="1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0:F40">
    <cfRule type="colorScale" priority="1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1:F41">
    <cfRule type="colorScale" priority="1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4:F44">
    <cfRule type="colorScale" priority="1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5:F45">
    <cfRule type="colorScale" priority="1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6:F46">
    <cfRule type="colorScale" priority="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7:F47">
    <cfRule type="colorScale" priority="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8:F48">
    <cfRule type="colorScale" priority="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0:F50">
    <cfRule type="colorScale" priority="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1:F51">
    <cfRule type="colorScale" priority="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2:F52">
    <cfRule type="colorScale" priority="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5:F55">
    <cfRule type="colorScale" priority="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6:F56">
    <cfRule type="colorScale" priority="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7:F57">
    <cfRule type="colorScale" priority="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8:F58">
    <cfRule type="colorScale" priority="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9:F59">
    <cfRule type="colorScale" priority="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0:F60">
    <cfRule type="colorScale" priority="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1:F61">
    <cfRule type="colorScale" priority="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2:F62">
    <cfRule type="colorScale" priority="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5:F65">
    <cfRule type="colorScale" priority="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7:F67">
    <cfRule type="colorScale" priority="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8:F68">
    <cfRule type="colorScale" priority="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1:F71">
    <cfRule type="colorScale" priority="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2:F72">
    <cfRule type="colorScale" priority="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3:F73">
    <cfRule type="colorScale" priority="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4:F74">
    <cfRule type="colorScale" priority="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7:F77">
    <cfRule type="colorScale" priority="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9:F79">
    <cfRule type="colorScale" priority="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0:F80">
    <cfRule type="colorScale" priority="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1:F81">
    <cfRule type="colorScale" priority="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2:F82">
    <cfRule type="colorScale" priority="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3:F83"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5:F85">
    <cfRule type="colorScale" priority="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6:F86"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7:F87">
    <cfRule type="colorScale" priority="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8:F88">
    <cfRule type="colorScale" priority="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9:F89">
    <cfRule type="colorScale" priority="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0:F90"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3:F93">
    <cfRule type="colorScale" priority="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4:F94">
    <cfRule type="colorScale" priority="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5:F95">
    <cfRule type="colorScale" priority="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6:F96"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7:F97">
    <cfRule type="colorScale" priority="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8:F98"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9:F99">
    <cfRule type="colorScale" priority="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0:F100"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1:F101">
    <cfRule type="colorScale" priority="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2:F102"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3:F103">
    <cfRule type="colorScale" priority="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9:F109"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10:F110">
    <cfRule type="colorScale" priority="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11:F111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12:F112">
    <cfRule type="colorScale" priority="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16:F116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17:F117">
    <cfRule type="colorScale" priority="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18:F118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19:F119">
    <cfRule type="colorScale" priority="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0:F120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1:F121">
    <cfRule type="colorScale" priority="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2:F122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3:F123">
    <cfRule type="colorScale" priority="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4:F124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9:F129">
    <cfRule type="colorScale" priority="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0:F130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2:F132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3:F133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4:F134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5:F135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6:F136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7:F137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9:F139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0:F140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1:F141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2:F142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3:F143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4:F144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5:F145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6:F146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7:F147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8:F148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50:F150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54:F154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55:F155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56:F156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58:F158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59:F159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62:F162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63:F163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64:F164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65:F165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66:F166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67:F167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68:F168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73:F173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74:F174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57:F157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5:F12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9:F149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:F13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5:F3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6:F7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5:F7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4:F105 D107:F10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1:F13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22">
    <tabColor rgb="FFCCECFF"/>
  </sheetPr>
  <dimension ref="A2:J14"/>
  <sheetViews>
    <sheetView showGridLines="0" workbookViewId="0">
      <selection activeCell="J21" sqref="J21"/>
    </sheetView>
  </sheetViews>
  <sheetFormatPr baseColWidth="10" defaultRowHeight="14.5"/>
  <cols>
    <col min="1" max="1" width="34.6328125" bestFit="1" customWidth="1"/>
    <col min="10" max="10" width="12" bestFit="1" customWidth="1"/>
  </cols>
  <sheetData>
    <row r="2" spans="1:10">
      <c r="A2" s="133" t="s">
        <v>1314</v>
      </c>
      <c r="B2" s="133" t="s">
        <v>1804</v>
      </c>
      <c r="C2" s="134">
        <v>46277</v>
      </c>
      <c r="D2" s="134">
        <v>46279</v>
      </c>
      <c r="E2" s="134">
        <v>46280</v>
      </c>
      <c r="F2" s="134">
        <v>46281</v>
      </c>
      <c r="G2" s="134">
        <v>46282</v>
      </c>
      <c r="H2" s="134">
        <v>46283</v>
      </c>
      <c r="I2" s="134">
        <v>46284</v>
      </c>
      <c r="J2" s="133" t="s">
        <v>531</v>
      </c>
    </row>
    <row r="3" spans="1:10">
      <c r="A3" s="5" t="s">
        <v>1805</v>
      </c>
      <c r="B3" s="26" t="s">
        <v>555</v>
      </c>
      <c r="C3" s="236"/>
      <c r="D3" s="236">
        <v>21600</v>
      </c>
      <c r="E3" s="236">
        <v>-60480</v>
      </c>
      <c r="F3" s="236">
        <v>82080</v>
      </c>
      <c r="G3" s="236">
        <v>301320</v>
      </c>
      <c r="H3" s="236">
        <v>131760</v>
      </c>
      <c r="I3" s="236"/>
      <c r="J3" s="236">
        <v>476280</v>
      </c>
    </row>
    <row r="4" spans="1:10">
      <c r="A4" s="5" t="s">
        <v>1805</v>
      </c>
      <c r="B4" s="26" t="s">
        <v>559</v>
      </c>
      <c r="C4" s="236">
        <v>105840</v>
      </c>
      <c r="D4" s="236">
        <v>241056</v>
      </c>
      <c r="E4" s="236">
        <v>-4320</v>
      </c>
      <c r="F4" s="236">
        <v>265968</v>
      </c>
      <c r="G4" s="236">
        <v>196128</v>
      </c>
      <c r="H4" s="236">
        <v>110160</v>
      </c>
      <c r="I4" s="236">
        <v>46656</v>
      </c>
      <c r="J4" s="236">
        <v>961488</v>
      </c>
    </row>
    <row r="5" spans="1:10">
      <c r="A5" s="167" t="s">
        <v>1805</v>
      </c>
      <c r="B5" s="26" t="s">
        <v>560</v>
      </c>
      <c r="C5" s="236">
        <v>12960</v>
      </c>
      <c r="D5" s="236">
        <v>168480</v>
      </c>
      <c r="E5" s="236">
        <v>-2160</v>
      </c>
      <c r="F5" s="236">
        <v>79920</v>
      </c>
      <c r="G5" s="236">
        <v>244080</v>
      </c>
      <c r="H5" s="236">
        <v>106351</v>
      </c>
      <c r="I5" s="236">
        <v>324000</v>
      </c>
      <c r="J5" s="236">
        <v>933631</v>
      </c>
    </row>
    <row r="6" spans="1:10">
      <c r="A6" s="5" t="s">
        <v>944</v>
      </c>
      <c r="B6" s="26" t="s">
        <v>555</v>
      </c>
      <c r="C6" s="236">
        <v>295920</v>
      </c>
      <c r="D6" s="236">
        <v>451440</v>
      </c>
      <c r="E6" s="236">
        <v>226800</v>
      </c>
      <c r="F6" s="236">
        <v>226800</v>
      </c>
      <c r="G6" s="236">
        <v>149040</v>
      </c>
      <c r="H6" s="236">
        <v>378000</v>
      </c>
      <c r="I6" s="236">
        <v>300240</v>
      </c>
      <c r="J6" s="236">
        <v>2028240</v>
      </c>
    </row>
    <row r="7" spans="1:10">
      <c r="A7" s="167" t="s">
        <v>944</v>
      </c>
      <c r="B7" s="26" t="s">
        <v>559</v>
      </c>
      <c r="C7" s="236">
        <v>187488</v>
      </c>
      <c r="D7" s="236">
        <v>83376</v>
      </c>
      <c r="E7" s="236">
        <v>0</v>
      </c>
      <c r="F7" s="236">
        <v>145584</v>
      </c>
      <c r="G7" s="236">
        <v>296352</v>
      </c>
      <c r="H7" s="236">
        <v>260064</v>
      </c>
      <c r="I7" s="236">
        <v>221616</v>
      </c>
      <c r="J7" s="236">
        <v>1194480</v>
      </c>
    </row>
    <row r="8" spans="1:10">
      <c r="A8" s="5" t="s">
        <v>1792</v>
      </c>
      <c r="B8" s="26" t="s">
        <v>555</v>
      </c>
      <c r="C8" s="236"/>
      <c r="D8" s="236">
        <v>84240</v>
      </c>
      <c r="E8" s="236">
        <v>84240</v>
      </c>
      <c r="F8" s="236">
        <v>84240</v>
      </c>
      <c r="G8" s="236"/>
      <c r="H8" s="236">
        <v>82080</v>
      </c>
      <c r="I8" s="236"/>
      <c r="J8" s="236">
        <v>334800</v>
      </c>
    </row>
    <row r="9" spans="1:10">
      <c r="A9" s="167" t="s">
        <v>1792</v>
      </c>
      <c r="B9" s="26" t="s">
        <v>559</v>
      </c>
      <c r="C9" s="236"/>
      <c r="D9" s="236">
        <v>86400</v>
      </c>
      <c r="E9" s="236"/>
      <c r="F9" s="236"/>
      <c r="G9" s="236">
        <v>164160</v>
      </c>
      <c r="H9" s="236"/>
      <c r="I9" s="236"/>
      <c r="J9" s="236">
        <v>250560</v>
      </c>
    </row>
    <row r="10" spans="1:10">
      <c r="A10" s="5" t="s">
        <v>1806</v>
      </c>
      <c r="B10" s="26" t="s">
        <v>555</v>
      </c>
      <c r="C10" s="236">
        <v>99360</v>
      </c>
      <c r="D10" s="236">
        <v>140400</v>
      </c>
      <c r="E10" s="236">
        <v>138240</v>
      </c>
      <c r="F10" s="236">
        <v>213840</v>
      </c>
      <c r="G10" s="236">
        <v>345600</v>
      </c>
      <c r="H10" s="236">
        <v>226800</v>
      </c>
      <c r="I10" s="236">
        <v>453600</v>
      </c>
      <c r="J10" s="236">
        <v>1617840</v>
      </c>
    </row>
    <row r="11" spans="1:10">
      <c r="A11" s="167" t="s">
        <v>1806</v>
      </c>
      <c r="B11" s="26" t="s">
        <v>559</v>
      </c>
      <c r="C11" s="236">
        <v>235872</v>
      </c>
      <c r="D11" s="236">
        <v>409968</v>
      </c>
      <c r="E11" s="236">
        <v>441072</v>
      </c>
      <c r="F11" s="236">
        <v>353808</v>
      </c>
      <c r="G11" s="236">
        <v>217296</v>
      </c>
      <c r="H11" s="236">
        <v>444096</v>
      </c>
      <c r="I11" s="236">
        <v>214272</v>
      </c>
      <c r="J11" s="236">
        <v>2316384</v>
      </c>
    </row>
    <row r="12" spans="1:10">
      <c r="A12" s="5" t="s">
        <v>1275</v>
      </c>
      <c r="B12" s="26" t="s">
        <v>555</v>
      </c>
      <c r="C12" s="236"/>
      <c r="D12" s="236">
        <v>84240</v>
      </c>
      <c r="E12" s="236"/>
      <c r="F12" s="236">
        <v>86400</v>
      </c>
      <c r="G12" s="236"/>
      <c r="H12" s="236">
        <v>84240</v>
      </c>
      <c r="I12" s="236"/>
      <c r="J12" s="236">
        <v>254880</v>
      </c>
    </row>
    <row r="13" spans="1:10">
      <c r="A13" s="5" t="s">
        <v>1275</v>
      </c>
      <c r="B13" s="26" t="s">
        <v>559</v>
      </c>
      <c r="C13" s="236"/>
      <c r="D13" s="236">
        <v>84240</v>
      </c>
      <c r="E13" s="236"/>
      <c r="F13" s="236"/>
      <c r="G13" s="236"/>
      <c r="H13" s="236">
        <v>120528</v>
      </c>
      <c r="I13" s="236"/>
      <c r="J13" s="236">
        <v>204768</v>
      </c>
    </row>
    <row r="14" spans="1:10">
      <c r="A14" s="167" t="s">
        <v>1275</v>
      </c>
      <c r="B14" s="26" t="s">
        <v>560</v>
      </c>
      <c r="C14" s="236"/>
      <c r="D14" s="236"/>
      <c r="E14" s="236"/>
      <c r="F14" s="236"/>
      <c r="G14" s="236"/>
      <c r="H14" s="236">
        <v>120960</v>
      </c>
      <c r="I14" s="236"/>
      <c r="J14" s="236">
        <v>120960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9">
    <tabColor theme="4"/>
  </sheetPr>
  <dimension ref="A1:AA97"/>
  <sheetViews>
    <sheetView zoomScale="55" zoomScaleNormal="55" workbookViewId="0">
      <selection activeCell="R14" sqref="R14"/>
    </sheetView>
  </sheetViews>
  <sheetFormatPr baseColWidth="10" defaultRowHeight="14.5"/>
  <cols>
    <col min="1" max="1" width="12.453125" customWidth="1"/>
    <col min="2" max="2" width="61.1796875" bestFit="1" customWidth="1"/>
    <col min="3" max="13" width="14.36328125" customWidth="1"/>
    <col min="15" max="15" width="11.6328125" bestFit="1" customWidth="1"/>
    <col min="18" max="18" width="46.453125" bestFit="1" customWidth="1"/>
    <col min="20" max="26" width="13.81640625" bestFit="1" customWidth="1"/>
    <col min="27" max="27" width="15.90625" bestFit="1" customWidth="1"/>
  </cols>
  <sheetData>
    <row r="1" spans="1:27">
      <c r="A1" s="133" t="s">
        <v>1315</v>
      </c>
      <c r="B1" s="133" t="s">
        <v>2</v>
      </c>
      <c r="C1" s="134">
        <v>46296</v>
      </c>
      <c r="D1" s="134">
        <v>46297</v>
      </c>
      <c r="E1" s="134">
        <v>46298</v>
      </c>
      <c r="F1" s="134">
        <v>46300</v>
      </c>
      <c r="G1" s="134">
        <v>46301</v>
      </c>
      <c r="H1" s="134">
        <v>46302</v>
      </c>
      <c r="I1" s="134">
        <v>46303</v>
      </c>
      <c r="J1" s="134">
        <v>46304</v>
      </c>
      <c r="K1" s="134">
        <v>46305</v>
      </c>
      <c r="L1" s="134">
        <v>46307</v>
      </c>
      <c r="M1" s="133" t="s">
        <v>531</v>
      </c>
      <c r="N1" s="227" t="s">
        <v>1753</v>
      </c>
      <c r="O1" s="228" t="s">
        <v>1764</v>
      </c>
      <c r="R1" s="133" t="s">
        <v>1314</v>
      </c>
      <c r="S1" s="133" t="s">
        <v>1804</v>
      </c>
      <c r="T1" s="134">
        <v>46300</v>
      </c>
      <c r="U1" s="134">
        <v>46301</v>
      </c>
      <c r="V1" s="134">
        <v>46302</v>
      </c>
      <c r="W1" s="134">
        <v>46303</v>
      </c>
      <c r="X1" s="134">
        <v>46304</v>
      </c>
      <c r="Y1" s="134">
        <v>46305</v>
      </c>
      <c r="Z1" s="134">
        <v>46307</v>
      </c>
      <c r="AA1" s="133" t="s">
        <v>531</v>
      </c>
    </row>
    <row r="2" spans="1:27">
      <c r="A2" s="167">
        <v>10103</v>
      </c>
      <c r="B2" t="s">
        <v>60</v>
      </c>
      <c r="C2">
        <v>200</v>
      </c>
      <c r="L2">
        <v>240</v>
      </c>
      <c r="M2">
        <v>440</v>
      </c>
      <c r="N2" s="229" t="str">
        <f>VLOOKUP(A2,'DT HUEVO'!$A:$F,6,0)</f>
        <v>AU/FS/GS</v>
      </c>
      <c r="O2" s="230">
        <f>IFERROR(AVERAGE(J2:L2),0)</f>
        <v>240</v>
      </c>
      <c r="R2" s="5" t="s">
        <v>1805</v>
      </c>
      <c r="S2" s="26" t="s">
        <v>555</v>
      </c>
      <c r="T2" s="236"/>
      <c r="U2" s="236"/>
      <c r="V2" s="236">
        <v>120960</v>
      </c>
      <c r="W2" s="236">
        <v>285120</v>
      </c>
      <c r="X2" s="236">
        <v>110880</v>
      </c>
      <c r="Y2" s="236">
        <v>274320</v>
      </c>
      <c r="Z2" s="236">
        <v>38880</v>
      </c>
      <c r="AA2" s="236">
        <v>830160</v>
      </c>
    </row>
    <row r="3" spans="1:27">
      <c r="A3" s="167">
        <v>10201</v>
      </c>
      <c r="B3" t="s">
        <v>27</v>
      </c>
      <c r="G3">
        <v>0</v>
      </c>
      <c r="M3">
        <v>0</v>
      </c>
      <c r="N3" s="229" t="str">
        <f>VLOOKUP(A3,'DT HUEVO'!$A:$F,6,0)</f>
        <v>MAY</v>
      </c>
      <c r="O3" s="230">
        <f>IFERROR(AVERAGE(J3:L3),0)</f>
        <v>0</v>
      </c>
      <c r="R3" s="5" t="s">
        <v>1805</v>
      </c>
      <c r="S3" s="26" t="s">
        <v>559</v>
      </c>
      <c r="T3" s="236">
        <v>241056</v>
      </c>
      <c r="U3" s="236">
        <v>147312</v>
      </c>
      <c r="V3" s="236">
        <v>21168</v>
      </c>
      <c r="W3" s="236">
        <v>313632</v>
      </c>
      <c r="X3" s="236">
        <v>202176</v>
      </c>
      <c r="Y3" s="236">
        <v>38880</v>
      </c>
      <c r="Z3" s="236">
        <v>171936</v>
      </c>
      <c r="AA3" s="236">
        <v>1136160</v>
      </c>
    </row>
    <row r="4" spans="1:27">
      <c r="A4" s="167">
        <v>10401</v>
      </c>
      <c r="B4" t="s">
        <v>34</v>
      </c>
      <c r="F4">
        <v>-6736</v>
      </c>
      <c r="G4">
        <v>-13340</v>
      </c>
      <c r="M4">
        <v>-20076</v>
      </c>
      <c r="N4" s="229" t="str">
        <f>VLOOKUP(A4,'DT HUEVO'!$A:$F,6,0)</f>
        <v>MAY</v>
      </c>
      <c r="O4" s="230">
        <f>IFERROR(AVERAGE(J4:L4),0)</f>
        <v>0</v>
      </c>
      <c r="R4" s="167" t="s">
        <v>1805</v>
      </c>
      <c r="S4" s="26" t="s">
        <v>560</v>
      </c>
      <c r="T4" s="236">
        <v>123120</v>
      </c>
      <c r="U4" s="236"/>
      <c r="V4" s="236">
        <v>483840</v>
      </c>
      <c r="W4" s="236">
        <v>105840</v>
      </c>
      <c r="X4" s="236">
        <v>120960</v>
      </c>
      <c r="Y4" s="236">
        <v>-15120</v>
      </c>
      <c r="Z4" s="236">
        <v>120960</v>
      </c>
      <c r="AA4" s="236">
        <v>939600</v>
      </c>
    </row>
    <row r="5" spans="1:27">
      <c r="A5" s="167">
        <v>10501</v>
      </c>
      <c r="B5" t="s">
        <v>41</v>
      </c>
      <c r="G5">
        <v>-450</v>
      </c>
      <c r="M5">
        <v>-450</v>
      </c>
      <c r="N5" s="229" t="str">
        <f>VLOOKUP(A5,'DT HUEVO'!$A:$F,6,0)</f>
        <v>MAY</v>
      </c>
      <c r="O5" s="230">
        <f>IFERROR(AVERAGE(J5:L5),0)</f>
        <v>0</v>
      </c>
      <c r="R5" s="5" t="s">
        <v>944</v>
      </c>
      <c r="S5" s="26" t="s">
        <v>555</v>
      </c>
      <c r="T5" s="236">
        <v>222480</v>
      </c>
      <c r="U5" s="236">
        <v>112320</v>
      </c>
      <c r="V5" s="236">
        <v>151200</v>
      </c>
      <c r="W5" s="236">
        <v>263520</v>
      </c>
      <c r="X5" s="236">
        <v>479520</v>
      </c>
      <c r="Y5" s="236">
        <v>300240</v>
      </c>
      <c r="Z5" s="236">
        <v>414720</v>
      </c>
      <c r="AA5" s="236">
        <v>1944000</v>
      </c>
    </row>
    <row r="6" spans="1:27">
      <c r="A6" s="167">
        <v>10601</v>
      </c>
      <c r="B6" t="s">
        <v>44</v>
      </c>
      <c r="E6">
        <v>97880</v>
      </c>
      <c r="F6">
        <v>-720</v>
      </c>
      <c r="G6">
        <v>114785</v>
      </c>
      <c r="I6">
        <v>186864</v>
      </c>
      <c r="J6">
        <v>2940</v>
      </c>
      <c r="K6">
        <v>29190</v>
      </c>
      <c r="M6">
        <v>430939</v>
      </c>
      <c r="N6" s="229" t="str">
        <f>VLOOKUP(A6,'DT HUEVO'!$A:$F,6,0)</f>
        <v>MAY</v>
      </c>
      <c r="O6" s="230">
        <f t="shared" ref="O6:O66" si="0">IFERROR(AVERAGE(J6:L6),0)</f>
        <v>16065</v>
      </c>
      <c r="R6" s="167" t="s">
        <v>944</v>
      </c>
      <c r="S6" s="26" t="s">
        <v>559</v>
      </c>
      <c r="T6" s="236">
        <v>221184</v>
      </c>
      <c r="U6" s="236">
        <v>333504</v>
      </c>
      <c r="V6" s="236">
        <v>336096</v>
      </c>
      <c r="W6" s="236">
        <v>329616</v>
      </c>
      <c r="X6" s="236">
        <v>358992</v>
      </c>
      <c r="Y6" s="236">
        <v>184464</v>
      </c>
      <c r="Z6" s="236">
        <v>332640</v>
      </c>
      <c r="AA6" s="236">
        <v>2096496</v>
      </c>
    </row>
    <row r="7" spans="1:27">
      <c r="A7" s="167">
        <v>13303</v>
      </c>
      <c r="B7" t="s">
        <v>75</v>
      </c>
      <c r="E7">
        <v>31620</v>
      </c>
      <c r="M7">
        <v>31620</v>
      </c>
      <c r="N7" s="229" t="str">
        <f>VLOOKUP(A7,'DT HUEVO'!$A:$F,6,0)</f>
        <v>HD</v>
      </c>
      <c r="O7" s="230">
        <f t="shared" si="0"/>
        <v>0</v>
      </c>
      <c r="R7" s="5" t="s">
        <v>1792</v>
      </c>
      <c r="S7" s="26" t="s">
        <v>555</v>
      </c>
      <c r="T7" s="236">
        <v>84240</v>
      </c>
      <c r="U7" s="236"/>
      <c r="V7" s="236"/>
      <c r="W7" s="236"/>
      <c r="X7" s="236">
        <v>77760</v>
      </c>
      <c r="Y7" s="236"/>
      <c r="Z7" s="236">
        <v>75600</v>
      </c>
      <c r="AA7" s="236">
        <v>237600</v>
      </c>
    </row>
    <row r="8" spans="1:27">
      <c r="A8" s="167">
        <v>13322</v>
      </c>
      <c r="B8" t="s">
        <v>1170</v>
      </c>
      <c r="D8">
        <v>-2160</v>
      </c>
      <c r="K8">
        <v>84240</v>
      </c>
      <c r="L8">
        <v>54000</v>
      </c>
      <c r="M8">
        <v>136080</v>
      </c>
      <c r="N8" s="229" t="str">
        <f>VLOOKUP(A8,'DT HUEVO'!$A:$F,6,0)</f>
        <v>HD</v>
      </c>
      <c r="O8" s="230">
        <f t="shared" si="0"/>
        <v>69120</v>
      </c>
      <c r="R8" s="167" t="s">
        <v>1792</v>
      </c>
      <c r="S8" s="26" t="s">
        <v>559</v>
      </c>
      <c r="T8" s="236"/>
      <c r="U8" s="236"/>
      <c r="V8" s="236"/>
      <c r="W8" s="236"/>
      <c r="X8" s="236"/>
      <c r="Y8" s="236"/>
      <c r="Z8" s="236">
        <v>79920</v>
      </c>
      <c r="AA8" s="236">
        <v>79920</v>
      </c>
    </row>
    <row r="9" spans="1:27">
      <c r="A9" s="167">
        <v>13324</v>
      </c>
      <c r="B9" t="s">
        <v>1237</v>
      </c>
      <c r="C9">
        <v>829440</v>
      </c>
      <c r="D9">
        <v>561600</v>
      </c>
      <c r="E9">
        <v>660960</v>
      </c>
      <c r="F9">
        <v>468720</v>
      </c>
      <c r="G9">
        <v>738720</v>
      </c>
      <c r="H9">
        <v>617760</v>
      </c>
      <c r="I9">
        <v>753840</v>
      </c>
      <c r="J9">
        <v>429840</v>
      </c>
      <c r="K9">
        <v>503280</v>
      </c>
      <c r="L9">
        <v>803520</v>
      </c>
      <c r="M9">
        <v>6367680</v>
      </c>
      <c r="N9" s="229" t="str">
        <f>VLOOKUP(A9,'DT HUEVO'!$A:$F,6,0)</f>
        <v>HD</v>
      </c>
      <c r="O9" s="230">
        <f t="shared" si="0"/>
        <v>578880</v>
      </c>
      <c r="R9" s="5" t="s">
        <v>1806</v>
      </c>
      <c r="S9" s="26" t="s">
        <v>555</v>
      </c>
      <c r="T9" s="236">
        <v>285120</v>
      </c>
      <c r="U9" s="236">
        <v>216000</v>
      </c>
      <c r="V9" s="236">
        <v>131760</v>
      </c>
      <c r="W9" s="236">
        <v>298080</v>
      </c>
      <c r="X9" s="236">
        <v>295920</v>
      </c>
      <c r="Y9" s="236">
        <v>378000</v>
      </c>
      <c r="Z9" s="236">
        <v>58320</v>
      </c>
      <c r="AA9" s="236">
        <v>1663200</v>
      </c>
    </row>
    <row r="10" spans="1:27">
      <c r="A10" s="167">
        <v>13358</v>
      </c>
      <c r="B10" t="s">
        <v>1174</v>
      </c>
      <c r="C10">
        <v>217728</v>
      </c>
      <c r="D10">
        <v>406944</v>
      </c>
      <c r="E10">
        <v>183456</v>
      </c>
      <c r="F10">
        <v>251424</v>
      </c>
      <c r="G10">
        <v>139968</v>
      </c>
      <c r="H10">
        <v>326592</v>
      </c>
      <c r="I10">
        <v>326592</v>
      </c>
      <c r="J10">
        <v>290304</v>
      </c>
      <c r="K10">
        <v>254016</v>
      </c>
      <c r="L10">
        <v>326592</v>
      </c>
      <c r="M10">
        <v>2723616</v>
      </c>
      <c r="N10" s="229" t="str">
        <f>VLOOKUP(A10,'DT HUEVO'!$A:$F,6,0)</f>
        <v>HD</v>
      </c>
      <c r="O10" s="230">
        <f t="shared" si="0"/>
        <v>290304</v>
      </c>
      <c r="R10" s="167" t="s">
        <v>1806</v>
      </c>
      <c r="S10" s="26" t="s">
        <v>559</v>
      </c>
      <c r="T10" s="236">
        <v>185328</v>
      </c>
      <c r="U10" s="236">
        <v>296784</v>
      </c>
      <c r="V10" s="236">
        <v>408240</v>
      </c>
      <c r="W10" s="236">
        <v>333504</v>
      </c>
      <c r="X10" s="236">
        <v>72576</v>
      </c>
      <c r="Y10" s="236">
        <v>411264</v>
      </c>
      <c r="Z10" s="236">
        <v>338688</v>
      </c>
      <c r="AA10" s="236">
        <v>2046384</v>
      </c>
    </row>
    <row r="11" spans="1:27">
      <c r="A11" s="167">
        <v>13359</v>
      </c>
      <c r="B11" t="s">
        <v>1724</v>
      </c>
      <c r="C11">
        <v>-600</v>
      </c>
      <c r="D11">
        <v>2100</v>
      </c>
      <c r="F11">
        <v>2400</v>
      </c>
      <c r="G11">
        <v>-300</v>
      </c>
      <c r="H11">
        <v>3000</v>
      </c>
      <c r="I11">
        <v>-300</v>
      </c>
      <c r="J11">
        <v>600</v>
      </c>
      <c r="L11">
        <v>1200</v>
      </c>
      <c r="M11">
        <v>8100</v>
      </c>
      <c r="N11" s="229" t="str">
        <f>VLOOKUP(A11,'DT HUEVO'!$A:$F,6,0)</f>
        <v>HD</v>
      </c>
      <c r="O11" s="230">
        <f t="shared" si="0"/>
        <v>900</v>
      </c>
      <c r="R11" s="5" t="s">
        <v>1275</v>
      </c>
      <c r="S11" s="26" t="s">
        <v>555</v>
      </c>
      <c r="T11" s="236">
        <v>170640</v>
      </c>
      <c r="U11" s="236"/>
      <c r="V11" s="236">
        <v>86400</v>
      </c>
      <c r="W11" s="236"/>
      <c r="X11" s="236"/>
      <c r="Y11" s="236">
        <v>168480</v>
      </c>
      <c r="Z11" s="236"/>
      <c r="AA11" s="236">
        <v>425520</v>
      </c>
    </row>
    <row r="12" spans="1:27">
      <c r="A12" s="167">
        <v>13403</v>
      </c>
      <c r="B12" t="s">
        <v>428</v>
      </c>
      <c r="C12">
        <v>120960</v>
      </c>
      <c r="D12">
        <v>120960</v>
      </c>
      <c r="F12">
        <v>-10080</v>
      </c>
      <c r="G12">
        <v>302400</v>
      </c>
      <c r="H12">
        <v>181440</v>
      </c>
      <c r="I12">
        <v>120960</v>
      </c>
      <c r="J12">
        <v>119760</v>
      </c>
      <c r="L12">
        <v>120960</v>
      </c>
      <c r="M12">
        <v>1077360</v>
      </c>
      <c r="N12" s="229" t="str">
        <f>VLOOKUP(A12,'DT HUEVO'!$A:$F,6,0)</f>
        <v>HD</v>
      </c>
      <c r="O12" s="230">
        <f t="shared" si="0"/>
        <v>120360</v>
      </c>
      <c r="R12" s="5" t="s">
        <v>1275</v>
      </c>
      <c r="S12" s="26" t="s">
        <v>559</v>
      </c>
      <c r="T12" s="236"/>
      <c r="U12" s="236"/>
      <c r="V12" s="236"/>
      <c r="W12" s="236"/>
      <c r="X12" s="236"/>
      <c r="Y12" s="236"/>
      <c r="Z12" s="236">
        <v>84240</v>
      </c>
      <c r="AA12" s="236">
        <v>84240</v>
      </c>
    </row>
    <row r="13" spans="1:27">
      <c r="A13" s="167">
        <v>13419</v>
      </c>
      <c r="B13" t="s">
        <v>1173</v>
      </c>
      <c r="C13">
        <v>84240</v>
      </c>
      <c r="F13">
        <v>51840</v>
      </c>
      <c r="H13">
        <v>84240</v>
      </c>
      <c r="J13">
        <v>-2160</v>
      </c>
      <c r="K13">
        <v>54000</v>
      </c>
      <c r="M13">
        <v>272160</v>
      </c>
      <c r="N13" s="229" t="str">
        <f>VLOOKUP(A13,'DT HUEVO'!$A:$F,6,0)</f>
        <v>HD</v>
      </c>
      <c r="O13" s="230">
        <f t="shared" si="0"/>
        <v>25920</v>
      </c>
      <c r="R13" s="167" t="s">
        <v>1275</v>
      </c>
      <c r="S13" s="26" t="s">
        <v>560</v>
      </c>
      <c r="T13" s="236"/>
      <c r="U13" s="236"/>
      <c r="V13" s="236"/>
      <c r="W13" s="236"/>
      <c r="X13" s="236">
        <v>120960</v>
      </c>
      <c r="Y13" s="236">
        <v>120960</v>
      </c>
      <c r="Z13" s="236"/>
      <c r="AA13" s="236">
        <v>241920</v>
      </c>
    </row>
    <row r="14" spans="1:27">
      <c r="A14" s="167">
        <v>13420</v>
      </c>
      <c r="B14" t="s">
        <v>1710</v>
      </c>
      <c r="C14">
        <v>460080</v>
      </c>
      <c r="D14">
        <v>1144800</v>
      </c>
      <c r="E14">
        <v>1222560</v>
      </c>
      <c r="F14">
        <v>952560</v>
      </c>
      <c r="G14">
        <v>432000</v>
      </c>
      <c r="H14">
        <v>369360</v>
      </c>
      <c r="I14">
        <v>855360</v>
      </c>
      <c r="J14">
        <v>1060560</v>
      </c>
      <c r="K14">
        <v>1019520</v>
      </c>
      <c r="L14">
        <v>630720</v>
      </c>
      <c r="M14">
        <v>8147520</v>
      </c>
      <c r="N14" s="229" t="str">
        <f>VLOOKUP(A14,'DT HUEVO'!$A:$F,6,0)</f>
        <v>HD</v>
      </c>
      <c r="O14" s="230">
        <f t="shared" si="0"/>
        <v>903600</v>
      </c>
    </row>
    <row r="15" spans="1:27">
      <c r="A15" s="167">
        <v>13421</v>
      </c>
      <c r="B15" t="s">
        <v>1177</v>
      </c>
      <c r="D15">
        <v>25710</v>
      </c>
      <c r="E15">
        <v>21180</v>
      </c>
      <c r="F15">
        <v>-90</v>
      </c>
      <c r="G15">
        <v>17640</v>
      </c>
      <c r="H15">
        <v>29520</v>
      </c>
      <c r="J15">
        <v>11700</v>
      </c>
      <c r="K15">
        <v>13260</v>
      </c>
      <c r="M15">
        <v>118920</v>
      </c>
      <c r="N15" s="229" t="str">
        <f>VLOOKUP(A15,'DT HUEVO'!$A:$F,6,0)</f>
        <v>AU/FS/GS</v>
      </c>
      <c r="O15" s="230">
        <f t="shared" si="0"/>
        <v>12480</v>
      </c>
    </row>
    <row r="16" spans="1:27">
      <c r="A16" s="167">
        <v>13423</v>
      </c>
      <c r="B16" t="s">
        <v>1765</v>
      </c>
      <c r="C16">
        <v>21600</v>
      </c>
      <c r="I16">
        <v>43200</v>
      </c>
      <c r="K16">
        <v>168480</v>
      </c>
      <c r="L16">
        <v>38880</v>
      </c>
      <c r="M16">
        <v>272160</v>
      </c>
      <c r="N16" s="229" t="str">
        <f>VLOOKUP(A16,'DT HUEVO'!$A:$F,6,0)</f>
        <v>HD</v>
      </c>
      <c r="O16" s="230">
        <f t="shared" si="0"/>
        <v>103680</v>
      </c>
    </row>
    <row r="17" spans="1:15">
      <c r="A17" s="167">
        <v>13424</v>
      </c>
      <c r="B17" t="s">
        <v>1236</v>
      </c>
      <c r="C17">
        <v>231840</v>
      </c>
      <c r="D17">
        <v>115920</v>
      </c>
      <c r="E17">
        <v>-5040</v>
      </c>
      <c r="H17">
        <v>120960</v>
      </c>
      <c r="I17">
        <v>241920</v>
      </c>
      <c r="J17">
        <v>110880</v>
      </c>
      <c r="K17">
        <v>105840</v>
      </c>
      <c r="M17">
        <v>922320</v>
      </c>
      <c r="N17" s="229" t="str">
        <f>VLOOKUP(A17,'DT HUEVO'!$A:$F,6,0)</f>
        <v>HD</v>
      </c>
      <c r="O17" s="230">
        <f t="shared" si="0"/>
        <v>108360</v>
      </c>
    </row>
    <row r="18" spans="1:15">
      <c r="A18" s="167">
        <v>13426</v>
      </c>
      <c r="B18" t="s">
        <v>1766</v>
      </c>
      <c r="G18">
        <v>38880</v>
      </c>
      <c r="H18">
        <v>-38880</v>
      </c>
      <c r="M18">
        <v>0</v>
      </c>
      <c r="N18" s="229" t="str">
        <f>VLOOKUP(A18,'DT HUEVO'!$A:$F,6,0)</f>
        <v>HD</v>
      </c>
      <c r="O18" s="230">
        <f t="shared" si="0"/>
        <v>0</v>
      </c>
    </row>
    <row r="19" spans="1:15">
      <c r="A19" s="167">
        <v>13459</v>
      </c>
      <c r="B19" t="s">
        <v>718</v>
      </c>
      <c r="D19">
        <v>15510</v>
      </c>
      <c r="G19">
        <v>7800</v>
      </c>
      <c r="J19">
        <v>-90</v>
      </c>
      <c r="M19">
        <v>23220</v>
      </c>
      <c r="N19" s="229" t="str">
        <f>VLOOKUP(A19,'DT HUEVO'!$A:$F,6,0)</f>
        <v>HD</v>
      </c>
      <c r="O19" s="230">
        <f t="shared" si="0"/>
        <v>-90</v>
      </c>
    </row>
    <row r="20" spans="1:15">
      <c r="A20" s="167">
        <v>13461</v>
      </c>
      <c r="B20" t="s">
        <v>1693</v>
      </c>
      <c r="H20">
        <v>90300</v>
      </c>
      <c r="I20">
        <v>94920</v>
      </c>
      <c r="J20">
        <v>53670</v>
      </c>
      <c r="K20">
        <v>18300</v>
      </c>
      <c r="M20">
        <v>257190</v>
      </c>
      <c r="N20" s="229" t="str">
        <f>VLOOKUP(A20,'DT HUEVO'!$A:$F,6,0)</f>
        <v>AU/FS/GS</v>
      </c>
      <c r="O20" s="230">
        <f t="shared" si="0"/>
        <v>35985</v>
      </c>
    </row>
    <row r="21" spans="1:15">
      <c r="A21" s="167">
        <v>13469</v>
      </c>
      <c r="B21" t="s">
        <v>1690</v>
      </c>
      <c r="C21">
        <v>22800</v>
      </c>
      <c r="D21">
        <v>28200</v>
      </c>
      <c r="E21">
        <v>5100</v>
      </c>
      <c r="F21">
        <v>61800</v>
      </c>
      <c r="G21">
        <v>79800</v>
      </c>
      <c r="H21">
        <v>219000</v>
      </c>
      <c r="I21">
        <v>16200</v>
      </c>
      <c r="J21">
        <v>40200</v>
      </c>
      <c r="K21">
        <v>-600</v>
      </c>
      <c r="L21">
        <v>52800</v>
      </c>
      <c r="M21">
        <v>525300</v>
      </c>
      <c r="N21" s="229" t="str">
        <f>VLOOKUP(A21,'DT HUEVO'!$A:$F,6,0)</f>
        <v>AU/FS/GS</v>
      </c>
      <c r="O21" s="230">
        <f t="shared" si="0"/>
        <v>30800</v>
      </c>
    </row>
    <row r="22" spans="1:15">
      <c r="A22" s="167">
        <v>13503</v>
      </c>
      <c r="B22" t="s">
        <v>470</v>
      </c>
      <c r="C22">
        <v>60480</v>
      </c>
      <c r="J22">
        <v>0</v>
      </c>
      <c r="M22">
        <v>60480</v>
      </c>
      <c r="N22" s="229" t="str">
        <f>VLOOKUP(A22,'DT HUEVO'!$A:$F,6,0)</f>
        <v>HD</v>
      </c>
      <c r="O22" s="230">
        <f t="shared" si="0"/>
        <v>0</v>
      </c>
    </row>
    <row r="23" spans="1:15">
      <c r="A23" s="167">
        <v>13520</v>
      </c>
      <c r="B23" t="s">
        <v>1481</v>
      </c>
      <c r="C23">
        <v>168480</v>
      </c>
      <c r="D23">
        <v>64800</v>
      </c>
      <c r="E23">
        <v>103680</v>
      </c>
      <c r="F23">
        <v>123120</v>
      </c>
      <c r="H23">
        <v>241920</v>
      </c>
      <c r="M23">
        <v>702000</v>
      </c>
      <c r="N23" s="229" t="str">
        <f>VLOOKUP(A23,'DT HUEVO'!$A:$F,6,0)</f>
        <v>HD</v>
      </c>
      <c r="O23" s="230">
        <f t="shared" si="0"/>
        <v>0</v>
      </c>
    </row>
    <row r="24" spans="1:15">
      <c r="A24" s="167">
        <v>13524</v>
      </c>
      <c r="B24" t="s">
        <v>1169</v>
      </c>
      <c r="D24">
        <v>138240</v>
      </c>
      <c r="E24">
        <v>137520</v>
      </c>
      <c r="F24">
        <v>80400</v>
      </c>
      <c r="H24">
        <v>-240</v>
      </c>
      <c r="J24">
        <v>0</v>
      </c>
      <c r="M24">
        <v>355920</v>
      </c>
      <c r="N24" s="229" t="str">
        <f>VLOOKUP(A24,'DT HUEVO'!$A:$F,6,0)</f>
        <v>HD</v>
      </c>
      <c r="O24" s="230">
        <f t="shared" si="0"/>
        <v>0</v>
      </c>
    </row>
    <row r="25" spans="1:15">
      <c r="A25" s="167">
        <v>13525</v>
      </c>
      <c r="B25" t="s">
        <v>1435</v>
      </c>
      <c r="C25">
        <v>362880</v>
      </c>
      <c r="D25">
        <v>241920</v>
      </c>
      <c r="E25">
        <v>-10080</v>
      </c>
      <c r="H25">
        <v>241920</v>
      </c>
      <c r="I25">
        <v>105840</v>
      </c>
      <c r="J25">
        <v>241920</v>
      </c>
      <c r="K25">
        <v>105840</v>
      </c>
      <c r="L25">
        <v>120960</v>
      </c>
      <c r="M25">
        <v>1411200</v>
      </c>
      <c r="N25" s="229" t="str">
        <f>VLOOKUP(A25,'DT HUEVO'!$A:$F,6,0)</f>
        <v>HD</v>
      </c>
      <c r="O25" s="230">
        <f t="shared" si="0"/>
        <v>156240</v>
      </c>
    </row>
    <row r="26" spans="1:15">
      <c r="A26" s="167">
        <v>13559</v>
      </c>
      <c r="B26" t="s">
        <v>429</v>
      </c>
      <c r="C26">
        <v>1800</v>
      </c>
      <c r="D26">
        <v>1800</v>
      </c>
      <c r="E26">
        <v>600</v>
      </c>
      <c r="F26">
        <v>900</v>
      </c>
      <c r="G26">
        <v>900</v>
      </c>
      <c r="H26">
        <v>300</v>
      </c>
      <c r="I26">
        <v>2400</v>
      </c>
      <c r="L26">
        <v>2100</v>
      </c>
      <c r="M26">
        <v>10800</v>
      </c>
      <c r="N26" s="229" t="str">
        <f>VLOOKUP(A26,'DT HUEVO'!$A:$F,6,0)</f>
        <v>HD</v>
      </c>
      <c r="O26" s="230">
        <f t="shared" si="0"/>
        <v>2100</v>
      </c>
    </row>
    <row r="27" spans="1:15">
      <c r="A27" s="167">
        <v>13561</v>
      </c>
      <c r="B27" t="s">
        <v>1692</v>
      </c>
      <c r="C27">
        <v>117300</v>
      </c>
      <c r="D27">
        <v>105300</v>
      </c>
      <c r="E27">
        <v>7860</v>
      </c>
      <c r="F27">
        <v>-90</v>
      </c>
      <c r="H27">
        <v>108270</v>
      </c>
      <c r="I27">
        <v>118560</v>
      </c>
      <c r="J27">
        <v>54270</v>
      </c>
      <c r="K27">
        <v>11520</v>
      </c>
      <c r="M27">
        <v>522990</v>
      </c>
      <c r="N27" s="229" t="str">
        <f>VLOOKUP(A27,'DT HUEVO'!$A:$F,6,0)</f>
        <v>AU/FS/GS</v>
      </c>
      <c r="O27" s="230">
        <f t="shared" si="0"/>
        <v>32895</v>
      </c>
    </row>
    <row r="28" spans="1:15">
      <c r="A28" s="167">
        <v>72001</v>
      </c>
      <c r="B28" t="s">
        <v>1678</v>
      </c>
      <c r="C28">
        <v>2340</v>
      </c>
      <c r="D28">
        <v>1200</v>
      </c>
      <c r="E28">
        <v>1290</v>
      </c>
      <c r="G28">
        <v>930</v>
      </c>
      <c r="J28">
        <v>1080</v>
      </c>
      <c r="M28">
        <v>6840</v>
      </c>
      <c r="N28" s="229" t="str">
        <f>VLOOKUP(A28,'DT HUEVO'!$A:$F,6,0)</f>
        <v>SEGUNDA</v>
      </c>
      <c r="O28" s="230">
        <f t="shared" si="0"/>
        <v>1080</v>
      </c>
    </row>
    <row r="29" spans="1:15">
      <c r="A29" s="167">
        <v>72002</v>
      </c>
      <c r="B29" t="s">
        <v>1715</v>
      </c>
      <c r="C29">
        <v>1020</v>
      </c>
      <c r="E29">
        <v>2045</v>
      </c>
      <c r="F29">
        <v>2349</v>
      </c>
      <c r="H29">
        <v>900</v>
      </c>
      <c r="J29">
        <v>120</v>
      </c>
      <c r="M29">
        <v>6434</v>
      </c>
      <c r="N29" s="229" t="str">
        <f>VLOOKUP(A29,'DT HUEVO'!$A:$F,6,0)</f>
        <v>SEGUNDA</v>
      </c>
      <c r="O29" s="230">
        <f t="shared" si="0"/>
        <v>120</v>
      </c>
    </row>
    <row r="30" spans="1:15">
      <c r="A30" s="167">
        <v>72003</v>
      </c>
      <c r="B30" t="s">
        <v>1705</v>
      </c>
      <c r="C30">
        <v>33846</v>
      </c>
      <c r="E30">
        <v>34560</v>
      </c>
      <c r="F30">
        <v>38357</v>
      </c>
      <c r="G30">
        <v>30975</v>
      </c>
      <c r="H30">
        <v>900</v>
      </c>
      <c r="I30">
        <v>50433</v>
      </c>
      <c r="J30">
        <v>20567</v>
      </c>
      <c r="K30">
        <v>8640</v>
      </c>
      <c r="M30">
        <v>218278</v>
      </c>
      <c r="N30" s="229" t="str">
        <f>VLOOKUP(A30,'DT HUEVO'!$A:$F,6,0)</f>
        <v>SEGUNDA</v>
      </c>
      <c r="O30" s="230">
        <f t="shared" si="0"/>
        <v>14603.5</v>
      </c>
    </row>
    <row r="31" spans="1:15">
      <c r="A31" s="167">
        <v>73001</v>
      </c>
      <c r="B31" t="s">
        <v>1269</v>
      </c>
      <c r="C31">
        <v>127405</v>
      </c>
      <c r="D31">
        <v>51649</v>
      </c>
      <c r="E31">
        <v>36412</v>
      </c>
      <c r="F31">
        <v>92425</v>
      </c>
      <c r="G31">
        <v>54718</v>
      </c>
      <c r="H31">
        <v>73927</v>
      </c>
      <c r="I31">
        <v>131328</v>
      </c>
      <c r="J31">
        <v>137195</v>
      </c>
      <c r="K31">
        <v>75648</v>
      </c>
      <c r="L31">
        <v>7835</v>
      </c>
      <c r="M31">
        <v>788542</v>
      </c>
      <c r="N31" s="229" t="str">
        <f>VLOOKUP(A31,'DT HUEVO'!$A:$F,6,0)</f>
        <v>SEGUNDA</v>
      </c>
      <c r="O31" s="230">
        <f t="shared" si="0"/>
        <v>73559.333333333328</v>
      </c>
    </row>
    <row r="32" spans="1:15">
      <c r="A32" s="167">
        <v>73005</v>
      </c>
      <c r="B32" t="s">
        <v>1811</v>
      </c>
      <c r="D32">
        <v>21600</v>
      </c>
      <c r="F32">
        <v>54000</v>
      </c>
      <c r="G32">
        <v>9141</v>
      </c>
      <c r="M32">
        <v>84741</v>
      </c>
      <c r="N32" s="229" t="str">
        <f>VLOOKUP(A32,'DT HUEVO'!$A:$F,6,0)</f>
        <v>SEGUNDA</v>
      </c>
      <c r="O32" s="230">
        <f t="shared" si="0"/>
        <v>0</v>
      </c>
    </row>
    <row r="33" spans="1:15">
      <c r="A33" s="167">
        <v>74001</v>
      </c>
      <c r="B33" t="s">
        <v>641</v>
      </c>
      <c r="C33">
        <v>20160</v>
      </c>
      <c r="D33">
        <v>142275</v>
      </c>
      <c r="E33">
        <v>64037</v>
      </c>
      <c r="G33">
        <v>33855</v>
      </c>
      <c r="H33">
        <v>45236</v>
      </c>
      <c r="J33">
        <v>22147</v>
      </c>
      <c r="K33">
        <v>9420</v>
      </c>
      <c r="M33">
        <v>337130</v>
      </c>
      <c r="N33" s="229" t="str">
        <f>VLOOKUP(A33,'DT HUEVO'!$A:$F,6,0)</f>
        <v>SEGUNDA</v>
      </c>
      <c r="O33" s="230">
        <f t="shared" si="0"/>
        <v>15783.5</v>
      </c>
    </row>
    <row r="34" spans="1:15">
      <c r="A34" s="167">
        <v>75301</v>
      </c>
      <c r="B34" t="s">
        <v>704</v>
      </c>
      <c r="I34">
        <v>10080</v>
      </c>
      <c r="J34">
        <v>48410</v>
      </c>
      <c r="K34">
        <v>46830</v>
      </c>
      <c r="L34">
        <v>-3161</v>
      </c>
      <c r="M34">
        <v>102159</v>
      </c>
      <c r="N34" s="229" t="str">
        <f>VLOOKUP(A34,'DT HUEVO'!$A:$F,6,0)</f>
        <v>MAY</v>
      </c>
      <c r="O34" s="230">
        <f t="shared" si="0"/>
        <v>30693</v>
      </c>
    </row>
    <row r="35" spans="1:15">
      <c r="A35" s="167">
        <v>75401</v>
      </c>
      <c r="B35" t="s">
        <v>705</v>
      </c>
      <c r="I35">
        <v>30187</v>
      </c>
      <c r="K35">
        <v>28980</v>
      </c>
      <c r="L35">
        <v>-630</v>
      </c>
      <c r="M35">
        <v>58537</v>
      </c>
      <c r="N35" s="229" t="str">
        <f>VLOOKUP(A35,'DT HUEVO'!$A:$F,6,0)</f>
        <v>MAY</v>
      </c>
      <c r="O35" s="230">
        <f t="shared" si="0"/>
        <v>14175</v>
      </c>
    </row>
    <row r="36" spans="1:15">
      <c r="A36" s="167">
        <v>75501</v>
      </c>
      <c r="B36" t="s">
        <v>706</v>
      </c>
      <c r="J36">
        <v>2550</v>
      </c>
      <c r="K36">
        <v>2100</v>
      </c>
      <c r="M36">
        <v>4650</v>
      </c>
      <c r="N36" s="229" t="str">
        <f>VLOOKUP(A36,'DT HUEVO'!$A:$F,6,0)</f>
        <v>MAY</v>
      </c>
      <c r="O36" s="230">
        <f t="shared" si="0"/>
        <v>2325</v>
      </c>
    </row>
    <row r="37" spans="1:15">
      <c r="A37" s="167">
        <v>76402</v>
      </c>
      <c r="B37" t="s">
        <v>1727</v>
      </c>
      <c r="G37">
        <v>690</v>
      </c>
      <c r="H37">
        <v>750</v>
      </c>
      <c r="I37">
        <v>780</v>
      </c>
      <c r="J37">
        <v>840</v>
      </c>
      <c r="M37">
        <v>3060</v>
      </c>
      <c r="N37" s="229" t="str">
        <f>VLOOKUP(A37,'DT HUEVO'!$A:$F,6,0)</f>
        <v>SEGUNDA</v>
      </c>
      <c r="O37" s="230">
        <f t="shared" si="0"/>
        <v>840</v>
      </c>
    </row>
    <row r="38" spans="1:15">
      <c r="A38" s="167">
        <v>79101</v>
      </c>
      <c r="B38" t="s">
        <v>57</v>
      </c>
      <c r="C38">
        <v>780</v>
      </c>
      <c r="H38">
        <v>8098</v>
      </c>
      <c r="M38">
        <v>8878</v>
      </c>
      <c r="N38" s="229" t="str">
        <f>VLOOKUP(A38,'DT HUEVO'!$A:$F,6,0)</f>
        <v>SEGUNDA</v>
      </c>
      <c r="O38" s="230">
        <f t="shared" si="0"/>
        <v>0</v>
      </c>
    </row>
    <row r="39" spans="1:15">
      <c r="A39" s="167">
        <v>79110</v>
      </c>
      <c r="B39" t="s">
        <v>719</v>
      </c>
      <c r="C39">
        <v>6900</v>
      </c>
      <c r="D39">
        <v>22200</v>
      </c>
      <c r="E39">
        <v>60000</v>
      </c>
      <c r="F39">
        <v>21940</v>
      </c>
      <c r="G39">
        <v>48900</v>
      </c>
      <c r="H39">
        <v>20400</v>
      </c>
      <c r="I39">
        <v>30800</v>
      </c>
      <c r="J39">
        <v>8700</v>
      </c>
      <c r="K39">
        <v>46180</v>
      </c>
      <c r="L39">
        <v>23320</v>
      </c>
      <c r="M39">
        <v>289340</v>
      </c>
      <c r="N39" s="229" t="str">
        <f>VLOOKUP(A39,'DT HUEVO'!$A:$F,6,0)</f>
        <v>SEGUNDA</v>
      </c>
      <c r="O39" s="230">
        <f t="shared" si="0"/>
        <v>26066.666666666668</v>
      </c>
    </row>
    <row r="40" spans="1:15">
      <c r="A40" s="167">
        <v>79111</v>
      </c>
      <c r="B40" t="s">
        <v>1696</v>
      </c>
      <c r="C40">
        <v>40200</v>
      </c>
      <c r="G40">
        <v>25200</v>
      </c>
      <c r="H40">
        <v>10200</v>
      </c>
      <c r="I40">
        <v>17589</v>
      </c>
      <c r="J40">
        <v>4800</v>
      </c>
      <c r="M40">
        <v>97989</v>
      </c>
      <c r="N40" s="229" t="str">
        <f>VLOOKUP(A40,'DT HUEVO'!$A:$F,6,0)</f>
        <v>SEGUNDA</v>
      </c>
      <c r="O40" s="230">
        <f t="shared" si="0"/>
        <v>4800</v>
      </c>
    </row>
    <row r="41" spans="1:15">
      <c r="A41" s="167">
        <v>110202</v>
      </c>
      <c r="B41" t="s">
        <v>1437</v>
      </c>
      <c r="C41">
        <v>49200</v>
      </c>
      <c r="D41">
        <v>23580</v>
      </c>
      <c r="E41">
        <v>57000</v>
      </c>
      <c r="F41">
        <v>37980</v>
      </c>
      <c r="G41">
        <v>23820</v>
      </c>
      <c r="H41">
        <v>33780</v>
      </c>
      <c r="I41">
        <v>30270</v>
      </c>
      <c r="J41">
        <v>21510</v>
      </c>
      <c r="K41">
        <v>21240</v>
      </c>
      <c r="L41">
        <v>-2100</v>
      </c>
      <c r="M41">
        <v>296280</v>
      </c>
      <c r="N41" s="229" t="str">
        <f>VLOOKUP(A41,'DT HUEVO'!$A:$F,6,0)</f>
        <v>TAT</v>
      </c>
      <c r="O41" s="230">
        <f t="shared" si="0"/>
        <v>13550</v>
      </c>
    </row>
    <row r="42" spans="1:15">
      <c r="A42" s="167">
        <v>110216</v>
      </c>
      <c r="B42" t="s">
        <v>1071</v>
      </c>
      <c r="C42">
        <v>4800</v>
      </c>
      <c r="D42">
        <v>3450</v>
      </c>
      <c r="E42">
        <v>2999</v>
      </c>
      <c r="F42">
        <v>8409</v>
      </c>
      <c r="G42">
        <v>9422</v>
      </c>
      <c r="H42">
        <v>5964</v>
      </c>
      <c r="I42">
        <v>5127</v>
      </c>
      <c r="J42">
        <v>5784</v>
      </c>
      <c r="K42">
        <v>-63</v>
      </c>
      <c r="L42">
        <v>3780</v>
      </c>
      <c r="M42">
        <v>49672</v>
      </c>
      <c r="N42" s="229" t="str">
        <f>VLOOKUP(A42,'DT HUEVO'!$A:$F,6,0)</f>
        <v>AU/FS/GS</v>
      </c>
      <c r="O42" s="230">
        <f t="shared" si="0"/>
        <v>3167</v>
      </c>
    </row>
    <row r="43" spans="1:15">
      <c r="A43" s="167">
        <v>110302</v>
      </c>
      <c r="B43" t="s">
        <v>994</v>
      </c>
      <c r="C43">
        <v>14340</v>
      </c>
      <c r="D43">
        <v>8370</v>
      </c>
      <c r="E43">
        <v>5190</v>
      </c>
      <c r="F43">
        <v>9570</v>
      </c>
      <c r="G43">
        <v>5550</v>
      </c>
      <c r="H43">
        <v>5700</v>
      </c>
      <c r="I43">
        <v>5250</v>
      </c>
      <c r="J43">
        <v>7050</v>
      </c>
      <c r="K43">
        <v>6270</v>
      </c>
      <c r="M43">
        <v>67290</v>
      </c>
      <c r="N43" s="229" t="str">
        <f>VLOOKUP(A43,'DT HUEVO'!$A:$F,6,0)</f>
        <v>TAT</v>
      </c>
      <c r="O43" s="230">
        <f t="shared" si="0"/>
        <v>6660</v>
      </c>
    </row>
    <row r="44" spans="1:15">
      <c r="A44" s="167">
        <v>110303</v>
      </c>
      <c r="B44" t="s">
        <v>1097</v>
      </c>
      <c r="C44">
        <v>6720</v>
      </c>
      <c r="D44">
        <v>12570</v>
      </c>
      <c r="E44">
        <v>5640</v>
      </c>
      <c r="F44">
        <v>450</v>
      </c>
      <c r="G44">
        <v>10410</v>
      </c>
      <c r="H44">
        <v>0</v>
      </c>
      <c r="I44">
        <v>7950</v>
      </c>
      <c r="J44">
        <v>-960</v>
      </c>
      <c r="L44">
        <v>450</v>
      </c>
      <c r="M44">
        <v>43230</v>
      </c>
      <c r="N44" s="229" t="str">
        <f>VLOOKUP(A44,'DT HUEVO'!$A:$F,6,0)</f>
        <v>AU/FS/GS</v>
      </c>
      <c r="O44" s="230">
        <f t="shared" si="0"/>
        <v>-255</v>
      </c>
    </row>
    <row r="45" spans="1:15">
      <c r="A45" s="167">
        <v>110316</v>
      </c>
      <c r="B45" t="s">
        <v>1094</v>
      </c>
      <c r="C45">
        <v>105025</v>
      </c>
      <c r="D45">
        <v>94650</v>
      </c>
      <c r="E45">
        <v>47153</v>
      </c>
      <c r="F45">
        <v>72940</v>
      </c>
      <c r="G45">
        <v>118162</v>
      </c>
      <c r="H45">
        <v>91530</v>
      </c>
      <c r="I45">
        <v>74091</v>
      </c>
      <c r="J45">
        <v>91138</v>
      </c>
      <c r="K45">
        <v>56317</v>
      </c>
      <c r="L45">
        <v>33090</v>
      </c>
      <c r="M45">
        <v>784096</v>
      </c>
      <c r="N45" s="229" t="str">
        <f>VLOOKUP(A45,'DT HUEVO'!$A:$F,6,0)</f>
        <v>AU/FS/GS</v>
      </c>
      <c r="O45" s="230">
        <f t="shared" si="0"/>
        <v>60181.666666666664</v>
      </c>
    </row>
    <row r="46" spans="1:15">
      <c r="A46" s="167">
        <v>110322</v>
      </c>
      <c r="B46" t="s">
        <v>1326</v>
      </c>
      <c r="D46">
        <v>720</v>
      </c>
      <c r="E46">
        <v>4710</v>
      </c>
      <c r="F46">
        <v>72570</v>
      </c>
      <c r="H46">
        <v>810</v>
      </c>
      <c r="M46">
        <v>78810</v>
      </c>
      <c r="N46" s="229" t="str">
        <f>VLOOKUP(A46,'DT HUEVO'!$A:$F,6,0)</f>
        <v>TAT</v>
      </c>
      <c r="O46" s="230">
        <f t="shared" si="0"/>
        <v>0</v>
      </c>
    </row>
    <row r="47" spans="1:15">
      <c r="A47" s="167">
        <v>110384</v>
      </c>
      <c r="B47" t="s">
        <v>1250</v>
      </c>
      <c r="C47">
        <v>600</v>
      </c>
      <c r="D47">
        <v>2400</v>
      </c>
      <c r="E47">
        <v>600</v>
      </c>
      <c r="G47">
        <v>600</v>
      </c>
      <c r="H47">
        <v>1200</v>
      </c>
      <c r="J47">
        <v>600</v>
      </c>
      <c r="L47">
        <v>600</v>
      </c>
      <c r="M47">
        <v>6600</v>
      </c>
      <c r="N47" s="229" t="str">
        <f>VLOOKUP(A47,'DT HUEVO'!$A:$F,6,0)</f>
        <v>AU/FS/GS</v>
      </c>
      <c r="O47" s="230">
        <f t="shared" si="0"/>
        <v>600</v>
      </c>
    </row>
    <row r="48" spans="1:15">
      <c r="A48" s="167">
        <v>110402</v>
      </c>
      <c r="B48" t="s">
        <v>1815</v>
      </c>
      <c r="H48">
        <v>4500</v>
      </c>
      <c r="M48">
        <v>4500</v>
      </c>
      <c r="N48" s="229" t="str">
        <f>VLOOKUP(A48,'DT HUEVO'!$A:$F,6,0)</f>
        <v>TAT</v>
      </c>
      <c r="O48" s="230">
        <f t="shared" si="0"/>
        <v>0</v>
      </c>
    </row>
    <row r="49" spans="1:15">
      <c r="A49" s="167">
        <v>110416</v>
      </c>
      <c r="B49" t="s">
        <v>1265</v>
      </c>
      <c r="C49">
        <v>92655</v>
      </c>
      <c r="D49">
        <v>68110</v>
      </c>
      <c r="E49">
        <v>33150</v>
      </c>
      <c r="F49">
        <v>22870</v>
      </c>
      <c r="G49">
        <v>15660</v>
      </c>
      <c r="H49">
        <v>50970</v>
      </c>
      <c r="I49">
        <v>17100</v>
      </c>
      <c r="J49">
        <v>118680</v>
      </c>
      <c r="K49">
        <v>29400</v>
      </c>
      <c r="L49">
        <v>32940</v>
      </c>
      <c r="M49">
        <v>481535</v>
      </c>
      <c r="N49" s="229" t="str">
        <f>VLOOKUP(A49,'DT HUEVO'!$A:$F,6,0)</f>
        <v>AU/FS/GS</v>
      </c>
      <c r="O49" s="230">
        <f t="shared" si="0"/>
        <v>60340</v>
      </c>
    </row>
    <row r="50" spans="1:15">
      <c r="A50" s="167">
        <v>110472</v>
      </c>
      <c r="B50" t="s">
        <v>1078</v>
      </c>
      <c r="C50">
        <v>8280</v>
      </c>
      <c r="G50">
        <v>9180</v>
      </c>
      <c r="M50">
        <v>17460</v>
      </c>
      <c r="N50" s="229" t="str">
        <f>VLOOKUP(A50,'DT HUEVO'!$A:$F,6,0)</f>
        <v>AU/FS/GS</v>
      </c>
      <c r="O50" s="230">
        <f t="shared" si="0"/>
        <v>0</v>
      </c>
    </row>
    <row r="51" spans="1:15">
      <c r="A51" s="167">
        <v>110480</v>
      </c>
      <c r="B51" t="s">
        <v>1483</v>
      </c>
      <c r="C51">
        <v>0</v>
      </c>
      <c r="F51">
        <v>29940</v>
      </c>
      <c r="G51">
        <v>870</v>
      </c>
      <c r="H51">
        <v>32760</v>
      </c>
      <c r="J51">
        <v>7200</v>
      </c>
      <c r="L51">
        <v>300</v>
      </c>
      <c r="M51">
        <v>71070</v>
      </c>
      <c r="N51" s="229" t="str">
        <f>VLOOKUP(A51,'DT HUEVO'!$A:$F,6,0)</f>
        <v>AU/FS/GS</v>
      </c>
      <c r="O51" s="230">
        <f t="shared" si="0"/>
        <v>3750</v>
      </c>
    </row>
    <row r="52" spans="1:15">
      <c r="A52" s="167">
        <v>110484</v>
      </c>
      <c r="B52" t="s">
        <v>1370</v>
      </c>
      <c r="F52">
        <v>1200</v>
      </c>
      <c r="G52">
        <v>4320</v>
      </c>
      <c r="H52">
        <v>5580</v>
      </c>
      <c r="I52">
        <v>4800</v>
      </c>
      <c r="J52">
        <v>4500</v>
      </c>
      <c r="K52">
        <v>1080</v>
      </c>
      <c r="L52">
        <v>1200</v>
      </c>
      <c r="M52">
        <v>22680</v>
      </c>
      <c r="N52" s="229" t="str">
        <f>VLOOKUP(A52,'DT HUEVO'!$A:$F,6,0)</f>
        <v>AU/FS/GS</v>
      </c>
      <c r="O52" s="230">
        <f t="shared" si="0"/>
        <v>2260</v>
      </c>
    </row>
    <row r="53" spans="1:15">
      <c r="A53" s="167">
        <v>111301</v>
      </c>
      <c r="B53" t="s">
        <v>1099</v>
      </c>
      <c r="E53">
        <v>10020</v>
      </c>
      <c r="M53">
        <v>10020</v>
      </c>
      <c r="N53" s="229" t="str">
        <f>VLOOKUP(A53,'DT HUEVO'!$A:$F,6,0)</f>
        <v>TAT</v>
      </c>
      <c r="O53" s="230">
        <f t="shared" si="0"/>
        <v>0</v>
      </c>
    </row>
    <row r="54" spans="1:15">
      <c r="A54" s="167">
        <v>112268</v>
      </c>
      <c r="B54" t="s">
        <v>1066</v>
      </c>
      <c r="C54">
        <v>113535</v>
      </c>
      <c r="D54">
        <v>25575</v>
      </c>
      <c r="E54">
        <v>50145</v>
      </c>
      <c r="F54">
        <v>34620</v>
      </c>
      <c r="G54">
        <v>116100</v>
      </c>
      <c r="H54">
        <v>48750</v>
      </c>
      <c r="I54">
        <v>89175</v>
      </c>
      <c r="J54">
        <v>36150</v>
      </c>
      <c r="K54">
        <v>32775</v>
      </c>
      <c r="L54">
        <v>88815</v>
      </c>
      <c r="M54">
        <v>635640</v>
      </c>
      <c r="N54" s="229" t="str">
        <f>VLOOKUP(A54,'DT HUEVO'!$A:$F,6,0)</f>
        <v>AU/FS/GS</v>
      </c>
      <c r="O54" s="230">
        <f t="shared" si="0"/>
        <v>52580</v>
      </c>
    </row>
    <row r="55" spans="1:15">
      <c r="A55" s="167">
        <v>112271</v>
      </c>
      <c r="B55" t="s">
        <v>1235</v>
      </c>
      <c r="C55">
        <v>15255</v>
      </c>
      <c r="D55">
        <v>14475</v>
      </c>
      <c r="E55">
        <v>17115</v>
      </c>
      <c r="F55">
        <v>18135</v>
      </c>
      <c r="G55">
        <v>14416</v>
      </c>
      <c r="H55">
        <v>14715</v>
      </c>
      <c r="I55">
        <v>13425</v>
      </c>
      <c r="J55">
        <v>13035</v>
      </c>
      <c r="K55">
        <v>15420</v>
      </c>
      <c r="L55">
        <v>10068</v>
      </c>
      <c r="M55">
        <v>146059</v>
      </c>
      <c r="N55" s="229" t="str">
        <f>VLOOKUP(A55,'DT HUEVO'!$A:$F,6,0)</f>
        <v>TAT</v>
      </c>
      <c r="O55" s="230">
        <f t="shared" si="0"/>
        <v>12841</v>
      </c>
    </row>
    <row r="56" spans="1:15">
      <c r="A56" s="167">
        <v>112357</v>
      </c>
      <c r="B56" t="s">
        <v>1068</v>
      </c>
      <c r="C56">
        <v>26880</v>
      </c>
      <c r="D56">
        <v>5280</v>
      </c>
      <c r="E56">
        <v>12600</v>
      </c>
      <c r="F56">
        <v>7824</v>
      </c>
      <c r="G56">
        <v>32640</v>
      </c>
      <c r="H56">
        <v>12912</v>
      </c>
      <c r="I56">
        <v>32124</v>
      </c>
      <c r="J56">
        <v>9648</v>
      </c>
      <c r="K56">
        <v>1260</v>
      </c>
      <c r="L56">
        <v>8400</v>
      </c>
      <c r="M56">
        <v>149568</v>
      </c>
      <c r="N56" s="229" t="str">
        <f>VLOOKUP(A56,'DT HUEVO'!$A:$F,6,0)</f>
        <v>AU/FS/GS</v>
      </c>
      <c r="O56" s="230">
        <f t="shared" si="0"/>
        <v>6436</v>
      </c>
    </row>
    <row r="57" spans="1:15">
      <c r="A57" s="167">
        <v>112365</v>
      </c>
      <c r="B57" t="s">
        <v>1120</v>
      </c>
      <c r="K57">
        <v>300</v>
      </c>
      <c r="M57">
        <v>300</v>
      </c>
      <c r="N57" s="229" t="str">
        <f>VLOOKUP(A57,'DT HUEVO'!$A:$F,6,0)</f>
        <v>AU/FS/GS</v>
      </c>
      <c r="O57" s="230">
        <f t="shared" si="0"/>
        <v>300</v>
      </c>
    </row>
    <row r="58" spans="1:15">
      <c r="A58" s="167">
        <v>112379</v>
      </c>
      <c r="B58" t="s">
        <v>1067</v>
      </c>
      <c r="C58">
        <v>423210</v>
      </c>
      <c r="D58">
        <v>59130</v>
      </c>
      <c r="E58">
        <v>135600</v>
      </c>
      <c r="F58">
        <v>51960</v>
      </c>
      <c r="G58">
        <v>347460</v>
      </c>
      <c r="H58">
        <v>160590</v>
      </c>
      <c r="I58">
        <v>403110</v>
      </c>
      <c r="J58">
        <v>124920</v>
      </c>
      <c r="K58">
        <v>56670</v>
      </c>
      <c r="L58">
        <v>69720</v>
      </c>
      <c r="M58">
        <v>1832370</v>
      </c>
      <c r="N58" s="229" t="str">
        <f>VLOOKUP(A58,'DT HUEVO'!$A:$F,6,0)</f>
        <v>AU/FS/GS</v>
      </c>
      <c r="O58" s="230">
        <f t="shared" si="0"/>
        <v>83770</v>
      </c>
    </row>
    <row r="59" spans="1:15">
      <c r="A59" s="167">
        <v>114268</v>
      </c>
      <c r="B59" t="s">
        <v>1180</v>
      </c>
      <c r="C59">
        <v>-1515</v>
      </c>
      <c r="D59">
        <v>9750</v>
      </c>
      <c r="E59">
        <v>55050</v>
      </c>
      <c r="F59">
        <v>45600</v>
      </c>
      <c r="G59">
        <v>1800</v>
      </c>
      <c r="H59">
        <v>16500</v>
      </c>
      <c r="I59">
        <v>480</v>
      </c>
      <c r="J59">
        <v>-1680</v>
      </c>
      <c r="K59">
        <v>300</v>
      </c>
      <c r="L59">
        <v>41100</v>
      </c>
      <c r="M59">
        <v>167385</v>
      </c>
      <c r="N59" s="229" t="str">
        <f>VLOOKUP(A59,'DT HUEVO'!$A:$F,6,0)</f>
        <v>AU/FS/GS</v>
      </c>
      <c r="O59" s="230">
        <f t="shared" si="0"/>
        <v>13240</v>
      </c>
    </row>
    <row r="60" spans="1:15">
      <c r="A60" s="167">
        <v>114357</v>
      </c>
      <c r="B60" t="s">
        <v>1181</v>
      </c>
      <c r="C60">
        <v>960</v>
      </c>
      <c r="D60">
        <v>1920</v>
      </c>
      <c r="E60">
        <v>26160</v>
      </c>
      <c r="F60">
        <v>17280</v>
      </c>
      <c r="G60">
        <v>360</v>
      </c>
      <c r="H60">
        <v>5040</v>
      </c>
      <c r="I60">
        <v>-3720</v>
      </c>
      <c r="J60">
        <v>480</v>
      </c>
      <c r="L60">
        <v>10920</v>
      </c>
      <c r="M60">
        <v>59400</v>
      </c>
      <c r="N60" s="229" t="str">
        <f>VLOOKUP(A60,'DT HUEVO'!$A:$F,6,0)</f>
        <v>AU/FS/GS</v>
      </c>
      <c r="O60" s="230">
        <f t="shared" si="0"/>
        <v>5700</v>
      </c>
    </row>
    <row r="61" spans="1:15">
      <c r="A61" s="167">
        <v>114365</v>
      </c>
      <c r="B61" t="s">
        <v>1731</v>
      </c>
      <c r="C61">
        <v>21600</v>
      </c>
      <c r="D61">
        <v>6000</v>
      </c>
      <c r="E61">
        <v>10200</v>
      </c>
      <c r="F61">
        <v>5400</v>
      </c>
      <c r="G61">
        <v>20400</v>
      </c>
      <c r="H61">
        <v>9300</v>
      </c>
      <c r="I61">
        <v>26400</v>
      </c>
      <c r="J61">
        <v>4500</v>
      </c>
      <c r="K61">
        <v>4500</v>
      </c>
      <c r="L61">
        <v>5400</v>
      </c>
      <c r="M61">
        <v>113700</v>
      </c>
      <c r="N61" s="229" t="str">
        <f>VLOOKUP(A61,'DT HUEVO'!$A:$F,6,0)</f>
        <v>AU/FS/GS</v>
      </c>
      <c r="O61" s="230">
        <f t="shared" si="0"/>
        <v>4800</v>
      </c>
    </row>
    <row r="62" spans="1:15">
      <c r="A62" s="167">
        <v>114379</v>
      </c>
      <c r="B62" t="s">
        <v>1182</v>
      </c>
      <c r="C62">
        <v>13500</v>
      </c>
      <c r="D62">
        <v>33000</v>
      </c>
      <c r="E62">
        <v>147900</v>
      </c>
      <c r="F62">
        <v>146100</v>
      </c>
      <c r="G62">
        <v>6600</v>
      </c>
      <c r="H62">
        <v>28800</v>
      </c>
      <c r="I62">
        <v>-4200</v>
      </c>
      <c r="J62">
        <v>7800</v>
      </c>
      <c r="L62">
        <v>96300</v>
      </c>
      <c r="M62">
        <v>475800</v>
      </c>
      <c r="N62" s="229" t="str">
        <f>VLOOKUP(A62,'DT HUEVO'!$A:$F,6,0)</f>
        <v>AU/FS/GS</v>
      </c>
      <c r="O62" s="230">
        <f t="shared" si="0"/>
        <v>52050</v>
      </c>
    </row>
    <row r="63" spans="1:15">
      <c r="A63" s="167">
        <v>152281</v>
      </c>
      <c r="B63" t="s">
        <v>1337</v>
      </c>
      <c r="C63">
        <v>4200</v>
      </c>
      <c r="D63">
        <v>-360</v>
      </c>
      <c r="F63">
        <v>0</v>
      </c>
      <c r="H63">
        <v>0</v>
      </c>
      <c r="I63">
        <v>4350</v>
      </c>
      <c r="K63">
        <v>750</v>
      </c>
      <c r="M63">
        <v>8940</v>
      </c>
      <c r="N63" s="229" t="str">
        <f>VLOOKUP(A63,'DT HUEVO'!$A:$F,6,0)</f>
        <v>AU/FS/GS</v>
      </c>
      <c r="O63" s="230">
        <f t="shared" si="0"/>
        <v>750</v>
      </c>
    </row>
    <row r="64" spans="1:15">
      <c r="A64" s="167">
        <v>152381</v>
      </c>
      <c r="B64" t="s">
        <v>1219</v>
      </c>
      <c r="C64">
        <v>1560</v>
      </c>
      <c r="D64">
        <v>108</v>
      </c>
      <c r="F64">
        <v>-12</v>
      </c>
      <c r="M64">
        <v>1656</v>
      </c>
      <c r="N64" s="229" t="str">
        <f>VLOOKUP(A64,'DT HUEVO'!$A:$F,6,0)</f>
        <v>AU/FS/GS</v>
      </c>
      <c r="O64" s="230">
        <f t="shared" si="0"/>
        <v>0</v>
      </c>
    </row>
    <row r="65" spans="1:15">
      <c r="A65" s="167">
        <v>152382</v>
      </c>
      <c r="B65" t="s">
        <v>1113</v>
      </c>
      <c r="C65">
        <v>52200</v>
      </c>
      <c r="D65">
        <v>33780</v>
      </c>
      <c r="E65">
        <v>18900</v>
      </c>
      <c r="F65">
        <v>28350</v>
      </c>
      <c r="G65">
        <v>1800</v>
      </c>
      <c r="H65">
        <v>28950</v>
      </c>
      <c r="I65">
        <v>24300</v>
      </c>
      <c r="J65">
        <v>43800</v>
      </c>
      <c r="K65">
        <v>4500</v>
      </c>
      <c r="L65">
        <v>3900</v>
      </c>
      <c r="M65">
        <v>240480</v>
      </c>
      <c r="N65" s="229" t="str">
        <f>VLOOKUP(A65,'DT HUEVO'!$A:$F,6,0)</f>
        <v>AU/FS/GS</v>
      </c>
      <c r="O65" s="230">
        <f t="shared" si="0"/>
        <v>17400</v>
      </c>
    </row>
    <row r="66" spans="1:15">
      <c r="A66" s="167">
        <v>152384</v>
      </c>
      <c r="B66" t="s">
        <v>1107</v>
      </c>
      <c r="C66">
        <v>38250</v>
      </c>
      <c r="D66">
        <v>36016</v>
      </c>
      <c r="E66">
        <v>15165</v>
      </c>
      <c r="F66">
        <v>34740</v>
      </c>
      <c r="G66">
        <v>25335</v>
      </c>
      <c r="H66">
        <v>17820</v>
      </c>
      <c r="I66">
        <v>48090</v>
      </c>
      <c r="J66">
        <v>20205</v>
      </c>
      <c r="K66">
        <v>17130</v>
      </c>
      <c r="L66">
        <v>26460</v>
      </c>
      <c r="M66">
        <v>279211</v>
      </c>
      <c r="N66" s="229" t="str">
        <f>VLOOKUP(A66,'DT HUEVO'!$A:$F,6,0)</f>
        <v>TAT</v>
      </c>
      <c r="O66" s="230">
        <f t="shared" si="0"/>
        <v>21265</v>
      </c>
    </row>
    <row r="67" spans="1:15">
      <c r="A67" s="167">
        <v>154281</v>
      </c>
      <c r="B67" t="s">
        <v>1339</v>
      </c>
      <c r="H67">
        <v>0</v>
      </c>
      <c r="M67">
        <v>0</v>
      </c>
      <c r="N67" s="229" t="str">
        <f>VLOOKUP(A67,'DT HUEVO'!$A:$F,6,0)</f>
        <v>AU/FS/GS</v>
      </c>
      <c r="O67" s="230">
        <f t="shared" ref="O67:O73" si="1">IFERROR(AVERAGE(J67:L67),0)</f>
        <v>0</v>
      </c>
    </row>
    <row r="68" spans="1:15">
      <c r="A68" s="167">
        <v>154382</v>
      </c>
      <c r="B68" t="s">
        <v>1185</v>
      </c>
      <c r="H68">
        <v>0</v>
      </c>
      <c r="M68">
        <v>0</v>
      </c>
      <c r="N68" s="229" t="str">
        <f>VLOOKUP(A68,'DT HUEVO'!$A:$F,6,0)</f>
        <v>AU/FS/GS</v>
      </c>
      <c r="O68" s="230">
        <f t="shared" si="1"/>
        <v>0</v>
      </c>
    </row>
    <row r="69" spans="1:15">
      <c r="A69" s="167">
        <v>271901</v>
      </c>
      <c r="B69" t="s">
        <v>1332</v>
      </c>
      <c r="E69">
        <v>683</v>
      </c>
      <c r="H69">
        <v>501</v>
      </c>
      <c r="I69">
        <v>6</v>
      </c>
      <c r="K69">
        <v>1024</v>
      </c>
      <c r="M69">
        <v>2214</v>
      </c>
      <c r="N69" s="229" t="str">
        <f>VLOOKUP(A69,'DT HUEVO'!$A:$F,6,0)</f>
        <v>SEGUNDA</v>
      </c>
      <c r="O69" s="230">
        <f t="shared" si="1"/>
        <v>1024</v>
      </c>
    </row>
    <row r="70" spans="1:15">
      <c r="A70" s="167">
        <v>272002</v>
      </c>
      <c r="B70" t="s">
        <v>1329</v>
      </c>
      <c r="C70">
        <v>32409</v>
      </c>
      <c r="G70">
        <v>49532</v>
      </c>
      <c r="I70">
        <v>168976</v>
      </c>
      <c r="M70">
        <v>250917</v>
      </c>
      <c r="N70" s="229" t="str">
        <f>VLOOKUP(A70,'DT HUEVO'!$A:$F,6,0)</f>
        <v>SEGUNDA</v>
      </c>
      <c r="O70" s="230">
        <f t="shared" si="1"/>
        <v>0</v>
      </c>
    </row>
    <row r="71" spans="1:15">
      <c r="A71" s="167">
        <v>272003</v>
      </c>
      <c r="B71" t="s">
        <v>1330</v>
      </c>
      <c r="C71">
        <v>13470</v>
      </c>
      <c r="G71">
        <v>7920</v>
      </c>
      <c r="I71">
        <v>29350</v>
      </c>
      <c r="M71">
        <v>50740</v>
      </c>
      <c r="N71" s="229" t="str">
        <f>VLOOKUP(A71,'DT HUEVO'!$A:$F,6,0)</f>
        <v>SEGUNDA</v>
      </c>
      <c r="O71" s="230">
        <f t="shared" si="1"/>
        <v>0</v>
      </c>
    </row>
    <row r="72" spans="1:15">
      <c r="A72" s="167">
        <v>273001</v>
      </c>
      <c r="B72" t="s">
        <v>1328</v>
      </c>
      <c r="C72">
        <v>49401</v>
      </c>
      <c r="E72">
        <v>40775</v>
      </c>
      <c r="G72">
        <v>49170</v>
      </c>
      <c r="H72">
        <v>28600</v>
      </c>
      <c r="I72">
        <v>105094</v>
      </c>
      <c r="K72">
        <v>56388</v>
      </c>
      <c r="M72">
        <v>329428</v>
      </c>
      <c r="N72" s="229" t="str">
        <f>VLOOKUP(A72,'DT HUEVO'!$A:$F,6,0)</f>
        <v>SEGUNDA</v>
      </c>
      <c r="O72" s="230">
        <f t="shared" si="1"/>
        <v>56388</v>
      </c>
    </row>
    <row r="73" spans="1:15">
      <c r="A73" s="167">
        <v>273003</v>
      </c>
      <c r="B73" t="s">
        <v>1343</v>
      </c>
      <c r="C73">
        <v>8200</v>
      </c>
      <c r="E73">
        <v>5548</v>
      </c>
      <c r="G73">
        <v>4733</v>
      </c>
      <c r="H73">
        <v>6232</v>
      </c>
      <c r="I73">
        <v>18150</v>
      </c>
      <c r="K73">
        <v>9766</v>
      </c>
      <c r="M73">
        <v>52629</v>
      </c>
      <c r="N73" s="229" t="str">
        <f>VLOOKUP(A73,'DT HUEVO'!$A:$F,6,0)</f>
        <v>SEGUNDA</v>
      </c>
      <c r="O73" s="230">
        <f t="shared" si="1"/>
        <v>9766</v>
      </c>
    </row>
    <row r="74" spans="1:15">
      <c r="A74" s="167">
        <v>274001</v>
      </c>
      <c r="B74" t="s">
        <v>1730</v>
      </c>
      <c r="E74">
        <v>34158</v>
      </c>
      <c r="F74">
        <v>21530</v>
      </c>
      <c r="G74">
        <v>14640</v>
      </c>
      <c r="H74">
        <v>36532</v>
      </c>
      <c r="I74">
        <v>30945</v>
      </c>
      <c r="K74">
        <v>48584</v>
      </c>
      <c r="M74">
        <v>186389</v>
      </c>
      <c r="N74" s="229" t="str">
        <f>VLOOKUP(A74,'DT HUEVO'!$A:$F,6,0)</f>
        <v>SEGUNDA</v>
      </c>
      <c r="O74" s="230">
        <f t="shared" ref="O74:O89" si="2">IFERROR(AVERAGE(J74:L74),0)</f>
        <v>48584</v>
      </c>
    </row>
    <row r="75" spans="1:15">
      <c r="A75" s="167">
        <v>2010102</v>
      </c>
      <c r="B75" t="s">
        <v>1266</v>
      </c>
      <c r="C75">
        <v>16588</v>
      </c>
      <c r="D75">
        <v>17711</v>
      </c>
      <c r="E75">
        <v>16270</v>
      </c>
      <c r="F75">
        <v>23740</v>
      </c>
      <c r="G75">
        <v>19600</v>
      </c>
      <c r="H75">
        <v>14284</v>
      </c>
      <c r="I75">
        <v>18228</v>
      </c>
      <c r="J75">
        <v>16369</v>
      </c>
      <c r="K75">
        <v>19980</v>
      </c>
      <c r="L75">
        <v>7034</v>
      </c>
      <c r="M75">
        <v>169804</v>
      </c>
      <c r="N75" s="229" t="str">
        <f>VLOOKUP(A75,'DT HUEVO'!$A:$F,6,0)</f>
        <v>TAT</v>
      </c>
      <c r="O75" s="230">
        <f t="shared" si="2"/>
        <v>14461</v>
      </c>
    </row>
    <row r="76" spans="1:15">
      <c r="A76" s="167">
        <v>2010108</v>
      </c>
      <c r="B76" t="s">
        <v>1117</v>
      </c>
      <c r="C76">
        <v>30</v>
      </c>
      <c r="J76">
        <v>36</v>
      </c>
      <c r="M76">
        <v>66</v>
      </c>
      <c r="N76" s="229" t="str">
        <f>VLOOKUP(A76,'DT HUEVO'!$A:$F,6,0)</f>
        <v>TAT</v>
      </c>
      <c r="O76" s="230">
        <f t="shared" si="2"/>
        <v>36</v>
      </c>
    </row>
    <row r="77" spans="1:15">
      <c r="A77" s="167">
        <v>2110202</v>
      </c>
      <c r="B77" t="s">
        <v>1008</v>
      </c>
      <c r="C77">
        <v>294474</v>
      </c>
      <c r="D77">
        <v>381379</v>
      </c>
      <c r="E77">
        <v>412601</v>
      </c>
      <c r="F77">
        <v>326387</v>
      </c>
      <c r="G77">
        <v>334814</v>
      </c>
      <c r="H77">
        <v>330721</v>
      </c>
      <c r="I77">
        <v>353411</v>
      </c>
      <c r="J77">
        <v>303772</v>
      </c>
      <c r="K77">
        <v>387040</v>
      </c>
      <c r="L77">
        <v>116302</v>
      </c>
      <c r="M77">
        <v>3240901</v>
      </c>
      <c r="N77" s="229" t="str">
        <f>VLOOKUP(A77,'DT HUEVO'!$A:$F,6,0)</f>
        <v>TAT</v>
      </c>
      <c r="O77" s="230">
        <f t="shared" si="2"/>
        <v>269038</v>
      </c>
    </row>
    <row r="78" spans="1:15">
      <c r="A78" s="167">
        <v>2110217</v>
      </c>
      <c r="B78" t="s">
        <v>1785</v>
      </c>
      <c r="C78">
        <v>88981</v>
      </c>
      <c r="D78">
        <v>77234</v>
      </c>
      <c r="E78">
        <v>107812</v>
      </c>
      <c r="F78">
        <v>104420</v>
      </c>
      <c r="G78">
        <v>88102</v>
      </c>
      <c r="H78">
        <v>69020</v>
      </c>
      <c r="I78">
        <v>92694</v>
      </c>
      <c r="J78">
        <v>131597</v>
      </c>
      <c r="K78">
        <v>81064</v>
      </c>
      <c r="L78">
        <v>31715</v>
      </c>
      <c r="M78">
        <v>872639</v>
      </c>
      <c r="N78" s="229" t="str">
        <f>VLOOKUP(A78,'DT HUEVO'!$A:$F,6,0)</f>
        <v>TAT</v>
      </c>
      <c r="O78" s="230">
        <f t="shared" si="2"/>
        <v>81458.666666666672</v>
      </c>
    </row>
    <row r="79" spans="1:15">
      <c r="A79" s="167">
        <v>2110302</v>
      </c>
      <c r="B79" t="s">
        <v>1007</v>
      </c>
      <c r="C79">
        <v>729609</v>
      </c>
      <c r="D79">
        <v>753732</v>
      </c>
      <c r="E79">
        <v>777411</v>
      </c>
      <c r="F79">
        <v>708749</v>
      </c>
      <c r="G79">
        <v>735153</v>
      </c>
      <c r="H79">
        <v>682020</v>
      </c>
      <c r="I79">
        <v>676042</v>
      </c>
      <c r="J79">
        <v>683794</v>
      </c>
      <c r="K79">
        <v>775521</v>
      </c>
      <c r="L79">
        <v>163311</v>
      </c>
      <c r="M79">
        <v>6685342</v>
      </c>
      <c r="N79" s="229" t="str">
        <f>VLOOKUP(A79,'DT HUEVO'!$A:$F,6,0)</f>
        <v>TAT</v>
      </c>
      <c r="O79" s="230">
        <f t="shared" si="2"/>
        <v>540875.33333333337</v>
      </c>
    </row>
    <row r="80" spans="1:15">
      <c r="A80" s="167">
        <v>2110304</v>
      </c>
      <c r="B80" t="s">
        <v>1432</v>
      </c>
      <c r="I80">
        <v>300</v>
      </c>
      <c r="J80">
        <v>720</v>
      </c>
      <c r="M80">
        <v>1020</v>
      </c>
      <c r="N80" s="229" t="str">
        <f>VLOOKUP(A80,'DT HUEVO'!$A:$F,6,0)</f>
        <v>AU/FS/GS</v>
      </c>
      <c r="O80" s="230">
        <f t="shared" si="2"/>
        <v>720</v>
      </c>
    </row>
    <row r="81" spans="1:15">
      <c r="A81" s="167">
        <v>2110317</v>
      </c>
      <c r="B81" t="s">
        <v>1786</v>
      </c>
      <c r="C81">
        <v>23103</v>
      </c>
      <c r="D81">
        <v>22247</v>
      </c>
      <c r="E81">
        <v>29992</v>
      </c>
      <c r="F81">
        <v>35957</v>
      </c>
      <c r="G81">
        <v>27844</v>
      </c>
      <c r="H81">
        <v>18082</v>
      </c>
      <c r="I81">
        <v>23729</v>
      </c>
      <c r="J81">
        <v>37283</v>
      </c>
      <c r="K81">
        <v>34018</v>
      </c>
      <c r="L81">
        <v>4410</v>
      </c>
      <c r="M81">
        <v>256665</v>
      </c>
      <c r="N81" s="229" t="str">
        <f>VLOOKUP(A81,'DT HUEVO'!$A:$F,6,0)</f>
        <v>TAT</v>
      </c>
      <c r="O81" s="230">
        <f t="shared" si="2"/>
        <v>25237</v>
      </c>
    </row>
    <row r="82" spans="1:15">
      <c r="A82" s="167">
        <v>2110327</v>
      </c>
      <c r="B82" t="s">
        <v>1267</v>
      </c>
      <c r="C82">
        <v>37321</v>
      </c>
      <c r="D82">
        <v>42298</v>
      </c>
      <c r="E82">
        <v>39096</v>
      </c>
      <c r="F82">
        <v>40079</v>
      </c>
      <c r="G82">
        <v>36366</v>
      </c>
      <c r="H82">
        <v>37136</v>
      </c>
      <c r="I82">
        <v>38704</v>
      </c>
      <c r="J82">
        <v>39122</v>
      </c>
      <c r="K82">
        <v>52205</v>
      </c>
      <c r="M82">
        <v>362327</v>
      </c>
      <c r="N82" s="229" t="str">
        <f>VLOOKUP(A82,'DT HUEVO'!$A:$F,6,0)</f>
        <v>TAT</v>
      </c>
      <c r="O82" s="230">
        <f t="shared" si="2"/>
        <v>45663.5</v>
      </c>
    </row>
    <row r="83" spans="1:15">
      <c r="A83" s="167">
        <v>2110402</v>
      </c>
      <c r="B83" t="s">
        <v>1009</v>
      </c>
      <c r="C83">
        <v>898529</v>
      </c>
      <c r="D83">
        <v>735365</v>
      </c>
      <c r="E83">
        <v>705549</v>
      </c>
      <c r="F83">
        <v>688655</v>
      </c>
      <c r="G83">
        <v>701685</v>
      </c>
      <c r="H83">
        <v>623220</v>
      </c>
      <c r="I83">
        <v>590378</v>
      </c>
      <c r="J83">
        <v>718593</v>
      </c>
      <c r="K83">
        <v>782196</v>
      </c>
      <c r="L83">
        <v>119697</v>
      </c>
      <c r="M83">
        <v>6563867</v>
      </c>
      <c r="N83" s="229" t="str">
        <f>VLOOKUP(A83,'DT HUEVO'!$A:$F,6,0)</f>
        <v>TAT</v>
      </c>
      <c r="O83" s="230">
        <f t="shared" si="2"/>
        <v>540162</v>
      </c>
    </row>
    <row r="84" spans="1:15">
      <c r="A84" s="167">
        <v>2110403</v>
      </c>
      <c r="B84" t="s">
        <v>1081</v>
      </c>
      <c r="G84">
        <v>60</v>
      </c>
      <c r="I84">
        <v>11767</v>
      </c>
      <c r="J84">
        <v>140</v>
      </c>
      <c r="K84">
        <v>1620</v>
      </c>
      <c r="M84">
        <v>13587</v>
      </c>
      <c r="N84" s="229" t="str">
        <f>VLOOKUP(A84,'DT HUEVO'!$A:$F,6,0)</f>
        <v>TAT</v>
      </c>
      <c r="O84" s="230">
        <f t="shared" si="2"/>
        <v>880</v>
      </c>
    </row>
    <row r="85" spans="1:15">
      <c r="A85" s="167">
        <v>2110404</v>
      </c>
      <c r="B85" t="s">
        <v>1431</v>
      </c>
      <c r="C85">
        <v>3100</v>
      </c>
      <c r="G85">
        <v>23580</v>
      </c>
      <c r="I85">
        <v>3300</v>
      </c>
      <c r="K85">
        <v>3000</v>
      </c>
      <c r="M85">
        <v>32980</v>
      </c>
      <c r="N85" s="229" t="str">
        <f>VLOOKUP(A85,'DT HUEVO'!$A:$F,6,0)</f>
        <v>AU/FS/GS</v>
      </c>
      <c r="O85" s="230">
        <f t="shared" si="2"/>
        <v>3000</v>
      </c>
    </row>
    <row r="86" spans="1:15">
      <c r="A86" s="167">
        <v>2110427</v>
      </c>
      <c r="B86" t="s">
        <v>1268</v>
      </c>
      <c r="C86">
        <v>16912</v>
      </c>
      <c r="D86">
        <v>27641</v>
      </c>
      <c r="E86">
        <v>25712</v>
      </c>
      <c r="F86">
        <v>23147</v>
      </c>
      <c r="G86">
        <v>17006</v>
      </c>
      <c r="H86">
        <v>25593</v>
      </c>
      <c r="I86">
        <v>23341</v>
      </c>
      <c r="J86">
        <v>15097</v>
      </c>
      <c r="K86">
        <v>33040</v>
      </c>
      <c r="M86">
        <v>207489</v>
      </c>
      <c r="N86" s="229" t="str">
        <f>VLOOKUP(A86,'DT HUEVO'!$A:$F,6,0)</f>
        <v>TAT</v>
      </c>
      <c r="O86" s="230">
        <f t="shared" si="2"/>
        <v>24068.5</v>
      </c>
    </row>
    <row r="87" spans="1:15">
      <c r="A87" s="167">
        <v>2112207</v>
      </c>
      <c r="B87" t="s">
        <v>1104</v>
      </c>
      <c r="C87">
        <v>4740</v>
      </c>
      <c r="D87">
        <v>4113</v>
      </c>
      <c r="E87">
        <v>6292</v>
      </c>
      <c r="F87">
        <v>5880</v>
      </c>
      <c r="G87">
        <v>6480</v>
      </c>
      <c r="H87">
        <v>5405</v>
      </c>
      <c r="I87">
        <v>4845</v>
      </c>
      <c r="J87">
        <v>3450</v>
      </c>
      <c r="K87">
        <v>5745</v>
      </c>
      <c r="L87">
        <v>675</v>
      </c>
      <c r="M87">
        <v>47625</v>
      </c>
      <c r="N87" s="229" t="str">
        <f>VLOOKUP(A87,'DT HUEVO'!$A:$F,6,0)</f>
        <v>TAT</v>
      </c>
      <c r="O87" s="230">
        <f t="shared" si="2"/>
        <v>3290</v>
      </c>
    </row>
    <row r="88" spans="1:15">
      <c r="A88">
        <v>2112365</v>
      </c>
      <c r="B88" t="s">
        <v>1123</v>
      </c>
      <c r="G88">
        <v>45</v>
      </c>
      <c r="H88">
        <v>600</v>
      </c>
      <c r="I88">
        <v>195</v>
      </c>
      <c r="J88">
        <v>60</v>
      </c>
      <c r="M88">
        <v>900</v>
      </c>
      <c r="N88" s="229" t="str">
        <f>VLOOKUP(A88,'DT HUEVO'!$A:$F,6,0)</f>
        <v>AU/FS/GS</v>
      </c>
      <c r="O88" s="230">
        <f t="shared" si="2"/>
        <v>60</v>
      </c>
    </row>
    <row r="89" spans="1:15">
      <c r="A89" s="167">
        <v>2114268</v>
      </c>
      <c r="B89" t="s">
        <v>1697</v>
      </c>
      <c r="C89" s="177">
        <v>810</v>
      </c>
      <c r="D89" s="177">
        <v>17010</v>
      </c>
      <c r="E89" s="177">
        <v>-750</v>
      </c>
      <c r="F89" s="177">
        <v>5850</v>
      </c>
      <c r="G89" s="177">
        <v>15705</v>
      </c>
      <c r="H89" s="177">
        <v>270</v>
      </c>
      <c r="I89" s="177">
        <v>0</v>
      </c>
      <c r="J89" s="177">
        <v>18120</v>
      </c>
      <c r="K89" s="177">
        <v>525</v>
      </c>
      <c r="L89" s="177">
        <v>450</v>
      </c>
      <c r="M89" s="177">
        <v>57990</v>
      </c>
      <c r="N89" s="229" t="str">
        <f>VLOOKUP(A89,'DT HUEVO'!$A:$F,6,0)</f>
        <v>AU/FS/GS</v>
      </c>
      <c r="O89" s="230">
        <f t="shared" si="2"/>
        <v>6365</v>
      </c>
    </row>
    <row r="90" spans="1:15">
      <c r="A90">
        <v>2114357</v>
      </c>
      <c r="B90" t="s">
        <v>1698</v>
      </c>
      <c r="C90">
        <v>360</v>
      </c>
      <c r="D90">
        <v>2160</v>
      </c>
      <c r="F90">
        <v>1728</v>
      </c>
      <c r="G90">
        <v>4296</v>
      </c>
      <c r="H90">
        <v>360</v>
      </c>
      <c r="I90">
        <v>0</v>
      </c>
      <c r="J90">
        <v>2292</v>
      </c>
      <c r="K90">
        <v>276</v>
      </c>
      <c r="L90">
        <v>432</v>
      </c>
      <c r="M90">
        <v>11904</v>
      </c>
      <c r="N90" s="229" t="str">
        <f>VLOOKUP(A90,'DT HUEVO'!$A:$F,6,0)</f>
        <v>AU/FS/GS</v>
      </c>
      <c r="O90" s="230">
        <f t="shared" ref="O90" si="3">IFERROR(AVERAGE(J90:L90),0)</f>
        <v>1000</v>
      </c>
    </row>
    <row r="91" spans="1:15">
      <c r="A91">
        <v>2114379</v>
      </c>
      <c r="B91" t="s">
        <v>1699</v>
      </c>
      <c r="C91">
        <v>3420</v>
      </c>
      <c r="D91">
        <v>23760</v>
      </c>
      <c r="E91">
        <v>180</v>
      </c>
      <c r="F91">
        <v>10350</v>
      </c>
      <c r="G91">
        <v>35115</v>
      </c>
      <c r="H91">
        <v>1080</v>
      </c>
      <c r="I91">
        <v>0</v>
      </c>
      <c r="J91">
        <v>24840</v>
      </c>
      <c r="K91">
        <v>270</v>
      </c>
      <c r="L91">
        <v>1170</v>
      </c>
      <c r="M91">
        <v>100185</v>
      </c>
      <c r="N91" s="229" t="str">
        <f>VLOOKUP(A91,'DT HUEVO'!$A:$F,6,0)</f>
        <v>AU/FS/GS</v>
      </c>
      <c r="O91" s="230">
        <f t="shared" ref="O91:O92" si="4">IFERROR(AVERAGE(J91:L91),0)</f>
        <v>8760</v>
      </c>
    </row>
    <row r="92" spans="1:15">
      <c r="A92">
        <v>2152388</v>
      </c>
      <c r="B92" t="s">
        <v>1106</v>
      </c>
      <c r="C92">
        <v>33200</v>
      </c>
      <c r="D92">
        <v>30412</v>
      </c>
      <c r="E92">
        <v>36811</v>
      </c>
      <c r="F92">
        <v>32849</v>
      </c>
      <c r="G92">
        <v>36354</v>
      </c>
      <c r="H92">
        <v>38182</v>
      </c>
      <c r="I92">
        <v>27807</v>
      </c>
      <c r="J92">
        <v>29700</v>
      </c>
      <c r="K92">
        <v>32549</v>
      </c>
      <c r="L92">
        <v>6630</v>
      </c>
      <c r="M92">
        <v>304494</v>
      </c>
      <c r="N92" s="229" t="str">
        <f>VLOOKUP(A92,'DT HUEVO'!$A:$F,6,0)</f>
        <v>TAT</v>
      </c>
      <c r="O92" s="230">
        <f t="shared" si="4"/>
        <v>22959.666666666668</v>
      </c>
    </row>
    <row r="93" spans="1:15">
      <c r="N93" s="229" t="e">
        <f>VLOOKUP(A93,'DT HUEVO'!$A:$F,6,0)</f>
        <v>#N/A</v>
      </c>
      <c r="O93" s="230">
        <f t="shared" ref="O93" si="5">IFERROR(AVERAGE(J93:L93),0)</f>
        <v>0</v>
      </c>
    </row>
    <row r="94" spans="1:15">
      <c r="O94" s="208"/>
    </row>
    <row r="95" spans="1:15">
      <c r="O95" s="208"/>
    </row>
    <row r="96" spans="1:15">
      <c r="O96" s="208"/>
    </row>
    <row r="97" spans="15:15">
      <c r="O97" s="208"/>
    </row>
  </sheetData>
  <autoFilter ref="A1:O94" xr:uid="{00000000-0009-0000-0000-000011000000}"/>
  <pageMargins left="0.7" right="0.7" top="0.75" bottom="0.75" header="0.3" footer="0.3"/>
  <ignoredErrors>
    <ignoredError sqref="O6:O73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20"/>
  <dimension ref="A2:B33"/>
  <sheetViews>
    <sheetView workbookViewId="0"/>
  </sheetViews>
  <sheetFormatPr baseColWidth="10" defaultRowHeight="14.5"/>
  <sheetData>
    <row r="2" spans="1:2">
      <c r="A2" t="s">
        <v>570</v>
      </c>
      <c r="B2" t="s">
        <v>1313</v>
      </c>
    </row>
    <row r="3" spans="1:2">
      <c r="A3">
        <v>152384</v>
      </c>
      <c r="B3" t="s">
        <v>637</v>
      </c>
    </row>
    <row r="4" spans="1:2">
      <c r="A4">
        <v>152380</v>
      </c>
      <c r="B4" t="s">
        <v>637</v>
      </c>
    </row>
    <row r="5" spans="1:2">
      <c r="A5">
        <v>10402</v>
      </c>
      <c r="B5" t="s">
        <v>637</v>
      </c>
    </row>
    <row r="6" spans="1:2">
      <c r="A6">
        <v>2110402</v>
      </c>
      <c r="B6" t="s">
        <v>637</v>
      </c>
    </row>
    <row r="7" spans="1:2">
      <c r="A7">
        <v>2110427</v>
      </c>
      <c r="B7" t="s">
        <v>637</v>
      </c>
    </row>
    <row r="8" spans="1:2">
      <c r="A8">
        <v>10427</v>
      </c>
      <c r="B8" t="s">
        <v>637</v>
      </c>
    </row>
    <row r="9" spans="1:2">
      <c r="A9">
        <v>110402</v>
      </c>
      <c r="B9" t="s">
        <v>637</v>
      </c>
    </row>
    <row r="10" spans="1:2">
      <c r="A10">
        <v>110427</v>
      </c>
      <c r="B10" t="s">
        <v>637</v>
      </c>
    </row>
    <row r="11" spans="1:2">
      <c r="A11">
        <v>10302</v>
      </c>
      <c r="B11" t="s">
        <v>637</v>
      </c>
    </row>
    <row r="12" spans="1:2">
      <c r="A12">
        <v>2110302</v>
      </c>
      <c r="B12" t="s">
        <v>637</v>
      </c>
    </row>
    <row r="13" spans="1:2">
      <c r="A13">
        <v>2110327</v>
      </c>
      <c r="B13" t="s">
        <v>637</v>
      </c>
    </row>
    <row r="14" spans="1:2">
      <c r="A14">
        <v>10327</v>
      </c>
      <c r="B14" t="s">
        <v>637</v>
      </c>
    </row>
    <row r="15" spans="1:2">
      <c r="A15">
        <v>110302</v>
      </c>
      <c r="B15" t="s">
        <v>637</v>
      </c>
    </row>
    <row r="16" spans="1:2">
      <c r="A16">
        <v>110327</v>
      </c>
      <c r="B16" t="s">
        <v>637</v>
      </c>
    </row>
    <row r="17" spans="1:2">
      <c r="A17">
        <v>10202</v>
      </c>
      <c r="B17" t="s">
        <v>637</v>
      </c>
    </row>
    <row r="18" spans="1:2">
      <c r="A18">
        <v>2110202</v>
      </c>
      <c r="B18" t="s">
        <v>637</v>
      </c>
    </row>
    <row r="19" spans="1:2">
      <c r="A19">
        <v>2110227</v>
      </c>
      <c r="B19" t="s">
        <v>637</v>
      </c>
    </row>
    <row r="20" spans="1:2">
      <c r="A20">
        <v>10227</v>
      </c>
      <c r="B20" t="s">
        <v>637</v>
      </c>
    </row>
    <row r="21" spans="1:2">
      <c r="A21">
        <v>110202</v>
      </c>
      <c r="B21" t="s">
        <v>637</v>
      </c>
    </row>
    <row r="22" spans="1:2">
      <c r="A22">
        <v>110227</v>
      </c>
      <c r="B22" t="s">
        <v>637</v>
      </c>
    </row>
    <row r="23" spans="1:2">
      <c r="A23">
        <v>112271</v>
      </c>
      <c r="B23" t="s">
        <v>637</v>
      </c>
    </row>
    <row r="24" spans="1:2">
      <c r="A24">
        <v>2010108</v>
      </c>
      <c r="B24" t="s">
        <v>637</v>
      </c>
    </row>
    <row r="25" spans="1:2">
      <c r="A25">
        <v>2010102</v>
      </c>
      <c r="B25" t="s">
        <v>637</v>
      </c>
    </row>
    <row r="26" spans="1:2">
      <c r="A26">
        <v>152284</v>
      </c>
      <c r="B26" t="s">
        <v>637</v>
      </c>
    </row>
    <row r="27" spans="1:2">
      <c r="A27">
        <v>112271</v>
      </c>
      <c r="B27" t="s">
        <v>637</v>
      </c>
    </row>
    <row r="28" spans="1:2">
      <c r="A28">
        <v>152305</v>
      </c>
      <c r="B28" t="s">
        <v>637</v>
      </c>
    </row>
    <row r="29" spans="1:2">
      <c r="A29">
        <v>2110305</v>
      </c>
      <c r="B29" t="s">
        <v>637</v>
      </c>
    </row>
    <row r="30" spans="1:2">
      <c r="A30">
        <v>2110405</v>
      </c>
      <c r="B30" t="s">
        <v>637</v>
      </c>
    </row>
    <row r="31" spans="1:2">
      <c r="A31">
        <v>2110205</v>
      </c>
      <c r="B31" t="s">
        <v>637</v>
      </c>
    </row>
    <row r="32" spans="1:2">
      <c r="A32">
        <v>2110317</v>
      </c>
      <c r="B32" t="s">
        <v>637</v>
      </c>
    </row>
    <row r="33" spans="1:2">
      <c r="A33">
        <v>2110217</v>
      </c>
      <c r="B33" t="s">
        <v>637</v>
      </c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6"/>
  <dimension ref="A1:H2350"/>
  <sheetViews>
    <sheetView workbookViewId="0"/>
  </sheetViews>
  <sheetFormatPr baseColWidth="10" defaultRowHeight="14.5"/>
  <cols>
    <col min="1" max="1" width="25.08984375" bestFit="1" customWidth="1"/>
    <col min="2" max="2" width="22.08984375" customWidth="1"/>
    <col min="4" max="4" width="64.54296875" customWidth="1"/>
    <col min="7" max="7" width="11.453125" style="6" customWidth="1"/>
    <col min="8" max="8" width="11.453125" style="22"/>
  </cols>
  <sheetData>
    <row r="1" spans="1:8">
      <c r="A1" s="5" t="s">
        <v>674</v>
      </c>
      <c r="B1" s="5" t="s">
        <v>490</v>
      </c>
      <c r="C1" s="5" t="s">
        <v>616</v>
      </c>
      <c r="D1" s="5" t="s">
        <v>556</v>
      </c>
      <c r="E1" s="5" t="s">
        <v>673</v>
      </c>
      <c r="F1" s="5" t="s">
        <v>672</v>
      </c>
      <c r="G1" s="15" t="s">
        <v>675</v>
      </c>
      <c r="H1" s="23" t="s">
        <v>690</v>
      </c>
    </row>
    <row r="2" spans="1:8">
      <c r="A2" t="s">
        <v>450</v>
      </c>
      <c r="B2" t="s">
        <v>490</v>
      </c>
      <c r="C2">
        <v>10202</v>
      </c>
      <c r="D2" t="s">
        <v>28</v>
      </c>
      <c r="E2">
        <f>+SUMIFS(Tabla1[cantidad],Tabla1[articulo],C2,Tabla1[id_item_bodega2],A2,Tabla1[GRUPO],COMP!B1055)</f>
        <v>0</v>
      </c>
      <c r="F2">
        <f>+SUMIFS('INV. EDADES'!F:F,'INV. EDADES'!I:I,A2,'INV. EDADES'!G:G,C2)</f>
        <v>0</v>
      </c>
      <c r="G2">
        <f t="shared" ref="G2:G65" si="0">+E2-F2</f>
        <v>0</v>
      </c>
      <c r="H2" s="22">
        <f t="shared" ref="H2:H65" si="1">IFERROR(+G2/E2,0)</f>
        <v>0</v>
      </c>
    </row>
    <row r="3" spans="1:8">
      <c r="A3" t="s">
        <v>450</v>
      </c>
      <c r="B3" t="s">
        <v>490</v>
      </c>
      <c r="C3">
        <v>10304</v>
      </c>
      <c r="D3" t="s">
        <v>54</v>
      </c>
      <c r="E3">
        <f>+SUMIFS(Tabla1[cantidad],Tabla1[articulo],C3,Tabla1[id_item_bodega2],A3,Tabla1[GRUPO],COMP!B1058)</f>
        <v>0</v>
      </c>
      <c r="F3">
        <f>+SUMIFS('INV. EDADES'!F:F,'INV. EDADES'!I:I,A3,'INV. EDADES'!G:G,C3)</f>
        <v>0</v>
      </c>
      <c r="G3">
        <f t="shared" si="0"/>
        <v>0</v>
      </c>
      <c r="H3" s="22">
        <f t="shared" si="1"/>
        <v>0</v>
      </c>
    </row>
    <row r="4" spans="1:8">
      <c r="A4" t="s">
        <v>450</v>
      </c>
      <c r="B4" t="s">
        <v>490</v>
      </c>
      <c r="C4">
        <v>10302</v>
      </c>
      <c r="D4" t="s">
        <v>31</v>
      </c>
      <c r="E4">
        <f>+SUMIFS(Tabla1[cantidad],Tabla1[articulo],C4,Tabla1[id_item_bodega2],A4,Tabla1[GRUPO],COMP!B1057)</f>
        <v>0</v>
      </c>
      <c r="F4">
        <f>+SUMIFS('INV. EDADES'!F:F,'INV. EDADES'!I:I,A4,'INV. EDADES'!G:G,C4)</f>
        <v>0</v>
      </c>
      <c r="G4">
        <f t="shared" si="0"/>
        <v>0</v>
      </c>
      <c r="H4" s="22">
        <f t="shared" si="1"/>
        <v>0</v>
      </c>
    </row>
    <row r="5" spans="1:8">
      <c r="A5" t="s">
        <v>473</v>
      </c>
      <c r="B5" t="s">
        <v>490</v>
      </c>
      <c r="C5">
        <v>13311</v>
      </c>
      <c r="D5" t="s">
        <v>580</v>
      </c>
      <c r="E5">
        <f>+SUMIFS(Tabla1[cantidad],Tabla1[articulo],C5,Tabla1[id_item_bodega2],A5,Tabla1[GRUPO],COMP!B703)</f>
        <v>0</v>
      </c>
      <c r="F5">
        <f>+SUMIFS('INV. EDADES'!F:F,'INV. EDADES'!I:I,A5,'INV. EDADES'!G:G,C5)</f>
        <v>0</v>
      </c>
      <c r="G5">
        <f t="shared" si="0"/>
        <v>0</v>
      </c>
      <c r="H5" s="22">
        <f t="shared" si="1"/>
        <v>0</v>
      </c>
    </row>
    <row r="6" spans="1:8">
      <c r="A6" t="s">
        <v>457</v>
      </c>
      <c r="B6" t="s">
        <v>490</v>
      </c>
      <c r="C6">
        <v>10403</v>
      </c>
      <c r="D6" t="s">
        <v>35</v>
      </c>
      <c r="E6">
        <f>+SUMIFS(Tabla1[cantidad],Tabla1[articulo],C6,Tabla1[id_item_bodega2],A6,Tabla1[GRUPO],COMP!B868)</f>
        <v>0</v>
      </c>
      <c r="F6">
        <f>+SUMIFS('INV. EDADES'!F:F,'INV. EDADES'!I:I,A6,'INV. EDADES'!G:G,C6)</f>
        <v>0</v>
      </c>
      <c r="G6">
        <f t="shared" si="0"/>
        <v>0</v>
      </c>
      <c r="H6" s="22">
        <f t="shared" si="1"/>
        <v>0</v>
      </c>
    </row>
    <row r="7" spans="1:8">
      <c r="A7" t="s">
        <v>450</v>
      </c>
      <c r="B7" t="s">
        <v>490</v>
      </c>
      <c r="C7">
        <v>10404</v>
      </c>
      <c r="D7" t="s">
        <v>36</v>
      </c>
      <c r="E7">
        <f>+SUMIFS(Tabla1[cantidad],Tabla1[articulo],C7,Tabla1[id_item_bodega2],A7,Tabla1[GRUPO],COMP!B1061)</f>
        <v>0</v>
      </c>
      <c r="F7">
        <f>+SUMIFS('INV. EDADES'!F:F,'INV. EDADES'!I:I,A7,'INV. EDADES'!G:G,C7)</f>
        <v>0</v>
      </c>
      <c r="G7">
        <f t="shared" si="0"/>
        <v>0</v>
      </c>
      <c r="H7" s="22">
        <f t="shared" si="1"/>
        <v>0</v>
      </c>
    </row>
    <row r="8" spans="1:8">
      <c r="A8" t="s">
        <v>450</v>
      </c>
      <c r="B8" t="s">
        <v>490</v>
      </c>
      <c r="C8">
        <v>10402</v>
      </c>
      <c r="D8" t="s">
        <v>21</v>
      </c>
      <c r="E8">
        <f>+SUMIFS(Tabla1[cantidad],Tabla1[articulo],C8,Tabla1[id_item_bodega2],A8,Tabla1[GRUPO],COMP!B1052)</f>
        <v>0</v>
      </c>
      <c r="F8">
        <f>+SUMIFS('INV. EDADES'!F:F,'INV. EDADES'!I:I,A8,'INV. EDADES'!G:G,C8)</f>
        <v>0</v>
      </c>
      <c r="G8">
        <f t="shared" si="0"/>
        <v>0</v>
      </c>
      <c r="H8" s="22">
        <f t="shared" si="1"/>
        <v>0</v>
      </c>
    </row>
    <row r="9" spans="1:8">
      <c r="A9" t="s">
        <v>450</v>
      </c>
      <c r="B9" t="s">
        <v>490</v>
      </c>
      <c r="C9">
        <v>10504</v>
      </c>
      <c r="D9" t="s">
        <v>43</v>
      </c>
      <c r="E9">
        <f>+SUMIFS(Tabla1[cantidad],Tabla1[articulo],C9,Tabla1[id_item_bodega2],A9,Tabla1[GRUPO],COMP!B1075)</f>
        <v>0</v>
      </c>
      <c r="F9">
        <f>+SUMIFS('INV. EDADES'!F:F,'INV. EDADES'!I:I,A9,'INV. EDADES'!G:G,C9)</f>
        <v>0</v>
      </c>
      <c r="G9">
        <f t="shared" si="0"/>
        <v>0</v>
      </c>
      <c r="H9" s="22">
        <f t="shared" si="1"/>
        <v>0</v>
      </c>
    </row>
    <row r="10" spans="1:8">
      <c r="A10" t="s">
        <v>473</v>
      </c>
      <c r="B10" t="s">
        <v>490</v>
      </c>
      <c r="C10">
        <v>79101</v>
      </c>
      <c r="D10" t="s">
        <v>57</v>
      </c>
      <c r="E10">
        <f>+SUMIFS(Tabla1[cantidad],Tabla1[articulo],C10,Tabla1[id_item_bodega2],A10,Tabla1[GRUPO],COMP!B653)</f>
        <v>3214</v>
      </c>
      <c r="F10">
        <f>+SUMIFS('INV. EDADES'!F:F,'INV. EDADES'!I:I,A10,'INV. EDADES'!G:G,C10)</f>
        <v>0</v>
      </c>
      <c r="G10">
        <f t="shared" si="0"/>
        <v>3214</v>
      </c>
      <c r="H10" s="22">
        <f t="shared" si="1"/>
        <v>1</v>
      </c>
    </row>
    <row r="11" spans="1:8">
      <c r="A11" t="s">
        <v>450</v>
      </c>
      <c r="B11" t="s">
        <v>490</v>
      </c>
      <c r="C11">
        <v>79101</v>
      </c>
      <c r="D11" t="s">
        <v>57</v>
      </c>
      <c r="E11">
        <f>+SUMIFS(Tabla1[cantidad],Tabla1[articulo],C11,Tabla1[id_item_bodega2],A11,Tabla1[GRUPO],COMP!B1073)</f>
        <v>0</v>
      </c>
      <c r="F11">
        <f>+SUMIFS('INV. EDADES'!F:F,'INV. EDADES'!I:I,A11,'INV. EDADES'!G:G,C11)</f>
        <v>0</v>
      </c>
      <c r="G11">
        <f t="shared" si="0"/>
        <v>0</v>
      </c>
      <c r="H11" s="22">
        <f t="shared" si="1"/>
        <v>0</v>
      </c>
    </row>
    <row r="12" spans="1:8">
      <c r="A12" t="s">
        <v>457</v>
      </c>
      <c r="B12" t="s">
        <v>490</v>
      </c>
      <c r="C12">
        <v>79101</v>
      </c>
      <c r="D12" t="s">
        <v>57</v>
      </c>
      <c r="E12">
        <f>+SUMIFS(Tabla1[cantidad],Tabla1[articulo],C12,Tabla1[id_item_bodega2],A12,Tabla1[GRUPO],COMP!B863)</f>
        <v>0</v>
      </c>
      <c r="F12">
        <f>+SUMIFS('INV. EDADES'!F:F,'INV. EDADES'!I:I,A12,'INV. EDADES'!G:G,C12)</f>
        <v>0</v>
      </c>
      <c r="G12">
        <f t="shared" si="0"/>
        <v>0</v>
      </c>
      <c r="H12" s="22">
        <f t="shared" si="1"/>
        <v>0</v>
      </c>
    </row>
    <row r="13" spans="1:8">
      <c r="A13" t="s">
        <v>450</v>
      </c>
      <c r="B13" t="s">
        <v>490</v>
      </c>
      <c r="C13">
        <v>10410</v>
      </c>
      <c r="D13" t="s">
        <v>452</v>
      </c>
      <c r="E13">
        <f>+SUMIFS(Tabla1[cantidad],Tabla1[articulo],C13,Tabla1[id_item_bodega2],A13,Tabla1[GRUPO],COMP!B1116)</f>
        <v>0</v>
      </c>
      <c r="F13">
        <f>+SUMIFS('INV. EDADES'!F:F,'INV. EDADES'!I:I,A13,'INV. EDADES'!G:G,C13)</f>
        <v>0</v>
      </c>
      <c r="G13">
        <f t="shared" si="0"/>
        <v>0</v>
      </c>
      <c r="H13" s="22">
        <f t="shared" si="1"/>
        <v>0</v>
      </c>
    </row>
    <row r="14" spans="1:8">
      <c r="A14" t="s">
        <v>448</v>
      </c>
      <c r="B14" t="s">
        <v>490</v>
      </c>
      <c r="C14">
        <v>10303</v>
      </c>
      <c r="D14" t="s">
        <v>32</v>
      </c>
      <c r="E14">
        <f>+SUMIFS(Tabla1[cantidad],Tabla1[articulo],C14,Tabla1[id_item_bodega2],A14,Tabla1[GRUPO],COMP!B1391)</f>
        <v>0</v>
      </c>
      <c r="F14">
        <f>+SUMIFS('INV. EDADES'!F:F,'INV. EDADES'!I:I,A14,'INV. EDADES'!G:G,C14)</f>
        <v>0</v>
      </c>
      <c r="G14">
        <f t="shared" si="0"/>
        <v>0</v>
      </c>
      <c r="H14" s="22">
        <f t="shared" si="1"/>
        <v>0</v>
      </c>
    </row>
    <row r="15" spans="1:8">
      <c r="A15" t="s">
        <v>450</v>
      </c>
      <c r="B15" t="s">
        <v>490</v>
      </c>
      <c r="C15">
        <v>12359</v>
      </c>
      <c r="D15" t="s">
        <v>63</v>
      </c>
      <c r="E15">
        <f>+SUMIFS(Tabla1[cantidad],Tabla1[articulo],C15,Tabla1[id_item_bodega2],A15,Tabla1[GRUPO],COMP!B1081)</f>
        <v>0</v>
      </c>
      <c r="F15">
        <f>+SUMIFS('INV. EDADES'!F:F,'INV. EDADES'!I:I,A15,'INV. EDADES'!G:G,C15)</f>
        <v>0</v>
      </c>
      <c r="G15">
        <f t="shared" si="0"/>
        <v>0</v>
      </c>
      <c r="H15" s="22">
        <f t="shared" si="1"/>
        <v>0</v>
      </c>
    </row>
    <row r="16" spans="1:8">
      <c r="A16" t="s">
        <v>464</v>
      </c>
      <c r="B16" t="s">
        <v>490</v>
      </c>
      <c r="C16">
        <v>10301</v>
      </c>
      <c r="D16" t="s">
        <v>30</v>
      </c>
      <c r="E16">
        <f>+SUMIFS(Tabla1[cantidad],Tabla1[articulo],C16,Tabla1[id_item_bodega2],A16,Tabla1[GRUPO],COMP!B426)</f>
        <v>0</v>
      </c>
      <c r="F16">
        <f>+SUMIFS('INV. EDADES'!F:F,'INV. EDADES'!I:I,A16,'INV. EDADES'!G:G,C16)</f>
        <v>0</v>
      </c>
      <c r="G16">
        <f t="shared" si="0"/>
        <v>0</v>
      </c>
      <c r="H16" s="22">
        <f t="shared" si="1"/>
        <v>0</v>
      </c>
    </row>
    <row r="17" spans="1:8">
      <c r="A17" t="s">
        <v>453</v>
      </c>
      <c r="B17" t="s">
        <v>490</v>
      </c>
      <c r="C17">
        <v>79101</v>
      </c>
      <c r="D17" t="s">
        <v>57</v>
      </c>
      <c r="E17">
        <f>+SUMIFS(Tabla1[cantidad],Tabla1[articulo],C17,Tabla1[id_item_bodega2],A17,Tabla1[GRUPO],COMP!B1282)</f>
        <v>0</v>
      </c>
      <c r="F17">
        <f>+SUMIFS('INV. EDADES'!F:F,'INV. EDADES'!I:I,A17,'INV. EDADES'!G:G,C17)</f>
        <v>0</v>
      </c>
      <c r="G17">
        <f t="shared" si="0"/>
        <v>0</v>
      </c>
      <c r="H17" s="22">
        <f t="shared" si="1"/>
        <v>0</v>
      </c>
    </row>
    <row r="18" spans="1:8">
      <c r="A18" t="s">
        <v>464</v>
      </c>
      <c r="B18" t="s">
        <v>490</v>
      </c>
      <c r="C18">
        <v>10202</v>
      </c>
      <c r="D18" t="s">
        <v>28</v>
      </c>
      <c r="E18">
        <f>+SUMIFS(Tabla1[cantidad],Tabla1[articulo],C18,Tabla1[id_item_bodega2],A18,Tabla1[GRUPO],COMP!B425)</f>
        <v>0</v>
      </c>
      <c r="F18">
        <f>+SUMIFS('INV. EDADES'!F:F,'INV. EDADES'!I:I,A18,'INV. EDADES'!G:G,C18)</f>
        <v>0</v>
      </c>
      <c r="G18">
        <f t="shared" si="0"/>
        <v>0</v>
      </c>
      <c r="H18" s="22">
        <f t="shared" si="1"/>
        <v>0</v>
      </c>
    </row>
    <row r="19" spans="1:8">
      <c r="A19" t="s">
        <v>443</v>
      </c>
      <c r="B19" t="s">
        <v>490</v>
      </c>
      <c r="C19">
        <v>79101</v>
      </c>
      <c r="D19" t="s">
        <v>57</v>
      </c>
      <c r="E19">
        <f>+SUMIFS(Tabla1[cantidad],Tabla1[articulo],C19,Tabla1[id_item_bodega2],A19,Tabla1[GRUPO],COMP!B758)</f>
        <v>0</v>
      </c>
      <c r="F19">
        <f>+SUMIFS('INV. EDADES'!F:F,'INV. EDADES'!I:I,A19,'INV. EDADES'!G:G,C19)</f>
        <v>0</v>
      </c>
      <c r="G19">
        <f t="shared" si="0"/>
        <v>0</v>
      </c>
      <c r="H19" s="22">
        <f t="shared" si="1"/>
        <v>0</v>
      </c>
    </row>
    <row r="20" spans="1:8">
      <c r="A20" t="s">
        <v>457</v>
      </c>
      <c r="B20" t="s">
        <v>490</v>
      </c>
      <c r="C20">
        <v>10302</v>
      </c>
      <c r="D20" t="s">
        <v>31</v>
      </c>
      <c r="E20">
        <f>+SUMIFS(Tabla1[cantidad],Tabla1[articulo],C20,Tabla1[id_item_bodega2],A20,Tabla1[GRUPO],COMP!B847)</f>
        <v>0</v>
      </c>
      <c r="F20">
        <f>+SUMIFS('INV. EDADES'!F:F,'INV. EDADES'!I:I,A20,'INV. EDADES'!G:G,C20)</f>
        <v>0</v>
      </c>
      <c r="G20">
        <f t="shared" si="0"/>
        <v>0</v>
      </c>
      <c r="H20" s="22">
        <f t="shared" si="1"/>
        <v>0</v>
      </c>
    </row>
    <row r="21" spans="1:8">
      <c r="A21" t="s">
        <v>450</v>
      </c>
      <c r="B21" t="s">
        <v>490</v>
      </c>
      <c r="C21">
        <v>10204</v>
      </c>
      <c r="D21" t="s">
        <v>53</v>
      </c>
      <c r="E21">
        <f>+SUMIFS(Tabla1[cantidad],Tabla1[articulo],C21,Tabla1[id_item_bodega2],A21,Tabla1[GRUPO],COMP!B1085)</f>
        <v>0</v>
      </c>
      <c r="F21">
        <f>+SUMIFS('INV. EDADES'!F:F,'INV. EDADES'!I:I,A21,'INV. EDADES'!G:G,C21)</f>
        <v>0</v>
      </c>
      <c r="G21">
        <f t="shared" si="0"/>
        <v>0</v>
      </c>
      <c r="H21" s="22">
        <f t="shared" si="1"/>
        <v>0</v>
      </c>
    </row>
    <row r="22" spans="1:8">
      <c r="A22" t="s">
        <v>459</v>
      </c>
      <c r="B22" t="s">
        <v>490</v>
      </c>
      <c r="C22">
        <v>10302</v>
      </c>
      <c r="D22" t="s">
        <v>31</v>
      </c>
      <c r="E22">
        <f>+SUMIFS(Tabla1[cantidad],Tabla1[articulo],C22,Tabla1[id_item_bodega2],A22,Tabla1[GRUPO],COMP!B1476)</f>
        <v>0</v>
      </c>
      <c r="F22">
        <f>+SUMIFS('INV. EDADES'!F:F,'INV. EDADES'!I:I,A22,'INV. EDADES'!G:G,C22)</f>
        <v>0</v>
      </c>
      <c r="G22">
        <f t="shared" si="0"/>
        <v>0</v>
      </c>
      <c r="H22" s="22">
        <f t="shared" si="1"/>
        <v>0</v>
      </c>
    </row>
    <row r="23" spans="1:8">
      <c r="A23" t="s">
        <v>477</v>
      </c>
      <c r="B23" t="s">
        <v>490</v>
      </c>
      <c r="C23">
        <v>79201</v>
      </c>
      <c r="D23" t="s">
        <v>50</v>
      </c>
      <c r="E23">
        <f>+SUMIFS(Tabla1[cantidad],Tabla1[articulo],C23,Tabla1[id_item_bodega2],A23,Tabla1[GRUPO],COMP!B1179)</f>
        <v>0</v>
      </c>
      <c r="F23">
        <f>+SUMIFS('INV. EDADES'!F:F,'INV. EDADES'!I:I,A23,'INV. EDADES'!G:G,C23)</f>
        <v>0</v>
      </c>
      <c r="G23">
        <f t="shared" si="0"/>
        <v>0</v>
      </c>
      <c r="H23" s="22">
        <f t="shared" si="1"/>
        <v>0</v>
      </c>
    </row>
    <row r="24" spans="1:8">
      <c r="A24" t="s">
        <v>450</v>
      </c>
      <c r="B24" t="s">
        <v>490</v>
      </c>
      <c r="C24">
        <v>10457</v>
      </c>
      <c r="D24" t="s">
        <v>38</v>
      </c>
      <c r="E24">
        <f>+SUMIFS(Tabla1[cantidad],Tabla1[articulo],C24,Tabla1[id_item_bodega2],A24,Tabla1[GRUPO],COMP!B1063)</f>
        <v>0</v>
      </c>
      <c r="F24">
        <f>+SUMIFS('INV. EDADES'!F:F,'INV. EDADES'!I:I,A24,'INV. EDADES'!G:G,C24)</f>
        <v>0</v>
      </c>
      <c r="G24">
        <f t="shared" si="0"/>
        <v>0</v>
      </c>
      <c r="H24" s="22">
        <f t="shared" si="1"/>
        <v>0</v>
      </c>
    </row>
    <row r="25" spans="1:8">
      <c r="A25" t="s">
        <v>450</v>
      </c>
      <c r="B25" t="s">
        <v>490</v>
      </c>
      <c r="C25">
        <v>10358</v>
      </c>
      <c r="D25" t="s">
        <v>33</v>
      </c>
      <c r="E25">
        <f>+SUMIFS(Tabla1[cantidad],Tabla1[articulo],C25,Tabla1[id_item_bodega2],A25,Tabla1[GRUPO],COMP!B1059)</f>
        <v>0</v>
      </c>
      <c r="F25">
        <f>+SUMIFS('INV. EDADES'!F:F,'INV. EDADES'!I:I,A25,'INV. EDADES'!G:G,C25)</f>
        <v>0</v>
      </c>
      <c r="G25">
        <f t="shared" si="0"/>
        <v>0</v>
      </c>
      <c r="H25" s="22">
        <f t="shared" si="1"/>
        <v>0</v>
      </c>
    </row>
    <row r="26" spans="1:8">
      <c r="A26" t="s">
        <v>448</v>
      </c>
      <c r="B26" t="s">
        <v>490</v>
      </c>
      <c r="C26">
        <v>79201</v>
      </c>
      <c r="D26" t="s">
        <v>50</v>
      </c>
      <c r="E26">
        <f>+SUMIFS(Tabla1[cantidad],Tabla1[articulo],C26,Tabla1[id_item_bodega2],A26,Tabla1[GRUPO],COMP!B1388)</f>
        <v>0</v>
      </c>
      <c r="F26">
        <f>+SUMIFS('INV. EDADES'!F:F,'INV. EDADES'!I:I,A26,'INV. EDADES'!G:G,C26)</f>
        <v>0</v>
      </c>
      <c r="G26">
        <f t="shared" si="0"/>
        <v>0</v>
      </c>
      <c r="H26" s="22">
        <f t="shared" si="1"/>
        <v>0</v>
      </c>
    </row>
    <row r="27" spans="1:8">
      <c r="A27" t="s">
        <v>453</v>
      </c>
      <c r="B27" t="s">
        <v>490</v>
      </c>
      <c r="C27">
        <v>10204</v>
      </c>
      <c r="D27" t="s">
        <v>53</v>
      </c>
      <c r="E27">
        <f>+SUMIFS(Tabla1[cantidad],Tabla1[articulo],C27,Tabla1[id_item_bodega2],A27,Tabla1[GRUPO],COMP!B1294)</f>
        <v>0</v>
      </c>
      <c r="F27">
        <f>+SUMIFS('INV. EDADES'!F:F,'INV. EDADES'!I:I,A27,'INV. EDADES'!G:G,C27)</f>
        <v>0</v>
      </c>
      <c r="G27">
        <f t="shared" si="0"/>
        <v>0</v>
      </c>
      <c r="H27" s="22">
        <f t="shared" si="1"/>
        <v>0</v>
      </c>
    </row>
    <row r="28" spans="1:8">
      <c r="A28" t="s">
        <v>453</v>
      </c>
      <c r="B28" t="s">
        <v>490</v>
      </c>
      <c r="C28">
        <v>79201</v>
      </c>
      <c r="D28" t="s">
        <v>50</v>
      </c>
      <c r="E28">
        <f>+SUMIFS(Tabla1[cantidad],Tabla1[articulo],C28,Tabla1[id_item_bodega2],A28,Tabla1[GRUPO],COMP!B1283)</f>
        <v>0</v>
      </c>
      <c r="F28">
        <f>+SUMIFS('INV. EDADES'!F:F,'INV. EDADES'!I:I,A28,'INV. EDADES'!G:G,C28)</f>
        <v>0</v>
      </c>
      <c r="G28">
        <f t="shared" si="0"/>
        <v>0</v>
      </c>
      <c r="H28" s="22">
        <f t="shared" si="1"/>
        <v>0</v>
      </c>
    </row>
    <row r="29" spans="1:8">
      <c r="A29" t="s">
        <v>450</v>
      </c>
      <c r="B29" t="s">
        <v>490</v>
      </c>
      <c r="C29">
        <v>79201</v>
      </c>
      <c r="D29" t="s">
        <v>50</v>
      </c>
      <c r="E29">
        <f>+SUMIFS(Tabla1[cantidad],Tabla1[articulo],C29,Tabla1[id_item_bodega2],A29,Tabla1[GRUPO],COMP!B1074)</f>
        <v>0</v>
      </c>
      <c r="F29">
        <f>+SUMIFS('INV. EDADES'!F:F,'INV. EDADES'!I:I,A29,'INV. EDADES'!G:G,C29)</f>
        <v>0</v>
      </c>
      <c r="G29">
        <f t="shared" si="0"/>
        <v>0</v>
      </c>
      <c r="H29" s="22">
        <f t="shared" si="1"/>
        <v>0</v>
      </c>
    </row>
    <row r="30" spans="1:8">
      <c r="A30" t="s">
        <v>457</v>
      </c>
      <c r="B30" t="s">
        <v>490</v>
      </c>
      <c r="C30">
        <v>79201</v>
      </c>
      <c r="D30" t="s">
        <v>50</v>
      </c>
      <c r="E30">
        <f>+SUMIFS(Tabla1[cantidad],Tabla1[articulo],C30,Tabla1[id_item_bodega2],A30,Tabla1[GRUPO],COMP!B864)</f>
        <v>0</v>
      </c>
      <c r="F30">
        <f>+SUMIFS('INV. EDADES'!F:F,'INV. EDADES'!I:I,A30,'INV. EDADES'!G:G,C30)</f>
        <v>0</v>
      </c>
      <c r="G30">
        <f t="shared" si="0"/>
        <v>0</v>
      </c>
      <c r="H30" s="22">
        <f t="shared" si="1"/>
        <v>0</v>
      </c>
    </row>
    <row r="31" spans="1:8">
      <c r="A31" t="s">
        <v>450</v>
      </c>
      <c r="B31" t="s">
        <v>490</v>
      </c>
      <c r="C31">
        <v>10589</v>
      </c>
      <c r="D31" t="s">
        <v>73</v>
      </c>
      <c r="E31">
        <f>+SUMIFS(Tabla1[cantidad],Tabla1[articulo],C31,Tabla1[id_item_bodega2],A31,Tabla1[GRUPO],COMP!B1130)</f>
        <v>0</v>
      </c>
      <c r="F31">
        <f>+SUMIFS('INV. EDADES'!F:F,'INV. EDADES'!I:I,A31,'INV. EDADES'!G:G,C31)</f>
        <v>0</v>
      </c>
      <c r="G31">
        <f t="shared" si="0"/>
        <v>0</v>
      </c>
      <c r="H31" s="22">
        <f t="shared" si="1"/>
        <v>0</v>
      </c>
    </row>
    <row r="32" spans="1:8">
      <c r="A32" t="s">
        <v>448</v>
      </c>
      <c r="B32" t="s">
        <v>490</v>
      </c>
      <c r="C32">
        <v>79101</v>
      </c>
      <c r="D32" t="s">
        <v>57</v>
      </c>
      <c r="E32">
        <f>+SUMIFS(Tabla1[cantidad],Tabla1[articulo],C32,Tabla1[id_item_bodega2],A32,Tabla1[GRUPO],COMP!B1387)</f>
        <v>3557</v>
      </c>
      <c r="F32">
        <f>+SUMIFS('INV. EDADES'!F:F,'INV. EDADES'!I:I,A32,'INV. EDADES'!G:G,C32)</f>
        <v>0</v>
      </c>
      <c r="G32">
        <f t="shared" si="0"/>
        <v>3557</v>
      </c>
      <c r="H32" s="22">
        <f t="shared" si="1"/>
        <v>1</v>
      </c>
    </row>
    <row r="33" spans="1:8">
      <c r="A33" t="s">
        <v>457</v>
      </c>
      <c r="B33" t="s">
        <v>490</v>
      </c>
      <c r="C33">
        <v>10402</v>
      </c>
      <c r="D33" t="s">
        <v>21</v>
      </c>
      <c r="E33">
        <f>+SUMIFS(Tabla1[cantidad],Tabla1[articulo],C33,Tabla1[id_item_bodega2],A33,Tabla1[GRUPO],COMP!B1408)</f>
        <v>0</v>
      </c>
      <c r="F33">
        <f>+SUMIFS('INV. EDADES'!F:F,'INV. EDADES'!I:I,A33,'INV. EDADES'!G:G,C33)</f>
        <v>0</v>
      </c>
      <c r="G33">
        <f t="shared" si="0"/>
        <v>0</v>
      </c>
      <c r="H33" s="22">
        <f t="shared" si="1"/>
        <v>0</v>
      </c>
    </row>
    <row r="34" spans="1:8">
      <c r="A34" t="s">
        <v>477</v>
      </c>
      <c r="B34" t="s">
        <v>490</v>
      </c>
      <c r="C34">
        <v>10302</v>
      </c>
      <c r="D34" t="s">
        <v>31</v>
      </c>
      <c r="E34">
        <f>+SUMIFS(Tabla1[cantidad],Tabla1[articulo],C34,Tabla1[id_item_bodega2],A34,Tabla1[GRUPO],COMP!B1162)</f>
        <v>0</v>
      </c>
      <c r="F34">
        <f>+SUMIFS('INV. EDADES'!F:F,'INV. EDADES'!I:I,A34,'INV. EDADES'!G:G,C34)</f>
        <v>0</v>
      </c>
      <c r="G34">
        <f t="shared" si="0"/>
        <v>0</v>
      </c>
      <c r="H34" s="22">
        <f t="shared" si="1"/>
        <v>0</v>
      </c>
    </row>
    <row r="35" spans="1:8">
      <c r="A35" t="s">
        <v>471</v>
      </c>
      <c r="B35" t="s">
        <v>490</v>
      </c>
      <c r="C35">
        <v>79101</v>
      </c>
      <c r="D35" t="s">
        <v>57</v>
      </c>
      <c r="E35">
        <f>+SUMIFS(Tabla1[cantidad],Tabla1[articulo],C35,Tabla1[id_item_bodega2],A35,Tabla1[GRUPO],COMP!B1702)</f>
        <v>0</v>
      </c>
      <c r="F35">
        <f>+SUMIFS('INV. EDADES'!F:F,'INV. EDADES'!I:I,A35,'INV. EDADES'!G:G,C35)</f>
        <v>0</v>
      </c>
      <c r="G35">
        <f t="shared" si="0"/>
        <v>0</v>
      </c>
      <c r="H35" s="22">
        <f t="shared" si="1"/>
        <v>0</v>
      </c>
    </row>
    <row r="36" spans="1:8">
      <c r="A36" t="s">
        <v>464</v>
      </c>
      <c r="B36" t="s">
        <v>490</v>
      </c>
      <c r="C36">
        <v>10302</v>
      </c>
      <c r="D36" t="s">
        <v>31</v>
      </c>
      <c r="E36">
        <f>+SUMIFS(Tabla1[cantidad],Tabla1[articulo],C36,Tabla1[id_item_bodega2],A36,Tabla1[GRUPO],COMP!B427)</f>
        <v>0</v>
      </c>
      <c r="F36">
        <f>+SUMIFS('INV. EDADES'!F:F,'INV. EDADES'!I:I,A36,'INV. EDADES'!G:G,C36)</f>
        <v>0</v>
      </c>
      <c r="G36">
        <f t="shared" si="0"/>
        <v>0</v>
      </c>
      <c r="H36" s="22">
        <f t="shared" si="1"/>
        <v>0</v>
      </c>
    </row>
    <row r="37" spans="1:8">
      <c r="A37" t="s">
        <v>464</v>
      </c>
      <c r="B37" t="s">
        <v>490</v>
      </c>
      <c r="C37">
        <v>10402</v>
      </c>
      <c r="D37" t="s">
        <v>21</v>
      </c>
      <c r="E37">
        <f>+SUMIFS(Tabla1[cantidad],Tabla1[articulo],C37,Tabla1[id_item_bodega2],A37,Tabla1[GRUPO],COMP!B422)</f>
        <v>0</v>
      </c>
      <c r="F37">
        <f>+SUMIFS('INV. EDADES'!F:F,'INV. EDADES'!I:I,A37,'INV. EDADES'!G:G,C37)</f>
        <v>0</v>
      </c>
      <c r="G37">
        <f t="shared" si="0"/>
        <v>0</v>
      </c>
      <c r="H37" s="22">
        <f t="shared" si="1"/>
        <v>0</v>
      </c>
    </row>
    <row r="38" spans="1:8">
      <c r="A38" t="s">
        <v>471</v>
      </c>
      <c r="B38" t="s">
        <v>490</v>
      </c>
      <c r="C38">
        <v>79201</v>
      </c>
      <c r="D38" t="s">
        <v>50</v>
      </c>
      <c r="E38">
        <f>+SUMIFS(Tabla1[cantidad],Tabla1[articulo],C38,Tabla1[id_item_bodega2],A38,Tabla1[GRUPO],COMP!B1703)</f>
        <v>0</v>
      </c>
      <c r="F38">
        <f>+SUMIFS('INV. EDADES'!F:F,'INV. EDADES'!I:I,A38,'INV. EDADES'!G:G,C38)</f>
        <v>0</v>
      </c>
      <c r="G38">
        <f t="shared" si="0"/>
        <v>0</v>
      </c>
      <c r="H38" s="22">
        <f t="shared" si="1"/>
        <v>0</v>
      </c>
    </row>
    <row r="39" spans="1:8">
      <c r="A39" t="s">
        <v>459</v>
      </c>
      <c r="B39" t="s">
        <v>490</v>
      </c>
      <c r="C39">
        <v>79201</v>
      </c>
      <c r="D39" t="s">
        <v>50</v>
      </c>
      <c r="E39">
        <f>+SUMIFS(Tabla1[cantidad],Tabla1[articulo],C39,Tabla1[id_item_bodega2],A39,Tabla1[GRUPO],COMP!B1493)</f>
        <v>0</v>
      </c>
      <c r="F39">
        <f>+SUMIFS('INV. EDADES'!F:F,'INV. EDADES'!I:I,A39,'INV. EDADES'!G:G,C39)</f>
        <v>0</v>
      </c>
      <c r="G39">
        <f t="shared" si="0"/>
        <v>0</v>
      </c>
      <c r="H39" s="22">
        <f t="shared" si="1"/>
        <v>0</v>
      </c>
    </row>
    <row r="40" spans="1:8">
      <c r="A40" t="s">
        <v>477</v>
      </c>
      <c r="B40" t="s">
        <v>490</v>
      </c>
      <c r="C40">
        <v>10202</v>
      </c>
      <c r="D40" t="s">
        <v>28</v>
      </c>
      <c r="E40">
        <f>+SUMIFS(Tabla1[cantidad],Tabla1[articulo],C40,Tabla1[id_item_bodega2],A40,Tabla1[GRUPO],COMP!B1160)</f>
        <v>0</v>
      </c>
      <c r="F40">
        <f>+SUMIFS('INV. EDADES'!F:F,'INV. EDADES'!I:I,A40,'INV. EDADES'!G:G,C40)</f>
        <v>0</v>
      </c>
      <c r="G40">
        <f t="shared" si="0"/>
        <v>0</v>
      </c>
      <c r="H40" s="22">
        <f t="shared" si="1"/>
        <v>0</v>
      </c>
    </row>
    <row r="41" spans="1:8">
      <c r="A41" t="s">
        <v>459</v>
      </c>
      <c r="B41" t="s">
        <v>490</v>
      </c>
      <c r="C41">
        <v>79101</v>
      </c>
      <c r="D41" t="s">
        <v>57</v>
      </c>
      <c r="E41">
        <f>+SUMIFS(Tabla1[cantidad],Tabla1[articulo],C41,Tabla1[id_item_bodega2],A41,Tabla1[GRUPO],COMP!B1492)</f>
        <v>0</v>
      </c>
      <c r="F41">
        <f>+SUMIFS('INV. EDADES'!F:F,'INV. EDADES'!I:I,A41,'INV. EDADES'!G:G,C41)</f>
        <v>0</v>
      </c>
      <c r="G41">
        <f t="shared" si="0"/>
        <v>0</v>
      </c>
      <c r="H41" s="22">
        <f t="shared" si="1"/>
        <v>0</v>
      </c>
    </row>
    <row r="42" spans="1:8">
      <c r="A42" t="s">
        <v>448</v>
      </c>
      <c r="B42" t="s">
        <v>490</v>
      </c>
      <c r="C42">
        <v>10302</v>
      </c>
      <c r="D42" t="s">
        <v>31</v>
      </c>
      <c r="E42">
        <f>+SUMIFS(Tabla1[cantidad],Tabla1[articulo],C42,Tabla1[id_item_bodega2],A42,Tabla1[GRUPO],COMP!B1371)</f>
        <v>0</v>
      </c>
      <c r="F42">
        <f>+SUMIFS('INV. EDADES'!F:F,'INV. EDADES'!I:I,A42,'INV. EDADES'!G:G,C42)</f>
        <v>0</v>
      </c>
      <c r="G42">
        <f t="shared" si="0"/>
        <v>0</v>
      </c>
      <c r="H42" s="22">
        <f t="shared" si="1"/>
        <v>0</v>
      </c>
    </row>
    <row r="43" spans="1:8">
      <c r="A43" t="s">
        <v>473</v>
      </c>
      <c r="B43" t="s">
        <v>490</v>
      </c>
      <c r="C43">
        <v>79201</v>
      </c>
      <c r="D43" t="s">
        <v>50</v>
      </c>
      <c r="E43">
        <f>+SUMIFS(Tabla1[cantidad],Tabla1[articulo],C43,Tabla1[id_item_bodega2],A43,Tabla1[GRUPO],COMP!B654)</f>
        <v>0</v>
      </c>
      <c r="F43">
        <f>+SUMIFS('INV. EDADES'!F:F,'INV. EDADES'!I:I,A43,'INV. EDADES'!G:G,C43)</f>
        <v>0</v>
      </c>
      <c r="G43">
        <f t="shared" si="0"/>
        <v>0</v>
      </c>
      <c r="H43" s="22">
        <f t="shared" si="1"/>
        <v>0</v>
      </c>
    </row>
    <row r="44" spans="1:8">
      <c r="A44" t="s">
        <v>463</v>
      </c>
      <c r="B44" t="s">
        <v>490</v>
      </c>
      <c r="C44">
        <v>79201</v>
      </c>
      <c r="D44" t="s">
        <v>50</v>
      </c>
      <c r="E44">
        <f>+SUMIFS(Tabla1[cantidad],Tabla1[articulo],C44,Tabla1[id_item_bodega2],A44,Tabla1[GRUPO],COMP!B339)</f>
        <v>0</v>
      </c>
      <c r="F44">
        <f>+SUMIFS('INV. EDADES'!F:F,'INV. EDADES'!I:I,A44,'INV. EDADES'!G:G,C44)</f>
        <v>0</v>
      </c>
      <c r="G44">
        <f t="shared" si="0"/>
        <v>0</v>
      </c>
      <c r="H44" s="22">
        <f t="shared" si="1"/>
        <v>0</v>
      </c>
    </row>
    <row r="45" spans="1:8">
      <c r="A45" t="s">
        <v>479</v>
      </c>
      <c r="B45" t="s">
        <v>490</v>
      </c>
      <c r="C45">
        <v>79101</v>
      </c>
      <c r="D45" t="s">
        <v>57</v>
      </c>
      <c r="E45">
        <f>+SUMIFS(Tabla1[cantidad],Tabla1[articulo],C45,Tabla1[id_item_bodega2],A45,Tabla1[GRUPO],COMP!B968)</f>
        <v>0</v>
      </c>
      <c r="F45">
        <f>+SUMIFS('INV. EDADES'!F:F,'INV. EDADES'!I:I,A45,'INV. EDADES'!G:G,C45)</f>
        <v>0</v>
      </c>
      <c r="G45">
        <f t="shared" si="0"/>
        <v>0</v>
      </c>
      <c r="H45" s="22">
        <f t="shared" si="1"/>
        <v>0</v>
      </c>
    </row>
    <row r="46" spans="1:8">
      <c r="A46" t="s">
        <v>479</v>
      </c>
      <c r="B46" t="s">
        <v>490</v>
      </c>
      <c r="C46">
        <v>79201</v>
      </c>
      <c r="D46" t="s">
        <v>50</v>
      </c>
      <c r="E46">
        <f>+SUMIFS(Tabla1[cantidad],Tabla1[articulo],C46,Tabla1[id_item_bodega2],A46,Tabla1[GRUPO],COMP!B969)</f>
        <v>0</v>
      </c>
      <c r="F46">
        <f>+SUMIFS('INV. EDADES'!F:F,'INV. EDADES'!I:I,A46,'INV. EDADES'!G:G,C46)</f>
        <v>0</v>
      </c>
      <c r="G46">
        <f t="shared" si="0"/>
        <v>0</v>
      </c>
      <c r="H46" s="22">
        <f t="shared" si="1"/>
        <v>0</v>
      </c>
    </row>
    <row r="47" spans="1:8">
      <c r="A47" t="s">
        <v>461</v>
      </c>
      <c r="B47" t="s">
        <v>490</v>
      </c>
      <c r="C47">
        <v>79201</v>
      </c>
      <c r="D47" t="s">
        <v>50</v>
      </c>
      <c r="E47">
        <f>+SUMIFS(Tabla1[cantidad],Tabla1[articulo],C47,Tabla1[id_item_bodega2],A47,Tabla1[GRUPO],COMP!B1598)</f>
        <v>0</v>
      </c>
      <c r="F47">
        <f>+SUMIFS('INV. EDADES'!F:F,'INV. EDADES'!I:I,A47,'INV. EDADES'!G:G,C47)</f>
        <v>0</v>
      </c>
      <c r="G47">
        <f t="shared" si="0"/>
        <v>0</v>
      </c>
      <c r="H47" s="22">
        <f t="shared" si="1"/>
        <v>0</v>
      </c>
    </row>
    <row r="48" spans="1:8">
      <c r="A48" t="s">
        <v>477</v>
      </c>
      <c r="B48" t="s">
        <v>490</v>
      </c>
      <c r="C48">
        <v>10402</v>
      </c>
      <c r="D48" t="s">
        <v>21</v>
      </c>
      <c r="E48">
        <f>+SUMIFS(Tabla1[cantidad],Tabla1[articulo],C48,Tabla1[id_item_bodega2],A48,Tabla1[GRUPO],COMP!B1157)</f>
        <v>0</v>
      </c>
      <c r="F48">
        <f>+SUMIFS('INV. EDADES'!F:F,'INV. EDADES'!I:I,A48,'INV. EDADES'!G:G,C48)</f>
        <v>0</v>
      </c>
      <c r="G48">
        <f t="shared" si="0"/>
        <v>0</v>
      </c>
      <c r="H48" s="22">
        <f t="shared" si="1"/>
        <v>0</v>
      </c>
    </row>
    <row r="49" spans="1:8">
      <c r="A49" t="s">
        <v>448</v>
      </c>
      <c r="B49" t="s">
        <v>490</v>
      </c>
      <c r="C49">
        <v>10102</v>
      </c>
      <c r="D49" t="s">
        <v>24</v>
      </c>
      <c r="E49">
        <f>+SUMIFS(Tabla1[cantidad],Tabla1[articulo],C49,Tabla1[id_item_bodega2],A49,Tabla1[GRUPO],COMP!B1368)</f>
        <v>0</v>
      </c>
      <c r="F49">
        <f>+SUMIFS('INV. EDADES'!F:F,'INV. EDADES'!I:I,A49,'INV. EDADES'!G:G,C49)</f>
        <v>0</v>
      </c>
      <c r="G49">
        <f t="shared" si="0"/>
        <v>0</v>
      </c>
      <c r="H49" s="22">
        <f t="shared" si="1"/>
        <v>0</v>
      </c>
    </row>
    <row r="50" spans="1:8">
      <c r="A50" t="s">
        <v>586</v>
      </c>
      <c r="B50" t="s">
        <v>489</v>
      </c>
      <c r="C50">
        <v>79201</v>
      </c>
      <c r="D50" t="s">
        <v>50</v>
      </c>
      <c r="E50">
        <f>+SUMIFS(Tabla1[cantidad],Tabla1[articulo],C50,Tabla1[id_item_bodega2],A50,Tabla1[GRUPO],COMP!B1840)</f>
        <v>0</v>
      </c>
      <c r="F50">
        <f>+SUMIFS('INV. EDADES'!F:F,'INV. EDADES'!I:I,A50,'INV. EDADES'!G:G,C50)</f>
        <v>0</v>
      </c>
      <c r="G50">
        <f t="shared" si="0"/>
        <v>0</v>
      </c>
      <c r="H50" s="22">
        <f t="shared" si="1"/>
        <v>0</v>
      </c>
    </row>
    <row r="51" spans="1:8">
      <c r="A51" t="s">
        <v>586</v>
      </c>
      <c r="B51" t="s">
        <v>489</v>
      </c>
      <c r="C51">
        <v>71901</v>
      </c>
      <c r="D51" t="s">
        <v>47</v>
      </c>
      <c r="E51">
        <f>+SUMIFS(Tabla1[cantidad],Tabla1[articulo],C51,Tabla1[id_item_bodega2],A51,Tabla1[GRUPO],COMP!B1919)</f>
        <v>0</v>
      </c>
      <c r="F51">
        <f>+SUMIFS('INV. EDADES'!F:F,'INV. EDADES'!I:I,A51,'INV. EDADES'!G:G,C51)</f>
        <v>0</v>
      </c>
      <c r="G51">
        <f t="shared" si="0"/>
        <v>0</v>
      </c>
      <c r="H51" s="22">
        <f t="shared" si="1"/>
        <v>0</v>
      </c>
    </row>
    <row r="52" spans="1:8">
      <c r="A52" t="s">
        <v>586</v>
      </c>
      <c r="B52" t="s">
        <v>489</v>
      </c>
      <c r="C52">
        <v>10411</v>
      </c>
      <c r="D52" t="s">
        <v>543</v>
      </c>
      <c r="E52">
        <f>+SUMIFS(Tabla1[cantidad],Tabla1[articulo],C52,Tabla1[id_item_bodega2],A52,Tabla1[GRUPO],COMP!B1911)</f>
        <v>0</v>
      </c>
      <c r="F52">
        <f>+SUMIFS('INV. EDADES'!F:F,'INV. EDADES'!I:I,A52,'INV. EDADES'!G:G,C52)</f>
        <v>0</v>
      </c>
      <c r="G52">
        <f t="shared" si="0"/>
        <v>0</v>
      </c>
      <c r="H52" s="22">
        <f t="shared" si="1"/>
        <v>0</v>
      </c>
    </row>
    <row r="53" spans="1:8">
      <c r="A53" t="s">
        <v>586</v>
      </c>
      <c r="B53" t="s">
        <v>489</v>
      </c>
      <c r="C53">
        <v>10369</v>
      </c>
      <c r="D53" t="s">
        <v>61</v>
      </c>
      <c r="E53">
        <f>+SUMIFS(Tabla1[cantidad],Tabla1[articulo],C53,Tabla1[id_item_bodega2],A53,Tabla1[GRUPO],COMP!B1877)</f>
        <v>0</v>
      </c>
      <c r="F53">
        <f>+SUMIFS('INV. EDADES'!F:F,'INV. EDADES'!I:I,A53,'INV. EDADES'!G:G,C53)</f>
        <v>0</v>
      </c>
      <c r="G53">
        <f t="shared" si="0"/>
        <v>0</v>
      </c>
      <c r="H53" s="22">
        <f t="shared" si="1"/>
        <v>0</v>
      </c>
    </row>
    <row r="54" spans="1:8">
      <c r="A54" t="s">
        <v>586</v>
      </c>
      <c r="B54" t="s">
        <v>489</v>
      </c>
      <c r="C54">
        <v>13503</v>
      </c>
      <c r="D54" t="s">
        <v>470</v>
      </c>
      <c r="E54">
        <f>+SUMIFS(Tabla1[cantidad],Tabla1[articulo],C54,Tabla1[id_item_bodega2],A54,Tabla1[GRUPO],COMP!B1867)</f>
        <v>0</v>
      </c>
      <c r="F54">
        <f>+SUMIFS('INV. EDADES'!F:F,'INV. EDADES'!I:I,A54,'INV. EDADES'!G:G,C54)</f>
        <v>0</v>
      </c>
      <c r="G54">
        <f t="shared" si="0"/>
        <v>0</v>
      </c>
      <c r="H54" s="22">
        <f t="shared" si="1"/>
        <v>0</v>
      </c>
    </row>
    <row r="55" spans="1:8">
      <c r="A55" t="s">
        <v>586</v>
      </c>
      <c r="B55" t="s">
        <v>489</v>
      </c>
      <c r="C55">
        <v>10489</v>
      </c>
      <c r="D55" t="s">
        <v>546</v>
      </c>
      <c r="E55">
        <f>+SUMIFS(Tabla1[cantidad],Tabla1[articulo],C55,Tabla1[id_item_bodega2],A55,Tabla1[GRUPO],COMP!B1902)</f>
        <v>0</v>
      </c>
      <c r="F55">
        <f>+SUMIFS('INV. EDADES'!F:F,'INV. EDADES'!I:I,A55,'INV. EDADES'!G:G,C55)</f>
        <v>0</v>
      </c>
      <c r="G55">
        <f t="shared" si="0"/>
        <v>0</v>
      </c>
      <c r="H55" s="22">
        <f t="shared" si="1"/>
        <v>0</v>
      </c>
    </row>
    <row r="56" spans="1:8">
      <c r="A56" t="s">
        <v>586</v>
      </c>
      <c r="B56" t="s">
        <v>489</v>
      </c>
      <c r="C56">
        <v>10203</v>
      </c>
      <c r="D56" t="s">
        <v>29</v>
      </c>
      <c r="E56">
        <f>+SUMIFS(Tabla1[cantidad],Tabla1[articulo],C56,Tabla1[id_item_bodega2],A56,Tabla1[GRUPO],COMP!B1860)</f>
        <v>0</v>
      </c>
      <c r="F56">
        <f>+SUMIFS('INV. EDADES'!F:F,'INV. EDADES'!I:I,A56,'INV. EDADES'!G:G,C56)</f>
        <v>0</v>
      </c>
      <c r="G56">
        <f t="shared" si="0"/>
        <v>0</v>
      </c>
      <c r="H56" s="22">
        <f t="shared" si="1"/>
        <v>0</v>
      </c>
    </row>
    <row r="57" spans="1:8">
      <c r="A57" t="s">
        <v>586</v>
      </c>
      <c r="B57" t="s">
        <v>489</v>
      </c>
      <c r="C57">
        <v>79101</v>
      </c>
      <c r="D57" t="s">
        <v>57</v>
      </c>
      <c r="E57">
        <f>+SUMIFS(Tabla1[cantidad],Tabla1[articulo],C57,Tabla1[id_item_bodega2],A57,Tabla1[GRUPO],COMP!B1839)</f>
        <v>0</v>
      </c>
      <c r="F57">
        <f>+SUMIFS('INV. EDADES'!F:F,'INV. EDADES'!I:I,A57,'INV. EDADES'!G:G,C57)</f>
        <v>0</v>
      </c>
      <c r="G57">
        <f t="shared" si="0"/>
        <v>0</v>
      </c>
      <c r="H57" s="22">
        <f t="shared" si="1"/>
        <v>0</v>
      </c>
    </row>
    <row r="58" spans="1:8">
      <c r="A58" t="s">
        <v>586</v>
      </c>
      <c r="B58" t="s">
        <v>489</v>
      </c>
      <c r="C58">
        <v>10303</v>
      </c>
      <c r="D58" t="s">
        <v>32</v>
      </c>
      <c r="E58">
        <f>+SUMIFS(Tabla1[cantidad],Tabla1[articulo],C58,Tabla1[id_item_bodega2],A58,Tabla1[GRUPO],COMP!B1843)</f>
        <v>0</v>
      </c>
      <c r="F58">
        <f>+SUMIFS('INV. EDADES'!F:F,'INV. EDADES'!I:I,A58,'INV. EDADES'!G:G,C58)</f>
        <v>0</v>
      </c>
      <c r="G58">
        <f t="shared" si="0"/>
        <v>0</v>
      </c>
      <c r="H58" s="22">
        <f t="shared" si="1"/>
        <v>0</v>
      </c>
    </row>
    <row r="59" spans="1:8">
      <c r="A59" t="s">
        <v>586</v>
      </c>
      <c r="B59" t="s">
        <v>489</v>
      </c>
      <c r="C59">
        <v>12380</v>
      </c>
      <c r="D59" t="s">
        <v>65</v>
      </c>
      <c r="E59">
        <f>+SUMIFS(Tabla1[cantidad],Tabla1[articulo],C59,Tabla1[id_item_bodega2],A59,Tabla1[GRUPO],COMP!B1848)</f>
        <v>0</v>
      </c>
      <c r="F59">
        <f>+SUMIFS('INV. EDADES'!F:F,'INV. EDADES'!I:I,A59,'INV. EDADES'!G:G,C59)</f>
        <v>0</v>
      </c>
      <c r="G59">
        <f t="shared" si="0"/>
        <v>0</v>
      </c>
      <c r="H59" s="22">
        <f t="shared" si="1"/>
        <v>0</v>
      </c>
    </row>
    <row r="60" spans="1:8">
      <c r="A60" t="s">
        <v>586</v>
      </c>
      <c r="B60" t="s">
        <v>489</v>
      </c>
      <c r="C60">
        <v>13403</v>
      </c>
      <c r="D60" t="s">
        <v>428</v>
      </c>
      <c r="E60">
        <f>+SUMIFS(Tabla1[cantidad],Tabla1[articulo],C60,Tabla1[id_item_bodega2],A60,Tabla1[GRUPO],COMP!B1868)</f>
        <v>0</v>
      </c>
      <c r="F60">
        <f>+SUMIFS('INV. EDADES'!F:F,'INV. EDADES'!I:I,A60,'INV. EDADES'!G:G,C60)</f>
        <v>0</v>
      </c>
      <c r="G60">
        <f t="shared" si="0"/>
        <v>0</v>
      </c>
      <c r="H60" s="22">
        <f t="shared" si="1"/>
        <v>0</v>
      </c>
    </row>
    <row r="61" spans="1:8">
      <c r="A61" t="s">
        <v>586</v>
      </c>
      <c r="B61" t="s">
        <v>489</v>
      </c>
      <c r="C61">
        <v>10201</v>
      </c>
      <c r="D61" t="s">
        <v>27</v>
      </c>
      <c r="E61">
        <f>+SUMIFS(Tabla1[cantidad],Tabla1[articulo],C61,Tabla1[id_item_bodega2],A61,Tabla1[GRUPO],COMP!B1870)</f>
        <v>0</v>
      </c>
      <c r="F61">
        <f>+SUMIFS('INV. EDADES'!F:F,'INV. EDADES'!I:I,A61,'INV. EDADES'!G:G,C61)</f>
        <v>0</v>
      </c>
      <c r="G61">
        <f t="shared" si="0"/>
        <v>0</v>
      </c>
      <c r="H61" s="22">
        <f t="shared" si="1"/>
        <v>0</v>
      </c>
    </row>
    <row r="62" spans="1:8">
      <c r="A62" t="s">
        <v>586</v>
      </c>
      <c r="B62" t="s">
        <v>489</v>
      </c>
      <c r="C62">
        <v>13559</v>
      </c>
      <c r="D62" t="s">
        <v>429</v>
      </c>
      <c r="E62">
        <f>+SUMIFS(Tabla1[cantidad],Tabla1[articulo],C62,Tabla1[id_item_bodega2],A62,Tabla1[GRUPO],COMP!B1834)</f>
        <v>0</v>
      </c>
      <c r="F62">
        <f>+SUMIFS('INV. EDADES'!F:F,'INV. EDADES'!I:I,A62,'INV. EDADES'!G:G,C62)</f>
        <v>0</v>
      </c>
      <c r="G62">
        <f t="shared" si="0"/>
        <v>0</v>
      </c>
      <c r="H62" s="22">
        <f t="shared" si="1"/>
        <v>0</v>
      </c>
    </row>
    <row r="63" spans="1:8">
      <c r="A63" t="s">
        <v>586</v>
      </c>
      <c r="B63" t="s">
        <v>489</v>
      </c>
      <c r="C63">
        <v>10502</v>
      </c>
      <c r="D63" t="s">
        <v>42</v>
      </c>
      <c r="E63">
        <f>+SUMIFS(Tabla1[cantidad],Tabla1[articulo],C63,Tabla1[id_item_bodega2],A63,Tabla1[GRUPO],COMP!B1832)</f>
        <v>0</v>
      </c>
      <c r="F63">
        <f>+SUMIFS('INV. EDADES'!F:F,'INV. EDADES'!I:I,A63,'INV. EDADES'!G:G,C63)</f>
        <v>0</v>
      </c>
      <c r="G63">
        <f t="shared" si="0"/>
        <v>0</v>
      </c>
      <c r="H63" s="22">
        <f t="shared" si="1"/>
        <v>0</v>
      </c>
    </row>
    <row r="64" spans="1:8">
      <c r="A64" t="s">
        <v>586</v>
      </c>
      <c r="B64" t="s">
        <v>489</v>
      </c>
      <c r="C64">
        <v>72001</v>
      </c>
      <c r="D64" t="s">
        <v>23</v>
      </c>
      <c r="E64">
        <f>+SUMIFS(Tabla1[cantidad],Tabla1[articulo],C64,Tabla1[id_item_bodega2],A64,Tabla1[GRUPO],COMP!B1819)</f>
        <v>0</v>
      </c>
      <c r="F64">
        <f>+SUMIFS('INV. EDADES'!F:F,'INV. EDADES'!I:I,A64,'INV. EDADES'!G:G,C64)</f>
        <v>0</v>
      </c>
      <c r="G64">
        <f t="shared" si="0"/>
        <v>0</v>
      </c>
      <c r="H64" s="22">
        <f t="shared" si="1"/>
        <v>0</v>
      </c>
    </row>
    <row r="65" spans="1:8">
      <c r="A65" t="s">
        <v>586</v>
      </c>
      <c r="B65" t="s">
        <v>489</v>
      </c>
      <c r="C65">
        <v>10469</v>
      </c>
      <c r="D65" t="s">
        <v>39</v>
      </c>
      <c r="E65">
        <f>+SUMIFS(Tabla1[cantidad],Tabla1[articulo],C65,Tabla1[id_item_bodega2],A65,Tabla1[GRUPO],COMP!B1830)</f>
        <v>0</v>
      </c>
      <c r="F65">
        <f>+SUMIFS('INV. EDADES'!F:F,'INV. EDADES'!I:I,A65,'INV. EDADES'!G:G,C65)</f>
        <v>0</v>
      </c>
      <c r="G65">
        <f t="shared" si="0"/>
        <v>0</v>
      </c>
      <c r="H65" s="22">
        <f t="shared" si="1"/>
        <v>0</v>
      </c>
    </row>
    <row r="66" spans="1:8">
      <c r="A66" t="s">
        <v>586</v>
      </c>
      <c r="B66" t="s">
        <v>489</v>
      </c>
      <c r="C66">
        <v>72012</v>
      </c>
      <c r="D66" t="s">
        <v>55</v>
      </c>
      <c r="E66">
        <f>+SUMIFS(Tabla1[cantidad],Tabla1[articulo],C66,Tabla1[id_item_bodega2],A66,Tabla1[GRUPO],COMP!B1836)</f>
        <v>0</v>
      </c>
      <c r="F66">
        <f>+SUMIFS('INV. EDADES'!F:F,'INV. EDADES'!I:I,A66,'INV. EDADES'!G:G,C66)</f>
        <v>0</v>
      </c>
      <c r="G66">
        <f t="shared" ref="G66:G129" si="2">+E66-F66</f>
        <v>0</v>
      </c>
      <c r="H66" s="22">
        <f t="shared" ref="H66:H129" si="3">IFERROR(+G66/E66,0)</f>
        <v>0</v>
      </c>
    </row>
    <row r="67" spans="1:8">
      <c r="A67" t="s">
        <v>586</v>
      </c>
      <c r="B67" t="s">
        <v>489</v>
      </c>
      <c r="C67">
        <v>73012</v>
      </c>
      <c r="D67" t="s">
        <v>56</v>
      </c>
      <c r="E67">
        <f>+SUMIFS(Tabla1[cantidad],Tabla1[articulo],C67,Tabla1[id_item_bodega2],A67,Tabla1[GRUPO],COMP!B1838)</f>
        <v>0</v>
      </c>
      <c r="F67">
        <f>+SUMIFS('INV. EDADES'!F:F,'INV. EDADES'!I:I,A67,'INV. EDADES'!G:G,C67)</f>
        <v>0</v>
      </c>
      <c r="G67">
        <f t="shared" si="2"/>
        <v>0</v>
      </c>
      <c r="H67" s="22">
        <f t="shared" si="3"/>
        <v>0</v>
      </c>
    </row>
    <row r="68" spans="1:8">
      <c r="A68" t="s">
        <v>586</v>
      </c>
      <c r="B68" t="s">
        <v>489</v>
      </c>
      <c r="C68">
        <v>10406</v>
      </c>
      <c r="D68" t="s">
        <v>72</v>
      </c>
      <c r="E68">
        <f>+SUMIFS(Tabla1[cantidad],Tabla1[articulo],C68,Tabla1[id_item_bodega2],A68,Tabla1[GRUPO],COMP!B1845)</f>
        <v>0</v>
      </c>
      <c r="F68">
        <f>+SUMIFS('INV. EDADES'!F:F,'INV. EDADES'!I:I,A68,'INV. EDADES'!G:G,C68)</f>
        <v>0</v>
      </c>
      <c r="G68">
        <f t="shared" si="2"/>
        <v>0</v>
      </c>
      <c r="H68" s="22">
        <f t="shared" si="3"/>
        <v>0</v>
      </c>
    </row>
    <row r="69" spans="1:8">
      <c r="A69" t="s">
        <v>586</v>
      </c>
      <c r="B69" t="s">
        <v>489</v>
      </c>
      <c r="C69">
        <v>10480</v>
      </c>
      <c r="D69" t="s">
        <v>545</v>
      </c>
      <c r="E69">
        <f>+SUMIFS(Tabla1[cantidad],Tabla1[articulo],C69,Tabla1[id_item_bodega2],A69,Tabla1[GRUPO],COMP!B1846)</f>
        <v>0</v>
      </c>
      <c r="F69">
        <f>+SUMIFS('INV. EDADES'!F:F,'INV. EDADES'!I:I,A69,'INV. EDADES'!G:G,C69)</f>
        <v>0</v>
      </c>
      <c r="G69">
        <f t="shared" si="2"/>
        <v>0</v>
      </c>
      <c r="H69" s="22">
        <f t="shared" si="3"/>
        <v>0</v>
      </c>
    </row>
    <row r="70" spans="1:8">
      <c r="A70" t="s">
        <v>586</v>
      </c>
      <c r="B70" t="s">
        <v>489</v>
      </c>
      <c r="C70">
        <v>12459</v>
      </c>
      <c r="D70" t="s">
        <v>66</v>
      </c>
      <c r="E70">
        <f>+SUMIFS(Tabla1[cantidad],Tabla1[articulo],C70,Tabla1[id_item_bodega2],A70,Tabla1[GRUPO],COMP!B1849)</f>
        <v>0</v>
      </c>
      <c r="F70">
        <f>+SUMIFS('INV. EDADES'!F:F,'INV. EDADES'!I:I,A70,'INV. EDADES'!G:G,C70)</f>
        <v>0</v>
      </c>
      <c r="G70">
        <f t="shared" si="2"/>
        <v>0</v>
      </c>
      <c r="H70" s="22">
        <f t="shared" si="3"/>
        <v>0</v>
      </c>
    </row>
    <row r="71" spans="1:8">
      <c r="A71" t="s">
        <v>586</v>
      </c>
      <c r="B71" t="s">
        <v>489</v>
      </c>
      <c r="C71">
        <v>13480</v>
      </c>
      <c r="D71" t="s">
        <v>469</v>
      </c>
      <c r="E71">
        <f>+SUMIFS(Tabla1[cantidad],Tabla1[articulo],C71,Tabla1[id_item_bodega2],A71,Tabla1[GRUPO],COMP!B1850)</f>
        <v>0</v>
      </c>
      <c r="F71">
        <f>+SUMIFS('INV. EDADES'!F:F,'INV. EDADES'!I:I,A71,'INV. EDADES'!G:G,C71)</f>
        <v>0</v>
      </c>
      <c r="G71">
        <f t="shared" si="2"/>
        <v>0</v>
      </c>
      <c r="H71" s="22">
        <f t="shared" si="3"/>
        <v>0</v>
      </c>
    </row>
    <row r="72" spans="1:8">
      <c r="A72" t="s">
        <v>586</v>
      </c>
      <c r="B72" t="s">
        <v>489</v>
      </c>
      <c r="C72">
        <v>13401</v>
      </c>
      <c r="D72" t="s">
        <v>77</v>
      </c>
      <c r="E72">
        <f>+SUMIFS(Tabla1[cantidad],Tabla1[articulo],C72,Tabla1[id_item_bodega2],A72,Tabla1[GRUPO],COMP!B1853)</f>
        <v>0</v>
      </c>
      <c r="F72">
        <f>+SUMIFS('INV. EDADES'!F:F,'INV. EDADES'!I:I,A72,'INV. EDADES'!G:G,C72)</f>
        <v>0</v>
      </c>
      <c r="G72">
        <f t="shared" si="2"/>
        <v>0</v>
      </c>
      <c r="H72" s="22">
        <f t="shared" si="3"/>
        <v>0</v>
      </c>
    </row>
    <row r="73" spans="1:8">
      <c r="A73" t="s">
        <v>586</v>
      </c>
      <c r="B73" t="s">
        <v>489</v>
      </c>
      <c r="C73">
        <v>100</v>
      </c>
      <c r="D73" t="s">
        <v>96</v>
      </c>
      <c r="E73">
        <f>+SUMIFS(Tabla1[cantidad],Tabla1[articulo],C73,Tabla1[id_item_bodega2],A73,Tabla1[GRUPO],COMP!B1854)</f>
        <v>0</v>
      </c>
      <c r="F73">
        <f>+SUMIFS('INV. EDADES'!F:F,'INV. EDADES'!I:I,A73,'INV. EDADES'!G:G,C73)</f>
        <v>0</v>
      </c>
      <c r="G73">
        <f t="shared" si="2"/>
        <v>0</v>
      </c>
      <c r="H73" s="22">
        <f t="shared" si="3"/>
        <v>0</v>
      </c>
    </row>
    <row r="74" spans="1:8">
      <c r="A74" t="s">
        <v>586</v>
      </c>
      <c r="B74" t="s">
        <v>489</v>
      </c>
      <c r="C74">
        <v>72501</v>
      </c>
      <c r="D74" t="s">
        <v>78</v>
      </c>
      <c r="E74">
        <f>+SUMIFS(Tabla1[cantidad],Tabla1[articulo],C74,Tabla1[id_item_bodega2],A74,Tabla1[GRUPO],COMP!B1855)</f>
        <v>0</v>
      </c>
      <c r="F74">
        <f>+SUMIFS('INV. EDADES'!F:F,'INV. EDADES'!I:I,A74,'INV. EDADES'!G:G,C74)</f>
        <v>0</v>
      </c>
      <c r="G74">
        <f t="shared" si="2"/>
        <v>0</v>
      </c>
      <c r="H74" s="22">
        <f t="shared" si="3"/>
        <v>0</v>
      </c>
    </row>
    <row r="75" spans="1:8">
      <c r="A75" t="s">
        <v>586</v>
      </c>
      <c r="B75" t="s">
        <v>489</v>
      </c>
      <c r="C75">
        <v>10104</v>
      </c>
      <c r="D75" t="s">
        <v>84</v>
      </c>
      <c r="E75">
        <f>+SUMIFS(Tabla1[cantidad],Tabla1[articulo],C75,Tabla1[id_item_bodega2],A75,Tabla1[GRUPO],COMP!B1857)</f>
        <v>0</v>
      </c>
      <c r="F75">
        <f>+SUMIFS('INV. EDADES'!F:F,'INV. EDADES'!I:I,A75,'INV. EDADES'!G:G,C75)</f>
        <v>0</v>
      </c>
      <c r="G75">
        <f t="shared" si="2"/>
        <v>0</v>
      </c>
      <c r="H75" s="22">
        <f t="shared" si="3"/>
        <v>0</v>
      </c>
    </row>
    <row r="76" spans="1:8">
      <c r="A76" t="s">
        <v>586</v>
      </c>
      <c r="B76" t="s">
        <v>489</v>
      </c>
      <c r="C76">
        <v>300</v>
      </c>
      <c r="D76" t="s">
        <v>99</v>
      </c>
      <c r="E76">
        <f>+SUMIFS(Tabla1[cantidad],Tabla1[articulo],C76,Tabla1[id_item_bodega2],A76,Tabla1[GRUPO],COMP!B1858)</f>
        <v>0</v>
      </c>
      <c r="F76">
        <f>+SUMIFS('INV. EDADES'!F:F,'INV. EDADES'!I:I,A76,'INV. EDADES'!G:G,C76)</f>
        <v>0</v>
      </c>
      <c r="G76">
        <f t="shared" si="2"/>
        <v>0</v>
      </c>
      <c r="H76" s="22">
        <f t="shared" si="3"/>
        <v>0</v>
      </c>
    </row>
    <row r="77" spans="1:8">
      <c r="A77" t="s">
        <v>586</v>
      </c>
      <c r="B77" t="s">
        <v>489</v>
      </c>
      <c r="C77">
        <v>52378</v>
      </c>
      <c r="D77" t="s">
        <v>69</v>
      </c>
      <c r="E77">
        <f>+SUMIFS(Tabla1[cantidad],Tabla1[articulo],C77,Tabla1[id_item_bodega2],A77,Tabla1[GRUPO],COMP!B1859)</f>
        <v>0</v>
      </c>
      <c r="F77">
        <f>+SUMIFS('INV. EDADES'!F:F,'INV. EDADES'!I:I,A77,'INV. EDADES'!G:G,C77)</f>
        <v>0</v>
      </c>
      <c r="G77">
        <f t="shared" si="2"/>
        <v>0</v>
      </c>
      <c r="H77" s="22">
        <f t="shared" si="3"/>
        <v>0</v>
      </c>
    </row>
    <row r="78" spans="1:8">
      <c r="A78" t="s">
        <v>586</v>
      </c>
      <c r="B78" t="s">
        <v>489</v>
      </c>
      <c r="C78">
        <v>12370</v>
      </c>
      <c r="D78" t="s">
        <v>64</v>
      </c>
      <c r="E78">
        <f>+SUMIFS(Tabla1[cantidad],Tabla1[articulo],C78,Tabla1[id_item_bodega2],A78,Tabla1[GRUPO],COMP!B1861)</f>
        <v>0</v>
      </c>
      <c r="F78">
        <f>+SUMIFS('INV. EDADES'!F:F,'INV. EDADES'!I:I,A78,'INV. EDADES'!G:G,C78)</f>
        <v>0</v>
      </c>
      <c r="G78">
        <f t="shared" si="2"/>
        <v>0</v>
      </c>
      <c r="H78" s="22">
        <f t="shared" si="3"/>
        <v>0</v>
      </c>
    </row>
    <row r="79" spans="1:8">
      <c r="A79" t="s">
        <v>586</v>
      </c>
      <c r="B79" t="s">
        <v>489</v>
      </c>
      <c r="C79">
        <v>52377</v>
      </c>
      <c r="D79" t="s">
        <v>134</v>
      </c>
      <c r="E79">
        <f>+SUMIFS(Tabla1[cantidad],Tabla1[articulo],C79,Tabla1[id_item_bodega2],A79,Tabla1[GRUPO],COMP!B1862)</f>
        <v>0</v>
      </c>
      <c r="F79">
        <f>+SUMIFS('INV. EDADES'!F:F,'INV. EDADES'!I:I,A79,'INV. EDADES'!G:G,C79)</f>
        <v>0</v>
      </c>
      <c r="G79">
        <f t="shared" si="2"/>
        <v>0</v>
      </c>
      <c r="H79" s="22">
        <f t="shared" si="3"/>
        <v>0</v>
      </c>
    </row>
    <row r="80" spans="1:8">
      <c r="A80" t="s">
        <v>586</v>
      </c>
      <c r="B80" t="s">
        <v>489</v>
      </c>
      <c r="C80">
        <v>10306</v>
      </c>
      <c r="D80" t="s">
        <v>226</v>
      </c>
      <c r="E80">
        <f>+SUMIFS(Tabla1[cantidad],Tabla1[articulo],C80,Tabla1[id_item_bodega2],A80,Tabla1[GRUPO],COMP!B1863)</f>
        <v>0</v>
      </c>
      <c r="F80">
        <f>+SUMIFS('INV. EDADES'!F:F,'INV. EDADES'!I:I,A80,'INV. EDADES'!G:G,C80)</f>
        <v>0</v>
      </c>
      <c r="G80">
        <f t="shared" si="2"/>
        <v>0</v>
      </c>
      <c r="H80" s="22">
        <f t="shared" si="3"/>
        <v>0</v>
      </c>
    </row>
    <row r="81" spans="1:8">
      <c r="A81" t="s">
        <v>586</v>
      </c>
      <c r="B81" t="s">
        <v>489</v>
      </c>
      <c r="C81">
        <v>10311</v>
      </c>
      <c r="D81" t="s">
        <v>467</v>
      </c>
      <c r="E81">
        <f>+SUMIFS(Tabla1[cantidad],Tabla1[articulo],C81,Tabla1[id_item_bodega2],A81,Tabla1[GRUPO],COMP!B1864)</f>
        <v>0</v>
      </c>
      <c r="F81">
        <f>+SUMIFS('INV. EDADES'!F:F,'INV. EDADES'!I:I,A81,'INV. EDADES'!G:G,C81)</f>
        <v>0</v>
      </c>
      <c r="G81">
        <f t="shared" si="2"/>
        <v>0</v>
      </c>
      <c r="H81" s="22">
        <f t="shared" si="3"/>
        <v>0</v>
      </c>
    </row>
    <row r="82" spans="1:8">
      <c r="A82" t="s">
        <v>586</v>
      </c>
      <c r="B82" t="s">
        <v>489</v>
      </c>
      <c r="C82">
        <v>13359</v>
      </c>
      <c r="D82" t="s">
        <v>468</v>
      </c>
      <c r="E82">
        <f>+SUMIFS(Tabla1[cantidad],Tabla1[articulo],C82,Tabla1[id_item_bodega2],A82,Tabla1[GRUPO],COMP!B1866)</f>
        <v>0</v>
      </c>
      <c r="F82">
        <f>+SUMIFS('INV. EDADES'!F:F,'INV. EDADES'!I:I,A82,'INV. EDADES'!G:G,C82)</f>
        <v>0</v>
      </c>
      <c r="G82">
        <f t="shared" si="2"/>
        <v>0</v>
      </c>
      <c r="H82" s="22">
        <f t="shared" si="3"/>
        <v>0</v>
      </c>
    </row>
    <row r="83" spans="1:8">
      <c r="A83" t="s">
        <v>586</v>
      </c>
      <c r="B83" t="s">
        <v>489</v>
      </c>
      <c r="C83">
        <v>10101</v>
      </c>
      <c r="D83" t="s">
        <v>536</v>
      </c>
      <c r="E83">
        <f>+SUMIFS(Tabla1[cantidad],Tabla1[articulo],C83,Tabla1[id_item_bodega2],A83,Tabla1[GRUPO],COMP!B1869)</f>
        <v>0</v>
      </c>
      <c r="F83">
        <f>+SUMIFS('INV. EDADES'!F:F,'INV. EDADES'!I:I,A83,'INV. EDADES'!G:G,C83)</f>
        <v>0</v>
      </c>
      <c r="G83">
        <f t="shared" si="2"/>
        <v>0</v>
      </c>
      <c r="H83" s="22">
        <f t="shared" si="3"/>
        <v>0</v>
      </c>
    </row>
    <row r="84" spans="1:8">
      <c r="A84" t="s">
        <v>586</v>
      </c>
      <c r="B84" t="s">
        <v>489</v>
      </c>
      <c r="C84">
        <v>73501</v>
      </c>
      <c r="D84" t="s">
        <v>425</v>
      </c>
      <c r="E84">
        <f>+SUMIFS(Tabla1[cantidad],Tabla1[articulo],C84,Tabla1[id_item_bodega2],A84,Tabla1[GRUPO],COMP!B1871)</f>
        <v>0</v>
      </c>
      <c r="F84">
        <f>+SUMIFS('INV. EDADES'!F:F,'INV. EDADES'!I:I,A84,'INV. EDADES'!G:G,C84)</f>
        <v>0</v>
      </c>
      <c r="G84">
        <f t="shared" si="2"/>
        <v>0</v>
      </c>
      <c r="H84" s="22">
        <f t="shared" si="3"/>
        <v>0</v>
      </c>
    </row>
    <row r="85" spans="1:8">
      <c r="A85" t="s">
        <v>586</v>
      </c>
      <c r="B85" t="s">
        <v>489</v>
      </c>
      <c r="C85">
        <v>76501</v>
      </c>
      <c r="D85" t="s">
        <v>589</v>
      </c>
      <c r="E85">
        <f>+SUMIFS(Tabla1[cantidad],Tabla1[articulo],C85,Tabla1[id_item_bodega2],A85,Tabla1[GRUPO],COMP!B1872)</f>
        <v>0</v>
      </c>
      <c r="F85">
        <f>+SUMIFS('INV. EDADES'!F:F,'INV. EDADES'!I:I,A85,'INV. EDADES'!G:G,C85)</f>
        <v>0</v>
      </c>
      <c r="G85">
        <f t="shared" si="2"/>
        <v>0</v>
      </c>
      <c r="H85" s="22">
        <f t="shared" si="3"/>
        <v>0</v>
      </c>
    </row>
    <row r="86" spans="1:8">
      <c r="A86" t="s">
        <v>586</v>
      </c>
      <c r="B86" t="s">
        <v>489</v>
      </c>
      <c r="C86">
        <v>76601</v>
      </c>
      <c r="D86" t="s">
        <v>590</v>
      </c>
      <c r="E86">
        <f>+SUMIFS(Tabla1[cantidad],Tabla1[articulo],C86,Tabla1[id_item_bodega2],A86,Tabla1[GRUPO],COMP!B1873)</f>
        <v>0</v>
      </c>
      <c r="F86">
        <f>+SUMIFS('INV. EDADES'!F:F,'INV. EDADES'!I:I,A86,'INV. EDADES'!G:G,C86)</f>
        <v>0</v>
      </c>
      <c r="G86">
        <f t="shared" si="2"/>
        <v>0</v>
      </c>
      <c r="H86" s="22">
        <f t="shared" si="3"/>
        <v>0</v>
      </c>
    </row>
    <row r="87" spans="1:8">
      <c r="A87" t="s">
        <v>586</v>
      </c>
      <c r="B87" t="s">
        <v>489</v>
      </c>
      <c r="C87">
        <v>76701</v>
      </c>
      <c r="D87" t="s">
        <v>588</v>
      </c>
      <c r="E87">
        <f>+SUMIFS(Tabla1[cantidad],Tabla1[articulo],C87,Tabla1[id_item_bodega2],A87,Tabla1[GRUPO],COMP!B1874)</f>
        <v>0</v>
      </c>
      <c r="F87">
        <f>+SUMIFS('INV. EDADES'!F:F,'INV. EDADES'!I:I,A87,'INV. EDADES'!G:G,C87)</f>
        <v>0</v>
      </c>
      <c r="G87">
        <f t="shared" si="2"/>
        <v>0</v>
      </c>
      <c r="H87" s="22">
        <f t="shared" si="3"/>
        <v>0</v>
      </c>
    </row>
    <row r="88" spans="1:8">
      <c r="A88" t="s">
        <v>586</v>
      </c>
      <c r="B88" t="s">
        <v>489</v>
      </c>
      <c r="C88">
        <v>77101</v>
      </c>
      <c r="D88" t="s">
        <v>567</v>
      </c>
      <c r="E88">
        <f>+SUMIFS(Tabla1[cantidad],Tabla1[articulo],C88,Tabla1[id_item_bodega2],A88,Tabla1[GRUPO],COMP!B1875)</f>
        <v>0</v>
      </c>
      <c r="F88">
        <f>+SUMIFS('INV. EDADES'!F:F,'INV. EDADES'!I:I,A88,'INV. EDADES'!G:G,C88)</f>
        <v>0</v>
      </c>
      <c r="G88">
        <f t="shared" si="2"/>
        <v>0</v>
      </c>
      <c r="H88" s="22">
        <f t="shared" si="3"/>
        <v>0</v>
      </c>
    </row>
    <row r="89" spans="1:8">
      <c r="A89" t="s">
        <v>586</v>
      </c>
      <c r="B89" t="s">
        <v>489</v>
      </c>
      <c r="C89">
        <v>78001</v>
      </c>
      <c r="D89" t="s">
        <v>571</v>
      </c>
      <c r="E89">
        <f>+SUMIFS(Tabla1[cantidad],Tabla1[articulo],C89,Tabla1[id_item_bodega2],A89,Tabla1[GRUPO],COMP!B1876)</f>
        <v>0</v>
      </c>
      <c r="F89">
        <f>+SUMIFS('INV. EDADES'!F:F,'INV. EDADES'!I:I,A89,'INV. EDADES'!G:G,C89)</f>
        <v>0</v>
      </c>
      <c r="G89">
        <f t="shared" si="2"/>
        <v>0</v>
      </c>
      <c r="H89" s="22">
        <f t="shared" si="3"/>
        <v>0</v>
      </c>
    </row>
    <row r="90" spans="1:8">
      <c r="A90" t="s">
        <v>586</v>
      </c>
      <c r="B90" t="s">
        <v>489</v>
      </c>
      <c r="C90">
        <v>12480</v>
      </c>
      <c r="D90" t="s">
        <v>67</v>
      </c>
      <c r="E90">
        <f>+SUMIFS(Tabla1[cantidad],Tabla1[articulo],C90,Tabla1[id_item_bodega2],A90,Tabla1[GRUPO],COMP!B1879)</f>
        <v>0</v>
      </c>
      <c r="F90">
        <f>+SUMIFS('INV. EDADES'!F:F,'INV. EDADES'!I:I,A90,'INV. EDADES'!G:G,C90)</f>
        <v>0</v>
      </c>
      <c r="G90">
        <f t="shared" si="2"/>
        <v>0</v>
      </c>
      <c r="H90" s="22">
        <f t="shared" si="3"/>
        <v>0</v>
      </c>
    </row>
    <row r="91" spans="1:8">
      <c r="A91" t="s">
        <v>586</v>
      </c>
      <c r="B91" t="s">
        <v>489</v>
      </c>
      <c r="C91">
        <v>14459</v>
      </c>
      <c r="D91" t="s">
        <v>68</v>
      </c>
      <c r="E91">
        <f>+SUMIFS(Tabla1[cantidad],Tabla1[articulo],C91,Tabla1[id_item_bodega2],A91,Tabla1[GRUPO],COMP!B1880)</f>
        <v>0</v>
      </c>
      <c r="F91">
        <f>+SUMIFS('INV. EDADES'!F:F,'INV. EDADES'!I:I,A91,'INV. EDADES'!G:G,C91)</f>
        <v>0</v>
      </c>
      <c r="G91">
        <f t="shared" si="2"/>
        <v>0</v>
      </c>
      <c r="H91" s="22">
        <f t="shared" si="3"/>
        <v>0</v>
      </c>
    </row>
    <row r="92" spans="1:8">
      <c r="A92" t="s">
        <v>586</v>
      </c>
      <c r="B92" t="s">
        <v>489</v>
      </c>
      <c r="C92">
        <v>14311</v>
      </c>
      <c r="D92" t="s">
        <v>45</v>
      </c>
      <c r="E92">
        <f>+SUMIFS(Tabla1[cantidad],Tabla1[articulo],C92,Tabla1[id_item_bodega2],A92,Tabla1[GRUPO],COMP!B1881)</f>
        <v>0</v>
      </c>
      <c r="F92">
        <f>+SUMIFS('INV. EDADES'!F:F,'INV. EDADES'!I:I,A92,'INV. EDADES'!G:G,C92)</f>
        <v>0</v>
      </c>
      <c r="G92">
        <f t="shared" si="2"/>
        <v>0</v>
      </c>
      <c r="H92" s="22">
        <f t="shared" si="3"/>
        <v>0</v>
      </c>
    </row>
    <row r="93" spans="1:8">
      <c r="A93" t="s">
        <v>586</v>
      </c>
      <c r="B93" t="s">
        <v>489</v>
      </c>
      <c r="C93">
        <v>10410</v>
      </c>
      <c r="D93" t="s">
        <v>452</v>
      </c>
      <c r="E93">
        <f>+SUMIFS(Tabla1[cantidad],Tabla1[articulo],C93,Tabla1[id_item_bodega2],A93,Tabla1[GRUPO],COMP!B1882)</f>
        <v>0</v>
      </c>
      <c r="F93">
        <f>+SUMIFS('INV. EDADES'!F:F,'INV. EDADES'!I:I,A93,'INV. EDADES'!G:G,C93)</f>
        <v>0</v>
      </c>
      <c r="G93">
        <f t="shared" si="2"/>
        <v>0</v>
      </c>
      <c r="H93" s="22">
        <f t="shared" si="3"/>
        <v>0</v>
      </c>
    </row>
    <row r="94" spans="1:8">
      <c r="A94" t="s">
        <v>586</v>
      </c>
      <c r="B94" t="s">
        <v>489</v>
      </c>
      <c r="C94">
        <v>10268</v>
      </c>
      <c r="D94" t="s">
        <v>427</v>
      </c>
      <c r="E94">
        <f>+SUMIFS(Tabla1[cantidad],Tabla1[articulo],C94,Tabla1[id_item_bodega2],A94,Tabla1[GRUPO],COMP!B1883)</f>
        <v>0</v>
      </c>
      <c r="F94">
        <f>+SUMIFS('INV. EDADES'!F:F,'INV. EDADES'!I:I,A94,'INV. EDADES'!G:G,C94)</f>
        <v>0</v>
      </c>
      <c r="G94">
        <f t="shared" si="2"/>
        <v>0</v>
      </c>
      <c r="H94" s="22">
        <f t="shared" si="3"/>
        <v>0</v>
      </c>
    </row>
    <row r="95" spans="1:8">
      <c r="A95" t="s">
        <v>586</v>
      </c>
      <c r="B95" t="s">
        <v>489</v>
      </c>
      <c r="C95">
        <v>14348</v>
      </c>
      <c r="D95" t="s">
        <v>46</v>
      </c>
      <c r="E95">
        <f>+SUMIFS(Tabla1[cantidad],Tabla1[articulo],C95,Tabla1[id_item_bodega2],A95,Tabla1[GRUPO],COMP!B1884)</f>
        <v>0</v>
      </c>
      <c r="F95">
        <f>+SUMIFS('INV. EDADES'!F:F,'INV. EDADES'!I:I,A95,'INV. EDADES'!G:G,C95)</f>
        <v>0</v>
      </c>
      <c r="G95">
        <f t="shared" si="2"/>
        <v>0</v>
      </c>
      <c r="H95" s="22">
        <f t="shared" si="3"/>
        <v>0</v>
      </c>
    </row>
    <row r="96" spans="1:8">
      <c r="A96" t="s">
        <v>586</v>
      </c>
      <c r="B96" t="s">
        <v>489</v>
      </c>
      <c r="C96">
        <v>10503</v>
      </c>
      <c r="D96" t="s">
        <v>487</v>
      </c>
      <c r="E96">
        <f>+SUMIFS(Tabla1[cantidad],Tabla1[articulo],C96,Tabla1[id_item_bodega2],A96,Tabla1[GRUPO],COMP!B1885)</f>
        <v>0</v>
      </c>
      <c r="F96">
        <f>+SUMIFS('INV. EDADES'!F:F,'INV. EDADES'!I:I,A96,'INV. EDADES'!G:G,C96)</f>
        <v>0</v>
      </c>
      <c r="G96">
        <f t="shared" si="2"/>
        <v>0</v>
      </c>
      <c r="H96" s="22">
        <f t="shared" si="3"/>
        <v>0</v>
      </c>
    </row>
    <row r="97" spans="1:8">
      <c r="A97" t="s">
        <v>586</v>
      </c>
      <c r="B97" t="s">
        <v>489</v>
      </c>
      <c r="C97">
        <v>10473</v>
      </c>
      <c r="D97" t="s">
        <v>544</v>
      </c>
      <c r="E97">
        <f>+SUMIFS(Tabla1[cantidad],Tabla1[articulo],C97,Tabla1[id_item_bodega2],A97,Tabla1[GRUPO],COMP!B1886)</f>
        <v>0</v>
      </c>
      <c r="F97">
        <f>+SUMIFS('INV. EDADES'!F:F,'INV. EDADES'!I:I,A97,'INV. EDADES'!G:G,C97)</f>
        <v>0</v>
      </c>
      <c r="G97">
        <f t="shared" si="2"/>
        <v>0</v>
      </c>
      <c r="H97" s="22">
        <f t="shared" si="3"/>
        <v>0</v>
      </c>
    </row>
    <row r="98" spans="1:8">
      <c r="A98" t="s">
        <v>586</v>
      </c>
      <c r="B98" t="s">
        <v>489</v>
      </c>
      <c r="C98">
        <v>12306</v>
      </c>
      <c r="D98" t="s">
        <v>579</v>
      </c>
      <c r="E98">
        <f>+SUMIFS(Tabla1[cantidad],Tabla1[articulo],C98,Tabla1[id_item_bodega2],A98,Tabla1[GRUPO],COMP!B1887)</f>
        <v>0</v>
      </c>
      <c r="F98">
        <f>+SUMIFS('INV. EDADES'!F:F,'INV. EDADES'!I:I,A98,'INV. EDADES'!G:G,C98)</f>
        <v>0</v>
      </c>
      <c r="G98">
        <f t="shared" si="2"/>
        <v>0</v>
      </c>
      <c r="H98" s="22">
        <f t="shared" si="3"/>
        <v>0</v>
      </c>
    </row>
    <row r="99" spans="1:8">
      <c r="A99" t="s">
        <v>586</v>
      </c>
      <c r="B99" t="s">
        <v>489</v>
      </c>
      <c r="C99">
        <v>10389</v>
      </c>
      <c r="D99" t="s">
        <v>71</v>
      </c>
      <c r="E99">
        <f>+SUMIFS(Tabla1[cantidad],Tabla1[articulo],C99,Tabla1[id_item_bodega2],A99,Tabla1[GRUPO],COMP!B1891)</f>
        <v>0</v>
      </c>
      <c r="F99">
        <f>+SUMIFS('INV. EDADES'!F:F,'INV. EDADES'!I:I,A99,'INV. EDADES'!G:G,C99)</f>
        <v>0</v>
      </c>
      <c r="G99">
        <f t="shared" si="2"/>
        <v>0</v>
      </c>
      <c r="H99" s="22">
        <f t="shared" si="3"/>
        <v>0</v>
      </c>
    </row>
    <row r="100" spans="1:8">
      <c r="A100" t="s">
        <v>586</v>
      </c>
      <c r="B100" t="s">
        <v>489</v>
      </c>
      <c r="C100">
        <v>10405</v>
      </c>
      <c r="D100" t="s">
        <v>542</v>
      </c>
      <c r="E100">
        <f>+SUMIFS(Tabla1[cantidad],Tabla1[articulo],C100,Tabla1[id_item_bodega2],A100,Tabla1[GRUPO],COMP!B1892)</f>
        <v>0</v>
      </c>
      <c r="F100">
        <f>+SUMIFS('INV. EDADES'!F:F,'INV. EDADES'!I:I,A100,'INV. EDADES'!G:G,C100)</f>
        <v>0</v>
      </c>
      <c r="G100">
        <f t="shared" si="2"/>
        <v>0</v>
      </c>
      <c r="H100" s="22">
        <f t="shared" si="3"/>
        <v>0</v>
      </c>
    </row>
    <row r="101" spans="1:8">
      <c r="A101" t="s">
        <v>586</v>
      </c>
      <c r="B101" t="s">
        <v>489</v>
      </c>
      <c r="C101">
        <v>10490</v>
      </c>
      <c r="D101" t="s">
        <v>476</v>
      </c>
      <c r="E101">
        <f>+SUMIFS(Tabla1[cantidad],Tabla1[articulo],C101,Tabla1[id_item_bodega2],A101,Tabla1[GRUPO],COMP!B1893)</f>
        <v>0</v>
      </c>
      <c r="F101">
        <f>+SUMIFS('INV. EDADES'!F:F,'INV. EDADES'!I:I,A101,'INV. EDADES'!G:G,C101)</f>
        <v>0</v>
      </c>
      <c r="G101">
        <f t="shared" si="2"/>
        <v>0</v>
      </c>
      <c r="H101" s="22">
        <f t="shared" si="3"/>
        <v>0</v>
      </c>
    </row>
    <row r="102" spans="1:8">
      <c r="A102" t="s">
        <v>586</v>
      </c>
      <c r="B102" t="s">
        <v>489</v>
      </c>
      <c r="C102">
        <v>10488</v>
      </c>
      <c r="D102" t="s">
        <v>607</v>
      </c>
      <c r="E102">
        <f>+SUMIFS(Tabla1[cantidad],Tabla1[articulo],C102,Tabla1[id_item_bodega2],A102,Tabla1[GRUPO],COMP!B1894)</f>
        <v>0</v>
      </c>
      <c r="F102">
        <f>+SUMIFS('INV. EDADES'!F:F,'INV. EDADES'!I:I,A102,'INV. EDADES'!G:G,C102)</f>
        <v>0</v>
      </c>
      <c r="G102">
        <f t="shared" si="2"/>
        <v>0</v>
      </c>
      <c r="H102" s="22">
        <f t="shared" si="3"/>
        <v>0</v>
      </c>
    </row>
    <row r="103" spans="1:8">
      <c r="A103" t="s">
        <v>586</v>
      </c>
      <c r="B103" t="s">
        <v>489</v>
      </c>
      <c r="C103">
        <v>10312</v>
      </c>
      <c r="D103" t="s">
        <v>540</v>
      </c>
      <c r="E103">
        <f>+SUMIFS(Tabla1[cantidad],Tabla1[articulo],C103,Tabla1[id_item_bodega2],A103,Tabla1[GRUPO],COMP!B1895)</f>
        <v>0</v>
      </c>
      <c r="F103">
        <f>+SUMIFS('INV. EDADES'!F:F,'INV. EDADES'!I:I,A103,'INV. EDADES'!G:G,C103)</f>
        <v>0</v>
      </c>
      <c r="G103">
        <f t="shared" si="2"/>
        <v>0</v>
      </c>
      <c r="H103" s="22">
        <f t="shared" si="3"/>
        <v>0</v>
      </c>
    </row>
    <row r="104" spans="1:8">
      <c r="A104" t="s">
        <v>586</v>
      </c>
      <c r="B104" t="s">
        <v>489</v>
      </c>
      <c r="C104">
        <v>10589</v>
      </c>
      <c r="D104" t="s">
        <v>73</v>
      </c>
      <c r="E104">
        <f>+SUMIFS(Tabla1[cantidad],Tabla1[articulo],C104,Tabla1[id_item_bodega2],A104,Tabla1[GRUPO],COMP!B1896)</f>
        <v>0</v>
      </c>
      <c r="F104">
        <f>+SUMIFS('INV. EDADES'!F:F,'INV. EDADES'!I:I,A104,'INV. EDADES'!G:G,C104)</f>
        <v>0</v>
      </c>
      <c r="G104">
        <f t="shared" si="2"/>
        <v>0</v>
      </c>
      <c r="H104" s="22">
        <f t="shared" si="3"/>
        <v>0</v>
      </c>
    </row>
    <row r="105" spans="1:8">
      <c r="A105" t="s">
        <v>586</v>
      </c>
      <c r="B105" t="s">
        <v>489</v>
      </c>
      <c r="C105">
        <v>10580</v>
      </c>
      <c r="D105" t="s">
        <v>548</v>
      </c>
      <c r="E105">
        <f>+SUMIFS(Tabla1[cantidad],Tabla1[articulo],C105,Tabla1[id_item_bodega2],A105,Tabla1[GRUPO],COMP!B1897)</f>
        <v>0</v>
      </c>
      <c r="F105">
        <f>+SUMIFS('INV. EDADES'!F:F,'INV. EDADES'!I:I,A105,'INV. EDADES'!G:G,C105)</f>
        <v>0</v>
      </c>
      <c r="G105">
        <f t="shared" si="2"/>
        <v>0</v>
      </c>
      <c r="H105" s="22">
        <f t="shared" si="3"/>
        <v>0</v>
      </c>
    </row>
    <row r="106" spans="1:8">
      <c r="A106" t="s">
        <v>586</v>
      </c>
      <c r="B106" t="s">
        <v>489</v>
      </c>
      <c r="C106">
        <v>13380</v>
      </c>
      <c r="D106" t="s">
        <v>534</v>
      </c>
      <c r="E106">
        <f>+SUMIFS(Tabla1[cantidad],Tabla1[articulo],C106,Tabla1[id_item_bodega2],A106,Tabla1[GRUPO],COMP!B1898)</f>
        <v>0</v>
      </c>
      <c r="F106">
        <f>+SUMIFS('INV. EDADES'!F:F,'INV. EDADES'!I:I,A106,'INV. EDADES'!G:G,C106)</f>
        <v>0</v>
      </c>
      <c r="G106">
        <f t="shared" si="2"/>
        <v>0</v>
      </c>
      <c r="H106" s="22">
        <f t="shared" si="3"/>
        <v>0</v>
      </c>
    </row>
    <row r="107" spans="1:8">
      <c r="A107" t="s">
        <v>586</v>
      </c>
      <c r="B107" t="s">
        <v>489</v>
      </c>
      <c r="C107">
        <v>13580</v>
      </c>
      <c r="D107" t="s">
        <v>535</v>
      </c>
      <c r="E107">
        <f>+SUMIFS(Tabla1[cantidad],Tabla1[articulo],C107,Tabla1[id_item_bodega2],A107,Tabla1[GRUPO],COMP!B1899)</f>
        <v>0</v>
      </c>
      <c r="F107">
        <f>+SUMIFS('INV. EDADES'!F:F,'INV. EDADES'!I:I,A107,'INV. EDADES'!G:G,C107)</f>
        <v>0</v>
      </c>
      <c r="G107">
        <f t="shared" si="2"/>
        <v>0</v>
      </c>
      <c r="H107" s="22">
        <f t="shared" si="3"/>
        <v>0</v>
      </c>
    </row>
    <row r="108" spans="1:8">
      <c r="A108" t="s">
        <v>586</v>
      </c>
      <c r="B108" t="s">
        <v>489</v>
      </c>
      <c r="C108">
        <v>12360</v>
      </c>
      <c r="D108" t="s">
        <v>584</v>
      </c>
      <c r="E108">
        <f>+SUMIFS(Tabla1[cantidad],Tabla1[articulo],C108,Tabla1[id_item_bodega2],A108,Tabla1[GRUPO],COMP!B1900)</f>
        <v>0</v>
      </c>
      <c r="F108">
        <f>+SUMIFS('INV. EDADES'!F:F,'INV. EDADES'!I:I,A108,'INV. EDADES'!G:G,C108)</f>
        <v>0</v>
      </c>
      <c r="G108">
        <f t="shared" si="2"/>
        <v>0</v>
      </c>
      <c r="H108" s="22">
        <f t="shared" si="3"/>
        <v>0</v>
      </c>
    </row>
    <row r="109" spans="1:8">
      <c r="A109" t="s">
        <v>586</v>
      </c>
      <c r="B109" t="s">
        <v>489</v>
      </c>
      <c r="C109">
        <v>12470</v>
      </c>
      <c r="D109" t="s">
        <v>447</v>
      </c>
      <c r="E109">
        <f>+SUMIFS(Tabla1[cantidad],Tabla1[articulo],C109,Tabla1[id_item_bodega2],A109,Tabla1[GRUPO],COMP!B1901)</f>
        <v>0</v>
      </c>
      <c r="F109">
        <f>+SUMIFS('INV. EDADES'!F:F,'INV. EDADES'!I:I,A109,'INV. EDADES'!G:G,C109)</f>
        <v>0</v>
      </c>
      <c r="G109">
        <f t="shared" si="2"/>
        <v>0</v>
      </c>
      <c r="H109" s="22">
        <f t="shared" si="3"/>
        <v>0</v>
      </c>
    </row>
    <row r="110" spans="1:8">
      <c r="A110" t="s">
        <v>586</v>
      </c>
      <c r="B110" t="s">
        <v>489</v>
      </c>
      <c r="C110">
        <v>10416</v>
      </c>
      <c r="D110" t="s">
        <v>581</v>
      </c>
      <c r="E110">
        <f>+SUMIFS(Tabla1[cantidad],Tabla1[articulo],C110,Tabla1[id_item_bodega2],A110,Tabla1[GRUPO],COMP!B1903)</f>
        <v>0</v>
      </c>
      <c r="F110">
        <f>+SUMIFS('INV. EDADES'!F:F,'INV. EDADES'!I:I,A110,'INV. EDADES'!G:G,C110)</f>
        <v>0</v>
      </c>
      <c r="G110">
        <f t="shared" si="2"/>
        <v>0</v>
      </c>
      <c r="H110" s="22">
        <f t="shared" si="3"/>
        <v>0</v>
      </c>
    </row>
    <row r="111" spans="1:8">
      <c r="A111" t="s">
        <v>586</v>
      </c>
      <c r="B111" t="s">
        <v>489</v>
      </c>
      <c r="C111">
        <v>10367</v>
      </c>
      <c r="D111" t="s">
        <v>606</v>
      </c>
      <c r="E111">
        <f>+SUMIFS(Tabla1[cantidad],Tabla1[articulo],C111,Tabla1[id_item_bodega2],A111,Tabla1[GRUPO],COMP!B1904)</f>
        <v>0</v>
      </c>
      <c r="F111">
        <f>+SUMIFS('INV. EDADES'!F:F,'INV. EDADES'!I:I,A111,'INV. EDADES'!G:G,C111)</f>
        <v>0</v>
      </c>
      <c r="G111">
        <f t="shared" si="2"/>
        <v>0</v>
      </c>
      <c r="H111" s="22">
        <f t="shared" si="3"/>
        <v>0</v>
      </c>
    </row>
    <row r="112" spans="1:8">
      <c r="A112" t="s">
        <v>586</v>
      </c>
      <c r="B112" t="s">
        <v>489</v>
      </c>
      <c r="C112">
        <v>10309</v>
      </c>
      <c r="D112" t="s">
        <v>539</v>
      </c>
      <c r="E112">
        <f>+SUMIFS(Tabla1[cantidad],Tabla1[articulo],C112,Tabla1[id_item_bodega2],A112,Tabla1[GRUPO],COMP!B1905)</f>
        <v>0</v>
      </c>
      <c r="F112">
        <f>+SUMIFS('INV. EDADES'!F:F,'INV. EDADES'!I:I,A112,'INV. EDADES'!G:G,C112)</f>
        <v>0</v>
      </c>
      <c r="G112">
        <f t="shared" si="2"/>
        <v>0</v>
      </c>
      <c r="H112" s="22">
        <f t="shared" si="3"/>
        <v>0</v>
      </c>
    </row>
    <row r="113" spans="1:8">
      <c r="A113" t="s">
        <v>586</v>
      </c>
      <c r="B113" t="s">
        <v>489</v>
      </c>
      <c r="C113">
        <v>10388</v>
      </c>
      <c r="D113" t="s">
        <v>541</v>
      </c>
      <c r="E113">
        <f>+SUMIFS(Tabla1[cantidad],Tabla1[articulo],C113,Tabla1[id_item_bodega2],A113,Tabla1[GRUPO],COMP!B1906)</f>
        <v>0</v>
      </c>
      <c r="F113">
        <f>+SUMIFS('INV. EDADES'!F:F,'INV. EDADES'!I:I,A113,'INV. EDADES'!G:G,C113)</f>
        <v>0</v>
      </c>
      <c r="G113">
        <f t="shared" si="2"/>
        <v>0</v>
      </c>
      <c r="H113" s="22">
        <f t="shared" si="3"/>
        <v>0</v>
      </c>
    </row>
    <row r="114" spans="1:8">
      <c r="A114" t="s">
        <v>586</v>
      </c>
      <c r="B114" t="s">
        <v>489</v>
      </c>
      <c r="C114">
        <v>10205</v>
      </c>
      <c r="D114" t="s">
        <v>552</v>
      </c>
      <c r="E114">
        <f>+SUMIFS(Tabla1[cantidad],Tabla1[articulo],C114,Tabla1[id_item_bodega2],A114,Tabla1[GRUPO],COMP!B1907)</f>
        <v>0</v>
      </c>
      <c r="F114">
        <f>+SUMIFS('INV. EDADES'!F:F,'INV. EDADES'!I:I,A114,'INV. EDADES'!G:G,C114)</f>
        <v>0</v>
      </c>
      <c r="G114">
        <f t="shared" si="2"/>
        <v>0</v>
      </c>
      <c r="H114" s="22">
        <f t="shared" si="3"/>
        <v>0</v>
      </c>
    </row>
    <row r="115" spans="1:8">
      <c r="A115" t="s">
        <v>586</v>
      </c>
      <c r="B115" t="s">
        <v>489</v>
      </c>
      <c r="C115">
        <v>10307</v>
      </c>
      <c r="D115" t="s">
        <v>538</v>
      </c>
      <c r="E115">
        <f>+SUMIFS(Tabla1[cantidad],Tabla1[articulo],C115,Tabla1[id_item_bodega2],A115,Tabla1[GRUPO],COMP!B1908)</f>
        <v>0</v>
      </c>
      <c r="F115">
        <f>+SUMIFS('INV. EDADES'!F:F,'INV. EDADES'!I:I,A115,'INV. EDADES'!G:G,C115)</f>
        <v>0</v>
      </c>
      <c r="G115">
        <f t="shared" si="2"/>
        <v>0</v>
      </c>
      <c r="H115" s="22">
        <f t="shared" si="3"/>
        <v>0</v>
      </c>
    </row>
    <row r="116" spans="1:8">
      <c r="A116" t="s">
        <v>586</v>
      </c>
      <c r="B116" t="s">
        <v>489</v>
      </c>
      <c r="C116">
        <v>10380</v>
      </c>
      <c r="D116" t="s">
        <v>565</v>
      </c>
      <c r="E116">
        <f>+SUMIFS(Tabla1[cantidad],Tabla1[articulo],C116,Tabla1[id_item_bodega2],A116,Tabla1[GRUPO],COMP!B1909)</f>
        <v>0</v>
      </c>
      <c r="F116">
        <f>+SUMIFS('INV. EDADES'!F:F,'INV. EDADES'!I:I,A116,'INV. EDADES'!G:G,C116)</f>
        <v>0</v>
      </c>
      <c r="G116">
        <f t="shared" si="2"/>
        <v>0</v>
      </c>
      <c r="H116" s="22">
        <f t="shared" si="3"/>
        <v>0</v>
      </c>
    </row>
    <row r="117" spans="1:8">
      <c r="A117" t="s">
        <v>586</v>
      </c>
      <c r="B117" t="s">
        <v>489</v>
      </c>
      <c r="C117">
        <v>10409</v>
      </c>
      <c r="D117" t="s">
        <v>566</v>
      </c>
      <c r="E117">
        <f>+SUMIFS(Tabla1[cantidad],Tabla1[articulo],C117,Tabla1[id_item_bodega2],A117,Tabla1[GRUPO],COMP!B1910)</f>
        <v>0</v>
      </c>
      <c r="F117">
        <f>+SUMIFS('INV. EDADES'!F:F,'INV. EDADES'!I:I,A117,'INV. EDADES'!G:G,C117)</f>
        <v>0</v>
      </c>
      <c r="G117">
        <f t="shared" si="2"/>
        <v>0</v>
      </c>
      <c r="H117" s="22">
        <f t="shared" si="3"/>
        <v>0</v>
      </c>
    </row>
    <row r="118" spans="1:8">
      <c r="A118" t="s">
        <v>586</v>
      </c>
      <c r="B118" t="s">
        <v>489</v>
      </c>
      <c r="C118">
        <v>10511</v>
      </c>
      <c r="D118" t="s">
        <v>547</v>
      </c>
      <c r="E118">
        <f>+SUMIFS(Tabla1[cantidad],Tabla1[articulo],C118,Tabla1[id_item_bodega2],A118,Tabla1[GRUPO],COMP!B1912)</f>
        <v>0</v>
      </c>
      <c r="F118">
        <f>+SUMIFS('INV. EDADES'!F:F,'INV. EDADES'!I:I,A118,'INV. EDADES'!G:G,C118)</f>
        <v>0</v>
      </c>
      <c r="G118">
        <f t="shared" si="2"/>
        <v>0</v>
      </c>
      <c r="H118" s="22">
        <f t="shared" si="3"/>
        <v>0</v>
      </c>
    </row>
    <row r="119" spans="1:8">
      <c r="A119" t="s">
        <v>586</v>
      </c>
      <c r="B119" t="s">
        <v>489</v>
      </c>
      <c r="C119">
        <v>10588</v>
      </c>
      <c r="D119" t="s">
        <v>549</v>
      </c>
      <c r="E119">
        <f>+SUMIFS(Tabla1[cantidad],Tabla1[articulo],C119,Tabla1[id_item_bodega2],A119,Tabla1[GRUPO],COMP!B1913)</f>
        <v>0</v>
      </c>
      <c r="F119">
        <f>+SUMIFS('INV. EDADES'!F:F,'INV. EDADES'!I:I,A119,'INV. EDADES'!G:G,C119)</f>
        <v>0</v>
      </c>
      <c r="G119">
        <f t="shared" si="2"/>
        <v>0</v>
      </c>
      <c r="H119" s="22">
        <f t="shared" si="3"/>
        <v>0</v>
      </c>
    </row>
    <row r="120" spans="1:8">
      <c r="A120" t="s">
        <v>586</v>
      </c>
      <c r="B120" t="s">
        <v>489</v>
      </c>
      <c r="C120">
        <v>11301</v>
      </c>
      <c r="D120" t="s">
        <v>550</v>
      </c>
      <c r="E120">
        <f>+SUMIFS(Tabla1[cantidad],Tabla1[articulo],C120,Tabla1[id_item_bodega2],A120,Tabla1[GRUPO],COMP!B1914)</f>
        <v>0</v>
      </c>
      <c r="F120">
        <f>+SUMIFS('INV. EDADES'!F:F,'INV. EDADES'!I:I,A120,'INV. EDADES'!G:G,C120)</f>
        <v>0</v>
      </c>
      <c r="G120">
        <f t="shared" si="2"/>
        <v>0</v>
      </c>
      <c r="H120" s="22">
        <f t="shared" si="3"/>
        <v>0</v>
      </c>
    </row>
    <row r="121" spans="1:8">
      <c r="A121" t="s">
        <v>586</v>
      </c>
      <c r="B121" t="s">
        <v>489</v>
      </c>
      <c r="C121">
        <v>11401</v>
      </c>
      <c r="D121" t="s">
        <v>583</v>
      </c>
      <c r="E121">
        <f>+SUMIFS(Tabla1[cantidad],Tabla1[articulo],C121,Tabla1[id_item_bodega2],A121,Tabla1[GRUPO],COMP!B1915)</f>
        <v>0</v>
      </c>
      <c r="F121">
        <f>+SUMIFS('INV. EDADES'!F:F,'INV. EDADES'!I:I,A121,'INV. EDADES'!G:G,C121)</f>
        <v>0</v>
      </c>
      <c r="G121">
        <f t="shared" si="2"/>
        <v>0</v>
      </c>
      <c r="H121" s="22">
        <f t="shared" si="3"/>
        <v>0</v>
      </c>
    </row>
    <row r="122" spans="1:8">
      <c r="A122" t="s">
        <v>586</v>
      </c>
      <c r="B122" t="s">
        <v>489</v>
      </c>
      <c r="C122">
        <v>12301</v>
      </c>
      <c r="D122" t="s">
        <v>578</v>
      </c>
      <c r="E122">
        <f>+SUMIFS(Tabla1[cantidad],Tabla1[articulo],C122,Tabla1[id_item_bodega2],A122,Tabla1[GRUPO],COMP!B1916)</f>
        <v>0</v>
      </c>
      <c r="F122">
        <f>+SUMIFS('INV. EDADES'!F:F,'INV. EDADES'!I:I,A122,'INV. EDADES'!G:G,C122)</f>
        <v>0</v>
      </c>
      <c r="G122">
        <f t="shared" si="2"/>
        <v>0</v>
      </c>
      <c r="H122" s="22">
        <f t="shared" si="3"/>
        <v>0</v>
      </c>
    </row>
    <row r="123" spans="1:8">
      <c r="A123" t="s">
        <v>586</v>
      </c>
      <c r="B123" t="s">
        <v>489</v>
      </c>
      <c r="C123">
        <v>12460</v>
      </c>
      <c r="D123" t="s">
        <v>585</v>
      </c>
      <c r="E123">
        <f>+SUMIFS(Tabla1[cantidad],Tabla1[articulo],C123,Tabla1[id_item_bodega2],A123,Tabla1[GRUPO],COMP!B1917)</f>
        <v>0</v>
      </c>
      <c r="F123">
        <f>+SUMIFS('INV. EDADES'!F:F,'INV. EDADES'!I:I,A123,'INV. EDADES'!G:G,C123)</f>
        <v>0</v>
      </c>
      <c r="G123">
        <f t="shared" si="2"/>
        <v>0</v>
      </c>
      <c r="H123" s="22">
        <f t="shared" si="3"/>
        <v>0</v>
      </c>
    </row>
    <row r="124" spans="1:8">
      <c r="A124" t="s">
        <v>586</v>
      </c>
      <c r="B124" t="s">
        <v>489</v>
      </c>
      <c r="C124">
        <v>13203</v>
      </c>
      <c r="D124" t="s">
        <v>551</v>
      </c>
      <c r="E124">
        <f>+SUMIFS(Tabla1[cantidad],Tabla1[articulo],C124,Tabla1[id_item_bodega2],A124,Tabla1[GRUPO],COMP!B1918)</f>
        <v>0</v>
      </c>
      <c r="F124">
        <f>+SUMIFS('INV. EDADES'!F:F,'INV. EDADES'!I:I,A124,'INV. EDADES'!G:G,C124)</f>
        <v>0</v>
      </c>
      <c r="G124">
        <f t="shared" si="2"/>
        <v>0</v>
      </c>
      <c r="H124" s="22">
        <f t="shared" si="3"/>
        <v>0</v>
      </c>
    </row>
    <row r="125" spans="1:8">
      <c r="A125" t="s">
        <v>586</v>
      </c>
      <c r="B125" t="s">
        <v>489</v>
      </c>
      <c r="C125">
        <v>76401</v>
      </c>
      <c r="D125" t="s">
        <v>533</v>
      </c>
      <c r="E125">
        <f>+SUMIFS(Tabla1[cantidad],Tabla1[articulo],C125,Tabla1[id_item_bodega2],A125,Tabla1[GRUPO],COMP!B1920)</f>
        <v>0</v>
      </c>
      <c r="F125">
        <f>+SUMIFS('INV. EDADES'!F:F,'INV. EDADES'!I:I,A125,'INV. EDADES'!G:G,C125)</f>
        <v>0</v>
      </c>
      <c r="G125">
        <f t="shared" si="2"/>
        <v>0</v>
      </c>
      <c r="H125" s="22">
        <f t="shared" si="3"/>
        <v>0</v>
      </c>
    </row>
    <row r="126" spans="1:8">
      <c r="A126" t="s">
        <v>586</v>
      </c>
      <c r="B126" t="s">
        <v>489</v>
      </c>
      <c r="C126">
        <v>72101</v>
      </c>
      <c r="D126" t="s">
        <v>582</v>
      </c>
      <c r="E126">
        <f>+SUMIFS(Tabla1[cantidad],Tabla1[articulo],C126,Tabla1[id_item_bodega2],A126,Tabla1[GRUPO],COMP!B1921)</f>
        <v>0</v>
      </c>
      <c r="F126">
        <f>+SUMIFS('INV. EDADES'!F:F,'INV. EDADES'!I:I,A126,'INV. EDADES'!G:G,C126)</f>
        <v>0</v>
      </c>
      <c r="G126">
        <f t="shared" si="2"/>
        <v>0</v>
      </c>
      <c r="H126" s="22">
        <f t="shared" si="3"/>
        <v>0</v>
      </c>
    </row>
    <row r="127" spans="1:8">
      <c r="A127" t="s">
        <v>586</v>
      </c>
      <c r="B127" t="s">
        <v>489</v>
      </c>
      <c r="C127">
        <v>90</v>
      </c>
      <c r="D127" t="s">
        <v>100</v>
      </c>
      <c r="E127">
        <f>+SUMIFS(Tabla1[cantidad],Tabla1[articulo],C127,Tabla1[id_item_bodega2],A127,Tabla1[GRUPO],COMP!B1922)</f>
        <v>0</v>
      </c>
      <c r="F127">
        <f>+SUMIFS('INV. EDADES'!F:F,'INV. EDADES'!I:I,A127,'INV. EDADES'!G:G,C127)</f>
        <v>0</v>
      </c>
      <c r="G127">
        <f t="shared" si="2"/>
        <v>0</v>
      </c>
      <c r="H127" s="22">
        <f t="shared" si="3"/>
        <v>0</v>
      </c>
    </row>
    <row r="128" spans="1:8">
      <c r="A128" t="s">
        <v>586</v>
      </c>
      <c r="B128" t="s">
        <v>489</v>
      </c>
      <c r="C128">
        <v>12359</v>
      </c>
      <c r="D128" t="s">
        <v>63</v>
      </c>
      <c r="E128">
        <f>+SUMIFS(Tabla1[cantidad],Tabla1[articulo],C128,Tabla1[id_item_bodega2],A128,Tabla1[GRUPO],COMP!B1847)</f>
        <v>0</v>
      </c>
      <c r="F128">
        <f>+SUMIFS('INV. EDADES'!F:F,'INV. EDADES'!I:I,A128,'INV. EDADES'!G:G,C128)</f>
        <v>0</v>
      </c>
      <c r="G128">
        <f t="shared" si="2"/>
        <v>0</v>
      </c>
      <c r="H128" s="22">
        <f t="shared" si="3"/>
        <v>0</v>
      </c>
    </row>
    <row r="129" spans="1:8">
      <c r="A129" t="s">
        <v>586</v>
      </c>
      <c r="B129" t="s">
        <v>489</v>
      </c>
      <c r="C129">
        <v>76001</v>
      </c>
      <c r="D129" t="s">
        <v>99</v>
      </c>
      <c r="E129">
        <f>+SUMIFS(Tabla1[cantidad],Tabla1[articulo],C129,Tabla1[id_item_bodega2],A129,Tabla1[GRUPO],COMP!B2029)</f>
        <v>0</v>
      </c>
      <c r="F129">
        <f>+SUMIFS('INV. EDADES'!F:F,'INV. EDADES'!I:I,A129,'INV. EDADES'!G:G,C129)</f>
        <v>0</v>
      </c>
      <c r="G129">
        <f t="shared" si="2"/>
        <v>0</v>
      </c>
      <c r="H129" s="22">
        <f t="shared" si="3"/>
        <v>0</v>
      </c>
    </row>
    <row r="130" spans="1:8">
      <c r="A130" t="s">
        <v>586</v>
      </c>
      <c r="B130" t="s">
        <v>489</v>
      </c>
      <c r="C130">
        <v>901</v>
      </c>
      <c r="D130" t="s">
        <v>57</v>
      </c>
      <c r="E130">
        <f>+SUMIFS(Tabla1[cantidad],Tabla1[articulo],C130,Tabla1[id_item_bodega2],A130,Tabla1[GRUPO],COMP!B2030)</f>
        <v>0</v>
      </c>
      <c r="F130">
        <f>+SUMIFS('INV. EDADES'!F:F,'INV. EDADES'!I:I,A130,'INV. EDADES'!G:G,C130)</f>
        <v>0</v>
      </c>
      <c r="G130">
        <f t="shared" ref="G130:G193" si="4">+E130-F130</f>
        <v>0</v>
      </c>
      <c r="H130" s="22">
        <f t="shared" ref="H130:H193" si="5">IFERROR(+G130/E130,0)</f>
        <v>0</v>
      </c>
    </row>
    <row r="131" spans="1:8">
      <c r="A131" t="s">
        <v>586</v>
      </c>
      <c r="B131" t="s">
        <v>489</v>
      </c>
      <c r="C131">
        <v>13303</v>
      </c>
      <c r="D131" t="s">
        <v>75</v>
      </c>
      <c r="E131">
        <f>+SUMIFS(Tabla1[cantidad],Tabla1[articulo],C131,Tabla1[id_item_bodega2],A131,Tabla1[GRUPO],COMP!B1852)</f>
        <v>0</v>
      </c>
      <c r="F131">
        <f>+SUMIFS('INV. EDADES'!F:F,'INV. EDADES'!I:I,A131,'INV. EDADES'!G:G,C131)</f>
        <v>0</v>
      </c>
      <c r="G131">
        <f t="shared" si="4"/>
        <v>0</v>
      </c>
      <c r="H131" s="22">
        <f t="shared" si="5"/>
        <v>0</v>
      </c>
    </row>
    <row r="132" spans="1:8">
      <c r="A132" t="s">
        <v>586</v>
      </c>
      <c r="B132" t="s">
        <v>489</v>
      </c>
      <c r="C132">
        <v>13311</v>
      </c>
      <c r="D132" t="s">
        <v>580</v>
      </c>
      <c r="E132">
        <f>+SUMIFS(Tabla1[cantidad],Tabla1[articulo],C132,Tabla1[id_item_bodega2],A132,Tabla1[GRUPO],COMP!B1889)</f>
        <v>0</v>
      </c>
      <c r="F132">
        <f>+SUMIFS('INV. EDADES'!F:F,'INV. EDADES'!I:I,A132,'INV. EDADES'!G:G,C132)</f>
        <v>0</v>
      </c>
      <c r="G132">
        <f t="shared" si="4"/>
        <v>0</v>
      </c>
      <c r="H132" s="22">
        <f t="shared" si="5"/>
        <v>0</v>
      </c>
    </row>
    <row r="133" spans="1:8">
      <c r="A133" t="s">
        <v>586</v>
      </c>
      <c r="B133" t="s">
        <v>489</v>
      </c>
      <c r="C133">
        <v>10403</v>
      </c>
      <c r="D133" t="s">
        <v>35</v>
      </c>
      <c r="E133">
        <f>+SUMIFS(Tabla1[cantidad],Tabla1[articulo],C133,Tabla1[id_item_bodega2],A133,Tabla1[GRUPO],COMP!B1844)</f>
        <v>0</v>
      </c>
      <c r="F133">
        <f>+SUMIFS('INV. EDADES'!F:F,'INV. EDADES'!I:I,A133,'INV. EDADES'!G:G,C133)</f>
        <v>0</v>
      </c>
      <c r="G133">
        <f t="shared" si="4"/>
        <v>0</v>
      </c>
      <c r="H133" s="22">
        <f t="shared" si="5"/>
        <v>0</v>
      </c>
    </row>
    <row r="134" spans="1:8">
      <c r="A134" t="s">
        <v>586</v>
      </c>
      <c r="B134" t="s">
        <v>489</v>
      </c>
      <c r="C134">
        <v>10472</v>
      </c>
      <c r="D134" t="s">
        <v>40</v>
      </c>
      <c r="E134">
        <f>+SUMIFS(Tabla1[cantidad],Tabla1[articulo],C134,Tabla1[id_item_bodega2],A134,Tabla1[GRUPO],COMP!B1865)</f>
        <v>0</v>
      </c>
      <c r="F134">
        <f>+SUMIFS('INV. EDADES'!F:F,'INV. EDADES'!I:I,A134,'INV. EDADES'!G:G,C134)</f>
        <v>0</v>
      </c>
      <c r="G134">
        <f t="shared" si="4"/>
        <v>0</v>
      </c>
      <c r="H134" s="22">
        <f t="shared" si="5"/>
        <v>0</v>
      </c>
    </row>
    <row r="135" spans="1:8">
      <c r="A135" t="s">
        <v>586</v>
      </c>
      <c r="B135" t="s">
        <v>489</v>
      </c>
      <c r="C135">
        <v>12347</v>
      </c>
      <c r="D135" t="s">
        <v>74</v>
      </c>
      <c r="E135">
        <f>+SUMIFS(Tabla1[cantidad],Tabla1[articulo],C135,Tabla1[id_item_bodega2],A135,Tabla1[GRUPO],COMP!B1888)</f>
        <v>0</v>
      </c>
      <c r="F135">
        <f>+SUMIFS('INV. EDADES'!F:F,'INV. EDADES'!I:I,A135,'INV. EDADES'!G:G,C135)</f>
        <v>0</v>
      </c>
      <c r="G135">
        <f t="shared" si="4"/>
        <v>0</v>
      </c>
      <c r="H135" s="22">
        <f t="shared" si="5"/>
        <v>0</v>
      </c>
    </row>
    <row r="136" spans="1:8">
      <c r="A136" t="s">
        <v>586</v>
      </c>
      <c r="B136" t="s">
        <v>489</v>
      </c>
      <c r="C136">
        <v>10305</v>
      </c>
      <c r="D136" t="s">
        <v>537</v>
      </c>
      <c r="E136">
        <f>+SUMIFS(Tabla1[cantidad],Tabla1[articulo],C136,Tabla1[id_item_bodega2],A136,Tabla1[GRUPO],COMP!B1890)</f>
        <v>0</v>
      </c>
      <c r="F136">
        <f>+SUMIFS('INV. EDADES'!F:F,'INV. EDADES'!I:I,A136,'INV. EDADES'!G:G,C136)</f>
        <v>0</v>
      </c>
      <c r="G136">
        <f t="shared" si="4"/>
        <v>0</v>
      </c>
      <c r="H136" s="22">
        <f t="shared" si="5"/>
        <v>0</v>
      </c>
    </row>
    <row r="137" spans="1:8">
      <c r="A137" t="s">
        <v>586</v>
      </c>
      <c r="B137" t="s">
        <v>489</v>
      </c>
      <c r="C137">
        <v>10103</v>
      </c>
      <c r="D137" t="s">
        <v>60</v>
      </c>
      <c r="E137">
        <f>+SUMIFS(Tabla1[cantidad],Tabla1[articulo],C137,Tabla1[id_item_bodega2],A137,Tabla1[GRUPO],COMP!B1842)</f>
        <v>0</v>
      </c>
      <c r="F137">
        <f>+SUMIFS('INV. EDADES'!F:F,'INV. EDADES'!I:I,A137,'INV. EDADES'!G:G,C137)</f>
        <v>0</v>
      </c>
      <c r="G137">
        <f t="shared" si="4"/>
        <v>0</v>
      </c>
      <c r="H137" s="22">
        <f t="shared" si="5"/>
        <v>0</v>
      </c>
    </row>
    <row r="138" spans="1:8">
      <c r="A138" t="s">
        <v>586</v>
      </c>
      <c r="B138" t="s">
        <v>489</v>
      </c>
      <c r="C138">
        <v>12270</v>
      </c>
      <c r="D138" t="s">
        <v>62</v>
      </c>
      <c r="E138">
        <f>+SUMIFS(Tabla1[cantidad],Tabla1[articulo],C138,Tabla1[id_item_bodega2],A138,Tabla1[GRUPO],COMP!B1878)</f>
        <v>0</v>
      </c>
      <c r="F138">
        <f>+SUMIFS('INV. EDADES'!F:F,'INV. EDADES'!I:I,A138,'INV. EDADES'!G:G,C138)</f>
        <v>0</v>
      </c>
      <c r="G138">
        <f t="shared" si="4"/>
        <v>0</v>
      </c>
      <c r="H138" s="22">
        <f t="shared" si="5"/>
        <v>0</v>
      </c>
    </row>
    <row r="139" spans="1:8">
      <c r="A139" t="s">
        <v>52</v>
      </c>
      <c r="B139" t="s">
        <v>489</v>
      </c>
      <c r="C139">
        <v>79201</v>
      </c>
      <c r="D139" t="s">
        <v>50</v>
      </c>
      <c r="E139">
        <f>+SUMIFS(Tabla1[cantidad],Tabla1[articulo],C139,Tabla1[id_item_bodega2],A139,Tabla1[GRUPO],COMP!B1944)</f>
        <v>0</v>
      </c>
      <c r="F139">
        <f>+SUMIFS('INV. EDADES'!F:F,'INV. EDADES'!I:I,A139,'INV. EDADES'!G:G,C139)</f>
        <v>0</v>
      </c>
      <c r="G139">
        <f t="shared" si="4"/>
        <v>0</v>
      </c>
      <c r="H139" s="22">
        <f t="shared" si="5"/>
        <v>0</v>
      </c>
    </row>
    <row r="140" spans="1:8">
      <c r="A140" t="s">
        <v>52</v>
      </c>
      <c r="B140" t="s">
        <v>489</v>
      </c>
      <c r="C140">
        <v>13503</v>
      </c>
      <c r="D140" t="s">
        <v>470</v>
      </c>
      <c r="E140">
        <f>+SUMIFS(Tabla1[cantidad],Tabla1[articulo],C140,Tabla1[id_item_bodega2],A140,Tabla1[GRUPO],COMP!B1971)</f>
        <v>0</v>
      </c>
      <c r="F140">
        <f>+SUMIFS('INV. EDADES'!F:F,'INV. EDADES'!I:I,A140,'INV. EDADES'!G:G,C140)</f>
        <v>0</v>
      </c>
      <c r="G140">
        <f t="shared" si="4"/>
        <v>0</v>
      </c>
      <c r="H140" s="22">
        <f t="shared" si="5"/>
        <v>0</v>
      </c>
    </row>
    <row r="141" spans="1:8">
      <c r="A141" t="s">
        <v>52</v>
      </c>
      <c r="B141" t="s">
        <v>489</v>
      </c>
      <c r="C141">
        <v>71901</v>
      </c>
      <c r="D141" t="s">
        <v>47</v>
      </c>
      <c r="E141">
        <f>+SUMIFS(Tabla1[cantidad],Tabla1[articulo],C141,Tabla1[id_item_bodega2],A141,Tabla1[GRUPO],COMP!B2023)</f>
        <v>0</v>
      </c>
      <c r="F141">
        <f>+SUMIFS('INV. EDADES'!F:F,'INV. EDADES'!I:I,A141,'INV. EDADES'!G:G,C141)</f>
        <v>0</v>
      </c>
      <c r="G141">
        <f t="shared" si="4"/>
        <v>0</v>
      </c>
      <c r="H141" s="22">
        <f t="shared" si="5"/>
        <v>0</v>
      </c>
    </row>
    <row r="142" spans="1:8">
      <c r="A142" t="s">
        <v>52</v>
      </c>
      <c r="B142" t="s">
        <v>489</v>
      </c>
      <c r="C142">
        <v>10503</v>
      </c>
      <c r="D142" t="s">
        <v>487</v>
      </c>
      <c r="E142">
        <f>+SUMIFS(Tabla1[cantidad],Tabla1[articulo],C142,Tabla1[id_item_bodega2],A142,Tabla1[GRUPO],COMP!B1989)</f>
        <v>0</v>
      </c>
      <c r="F142">
        <f>+SUMIFS('INV. EDADES'!F:F,'INV. EDADES'!I:I,A142,'INV. EDADES'!G:G,C142)</f>
        <v>0</v>
      </c>
      <c r="G142">
        <f t="shared" si="4"/>
        <v>0</v>
      </c>
      <c r="H142" s="22">
        <f t="shared" si="5"/>
        <v>0</v>
      </c>
    </row>
    <row r="143" spans="1:8">
      <c r="A143" t="s">
        <v>52</v>
      </c>
      <c r="B143" t="s">
        <v>489</v>
      </c>
      <c r="C143">
        <v>10303</v>
      </c>
      <c r="D143" t="s">
        <v>32</v>
      </c>
      <c r="E143">
        <f>+SUMIFS(Tabla1[cantidad],Tabla1[articulo],C143,Tabla1[id_item_bodega2],A143,Tabla1[GRUPO],COMP!B1947)</f>
        <v>0</v>
      </c>
      <c r="F143">
        <f>+SUMIFS('INV. EDADES'!F:F,'INV. EDADES'!I:I,A143,'INV. EDADES'!G:G,C143)</f>
        <v>0</v>
      </c>
      <c r="G143">
        <f t="shared" si="4"/>
        <v>0</v>
      </c>
      <c r="H143" s="22">
        <f t="shared" si="5"/>
        <v>0</v>
      </c>
    </row>
    <row r="144" spans="1:8">
      <c r="A144" t="s">
        <v>52</v>
      </c>
      <c r="B144" t="s">
        <v>489</v>
      </c>
      <c r="C144">
        <v>79101</v>
      </c>
      <c r="D144" t="s">
        <v>57</v>
      </c>
      <c r="E144">
        <f>+SUMIFS(Tabla1[cantidad],Tabla1[articulo],C144,Tabla1[id_item_bodega2],A144,Tabla1[GRUPO],COMP!B1943)</f>
        <v>0</v>
      </c>
      <c r="F144">
        <f>+SUMIFS('INV. EDADES'!F:F,'INV. EDADES'!I:I,A144,'INV. EDADES'!G:G,C144)</f>
        <v>0</v>
      </c>
      <c r="G144">
        <f t="shared" si="4"/>
        <v>0</v>
      </c>
      <c r="H144" s="22">
        <f t="shared" si="5"/>
        <v>0</v>
      </c>
    </row>
    <row r="145" spans="1:8">
      <c r="A145" t="s">
        <v>52</v>
      </c>
      <c r="B145" t="s">
        <v>489</v>
      </c>
      <c r="C145">
        <v>72001</v>
      </c>
      <c r="D145" t="s">
        <v>23</v>
      </c>
      <c r="E145">
        <f>+SUMIFS(Tabla1[cantidad],Tabla1[articulo],C145,Tabla1[id_item_bodega2],A145,Tabla1[GRUPO],COMP!B1924)</f>
        <v>0</v>
      </c>
      <c r="F145">
        <f>+SUMIFS('INV. EDADES'!F:F,'INV. EDADES'!I:I,A145,'INV. EDADES'!G:G,C145)</f>
        <v>0</v>
      </c>
      <c r="G145">
        <f t="shared" si="4"/>
        <v>0</v>
      </c>
      <c r="H145" s="22">
        <f t="shared" si="5"/>
        <v>0</v>
      </c>
    </row>
    <row r="146" spans="1:8">
      <c r="A146" t="s">
        <v>52</v>
      </c>
      <c r="B146" t="s">
        <v>489</v>
      </c>
      <c r="C146">
        <v>10401</v>
      </c>
      <c r="D146" t="s">
        <v>34</v>
      </c>
      <c r="E146">
        <f>+SUMIFS(Tabla1[cantidad],Tabla1[articulo],C146,Tabla1[id_item_bodega2],A146,Tabla1[GRUPO],COMP!B1930)</f>
        <v>0</v>
      </c>
      <c r="F146">
        <f>+SUMIFS('INV. EDADES'!F:F,'INV. EDADES'!I:I,A146,'INV. EDADES'!G:G,C146)</f>
        <v>0</v>
      </c>
      <c r="G146">
        <f t="shared" si="4"/>
        <v>0</v>
      </c>
      <c r="H146" s="22">
        <f t="shared" si="5"/>
        <v>0</v>
      </c>
    </row>
    <row r="147" spans="1:8">
      <c r="A147" t="s">
        <v>52</v>
      </c>
      <c r="B147" t="s">
        <v>489</v>
      </c>
      <c r="C147">
        <v>10469</v>
      </c>
      <c r="D147" t="s">
        <v>39</v>
      </c>
      <c r="E147">
        <f>+SUMIFS(Tabla1[cantidad],Tabla1[articulo],C147,Tabla1[id_item_bodega2],A147,Tabla1[GRUPO],COMP!B1934)</f>
        <v>0</v>
      </c>
      <c r="F147">
        <f>+SUMIFS('INV. EDADES'!F:F,'INV. EDADES'!I:I,A147,'INV. EDADES'!G:G,C147)</f>
        <v>0</v>
      </c>
      <c r="G147">
        <f t="shared" si="4"/>
        <v>0</v>
      </c>
      <c r="H147" s="22">
        <f t="shared" si="5"/>
        <v>0</v>
      </c>
    </row>
    <row r="148" spans="1:8">
      <c r="A148" t="s">
        <v>52</v>
      </c>
      <c r="B148" t="s">
        <v>489</v>
      </c>
      <c r="C148">
        <v>72012</v>
      </c>
      <c r="D148" t="s">
        <v>55</v>
      </c>
      <c r="E148">
        <f>+SUMIFS(Tabla1[cantidad],Tabla1[articulo],C148,Tabla1[id_item_bodega2],A148,Tabla1[GRUPO],COMP!B1940)</f>
        <v>0</v>
      </c>
      <c r="F148">
        <f>+SUMIFS('INV. EDADES'!F:F,'INV. EDADES'!I:I,A148,'INV. EDADES'!G:G,C148)</f>
        <v>0</v>
      </c>
      <c r="G148">
        <f t="shared" si="4"/>
        <v>0</v>
      </c>
      <c r="H148" s="22">
        <f t="shared" si="5"/>
        <v>0</v>
      </c>
    </row>
    <row r="149" spans="1:8">
      <c r="A149" t="s">
        <v>52</v>
      </c>
      <c r="B149" t="s">
        <v>489</v>
      </c>
      <c r="C149">
        <v>73001</v>
      </c>
      <c r="D149" t="s">
        <v>49</v>
      </c>
      <c r="E149">
        <f>+SUMIFS(Tabla1[cantidad],Tabla1[articulo],C149,Tabla1[id_item_bodega2],A149,Tabla1[GRUPO],COMP!B1941)</f>
        <v>0</v>
      </c>
      <c r="F149">
        <f>+SUMIFS('INV. EDADES'!F:F,'INV. EDADES'!I:I,A149,'INV. EDADES'!G:G,C149)</f>
        <v>0</v>
      </c>
      <c r="G149">
        <f t="shared" si="4"/>
        <v>0</v>
      </c>
      <c r="H149" s="22">
        <f t="shared" si="5"/>
        <v>0</v>
      </c>
    </row>
    <row r="150" spans="1:8">
      <c r="A150" t="s">
        <v>52</v>
      </c>
      <c r="B150" t="s">
        <v>489</v>
      </c>
      <c r="C150">
        <v>10480</v>
      </c>
      <c r="D150" t="s">
        <v>545</v>
      </c>
      <c r="E150">
        <f>+SUMIFS(Tabla1[cantidad],Tabla1[articulo],C150,Tabla1[id_item_bodega2],A150,Tabla1[GRUPO],COMP!B1950)</f>
        <v>0</v>
      </c>
      <c r="F150">
        <f>+SUMIFS('INV. EDADES'!F:F,'INV. EDADES'!I:I,A150,'INV. EDADES'!G:G,C150)</f>
        <v>0</v>
      </c>
      <c r="G150">
        <f t="shared" si="4"/>
        <v>0</v>
      </c>
      <c r="H150" s="22">
        <f t="shared" si="5"/>
        <v>0</v>
      </c>
    </row>
    <row r="151" spans="1:8">
      <c r="A151" t="s">
        <v>52</v>
      </c>
      <c r="B151" t="s">
        <v>489</v>
      </c>
      <c r="C151">
        <v>12359</v>
      </c>
      <c r="D151" t="s">
        <v>63</v>
      </c>
      <c r="E151">
        <f>+SUMIFS(Tabla1[cantidad],Tabla1[articulo],C151,Tabla1[id_item_bodega2],A151,Tabla1[GRUPO],COMP!B1951)</f>
        <v>0</v>
      </c>
      <c r="F151">
        <f>+SUMIFS('INV. EDADES'!F:F,'INV. EDADES'!I:I,A151,'INV. EDADES'!G:G,C151)</f>
        <v>0</v>
      </c>
      <c r="G151">
        <f t="shared" si="4"/>
        <v>0</v>
      </c>
      <c r="H151" s="22">
        <f t="shared" si="5"/>
        <v>0</v>
      </c>
    </row>
    <row r="152" spans="1:8">
      <c r="A152" t="s">
        <v>52</v>
      </c>
      <c r="B152" t="s">
        <v>489</v>
      </c>
      <c r="C152">
        <v>12380</v>
      </c>
      <c r="D152" t="s">
        <v>65</v>
      </c>
      <c r="E152">
        <f>+SUMIFS(Tabla1[cantidad],Tabla1[articulo],C152,Tabla1[id_item_bodega2],A152,Tabla1[GRUPO],COMP!B1952)</f>
        <v>0</v>
      </c>
      <c r="F152">
        <f>+SUMIFS('INV. EDADES'!F:F,'INV. EDADES'!I:I,A152,'INV. EDADES'!G:G,C152)</f>
        <v>0</v>
      </c>
      <c r="G152">
        <f t="shared" si="4"/>
        <v>0</v>
      </c>
      <c r="H152" s="22">
        <f t="shared" si="5"/>
        <v>0</v>
      </c>
    </row>
    <row r="153" spans="1:8">
      <c r="A153" t="s">
        <v>52</v>
      </c>
      <c r="B153" t="s">
        <v>489</v>
      </c>
      <c r="C153">
        <v>12459</v>
      </c>
      <c r="D153" t="s">
        <v>66</v>
      </c>
      <c r="E153">
        <f>+SUMIFS(Tabla1[cantidad],Tabla1[articulo],C153,Tabla1[id_item_bodega2],A153,Tabla1[GRUPO],COMP!B1953)</f>
        <v>0</v>
      </c>
      <c r="F153">
        <f>+SUMIFS('INV. EDADES'!F:F,'INV. EDADES'!I:I,A153,'INV. EDADES'!G:G,C153)</f>
        <v>0</v>
      </c>
      <c r="G153">
        <f t="shared" si="4"/>
        <v>0</v>
      </c>
      <c r="H153" s="22">
        <f t="shared" si="5"/>
        <v>0</v>
      </c>
    </row>
    <row r="154" spans="1:8">
      <c r="A154" t="s">
        <v>52</v>
      </c>
      <c r="B154" t="s">
        <v>489</v>
      </c>
      <c r="C154">
        <v>13480</v>
      </c>
      <c r="D154" t="s">
        <v>469</v>
      </c>
      <c r="E154">
        <f>+SUMIFS(Tabla1[cantidad],Tabla1[articulo],C154,Tabla1[id_item_bodega2],A154,Tabla1[GRUPO],COMP!B1954)</f>
        <v>0</v>
      </c>
      <c r="F154">
        <f>+SUMIFS('INV. EDADES'!F:F,'INV. EDADES'!I:I,A154,'INV. EDADES'!G:G,C154)</f>
        <v>0</v>
      </c>
      <c r="G154">
        <f t="shared" si="4"/>
        <v>0</v>
      </c>
      <c r="H154" s="22">
        <f t="shared" si="5"/>
        <v>0</v>
      </c>
    </row>
    <row r="155" spans="1:8">
      <c r="A155" t="s">
        <v>52</v>
      </c>
      <c r="B155" t="s">
        <v>489</v>
      </c>
      <c r="C155">
        <v>13303</v>
      </c>
      <c r="D155" t="s">
        <v>75</v>
      </c>
      <c r="E155">
        <f>+SUMIFS(Tabla1[cantidad],Tabla1[articulo],C155,Tabla1[id_item_bodega2],A155,Tabla1[GRUPO],COMP!B1956)</f>
        <v>0</v>
      </c>
      <c r="F155">
        <f>+SUMIFS('INV. EDADES'!F:F,'INV. EDADES'!I:I,A155,'INV. EDADES'!G:G,C155)</f>
        <v>0</v>
      </c>
      <c r="G155">
        <f t="shared" si="4"/>
        <v>0</v>
      </c>
      <c r="H155" s="22">
        <f t="shared" si="5"/>
        <v>0</v>
      </c>
    </row>
    <row r="156" spans="1:8">
      <c r="A156" t="s">
        <v>52</v>
      </c>
      <c r="B156" t="s">
        <v>489</v>
      </c>
      <c r="C156">
        <v>100</v>
      </c>
      <c r="D156" t="s">
        <v>96</v>
      </c>
      <c r="E156">
        <f>+SUMIFS(Tabla1[cantidad],Tabla1[articulo],C156,Tabla1[id_item_bodega2],A156,Tabla1[GRUPO],COMP!B1958)</f>
        <v>0</v>
      </c>
      <c r="F156">
        <f>+SUMIFS('INV. EDADES'!F:F,'INV. EDADES'!I:I,A156,'INV. EDADES'!G:G,C156)</f>
        <v>0</v>
      </c>
      <c r="G156">
        <f t="shared" si="4"/>
        <v>0</v>
      </c>
      <c r="H156" s="22">
        <f t="shared" si="5"/>
        <v>0</v>
      </c>
    </row>
    <row r="157" spans="1:8">
      <c r="A157" t="s">
        <v>52</v>
      </c>
      <c r="B157" t="s">
        <v>489</v>
      </c>
      <c r="C157">
        <v>72501</v>
      </c>
      <c r="D157" t="s">
        <v>78</v>
      </c>
      <c r="E157">
        <f>+SUMIFS(Tabla1[cantidad],Tabla1[articulo],C157,Tabla1[id_item_bodega2],A157,Tabla1[GRUPO],COMP!B1959)</f>
        <v>0</v>
      </c>
      <c r="F157">
        <f>+SUMIFS('INV. EDADES'!F:F,'INV. EDADES'!I:I,A157,'INV. EDADES'!G:G,C157)</f>
        <v>0</v>
      </c>
      <c r="G157">
        <f t="shared" si="4"/>
        <v>0</v>
      </c>
      <c r="H157" s="22">
        <f t="shared" si="5"/>
        <v>0</v>
      </c>
    </row>
    <row r="158" spans="1:8">
      <c r="A158" t="s">
        <v>52</v>
      </c>
      <c r="B158" t="s">
        <v>489</v>
      </c>
      <c r="C158">
        <v>13368</v>
      </c>
      <c r="D158" t="s">
        <v>76</v>
      </c>
      <c r="E158">
        <f>+SUMIFS(Tabla1[cantidad],Tabla1[articulo],C158,Tabla1[id_item_bodega2],A158,Tabla1[GRUPO],COMP!B1960)</f>
        <v>0</v>
      </c>
      <c r="F158">
        <f>+SUMIFS('INV. EDADES'!F:F,'INV. EDADES'!I:I,A158,'INV. EDADES'!G:G,C158)</f>
        <v>0</v>
      </c>
      <c r="G158">
        <f t="shared" si="4"/>
        <v>0</v>
      </c>
      <c r="H158" s="22">
        <f t="shared" si="5"/>
        <v>0</v>
      </c>
    </row>
    <row r="159" spans="1:8">
      <c r="A159" t="s">
        <v>52</v>
      </c>
      <c r="B159" t="s">
        <v>489</v>
      </c>
      <c r="C159">
        <v>10104</v>
      </c>
      <c r="D159" t="s">
        <v>84</v>
      </c>
      <c r="E159">
        <f>+SUMIFS(Tabla1[cantidad],Tabla1[articulo],C159,Tabla1[id_item_bodega2],A159,Tabla1[GRUPO],COMP!B1961)</f>
        <v>0</v>
      </c>
      <c r="F159">
        <f>+SUMIFS('INV. EDADES'!F:F,'INV. EDADES'!I:I,A159,'INV. EDADES'!G:G,C159)</f>
        <v>0</v>
      </c>
      <c r="G159">
        <f t="shared" si="4"/>
        <v>0</v>
      </c>
      <c r="H159" s="22">
        <f t="shared" si="5"/>
        <v>0</v>
      </c>
    </row>
    <row r="160" spans="1:8">
      <c r="A160" t="s">
        <v>52</v>
      </c>
      <c r="B160" t="s">
        <v>489</v>
      </c>
      <c r="C160">
        <v>300</v>
      </c>
      <c r="D160" t="s">
        <v>99</v>
      </c>
      <c r="E160">
        <f>+SUMIFS(Tabla1[cantidad],Tabla1[articulo],C160,Tabla1[id_item_bodega2],A160,Tabla1[GRUPO],COMP!B1962)</f>
        <v>0</v>
      </c>
      <c r="F160">
        <f>+SUMIFS('INV. EDADES'!F:F,'INV. EDADES'!I:I,A160,'INV. EDADES'!G:G,C160)</f>
        <v>0</v>
      </c>
      <c r="G160">
        <f t="shared" si="4"/>
        <v>0</v>
      </c>
      <c r="H160" s="22">
        <f t="shared" si="5"/>
        <v>0</v>
      </c>
    </row>
    <row r="161" spans="1:8">
      <c r="A161" t="s">
        <v>52</v>
      </c>
      <c r="B161" t="s">
        <v>489</v>
      </c>
      <c r="C161">
        <v>52378</v>
      </c>
      <c r="D161" t="s">
        <v>69</v>
      </c>
      <c r="E161">
        <f>+SUMIFS(Tabla1[cantidad],Tabla1[articulo],C161,Tabla1[id_item_bodega2],A161,Tabla1[GRUPO],COMP!B1963)</f>
        <v>0</v>
      </c>
      <c r="F161">
        <f>+SUMIFS('INV. EDADES'!F:F,'INV. EDADES'!I:I,A161,'INV. EDADES'!G:G,C161)</f>
        <v>0</v>
      </c>
      <c r="G161">
        <f t="shared" si="4"/>
        <v>0</v>
      </c>
      <c r="H161" s="22">
        <f t="shared" si="5"/>
        <v>0</v>
      </c>
    </row>
    <row r="162" spans="1:8">
      <c r="A162" t="s">
        <v>52</v>
      </c>
      <c r="B162" t="s">
        <v>489</v>
      </c>
      <c r="C162">
        <v>12370</v>
      </c>
      <c r="D162" t="s">
        <v>64</v>
      </c>
      <c r="E162">
        <f>+SUMIFS(Tabla1[cantidad],Tabla1[articulo],C162,Tabla1[id_item_bodega2],A162,Tabla1[GRUPO],COMP!B1965)</f>
        <v>0</v>
      </c>
      <c r="F162">
        <f>+SUMIFS('INV. EDADES'!F:F,'INV. EDADES'!I:I,A162,'INV. EDADES'!G:G,C162)</f>
        <v>0</v>
      </c>
      <c r="G162">
        <f t="shared" si="4"/>
        <v>0</v>
      </c>
      <c r="H162" s="22">
        <f t="shared" si="5"/>
        <v>0</v>
      </c>
    </row>
    <row r="163" spans="1:8">
      <c r="A163" t="s">
        <v>52</v>
      </c>
      <c r="B163" t="s">
        <v>489</v>
      </c>
      <c r="C163">
        <v>52377</v>
      </c>
      <c r="D163" t="s">
        <v>134</v>
      </c>
      <c r="E163">
        <f>+SUMIFS(Tabla1[cantidad],Tabla1[articulo],C163,Tabla1[id_item_bodega2],A163,Tabla1[GRUPO],COMP!B1966)</f>
        <v>0</v>
      </c>
      <c r="F163">
        <f>+SUMIFS('INV. EDADES'!F:F,'INV. EDADES'!I:I,A163,'INV. EDADES'!G:G,C163)</f>
        <v>0</v>
      </c>
      <c r="G163">
        <f t="shared" si="4"/>
        <v>0</v>
      </c>
      <c r="H163" s="22">
        <f t="shared" si="5"/>
        <v>0</v>
      </c>
    </row>
    <row r="164" spans="1:8">
      <c r="A164" t="s">
        <v>52</v>
      </c>
      <c r="B164" t="s">
        <v>489</v>
      </c>
      <c r="C164">
        <v>10311</v>
      </c>
      <c r="D164" t="s">
        <v>467</v>
      </c>
      <c r="E164">
        <f>+SUMIFS(Tabla1[cantidad],Tabla1[articulo],C164,Tabla1[id_item_bodega2],A164,Tabla1[GRUPO],COMP!B1968)</f>
        <v>0</v>
      </c>
      <c r="F164">
        <f>+SUMIFS('INV. EDADES'!F:F,'INV. EDADES'!I:I,A164,'INV. EDADES'!G:G,C164)</f>
        <v>0</v>
      </c>
      <c r="G164">
        <f t="shared" si="4"/>
        <v>0</v>
      </c>
      <c r="H164" s="22">
        <f t="shared" si="5"/>
        <v>0</v>
      </c>
    </row>
    <row r="165" spans="1:8">
      <c r="A165" t="s">
        <v>52</v>
      </c>
      <c r="B165" t="s">
        <v>489</v>
      </c>
      <c r="C165">
        <v>13359</v>
      </c>
      <c r="D165" t="s">
        <v>468</v>
      </c>
      <c r="E165">
        <f>+SUMIFS(Tabla1[cantidad],Tabla1[articulo],C165,Tabla1[id_item_bodega2],A165,Tabla1[GRUPO],COMP!B1970)</f>
        <v>0</v>
      </c>
      <c r="F165">
        <f>+SUMIFS('INV. EDADES'!F:F,'INV. EDADES'!I:I,A165,'INV. EDADES'!G:G,C165)</f>
        <v>0</v>
      </c>
      <c r="G165">
        <f t="shared" si="4"/>
        <v>0</v>
      </c>
      <c r="H165" s="22">
        <f t="shared" si="5"/>
        <v>0</v>
      </c>
    </row>
    <row r="166" spans="1:8">
      <c r="A166" t="s">
        <v>52</v>
      </c>
      <c r="B166" t="s">
        <v>489</v>
      </c>
      <c r="C166">
        <v>10101</v>
      </c>
      <c r="D166" t="s">
        <v>536</v>
      </c>
      <c r="E166">
        <f>+SUMIFS(Tabla1[cantidad],Tabla1[articulo],C166,Tabla1[id_item_bodega2],A166,Tabla1[GRUPO],COMP!B1973)</f>
        <v>0</v>
      </c>
      <c r="F166">
        <f>+SUMIFS('INV. EDADES'!F:F,'INV. EDADES'!I:I,A166,'INV. EDADES'!G:G,C166)</f>
        <v>0</v>
      </c>
      <c r="G166">
        <f t="shared" si="4"/>
        <v>0</v>
      </c>
      <c r="H166" s="22">
        <f t="shared" si="5"/>
        <v>0</v>
      </c>
    </row>
    <row r="167" spans="1:8">
      <c r="A167" t="s">
        <v>52</v>
      </c>
      <c r="B167" t="s">
        <v>489</v>
      </c>
      <c r="C167">
        <v>73501</v>
      </c>
      <c r="D167" t="s">
        <v>425</v>
      </c>
      <c r="E167">
        <f>+SUMIFS(Tabla1[cantidad],Tabla1[articulo],C167,Tabla1[id_item_bodega2],A167,Tabla1[GRUPO],COMP!B1975)</f>
        <v>0</v>
      </c>
      <c r="F167">
        <f>+SUMIFS('INV. EDADES'!F:F,'INV. EDADES'!I:I,A167,'INV. EDADES'!G:G,C167)</f>
        <v>0</v>
      </c>
      <c r="G167">
        <f t="shared" si="4"/>
        <v>0</v>
      </c>
      <c r="H167" s="22">
        <f t="shared" si="5"/>
        <v>0</v>
      </c>
    </row>
    <row r="168" spans="1:8">
      <c r="A168" t="s">
        <v>52</v>
      </c>
      <c r="B168" t="s">
        <v>489</v>
      </c>
      <c r="C168">
        <v>76501</v>
      </c>
      <c r="D168" t="s">
        <v>589</v>
      </c>
      <c r="E168">
        <f>+SUMIFS(Tabla1[cantidad],Tabla1[articulo],C168,Tabla1[id_item_bodega2],A168,Tabla1[GRUPO],COMP!B1976)</f>
        <v>0</v>
      </c>
      <c r="F168">
        <f>+SUMIFS('INV. EDADES'!F:F,'INV. EDADES'!I:I,A168,'INV. EDADES'!G:G,C168)</f>
        <v>0</v>
      </c>
      <c r="G168">
        <f t="shared" si="4"/>
        <v>0</v>
      </c>
      <c r="H168" s="22">
        <f t="shared" si="5"/>
        <v>0</v>
      </c>
    </row>
    <row r="169" spans="1:8">
      <c r="A169" t="s">
        <v>52</v>
      </c>
      <c r="B169" t="s">
        <v>489</v>
      </c>
      <c r="C169">
        <v>76601</v>
      </c>
      <c r="D169" t="s">
        <v>590</v>
      </c>
      <c r="E169">
        <f>+SUMIFS(Tabla1[cantidad],Tabla1[articulo],C169,Tabla1[id_item_bodega2],A169,Tabla1[GRUPO],COMP!B1977)</f>
        <v>0</v>
      </c>
      <c r="F169">
        <f>+SUMIFS('INV. EDADES'!F:F,'INV. EDADES'!I:I,A169,'INV. EDADES'!G:G,C169)</f>
        <v>0</v>
      </c>
      <c r="G169">
        <f t="shared" si="4"/>
        <v>0</v>
      </c>
      <c r="H169" s="22">
        <f t="shared" si="5"/>
        <v>0</v>
      </c>
    </row>
    <row r="170" spans="1:8">
      <c r="A170" t="s">
        <v>52</v>
      </c>
      <c r="B170" t="s">
        <v>489</v>
      </c>
      <c r="C170">
        <v>76701</v>
      </c>
      <c r="D170" t="s">
        <v>588</v>
      </c>
      <c r="E170">
        <f>+SUMIFS(Tabla1[cantidad],Tabla1[articulo],C170,Tabla1[id_item_bodega2],A170,Tabla1[GRUPO],COMP!B1978)</f>
        <v>0</v>
      </c>
      <c r="F170">
        <f>+SUMIFS('INV. EDADES'!F:F,'INV. EDADES'!I:I,A170,'INV. EDADES'!G:G,C170)</f>
        <v>0</v>
      </c>
      <c r="G170">
        <f t="shared" si="4"/>
        <v>0</v>
      </c>
      <c r="H170" s="22">
        <f t="shared" si="5"/>
        <v>0</v>
      </c>
    </row>
    <row r="171" spans="1:8">
      <c r="A171" t="s">
        <v>52</v>
      </c>
      <c r="B171" t="s">
        <v>489</v>
      </c>
      <c r="C171">
        <v>77101</v>
      </c>
      <c r="D171" t="s">
        <v>567</v>
      </c>
      <c r="E171">
        <f>+SUMIFS(Tabla1[cantidad],Tabla1[articulo],C171,Tabla1[id_item_bodega2],A171,Tabla1[GRUPO],COMP!B1979)</f>
        <v>0</v>
      </c>
      <c r="F171">
        <f>+SUMIFS('INV. EDADES'!F:F,'INV. EDADES'!I:I,A171,'INV. EDADES'!G:G,C171)</f>
        <v>0</v>
      </c>
      <c r="G171">
        <f t="shared" si="4"/>
        <v>0</v>
      </c>
      <c r="H171" s="22">
        <f t="shared" si="5"/>
        <v>0</v>
      </c>
    </row>
    <row r="172" spans="1:8">
      <c r="A172" t="s">
        <v>52</v>
      </c>
      <c r="B172" t="s">
        <v>489</v>
      </c>
      <c r="C172">
        <v>78001</v>
      </c>
      <c r="D172" t="s">
        <v>571</v>
      </c>
      <c r="E172">
        <f>+SUMIFS(Tabla1[cantidad],Tabla1[articulo],C172,Tabla1[id_item_bodega2],A172,Tabla1[GRUPO],COMP!B1980)</f>
        <v>0</v>
      </c>
      <c r="F172">
        <f>+SUMIFS('INV. EDADES'!F:F,'INV. EDADES'!I:I,A172,'INV. EDADES'!G:G,C172)</f>
        <v>0</v>
      </c>
      <c r="G172">
        <f t="shared" si="4"/>
        <v>0</v>
      </c>
      <c r="H172" s="22">
        <f t="shared" si="5"/>
        <v>0</v>
      </c>
    </row>
    <row r="173" spans="1:8">
      <c r="A173" t="s">
        <v>52</v>
      </c>
      <c r="B173" t="s">
        <v>489</v>
      </c>
      <c r="C173">
        <v>10369</v>
      </c>
      <c r="D173" t="s">
        <v>61</v>
      </c>
      <c r="E173">
        <f>+SUMIFS(Tabla1[cantidad],Tabla1[articulo],C173,Tabla1[id_item_bodega2],A173,Tabla1[GRUPO],COMP!B1981)</f>
        <v>0</v>
      </c>
      <c r="F173">
        <f>+SUMIFS('INV. EDADES'!F:F,'INV. EDADES'!I:I,A173,'INV. EDADES'!G:G,C173)</f>
        <v>0</v>
      </c>
      <c r="G173">
        <f t="shared" si="4"/>
        <v>0</v>
      </c>
      <c r="H173" s="22">
        <f t="shared" si="5"/>
        <v>0</v>
      </c>
    </row>
    <row r="174" spans="1:8">
      <c r="A174" t="s">
        <v>52</v>
      </c>
      <c r="B174" t="s">
        <v>489</v>
      </c>
      <c r="C174">
        <v>12270</v>
      </c>
      <c r="D174" t="s">
        <v>62</v>
      </c>
      <c r="E174">
        <f>+SUMIFS(Tabla1[cantidad],Tabla1[articulo],C174,Tabla1[id_item_bodega2],A174,Tabla1[GRUPO],COMP!B1982)</f>
        <v>0</v>
      </c>
      <c r="F174">
        <f>+SUMIFS('INV. EDADES'!F:F,'INV. EDADES'!I:I,A174,'INV. EDADES'!G:G,C174)</f>
        <v>0</v>
      </c>
      <c r="G174">
        <f t="shared" si="4"/>
        <v>0</v>
      </c>
      <c r="H174" s="22">
        <f t="shared" si="5"/>
        <v>0</v>
      </c>
    </row>
    <row r="175" spans="1:8">
      <c r="A175" t="s">
        <v>52</v>
      </c>
      <c r="B175" t="s">
        <v>489</v>
      </c>
      <c r="C175">
        <v>12480</v>
      </c>
      <c r="D175" t="s">
        <v>67</v>
      </c>
      <c r="E175">
        <f>+SUMIFS(Tabla1[cantidad],Tabla1[articulo],C175,Tabla1[id_item_bodega2],A175,Tabla1[GRUPO],COMP!B1983)</f>
        <v>0</v>
      </c>
      <c r="F175">
        <f>+SUMIFS('INV. EDADES'!F:F,'INV. EDADES'!I:I,A175,'INV. EDADES'!G:G,C175)</f>
        <v>0</v>
      </c>
      <c r="G175">
        <f t="shared" si="4"/>
        <v>0</v>
      </c>
      <c r="H175" s="22">
        <f t="shared" si="5"/>
        <v>0</v>
      </c>
    </row>
    <row r="176" spans="1:8">
      <c r="A176" t="s">
        <v>52</v>
      </c>
      <c r="B176" t="s">
        <v>489</v>
      </c>
      <c r="C176">
        <v>14459</v>
      </c>
      <c r="D176" t="s">
        <v>68</v>
      </c>
      <c r="E176">
        <f>+SUMIFS(Tabla1[cantidad],Tabla1[articulo],C176,Tabla1[id_item_bodega2],A176,Tabla1[GRUPO],COMP!B1984)</f>
        <v>0</v>
      </c>
      <c r="F176">
        <f>+SUMIFS('INV. EDADES'!F:F,'INV. EDADES'!I:I,A176,'INV. EDADES'!G:G,C176)</f>
        <v>0</v>
      </c>
      <c r="G176">
        <f t="shared" si="4"/>
        <v>0</v>
      </c>
      <c r="H176" s="22">
        <f t="shared" si="5"/>
        <v>0</v>
      </c>
    </row>
    <row r="177" spans="1:8">
      <c r="A177" t="s">
        <v>52</v>
      </c>
      <c r="B177" t="s">
        <v>489</v>
      </c>
      <c r="C177">
        <v>14311</v>
      </c>
      <c r="D177" t="s">
        <v>45</v>
      </c>
      <c r="E177">
        <f>+SUMIFS(Tabla1[cantidad],Tabla1[articulo],C177,Tabla1[id_item_bodega2],A177,Tabla1[GRUPO],COMP!B1985)</f>
        <v>0</v>
      </c>
      <c r="F177">
        <f>+SUMIFS('INV. EDADES'!F:F,'INV. EDADES'!I:I,A177,'INV. EDADES'!G:G,C177)</f>
        <v>0</v>
      </c>
      <c r="G177">
        <f t="shared" si="4"/>
        <v>0</v>
      </c>
      <c r="H177" s="22">
        <f t="shared" si="5"/>
        <v>0</v>
      </c>
    </row>
    <row r="178" spans="1:8">
      <c r="A178" t="s">
        <v>52</v>
      </c>
      <c r="B178" t="s">
        <v>489</v>
      </c>
      <c r="C178">
        <v>14348</v>
      </c>
      <c r="D178" t="s">
        <v>46</v>
      </c>
      <c r="E178">
        <f>+SUMIFS(Tabla1[cantidad],Tabla1[articulo],C178,Tabla1[id_item_bodega2],A178,Tabla1[GRUPO],COMP!B1988)</f>
        <v>0</v>
      </c>
      <c r="F178">
        <f>+SUMIFS('INV. EDADES'!F:F,'INV. EDADES'!I:I,A178,'INV. EDADES'!G:G,C178)</f>
        <v>0</v>
      </c>
      <c r="G178">
        <f t="shared" si="4"/>
        <v>0</v>
      </c>
      <c r="H178" s="22">
        <f t="shared" si="5"/>
        <v>0</v>
      </c>
    </row>
    <row r="179" spans="1:8">
      <c r="A179" t="s">
        <v>52</v>
      </c>
      <c r="B179" t="s">
        <v>489</v>
      </c>
      <c r="C179">
        <v>10473</v>
      </c>
      <c r="D179" t="s">
        <v>544</v>
      </c>
      <c r="E179">
        <f>+SUMIFS(Tabla1[cantidad],Tabla1[articulo],C179,Tabla1[id_item_bodega2],A179,Tabla1[GRUPO],COMP!B1990)</f>
        <v>0</v>
      </c>
      <c r="F179">
        <f>+SUMIFS('INV. EDADES'!F:F,'INV. EDADES'!I:I,A179,'INV. EDADES'!G:G,C179)</f>
        <v>0</v>
      </c>
      <c r="G179">
        <f t="shared" si="4"/>
        <v>0</v>
      </c>
      <c r="H179" s="22">
        <f t="shared" si="5"/>
        <v>0</v>
      </c>
    </row>
    <row r="180" spans="1:8">
      <c r="A180" t="s">
        <v>52</v>
      </c>
      <c r="B180" t="s">
        <v>489</v>
      </c>
      <c r="C180">
        <v>12306</v>
      </c>
      <c r="D180" t="s">
        <v>579</v>
      </c>
      <c r="E180">
        <f>+SUMIFS(Tabla1[cantidad],Tabla1[articulo],C180,Tabla1[id_item_bodega2],A180,Tabla1[GRUPO],COMP!B1991)</f>
        <v>0</v>
      </c>
      <c r="F180">
        <f>+SUMIFS('INV. EDADES'!F:F,'INV. EDADES'!I:I,A180,'INV. EDADES'!G:G,C180)</f>
        <v>0</v>
      </c>
      <c r="G180">
        <f t="shared" si="4"/>
        <v>0</v>
      </c>
      <c r="H180" s="22">
        <f t="shared" si="5"/>
        <v>0</v>
      </c>
    </row>
    <row r="181" spans="1:8">
      <c r="A181" t="s">
        <v>52</v>
      </c>
      <c r="B181" t="s">
        <v>489</v>
      </c>
      <c r="C181">
        <v>12347</v>
      </c>
      <c r="D181" t="s">
        <v>74</v>
      </c>
      <c r="E181">
        <f>+SUMIFS(Tabla1[cantidad],Tabla1[articulo],C181,Tabla1[id_item_bodega2],A181,Tabla1[GRUPO],COMP!B1992)</f>
        <v>0</v>
      </c>
      <c r="F181">
        <f>+SUMIFS('INV. EDADES'!F:F,'INV. EDADES'!I:I,A181,'INV. EDADES'!G:G,C181)</f>
        <v>0</v>
      </c>
      <c r="G181">
        <f t="shared" si="4"/>
        <v>0</v>
      </c>
      <c r="H181" s="22">
        <f t="shared" si="5"/>
        <v>0</v>
      </c>
    </row>
    <row r="182" spans="1:8">
      <c r="A182" t="s">
        <v>52</v>
      </c>
      <c r="B182" t="s">
        <v>489</v>
      </c>
      <c r="C182">
        <v>10389</v>
      </c>
      <c r="D182" t="s">
        <v>71</v>
      </c>
      <c r="E182">
        <f>+SUMIFS(Tabla1[cantidad],Tabla1[articulo],C182,Tabla1[id_item_bodega2],A182,Tabla1[GRUPO],COMP!B1995)</f>
        <v>0</v>
      </c>
      <c r="F182">
        <f>+SUMIFS('INV. EDADES'!F:F,'INV. EDADES'!I:I,A182,'INV. EDADES'!G:G,C182)</f>
        <v>0</v>
      </c>
      <c r="G182">
        <f t="shared" si="4"/>
        <v>0</v>
      </c>
      <c r="H182" s="22">
        <f t="shared" si="5"/>
        <v>0</v>
      </c>
    </row>
    <row r="183" spans="1:8">
      <c r="A183" t="s">
        <v>52</v>
      </c>
      <c r="B183" t="s">
        <v>489</v>
      </c>
      <c r="C183">
        <v>10490</v>
      </c>
      <c r="D183" t="s">
        <v>476</v>
      </c>
      <c r="E183">
        <f>+SUMIFS(Tabla1[cantidad],Tabla1[articulo],C183,Tabla1[id_item_bodega2],A183,Tabla1[GRUPO],COMP!B1997)</f>
        <v>0</v>
      </c>
      <c r="F183">
        <f>+SUMIFS('INV. EDADES'!F:F,'INV. EDADES'!I:I,A183,'INV. EDADES'!G:G,C183)</f>
        <v>0</v>
      </c>
      <c r="G183">
        <f t="shared" si="4"/>
        <v>0</v>
      </c>
      <c r="H183" s="22">
        <f t="shared" si="5"/>
        <v>0</v>
      </c>
    </row>
    <row r="184" spans="1:8">
      <c r="A184" t="s">
        <v>52</v>
      </c>
      <c r="B184" t="s">
        <v>489</v>
      </c>
      <c r="C184">
        <v>10312</v>
      </c>
      <c r="D184" t="s">
        <v>540</v>
      </c>
      <c r="E184">
        <f>+SUMIFS(Tabla1[cantidad],Tabla1[articulo],C184,Tabla1[id_item_bodega2],A184,Tabla1[GRUPO],COMP!B1999)</f>
        <v>0</v>
      </c>
      <c r="F184">
        <f>+SUMIFS('INV. EDADES'!F:F,'INV. EDADES'!I:I,A184,'INV. EDADES'!G:G,C184)</f>
        <v>0</v>
      </c>
      <c r="G184">
        <f t="shared" si="4"/>
        <v>0</v>
      </c>
      <c r="H184" s="22">
        <f t="shared" si="5"/>
        <v>0</v>
      </c>
    </row>
    <row r="185" spans="1:8">
      <c r="A185" t="s">
        <v>52</v>
      </c>
      <c r="B185" t="s">
        <v>489</v>
      </c>
      <c r="C185">
        <v>10589</v>
      </c>
      <c r="D185" t="s">
        <v>73</v>
      </c>
      <c r="E185">
        <f>+SUMIFS(Tabla1[cantidad],Tabla1[articulo],C185,Tabla1[id_item_bodega2],A185,Tabla1[GRUPO],COMP!B2000)</f>
        <v>0</v>
      </c>
      <c r="F185">
        <f>+SUMIFS('INV. EDADES'!F:F,'INV. EDADES'!I:I,A185,'INV. EDADES'!G:G,C185)</f>
        <v>0</v>
      </c>
      <c r="G185">
        <f t="shared" si="4"/>
        <v>0</v>
      </c>
      <c r="H185" s="22">
        <f t="shared" si="5"/>
        <v>0</v>
      </c>
    </row>
    <row r="186" spans="1:8">
      <c r="A186" t="s">
        <v>52</v>
      </c>
      <c r="B186" t="s">
        <v>489</v>
      </c>
      <c r="C186">
        <v>10580</v>
      </c>
      <c r="D186" t="s">
        <v>548</v>
      </c>
      <c r="E186">
        <f>+SUMIFS(Tabla1[cantidad],Tabla1[articulo],C186,Tabla1[id_item_bodega2],A186,Tabla1[GRUPO],COMP!B2001)</f>
        <v>0</v>
      </c>
      <c r="F186">
        <f>+SUMIFS('INV. EDADES'!F:F,'INV. EDADES'!I:I,A186,'INV. EDADES'!G:G,C186)</f>
        <v>0</v>
      </c>
      <c r="G186">
        <f t="shared" si="4"/>
        <v>0</v>
      </c>
      <c r="H186" s="22">
        <f t="shared" si="5"/>
        <v>0</v>
      </c>
    </row>
    <row r="187" spans="1:8">
      <c r="A187" t="s">
        <v>52</v>
      </c>
      <c r="B187" t="s">
        <v>489</v>
      </c>
      <c r="C187">
        <v>13380</v>
      </c>
      <c r="D187" t="s">
        <v>534</v>
      </c>
      <c r="E187">
        <f>+SUMIFS(Tabla1[cantidad],Tabla1[articulo],C187,Tabla1[id_item_bodega2],A187,Tabla1[GRUPO],COMP!B2002)</f>
        <v>0</v>
      </c>
      <c r="F187">
        <f>+SUMIFS('INV. EDADES'!F:F,'INV. EDADES'!I:I,A187,'INV. EDADES'!G:G,C187)</f>
        <v>0</v>
      </c>
      <c r="G187">
        <f t="shared" si="4"/>
        <v>0</v>
      </c>
      <c r="H187" s="22">
        <f t="shared" si="5"/>
        <v>0</v>
      </c>
    </row>
    <row r="188" spans="1:8">
      <c r="A188" t="s">
        <v>52</v>
      </c>
      <c r="B188" t="s">
        <v>489</v>
      </c>
      <c r="C188">
        <v>13580</v>
      </c>
      <c r="D188" t="s">
        <v>535</v>
      </c>
      <c r="E188">
        <f>+SUMIFS(Tabla1[cantidad],Tabla1[articulo],C188,Tabla1[id_item_bodega2],A188,Tabla1[GRUPO],COMP!B2003)</f>
        <v>0</v>
      </c>
      <c r="F188">
        <f>+SUMIFS('INV. EDADES'!F:F,'INV. EDADES'!I:I,A188,'INV. EDADES'!G:G,C188)</f>
        <v>0</v>
      </c>
      <c r="G188">
        <f t="shared" si="4"/>
        <v>0</v>
      </c>
      <c r="H188" s="22">
        <f t="shared" si="5"/>
        <v>0</v>
      </c>
    </row>
    <row r="189" spans="1:8">
      <c r="A189" t="s">
        <v>52</v>
      </c>
      <c r="B189" t="s">
        <v>489</v>
      </c>
      <c r="C189">
        <v>12360</v>
      </c>
      <c r="D189" t="s">
        <v>584</v>
      </c>
      <c r="E189">
        <f>+SUMIFS(Tabla1[cantidad],Tabla1[articulo],C189,Tabla1[id_item_bodega2],A189,Tabla1[GRUPO],COMP!B2004)</f>
        <v>0</v>
      </c>
      <c r="F189">
        <f>+SUMIFS('INV. EDADES'!F:F,'INV. EDADES'!I:I,A189,'INV. EDADES'!G:G,C189)</f>
        <v>0</v>
      </c>
      <c r="G189">
        <f t="shared" si="4"/>
        <v>0</v>
      </c>
      <c r="H189" s="22">
        <f t="shared" si="5"/>
        <v>0</v>
      </c>
    </row>
    <row r="190" spans="1:8">
      <c r="A190" t="s">
        <v>52</v>
      </c>
      <c r="B190" t="s">
        <v>489</v>
      </c>
      <c r="C190">
        <v>12470</v>
      </c>
      <c r="D190" t="s">
        <v>447</v>
      </c>
      <c r="E190">
        <f>+SUMIFS(Tabla1[cantidad],Tabla1[articulo],C190,Tabla1[id_item_bodega2],A190,Tabla1[GRUPO],COMP!B2005)</f>
        <v>0</v>
      </c>
      <c r="F190">
        <f>+SUMIFS('INV. EDADES'!F:F,'INV. EDADES'!I:I,A190,'INV. EDADES'!G:G,C190)</f>
        <v>0</v>
      </c>
      <c r="G190">
        <f t="shared" si="4"/>
        <v>0</v>
      </c>
      <c r="H190" s="22">
        <f t="shared" si="5"/>
        <v>0</v>
      </c>
    </row>
    <row r="191" spans="1:8">
      <c r="A191" t="s">
        <v>52</v>
      </c>
      <c r="B191" t="s">
        <v>489</v>
      </c>
      <c r="C191">
        <v>10489</v>
      </c>
      <c r="D191" t="s">
        <v>546</v>
      </c>
      <c r="E191">
        <f>+SUMIFS(Tabla1[cantidad],Tabla1[articulo],C191,Tabla1[id_item_bodega2],A191,Tabla1[GRUPO],COMP!B2006)</f>
        <v>0</v>
      </c>
      <c r="F191">
        <f>+SUMIFS('INV. EDADES'!F:F,'INV. EDADES'!I:I,A191,'INV. EDADES'!G:G,C191)</f>
        <v>0</v>
      </c>
      <c r="G191">
        <f t="shared" si="4"/>
        <v>0</v>
      </c>
      <c r="H191" s="22">
        <f t="shared" si="5"/>
        <v>0</v>
      </c>
    </row>
    <row r="192" spans="1:8">
      <c r="A192" t="s">
        <v>52</v>
      </c>
      <c r="B192" t="s">
        <v>489</v>
      </c>
      <c r="C192">
        <v>10416</v>
      </c>
      <c r="D192" t="s">
        <v>581</v>
      </c>
      <c r="E192">
        <f>+SUMIFS(Tabla1[cantidad],Tabla1[articulo],C192,Tabla1[id_item_bodega2],A192,Tabla1[GRUPO],COMP!B2007)</f>
        <v>0</v>
      </c>
      <c r="F192">
        <f>+SUMIFS('INV. EDADES'!F:F,'INV. EDADES'!I:I,A192,'INV. EDADES'!G:G,C192)</f>
        <v>0</v>
      </c>
      <c r="G192">
        <f t="shared" si="4"/>
        <v>0</v>
      </c>
      <c r="H192" s="22">
        <f t="shared" si="5"/>
        <v>0</v>
      </c>
    </row>
    <row r="193" spans="1:8">
      <c r="A193" t="s">
        <v>52</v>
      </c>
      <c r="B193" t="s">
        <v>489</v>
      </c>
      <c r="C193">
        <v>10367</v>
      </c>
      <c r="D193" t="s">
        <v>606</v>
      </c>
      <c r="E193">
        <f>+SUMIFS(Tabla1[cantidad],Tabla1[articulo],C193,Tabla1[id_item_bodega2],A193,Tabla1[GRUPO],COMP!B2008)</f>
        <v>0</v>
      </c>
      <c r="F193">
        <f>+SUMIFS('INV. EDADES'!F:F,'INV. EDADES'!I:I,A193,'INV. EDADES'!G:G,C193)</f>
        <v>0</v>
      </c>
      <c r="G193">
        <f t="shared" si="4"/>
        <v>0</v>
      </c>
      <c r="H193" s="22">
        <f t="shared" si="5"/>
        <v>0</v>
      </c>
    </row>
    <row r="194" spans="1:8">
      <c r="A194" t="s">
        <v>52</v>
      </c>
      <c r="B194" t="s">
        <v>489</v>
      </c>
      <c r="C194">
        <v>10309</v>
      </c>
      <c r="D194" t="s">
        <v>539</v>
      </c>
      <c r="E194">
        <f>+SUMIFS(Tabla1[cantidad],Tabla1[articulo],C194,Tabla1[id_item_bodega2],A194,Tabla1[GRUPO],COMP!B2009)</f>
        <v>0</v>
      </c>
      <c r="F194">
        <f>+SUMIFS('INV. EDADES'!F:F,'INV. EDADES'!I:I,A194,'INV. EDADES'!G:G,C194)</f>
        <v>0</v>
      </c>
      <c r="G194">
        <f t="shared" ref="G194:G257" si="6">+E194-F194</f>
        <v>0</v>
      </c>
      <c r="H194" s="22">
        <f t="shared" ref="H194:H257" si="7">IFERROR(+G194/E194,0)</f>
        <v>0</v>
      </c>
    </row>
    <row r="195" spans="1:8">
      <c r="A195" t="s">
        <v>52</v>
      </c>
      <c r="B195" t="s">
        <v>489</v>
      </c>
      <c r="C195">
        <v>10388</v>
      </c>
      <c r="D195" t="s">
        <v>541</v>
      </c>
      <c r="E195">
        <f>+SUMIFS(Tabla1[cantidad],Tabla1[articulo],C195,Tabla1[id_item_bodega2],A195,Tabla1[GRUPO],COMP!B2010)</f>
        <v>0</v>
      </c>
      <c r="F195">
        <f>+SUMIFS('INV. EDADES'!F:F,'INV. EDADES'!I:I,A195,'INV. EDADES'!G:G,C195)</f>
        <v>0</v>
      </c>
      <c r="G195">
        <f t="shared" si="6"/>
        <v>0</v>
      </c>
      <c r="H195" s="22">
        <f t="shared" si="7"/>
        <v>0</v>
      </c>
    </row>
    <row r="196" spans="1:8">
      <c r="A196" t="s">
        <v>52</v>
      </c>
      <c r="B196" t="s">
        <v>489</v>
      </c>
      <c r="C196">
        <v>10307</v>
      </c>
      <c r="D196" t="s">
        <v>538</v>
      </c>
      <c r="E196">
        <f>+SUMIFS(Tabla1[cantidad],Tabla1[articulo],C196,Tabla1[id_item_bodega2],A196,Tabla1[GRUPO],COMP!B2012)</f>
        <v>0</v>
      </c>
      <c r="F196">
        <f>+SUMIFS('INV. EDADES'!F:F,'INV. EDADES'!I:I,A196,'INV. EDADES'!G:G,C196)</f>
        <v>0</v>
      </c>
      <c r="G196">
        <f t="shared" si="6"/>
        <v>0</v>
      </c>
      <c r="H196" s="22">
        <f t="shared" si="7"/>
        <v>0</v>
      </c>
    </row>
    <row r="197" spans="1:8">
      <c r="A197" t="s">
        <v>52</v>
      </c>
      <c r="B197" t="s">
        <v>489</v>
      </c>
      <c r="C197">
        <v>10380</v>
      </c>
      <c r="D197" t="s">
        <v>565</v>
      </c>
      <c r="E197">
        <f>+SUMIFS(Tabla1[cantidad],Tabla1[articulo],C197,Tabla1[id_item_bodega2],A197,Tabla1[GRUPO],COMP!B2013)</f>
        <v>0</v>
      </c>
      <c r="F197">
        <f>+SUMIFS('INV. EDADES'!F:F,'INV. EDADES'!I:I,A197,'INV. EDADES'!G:G,C197)</f>
        <v>0</v>
      </c>
      <c r="G197">
        <f t="shared" si="6"/>
        <v>0</v>
      </c>
      <c r="H197" s="22">
        <f t="shared" si="7"/>
        <v>0</v>
      </c>
    </row>
    <row r="198" spans="1:8">
      <c r="A198" t="s">
        <v>52</v>
      </c>
      <c r="B198" t="s">
        <v>489</v>
      </c>
      <c r="C198">
        <v>10409</v>
      </c>
      <c r="D198" t="s">
        <v>566</v>
      </c>
      <c r="E198">
        <f>+SUMIFS(Tabla1[cantidad],Tabla1[articulo],C198,Tabla1[id_item_bodega2],A198,Tabla1[GRUPO],COMP!B2014)</f>
        <v>0</v>
      </c>
      <c r="F198">
        <f>+SUMIFS('INV. EDADES'!F:F,'INV. EDADES'!I:I,A198,'INV. EDADES'!G:G,C198)</f>
        <v>0</v>
      </c>
      <c r="G198">
        <f t="shared" si="6"/>
        <v>0</v>
      </c>
      <c r="H198" s="22">
        <f t="shared" si="7"/>
        <v>0</v>
      </c>
    </row>
    <row r="199" spans="1:8">
      <c r="A199" t="s">
        <v>52</v>
      </c>
      <c r="B199" t="s">
        <v>489</v>
      </c>
      <c r="C199">
        <v>10407</v>
      </c>
      <c r="D199" t="s">
        <v>37</v>
      </c>
      <c r="E199">
        <f>+SUMIFS(Tabla1[cantidad],Tabla1[articulo],C199,Tabla1[id_item_bodega2],A199,Tabla1[GRUPO],COMP!B1932)</f>
        <v>0</v>
      </c>
      <c r="F199">
        <f>+SUMIFS('INV. EDADES'!F:F,'INV. EDADES'!I:I,A199,'INV. EDADES'!G:G,C199)</f>
        <v>0</v>
      </c>
      <c r="G199">
        <f t="shared" si="6"/>
        <v>0</v>
      </c>
      <c r="H199" s="22">
        <f t="shared" si="7"/>
        <v>0</v>
      </c>
    </row>
    <row r="200" spans="1:8">
      <c r="A200" t="s">
        <v>52</v>
      </c>
      <c r="B200" t="s">
        <v>489</v>
      </c>
      <c r="C200">
        <v>10511</v>
      </c>
      <c r="D200" t="s">
        <v>547</v>
      </c>
      <c r="E200">
        <f>+SUMIFS(Tabla1[cantidad],Tabla1[articulo],C200,Tabla1[id_item_bodega2],A200,Tabla1[GRUPO],COMP!B2016)</f>
        <v>0</v>
      </c>
      <c r="F200">
        <f>+SUMIFS('INV. EDADES'!F:F,'INV. EDADES'!I:I,A200,'INV. EDADES'!G:G,C200)</f>
        <v>0</v>
      </c>
      <c r="G200">
        <f t="shared" si="6"/>
        <v>0</v>
      </c>
      <c r="H200" s="22">
        <f t="shared" si="7"/>
        <v>0</v>
      </c>
    </row>
    <row r="201" spans="1:8">
      <c r="A201" t="s">
        <v>52</v>
      </c>
      <c r="B201" t="s">
        <v>489</v>
      </c>
      <c r="C201">
        <v>10588</v>
      </c>
      <c r="D201" t="s">
        <v>549</v>
      </c>
      <c r="E201">
        <f>+SUMIFS(Tabla1[cantidad],Tabla1[articulo],C201,Tabla1[id_item_bodega2],A201,Tabla1[GRUPO],COMP!B2017)</f>
        <v>0</v>
      </c>
      <c r="F201">
        <f>+SUMIFS('INV. EDADES'!F:F,'INV. EDADES'!I:I,A201,'INV. EDADES'!G:G,C201)</f>
        <v>0</v>
      </c>
      <c r="G201">
        <f t="shared" si="6"/>
        <v>0</v>
      </c>
      <c r="H201" s="22">
        <f t="shared" si="7"/>
        <v>0</v>
      </c>
    </row>
    <row r="202" spans="1:8">
      <c r="A202" t="s">
        <v>52</v>
      </c>
      <c r="B202" t="s">
        <v>489</v>
      </c>
      <c r="C202">
        <v>11301</v>
      </c>
      <c r="D202" t="s">
        <v>550</v>
      </c>
      <c r="E202">
        <f>+SUMIFS(Tabla1[cantidad],Tabla1[articulo],C202,Tabla1[id_item_bodega2],A202,Tabla1[GRUPO],COMP!B2018)</f>
        <v>0</v>
      </c>
      <c r="F202">
        <f>+SUMIFS('INV. EDADES'!F:F,'INV. EDADES'!I:I,A202,'INV. EDADES'!G:G,C202)</f>
        <v>0</v>
      </c>
      <c r="G202">
        <f t="shared" si="6"/>
        <v>0</v>
      </c>
      <c r="H202" s="22">
        <f t="shared" si="7"/>
        <v>0</v>
      </c>
    </row>
    <row r="203" spans="1:8">
      <c r="A203" t="s">
        <v>52</v>
      </c>
      <c r="B203" t="s">
        <v>489</v>
      </c>
      <c r="C203">
        <v>11401</v>
      </c>
      <c r="D203" t="s">
        <v>583</v>
      </c>
      <c r="E203">
        <f>+SUMIFS(Tabla1[cantidad],Tabla1[articulo],C203,Tabla1[id_item_bodega2],A203,Tabla1[GRUPO],COMP!B2019)</f>
        <v>0</v>
      </c>
      <c r="F203">
        <f>+SUMIFS('INV. EDADES'!F:F,'INV. EDADES'!I:I,A203,'INV. EDADES'!G:G,C203)</f>
        <v>0</v>
      </c>
      <c r="G203">
        <f t="shared" si="6"/>
        <v>0</v>
      </c>
      <c r="H203" s="22">
        <f t="shared" si="7"/>
        <v>0</v>
      </c>
    </row>
    <row r="204" spans="1:8">
      <c r="A204" t="s">
        <v>52</v>
      </c>
      <c r="B204" t="s">
        <v>489</v>
      </c>
      <c r="C204">
        <v>12301</v>
      </c>
      <c r="D204" t="s">
        <v>578</v>
      </c>
      <c r="E204">
        <f>+SUMIFS(Tabla1[cantidad],Tabla1[articulo],C204,Tabla1[id_item_bodega2],A204,Tabla1[GRUPO],COMP!B2020)</f>
        <v>0</v>
      </c>
      <c r="F204">
        <f>+SUMIFS('INV. EDADES'!F:F,'INV. EDADES'!I:I,A204,'INV. EDADES'!G:G,C204)</f>
        <v>0</v>
      </c>
      <c r="G204">
        <f t="shared" si="6"/>
        <v>0</v>
      </c>
      <c r="H204" s="22">
        <f t="shared" si="7"/>
        <v>0</v>
      </c>
    </row>
    <row r="205" spans="1:8">
      <c r="A205" t="s">
        <v>52</v>
      </c>
      <c r="B205" t="s">
        <v>489</v>
      </c>
      <c r="C205">
        <v>12460</v>
      </c>
      <c r="D205" t="s">
        <v>585</v>
      </c>
      <c r="E205">
        <f>+SUMIFS(Tabla1[cantidad],Tabla1[articulo],C205,Tabla1[id_item_bodega2],A205,Tabla1[GRUPO],COMP!B2021)</f>
        <v>0</v>
      </c>
      <c r="F205">
        <f>+SUMIFS('INV. EDADES'!F:F,'INV. EDADES'!I:I,A205,'INV. EDADES'!G:G,C205)</f>
        <v>0</v>
      </c>
      <c r="G205">
        <f t="shared" si="6"/>
        <v>0</v>
      </c>
      <c r="H205" s="22">
        <f t="shared" si="7"/>
        <v>0</v>
      </c>
    </row>
    <row r="206" spans="1:8">
      <c r="A206" t="s">
        <v>52</v>
      </c>
      <c r="B206" t="s">
        <v>489</v>
      </c>
      <c r="C206">
        <v>13203</v>
      </c>
      <c r="D206" t="s">
        <v>551</v>
      </c>
      <c r="E206">
        <f>+SUMIFS(Tabla1[cantidad],Tabla1[articulo],C206,Tabla1[id_item_bodega2],A206,Tabla1[GRUPO],COMP!B2022)</f>
        <v>0</v>
      </c>
      <c r="F206">
        <f>+SUMIFS('INV. EDADES'!F:F,'INV. EDADES'!I:I,A206,'INV. EDADES'!G:G,C206)</f>
        <v>0</v>
      </c>
      <c r="G206">
        <f t="shared" si="6"/>
        <v>0</v>
      </c>
      <c r="H206" s="22">
        <f t="shared" si="7"/>
        <v>0</v>
      </c>
    </row>
    <row r="207" spans="1:8">
      <c r="A207" t="s">
        <v>52</v>
      </c>
      <c r="B207" t="s">
        <v>489</v>
      </c>
      <c r="C207">
        <v>76401</v>
      </c>
      <c r="D207" t="s">
        <v>533</v>
      </c>
      <c r="E207">
        <f>+SUMIFS(Tabla1[cantidad],Tabla1[articulo],C207,Tabla1[id_item_bodega2],A207,Tabla1[GRUPO],COMP!B2024)</f>
        <v>0</v>
      </c>
      <c r="F207">
        <f>+SUMIFS('INV. EDADES'!F:F,'INV. EDADES'!I:I,A207,'INV. EDADES'!G:G,C207)</f>
        <v>0</v>
      </c>
      <c r="G207">
        <f t="shared" si="6"/>
        <v>0</v>
      </c>
      <c r="H207" s="22">
        <f t="shared" si="7"/>
        <v>0</v>
      </c>
    </row>
    <row r="208" spans="1:8">
      <c r="A208" t="s">
        <v>52</v>
      </c>
      <c r="B208" t="s">
        <v>489</v>
      </c>
      <c r="C208">
        <v>72101</v>
      </c>
      <c r="D208" t="s">
        <v>582</v>
      </c>
      <c r="E208">
        <f>+SUMIFS(Tabla1[cantidad],Tabla1[articulo],C208,Tabla1[id_item_bodega2],A208,Tabla1[GRUPO],COMP!B2025)</f>
        <v>0</v>
      </c>
      <c r="F208">
        <f>+SUMIFS('INV. EDADES'!F:F,'INV. EDADES'!I:I,A208,'INV. EDADES'!G:G,C208)</f>
        <v>0</v>
      </c>
      <c r="G208">
        <f t="shared" si="6"/>
        <v>0</v>
      </c>
      <c r="H208" s="22">
        <f t="shared" si="7"/>
        <v>0</v>
      </c>
    </row>
    <row r="209" spans="1:8">
      <c r="A209" t="s">
        <v>52</v>
      </c>
      <c r="B209" t="s">
        <v>489</v>
      </c>
      <c r="C209">
        <v>90</v>
      </c>
      <c r="D209" t="s">
        <v>100</v>
      </c>
      <c r="E209">
        <f>+SUMIFS(Tabla1[cantidad],Tabla1[articulo],C209,Tabla1[id_item_bodega2],A209,Tabla1[GRUPO],COMP!B2026)</f>
        <v>0</v>
      </c>
      <c r="F209">
        <f>+SUMIFS('INV. EDADES'!F:F,'INV. EDADES'!I:I,A209,'INV. EDADES'!G:G,C209)</f>
        <v>0</v>
      </c>
      <c r="G209">
        <f t="shared" si="6"/>
        <v>0</v>
      </c>
      <c r="H209" s="22">
        <f t="shared" si="7"/>
        <v>0</v>
      </c>
    </row>
    <row r="210" spans="1:8">
      <c r="A210" t="s">
        <v>52</v>
      </c>
      <c r="B210" t="s">
        <v>489</v>
      </c>
      <c r="C210">
        <v>76001</v>
      </c>
      <c r="D210" t="s">
        <v>99</v>
      </c>
      <c r="E210">
        <f>+SUMIFS(Tabla1[cantidad],Tabla1[articulo],C210,Tabla1[id_item_bodega2],A210,Tabla1[GRUPO],COMP!B2027)</f>
        <v>0</v>
      </c>
      <c r="F210">
        <f>+SUMIFS('INV. EDADES'!F:F,'INV. EDADES'!I:I,A210,'INV. EDADES'!G:G,C210)</f>
        <v>0</v>
      </c>
      <c r="G210">
        <f t="shared" si="6"/>
        <v>0</v>
      </c>
      <c r="H210" s="22">
        <f t="shared" si="7"/>
        <v>0</v>
      </c>
    </row>
    <row r="211" spans="1:8">
      <c r="A211" t="s">
        <v>52</v>
      </c>
      <c r="B211" t="s">
        <v>489</v>
      </c>
      <c r="C211">
        <v>901</v>
      </c>
      <c r="D211" t="s">
        <v>57</v>
      </c>
      <c r="E211">
        <f>+SUMIFS(Tabla1[cantidad],Tabla1[articulo],C211,Tabla1[id_item_bodega2],A211,Tabla1[GRUPO],COMP!B2028)</f>
        <v>0</v>
      </c>
      <c r="F211">
        <f>+SUMIFS('INV. EDADES'!F:F,'INV. EDADES'!I:I,A211,'INV. EDADES'!G:G,C211)</f>
        <v>0</v>
      </c>
      <c r="G211">
        <f t="shared" si="6"/>
        <v>0</v>
      </c>
      <c r="H211" s="22">
        <f t="shared" si="7"/>
        <v>0</v>
      </c>
    </row>
    <row r="212" spans="1:8">
      <c r="A212" t="s">
        <v>52</v>
      </c>
      <c r="B212" t="s">
        <v>489</v>
      </c>
      <c r="C212">
        <v>10502</v>
      </c>
      <c r="D212" t="s">
        <v>42</v>
      </c>
      <c r="E212">
        <f>+SUMIFS(Tabla1[cantidad],Tabla1[articulo],C212,Tabla1[id_item_bodega2],A212,Tabla1[GRUPO],COMP!B1936)</f>
        <v>0</v>
      </c>
      <c r="F212">
        <f>+SUMIFS('INV. EDADES'!F:F,'INV. EDADES'!I:I,A212,'INV. EDADES'!G:G,C212)</f>
        <v>0</v>
      </c>
      <c r="G212">
        <f t="shared" si="6"/>
        <v>0</v>
      </c>
      <c r="H212" s="22">
        <f t="shared" si="7"/>
        <v>0</v>
      </c>
    </row>
    <row r="213" spans="1:8">
      <c r="A213" t="s">
        <v>52</v>
      </c>
      <c r="B213" t="s">
        <v>489</v>
      </c>
      <c r="C213">
        <v>13559</v>
      </c>
      <c r="D213" t="s">
        <v>429</v>
      </c>
      <c r="E213">
        <f>+SUMIFS(Tabla1[cantidad],Tabla1[articulo],C213,Tabla1[id_item_bodega2],A213,Tabla1[GRUPO],COMP!B1938)</f>
        <v>0</v>
      </c>
      <c r="F213">
        <f>+SUMIFS('INV. EDADES'!F:F,'INV. EDADES'!I:I,A213,'INV. EDADES'!G:G,C213)</f>
        <v>0</v>
      </c>
      <c r="G213">
        <f t="shared" si="6"/>
        <v>0</v>
      </c>
      <c r="H213" s="22">
        <f t="shared" si="7"/>
        <v>0</v>
      </c>
    </row>
    <row r="214" spans="1:8">
      <c r="A214" t="s">
        <v>52</v>
      </c>
      <c r="B214" t="s">
        <v>489</v>
      </c>
      <c r="C214">
        <v>10103</v>
      </c>
      <c r="D214" t="s">
        <v>60</v>
      </c>
      <c r="E214">
        <f>+SUMIFS(Tabla1[cantidad],Tabla1[articulo],C214,Tabla1[id_item_bodega2],A214,Tabla1[GRUPO],COMP!B1946)</f>
        <v>0</v>
      </c>
      <c r="F214">
        <f>+SUMIFS('INV. EDADES'!F:F,'INV. EDADES'!I:I,A214,'INV. EDADES'!G:G,C214)</f>
        <v>0</v>
      </c>
      <c r="G214">
        <f t="shared" si="6"/>
        <v>0</v>
      </c>
      <c r="H214" s="22">
        <f t="shared" si="7"/>
        <v>0</v>
      </c>
    </row>
    <row r="215" spans="1:8">
      <c r="A215" t="s">
        <v>52</v>
      </c>
      <c r="B215" t="s">
        <v>489</v>
      </c>
      <c r="C215">
        <v>10403</v>
      </c>
      <c r="D215" t="s">
        <v>35</v>
      </c>
      <c r="E215">
        <f>+SUMIFS(Tabla1[cantidad],Tabla1[articulo],C215,Tabla1[id_item_bodega2],A215,Tabla1[GRUPO],COMP!B1948)</f>
        <v>0</v>
      </c>
      <c r="F215">
        <f>+SUMIFS('INV. EDADES'!F:F,'INV. EDADES'!I:I,A215,'INV. EDADES'!G:G,C215)</f>
        <v>0</v>
      </c>
      <c r="G215">
        <f t="shared" si="6"/>
        <v>0</v>
      </c>
      <c r="H215" s="22">
        <f t="shared" si="7"/>
        <v>0</v>
      </c>
    </row>
    <row r="216" spans="1:8">
      <c r="A216" t="s">
        <v>52</v>
      </c>
      <c r="B216" t="s">
        <v>489</v>
      </c>
      <c r="C216">
        <v>10406</v>
      </c>
      <c r="D216" t="s">
        <v>72</v>
      </c>
      <c r="E216">
        <f>+SUMIFS(Tabla1[cantidad],Tabla1[articulo],C216,Tabla1[id_item_bodega2],A216,Tabla1[GRUPO],COMP!B1949)</f>
        <v>0</v>
      </c>
      <c r="F216">
        <f>+SUMIFS('INV. EDADES'!F:F,'INV. EDADES'!I:I,A216,'INV. EDADES'!G:G,C216)</f>
        <v>0</v>
      </c>
      <c r="G216">
        <f t="shared" si="6"/>
        <v>0</v>
      </c>
      <c r="H216" s="22">
        <f t="shared" si="7"/>
        <v>0</v>
      </c>
    </row>
    <row r="217" spans="1:8">
      <c r="A217" t="s">
        <v>52</v>
      </c>
      <c r="B217" t="s">
        <v>489</v>
      </c>
      <c r="C217">
        <v>13401</v>
      </c>
      <c r="D217" t="s">
        <v>77</v>
      </c>
      <c r="E217">
        <f>+SUMIFS(Tabla1[cantidad],Tabla1[articulo],C217,Tabla1[id_item_bodega2],A217,Tabla1[GRUPO],COMP!B1957)</f>
        <v>0</v>
      </c>
      <c r="F217">
        <f>+SUMIFS('INV. EDADES'!F:F,'INV. EDADES'!I:I,A217,'INV. EDADES'!G:G,C217)</f>
        <v>0</v>
      </c>
      <c r="G217">
        <f t="shared" si="6"/>
        <v>0</v>
      </c>
      <c r="H217" s="22">
        <f t="shared" si="7"/>
        <v>0</v>
      </c>
    </row>
    <row r="218" spans="1:8">
      <c r="A218" t="s">
        <v>52</v>
      </c>
      <c r="B218" t="s">
        <v>489</v>
      </c>
      <c r="C218">
        <v>10201</v>
      </c>
      <c r="D218" t="s">
        <v>27</v>
      </c>
      <c r="E218">
        <f>+SUMIFS(Tabla1[cantidad],Tabla1[articulo],C218,Tabla1[id_item_bodega2],A218,Tabla1[GRUPO],COMP!B1974)</f>
        <v>0</v>
      </c>
      <c r="F218">
        <f>+SUMIFS('INV. EDADES'!F:F,'INV. EDADES'!I:I,A218,'INV. EDADES'!G:G,C218)</f>
        <v>0</v>
      </c>
      <c r="G218">
        <f t="shared" si="6"/>
        <v>0</v>
      </c>
      <c r="H218" s="22">
        <f t="shared" si="7"/>
        <v>0</v>
      </c>
    </row>
    <row r="219" spans="1:8">
      <c r="A219" t="s">
        <v>52</v>
      </c>
      <c r="B219" t="s">
        <v>489</v>
      </c>
      <c r="C219">
        <v>10306</v>
      </c>
      <c r="D219" t="s">
        <v>226</v>
      </c>
      <c r="E219">
        <f>+SUMIFS(Tabla1[cantidad],Tabla1[articulo],C219,Tabla1[id_item_bodega2],A219,Tabla1[GRUPO],COMP!B1967)</f>
        <v>0</v>
      </c>
      <c r="F219">
        <f>+SUMIFS('INV. EDADES'!F:F,'INV. EDADES'!I:I,A219,'INV. EDADES'!G:G,C219)</f>
        <v>0</v>
      </c>
      <c r="G219">
        <f t="shared" si="6"/>
        <v>0</v>
      </c>
      <c r="H219" s="22">
        <f t="shared" si="7"/>
        <v>0</v>
      </c>
    </row>
    <row r="220" spans="1:8">
      <c r="A220" t="s">
        <v>52</v>
      </c>
      <c r="B220" t="s">
        <v>489</v>
      </c>
      <c r="C220">
        <v>10411</v>
      </c>
      <c r="D220" t="s">
        <v>543</v>
      </c>
      <c r="E220">
        <f>+SUMIFS(Tabla1[cantidad],Tabla1[articulo],C220,Tabla1[id_item_bodega2],A220,Tabla1[GRUPO],COMP!B2015)</f>
        <v>0</v>
      </c>
      <c r="F220">
        <f>+SUMIFS('INV. EDADES'!F:F,'INV. EDADES'!I:I,A220,'INV. EDADES'!G:G,C220)</f>
        <v>0</v>
      </c>
      <c r="G220">
        <f t="shared" si="6"/>
        <v>0</v>
      </c>
      <c r="H220" s="22">
        <f t="shared" si="7"/>
        <v>0</v>
      </c>
    </row>
    <row r="221" spans="1:8">
      <c r="A221" t="s">
        <v>52</v>
      </c>
      <c r="B221" t="s">
        <v>489</v>
      </c>
      <c r="C221">
        <v>10305</v>
      </c>
      <c r="D221" t="s">
        <v>537</v>
      </c>
      <c r="E221">
        <f>+SUMIFS(Tabla1[cantidad],Tabla1[articulo],C221,Tabla1[id_item_bodega2],A221,Tabla1[GRUPO],COMP!B1994)</f>
        <v>0</v>
      </c>
      <c r="F221">
        <f>+SUMIFS('INV. EDADES'!F:F,'INV. EDADES'!I:I,A221,'INV. EDADES'!G:G,C221)</f>
        <v>0</v>
      </c>
      <c r="G221">
        <f t="shared" si="6"/>
        <v>0</v>
      </c>
      <c r="H221" s="22">
        <f t="shared" si="7"/>
        <v>0</v>
      </c>
    </row>
    <row r="222" spans="1:8">
      <c r="A222" t="s">
        <v>52</v>
      </c>
      <c r="B222" t="s">
        <v>489</v>
      </c>
      <c r="C222">
        <v>10301</v>
      </c>
      <c r="D222" t="s">
        <v>30</v>
      </c>
      <c r="E222">
        <f>+SUMIFS(Tabla1[cantidad],Tabla1[articulo],C222,Tabla1[id_item_bodega2],A222,Tabla1[GRUPO],COMP!B1927)</f>
        <v>0</v>
      </c>
      <c r="F222">
        <f>+SUMIFS('INV. EDADES'!F:F,'INV. EDADES'!I:I,A222,'INV. EDADES'!G:G,C222)</f>
        <v>0</v>
      </c>
      <c r="G222">
        <f t="shared" si="6"/>
        <v>0</v>
      </c>
      <c r="H222" s="22">
        <f t="shared" si="7"/>
        <v>0</v>
      </c>
    </row>
    <row r="223" spans="1:8">
      <c r="A223" t="s">
        <v>52</v>
      </c>
      <c r="B223" t="s">
        <v>489</v>
      </c>
      <c r="C223">
        <v>10405</v>
      </c>
      <c r="D223" t="s">
        <v>542</v>
      </c>
      <c r="E223">
        <f>+SUMIFS(Tabla1[cantidad],Tabla1[articulo],C223,Tabla1[id_item_bodega2],A223,Tabla1[GRUPO],COMP!B1996)</f>
        <v>0</v>
      </c>
      <c r="F223">
        <f>+SUMIFS('INV. EDADES'!F:F,'INV. EDADES'!I:I,A223,'INV. EDADES'!G:G,C223)</f>
        <v>0</v>
      </c>
      <c r="G223">
        <f t="shared" si="6"/>
        <v>0</v>
      </c>
      <c r="H223" s="22">
        <f t="shared" si="7"/>
        <v>0</v>
      </c>
    </row>
    <row r="224" spans="1:8">
      <c r="A224" t="s">
        <v>52</v>
      </c>
      <c r="B224" t="s">
        <v>489</v>
      </c>
      <c r="C224">
        <v>10488</v>
      </c>
      <c r="D224" t="s">
        <v>607</v>
      </c>
      <c r="E224">
        <f>+SUMIFS(Tabla1[cantidad],Tabla1[articulo],C224,Tabla1[id_item_bodega2],A224,Tabla1[GRUPO],COMP!B1998)</f>
        <v>0</v>
      </c>
      <c r="F224">
        <f>+SUMIFS('INV. EDADES'!F:F,'INV. EDADES'!I:I,A224,'INV. EDADES'!G:G,C224)</f>
        <v>0</v>
      </c>
      <c r="G224">
        <f t="shared" si="6"/>
        <v>0</v>
      </c>
      <c r="H224" s="22">
        <f t="shared" si="7"/>
        <v>0</v>
      </c>
    </row>
    <row r="225" spans="1:8">
      <c r="A225" t="s">
        <v>52</v>
      </c>
      <c r="B225" t="s">
        <v>489</v>
      </c>
      <c r="C225">
        <v>10268</v>
      </c>
      <c r="D225" t="s">
        <v>427</v>
      </c>
      <c r="E225">
        <f>+SUMIFS(Tabla1[cantidad],Tabla1[articulo],C225,Tabla1[id_item_bodega2],A225,Tabla1[GRUPO],COMP!B1987)</f>
        <v>0</v>
      </c>
      <c r="F225">
        <f>+SUMIFS('INV. EDADES'!F:F,'INV. EDADES'!I:I,A225,'INV. EDADES'!G:G,C225)</f>
        <v>0</v>
      </c>
      <c r="G225">
        <f t="shared" si="6"/>
        <v>0</v>
      </c>
      <c r="H225" s="22">
        <f t="shared" si="7"/>
        <v>0</v>
      </c>
    </row>
    <row r="226" spans="1:8">
      <c r="A226" t="s">
        <v>58</v>
      </c>
      <c r="B226" t="s">
        <v>489</v>
      </c>
      <c r="C226">
        <v>10304</v>
      </c>
      <c r="D226" t="s">
        <v>54</v>
      </c>
      <c r="E226">
        <f>+SUMIFS(Tabla1[cantidad],Tabla1[articulo],C226,Tabla1[id_item_bodega2],A226,Tabla1[GRUPO],COMP!B2143)</f>
        <v>0</v>
      </c>
      <c r="F226">
        <f>+SUMIFS('INV. EDADES'!F:F,'INV. EDADES'!I:I,A226,'INV. EDADES'!G:G,C226)</f>
        <v>0</v>
      </c>
      <c r="G226">
        <f t="shared" si="6"/>
        <v>0</v>
      </c>
      <c r="H226" s="22">
        <f t="shared" si="7"/>
        <v>0</v>
      </c>
    </row>
    <row r="227" spans="1:8">
      <c r="A227" t="s">
        <v>58</v>
      </c>
      <c r="B227" t="s">
        <v>489</v>
      </c>
      <c r="C227">
        <v>10504</v>
      </c>
      <c r="D227" t="s">
        <v>1388</v>
      </c>
      <c r="E227">
        <f>+SUMIFS(Tabla1[cantidad],Tabla1[articulo],C227,Tabla1[id_item_bodega2],A227,Tabla1[GRUPO],COMP!B2160)</f>
        <v>0</v>
      </c>
      <c r="F227">
        <f>+SUMIFS('INV. EDADES'!F:F,'INV. EDADES'!I:I,A227,'INV. EDADES'!G:G,C227)</f>
        <v>0</v>
      </c>
      <c r="G227">
        <f t="shared" si="6"/>
        <v>0</v>
      </c>
      <c r="H227" s="22">
        <f t="shared" si="7"/>
        <v>0</v>
      </c>
    </row>
    <row r="228" spans="1:8">
      <c r="A228" t="s">
        <v>58</v>
      </c>
      <c r="B228" t="s">
        <v>489</v>
      </c>
      <c r="C228">
        <v>12480</v>
      </c>
      <c r="D228" t="s">
        <v>520</v>
      </c>
      <c r="E228">
        <f>+SUMIFS(Tabla1[cantidad],Tabla1[articulo],C228,Tabla1[id_item_bodega2],A228,Tabla1[GRUPO],COMP!B2198)</f>
        <v>0</v>
      </c>
      <c r="F228">
        <f>+SUMIFS('INV. EDADES'!F:F,'INV. EDADES'!I:I,A228,'INV. EDADES'!G:G,C228)</f>
        <v>0</v>
      </c>
      <c r="G228">
        <f t="shared" si="6"/>
        <v>0</v>
      </c>
      <c r="H228" s="22">
        <f t="shared" si="7"/>
        <v>0</v>
      </c>
    </row>
    <row r="229" spans="1:8">
      <c r="A229" t="s">
        <v>58</v>
      </c>
      <c r="B229" t="s">
        <v>489</v>
      </c>
      <c r="C229">
        <v>14459</v>
      </c>
      <c r="D229" t="s">
        <v>520</v>
      </c>
      <c r="E229">
        <f>+SUMIFS(Tabla1[cantidad],Tabla1[articulo],C229,Tabla1[id_item_bodega2],A229,Tabla1[GRUPO],COMP!B2199)</f>
        <v>0</v>
      </c>
      <c r="F229">
        <f>+SUMIFS('INV. EDADES'!F:F,'INV. EDADES'!I:I,A229,'INV. EDADES'!G:G,C229)</f>
        <v>0</v>
      </c>
      <c r="G229">
        <f t="shared" si="6"/>
        <v>0</v>
      </c>
      <c r="H229" s="22">
        <f t="shared" si="7"/>
        <v>0</v>
      </c>
    </row>
    <row r="230" spans="1:8">
      <c r="A230" t="s">
        <v>58</v>
      </c>
      <c r="B230" t="s">
        <v>489</v>
      </c>
      <c r="C230">
        <v>10403</v>
      </c>
      <c r="D230" t="s">
        <v>473</v>
      </c>
      <c r="E230">
        <f>+SUMIFS(Tabla1[cantidad],Tabla1[articulo],C230,Tabla1[id_item_bodega2],A230,Tabla1[GRUPO],COMP!B2163)</f>
        <v>0</v>
      </c>
      <c r="F230">
        <f>+SUMIFS('INV. EDADES'!F:F,'INV. EDADES'!I:I,A230,'INV. EDADES'!G:G,C230)</f>
        <v>0</v>
      </c>
      <c r="G230">
        <f t="shared" si="6"/>
        <v>0</v>
      </c>
      <c r="H230" s="22">
        <f t="shared" si="7"/>
        <v>0</v>
      </c>
    </row>
    <row r="231" spans="1:8">
      <c r="A231" t="s">
        <v>58</v>
      </c>
      <c r="B231" t="s">
        <v>489</v>
      </c>
      <c r="C231">
        <v>13311</v>
      </c>
      <c r="D231" t="s">
        <v>58</v>
      </c>
      <c r="E231">
        <f>+SUMIFS(Tabla1[cantidad],Tabla1[articulo],C231,Tabla1[id_item_bodega2],A231,Tabla1[GRUPO],COMP!B2208)</f>
        <v>0</v>
      </c>
      <c r="F231">
        <f>+SUMIFS('INV. EDADES'!F:F,'INV. EDADES'!I:I,A231,'INV. EDADES'!G:G,C231)</f>
        <v>0</v>
      </c>
      <c r="G231">
        <f t="shared" si="6"/>
        <v>0</v>
      </c>
      <c r="H231" s="22">
        <f t="shared" si="7"/>
        <v>0</v>
      </c>
    </row>
    <row r="232" spans="1:8">
      <c r="A232" t="s">
        <v>58</v>
      </c>
      <c r="B232" t="s">
        <v>489</v>
      </c>
      <c r="C232">
        <v>12359</v>
      </c>
      <c r="D232" t="s">
        <v>473</v>
      </c>
      <c r="E232">
        <f>+SUMIFS(Tabla1[cantidad],Tabla1[articulo],C232,Tabla1[id_item_bodega2],A232,Tabla1[GRUPO],COMP!B2166)</f>
        <v>0</v>
      </c>
      <c r="F232">
        <f>+SUMIFS('INV. EDADES'!F:F,'INV. EDADES'!I:I,A232,'INV. EDADES'!G:G,C232)</f>
        <v>0</v>
      </c>
      <c r="G232">
        <f t="shared" si="6"/>
        <v>0</v>
      </c>
      <c r="H232" s="22">
        <f t="shared" si="7"/>
        <v>0</v>
      </c>
    </row>
    <row r="233" spans="1:8">
      <c r="A233" t="s">
        <v>58</v>
      </c>
      <c r="B233" t="s">
        <v>489</v>
      </c>
      <c r="C233">
        <v>10204</v>
      </c>
      <c r="D233" t="s">
        <v>473</v>
      </c>
      <c r="E233">
        <f>+SUMIFS(Tabla1[cantidad],Tabla1[articulo],C233,Tabla1[id_item_bodega2],A233,Tabla1[GRUPO],COMP!B2170)</f>
        <v>0</v>
      </c>
      <c r="F233">
        <f>+SUMIFS('INV. EDADES'!F:F,'INV. EDADES'!I:I,A233,'INV. EDADES'!G:G,C233)</f>
        <v>0</v>
      </c>
      <c r="G233">
        <f t="shared" si="6"/>
        <v>0</v>
      </c>
      <c r="H233" s="22">
        <f t="shared" si="7"/>
        <v>0</v>
      </c>
    </row>
    <row r="234" spans="1:8">
      <c r="A234" t="s">
        <v>58</v>
      </c>
      <c r="B234" t="s">
        <v>489</v>
      </c>
      <c r="C234">
        <v>13403</v>
      </c>
      <c r="D234" t="s">
        <v>461</v>
      </c>
      <c r="E234">
        <f>+SUMIFS(Tabla1[cantidad],Tabla1[articulo],C234,Tabla1[id_item_bodega2],A234,Tabla1[GRUPO],COMP!B2187)</f>
        <v>0</v>
      </c>
      <c r="F234">
        <f>+SUMIFS('INV. EDADES'!F:F,'INV. EDADES'!I:I,A234,'INV. EDADES'!G:G,C234)</f>
        <v>0</v>
      </c>
      <c r="G234">
        <f t="shared" si="6"/>
        <v>0</v>
      </c>
      <c r="H234" s="22">
        <f t="shared" si="7"/>
        <v>0</v>
      </c>
    </row>
    <row r="235" spans="1:8">
      <c r="A235" t="s">
        <v>58</v>
      </c>
      <c r="B235" t="s">
        <v>489</v>
      </c>
      <c r="C235">
        <v>10457</v>
      </c>
      <c r="D235" t="s">
        <v>654</v>
      </c>
      <c r="E235">
        <f>+SUMIFS(Tabla1[cantidad],Tabla1[articulo],C235,Tabla1[id_item_bodega2],A235,Tabla1[GRUPO],COMP!B2148)</f>
        <v>0</v>
      </c>
      <c r="F235">
        <f>+SUMIFS('INV. EDADES'!F:F,'INV. EDADES'!I:I,A235,'INV. EDADES'!G:G,C235)</f>
        <v>0</v>
      </c>
      <c r="G235">
        <f t="shared" si="6"/>
        <v>0</v>
      </c>
      <c r="H235" s="22">
        <f t="shared" si="7"/>
        <v>0</v>
      </c>
    </row>
    <row r="236" spans="1:8">
      <c r="A236" t="s">
        <v>58</v>
      </c>
      <c r="B236" t="s">
        <v>489</v>
      </c>
      <c r="C236">
        <v>12459</v>
      </c>
      <c r="D236" t="s">
        <v>473</v>
      </c>
      <c r="E236">
        <f>+SUMIFS(Tabla1[cantidad],Tabla1[articulo],C236,Tabla1[id_item_bodega2],A236,Tabla1[GRUPO],COMP!B2168)</f>
        <v>0</v>
      </c>
      <c r="F236">
        <f>+SUMIFS('INV. EDADES'!F:F,'INV. EDADES'!I:I,A236,'INV. EDADES'!G:G,C236)</f>
        <v>0</v>
      </c>
      <c r="G236">
        <f t="shared" si="6"/>
        <v>0</v>
      </c>
      <c r="H236" s="22">
        <f t="shared" si="7"/>
        <v>0</v>
      </c>
    </row>
    <row r="237" spans="1:8">
      <c r="A237" t="s">
        <v>58</v>
      </c>
      <c r="B237" t="s">
        <v>489</v>
      </c>
      <c r="C237">
        <v>10480</v>
      </c>
      <c r="D237" t="s">
        <v>473</v>
      </c>
      <c r="E237">
        <f>+SUMIFS(Tabla1[cantidad],Tabla1[articulo],C237,Tabla1[id_item_bodega2],A237,Tabla1[GRUPO],COMP!B2165)</f>
        <v>0</v>
      </c>
      <c r="F237">
        <f>+SUMIFS('INV. EDADES'!F:F,'INV. EDADES'!I:I,A237,'INV. EDADES'!G:G,C237)</f>
        <v>0</v>
      </c>
      <c r="G237">
        <f t="shared" si="6"/>
        <v>0</v>
      </c>
      <c r="H237" s="22">
        <f t="shared" si="7"/>
        <v>0</v>
      </c>
    </row>
    <row r="238" spans="1:8">
      <c r="A238" t="s">
        <v>58</v>
      </c>
      <c r="B238" t="s">
        <v>489</v>
      </c>
      <c r="C238">
        <v>10303</v>
      </c>
      <c r="D238" t="s">
        <v>473</v>
      </c>
      <c r="E238">
        <f>+SUMIFS(Tabla1[cantidad],Tabla1[articulo],C238,Tabla1[id_item_bodega2],A238,Tabla1[GRUPO],COMP!B2162)</f>
        <v>0</v>
      </c>
      <c r="F238">
        <f>+SUMIFS('INV. EDADES'!F:F,'INV. EDADES'!I:I,A238,'INV. EDADES'!G:G,C238)</f>
        <v>0</v>
      </c>
      <c r="G238">
        <f t="shared" si="6"/>
        <v>0</v>
      </c>
      <c r="H238" s="22">
        <f t="shared" si="7"/>
        <v>0</v>
      </c>
    </row>
    <row r="239" spans="1:8">
      <c r="A239" t="s">
        <v>58</v>
      </c>
      <c r="B239" t="s">
        <v>489</v>
      </c>
      <c r="C239">
        <v>10369</v>
      </c>
      <c r="D239" t="s">
        <v>520</v>
      </c>
      <c r="E239">
        <f>+SUMIFS(Tabla1[cantidad],Tabla1[articulo],C239,Tabla1[id_item_bodega2],A239,Tabla1[GRUPO],COMP!B2196)</f>
        <v>0</v>
      </c>
      <c r="F239">
        <f>+SUMIFS('INV. EDADES'!F:F,'INV. EDADES'!I:I,A239,'INV. EDADES'!G:G,C239)</f>
        <v>0</v>
      </c>
      <c r="G239">
        <f t="shared" si="6"/>
        <v>0</v>
      </c>
      <c r="H239" s="22">
        <f t="shared" si="7"/>
        <v>0</v>
      </c>
    </row>
    <row r="240" spans="1:8">
      <c r="A240" t="s">
        <v>58</v>
      </c>
      <c r="B240" t="s">
        <v>489</v>
      </c>
      <c r="C240">
        <v>12270</v>
      </c>
      <c r="D240" t="s">
        <v>520</v>
      </c>
      <c r="E240">
        <f>+SUMIFS(Tabla1[cantidad],Tabla1[articulo],C240,Tabla1[id_item_bodega2],A240,Tabla1[GRUPO],COMP!B2197)</f>
        <v>0</v>
      </c>
      <c r="F240">
        <f>+SUMIFS('INV. EDADES'!F:F,'INV. EDADES'!I:I,A240,'INV. EDADES'!G:G,C240)</f>
        <v>0</v>
      </c>
      <c r="G240">
        <f t="shared" si="6"/>
        <v>0</v>
      </c>
      <c r="H240" s="22">
        <f t="shared" si="7"/>
        <v>0</v>
      </c>
    </row>
    <row r="241" spans="1:8">
      <c r="A241" t="s">
        <v>58</v>
      </c>
      <c r="B241" t="s">
        <v>489</v>
      </c>
      <c r="C241">
        <v>13480</v>
      </c>
      <c r="D241" t="s">
        <v>473</v>
      </c>
      <c r="E241">
        <f>+SUMIFS(Tabla1[cantidad],Tabla1[articulo],C241,Tabla1[id_item_bodega2],A241,Tabla1[GRUPO],COMP!B2169)</f>
        <v>0</v>
      </c>
      <c r="F241">
        <f>+SUMIFS('INV. EDADES'!F:F,'INV. EDADES'!I:I,A241,'INV. EDADES'!G:G,C241)</f>
        <v>0</v>
      </c>
      <c r="G241">
        <f t="shared" si="6"/>
        <v>0</v>
      </c>
      <c r="H241" s="22">
        <f t="shared" si="7"/>
        <v>0</v>
      </c>
    </row>
    <row r="242" spans="1:8">
      <c r="A242" t="s">
        <v>58</v>
      </c>
      <c r="B242" t="s">
        <v>489</v>
      </c>
      <c r="C242">
        <v>13380</v>
      </c>
      <c r="D242" t="s">
        <v>534</v>
      </c>
      <c r="E242">
        <f>+SUMIFS(Tabla1[cantidad],Tabla1[articulo],C242,Tabla1[id_item_bodega2],A242,Tabla1[GRUPO],COMP!B2217)</f>
        <v>0</v>
      </c>
      <c r="F242">
        <f>+SUMIFS('INV. EDADES'!F:F,'INV. EDADES'!I:I,A242,'INV. EDADES'!G:G,C242)</f>
        <v>0</v>
      </c>
      <c r="G242">
        <f t="shared" si="6"/>
        <v>0</v>
      </c>
      <c r="H242" s="22">
        <f t="shared" si="7"/>
        <v>0</v>
      </c>
    </row>
    <row r="243" spans="1:8">
      <c r="A243" t="s">
        <v>58</v>
      </c>
      <c r="B243" t="s">
        <v>489</v>
      </c>
      <c r="C243">
        <v>10103</v>
      </c>
      <c r="D243" t="s">
        <v>473</v>
      </c>
      <c r="E243">
        <f>+SUMIFS(Tabla1[cantidad],Tabla1[articulo],C243,Tabla1[id_item_bodega2],A243,Tabla1[GRUPO],COMP!B2161)</f>
        <v>0</v>
      </c>
      <c r="F243">
        <f>+SUMIFS('INV. EDADES'!F:F,'INV. EDADES'!I:I,A243,'INV. EDADES'!G:G,C243)</f>
        <v>0</v>
      </c>
      <c r="G243">
        <f t="shared" si="6"/>
        <v>0</v>
      </c>
      <c r="H243" s="22">
        <f t="shared" si="7"/>
        <v>0</v>
      </c>
    </row>
    <row r="244" spans="1:8">
      <c r="A244" t="s">
        <v>58</v>
      </c>
      <c r="B244" t="s">
        <v>489</v>
      </c>
      <c r="C244">
        <v>10358</v>
      </c>
      <c r="D244" t="s">
        <v>33</v>
      </c>
      <c r="E244">
        <f>+SUMIFS(Tabla1[cantidad],Tabla1[articulo],C244,Tabla1[id_item_bodega2],A244,Tabla1[GRUPO],COMP!B2144)</f>
        <v>0</v>
      </c>
      <c r="F244">
        <f>+SUMIFS('INV. EDADES'!F:F,'INV. EDADES'!I:I,A244,'INV. EDADES'!G:G,C244)</f>
        <v>0</v>
      </c>
      <c r="G244">
        <f t="shared" si="6"/>
        <v>0</v>
      </c>
      <c r="H244" s="22">
        <f t="shared" si="7"/>
        <v>0</v>
      </c>
    </row>
    <row r="245" spans="1:8">
      <c r="A245" t="s">
        <v>58</v>
      </c>
      <c r="B245" t="s">
        <v>489</v>
      </c>
      <c r="C245">
        <v>10472</v>
      </c>
      <c r="D245" t="s">
        <v>448</v>
      </c>
      <c r="E245">
        <f>+SUMIFS(Tabla1[cantidad],Tabla1[articulo],C245,Tabla1[id_item_bodega2],A245,Tabla1[GRUPO],COMP!B2184)</f>
        <v>0</v>
      </c>
      <c r="F245">
        <f>+SUMIFS('INV. EDADES'!F:F,'INV. EDADES'!I:I,A245,'INV. EDADES'!G:G,C245)</f>
        <v>0</v>
      </c>
      <c r="G245">
        <f t="shared" si="6"/>
        <v>0</v>
      </c>
      <c r="H245" s="22">
        <f t="shared" si="7"/>
        <v>0</v>
      </c>
    </row>
    <row r="246" spans="1:8">
      <c r="A246" t="s">
        <v>58</v>
      </c>
      <c r="B246" t="s">
        <v>489</v>
      </c>
      <c r="C246">
        <v>79201</v>
      </c>
      <c r="D246" t="s">
        <v>1388</v>
      </c>
      <c r="E246">
        <f>+SUMIFS(Tabla1[cantidad],Tabla1[articulo],C246,Tabla1[id_item_bodega2],A246,Tabla1[GRUPO],COMP!B2159)</f>
        <v>0</v>
      </c>
      <c r="F246">
        <f>+SUMIFS('INV. EDADES'!F:F,'INV. EDADES'!I:I,A246,'INV. EDADES'!G:G,C246)</f>
        <v>0</v>
      </c>
      <c r="G246">
        <f t="shared" si="6"/>
        <v>0</v>
      </c>
      <c r="H246" s="22">
        <f t="shared" si="7"/>
        <v>0</v>
      </c>
    </row>
    <row r="247" spans="1:8">
      <c r="A247" t="s">
        <v>58</v>
      </c>
      <c r="B247" t="s">
        <v>489</v>
      </c>
      <c r="C247">
        <v>13359</v>
      </c>
      <c r="D247" t="s">
        <v>457</v>
      </c>
      <c r="E247">
        <f>+SUMIFS(Tabla1[cantidad],Tabla1[articulo],C247,Tabla1[id_item_bodega2],A247,Tabla1[GRUPO],COMP!B2185)</f>
        <v>0</v>
      </c>
      <c r="F247">
        <f>+SUMIFS('INV. EDADES'!F:F,'INV. EDADES'!I:I,A247,'INV. EDADES'!G:G,C247)</f>
        <v>0</v>
      </c>
      <c r="G247">
        <f t="shared" si="6"/>
        <v>0</v>
      </c>
      <c r="H247" s="22">
        <f t="shared" si="7"/>
        <v>0</v>
      </c>
    </row>
    <row r="248" spans="1:8">
      <c r="A248" t="s">
        <v>58</v>
      </c>
      <c r="B248" t="s">
        <v>489</v>
      </c>
      <c r="C248">
        <v>10473</v>
      </c>
      <c r="D248" t="s">
        <v>58</v>
      </c>
      <c r="E248">
        <f>+SUMIFS(Tabla1[cantidad],Tabla1[articulo],C248,Tabla1[id_item_bodega2],A248,Tabla1[GRUPO],COMP!B2205)</f>
        <v>0</v>
      </c>
      <c r="F248">
        <f>+SUMIFS('INV. EDADES'!F:F,'INV. EDADES'!I:I,A248,'INV. EDADES'!G:G,C248)</f>
        <v>0</v>
      </c>
      <c r="G248">
        <f t="shared" si="6"/>
        <v>0</v>
      </c>
      <c r="H248" s="22">
        <f t="shared" si="7"/>
        <v>0</v>
      </c>
    </row>
    <row r="249" spans="1:8">
      <c r="A249" t="s">
        <v>58</v>
      </c>
      <c r="B249" t="s">
        <v>489</v>
      </c>
      <c r="C249">
        <v>12470</v>
      </c>
      <c r="D249" t="s">
        <v>447</v>
      </c>
      <c r="E249">
        <f>+SUMIFS(Tabla1[cantidad],Tabla1[articulo],C249,Tabla1[id_item_bodega2],A249,Tabla1[GRUPO],COMP!B2220)</f>
        <v>0</v>
      </c>
      <c r="F249">
        <f>+SUMIFS('INV. EDADES'!F:F,'INV. EDADES'!I:I,A249,'INV. EDADES'!G:G,C249)</f>
        <v>0</v>
      </c>
      <c r="G249">
        <f t="shared" si="6"/>
        <v>0</v>
      </c>
      <c r="H249" s="22">
        <f t="shared" si="7"/>
        <v>0</v>
      </c>
    </row>
    <row r="250" spans="1:8">
      <c r="A250" t="s">
        <v>58</v>
      </c>
      <c r="B250" t="s">
        <v>489</v>
      </c>
      <c r="C250">
        <v>12347</v>
      </c>
      <c r="D250" t="s">
        <v>58</v>
      </c>
      <c r="E250">
        <f>+SUMIFS(Tabla1[cantidad],Tabla1[articulo],C250,Tabla1[id_item_bodega2],A250,Tabla1[GRUPO],COMP!B2207)</f>
        <v>0</v>
      </c>
      <c r="F250">
        <f>+SUMIFS('INV. EDADES'!F:F,'INV. EDADES'!I:I,A250,'INV. EDADES'!G:G,C250)</f>
        <v>0</v>
      </c>
      <c r="G250">
        <f t="shared" si="6"/>
        <v>0</v>
      </c>
      <c r="H250" s="22">
        <f t="shared" si="7"/>
        <v>0</v>
      </c>
    </row>
    <row r="251" spans="1:8">
      <c r="A251" t="s">
        <v>58</v>
      </c>
      <c r="B251" t="s">
        <v>489</v>
      </c>
      <c r="C251">
        <v>72001</v>
      </c>
      <c r="D251" t="s">
        <v>23</v>
      </c>
      <c r="E251">
        <f>+SUMIFS(Tabla1[cantidad],Tabla1[articulo],C251,Tabla1[id_item_bodega2],A251,Tabla1[GRUPO],COMP!B2138)</f>
        <v>0</v>
      </c>
      <c r="F251">
        <f>+SUMIFS('INV. EDADES'!F:F,'INV. EDADES'!I:I,A251,'INV. EDADES'!G:G,C251)</f>
        <v>0</v>
      </c>
      <c r="G251">
        <f t="shared" si="6"/>
        <v>0</v>
      </c>
      <c r="H251" s="22">
        <f t="shared" si="7"/>
        <v>0</v>
      </c>
    </row>
    <row r="252" spans="1:8">
      <c r="A252" t="s">
        <v>58</v>
      </c>
      <c r="B252" t="s">
        <v>489</v>
      </c>
      <c r="C252">
        <v>10301</v>
      </c>
      <c r="D252" t="s">
        <v>30</v>
      </c>
      <c r="E252">
        <f>+SUMIFS(Tabla1[cantidad],Tabla1[articulo],C252,Tabla1[id_item_bodega2],A252,Tabla1[GRUPO],COMP!B2141)</f>
        <v>0</v>
      </c>
      <c r="F252">
        <f>+SUMIFS('INV. EDADES'!F:F,'INV. EDADES'!I:I,A252,'INV. EDADES'!G:G,C252)</f>
        <v>0</v>
      </c>
      <c r="G252">
        <f t="shared" si="6"/>
        <v>0</v>
      </c>
      <c r="H252" s="22">
        <f t="shared" si="7"/>
        <v>0</v>
      </c>
    </row>
    <row r="253" spans="1:8">
      <c r="A253" t="s">
        <v>58</v>
      </c>
      <c r="B253" t="s">
        <v>489</v>
      </c>
      <c r="C253">
        <v>10404</v>
      </c>
      <c r="D253" t="s">
        <v>36</v>
      </c>
      <c r="E253">
        <f>+SUMIFS(Tabla1[cantidad],Tabla1[articulo],C253,Tabla1[id_item_bodega2],A253,Tabla1[GRUPO],COMP!B2146)</f>
        <v>0</v>
      </c>
      <c r="F253">
        <f>+SUMIFS('INV. EDADES'!F:F,'INV. EDADES'!I:I,A253,'INV. EDADES'!G:G,C253)</f>
        <v>0</v>
      </c>
      <c r="G253">
        <f t="shared" si="6"/>
        <v>0</v>
      </c>
      <c r="H253" s="22">
        <f t="shared" si="7"/>
        <v>0</v>
      </c>
    </row>
    <row r="254" spans="1:8">
      <c r="A254" t="s">
        <v>58</v>
      </c>
      <c r="B254" t="s">
        <v>489</v>
      </c>
      <c r="C254">
        <v>10401</v>
      </c>
      <c r="D254" t="s">
        <v>34</v>
      </c>
      <c r="E254">
        <f>+SUMIFS(Tabla1[cantidad],Tabla1[articulo],C254,Tabla1[id_item_bodega2],A254,Tabla1[GRUPO],COMP!B2145)</f>
        <v>0</v>
      </c>
      <c r="F254">
        <f>+SUMIFS('INV. EDADES'!F:F,'INV. EDADES'!I:I,A254,'INV. EDADES'!G:G,C254)</f>
        <v>0</v>
      </c>
      <c r="G254">
        <f t="shared" si="6"/>
        <v>0</v>
      </c>
      <c r="H254" s="22">
        <f t="shared" si="7"/>
        <v>0</v>
      </c>
    </row>
    <row r="255" spans="1:8">
      <c r="A255" t="s">
        <v>58</v>
      </c>
      <c r="B255" t="s">
        <v>489</v>
      </c>
      <c r="C255">
        <v>10407</v>
      </c>
      <c r="D255" t="s">
        <v>654</v>
      </c>
      <c r="E255">
        <f>+SUMIFS(Tabla1[cantidad],Tabla1[articulo],C255,Tabla1[id_item_bodega2],A255,Tabla1[GRUPO],COMP!B2147)</f>
        <v>0</v>
      </c>
      <c r="F255">
        <f>+SUMIFS('INV. EDADES'!F:F,'INV. EDADES'!I:I,A255,'INV. EDADES'!G:G,C255)</f>
        <v>0</v>
      </c>
      <c r="G255">
        <f t="shared" si="6"/>
        <v>0</v>
      </c>
      <c r="H255" s="22">
        <f t="shared" si="7"/>
        <v>0</v>
      </c>
    </row>
    <row r="256" spans="1:8">
      <c r="A256" t="s">
        <v>58</v>
      </c>
      <c r="B256" t="s">
        <v>489</v>
      </c>
      <c r="C256">
        <v>10469</v>
      </c>
      <c r="D256" t="s">
        <v>654</v>
      </c>
      <c r="E256">
        <f>+SUMIFS(Tabla1[cantidad],Tabla1[articulo],C256,Tabla1[id_item_bodega2],A256,Tabla1[GRUPO],COMP!B2149)</f>
        <v>0</v>
      </c>
      <c r="F256">
        <f>+SUMIFS('INV. EDADES'!F:F,'INV. EDADES'!I:I,A256,'INV. EDADES'!G:G,C256)</f>
        <v>0</v>
      </c>
      <c r="G256">
        <f t="shared" si="6"/>
        <v>0</v>
      </c>
      <c r="H256" s="22">
        <f t="shared" si="7"/>
        <v>0</v>
      </c>
    </row>
    <row r="257" spans="1:8">
      <c r="A257" t="s">
        <v>58</v>
      </c>
      <c r="B257" t="s">
        <v>489</v>
      </c>
      <c r="C257">
        <v>10502</v>
      </c>
      <c r="D257" t="s">
        <v>654</v>
      </c>
      <c r="E257">
        <f>+SUMIFS(Tabla1[cantidad],Tabla1[articulo],C257,Tabla1[id_item_bodega2],A257,Tabla1[GRUPO],COMP!B2151)</f>
        <v>0</v>
      </c>
      <c r="F257">
        <f>+SUMIFS('INV. EDADES'!F:F,'INV. EDADES'!I:I,A257,'INV. EDADES'!G:G,C257)</f>
        <v>0</v>
      </c>
      <c r="G257">
        <f t="shared" si="6"/>
        <v>0</v>
      </c>
      <c r="H257" s="22">
        <f t="shared" si="7"/>
        <v>0</v>
      </c>
    </row>
    <row r="258" spans="1:8">
      <c r="A258" t="s">
        <v>58</v>
      </c>
      <c r="B258" t="s">
        <v>489</v>
      </c>
      <c r="C258">
        <v>13559</v>
      </c>
      <c r="D258" t="s">
        <v>455</v>
      </c>
      <c r="E258">
        <f>+SUMIFS(Tabla1[cantidad],Tabla1[articulo],C258,Tabla1[id_item_bodega2],A258,Tabla1[GRUPO],COMP!B2153)</f>
        <v>0</v>
      </c>
      <c r="F258">
        <f>+SUMIFS('INV. EDADES'!F:F,'INV. EDADES'!I:I,A258,'INV. EDADES'!G:G,C258)</f>
        <v>0</v>
      </c>
      <c r="G258">
        <f t="shared" ref="G258:G321" si="8">+E258-F258</f>
        <v>0</v>
      </c>
      <c r="H258" s="22">
        <f t="shared" ref="H258:H321" si="9">IFERROR(+G258/E258,0)</f>
        <v>0</v>
      </c>
    </row>
    <row r="259" spans="1:8">
      <c r="A259" t="s">
        <v>58</v>
      </c>
      <c r="B259" t="s">
        <v>489</v>
      </c>
      <c r="C259">
        <v>72012</v>
      </c>
      <c r="D259" t="s">
        <v>455</v>
      </c>
      <c r="E259">
        <f>+SUMIFS(Tabla1[cantidad],Tabla1[articulo],C259,Tabla1[id_item_bodega2],A259,Tabla1[GRUPO],COMP!B2155)</f>
        <v>0</v>
      </c>
      <c r="F259">
        <f>+SUMIFS('INV. EDADES'!F:F,'INV. EDADES'!I:I,A259,'INV. EDADES'!G:G,C259)</f>
        <v>0</v>
      </c>
      <c r="G259">
        <f t="shared" si="8"/>
        <v>0</v>
      </c>
      <c r="H259" s="22">
        <f t="shared" si="9"/>
        <v>0</v>
      </c>
    </row>
    <row r="260" spans="1:8">
      <c r="A260" t="s">
        <v>58</v>
      </c>
      <c r="B260" t="s">
        <v>489</v>
      </c>
      <c r="C260">
        <v>73012</v>
      </c>
      <c r="D260" t="s">
        <v>464</v>
      </c>
      <c r="E260">
        <f>+SUMIFS(Tabla1[cantidad],Tabla1[articulo],C260,Tabla1[id_item_bodega2],A260,Tabla1[GRUPO],COMP!B2157)</f>
        <v>0</v>
      </c>
      <c r="F260">
        <f>+SUMIFS('INV. EDADES'!F:F,'INV. EDADES'!I:I,A260,'INV. EDADES'!G:G,C260)</f>
        <v>0</v>
      </c>
      <c r="G260">
        <f t="shared" si="8"/>
        <v>0</v>
      </c>
      <c r="H260" s="22">
        <f t="shared" si="9"/>
        <v>0</v>
      </c>
    </row>
    <row r="261" spans="1:8">
      <c r="A261" t="s">
        <v>58</v>
      </c>
      <c r="B261" t="s">
        <v>489</v>
      </c>
      <c r="C261">
        <v>10406</v>
      </c>
      <c r="D261" t="s">
        <v>473</v>
      </c>
      <c r="E261">
        <f>+SUMIFS(Tabla1[cantidad],Tabla1[articulo],C261,Tabla1[id_item_bodega2],A261,Tabla1[GRUPO],COMP!B2164)</f>
        <v>0</v>
      </c>
      <c r="F261">
        <f>+SUMIFS('INV. EDADES'!F:F,'INV. EDADES'!I:I,A261,'INV. EDADES'!G:G,C261)</f>
        <v>0</v>
      </c>
      <c r="G261">
        <f t="shared" si="8"/>
        <v>0</v>
      </c>
      <c r="H261" s="22">
        <f t="shared" si="9"/>
        <v>0</v>
      </c>
    </row>
    <row r="262" spans="1:8">
      <c r="A262" t="s">
        <v>58</v>
      </c>
      <c r="B262" t="s">
        <v>489</v>
      </c>
      <c r="C262">
        <v>13303</v>
      </c>
      <c r="D262" t="s">
        <v>473</v>
      </c>
      <c r="E262">
        <f>+SUMIFS(Tabla1[cantidad],Tabla1[articulo],C262,Tabla1[id_item_bodega2],A262,Tabla1[GRUPO],COMP!B2171)</f>
        <v>0</v>
      </c>
      <c r="F262">
        <f>+SUMIFS('INV. EDADES'!F:F,'INV. EDADES'!I:I,A262,'INV. EDADES'!G:G,C262)</f>
        <v>0</v>
      </c>
      <c r="G262">
        <f t="shared" si="8"/>
        <v>0</v>
      </c>
      <c r="H262" s="22">
        <f t="shared" si="9"/>
        <v>0</v>
      </c>
    </row>
    <row r="263" spans="1:8">
      <c r="A263" t="s">
        <v>58</v>
      </c>
      <c r="B263" t="s">
        <v>489</v>
      </c>
      <c r="C263">
        <v>13401</v>
      </c>
      <c r="D263" t="s">
        <v>473</v>
      </c>
      <c r="E263">
        <f>+SUMIFS(Tabla1[cantidad],Tabla1[articulo],C263,Tabla1[id_item_bodega2],A263,Tabla1[GRUPO],COMP!B2172)</f>
        <v>0</v>
      </c>
      <c r="F263">
        <f>+SUMIFS('INV. EDADES'!F:F,'INV. EDADES'!I:I,A263,'INV. EDADES'!G:G,C263)</f>
        <v>0</v>
      </c>
      <c r="G263">
        <f t="shared" si="8"/>
        <v>0</v>
      </c>
      <c r="H263" s="22">
        <f t="shared" si="9"/>
        <v>0</v>
      </c>
    </row>
    <row r="264" spans="1:8">
      <c r="A264" t="s">
        <v>58</v>
      </c>
      <c r="B264" t="s">
        <v>489</v>
      </c>
      <c r="C264">
        <v>100</v>
      </c>
      <c r="D264" t="s">
        <v>473</v>
      </c>
      <c r="E264">
        <f>+SUMIFS(Tabla1[cantidad],Tabla1[articulo],C264,Tabla1[id_item_bodega2],A264,Tabla1[GRUPO],COMP!B2173)</f>
        <v>0</v>
      </c>
      <c r="F264">
        <f>+SUMIFS('INV. EDADES'!F:F,'INV. EDADES'!I:I,A264,'INV. EDADES'!G:G,C264)</f>
        <v>0</v>
      </c>
      <c r="G264">
        <f t="shared" si="8"/>
        <v>0</v>
      </c>
      <c r="H264" s="22">
        <f t="shared" si="9"/>
        <v>0</v>
      </c>
    </row>
    <row r="265" spans="1:8">
      <c r="A265" t="s">
        <v>58</v>
      </c>
      <c r="B265" t="s">
        <v>489</v>
      </c>
      <c r="C265">
        <v>72501</v>
      </c>
      <c r="D265" t="s">
        <v>473</v>
      </c>
      <c r="E265">
        <f>+SUMIFS(Tabla1[cantidad],Tabla1[articulo],C265,Tabla1[id_item_bodega2],A265,Tabla1[GRUPO],COMP!B2174)</f>
        <v>0</v>
      </c>
      <c r="F265">
        <f>+SUMIFS('INV. EDADES'!F:F,'INV. EDADES'!I:I,A265,'INV. EDADES'!G:G,C265)</f>
        <v>0</v>
      </c>
      <c r="G265">
        <f t="shared" si="8"/>
        <v>0</v>
      </c>
      <c r="H265" s="22">
        <f t="shared" si="9"/>
        <v>0</v>
      </c>
    </row>
    <row r="266" spans="1:8">
      <c r="A266" t="s">
        <v>58</v>
      </c>
      <c r="B266" t="s">
        <v>489</v>
      </c>
      <c r="C266">
        <v>13368</v>
      </c>
      <c r="D266" t="s">
        <v>473</v>
      </c>
      <c r="E266">
        <f>+SUMIFS(Tabla1[cantidad],Tabla1[articulo],C266,Tabla1[id_item_bodega2],A266,Tabla1[GRUPO],COMP!B2175)</f>
        <v>0</v>
      </c>
      <c r="F266">
        <f>+SUMIFS('INV. EDADES'!F:F,'INV. EDADES'!I:I,A266,'INV. EDADES'!G:G,C266)</f>
        <v>0</v>
      </c>
      <c r="G266">
        <f t="shared" si="8"/>
        <v>0</v>
      </c>
      <c r="H266" s="22">
        <f t="shared" si="9"/>
        <v>0</v>
      </c>
    </row>
    <row r="267" spans="1:8">
      <c r="A267" t="s">
        <v>58</v>
      </c>
      <c r="B267" t="s">
        <v>489</v>
      </c>
      <c r="C267">
        <v>10104</v>
      </c>
      <c r="D267" t="s">
        <v>443</v>
      </c>
      <c r="E267">
        <f>+SUMIFS(Tabla1[cantidad],Tabla1[articulo],C267,Tabla1[id_item_bodega2],A267,Tabla1[GRUPO],COMP!B2176)</f>
        <v>0</v>
      </c>
      <c r="F267">
        <f>+SUMIFS('INV. EDADES'!F:F,'INV. EDADES'!I:I,A267,'INV. EDADES'!G:G,C267)</f>
        <v>0</v>
      </c>
      <c r="G267">
        <f t="shared" si="8"/>
        <v>0</v>
      </c>
      <c r="H267" s="22">
        <f t="shared" si="9"/>
        <v>0</v>
      </c>
    </row>
    <row r="268" spans="1:8">
      <c r="A268" t="s">
        <v>58</v>
      </c>
      <c r="B268" t="s">
        <v>489</v>
      </c>
      <c r="C268">
        <v>300</v>
      </c>
      <c r="D268" t="s">
        <v>457</v>
      </c>
      <c r="E268">
        <f>+SUMIFS(Tabla1[cantidad],Tabla1[articulo],C268,Tabla1[id_item_bodega2],A268,Tabla1[GRUPO],COMP!B2177)</f>
        <v>0</v>
      </c>
      <c r="F268">
        <f>+SUMIFS('INV. EDADES'!F:F,'INV. EDADES'!I:I,A268,'INV. EDADES'!G:G,C268)</f>
        <v>0</v>
      </c>
      <c r="G268">
        <f t="shared" si="8"/>
        <v>0</v>
      </c>
      <c r="H268" s="22">
        <f t="shared" si="9"/>
        <v>0</v>
      </c>
    </row>
    <row r="269" spans="1:8">
      <c r="A269" t="s">
        <v>58</v>
      </c>
      <c r="B269" t="s">
        <v>489</v>
      </c>
      <c r="C269">
        <v>52378</v>
      </c>
      <c r="D269" t="s">
        <v>457</v>
      </c>
      <c r="E269">
        <f>+SUMIFS(Tabla1[cantidad],Tabla1[articulo],C269,Tabla1[id_item_bodega2],A269,Tabla1[GRUPO],COMP!B2178)</f>
        <v>0</v>
      </c>
      <c r="F269">
        <f>+SUMIFS('INV. EDADES'!F:F,'INV. EDADES'!I:I,A269,'INV. EDADES'!G:G,C269)</f>
        <v>0</v>
      </c>
      <c r="G269">
        <f t="shared" si="8"/>
        <v>0</v>
      </c>
      <c r="H269" s="22">
        <f t="shared" si="9"/>
        <v>0</v>
      </c>
    </row>
    <row r="270" spans="1:8">
      <c r="A270" t="s">
        <v>58</v>
      </c>
      <c r="B270" t="s">
        <v>489</v>
      </c>
      <c r="C270">
        <v>10203</v>
      </c>
      <c r="D270" t="s">
        <v>457</v>
      </c>
      <c r="E270">
        <f>+SUMIFS(Tabla1[cantidad],Tabla1[articulo],C270,Tabla1[id_item_bodega2],A270,Tabla1[GRUPO],COMP!B2179)</f>
        <v>0</v>
      </c>
      <c r="F270">
        <f>+SUMIFS('INV. EDADES'!F:F,'INV. EDADES'!I:I,A270,'INV. EDADES'!G:G,C270)</f>
        <v>0</v>
      </c>
      <c r="G270">
        <f t="shared" si="8"/>
        <v>0</v>
      </c>
      <c r="H270" s="22">
        <f t="shared" si="9"/>
        <v>0</v>
      </c>
    </row>
    <row r="271" spans="1:8">
      <c r="A271" t="s">
        <v>58</v>
      </c>
      <c r="B271" t="s">
        <v>489</v>
      </c>
      <c r="C271">
        <v>12370</v>
      </c>
      <c r="D271" t="s">
        <v>443</v>
      </c>
      <c r="E271">
        <f>+SUMIFS(Tabla1[cantidad],Tabla1[articulo],C271,Tabla1[id_item_bodega2],A271,Tabla1[GRUPO],COMP!B2180)</f>
        <v>0</v>
      </c>
      <c r="F271">
        <f>+SUMIFS('INV. EDADES'!F:F,'INV. EDADES'!I:I,A271,'INV. EDADES'!G:G,C271)</f>
        <v>0</v>
      </c>
      <c r="G271">
        <f t="shared" si="8"/>
        <v>0</v>
      </c>
      <c r="H271" s="22">
        <f t="shared" si="9"/>
        <v>0</v>
      </c>
    </row>
    <row r="272" spans="1:8">
      <c r="A272" t="s">
        <v>58</v>
      </c>
      <c r="B272" t="s">
        <v>489</v>
      </c>
      <c r="C272">
        <v>52377</v>
      </c>
      <c r="D272" t="s">
        <v>450</v>
      </c>
      <c r="E272">
        <f>+SUMIFS(Tabla1[cantidad],Tabla1[articulo],C272,Tabla1[id_item_bodega2],A272,Tabla1[GRUPO],COMP!B2181)</f>
        <v>0</v>
      </c>
      <c r="F272">
        <f>+SUMIFS('INV. EDADES'!F:F,'INV. EDADES'!I:I,A272,'INV. EDADES'!G:G,C272)</f>
        <v>0</v>
      </c>
      <c r="G272">
        <f t="shared" si="8"/>
        <v>0</v>
      </c>
      <c r="H272" s="22">
        <f t="shared" si="9"/>
        <v>0</v>
      </c>
    </row>
    <row r="273" spans="1:8">
      <c r="A273" t="s">
        <v>58</v>
      </c>
      <c r="B273" t="s">
        <v>489</v>
      </c>
      <c r="C273">
        <v>10306</v>
      </c>
      <c r="D273" t="s">
        <v>450</v>
      </c>
      <c r="E273">
        <f>+SUMIFS(Tabla1[cantidad],Tabla1[articulo],C273,Tabla1[id_item_bodega2],A273,Tabla1[GRUPO],COMP!B2182)</f>
        <v>0</v>
      </c>
      <c r="F273">
        <f>+SUMIFS('INV. EDADES'!F:F,'INV. EDADES'!I:I,A273,'INV. EDADES'!G:G,C273)</f>
        <v>0</v>
      </c>
      <c r="G273">
        <f t="shared" si="8"/>
        <v>0</v>
      </c>
      <c r="H273" s="22">
        <f t="shared" si="9"/>
        <v>0</v>
      </c>
    </row>
    <row r="274" spans="1:8">
      <c r="A274" t="s">
        <v>58</v>
      </c>
      <c r="B274" t="s">
        <v>489</v>
      </c>
      <c r="C274">
        <v>10311</v>
      </c>
      <c r="D274" t="s">
        <v>453</v>
      </c>
      <c r="E274">
        <f>+SUMIFS(Tabla1[cantidad],Tabla1[articulo],C274,Tabla1[id_item_bodega2],A274,Tabla1[GRUPO],COMP!B2183)</f>
        <v>0</v>
      </c>
      <c r="F274">
        <f>+SUMIFS('INV. EDADES'!F:F,'INV. EDADES'!I:I,A274,'INV. EDADES'!G:G,C274)</f>
        <v>0</v>
      </c>
      <c r="G274">
        <f t="shared" si="8"/>
        <v>0</v>
      </c>
      <c r="H274" s="22">
        <f t="shared" si="9"/>
        <v>0</v>
      </c>
    </row>
    <row r="275" spans="1:8">
      <c r="A275" t="s">
        <v>58</v>
      </c>
      <c r="B275" t="s">
        <v>489</v>
      </c>
      <c r="C275">
        <v>13503</v>
      </c>
      <c r="D275" t="s">
        <v>461</v>
      </c>
      <c r="E275">
        <f>+SUMIFS(Tabla1[cantidad],Tabla1[articulo],C275,Tabla1[id_item_bodega2],A275,Tabla1[GRUPO],COMP!B2186)</f>
        <v>0</v>
      </c>
      <c r="F275">
        <f>+SUMIFS('INV. EDADES'!F:F,'INV. EDADES'!I:I,A275,'INV. EDADES'!G:G,C275)</f>
        <v>0</v>
      </c>
      <c r="G275">
        <f t="shared" si="8"/>
        <v>0</v>
      </c>
      <c r="H275" s="22">
        <f t="shared" si="9"/>
        <v>0</v>
      </c>
    </row>
    <row r="276" spans="1:8">
      <c r="A276" t="s">
        <v>58</v>
      </c>
      <c r="B276" t="s">
        <v>489</v>
      </c>
      <c r="C276">
        <v>10101</v>
      </c>
      <c r="D276" t="s">
        <v>461</v>
      </c>
      <c r="E276">
        <f>+SUMIFS(Tabla1[cantidad],Tabla1[articulo],C276,Tabla1[id_item_bodega2],A276,Tabla1[GRUPO],COMP!B2188)</f>
        <v>0</v>
      </c>
      <c r="F276">
        <f>+SUMIFS('INV. EDADES'!F:F,'INV. EDADES'!I:I,A276,'INV. EDADES'!G:G,C276)</f>
        <v>0</v>
      </c>
      <c r="G276">
        <f t="shared" si="8"/>
        <v>0</v>
      </c>
      <c r="H276" s="22">
        <f t="shared" si="9"/>
        <v>0</v>
      </c>
    </row>
    <row r="277" spans="1:8">
      <c r="A277" t="s">
        <v>58</v>
      </c>
      <c r="B277" t="s">
        <v>489</v>
      </c>
      <c r="C277">
        <v>10201</v>
      </c>
      <c r="D277" t="s">
        <v>586</v>
      </c>
      <c r="E277">
        <f>+SUMIFS(Tabla1[cantidad],Tabla1[articulo],C277,Tabla1[id_item_bodega2],A277,Tabla1[GRUPO],COMP!B2189)</f>
        <v>0</v>
      </c>
      <c r="F277">
        <f>+SUMIFS('INV. EDADES'!F:F,'INV. EDADES'!I:I,A277,'INV. EDADES'!G:G,C277)</f>
        <v>0</v>
      </c>
      <c r="G277">
        <f t="shared" si="8"/>
        <v>0</v>
      </c>
      <c r="H277" s="22">
        <f t="shared" si="9"/>
        <v>0</v>
      </c>
    </row>
    <row r="278" spans="1:8">
      <c r="A278" t="s">
        <v>58</v>
      </c>
      <c r="B278" t="s">
        <v>489</v>
      </c>
      <c r="C278">
        <v>73501</v>
      </c>
      <c r="D278" t="s">
        <v>586</v>
      </c>
      <c r="E278">
        <f>+SUMIFS(Tabla1[cantidad],Tabla1[articulo],C278,Tabla1[id_item_bodega2],A278,Tabla1[GRUPO],COMP!B2190)</f>
        <v>0</v>
      </c>
      <c r="F278">
        <f>+SUMIFS('INV. EDADES'!F:F,'INV. EDADES'!I:I,A278,'INV. EDADES'!G:G,C278)</f>
        <v>0</v>
      </c>
      <c r="G278">
        <f t="shared" si="8"/>
        <v>0</v>
      </c>
      <c r="H278" s="22">
        <f t="shared" si="9"/>
        <v>0</v>
      </c>
    </row>
    <row r="279" spans="1:8">
      <c r="A279" t="s">
        <v>58</v>
      </c>
      <c r="B279" t="s">
        <v>489</v>
      </c>
      <c r="C279">
        <v>76501</v>
      </c>
      <c r="D279" t="s">
        <v>586</v>
      </c>
      <c r="E279">
        <f>+SUMIFS(Tabla1[cantidad],Tabla1[articulo],C279,Tabla1[id_item_bodega2],A279,Tabla1[GRUPO],COMP!B2191)</f>
        <v>0</v>
      </c>
      <c r="F279">
        <f>+SUMIFS('INV. EDADES'!F:F,'INV. EDADES'!I:I,A279,'INV. EDADES'!G:G,C279)</f>
        <v>0</v>
      </c>
      <c r="G279">
        <f t="shared" si="8"/>
        <v>0</v>
      </c>
      <c r="H279" s="22">
        <f t="shared" si="9"/>
        <v>0</v>
      </c>
    </row>
    <row r="280" spans="1:8">
      <c r="A280" t="s">
        <v>58</v>
      </c>
      <c r="B280" t="s">
        <v>489</v>
      </c>
      <c r="C280">
        <v>76601</v>
      </c>
      <c r="D280" t="s">
        <v>586</v>
      </c>
      <c r="E280">
        <f>+SUMIFS(Tabla1[cantidad],Tabla1[articulo],C280,Tabla1[id_item_bodega2],A280,Tabla1[GRUPO],COMP!B2192)</f>
        <v>0</v>
      </c>
      <c r="F280">
        <f>+SUMIFS('INV. EDADES'!F:F,'INV. EDADES'!I:I,A280,'INV. EDADES'!G:G,C280)</f>
        <v>0</v>
      </c>
      <c r="G280">
        <f t="shared" si="8"/>
        <v>0</v>
      </c>
      <c r="H280" s="22">
        <f t="shared" si="9"/>
        <v>0</v>
      </c>
    </row>
    <row r="281" spans="1:8">
      <c r="A281" t="s">
        <v>58</v>
      </c>
      <c r="B281" t="s">
        <v>489</v>
      </c>
      <c r="C281">
        <v>76701</v>
      </c>
      <c r="D281" t="s">
        <v>586</v>
      </c>
      <c r="E281">
        <f>+SUMIFS(Tabla1[cantidad],Tabla1[articulo],C281,Tabla1[id_item_bodega2],A281,Tabla1[GRUPO],COMP!B2193)</f>
        <v>0</v>
      </c>
      <c r="F281">
        <f>+SUMIFS('INV. EDADES'!F:F,'INV. EDADES'!I:I,A281,'INV. EDADES'!G:G,C281)</f>
        <v>0</v>
      </c>
      <c r="G281">
        <f t="shared" si="8"/>
        <v>0</v>
      </c>
      <c r="H281" s="22">
        <f t="shared" si="9"/>
        <v>0</v>
      </c>
    </row>
    <row r="282" spans="1:8">
      <c r="A282" t="s">
        <v>58</v>
      </c>
      <c r="B282" t="s">
        <v>489</v>
      </c>
      <c r="C282">
        <v>77101</v>
      </c>
      <c r="D282" t="s">
        <v>586</v>
      </c>
      <c r="E282">
        <f>+SUMIFS(Tabla1[cantidad],Tabla1[articulo],C282,Tabla1[id_item_bodega2],A282,Tabla1[GRUPO],COMP!B2194)</f>
        <v>0</v>
      </c>
      <c r="F282">
        <f>+SUMIFS('INV. EDADES'!F:F,'INV. EDADES'!I:I,A282,'INV. EDADES'!G:G,C282)</f>
        <v>0</v>
      </c>
      <c r="G282">
        <f t="shared" si="8"/>
        <v>0</v>
      </c>
      <c r="H282" s="22">
        <f t="shared" si="9"/>
        <v>0</v>
      </c>
    </row>
    <row r="283" spans="1:8">
      <c r="A283" t="s">
        <v>58</v>
      </c>
      <c r="B283" t="s">
        <v>489</v>
      </c>
      <c r="C283">
        <v>78001</v>
      </c>
      <c r="D283" t="s">
        <v>520</v>
      </c>
      <c r="E283">
        <f>+SUMIFS(Tabla1[cantidad],Tabla1[articulo],C283,Tabla1[id_item_bodega2],A283,Tabla1[GRUPO],COMP!B2195)</f>
        <v>0</v>
      </c>
      <c r="F283">
        <f>+SUMIFS('INV. EDADES'!F:F,'INV. EDADES'!I:I,A283,'INV. EDADES'!G:G,C283)</f>
        <v>0</v>
      </c>
      <c r="G283">
        <f t="shared" si="8"/>
        <v>0</v>
      </c>
      <c r="H283" s="22">
        <f t="shared" si="9"/>
        <v>0</v>
      </c>
    </row>
    <row r="284" spans="1:8">
      <c r="A284" t="s">
        <v>58</v>
      </c>
      <c r="B284" t="s">
        <v>489</v>
      </c>
      <c r="C284">
        <v>14311</v>
      </c>
      <c r="D284" t="s">
        <v>520</v>
      </c>
      <c r="E284">
        <f>+SUMIFS(Tabla1[cantidad],Tabla1[articulo],C284,Tabla1[id_item_bodega2],A284,Tabla1[GRUPO],COMP!B2200)</f>
        <v>0</v>
      </c>
      <c r="F284">
        <f>+SUMIFS('INV. EDADES'!F:F,'INV. EDADES'!I:I,A284,'INV. EDADES'!G:G,C284)</f>
        <v>0</v>
      </c>
      <c r="G284">
        <f t="shared" si="8"/>
        <v>0</v>
      </c>
      <c r="H284" s="22">
        <f t="shared" si="9"/>
        <v>0</v>
      </c>
    </row>
    <row r="285" spans="1:8">
      <c r="A285" t="s">
        <v>58</v>
      </c>
      <c r="B285" t="s">
        <v>489</v>
      </c>
      <c r="C285">
        <v>10410</v>
      </c>
      <c r="D285" t="s">
        <v>520</v>
      </c>
      <c r="E285">
        <f>+SUMIFS(Tabla1[cantidad],Tabla1[articulo],C285,Tabla1[id_item_bodega2],A285,Tabla1[GRUPO],COMP!B2201)</f>
        <v>0</v>
      </c>
      <c r="F285">
        <f>+SUMIFS('INV. EDADES'!F:F,'INV. EDADES'!I:I,A285,'INV. EDADES'!G:G,C285)</f>
        <v>0</v>
      </c>
      <c r="G285">
        <f t="shared" si="8"/>
        <v>0</v>
      </c>
      <c r="H285" s="22">
        <f t="shared" si="9"/>
        <v>0</v>
      </c>
    </row>
    <row r="286" spans="1:8">
      <c r="A286" t="s">
        <v>58</v>
      </c>
      <c r="B286" t="s">
        <v>489</v>
      </c>
      <c r="C286">
        <v>10268</v>
      </c>
      <c r="D286" t="s">
        <v>520</v>
      </c>
      <c r="E286">
        <f>+SUMIFS(Tabla1[cantidad],Tabla1[articulo],C286,Tabla1[id_item_bodega2],A286,Tabla1[GRUPO],COMP!B2202)</f>
        <v>0</v>
      </c>
      <c r="F286">
        <f>+SUMIFS('INV. EDADES'!F:F,'INV. EDADES'!I:I,A286,'INV. EDADES'!G:G,C286)</f>
        <v>0</v>
      </c>
      <c r="G286">
        <f t="shared" si="8"/>
        <v>0</v>
      </c>
      <c r="H286" s="22">
        <f t="shared" si="9"/>
        <v>0</v>
      </c>
    </row>
    <row r="287" spans="1:8">
      <c r="A287" t="s">
        <v>58</v>
      </c>
      <c r="B287" t="s">
        <v>489</v>
      </c>
      <c r="C287">
        <v>14348</v>
      </c>
      <c r="D287" t="s">
        <v>520</v>
      </c>
      <c r="E287">
        <f>+SUMIFS(Tabla1[cantidad],Tabla1[articulo],C287,Tabla1[id_item_bodega2],A287,Tabla1[GRUPO],COMP!B2203)</f>
        <v>0</v>
      </c>
      <c r="F287">
        <f>+SUMIFS('INV. EDADES'!F:F,'INV. EDADES'!I:I,A287,'INV. EDADES'!G:G,C287)</f>
        <v>0</v>
      </c>
      <c r="G287">
        <f t="shared" si="8"/>
        <v>0</v>
      </c>
      <c r="H287" s="22">
        <f t="shared" si="9"/>
        <v>0</v>
      </c>
    </row>
    <row r="288" spans="1:8">
      <c r="A288" t="s">
        <v>58</v>
      </c>
      <c r="B288" t="s">
        <v>489</v>
      </c>
      <c r="C288">
        <v>10503</v>
      </c>
      <c r="D288" t="s">
        <v>520</v>
      </c>
      <c r="E288">
        <f>+SUMIFS(Tabla1[cantidad],Tabla1[articulo],C288,Tabla1[id_item_bodega2],A288,Tabla1[GRUPO],COMP!B2204)</f>
        <v>0</v>
      </c>
      <c r="F288">
        <f>+SUMIFS('INV. EDADES'!F:F,'INV. EDADES'!I:I,A288,'INV. EDADES'!G:G,C288)</f>
        <v>0</v>
      </c>
      <c r="G288">
        <f t="shared" si="8"/>
        <v>0</v>
      </c>
      <c r="H288" s="22">
        <f t="shared" si="9"/>
        <v>0</v>
      </c>
    </row>
    <row r="289" spans="1:8">
      <c r="A289" t="s">
        <v>58</v>
      </c>
      <c r="B289" t="s">
        <v>489</v>
      </c>
      <c r="C289">
        <v>12306</v>
      </c>
      <c r="D289" t="s">
        <v>58</v>
      </c>
      <c r="E289">
        <f>+SUMIFS(Tabla1[cantidad],Tabla1[articulo],C289,Tabla1[id_item_bodega2],A289,Tabla1[GRUPO],COMP!B2206)</f>
        <v>0</v>
      </c>
      <c r="F289">
        <f>+SUMIFS('INV. EDADES'!F:F,'INV. EDADES'!I:I,A289,'INV. EDADES'!G:G,C289)</f>
        <v>0</v>
      </c>
      <c r="G289">
        <f t="shared" si="8"/>
        <v>0</v>
      </c>
      <c r="H289" s="22">
        <f t="shared" si="9"/>
        <v>0</v>
      </c>
    </row>
    <row r="290" spans="1:8">
      <c r="A290" t="s">
        <v>58</v>
      </c>
      <c r="B290" t="s">
        <v>489</v>
      </c>
      <c r="C290">
        <v>10305</v>
      </c>
      <c r="D290" t="s">
        <v>58</v>
      </c>
      <c r="E290">
        <f>+SUMIFS(Tabla1[cantidad],Tabla1[articulo],C290,Tabla1[id_item_bodega2],A290,Tabla1[GRUPO],COMP!B2209)</f>
        <v>0</v>
      </c>
      <c r="F290">
        <f>+SUMIFS('INV. EDADES'!F:F,'INV. EDADES'!I:I,A290,'INV. EDADES'!G:G,C290)</f>
        <v>0</v>
      </c>
      <c r="G290">
        <f t="shared" si="8"/>
        <v>0</v>
      </c>
      <c r="H290" s="22">
        <f t="shared" si="9"/>
        <v>0</v>
      </c>
    </row>
    <row r="291" spans="1:8">
      <c r="A291" t="s">
        <v>58</v>
      </c>
      <c r="B291" t="s">
        <v>489</v>
      </c>
      <c r="C291">
        <v>10389</v>
      </c>
      <c r="D291" t="s">
        <v>58</v>
      </c>
      <c r="E291">
        <f>+SUMIFS(Tabla1[cantidad],Tabla1[articulo],C291,Tabla1[id_item_bodega2],A291,Tabla1[GRUPO],COMP!B2210)</f>
        <v>0</v>
      </c>
      <c r="F291">
        <f>+SUMIFS('INV. EDADES'!F:F,'INV. EDADES'!I:I,A291,'INV. EDADES'!G:G,C291)</f>
        <v>0</v>
      </c>
      <c r="G291">
        <f t="shared" si="8"/>
        <v>0</v>
      </c>
      <c r="H291" s="22">
        <f t="shared" si="9"/>
        <v>0</v>
      </c>
    </row>
    <row r="292" spans="1:8">
      <c r="A292" t="s">
        <v>58</v>
      </c>
      <c r="B292" t="s">
        <v>489</v>
      </c>
      <c r="C292">
        <v>10405</v>
      </c>
      <c r="D292" t="s">
        <v>58</v>
      </c>
      <c r="E292">
        <f>+SUMIFS(Tabla1[cantidad],Tabla1[articulo],C292,Tabla1[id_item_bodega2],A292,Tabla1[GRUPO],COMP!B2211)</f>
        <v>0</v>
      </c>
      <c r="F292">
        <f>+SUMIFS('INV. EDADES'!F:F,'INV. EDADES'!I:I,A292,'INV. EDADES'!G:G,C292)</f>
        <v>0</v>
      </c>
      <c r="G292">
        <f t="shared" si="8"/>
        <v>0</v>
      </c>
      <c r="H292" s="22">
        <f t="shared" si="9"/>
        <v>0</v>
      </c>
    </row>
    <row r="293" spans="1:8">
      <c r="A293" t="s">
        <v>58</v>
      </c>
      <c r="B293" t="s">
        <v>489</v>
      </c>
      <c r="C293">
        <v>10490</v>
      </c>
      <c r="D293" t="s">
        <v>58</v>
      </c>
      <c r="E293">
        <f>+SUMIFS(Tabla1[cantidad],Tabla1[articulo],C293,Tabla1[id_item_bodega2],A293,Tabla1[GRUPO],COMP!B2212)</f>
        <v>0</v>
      </c>
      <c r="F293">
        <f>+SUMIFS('INV. EDADES'!F:F,'INV. EDADES'!I:I,A293,'INV. EDADES'!G:G,C293)</f>
        <v>0</v>
      </c>
      <c r="G293">
        <f t="shared" si="8"/>
        <v>0</v>
      </c>
      <c r="H293" s="22">
        <f t="shared" si="9"/>
        <v>0</v>
      </c>
    </row>
    <row r="294" spans="1:8">
      <c r="A294" t="s">
        <v>58</v>
      </c>
      <c r="B294" t="s">
        <v>489</v>
      </c>
      <c r="C294">
        <v>10488</v>
      </c>
      <c r="D294" t="s">
        <v>58</v>
      </c>
      <c r="E294">
        <f>+SUMIFS(Tabla1[cantidad],Tabla1[articulo],C294,Tabla1[id_item_bodega2],A294,Tabla1[GRUPO],COMP!B2213)</f>
        <v>0</v>
      </c>
      <c r="F294">
        <f>+SUMIFS('INV. EDADES'!F:F,'INV. EDADES'!I:I,A294,'INV. EDADES'!G:G,C294)</f>
        <v>0</v>
      </c>
      <c r="G294">
        <f t="shared" si="8"/>
        <v>0</v>
      </c>
      <c r="H294" s="22">
        <f t="shared" si="9"/>
        <v>0</v>
      </c>
    </row>
    <row r="295" spans="1:8">
      <c r="A295" t="s">
        <v>58</v>
      </c>
      <c r="B295" t="s">
        <v>489</v>
      </c>
      <c r="C295">
        <v>10312</v>
      </c>
      <c r="D295" t="s">
        <v>58</v>
      </c>
      <c r="E295">
        <f>+SUMIFS(Tabla1[cantidad],Tabla1[articulo],C295,Tabla1[id_item_bodega2],A295,Tabla1[GRUPO],COMP!B2214)</f>
        <v>0</v>
      </c>
      <c r="F295">
        <f>+SUMIFS('INV. EDADES'!F:F,'INV. EDADES'!I:I,A295,'INV. EDADES'!G:G,C295)</f>
        <v>0</v>
      </c>
      <c r="G295">
        <f t="shared" si="8"/>
        <v>0</v>
      </c>
      <c r="H295" s="22">
        <f t="shared" si="9"/>
        <v>0</v>
      </c>
    </row>
    <row r="296" spans="1:8">
      <c r="A296" t="s">
        <v>58</v>
      </c>
      <c r="B296" t="s">
        <v>489</v>
      </c>
      <c r="C296">
        <v>10589</v>
      </c>
      <c r="D296" t="s">
        <v>58</v>
      </c>
      <c r="E296">
        <f>+SUMIFS(Tabla1[cantidad],Tabla1[articulo],C296,Tabla1[id_item_bodega2],A296,Tabla1[GRUPO],COMP!B2215)</f>
        <v>0</v>
      </c>
      <c r="F296">
        <f>+SUMIFS('INV. EDADES'!F:F,'INV. EDADES'!I:I,A296,'INV. EDADES'!G:G,C296)</f>
        <v>0</v>
      </c>
      <c r="G296">
        <f t="shared" si="8"/>
        <v>0</v>
      </c>
      <c r="H296" s="22">
        <f t="shared" si="9"/>
        <v>0</v>
      </c>
    </row>
    <row r="297" spans="1:8">
      <c r="A297" t="s">
        <v>58</v>
      </c>
      <c r="B297" t="s">
        <v>489</v>
      </c>
      <c r="C297">
        <v>10580</v>
      </c>
      <c r="D297" t="s">
        <v>587</v>
      </c>
      <c r="E297">
        <f>+SUMIFS(Tabla1[cantidad],Tabla1[articulo],C297,Tabla1[id_item_bodega2],A297,Tabla1[GRUPO],COMP!B2216)</f>
        <v>0</v>
      </c>
      <c r="F297">
        <f>+SUMIFS('INV. EDADES'!F:F,'INV. EDADES'!I:I,A297,'INV. EDADES'!G:G,C297)</f>
        <v>0</v>
      </c>
      <c r="G297">
        <f t="shared" si="8"/>
        <v>0</v>
      </c>
      <c r="H297" s="22">
        <f t="shared" si="9"/>
        <v>0</v>
      </c>
    </row>
    <row r="298" spans="1:8">
      <c r="A298" t="s">
        <v>58</v>
      </c>
      <c r="B298" t="s">
        <v>489</v>
      </c>
      <c r="C298">
        <v>13580</v>
      </c>
      <c r="D298" t="s">
        <v>535</v>
      </c>
      <c r="E298">
        <f>+SUMIFS(Tabla1[cantidad],Tabla1[articulo],C298,Tabla1[id_item_bodega2],A298,Tabla1[GRUPO],COMP!B2218)</f>
        <v>0</v>
      </c>
      <c r="F298">
        <f>+SUMIFS('INV. EDADES'!F:F,'INV. EDADES'!I:I,A298,'INV. EDADES'!G:G,C298)</f>
        <v>0</v>
      </c>
      <c r="G298">
        <f t="shared" si="8"/>
        <v>0</v>
      </c>
      <c r="H298" s="22">
        <f t="shared" si="9"/>
        <v>0</v>
      </c>
    </row>
    <row r="299" spans="1:8">
      <c r="A299" t="s">
        <v>58</v>
      </c>
      <c r="B299" t="s">
        <v>489</v>
      </c>
      <c r="C299">
        <v>12360</v>
      </c>
      <c r="D299" t="s">
        <v>584</v>
      </c>
      <c r="E299">
        <f>+SUMIFS(Tabla1[cantidad],Tabla1[articulo],C299,Tabla1[id_item_bodega2],A299,Tabla1[GRUPO],COMP!B2219)</f>
        <v>0</v>
      </c>
      <c r="F299">
        <f>+SUMIFS('INV. EDADES'!F:F,'INV. EDADES'!I:I,A299,'INV. EDADES'!G:G,C299)</f>
        <v>0</v>
      </c>
      <c r="G299">
        <f t="shared" si="8"/>
        <v>0</v>
      </c>
      <c r="H299" s="22">
        <f t="shared" si="9"/>
        <v>0</v>
      </c>
    </row>
    <row r="300" spans="1:8">
      <c r="A300" t="s">
        <v>58</v>
      </c>
      <c r="B300" t="s">
        <v>489</v>
      </c>
      <c r="C300">
        <v>10489</v>
      </c>
      <c r="D300" t="s">
        <v>546</v>
      </c>
      <c r="E300">
        <f>+SUMIFS(Tabla1[cantidad],Tabla1[articulo],C300,Tabla1[id_item_bodega2],A300,Tabla1[GRUPO],COMP!B2221)</f>
        <v>0</v>
      </c>
      <c r="F300">
        <f>+SUMIFS('INV. EDADES'!F:F,'INV. EDADES'!I:I,A300,'INV. EDADES'!G:G,C300)</f>
        <v>0</v>
      </c>
      <c r="G300">
        <f t="shared" si="8"/>
        <v>0</v>
      </c>
      <c r="H300" s="22">
        <f t="shared" si="9"/>
        <v>0</v>
      </c>
    </row>
    <row r="301" spans="1:8">
      <c r="A301" t="s">
        <v>58</v>
      </c>
      <c r="B301" t="s">
        <v>489</v>
      </c>
      <c r="C301">
        <v>10416</v>
      </c>
      <c r="D301" t="s">
        <v>581</v>
      </c>
      <c r="E301">
        <f>+SUMIFS(Tabla1[cantidad],Tabla1[articulo],C301,Tabla1[id_item_bodega2],A301,Tabla1[GRUPO],COMP!B2222)</f>
        <v>0</v>
      </c>
      <c r="F301">
        <f>+SUMIFS('INV. EDADES'!F:F,'INV. EDADES'!I:I,A301,'INV. EDADES'!G:G,C301)</f>
        <v>0</v>
      </c>
      <c r="G301">
        <f t="shared" si="8"/>
        <v>0</v>
      </c>
      <c r="H301" s="22">
        <f t="shared" si="9"/>
        <v>0</v>
      </c>
    </row>
    <row r="302" spans="1:8">
      <c r="A302" t="s">
        <v>58</v>
      </c>
      <c r="B302" t="s">
        <v>489</v>
      </c>
      <c r="C302">
        <v>10367</v>
      </c>
      <c r="D302" t="s">
        <v>606</v>
      </c>
      <c r="E302">
        <f>+SUMIFS(Tabla1[cantidad],Tabla1[articulo],C302,Tabla1[id_item_bodega2],A302,Tabla1[GRUPO],COMP!B2223)</f>
        <v>0</v>
      </c>
      <c r="F302">
        <f>+SUMIFS('INV. EDADES'!F:F,'INV. EDADES'!I:I,A302,'INV. EDADES'!G:G,C302)</f>
        <v>0</v>
      </c>
      <c r="G302">
        <f t="shared" si="8"/>
        <v>0</v>
      </c>
      <c r="H302" s="22">
        <f t="shared" si="9"/>
        <v>0</v>
      </c>
    </row>
    <row r="303" spans="1:8">
      <c r="A303" t="s">
        <v>58</v>
      </c>
      <c r="B303" t="s">
        <v>489</v>
      </c>
      <c r="C303">
        <v>10309</v>
      </c>
      <c r="D303" t="s">
        <v>539</v>
      </c>
      <c r="E303">
        <f>+SUMIFS(Tabla1[cantidad],Tabla1[articulo],C303,Tabla1[id_item_bodega2],A303,Tabla1[GRUPO],COMP!B2224)</f>
        <v>0</v>
      </c>
      <c r="F303">
        <f>+SUMIFS('INV. EDADES'!F:F,'INV. EDADES'!I:I,A303,'INV. EDADES'!G:G,C303)</f>
        <v>0</v>
      </c>
      <c r="G303">
        <f t="shared" si="8"/>
        <v>0</v>
      </c>
      <c r="H303" s="22">
        <f t="shared" si="9"/>
        <v>0</v>
      </c>
    </row>
    <row r="304" spans="1:8">
      <c r="A304" t="s">
        <v>58</v>
      </c>
      <c r="B304" t="s">
        <v>489</v>
      </c>
      <c r="C304">
        <v>10388</v>
      </c>
      <c r="D304" t="s">
        <v>541</v>
      </c>
      <c r="E304">
        <f>+SUMIFS(Tabla1[cantidad],Tabla1[articulo],C304,Tabla1[id_item_bodega2],A304,Tabla1[GRUPO],COMP!B2225)</f>
        <v>0</v>
      </c>
      <c r="F304">
        <f>+SUMIFS('INV. EDADES'!F:F,'INV. EDADES'!I:I,A304,'INV. EDADES'!G:G,C304)</f>
        <v>0</v>
      </c>
      <c r="G304">
        <f t="shared" si="8"/>
        <v>0</v>
      </c>
      <c r="H304" s="22">
        <f t="shared" si="9"/>
        <v>0</v>
      </c>
    </row>
    <row r="305" spans="1:8">
      <c r="A305" t="s">
        <v>58</v>
      </c>
      <c r="B305" t="s">
        <v>489</v>
      </c>
      <c r="C305">
        <v>10205</v>
      </c>
      <c r="D305" t="s">
        <v>552</v>
      </c>
      <c r="E305">
        <f>+SUMIFS(Tabla1[cantidad],Tabla1[articulo],C305,Tabla1[id_item_bodega2],A305,Tabla1[GRUPO],COMP!B2226)</f>
        <v>0</v>
      </c>
      <c r="F305">
        <f>+SUMIFS('INV. EDADES'!F:F,'INV. EDADES'!I:I,A305,'INV. EDADES'!G:G,C305)</f>
        <v>0</v>
      </c>
      <c r="G305">
        <f t="shared" si="8"/>
        <v>0</v>
      </c>
      <c r="H305" s="22">
        <f t="shared" si="9"/>
        <v>0</v>
      </c>
    </row>
    <row r="306" spans="1:8">
      <c r="A306" t="s">
        <v>58</v>
      </c>
      <c r="B306" t="s">
        <v>489</v>
      </c>
      <c r="C306">
        <v>10307</v>
      </c>
      <c r="D306" t="s">
        <v>538</v>
      </c>
      <c r="E306">
        <f>+SUMIFS(Tabla1[cantidad],Tabla1[articulo],C306,Tabla1[id_item_bodega2],A306,Tabla1[GRUPO],COMP!B2227)</f>
        <v>0</v>
      </c>
      <c r="F306">
        <f>+SUMIFS('INV. EDADES'!F:F,'INV. EDADES'!I:I,A306,'INV. EDADES'!G:G,C306)</f>
        <v>0</v>
      </c>
      <c r="G306">
        <f t="shared" si="8"/>
        <v>0</v>
      </c>
      <c r="H306" s="22">
        <f t="shared" si="9"/>
        <v>0</v>
      </c>
    </row>
    <row r="307" spans="1:8">
      <c r="A307" t="s">
        <v>58</v>
      </c>
      <c r="B307" t="s">
        <v>489</v>
      </c>
      <c r="C307">
        <v>10380</v>
      </c>
      <c r="D307" t="s">
        <v>565</v>
      </c>
      <c r="E307">
        <f>+SUMIFS(Tabla1[cantidad],Tabla1[articulo],C307,Tabla1[id_item_bodega2],A307,Tabla1[GRUPO],COMP!B2228)</f>
        <v>0</v>
      </c>
      <c r="F307">
        <f>+SUMIFS('INV. EDADES'!F:F,'INV. EDADES'!I:I,A307,'INV. EDADES'!G:G,C307)</f>
        <v>0</v>
      </c>
      <c r="G307">
        <f t="shared" si="8"/>
        <v>0</v>
      </c>
      <c r="H307" s="22">
        <f t="shared" si="9"/>
        <v>0</v>
      </c>
    </row>
    <row r="308" spans="1:8">
      <c r="A308" t="s">
        <v>58</v>
      </c>
      <c r="B308" t="s">
        <v>489</v>
      </c>
      <c r="C308">
        <v>10409</v>
      </c>
      <c r="D308" t="s">
        <v>566</v>
      </c>
      <c r="E308">
        <f>+SUMIFS(Tabla1[cantidad],Tabla1[articulo],C308,Tabla1[id_item_bodega2],A308,Tabla1[GRUPO],COMP!B2229)</f>
        <v>0</v>
      </c>
      <c r="F308">
        <f>+SUMIFS('INV. EDADES'!F:F,'INV. EDADES'!I:I,A308,'INV. EDADES'!G:G,C308)</f>
        <v>0</v>
      </c>
      <c r="G308">
        <f t="shared" si="8"/>
        <v>0</v>
      </c>
      <c r="H308" s="22">
        <f t="shared" si="9"/>
        <v>0</v>
      </c>
    </row>
    <row r="309" spans="1:8">
      <c r="A309" t="s">
        <v>58</v>
      </c>
      <c r="B309" t="s">
        <v>489</v>
      </c>
      <c r="C309">
        <v>10511</v>
      </c>
      <c r="D309" t="s">
        <v>547</v>
      </c>
      <c r="E309">
        <f>+SUMIFS(Tabla1[cantidad],Tabla1[articulo],C309,Tabla1[id_item_bodega2],A309,Tabla1[GRUPO],COMP!B2231)</f>
        <v>0</v>
      </c>
      <c r="F309">
        <f>+SUMIFS('INV. EDADES'!F:F,'INV. EDADES'!I:I,A309,'INV. EDADES'!G:G,C309)</f>
        <v>0</v>
      </c>
      <c r="G309">
        <f t="shared" si="8"/>
        <v>0</v>
      </c>
      <c r="H309" s="22">
        <f t="shared" si="9"/>
        <v>0</v>
      </c>
    </row>
    <row r="310" spans="1:8">
      <c r="A310" t="s">
        <v>58</v>
      </c>
      <c r="B310" t="s">
        <v>489</v>
      </c>
      <c r="C310">
        <v>10588</v>
      </c>
      <c r="D310" t="s">
        <v>549</v>
      </c>
      <c r="E310">
        <f>+SUMIFS(Tabla1[cantidad],Tabla1[articulo],C310,Tabla1[id_item_bodega2],A310,Tabla1[GRUPO],COMP!B2232)</f>
        <v>0</v>
      </c>
      <c r="F310">
        <f>+SUMIFS('INV. EDADES'!F:F,'INV. EDADES'!I:I,A310,'INV. EDADES'!G:G,C310)</f>
        <v>0</v>
      </c>
      <c r="G310">
        <f t="shared" si="8"/>
        <v>0</v>
      </c>
      <c r="H310" s="22">
        <f t="shared" si="9"/>
        <v>0</v>
      </c>
    </row>
    <row r="311" spans="1:8">
      <c r="A311" t="s">
        <v>58</v>
      </c>
      <c r="B311" t="s">
        <v>489</v>
      </c>
      <c r="C311">
        <v>11301</v>
      </c>
      <c r="D311" t="s">
        <v>550</v>
      </c>
      <c r="E311">
        <f>+SUMIFS(Tabla1[cantidad],Tabla1[articulo],C311,Tabla1[id_item_bodega2],A311,Tabla1[GRUPO],COMP!B2233)</f>
        <v>0</v>
      </c>
      <c r="F311">
        <f>+SUMIFS('INV. EDADES'!F:F,'INV. EDADES'!I:I,A311,'INV. EDADES'!G:G,C311)</f>
        <v>0</v>
      </c>
      <c r="G311">
        <f t="shared" si="8"/>
        <v>0</v>
      </c>
      <c r="H311" s="22">
        <f t="shared" si="9"/>
        <v>0</v>
      </c>
    </row>
    <row r="312" spans="1:8">
      <c r="A312" t="s">
        <v>58</v>
      </c>
      <c r="B312" t="s">
        <v>489</v>
      </c>
      <c r="C312">
        <v>11401</v>
      </c>
      <c r="D312" t="s">
        <v>583</v>
      </c>
      <c r="E312">
        <f>+SUMIFS(Tabla1[cantidad],Tabla1[articulo],C312,Tabla1[id_item_bodega2],A312,Tabla1[GRUPO],COMP!B2234)</f>
        <v>0</v>
      </c>
      <c r="F312">
        <f>+SUMIFS('INV. EDADES'!F:F,'INV. EDADES'!I:I,A312,'INV. EDADES'!G:G,C312)</f>
        <v>0</v>
      </c>
      <c r="G312">
        <f t="shared" si="8"/>
        <v>0</v>
      </c>
      <c r="H312" s="22">
        <f t="shared" si="9"/>
        <v>0</v>
      </c>
    </row>
    <row r="313" spans="1:8">
      <c r="A313" t="s">
        <v>58</v>
      </c>
      <c r="B313" t="s">
        <v>489</v>
      </c>
      <c r="C313">
        <v>12301</v>
      </c>
      <c r="D313" t="s">
        <v>578</v>
      </c>
      <c r="E313">
        <f>+SUMIFS(Tabla1[cantidad],Tabla1[articulo],C313,Tabla1[id_item_bodega2],A313,Tabla1[GRUPO],COMP!B2235)</f>
        <v>0</v>
      </c>
      <c r="F313">
        <f>+SUMIFS('INV. EDADES'!F:F,'INV. EDADES'!I:I,A313,'INV. EDADES'!G:G,C313)</f>
        <v>0</v>
      </c>
      <c r="G313">
        <f t="shared" si="8"/>
        <v>0</v>
      </c>
      <c r="H313" s="22">
        <f t="shared" si="9"/>
        <v>0</v>
      </c>
    </row>
    <row r="314" spans="1:8">
      <c r="A314" t="s">
        <v>58</v>
      </c>
      <c r="B314" t="s">
        <v>489</v>
      </c>
      <c r="C314">
        <v>12460</v>
      </c>
      <c r="D314" t="s">
        <v>585</v>
      </c>
      <c r="E314">
        <f>+SUMIFS(Tabla1[cantidad],Tabla1[articulo],C314,Tabla1[id_item_bodega2],A314,Tabla1[GRUPO],COMP!B2236)</f>
        <v>0</v>
      </c>
      <c r="F314">
        <f>+SUMIFS('INV. EDADES'!F:F,'INV. EDADES'!I:I,A314,'INV. EDADES'!G:G,C314)</f>
        <v>0</v>
      </c>
      <c r="G314">
        <f t="shared" si="8"/>
        <v>0</v>
      </c>
      <c r="H314" s="22">
        <f t="shared" si="9"/>
        <v>0</v>
      </c>
    </row>
    <row r="315" spans="1:8">
      <c r="A315" t="s">
        <v>58</v>
      </c>
      <c r="B315" t="s">
        <v>489</v>
      </c>
      <c r="C315">
        <v>13203</v>
      </c>
      <c r="D315" t="s">
        <v>551</v>
      </c>
      <c r="E315">
        <f>+SUMIFS(Tabla1[cantidad],Tabla1[articulo],C315,Tabla1[id_item_bodega2],A315,Tabla1[GRUPO],COMP!B2237)</f>
        <v>0</v>
      </c>
      <c r="F315">
        <f>+SUMIFS('INV. EDADES'!F:F,'INV. EDADES'!I:I,A315,'INV. EDADES'!G:G,C315)</f>
        <v>0</v>
      </c>
      <c r="G315">
        <f t="shared" si="8"/>
        <v>0</v>
      </c>
      <c r="H315" s="22">
        <f t="shared" si="9"/>
        <v>0</v>
      </c>
    </row>
    <row r="316" spans="1:8">
      <c r="A316" t="s">
        <v>58</v>
      </c>
      <c r="B316" t="s">
        <v>489</v>
      </c>
      <c r="C316">
        <v>71901</v>
      </c>
      <c r="D316" t="s">
        <v>47</v>
      </c>
      <c r="E316">
        <f>+SUMIFS(Tabla1[cantidad],Tabla1[articulo],C316,Tabla1[id_item_bodega2],A316,Tabla1[GRUPO],COMP!B2238)</f>
        <v>0</v>
      </c>
      <c r="F316">
        <f>+SUMIFS('INV. EDADES'!F:F,'INV. EDADES'!I:I,A316,'INV. EDADES'!G:G,C316)</f>
        <v>0</v>
      </c>
      <c r="G316">
        <f t="shared" si="8"/>
        <v>0</v>
      </c>
      <c r="H316" s="22">
        <f t="shared" si="9"/>
        <v>0</v>
      </c>
    </row>
    <row r="317" spans="1:8">
      <c r="A317" t="s">
        <v>58</v>
      </c>
      <c r="B317" t="s">
        <v>489</v>
      </c>
      <c r="C317">
        <v>76401</v>
      </c>
      <c r="D317" t="s">
        <v>533</v>
      </c>
      <c r="E317">
        <f>+SUMIFS(Tabla1[cantidad],Tabla1[articulo],C317,Tabla1[id_item_bodega2],A317,Tabla1[GRUPO],COMP!B2239)</f>
        <v>0</v>
      </c>
      <c r="F317">
        <f>+SUMIFS('INV. EDADES'!F:F,'INV. EDADES'!I:I,A317,'INV. EDADES'!G:G,C317)</f>
        <v>0</v>
      </c>
      <c r="G317">
        <f t="shared" si="8"/>
        <v>0</v>
      </c>
      <c r="H317" s="22">
        <f t="shared" si="9"/>
        <v>0</v>
      </c>
    </row>
    <row r="318" spans="1:8">
      <c r="A318" t="s">
        <v>58</v>
      </c>
      <c r="B318" t="s">
        <v>489</v>
      </c>
      <c r="C318">
        <v>72101</v>
      </c>
      <c r="D318" t="s">
        <v>582</v>
      </c>
      <c r="E318">
        <f>+SUMIFS(Tabla1[cantidad],Tabla1[articulo],C318,Tabla1[id_item_bodega2],A318,Tabla1[GRUPO],COMP!B2240)</f>
        <v>0</v>
      </c>
      <c r="F318">
        <f>+SUMIFS('INV. EDADES'!F:F,'INV. EDADES'!I:I,A318,'INV. EDADES'!G:G,C318)</f>
        <v>0</v>
      </c>
      <c r="G318">
        <f t="shared" si="8"/>
        <v>0</v>
      </c>
      <c r="H318" s="22">
        <f t="shared" si="9"/>
        <v>0</v>
      </c>
    </row>
    <row r="319" spans="1:8">
      <c r="A319" t="s">
        <v>58</v>
      </c>
      <c r="B319" t="s">
        <v>489</v>
      </c>
      <c r="C319">
        <v>90</v>
      </c>
      <c r="D319" t="s">
        <v>100</v>
      </c>
      <c r="E319">
        <f>+SUMIFS(Tabla1[cantidad],Tabla1[articulo],C319,Tabla1[id_item_bodega2],A319,Tabla1[GRUPO],COMP!B2241)</f>
        <v>0</v>
      </c>
      <c r="F319">
        <f>+SUMIFS('INV. EDADES'!F:F,'INV. EDADES'!I:I,A319,'INV. EDADES'!G:G,C319)</f>
        <v>0</v>
      </c>
      <c r="G319">
        <f t="shared" si="8"/>
        <v>0</v>
      </c>
      <c r="H319" s="22">
        <f t="shared" si="9"/>
        <v>0</v>
      </c>
    </row>
    <row r="320" spans="1:8">
      <c r="A320" t="s">
        <v>58</v>
      </c>
      <c r="B320" t="s">
        <v>489</v>
      </c>
      <c r="C320">
        <v>76001</v>
      </c>
      <c r="D320" t="s">
        <v>99</v>
      </c>
      <c r="E320">
        <f>+SUMIFS(Tabla1[cantidad],Tabla1[articulo],C320,Tabla1[id_item_bodega2],A320,Tabla1[GRUPO],COMP!B2242)</f>
        <v>0</v>
      </c>
      <c r="F320">
        <f>+SUMIFS('INV. EDADES'!F:F,'INV. EDADES'!I:I,A320,'INV. EDADES'!G:G,C320)</f>
        <v>0</v>
      </c>
      <c r="G320">
        <f t="shared" si="8"/>
        <v>0</v>
      </c>
      <c r="H320" s="22">
        <f t="shared" si="9"/>
        <v>0</v>
      </c>
    </row>
    <row r="321" spans="1:8">
      <c r="A321" t="s">
        <v>58</v>
      </c>
      <c r="B321" t="s">
        <v>489</v>
      </c>
      <c r="C321">
        <v>901</v>
      </c>
      <c r="D321" t="s">
        <v>57</v>
      </c>
      <c r="E321">
        <f>+SUMIFS(Tabla1[cantidad],Tabla1[articulo],C321,Tabla1[id_item_bodega2],A321,Tabla1[GRUPO],COMP!B2243)</f>
        <v>0</v>
      </c>
      <c r="F321">
        <f>+SUMIFS('INV. EDADES'!F:F,'INV. EDADES'!I:I,A321,'INV. EDADES'!G:G,C321)</f>
        <v>0</v>
      </c>
      <c r="G321">
        <f t="shared" si="8"/>
        <v>0</v>
      </c>
      <c r="H321" s="22">
        <f t="shared" si="9"/>
        <v>0</v>
      </c>
    </row>
    <row r="322" spans="1:8">
      <c r="A322" t="s">
        <v>654</v>
      </c>
      <c r="B322" t="s">
        <v>490</v>
      </c>
      <c r="C322">
        <v>10504</v>
      </c>
      <c r="D322" t="s">
        <v>43</v>
      </c>
      <c r="E322">
        <f>+SUMIFS(Tabla1[cantidad],Tabla1[articulo],C322,Tabla1[id_item_bodega2],A322,Tabla1[GRUPO],COMP!B130)</f>
        <v>0</v>
      </c>
      <c r="F322">
        <f>+SUMIFS('INV. EDADES'!F:F,'INV. EDADES'!I:I,A322,'INV. EDADES'!G:G,C322)</f>
        <v>0</v>
      </c>
      <c r="G322">
        <f t="shared" ref="G322:G385" si="10">+E322-F322</f>
        <v>0</v>
      </c>
      <c r="H322" s="22">
        <f t="shared" ref="H322:H385" si="11">IFERROR(+G322/E322,0)</f>
        <v>0</v>
      </c>
    </row>
    <row r="323" spans="1:8">
      <c r="A323" t="s">
        <v>654</v>
      </c>
      <c r="B323" t="s">
        <v>490</v>
      </c>
      <c r="C323">
        <v>10404</v>
      </c>
      <c r="D323" t="s">
        <v>36</v>
      </c>
      <c r="E323">
        <f>+SUMIFS(Tabla1[cantidad],Tabla1[articulo],C323,Tabla1[id_item_bodega2],A323,Tabla1[GRUPO],COMP!B116)</f>
        <v>0</v>
      </c>
      <c r="F323">
        <f>+SUMIFS('INV. EDADES'!F:F,'INV. EDADES'!I:I,A323,'INV. EDADES'!G:G,C323)</f>
        <v>0</v>
      </c>
      <c r="G323">
        <f t="shared" si="10"/>
        <v>0</v>
      </c>
      <c r="H323" s="22">
        <f t="shared" si="11"/>
        <v>0</v>
      </c>
    </row>
    <row r="324" spans="1:8">
      <c r="A324" t="s">
        <v>654</v>
      </c>
      <c r="B324" t="s">
        <v>490</v>
      </c>
      <c r="C324">
        <v>10389</v>
      </c>
      <c r="D324" t="s">
        <v>71</v>
      </c>
      <c r="E324">
        <f>+SUMIFS(Tabla1[cantidad],Tabla1[articulo],C324,Tabla1[id_item_bodega2],A324,Tabla1[GRUPO],COMP!B180)</f>
        <v>0</v>
      </c>
      <c r="F324">
        <f>+SUMIFS('INV. EDADES'!F:F,'INV. EDADES'!I:I,A324,'INV. EDADES'!G:G,C324)</f>
        <v>0</v>
      </c>
      <c r="G324">
        <f t="shared" si="10"/>
        <v>0</v>
      </c>
      <c r="H324" s="22">
        <f t="shared" si="11"/>
        <v>0</v>
      </c>
    </row>
    <row r="325" spans="1:8">
      <c r="A325" t="s">
        <v>654</v>
      </c>
      <c r="B325" t="s">
        <v>490</v>
      </c>
      <c r="C325">
        <v>12480</v>
      </c>
      <c r="D325" t="s">
        <v>67</v>
      </c>
      <c r="E325">
        <f>+SUMIFS(Tabla1[cantidad],Tabla1[articulo],C325,Tabla1[id_item_bodega2],A325,Tabla1[GRUPO],COMP!B168)</f>
        <v>0</v>
      </c>
      <c r="F325">
        <f>+SUMIFS('INV. EDADES'!F:F,'INV. EDADES'!I:I,A325,'INV. EDADES'!G:G,C325)</f>
        <v>0</v>
      </c>
      <c r="G325">
        <f t="shared" si="10"/>
        <v>0</v>
      </c>
      <c r="H325" s="22">
        <f t="shared" si="11"/>
        <v>0</v>
      </c>
    </row>
    <row r="326" spans="1:8">
      <c r="A326" t="s">
        <v>654</v>
      </c>
      <c r="B326" t="s">
        <v>490</v>
      </c>
      <c r="C326">
        <v>10403</v>
      </c>
      <c r="D326" t="s">
        <v>35</v>
      </c>
      <c r="E326">
        <f>+SUMIFS(Tabla1[cantidad],Tabla1[articulo],C326,Tabla1[id_item_bodega2],A326,Tabla1[GRUPO],COMP!B133)</f>
        <v>0</v>
      </c>
      <c r="F326">
        <f>+SUMIFS('INV. EDADES'!F:F,'INV. EDADES'!I:I,A326,'INV. EDADES'!G:G,C326)</f>
        <v>0</v>
      </c>
      <c r="G326">
        <f t="shared" si="10"/>
        <v>0</v>
      </c>
      <c r="H326" s="22">
        <f t="shared" si="11"/>
        <v>0</v>
      </c>
    </row>
    <row r="327" spans="1:8">
      <c r="A327" t="s">
        <v>654</v>
      </c>
      <c r="B327" t="s">
        <v>490</v>
      </c>
      <c r="C327">
        <v>10469</v>
      </c>
      <c r="D327" t="s">
        <v>39</v>
      </c>
      <c r="E327">
        <f>+SUMIFS(Tabla1[cantidad],Tabla1[articulo],C327,Tabla1[id_item_bodega2],A327,Tabla1[GRUPO],COMP!B119)</f>
        <v>0</v>
      </c>
      <c r="F327">
        <f>+SUMIFS('INV. EDADES'!F:F,'INV. EDADES'!I:I,A327,'INV. EDADES'!G:G,C327)</f>
        <v>0</v>
      </c>
      <c r="G327">
        <f t="shared" si="10"/>
        <v>0</v>
      </c>
      <c r="H327" s="22">
        <f t="shared" si="11"/>
        <v>0</v>
      </c>
    </row>
    <row r="328" spans="1:8">
      <c r="A328" t="s">
        <v>654</v>
      </c>
      <c r="B328" t="s">
        <v>490</v>
      </c>
      <c r="C328">
        <v>12270</v>
      </c>
      <c r="D328" t="s">
        <v>62</v>
      </c>
      <c r="E328">
        <f>+SUMIFS(Tabla1[cantidad],Tabla1[articulo],C328,Tabla1[id_item_bodega2],A328,Tabla1[GRUPO],COMP!B167)</f>
        <v>0</v>
      </c>
      <c r="F328">
        <f>+SUMIFS('INV. EDADES'!F:F,'INV. EDADES'!I:I,A328,'INV. EDADES'!G:G,C328)</f>
        <v>0</v>
      </c>
      <c r="G328">
        <f t="shared" si="10"/>
        <v>0</v>
      </c>
      <c r="H328" s="22">
        <f t="shared" si="11"/>
        <v>0</v>
      </c>
    </row>
    <row r="329" spans="1:8">
      <c r="A329" t="s">
        <v>654</v>
      </c>
      <c r="B329" t="s">
        <v>490</v>
      </c>
      <c r="C329">
        <v>12380</v>
      </c>
      <c r="D329" t="s">
        <v>65</v>
      </c>
      <c r="E329">
        <f>+SUMIFS(Tabla1[cantidad],Tabla1[articulo],C329,Tabla1[id_item_bodega2],A329,Tabla1[GRUPO],COMP!B137)</f>
        <v>0</v>
      </c>
      <c r="F329">
        <f>+SUMIFS('INV. EDADES'!F:F,'INV. EDADES'!I:I,A329,'INV. EDADES'!G:G,C329)</f>
        <v>0</v>
      </c>
      <c r="G329">
        <f t="shared" si="10"/>
        <v>0</v>
      </c>
      <c r="H329" s="22">
        <f t="shared" si="11"/>
        <v>0</v>
      </c>
    </row>
    <row r="330" spans="1:8">
      <c r="A330" t="s">
        <v>654</v>
      </c>
      <c r="B330" t="s">
        <v>490</v>
      </c>
      <c r="C330">
        <v>10402</v>
      </c>
      <c r="D330" t="s">
        <v>21</v>
      </c>
      <c r="E330">
        <f>+SUMIFS(Tabla1[cantidad],Tabla1[articulo],C330,Tabla1[id_item_bodega2],A330,Tabla1[GRUPO],COMP!B107)</f>
        <v>0</v>
      </c>
      <c r="F330">
        <f>+SUMIFS('INV. EDADES'!F:F,'INV. EDADES'!I:I,A330,'INV. EDADES'!G:G,C330)</f>
        <v>0</v>
      </c>
      <c r="G330">
        <f t="shared" si="10"/>
        <v>0</v>
      </c>
      <c r="H330" s="22">
        <f t="shared" si="11"/>
        <v>0</v>
      </c>
    </row>
    <row r="331" spans="1:8">
      <c r="A331" t="s">
        <v>654</v>
      </c>
      <c r="B331" t="s">
        <v>490</v>
      </c>
      <c r="C331">
        <v>13368</v>
      </c>
      <c r="D331" t="s">
        <v>76</v>
      </c>
      <c r="E331">
        <f>+SUMIFS(Tabla1[cantidad],Tabla1[articulo],C331,Tabla1[id_item_bodega2],A331,Tabla1[GRUPO],COMP!B145)</f>
        <v>0</v>
      </c>
      <c r="F331">
        <f>+SUMIFS('INV. EDADES'!F:F,'INV. EDADES'!I:I,A331,'INV. EDADES'!G:G,C331)</f>
        <v>0</v>
      </c>
      <c r="G331">
        <f t="shared" si="10"/>
        <v>0</v>
      </c>
      <c r="H331" s="22">
        <f t="shared" si="11"/>
        <v>0</v>
      </c>
    </row>
    <row r="332" spans="1:8">
      <c r="A332" t="s">
        <v>654</v>
      </c>
      <c r="B332" t="s">
        <v>490</v>
      </c>
      <c r="C332">
        <v>10501</v>
      </c>
      <c r="D332" t="s">
        <v>41</v>
      </c>
      <c r="E332">
        <f>+SUMIFS(Tabla1[cantidad],Tabla1[articulo],C332,Tabla1[id_item_bodega2],A332,Tabla1[GRUPO],COMP!B120)</f>
        <v>0</v>
      </c>
      <c r="F332">
        <f>+SUMIFS('INV. EDADES'!F:F,'INV. EDADES'!I:I,A332,'INV. EDADES'!G:G,C332)</f>
        <v>0</v>
      </c>
      <c r="G332">
        <f t="shared" si="10"/>
        <v>0</v>
      </c>
      <c r="H332" s="22">
        <f t="shared" si="11"/>
        <v>0</v>
      </c>
    </row>
    <row r="333" spans="1:8">
      <c r="A333" t="s">
        <v>654</v>
      </c>
      <c r="B333" t="s">
        <v>490</v>
      </c>
      <c r="C333">
        <v>13503</v>
      </c>
      <c r="D333" t="s">
        <v>470</v>
      </c>
      <c r="E333">
        <f>+SUMIFS(Tabla1[cantidad],Tabla1[articulo],C333,Tabla1[id_item_bodega2],A333,Tabla1[GRUPO],COMP!B156)</f>
        <v>0</v>
      </c>
      <c r="F333">
        <f>+SUMIFS('INV. EDADES'!F:F,'INV. EDADES'!I:I,A333,'INV. EDADES'!G:G,C333)</f>
        <v>0</v>
      </c>
      <c r="G333">
        <f t="shared" si="10"/>
        <v>0</v>
      </c>
      <c r="H333" s="22">
        <f t="shared" si="11"/>
        <v>0</v>
      </c>
    </row>
    <row r="334" spans="1:8">
      <c r="A334" t="s">
        <v>654</v>
      </c>
      <c r="B334" t="s">
        <v>490</v>
      </c>
      <c r="C334">
        <v>10401</v>
      </c>
      <c r="D334" t="s">
        <v>34</v>
      </c>
      <c r="E334">
        <f>+SUMIFS(Tabla1[cantidad],Tabla1[articulo],C334,Tabla1[id_item_bodega2],A334,Tabla1[GRUPO],COMP!B115)</f>
        <v>0</v>
      </c>
      <c r="F334">
        <f>+SUMIFS('INV. EDADES'!F:F,'INV. EDADES'!I:I,A334,'INV. EDADES'!G:G,C334)</f>
        <v>0</v>
      </c>
      <c r="G334">
        <f t="shared" si="10"/>
        <v>0</v>
      </c>
      <c r="H334" s="22">
        <f t="shared" si="11"/>
        <v>0</v>
      </c>
    </row>
    <row r="335" spans="1:8">
      <c r="A335" t="s">
        <v>654</v>
      </c>
      <c r="B335" t="s">
        <v>490</v>
      </c>
      <c r="C335">
        <v>79201</v>
      </c>
      <c r="D335" t="s">
        <v>50</v>
      </c>
      <c r="E335">
        <f>+SUMIFS(Tabla1[cantidad],Tabla1[articulo],C335,Tabla1[id_item_bodega2],A335,Tabla1[GRUPO],COMP!B129)</f>
        <v>0</v>
      </c>
      <c r="F335">
        <f>+SUMIFS('INV. EDADES'!F:F,'INV. EDADES'!I:I,A335,'INV. EDADES'!G:G,C335)</f>
        <v>0</v>
      </c>
      <c r="G335">
        <f t="shared" si="10"/>
        <v>0</v>
      </c>
      <c r="H335" s="22">
        <f t="shared" si="11"/>
        <v>0</v>
      </c>
    </row>
    <row r="336" spans="1:8">
      <c r="A336" t="s">
        <v>654</v>
      </c>
      <c r="B336" t="s">
        <v>490</v>
      </c>
      <c r="C336">
        <v>10473</v>
      </c>
      <c r="D336" t="s">
        <v>544</v>
      </c>
      <c r="E336">
        <f>+SUMIFS(Tabla1[cantidad],Tabla1[articulo],C336,Tabla1[id_item_bodega2],A336,Tabla1[GRUPO],COMP!B175)</f>
        <v>0</v>
      </c>
      <c r="F336">
        <f>+SUMIFS('INV. EDADES'!F:F,'INV. EDADES'!I:I,A336,'INV. EDADES'!G:G,C336)</f>
        <v>0</v>
      </c>
      <c r="G336">
        <f t="shared" si="10"/>
        <v>0</v>
      </c>
      <c r="H336" s="22">
        <f t="shared" si="11"/>
        <v>0</v>
      </c>
    </row>
    <row r="337" spans="1:8">
      <c r="A337" t="s">
        <v>654</v>
      </c>
      <c r="B337" t="s">
        <v>490</v>
      </c>
      <c r="C337">
        <v>10202</v>
      </c>
      <c r="D337" t="s">
        <v>28</v>
      </c>
      <c r="E337">
        <f>+SUMIFS(Tabla1[cantidad],Tabla1[articulo],C337,Tabla1[id_item_bodega2],A337,Tabla1[GRUPO],COMP!B110)</f>
        <v>0</v>
      </c>
      <c r="F337">
        <f>+SUMIFS('INV. EDADES'!F:F,'INV. EDADES'!I:I,A337,'INV. EDADES'!G:G,C337)</f>
        <v>0</v>
      </c>
      <c r="G337">
        <f t="shared" si="10"/>
        <v>0</v>
      </c>
      <c r="H337" s="22">
        <f t="shared" si="11"/>
        <v>0</v>
      </c>
    </row>
    <row r="338" spans="1:8">
      <c r="A338" t="s">
        <v>654</v>
      </c>
      <c r="B338" t="s">
        <v>490</v>
      </c>
      <c r="C338">
        <v>10589</v>
      </c>
      <c r="D338" t="s">
        <v>73</v>
      </c>
      <c r="E338">
        <f>+SUMIFS(Tabla1[cantidad],Tabla1[articulo],C338,Tabla1[id_item_bodega2],A338,Tabla1[GRUPO],COMP!B185)</f>
        <v>0</v>
      </c>
      <c r="F338">
        <f>+SUMIFS('INV. EDADES'!F:F,'INV. EDADES'!I:I,A338,'INV. EDADES'!G:G,C338)</f>
        <v>0</v>
      </c>
      <c r="G338">
        <f t="shared" si="10"/>
        <v>0</v>
      </c>
      <c r="H338" s="22">
        <f t="shared" si="11"/>
        <v>0</v>
      </c>
    </row>
    <row r="339" spans="1:8">
      <c r="A339" t="s">
        <v>654</v>
      </c>
      <c r="B339" t="s">
        <v>490</v>
      </c>
      <c r="C339">
        <v>10204</v>
      </c>
      <c r="D339" t="s">
        <v>53</v>
      </c>
      <c r="E339">
        <f>+SUMIFS(Tabla1[cantidad],Tabla1[articulo],C339,Tabla1[id_item_bodega2],A339,Tabla1[GRUPO],COMP!B140)</f>
        <v>0</v>
      </c>
      <c r="F339">
        <f>+SUMIFS('INV. EDADES'!F:F,'INV. EDADES'!I:I,A339,'INV. EDADES'!G:G,C339)</f>
        <v>0</v>
      </c>
      <c r="G339">
        <f t="shared" si="10"/>
        <v>0</v>
      </c>
      <c r="H339" s="22">
        <f t="shared" si="11"/>
        <v>0</v>
      </c>
    </row>
    <row r="340" spans="1:8">
      <c r="A340" t="s">
        <v>654</v>
      </c>
      <c r="B340" t="s">
        <v>490</v>
      </c>
      <c r="C340">
        <v>10102</v>
      </c>
      <c r="D340" t="s">
        <v>24</v>
      </c>
      <c r="E340">
        <f>+SUMIFS(Tabla1[cantidad],Tabla1[articulo],C340,Tabla1[id_item_bodega2],A340,Tabla1[GRUPO],COMP!B109)</f>
        <v>0</v>
      </c>
      <c r="F340">
        <f>+SUMIFS('INV. EDADES'!F:F,'INV. EDADES'!I:I,A340,'INV. EDADES'!G:G,C340)</f>
        <v>0</v>
      </c>
      <c r="G340">
        <f t="shared" si="10"/>
        <v>0</v>
      </c>
      <c r="H340" s="22">
        <f t="shared" si="11"/>
        <v>0</v>
      </c>
    </row>
    <row r="341" spans="1:8">
      <c r="A341" t="s">
        <v>654</v>
      </c>
      <c r="B341" t="s">
        <v>490</v>
      </c>
      <c r="C341">
        <v>10304</v>
      </c>
      <c r="D341" t="s">
        <v>54</v>
      </c>
      <c r="E341">
        <f>+SUMIFS(Tabla1[cantidad],Tabla1[articulo],C341,Tabla1[id_item_bodega2],A341,Tabla1[GRUPO],COMP!B113)</f>
        <v>0</v>
      </c>
      <c r="F341">
        <f>+SUMIFS('INV. EDADES'!F:F,'INV. EDADES'!I:I,A341,'INV. EDADES'!G:G,C341)</f>
        <v>0</v>
      </c>
      <c r="G341">
        <f t="shared" si="10"/>
        <v>0</v>
      </c>
      <c r="H341" s="22">
        <f t="shared" si="11"/>
        <v>0</v>
      </c>
    </row>
    <row r="342" spans="1:8">
      <c r="A342" t="s">
        <v>654</v>
      </c>
      <c r="B342" t="s">
        <v>490</v>
      </c>
      <c r="C342">
        <v>12359</v>
      </c>
      <c r="D342" t="s">
        <v>63</v>
      </c>
      <c r="E342">
        <f>+SUMIFS(Tabla1[cantidad],Tabla1[articulo],C342,Tabla1[id_item_bodega2],A342,Tabla1[GRUPO],COMP!B136)</f>
        <v>0</v>
      </c>
      <c r="F342">
        <f>+SUMIFS('INV. EDADES'!F:F,'INV. EDADES'!I:I,A342,'INV. EDADES'!G:G,C342)</f>
        <v>0</v>
      </c>
      <c r="G342">
        <f t="shared" si="10"/>
        <v>0</v>
      </c>
      <c r="H342" s="22">
        <f t="shared" si="11"/>
        <v>0</v>
      </c>
    </row>
    <row r="343" spans="1:8">
      <c r="A343" t="s">
        <v>654</v>
      </c>
      <c r="B343" t="s">
        <v>490</v>
      </c>
      <c r="C343">
        <v>10302</v>
      </c>
      <c r="D343" t="s">
        <v>31</v>
      </c>
      <c r="E343">
        <f>+SUMIFS(Tabla1[cantidad],Tabla1[articulo],C343,Tabla1[id_item_bodega2],A343,Tabla1[GRUPO],COMP!B112)</f>
        <v>0</v>
      </c>
      <c r="F343">
        <f>+SUMIFS('INV. EDADES'!F:F,'INV. EDADES'!I:I,A343,'INV. EDADES'!G:G,C343)</f>
        <v>0</v>
      </c>
      <c r="G343">
        <f t="shared" si="10"/>
        <v>0</v>
      </c>
      <c r="H343" s="22">
        <f t="shared" si="11"/>
        <v>0</v>
      </c>
    </row>
    <row r="344" spans="1:8">
      <c r="A344" t="s">
        <v>654</v>
      </c>
      <c r="B344" t="s">
        <v>490</v>
      </c>
      <c r="C344">
        <v>79101</v>
      </c>
      <c r="D344" t="s">
        <v>57</v>
      </c>
      <c r="E344">
        <f>+SUMIFS(Tabla1[cantidad],Tabla1[articulo],C344,Tabla1[id_item_bodega2],A344,Tabla1[GRUPO],COMP!B128)</f>
        <v>0</v>
      </c>
      <c r="F344">
        <f>+SUMIFS('INV. EDADES'!F:F,'INV. EDADES'!I:I,A344,'INV. EDADES'!G:G,C344)</f>
        <v>0</v>
      </c>
      <c r="G344">
        <f t="shared" si="10"/>
        <v>0</v>
      </c>
      <c r="H344" s="22">
        <f t="shared" si="11"/>
        <v>0</v>
      </c>
    </row>
    <row r="345" spans="1:8">
      <c r="A345" t="s">
        <v>654</v>
      </c>
      <c r="B345" t="s">
        <v>490</v>
      </c>
      <c r="C345">
        <v>13480</v>
      </c>
      <c r="D345" t="s">
        <v>469</v>
      </c>
      <c r="E345">
        <f>+SUMIFS(Tabla1[cantidad],Tabla1[articulo],C345,Tabla1[id_item_bodega2],A345,Tabla1[GRUPO],COMP!B139)</f>
        <v>0</v>
      </c>
      <c r="F345">
        <f>+SUMIFS('INV. EDADES'!F:F,'INV. EDADES'!I:I,A345,'INV. EDADES'!G:G,C345)</f>
        <v>0</v>
      </c>
      <c r="G345">
        <f t="shared" si="10"/>
        <v>0</v>
      </c>
      <c r="H345" s="22">
        <f t="shared" si="11"/>
        <v>0</v>
      </c>
    </row>
    <row r="346" spans="1:8">
      <c r="A346" t="s">
        <v>654</v>
      </c>
      <c r="B346" t="s">
        <v>490</v>
      </c>
      <c r="C346">
        <v>72001</v>
      </c>
      <c r="D346" t="s">
        <v>23</v>
      </c>
      <c r="E346">
        <f>+SUMIFS(Tabla1[cantidad],Tabla1[articulo],C346,Tabla1[id_item_bodega2],A346,Tabla1[GRUPO],COMP!B108)</f>
        <v>0</v>
      </c>
      <c r="F346">
        <f>+SUMIFS('INV. EDADES'!F:F,'INV. EDADES'!I:I,A346,'INV. EDADES'!G:G,C346)</f>
        <v>0</v>
      </c>
      <c r="G346">
        <f t="shared" si="10"/>
        <v>0</v>
      </c>
      <c r="H346" s="22">
        <f t="shared" si="11"/>
        <v>0</v>
      </c>
    </row>
    <row r="347" spans="1:8">
      <c r="A347" t="s">
        <v>654</v>
      </c>
      <c r="B347" t="s">
        <v>490</v>
      </c>
      <c r="C347">
        <v>10301</v>
      </c>
      <c r="D347" t="s">
        <v>30</v>
      </c>
      <c r="E347">
        <f>+SUMIFS(Tabla1[cantidad],Tabla1[articulo],C347,Tabla1[id_item_bodega2],A347,Tabla1[GRUPO],COMP!B111)</f>
        <v>0</v>
      </c>
      <c r="F347">
        <f>+SUMIFS('INV. EDADES'!F:F,'INV. EDADES'!I:I,A347,'INV. EDADES'!G:G,C347)</f>
        <v>0</v>
      </c>
      <c r="G347">
        <f t="shared" si="10"/>
        <v>0</v>
      </c>
      <c r="H347" s="22">
        <f t="shared" si="11"/>
        <v>0</v>
      </c>
    </row>
    <row r="348" spans="1:8">
      <c r="A348" t="s">
        <v>654</v>
      </c>
      <c r="B348" t="s">
        <v>490</v>
      </c>
      <c r="C348">
        <v>10358</v>
      </c>
      <c r="D348" t="s">
        <v>33</v>
      </c>
      <c r="E348">
        <f>+SUMIFS(Tabla1[cantidad],Tabla1[articulo],C348,Tabla1[id_item_bodega2],A348,Tabla1[GRUPO],COMP!B114)</f>
        <v>0</v>
      </c>
      <c r="F348">
        <f>+SUMIFS('INV. EDADES'!F:F,'INV. EDADES'!I:I,A348,'INV. EDADES'!G:G,C348)</f>
        <v>0</v>
      </c>
      <c r="G348">
        <f t="shared" si="10"/>
        <v>0</v>
      </c>
      <c r="H348" s="22">
        <f t="shared" si="11"/>
        <v>0</v>
      </c>
    </row>
    <row r="349" spans="1:8">
      <c r="A349" t="s">
        <v>654</v>
      </c>
      <c r="B349" t="s">
        <v>490</v>
      </c>
      <c r="C349">
        <v>10457</v>
      </c>
      <c r="D349" t="s">
        <v>38</v>
      </c>
      <c r="E349">
        <f>+SUMIFS(Tabla1[cantidad],Tabla1[articulo],C349,Tabla1[id_item_bodega2],A349,Tabla1[GRUPO],COMP!B118)</f>
        <v>0</v>
      </c>
      <c r="F349">
        <f>+SUMIFS('INV. EDADES'!F:F,'INV. EDADES'!I:I,A349,'INV. EDADES'!G:G,C349)</f>
        <v>0</v>
      </c>
      <c r="G349">
        <f t="shared" si="10"/>
        <v>0</v>
      </c>
      <c r="H349" s="22">
        <f t="shared" si="11"/>
        <v>0</v>
      </c>
    </row>
    <row r="350" spans="1:8">
      <c r="A350" t="s">
        <v>654</v>
      </c>
      <c r="B350" t="s">
        <v>490</v>
      </c>
      <c r="C350">
        <v>10601</v>
      </c>
      <c r="D350" t="s">
        <v>44</v>
      </c>
      <c r="E350">
        <f>+SUMIFS(Tabla1[cantidad],Tabla1[articulo],C350,Tabla1[id_item_bodega2],A350,Tabla1[GRUPO],COMP!B122)</f>
        <v>0</v>
      </c>
      <c r="F350">
        <f>+SUMIFS('INV. EDADES'!F:F,'INV. EDADES'!I:I,A350,'INV. EDADES'!G:G,C350)</f>
        <v>0</v>
      </c>
      <c r="G350">
        <f t="shared" si="10"/>
        <v>0</v>
      </c>
      <c r="H350" s="22">
        <f t="shared" si="11"/>
        <v>0</v>
      </c>
    </row>
    <row r="351" spans="1:8">
      <c r="A351" t="s">
        <v>654</v>
      </c>
      <c r="B351" t="s">
        <v>490</v>
      </c>
      <c r="C351">
        <v>72002</v>
      </c>
      <c r="D351" t="s">
        <v>48</v>
      </c>
      <c r="E351">
        <f>+SUMIFS(Tabla1[cantidad],Tabla1[articulo],C351,Tabla1[id_item_bodega2],A351,Tabla1[GRUPO],COMP!B124)</f>
        <v>0</v>
      </c>
      <c r="F351">
        <f>+SUMIFS('INV. EDADES'!F:F,'INV. EDADES'!I:I,A351,'INV. EDADES'!G:G,C351)</f>
        <v>0</v>
      </c>
      <c r="G351">
        <f t="shared" si="10"/>
        <v>0</v>
      </c>
      <c r="H351" s="22">
        <f t="shared" si="11"/>
        <v>0</v>
      </c>
    </row>
    <row r="352" spans="1:8">
      <c r="A352" t="s">
        <v>654</v>
      </c>
      <c r="B352" t="s">
        <v>490</v>
      </c>
      <c r="C352">
        <v>72012</v>
      </c>
      <c r="D352" t="s">
        <v>55</v>
      </c>
      <c r="E352">
        <f>+SUMIFS(Tabla1[cantidad],Tabla1[articulo],C352,Tabla1[id_item_bodega2],A352,Tabla1[GRUPO],COMP!B125)</f>
        <v>0</v>
      </c>
      <c r="F352">
        <f>+SUMIFS('INV. EDADES'!F:F,'INV. EDADES'!I:I,A352,'INV. EDADES'!G:G,C352)</f>
        <v>0</v>
      </c>
      <c r="G352">
        <f t="shared" si="10"/>
        <v>0</v>
      </c>
      <c r="H352" s="22">
        <f t="shared" si="11"/>
        <v>0</v>
      </c>
    </row>
    <row r="353" spans="1:8">
      <c r="A353" t="s">
        <v>654</v>
      </c>
      <c r="B353" t="s">
        <v>490</v>
      </c>
      <c r="C353">
        <v>73001</v>
      </c>
      <c r="D353" t="s">
        <v>49</v>
      </c>
      <c r="E353">
        <f>+SUMIFS(Tabla1[cantidad],Tabla1[articulo],C353,Tabla1[id_item_bodega2],A353,Tabla1[GRUPO],COMP!B126)</f>
        <v>0</v>
      </c>
      <c r="F353">
        <f>+SUMIFS('INV. EDADES'!F:F,'INV. EDADES'!I:I,A353,'INV. EDADES'!G:G,C353)</f>
        <v>0</v>
      </c>
      <c r="G353">
        <f t="shared" si="10"/>
        <v>0</v>
      </c>
      <c r="H353" s="22">
        <f t="shared" si="11"/>
        <v>0</v>
      </c>
    </row>
    <row r="354" spans="1:8">
      <c r="A354" t="s">
        <v>654</v>
      </c>
      <c r="B354" t="s">
        <v>490</v>
      </c>
      <c r="C354">
        <v>73012</v>
      </c>
      <c r="D354" t="s">
        <v>56</v>
      </c>
      <c r="E354">
        <f>+SUMIFS(Tabla1[cantidad],Tabla1[articulo],C354,Tabla1[id_item_bodega2],A354,Tabla1[GRUPO],COMP!B127)</f>
        <v>0</v>
      </c>
      <c r="F354">
        <f>+SUMIFS('INV. EDADES'!F:F,'INV. EDADES'!I:I,A354,'INV. EDADES'!G:G,C354)</f>
        <v>0</v>
      </c>
      <c r="G354">
        <f t="shared" si="10"/>
        <v>0</v>
      </c>
      <c r="H354" s="22">
        <f t="shared" si="11"/>
        <v>0</v>
      </c>
    </row>
    <row r="355" spans="1:8">
      <c r="A355" t="s">
        <v>654</v>
      </c>
      <c r="B355" t="s">
        <v>490</v>
      </c>
      <c r="C355">
        <v>10103</v>
      </c>
      <c r="D355" t="s">
        <v>60</v>
      </c>
      <c r="E355">
        <f>+SUMIFS(Tabla1[cantidad],Tabla1[articulo],C355,Tabla1[id_item_bodega2],A355,Tabla1[GRUPO],COMP!B131)</f>
        <v>0</v>
      </c>
      <c r="F355">
        <f>+SUMIFS('INV. EDADES'!F:F,'INV. EDADES'!I:I,A355,'INV. EDADES'!G:G,C355)</f>
        <v>0</v>
      </c>
      <c r="G355">
        <f t="shared" si="10"/>
        <v>0</v>
      </c>
      <c r="H355" s="22">
        <f t="shared" si="11"/>
        <v>0</v>
      </c>
    </row>
    <row r="356" spans="1:8">
      <c r="A356" t="s">
        <v>654</v>
      </c>
      <c r="B356" t="s">
        <v>490</v>
      </c>
      <c r="C356">
        <v>10303</v>
      </c>
      <c r="D356" t="s">
        <v>32</v>
      </c>
      <c r="E356">
        <f>+SUMIFS(Tabla1[cantidad],Tabla1[articulo],C356,Tabla1[id_item_bodega2],A356,Tabla1[GRUPO],COMP!B132)</f>
        <v>0</v>
      </c>
      <c r="F356">
        <f>+SUMIFS('INV. EDADES'!F:F,'INV. EDADES'!I:I,A356,'INV. EDADES'!G:G,C356)</f>
        <v>0</v>
      </c>
      <c r="G356">
        <f t="shared" si="10"/>
        <v>0</v>
      </c>
      <c r="H356" s="22">
        <f t="shared" si="11"/>
        <v>0</v>
      </c>
    </row>
    <row r="357" spans="1:8">
      <c r="A357" t="s">
        <v>654</v>
      </c>
      <c r="B357" t="s">
        <v>490</v>
      </c>
      <c r="C357">
        <v>10406</v>
      </c>
      <c r="D357" t="s">
        <v>72</v>
      </c>
      <c r="E357">
        <f>+SUMIFS(Tabla1[cantidad],Tabla1[articulo],C357,Tabla1[id_item_bodega2],A357,Tabla1[GRUPO],COMP!B134)</f>
        <v>0</v>
      </c>
      <c r="F357">
        <f>+SUMIFS('INV. EDADES'!F:F,'INV. EDADES'!I:I,A357,'INV. EDADES'!G:G,C357)</f>
        <v>0</v>
      </c>
      <c r="G357">
        <f t="shared" si="10"/>
        <v>0</v>
      </c>
      <c r="H357" s="22">
        <f t="shared" si="11"/>
        <v>0</v>
      </c>
    </row>
    <row r="358" spans="1:8">
      <c r="A358" t="s">
        <v>654</v>
      </c>
      <c r="B358" t="s">
        <v>490</v>
      </c>
      <c r="C358">
        <v>10480</v>
      </c>
      <c r="D358" t="s">
        <v>545</v>
      </c>
      <c r="E358">
        <f>+SUMIFS(Tabla1[cantidad],Tabla1[articulo],C358,Tabla1[id_item_bodega2],A358,Tabla1[GRUPO],COMP!B135)</f>
        <v>0</v>
      </c>
      <c r="F358">
        <f>+SUMIFS('INV. EDADES'!F:F,'INV. EDADES'!I:I,A358,'INV. EDADES'!G:G,C358)</f>
        <v>0</v>
      </c>
      <c r="G358">
        <f t="shared" si="10"/>
        <v>0</v>
      </c>
      <c r="H358" s="22">
        <f t="shared" si="11"/>
        <v>0</v>
      </c>
    </row>
    <row r="359" spans="1:8">
      <c r="A359" t="s">
        <v>654</v>
      </c>
      <c r="B359" t="s">
        <v>490</v>
      </c>
      <c r="C359">
        <v>12459</v>
      </c>
      <c r="D359" t="s">
        <v>66</v>
      </c>
      <c r="E359">
        <f>+SUMIFS(Tabla1[cantidad],Tabla1[articulo],C359,Tabla1[id_item_bodega2],A359,Tabla1[GRUPO],COMP!B138)</f>
        <v>0</v>
      </c>
      <c r="F359">
        <f>+SUMIFS('INV. EDADES'!F:F,'INV. EDADES'!I:I,A359,'INV. EDADES'!G:G,C359)</f>
        <v>0</v>
      </c>
      <c r="G359">
        <f t="shared" si="10"/>
        <v>0</v>
      </c>
      <c r="H359" s="22">
        <f t="shared" si="11"/>
        <v>0</v>
      </c>
    </row>
    <row r="360" spans="1:8">
      <c r="A360" t="s">
        <v>654</v>
      </c>
      <c r="B360" t="s">
        <v>490</v>
      </c>
      <c r="C360">
        <v>13303</v>
      </c>
      <c r="D360" t="s">
        <v>75</v>
      </c>
      <c r="E360">
        <f>+SUMIFS(Tabla1[cantidad],Tabla1[articulo],C360,Tabla1[id_item_bodega2],A360,Tabla1[GRUPO],COMP!B141)</f>
        <v>0</v>
      </c>
      <c r="F360">
        <f>+SUMIFS('INV. EDADES'!F:F,'INV. EDADES'!I:I,A360,'INV. EDADES'!G:G,C360)</f>
        <v>0</v>
      </c>
      <c r="G360">
        <f t="shared" si="10"/>
        <v>0</v>
      </c>
      <c r="H360" s="22">
        <f t="shared" si="11"/>
        <v>0</v>
      </c>
    </row>
    <row r="361" spans="1:8">
      <c r="A361" t="s">
        <v>654</v>
      </c>
      <c r="B361" t="s">
        <v>490</v>
      </c>
      <c r="C361">
        <v>13401</v>
      </c>
      <c r="D361" t="s">
        <v>77</v>
      </c>
      <c r="E361">
        <f>+SUMIFS(Tabla1[cantidad],Tabla1[articulo],C361,Tabla1[id_item_bodega2],A361,Tabla1[GRUPO],COMP!B142)</f>
        <v>0</v>
      </c>
      <c r="F361">
        <f>+SUMIFS('INV. EDADES'!F:F,'INV. EDADES'!I:I,A361,'INV. EDADES'!G:G,C361)</f>
        <v>0</v>
      </c>
      <c r="G361">
        <f t="shared" si="10"/>
        <v>0</v>
      </c>
      <c r="H361" s="22">
        <f t="shared" si="11"/>
        <v>0</v>
      </c>
    </row>
    <row r="362" spans="1:8">
      <c r="A362" t="s">
        <v>654</v>
      </c>
      <c r="B362" t="s">
        <v>490</v>
      </c>
      <c r="C362">
        <v>100</v>
      </c>
      <c r="D362" t="s">
        <v>96</v>
      </c>
      <c r="E362">
        <f>+SUMIFS(Tabla1[cantidad],Tabla1[articulo],C362,Tabla1[id_item_bodega2],A362,Tabla1[GRUPO],COMP!B143)</f>
        <v>0</v>
      </c>
      <c r="F362">
        <f>+SUMIFS('INV. EDADES'!F:F,'INV. EDADES'!I:I,A362,'INV. EDADES'!G:G,C362)</f>
        <v>0</v>
      </c>
      <c r="G362">
        <f t="shared" si="10"/>
        <v>0</v>
      </c>
      <c r="H362" s="22">
        <f t="shared" si="11"/>
        <v>0</v>
      </c>
    </row>
    <row r="363" spans="1:8">
      <c r="A363" t="s">
        <v>654</v>
      </c>
      <c r="B363" t="s">
        <v>490</v>
      </c>
      <c r="C363">
        <v>72501</v>
      </c>
      <c r="D363" t="s">
        <v>78</v>
      </c>
      <c r="E363">
        <f>+SUMIFS(Tabla1[cantidad],Tabla1[articulo],C363,Tabla1[id_item_bodega2],A363,Tabla1[GRUPO],COMP!B144)</f>
        <v>0</v>
      </c>
      <c r="F363">
        <f>+SUMIFS('INV. EDADES'!F:F,'INV. EDADES'!I:I,A363,'INV. EDADES'!G:G,C363)</f>
        <v>0</v>
      </c>
      <c r="G363">
        <f t="shared" si="10"/>
        <v>0</v>
      </c>
      <c r="H363" s="22">
        <f t="shared" si="11"/>
        <v>0</v>
      </c>
    </row>
    <row r="364" spans="1:8">
      <c r="A364" t="s">
        <v>654</v>
      </c>
      <c r="B364" t="s">
        <v>490</v>
      </c>
      <c r="C364">
        <v>10104</v>
      </c>
      <c r="D364" t="s">
        <v>84</v>
      </c>
      <c r="E364">
        <f>+SUMIFS(Tabla1[cantidad],Tabla1[articulo],C364,Tabla1[id_item_bodega2],A364,Tabla1[GRUPO],COMP!B146)</f>
        <v>0</v>
      </c>
      <c r="F364">
        <f>+SUMIFS('INV. EDADES'!F:F,'INV. EDADES'!I:I,A364,'INV. EDADES'!G:G,C364)</f>
        <v>0</v>
      </c>
      <c r="G364">
        <f t="shared" si="10"/>
        <v>0</v>
      </c>
      <c r="H364" s="22">
        <f t="shared" si="11"/>
        <v>0</v>
      </c>
    </row>
    <row r="365" spans="1:8">
      <c r="A365" t="s">
        <v>654</v>
      </c>
      <c r="B365" t="s">
        <v>490</v>
      </c>
      <c r="C365">
        <v>300</v>
      </c>
      <c r="D365" t="s">
        <v>99</v>
      </c>
      <c r="E365">
        <f>+SUMIFS(Tabla1[cantidad],Tabla1[articulo],C365,Tabla1[id_item_bodega2],A365,Tabla1[GRUPO],COMP!B147)</f>
        <v>0</v>
      </c>
      <c r="F365">
        <f>+SUMIFS('INV. EDADES'!F:F,'INV. EDADES'!I:I,A365,'INV. EDADES'!G:G,C365)</f>
        <v>0</v>
      </c>
      <c r="G365">
        <f t="shared" si="10"/>
        <v>0</v>
      </c>
      <c r="H365" s="22">
        <f t="shared" si="11"/>
        <v>0</v>
      </c>
    </row>
    <row r="366" spans="1:8">
      <c r="A366" t="s">
        <v>654</v>
      </c>
      <c r="B366" t="s">
        <v>490</v>
      </c>
      <c r="C366">
        <v>52378</v>
      </c>
      <c r="D366" t="s">
        <v>69</v>
      </c>
      <c r="E366">
        <f>+SUMIFS(Tabla1[cantidad],Tabla1[articulo],C366,Tabla1[id_item_bodega2],A366,Tabla1[GRUPO],COMP!B148)</f>
        <v>0</v>
      </c>
      <c r="F366">
        <f>+SUMIFS('INV. EDADES'!F:F,'INV. EDADES'!I:I,A366,'INV. EDADES'!G:G,C366)</f>
        <v>0</v>
      </c>
      <c r="G366">
        <f t="shared" si="10"/>
        <v>0</v>
      </c>
      <c r="H366" s="22">
        <f t="shared" si="11"/>
        <v>0</v>
      </c>
    </row>
    <row r="367" spans="1:8">
      <c r="A367" t="s">
        <v>654</v>
      </c>
      <c r="B367" t="s">
        <v>490</v>
      </c>
      <c r="C367">
        <v>10203</v>
      </c>
      <c r="D367" t="s">
        <v>29</v>
      </c>
      <c r="E367">
        <f>+SUMIFS(Tabla1[cantidad],Tabla1[articulo],C367,Tabla1[id_item_bodega2],A367,Tabla1[GRUPO],COMP!B149)</f>
        <v>0</v>
      </c>
      <c r="F367">
        <f>+SUMIFS('INV. EDADES'!F:F,'INV. EDADES'!I:I,A367,'INV. EDADES'!G:G,C367)</f>
        <v>0</v>
      </c>
      <c r="G367">
        <f t="shared" si="10"/>
        <v>0</v>
      </c>
      <c r="H367" s="22">
        <f t="shared" si="11"/>
        <v>0</v>
      </c>
    </row>
    <row r="368" spans="1:8">
      <c r="A368" t="s">
        <v>654</v>
      </c>
      <c r="B368" t="s">
        <v>490</v>
      </c>
      <c r="C368">
        <v>12370</v>
      </c>
      <c r="D368" t="s">
        <v>64</v>
      </c>
      <c r="E368">
        <f>+SUMIFS(Tabla1[cantidad],Tabla1[articulo],C368,Tabla1[id_item_bodega2],A368,Tabla1[GRUPO],COMP!B150)</f>
        <v>0</v>
      </c>
      <c r="F368">
        <f>+SUMIFS('INV. EDADES'!F:F,'INV. EDADES'!I:I,A368,'INV. EDADES'!G:G,C368)</f>
        <v>0</v>
      </c>
      <c r="G368">
        <f t="shared" si="10"/>
        <v>0</v>
      </c>
      <c r="H368" s="22">
        <f t="shared" si="11"/>
        <v>0</v>
      </c>
    </row>
    <row r="369" spans="1:8">
      <c r="A369" t="s">
        <v>654</v>
      </c>
      <c r="B369" t="s">
        <v>490</v>
      </c>
      <c r="C369">
        <v>52377</v>
      </c>
      <c r="D369" t="s">
        <v>134</v>
      </c>
      <c r="E369">
        <f>+SUMIFS(Tabla1[cantidad],Tabla1[articulo],C369,Tabla1[id_item_bodega2],A369,Tabla1[GRUPO],COMP!B151)</f>
        <v>0</v>
      </c>
      <c r="F369">
        <f>+SUMIFS('INV. EDADES'!F:F,'INV. EDADES'!I:I,A369,'INV. EDADES'!G:G,C369)</f>
        <v>0</v>
      </c>
      <c r="G369">
        <f t="shared" si="10"/>
        <v>0</v>
      </c>
      <c r="H369" s="22">
        <f t="shared" si="11"/>
        <v>0</v>
      </c>
    </row>
    <row r="370" spans="1:8">
      <c r="A370" t="s">
        <v>654</v>
      </c>
      <c r="B370" t="s">
        <v>490</v>
      </c>
      <c r="C370">
        <v>10306</v>
      </c>
      <c r="D370" t="s">
        <v>226</v>
      </c>
      <c r="E370">
        <f>+SUMIFS(Tabla1[cantidad],Tabla1[articulo],C370,Tabla1[id_item_bodega2],A370,Tabla1[GRUPO],COMP!B152)</f>
        <v>0</v>
      </c>
      <c r="F370">
        <f>+SUMIFS('INV. EDADES'!F:F,'INV. EDADES'!I:I,A370,'INV. EDADES'!G:G,C370)</f>
        <v>0</v>
      </c>
      <c r="G370">
        <f t="shared" si="10"/>
        <v>0</v>
      </c>
      <c r="H370" s="22">
        <f t="shared" si="11"/>
        <v>0</v>
      </c>
    </row>
    <row r="371" spans="1:8">
      <c r="A371" t="s">
        <v>654</v>
      </c>
      <c r="B371" t="s">
        <v>490</v>
      </c>
      <c r="C371">
        <v>10311</v>
      </c>
      <c r="D371" t="s">
        <v>467</v>
      </c>
      <c r="E371">
        <f>+SUMIFS(Tabla1[cantidad],Tabla1[articulo],C371,Tabla1[id_item_bodega2],A371,Tabla1[GRUPO],COMP!B153)</f>
        <v>0</v>
      </c>
      <c r="F371">
        <f>+SUMIFS('INV. EDADES'!F:F,'INV. EDADES'!I:I,A371,'INV. EDADES'!G:G,C371)</f>
        <v>0</v>
      </c>
      <c r="G371">
        <f t="shared" si="10"/>
        <v>0</v>
      </c>
      <c r="H371" s="22">
        <f t="shared" si="11"/>
        <v>0</v>
      </c>
    </row>
    <row r="372" spans="1:8">
      <c r="A372" t="s">
        <v>654</v>
      </c>
      <c r="B372" t="s">
        <v>490</v>
      </c>
      <c r="C372">
        <v>13359</v>
      </c>
      <c r="D372" t="s">
        <v>468</v>
      </c>
      <c r="E372">
        <f>+SUMIFS(Tabla1[cantidad],Tabla1[articulo],C372,Tabla1[id_item_bodega2],A372,Tabla1[GRUPO],COMP!B155)</f>
        <v>0</v>
      </c>
      <c r="F372">
        <f>+SUMIFS('INV. EDADES'!F:F,'INV. EDADES'!I:I,A372,'INV. EDADES'!G:G,C372)</f>
        <v>0</v>
      </c>
      <c r="G372">
        <f t="shared" si="10"/>
        <v>0</v>
      </c>
      <c r="H372" s="22">
        <f t="shared" si="11"/>
        <v>0</v>
      </c>
    </row>
    <row r="373" spans="1:8">
      <c r="A373" t="s">
        <v>654</v>
      </c>
      <c r="B373" t="s">
        <v>490</v>
      </c>
      <c r="C373">
        <v>13403</v>
      </c>
      <c r="D373" t="s">
        <v>428</v>
      </c>
      <c r="E373">
        <f>+SUMIFS(Tabla1[cantidad],Tabla1[articulo],C373,Tabla1[id_item_bodega2],A373,Tabla1[GRUPO],COMP!B157)</f>
        <v>0</v>
      </c>
      <c r="F373">
        <f>+SUMIFS('INV. EDADES'!F:F,'INV. EDADES'!I:I,A373,'INV. EDADES'!G:G,C373)</f>
        <v>0</v>
      </c>
      <c r="G373">
        <f t="shared" si="10"/>
        <v>0</v>
      </c>
      <c r="H373" s="22">
        <f t="shared" si="11"/>
        <v>0</v>
      </c>
    </row>
    <row r="374" spans="1:8">
      <c r="A374" t="s">
        <v>654</v>
      </c>
      <c r="B374" t="s">
        <v>490</v>
      </c>
      <c r="C374">
        <v>10101</v>
      </c>
      <c r="D374" t="s">
        <v>536</v>
      </c>
      <c r="E374">
        <f>+SUMIFS(Tabla1[cantidad],Tabla1[articulo],C374,Tabla1[id_item_bodega2],A374,Tabla1[GRUPO],COMP!B158)</f>
        <v>0</v>
      </c>
      <c r="F374">
        <f>+SUMIFS('INV. EDADES'!F:F,'INV. EDADES'!I:I,A374,'INV. EDADES'!G:G,C374)</f>
        <v>0</v>
      </c>
      <c r="G374">
        <f t="shared" si="10"/>
        <v>0</v>
      </c>
      <c r="H374" s="22">
        <f t="shared" si="11"/>
        <v>0</v>
      </c>
    </row>
    <row r="375" spans="1:8">
      <c r="A375" t="s">
        <v>654</v>
      </c>
      <c r="B375" t="s">
        <v>490</v>
      </c>
      <c r="C375">
        <v>10201</v>
      </c>
      <c r="D375" t="s">
        <v>27</v>
      </c>
      <c r="E375">
        <f>+SUMIFS(Tabla1[cantidad],Tabla1[articulo],C375,Tabla1[id_item_bodega2],A375,Tabla1[GRUPO],COMP!B159)</f>
        <v>0</v>
      </c>
      <c r="F375">
        <f>+SUMIFS('INV. EDADES'!F:F,'INV. EDADES'!I:I,A375,'INV. EDADES'!G:G,C375)</f>
        <v>0</v>
      </c>
      <c r="G375">
        <f t="shared" si="10"/>
        <v>0</v>
      </c>
      <c r="H375" s="22">
        <f t="shared" si="11"/>
        <v>0</v>
      </c>
    </row>
    <row r="376" spans="1:8">
      <c r="A376" t="s">
        <v>654</v>
      </c>
      <c r="B376" t="s">
        <v>490</v>
      </c>
      <c r="C376">
        <v>73501</v>
      </c>
      <c r="D376" t="s">
        <v>425</v>
      </c>
      <c r="E376">
        <f>+SUMIFS(Tabla1[cantidad],Tabla1[articulo],C376,Tabla1[id_item_bodega2],A376,Tabla1[GRUPO],COMP!B160)</f>
        <v>0</v>
      </c>
      <c r="F376">
        <f>+SUMIFS('INV. EDADES'!F:F,'INV. EDADES'!I:I,A376,'INV. EDADES'!G:G,C376)</f>
        <v>0</v>
      </c>
      <c r="G376">
        <f t="shared" si="10"/>
        <v>0</v>
      </c>
      <c r="H376" s="22">
        <f t="shared" si="11"/>
        <v>0</v>
      </c>
    </row>
    <row r="377" spans="1:8">
      <c r="A377" t="s">
        <v>654</v>
      </c>
      <c r="B377" t="s">
        <v>490</v>
      </c>
      <c r="C377">
        <v>76501</v>
      </c>
      <c r="D377" t="s">
        <v>589</v>
      </c>
      <c r="E377">
        <f>+SUMIFS(Tabla1[cantidad],Tabla1[articulo],C377,Tabla1[id_item_bodega2],A377,Tabla1[GRUPO],COMP!B161)</f>
        <v>0</v>
      </c>
      <c r="F377">
        <f>+SUMIFS('INV. EDADES'!F:F,'INV. EDADES'!I:I,A377,'INV. EDADES'!G:G,C377)</f>
        <v>0</v>
      </c>
      <c r="G377">
        <f t="shared" si="10"/>
        <v>0</v>
      </c>
      <c r="H377" s="22">
        <f t="shared" si="11"/>
        <v>0</v>
      </c>
    </row>
    <row r="378" spans="1:8">
      <c r="A378" t="s">
        <v>654</v>
      </c>
      <c r="B378" t="s">
        <v>490</v>
      </c>
      <c r="C378">
        <v>76601</v>
      </c>
      <c r="D378" t="s">
        <v>590</v>
      </c>
      <c r="E378">
        <f>+SUMIFS(Tabla1[cantidad],Tabla1[articulo],C378,Tabla1[id_item_bodega2],A378,Tabla1[GRUPO],COMP!B162)</f>
        <v>0</v>
      </c>
      <c r="F378">
        <f>+SUMIFS('INV. EDADES'!F:F,'INV. EDADES'!I:I,A378,'INV. EDADES'!G:G,C378)</f>
        <v>0</v>
      </c>
      <c r="G378">
        <f t="shared" si="10"/>
        <v>0</v>
      </c>
      <c r="H378" s="22">
        <f t="shared" si="11"/>
        <v>0</v>
      </c>
    </row>
    <row r="379" spans="1:8">
      <c r="A379" t="s">
        <v>654</v>
      </c>
      <c r="B379" t="s">
        <v>490</v>
      </c>
      <c r="C379">
        <v>76701</v>
      </c>
      <c r="D379" t="s">
        <v>588</v>
      </c>
      <c r="E379">
        <f>+SUMIFS(Tabla1[cantidad],Tabla1[articulo],C379,Tabla1[id_item_bodega2],A379,Tabla1[GRUPO],COMP!B163)</f>
        <v>0</v>
      </c>
      <c r="F379">
        <f>+SUMIFS('INV. EDADES'!F:F,'INV. EDADES'!I:I,A379,'INV. EDADES'!G:G,C379)</f>
        <v>0</v>
      </c>
      <c r="G379">
        <f t="shared" si="10"/>
        <v>0</v>
      </c>
      <c r="H379" s="22">
        <f t="shared" si="11"/>
        <v>0</v>
      </c>
    </row>
    <row r="380" spans="1:8">
      <c r="A380" t="s">
        <v>654</v>
      </c>
      <c r="B380" t="s">
        <v>490</v>
      </c>
      <c r="C380">
        <v>77101</v>
      </c>
      <c r="D380" t="s">
        <v>567</v>
      </c>
      <c r="E380">
        <f>+SUMIFS(Tabla1[cantidad],Tabla1[articulo],C380,Tabla1[id_item_bodega2],A380,Tabla1[GRUPO],COMP!B164)</f>
        <v>0</v>
      </c>
      <c r="F380">
        <f>+SUMIFS('INV. EDADES'!F:F,'INV. EDADES'!I:I,A380,'INV. EDADES'!G:G,C380)</f>
        <v>0</v>
      </c>
      <c r="G380">
        <f t="shared" si="10"/>
        <v>0</v>
      </c>
      <c r="H380" s="22">
        <f t="shared" si="11"/>
        <v>0</v>
      </c>
    </row>
    <row r="381" spans="1:8">
      <c r="A381" t="s">
        <v>654</v>
      </c>
      <c r="B381" t="s">
        <v>490</v>
      </c>
      <c r="C381">
        <v>78001</v>
      </c>
      <c r="D381" t="s">
        <v>571</v>
      </c>
      <c r="E381">
        <f>+SUMIFS(Tabla1[cantidad],Tabla1[articulo],C381,Tabla1[id_item_bodega2],A381,Tabla1[GRUPO],COMP!B165)</f>
        <v>0</v>
      </c>
      <c r="F381">
        <f>+SUMIFS('INV. EDADES'!F:F,'INV. EDADES'!I:I,A381,'INV. EDADES'!G:G,C381)</f>
        <v>0</v>
      </c>
      <c r="G381">
        <f t="shared" si="10"/>
        <v>0</v>
      </c>
      <c r="H381" s="22">
        <f t="shared" si="11"/>
        <v>0</v>
      </c>
    </row>
    <row r="382" spans="1:8">
      <c r="A382" t="s">
        <v>654</v>
      </c>
      <c r="B382" t="s">
        <v>490</v>
      </c>
      <c r="C382">
        <v>10369</v>
      </c>
      <c r="D382" t="s">
        <v>61</v>
      </c>
      <c r="E382">
        <f>+SUMIFS(Tabla1[cantidad],Tabla1[articulo],C382,Tabla1[id_item_bodega2],A382,Tabla1[GRUPO],COMP!B166)</f>
        <v>0</v>
      </c>
      <c r="F382">
        <f>+SUMIFS('INV. EDADES'!F:F,'INV. EDADES'!I:I,A382,'INV. EDADES'!G:G,C382)</f>
        <v>0</v>
      </c>
      <c r="G382">
        <f t="shared" si="10"/>
        <v>0</v>
      </c>
      <c r="H382" s="22">
        <f t="shared" si="11"/>
        <v>0</v>
      </c>
    </row>
    <row r="383" spans="1:8">
      <c r="A383" t="s">
        <v>654</v>
      </c>
      <c r="B383" t="s">
        <v>490</v>
      </c>
      <c r="C383">
        <v>14459</v>
      </c>
      <c r="D383" t="s">
        <v>68</v>
      </c>
      <c r="E383">
        <f>+SUMIFS(Tabla1[cantidad],Tabla1[articulo],C383,Tabla1[id_item_bodega2],A383,Tabla1[GRUPO],COMP!B169)</f>
        <v>0</v>
      </c>
      <c r="F383">
        <f>+SUMIFS('INV. EDADES'!F:F,'INV. EDADES'!I:I,A383,'INV. EDADES'!G:G,C383)</f>
        <v>0</v>
      </c>
      <c r="G383">
        <f t="shared" si="10"/>
        <v>0</v>
      </c>
      <c r="H383" s="22">
        <f t="shared" si="11"/>
        <v>0</v>
      </c>
    </row>
    <row r="384" spans="1:8">
      <c r="A384" t="s">
        <v>654</v>
      </c>
      <c r="B384" t="s">
        <v>490</v>
      </c>
      <c r="C384">
        <v>14311</v>
      </c>
      <c r="D384" t="s">
        <v>45</v>
      </c>
      <c r="E384">
        <f>+SUMIFS(Tabla1[cantidad],Tabla1[articulo],C384,Tabla1[id_item_bodega2],A384,Tabla1[GRUPO],COMP!B170)</f>
        <v>0</v>
      </c>
      <c r="F384">
        <f>+SUMIFS('INV. EDADES'!F:F,'INV. EDADES'!I:I,A384,'INV. EDADES'!G:G,C384)</f>
        <v>0</v>
      </c>
      <c r="G384">
        <f t="shared" si="10"/>
        <v>0</v>
      </c>
      <c r="H384" s="22">
        <f t="shared" si="11"/>
        <v>0</v>
      </c>
    </row>
    <row r="385" spans="1:8">
      <c r="A385" t="s">
        <v>654</v>
      </c>
      <c r="B385" t="s">
        <v>490</v>
      </c>
      <c r="C385">
        <v>10410</v>
      </c>
      <c r="D385" t="s">
        <v>452</v>
      </c>
      <c r="E385">
        <f>+SUMIFS(Tabla1[cantidad],Tabla1[articulo],C385,Tabla1[id_item_bodega2],A385,Tabla1[GRUPO],COMP!B171)</f>
        <v>0</v>
      </c>
      <c r="F385">
        <f>+SUMIFS('INV. EDADES'!F:F,'INV. EDADES'!I:I,A385,'INV. EDADES'!G:G,C385)</f>
        <v>0</v>
      </c>
      <c r="G385">
        <f t="shared" si="10"/>
        <v>0</v>
      </c>
      <c r="H385" s="22">
        <f t="shared" si="11"/>
        <v>0</v>
      </c>
    </row>
    <row r="386" spans="1:8">
      <c r="A386" t="s">
        <v>654</v>
      </c>
      <c r="B386" t="s">
        <v>490</v>
      </c>
      <c r="C386">
        <v>10268</v>
      </c>
      <c r="D386" t="s">
        <v>427</v>
      </c>
      <c r="E386">
        <f>+SUMIFS(Tabla1[cantidad],Tabla1[articulo],C386,Tabla1[id_item_bodega2],A386,Tabla1[GRUPO],COMP!B172)</f>
        <v>0</v>
      </c>
      <c r="F386">
        <f>+SUMIFS('INV. EDADES'!F:F,'INV. EDADES'!I:I,A386,'INV. EDADES'!G:G,C386)</f>
        <v>0</v>
      </c>
      <c r="G386">
        <f t="shared" ref="G386:G449" si="12">+E386-F386</f>
        <v>0</v>
      </c>
      <c r="H386" s="22">
        <f t="shared" ref="H386:H449" si="13">IFERROR(+G386/E386,0)</f>
        <v>0</v>
      </c>
    </row>
    <row r="387" spans="1:8">
      <c r="A387" t="s">
        <v>654</v>
      </c>
      <c r="B387" t="s">
        <v>490</v>
      </c>
      <c r="C387">
        <v>14348</v>
      </c>
      <c r="D387" t="s">
        <v>46</v>
      </c>
      <c r="E387">
        <f>+SUMIFS(Tabla1[cantidad],Tabla1[articulo],C387,Tabla1[id_item_bodega2],A387,Tabla1[GRUPO],COMP!B173)</f>
        <v>0</v>
      </c>
      <c r="F387">
        <f>+SUMIFS('INV. EDADES'!F:F,'INV. EDADES'!I:I,A387,'INV. EDADES'!G:G,C387)</f>
        <v>0</v>
      </c>
      <c r="G387">
        <f t="shared" si="12"/>
        <v>0</v>
      </c>
      <c r="H387" s="22">
        <f t="shared" si="13"/>
        <v>0</v>
      </c>
    </row>
    <row r="388" spans="1:8">
      <c r="A388" t="s">
        <v>654</v>
      </c>
      <c r="B388" t="s">
        <v>490</v>
      </c>
      <c r="C388">
        <v>10503</v>
      </c>
      <c r="D388" t="s">
        <v>487</v>
      </c>
      <c r="E388">
        <f>+SUMIFS(Tabla1[cantidad],Tabla1[articulo],C388,Tabla1[id_item_bodega2],A388,Tabla1[GRUPO],COMP!B174)</f>
        <v>0</v>
      </c>
      <c r="F388">
        <f>+SUMIFS('INV. EDADES'!F:F,'INV. EDADES'!I:I,A388,'INV. EDADES'!G:G,C388)</f>
        <v>0</v>
      </c>
      <c r="G388">
        <f t="shared" si="12"/>
        <v>0</v>
      </c>
      <c r="H388" s="22">
        <f t="shared" si="13"/>
        <v>0</v>
      </c>
    </row>
    <row r="389" spans="1:8">
      <c r="A389" t="s">
        <v>654</v>
      </c>
      <c r="B389" t="s">
        <v>490</v>
      </c>
      <c r="C389">
        <v>12306</v>
      </c>
      <c r="D389" t="s">
        <v>579</v>
      </c>
      <c r="E389">
        <f>+SUMIFS(Tabla1[cantidad],Tabla1[articulo],C389,Tabla1[id_item_bodega2],A389,Tabla1[GRUPO],COMP!B176)</f>
        <v>0</v>
      </c>
      <c r="F389">
        <f>+SUMIFS('INV. EDADES'!F:F,'INV. EDADES'!I:I,A389,'INV. EDADES'!G:G,C389)</f>
        <v>0</v>
      </c>
      <c r="G389">
        <f t="shared" si="12"/>
        <v>0</v>
      </c>
      <c r="H389" s="22">
        <f t="shared" si="13"/>
        <v>0</v>
      </c>
    </row>
    <row r="390" spans="1:8">
      <c r="A390" t="s">
        <v>654</v>
      </c>
      <c r="B390" t="s">
        <v>490</v>
      </c>
      <c r="C390">
        <v>13311</v>
      </c>
      <c r="D390" t="s">
        <v>580</v>
      </c>
      <c r="E390">
        <f>+SUMIFS(Tabla1[cantidad],Tabla1[articulo],C390,Tabla1[id_item_bodega2],A390,Tabla1[GRUPO],COMP!B178)</f>
        <v>0</v>
      </c>
      <c r="F390">
        <f>+SUMIFS('INV. EDADES'!F:F,'INV. EDADES'!I:I,A390,'INV. EDADES'!G:G,C390)</f>
        <v>0</v>
      </c>
      <c r="G390">
        <f t="shared" si="12"/>
        <v>0</v>
      </c>
      <c r="H390" s="22">
        <f t="shared" si="13"/>
        <v>0</v>
      </c>
    </row>
    <row r="391" spans="1:8">
      <c r="A391" t="s">
        <v>654</v>
      </c>
      <c r="B391" t="s">
        <v>490</v>
      </c>
      <c r="C391">
        <v>10305</v>
      </c>
      <c r="D391" t="s">
        <v>537</v>
      </c>
      <c r="E391">
        <f>+SUMIFS(Tabla1[cantidad],Tabla1[articulo],C391,Tabla1[id_item_bodega2],A391,Tabla1[GRUPO],COMP!B179)</f>
        <v>0</v>
      </c>
      <c r="F391">
        <f>+SUMIFS('INV. EDADES'!F:F,'INV. EDADES'!I:I,A391,'INV. EDADES'!G:G,C391)</f>
        <v>0</v>
      </c>
      <c r="G391">
        <f t="shared" si="12"/>
        <v>0</v>
      </c>
      <c r="H391" s="22">
        <f t="shared" si="13"/>
        <v>0</v>
      </c>
    </row>
    <row r="392" spans="1:8">
      <c r="A392" t="s">
        <v>654</v>
      </c>
      <c r="B392" t="s">
        <v>490</v>
      </c>
      <c r="C392">
        <v>10405</v>
      </c>
      <c r="D392" t="s">
        <v>542</v>
      </c>
      <c r="E392">
        <f>+SUMIFS(Tabla1[cantidad],Tabla1[articulo],C392,Tabla1[id_item_bodega2],A392,Tabla1[GRUPO],COMP!B181)</f>
        <v>0</v>
      </c>
      <c r="F392">
        <f>+SUMIFS('INV. EDADES'!F:F,'INV. EDADES'!I:I,A392,'INV. EDADES'!G:G,C392)</f>
        <v>0</v>
      </c>
      <c r="G392">
        <f t="shared" si="12"/>
        <v>0</v>
      </c>
      <c r="H392" s="22">
        <f t="shared" si="13"/>
        <v>0</v>
      </c>
    </row>
    <row r="393" spans="1:8">
      <c r="A393" t="s">
        <v>654</v>
      </c>
      <c r="B393" t="s">
        <v>490</v>
      </c>
      <c r="C393">
        <v>10490</v>
      </c>
      <c r="D393" t="s">
        <v>476</v>
      </c>
      <c r="E393">
        <f>+SUMIFS(Tabla1[cantidad],Tabla1[articulo],C393,Tabla1[id_item_bodega2],A393,Tabla1[GRUPO],COMP!B182)</f>
        <v>0</v>
      </c>
      <c r="F393">
        <f>+SUMIFS('INV. EDADES'!F:F,'INV. EDADES'!I:I,A393,'INV. EDADES'!G:G,C393)</f>
        <v>0</v>
      </c>
      <c r="G393">
        <f t="shared" si="12"/>
        <v>0</v>
      </c>
      <c r="H393" s="22">
        <f t="shared" si="13"/>
        <v>0</v>
      </c>
    </row>
    <row r="394" spans="1:8">
      <c r="A394" t="s">
        <v>654</v>
      </c>
      <c r="B394" t="s">
        <v>490</v>
      </c>
      <c r="C394">
        <v>10488</v>
      </c>
      <c r="D394" t="s">
        <v>607</v>
      </c>
      <c r="E394">
        <f>+SUMIFS(Tabla1[cantidad],Tabla1[articulo],C394,Tabla1[id_item_bodega2],A394,Tabla1[GRUPO],COMP!B183)</f>
        <v>0</v>
      </c>
      <c r="F394">
        <f>+SUMIFS('INV. EDADES'!F:F,'INV. EDADES'!I:I,A394,'INV. EDADES'!G:G,C394)</f>
        <v>0</v>
      </c>
      <c r="G394">
        <f t="shared" si="12"/>
        <v>0</v>
      </c>
      <c r="H394" s="22">
        <f t="shared" si="13"/>
        <v>0</v>
      </c>
    </row>
    <row r="395" spans="1:8">
      <c r="A395" t="s">
        <v>654</v>
      </c>
      <c r="B395" t="s">
        <v>490</v>
      </c>
      <c r="C395">
        <v>10312</v>
      </c>
      <c r="D395" t="s">
        <v>540</v>
      </c>
      <c r="E395">
        <f>+SUMIFS(Tabla1[cantidad],Tabla1[articulo],C395,Tabla1[id_item_bodega2],A395,Tabla1[GRUPO],COMP!B184)</f>
        <v>0</v>
      </c>
      <c r="F395">
        <f>+SUMIFS('INV. EDADES'!F:F,'INV. EDADES'!I:I,A395,'INV. EDADES'!G:G,C395)</f>
        <v>0</v>
      </c>
      <c r="G395">
        <f t="shared" si="12"/>
        <v>0</v>
      </c>
      <c r="H395" s="22">
        <f t="shared" si="13"/>
        <v>0</v>
      </c>
    </row>
    <row r="396" spans="1:8">
      <c r="A396" t="s">
        <v>654</v>
      </c>
      <c r="B396" t="s">
        <v>490</v>
      </c>
      <c r="C396">
        <v>10580</v>
      </c>
      <c r="D396" t="s">
        <v>548</v>
      </c>
      <c r="E396">
        <f>+SUMIFS(Tabla1[cantidad],Tabla1[articulo],C396,Tabla1[id_item_bodega2],A396,Tabla1[GRUPO],COMP!B186)</f>
        <v>0</v>
      </c>
      <c r="F396">
        <f>+SUMIFS('INV. EDADES'!F:F,'INV. EDADES'!I:I,A396,'INV. EDADES'!G:G,C396)</f>
        <v>0</v>
      </c>
      <c r="G396">
        <f t="shared" si="12"/>
        <v>0</v>
      </c>
      <c r="H396" s="22">
        <f t="shared" si="13"/>
        <v>0</v>
      </c>
    </row>
    <row r="397" spans="1:8">
      <c r="A397" t="s">
        <v>654</v>
      </c>
      <c r="B397" t="s">
        <v>490</v>
      </c>
      <c r="C397">
        <v>13380</v>
      </c>
      <c r="D397" t="s">
        <v>534</v>
      </c>
      <c r="E397">
        <f>+SUMIFS(Tabla1[cantidad],Tabla1[articulo],C397,Tabla1[id_item_bodega2],A397,Tabla1[GRUPO],COMP!B187)</f>
        <v>0</v>
      </c>
      <c r="F397">
        <f>+SUMIFS('INV. EDADES'!F:F,'INV. EDADES'!I:I,A397,'INV. EDADES'!G:G,C397)</f>
        <v>0</v>
      </c>
      <c r="G397">
        <f t="shared" si="12"/>
        <v>0</v>
      </c>
      <c r="H397" s="22">
        <f t="shared" si="13"/>
        <v>0</v>
      </c>
    </row>
    <row r="398" spans="1:8">
      <c r="A398" t="s">
        <v>654</v>
      </c>
      <c r="B398" t="s">
        <v>490</v>
      </c>
      <c r="C398">
        <v>13580</v>
      </c>
      <c r="D398" t="s">
        <v>535</v>
      </c>
      <c r="E398">
        <f>+SUMIFS(Tabla1[cantidad],Tabla1[articulo],C398,Tabla1[id_item_bodega2],A398,Tabla1[GRUPO],COMP!B188)</f>
        <v>0</v>
      </c>
      <c r="F398">
        <f>+SUMIFS('INV. EDADES'!F:F,'INV. EDADES'!I:I,A398,'INV. EDADES'!G:G,C398)</f>
        <v>0</v>
      </c>
      <c r="G398">
        <f t="shared" si="12"/>
        <v>0</v>
      </c>
      <c r="H398" s="22">
        <f t="shared" si="13"/>
        <v>0</v>
      </c>
    </row>
    <row r="399" spans="1:8">
      <c r="A399" t="s">
        <v>654</v>
      </c>
      <c r="B399" t="s">
        <v>490</v>
      </c>
      <c r="C399">
        <v>12360</v>
      </c>
      <c r="D399" t="s">
        <v>584</v>
      </c>
      <c r="E399">
        <f>+SUMIFS(Tabla1[cantidad],Tabla1[articulo],C399,Tabla1[id_item_bodega2],A399,Tabla1[GRUPO],COMP!B189)</f>
        <v>0</v>
      </c>
      <c r="F399">
        <f>+SUMIFS('INV. EDADES'!F:F,'INV. EDADES'!I:I,A399,'INV. EDADES'!G:G,C399)</f>
        <v>0</v>
      </c>
      <c r="G399">
        <f t="shared" si="12"/>
        <v>0</v>
      </c>
      <c r="H399" s="22">
        <f t="shared" si="13"/>
        <v>0</v>
      </c>
    </row>
    <row r="400" spans="1:8">
      <c r="A400" t="s">
        <v>654</v>
      </c>
      <c r="B400" t="s">
        <v>490</v>
      </c>
      <c r="C400">
        <v>12470</v>
      </c>
      <c r="D400" t="s">
        <v>447</v>
      </c>
      <c r="E400">
        <f>+SUMIFS(Tabla1[cantidad],Tabla1[articulo],C400,Tabla1[id_item_bodega2],A400,Tabla1[GRUPO],COMP!B190)</f>
        <v>0</v>
      </c>
      <c r="F400">
        <f>+SUMIFS('INV. EDADES'!F:F,'INV. EDADES'!I:I,A400,'INV. EDADES'!G:G,C400)</f>
        <v>0</v>
      </c>
      <c r="G400">
        <f t="shared" si="12"/>
        <v>0</v>
      </c>
      <c r="H400" s="22">
        <f t="shared" si="13"/>
        <v>0</v>
      </c>
    </row>
    <row r="401" spans="1:8">
      <c r="A401" t="s">
        <v>654</v>
      </c>
      <c r="B401" t="s">
        <v>490</v>
      </c>
      <c r="C401">
        <v>10489</v>
      </c>
      <c r="D401" t="s">
        <v>546</v>
      </c>
      <c r="E401">
        <f>+SUMIFS(Tabla1[cantidad],Tabla1[articulo],C401,Tabla1[id_item_bodega2],A401,Tabla1[GRUPO],COMP!B191)</f>
        <v>0</v>
      </c>
      <c r="F401">
        <f>+SUMIFS('INV. EDADES'!F:F,'INV. EDADES'!I:I,A401,'INV. EDADES'!G:G,C401)</f>
        <v>0</v>
      </c>
      <c r="G401">
        <f t="shared" si="12"/>
        <v>0</v>
      </c>
      <c r="H401" s="22">
        <f t="shared" si="13"/>
        <v>0</v>
      </c>
    </row>
    <row r="402" spans="1:8">
      <c r="A402" t="s">
        <v>654</v>
      </c>
      <c r="B402" t="s">
        <v>490</v>
      </c>
      <c r="C402">
        <v>10416</v>
      </c>
      <c r="D402" t="s">
        <v>581</v>
      </c>
      <c r="E402">
        <f>+SUMIFS(Tabla1[cantidad],Tabla1[articulo],C402,Tabla1[id_item_bodega2],A402,Tabla1[GRUPO],COMP!B192)</f>
        <v>0</v>
      </c>
      <c r="F402">
        <f>+SUMIFS('INV. EDADES'!F:F,'INV. EDADES'!I:I,A402,'INV. EDADES'!G:G,C402)</f>
        <v>0</v>
      </c>
      <c r="G402">
        <f t="shared" si="12"/>
        <v>0</v>
      </c>
      <c r="H402" s="22">
        <f t="shared" si="13"/>
        <v>0</v>
      </c>
    </row>
    <row r="403" spans="1:8">
      <c r="A403" t="s">
        <v>654</v>
      </c>
      <c r="B403" t="s">
        <v>490</v>
      </c>
      <c r="C403">
        <v>10367</v>
      </c>
      <c r="D403" t="s">
        <v>606</v>
      </c>
      <c r="E403">
        <f>+SUMIFS(Tabla1[cantidad],Tabla1[articulo],C403,Tabla1[id_item_bodega2],A403,Tabla1[GRUPO],COMP!B193)</f>
        <v>0</v>
      </c>
      <c r="F403">
        <f>+SUMIFS('INV. EDADES'!F:F,'INV. EDADES'!I:I,A403,'INV. EDADES'!G:G,C403)</f>
        <v>0</v>
      </c>
      <c r="G403">
        <f t="shared" si="12"/>
        <v>0</v>
      </c>
      <c r="H403" s="22">
        <f t="shared" si="13"/>
        <v>0</v>
      </c>
    </row>
    <row r="404" spans="1:8">
      <c r="A404" t="s">
        <v>654</v>
      </c>
      <c r="B404" t="s">
        <v>490</v>
      </c>
      <c r="C404">
        <v>10309</v>
      </c>
      <c r="D404" t="s">
        <v>539</v>
      </c>
      <c r="E404">
        <f>+SUMIFS(Tabla1[cantidad],Tabla1[articulo],C404,Tabla1[id_item_bodega2],A404,Tabla1[GRUPO],COMP!B194)</f>
        <v>0</v>
      </c>
      <c r="F404">
        <f>+SUMIFS('INV. EDADES'!F:F,'INV. EDADES'!I:I,A404,'INV. EDADES'!G:G,C404)</f>
        <v>0</v>
      </c>
      <c r="G404">
        <f t="shared" si="12"/>
        <v>0</v>
      </c>
      <c r="H404" s="22">
        <f t="shared" si="13"/>
        <v>0</v>
      </c>
    </row>
    <row r="405" spans="1:8">
      <c r="A405" t="s">
        <v>654</v>
      </c>
      <c r="B405" t="s">
        <v>490</v>
      </c>
      <c r="C405">
        <v>10388</v>
      </c>
      <c r="D405" t="s">
        <v>541</v>
      </c>
      <c r="E405">
        <f>+SUMIFS(Tabla1[cantidad],Tabla1[articulo],C405,Tabla1[id_item_bodega2],A405,Tabla1[GRUPO],COMP!B195)</f>
        <v>0</v>
      </c>
      <c r="F405">
        <f>+SUMIFS('INV. EDADES'!F:F,'INV. EDADES'!I:I,A405,'INV. EDADES'!G:G,C405)</f>
        <v>0</v>
      </c>
      <c r="G405">
        <f t="shared" si="12"/>
        <v>0</v>
      </c>
      <c r="H405" s="22">
        <f t="shared" si="13"/>
        <v>0</v>
      </c>
    </row>
    <row r="406" spans="1:8">
      <c r="A406" t="s">
        <v>654</v>
      </c>
      <c r="B406" t="s">
        <v>490</v>
      </c>
      <c r="C406">
        <v>10205</v>
      </c>
      <c r="D406" t="s">
        <v>552</v>
      </c>
      <c r="E406">
        <f>+SUMIFS(Tabla1[cantidad],Tabla1[articulo],C406,Tabla1[id_item_bodega2],A406,Tabla1[GRUPO],COMP!B196)</f>
        <v>0</v>
      </c>
      <c r="F406">
        <f>+SUMIFS('INV. EDADES'!F:F,'INV. EDADES'!I:I,A406,'INV. EDADES'!G:G,C406)</f>
        <v>0</v>
      </c>
      <c r="G406">
        <f t="shared" si="12"/>
        <v>0</v>
      </c>
      <c r="H406" s="22">
        <f t="shared" si="13"/>
        <v>0</v>
      </c>
    </row>
    <row r="407" spans="1:8">
      <c r="A407" t="s">
        <v>654</v>
      </c>
      <c r="B407" t="s">
        <v>490</v>
      </c>
      <c r="C407">
        <v>10307</v>
      </c>
      <c r="D407" t="s">
        <v>538</v>
      </c>
      <c r="E407">
        <f>+SUMIFS(Tabla1[cantidad],Tabla1[articulo],C407,Tabla1[id_item_bodega2],A407,Tabla1[GRUPO],COMP!B197)</f>
        <v>0</v>
      </c>
      <c r="F407">
        <f>+SUMIFS('INV. EDADES'!F:F,'INV. EDADES'!I:I,A407,'INV. EDADES'!G:G,C407)</f>
        <v>0</v>
      </c>
      <c r="G407">
        <f t="shared" si="12"/>
        <v>0</v>
      </c>
      <c r="H407" s="22">
        <f t="shared" si="13"/>
        <v>0</v>
      </c>
    </row>
    <row r="408" spans="1:8">
      <c r="A408" t="s">
        <v>654</v>
      </c>
      <c r="B408" t="s">
        <v>490</v>
      </c>
      <c r="C408">
        <v>10380</v>
      </c>
      <c r="D408" t="s">
        <v>565</v>
      </c>
      <c r="E408">
        <f>+SUMIFS(Tabla1[cantidad],Tabla1[articulo],C408,Tabla1[id_item_bodega2],A408,Tabla1[GRUPO],COMP!B198)</f>
        <v>0</v>
      </c>
      <c r="F408">
        <f>+SUMIFS('INV. EDADES'!F:F,'INV. EDADES'!I:I,A408,'INV. EDADES'!G:G,C408)</f>
        <v>0</v>
      </c>
      <c r="G408">
        <f t="shared" si="12"/>
        <v>0</v>
      </c>
      <c r="H408" s="22">
        <f t="shared" si="13"/>
        <v>0</v>
      </c>
    </row>
    <row r="409" spans="1:8">
      <c r="A409" t="s">
        <v>654</v>
      </c>
      <c r="B409" t="s">
        <v>490</v>
      </c>
      <c r="C409">
        <v>10409</v>
      </c>
      <c r="D409" t="s">
        <v>566</v>
      </c>
      <c r="E409">
        <f>+SUMIFS(Tabla1[cantidad],Tabla1[articulo],C409,Tabla1[id_item_bodega2],A409,Tabla1[GRUPO],COMP!B199)</f>
        <v>0</v>
      </c>
      <c r="F409">
        <f>+SUMIFS('INV. EDADES'!F:F,'INV. EDADES'!I:I,A409,'INV. EDADES'!G:G,C409)</f>
        <v>0</v>
      </c>
      <c r="G409">
        <f t="shared" si="12"/>
        <v>0</v>
      </c>
      <c r="H409" s="22">
        <f t="shared" si="13"/>
        <v>0</v>
      </c>
    </row>
    <row r="410" spans="1:8">
      <c r="A410" t="s">
        <v>654</v>
      </c>
      <c r="B410" t="s">
        <v>490</v>
      </c>
      <c r="C410">
        <v>10411</v>
      </c>
      <c r="D410" t="s">
        <v>543</v>
      </c>
      <c r="E410">
        <f>+SUMIFS(Tabla1[cantidad],Tabla1[articulo],C410,Tabla1[id_item_bodega2],A410,Tabla1[GRUPO],COMP!B200)</f>
        <v>0</v>
      </c>
      <c r="F410">
        <f>+SUMIFS('INV. EDADES'!F:F,'INV. EDADES'!I:I,A410,'INV. EDADES'!G:G,C410)</f>
        <v>0</v>
      </c>
      <c r="G410">
        <f t="shared" si="12"/>
        <v>0</v>
      </c>
      <c r="H410" s="22">
        <f t="shared" si="13"/>
        <v>0</v>
      </c>
    </row>
    <row r="411" spans="1:8">
      <c r="A411" t="s">
        <v>654</v>
      </c>
      <c r="B411" t="s">
        <v>490</v>
      </c>
      <c r="C411">
        <v>10511</v>
      </c>
      <c r="D411" t="s">
        <v>547</v>
      </c>
      <c r="E411">
        <f>+SUMIFS(Tabla1[cantidad],Tabla1[articulo],C411,Tabla1[id_item_bodega2],A411,Tabla1[GRUPO],COMP!B201)</f>
        <v>0</v>
      </c>
      <c r="F411">
        <f>+SUMIFS('INV. EDADES'!F:F,'INV. EDADES'!I:I,A411,'INV. EDADES'!G:G,C411)</f>
        <v>0</v>
      </c>
      <c r="G411">
        <f t="shared" si="12"/>
        <v>0</v>
      </c>
      <c r="H411" s="22">
        <f t="shared" si="13"/>
        <v>0</v>
      </c>
    </row>
    <row r="412" spans="1:8">
      <c r="A412" t="s">
        <v>654</v>
      </c>
      <c r="B412" t="s">
        <v>490</v>
      </c>
      <c r="C412">
        <v>10588</v>
      </c>
      <c r="D412" t="s">
        <v>549</v>
      </c>
      <c r="E412">
        <f>+SUMIFS(Tabla1[cantidad],Tabla1[articulo],C412,Tabla1[id_item_bodega2],A412,Tabla1[GRUPO],COMP!B202)</f>
        <v>0</v>
      </c>
      <c r="F412">
        <f>+SUMIFS('INV. EDADES'!F:F,'INV. EDADES'!I:I,A412,'INV. EDADES'!G:G,C412)</f>
        <v>0</v>
      </c>
      <c r="G412">
        <f t="shared" si="12"/>
        <v>0</v>
      </c>
      <c r="H412" s="22">
        <f t="shared" si="13"/>
        <v>0</v>
      </c>
    </row>
    <row r="413" spans="1:8">
      <c r="A413" t="s">
        <v>654</v>
      </c>
      <c r="B413" t="s">
        <v>490</v>
      </c>
      <c r="C413">
        <v>11301</v>
      </c>
      <c r="D413" t="s">
        <v>550</v>
      </c>
      <c r="E413">
        <f>+SUMIFS(Tabla1[cantidad],Tabla1[articulo],C413,Tabla1[id_item_bodega2],A413,Tabla1[GRUPO],COMP!B203)</f>
        <v>0</v>
      </c>
      <c r="F413">
        <f>+SUMIFS('INV. EDADES'!F:F,'INV. EDADES'!I:I,A413,'INV. EDADES'!G:G,C413)</f>
        <v>0</v>
      </c>
      <c r="G413">
        <f t="shared" si="12"/>
        <v>0</v>
      </c>
      <c r="H413" s="22">
        <f t="shared" si="13"/>
        <v>0</v>
      </c>
    </row>
    <row r="414" spans="1:8">
      <c r="A414" t="s">
        <v>654</v>
      </c>
      <c r="B414" t="s">
        <v>490</v>
      </c>
      <c r="C414">
        <v>11401</v>
      </c>
      <c r="D414" t="s">
        <v>583</v>
      </c>
      <c r="E414">
        <f>+SUMIFS(Tabla1[cantidad],Tabla1[articulo],C414,Tabla1[id_item_bodega2],A414,Tabla1[GRUPO],COMP!B204)</f>
        <v>0</v>
      </c>
      <c r="F414">
        <f>+SUMIFS('INV. EDADES'!F:F,'INV. EDADES'!I:I,A414,'INV. EDADES'!G:G,C414)</f>
        <v>0</v>
      </c>
      <c r="G414">
        <f t="shared" si="12"/>
        <v>0</v>
      </c>
      <c r="H414" s="22">
        <f t="shared" si="13"/>
        <v>0</v>
      </c>
    </row>
    <row r="415" spans="1:8">
      <c r="A415" t="s">
        <v>654</v>
      </c>
      <c r="B415" t="s">
        <v>490</v>
      </c>
      <c r="C415">
        <v>12301</v>
      </c>
      <c r="D415" t="s">
        <v>578</v>
      </c>
      <c r="E415">
        <f>+SUMIFS(Tabla1[cantidad],Tabla1[articulo],C415,Tabla1[id_item_bodega2],A415,Tabla1[GRUPO],COMP!B205)</f>
        <v>0</v>
      </c>
      <c r="F415">
        <f>+SUMIFS('INV. EDADES'!F:F,'INV. EDADES'!I:I,A415,'INV. EDADES'!G:G,C415)</f>
        <v>0</v>
      </c>
      <c r="G415">
        <f t="shared" si="12"/>
        <v>0</v>
      </c>
      <c r="H415" s="22">
        <f t="shared" si="13"/>
        <v>0</v>
      </c>
    </row>
    <row r="416" spans="1:8">
      <c r="A416" t="s">
        <v>654</v>
      </c>
      <c r="B416" t="s">
        <v>490</v>
      </c>
      <c r="C416">
        <v>12460</v>
      </c>
      <c r="D416" t="s">
        <v>585</v>
      </c>
      <c r="E416">
        <f>+SUMIFS(Tabla1[cantidad],Tabla1[articulo],C416,Tabla1[id_item_bodega2],A416,Tabla1[GRUPO],COMP!B206)</f>
        <v>0</v>
      </c>
      <c r="F416">
        <f>+SUMIFS('INV. EDADES'!F:F,'INV. EDADES'!I:I,A416,'INV. EDADES'!G:G,C416)</f>
        <v>0</v>
      </c>
      <c r="G416">
        <f t="shared" si="12"/>
        <v>0</v>
      </c>
      <c r="H416" s="22">
        <f t="shared" si="13"/>
        <v>0</v>
      </c>
    </row>
    <row r="417" spans="1:8">
      <c r="A417" t="s">
        <v>654</v>
      </c>
      <c r="B417" t="s">
        <v>490</v>
      </c>
      <c r="C417">
        <v>13203</v>
      </c>
      <c r="D417" t="s">
        <v>551</v>
      </c>
      <c r="E417">
        <f>+SUMIFS(Tabla1[cantidad],Tabla1[articulo],C417,Tabla1[id_item_bodega2],A417,Tabla1[GRUPO],COMP!B207)</f>
        <v>0</v>
      </c>
      <c r="F417">
        <f>+SUMIFS('INV. EDADES'!F:F,'INV. EDADES'!I:I,A417,'INV. EDADES'!G:G,C417)</f>
        <v>0</v>
      </c>
      <c r="G417">
        <f t="shared" si="12"/>
        <v>0</v>
      </c>
      <c r="H417" s="22">
        <f t="shared" si="13"/>
        <v>0</v>
      </c>
    </row>
    <row r="418" spans="1:8">
      <c r="A418" t="s">
        <v>654</v>
      </c>
      <c r="B418" t="s">
        <v>490</v>
      </c>
      <c r="C418">
        <v>71901</v>
      </c>
      <c r="D418" t="s">
        <v>47</v>
      </c>
      <c r="E418">
        <f>+SUMIFS(Tabla1[cantidad],Tabla1[articulo],C418,Tabla1[id_item_bodega2],A418,Tabla1[GRUPO],COMP!B208)</f>
        <v>0</v>
      </c>
      <c r="F418">
        <f>+SUMIFS('INV. EDADES'!F:F,'INV. EDADES'!I:I,A418,'INV. EDADES'!G:G,C418)</f>
        <v>0</v>
      </c>
      <c r="G418">
        <f t="shared" si="12"/>
        <v>0</v>
      </c>
      <c r="H418" s="22">
        <f t="shared" si="13"/>
        <v>0</v>
      </c>
    </row>
    <row r="419" spans="1:8">
      <c r="A419" t="s">
        <v>654</v>
      </c>
      <c r="B419" t="s">
        <v>490</v>
      </c>
      <c r="C419">
        <v>76401</v>
      </c>
      <c r="D419" t="s">
        <v>533</v>
      </c>
      <c r="E419">
        <f>+SUMIFS(Tabla1[cantidad],Tabla1[articulo],C419,Tabla1[id_item_bodega2],A419,Tabla1[GRUPO],COMP!B209)</f>
        <v>0</v>
      </c>
      <c r="F419">
        <f>+SUMIFS('INV. EDADES'!F:F,'INV. EDADES'!I:I,A419,'INV. EDADES'!G:G,C419)</f>
        <v>0</v>
      </c>
      <c r="G419">
        <f t="shared" si="12"/>
        <v>0</v>
      </c>
      <c r="H419" s="22">
        <f t="shared" si="13"/>
        <v>0</v>
      </c>
    </row>
    <row r="420" spans="1:8">
      <c r="A420" t="s">
        <v>654</v>
      </c>
      <c r="B420" t="s">
        <v>490</v>
      </c>
      <c r="C420">
        <v>72101</v>
      </c>
      <c r="D420" t="s">
        <v>582</v>
      </c>
      <c r="E420">
        <f>+SUMIFS(Tabla1[cantidad],Tabla1[articulo],C420,Tabla1[id_item_bodega2],A420,Tabla1[GRUPO],COMP!B210)</f>
        <v>0</v>
      </c>
      <c r="F420">
        <f>+SUMIFS('INV. EDADES'!F:F,'INV. EDADES'!I:I,A420,'INV. EDADES'!G:G,C420)</f>
        <v>0</v>
      </c>
      <c r="G420">
        <f t="shared" si="12"/>
        <v>0</v>
      </c>
      <c r="H420" s="22">
        <f t="shared" si="13"/>
        <v>0</v>
      </c>
    </row>
    <row r="421" spans="1:8">
      <c r="A421" t="s">
        <v>654</v>
      </c>
      <c r="B421" t="s">
        <v>490</v>
      </c>
      <c r="C421">
        <v>90</v>
      </c>
      <c r="D421" t="s">
        <v>100</v>
      </c>
      <c r="E421">
        <f>+SUMIFS(Tabla1[cantidad],Tabla1[articulo],C421,Tabla1[id_item_bodega2],A421,Tabla1[GRUPO],COMP!B211)</f>
        <v>0</v>
      </c>
      <c r="F421">
        <f>+SUMIFS('INV. EDADES'!F:F,'INV. EDADES'!I:I,A421,'INV. EDADES'!G:G,C421)</f>
        <v>0</v>
      </c>
      <c r="G421">
        <f t="shared" si="12"/>
        <v>0</v>
      </c>
      <c r="H421" s="22">
        <f t="shared" si="13"/>
        <v>0</v>
      </c>
    </row>
    <row r="422" spans="1:8">
      <c r="A422" t="s">
        <v>654</v>
      </c>
      <c r="B422" t="s">
        <v>490</v>
      </c>
      <c r="C422">
        <v>10502</v>
      </c>
      <c r="D422" t="s">
        <v>42</v>
      </c>
      <c r="E422">
        <f>+SUMIFS(Tabla1[cantidad],Tabla1[articulo],C422,Tabla1[id_item_bodega2],A422,Tabla1[GRUPO],COMP!B121)</f>
        <v>0</v>
      </c>
      <c r="F422">
        <f>+SUMIFS('INV. EDADES'!F:F,'INV. EDADES'!I:I,A422,'INV. EDADES'!G:G,C422)</f>
        <v>0</v>
      </c>
      <c r="G422">
        <f t="shared" si="12"/>
        <v>0</v>
      </c>
      <c r="H422" s="22">
        <f t="shared" si="13"/>
        <v>0</v>
      </c>
    </row>
    <row r="423" spans="1:8">
      <c r="A423" t="s">
        <v>654</v>
      </c>
      <c r="B423" t="s">
        <v>490</v>
      </c>
      <c r="C423">
        <v>10472</v>
      </c>
      <c r="D423" t="s">
        <v>40</v>
      </c>
      <c r="E423">
        <f>+SUMIFS(Tabla1[cantidad],Tabla1[articulo],C423,Tabla1[id_item_bodega2],A423,Tabla1[GRUPO],COMP!B154)</f>
        <v>0</v>
      </c>
      <c r="F423">
        <f>+SUMIFS('INV. EDADES'!F:F,'INV. EDADES'!I:I,A423,'INV. EDADES'!G:G,C423)</f>
        <v>0</v>
      </c>
      <c r="G423">
        <f t="shared" si="12"/>
        <v>0</v>
      </c>
      <c r="H423" s="22">
        <f t="shared" si="13"/>
        <v>0</v>
      </c>
    </row>
    <row r="424" spans="1:8">
      <c r="A424" t="s">
        <v>654</v>
      </c>
      <c r="B424" t="s">
        <v>490</v>
      </c>
      <c r="C424">
        <v>10407</v>
      </c>
      <c r="D424" t="s">
        <v>37</v>
      </c>
      <c r="E424">
        <f>+SUMIFS(Tabla1[cantidad],Tabla1[articulo],C424,Tabla1[id_item_bodega2],A424,Tabla1[GRUPO],COMP!B117)</f>
        <v>0</v>
      </c>
      <c r="F424">
        <f>+SUMIFS('INV. EDADES'!F:F,'INV. EDADES'!I:I,A424,'INV. EDADES'!G:G,C424)</f>
        <v>0</v>
      </c>
      <c r="G424">
        <f t="shared" si="12"/>
        <v>0</v>
      </c>
      <c r="H424" s="22">
        <f t="shared" si="13"/>
        <v>0</v>
      </c>
    </row>
    <row r="425" spans="1:8">
      <c r="A425" t="s">
        <v>654</v>
      </c>
      <c r="B425" t="s">
        <v>490</v>
      </c>
      <c r="C425">
        <v>12347</v>
      </c>
      <c r="D425" t="s">
        <v>74</v>
      </c>
      <c r="E425">
        <f>+SUMIFS(Tabla1[cantidad],Tabla1[articulo],C425,Tabla1[id_item_bodega2],A425,Tabla1[GRUPO],COMP!B177)</f>
        <v>0</v>
      </c>
      <c r="F425">
        <f>+SUMIFS('INV. EDADES'!F:F,'INV. EDADES'!I:I,A425,'INV. EDADES'!G:G,C425)</f>
        <v>0</v>
      </c>
      <c r="G425">
        <f t="shared" si="12"/>
        <v>0</v>
      </c>
      <c r="H425" s="22">
        <f t="shared" si="13"/>
        <v>0</v>
      </c>
    </row>
    <row r="426" spans="1:8">
      <c r="A426" t="s">
        <v>654</v>
      </c>
      <c r="B426" t="s">
        <v>490</v>
      </c>
      <c r="C426">
        <v>13559</v>
      </c>
      <c r="D426" t="s">
        <v>429</v>
      </c>
      <c r="E426">
        <f>+SUMIFS(Tabla1[cantidad],Tabla1[articulo],C426,Tabla1[id_item_bodega2],A426,Tabla1[GRUPO],COMP!B123)</f>
        <v>0</v>
      </c>
      <c r="F426">
        <f>+SUMIFS('INV. EDADES'!F:F,'INV. EDADES'!I:I,A426,'INV. EDADES'!G:G,C426)</f>
        <v>0</v>
      </c>
      <c r="G426">
        <f t="shared" si="12"/>
        <v>0</v>
      </c>
      <c r="H426" s="22">
        <f t="shared" si="13"/>
        <v>0</v>
      </c>
    </row>
    <row r="427" spans="1:8">
      <c r="A427" t="s">
        <v>587</v>
      </c>
      <c r="B427" t="s">
        <v>489</v>
      </c>
      <c r="C427">
        <v>10101</v>
      </c>
      <c r="D427" t="s">
        <v>536</v>
      </c>
      <c r="E427">
        <f>+SUMIFS(Tabla1[cantidad],Tabla1[articulo],C427,Tabla1[id_item_bodega2],A427,Tabla1[GRUPO],COMP!B2295)</f>
        <v>0</v>
      </c>
      <c r="F427">
        <f>+SUMIFS('INV. EDADES'!F:F,'INV. EDADES'!I:I,A427,'INV. EDADES'!G:G,C427)</f>
        <v>0</v>
      </c>
      <c r="G427">
        <f t="shared" si="12"/>
        <v>0</v>
      </c>
      <c r="H427" s="22">
        <f t="shared" si="13"/>
        <v>0</v>
      </c>
    </row>
    <row r="428" spans="1:8">
      <c r="A428" t="s">
        <v>587</v>
      </c>
      <c r="B428" t="s">
        <v>489</v>
      </c>
      <c r="C428">
        <v>79201</v>
      </c>
      <c r="D428" t="s">
        <v>50</v>
      </c>
      <c r="E428">
        <f>+SUMIFS(Tabla1[cantidad],Tabla1[articulo],C428,Tabla1[id_item_bodega2],A428,Tabla1[GRUPO],COMP!B2266)</f>
        <v>0</v>
      </c>
      <c r="F428">
        <f>+SUMIFS('INV. EDADES'!F:F,'INV. EDADES'!I:I,A428,'INV. EDADES'!G:G,C428)</f>
        <v>0</v>
      </c>
      <c r="G428">
        <f t="shared" si="12"/>
        <v>0</v>
      </c>
      <c r="H428" s="22">
        <f t="shared" si="13"/>
        <v>0</v>
      </c>
    </row>
    <row r="429" spans="1:8">
      <c r="A429" t="s">
        <v>587</v>
      </c>
      <c r="B429" t="s">
        <v>489</v>
      </c>
      <c r="C429">
        <v>76701</v>
      </c>
      <c r="D429" t="s">
        <v>588</v>
      </c>
      <c r="E429">
        <f>+SUMIFS(Tabla1[cantidad],Tabla1[articulo],C429,Tabla1[id_item_bodega2],A429,Tabla1[GRUPO],COMP!B2300)</f>
        <v>0</v>
      </c>
      <c r="F429">
        <f>+SUMIFS('INV. EDADES'!F:F,'INV. EDADES'!I:I,A429,'INV. EDADES'!G:G,C429)</f>
        <v>0</v>
      </c>
      <c r="G429">
        <f t="shared" si="12"/>
        <v>0</v>
      </c>
      <c r="H429" s="22">
        <f t="shared" si="13"/>
        <v>0</v>
      </c>
    </row>
    <row r="430" spans="1:8">
      <c r="A430" t="s">
        <v>587</v>
      </c>
      <c r="B430" t="s">
        <v>489</v>
      </c>
      <c r="C430">
        <v>76601</v>
      </c>
      <c r="D430" t="s">
        <v>590</v>
      </c>
      <c r="E430">
        <f>+SUMIFS(Tabla1[cantidad],Tabla1[articulo],C430,Tabla1[id_item_bodega2],A430,Tabla1[GRUPO],COMP!B2299)</f>
        <v>0</v>
      </c>
      <c r="F430">
        <f>+SUMIFS('INV. EDADES'!F:F,'INV. EDADES'!I:I,A430,'INV. EDADES'!G:G,C430)</f>
        <v>0</v>
      </c>
      <c r="G430">
        <f t="shared" si="12"/>
        <v>0</v>
      </c>
      <c r="H430" s="22">
        <f t="shared" si="13"/>
        <v>0</v>
      </c>
    </row>
    <row r="431" spans="1:8">
      <c r="A431" t="s">
        <v>587</v>
      </c>
      <c r="B431" t="s">
        <v>489</v>
      </c>
      <c r="C431">
        <v>78001</v>
      </c>
      <c r="D431" t="s">
        <v>571</v>
      </c>
      <c r="E431">
        <f>+SUMIFS(Tabla1[cantidad],Tabla1[articulo],C431,Tabla1[id_item_bodega2],A431,Tabla1[GRUPO],COMP!B2302)</f>
        <v>0</v>
      </c>
      <c r="F431">
        <f>+SUMIFS('INV. EDADES'!F:F,'INV. EDADES'!I:I,A431,'INV. EDADES'!G:G,C431)</f>
        <v>0</v>
      </c>
      <c r="G431">
        <f t="shared" si="12"/>
        <v>0</v>
      </c>
      <c r="H431" s="22">
        <f t="shared" si="13"/>
        <v>0</v>
      </c>
    </row>
    <row r="432" spans="1:8">
      <c r="A432" t="s">
        <v>587</v>
      </c>
      <c r="B432" t="s">
        <v>489</v>
      </c>
      <c r="C432">
        <v>76501</v>
      </c>
      <c r="D432" t="s">
        <v>589</v>
      </c>
      <c r="E432">
        <f>+SUMIFS(Tabla1[cantidad],Tabla1[articulo],C432,Tabla1[id_item_bodega2],A432,Tabla1[GRUPO],COMP!B2298)</f>
        <v>0</v>
      </c>
      <c r="F432">
        <f>+SUMIFS('INV. EDADES'!F:F,'INV. EDADES'!I:I,A432,'INV. EDADES'!G:G,C432)</f>
        <v>0</v>
      </c>
      <c r="G432">
        <f t="shared" si="12"/>
        <v>0</v>
      </c>
      <c r="H432" s="22">
        <f t="shared" si="13"/>
        <v>0</v>
      </c>
    </row>
    <row r="433" spans="1:8">
      <c r="A433" t="s">
        <v>587</v>
      </c>
      <c r="B433" t="s">
        <v>489</v>
      </c>
      <c r="C433">
        <v>77101</v>
      </c>
      <c r="D433" t="s">
        <v>567</v>
      </c>
      <c r="E433">
        <f>+SUMIFS(Tabla1[cantidad],Tabla1[articulo],C433,Tabla1[id_item_bodega2],A433,Tabla1[GRUPO],COMP!B2301)</f>
        <v>0</v>
      </c>
      <c r="F433">
        <f>+SUMIFS('INV. EDADES'!F:F,'INV. EDADES'!I:I,A433,'INV. EDADES'!G:G,C433)</f>
        <v>0</v>
      </c>
      <c r="G433">
        <f t="shared" si="12"/>
        <v>0</v>
      </c>
      <c r="H433" s="22">
        <f t="shared" si="13"/>
        <v>0</v>
      </c>
    </row>
    <row r="434" spans="1:8">
      <c r="A434" t="s">
        <v>587</v>
      </c>
      <c r="B434" t="s">
        <v>489</v>
      </c>
      <c r="C434">
        <v>13580</v>
      </c>
      <c r="D434" t="s">
        <v>535</v>
      </c>
      <c r="E434">
        <f>+SUMIFS(Tabla1[cantidad],Tabla1[articulo],C434,Tabla1[id_item_bodega2],A434,Tabla1[GRUPO],COMP!B2325)</f>
        <v>0</v>
      </c>
      <c r="F434">
        <f>+SUMIFS('INV. EDADES'!F:F,'INV. EDADES'!I:I,A434,'INV. EDADES'!G:G,C434)</f>
        <v>0</v>
      </c>
      <c r="G434">
        <f t="shared" si="12"/>
        <v>0</v>
      </c>
      <c r="H434" s="22">
        <f t="shared" si="13"/>
        <v>0</v>
      </c>
    </row>
    <row r="435" spans="1:8">
      <c r="A435" t="s">
        <v>587</v>
      </c>
      <c r="B435" t="s">
        <v>489</v>
      </c>
      <c r="C435">
        <v>100</v>
      </c>
      <c r="D435" t="s">
        <v>96</v>
      </c>
      <c r="E435">
        <f>+SUMIFS(Tabla1[cantidad],Tabla1[articulo],C435,Tabla1[id_item_bodega2],A435,Tabla1[GRUPO],COMP!B2280)</f>
        <v>0</v>
      </c>
      <c r="F435">
        <f>+SUMIFS('INV. EDADES'!F:F,'INV. EDADES'!I:I,A435,'INV. EDADES'!G:G,C435)</f>
        <v>0</v>
      </c>
      <c r="G435">
        <f t="shared" si="12"/>
        <v>0</v>
      </c>
      <c r="H435" s="22">
        <f t="shared" si="13"/>
        <v>0</v>
      </c>
    </row>
    <row r="436" spans="1:8">
      <c r="A436" t="s">
        <v>587</v>
      </c>
      <c r="B436" t="s">
        <v>489</v>
      </c>
      <c r="C436">
        <v>300</v>
      </c>
      <c r="D436" t="s">
        <v>99</v>
      </c>
      <c r="E436">
        <f>+SUMIFS(Tabla1[cantidad],Tabla1[articulo],C436,Tabla1[id_item_bodega2],A436,Tabla1[GRUPO],COMP!B2284)</f>
        <v>0</v>
      </c>
      <c r="F436">
        <f>+SUMIFS('INV. EDADES'!F:F,'INV. EDADES'!I:I,A436,'INV. EDADES'!G:G,C436)</f>
        <v>0</v>
      </c>
      <c r="G436">
        <f t="shared" si="12"/>
        <v>0</v>
      </c>
      <c r="H436" s="22">
        <f t="shared" si="13"/>
        <v>0</v>
      </c>
    </row>
    <row r="437" spans="1:8">
      <c r="A437" t="s">
        <v>587</v>
      </c>
      <c r="B437" t="s">
        <v>489</v>
      </c>
      <c r="C437">
        <v>13480</v>
      </c>
      <c r="D437" t="s">
        <v>469</v>
      </c>
      <c r="E437">
        <f>+SUMIFS(Tabla1[cantidad],Tabla1[articulo],C437,Tabla1[id_item_bodega2],A437,Tabla1[GRUPO],COMP!B2276)</f>
        <v>0</v>
      </c>
      <c r="F437">
        <f>+SUMIFS('INV. EDADES'!F:F,'INV. EDADES'!I:I,A437,'INV. EDADES'!G:G,C437)</f>
        <v>0</v>
      </c>
      <c r="G437">
        <f t="shared" si="12"/>
        <v>0</v>
      </c>
      <c r="H437" s="22">
        <f t="shared" si="13"/>
        <v>0</v>
      </c>
    </row>
    <row r="438" spans="1:8">
      <c r="A438" t="s">
        <v>587</v>
      </c>
      <c r="B438" t="s">
        <v>489</v>
      </c>
      <c r="C438">
        <v>12459</v>
      </c>
      <c r="D438" t="s">
        <v>66</v>
      </c>
      <c r="E438">
        <f>+SUMIFS(Tabla1[cantidad],Tabla1[articulo],C438,Tabla1[id_item_bodega2],A438,Tabla1[GRUPO],COMP!B2275)</f>
        <v>0</v>
      </c>
      <c r="F438">
        <f>+SUMIFS('INV. EDADES'!F:F,'INV. EDADES'!I:I,A438,'INV. EDADES'!G:G,C438)</f>
        <v>0</v>
      </c>
      <c r="G438">
        <f t="shared" si="12"/>
        <v>0</v>
      </c>
      <c r="H438" s="22">
        <f t="shared" si="13"/>
        <v>0</v>
      </c>
    </row>
    <row r="439" spans="1:8">
      <c r="A439" t="s">
        <v>587</v>
      </c>
      <c r="B439" t="s">
        <v>489</v>
      </c>
      <c r="C439">
        <v>13380</v>
      </c>
      <c r="D439" t="s">
        <v>534</v>
      </c>
      <c r="E439">
        <f>+SUMIFS(Tabla1[cantidad],Tabla1[articulo],C439,Tabla1[id_item_bodega2],A439,Tabla1[GRUPO],COMP!B2324)</f>
        <v>0</v>
      </c>
      <c r="F439">
        <f>+SUMIFS('INV. EDADES'!F:F,'INV. EDADES'!I:I,A439,'INV. EDADES'!G:G,C439)</f>
        <v>0</v>
      </c>
      <c r="G439">
        <f t="shared" si="12"/>
        <v>0</v>
      </c>
      <c r="H439" s="22">
        <f t="shared" si="13"/>
        <v>0</v>
      </c>
    </row>
    <row r="440" spans="1:8">
      <c r="A440" t="s">
        <v>587</v>
      </c>
      <c r="B440" t="s">
        <v>489</v>
      </c>
      <c r="C440">
        <v>79101</v>
      </c>
      <c r="D440" t="s">
        <v>57</v>
      </c>
      <c r="E440">
        <f>+SUMIFS(Tabla1[cantidad],Tabla1[articulo],C440,Tabla1[id_item_bodega2],A440,Tabla1[GRUPO],COMP!B2265)</f>
        <v>0</v>
      </c>
      <c r="F440">
        <f>+SUMIFS('INV. EDADES'!F:F,'INV. EDADES'!I:I,A440,'INV. EDADES'!G:G,C440)</f>
        <v>0</v>
      </c>
      <c r="G440">
        <f t="shared" si="12"/>
        <v>0</v>
      </c>
      <c r="H440" s="22">
        <f t="shared" si="13"/>
        <v>0</v>
      </c>
    </row>
    <row r="441" spans="1:8">
      <c r="A441" t="s">
        <v>587</v>
      </c>
      <c r="B441" t="s">
        <v>489</v>
      </c>
      <c r="C441">
        <v>10104</v>
      </c>
      <c r="D441" t="s">
        <v>84</v>
      </c>
      <c r="E441">
        <f>+SUMIFS(Tabla1[cantidad],Tabla1[articulo],C441,Tabla1[id_item_bodega2],A441,Tabla1[GRUPO],COMP!B2283)</f>
        <v>0</v>
      </c>
      <c r="F441">
        <f>+SUMIFS('INV. EDADES'!F:F,'INV. EDADES'!I:I,A441,'INV. EDADES'!G:G,C441)</f>
        <v>0</v>
      </c>
      <c r="G441">
        <f t="shared" si="12"/>
        <v>0</v>
      </c>
      <c r="H441" s="22">
        <f t="shared" si="13"/>
        <v>0</v>
      </c>
    </row>
    <row r="442" spans="1:8">
      <c r="A442" t="s">
        <v>587</v>
      </c>
      <c r="B442" t="s">
        <v>489</v>
      </c>
      <c r="C442">
        <v>10502</v>
      </c>
      <c r="D442" t="s">
        <v>42</v>
      </c>
      <c r="E442">
        <f>+SUMIFS(Tabla1[cantidad],Tabla1[articulo],C442,Tabla1[id_item_bodega2],A442,Tabla1[GRUPO],COMP!B2258)</f>
        <v>0</v>
      </c>
      <c r="F442">
        <f>+SUMIFS('INV. EDADES'!F:F,'INV. EDADES'!I:I,A442,'INV. EDADES'!G:G,C442)</f>
        <v>0</v>
      </c>
      <c r="G442">
        <f t="shared" si="12"/>
        <v>0</v>
      </c>
      <c r="H442" s="22">
        <f t="shared" si="13"/>
        <v>0</v>
      </c>
    </row>
    <row r="443" spans="1:8">
      <c r="A443" t="s">
        <v>587</v>
      </c>
      <c r="B443" t="s">
        <v>489</v>
      </c>
      <c r="C443">
        <v>12380</v>
      </c>
      <c r="D443" t="s">
        <v>65</v>
      </c>
      <c r="E443">
        <f>+SUMIFS(Tabla1[cantidad],Tabla1[articulo],C443,Tabla1[id_item_bodega2],A443,Tabla1[GRUPO],COMP!B2274)</f>
        <v>0</v>
      </c>
      <c r="F443">
        <f>+SUMIFS('INV. EDADES'!F:F,'INV. EDADES'!I:I,A443,'INV. EDADES'!G:G,C443)</f>
        <v>0</v>
      </c>
      <c r="G443">
        <f t="shared" si="12"/>
        <v>0</v>
      </c>
      <c r="H443" s="22">
        <f t="shared" si="13"/>
        <v>0</v>
      </c>
    </row>
    <row r="444" spans="1:8">
      <c r="A444" t="s">
        <v>587</v>
      </c>
      <c r="B444" t="s">
        <v>489</v>
      </c>
      <c r="C444">
        <v>10411</v>
      </c>
      <c r="D444" t="s">
        <v>543</v>
      </c>
      <c r="E444">
        <f>+SUMIFS(Tabla1[cantidad],Tabla1[articulo],C444,Tabla1[id_item_bodega2],A444,Tabla1[GRUPO],COMP!B2337)</f>
        <v>0</v>
      </c>
      <c r="F444">
        <f>+SUMIFS('INV. EDADES'!F:F,'INV. EDADES'!I:I,A444,'INV. EDADES'!G:G,C444)</f>
        <v>0</v>
      </c>
      <c r="G444">
        <f t="shared" si="12"/>
        <v>0</v>
      </c>
      <c r="H444" s="22">
        <f t="shared" si="13"/>
        <v>0</v>
      </c>
    </row>
    <row r="445" spans="1:8">
      <c r="A445" t="s">
        <v>587</v>
      </c>
      <c r="B445" t="s">
        <v>489</v>
      </c>
      <c r="C445">
        <v>12270</v>
      </c>
      <c r="D445" t="s">
        <v>62</v>
      </c>
      <c r="E445">
        <f>+SUMIFS(Tabla1[cantidad],Tabla1[articulo],C445,Tabla1[id_item_bodega2],A445,Tabla1[GRUPO],COMP!B2304)</f>
        <v>0</v>
      </c>
      <c r="F445">
        <f>+SUMIFS('INV. EDADES'!F:F,'INV. EDADES'!I:I,A445,'INV. EDADES'!G:G,C445)</f>
        <v>0</v>
      </c>
      <c r="G445">
        <f t="shared" si="12"/>
        <v>0</v>
      </c>
      <c r="H445" s="22">
        <f t="shared" si="13"/>
        <v>0</v>
      </c>
    </row>
    <row r="446" spans="1:8">
      <c r="A446" t="s">
        <v>587</v>
      </c>
      <c r="B446" t="s">
        <v>489</v>
      </c>
      <c r="C446">
        <v>12480</v>
      </c>
      <c r="D446" t="s">
        <v>67</v>
      </c>
      <c r="E446">
        <f>+SUMIFS(Tabla1[cantidad],Tabla1[articulo],C446,Tabla1[id_item_bodega2],A446,Tabla1[GRUPO],COMP!B2305)</f>
        <v>0</v>
      </c>
      <c r="F446">
        <f>+SUMIFS('INV. EDADES'!F:F,'INV. EDADES'!I:I,A446,'INV. EDADES'!G:G,C446)</f>
        <v>0</v>
      </c>
      <c r="G446">
        <f t="shared" si="12"/>
        <v>0</v>
      </c>
      <c r="H446" s="22">
        <f t="shared" si="13"/>
        <v>0</v>
      </c>
    </row>
    <row r="447" spans="1:8">
      <c r="A447" t="s">
        <v>587</v>
      </c>
      <c r="B447" t="s">
        <v>489</v>
      </c>
      <c r="C447">
        <v>14459</v>
      </c>
      <c r="D447" t="s">
        <v>68</v>
      </c>
      <c r="E447">
        <f>+SUMIFS(Tabla1[cantidad],Tabla1[articulo],C447,Tabla1[id_item_bodega2],A447,Tabla1[GRUPO],COMP!B2306)</f>
        <v>0</v>
      </c>
      <c r="F447">
        <f>+SUMIFS('INV. EDADES'!F:F,'INV. EDADES'!I:I,A447,'INV. EDADES'!G:G,C447)</f>
        <v>0</v>
      </c>
      <c r="G447">
        <f t="shared" si="12"/>
        <v>0</v>
      </c>
      <c r="H447" s="22">
        <f t="shared" si="13"/>
        <v>0</v>
      </c>
    </row>
    <row r="448" spans="1:8">
      <c r="A448" t="s">
        <v>587</v>
      </c>
      <c r="B448" t="s">
        <v>489</v>
      </c>
      <c r="C448">
        <v>12359</v>
      </c>
      <c r="D448" t="s">
        <v>63</v>
      </c>
      <c r="E448">
        <f>+SUMIFS(Tabla1[cantidad],Tabla1[articulo],C448,Tabla1[id_item_bodega2],A448,Tabla1[GRUPO],COMP!B2273)</f>
        <v>0</v>
      </c>
      <c r="F448">
        <f>+SUMIFS('INV. EDADES'!F:F,'INV. EDADES'!I:I,A448,'INV. EDADES'!G:G,C448)</f>
        <v>0</v>
      </c>
      <c r="G448">
        <f t="shared" si="12"/>
        <v>0</v>
      </c>
      <c r="H448" s="22">
        <f t="shared" si="13"/>
        <v>0</v>
      </c>
    </row>
    <row r="449" spans="1:8">
      <c r="A449" t="s">
        <v>587</v>
      </c>
      <c r="B449" t="s">
        <v>489</v>
      </c>
      <c r="C449">
        <v>10369</v>
      </c>
      <c r="D449" t="s">
        <v>61</v>
      </c>
      <c r="E449">
        <f>+SUMIFS(Tabla1[cantidad],Tabla1[articulo],C449,Tabla1[id_item_bodega2],A449,Tabla1[GRUPO],COMP!B2303)</f>
        <v>0</v>
      </c>
      <c r="F449">
        <f>+SUMIFS('INV. EDADES'!F:F,'INV. EDADES'!I:I,A449,'INV. EDADES'!G:G,C449)</f>
        <v>0</v>
      </c>
      <c r="G449">
        <f t="shared" si="12"/>
        <v>0</v>
      </c>
      <c r="H449" s="22">
        <f t="shared" si="13"/>
        <v>0</v>
      </c>
    </row>
    <row r="450" spans="1:8">
      <c r="A450" t="s">
        <v>587</v>
      </c>
      <c r="B450" t="s">
        <v>489</v>
      </c>
      <c r="C450">
        <v>13303</v>
      </c>
      <c r="D450" t="s">
        <v>75</v>
      </c>
      <c r="E450">
        <f>+SUMIFS(Tabla1[cantidad],Tabla1[articulo],C450,Tabla1[id_item_bodega2],A450,Tabla1[GRUPO],COMP!B2278)</f>
        <v>0</v>
      </c>
      <c r="F450">
        <f>+SUMIFS('INV. EDADES'!F:F,'INV. EDADES'!I:I,A450,'INV. EDADES'!G:G,C450)</f>
        <v>0</v>
      </c>
      <c r="G450">
        <f t="shared" ref="G450:G513" si="14">+E450-F450</f>
        <v>0</v>
      </c>
      <c r="H450" s="22">
        <f t="shared" ref="H450:H513" si="15">IFERROR(+G450/E450,0)</f>
        <v>0</v>
      </c>
    </row>
    <row r="451" spans="1:8">
      <c r="A451" t="s">
        <v>587</v>
      </c>
      <c r="B451" t="s">
        <v>489</v>
      </c>
      <c r="C451">
        <v>73501</v>
      </c>
      <c r="D451" t="s">
        <v>425</v>
      </c>
      <c r="E451">
        <f>+SUMIFS(Tabla1[cantidad],Tabla1[articulo],C451,Tabla1[id_item_bodega2],A451,Tabla1[GRUPO],COMP!B2297)</f>
        <v>0</v>
      </c>
      <c r="F451">
        <f>+SUMIFS('INV. EDADES'!F:F,'INV. EDADES'!I:I,A451,'INV. EDADES'!G:G,C451)</f>
        <v>0</v>
      </c>
      <c r="G451">
        <f t="shared" si="14"/>
        <v>0</v>
      </c>
      <c r="H451" s="22">
        <f t="shared" si="15"/>
        <v>0</v>
      </c>
    </row>
    <row r="452" spans="1:8">
      <c r="A452" t="s">
        <v>587</v>
      </c>
      <c r="B452" t="s">
        <v>489</v>
      </c>
      <c r="C452">
        <v>10503</v>
      </c>
      <c r="D452" t="s">
        <v>487</v>
      </c>
      <c r="E452">
        <f>+SUMIFS(Tabla1[cantidad],Tabla1[articulo],C452,Tabla1[id_item_bodega2],A452,Tabla1[GRUPO],COMP!B2311)</f>
        <v>0</v>
      </c>
      <c r="F452">
        <f>+SUMIFS('INV. EDADES'!F:F,'INV. EDADES'!I:I,A452,'INV. EDADES'!G:G,C452)</f>
        <v>0</v>
      </c>
      <c r="G452">
        <f t="shared" si="14"/>
        <v>0</v>
      </c>
      <c r="H452" s="22">
        <f t="shared" si="15"/>
        <v>0</v>
      </c>
    </row>
    <row r="453" spans="1:8">
      <c r="A453" t="s">
        <v>587</v>
      </c>
      <c r="B453" t="s">
        <v>489</v>
      </c>
      <c r="C453">
        <v>72101</v>
      </c>
      <c r="D453" t="s">
        <v>582</v>
      </c>
      <c r="E453">
        <f>+SUMIFS(Tabla1[cantidad],Tabla1[articulo],C453,Tabla1[id_item_bodega2],A453,Tabla1[GRUPO],COMP!B2347)</f>
        <v>0</v>
      </c>
      <c r="F453">
        <f>+SUMIFS('INV. EDADES'!F:F,'INV. EDADES'!I:I,A453,'INV. EDADES'!G:G,C453)</f>
        <v>0</v>
      </c>
      <c r="G453">
        <f t="shared" si="14"/>
        <v>0</v>
      </c>
      <c r="H453" s="22">
        <f t="shared" si="15"/>
        <v>0</v>
      </c>
    </row>
    <row r="454" spans="1:8">
      <c r="A454" t="s">
        <v>587</v>
      </c>
      <c r="B454" t="s">
        <v>489</v>
      </c>
      <c r="C454">
        <v>10504</v>
      </c>
      <c r="D454" t="s">
        <v>43</v>
      </c>
      <c r="E454">
        <f>+SUMIFS(Tabla1[cantidad],Tabla1[articulo],C454,Tabla1[id_item_bodega2],A454,Tabla1[GRUPO],COMP!B2267)</f>
        <v>0</v>
      </c>
      <c r="F454">
        <f>+SUMIFS('INV. EDADES'!F:F,'INV. EDADES'!I:I,A454,'INV. EDADES'!G:G,C454)</f>
        <v>0</v>
      </c>
      <c r="G454">
        <f t="shared" si="14"/>
        <v>0</v>
      </c>
      <c r="H454" s="22">
        <f t="shared" si="15"/>
        <v>0</v>
      </c>
    </row>
    <row r="455" spans="1:8">
      <c r="A455" t="s">
        <v>587</v>
      </c>
      <c r="B455" t="s">
        <v>489</v>
      </c>
      <c r="C455">
        <v>10410</v>
      </c>
      <c r="D455" t="s">
        <v>452</v>
      </c>
      <c r="E455">
        <f>+SUMIFS(Tabla1[cantidad],Tabla1[articulo],C455,Tabla1[id_item_bodega2],A455,Tabla1[GRUPO],COMP!B2308)</f>
        <v>0</v>
      </c>
      <c r="F455">
        <f>+SUMIFS('INV. EDADES'!F:F,'INV. EDADES'!I:I,A455,'INV. EDADES'!G:G,C455)</f>
        <v>0</v>
      </c>
      <c r="G455">
        <f t="shared" si="14"/>
        <v>0</v>
      </c>
      <c r="H455" s="22">
        <f t="shared" si="15"/>
        <v>0</v>
      </c>
    </row>
    <row r="456" spans="1:8">
      <c r="A456" t="s">
        <v>587</v>
      </c>
      <c r="B456" t="s">
        <v>489</v>
      </c>
      <c r="C456">
        <v>72001</v>
      </c>
      <c r="D456" t="s">
        <v>23</v>
      </c>
      <c r="E456">
        <f>+SUMIFS(Tabla1[cantidad],Tabla1[articulo],C456,Tabla1[id_item_bodega2],A456,Tabla1[GRUPO],COMP!B2245)</f>
        <v>0</v>
      </c>
      <c r="F456">
        <f>+SUMIFS('INV. EDADES'!F:F,'INV. EDADES'!I:I,A456,'INV. EDADES'!G:G,C456)</f>
        <v>0</v>
      </c>
      <c r="G456">
        <f t="shared" si="14"/>
        <v>0</v>
      </c>
      <c r="H456" s="22">
        <f t="shared" si="15"/>
        <v>0</v>
      </c>
    </row>
    <row r="457" spans="1:8">
      <c r="A457" t="s">
        <v>587</v>
      </c>
      <c r="B457" t="s">
        <v>489</v>
      </c>
      <c r="C457">
        <v>10407</v>
      </c>
      <c r="D457" t="s">
        <v>37</v>
      </c>
      <c r="E457">
        <f>+SUMIFS(Tabla1[cantidad],Tabla1[articulo],C457,Tabla1[id_item_bodega2],A457,Tabla1[GRUPO],COMP!B2254)</f>
        <v>0</v>
      </c>
      <c r="F457">
        <f>+SUMIFS('INV. EDADES'!F:F,'INV. EDADES'!I:I,A457,'INV. EDADES'!G:G,C457)</f>
        <v>0</v>
      </c>
      <c r="G457">
        <f t="shared" si="14"/>
        <v>0</v>
      </c>
      <c r="H457" s="22">
        <f t="shared" si="15"/>
        <v>0</v>
      </c>
    </row>
    <row r="458" spans="1:8">
      <c r="A458" t="s">
        <v>587</v>
      </c>
      <c r="B458" t="s">
        <v>489</v>
      </c>
      <c r="C458">
        <v>10469</v>
      </c>
      <c r="D458" t="s">
        <v>39</v>
      </c>
      <c r="E458">
        <f>+SUMIFS(Tabla1[cantidad],Tabla1[articulo],C458,Tabla1[id_item_bodega2],A458,Tabla1[GRUPO],COMP!B2256)</f>
        <v>0</v>
      </c>
      <c r="F458">
        <f>+SUMIFS('INV. EDADES'!F:F,'INV. EDADES'!I:I,A458,'INV. EDADES'!G:G,C458)</f>
        <v>0</v>
      </c>
      <c r="G458">
        <f t="shared" si="14"/>
        <v>0</v>
      </c>
      <c r="H458" s="22">
        <f t="shared" si="15"/>
        <v>0</v>
      </c>
    </row>
    <row r="459" spans="1:8">
      <c r="A459" t="s">
        <v>587</v>
      </c>
      <c r="B459" t="s">
        <v>489</v>
      </c>
      <c r="C459">
        <v>13559</v>
      </c>
      <c r="D459" t="s">
        <v>429</v>
      </c>
      <c r="E459">
        <f>+SUMIFS(Tabla1[cantidad],Tabla1[articulo],C459,Tabla1[id_item_bodega2],A459,Tabla1[GRUPO],COMP!B2260)</f>
        <v>0</v>
      </c>
      <c r="F459">
        <f>+SUMIFS('INV. EDADES'!F:F,'INV. EDADES'!I:I,A459,'INV. EDADES'!G:G,C459)</f>
        <v>0</v>
      </c>
      <c r="G459">
        <f t="shared" si="14"/>
        <v>0</v>
      </c>
      <c r="H459" s="22">
        <f t="shared" si="15"/>
        <v>0</v>
      </c>
    </row>
    <row r="460" spans="1:8">
      <c r="A460" t="s">
        <v>587</v>
      </c>
      <c r="B460" t="s">
        <v>489</v>
      </c>
      <c r="C460">
        <v>72012</v>
      </c>
      <c r="D460" t="s">
        <v>55</v>
      </c>
      <c r="E460">
        <f>+SUMIFS(Tabla1[cantidad],Tabla1[articulo],C460,Tabla1[id_item_bodega2],A460,Tabla1[GRUPO],COMP!B2262)</f>
        <v>0</v>
      </c>
      <c r="F460">
        <f>+SUMIFS('INV. EDADES'!F:F,'INV. EDADES'!I:I,A460,'INV. EDADES'!G:G,C460)</f>
        <v>0</v>
      </c>
      <c r="G460">
        <f t="shared" si="14"/>
        <v>0</v>
      </c>
      <c r="H460" s="22">
        <f t="shared" si="15"/>
        <v>0</v>
      </c>
    </row>
    <row r="461" spans="1:8">
      <c r="A461" t="s">
        <v>587</v>
      </c>
      <c r="B461" t="s">
        <v>489</v>
      </c>
      <c r="C461">
        <v>73012</v>
      </c>
      <c r="D461" t="s">
        <v>56</v>
      </c>
      <c r="E461">
        <f>+SUMIFS(Tabla1[cantidad],Tabla1[articulo],C461,Tabla1[id_item_bodega2],A461,Tabla1[GRUPO],COMP!B2264)</f>
        <v>0</v>
      </c>
      <c r="F461">
        <f>+SUMIFS('INV. EDADES'!F:F,'INV. EDADES'!I:I,A461,'INV. EDADES'!G:G,C461)</f>
        <v>0</v>
      </c>
      <c r="G461">
        <f t="shared" si="14"/>
        <v>0</v>
      </c>
      <c r="H461" s="22">
        <f t="shared" si="15"/>
        <v>0</v>
      </c>
    </row>
    <row r="462" spans="1:8">
      <c r="A462" t="s">
        <v>587</v>
      </c>
      <c r="B462" t="s">
        <v>489</v>
      </c>
      <c r="C462">
        <v>10480</v>
      </c>
      <c r="D462" t="s">
        <v>545</v>
      </c>
      <c r="E462">
        <f>+SUMIFS(Tabla1[cantidad],Tabla1[articulo],C462,Tabla1[id_item_bodega2],A462,Tabla1[GRUPO],COMP!B2272)</f>
        <v>0</v>
      </c>
      <c r="F462">
        <f>+SUMIFS('INV. EDADES'!F:F,'INV. EDADES'!I:I,A462,'INV. EDADES'!G:G,C462)</f>
        <v>0</v>
      </c>
      <c r="G462">
        <f t="shared" si="14"/>
        <v>0</v>
      </c>
      <c r="H462" s="22">
        <f t="shared" si="15"/>
        <v>0</v>
      </c>
    </row>
    <row r="463" spans="1:8">
      <c r="A463" t="s">
        <v>587</v>
      </c>
      <c r="B463" t="s">
        <v>489</v>
      </c>
      <c r="C463">
        <v>13401</v>
      </c>
      <c r="D463" t="s">
        <v>77</v>
      </c>
      <c r="E463">
        <f>+SUMIFS(Tabla1[cantidad],Tabla1[articulo],C463,Tabla1[id_item_bodega2],A463,Tabla1[GRUPO],COMP!B2279)</f>
        <v>0</v>
      </c>
      <c r="F463">
        <f>+SUMIFS('INV. EDADES'!F:F,'INV. EDADES'!I:I,A463,'INV. EDADES'!G:G,C463)</f>
        <v>0</v>
      </c>
      <c r="G463">
        <f t="shared" si="14"/>
        <v>0</v>
      </c>
      <c r="H463" s="22">
        <f t="shared" si="15"/>
        <v>0</v>
      </c>
    </row>
    <row r="464" spans="1:8">
      <c r="A464" t="s">
        <v>587</v>
      </c>
      <c r="B464" t="s">
        <v>489</v>
      </c>
      <c r="C464">
        <v>13368</v>
      </c>
      <c r="D464" t="s">
        <v>76</v>
      </c>
      <c r="E464">
        <f>+SUMIFS(Tabla1[cantidad],Tabla1[articulo],C464,Tabla1[id_item_bodega2],A464,Tabla1[GRUPO],COMP!B2282)</f>
        <v>0</v>
      </c>
      <c r="F464">
        <f>+SUMIFS('INV. EDADES'!F:F,'INV. EDADES'!I:I,A464,'INV. EDADES'!G:G,C464)</f>
        <v>0</v>
      </c>
      <c r="G464">
        <f t="shared" si="14"/>
        <v>0</v>
      </c>
      <c r="H464" s="22">
        <f t="shared" si="15"/>
        <v>0</v>
      </c>
    </row>
    <row r="465" spans="1:8">
      <c r="A465" t="s">
        <v>587</v>
      </c>
      <c r="B465" t="s">
        <v>489</v>
      </c>
      <c r="C465">
        <v>52378</v>
      </c>
      <c r="D465" t="s">
        <v>69</v>
      </c>
      <c r="E465">
        <f>+SUMIFS(Tabla1[cantidad],Tabla1[articulo],C465,Tabla1[id_item_bodega2],A465,Tabla1[GRUPO],COMP!B2285)</f>
        <v>0</v>
      </c>
      <c r="F465">
        <f>+SUMIFS('INV. EDADES'!F:F,'INV. EDADES'!I:I,A465,'INV. EDADES'!G:G,C465)</f>
        <v>0</v>
      </c>
      <c r="G465">
        <f t="shared" si="14"/>
        <v>0</v>
      </c>
      <c r="H465" s="22">
        <f t="shared" si="15"/>
        <v>0</v>
      </c>
    </row>
    <row r="466" spans="1:8">
      <c r="A466" t="s">
        <v>587</v>
      </c>
      <c r="B466" t="s">
        <v>489</v>
      </c>
      <c r="C466">
        <v>12370</v>
      </c>
      <c r="D466" t="s">
        <v>64</v>
      </c>
      <c r="E466">
        <f>+SUMIFS(Tabla1[cantidad],Tabla1[articulo],C466,Tabla1[id_item_bodega2],A466,Tabla1[GRUPO],COMP!B2287)</f>
        <v>0</v>
      </c>
      <c r="F466">
        <f>+SUMIFS('INV. EDADES'!F:F,'INV. EDADES'!I:I,A466,'INV. EDADES'!G:G,C466)</f>
        <v>0</v>
      </c>
      <c r="G466">
        <f t="shared" si="14"/>
        <v>0</v>
      </c>
      <c r="H466" s="22">
        <f t="shared" si="15"/>
        <v>0</v>
      </c>
    </row>
    <row r="467" spans="1:8">
      <c r="A467" t="s">
        <v>587</v>
      </c>
      <c r="B467" t="s">
        <v>489</v>
      </c>
      <c r="C467">
        <v>52377</v>
      </c>
      <c r="D467" t="s">
        <v>134</v>
      </c>
      <c r="E467">
        <f>+SUMIFS(Tabla1[cantidad],Tabla1[articulo],C467,Tabla1[id_item_bodega2],A467,Tabla1[GRUPO],COMP!B2288)</f>
        <v>0</v>
      </c>
      <c r="F467">
        <f>+SUMIFS('INV. EDADES'!F:F,'INV. EDADES'!I:I,A467,'INV. EDADES'!G:G,C467)</f>
        <v>0</v>
      </c>
      <c r="G467">
        <f t="shared" si="14"/>
        <v>0</v>
      </c>
      <c r="H467" s="22">
        <f t="shared" si="15"/>
        <v>0</v>
      </c>
    </row>
    <row r="468" spans="1:8">
      <c r="A468" t="s">
        <v>587</v>
      </c>
      <c r="B468" t="s">
        <v>489</v>
      </c>
      <c r="C468">
        <v>10306</v>
      </c>
      <c r="D468" t="s">
        <v>226</v>
      </c>
      <c r="E468">
        <f>+SUMIFS(Tabla1[cantidad],Tabla1[articulo],C468,Tabla1[id_item_bodega2],A468,Tabla1[GRUPO],COMP!B2289)</f>
        <v>0</v>
      </c>
      <c r="F468">
        <f>+SUMIFS('INV. EDADES'!F:F,'INV. EDADES'!I:I,A468,'INV. EDADES'!G:G,C468)</f>
        <v>0</v>
      </c>
      <c r="G468">
        <f t="shared" si="14"/>
        <v>0</v>
      </c>
      <c r="H468" s="22">
        <f t="shared" si="15"/>
        <v>0</v>
      </c>
    </row>
    <row r="469" spans="1:8">
      <c r="A469" t="s">
        <v>587</v>
      </c>
      <c r="B469" t="s">
        <v>489</v>
      </c>
      <c r="C469">
        <v>10311</v>
      </c>
      <c r="D469" t="s">
        <v>467</v>
      </c>
      <c r="E469">
        <f>+SUMIFS(Tabla1[cantidad],Tabla1[articulo],C469,Tabla1[id_item_bodega2],A469,Tabla1[GRUPO],COMP!B2290)</f>
        <v>0</v>
      </c>
      <c r="F469">
        <f>+SUMIFS('INV. EDADES'!F:F,'INV. EDADES'!I:I,A469,'INV. EDADES'!G:G,C469)</f>
        <v>0</v>
      </c>
      <c r="G469">
        <f t="shared" si="14"/>
        <v>0</v>
      </c>
      <c r="H469" s="22">
        <f t="shared" si="15"/>
        <v>0</v>
      </c>
    </row>
    <row r="470" spans="1:8">
      <c r="A470" t="s">
        <v>587</v>
      </c>
      <c r="B470" t="s">
        <v>489</v>
      </c>
      <c r="C470">
        <v>10472</v>
      </c>
      <c r="D470" t="s">
        <v>40</v>
      </c>
      <c r="E470">
        <f>+SUMIFS(Tabla1[cantidad],Tabla1[articulo],C470,Tabla1[id_item_bodega2],A470,Tabla1[GRUPO],COMP!B2291)</f>
        <v>0</v>
      </c>
      <c r="F470">
        <f>+SUMIFS('INV. EDADES'!F:F,'INV. EDADES'!I:I,A470,'INV. EDADES'!G:G,C470)</f>
        <v>0</v>
      </c>
      <c r="G470">
        <f t="shared" si="14"/>
        <v>0</v>
      </c>
      <c r="H470" s="22">
        <f t="shared" si="15"/>
        <v>0</v>
      </c>
    </row>
    <row r="471" spans="1:8">
      <c r="A471" t="s">
        <v>587</v>
      </c>
      <c r="B471" t="s">
        <v>489</v>
      </c>
      <c r="C471">
        <v>13359</v>
      </c>
      <c r="D471" t="s">
        <v>468</v>
      </c>
      <c r="E471">
        <f>+SUMIFS(Tabla1[cantidad],Tabla1[articulo],C471,Tabla1[id_item_bodega2],A471,Tabla1[GRUPO],COMP!B2292)</f>
        <v>0</v>
      </c>
      <c r="F471">
        <f>+SUMIFS('INV. EDADES'!F:F,'INV. EDADES'!I:I,A471,'INV. EDADES'!G:G,C471)</f>
        <v>0</v>
      </c>
      <c r="G471">
        <f t="shared" si="14"/>
        <v>0</v>
      </c>
      <c r="H471" s="22">
        <f t="shared" si="15"/>
        <v>0</v>
      </c>
    </row>
    <row r="472" spans="1:8">
      <c r="A472" t="s">
        <v>587</v>
      </c>
      <c r="B472" t="s">
        <v>489</v>
      </c>
      <c r="C472">
        <v>13503</v>
      </c>
      <c r="D472" t="s">
        <v>470</v>
      </c>
      <c r="E472">
        <f>+SUMIFS(Tabla1[cantidad],Tabla1[articulo],C472,Tabla1[id_item_bodega2],A472,Tabla1[GRUPO],COMP!B2293)</f>
        <v>0</v>
      </c>
      <c r="F472">
        <f>+SUMIFS('INV. EDADES'!F:F,'INV. EDADES'!I:I,A472,'INV. EDADES'!G:G,C472)</f>
        <v>0</v>
      </c>
      <c r="G472">
        <f t="shared" si="14"/>
        <v>0</v>
      </c>
      <c r="H472" s="22">
        <f t="shared" si="15"/>
        <v>0</v>
      </c>
    </row>
    <row r="473" spans="1:8">
      <c r="A473" t="s">
        <v>587</v>
      </c>
      <c r="B473" t="s">
        <v>489</v>
      </c>
      <c r="C473">
        <v>13403</v>
      </c>
      <c r="D473" t="s">
        <v>428</v>
      </c>
      <c r="E473">
        <f>+SUMIFS(Tabla1[cantidad],Tabla1[articulo],C473,Tabla1[id_item_bodega2],A473,Tabla1[GRUPO],COMP!B2294)</f>
        <v>0</v>
      </c>
      <c r="F473">
        <f>+SUMIFS('INV. EDADES'!F:F,'INV. EDADES'!I:I,A473,'INV. EDADES'!G:G,C473)</f>
        <v>0</v>
      </c>
      <c r="G473">
        <f t="shared" si="14"/>
        <v>0</v>
      </c>
      <c r="H473" s="22">
        <f t="shared" si="15"/>
        <v>0</v>
      </c>
    </row>
    <row r="474" spans="1:8">
      <c r="A474" t="s">
        <v>587</v>
      </c>
      <c r="B474" t="s">
        <v>489</v>
      </c>
      <c r="C474">
        <v>14311</v>
      </c>
      <c r="D474" t="s">
        <v>45</v>
      </c>
      <c r="E474">
        <f>+SUMIFS(Tabla1[cantidad],Tabla1[articulo],C474,Tabla1[id_item_bodega2],A474,Tabla1[GRUPO],COMP!B2307)</f>
        <v>0</v>
      </c>
      <c r="F474">
        <f>+SUMIFS('INV. EDADES'!F:F,'INV. EDADES'!I:I,A474,'INV. EDADES'!G:G,C474)</f>
        <v>0</v>
      </c>
      <c r="G474">
        <f t="shared" si="14"/>
        <v>0</v>
      </c>
      <c r="H474" s="22">
        <f t="shared" si="15"/>
        <v>0</v>
      </c>
    </row>
    <row r="475" spans="1:8">
      <c r="A475" t="s">
        <v>587</v>
      </c>
      <c r="B475" t="s">
        <v>489</v>
      </c>
      <c r="C475">
        <v>10268</v>
      </c>
      <c r="D475" t="s">
        <v>427</v>
      </c>
      <c r="E475">
        <f>+SUMIFS(Tabla1[cantidad],Tabla1[articulo],C475,Tabla1[id_item_bodega2],A475,Tabla1[GRUPO],COMP!B2309)</f>
        <v>0</v>
      </c>
      <c r="F475">
        <f>+SUMIFS('INV. EDADES'!F:F,'INV. EDADES'!I:I,A475,'INV. EDADES'!G:G,C475)</f>
        <v>0</v>
      </c>
      <c r="G475">
        <f t="shared" si="14"/>
        <v>0</v>
      </c>
      <c r="H475" s="22">
        <f t="shared" si="15"/>
        <v>0</v>
      </c>
    </row>
    <row r="476" spans="1:8">
      <c r="A476" t="s">
        <v>587</v>
      </c>
      <c r="B476" t="s">
        <v>489</v>
      </c>
      <c r="C476">
        <v>14348</v>
      </c>
      <c r="D476" t="s">
        <v>46</v>
      </c>
      <c r="E476">
        <f>+SUMIFS(Tabla1[cantidad],Tabla1[articulo],C476,Tabla1[id_item_bodega2],A476,Tabla1[GRUPO],COMP!B2310)</f>
        <v>0</v>
      </c>
      <c r="F476">
        <f>+SUMIFS('INV. EDADES'!F:F,'INV. EDADES'!I:I,A476,'INV. EDADES'!G:G,C476)</f>
        <v>0</v>
      </c>
      <c r="G476">
        <f t="shared" si="14"/>
        <v>0</v>
      </c>
      <c r="H476" s="22">
        <f t="shared" si="15"/>
        <v>0</v>
      </c>
    </row>
    <row r="477" spans="1:8">
      <c r="A477" t="s">
        <v>587</v>
      </c>
      <c r="B477" t="s">
        <v>489</v>
      </c>
      <c r="C477">
        <v>10473</v>
      </c>
      <c r="D477" t="s">
        <v>544</v>
      </c>
      <c r="E477">
        <f>+SUMIFS(Tabla1[cantidad],Tabla1[articulo],C477,Tabla1[id_item_bodega2],A477,Tabla1[GRUPO],COMP!B2312)</f>
        <v>0</v>
      </c>
      <c r="F477">
        <f>+SUMIFS('INV. EDADES'!F:F,'INV. EDADES'!I:I,A477,'INV. EDADES'!G:G,C477)</f>
        <v>0</v>
      </c>
      <c r="G477">
        <f t="shared" si="14"/>
        <v>0</v>
      </c>
      <c r="H477" s="22">
        <f t="shared" si="15"/>
        <v>0</v>
      </c>
    </row>
    <row r="478" spans="1:8">
      <c r="A478" t="s">
        <v>587</v>
      </c>
      <c r="B478" t="s">
        <v>489</v>
      </c>
      <c r="C478">
        <v>12306</v>
      </c>
      <c r="D478" t="s">
        <v>579</v>
      </c>
      <c r="E478">
        <f>+SUMIFS(Tabla1[cantidad],Tabla1[articulo],C478,Tabla1[id_item_bodega2],A478,Tabla1[GRUPO],COMP!B2313)</f>
        <v>0</v>
      </c>
      <c r="F478">
        <f>+SUMIFS('INV. EDADES'!F:F,'INV. EDADES'!I:I,A478,'INV. EDADES'!G:G,C478)</f>
        <v>0</v>
      </c>
      <c r="G478">
        <f t="shared" si="14"/>
        <v>0</v>
      </c>
      <c r="H478" s="22">
        <f t="shared" si="15"/>
        <v>0</v>
      </c>
    </row>
    <row r="479" spans="1:8">
      <c r="A479" t="s">
        <v>587</v>
      </c>
      <c r="B479" t="s">
        <v>489</v>
      </c>
      <c r="C479">
        <v>12347</v>
      </c>
      <c r="D479" t="s">
        <v>74</v>
      </c>
      <c r="E479">
        <f>+SUMIFS(Tabla1[cantidad],Tabla1[articulo],C479,Tabla1[id_item_bodega2],A479,Tabla1[GRUPO],COMP!B2314)</f>
        <v>0</v>
      </c>
      <c r="F479">
        <f>+SUMIFS('INV. EDADES'!F:F,'INV. EDADES'!I:I,A479,'INV. EDADES'!G:G,C479)</f>
        <v>0</v>
      </c>
      <c r="G479">
        <f t="shared" si="14"/>
        <v>0</v>
      </c>
      <c r="H479" s="22">
        <f t="shared" si="15"/>
        <v>0</v>
      </c>
    </row>
    <row r="480" spans="1:8">
      <c r="A480" t="s">
        <v>587</v>
      </c>
      <c r="B480" t="s">
        <v>489</v>
      </c>
      <c r="C480">
        <v>13311</v>
      </c>
      <c r="D480" t="s">
        <v>580</v>
      </c>
      <c r="E480">
        <f>+SUMIFS(Tabla1[cantidad],Tabla1[articulo],C480,Tabla1[id_item_bodega2],A480,Tabla1[GRUPO],COMP!B2315)</f>
        <v>0</v>
      </c>
      <c r="F480">
        <f>+SUMIFS('INV. EDADES'!F:F,'INV. EDADES'!I:I,A480,'INV. EDADES'!G:G,C480)</f>
        <v>0</v>
      </c>
      <c r="G480">
        <f t="shared" si="14"/>
        <v>0</v>
      </c>
      <c r="H480" s="22">
        <f t="shared" si="15"/>
        <v>0</v>
      </c>
    </row>
    <row r="481" spans="1:8">
      <c r="A481" t="s">
        <v>587</v>
      </c>
      <c r="B481" t="s">
        <v>489</v>
      </c>
      <c r="C481">
        <v>10305</v>
      </c>
      <c r="D481" t="s">
        <v>537</v>
      </c>
      <c r="E481">
        <f>+SUMIFS(Tabla1[cantidad],Tabla1[articulo],C481,Tabla1[id_item_bodega2],A481,Tabla1[GRUPO],COMP!B2316)</f>
        <v>0</v>
      </c>
      <c r="F481">
        <f>+SUMIFS('INV. EDADES'!F:F,'INV. EDADES'!I:I,A481,'INV. EDADES'!G:G,C481)</f>
        <v>0</v>
      </c>
      <c r="G481">
        <f t="shared" si="14"/>
        <v>0</v>
      </c>
      <c r="H481" s="22">
        <f t="shared" si="15"/>
        <v>0</v>
      </c>
    </row>
    <row r="482" spans="1:8">
      <c r="A482" t="s">
        <v>587</v>
      </c>
      <c r="B482" t="s">
        <v>489</v>
      </c>
      <c r="C482">
        <v>10405</v>
      </c>
      <c r="D482" t="s">
        <v>542</v>
      </c>
      <c r="E482">
        <f>+SUMIFS(Tabla1[cantidad],Tabla1[articulo],C482,Tabla1[id_item_bodega2],A482,Tabla1[GRUPO],COMP!B2318)</f>
        <v>0</v>
      </c>
      <c r="F482">
        <f>+SUMIFS('INV. EDADES'!F:F,'INV. EDADES'!I:I,A482,'INV. EDADES'!G:G,C482)</f>
        <v>0</v>
      </c>
      <c r="G482">
        <f t="shared" si="14"/>
        <v>0</v>
      </c>
      <c r="H482" s="22">
        <f t="shared" si="15"/>
        <v>0</v>
      </c>
    </row>
    <row r="483" spans="1:8">
      <c r="A483" t="s">
        <v>587</v>
      </c>
      <c r="B483" t="s">
        <v>489</v>
      </c>
      <c r="C483">
        <v>10490</v>
      </c>
      <c r="D483" t="s">
        <v>476</v>
      </c>
      <c r="E483">
        <f>+SUMIFS(Tabla1[cantidad],Tabla1[articulo],C483,Tabla1[id_item_bodega2],A483,Tabla1[GRUPO],COMP!B2319)</f>
        <v>0</v>
      </c>
      <c r="F483">
        <f>+SUMIFS('INV. EDADES'!F:F,'INV. EDADES'!I:I,A483,'INV. EDADES'!G:G,C483)</f>
        <v>0</v>
      </c>
      <c r="G483">
        <f t="shared" si="14"/>
        <v>0</v>
      </c>
      <c r="H483" s="22">
        <f t="shared" si="15"/>
        <v>0</v>
      </c>
    </row>
    <row r="484" spans="1:8">
      <c r="A484" t="s">
        <v>587</v>
      </c>
      <c r="B484" t="s">
        <v>489</v>
      </c>
      <c r="C484">
        <v>10488</v>
      </c>
      <c r="D484" t="s">
        <v>607</v>
      </c>
      <c r="E484">
        <f>+SUMIFS(Tabla1[cantidad],Tabla1[articulo],C484,Tabla1[id_item_bodega2],A484,Tabla1[GRUPO],COMP!B2320)</f>
        <v>0</v>
      </c>
      <c r="F484">
        <f>+SUMIFS('INV. EDADES'!F:F,'INV. EDADES'!I:I,A484,'INV. EDADES'!G:G,C484)</f>
        <v>0</v>
      </c>
      <c r="G484">
        <f t="shared" si="14"/>
        <v>0</v>
      </c>
      <c r="H484" s="22">
        <f t="shared" si="15"/>
        <v>0</v>
      </c>
    </row>
    <row r="485" spans="1:8">
      <c r="A485" t="s">
        <v>587</v>
      </c>
      <c r="B485" t="s">
        <v>489</v>
      </c>
      <c r="C485">
        <v>10312</v>
      </c>
      <c r="D485" t="s">
        <v>540</v>
      </c>
      <c r="E485">
        <f>+SUMIFS(Tabla1[cantidad],Tabla1[articulo],C485,Tabla1[id_item_bodega2],A485,Tabla1[GRUPO],COMP!B2321)</f>
        <v>0</v>
      </c>
      <c r="F485">
        <f>+SUMIFS('INV. EDADES'!F:F,'INV. EDADES'!I:I,A485,'INV. EDADES'!G:G,C485)</f>
        <v>0</v>
      </c>
      <c r="G485">
        <f t="shared" si="14"/>
        <v>0</v>
      </c>
      <c r="H485" s="22">
        <f t="shared" si="15"/>
        <v>0</v>
      </c>
    </row>
    <row r="486" spans="1:8">
      <c r="A486" t="s">
        <v>587</v>
      </c>
      <c r="B486" t="s">
        <v>489</v>
      </c>
      <c r="C486">
        <v>10589</v>
      </c>
      <c r="D486" t="s">
        <v>73</v>
      </c>
      <c r="E486">
        <f>+SUMIFS(Tabla1[cantidad],Tabla1[articulo],C486,Tabla1[id_item_bodega2],A486,Tabla1[GRUPO],COMP!B2322)</f>
        <v>0</v>
      </c>
      <c r="F486">
        <f>+SUMIFS('INV. EDADES'!F:F,'INV. EDADES'!I:I,A486,'INV. EDADES'!G:G,C486)</f>
        <v>0</v>
      </c>
      <c r="G486">
        <f t="shared" si="14"/>
        <v>0</v>
      </c>
      <c r="H486" s="22">
        <f t="shared" si="15"/>
        <v>0</v>
      </c>
    </row>
    <row r="487" spans="1:8">
      <c r="A487" t="s">
        <v>587</v>
      </c>
      <c r="B487" t="s">
        <v>489</v>
      </c>
      <c r="C487">
        <v>10580</v>
      </c>
      <c r="D487" t="s">
        <v>548</v>
      </c>
      <c r="E487">
        <f>+SUMIFS(Tabla1[cantidad],Tabla1[articulo],C487,Tabla1[id_item_bodega2],A487,Tabla1[GRUPO],COMP!B2323)</f>
        <v>0</v>
      </c>
      <c r="F487">
        <f>+SUMIFS('INV. EDADES'!F:F,'INV. EDADES'!I:I,A487,'INV. EDADES'!G:G,C487)</f>
        <v>0</v>
      </c>
      <c r="G487">
        <f t="shared" si="14"/>
        <v>0</v>
      </c>
      <c r="H487" s="22">
        <f t="shared" si="15"/>
        <v>0</v>
      </c>
    </row>
    <row r="488" spans="1:8">
      <c r="A488" t="s">
        <v>587</v>
      </c>
      <c r="B488" t="s">
        <v>489</v>
      </c>
      <c r="C488">
        <v>12360</v>
      </c>
      <c r="D488" t="s">
        <v>584</v>
      </c>
      <c r="E488">
        <f>+SUMIFS(Tabla1[cantidad],Tabla1[articulo],C488,Tabla1[id_item_bodega2],A488,Tabla1[GRUPO],COMP!B2326)</f>
        <v>0</v>
      </c>
      <c r="F488">
        <f>+SUMIFS('INV. EDADES'!F:F,'INV. EDADES'!I:I,A488,'INV. EDADES'!G:G,C488)</f>
        <v>0</v>
      </c>
      <c r="G488">
        <f t="shared" si="14"/>
        <v>0</v>
      </c>
      <c r="H488" s="22">
        <f t="shared" si="15"/>
        <v>0</v>
      </c>
    </row>
    <row r="489" spans="1:8">
      <c r="A489" t="s">
        <v>587</v>
      </c>
      <c r="B489" t="s">
        <v>489</v>
      </c>
      <c r="C489">
        <v>12470</v>
      </c>
      <c r="D489" t="s">
        <v>447</v>
      </c>
      <c r="E489">
        <f>+SUMIFS(Tabla1[cantidad],Tabla1[articulo],C489,Tabla1[id_item_bodega2],A489,Tabla1[GRUPO],COMP!B2327)</f>
        <v>0</v>
      </c>
      <c r="F489">
        <f>+SUMIFS('INV. EDADES'!F:F,'INV. EDADES'!I:I,A489,'INV. EDADES'!G:G,C489)</f>
        <v>0</v>
      </c>
      <c r="G489">
        <f t="shared" si="14"/>
        <v>0</v>
      </c>
      <c r="H489" s="22">
        <f t="shared" si="15"/>
        <v>0</v>
      </c>
    </row>
    <row r="490" spans="1:8">
      <c r="A490" t="s">
        <v>587</v>
      </c>
      <c r="B490" t="s">
        <v>489</v>
      </c>
      <c r="C490">
        <v>10489</v>
      </c>
      <c r="D490" t="s">
        <v>546</v>
      </c>
      <c r="E490">
        <f>+SUMIFS(Tabla1[cantidad],Tabla1[articulo],C490,Tabla1[id_item_bodega2],A490,Tabla1[GRUPO],COMP!B2328)</f>
        <v>0</v>
      </c>
      <c r="F490">
        <f>+SUMIFS('INV. EDADES'!F:F,'INV. EDADES'!I:I,A490,'INV. EDADES'!G:G,C490)</f>
        <v>0</v>
      </c>
      <c r="G490">
        <f t="shared" si="14"/>
        <v>0</v>
      </c>
      <c r="H490" s="22">
        <f t="shared" si="15"/>
        <v>0</v>
      </c>
    </row>
    <row r="491" spans="1:8">
      <c r="A491" t="s">
        <v>587</v>
      </c>
      <c r="B491" t="s">
        <v>489</v>
      </c>
      <c r="C491">
        <v>10416</v>
      </c>
      <c r="D491" t="s">
        <v>581</v>
      </c>
      <c r="E491">
        <f>+SUMIFS(Tabla1[cantidad],Tabla1[articulo],C491,Tabla1[id_item_bodega2],A491,Tabla1[GRUPO],COMP!B2329)</f>
        <v>0</v>
      </c>
      <c r="F491">
        <f>+SUMIFS('INV. EDADES'!F:F,'INV. EDADES'!I:I,A491,'INV. EDADES'!G:G,C491)</f>
        <v>0</v>
      </c>
      <c r="G491">
        <f t="shared" si="14"/>
        <v>0</v>
      </c>
      <c r="H491" s="22">
        <f t="shared" si="15"/>
        <v>0</v>
      </c>
    </row>
    <row r="492" spans="1:8">
      <c r="A492" t="s">
        <v>587</v>
      </c>
      <c r="B492" t="s">
        <v>489</v>
      </c>
      <c r="C492">
        <v>10367</v>
      </c>
      <c r="D492" t="s">
        <v>606</v>
      </c>
      <c r="E492">
        <f>+SUMIFS(Tabla1[cantidad],Tabla1[articulo],C492,Tabla1[id_item_bodega2],A492,Tabla1[GRUPO],COMP!B2330)</f>
        <v>0</v>
      </c>
      <c r="F492">
        <f>+SUMIFS('INV. EDADES'!F:F,'INV. EDADES'!I:I,A492,'INV. EDADES'!G:G,C492)</f>
        <v>0</v>
      </c>
      <c r="G492">
        <f t="shared" si="14"/>
        <v>0</v>
      </c>
      <c r="H492" s="22">
        <f t="shared" si="15"/>
        <v>0</v>
      </c>
    </row>
    <row r="493" spans="1:8">
      <c r="A493" t="s">
        <v>587</v>
      </c>
      <c r="B493" t="s">
        <v>489</v>
      </c>
      <c r="C493">
        <v>10309</v>
      </c>
      <c r="D493" t="s">
        <v>539</v>
      </c>
      <c r="E493">
        <f>+SUMIFS(Tabla1[cantidad],Tabla1[articulo],C493,Tabla1[id_item_bodega2],A493,Tabla1[GRUPO],COMP!B2331)</f>
        <v>0</v>
      </c>
      <c r="F493">
        <f>+SUMIFS('INV. EDADES'!F:F,'INV. EDADES'!I:I,A493,'INV. EDADES'!G:G,C493)</f>
        <v>0</v>
      </c>
      <c r="G493">
        <f t="shared" si="14"/>
        <v>0</v>
      </c>
      <c r="H493" s="22">
        <f t="shared" si="15"/>
        <v>0</v>
      </c>
    </row>
    <row r="494" spans="1:8">
      <c r="A494" t="s">
        <v>587</v>
      </c>
      <c r="B494" t="s">
        <v>489</v>
      </c>
      <c r="C494">
        <v>10388</v>
      </c>
      <c r="D494" t="s">
        <v>541</v>
      </c>
      <c r="E494">
        <f>+SUMIFS(Tabla1[cantidad],Tabla1[articulo],C494,Tabla1[id_item_bodega2],A494,Tabla1[GRUPO],COMP!B2332)</f>
        <v>0</v>
      </c>
      <c r="F494">
        <f>+SUMIFS('INV. EDADES'!F:F,'INV. EDADES'!I:I,A494,'INV. EDADES'!G:G,C494)</f>
        <v>0</v>
      </c>
      <c r="G494">
        <f t="shared" si="14"/>
        <v>0</v>
      </c>
      <c r="H494" s="22">
        <f t="shared" si="15"/>
        <v>0</v>
      </c>
    </row>
    <row r="495" spans="1:8">
      <c r="A495" t="s">
        <v>587</v>
      </c>
      <c r="B495" t="s">
        <v>489</v>
      </c>
      <c r="C495">
        <v>10205</v>
      </c>
      <c r="D495" t="s">
        <v>552</v>
      </c>
      <c r="E495">
        <f>+SUMIFS(Tabla1[cantidad],Tabla1[articulo],C495,Tabla1[id_item_bodega2],A495,Tabla1[GRUPO],COMP!B2333)</f>
        <v>0</v>
      </c>
      <c r="F495">
        <f>+SUMIFS('INV. EDADES'!F:F,'INV. EDADES'!I:I,A495,'INV. EDADES'!G:G,C495)</f>
        <v>0</v>
      </c>
      <c r="G495">
        <f t="shared" si="14"/>
        <v>0</v>
      </c>
      <c r="H495" s="22">
        <f t="shared" si="15"/>
        <v>0</v>
      </c>
    </row>
    <row r="496" spans="1:8">
      <c r="A496" t="s">
        <v>587</v>
      </c>
      <c r="B496" t="s">
        <v>489</v>
      </c>
      <c r="C496">
        <v>10307</v>
      </c>
      <c r="D496" t="s">
        <v>538</v>
      </c>
      <c r="E496">
        <f>+SUMIFS(Tabla1[cantidad],Tabla1[articulo],C496,Tabla1[id_item_bodega2],A496,Tabla1[GRUPO],COMP!B2334)</f>
        <v>0</v>
      </c>
      <c r="F496">
        <f>+SUMIFS('INV. EDADES'!F:F,'INV. EDADES'!I:I,A496,'INV. EDADES'!G:G,C496)</f>
        <v>0</v>
      </c>
      <c r="G496">
        <f t="shared" si="14"/>
        <v>0</v>
      </c>
      <c r="H496" s="22">
        <f t="shared" si="15"/>
        <v>0</v>
      </c>
    </row>
    <row r="497" spans="1:8">
      <c r="A497" t="s">
        <v>587</v>
      </c>
      <c r="B497" t="s">
        <v>489</v>
      </c>
      <c r="C497">
        <v>10380</v>
      </c>
      <c r="D497" t="s">
        <v>565</v>
      </c>
      <c r="E497">
        <f>+SUMIFS(Tabla1[cantidad],Tabla1[articulo],C497,Tabla1[id_item_bodega2],A497,Tabla1[GRUPO],COMP!B2335)</f>
        <v>0</v>
      </c>
      <c r="F497">
        <f>+SUMIFS('INV. EDADES'!F:F,'INV. EDADES'!I:I,A497,'INV. EDADES'!G:G,C497)</f>
        <v>0</v>
      </c>
      <c r="G497">
        <f t="shared" si="14"/>
        <v>0</v>
      </c>
      <c r="H497" s="22">
        <f t="shared" si="15"/>
        <v>0</v>
      </c>
    </row>
    <row r="498" spans="1:8">
      <c r="A498" t="s">
        <v>587</v>
      </c>
      <c r="B498" t="s">
        <v>489</v>
      </c>
      <c r="C498">
        <v>10409</v>
      </c>
      <c r="D498" t="s">
        <v>566</v>
      </c>
      <c r="E498">
        <f>+SUMIFS(Tabla1[cantidad],Tabla1[articulo],C498,Tabla1[id_item_bodega2],A498,Tabla1[GRUPO],COMP!B2336)</f>
        <v>0</v>
      </c>
      <c r="F498">
        <f>+SUMIFS('INV. EDADES'!F:F,'INV. EDADES'!I:I,A498,'INV. EDADES'!G:G,C498)</f>
        <v>0</v>
      </c>
      <c r="G498">
        <f t="shared" si="14"/>
        <v>0</v>
      </c>
      <c r="H498" s="22">
        <f t="shared" si="15"/>
        <v>0</v>
      </c>
    </row>
    <row r="499" spans="1:8">
      <c r="A499" t="s">
        <v>587</v>
      </c>
      <c r="B499" t="s">
        <v>489</v>
      </c>
      <c r="C499">
        <v>10511</v>
      </c>
      <c r="D499" t="s">
        <v>547</v>
      </c>
      <c r="E499">
        <f>+SUMIFS(Tabla1[cantidad],Tabla1[articulo],C499,Tabla1[id_item_bodega2],A499,Tabla1[GRUPO],COMP!B2338)</f>
        <v>0</v>
      </c>
      <c r="F499">
        <f>+SUMIFS('INV. EDADES'!F:F,'INV. EDADES'!I:I,A499,'INV. EDADES'!G:G,C499)</f>
        <v>0</v>
      </c>
      <c r="G499">
        <f t="shared" si="14"/>
        <v>0</v>
      </c>
      <c r="H499" s="22">
        <f t="shared" si="15"/>
        <v>0</v>
      </c>
    </row>
    <row r="500" spans="1:8">
      <c r="A500" t="s">
        <v>587</v>
      </c>
      <c r="B500" t="s">
        <v>489</v>
      </c>
      <c r="C500">
        <v>10588</v>
      </c>
      <c r="D500" t="s">
        <v>549</v>
      </c>
      <c r="E500">
        <f>+SUMIFS(Tabla1[cantidad],Tabla1[articulo],C500,Tabla1[id_item_bodega2],A500,Tabla1[GRUPO],COMP!B2339)</f>
        <v>0</v>
      </c>
      <c r="F500">
        <f>+SUMIFS('INV. EDADES'!F:F,'INV. EDADES'!I:I,A500,'INV. EDADES'!G:G,C500)</f>
        <v>0</v>
      </c>
      <c r="G500">
        <f t="shared" si="14"/>
        <v>0</v>
      </c>
      <c r="H500" s="22">
        <f t="shared" si="15"/>
        <v>0</v>
      </c>
    </row>
    <row r="501" spans="1:8">
      <c r="A501" t="s">
        <v>587</v>
      </c>
      <c r="B501" t="s">
        <v>489</v>
      </c>
      <c r="C501">
        <v>11301</v>
      </c>
      <c r="D501" t="s">
        <v>550</v>
      </c>
      <c r="E501">
        <f>+SUMIFS(Tabla1[cantidad],Tabla1[articulo],C501,Tabla1[id_item_bodega2],A501,Tabla1[GRUPO],COMP!B2340)</f>
        <v>0</v>
      </c>
      <c r="F501">
        <f>+SUMIFS('INV. EDADES'!F:F,'INV. EDADES'!I:I,A501,'INV. EDADES'!G:G,C501)</f>
        <v>0</v>
      </c>
      <c r="G501">
        <f t="shared" si="14"/>
        <v>0</v>
      </c>
      <c r="H501" s="22">
        <f t="shared" si="15"/>
        <v>0</v>
      </c>
    </row>
    <row r="502" spans="1:8">
      <c r="A502" t="s">
        <v>587</v>
      </c>
      <c r="B502" t="s">
        <v>489</v>
      </c>
      <c r="C502">
        <v>11401</v>
      </c>
      <c r="D502" t="s">
        <v>583</v>
      </c>
      <c r="E502">
        <f>+SUMIFS(Tabla1[cantidad],Tabla1[articulo],C502,Tabla1[id_item_bodega2],A502,Tabla1[GRUPO],COMP!B2341)</f>
        <v>0</v>
      </c>
      <c r="F502">
        <f>+SUMIFS('INV. EDADES'!F:F,'INV. EDADES'!I:I,A502,'INV. EDADES'!G:G,C502)</f>
        <v>0</v>
      </c>
      <c r="G502">
        <f t="shared" si="14"/>
        <v>0</v>
      </c>
      <c r="H502" s="22">
        <f t="shared" si="15"/>
        <v>0</v>
      </c>
    </row>
    <row r="503" spans="1:8">
      <c r="A503" t="s">
        <v>587</v>
      </c>
      <c r="B503" t="s">
        <v>489</v>
      </c>
      <c r="C503">
        <v>12301</v>
      </c>
      <c r="D503" t="s">
        <v>578</v>
      </c>
      <c r="E503">
        <f>+SUMIFS(Tabla1[cantidad],Tabla1[articulo],C503,Tabla1[id_item_bodega2],A503,Tabla1[GRUPO],COMP!B2342)</f>
        <v>0</v>
      </c>
      <c r="F503">
        <f>+SUMIFS('INV. EDADES'!F:F,'INV. EDADES'!I:I,A503,'INV. EDADES'!G:G,C503)</f>
        <v>0</v>
      </c>
      <c r="G503">
        <f t="shared" si="14"/>
        <v>0</v>
      </c>
      <c r="H503" s="22">
        <f t="shared" si="15"/>
        <v>0</v>
      </c>
    </row>
    <row r="504" spans="1:8">
      <c r="A504" t="s">
        <v>587</v>
      </c>
      <c r="B504" t="s">
        <v>489</v>
      </c>
      <c r="C504">
        <v>12460</v>
      </c>
      <c r="D504" t="s">
        <v>585</v>
      </c>
      <c r="E504">
        <f>+SUMIFS(Tabla1[cantidad],Tabla1[articulo],C504,Tabla1[id_item_bodega2],A504,Tabla1[GRUPO],COMP!B2343)</f>
        <v>0</v>
      </c>
      <c r="F504">
        <f>+SUMIFS('INV. EDADES'!F:F,'INV. EDADES'!I:I,A504,'INV. EDADES'!G:G,C504)</f>
        <v>0</v>
      </c>
      <c r="G504">
        <f t="shared" si="14"/>
        <v>0</v>
      </c>
      <c r="H504" s="22">
        <f t="shared" si="15"/>
        <v>0</v>
      </c>
    </row>
    <row r="505" spans="1:8">
      <c r="A505" t="s">
        <v>587</v>
      </c>
      <c r="B505" t="s">
        <v>489</v>
      </c>
      <c r="C505">
        <v>13203</v>
      </c>
      <c r="D505" t="s">
        <v>551</v>
      </c>
      <c r="E505">
        <f>+SUMIFS(Tabla1[cantidad],Tabla1[articulo],C505,Tabla1[id_item_bodega2],A505,Tabla1[GRUPO],COMP!B2344)</f>
        <v>0</v>
      </c>
      <c r="F505">
        <f>+SUMIFS('INV. EDADES'!F:F,'INV. EDADES'!I:I,A505,'INV. EDADES'!G:G,C505)</f>
        <v>0</v>
      </c>
      <c r="G505">
        <f t="shared" si="14"/>
        <v>0</v>
      </c>
      <c r="H505" s="22">
        <f t="shared" si="15"/>
        <v>0</v>
      </c>
    </row>
    <row r="506" spans="1:8">
      <c r="A506" t="s">
        <v>587</v>
      </c>
      <c r="B506" t="s">
        <v>489</v>
      </c>
      <c r="C506">
        <v>71901</v>
      </c>
      <c r="D506" t="s">
        <v>47</v>
      </c>
      <c r="E506">
        <f>+SUMIFS(Tabla1[cantidad],Tabla1[articulo],C506,Tabla1[id_item_bodega2],A506,Tabla1[GRUPO],COMP!B2345)</f>
        <v>0</v>
      </c>
      <c r="F506">
        <f>+SUMIFS('INV. EDADES'!F:F,'INV. EDADES'!I:I,A506,'INV. EDADES'!G:G,C506)</f>
        <v>0</v>
      </c>
      <c r="G506">
        <f t="shared" si="14"/>
        <v>0</v>
      </c>
      <c r="H506" s="22">
        <f t="shared" si="15"/>
        <v>0</v>
      </c>
    </row>
    <row r="507" spans="1:8">
      <c r="A507" t="s">
        <v>587</v>
      </c>
      <c r="B507" t="s">
        <v>489</v>
      </c>
      <c r="C507">
        <v>76401</v>
      </c>
      <c r="D507" t="s">
        <v>533</v>
      </c>
      <c r="E507">
        <f>+SUMIFS(Tabla1[cantidad],Tabla1[articulo],C507,Tabla1[id_item_bodega2],A507,Tabla1[GRUPO],COMP!B2346)</f>
        <v>0</v>
      </c>
      <c r="F507">
        <f>+SUMIFS('INV. EDADES'!F:F,'INV. EDADES'!I:I,A507,'INV. EDADES'!G:G,C507)</f>
        <v>0</v>
      </c>
      <c r="G507">
        <f t="shared" si="14"/>
        <v>0</v>
      </c>
      <c r="H507" s="22">
        <f t="shared" si="15"/>
        <v>0</v>
      </c>
    </row>
    <row r="508" spans="1:8">
      <c r="A508" t="s">
        <v>587</v>
      </c>
      <c r="B508" t="s">
        <v>489</v>
      </c>
      <c r="C508">
        <v>90</v>
      </c>
      <c r="D508" t="s">
        <v>100</v>
      </c>
      <c r="E508">
        <f>+SUMIFS(Tabla1[cantidad],Tabla1[articulo],C508,Tabla1[id_item_bodega2],A508,Tabla1[GRUPO],COMP!B2348)</f>
        <v>0</v>
      </c>
      <c r="F508">
        <f>+SUMIFS('INV. EDADES'!F:F,'INV. EDADES'!I:I,A508,'INV. EDADES'!G:G,C508)</f>
        <v>0</v>
      </c>
      <c r="G508">
        <f t="shared" si="14"/>
        <v>0</v>
      </c>
      <c r="H508" s="22">
        <f t="shared" si="15"/>
        <v>0</v>
      </c>
    </row>
    <row r="509" spans="1:8">
      <c r="A509" t="s">
        <v>587</v>
      </c>
      <c r="B509" t="s">
        <v>489</v>
      </c>
      <c r="C509">
        <v>76001</v>
      </c>
      <c r="D509" t="s">
        <v>99</v>
      </c>
      <c r="E509">
        <f>+SUMIFS(Tabla1[cantidad],Tabla1[articulo],C509,Tabla1[id_item_bodega2],A509,Tabla1[GRUPO],COMP!B2349)</f>
        <v>0</v>
      </c>
      <c r="F509">
        <f>+SUMIFS('INV. EDADES'!F:F,'INV. EDADES'!I:I,A509,'INV. EDADES'!G:G,C509)</f>
        <v>0</v>
      </c>
      <c r="G509">
        <f t="shared" si="14"/>
        <v>0</v>
      </c>
      <c r="H509" s="22">
        <f t="shared" si="15"/>
        <v>0</v>
      </c>
    </row>
    <row r="510" spans="1:8">
      <c r="A510" t="s">
        <v>587</v>
      </c>
      <c r="B510" t="s">
        <v>489</v>
      </c>
      <c r="C510">
        <v>901</v>
      </c>
      <c r="D510" t="s">
        <v>57</v>
      </c>
      <c r="E510">
        <f>+SUMIFS(Tabla1[cantidad],Tabla1[articulo],C510,Tabla1[id_item_bodega2],A510,Tabla1[GRUPO],COMP!B2350)</f>
        <v>0</v>
      </c>
      <c r="F510">
        <f>+SUMIFS('INV. EDADES'!F:F,'INV. EDADES'!I:I,A510,'INV. EDADES'!G:G,C510)</f>
        <v>0</v>
      </c>
      <c r="G510">
        <f t="shared" si="14"/>
        <v>0</v>
      </c>
      <c r="H510" s="22">
        <f t="shared" si="15"/>
        <v>0</v>
      </c>
    </row>
    <row r="511" spans="1:8">
      <c r="A511" t="s">
        <v>520</v>
      </c>
      <c r="B511" t="s">
        <v>489</v>
      </c>
      <c r="C511">
        <v>10204</v>
      </c>
      <c r="D511" t="s">
        <v>53</v>
      </c>
      <c r="E511">
        <f>+SUMIFS(Tabla1[cantidad],Tabla1[articulo],C511,Tabla1[id_item_bodega2],A511,Tabla1[GRUPO],COMP!B2064)</f>
        <v>0</v>
      </c>
      <c r="F511">
        <f>+SUMIFS('INV. EDADES'!F:F,'INV. EDADES'!I:I,A511,'INV. EDADES'!G:G,C511)</f>
        <v>0</v>
      </c>
      <c r="G511" s="6">
        <f t="shared" si="14"/>
        <v>0</v>
      </c>
      <c r="H511" s="22">
        <f t="shared" si="15"/>
        <v>0</v>
      </c>
    </row>
    <row r="512" spans="1:8">
      <c r="A512" t="s">
        <v>520</v>
      </c>
      <c r="B512" t="s">
        <v>489</v>
      </c>
      <c r="C512">
        <v>14459</v>
      </c>
      <c r="D512" t="s">
        <v>68</v>
      </c>
      <c r="E512">
        <f>+SUMIFS(Tabla1[cantidad],Tabla1[articulo],C512,Tabla1[id_item_bodega2],A512,Tabla1[GRUPO],COMP!B2093)</f>
        <v>0</v>
      </c>
      <c r="F512">
        <f>+SUMIFS('INV. EDADES'!F:F,'INV. EDADES'!I:I,A512,'INV. EDADES'!G:G,C512)</f>
        <v>0</v>
      </c>
      <c r="G512" s="6">
        <f t="shared" si="14"/>
        <v>0</v>
      </c>
      <c r="H512" s="22">
        <f t="shared" si="15"/>
        <v>0</v>
      </c>
    </row>
    <row r="513" spans="1:8">
      <c r="A513" t="s">
        <v>520</v>
      </c>
      <c r="B513" t="s">
        <v>489</v>
      </c>
      <c r="C513">
        <v>79201</v>
      </c>
      <c r="D513" t="s">
        <v>50</v>
      </c>
      <c r="E513">
        <f>+SUMIFS(Tabla1[cantidad],Tabla1[articulo],C513,Tabla1[id_item_bodega2],A513,Tabla1[GRUPO],COMP!B2053)</f>
        <v>0</v>
      </c>
      <c r="F513">
        <f>+SUMIFS('INV. EDADES'!F:F,'INV. EDADES'!I:I,A513,'INV. EDADES'!G:G,C513)</f>
        <v>0</v>
      </c>
      <c r="G513" s="6">
        <f t="shared" si="14"/>
        <v>0</v>
      </c>
      <c r="H513" s="22">
        <f t="shared" si="15"/>
        <v>0</v>
      </c>
    </row>
    <row r="514" spans="1:8">
      <c r="A514" t="s">
        <v>520</v>
      </c>
      <c r="B514" t="s">
        <v>489</v>
      </c>
      <c r="C514">
        <v>12470</v>
      </c>
      <c r="D514" t="s">
        <v>447</v>
      </c>
      <c r="E514">
        <f>+SUMIFS(Tabla1[cantidad],Tabla1[articulo],C514,Tabla1[id_item_bodega2],A514,Tabla1[GRUPO],COMP!B2114)</f>
        <v>0</v>
      </c>
      <c r="F514">
        <f>+SUMIFS('INV. EDADES'!F:F,'INV. EDADES'!I:I,A514,'INV. EDADES'!G:G,C514)</f>
        <v>0</v>
      </c>
      <c r="G514" s="6">
        <f t="shared" ref="G514:G577" si="16">+E514-F514</f>
        <v>0</v>
      </c>
      <c r="H514" s="22">
        <f t="shared" ref="H514:H577" si="17">IFERROR(+G514/E514,0)</f>
        <v>0</v>
      </c>
    </row>
    <row r="515" spans="1:8">
      <c r="A515" t="s">
        <v>520</v>
      </c>
      <c r="B515" t="s">
        <v>489</v>
      </c>
      <c r="C515">
        <v>73012</v>
      </c>
      <c r="D515" t="s">
        <v>56</v>
      </c>
      <c r="E515">
        <f>+SUMIFS(Tabla1[cantidad],Tabla1[articulo],C515,Tabla1[id_item_bodega2],A515,Tabla1[GRUPO],COMP!B2051)</f>
        <v>0</v>
      </c>
      <c r="F515">
        <f>+SUMIFS('INV. EDADES'!F:F,'INV. EDADES'!I:I,A515,'INV. EDADES'!G:G,C515)</f>
        <v>0</v>
      </c>
      <c r="G515" s="6">
        <f t="shared" si="16"/>
        <v>0</v>
      </c>
      <c r="H515" s="22">
        <f t="shared" si="17"/>
        <v>0</v>
      </c>
    </row>
    <row r="516" spans="1:8">
      <c r="A516" t="s">
        <v>520</v>
      </c>
      <c r="B516" t="s">
        <v>489</v>
      </c>
      <c r="C516">
        <v>12459</v>
      </c>
      <c r="D516" t="s">
        <v>66</v>
      </c>
      <c r="E516">
        <f>+SUMIFS(Tabla1[cantidad],Tabla1[articulo],C516,Tabla1[id_item_bodega2],A516,Tabla1[GRUPO],COMP!B2062)</f>
        <v>0</v>
      </c>
      <c r="F516">
        <f>+SUMIFS('INV. EDADES'!F:F,'INV. EDADES'!I:I,A516,'INV. EDADES'!G:G,C516)</f>
        <v>0</v>
      </c>
      <c r="G516" s="6">
        <f t="shared" si="16"/>
        <v>0</v>
      </c>
      <c r="H516" s="22">
        <f t="shared" si="17"/>
        <v>0</v>
      </c>
    </row>
    <row r="517" spans="1:8">
      <c r="A517" t="s">
        <v>520</v>
      </c>
      <c r="B517" t="s">
        <v>489</v>
      </c>
      <c r="C517">
        <v>10358</v>
      </c>
      <c r="D517" t="s">
        <v>33</v>
      </c>
      <c r="E517">
        <f>+SUMIFS(Tabla1[cantidad],Tabla1[articulo],C517,Tabla1[id_item_bodega2],A517,Tabla1[GRUPO],COMP!B2038)</f>
        <v>0</v>
      </c>
      <c r="F517">
        <f>+SUMIFS('INV. EDADES'!F:F,'INV. EDADES'!I:I,A517,'INV. EDADES'!G:G,C517)</f>
        <v>0</v>
      </c>
      <c r="G517" s="6">
        <f t="shared" si="16"/>
        <v>0</v>
      </c>
      <c r="H517" s="22">
        <f t="shared" si="17"/>
        <v>0</v>
      </c>
    </row>
    <row r="518" spans="1:8">
      <c r="A518" t="s">
        <v>520</v>
      </c>
      <c r="B518" t="s">
        <v>489</v>
      </c>
      <c r="C518">
        <v>10457</v>
      </c>
      <c r="D518" t="s">
        <v>38</v>
      </c>
      <c r="E518">
        <f>+SUMIFS(Tabla1[cantidad],Tabla1[articulo],C518,Tabla1[id_item_bodega2],A518,Tabla1[GRUPO],COMP!B2042)</f>
        <v>0</v>
      </c>
      <c r="F518">
        <f>+SUMIFS('INV. EDADES'!F:F,'INV. EDADES'!I:I,A518,'INV. EDADES'!G:G,C518)</f>
        <v>0</v>
      </c>
      <c r="G518" s="6">
        <f t="shared" si="16"/>
        <v>0</v>
      </c>
      <c r="H518" s="22">
        <f t="shared" si="17"/>
        <v>0</v>
      </c>
    </row>
    <row r="519" spans="1:8">
      <c r="A519" t="s">
        <v>520</v>
      </c>
      <c r="B519" t="s">
        <v>489</v>
      </c>
      <c r="C519">
        <v>10389</v>
      </c>
      <c r="D519" t="s">
        <v>71</v>
      </c>
      <c r="E519">
        <f>+SUMIFS(Tabla1[cantidad],Tabla1[articulo],C519,Tabla1[id_item_bodega2],A519,Tabla1[GRUPO],COMP!B2104)</f>
        <v>0</v>
      </c>
      <c r="F519">
        <f>+SUMIFS('INV. EDADES'!F:F,'INV. EDADES'!I:I,A519,'INV. EDADES'!G:G,C519)</f>
        <v>0</v>
      </c>
      <c r="G519" s="6">
        <f t="shared" si="16"/>
        <v>0</v>
      </c>
      <c r="H519" s="22">
        <f t="shared" si="17"/>
        <v>0</v>
      </c>
    </row>
    <row r="520" spans="1:8">
      <c r="A520" t="s">
        <v>520</v>
      </c>
      <c r="B520" t="s">
        <v>489</v>
      </c>
      <c r="C520">
        <v>14348</v>
      </c>
      <c r="D520" t="s">
        <v>46</v>
      </c>
      <c r="E520">
        <f>+SUMIFS(Tabla1[cantidad],Tabla1[articulo],C520,Tabla1[id_item_bodega2],A520,Tabla1[GRUPO],COMP!B2097)</f>
        <v>0</v>
      </c>
      <c r="F520">
        <f>+SUMIFS('INV. EDADES'!F:F,'INV. EDADES'!I:I,A520,'INV. EDADES'!G:G,C520)</f>
        <v>0</v>
      </c>
      <c r="G520" s="6">
        <f t="shared" si="16"/>
        <v>0</v>
      </c>
      <c r="H520" s="22">
        <f t="shared" si="17"/>
        <v>0</v>
      </c>
    </row>
    <row r="521" spans="1:8">
      <c r="A521" t="s">
        <v>520</v>
      </c>
      <c r="B521" t="s">
        <v>489</v>
      </c>
      <c r="C521">
        <v>10369</v>
      </c>
      <c r="D521" t="s">
        <v>61</v>
      </c>
      <c r="E521">
        <f>+SUMIFS(Tabla1[cantidad],Tabla1[articulo],C521,Tabla1[id_item_bodega2],A521,Tabla1[GRUPO],COMP!B2090)</f>
        <v>0</v>
      </c>
      <c r="F521">
        <f>+SUMIFS('INV. EDADES'!F:F,'INV. EDADES'!I:I,A521,'INV. EDADES'!G:G,C521)</f>
        <v>0</v>
      </c>
      <c r="G521" s="6">
        <f t="shared" si="16"/>
        <v>0</v>
      </c>
      <c r="H521" s="22">
        <f t="shared" si="17"/>
        <v>0</v>
      </c>
    </row>
    <row r="522" spans="1:8">
      <c r="A522" t="s">
        <v>520</v>
      </c>
      <c r="B522" t="s">
        <v>489</v>
      </c>
      <c r="C522">
        <v>10203</v>
      </c>
      <c r="D522" t="s">
        <v>29</v>
      </c>
      <c r="E522">
        <f>+SUMIFS(Tabla1[cantidad],Tabla1[articulo],C522,Tabla1[id_item_bodega2],A522,Tabla1[GRUPO],COMP!B2073)</f>
        <v>0</v>
      </c>
      <c r="F522">
        <f>+SUMIFS('INV. EDADES'!F:F,'INV. EDADES'!I:I,A522,'INV. EDADES'!G:G,C522)</f>
        <v>0</v>
      </c>
      <c r="G522" s="6">
        <f t="shared" si="16"/>
        <v>0</v>
      </c>
      <c r="H522" s="22">
        <f t="shared" si="17"/>
        <v>0</v>
      </c>
    </row>
    <row r="523" spans="1:8">
      <c r="A523" t="s">
        <v>520</v>
      </c>
      <c r="B523" t="s">
        <v>489</v>
      </c>
      <c r="C523">
        <v>12347</v>
      </c>
      <c r="D523" t="s">
        <v>74</v>
      </c>
      <c r="E523">
        <f>+SUMIFS(Tabla1[cantidad],Tabla1[articulo],C523,Tabla1[id_item_bodega2],A523,Tabla1[GRUPO],COMP!B2101)</f>
        <v>0</v>
      </c>
      <c r="F523">
        <f>+SUMIFS('INV. EDADES'!F:F,'INV. EDADES'!I:I,A523,'INV. EDADES'!G:G,C523)</f>
        <v>0</v>
      </c>
      <c r="G523" s="6">
        <f t="shared" si="16"/>
        <v>0</v>
      </c>
      <c r="H523" s="22">
        <f t="shared" si="17"/>
        <v>0</v>
      </c>
    </row>
    <row r="524" spans="1:8">
      <c r="A524" t="s">
        <v>520</v>
      </c>
      <c r="B524" t="s">
        <v>489</v>
      </c>
      <c r="C524">
        <v>10103</v>
      </c>
      <c r="D524" t="s">
        <v>60</v>
      </c>
      <c r="E524">
        <f>+SUMIFS(Tabla1[cantidad],Tabla1[articulo],C524,Tabla1[id_item_bodega2],A524,Tabla1[GRUPO],COMP!B2055)</f>
        <v>0</v>
      </c>
      <c r="F524">
        <f>+SUMIFS('INV. EDADES'!F:F,'INV. EDADES'!I:I,A524,'INV. EDADES'!G:G,C524)</f>
        <v>0</v>
      </c>
      <c r="G524" s="6">
        <f t="shared" si="16"/>
        <v>0</v>
      </c>
      <c r="H524" s="22">
        <f t="shared" si="17"/>
        <v>0</v>
      </c>
    </row>
    <row r="525" spans="1:8">
      <c r="A525" t="s">
        <v>520</v>
      </c>
      <c r="B525" t="s">
        <v>489</v>
      </c>
      <c r="C525">
        <v>13311</v>
      </c>
      <c r="D525" t="s">
        <v>580</v>
      </c>
      <c r="E525">
        <f>+SUMIFS(Tabla1[cantidad],Tabla1[articulo],C525,Tabla1[id_item_bodega2],A525,Tabla1[GRUPO],COMP!B2102)</f>
        <v>0</v>
      </c>
      <c r="F525">
        <f>+SUMIFS('INV. EDADES'!F:F,'INV. EDADES'!I:I,A525,'INV. EDADES'!G:G,C525)</f>
        <v>0</v>
      </c>
      <c r="G525" s="6">
        <f t="shared" si="16"/>
        <v>0</v>
      </c>
      <c r="H525" s="22">
        <f t="shared" si="17"/>
        <v>0</v>
      </c>
    </row>
    <row r="526" spans="1:8">
      <c r="A526" t="s">
        <v>520</v>
      </c>
      <c r="B526" t="s">
        <v>489</v>
      </c>
      <c r="C526">
        <v>10411</v>
      </c>
      <c r="D526" t="s">
        <v>543</v>
      </c>
      <c r="E526">
        <f>+SUMIFS(Tabla1[cantidad],Tabla1[articulo],C526,Tabla1[id_item_bodega2],A526,Tabla1[GRUPO],COMP!B2124)</f>
        <v>0</v>
      </c>
      <c r="F526">
        <f>+SUMIFS('INV. EDADES'!F:F,'INV. EDADES'!I:I,A526,'INV. EDADES'!G:G,C526)</f>
        <v>0</v>
      </c>
      <c r="G526" s="6">
        <f t="shared" si="16"/>
        <v>0</v>
      </c>
      <c r="H526" s="22">
        <f t="shared" si="17"/>
        <v>0</v>
      </c>
    </row>
    <row r="527" spans="1:8">
      <c r="A527" t="s">
        <v>520</v>
      </c>
      <c r="B527" t="s">
        <v>489</v>
      </c>
      <c r="C527">
        <v>10469</v>
      </c>
      <c r="D527" t="s">
        <v>39</v>
      </c>
      <c r="E527">
        <f>+SUMIFS(Tabla1[cantidad],Tabla1[articulo],C527,Tabla1[id_item_bodega2],A527,Tabla1[GRUPO],COMP!B2043)</f>
        <v>0</v>
      </c>
      <c r="F527">
        <f>+SUMIFS('INV. EDADES'!F:F,'INV. EDADES'!I:I,A527,'INV. EDADES'!G:G,C527)</f>
        <v>0</v>
      </c>
      <c r="G527" s="6">
        <f t="shared" si="16"/>
        <v>0</v>
      </c>
      <c r="H527" s="22">
        <f t="shared" si="17"/>
        <v>0</v>
      </c>
    </row>
    <row r="528" spans="1:8">
      <c r="A528" t="s">
        <v>520</v>
      </c>
      <c r="B528" t="s">
        <v>489</v>
      </c>
      <c r="C528">
        <v>72012</v>
      </c>
      <c r="D528" t="s">
        <v>55</v>
      </c>
      <c r="E528">
        <f>+SUMIFS(Tabla1[cantidad],Tabla1[articulo],C528,Tabla1[id_item_bodega2],A528,Tabla1[GRUPO],COMP!B2049)</f>
        <v>0</v>
      </c>
      <c r="F528">
        <f>+SUMIFS('INV. EDADES'!F:F,'INV. EDADES'!I:I,A528,'INV. EDADES'!G:G,C528)</f>
        <v>0</v>
      </c>
      <c r="G528" s="6">
        <f t="shared" si="16"/>
        <v>0</v>
      </c>
      <c r="H528" s="22">
        <f t="shared" si="17"/>
        <v>0</v>
      </c>
    </row>
    <row r="529" spans="1:8">
      <c r="A529" t="s">
        <v>520</v>
      </c>
      <c r="B529" t="s">
        <v>489</v>
      </c>
      <c r="C529">
        <v>79101</v>
      </c>
      <c r="D529" t="s">
        <v>57</v>
      </c>
      <c r="E529">
        <f>+SUMIFS(Tabla1[cantidad],Tabla1[articulo],C529,Tabla1[id_item_bodega2],A529,Tabla1[GRUPO],COMP!B2052)</f>
        <v>0</v>
      </c>
      <c r="F529">
        <f>+SUMIFS('INV. EDADES'!F:F,'INV. EDADES'!I:I,A529,'INV. EDADES'!G:G,C529)</f>
        <v>0</v>
      </c>
      <c r="G529" s="6">
        <f t="shared" si="16"/>
        <v>0</v>
      </c>
      <c r="H529" s="22">
        <f t="shared" si="17"/>
        <v>0</v>
      </c>
    </row>
    <row r="530" spans="1:8">
      <c r="A530" t="s">
        <v>520</v>
      </c>
      <c r="B530" t="s">
        <v>489</v>
      </c>
      <c r="C530">
        <v>10407</v>
      </c>
      <c r="D530" t="s">
        <v>37</v>
      </c>
      <c r="E530">
        <f>+SUMIFS(Tabla1[cantidad],Tabla1[articulo],C530,Tabla1[id_item_bodega2],A530,Tabla1[GRUPO],COMP!B2041)</f>
        <v>0</v>
      </c>
      <c r="F530">
        <f>+SUMIFS('INV. EDADES'!F:F,'INV. EDADES'!I:I,A530,'INV. EDADES'!G:G,C530)</f>
        <v>0</v>
      </c>
      <c r="G530" s="6">
        <f t="shared" si="16"/>
        <v>0</v>
      </c>
      <c r="H530" s="22">
        <f t="shared" si="17"/>
        <v>0</v>
      </c>
    </row>
    <row r="531" spans="1:8">
      <c r="A531" t="s">
        <v>520</v>
      </c>
      <c r="B531" t="s">
        <v>489</v>
      </c>
      <c r="C531">
        <v>10303</v>
      </c>
      <c r="D531" t="s">
        <v>32</v>
      </c>
      <c r="E531">
        <f>+SUMIFS(Tabla1[cantidad],Tabla1[articulo],C531,Tabla1[id_item_bodega2],A531,Tabla1[GRUPO],COMP!B2056)</f>
        <v>0</v>
      </c>
      <c r="F531">
        <f>+SUMIFS('INV. EDADES'!F:F,'INV. EDADES'!I:I,A531,'INV. EDADES'!G:G,C531)</f>
        <v>0</v>
      </c>
      <c r="G531" s="6">
        <f t="shared" si="16"/>
        <v>0</v>
      </c>
      <c r="H531" s="22">
        <f t="shared" si="17"/>
        <v>0</v>
      </c>
    </row>
    <row r="532" spans="1:8">
      <c r="A532" t="s">
        <v>520</v>
      </c>
      <c r="B532" t="s">
        <v>489</v>
      </c>
      <c r="C532">
        <v>10406</v>
      </c>
      <c r="D532" t="s">
        <v>72</v>
      </c>
      <c r="E532">
        <f>+SUMIFS(Tabla1[cantidad],Tabla1[articulo],C532,Tabla1[id_item_bodega2],A532,Tabla1[GRUPO],COMP!B2058)</f>
        <v>0</v>
      </c>
      <c r="F532">
        <f>+SUMIFS('INV. EDADES'!F:F,'INV. EDADES'!I:I,A532,'INV. EDADES'!G:G,C532)</f>
        <v>0</v>
      </c>
      <c r="G532" s="6">
        <f t="shared" si="16"/>
        <v>0</v>
      </c>
      <c r="H532" s="22">
        <f t="shared" si="17"/>
        <v>0</v>
      </c>
    </row>
    <row r="533" spans="1:8">
      <c r="A533" t="s">
        <v>520</v>
      </c>
      <c r="B533" t="s">
        <v>489</v>
      </c>
      <c r="C533">
        <v>10480</v>
      </c>
      <c r="D533" t="s">
        <v>545</v>
      </c>
      <c r="E533">
        <f>+SUMIFS(Tabla1[cantidad],Tabla1[articulo],C533,Tabla1[id_item_bodega2],A533,Tabla1[GRUPO],COMP!B2059)</f>
        <v>0</v>
      </c>
      <c r="F533">
        <f>+SUMIFS('INV. EDADES'!F:F,'INV. EDADES'!I:I,A533,'INV. EDADES'!G:G,C533)</f>
        <v>0</v>
      </c>
      <c r="G533" s="6">
        <f t="shared" si="16"/>
        <v>0</v>
      </c>
      <c r="H533" s="22">
        <f t="shared" si="17"/>
        <v>0</v>
      </c>
    </row>
    <row r="534" spans="1:8">
      <c r="A534" t="s">
        <v>520</v>
      </c>
      <c r="B534" t="s">
        <v>489</v>
      </c>
      <c r="C534">
        <v>13480</v>
      </c>
      <c r="D534" t="s">
        <v>469</v>
      </c>
      <c r="E534">
        <f>+SUMIFS(Tabla1[cantidad],Tabla1[articulo],C534,Tabla1[id_item_bodega2],A534,Tabla1[GRUPO],COMP!B2063)</f>
        <v>0</v>
      </c>
      <c r="F534">
        <f>+SUMIFS('INV. EDADES'!F:F,'INV. EDADES'!I:I,A534,'INV. EDADES'!G:G,C534)</f>
        <v>0</v>
      </c>
      <c r="G534" s="6">
        <f t="shared" si="16"/>
        <v>0</v>
      </c>
      <c r="H534" s="22">
        <f t="shared" si="17"/>
        <v>0</v>
      </c>
    </row>
    <row r="535" spans="1:8">
      <c r="A535" t="s">
        <v>520</v>
      </c>
      <c r="B535" t="s">
        <v>489</v>
      </c>
      <c r="C535">
        <v>13303</v>
      </c>
      <c r="D535" t="s">
        <v>75</v>
      </c>
      <c r="E535">
        <f>+SUMIFS(Tabla1[cantidad],Tabla1[articulo],C535,Tabla1[id_item_bodega2],A535,Tabla1[GRUPO],COMP!B2065)</f>
        <v>0</v>
      </c>
      <c r="F535">
        <f>+SUMIFS('INV. EDADES'!F:F,'INV. EDADES'!I:I,A535,'INV. EDADES'!G:G,C535)</f>
        <v>0</v>
      </c>
      <c r="G535" s="6">
        <f t="shared" si="16"/>
        <v>0</v>
      </c>
      <c r="H535" s="22">
        <f t="shared" si="17"/>
        <v>0</v>
      </c>
    </row>
    <row r="536" spans="1:8">
      <c r="A536" t="s">
        <v>520</v>
      </c>
      <c r="B536" t="s">
        <v>489</v>
      </c>
      <c r="C536">
        <v>13401</v>
      </c>
      <c r="D536" t="s">
        <v>77</v>
      </c>
      <c r="E536">
        <f>+SUMIFS(Tabla1[cantidad],Tabla1[articulo],C536,Tabla1[id_item_bodega2],A536,Tabla1[GRUPO],COMP!B2066)</f>
        <v>0</v>
      </c>
      <c r="F536">
        <f>+SUMIFS('INV. EDADES'!F:F,'INV. EDADES'!I:I,A536,'INV. EDADES'!G:G,C536)</f>
        <v>0</v>
      </c>
      <c r="G536" s="6">
        <f t="shared" si="16"/>
        <v>0</v>
      </c>
      <c r="H536" s="22">
        <f t="shared" si="17"/>
        <v>0</v>
      </c>
    </row>
    <row r="537" spans="1:8">
      <c r="A537" t="s">
        <v>520</v>
      </c>
      <c r="B537" t="s">
        <v>489</v>
      </c>
      <c r="C537">
        <v>100</v>
      </c>
      <c r="D537" t="s">
        <v>96</v>
      </c>
      <c r="E537">
        <f>+SUMIFS(Tabla1[cantidad],Tabla1[articulo],C537,Tabla1[id_item_bodega2],A537,Tabla1[GRUPO],COMP!B2067)</f>
        <v>0</v>
      </c>
      <c r="F537">
        <f>+SUMIFS('INV. EDADES'!F:F,'INV. EDADES'!I:I,A537,'INV. EDADES'!G:G,C537)</f>
        <v>0</v>
      </c>
      <c r="G537" s="6">
        <f t="shared" si="16"/>
        <v>0</v>
      </c>
      <c r="H537" s="22">
        <f t="shared" si="17"/>
        <v>0</v>
      </c>
    </row>
    <row r="538" spans="1:8">
      <c r="A538" t="s">
        <v>520</v>
      </c>
      <c r="B538" t="s">
        <v>489</v>
      </c>
      <c r="C538">
        <v>72501</v>
      </c>
      <c r="D538" t="s">
        <v>78</v>
      </c>
      <c r="E538">
        <f>+SUMIFS(Tabla1[cantidad],Tabla1[articulo],C538,Tabla1[id_item_bodega2],A538,Tabla1[GRUPO],COMP!B2068)</f>
        <v>0</v>
      </c>
      <c r="F538">
        <f>+SUMIFS('INV. EDADES'!F:F,'INV. EDADES'!I:I,A538,'INV. EDADES'!G:G,C538)</f>
        <v>0</v>
      </c>
      <c r="G538" s="6">
        <f t="shared" si="16"/>
        <v>0</v>
      </c>
      <c r="H538" s="22">
        <f t="shared" si="17"/>
        <v>0</v>
      </c>
    </row>
    <row r="539" spans="1:8">
      <c r="A539" t="s">
        <v>520</v>
      </c>
      <c r="B539" t="s">
        <v>489</v>
      </c>
      <c r="C539">
        <v>10104</v>
      </c>
      <c r="D539" t="s">
        <v>84</v>
      </c>
      <c r="E539">
        <f>+SUMIFS(Tabla1[cantidad],Tabla1[articulo],C539,Tabla1[id_item_bodega2],A539,Tabla1[GRUPO],COMP!B2070)</f>
        <v>0</v>
      </c>
      <c r="F539">
        <f>+SUMIFS('INV. EDADES'!F:F,'INV. EDADES'!I:I,A539,'INV. EDADES'!G:G,C539)</f>
        <v>0</v>
      </c>
      <c r="G539" s="6">
        <f t="shared" si="16"/>
        <v>0</v>
      </c>
      <c r="H539" s="22">
        <f t="shared" si="17"/>
        <v>0</v>
      </c>
    </row>
    <row r="540" spans="1:8">
      <c r="A540" t="s">
        <v>520</v>
      </c>
      <c r="B540" t="s">
        <v>489</v>
      </c>
      <c r="C540">
        <v>300</v>
      </c>
      <c r="D540" t="s">
        <v>99</v>
      </c>
      <c r="E540">
        <f>+SUMIFS(Tabla1[cantidad],Tabla1[articulo],C540,Tabla1[id_item_bodega2],A540,Tabla1[GRUPO],COMP!B2071)</f>
        <v>0</v>
      </c>
      <c r="F540">
        <f>+SUMIFS('INV. EDADES'!F:F,'INV. EDADES'!I:I,A540,'INV. EDADES'!G:G,C540)</f>
        <v>0</v>
      </c>
      <c r="G540" s="6">
        <f t="shared" si="16"/>
        <v>0</v>
      </c>
      <c r="H540" s="22">
        <f t="shared" si="17"/>
        <v>0</v>
      </c>
    </row>
    <row r="541" spans="1:8">
      <c r="A541" t="s">
        <v>520</v>
      </c>
      <c r="B541" t="s">
        <v>489</v>
      </c>
      <c r="C541">
        <v>52378</v>
      </c>
      <c r="D541" t="s">
        <v>69</v>
      </c>
      <c r="E541">
        <f>+SUMIFS(Tabla1[cantidad],Tabla1[articulo],C541,Tabla1[id_item_bodega2],A541,Tabla1[GRUPO],COMP!B2072)</f>
        <v>0</v>
      </c>
      <c r="F541">
        <f>+SUMIFS('INV. EDADES'!F:F,'INV. EDADES'!I:I,A541,'INV. EDADES'!G:G,C541)</f>
        <v>0</v>
      </c>
      <c r="G541" s="6">
        <f t="shared" si="16"/>
        <v>0</v>
      </c>
      <c r="H541" s="22">
        <f t="shared" si="17"/>
        <v>0</v>
      </c>
    </row>
    <row r="542" spans="1:8">
      <c r="A542" t="s">
        <v>520</v>
      </c>
      <c r="B542" t="s">
        <v>489</v>
      </c>
      <c r="C542">
        <v>12370</v>
      </c>
      <c r="D542" t="s">
        <v>64</v>
      </c>
      <c r="E542">
        <f>+SUMIFS(Tabla1[cantidad],Tabla1[articulo],C542,Tabla1[id_item_bodega2],A542,Tabla1[GRUPO],COMP!B2074)</f>
        <v>0</v>
      </c>
      <c r="F542">
        <f>+SUMIFS('INV. EDADES'!F:F,'INV. EDADES'!I:I,A542,'INV. EDADES'!G:G,C542)</f>
        <v>0</v>
      </c>
      <c r="G542" s="6">
        <f t="shared" si="16"/>
        <v>0</v>
      </c>
      <c r="H542" s="22">
        <f t="shared" si="17"/>
        <v>0</v>
      </c>
    </row>
    <row r="543" spans="1:8">
      <c r="A543" t="s">
        <v>520</v>
      </c>
      <c r="B543" t="s">
        <v>489</v>
      </c>
      <c r="C543">
        <v>52377</v>
      </c>
      <c r="D543" t="s">
        <v>134</v>
      </c>
      <c r="E543">
        <f>+SUMIFS(Tabla1[cantidad],Tabla1[articulo],C543,Tabla1[id_item_bodega2],A543,Tabla1[GRUPO],COMP!B2075)</f>
        <v>0</v>
      </c>
      <c r="F543">
        <f>+SUMIFS('INV. EDADES'!F:F,'INV. EDADES'!I:I,A543,'INV. EDADES'!G:G,C543)</f>
        <v>0</v>
      </c>
      <c r="G543" s="6">
        <f t="shared" si="16"/>
        <v>0</v>
      </c>
      <c r="H543" s="22">
        <f t="shared" si="17"/>
        <v>0</v>
      </c>
    </row>
    <row r="544" spans="1:8">
      <c r="A544" t="s">
        <v>520</v>
      </c>
      <c r="B544" t="s">
        <v>489</v>
      </c>
      <c r="C544">
        <v>10306</v>
      </c>
      <c r="D544" t="s">
        <v>226</v>
      </c>
      <c r="E544">
        <f>+SUMIFS(Tabla1[cantidad],Tabla1[articulo],C544,Tabla1[id_item_bodega2],A544,Tabla1[GRUPO],COMP!B2076)</f>
        <v>0</v>
      </c>
      <c r="F544">
        <f>+SUMIFS('INV. EDADES'!F:F,'INV. EDADES'!I:I,A544,'INV. EDADES'!G:G,C544)</f>
        <v>0</v>
      </c>
      <c r="G544" s="6">
        <f t="shared" si="16"/>
        <v>0</v>
      </c>
      <c r="H544" s="22">
        <f t="shared" si="17"/>
        <v>0</v>
      </c>
    </row>
    <row r="545" spans="1:8">
      <c r="A545" t="s">
        <v>520</v>
      </c>
      <c r="B545" t="s">
        <v>489</v>
      </c>
      <c r="C545">
        <v>10311</v>
      </c>
      <c r="D545" t="s">
        <v>467</v>
      </c>
      <c r="E545">
        <f>+SUMIFS(Tabla1[cantidad],Tabla1[articulo],C545,Tabla1[id_item_bodega2],A545,Tabla1[GRUPO],COMP!B2077)</f>
        <v>0</v>
      </c>
      <c r="F545">
        <f>+SUMIFS('INV. EDADES'!F:F,'INV. EDADES'!I:I,A545,'INV. EDADES'!G:G,C545)</f>
        <v>0</v>
      </c>
      <c r="G545" s="6">
        <f t="shared" si="16"/>
        <v>0</v>
      </c>
      <c r="H545" s="22">
        <f t="shared" si="17"/>
        <v>0</v>
      </c>
    </row>
    <row r="546" spans="1:8">
      <c r="A546" t="s">
        <v>520</v>
      </c>
      <c r="B546" t="s">
        <v>489</v>
      </c>
      <c r="C546">
        <v>10472</v>
      </c>
      <c r="D546" t="s">
        <v>40</v>
      </c>
      <c r="E546">
        <f>+SUMIFS(Tabla1[cantidad],Tabla1[articulo],C546,Tabla1[id_item_bodega2],A546,Tabla1[GRUPO],COMP!B2078)</f>
        <v>0</v>
      </c>
      <c r="F546">
        <f>+SUMIFS('INV. EDADES'!F:F,'INV. EDADES'!I:I,A546,'INV. EDADES'!G:G,C546)</f>
        <v>0</v>
      </c>
      <c r="G546" s="6">
        <f t="shared" si="16"/>
        <v>0</v>
      </c>
      <c r="H546" s="22">
        <f t="shared" si="17"/>
        <v>0</v>
      </c>
    </row>
    <row r="547" spans="1:8">
      <c r="A547" t="s">
        <v>520</v>
      </c>
      <c r="B547" t="s">
        <v>489</v>
      </c>
      <c r="C547">
        <v>13359</v>
      </c>
      <c r="D547" t="s">
        <v>468</v>
      </c>
      <c r="E547">
        <f>+SUMIFS(Tabla1[cantidad],Tabla1[articulo],C547,Tabla1[id_item_bodega2],A547,Tabla1[GRUPO],COMP!B2079)</f>
        <v>0</v>
      </c>
      <c r="F547">
        <f>+SUMIFS('INV. EDADES'!F:F,'INV. EDADES'!I:I,A547,'INV. EDADES'!G:G,C547)</f>
        <v>0</v>
      </c>
      <c r="G547" s="6">
        <f t="shared" si="16"/>
        <v>0</v>
      </c>
      <c r="H547" s="22">
        <f t="shared" si="17"/>
        <v>0</v>
      </c>
    </row>
    <row r="548" spans="1:8">
      <c r="A548" t="s">
        <v>520</v>
      </c>
      <c r="B548" t="s">
        <v>489</v>
      </c>
      <c r="C548">
        <v>10101</v>
      </c>
      <c r="D548" t="s">
        <v>536</v>
      </c>
      <c r="E548">
        <f>+SUMIFS(Tabla1[cantidad],Tabla1[articulo],C548,Tabla1[id_item_bodega2],A548,Tabla1[GRUPO],COMP!B2082)</f>
        <v>0</v>
      </c>
      <c r="F548">
        <f>+SUMIFS('INV. EDADES'!F:F,'INV. EDADES'!I:I,A548,'INV. EDADES'!G:G,C548)</f>
        <v>0</v>
      </c>
      <c r="G548" s="6">
        <f t="shared" si="16"/>
        <v>0</v>
      </c>
      <c r="H548" s="22">
        <f t="shared" si="17"/>
        <v>0</v>
      </c>
    </row>
    <row r="549" spans="1:8">
      <c r="A549" t="s">
        <v>520</v>
      </c>
      <c r="B549" t="s">
        <v>489</v>
      </c>
      <c r="C549">
        <v>73501</v>
      </c>
      <c r="D549" t="s">
        <v>425</v>
      </c>
      <c r="E549">
        <f>+SUMIFS(Tabla1[cantidad],Tabla1[articulo],C549,Tabla1[id_item_bodega2],A549,Tabla1[GRUPO],COMP!B2084)</f>
        <v>0</v>
      </c>
      <c r="F549">
        <f>+SUMIFS('INV. EDADES'!F:F,'INV. EDADES'!I:I,A549,'INV. EDADES'!G:G,C549)</f>
        <v>0</v>
      </c>
      <c r="G549" s="6">
        <f t="shared" si="16"/>
        <v>0</v>
      </c>
      <c r="H549" s="22">
        <f t="shared" si="17"/>
        <v>0</v>
      </c>
    </row>
    <row r="550" spans="1:8">
      <c r="A550" t="s">
        <v>520</v>
      </c>
      <c r="B550" t="s">
        <v>489</v>
      </c>
      <c r="C550">
        <v>76501</v>
      </c>
      <c r="D550" t="s">
        <v>589</v>
      </c>
      <c r="E550">
        <f>+SUMIFS(Tabla1[cantidad],Tabla1[articulo],C550,Tabla1[id_item_bodega2],A550,Tabla1[GRUPO],COMP!B2085)</f>
        <v>0</v>
      </c>
      <c r="F550">
        <f>+SUMIFS('INV. EDADES'!F:F,'INV. EDADES'!I:I,A550,'INV. EDADES'!G:G,C550)</f>
        <v>0</v>
      </c>
      <c r="G550" s="6">
        <f t="shared" si="16"/>
        <v>0</v>
      </c>
      <c r="H550" s="22">
        <f t="shared" si="17"/>
        <v>0</v>
      </c>
    </row>
    <row r="551" spans="1:8">
      <c r="A551" t="s">
        <v>520</v>
      </c>
      <c r="B551" t="s">
        <v>489</v>
      </c>
      <c r="C551">
        <v>76601</v>
      </c>
      <c r="D551" t="s">
        <v>590</v>
      </c>
      <c r="E551">
        <f>+SUMIFS(Tabla1[cantidad],Tabla1[articulo],C551,Tabla1[id_item_bodega2],A551,Tabla1[GRUPO],COMP!B2086)</f>
        <v>0</v>
      </c>
      <c r="F551">
        <f>+SUMIFS('INV. EDADES'!F:F,'INV. EDADES'!I:I,A551,'INV. EDADES'!G:G,C551)</f>
        <v>0</v>
      </c>
      <c r="G551" s="6">
        <f t="shared" si="16"/>
        <v>0</v>
      </c>
      <c r="H551" s="22">
        <f t="shared" si="17"/>
        <v>0</v>
      </c>
    </row>
    <row r="552" spans="1:8">
      <c r="A552" t="s">
        <v>520</v>
      </c>
      <c r="B552" t="s">
        <v>489</v>
      </c>
      <c r="C552">
        <v>76701</v>
      </c>
      <c r="D552" t="s">
        <v>588</v>
      </c>
      <c r="E552">
        <f>+SUMIFS(Tabla1[cantidad],Tabla1[articulo],C552,Tabla1[id_item_bodega2],A552,Tabla1[GRUPO],COMP!B2087)</f>
        <v>0</v>
      </c>
      <c r="F552">
        <f>+SUMIFS('INV. EDADES'!F:F,'INV. EDADES'!I:I,A552,'INV. EDADES'!G:G,C552)</f>
        <v>0</v>
      </c>
      <c r="G552" s="6">
        <f t="shared" si="16"/>
        <v>0</v>
      </c>
      <c r="H552" s="22">
        <f t="shared" si="17"/>
        <v>0</v>
      </c>
    </row>
    <row r="553" spans="1:8">
      <c r="A553" t="s">
        <v>520</v>
      </c>
      <c r="B553" t="s">
        <v>489</v>
      </c>
      <c r="C553">
        <v>77101</v>
      </c>
      <c r="D553" t="s">
        <v>567</v>
      </c>
      <c r="E553">
        <f>+SUMIFS(Tabla1[cantidad],Tabla1[articulo],C553,Tabla1[id_item_bodega2],A553,Tabla1[GRUPO],COMP!B2088)</f>
        <v>0</v>
      </c>
      <c r="F553">
        <f>+SUMIFS('INV. EDADES'!F:F,'INV. EDADES'!I:I,A553,'INV. EDADES'!G:G,C553)</f>
        <v>0</v>
      </c>
      <c r="G553" s="6">
        <f t="shared" si="16"/>
        <v>0</v>
      </c>
      <c r="H553" s="22">
        <f t="shared" si="17"/>
        <v>0</v>
      </c>
    </row>
    <row r="554" spans="1:8">
      <c r="A554" t="s">
        <v>520</v>
      </c>
      <c r="B554" t="s">
        <v>489</v>
      </c>
      <c r="C554">
        <v>78001</v>
      </c>
      <c r="D554" t="s">
        <v>571</v>
      </c>
      <c r="E554">
        <f>+SUMIFS(Tabla1[cantidad],Tabla1[articulo],C554,Tabla1[id_item_bodega2],A554,Tabla1[GRUPO],COMP!B2089)</f>
        <v>0</v>
      </c>
      <c r="F554">
        <f>+SUMIFS('INV. EDADES'!F:F,'INV. EDADES'!I:I,A554,'INV. EDADES'!G:G,C554)</f>
        <v>0</v>
      </c>
      <c r="G554" s="6">
        <f t="shared" si="16"/>
        <v>0</v>
      </c>
      <c r="H554" s="22">
        <f t="shared" si="17"/>
        <v>0</v>
      </c>
    </row>
    <row r="555" spans="1:8">
      <c r="A555" t="s">
        <v>520</v>
      </c>
      <c r="B555" t="s">
        <v>489</v>
      </c>
      <c r="C555">
        <v>13368</v>
      </c>
      <c r="D555" t="s">
        <v>76</v>
      </c>
      <c r="E555">
        <f>+SUMIFS(Tabla1[cantidad],Tabla1[articulo],C555,Tabla1[id_item_bodega2],A555,Tabla1[GRUPO],COMP!B2069)</f>
        <v>0</v>
      </c>
      <c r="F555">
        <f>+SUMIFS('INV. EDADES'!F:F,'INV. EDADES'!I:I,A555,'INV. EDADES'!G:G,C555)</f>
        <v>0</v>
      </c>
      <c r="G555" s="6">
        <f t="shared" si="16"/>
        <v>0</v>
      </c>
      <c r="H555" s="22">
        <f t="shared" si="17"/>
        <v>0</v>
      </c>
    </row>
    <row r="556" spans="1:8">
      <c r="A556" t="s">
        <v>520</v>
      </c>
      <c r="B556" t="s">
        <v>489</v>
      </c>
      <c r="C556">
        <v>14311</v>
      </c>
      <c r="D556" t="s">
        <v>45</v>
      </c>
      <c r="E556">
        <f>+SUMIFS(Tabla1[cantidad],Tabla1[articulo],C556,Tabla1[id_item_bodega2],A556,Tabla1[GRUPO],COMP!B2094)</f>
        <v>0</v>
      </c>
      <c r="F556">
        <f>+SUMIFS('INV. EDADES'!F:F,'INV. EDADES'!I:I,A556,'INV. EDADES'!G:G,C556)</f>
        <v>0</v>
      </c>
      <c r="G556" s="6">
        <f t="shared" si="16"/>
        <v>0</v>
      </c>
      <c r="H556" s="22">
        <f t="shared" si="17"/>
        <v>0</v>
      </c>
    </row>
    <row r="557" spans="1:8">
      <c r="A557" t="s">
        <v>520</v>
      </c>
      <c r="B557" t="s">
        <v>489</v>
      </c>
      <c r="C557">
        <v>10410</v>
      </c>
      <c r="D557" t="s">
        <v>452</v>
      </c>
      <c r="E557">
        <f>+SUMIFS(Tabla1[cantidad],Tabla1[articulo],C557,Tabla1[id_item_bodega2],A557,Tabla1[GRUPO],COMP!B2095)</f>
        <v>0</v>
      </c>
      <c r="F557">
        <f>+SUMIFS('INV. EDADES'!F:F,'INV. EDADES'!I:I,A557,'INV. EDADES'!G:G,C557)</f>
        <v>0</v>
      </c>
      <c r="G557" s="6">
        <f t="shared" si="16"/>
        <v>0</v>
      </c>
      <c r="H557" s="22">
        <f t="shared" si="17"/>
        <v>0</v>
      </c>
    </row>
    <row r="558" spans="1:8">
      <c r="A558" t="s">
        <v>520</v>
      </c>
      <c r="B558" t="s">
        <v>489</v>
      </c>
      <c r="C558">
        <v>10268</v>
      </c>
      <c r="D558" t="s">
        <v>427</v>
      </c>
      <c r="E558">
        <f>+SUMIFS(Tabla1[cantidad],Tabla1[articulo],C558,Tabla1[id_item_bodega2],A558,Tabla1[GRUPO],COMP!B2096)</f>
        <v>0</v>
      </c>
      <c r="F558">
        <f>+SUMIFS('INV. EDADES'!F:F,'INV. EDADES'!I:I,A558,'INV. EDADES'!G:G,C558)</f>
        <v>0</v>
      </c>
      <c r="G558" s="6">
        <f t="shared" si="16"/>
        <v>0</v>
      </c>
      <c r="H558" s="22">
        <f t="shared" si="17"/>
        <v>0</v>
      </c>
    </row>
    <row r="559" spans="1:8">
      <c r="A559" t="s">
        <v>520</v>
      </c>
      <c r="B559" t="s">
        <v>489</v>
      </c>
      <c r="C559">
        <v>10503</v>
      </c>
      <c r="D559" t="s">
        <v>487</v>
      </c>
      <c r="E559">
        <f>+SUMIFS(Tabla1[cantidad],Tabla1[articulo],C559,Tabla1[id_item_bodega2],A559,Tabla1[GRUPO],COMP!B2098)</f>
        <v>0</v>
      </c>
      <c r="F559">
        <f>+SUMIFS('INV. EDADES'!F:F,'INV. EDADES'!I:I,A559,'INV. EDADES'!G:G,C559)</f>
        <v>0</v>
      </c>
      <c r="G559" s="6">
        <f t="shared" si="16"/>
        <v>0</v>
      </c>
      <c r="H559" s="22">
        <f t="shared" si="17"/>
        <v>0</v>
      </c>
    </row>
    <row r="560" spans="1:8">
      <c r="A560" t="s">
        <v>520</v>
      </c>
      <c r="B560" t="s">
        <v>489</v>
      </c>
      <c r="C560">
        <v>10473</v>
      </c>
      <c r="D560" t="s">
        <v>544</v>
      </c>
      <c r="E560">
        <f>+SUMIFS(Tabla1[cantidad],Tabla1[articulo],C560,Tabla1[id_item_bodega2],A560,Tabla1[GRUPO],COMP!B2099)</f>
        <v>0</v>
      </c>
      <c r="F560">
        <f>+SUMIFS('INV. EDADES'!F:F,'INV. EDADES'!I:I,A560,'INV. EDADES'!G:G,C560)</f>
        <v>0</v>
      </c>
      <c r="G560" s="6">
        <f t="shared" si="16"/>
        <v>0</v>
      </c>
      <c r="H560" s="22">
        <f t="shared" si="17"/>
        <v>0</v>
      </c>
    </row>
    <row r="561" spans="1:8">
      <c r="A561" t="s">
        <v>520</v>
      </c>
      <c r="B561" t="s">
        <v>489</v>
      </c>
      <c r="C561">
        <v>12306</v>
      </c>
      <c r="D561" t="s">
        <v>579</v>
      </c>
      <c r="E561">
        <f>+SUMIFS(Tabla1[cantidad],Tabla1[articulo],C561,Tabla1[id_item_bodega2],A561,Tabla1[GRUPO],COMP!B2100)</f>
        <v>0</v>
      </c>
      <c r="F561">
        <f>+SUMIFS('INV. EDADES'!F:F,'INV. EDADES'!I:I,A561,'INV. EDADES'!G:G,C561)</f>
        <v>0</v>
      </c>
      <c r="G561" s="6">
        <f t="shared" si="16"/>
        <v>0</v>
      </c>
      <c r="H561" s="22">
        <f t="shared" si="17"/>
        <v>0</v>
      </c>
    </row>
    <row r="562" spans="1:8">
      <c r="A562" t="s">
        <v>520</v>
      </c>
      <c r="B562" t="s">
        <v>489</v>
      </c>
      <c r="C562">
        <v>10305</v>
      </c>
      <c r="D562" t="s">
        <v>537</v>
      </c>
      <c r="E562">
        <f>+SUMIFS(Tabla1[cantidad],Tabla1[articulo],C562,Tabla1[id_item_bodega2],A562,Tabla1[GRUPO],COMP!B2103)</f>
        <v>0</v>
      </c>
      <c r="F562">
        <f>+SUMIFS('INV. EDADES'!F:F,'INV. EDADES'!I:I,A562,'INV. EDADES'!G:G,C562)</f>
        <v>0</v>
      </c>
      <c r="G562" s="6">
        <f t="shared" si="16"/>
        <v>0</v>
      </c>
      <c r="H562" s="22">
        <f t="shared" si="17"/>
        <v>0</v>
      </c>
    </row>
    <row r="563" spans="1:8">
      <c r="A563" t="s">
        <v>520</v>
      </c>
      <c r="B563" t="s">
        <v>489</v>
      </c>
      <c r="C563">
        <v>10405</v>
      </c>
      <c r="D563" t="s">
        <v>542</v>
      </c>
      <c r="E563">
        <f>+SUMIFS(Tabla1[cantidad],Tabla1[articulo],C563,Tabla1[id_item_bodega2],A563,Tabla1[GRUPO],COMP!B2105)</f>
        <v>0</v>
      </c>
      <c r="F563">
        <f>+SUMIFS('INV. EDADES'!F:F,'INV. EDADES'!I:I,A563,'INV. EDADES'!G:G,C563)</f>
        <v>0</v>
      </c>
      <c r="G563" s="6">
        <f t="shared" si="16"/>
        <v>0</v>
      </c>
      <c r="H563" s="22">
        <f t="shared" si="17"/>
        <v>0</v>
      </c>
    </row>
    <row r="564" spans="1:8">
      <c r="A564" t="s">
        <v>520</v>
      </c>
      <c r="B564" t="s">
        <v>489</v>
      </c>
      <c r="C564">
        <v>10490</v>
      </c>
      <c r="D564" t="s">
        <v>476</v>
      </c>
      <c r="E564">
        <f>+SUMIFS(Tabla1[cantidad],Tabla1[articulo],C564,Tabla1[id_item_bodega2],A564,Tabla1[GRUPO],COMP!B2106)</f>
        <v>0</v>
      </c>
      <c r="F564">
        <f>+SUMIFS('INV. EDADES'!F:F,'INV. EDADES'!I:I,A564,'INV. EDADES'!G:G,C564)</f>
        <v>0</v>
      </c>
      <c r="G564" s="6">
        <f t="shared" si="16"/>
        <v>0</v>
      </c>
      <c r="H564" s="22">
        <f t="shared" si="17"/>
        <v>0</v>
      </c>
    </row>
    <row r="565" spans="1:8">
      <c r="A565" t="s">
        <v>520</v>
      </c>
      <c r="B565" t="s">
        <v>489</v>
      </c>
      <c r="C565">
        <v>10488</v>
      </c>
      <c r="D565" t="s">
        <v>607</v>
      </c>
      <c r="E565">
        <f>+SUMIFS(Tabla1[cantidad],Tabla1[articulo],C565,Tabla1[id_item_bodega2],A565,Tabla1[GRUPO],COMP!B2107)</f>
        <v>0</v>
      </c>
      <c r="F565">
        <f>+SUMIFS('INV. EDADES'!F:F,'INV. EDADES'!I:I,A565,'INV. EDADES'!G:G,C565)</f>
        <v>0</v>
      </c>
      <c r="G565" s="6">
        <f t="shared" si="16"/>
        <v>0</v>
      </c>
      <c r="H565" s="22">
        <f t="shared" si="17"/>
        <v>0</v>
      </c>
    </row>
    <row r="566" spans="1:8">
      <c r="A566" t="s">
        <v>520</v>
      </c>
      <c r="B566" t="s">
        <v>489</v>
      </c>
      <c r="C566">
        <v>10312</v>
      </c>
      <c r="D566" t="s">
        <v>540</v>
      </c>
      <c r="E566">
        <f>+SUMIFS(Tabla1[cantidad],Tabla1[articulo],C566,Tabla1[id_item_bodega2],A566,Tabla1[GRUPO],COMP!B2108)</f>
        <v>0</v>
      </c>
      <c r="F566">
        <f>+SUMIFS('INV. EDADES'!F:F,'INV. EDADES'!I:I,A566,'INV. EDADES'!G:G,C566)</f>
        <v>0</v>
      </c>
      <c r="G566" s="6">
        <f t="shared" si="16"/>
        <v>0</v>
      </c>
      <c r="H566" s="22">
        <f t="shared" si="17"/>
        <v>0</v>
      </c>
    </row>
    <row r="567" spans="1:8">
      <c r="A567" t="s">
        <v>520</v>
      </c>
      <c r="B567" t="s">
        <v>489</v>
      </c>
      <c r="C567">
        <v>10589</v>
      </c>
      <c r="D567" t="s">
        <v>73</v>
      </c>
      <c r="E567">
        <f>+SUMIFS(Tabla1[cantidad],Tabla1[articulo],C567,Tabla1[id_item_bodega2],A567,Tabla1[GRUPO],COMP!B2109)</f>
        <v>0</v>
      </c>
      <c r="F567">
        <f>+SUMIFS('INV. EDADES'!F:F,'INV. EDADES'!I:I,A567,'INV. EDADES'!G:G,C567)</f>
        <v>0</v>
      </c>
      <c r="G567" s="6">
        <f t="shared" si="16"/>
        <v>0</v>
      </c>
      <c r="H567" s="22">
        <f t="shared" si="17"/>
        <v>0</v>
      </c>
    </row>
    <row r="568" spans="1:8">
      <c r="A568" t="s">
        <v>520</v>
      </c>
      <c r="B568" t="s">
        <v>489</v>
      </c>
      <c r="C568">
        <v>10580</v>
      </c>
      <c r="D568" t="s">
        <v>548</v>
      </c>
      <c r="E568">
        <f>+SUMIFS(Tabla1[cantidad],Tabla1[articulo],C568,Tabla1[id_item_bodega2],A568,Tabla1[GRUPO],COMP!B2110)</f>
        <v>0</v>
      </c>
      <c r="F568">
        <f>+SUMIFS('INV. EDADES'!F:F,'INV. EDADES'!I:I,A568,'INV. EDADES'!G:G,C568)</f>
        <v>0</v>
      </c>
      <c r="G568" s="6">
        <f t="shared" si="16"/>
        <v>0</v>
      </c>
      <c r="H568" s="22">
        <f t="shared" si="17"/>
        <v>0</v>
      </c>
    </row>
    <row r="569" spans="1:8">
      <c r="A569" t="s">
        <v>520</v>
      </c>
      <c r="B569" t="s">
        <v>489</v>
      </c>
      <c r="C569">
        <v>13380</v>
      </c>
      <c r="D569" t="s">
        <v>534</v>
      </c>
      <c r="E569">
        <f>+SUMIFS(Tabla1[cantidad],Tabla1[articulo],C569,Tabla1[id_item_bodega2],A569,Tabla1[GRUPO],COMP!B2111)</f>
        <v>0</v>
      </c>
      <c r="F569">
        <f>+SUMIFS('INV. EDADES'!F:F,'INV. EDADES'!I:I,A569,'INV. EDADES'!G:G,C569)</f>
        <v>0</v>
      </c>
      <c r="G569" s="6">
        <f t="shared" si="16"/>
        <v>0</v>
      </c>
      <c r="H569" s="22">
        <f t="shared" si="17"/>
        <v>0</v>
      </c>
    </row>
    <row r="570" spans="1:8">
      <c r="A570" t="s">
        <v>520</v>
      </c>
      <c r="B570" t="s">
        <v>489</v>
      </c>
      <c r="C570">
        <v>13580</v>
      </c>
      <c r="D570" t="s">
        <v>535</v>
      </c>
      <c r="E570">
        <f>+SUMIFS(Tabla1[cantidad],Tabla1[articulo],C570,Tabla1[id_item_bodega2],A570,Tabla1[GRUPO],COMP!B2112)</f>
        <v>0</v>
      </c>
      <c r="F570">
        <f>+SUMIFS('INV. EDADES'!F:F,'INV. EDADES'!I:I,A570,'INV. EDADES'!G:G,C570)</f>
        <v>0</v>
      </c>
      <c r="G570" s="6">
        <f t="shared" si="16"/>
        <v>0</v>
      </c>
      <c r="H570" s="22">
        <f t="shared" si="17"/>
        <v>0</v>
      </c>
    </row>
    <row r="571" spans="1:8">
      <c r="A571" t="s">
        <v>520</v>
      </c>
      <c r="B571" t="s">
        <v>489</v>
      </c>
      <c r="C571">
        <v>12360</v>
      </c>
      <c r="D571" t="s">
        <v>584</v>
      </c>
      <c r="E571">
        <f>+SUMIFS(Tabla1[cantidad],Tabla1[articulo],C571,Tabla1[id_item_bodega2],A571,Tabla1[GRUPO],COMP!B2113)</f>
        <v>0</v>
      </c>
      <c r="F571">
        <f>+SUMIFS('INV. EDADES'!F:F,'INV. EDADES'!I:I,A571,'INV. EDADES'!G:G,C571)</f>
        <v>0</v>
      </c>
      <c r="G571" s="6">
        <f t="shared" si="16"/>
        <v>0</v>
      </c>
      <c r="H571" s="22">
        <f t="shared" si="17"/>
        <v>0</v>
      </c>
    </row>
    <row r="572" spans="1:8">
      <c r="A572" t="s">
        <v>520</v>
      </c>
      <c r="B572" t="s">
        <v>489</v>
      </c>
      <c r="C572">
        <v>10489</v>
      </c>
      <c r="D572" t="s">
        <v>546</v>
      </c>
      <c r="E572">
        <f>+SUMIFS(Tabla1[cantidad],Tabla1[articulo],C572,Tabla1[id_item_bodega2],A572,Tabla1[GRUPO],COMP!B2115)</f>
        <v>0</v>
      </c>
      <c r="F572">
        <f>+SUMIFS('INV. EDADES'!F:F,'INV. EDADES'!I:I,A572,'INV. EDADES'!G:G,C572)</f>
        <v>0</v>
      </c>
      <c r="G572" s="6">
        <f t="shared" si="16"/>
        <v>0</v>
      </c>
      <c r="H572" s="22">
        <f t="shared" si="17"/>
        <v>0</v>
      </c>
    </row>
    <row r="573" spans="1:8">
      <c r="A573" t="s">
        <v>520</v>
      </c>
      <c r="B573" t="s">
        <v>489</v>
      </c>
      <c r="C573">
        <v>10416</v>
      </c>
      <c r="D573" t="s">
        <v>581</v>
      </c>
      <c r="E573">
        <f>+SUMIFS(Tabla1[cantidad],Tabla1[articulo],C573,Tabla1[id_item_bodega2],A573,Tabla1[GRUPO],COMP!B2116)</f>
        <v>0</v>
      </c>
      <c r="F573">
        <f>+SUMIFS('INV. EDADES'!F:F,'INV. EDADES'!I:I,A573,'INV. EDADES'!G:G,C573)</f>
        <v>0</v>
      </c>
      <c r="G573" s="6">
        <f t="shared" si="16"/>
        <v>0</v>
      </c>
      <c r="H573" s="22">
        <f t="shared" si="17"/>
        <v>0</v>
      </c>
    </row>
    <row r="574" spans="1:8">
      <c r="A574" t="s">
        <v>520</v>
      </c>
      <c r="B574" t="s">
        <v>489</v>
      </c>
      <c r="C574">
        <v>10367</v>
      </c>
      <c r="D574" t="s">
        <v>606</v>
      </c>
      <c r="E574">
        <f>+SUMIFS(Tabla1[cantidad],Tabla1[articulo],C574,Tabla1[id_item_bodega2],A574,Tabla1[GRUPO],COMP!B2117)</f>
        <v>0</v>
      </c>
      <c r="F574">
        <f>+SUMIFS('INV. EDADES'!F:F,'INV. EDADES'!I:I,A574,'INV. EDADES'!G:G,C574)</f>
        <v>0</v>
      </c>
      <c r="G574" s="6">
        <f t="shared" si="16"/>
        <v>0</v>
      </c>
      <c r="H574" s="22">
        <f t="shared" si="17"/>
        <v>0</v>
      </c>
    </row>
    <row r="575" spans="1:8">
      <c r="A575" t="s">
        <v>520</v>
      </c>
      <c r="B575" t="s">
        <v>489</v>
      </c>
      <c r="C575">
        <v>10309</v>
      </c>
      <c r="D575" t="s">
        <v>539</v>
      </c>
      <c r="E575">
        <f>+SUMIFS(Tabla1[cantidad],Tabla1[articulo],C575,Tabla1[id_item_bodega2],A575,Tabla1[GRUPO],COMP!B2118)</f>
        <v>0</v>
      </c>
      <c r="F575">
        <f>+SUMIFS('INV. EDADES'!F:F,'INV. EDADES'!I:I,A575,'INV. EDADES'!G:G,C575)</f>
        <v>0</v>
      </c>
      <c r="G575" s="6">
        <f t="shared" si="16"/>
        <v>0</v>
      </c>
      <c r="H575" s="22">
        <f t="shared" si="17"/>
        <v>0</v>
      </c>
    </row>
    <row r="576" spans="1:8">
      <c r="A576" t="s">
        <v>520</v>
      </c>
      <c r="B576" t="s">
        <v>489</v>
      </c>
      <c r="C576">
        <v>10388</v>
      </c>
      <c r="D576" t="s">
        <v>541</v>
      </c>
      <c r="E576">
        <f>+SUMIFS(Tabla1[cantidad],Tabla1[articulo],C576,Tabla1[id_item_bodega2],A576,Tabla1[GRUPO],COMP!B2119)</f>
        <v>0</v>
      </c>
      <c r="F576">
        <f>+SUMIFS('INV. EDADES'!F:F,'INV. EDADES'!I:I,A576,'INV. EDADES'!G:G,C576)</f>
        <v>0</v>
      </c>
      <c r="G576" s="6">
        <f t="shared" si="16"/>
        <v>0</v>
      </c>
      <c r="H576" s="22">
        <f t="shared" si="17"/>
        <v>0</v>
      </c>
    </row>
    <row r="577" spans="1:8">
      <c r="A577" t="s">
        <v>520</v>
      </c>
      <c r="B577" t="s">
        <v>489</v>
      </c>
      <c r="C577">
        <v>10205</v>
      </c>
      <c r="D577" t="s">
        <v>552</v>
      </c>
      <c r="E577">
        <f>+SUMIFS(Tabla1[cantidad],Tabla1[articulo],C577,Tabla1[id_item_bodega2],A577,Tabla1[GRUPO],COMP!B2120)</f>
        <v>0</v>
      </c>
      <c r="F577">
        <f>+SUMIFS('INV. EDADES'!F:F,'INV. EDADES'!I:I,A577,'INV. EDADES'!G:G,C577)</f>
        <v>0</v>
      </c>
      <c r="G577" s="6">
        <f t="shared" si="16"/>
        <v>0</v>
      </c>
      <c r="H577" s="22">
        <f t="shared" si="17"/>
        <v>0</v>
      </c>
    </row>
    <row r="578" spans="1:8">
      <c r="A578" t="s">
        <v>520</v>
      </c>
      <c r="B578" t="s">
        <v>489</v>
      </c>
      <c r="C578">
        <v>10307</v>
      </c>
      <c r="D578" t="s">
        <v>538</v>
      </c>
      <c r="E578">
        <f>+SUMIFS(Tabla1[cantidad],Tabla1[articulo],C578,Tabla1[id_item_bodega2],A578,Tabla1[GRUPO],COMP!B2121)</f>
        <v>0</v>
      </c>
      <c r="F578">
        <f>+SUMIFS('INV. EDADES'!F:F,'INV. EDADES'!I:I,A578,'INV. EDADES'!G:G,C578)</f>
        <v>0</v>
      </c>
      <c r="G578" s="6">
        <f t="shared" ref="G578:G641" si="18">+E578-F578</f>
        <v>0</v>
      </c>
      <c r="H578" s="22">
        <f t="shared" ref="H578:H641" si="19">IFERROR(+G578/E578,0)</f>
        <v>0</v>
      </c>
    </row>
    <row r="579" spans="1:8">
      <c r="A579" t="s">
        <v>520</v>
      </c>
      <c r="B579" t="s">
        <v>489</v>
      </c>
      <c r="C579">
        <v>10380</v>
      </c>
      <c r="D579" t="s">
        <v>565</v>
      </c>
      <c r="E579">
        <f>+SUMIFS(Tabla1[cantidad],Tabla1[articulo],C579,Tabla1[id_item_bodega2],A579,Tabla1[GRUPO],COMP!B2122)</f>
        <v>0</v>
      </c>
      <c r="F579">
        <f>+SUMIFS('INV. EDADES'!F:F,'INV. EDADES'!I:I,A579,'INV. EDADES'!G:G,C579)</f>
        <v>0</v>
      </c>
      <c r="G579" s="6">
        <f t="shared" si="18"/>
        <v>0</v>
      </c>
      <c r="H579" s="22">
        <f t="shared" si="19"/>
        <v>0</v>
      </c>
    </row>
    <row r="580" spans="1:8">
      <c r="A580" t="s">
        <v>520</v>
      </c>
      <c r="B580" t="s">
        <v>489</v>
      </c>
      <c r="C580">
        <v>10409</v>
      </c>
      <c r="D580" t="s">
        <v>566</v>
      </c>
      <c r="E580">
        <f>+SUMIFS(Tabla1[cantidad],Tabla1[articulo],C580,Tabla1[id_item_bodega2],A580,Tabla1[GRUPO],COMP!B2123)</f>
        <v>0</v>
      </c>
      <c r="F580">
        <f>+SUMIFS('INV. EDADES'!F:F,'INV. EDADES'!I:I,A580,'INV. EDADES'!G:G,C580)</f>
        <v>0</v>
      </c>
      <c r="G580" s="6">
        <f t="shared" si="18"/>
        <v>0</v>
      </c>
      <c r="H580" s="22">
        <f t="shared" si="19"/>
        <v>0</v>
      </c>
    </row>
    <row r="581" spans="1:8">
      <c r="A581" t="s">
        <v>520</v>
      </c>
      <c r="B581" t="s">
        <v>489</v>
      </c>
      <c r="C581">
        <v>10511</v>
      </c>
      <c r="D581" t="s">
        <v>547</v>
      </c>
      <c r="E581">
        <f>+SUMIFS(Tabla1[cantidad],Tabla1[articulo],C581,Tabla1[id_item_bodega2],A581,Tabla1[GRUPO],COMP!B2125)</f>
        <v>0</v>
      </c>
      <c r="F581">
        <f>+SUMIFS('INV. EDADES'!F:F,'INV. EDADES'!I:I,A581,'INV. EDADES'!G:G,C581)</f>
        <v>0</v>
      </c>
      <c r="G581" s="6">
        <f t="shared" si="18"/>
        <v>0</v>
      </c>
      <c r="H581" s="22">
        <f t="shared" si="19"/>
        <v>0</v>
      </c>
    </row>
    <row r="582" spans="1:8">
      <c r="A582" t="s">
        <v>520</v>
      </c>
      <c r="B582" t="s">
        <v>489</v>
      </c>
      <c r="C582">
        <v>10588</v>
      </c>
      <c r="D582" t="s">
        <v>549</v>
      </c>
      <c r="E582">
        <f>+SUMIFS(Tabla1[cantidad],Tabla1[articulo],C582,Tabla1[id_item_bodega2],A582,Tabla1[GRUPO],COMP!B2126)</f>
        <v>0</v>
      </c>
      <c r="F582">
        <f>+SUMIFS('INV. EDADES'!F:F,'INV. EDADES'!I:I,A582,'INV. EDADES'!G:G,C582)</f>
        <v>0</v>
      </c>
      <c r="G582" s="6">
        <f t="shared" si="18"/>
        <v>0</v>
      </c>
      <c r="H582" s="22">
        <f t="shared" si="19"/>
        <v>0</v>
      </c>
    </row>
    <row r="583" spans="1:8">
      <c r="A583" t="s">
        <v>520</v>
      </c>
      <c r="B583" t="s">
        <v>489</v>
      </c>
      <c r="C583">
        <v>11401</v>
      </c>
      <c r="D583" t="s">
        <v>583</v>
      </c>
      <c r="E583">
        <f>+SUMIFS(Tabla1[cantidad],Tabla1[articulo],C583,Tabla1[id_item_bodega2],A583,Tabla1[GRUPO],COMP!B2128)</f>
        <v>0</v>
      </c>
      <c r="F583">
        <f>+SUMIFS('INV. EDADES'!F:F,'INV. EDADES'!I:I,A583,'INV. EDADES'!G:G,C583)</f>
        <v>0</v>
      </c>
      <c r="G583" s="6">
        <f t="shared" si="18"/>
        <v>0</v>
      </c>
      <c r="H583" s="22">
        <f t="shared" si="19"/>
        <v>0</v>
      </c>
    </row>
    <row r="584" spans="1:8">
      <c r="A584" t="s">
        <v>520</v>
      </c>
      <c r="B584" t="s">
        <v>489</v>
      </c>
      <c r="C584">
        <v>12301</v>
      </c>
      <c r="D584" t="s">
        <v>578</v>
      </c>
      <c r="E584">
        <f>+SUMIFS(Tabla1[cantidad],Tabla1[articulo],C584,Tabla1[id_item_bodega2],A584,Tabla1[GRUPO],COMP!B2129)</f>
        <v>0</v>
      </c>
      <c r="F584">
        <f>+SUMIFS('INV. EDADES'!F:F,'INV. EDADES'!I:I,A584,'INV. EDADES'!G:G,C584)</f>
        <v>0</v>
      </c>
      <c r="G584" s="6">
        <f t="shared" si="18"/>
        <v>0</v>
      </c>
      <c r="H584" s="22">
        <f t="shared" si="19"/>
        <v>0</v>
      </c>
    </row>
    <row r="585" spans="1:8">
      <c r="A585" t="s">
        <v>520</v>
      </c>
      <c r="B585" t="s">
        <v>489</v>
      </c>
      <c r="C585">
        <v>12460</v>
      </c>
      <c r="D585" t="s">
        <v>585</v>
      </c>
      <c r="E585">
        <f>+SUMIFS(Tabla1[cantidad],Tabla1[articulo],C585,Tabla1[id_item_bodega2],A585,Tabla1[GRUPO],COMP!B2130)</f>
        <v>0</v>
      </c>
      <c r="F585">
        <f>+SUMIFS('INV. EDADES'!F:F,'INV. EDADES'!I:I,A585,'INV. EDADES'!G:G,C585)</f>
        <v>0</v>
      </c>
      <c r="G585" s="6">
        <f t="shared" si="18"/>
        <v>0</v>
      </c>
      <c r="H585" s="22">
        <f t="shared" si="19"/>
        <v>0</v>
      </c>
    </row>
    <row r="586" spans="1:8">
      <c r="A586" t="s">
        <v>520</v>
      </c>
      <c r="B586" t="s">
        <v>489</v>
      </c>
      <c r="C586">
        <v>13203</v>
      </c>
      <c r="D586" t="s">
        <v>551</v>
      </c>
      <c r="E586">
        <f>+SUMIFS(Tabla1[cantidad],Tabla1[articulo],C586,Tabla1[id_item_bodega2],A586,Tabla1[GRUPO],COMP!B2131)</f>
        <v>0</v>
      </c>
      <c r="F586">
        <f>+SUMIFS('INV. EDADES'!F:F,'INV. EDADES'!I:I,A586,'INV. EDADES'!G:G,C586)</f>
        <v>0</v>
      </c>
      <c r="G586" s="6">
        <f t="shared" si="18"/>
        <v>0</v>
      </c>
      <c r="H586" s="22">
        <f t="shared" si="19"/>
        <v>0</v>
      </c>
    </row>
    <row r="587" spans="1:8">
      <c r="A587" t="s">
        <v>520</v>
      </c>
      <c r="B587" t="s">
        <v>489</v>
      </c>
      <c r="C587">
        <v>76401</v>
      </c>
      <c r="D587" t="s">
        <v>533</v>
      </c>
      <c r="E587">
        <f>+SUMIFS(Tabla1[cantidad],Tabla1[articulo],C587,Tabla1[id_item_bodega2],A587,Tabla1[GRUPO],COMP!B2133)</f>
        <v>0</v>
      </c>
      <c r="F587">
        <f>+SUMIFS('INV. EDADES'!F:F,'INV. EDADES'!I:I,A587,'INV. EDADES'!G:G,C587)</f>
        <v>0</v>
      </c>
      <c r="G587" s="6">
        <f t="shared" si="18"/>
        <v>0</v>
      </c>
      <c r="H587" s="22">
        <f t="shared" si="19"/>
        <v>0</v>
      </c>
    </row>
    <row r="588" spans="1:8">
      <c r="A588" t="s">
        <v>520</v>
      </c>
      <c r="B588" t="s">
        <v>489</v>
      </c>
      <c r="C588">
        <v>72101</v>
      </c>
      <c r="D588" t="s">
        <v>582</v>
      </c>
      <c r="E588">
        <f>+SUMIFS(Tabla1[cantidad],Tabla1[articulo],C588,Tabla1[id_item_bodega2],A588,Tabla1[GRUPO],COMP!B2134)</f>
        <v>0</v>
      </c>
      <c r="F588">
        <f>+SUMIFS('INV. EDADES'!F:F,'INV. EDADES'!I:I,A588,'INV. EDADES'!G:G,C588)</f>
        <v>0</v>
      </c>
      <c r="G588" s="6">
        <f t="shared" si="18"/>
        <v>0</v>
      </c>
      <c r="H588" s="22">
        <f t="shared" si="19"/>
        <v>0</v>
      </c>
    </row>
    <row r="589" spans="1:8">
      <c r="A589" t="s">
        <v>520</v>
      </c>
      <c r="B589" t="s">
        <v>489</v>
      </c>
      <c r="C589">
        <v>90</v>
      </c>
      <c r="D589" t="s">
        <v>100</v>
      </c>
      <c r="E589">
        <f>+SUMIFS(Tabla1[cantidad],Tabla1[articulo],C589,Tabla1[id_item_bodega2],A589,Tabla1[GRUPO],COMP!B2135)</f>
        <v>0</v>
      </c>
      <c r="F589">
        <f>+SUMIFS('INV. EDADES'!F:F,'INV. EDADES'!I:I,A589,'INV. EDADES'!G:G,C589)</f>
        <v>0</v>
      </c>
      <c r="G589" s="6">
        <f t="shared" si="18"/>
        <v>0</v>
      </c>
      <c r="H589" s="22">
        <f t="shared" si="19"/>
        <v>0</v>
      </c>
    </row>
    <row r="590" spans="1:8">
      <c r="A590" t="s">
        <v>520</v>
      </c>
      <c r="B590" t="s">
        <v>489</v>
      </c>
      <c r="C590">
        <v>76001</v>
      </c>
      <c r="D590" t="s">
        <v>99</v>
      </c>
      <c r="E590">
        <f>+SUMIFS(Tabla1[cantidad],Tabla1[articulo],C590,Tabla1[id_item_bodega2],A590,Tabla1[GRUPO],COMP!B2136)</f>
        <v>0</v>
      </c>
      <c r="F590">
        <f>+SUMIFS('INV. EDADES'!F:F,'INV. EDADES'!I:I,A590,'INV. EDADES'!G:G,C590)</f>
        <v>0</v>
      </c>
      <c r="G590" s="6">
        <f t="shared" si="18"/>
        <v>0</v>
      </c>
      <c r="H590" s="22">
        <f t="shared" si="19"/>
        <v>0</v>
      </c>
    </row>
    <row r="591" spans="1:8">
      <c r="A591" t="s">
        <v>520</v>
      </c>
      <c r="B591" t="s">
        <v>489</v>
      </c>
      <c r="C591">
        <v>13503</v>
      </c>
      <c r="D591" t="s">
        <v>470</v>
      </c>
      <c r="E591">
        <f>+SUMIFS(Tabla1[cantidad],Tabla1[articulo],C591,Tabla1[id_item_bodega2],A591,Tabla1[GRUPO],COMP!B2080)</f>
        <v>0</v>
      </c>
      <c r="F591">
        <f>+SUMIFS('INV. EDADES'!F:F,'INV. EDADES'!I:I,A591,'INV. EDADES'!G:G,C591)</f>
        <v>0</v>
      </c>
      <c r="G591" s="6">
        <f t="shared" si="18"/>
        <v>0</v>
      </c>
      <c r="H591" s="22">
        <f t="shared" si="19"/>
        <v>0</v>
      </c>
    </row>
    <row r="592" spans="1:8">
      <c r="A592" t="s">
        <v>455</v>
      </c>
      <c r="B592" t="s">
        <v>490</v>
      </c>
      <c r="C592">
        <v>72001</v>
      </c>
      <c r="D592" t="s">
        <v>23</v>
      </c>
      <c r="E592">
        <f>+SUMIFS(Tabla1[cantidad],Tabla1[articulo],C592,Tabla1[id_item_bodega2],A592,Tabla1[GRUPO],COMP!B213)</f>
        <v>0</v>
      </c>
      <c r="F592">
        <f>+SUMIFS('INV. EDADES'!F:F,'INV. EDADES'!I:I,A592,'INV. EDADES'!G:G,C592)</f>
        <v>0</v>
      </c>
      <c r="G592">
        <f t="shared" si="18"/>
        <v>0</v>
      </c>
      <c r="H592" s="22">
        <f t="shared" si="19"/>
        <v>0</v>
      </c>
    </row>
    <row r="593" spans="1:8">
      <c r="A593" t="s">
        <v>455</v>
      </c>
      <c r="B593" t="s">
        <v>490</v>
      </c>
      <c r="C593">
        <v>10301</v>
      </c>
      <c r="D593" t="s">
        <v>30</v>
      </c>
      <c r="E593">
        <f>+SUMIFS(Tabla1[cantidad],Tabla1[articulo],C593,Tabla1[id_item_bodega2],A593,Tabla1[GRUPO],COMP!B216)</f>
        <v>0</v>
      </c>
      <c r="F593">
        <f>+SUMIFS('INV. EDADES'!F:F,'INV. EDADES'!I:I,A593,'INV. EDADES'!G:G,C593)</f>
        <v>0</v>
      </c>
      <c r="G593">
        <f t="shared" si="18"/>
        <v>0</v>
      </c>
      <c r="H593" s="22">
        <f t="shared" si="19"/>
        <v>0</v>
      </c>
    </row>
    <row r="594" spans="1:8">
      <c r="A594" t="s">
        <v>455</v>
      </c>
      <c r="B594" t="s">
        <v>490</v>
      </c>
      <c r="C594">
        <v>10358</v>
      </c>
      <c r="D594" t="s">
        <v>33</v>
      </c>
      <c r="E594">
        <f>+SUMIFS(Tabla1[cantidad],Tabla1[articulo],C594,Tabla1[id_item_bodega2],A594,Tabla1[GRUPO],COMP!B219)</f>
        <v>0</v>
      </c>
      <c r="F594">
        <f>+SUMIFS('INV. EDADES'!F:F,'INV. EDADES'!I:I,A594,'INV. EDADES'!G:G,C594)</f>
        <v>0</v>
      </c>
      <c r="G594">
        <f t="shared" si="18"/>
        <v>0</v>
      </c>
      <c r="H594" s="22">
        <f t="shared" si="19"/>
        <v>0</v>
      </c>
    </row>
    <row r="595" spans="1:8">
      <c r="A595" t="s">
        <v>455</v>
      </c>
      <c r="B595" t="s">
        <v>490</v>
      </c>
      <c r="C595">
        <v>10457</v>
      </c>
      <c r="D595" t="s">
        <v>38</v>
      </c>
      <c r="E595">
        <f>+SUMIFS(Tabla1[cantidad],Tabla1[articulo],C595,Tabla1[id_item_bodega2],A595,Tabla1[GRUPO],COMP!B223)</f>
        <v>0</v>
      </c>
      <c r="F595">
        <f>+SUMIFS('INV. EDADES'!F:F,'INV. EDADES'!I:I,A595,'INV. EDADES'!G:G,C595)</f>
        <v>0</v>
      </c>
      <c r="G595">
        <f t="shared" si="18"/>
        <v>0</v>
      </c>
      <c r="H595" s="22">
        <f t="shared" si="19"/>
        <v>0</v>
      </c>
    </row>
    <row r="596" spans="1:8">
      <c r="A596" t="s">
        <v>455</v>
      </c>
      <c r="B596" t="s">
        <v>490</v>
      </c>
      <c r="C596">
        <v>10469</v>
      </c>
      <c r="D596" t="s">
        <v>39</v>
      </c>
      <c r="E596">
        <f>+SUMIFS(Tabla1[cantidad],Tabla1[articulo],C596,Tabla1[id_item_bodega2],A596,Tabla1[GRUPO],COMP!B224)</f>
        <v>0</v>
      </c>
      <c r="F596">
        <f>+SUMIFS('INV. EDADES'!F:F,'INV. EDADES'!I:I,A596,'INV. EDADES'!G:G,C596)</f>
        <v>0</v>
      </c>
      <c r="G596">
        <f t="shared" si="18"/>
        <v>0</v>
      </c>
      <c r="H596" s="22">
        <f t="shared" si="19"/>
        <v>0</v>
      </c>
    </row>
    <row r="597" spans="1:8">
      <c r="A597" t="s">
        <v>455</v>
      </c>
      <c r="B597" t="s">
        <v>490</v>
      </c>
      <c r="C597">
        <v>13559</v>
      </c>
      <c r="D597" t="s">
        <v>429</v>
      </c>
      <c r="E597">
        <f>+SUMIFS(Tabla1[cantidad],Tabla1[articulo],C597,Tabla1[id_item_bodega2],A597,Tabla1[GRUPO],COMP!B228)</f>
        <v>0</v>
      </c>
      <c r="F597">
        <f>+SUMIFS('INV. EDADES'!F:F,'INV. EDADES'!I:I,A597,'INV. EDADES'!G:G,C597)</f>
        <v>0</v>
      </c>
      <c r="G597">
        <f t="shared" si="18"/>
        <v>0</v>
      </c>
      <c r="H597" s="22">
        <f t="shared" si="19"/>
        <v>0</v>
      </c>
    </row>
    <row r="598" spans="1:8">
      <c r="A598" t="s">
        <v>455</v>
      </c>
      <c r="B598" t="s">
        <v>490</v>
      </c>
      <c r="C598">
        <v>72002</v>
      </c>
      <c r="D598" t="s">
        <v>48</v>
      </c>
      <c r="E598">
        <f>+SUMIFS(Tabla1[cantidad],Tabla1[articulo],C598,Tabla1[id_item_bodega2],A598,Tabla1[GRUPO],COMP!B229)</f>
        <v>0</v>
      </c>
      <c r="F598">
        <f>+SUMIFS('INV. EDADES'!F:F,'INV. EDADES'!I:I,A598,'INV. EDADES'!G:G,C598)</f>
        <v>0</v>
      </c>
      <c r="G598">
        <f t="shared" si="18"/>
        <v>0</v>
      </c>
      <c r="H598" s="22">
        <f t="shared" si="19"/>
        <v>0</v>
      </c>
    </row>
    <row r="599" spans="1:8">
      <c r="A599" t="s">
        <v>455</v>
      </c>
      <c r="B599" t="s">
        <v>490</v>
      </c>
      <c r="C599">
        <v>72012</v>
      </c>
      <c r="D599" t="s">
        <v>55</v>
      </c>
      <c r="E599">
        <f>+SUMIFS(Tabla1[cantidad],Tabla1[articulo],C599,Tabla1[id_item_bodega2],A599,Tabla1[GRUPO],COMP!B230)</f>
        <v>0</v>
      </c>
      <c r="F599">
        <f>+SUMIFS('INV. EDADES'!F:F,'INV. EDADES'!I:I,A599,'INV. EDADES'!G:G,C599)</f>
        <v>0</v>
      </c>
      <c r="G599">
        <f t="shared" si="18"/>
        <v>0</v>
      </c>
      <c r="H599" s="22">
        <f t="shared" si="19"/>
        <v>0</v>
      </c>
    </row>
    <row r="600" spans="1:8">
      <c r="A600" t="s">
        <v>455</v>
      </c>
      <c r="B600" t="s">
        <v>490</v>
      </c>
      <c r="C600">
        <v>73001</v>
      </c>
      <c r="D600" t="s">
        <v>49</v>
      </c>
      <c r="E600">
        <f>+SUMIFS(Tabla1[cantidad],Tabla1[articulo],C600,Tabla1[id_item_bodega2],A600,Tabla1[GRUPO],COMP!B231)</f>
        <v>0</v>
      </c>
      <c r="F600">
        <f>+SUMIFS('INV. EDADES'!F:F,'INV. EDADES'!I:I,A600,'INV. EDADES'!G:G,C600)</f>
        <v>0</v>
      </c>
      <c r="G600">
        <f t="shared" si="18"/>
        <v>0</v>
      </c>
      <c r="H600" s="22">
        <f t="shared" si="19"/>
        <v>0</v>
      </c>
    </row>
    <row r="601" spans="1:8">
      <c r="A601" t="s">
        <v>455</v>
      </c>
      <c r="B601" t="s">
        <v>490</v>
      </c>
      <c r="C601">
        <v>73012</v>
      </c>
      <c r="D601" t="s">
        <v>56</v>
      </c>
      <c r="E601">
        <f>+SUMIFS(Tabla1[cantidad],Tabla1[articulo],C601,Tabla1[id_item_bodega2],A601,Tabla1[GRUPO],COMP!B232)</f>
        <v>0</v>
      </c>
      <c r="F601">
        <f>+SUMIFS('INV. EDADES'!F:F,'INV. EDADES'!I:I,A601,'INV. EDADES'!G:G,C601)</f>
        <v>0</v>
      </c>
      <c r="G601">
        <f t="shared" si="18"/>
        <v>0</v>
      </c>
      <c r="H601" s="22">
        <f t="shared" si="19"/>
        <v>0</v>
      </c>
    </row>
    <row r="602" spans="1:8">
      <c r="A602" t="s">
        <v>455</v>
      </c>
      <c r="B602" t="s">
        <v>490</v>
      </c>
      <c r="C602">
        <v>10103</v>
      </c>
      <c r="D602" t="s">
        <v>60</v>
      </c>
      <c r="E602">
        <f>+SUMIFS(Tabla1[cantidad],Tabla1[articulo],C602,Tabla1[id_item_bodega2],A602,Tabla1[GRUPO],COMP!B236)</f>
        <v>0</v>
      </c>
      <c r="F602">
        <f>+SUMIFS('INV. EDADES'!F:F,'INV. EDADES'!I:I,A602,'INV. EDADES'!G:G,C602)</f>
        <v>0</v>
      </c>
      <c r="G602">
        <f t="shared" si="18"/>
        <v>0</v>
      </c>
      <c r="H602" s="22">
        <f t="shared" si="19"/>
        <v>0</v>
      </c>
    </row>
    <row r="603" spans="1:8">
      <c r="A603" t="s">
        <v>455</v>
      </c>
      <c r="B603" t="s">
        <v>490</v>
      </c>
      <c r="C603">
        <v>10303</v>
      </c>
      <c r="D603" t="s">
        <v>32</v>
      </c>
      <c r="E603">
        <f>+SUMIFS(Tabla1[cantidad],Tabla1[articulo],C603,Tabla1[id_item_bodega2],A603,Tabla1[GRUPO],COMP!B237)</f>
        <v>0</v>
      </c>
      <c r="F603">
        <f>+SUMIFS('INV. EDADES'!F:F,'INV. EDADES'!I:I,A603,'INV. EDADES'!G:G,C603)</f>
        <v>0</v>
      </c>
      <c r="G603">
        <f t="shared" si="18"/>
        <v>0</v>
      </c>
      <c r="H603" s="22">
        <f t="shared" si="19"/>
        <v>0</v>
      </c>
    </row>
    <row r="604" spans="1:8">
      <c r="A604" t="s">
        <v>455</v>
      </c>
      <c r="B604" t="s">
        <v>490</v>
      </c>
      <c r="C604">
        <v>10406</v>
      </c>
      <c r="D604" t="s">
        <v>72</v>
      </c>
      <c r="E604">
        <f>+SUMIFS(Tabla1[cantidad],Tabla1[articulo],C604,Tabla1[id_item_bodega2],A604,Tabla1[GRUPO],COMP!B239)</f>
        <v>0</v>
      </c>
      <c r="F604">
        <f>+SUMIFS('INV. EDADES'!F:F,'INV. EDADES'!I:I,A604,'INV. EDADES'!G:G,C604)</f>
        <v>0</v>
      </c>
      <c r="G604">
        <f t="shared" si="18"/>
        <v>0</v>
      </c>
      <c r="H604" s="22">
        <f t="shared" si="19"/>
        <v>0</v>
      </c>
    </row>
    <row r="605" spans="1:8">
      <c r="A605" t="s">
        <v>455</v>
      </c>
      <c r="B605" t="s">
        <v>490</v>
      </c>
      <c r="C605">
        <v>10480</v>
      </c>
      <c r="D605" t="s">
        <v>545</v>
      </c>
      <c r="E605">
        <f>+SUMIFS(Tabla1[cantidad],Tabla1[articulo],C605,Tabla1[id_item_bodega2],A605,Tabla1[GRUPO],COMP!B240)</f>
        <v>0</v>
      </c>
      <c r="F605">
        <f>+SUMIFS('INV. EDADES'!F:F,'INV. EDADES'!I:I,A605,'INV. EDADES'!G:G,C605)</f>
        <v>0</v>
      </c>
      <c r="G605">
        <f t="shared" si="18"/>
        <v>0</v>
      </c>
      <c r="H605" s="22">
        <f t="shared" si="19"/>
        <v>0</v>
      </c>
    </row>
    <row r="606" spans="1:8">
      <c r="A606" t="s">
        <v>455</v>
      </c>
      <c r="B606" t="s">
        <v>490</v>
      </c>
      <c r="C606">
        <v>12459</v>
      </c>
      <c r="D606" t="s">
        <v>66</v>
      </c>
      <c r="E606">
        <f>+SUMIFS(Tabla1[cantidad],Tabla1[articulo],C606,Tabla1[id_item_bodega2],A606,Tabla1[GRUPO],COMP!B243)</f>
        <v>0</v>
      </c>
      <c r="F606">
        <f>+SUMIFS('INV. EDADES'!F:F,'INV. EDADES'!I:I,A606,'INV. EDADES'!G:G,C606)</f>
        <v>0</v>
      </c>
      <c r="G606">
        <f t="shared" si="18"/>
        <v>0</v>
      </c>
      <c r="H606" s="22">
        <f t="shared" si="19"/>
        <v>0</v>
      </c>
    </row>
    <row r="607" spans="1:8">
      <c r="A607" t="s">
        <v>455</v>
      </c>
      <c r="B607" t="s">
        <v>490</v>
      </c>
      <c r="C607">
        <v>13480</v>
      </c>
      <c r="D607" t="s">
        <v>469</v>
      </c>
      <c r="E607">
        <f>+SUMIFS(Tabla1[cantidad],Tabla1[articulo],C607,Tabla1[id_item_bodega2],A607,Tabla1[GRUPO],COMP!B244)</f>
        <v>0</v>
      </c>
      <c r="F607">
        <f>+SUMIFS('INV. EDADES'!F:F,'INV. EDADES'!I:I,A607,'INV. EDADES'!G:G,C607)</f>
        <v>0</v>
      </c>
      <c r="G607">
        <f t="shared" si="18"/>
        <v>0</v>
      </c>
      <c r="H607" s="22">
        <f t="shared" si="19"/>
        <v>0</v>
      </c>
    </row>
    <row r="608" spans="1:8">
      <c r="A608" t="s">
        <v>455</v>
      </c>
      <c r="B608" t="s">
        <v>490</v>
      </c>
      <c r="C608">
        <v>100</v>
      </c>
      <c r="D608" t="s">
        <v>96</v>
      </c>
      <c r="E608">
        <f>+SUMIFS(Tabla1[cantidad],Tabla1[articulo],C608,Tabla1[id_item_bodega2],A608,Tabla1[GRUPO],COMP!B248)</f>
        <v>0</v>
      </c>
      <c r="F608">
        <f>+SUMIFS('INV. EDADES'!F:F,'INV. EDADES'!I:I,A608,'INV. EDADES'!G:G,C608)</f>
        <v>0</v>
      </c>
      <c r="G608">
        <f t="shared" si="18"/>
        <v>0</v>
      </c>
      <c r="H608" s="22">
        <f t="shared" si="19"/>
        <v>0</v>
      </c>
    </row>
    <row r="609" spans="1:8">
      <c r="A609" t="s">
        <v>455</v>
      </c>
      <c r="B609" t="s">
        <v>490</v>
      </c>
      <c r="C609">
        <v>72501</v>
      </c>
      <c r="D609" t="s">
        <v>78</v>
      </c>
      <c r="E609">
        <f>+SUMIFS(Tabla1[cantidad],Tabla1[articulo],C609,Tabla1[id_item_bodega2],A609,Tabla1[GRUPO],COMP!B249)</f>
        <v>0</v>
      </c>
      <c r="F609">
        <f>+SUMIFS('INV. EDADES'!F:F,'INV. EDADES'!I:I,A609,'INV. EDADES'!G:G,C609)</f>
        <v>0</v>
      </c>
      <c r="G609">
        <f t="shared" si="18"/>
        <v>0</v>
      </c>
      <c r="H609" s="22">
        <f t="shared" si="19"/>
        <v>0</v>
      </c>
    </row>
    <row r="610" spans="1:8">
      <c r="A610" t="s">
        <v>455</v>
      </c>
      <c r="B610" t="s">
        <v>490</v>
      </c>
      <c r="C610">
        <v>10104</v>
      </c>
      <c r="D610" t="s">
        <v>84</v>
      </c>
      <c r="E610">
        <f>+SUMIFS(Tabla1[cantidad],Tabla1[articulo],C610,Tabla1[id_item_bodega2],A610,Tabla1[GRUPO],COMP!B251)</f>
        <v>0</v>
      </c>
      <c r="F610">
        <f>+SUMIFS('INV. EDADES'!F:F,'INV. EDADES'!I:I,A610,'INV. EDADES'!G:G,C610)</f>
        <v>0</v>
      </c>
      <c r="G610">
        <f t="shared" si="18"/>
        <v>0</v>
      </c>
      <c r="H610" s="22">
        <f t="shared" si="19"/>
        <v>0</v>
      </c>
    </row>
    <row r="611" spans="1:8">
      <c r="A611" t="s">
        <v>455</v>
      </c>
      <c r="B611" t="s">
        <v>490</v>
      </c>
      <c r="C611">
        <v>300</v>
      </c>
      <c r="D611" t="s">
        <v>99</v>
      </c>
      <c r="E611">
        <f>+SUMIFS(Tabla1[cantidad],Tabla1[articulo],C611,Tabla1[id_item_bodega2],A611,Tabla1[GRUPO],COMP!B252)</f>
        <v>0</v>
      </c>
      <c r="F611">
        <f>+SUMIFS('INV. EDADES'!F:F,'INV. EDADES'!I:I,A611,'INV. EDADES'!G:G,C611)</f>
        <v>0</v>
      </c>
      <c r="G611">
        <f t="shared" si="18"/>
        <v>0</v>
      </c>
      <c r="H611" s="22">
        <f t="shared" si="19"/>
        <v>0</v>
      </c>
    </row>
    <row r="612" spans="1:8">
      <c r="A612" t="s">
        <v>455</v>
      </c>
      <c r="B612" t="s">
        <v>490</v>
      </c>
      <c r="C612">
        <v>52378</v>
      </c>
      <c r="D612" t="s">
        <v>69</v>
      </c>
      <c r="E612">
        <f>+SUMIFS(Tabla1[cantidad],Tabla1[articulo],C612,Tabla1[id_item_bodega2],A612,Tabla1[GRUPO],COMP!B253)</f>
        <v>0</v>
      </c>
      <c r="F612">
        <f>+SUMIFS('INV. EDADES'!F:F,'INV. EDADES'!I:I,A612,'INV. EDADES'!G:G,C612)</f>
        <v>0</v>
      </c>
      <c r="G612">
        <f t="shared" si="18"/>
        <v>0</v>
      </c>
      <c r="H612" s="22">
        <f t="shared" si="19"/>
        <v>0</v>
      </c>
    </row>
    <row r="613" spans="1:8">
      <c r="A613" t="s">
        <v>455</v>
      </c>
      <c r="B613" t="s">
        <v>490</v>
      </c>
      <c r="C613">
        <v>10203</v>
      </c>
      <c r="D613" t="s">
        <v>29</v>
      </c>
      <c r="E613">
        <f>+SUMIFS(Tabla1[cantidad],Tabla1[articulo],C613,Tabla1[id_item_bodega2],A613,Tabla1[GRUPO],COMP!B254)</f>
        <v>0</v>
      </c>
      <c r="F613">
        <f>+SUMIFS('INV. EDADES'!F:F,'INV. EDADES'!I:I,A613,'INV. EDADES'!G:G,C613)</f>
        <v>0</v>
      </c>
      <c r="G613">
        <f t="shared" si="18"/>
        <v>0</v>
      </c>
      <c r="H613" s="22">
        <f t="shared" si="19"/>
        <v>0</v>
      </c>
    </row>
    <row r="614" spans="1:8">
      <c r="A614" t="s">
        <v>455</v>
      </c>
      <c r="B614" t="s">
        <v>490</v>
      </c>
      <c r="C614">
        <v>12370</v>
      </c>
      <c r="D614" t="s">
        <v>64</v>
      </c>
      <c r="E614">
        <f>+SUMIFS(Tabla1[cantidad],Tabla1[articulo],C614,Tabla1[id_item_bodega2],A614,Tabla1[GRUPO],COMP!B255)</f>
        <v>0</v>
      </c>
      <c r="F614">
        <f>+SUMIFS('INV. EDADES'!F:F,'INV. EDADES'!I:I,A614,'INV. EDADES'!G:G,C614)</f>
        <v>0</v>
      </c>
      <c r="G614">
        <f t="shared" si="18"/>
        <v>0</v>
      </c>
      <c r="H614" s="22">
        <f t="shared" si="19"/>
        <v>0</v>
      </c>
    </row>
    <row r="615" spans="1:8">
      <c r="A615" t="s">
        <v>455</v>
      </c>
      <c r="B615" t="s">
        <v>490</v>
      </c>
      <c r="C615">
        <v>52377</v>
      </c>
      <c r="D615" t="s">
        <v>134</v>
      </c>
      <c r="E615">
        <f>+SUMIFS(Tabla1[cantidad],Tabla1[articulo],C615,Tabla1[id_item_bodega2],A615,Tabla1[GRUPO],COMP!B256)</f>
        <v>0</v>
      </c>
      <c r="F615">
        <f>+SUMIFS('INV. EDADES'!F:F,'INV. EDADES'!I:I,A615,'INV. EDADES'!G:G,C615)</f>
        <v>0</v>
      </c>
      <c r="G615">
        <f t="shared" si="18"/>
        <v>0</v>
      </c>
      <c r="H615" s="22">
        <f t="shared" si="19"/>
        <v>0</v>
      </c>
    </row>
    <row r="616" spans="1:8">
      <c r="A616" t="s">
        <v>455</v>
      </c>
      <c r="B616" t="s">
        <v>490</v>
      </c>
      <c r="C616">
        <v>10306</v>
      </c>
      <c r="D616" t="s">
        <v>226</v>
      </c>
      <c r="E616">
        <f>+SUMIFS(Tabla1[cantidad],Tabla1[articulo],C616,Tabla1[id_item_bodega2],A616,Tabla1[GRUPO],COMP!B257)</f>
        <v>0</v>
      </c>
      <c r="F616">
        <f>+SUMIFS('INV. EDADES'!F:F,'INV. EDADES'!I:I,A616,'INV. EDADES'!G:G,C616)</f>
        <v>0</v>
      </c>
      <c r="G616">
        <f t="shared" si="18"/>
        <v>0</v>
      </c>
      <c r="H616" s="22">
        <f t="shared" si="19"/>
        <v>0</v>
      </c>
    </row>
    <row r="617" spans="1:8">
      <c r="A617" t="s">
        <v>455</v>
      </c>
      <c r="B617" t="s">
        <v>490</v>
      </c>
      <c r="C617">
        <v>10311</v>
      </c>
      <c r="D617" t="s">
        <v>467</v>
      </c>
      <c r="E617">
        <f>+SUMIFS(Tabla1[cantidad],Tabla1[articulo],C617,Tabla1[id_item_bodega2],A617,Tabla1[GRUPO],COMP!B258)</f>
        <v>0</v>
      </c>
      <c r="F617">
        <f>+SUMIFS('INV. EDADES'!F:F,'INV. EDADES'!I:I,A617,'INV. EDADES'!G:G,C617)</f>
        <v>0</v>
      </c>
      <c r="G617">
        <f t="shared" si="18"/>
        <v>0</v>
      </c>
      <c r="H617" s="22">
        <f t="shared" si="19"/>
        <v>0</v>
      </c>
    </row>
    <row r="618" spans="1:8">
      <c r="A618" t="s">
        <v>455</v>
      </c>
      <c r="B618" t="s">
        <v>490</v>
      </c>
      <c r="C618">
        <v>10472</v>
      </c>
      <c r="D618" t="s">
        <v>40</v>
      </c>
      <c r="E618">
        <f>+SUMIFS(Tabla1[cantidad],Tabla1[articulo],C618,Tabla1[id_item_bodega2],A618,Tabla1[GRUPO],COMP!B259)</f>
        <v>0</v>
      </c>
      <c r="F618">
        <f>+SUMIFS('INV. EDADES'!F:F,'INV. EDADES'!I:I,A618,'INV. EDADES'!G:G,C618)</f>
        <v>0</v>
      </c>
      <c r="G618">
        <f t="shared" si="18"/>
        <v>0</v>
      </c>
      <c r="H618" s="22">
        <f t="shared" si="19"/>
        <v>0</v>
      </c>
    </row>
    <row r="619" spans="1:8">
      <c r="A619" t="s">
        <v>455</v>
      </c>
      <c r="B619" t="s">
        <v>490</v>
      </c>
      <c r="C619">
        <v>13359</v>
      </c>
      <c r="D619" t="s">
        <v>468</v>
      </c>
      <c r="E619">
        <f>+SUMIFS(Tabla1[cantidad],Tabla1[articulo],C619,Tabla1[id_item_bodega2],A619,Tabla1[GRUPO],COMP!B260)</f>
        <v>0</v>
      </c>
      <c r="F619">
        <f>+SUMIFS('INV. EDADES'!F:F,'INV. EDADES'!I:I,A619,'INV. EDADES'!G:G,C619)</f>
        <v>0</v>
      </c>
      <c r="G619">
        <f t="shared" si="18"/>
        <v>0</v>
      </c>
      <c r="H619" s="22">
        <f t="shared" si="19"/>
        <v>0</v>
      </c>
    </row>
    <row r="620" spans="1:8">
      <c r="A620" t="s">
        <v>455</v>
      </c>
      <c r="B620" t="s">
        <v>490</v>
      </c>
      <c r="C620">
        <v>13503</v>
      </c>
      <c r="D620" t="s">
        <v>470</v>
      </c>
      <c r="E620">
        <f>+SUMIFS(Tabla1[cantidad],Tabla1[articulo],C620,Tabla1[id_item_bodega2],A620,Tabla1[GRUPO],COMP!B261)</f>
        <v>0</v>
      </c>
      <c r="F620">
        <f>+SUMIFS('INV. EDADES'!F:F,'INV. EDADES'!I:I,A620,'INV. EDADES'!G:G,C620)</f>
        <v>0</v>
      </c>
      <c r="G620">
        <f t="shared" si="18"/>
        <v>0</v>
      </c>
      <c r="H620" s="22">
        <f t="shared" si="19"/>
        <v>0</v>
      </c>
    </row>
    <row r="621" spans="1:8">
      <c r="A621" t="s">
        <v>455</v>
      </c>
      <c r="B621" t="s">
        <v>490</v>
      </c>
      <c r="C621">
        <v>13403</v>
      </c>
      <c r="D621" t="s">
        <v>428</v>
      </c>
      <c r="E621">
        <f>+SUMIFS(Tabla1[cantidad],Tabla1[articulo],C621,Tabla1[id_item_bodega2],A621,Tabla1[GRUPO],COMP!B262)</f>
        <v>0</v>
      </c>
      <c r="F621">
        <f>+SUMIFS('INV. EDADES'!F:F,'INV. EDADES'!I:I,A621,'INV. EDADES'!G:G,C621)</f>
        <v>0</v>
      </c>
      <c r="G621">
        <f t="shared" si="18"/>
        <v>0</v>
      </c>
      <c r="H621" s="22">
        <f t="shared" si="19"/>
        <v>0</v>
      </c>
    </row>
    <row r="622" spans="1:8">
      <c r="A622" t="s">
        <v>455</v>
      </c>
      <c r="B622" t="s">
        <v>490</v>
      </c>
      <c r="C622">
        <v>10101</v>
      </c>
      <c r="D622" t="s">
        <v>536</v>
      </c>
      <c r="E622">
        <f>+SUMIFS(Tabla1[cantidad],Tabla1[articulo],C622,Tabla1[id_item_bodega2],A622,Tabla1[GRUPO],COMP!B263)</f>
        <v>0</v>
      </c>
      <c r="F622">
        <f>+SUMIFS('INV. EDADES'!F:F,'INV. EDADES'!I:I,A622,'INV. EDADES'!G:G,C622)</f>
        <v>0</v>
      </c>
      <c r="G622">
        <f t="shared" si="18"/>
        <v>0</v>
      </c>
      <c r="H622" s="22">
        <f t="shared" si="19"/>
        <v>0</v>
      </c>
    </row>
    <row r="623" spans="1:8">
      <c r="A623" t="s">
        <v>455</v>
      </c>
      <c r="B623" t="s">
        <v>490</v>
      </c>
      <c r="C623">
        <v>73501</v>
      </c>
      <c r="D623" t="s">
        <v>425</v>
      </c>
      <c r="E623">
        <f>+SUMIFS(Tabla1[cantidad],Tabla1[articulo],C623,Tabla1[id_item_bodega2],A623,Tabla1[GRUPO],COMP!B265)</f>
        <v>0</v>
      </c>
      <c r="F623">
        <f>+SUMIFS('INV. EDADES'!F:F,'INV. EDADES'!I:I,A623,'INV. EDADES'!G:G,C623)</f>
        <v>0</v>
      </c>
      <c r="G623">
        <f t="shared" si="18"/>
        <v>0</v>
      </c>
      <c r="H623" s="22">
        <f t="shared" si="19"/>
        <v>0</v>
      </c>
    </row>
    <row r="624" spans="1:8">
      <c r="A624" t="s">
        <v>455</v>
      </c>
      <c r="B624" t="s">
        <v>490</v>
      </c>
      <c r="C624">
        <v>76501</v>
      </c>
      <c r="D624" t="s">
        <v>589</v>
      </c>
      <c r="E624">
        <f>+SUMIFS(Tabla1[cantidad],Tabla1[articulo],C624,Tabla1[id_item_bodega2],A624,Tabla1[GRUPO],COMP!B266)</f>
        <v>0</v>
      </c>
      <c r="F624">
        <f>+SUMIFS('INV. EDADES'!F:F,'INV. EDADES'!I:I,A624,'INV. EDADES'!G:G,C624)</f>
        <v>0</v>
      </c>
      <c r="G624">
        <f t="shared" si="18"/>
        <v>0</v>
      </c>
      <c r="H624" s="22">
        <f t="shared" si="19"/>
        <v>0</v>
      </c>
    </row>
    <row r="625" spans="1:8">
      <c r="A625" t="s">
        <v>455</v>
      </c>
      <c r="B625" t="s">
        <v>490</v>
      </c>
      <c r="C625">
        <v>76601</v>
      </c>
      <c r="D625" t="s">
        <v>590</v>
      </c>
      <c r="E625">
        <f>+SUMIFS(Tabla1[cantidad],Tabla1[articulo],C625,Tabla1[id_item_bodega2],A625,Tabla1[GRUPO],COMP!B267)</f>
        <v>0</v>
      </c>
      <c r="F625">
        <f>+SUMIFS('INV. EDADES'!F:F,'INV. EDADES'!I:I,A625,'INV. EDADES'!G:G,C625)</f>
        <v>0</v>
      </c>
      <c r="G625">
        <f t="shared" si="18"/>
        <v>0</v>
      </c>
      <c r="H625" s="22">
        <f t="shared" si="19"/>
        <v>0</v>
      </c>
    </row>
    <row r="626" spans="1:8">
      <c r="A626" t="s">
        <v>455</v>
      </c>
      <c r="B626" t="s">
        <v>490</v>
      </c>
      <c r="C626">
        <v>76701</v>
      </c>
      <c r="D626" t="s">
        <v>588</v>
      </c>
      <c r="E626">
        <f>+SUMIFS(Tabla1[cantidad],Tabla1[articulo],C626,Tabla1[id_item_bodega2],A626,Tabla1[GRUPO],COMP!B268)</f>
        <v>0</v>
      </c>
      <c r="F626">
        <f>+SUMIFS('INV. EDADES'!F:F,'INV. EDADES'!I:I,A626,'INV. EDADES'!G:G,C626)</f>
        <v>0</v>
      </c>
      <c r="G626">
        <f t="shared" si="18"/>
        <v>0</v>
      </c>
      <c r="H626" s="22">
        <f t="shared" si="19"/>
        <v>0</v>
      </c>
    </row>
    <row r="627" spans="1:8">
      <c r="A627" t="s">
        <v>455</v>
      </c>
      <c r="B627" t="s">
        <v>490</v>
      </c>
      <c r="C627">
        <v>77101</v>
      </c>
      <c r="D627" t="s">
        <v>567</v>
      </c>
      <c r="E627">
        <f>+SUMIFS(Tabla1[cantidad],Tabla1[articulo],C627,Tabla1[id_item_bodega2],A627,Tabla1[GRUPO],COMP!B269)</f>
        <v>0</v>
      </c>
      <c r="F627">
        <f>+SUMIFS('INV. EDADES'!F:F,'INV. EDADES'!I:I,A627,'INV. EDADES'!G:G,C627)</f>
        <v>0</v>
      </c>
      <c r="G627">
        <f t="shared" si="18"/>
        <v>0</v>
      </c>
      <c r="H627" s="22">
        <f t="shared" si="19"/>
        <v>0</v>
      </c>
    </row>
    <row r="628" spans="1:8">
      <c r="A628" t="s">
        <v>455</v>
      </c>
      <c r="B628" t="s">
        <v>490</v>
      </c>
      <c r="C628">
        <v>78001</v>
      </c>
      <c r="D628" t="s">
        <v>571</v>
      </c>
      <c r="E628">
        <f>+SUMIFS(Tabla1[cantidad],Tabla1[articulo],C628,Tabla1[id_item_bodega2],A628,Tabla1[GRUPO],COMP!B270)</f>
        <v>0</v>
      </c>
      <c r="F628">
        <f>+SUMIFS('INV. EDADES'!F:F,'INV. EDADES'!I:I,A628,'INV. EDADES'!G:G,C628)</f>
        <v>0</v>
      </c>
      <c r="G628">
        <f t="shared" si="18"/>
        <v>0</v>
      </c>
      <c r="H628" s="22">
        <f t="shared" si="19"/>
        <v>0</v>
      </c>
    </row>
    <row r="629" spans="1:8">
      <c r="A629" t="s">
        <v>455</v>
      </c>
      <c r="B629" t="s">
        <v>490</v>
      </c>
      <c r="C629">
        <v>10369</v>
      </c>
      <c r="D629" t="s">
        <v>61</v>
      </c>
      <c r="E629">
        <f>+SUMIFS(Tabla1[cantidad],Tabla1[articulo],C629,Tabla1[id_item_bodega2],A629,Tabla1[GRUPO],COMP!B271)</f>
        <v>0</v>
      </c>
      <c r="F629">
        <f>+SUMIFS('INV. EDADES'!F:F,'INV. EDADES'!I:I,A629,'INV. EDADES'!G:G,C629)</f>
        <v>0</v>
      </c>
      <c r="G629">
        <f t="shared" si="18"/>
        <v>0</v>
      </c>
      <c r="H629" s="22">
        <f t="shared" si="19"/>
        <v>0</v>
      </c>
    </row>
    <row r="630" spans="1:8">
      <c r="A630" t="s">
        <v>455</v>
      </c>
      <c r="B630" t="s">
        <v>490</v>
      </c>
      <c r="C630">
        <v>14459</v>
      </c>
      <c r="D630" t="s">
        <v>68</v>
      </c>
      <c r="E630">
        <f>+SUMIFS(Tabla1[cantidad],Tabla1[articulo],C630,Tabla1[id_item_bodega2],A630,Tabla1[GRUPO],COMP!B274)</f>
        <v>0</v>
      </c>
      <c r="F630">
        <f>+SUMIFS('INV. EDADES'!F:F,'INV. EDADES'!I:I,A630,'INV. EDADES'!G:G,C630)</f>
        <v>0</v>
      </c>
      <c r="G630">
        <f t="shared" si="18"/>
        <v>0</v>
      </c>
      <c r="H630" s="22">
        <f t="shared" si="19"/>
        <v>0</v>
      </c>
    </row>
    <row r="631" spans="1:8">
      <c r="A631" t="s">
        <v>455</v>
      </c>
      <c r="B631" t="s">
        <v>490</v>
      </c>
      <c r="C631">
        <v>14311</v>
      </c>
      <c r="D631" t="s">
        <v>45</v>
      </c>
      <c r="E631">
        <f>+SUMIFS(Tabla1[cantidad],Tabla1[articulo],C631,Tabla1[id_item_bodega2],A631,Tabla1[GRUPO],COMP!B275)</f>
        <v>0</v>
      </c>
      <c r="F631">
        <f>+SUMIFS('INV. EDADES'!F:F,'INV. EDADES'!I:I,A631,'INV. EDADES'!G:G,C631)</f>
        <v>0</v>
      </c>
      <c r="G631">
        <f t="shared" si="18"/>
        <v>0</v>
      </c>
      <c r="H631" s="22">
        <f t="shared" si="19"/>
        <v>0</v>
      </c>
    </row>
    <row r="632" spans="1:8">
      <c r="A632" t="s">
        <v>455</v>
      </c>
      <c r="B632" t="s">
        <v>490</v>
      </c>
      <c r="C632">
        <v>10410</v>
      </c>
      <c r="D632" t="s">
        <v>452</v>
      </c>
      <c r="E632">
        <f>+SUMIFS(Tabla1[cantidad],Tabla1[articulo],C632,Tabla1[id_item_bodega2],A632,Tabla1[GRUPO],COMP!B276)</f>
        <v>0</v>
      </c>
      <c r="F632">
        <f>+SUMIFS('INV. EDADES'!F:F,'INV. EDADES'!I:I,A632,'INV. EDADES'!G:G,C632)</f>
        <v>0</v>
      </c>
      <c r="G632">
        <f t="shared" si="18"/>
        <v>0</v>
      </c>
      <c r="H632" s="22">
        <f t="shared" si="19"/>
        <v>0</v>
      </c>
    </row>
    <row r="633" spans="1:8">
      <c r="A633" t="s">
        <v>455</v>
      </c>
      <c r="B633" t="s">
        <v>490</v>
      </c>
      <c r="C633">
        <v>10268</v>
      </c>
      <c r="D633" t="s">
        <v>427</v>
      </c>
      <c r="E633">
        <f>+SUMIFS(Tabla1[cantidad],Tabla1[articulo],C633,Tabla1[id_item_bodega2],A633,Tabla1[GRUPO],COMP!B277)</f>
        <v>0</v>
      </c>
      <c r="F633">
        <f>+SUMIFS('INV. EDADES'!F:F,'INV. EDADES'!I:I,A633,'INV. EDADES'!G:G,C633)</f>
        <v>0</v>
      </c>
      <c r="G633">
        <f t="shared" si="18"/>
        <v>0</v>
      </c>
      <c r="H633" s="22">
        <f t="shared" si="19"/>
        <v>0</v>
      </c>
    </row>
    <row r="634" spans="1:8">
      <c r="A634" t="s">
        <v>455</v>
      </c>
      <c r="B634" t="s">
        <v>490</v>
      </c>
      <c r="C634">
        <v>14348</v>
      </c>
      <c r="D634" t="s">
        <v>46</v>
      </c>
      <c r="E634">
        <f>+SUMIFS(Tabla1[cantidad],Tabla1[articulo],C634,Tabla1[id_item_bodega2],A634,Tabla1[GRUPO],COMP!B278)</f>
        <v>0</v>
      </c>
      <c r="F634">
        <f>+SUMIFS('INV. EDADES'!F:F,'INV. EDADES'!I:I,A634,'INV. EDADES'!G:G,C634)</f>
        <v>0</v>
      </c>
      <c r="G634">
        <f t="shared" si="18"/>
        <v>0</v>
      </c>
      <c r="H634" s="22">
        <f t="shared" si="19"/>
        <v>0</v>
      </c>
    </row>
    <row r="635" spans="1:8">
      <c r="A635" t="s">
        <v>455</v>
      </c>
      <c r="B635" t="s">
        <v>490</v>
      </c>
      <c r="C635">
        <v>10503</v>
      </c>
      <c r="D635" t="s">
        <v>487</v>
      </c>
      <c r="E635">
        <f>+SUMIFS(Tabla1[cantidad],Tabla1[articulo],C635,Tabla1[id_item_bodega2],A635,Tabla1[GRUPO],COMP!B279)</f>
        <v>0</v>
      </c>
      <c r="F635">
        <f>+SUMIFS('INV. EDADES'!F:F,'INV. EDADES'!I:I,A635,'INV. EDADES'!G:G,C635)</f>
        <v>0</v>
      </c>
      <c r="G635">
        <f t="shared" si="18"/>
        <v>0</v>
      </c>
      <c r="H635" s="22">
        <f t="shared" si="19"/>
        <v>0</v>
      </c>
    </row>
    <row r="636" spans="1:8">
      <c r="A636" t="s">
        <v>455</v>
      </c>
      <c r="B636" t="s">
        <v>490</v>
      </c>
      <c r="C636">
        <v>12306</v>
      </c>
      <c r="D636" t="s">
        <v>579</v>
      </c>
      <c r="E636">
        <f>+SUMIFS(Tabla1[cantidad],Tabla1[articulo],C636,Tabla1[id_item_bodega2],A636,Tabla1[GRUPO],COMP!B281)</f>
        <v>0</v>
      </c>
      <c r="F636">
        <f>+SUMIFS('INV. EDADES'!F:F,'INV. EDADES'!I:I,A636,'INV. EDADES'!G:G,C636)</f>
        <v>0</v>
      </c>
      <c r="G636">
        <f t="shared" si="18"/>
        <v>0</v>
      </c>
      <c r="H636" s="22">
        <f t="shared" si="19"/>
        <v>0</v>
      </c>
    </row>
    <row r="637" spans="1:8">
      <c r="A637" t="s">
        <v>455</v>
      </c>
      <c r="B637" t="s">
        <v>490</v>
      </c>
      <c r="C637">
        <v>10389</v>
      </c>
      <c r="D637" t="s">
        <v>71</v>
      </c>
      <c r="E637">
        <f>+SUMIFS(Tabla1[cantidad],Tabla1[articulo],C637,Tabla1[id_item_bodega2],A637,Tabla1[GRUPO],COMP!B285)</f>
        <v>0</v>
      </c>
      <c r="F637">
        <f>+SUMIFS('INV. EDADES'!F:F,'INV. EDADES'!I:I,A637,'INV. EDADES'!G:G,C637)</f>
        <v>0</v>
      </c>
      <c r="G637">
        <f t="shared" si="18"/>
        <v>0</v>
      </c>
      <c r="H637" s="22">
        <f t="shared" si="19"/>
        <v>0</v>
      </c>
    </row>
    <row r="638" spans="1:8">
      <c r="A638" t="s">
        <v>455</v>
      </c>
      <c r="B638" t="s">
        <v>490</v>
      </c>
      <c r="C638">
        <v>13311</v>
      </c>
      <c r="D638" t="s">
        <v>580</v>
      </c>
      <c r="E638">
        <f>+SUMIFS(Tabla1[cantidad],Tabla1[articulo],C638,Tabla1[id_item_bodega2],A638,Tabla1[GRUPO],COMP!B283)</f>
        <v>0</v>
      </c>
      <c r="F638">
        <f>+SUMIFS('INV. EDADES'!F:F,'INV. EDADES'!I:I,A638,'INV. EDADES'!G:G,C638)</f>
        <v>0</v>
      </c>
      <c r="G638">
        <f t="shared" si="18"/>
        <v>0</v>
      </c>
      <c r="H638" s="22">
        <f t="shared" si="19"/>
        <v>0</v>
      </c>
    </row>
    <row r="639" spans="1:8">
      <c r="A639" t="s">
        <v>455</v>
      </c>
      <c r="B639" t="s">
        <v>490</v>
      </c>
      <c r="C639">
        <v>10305</v>
      </c>
      <c r="D639" t="s">
        <v>537</v>
      </c>
      <c r="E639">
        <f>+SUMIFS(Tabla1[cantidad],Tabla1[articulo],C639,Tabla1[id_item_bodega2],A639,Tabla1[GRUPO],COMP!B284)</f>
        <v>0</v>
      </c>
      <c r="F639">
        <f>+SUMIFS('INV. EDADES'!F:F,'INV. EDADES'!I:I,A639,'INV. EDADES'!G:G,C639)</f>
        <v>0</v>
      </c>
      <c r="G639">
        <f t="shared" si="18"/>
        <v>0</v>
      </c>
      <c r="H639" s="22">
        <f t="shared" si="19"/>
        <v>0</v>
      </c>
    </row>
    <row r="640" spans="1:8">
      <c r="A640" t="s">
        <v>455</v>
      </c>
      <c r="B640" t="s">
        <v>490</v>
      </c>
      <c r="C640">
        <v>10405</v>
      </c>
      <c r="D640" t="s">
        <v>542</v>
      </c>
      <c r="E640">
        <f>+SUMIFS(Tabla1[cantidad],Tabla1[articulo],C640,Tabla1[id_item_bodega2],A640,Tabla1[GRUPO],COMP!B286)</f>
        <v>0</v>
      </c>
      <c r="F640">
        <f>+SUMIFS('INV. EDADES'!F:F,'INV. EDADES'!I:I,A640,'INV. EDADES'!G:G,C640)</f>
        <v>0</v>
      </c>
      <c r="G640">
        <f t="shared" si="18"/>
        <v>0</v>
      </c>
      <c r="H640" s="22">
        <f t="shared" si="19"/>
        <v>0</v>
      </c>
    </row>
    <row r="641" spans="1:8">
      <c r="A641" t="s">
        <v>455</v>
      </c>
      <c r="B641" t="s">
        <v>490</v>
      </c>
      <c r="C641">
        <v>10490</v>
      </c>
      <c r="D641" t="s">
        <v>476</v>
      </c>
      <c r="E641">
        <f>+SUMIFS(Tabla1[cantidad],Tabla1[articulo],C641,Tabla1[id_item_bodega2],A641,Tabla1[GRUPO],COMP!B287)</f>
        <v>0</v>
      </c>
      <c r="F641">
        <f>+SUMIFS('INV. EDADES'!F:F,'INV. EDADES'!I:I,A641,'INV. EDADES'!G:G,C641)</f>
        <v>0</v>
      </c>
      <c r="G641">
        <f t="shared" si="18"/>
        <v>0</v>
      </c>
      <c r="H641" s="22">
        <f t="shared" si="19"/>
        <v>0</v>
      </c>
    </row>
    <row r="642" spans="1:8">
      <c r="A642" t="s">
        <v>455</v>
      </c>
      <c r="B642" t="s">
        <v>490</v>
      </c>
      <c r="C642">
        <v>10488</v>
      </c>
      <c r="D642" t="s">
        <v>607</v>
      </c>
      <c r="E642">
        <f>+SUMIFS(Tabla1[cantidad],Tabla1[articulo],C642,Tabla1[id_item_bodega2],A642,Tabla1[GRUPO],COMP!B288)</f>
        <v>0</v>
      </c>
      <c r="F642">
        <f>+SUMIFS('INV. EDADES'!F:F,'INV. EDADES'!I:I,A642,'INV. EDADES'!G:G,C642)</f>
        <v>0</v>
      </c>
      <c r="G642">
        <f t="shared" ref="G642:G705" si="20">+E642-F642</f>
        <v>0</v>
      </c>
      <c r="H642" s="22">
        <f t="shared" ref="H642:H705" si="21">IFERROR(+G642/E642,0)</f>
        <v>0</v>
      </c>
    </row>
    <row r="643" spans="1:8">
      <c r="A643" t="s">
        <v>455</v>
      </c>
      <c r="B643" t="s">
        <v>490</v>
      </c>
      <c r="C643">
        <v>10312</v>
      </c>
      <c r="D643" t="s">
        <v>540</v>
      </c>
      <c r="E643">
        <f>+SUMIFS(Tabla1[cantidad],Tabla1[articulo],C643,Tabla1[id_item_bodega2],A643,Tabla1[GRUPO],COMP!B289)</f>
        <v>0</v>
      </c>
      <c r="F643">
        <f>+SUMIFS('INV. EDADES'!F:F,'INV. EDADES'!I:I,A643,'INV. EDADES'!G:G,C643)</f>
        <v>0</v>
      </c>
      <c r="G643">
        <f t="shared" si="20"/>
        <v>0</v>
      </c>
      <c r="H643" s="22">
        <f t="shared" si="21"/>
        <v>0</v>
      </c>
    </row>
    <row r="644" spans="1:8">
      <c r="A644" t="s">
        <v>455</v>
      </c>
      <c r="B644" t="s">
        <v>490</v>
      </c>
      <c r="C644">
        <v>10589</v>
      </c>
      <c r="D644" t="s">
        <v>73</v>
      </c>
      <c r="E644">
        <f>+SUMIFS(Tabla1[cantidad],Tabla1[articulo],C644,Tabla1[id_item_bodega2],A644,Tabla1[GRUPO],COMP!B290)</f>
        <v>0</v>
      </c>
      <c r="F644">
        <f>+SUMIFS('INV. EDADES'!F:F,'INV. EDADES'!I:I,A644,'INV. EDADES'!G:G,C644)</f>
        <v>0</v>
      </c>
      <c r="G644">
        <f t="shared" si="20"/>
        <v>0</v>
      </c>
      <c r="H644" s="22">
        <f t="shared" si="21"/>
        <v>0</v>
      </c>
    </row>
    <row r="645" spans="1:8">
      <c r="A645" t="s">
        <v>455</v>
      </c>
      <c r="B645" t="s">
        <v>490</v>
      </c>
      <c r="C645">
        <v>10580</v>
      </c>
      <c r="D645" t="s">
        <v>548</v>
      </c>
      <c r="E645">
        <f>+SUMIFS(Tabla1[cantidad],Tabla1[articulo],C645,Tabla1[id_item_bodega2],A645,Tabla1[GRUPO],COMP!B291)</f>
        <v>0</v>
      </c>
      <c r="F645">
        <f>+SUMIFS('INV. EDADES'!F:F,'INV. EDADES'!I:I,A645,'INV. EDADES'!G:G,C645)</f>
        <v>0</v>
      </c>
      <c r="G645">
        <f t="shared" si="20"/>
        <v>0</v>
      </c>
      <c r="H645" s="22">
        <f t="shared" si="21"/>
        <v>0</v>
      </c>
    </row>
    <row r="646" spans="1:8">
      <c r="A646" t="s">
        <v>455</v>
      </c>
      <c r="B646" t="s">
        <v>490</v>
      </c>
      <c r="C646">
        <v>13380</v>
      </c>
      <c r="D646" t="s">
        <v>534</v>
      </c>
      <c r="E646">
        <f>+SUMIFS(Tabla1[cantidad],Tabla1[articulo],C646,Tabla1[id_item_bodega2],A646,Tabla1[GRUPO],COMP!B292)</f>
        <v>0</v>
      </c>
      <c r="F646">
        <f>+SUMIFS('INV. EDADES'!F:F,'INV. EDADES'!I:I,A646,'INV. EDADES'!G:G,C646)</f>
        <v>0</v>
      </c>
      <c r="G646">
        <f t="shared" si="20"/>
        <v>0</v>
      </c>
      <c r="H646" s="22">
        <f t="shared" si="21"/>
        <v>0</v>
      </c>
    </row>
    <row r="647" spans="1:8">
      <c r="A647" t="s">
        <v>455</v>
      </c>
      <c r="B647" t="s">
        <v>490</v>
      </c>
      <c r="C647">
        <v>13580</v>
      </c>
      <c r="D647" t="s">
        <v>535</v>
      </c>
      <c r="E647">
        <f>+SUMIFS(Tabla1[cantidad],Tabla1[articulo],C647,Tabla1[id_item_bodega2],A647,Tabla1[GRUPO],COMP!B293)</f>
        <v>0</v>
      </c>
      <c r="F647">
        <f>+SUMIFS('INV. EDADES'!F:F,'INV. EDADES'!I:I,A647,'INV. EDADES'!G:G,C647)</f>
        <v>0</v>
      </c>
      <c r="G647">
        <f t="shared" si="20"/>
        <v>0</v>
      </c>
      <c r="H647" s="22">
        <f t="shared" si="21"/>
        <v>0</v>
      </c>
    </row>
    <row r="648" spans="1:8">
      <c r="A648" t="s">
        <v>455</v>
      </c>
      <c r="B648" t="s">
        <v>490</v>
      </c>
      <c r="C648">
        <v>12360</v>
      </c>
      <c r="D648" t="s">
        <v>584</v>
      </c>
      <c r="E648">
        <f>+SUMIFS(Tabla1[cantidad],Tabla1[articulo],C648,Tabla1[id_item_bodega2],A648,Tabla1[GRUPO],COMP!B294)</f>
        <v>0</v>
      </c>
      <c r="F648">
        <f>+SUMIFS('INV. EDADES'!F:F,'INV. EDADES'!I:I,A648,'INV. EDADES'!G:G,C648)</f>
        <v>0</v>
      </c>
      <c r="G648">
        <f t="shared" si="20"/>
        <v>0</v>
      </c>
      <c r="H648" s="22">
        <f t="shared" si="21"/>
        <v>0</v>
      </c>
    </row>
    <row r="649" spans="1:8">
      <c r="A649" t="s">
        <v>455</v>
      </c>
      <c r="B649" t="s">
        <v>490</v>
      </c>
      <c r="C649">
        <v>12470</v>
      </c>
      <c r="D649" t="s">
        <v>447</v>
      </c>
      <c r="E649">
        <f>+SUMIFS(Tabla1[cantidad],Tabla1[articulo],C649,Tabla1[id_item_bodega2],A649,Tabla1[GRUPO],COMP!B295)</f>
        <v>0</v>
      </c>
      <c r="F649">
        <f>+SUMIFS('INV. EDADES'!F:F,'INV. EDADES'!I:I,A649,'INV. EDADES'!G:G,C649)</f>
        <v>0</v>
      </c>
      <c r="G649">
        <f t="shared" si="20"/>
        <v>0</v>
      </c>
      <c r="H649" s="22">
        <f t="shared" si="21"/>
        <v>0</v>
      </c>
    </row>
    <row r="650" spans="1:8">
      <c r="A650" t="s">
        <v>455</v>
      </c>
      <c r="B650" t="s">
        <v>490</v>
      </c>
      <c r="C650">
        <v>10489</v>
      </c>
      <c r="D650" t="s">
        <v>546</v>
      </c>
      <c r="E650">
        <f>+SUMIFS(Tabla1[cantidad],Tabla1[articulo],C650,Tabla1[id_item_bodega2],A650,Tabla1[GRUPO],COMP!B296)</f>
        <v>0</v>
      </c>
      <c r="F650">
        <f>+SUMIFS('INV. EDADES'!F:F,'INV. EDADES'!I:I,A650,'INV. EDADES'!G:G,C650)</f>
        <v>0</v>
      </c>
      <c r="G650">
        <f t="shared" si="20"/>
        <v>0</v>
      </c>
      <c r="H650" s="22">
        <f t="shared" si="21"/>
        <v>0</v>
      </c>
    </row>
    <row r="651" spans="1:8">
      <c r="A651" t="s">
        <v>455</v>
      </c>
      <c r="B651" t="s">
        <v>490</v>
      </c>
      <c r="C651">
        <v>10416</v>
      </c>
      <c r="D651" t="s">
        <v>581</v>
      </c>
      <c r="E651">
        <f>+SUMIFS(Tabla1[cantidad],Tabla1[articulo],C651,Tabla1[id_item_bodega2],A651,Tabla1[GRUPO],COMP!B297)</f>
        <v>0</v>
      </c>
      <c r="F651">
        <f>+SUMIFS('INV. EDADES'!F:F,'INV. EDADES'!I:I,A651,'INV. EDADES'!G:G,C651)</f>
        <v>0</v>
      </c>
      <c r="G651">
        <f t="shared" si="20"/>
        <v>0</v>
      </c>
      <c r="H651" s="22">
        <f t="shared" si="21"/>
        <v>0</v>
      </c>
    </row>
    <row r="652" spans="1:8">
      <c r="A652" t="s">
        <v>455</v>
      </c>
      <c r="B652" t="s">
        <v>490</v>
      </c>
      <c r="C652">
        <v>10367</v>
      </c>
      <c r="D652" t="s">
        <v>606</v>
      </c>
      <c r="E652">
        <f>+SUMIFS(Tabla1[cantidad],Tabla1[articulo],C652,Tabla1[id_item_bodega2],A652,Tabla1[GRUPO],COMP!B298)</f>
        <v>0</v>
      </c>
      <c r="F652">
        <f>+SUMIFS('INV. EDADES'!F:F,'INV. EDADES'!I:I,A652,'INV. EDADES'!G:G,C652)</f>
        <v>0</v>
      </c>
      <c r="G652">
        <f t="shared" si="20"/>
        <v>0</v>
      </c>
      <c r="H652" s="22">
        <f t="shared" si="21"/>
        <v>0</v>
      </c>
    </row>
    <row r="653" spans="1:8">
      <c r="A653" t="s">
        <v>455</v>
      </c>
      <c r="B653" t="s">
        <v>490</v>
      </c>
      <c r="C653">
        <v>10309</v>
      </c>
      <c r="D653" t="s">
        <v>539</v>
      </c>
      <c r="E653">
        <f>+SUMIFS(Tabla1[cantidad],Tabla1[articulo],C653,Tabla1[id_item_bodega2],A653,Tabla1[GRUPO],COMP!B299)</f>
        <v>0</v>
      </c>
      <c r="F653">
        <f>+SUMIFS('INV. EDADES'!F:F,'INV. EDADES'!I:I,A653,'INV. EDADES'!G:G,C653)</f>
        <v>0</v>
      </c>
      <c r="G653">
        <f t="shared" si="20"/>
        <v>0</v>
      </c>
      <c r="H653" s="22">
        <f t="shared" si="21"/>
        <v>0</v>
      </c>
    </row>
    <row r="654" spans="1:8">
      <c r="A654" t="s">
        <v>455</v>
      </c>
      <c r="B654" t="s">
        <v>490</v>
      </c>
      <c r="C654">
        <v>10388</v>
      </c>
      <c r="D654" t="s">
        <v>541</v>
      </c>
      <c r="E654">
        <f>+SUMIFS(Tabla1[cantidad],Tabla1[articulo],C654,Tabla1[id_item_bodega2],A654,Tabla1[GRUPO],COMP!B300)</f>
        <v>0</v>
      </c>
      <c r="F654">
        <f>+SUMIFS('INV. EDADES'!F:F,'INV. EDADES'!I:I,A654,'INV. EDADES'!G:G,C654)</f>
        <v>0</v>
      </c>
      <c r="G654">
        <f t="shared" si="20"/>
        <v>0</v>
      </c>
      <c r="H654" s="22">
        <f t="shared" si="21"/>
        <v>0</v>
      </c>
    </row>
    <row r="655" spans="1:8">
      <c r="A655" t="s">
        <v>455</v>
      </c>
      <c r="B655" t="s">
        <v>490</v>
      </c>
      <c r="C655">
        <v>10205</v>
      </c>
      <c r="D655" t="s">
        <v>552</v>
      </c>
      <c r="E655">
        <f>+SUMIFS(Tabla1[cantidad],Tabla1[articulo],C655,Tabla1[id_item_bodega2],A655,Tabla1[GRUPO],COMP!B301)</f>
        <v>0</v>
      </c>
      <c r="F655">
        <f>+SUMIFS('INV. EDADES'!F:F,'INV. EDADES'!I:I,A655,'INV. EDADES'!G:G,C655)</f>
        <v>0</v>
      </c>
      <c r="G655">
        <f t="shared" si="20"/>
        <v>0</v>
      </c>
      <c r="H655" s="22">
        <f t="shared" si="21"/>
        <v>0</v>
      </c>
    </row>
    <row r="656" spans="1:8">
      <c r="A656" t="s">
        <v>455</v>
      </c>
      <c r="B656" t="s">
        <v>490</v>
      </c>
      <c r="C656">
        <v>10307</v>
      </c>
      <c r="D656" t="s">
        <v>538</v>
      </c>
      <c r="E656">
        <f>+SUMIFS(Tabla1[cantidad],Tabla1[articulo],C656,Tabla1[id_item_bodega2],A656,Tabla1[GRUPO],COMP!B302)</f>
        <v>0</v>
      </c>
      <c r="F656">
        <f>+SUMIFS('INV. EDADES'!F:F,'INV. EDADES'!I:I,A656,'INV. EDADES'!G:G,C656)</f>
        <v>0</v>
      </c>
      <c r="G656">
        <f t="shared" si="20"/>
        <v>0</v>
      </c>
      <c r="H656" s="22">
        <f t="shared" si="21"/>
        <v>0</v>
      </c>
    </row>
    <row r="657" spans="1:8">
      <c r="A657" t="s">
        <v>455</v>
      </c>
      <c r="B657" t="s">
        <v>490</v>
      </c>
      <c r="C657">
        <v>10380</v>
      </c>
      <c r="D657" t="s">
        <v>565</v>
      </c>
      <c r="E657">
        <f>+SUMIFS(Tabla1[cantidad],Tabla1[articulo],C657,Tabla1[id_item_bodega2],A657,Tabla1[GRUPO],COMP!B303)</f>
        <v>0</v>
      </c>
      <c r="F657">
        <f>+SUMIFS('INV. EDADES'!F:F,'INV. EDADES'!I:I,A657,'INV. EDADES'!G:G,C657)</f>
        <v>0</v>
      </c>
      <c r="G657">
        <f t="shared" si="20"/>
        <v>0</v>
      </c>
      <c r="H657" s="22">
        <f t="shared" si="21"/>
        <v>0</v>
      </c>
    </row>
    <row r="658" spans="1:8">
      <c r="A658" t="s">
        <v>455</v>
      </c>
      <c r="B658" t="s">
        <v>490</v>
      </c>
      <c r="C658">
        <v>10409</v>
      </c>
      <c r="D658" t="s">
        <v>566</v>
      </c>
      <c r="E658">
        <f>+SUMIFS(Tabla1[cantidad],Tabla1[articulo],C658,Tabla1[id_item_bodega2],A658,Tabla1[GRUPO],COMP!B304)</f>
        <v>0</v>
      </c>
      <c r="F658">
        <f>+SUMIFS('INV. EDADES'!F:F,'INV. EDADES'!I:I,A658,'INV. EDADES'!G:G,C658)</f>
        <v>0</v>
      </c>
      <c r="G658">
        <f t="shared" si="20"/>
        <v>0</v>
      </c>
      <c r="H658" s="22">
        <f t="shared" si="21"/>
        <v>0</v>
      </c>
    </row>
    <row r="659" spans="1:8">
      <c r="A659" t="s">
        <v>455</v>
      </c>
      <c r="B659" t="s">
        <v>490</v>
      </c>
      <c r="C659">
        <v>10411</v>
      </c>
      <c r="D659" t="s">
        <v>543</v>
      </c>
      <c r="E659">
        <f>+SUMIFS(Tabla1[cantidad],Tabla1[articulo],C659,Tabla1[id_item_bodega2],A659,Tabla1[GRUPO],COMP!B305)</f>
        <v>0</v>
      </c>
      <c r="F659">
        <f>+SUMIFS('INV. EDADES'!F:F,'INV. EDADES'!I:I,A659,'INV. EDADES'!G:G,C659)</f>
        <v>0</v>
      </c>
      <c r="G659">
        <f t="shared" si="20"/>
        <v>0</v>
      </c>
      <c r="H659" s="22">
        <f t="shared" si="21"/>
        <v>0</v>
      </c>
    </row>
    <row r="660" spans="1:8">
      <c r="A660" t="s">
        <v>455</v>
      </c>
      <c r="B660" t="s">
        <v>490</v>
      </c>
      <c r="C660">
        <v>10511</v>
      </c>
      <c r="D660" t="s">
        <v>547</v>
      </c>
      <c r="E660">
        <f>+SUMIFS(Tabla1[cantidad],Tabla1[articulo],C660,Tabla1[id_item_bodega2],A660,Tabla1[GRUPO],COMP!B306)</f>
        <v>0</v>
      </c>
      <c r="F660">
        <f>+SUMIFS('INV. EDADES'!F:F,'INV. EDADES'!I:I,A660,'INV. EDADES'!G:G,C660)</f>
        <v>0</v>
      </c>
      <c r="G660">
        <f t="shared" si="20"/>
        <v>0</v>
      </c>
      <c r="H660" s="22">
        <f t="shared" si="21"/>
        <v>0</v>
      </c>
    </row>
    <row r="661" spans="1:8">
      <c r="A661" t="s">
        <v>455</v>
      </c>
      <c r="B661" t="s">
        <v>490</v>
      </c>
      <c r="C661">
        <v>10588</v>
      </c>
      <c r="D661" t="s">
        <v>549</v>
      </c>
      <c r="E661">
        <f>+SUMIFS(Tabla1[cantidad],Tabla1[articulo],C661,Tabla1[id_item_bodega2],A661,Tabla1[GRUPO],COMP!B307)</f>
        <v>0</v>
      </c>
      <c r="F661">
        <f>+SUMIFS('INV. EDADES'!F:F,'INV. EDADES'!I:I,A661,'INV. EDADES'!G:G,C661)</f>
        <v>0</v>
      </c>
      <c r="G661">
        <f t="shared" si="20"/>
        <v>0</v>
      </c>
      <c r="H661" s="22">
        <f t="shared" si="21"/>
        <v>0</v>
      </c>
    </row>
    <row r="662" spans="1:8">
      <c r="A662" t="s">
        <v>455</v>
      </c>
      <c r="B662" t="s">
        <v>490</v>
      </c>
      <c r="C662">
        <v>11301</v>
      </c>
      <c r="D662" t="s">
        <v>550</v>
      </c>
      <c r="E662">
        <f>+SUMIFS(Tabla1[cantidad],Tabla1[articulo],C662,Tabla1[id_item_bodega2],A662,Tabla1[GRUPO],COMP!B308)</f>
        <v>0</v>
      </c>
      <c r="F662">
        <f>+SUMIFS('INV. EDADES'!F:F,'INV. EDADES'!I:I,A662,'INV. EDADES'!G:G,C662)</f>
        <v>0</v>
      </c>
      <c r="G662">
        <f t="shared" si="20"/>
        <v>0</v>
      </c>
      <c r="H662" s="22">
        <f t="shared" si="21"/>
        <v>0</v>
      </c>
    </row>
    <row r="663" spans="1:8">
      <c r="A663" t="s">
        <v>455</v>
      </c>
      <c r="B663" t="s">
        <v>490</v>
      </c>
      <c r="C663">
        <v>11401</v>
      </c>
      <c r="D663" t="s">
        <v>583</v>
      </c>
      <c r="E663">
        <f>+SUMIFS(Tabla1[cantidad],Tabla1[articulo],C663,Tabla1[id_item_bodega2],A663,Tabla1[GRUPO],COMP!B309)</f>
        <v>0</v>
      </c>
      <c r="F663">
        <f>+SUMIFS('INV. EDADES'!F:F,'INV. EDADES'!I:I,A663,'INV. EDADES'!G:G,C663)</f>
        <v>0</v>
      </c>
      <c r="G663">
        <f t="shared" si="20"/>
        <v>0</v>
      </c>
      <c r="H663" s="22">
        <f t="shared" si="21"/>
        <v>0</v>
      </c>
    </row>
    <row r="664" spans="1:8">
      <c r="A664" t="s">
        <v>455</v>
      </c>
      <c r="B664" t="s">
        <v>490</v>
      </c>
      <c r="C664">
        <v>12301</v>
      </c>
      <c r="D664" t="s">
        <v>578</v>
      </c>
      <c r="E664">
        <f>+SUMIFS(Tabla1[cantidad],Tabla1[articulo],C664,Tabla1[id_item_bodega2],A664,Tabla1[GRUPO],COMP!B310)</f>
        <v>0</v>
      </c>
      <c r="F664">
        <f>+SUMIFS('INV. EDADES'!F:F,'INV. EDADES'!I:I,A664,'INV. EDADES'!G:G,C664)</f>
        <v>0</v>
      </c>
      <c r="G664">
        <f t="shared" si="20"/>
        <v>0</v>
      </c>
      <c r="H664" s="22">
        <f t="shared" si="21"/>
        <v>0</v>
      </c>
    </row>
    <row r="665" spans="1:8">
      <c r="A665" t="s">
        <v>455</v>
      </c>
      <c r="B665" t="s">
        <v>490</v>
      </c>
      <c r="C665">
        <v>12460</v>
      </c>
      <c r="D665" t="s">
        <v>585</v>
      </c>
      <c r="E665">
        <f>+SUMIFS(Tabla1[cantidad],Tabla1[articulo],C665,Tabla1[id_item_bodega2],A665,Tabla1[GRUPO],COMP!B311)</f>
        <v>0</v>
      </c>
      <c r="F665">
        <f>+SUMIFS('INV. EDADES'!F:F,'INV. EDADES'!I:I,A665,'INV. EDADES'!G:G,C665)</f>
        <v>0</v>
      </c>
      <c r="G665">
        <f t="shared" si="20"/>
        <v>0</v>
      </c>
      <c r="H665" s="22">
        <f t="shared" si="21"/>
        <v>0</v>
      </c>
    </row>
    <row r="666" spans="1:8">
      <c r="A666" t="s">
        <v>455</v>
      </c>
      <c r="B666" t="s">
        <v>490</v>
      </c>
      <c r="C666">
        <v>13203</v>
      </c>
      <c r="D666" t="s">
        <v>551</v>
      </c>
      <c r="E666">
        <f>+SUMIFS(Tabla1[cantidad],Tabla1[articulo],C666,Tabla1[id_item_bodega2],A666,Tabla1[GRUPO],COMP!B312)</f>
        <v>0</v>
      </c>
      <c r="F666">
        <f>+SUMIFS('INV. EDADES'!F:F,'INV. EDADES'!I:I,A666,'INV. EDADES'!G:G,C666)</f>
        <v>0</v>
      </c>
      <c r="G666">
        <f t="shared" si="20"/>
        <v>0</v>
      </c>
      <c r="H666" s="22">
        <f t="shared" si="21"/>
        <v>0</v>
      </c>
    </row>
    <row r="667" spans="1:8">
      <c r="A667" t="s">
        <v>455</v>
      </c>
      <c r="B667" t="s">
        <v>490</v>
      </c>
      <c r="C667">
        <v>71901</v>
      </c>
      <c r="D667" t="s">
        <v>47</v>
      </c>
      <c r="E667">
        <f>+SUMIFS(Tabla1[cantidad],Tabla1[articulo],C667,Tabla1[id_item_bodega2],A667,Tabla1[GRUPO],COMP!B313)</f>
        <v>0</v>
      </c>
      <c r="F667">
        <f>+SUMIFS('INV. EDADES'!F:F,'INV. EDADES'!I:I,A667,'INV. EDADES'!G:G,C667)</f>
        <v>0</v>
      </c>
      <c r="G667">
        <f t="shared" si="20"/>
        <v>0</v>
      </c>
      <c r="H667" s="22">
        <f t="shared" si="21"/>
        <v>0</v>
      </c>
    </row>
    <row r="668" spans="1:8">
      <c r="A668" t="s">
        <v>455</v>
      </c>
      <c r="B668" t="s">
        <v>490</v>
      </c>
      <c r="C668">
        <v>76401</v>
      </c>
      <c r="D668" t="s">
        <v>533</v>
      </c>
      <c r="E668">
        <f>+SUMIFS(Tabla1[cantidad],Tabla1[articulo],C668,Tabla1[id_item_bodega2],A668,Tabla1[GRUPO],COMP!B314)</f>
        <v>0</v>
      </c>
      <c r="F668">
        <f>+SUMIFS('INV. EDADES'!F:F,'INV. EDADES'!I:I,A668,'INV. EDADES'!G:G,C668)</f>
        <v>0</v>
      </c>
      <c r="G668">
        <f t="shared" si="20"/>
        <v>0</v>
      </c>
      <c r="H668" s="22">
        <f t="shared" si="21"/>
        <v>0</v>
      </c>
    </row>
    <row r="669" spans="1:8">
      <c r="A669" t="s">
        <v>455</v>
      </c>
      <c r="B669" t="s">
        <v>490</v>
      </c>
      <c r="C669">
        <v>72101</v>
      </c>
      <c r="D669" t="s">
        <v>582</v>
      </c>
      <c r="E669">
        <f>+SUMIFS(Tabla1[cantidad],Tabla1[articulo],C669,Tabla1[id_item_bodega2],A669,Tabla1[GRUPO],COMP!B315)</f>
        <v>0</v>
      </c>
      <c r="F669">
        <f>+SUMIFS('INV. EDADES'!F:F,'INV. EDADES'!I:I,A669,'INV. EDADES'!G:G,C669)</f>
        <v>0</v>
      </c>
      <c r="G669">
        <f t="shared" si="20"/>
        <v>0</v>
      </c>
      <c r="H669" s="22">
        <f t="shared" si="21"/>
        <v>0</v>
      </c>
    </row>
    <row r="670" spans="1:8">
      <c r="A670" t="s">
        <v>455</v>
      </c>
      <c r="B670" t="s">
        <v>490</v>
      </c>
      <c r="C670">
        <v>90</v>
      </c>
      <c r="D670" t="s">
        <v>100</v>
      </c>
      <c r="E670">
        <f>+SUMIFS(Tabla1[cantidad],Tabla1[articulo],C670,Tabla1[id_item_bodega2],A670,Tabla1[GRUPO],COMP!B316)</f>
        <v>0</v>
      </c>
      <c r="F670">
        <f>+SUMIFS('INV. EDADES'!F:F,'INV. EDADES'!I:I,A670,'INV. EDADES'!G:G,C670)</f>
        <v>0</v>
      </c>
      <c r="G670">
        <f t="shared" si="20"/>
        <v>0</v>
      </c>
      <c r="H670" s="22">
        <f t="shared" si="21"/>
        <v>0</v>
      </c>
    </row>
    <row r="671" spans="1:8">
      <c r="A671" t="s">
        <v>455</v>
      </c>
      <c r="B671" t="s">
        <v>490</v>
      </c>
      <c r="C671">
        <v>12270</v>
      </c>
      <c r="D671" t="s">
        <v>62</v>
      </c>
      <c r="E671">
        <f>+SUMIFS(Tabla1[cantidad],Tabla1[articulo],C671,Tabla1[id_item_bodega2],A671,Tabla1[GRUPO],COMP!B272)</f>
        <v>0</v>
      </c>
      <c r="F671">
        <f>+SUMIFS('INV. EDADES'!F:F,'INV. EDADES'!I:I,A671,'INV. EDADES'!G:G,C671)</f>
        <v>0</v>
      </c>
      <c r="G671">
        <f t="shared" si="20"/>
        <v>0</v>
      </c>
      <c r="H671" s="22">
        <f t="shared" si="21"/>
        <v>0</v>
      </c>
    </row>
    <row r="672" spans="1:8">
      <c r="A672" t="s">
        <v>455</v>
      </c>
      <c r="B672" t="s">
        <v>490</v>
      </c>
      <c r="C672">
        <v>79101</v>
      </c>
      <c r="D672" t="s">
        <v>57</v>
      </c>
      <c r="E672">
        <f>+SUMIFS(Tabla1[cantidad],Tabla1[articulo],C672,Tabla1[id_item_bodega2],A672,Tabla1[GRUPO],COMP!B233)</f>
        <v>0</v>
      </c>
      <c r="F672">
        <f>+SUMIFS('INV. EDADES'!F:F,'INV. EDADES'!I:I,A672,'INV. EDADES'!G:G,C672)</f>
        <v>0</v>
      </c>
      <c r="G672">
        <f t="shared" si="20"/>
        <v>0</v>
      </c>
      <c r="H672" s="22">
        <f t="shared" si="21"/>
        <v>0</v>
      </c>
    </row>
    <row r="673" spans="1:8">
      <c r="A673" t="s">
        <v>455</v>
      </c>
      <c r="B673" t="s">
        <v>490</v>
      </c>
      <c r="C673">
        <v>10204</v>
      </c>
      <c r="D673" t="s">
        <v>53</v>
      </c>
      <c r="E673">
        <f>+SUMIFS(Tabla1[cantidad],Tabla1[articulo],C673,Tabla1[id_item_bodega2],A673,Tabla1[GRUPO],COMP!B245)</f>
        <v>0</v>
      </c>
      <c r="F673">
        <f>+SUMIFS('INV. EDADES'!F:F,'INV. EDADES'!I:I,A673,'INV. EDADES'!G:G,C673)</f>
        <v>0</v>
      </c>
      <c r="G673">
        <f t="shared" si="20"/>
        <v>0</v>
      </c>
      <c r="H673" s="22">
        <f t="shared" si="21"/>
        <v>0</v>
      </c>
    </row>
    <row r="674" spans="1:8">
      <c r="A674" t="s">
        <v>455</v>
      </c>
      <c r="B674" t="s">
        <v>490</v>
      </c>
      <c r="C674">
        <v>79201</v>
      </c>
      <c r="D674" t="s">
        <v>50</v>
      </c>
      <c r="E674">
        <f>+SUMIFS(Tabla1[cantidad],Tabla1[articulo],C674,Tabla1[id_item_bodega2],A674,Tabla1[GRUPO],COMP!B234)</f>
        <v>0</v>
      </c>
      <c r="F674">
        <f>+SUMIFS('INV. EDADES'!F:F,'INV. EDADES'!I:I,A674,'INV. EDADES'!G:G,C674)</f>
        <v>0</v>
      </c>
      <c r="G674">
        <f t="shared" si="20"/>
        <v>0</v>
      </c>
      <c r="H674" s="22">
        <f t="shared" si="21"/>
        <v>0</v>
      </c>
    </row>
    <row r="675" spans="1:8">
      <c r="A675" t="s">
        <v>455</v>
      </c>
      <c r="B675" t="s">
        <v>490</v>
      </c>
      <c r="C675">
        <v>10473</v>
      </c>
      <c r="D675" t="s">
        <v>544</v>
      </c>
      <c r="E675">
        <f>+SUMIFS(Tabla1[cantidad],Tabla1[articulo],C675,Tabla1[id_item_bodega2],A675,Tabla1[GRUPO],COMP!B280)</f>
        <v>0</v>
      </c>
      <c r="F675">
        <f>+SUMIFS('INV. EDADES'!F:F,'INV. EDADES'!I:I,A675,'INV. EDADES'!G:G,C675)</f>
        <v>0</v>
      </c>
      <c r="G675">
        <f t="shared" si="20"/>
        <v>0</v>
      </c>
      <c r="H675" s="22">
        <f t="shared" si="21"/>
        <v>0</v>
      </c>
    </row>
    <row r="676" spans="1:8">
      <c r="A676" t="s">
        <v>455</v>
      </c>
      <c r="B676" t="s">
        <v>490</v>
      </c>
      <c r="C676">
        <v>13303</v>
      </c>
      <c r="D676" t="s">
        <v>75</v>
      </c>
      <c r="E676">
        <f>+SUMIFS(Tabla1[cantidad],Tabla1[articulo],C676,Tabla1[id_item_bodega2],A676,Tabla1[GRUPO],COMP!B246)</f>
        <v>0</v>
      </c>
      <c r="F676">
        <f>+SUMIFS('INV. EDADES'!F:F,'INV. EDADES'!I:I,A676,'INV. EDADES'!G:G,C676)</f>
        <v>0</v>
      </c>
      <c r="G676">
        <f t="shared" si="20"/>
        <v>0</v>
      </c>
      <c r="H676" s="22">
        <f t="shared" si="21"/>
        <v>0</v>
      </c>
    </row>
    <row r="677" spans="1:8">
      <c r="A677" t="s">
        <v>455</v>
      </c>
      <c r="B677" t="s">
        <v>490</v>
      </c>
      <c r="C677">
        <v>12347</v>
      </c>
      <c r="D677" t="s">
        <v>74</v>
      </c>
      <c r="E677">
        <f>+SUMIFS(Tabla1[cantidad],Tabla1[articulo],C677,Tabla1[id_item_bodega2],A677,Tabla1[GRUPO],COMP!B282)</f>
        <v>0</v>
      </c>
      <c r="F677">
        <f>+SUMIFS('INV. EDADES'!F:F,'INV. EDADES'!I:I,A677,'INV. EDADES'!G:G,C677)</f>
        <v>0</v>
      </c>
      <c r="G677">
        <f t="shared" si="20"/>
        <v>0</v>
      </c>
      <c r="H677" s="22">
        <f t="shared" si="21"/>
        <v>0</v>
      </c>
    </row>
    <row r="678" spans="1:8">
      <c r="A678" t="s">
        <v>455</v>
      </c>
      <c r="B678" t="s">
        <v>490</v>
      </c>
      <c r="C678">
        <v>13401</v>
      </c>
      <c r="D678" t="s">
        <v>77</v>
      </c>
      <c r="E678">
        <f>+SUMIFS(Tabla1[cantidad],Tabla1[articulo],C678,Tabla1[id_item_bodega2],A678,Tabla1[GRUPO],COMP!B247)</f>
        <v>0</v>
      </c>
      <c r="F678">
        <f>+SUMIFS('INV. EDADES'!F:F,'INV. EDADES'!I:I,A678,'INV. EDADES'!G:G,C678)</f>
        <v>0</v>
      </c>
      <c r="G678">
        <f t="shared" si="20"/>
        <v>0</v>
      </c>
      <c r="H678" s="22">
        <f t="shared" si="21"/>
        <v>0</v>
      </c>
    </row>
    <row r="679" spans="1:8">
      <c r="A679" t="s">
        <v>455</v>
      </c>
      <c r="B679" t="s">
        <v>490</v>
      </c>
      <c r="C679">
        <v>10502</v>
      </c>
      <c r="D679" t="s">
        <v>42</v>
      </c>
      <c r="E679">
        <f>+SUMIFS(Tabla1[cantidad],Tabla1[articulo],C679,Tabla1[id_item_bodega2],A679,Tabla1[GRUPO],COMP!B226)</f>
        <v>0</v>
      </c>
      <c r="F679">
        <f>+SUMIFS('INV. EDADES'!F:F,'INV. EDADES'!I:I,A679,'INV. EDADES'!G:G,C679)</f>
        <v>0</v>
      </c>
      <c r="G679">
        <f t="shared" si="20"/>
        <v>0</v>
      </c>
      <c r="H679" s="22">
        <f t="shared" si="21"/>
        <v>0</v>
      </c>
    </row>
    <row r="680" spans="1:8">
      <c r="A680" t="s">
        <v>455</v>
      </c>
      <c r="B680" t="s">
        <v>490</v>
      </c>
      <c r="C680">
        <v>76001</v>
      </c>
      <c r="D680" t="s">
        <v>99</v>
      </c>
      <c r="E680">
        <f>+SUMIFS(Tabla1[cantidad],Tabla1[articulo],C680,Tabla1[id_item_bodega2],A680,Tabla1[GRUPO],COMP!B1786)</f>
        <v>0</v>
      </c>
      <c r="F680">
        <f>+SUMIFS('INV. EDADES'!F:F,'INV. EDADES'!I:I,A680,'INV. EDADES'!G:G,C680)</f>
        <v>0</v>
      </c>
      <c r="G680">
        <f t="shared" si="20"/>
        <v>0</v>
      </c>
      <c r="H680" s="22">
        <f t="shared" si="21"/>
        <v>0</v>
      </c>
    </row>
    <row r="681" spans="1:8">
      <c r="A681" t="s">
        <v>455</v>
      </c>
      <c r="B681" t="s">
        <v>490</v>
      </c>
      <c r="C681">
        <v>901</v>
      </c>
      <c r="D681" t="s">
        <v>57</v>
      </c>
      <c r="E681">
        <f>+SUMIFS(Tabla1[cantidad],Tabla1[articulo],C681,Tabla1[id_item_bodega2],A681,Tabla1[GRUPO],COMP!B1787)</f>
        <v>0</v>
      </c>
      <c r="F681">
        <f>+SUMIFS('INV. EDADES'!F:F,'INV. EDADES'!I:I,A681,'INV. EDADES'!G:G,C681)</f>
        <v>0</v>
      </c>
      <c r="G681">
        <f t="shared" si="20"/>
        <v>0</v>
      </c>
      <c r="H681" s="22">
        <f t="shared" si="21"/>
        <v>0</v>
      </c>
    </row>
    <row r="682" spans="1:8">
      <c r="A682" t="s">
        <v>464</v>
      </c>
      <c r="B682" t="s">
        <v>490</v>
      </c>
      <c r="C682">
        <v>10411</v>
      </c>
      <c r="D682" t="s">
        <v>543</v>
      </c>
      <c r="E682">
        <f>+SUMIFS(Tabla1[cantidad],Tabla1[articulo],C682,Tabla1[id_item_bodega2],A682,Tabla1[GRUPO],COMP!B515)</f>
        <v>0</v>
      </c>
      <c r="F682">
        <f>+SUMIFS('INV. EDADES'!F:F,'INV. EDADES'!I:I,A682,'INV. EDADES'!G:G,C682)</f>
        <v>0</v>
      </c>
      <c r="G682">
        <f t="shared" si="20"/>
        <v>0</v>
      </c>
      <c r="H682" s="22">
        <f t="shared" si="21"/>
        <v>0</v>
      </c>
    </row>
    <row r="683" spans="1:8">
      <c r="A683" t="s">
        <v>464</v>
      </c>
      <c r="B683" t="s">
        <v>490</v>
      </c>
      <c r="C683">
        <v>72001</v>
      </c>
      <c r="D683" t="s">
        <v>23</v>
      </c>
      <c r="E683">
        <f>+SUMIFS(Tabla1[cantidad],Tabla1[articulo],C683,Tabla1[id_item_bodega2],A683,Tabla1[GRUPO],COMP!B423)</f>
        <v>0</v>
      </c>
      <c r="F683">
        <f>+SUMIFS('INV. EDADES'!F:F,'INV. EDADES'!I:I,A683,'INV. EDADES'!G:G,C683)</f>
        <v>0</v>
      </c>
      <c r="G683">
        <f t="shared" si="20"/>
        <v>0</v>
      </c>
      <c r="H683" s="22">
        <f t="shared" si="21"/>
        <v>0</v>
      </c>
    </row>
    <row r="684" spans="1:8">
      <c r="A684" t="s">
        <v>464</v>
      </c>
      <c r="B684" t="s">
        <v>490</v>
      </c>
      <c r="C684">
        <v>10304</v>
      </c>
      <c r="D684" t="s">
        <v>54</v>
      </c>
      <c r="E684">
        <f>+SUMIFS(Tabla1[cantidad],Tabla1[articulo],C684,Tabla1[id_item_bodega2],A684,Tabla1[GRUPO],COMP!B428)</f>
        <v>0</v>
      </c>
      <c r="F684">
        <f>+SUMIFS('INV. EDADES'!F:F,'INV. EDADES'!I:I,A684,'INV. EDADES'!G:G,C684)</f>
        <v>0</v>
      </c>
      <c r="G684">
        <f t="shared" si="20"/>
        <v>0</v>
      </c>
      <c r="H684" s="22">
        <f t="shared" si="21"/>
        <v>0</v>
      </c>
    </row>
    <row r="685" spans="1:8">
      <c r="A685" t="s">
        <v>464</v>
      </c>
      <c r="B685" t="s">
        <v>490</v>
      </c>
      <c r="C685">
        <v>10404</v>
      </c>
      <c r="D685" t="s">
        <v>36</v>
      </c>
      <c r="E685">
        <f>+SUMIFS(Tabla1[cantidad],Tabla1[articulo],C685,Tabla1[id_item_bodega2],A685,Tabla1[GRUPO],COMP!B431)</f>
        <v>0</v>
      </c>
      <c r="F685">
        <f>+SUMIFS('INV. EDADES'!F:F,'INV. EDADES'!I:I,A685,'INV. EDADES'!G:G,C685)</f>
        <v>0</v>
      </c>
      <c r="G685">
        <f t="shared" si="20"/>
        <v>0</v>
      </c>
      <c r="H685" s="22">
        <f t="shared" si="21"/>
        <v>0</v>
      </c>
    </row>
    <row r="686" spans="1:8">
      <c r="A686" t="s">
        <v>464</v>
      </c>
      <c r="B686" t="s">
        <v>490</v>
      </c>
      <c r="C686">
        <v>10407</v>
      </c>
      <c r="D686" t="s">
        <v>37</v>
      </c>
      <c r="E686">
        <f>+SUMIFS(Tabla1[cantidad],Tabla1[articulo],C686,Tabla1[id_item_bodega2],A686,Tabla1[GRUPO],COMP!B432)</f>
        <v>0</v>
      </c>
      <c r="F686">
        <f>+SUMIFS('INV. EDADES'!F:F,'INV. EDADES'!I:I,A686,'INV. EDADES'!G:G,C686)</f>
        <v>0</v>
      </c>
      <c r="G686">
        <f t="shared" si="20"/>
        <v>0</v>
      </c>
      <c r="H686" s="22">
        <f t="shared" si="21"/>
        <v>0</v>
      </c>
    </row>
    <row r="687" spans="1:8">
      <c r="A687" t="s">
        <v>464</v>
      </c>
      <c r="B687" t="s">
        <v>490</v>
      </c>
      <c r="C687">
        <v>10457</v>
      </c>
      <c r="D687" t="s">
        <v>38</v>
      </c>
      <c r="E687">
        <f>+SUMIFS(Tabla1[cantidad],Tabla1[articulo],C687,Tabla1[id_item_bodega2],A687,Tabla1[GRUPO],COMP!B433)</f>
        <v>0</v>
      </c>
      <c r="F687">
        <f>+SUMIFS('INV. EDADES'!F:F,'INV. EDADES'!I:I,A687,'INV. EDADES'!G:G,C687)</f>
        <v>0</v>
      </c>
      <c r="G687">
        <f t="shared" si="20"/>
        <v>0</v>
      </c>
      <c r="H687" s="22">
        <f t="shared" si="21"/>
        <v>0</v>
      </c>
    </row>
    <row r="688" spans="1:8">
      <c r="A688" t="s">
        <v>464</v>
      </c>
      <c r="B688" t="s">
        <v>490</v>
      </c>
      <c r="C688">
        <v>10469</v>
      </c>
      <c r="D688" t="s">
        <v>39</v>
      </c>
      <c r="E688">
        <f>+SUMIFS(Tabla1[cantidad],Tabla1[articulo],C688,Tabla1[id_item_bodega2],A688,Tabla1[GRUPO],COMP!B434)</f>
        <v>0</v>
      </c>
      <c r="F688">
        <f>+SUMIFS('INV. EDADES'!F:F,'INV. EDADES'!I:I,A688,'INV. EDADES'!G:G,C688)</f>
        <v>0</v>
      </c>
      <c r="G688">
        <f t="shared" si="20"/>
        <v>0</v>
      </c>
      <c r="H688" s="22">
        <f t="shared" si="21"/>
        <v>0</v>
      </c>
    </row>
    <row r="689" spans="1:8">
      <c r="A689" t="s">
        <v>464</v>
      </c>
      <c r="B689" t="s">
        <v>490</v>
      </c>
      <c r="C689">
        <v>10501</v>
      </c>
      <c r="D689" t="s">
        <v>41</v>
      </c>
      <c r="E689">
        <f>+SUMIFS(Tabla1[cantidad],Tabla1[articulo],C689,Tabla1[id_item_bodega2],A689,Tabla1[GRUPO],COMP!B435)</f>
        <v>0</v>
      </c>
      <c r="F689">
        <f>+SUMIFS('INV. EDADES'!F:F,'INV. EDADES'!I:I,A689,'INV. EDADES'!G:G,C689)</f>
        <v>0</v>
      </c>
      <c r="G689">
        <f t="shared" si="20"/>
        <v>0</v>
      </c>
      <c r="H689" s="22">
        <f t="shared" si="21"/>
        <v>0</v>
      </c>
    </row>
    <row r="690" spans="1:8">
      <c r="A690" t="s">
        <v>464</v>
      </c>
      <c r="B690" t="s">
        <v>490</v>
      </c>
      <c r="C690">
        <v>10502</v>
      </c>
      <c r="D690" t="s">
        <v>42</v>
      </c>
      <c r="E690">
        <f>+SUMIFS(Tabla1[cantidad],Tabla1[articulo],C690,Tabla1[id_item_bodega2],A690,Tabla1[GRUPO],COMP!B436)</f>
        <v>0</v>
      </c>
      <c r="F690">
        <f>+SUMIFS('INV. EDADES'!F:F,'INV. EDADES'!I:I,A690,'INV. EDADES'!G:G,C690)</f>
        <v>0</v>
      </c>
      <c r="G690">
        <f t="shared" si="20"/>
        <v>0</v>
      </c>
      <c r="H690" s="22">
        <f t="shared" si="21"/>
        <v>0</v>
      </c>
    </row>
    <row r="691" spans="1:8">
      <c r="A691" t="s">
        <v>464</v>
      </c>
      <c r="B691" t="s">
        <v>490</v>
      </c>
      <c r="C691">
        <v>10601</v>
      </c>
      <c r="D691" t="s">
        <v>44</v>
      </c>
      <c r="E691">
        <f>+SUMIFS(Tabla1[cantidad],Tabla1[articulo],C691,Tabla1[id_item_bodega2],A691,Tabla1[GRUPO],COMP!B437)</f>
        <v>0</v>
      </c>
      <c r="F691">
        <f>+SUMIFS('INV. EDADES'!F:F,'INV. EDADES'!I:I,A691,'INV. EDADES'!G:G,C691)</f>
        <v>0</v>
      </c>
      <c r="G691">
        <f t="shared" si="20"/>
        <v>0</v>
      </c>
      <c r="H691" s="22">
        <f t="shared" si="21"/>
        <v>0</v>
      </c>
    </row>
    <row r="692" spans="1:8">
      <c r="A692" t="s">
        <v>464</v>
      </c>
      <c r="B692" t="s">
        <v>490</v>
      </c>
      <c r="C692">
        <v>13559</v>
      </c>
      <c r="D692" t="s">
        <v>429</v>
      </c>
      <c r="E692">
        <f>+SUMIFS(Tabla1[cantidad],Tabla1[articulo],C692,Tabla1[id_item_bodega2],A692,Tabla1[GRUPO],COMP!B438)</f>
        <v>0</v>
      </c>
      <c r="F692">
        <f>+SUMIFS('INV. EDADES'!F:F,'INV. EDADES'!I:I,A692,'INV. EDADES'!G:G,C692)</f>
        <v>0</v>
      </c>
      <c r="G692">
        <f t="shared" si="20"/>
        <v>0</v>
      </c>
      <c r="H692" s="22">
        <f t="shared" si="21"/>
        <v>0</v>
      </c>
    </row>
    <row r="693" spans="1:8">
      <c r="A693" t="s">
        <v>464</v>
      </c>
      <c r="B693" t="s">
        <v>490</v>
      </c>
      <c r="C693">
        <v>72002</v>
      </c>
      <c r="D693" t="s">
        <v>48</v>
      </c>
      <c r="E693">
        <f>+SUMIFS(Tabla1[cantidad],Tabla1[articulo],C693,Tabla1[id_item_bodega2],A693,Tabla1[GRUPO],COMP!B439)</f>
        <v>0</v>
      </c>
      <c r="F693">
        <f>+SUMIFS('INV. EDADES'!F:F,'INV. EDADES'!I:I,A693,'INV. EDADES'!G:G,C693)</f>
        <v>0</v>
      </c>
      <c r="G693">
        <f t="shared" si="20"/>
        <v>0</v>
      </c>
      <c r="H693" s="22">
        <f t="shared" si="21"/>
        <v>0</v>
      </c>
    </row>
    <row r="694" spans="1:8">
      <c r="A694" t="s">
        <v>464</v>
      </c>
      <c r="B694" t="s">
        <v>490</v>
      </c>
      <c r="C694">
        <v>72012</v>
      </c>
      <c r="D694" t="s">
        <v>55</v>
      </c>
      <c r="E694">
        <f>+SUMIFS(Tabla1[cantidad],Tabla1[articulo],C694,Tabla1[id_item_bodega2],A694,Tabla1[GRUPO],COMP!B440)</f>
        <v>0</v>
      </c>
      <c r="F694">
        <f>+SUMIFS('INV. EDADES'!F:F,'INV. EDADES'!I:I,A694,'INV. EDADES'!G:G,C694)</f>
        <v>0</v>
      </c>
      <c r="G694">
        <f t="shared" si="20"/>
        <v>0</v>
      </c>
      <c r="H694" s="22">
        <f t="shared" si="21"/>
        <v>0</v>
      </c>
    </row>
    <row r="695" spans="1:8">
      <c r="A695" t="s">
        <v>464</v>
      </c>
      <c r="B695" t="s">
        <v>490</v>
      </c>
      <c r="C695">
        <v>73001</v>
      </c>
      <c r="D695" t="s">
        <v>49</v>
      </c>
      <c r="E695">
        <f>+SUMIFS(Tabla1[cantidad],Tabla1[articulo],C695,Tabla1[id_item_bodega2],A695,Tabla1[GRUPO],COMP!B441)</f>
        <v>0</v>
      </c>
      <c r="F695">
        <f>+SUMIFS('INV. EDADES'!F:F,'INV. EDADES'!I:I,A695,'INV. EDADES'!G:G,C695)</f>
        <v>0</v>
      </c>
      <c r="G695">
        <f t="shared" si="20"/>
        <v>0</v>
      </c>
      <c r="H695" s="22">
        <f t="shared" si="21"/>
        <v>0</v>
      </c>
    </row>
    <row r="696" spans="1:8">
      <c r="A696" t="s">
        <v>464</v>
      </c>
      <c r="B696" t="s">
        <v>490</v>
      </c>
      <c r="C696">
        <v>73012</v>
      </c>
      <c r="D696" t="s">
        <v>56</v>
      </c>
      <c r="E696">
        <f>+SUMIFS(Tabla1[cantidad],Tabla1[articulo],C696,Tabla1[id_item_bodega2],A696,Tabla1[GRUPO],COMP!B442)</f>
        <v>0</v>
      </c>
      <c r="F696">
        <f>+SUMIFS('INV. EDADES'!F:F,'INV. EDADES'!I:I,A696,'INV. EDADES'!G:G,C696)</f>
        <v>0</v>
      </c>
      <c r="G696">
        <f t="shared" si="20"/>
        <v>0</v>
      </c>
      <c r="H696" s="22">
        <f t="shared" si="21"/>
        <v>0</v>
      </c>
    </row>
    <row r="697" spans="1:8">
      <c r="A697" t="s">
        <v>464</v>
      </c>
      <c r="B697" t="s">
        <v>490</v>
      </c>
      <c r="C697">
        <v>10504</v>
      </c>
      <c r="D697" t="s">
        <v>43</v>
      </c>
      <c r="E697">
        <f>+SUMIFS(Tabla1[cantidad],Tabla1[articulo],C697,Tabla1[id_item_bodega2],A697,Tabla1[GRUPO],COMP!B445)</f>
        <v>0</v>
      </c>
      <c r="F697">
        <f>+SUMIFS('INV. EDADES'!F:F,'INV. EDADES'!I:I,A697,'INV. EDADES'!G:G,C697)</f>
        <v>0</v>
      </c>
      <c r="G697">
        <f t="shared" si="20"/>
        <v>0</v>
      </c>
      <c r="H697" s="22">
        <f t="shared" si="21"/>
        <v>0</v>
      </c>
    </row>
    <row r="698" spans="1:8">
      <c r="A698" t="s">
        <v>464</v>
      </c>
      <c r="B698" t="s">
        <v>490</v>
      </c>
      <c r="C698">
        <v>10103</v>
      </c>
      <c r="D698" t="s">
        <v>60</v>
      </c>
      <c r="E698">
        <f>+SUMIFS(Tabla1[cantidad],Tabla1[articulo],C698,Tabla1[id_item_bodega2],A698,Tabla1[GRUPO],COMP!B446)</f>
        <v>0</v>
      </c>
      <c r="F698">
        <f>+SUMIFS('INV. EDADES'!F:F,'INV. EDADES'!I:I,A698,'INV. EDADES'!G:G,C698)</f>
        <v>0</v>
      </c>
      <c r="G698">
        <f t="shared" si="20"/>
        <v>0</v>
      </c>
      <c r="H698" s="22">
        <f t="shared" si="21"/>
        <v>0</v>
      </c>
    </row>
    <row r="699" spans="1:8">
      <c r="A699" t="s">
        <v>464</v>
      </c>
      <c r="B699" t="s">
        <v>490</v>
      </c>
      <c r="C699">
        <v>10403</v>
      </c>
      <c r="D699" t="s">
        <v>35</v>
      </c>
      <c r="E699">
        <f>+SUMIFS(Tabla1[cantidad],Tabla1[articulo],C699,Tabla1[id_item_bodega2],A699,Tabla1[GRUPO],COMP!B448)</f>
        <v>0</v>
      </c>
      <c r="F699">
        <f>+SUMIFS('INV. EDADES'!F:F,'INV. EDADES'!I:I,A699,'INV. EDADES'!G:G,C699)</f>
        <v>0</v>
      </c>
      <c r="G699">
        <f t="shared" si="20"/>
        <v>0</v>
      </c>
      <c r="H699" s="22">
        <f t="shared" si="21"/>
        <v>0</v>
      </c>
    </row>
    <row r="700" spans="1:8">
      <c r="A700" t="s">
        <v>464</v>
      </c>
      <c r="B700" t="s">
        <v>490</v>
      </c>
      <c r="C700">
        <v>10406</v>
      </c>
      <c r="D700" t="s">
        <v>72</v>
      </c>
      <c r="E700">
        <f>+SUMIFS(Tabla1[cantidad],Tabla1[articulo],C700,Tabla1[id_item_bodega2],A700,Tabla1[GRUPO],COMP!B449)</f>
        <v>0</v>
      </c>
      <c r="F700">
        <f>+SUMIFS('INV. EDADES'!F:F,'INV. EDADES'!I:I,A700,'INV. EDADES'!G:G,C700)</f>
        <v>0</v>
      </c>
      <c r="G700">
        <f t="shared" si="20"/>
        <v>0</v>
      </c>
      <c r="H700" s="22">
        <f t="shared" si="21"/>
        <v>0</v>
      </c>
    </row>
    <row r="701" spans="1:8">
      <c r="A701" t="s">
        <v>464</v>
      </c>
      <c r="B701" t="s">
        <v>490</v>
      </c>
      <c r="C701">
        <v>10480</v>
      </c>
      <c r="D701" t="s">
        <v>545</v>
      </c>
      <c r="E701">
        <f>+SUMIFS(Tabla1[cantidad],Tabla1[articulo],C701,Tabla1[id_item_bodega2],A701,Tabla1[GRUPO],COMP!B450)</f>
        <v>0</v>
      </c>
      <c r="F701">
        <f>+SUMIFS('INV. EDADES'!F:F,'INV. EDADES'!I:I,A701,'INV. EDADES'!G:G,C701)</f>
        <v>0</v>
      </c>
      <c r="G701">
        <f t="shared" si="20"/>
        <v>0</v>
      </c>
      <c r="H701" s="22">
        <f t="shared" si="21"/>
        <v>0</v>
      </c>
    </row>
    <row r="702" spans="1:8">
      <c r="A702" t="s">
        <v>464</v>
      </c>
      <c r="B702" t="s">
        <v>490</v>
      </c>
      <c r="C702">
        <v>12359</v>
      </c>
      <c r="D702" t="s">
        <v>63</v>
      </c>
      <c r="E702">
        <f>+SUMIFS(Tabla1[cantidad],Tabla1[articulo],C702,Tabla1[id_item_bodega2],A702,Tabla1[GRUPO],COMP!B451)</f>
        <v>0</v>
      </c>
      <c r="F702">
        <f>+SUMIFS('INV. EDADES'!F:F,'INV. EDADES'!I:I,A702,'INV. EDADES'!G:G,C702)</f>
        <v>0</v>
      </c>
      <c r="G702">
        <f t="shared" si="20"/>
        <v>0</v>
      </c>
      <c r="H702" s="22">
        <f t="shared" si="21"/>
        <v>0</v>
      </c>
    </row>
    <row r="703" spans="1:8">
      <c r="A703" t="s">
        <v>464</v>
      </c>
      <c r="B703" t="s">
        <v>490</v>
      </c>
      <c r="C703">
        <v>12459</v>
      </c>
      <c r="D703" t="s">
        <v>66</v>
      </c>
      <c r="E703">
        <f>+SUMIFS(Tabla1[cantidad],Tabla1[articulo],C703,Tabla1[id_item_bodega2],A703,Tabla1[GRUPO],COMP!B453)</f>
        <v>0</v>
      </c>
      <c r="F703">
        <f>+SUMIFS('INV. EDADES'!F:F,'INV. EDADES'!I:I,A703,'INV. EDADES'!G:G,C703)</f>
        <v>0</v>
      </c>
      <c r="G703">
        <f t="shared" si="20"/>
        <v>0</v>
      </c>
      <c r="H703" s="22">
        <f t="shared" si="21"/>
        <v>0</v>
      </c>
    </row>
    <row r="704" spans="1:8">
      <c r="A704" t="s">
        <v>464</v>
      </c>
      <c r="B704" t="s">
        <v>490</v>
      </c>
      <c r="C704">
        <v>13480</v>
      </c>
      <c r="D704" t="s">
        <v>469</v>
      </c>
      <c r="E704">
        <f>+SUMIFS(Tabla1[cantidad],Tabla1[articulo],C704,Tabla1[id_item_bodega2],A704,Tabla1[GRUPO],COMP!B454)</f>
        <v>0</v>
      </c>
      <c r="F704">
        <f>+SUMIFS('INV. EDADES'!F:F,'INV. EDADES'!I:I,A704,'INV. EDADES'!G:G,C704)</f>
        <v>0</v>
      </c>
      <c r="G704">
        <f t="shared" si="20"/>
        <v>0</v>
      </c>
      <c r="H704" s="22">
        <f t="shared" si="21"/>
        <v>0</v>
      </c>
    </row>
    <row r="705" spans="1:8">
      <c r="A705" t="s">
        <v>464</v>
      </c>
      <c r="B705" t="s">
        <v>490</v>
      </c>
      <c r="C705">
        <v>10204</v>
      </c>
      <c r="D705" t="s">
        <v>53</v>
      </c>
      <c r="E705">
        <f>+SUMIFS(Tabla1[cantidad],Tabla1[articulo],C705,Tabla1[id_item_bodega2],A705,Tabla1[GRUPO],COMP!B455)</f>
        <v>0</v>
      </c>
      <c r="F705">
        <f>+SUMIFS('INV. EDADES'!F:F,'INV. EDADES'!I:I,A705,'INV. EDADES'!G:G,C705)</f>
        <v>0</v>
      </c>
      <c r="G705">
        <f t="shared" si="20"/>
        <v>0</v>
      </c>
      <c r="H705" s="22">
        <f t="shared" si="21"/>
        <v>0</v>
      </c>
    </row>
    <row r="706" spans="1:8">
      <c r="A706" t="s">
        <v>464</v>
      </c>
      <c r="B706" t="s">
        <v>490</v>
      </c>
      <c r="C706">
        <v>13303</v>
      </c>
      <c r="D706" t="s">
        <v>75</v>
      </c>
      <c r="E706">
        <f>+SUMIFS(Tabla1[cantidad],Tabla1[articulo],C706,Tabla1[id_item_bodega2],A706,Tabla1[GRUPO],COMP!B456)</f>
        <v>0</v>
      </c>
      <c r="F706">
        <f>+SUMIFS('INV. EDADES'!F:F,'INV. EDADES'!I:I,A706,'INV. EDADES'!G:G,C706)</f>
        <v>0</v>
      </c>
      <c r="G706">
        <f t="shared" ref="G706:G769" si="22">+E706-F706</f>
        <v>0</v>
      </c>
      <c r="H706" s="22">
        <f t="shared" ref="H706:H769" si="23">IFERROR(+G706/E706,0)</f>
        <v>0</v>
      </c>
    </row>
    <row r="707" spans="1:8">
      <c r="A707" t="s">
        <v>464</v>
      </c>
      <c r="B707" t="s">
        <v>490</v>
      </c>
      <c r="C707">
        <v>13401</v>
      </c>
      <c r="D707" t="s">
        <v>77</v>
      </c>
      <c r="E707">
        <f>+SUMIFS(Tabla1[cantidad],Tabla1[articulo],C707,Tabla1[id_item_bodega2],A707,Tabla1[GRUPO],COMP!B457)</f>
        <v>0</v>
      </c>
      <c r="F707">
        <f>+SUMIFS('INV. EDADES'!F:F,'INV. EDADES'!I:I,A707,'INV. EDADES'!G:G,C707)</f>
        <v>0</v>
      </c>
      <c r="G707">
        <f t="shared" si="22"/>
        <v>0</v>
      </c>
      <c r="H707" s="22">
        <f t="shared" si="23"/>
        <v>0</v>
      </c>
    </row>
    <row r="708" spans="1:8">
      <c r="A708" t="s">
        <v>464</v>
      </c>
      <c r="B708" t="s">
        <v>490</v>
      </c>
      <c r="C708">
        <v>100</v>
      </c>
      <c r="D708" t="s">
        <v>96</v>
      </c>
      <c r="E708">
        <f>+SUMIFS(Tabla1[cantidad],Tabla1[articulo],C708,Tabla1[id_item_bodega2],A708,Tabla1[GRUPO],COMP!B458)</f>
        <v>0</v>
      </c>
      <c r="F708">
        <f>+SUMIFS('INV. EDADES'!F:F,'INV. EDADES'!I:I,A708,'INV. EDADES'!G:G,C708)</f>
        <v>0</v>
      </c>
      <c r="G708">
        <f t="shared" si="22"/>
        <v>0</v>
      </c>
      <c r="H708" s="22">
        <f t="shared" si="23"/>
        <v>0</v>
      </c>
    </row>
    <row r="709" spans="1:8">
      <c r="A709" t="s">
        <v>464</v>
      </c>
      <c r="B709" t="s">
        <v>490</v>
      </c>
      <c r="C709">
        <v>72501</v>
      </c>
      <c r="D709" t="s">
        <v>78</v>
      </c>
      <c r="E709">
        <f>+SUMIFS(Tabla1[cantidad],Tabla1[articulo],C709,Tabla1[id_item_bodega2],A709,Tabla1[GRUPO],COMP!B459)</f>
        <v>0</v>
      </c>
      <c r="F709">
        <f>+SUMIFS('INV. EDADES'!F:F,'INV. EDADES'!I:I,A709,'INV. EDADES'!G:G,C709)</f>
        <v>0</v>
      </c>
      <c r="G709">
        <f t="shared" si="22"/>
        <v>0</v>
      </c>
      <c r="H709" s="22">
        <f t="shared" si="23"/>
        <v>0</v>
      </c>
    </row>
    <row r="710" spans="1:8">
      <c r="A710" t="s">
        <v>464</v>
      </c>
      <c r="B710" t="s">
        <v>490</v>
      </c>
      <c r="C710">
        <v>13368</v>
      </c>
      <c r="D710" t="s">
        <v>76</v>
      </c>
      <c r="E710">
        <f>+SUMIFS(Tabla1[cantidad],Tabla1[articulo],C710,Tabla1[id_item_bodega2],A710,Tabla1[GRUPO],COMP!B460)</f>
        <v>0</v>
      </c>
      <c r="F710">
        <f>+SUMIFS('INV. EDADES'!F:F,'INV. EDADES'!I:I,A710,'INV. EDADES'!G:G,C710)</f>
        <v>0</v>
      </c>
      <c r="G710">
        <f t="shared" si="22"/>
        <v>0</v>
      </c>
      <c r="H710" s="22">
        <f t="shared" si="23"/>
        <v>0</v>
      </c>
    </row>
    <row r="711" spans="1:8">
      <c r="A711" t="s">
        <v>464</v>
      </c>
      <c r="B711" t="s">
        <v>490</v>
      </c>
      <c r="C711">
        <v>10104</v>
      </c>
      <c r="D711" t="s">
        <v>84</v>
      </c>
      <c r="E711">
        <f>+SUMIFS(Tabla1[cantidad],Tabla1[articulo],C711,Tabla1[id_item_bodega2],A711,Tabla1[GRUPO],COMP!B461)</f>
        <v>0</v>
      </c>
      <c r="F711">
        <f>+SUMIFS('INV. EDADES'!F:F,'INV. EDADES'!I:I,A711,'INV. EDADES'!G:G,C711)</f>
        <v>0</v>
      </c>
      <c r="G711">
        <f t="shared" si="22"/>
        <v>0</v>
      </c>
      <c r="H711" s="22">
        <f t="shared" si="23"/>
        <v>0</v>
      </c>
    </row>
    <row r="712" spans="1:8">
      <c r="A712" t="s">
        <v>464</v>
      </c>
      <c r="B712" t="s">
        <v>490</v>
      </c>
      <c r="C712">
        <v>300</v>
      </c>
      <c r="D712" t="s">
        <v>99</v>
      </c>
      <c r="E712">
        <f>+SUMIFS(Tabla1[cantidad],Tabla1[articulo],C712,Tabla1[id_item_bodega2],A712,Tabla1[GRUPO],COMP!B462)</f>
        <v>0</v>
      </c>
      <c r="F712">
        <f>+SUMIFS('INV. EDADES'!F:F,'INV. EDADES'!I:I,A712,'INV. EDADES'!G:G,C712)</f>
        <v>0</v>
      </c>
      <c r="G712">
        <f t="shared" si="22"/>
        <v>0</v>
      </c>
      <c r="H712" s="22">
        <f t="shared" si="23"/>
        <v>0</v>
      </c>
    </row>
    <row r="713" spans="1:8">
      <c r="A713" t="s">
        <v>464</v>
      </c>
      <c r="B713" t="s">
        <v>490</v>
      </c>
      <c r="C713">
        <v>52378</v>
      </c>
      <c r="D713" t="s">
        <v>69</v>
      </c>
      <c r="E713">
        <f>+SUMIFS(Tabla1[cantidad],Tabla1[articulo],C713,Tabla1[id_item_bodega2],A713,Tabla1[GRUPO],COMP!B463)</f>
        <v>0</v>
      </c>
      <c r="F713">
        <f>+SUMIFS('INV. EDADES'!F:F,'INV. EDADES'!I:I,A713,'INV. EDADES'!G:G,C713)</f>
        <v>0</v>
      </c>
      <c r="G713">
        <f t="shared" si="22"/>
        <v>0</v>
      </c>
      <c r="H713" s="22">
        <f t="shared" si="23"/>
        <v>0</v>
      </c>
    </row>
    <row r="714" spans="1:8">
      <c r="A714" t="s">
        <v>464</v>
      </c>
      <c r="B714" t="s">
        <v>490</v>
      </c>
      <c r="C714">
        <v>10203</v>
      </c>
      <c r="D714" t="s">
        <v>29</v>
      </c>
      <c r="E714">
        <f>+SUMIFS(Tabla1[cantidad],Tabla1[articulo],C714,Tabla1[id_item_bodega2],A714,Tabla1[GRUPO],COMP!B464)</f>
        <v>0</v>
      </c>
      <c r="F714">
        <f>+SUMIFS('INV. EDADES'!F:F,'INV. EDADES'!I:I,A714,'INV. EDADES'!G:G,C714)</f>
        <v>0</v>
      </c>
      <c r="G714">
        <f t="shared" si="22"/>
        <v>0</v>
      </c>
      <c r="H714" s="22">
        <f t="shared" si="23"/>
        <v>0</v>
      </c>
    </row>
    <row r="715" spans="1:8">
      <c r="A715" t="s">
        <v>464</v>
      </c>
      <c r="B715" t="s">
        <v>490</v>
      </c>
      <c r="C715">
        <v>12370</v>
      </c>
      <c r="D715" t="s">
        <v>64</v>
      </c>
      <c r="E715">
        <f>+SUMIFS(Tabla1[cantidad],Tabla1[articulo],C715,Tabla1[id_item_bodega2],A715,Tabla1[GRUPO],COMP!B465)</f>
        <v>0</v>
      </c>
      <c r="F715">
        <f>+SUMIFS('INV. EDADES'!F:F,'INV. EDADES'!I:I,A715,'INV. EDADES'!G:G,C715)</f>
        <v>0</v>
      </c>
      <c r="G715">
        <f t="shared" si="22"/>
        <v>0</v>
      </c>
      <c r="H715" s="22">
        <f t="shared" si="23"/>
        <v>0</v>
      </c>
    </row>
    <row r="716" spans="1:8">
      <c r="A716" t="s">
        <v>464</v>
      </c>
      <c r="B716" t="s">
        <v>490</v>
      </c>
      <c r="C716">
        <v>52377</v>
      </c>
      <c r="D716" t="s">
        <v>134</v>
      </c>
      <c r="E716">
        <f>+SUMIFS(Tabla1[cantidad],Tabla1[articulo],C716,Tabla1[id_item_bodega2],A716,Tabla1[GRUPO],COMP!B466)</f>
        <v>0</v>
      </c>
      <c r="F716">
        <f>+SUMIFS('INV. EDADES'!F:F,'INV. EDADES'!I:I,A716,'INV. EDADES'!G:G,C716)</f>
        <v>0</v>
      </c>
      <c r="G716">
        <f t="shared" si="22"/>
        <v>0</v>
      </c>
      <c r="H716" s="22">
        <f t="shared" si="23"/>
        <v>0</v>
      </c>
    </row>
    <row r="717" spans="1:8">
      <c r="A717" t="s">
        <v>464</v>
      </c>
      <c r="B717" t="s">
        <v>490</v>
      </c>
      <c r="C717">
        <v>10306</v>
      </c>
      <c r="D717" t="s">
        <v>226</v>
      </c>
      <c r="E717">
        <f>+SUMIFS(Tabla1[cantidad],Tabla1[articulo],C717,Tabla1[id_item_bodega2],A717,Tabla1[GRUPO],COMP!B467)</f>
        <v>0</v>
      </c>
      <c r="F717">
        <f>+SUMIFS('INV. EDADES'!F:F,'INV. EDADES'!I:I,A717,'INV. EDADES'!G:G,C717)</f>
        <v>0</v>
      </c>
      <c r="G717">
        <f t="shared" si="22"/>
        <v>0</v>
      </c>
      <c r="H717" s="22">
        <f t="shared" si="23"/>
        <v>0</v>
      </c>
    </row>
    <row r="718" spans="1:8">
      <c r="A718" t="s">
        <v>464</v>
      </c>
      <c r="B718" t="s">
        <v>490</v>
      </c>
      <c r="C718">
        <v>10311</v>
      </c>
      <c r="D718" t="s">
        <v>467</v>
      </c>
      <c r="E718">
        <f>+SUMIFS(Tabla1[cantidad],Tabla1[articulo],C718,Tabla1[id_item_bodega2],A718,Tabla1[GRUPO],COMP!B468)</f>
        <v>0</v>
      </c>
      <c r="F718">
        <f>+SUMIFS('INV. EDADES'!F:F,'INV. EDADES'!I:I,A718,'INV. EDADES'!G:G,C718)</f>
        <v>0</v>
      </c>
      <c r="G718">
        <f t="shared" si="22"/>
        <v>0</v>
      </c>
      <c r="H718" s="22">
        <f t="shared" si="23"/>
        <v>0</v>
      </c>
    </row>
    <row r="719" spans="1:8">
      <c r="A719" t="s">
        <v>464</v>
      </c>
      <c r="B719" t="s">
        <v>490</v>
      </c>
      <c r="C719">
        <v>10472</v>
      </c>
      <c r="D719" t="s">
        <v>40</v>
      </c>
      <c r="E719">
        <f>+SUMIFS(Tabla1[cantidad],Tabla1[articulo],C719,Tabla1[id_item_bodega2],A719,Tabla1[GRUPO],COMP!B469)</f>
        <v>0</v>
      </c>
      <c r="F719">
        <f>+SUMIFS('INV. EDADES'!F:F,'INV. EDADES'!I:I,A719,'INV. EDADES'!G:G,C719)</f>
        <v>0</v>
      </c>
      <c r="G719">
        <f t="shared" si="22"/>
        <v>0</v>
      </c>
      <c r="H719" s="22">
        <f t="shared" si="23"/>
        <v>0</v>
      </c>
    </row>
    <row r="720" spans="1:8">
      <c r="A720" t="s">
        <v>464</v>
      </c>
      <c r="B720" t="s">
        <v>490</v>
      </c>
      <c r="C720">
        <v>13359</v>
      </c>
      <c r="D720" t="s">
        <v>468</v>
      </c>
      <c r="E720">
        <f>+SUMIFS(Tabla1[cantidad],Tabla1[articulo],C720,Tabla1[id_item_bodega2],A720,Tabla1[GRUPO],COMP!B470)</f>
        <v>0</v>
      </c>
      <c r="F720">
        <f>+SUMIFS('INV. EDADES'!F:F,'INV. EDADES'!I:I,A720,'INV. EDADES'!G:G,C720)</f>
        <v>0</v>
      </c>
      <c r="G720">
        <f t="shared" si="22"/>
        <v>0</v>
      </c>
      <c r="H720" s="22">
        <f t="shared" si="23"/>
        <v>0</v>
      </c>
    </row>
    <row r="721" spans="1:8">
      <c r="A721" t="s">
        <v>464</v>
      </c>
      <c r="B721" t="s">
        <v>490</v>
      </c>
      <c r="C721">
        <v>13403</v>
      </c>
      <c r="D721" t="s">
        <v>428</v>
      </c>
      <c r="E721">
        <f>+SUMIFS(Tabla1[cantidad],Tabla1[articulo],C721,Tabla1[id_item_bodega2],A721,Tabla1[GRUPO],COMP!B472)</f>
        <v>0</v>
      </c>
      <c r="F721">
        <f>+SUMIFS('INV. EDADES'!F:F,'INV. EDADES'!I:I,A721,'INV. EDADES'!G:G,C721)</f>
        <v>0</v>
      </c>
      <c r="G721">
        <f t="shared" si="22"/>
        <v>0</v>
      </c>
      <c r="H721" s="22">
        <f t="shared" si="23"/>
        <v>0</v>
      </c>
    </row>
    <row r="722" spans="1:8">
      <c r="A722" t="s">
        <v>464</v>
      </c>
      <c r="B722" t="s">
        <v>490</v>
      </c>
      <c r="C722">
        <v>10101</v>
      </c>
      <c r="D722" t="s">
        <v>536</v>
      </c>
      <c r="E722">
        <f>+SUMIFS(Tabla1[cantidad],Tabla1[articulo],C722,Tabla1[id_item_bodega2],A722,Tabla1[GRUPO],COMP!B473)</f>
        <v>0</v>
      </c>
      <c r="F722">
        <f>+SUMIFS('INV. EDADES'!F:F,'INV. EDADES'!I:I,A722,'INV. EDADES'!G:G,C722)</f>
        <v>0</v>
      </c>
      <c r="G722">
        <f t="shared" si="22"/>
        <v>0</v>
      </c>
      <c r="H722" s="22">
        <f t="shared" si="23"/>
        <v>0</v>
      </c>
    </row>
    <row r="723" spans="1:8">
      <c r="A723" t="s">
        <v>464</v>
      </c>
      <c r="B723" t="s">
        <v>490</v>
      </c>
      <c r="C723">
        <v>10201</v>
      </c>
      <c r="D723" t="s">
        <v>27</v>
      </c>
      <c r="E723">
        <f>+SUMIFS(Tabla1[cantidad],Tabla1[articulo],C723,Tabla1[id_item_bodega2],A723,Tabla1[GRUPO],COMP!B474)</f>
        <v>0</v>
      </c>
      <c r="F723">
        <f>+SUMIFS('INV. EDADES'!F:F,'INV. EDADES'!I:I,A723,'INV. EDADES'!G:G,C723)</f>
        <v>0</v>
      </c>
      <c r="G723">
        <f t="shared" si="22"/>
        <v>0</v>
      </c>
      <c r="H723" s="22">
        <f t="shared" si="23"/>
        <v>0</v>
      </c>
    </row>
    <row r="724" spans="1:8">
      <c r="A724" t="s">
        <v>464</v>
      </c>
      <c r="B724" t="s">
        <v>490</v>
      </c>
      <c r="C724">
        <v>73501</v>
      </c>
      <c r="D724" t="s">
        <v>425</v>
      </c>
      <c r="E724">
        <f>+SUMIFS(Tabla1[cantidad],Tabla1[articulo],C724,Tabla1[id_item_bodega2],A724,Tabla1[GRUPO],COMP!B475)</f>
        <v>0</v>
      </c>
      <c r="F724">
        <f>+SUMIFS('INV. EDADES'!F:F,'INV. EDADES'!I:I,A724,'INV. EDADES'!G:G,C724)</f>
        <v>0</v>
      </c>
      <c r="G724">
        <f t="shared" si="22"/>
        <v>0</v>
      </c>
      <c r="H724" s="22">
        <f t="shared" si="23"/>
        <v>0</v>
      </c>
    </row>
    <row r="725" spans="1:8">
      <c r="A725" t="s">
        <v>464</v>
      </c>
      <c r="B725" t="s">
        <v>490</v>
      </c>
      <c r="C725">
        <v>76501</v>
      </c>
      <c r="D725" t="s">
        <v>589</v>
      </c>
      <c r="E725">
        <f>+SUMIFS(Tabla1[cantidad],Tabla1[articulo],C725,Tabla1[id_item_bodega2],A725,Tabla1[GRUPO],COMP!B476)</f>
        <v>0</v>
      </c>
      <c r="F725">
        <f>+SUMIFS('INV. EDADES'!F:F,'INV. EDADES'!I:I,A725,'INV. EDADES'!G:G,C725)</f>
        <v>0</v>
      </c>
      <c r="G725">
        <f t="shared" si="22"/>
        <v>0</v>
      </c>
      <c r="H725" s="22">
        <f t="shared" si="23"/>
        <v>0</v>
      </c>
    </row>
    <row r="726" spans="1:8">
      <c r="A726" t="s">
        <v>464</v>
      </c>
      <c r="B726" t="s">
        <v>490</v>
      </c>
      <c r="C726">
        <v>76601</v>
      </c>
      <c r="D726" t="s">
        <v>590</v>
      </c>
      <c r="E726">
        <f>+SUMIFS(Tabla1[cantidad],Tabla1[articulo],C726,Tabla1[id_item_bodega2],A726,Tabla1[GRUPO],COMP!B477)</f>
        <v>0</v>
      </c>
      <c r="F726">
        <f>+SUMIFS('INV. EDADES'!F:F,'INV. EDADES'!I:I,A726,'INV. EDADES'!G:G,C726)</f>
        <v>0</v>
      </c>
      <c r="G726">
        <f t="shared" si="22"/>
        <v>0</v>
      </c>
      <c r="H726" s="22">
        <f t="shared" si="23"/>
        <v>0</v>
      </c>
    </row>
    <row r="727" spans="1:8">
      <c r="A727" t="s">
        <v>464</v>
      </c>
      <c r="B727" t="s">
        <v>490</v>
      </c>
      <c r="C727">
        <v>76701</v>
      </c>
      <c r="D727" t="s">
        <v>588</v>
      </c>
      <c r="E727">
        <f>+SUMIFS(Tabla1[cantidad],Tabla1[articulo],C727,Tabla1[id_item_bodega2],A727,Tabla1[GRUPO],COMP!B478)</f>
        <v>0</v>
      </c>
      <c r="F727">
        <f>+SUMIFS('INV. EDADES'!F:F,'INV. EDADES'!I:I,A727,'INV. EDADES'!G:G,C727)</f>
        <v>0</v>
      </c>
      <c r="G727">
        <f t="shared" si="22"/>
        <v>0</v>
      </c>
      <c r="H727" s="22">
        <f t="shared" si="23"/>
        <v>0</v>
      </c>
    </row>
    <row r="728" spans="1:8">
      <c r="A728" t="s">
        <v>464</v>
      </c>
      <c r="B728" t="s">
        <v>490</v>
      </c>
      <c r="C728">
        <v>77101</v>
      </c>
      <c r="D728" t="s">
        <v>567</v>
      </c>
      <c r="E728">
        <f>+SUMIFS(Tabla1[cantidad],Tabla1[articulo],C728,Tabla1[id_item_bodega2],A728,Tabla1[GRUPO],COMP!B479)</f>
        <v>0</v>
      </c>
      <c r="F728">
        <f>+SUMIFS('INV. EDADES'!F:F,'INV. EDADES'!I:I,A728,'INV. EDADES'!G:G,C728)</f>
        <v>0</v>
      </c>
      <c r="G728">
        <f t="shared" si="22"/>
        <v>0</v>
      </c>
      <c r="H728" s="22">
        <f t="shared" si="23"/>
        <v>0</v>
      </c>
    </row>
    <row r="729" spans="1:8">
      <c r="A729" t="s">
        <v>464</v>
      </c>
      <c r="B729" t="s">
        <v>490</v>
      </c>
      <c r="C729">
        <v>78001</v>
      </c>
      <c r="D729" t="s">
        <v>571</v>
      </c>
      <c r="E729">
        <f>+SUMIFS(Tabla1[cantidad],Tabla1[articulo],C729,Tabla1[id_item_bodega2],A729,Tabla1[GRUPO],COMP!B480)</f>
        <v>0</v>
      </c>
      <c r="F729">
        <f>+SUMIFS('INV. EDADES'!F:F,'INV. EDADES'!I:I,A729,'INV. EDADES'!G:G,C729)</f>
        <v>0</v>
      </c>
      <c r="G729">
        <f t="shared" si="22"/>
        <v>0</v>
      </c>
      <c r="H729" s="22">
        <f t="shared" si="23"/>
        <v>0</v>
      </c>
    </row>
    <row r="730" spans="1:8">
      <c r="A730" t="s">
        <v>464</v>
      </c>
      <c r="B730" t="s">
        <v>490</v>
      </c>
      <c r="C730">
        <v>10369</v>
      </c>
      <c r="D730" t="s">
        <v>61</v>
      </c>
      <c r="E730">
        <f>+SUMIFS(Tabla1[cantidad],Tabla1[articulo],C730,Tabla1[id_item_bodega2],A730,Tabla1[GRUPO],COMP!B481)</f>
        <v>0</v>
      </c>
      <c r="F730">
        <f>+SUMIFS('INV. EDADES'!F:F,'INV. EDADES'!I:I,A730,'INV. EDADES'!G:G,C730)</f>
        <v>0</v>
      </c>
      <c r="G730">
        <f t="shared" si="22"/>
        <v>0</v>
      </c>
      <c r="H730" s="22">
        <f t="shared" si="23"/>
        <v>0</v>
      </c>
    </row>
    <row r="731" spans="1:8">
      <c r="A731" t="s">
        <v>464</v>
      </c>
      <c r="B731" t="s">
        <v>490</v>
      </c>
      <c r="C731">
        <v>12270</v>
      </c>
      <c r="D731" t="s">
        <v>62</v>
      </c>
      <c r="E731">
        <f>+SUMIFS(Tabla1[cantidad],Tabla1[articulo],C731,Tabla1[id_item_bodega2],A731,Tabla1[GRUPO],COMP!B482)</f>
        <v>0</v>
      </c>
      <c r="F731">
        <f>+SUMIFS('INV. EDADES'!F:F,'INV. EDADES'!I:I,A731,'INV. EDADES'!G:G,C731)</f>
        <v>0</v>
      </c>
      <c r="G731">
        <f t="shared" si="22"/>
        <v>0</v>
      </c>
      <c r="H731" s="22">
        <f t="shared" si="23"/>
        <v>0</v>
      </c>
    </row>
    <row r="732" spans="1:8">
      <c r="A732" t="s">
        <v>464</v>
      </c>
      <c r="B732" t="s">
        <v>490</v>
      </c>
      <c r="C732">
        <v>12480</v>
      </c>
      <c r="D732" t="s">
        <v>67</v>
      </c>
      <c r="E732">
        <f>+SUMIFS(Tabla1[cantidad],Tabla1[articulo],C732,Tabla1[id_item_bodega2],A732,Tabla1[GRUPO],COMP!B483)</f>
        <v>0</v>
      </c>
      <c r="F732">
        <f>+SUMIFS('INV. EDADES'!F:F,'INV. EDADES'!I:I,A732,'INV. EDADES'!G:G,C732)</f>
        <v>0</v>
      </c>
      <c r="G732">
        <f t="shared" si="22"/>
        <v>0</v>
      </c>
      <c r="H732" s="22">
        <f t="shared" si="23"/>
        <v>0</v>
      </c>
    </row>
    <row r="733" spans="1:8">
      <c r="A733" t="s">
        <v>464</v>
      </c>
      <c r="B733" t="s">
        <v>490</v>
      </c>
      <c r="C733">
        <v>14459</v>
      </c>
      <c r="D733" t="s">
        <v>68</v>
      </c>
      <c r="E733">
        <f>+SUMIFS(Tabla1[cantidad],Tabla1[articulo],C733,Tabla1[id_item_bodega2],A733,Tabla1[GRUPO],COMP!B484)</f>
        <v>0</v>
      </c>
      <c r="F733">
        <f>+SUMIFS('INV. EDADES'!F:F,'INV. EDADES'!I:I,A733,'INV. EDADES'!G:G,C733)</f>
        <v>0</v>
      </c>
      <c r="G733">
        <f t="shared" si="22"/>
        <v>0</v>
      </c>
      <c r="H733" s="22">
        <f t="shared" si="23"/>
        <v>0</v>
      </c>
    </row>
    <row r="734" spans="1:8">
      <c r="A734" t="s">
        <v>464</v>
      </c>
      <c r="B734" t="s">
        <v>490</v>
      </c>
      <c r="C734">
        <v>14311</v>
      </c>
      <c r="D734" t="s">
        <v>45</v>
      </c>
      <c r="E734">
        <f>+SUMIFS(Tabla1[cantidad],Tabla1[articulo],C734,Tabla1[id_item_bodega2],A734,Tabla1[GRUPO],COMP!B485)</f>
        <v>0</v>
      </c>
      <c r="F734">
        <f>+SUMIFS('INV. EDADES'!F:F,'INV. EDADES'!I:I,A734,'INV. EDADES'!G:G,C734)</f>
        <v>0</v>
      </c>
      <c r="G734">
        <f t="shared" si="22"/>
        <v>0</v>
      </c>
      <c r="H734" s="22">
        <f t="shared" si="23"/>
        <v>0</v>
      </c>
    </row>
    <row r="735" spans="1:8">
      <c r="A735" t="s">
        <v>464</v>
      </c>
      <c r="B735" t="s">
        <v>490</v>
      </c>
      <c r="C735">
        <v>10410</v>
      </c>
      <c r="D735" t="s">
        <v>452</v>
      </c>
      <c r="E735">
        <f>+SUMIFS(Tabla1[cantidad],Tabla1[articulo],C735,Tabla1[id_item_bodega2],A735,Tabla1[GRUPO],COMP!B486)</f>
        <v>0</v>
      </c>
      <c r="F735">
        <f>+SUMIFS('INV. EDADES'!F:F,'INV. EDADES'!I:I,A735,'INV. EDADES'!G:G,C735)</f>
        <v>0</v>
      </c>
      <c r="G735">
        <f t="shared" si="22"/>
        <v>0</v>
      </c>
      <c r="H735" s="22">
        <f t="shared" si="23"/>
        <v>0</v>
      </c>
    </row>
    <row r="736" spans="1:8">
      <c r="A736" t="s">
        <v>464</v>
      </c>
      <c r="B736" t="s">
        <v>490</v>
      </c>
      <c r="C736">
        <v>10268</v>
      </c>
      <c r="D736" t="s">
        <v>427</v>
      </c>
      <c r="E736">
        <f>+SUMIFS(Tabla1[cantidad],Tabla1[articulo],C736,Tabla1[id_item_bodega2],A736,Tabla1[GRUPO],COMP!B487)</f>
        <v>0</v>
      </c>
      <c r="F736">
        <f>+SUMIFS('INV. EDADES'!F:F,'INV. EDADES'!I:I,A736,'INV. EDADES'!G:G,C736)</f>
        <v>0</v>
      </c>
      <c r="G736">
        <f t="shared" si="22"/>
        <v>0</v>
      </c>
      <c r="H736" s="22">
        <f t="shared" si="23"/>
        <v>0</v>
      </c>
    </row>
    <row r="737" spans="1:8">
      <c r="A737" t="s">
        <v>464</v>
      </c>
      <c r="B737" t="s">
        <v>490</v>
      </c>
      <c r="C737">
        <v>14348</v>
      </c>
      <c r="D737" t="s">
        <v>46</v>
      </c>
      <c r="E737">
        <f>+SUMIFS(Tabla1[cantidad],Tabla1[articulo],C737,Tabla1[id_item_bodega2],A737,Tabla1[GRUPO],COMP!B488)</f>
        <v>0</v>
      </c>
      <c r="F737">
        <f>+SUMIFS('INV. EDADES'!F:F,'INV. EDADES'!I:I,A737,'INV. EDADES'!G:G,C737)</f>
        <v>0</v>
      </c>
      <c r="G737">
        <f t="shared" si="22"/>
        <v>0</v>
      </c>
      <c r="H737" s="22">
        <f t="shared" si="23"/>
        <v>0</v>
      </c>
    </row>
    <row r="738" spans="1:8">
      <c r="A738" t="s">
        <v>464</v>
      </c>
      <c r="B738" t="s">
        <v>490</v>
      </c>
      <c r="C738">
        <v>10503</v>
      </c>
      <c r="D738" t="s">
        <v>487</v>
      </c>
      <c r="E738">
        <f>+SUMIFS(Tabla1[cantidad],Tabla1[articulo],C738,Tabla1[id_item_bodega2],A738,Tabla1[GRUPO],COMP!B489)</f>
        <v>0</v>
      </c>
      <c r="F738">
        <f>+SUMIFS('INV. EDADES'!F:F,'INV. EDADES'!I:I,A738,'INV. EDADES'!G:G,C738)</f>
        <v>0</v>
      </c>
      <c r="G738">
        <f t="shared" si="22"/>
        <v>0</v>
      </c>
      <c r="H738" s="22">
        <f t="shared" si="23"/>
        <v>0</v>
      </c>
    </row>
    <row r="739" spans="1:8">
      <c r="A739" t="s">
        <v>464</v>
      </c>
      <c r="B739" t="s">
        <v>490</v>
      </c>
      <c r="C739">
        <v>10473</v>
      </c>
      <c r="D739" t="s">
        <v>544</v>
      </c>
      <c r="E739">
        <f>+SUMIFS(Tabla1[cantidad],Tabla1[articulo],C739,Tabla1[id_item_bodega2],A739,Tabla1[GRUPO],COMP!B490)</f>
        <v>0</v>
      </c>
      <c r="F739">
        <f>+SUMIFS('INV. EDADES'!F:F,'INV. EDADES'!I:I,A739,'INV. EDADES'!G:G,C739)</f>
        <v>0</v>
      </c>
      <c r="G739">
        <f t="shared" si="22"/>
        <v>0</v>
      </c>
      <c r="H739" s="22">
        <f t="shared" si="23"/>
        <v>0</v>
      </c>
    </row>
    <row r="740" spans="1:8">
      <c r="A740" t="s">
        <v>464</v>
      </c>
      <c r="B740" t="s">
        <v>490</v>
      </c>
      <c r="C740">
        <v>12306</v>
      </c>
      <c r="D740" t="s">
        <v>579</v>
      </c>
      <c r="E740">
        <f>+SUMIFS(Tabla1[cantidad],Tabla1[articulo],C740,Tabla1[id_item_bodega2],A740,Tabla1[GRUPO],COMP!B491)</f>
        <v>0</v>
      </c>
      <c r="F740">
        <f>+SUMIFS('INV. EDADES'!F:F,'INV. EDADES'!I:I,A740,'INV. EDADES'!G:G,C740)</f>
        <v>0</v>
      </c>
      <c r="G740">
        <f t="shared" si="22"/>
        <v>0</v>
      </c>
      <c r="H740" s="22">
        <f t="shared" si="23"/>
        <v>0</v>
      </c>
    </row>
    <row r="741" spans="1:8">
      <c r="A741" t="s">
        <v>464</v>
      </c>
      <c r="B741" t="s">
        <v>490</v>
      </c>
      <c r="C741">
        <v>12347</v>
      </c>
      <c r="D741" t="s">
        <v>74</v>
      </c>
      <c r="E741">
        <f>+SUMIFS(Tabla1[cantidad],Tabla1[articulo],C741,Tabla1[id_item_bodega2],A741,Tabla1[GRUPO],COMP!B492)</f>
        <v>0</v>
      </c>
      <c r="F741">
        <f>+SUMIFS('INV. EDADES'!F:F,'INV. EDADES'!I:I,A741,'INV. EDADES'!G:G,C741)</f>
        <v>0</v>
      </c>
      <c r="G741">
        <f t="shared" si="22"/>
        <v>0</v>
      </c>
      <c r="H741" s="22">
        <f t="shared" si="23"/>
        <v>0</v>
      </c>
    </row>
    <row r="742" spans="1:8">
      <c r="A742" t="s">
        <v>464</v>
      </c>
      <c r="B742" t="s">
        <v>490</v>
      </c>
      <c r="C742">
        <v>13311</v>
      </c>
      <c r="D742" t="s">
        <v>580</v>
      </c>
      <c r="E742">
        <f>+SUMIFS(Tabla1[cantidad],Tabla1[articulo],C742,Tabla1[id_item_bodega2],A742,Tabla1[GRUPO],COMP!B493)</f>
        <v>0</v>
      </c>
      <c r="F742">
        <f>+SUMIFS('INV. EDADES'!F:F,'INV. EDADES'!I:I,A742,'INV. EDADES'!G:G,C742)</f>
        <v>0</v>
      </c>
      <c r="G742">
        <f t="shared" si="22"/>
        <v>0</v>
      </c>
      <c r="H742" s="22">
        <f t="shared" si="23"/>
        <v>0</v>
      </c>
    </row>
    <row r="743" spans="1:8">
      <c r="A743" t="s">
        <v>464</v>
      </c>
      <c r="B743" t="s">
        <v>490</v>
      </c>
      <c r="C743">
        <v>10305</v>
      </c>
      <c r="D743" t="s">
        <v>537</v>
      </c>
      <c r="E743">
        <f>+SUMIFS(Tabla1[cantidad],Tabla1[articulo],C743,Tabla1[id_item_bodega2],A743,Tabla1[GRUPO],COMP!B494)</f>
        <v>0</v>
      </c>
      <c r="F743">
        <f>+SUMIFS('INV. EDADES'!F:F,'INV. EDADES'!I:I,A743,'INV. EDADES'!G:G,C743)</f>
        <v>0</v>
      </c>
      <c r="G743">
        <f t="shared" si="22"/>
        <v>0</v>
      </c>
      <c r="H743" s="22">
        <f t="shared" si="23"/>
        <v>0</v>
      </c>
    </row>
    <row r="744" spans="1:8">
      <c r="A744" t="s">
        <v>464</v>
      </c>
      <c r="B744" t="s">
        <v>490</v>
      </c>
      <c r="C744">
        <v>10389</v>
      </c>
      <c r="D744" t="s">
        <v>71</v>
      </c>
      <c r="E744">
        <f>+SUMIFS(Tabla1[cantidad],Tabla1[articulo],C744,Tabla1[id_item_bodega2],A744,Tabla1[GRUPO],COMP!B495)</f>
        <v>0</v>
      </c>
      <c r="F744">
        <f>+SUMIFS('INV. EDADES'!F:F,'INV. EDADES'!I:I,A744,'INV. EDADES'!G:G,C744)</f>
        <v>0</v>
      </c>
      <c r="G744">
        <f t="shared" si="22"/>
        <v>0</v>
      </c>
      <c r="H744" s="22">
        <f t="shared" si="23"/>
        <v>0</v>
      </c>
    </row>
    <row r="745" spans="1:8">
      <c r="A745" t="s">
        <v>464</v>
      </c>
      <c r="B745" t="s">
        <v>490</v>
      </c>
      <c r="C745">
        <v>10405</v>
      </c>
      <c r="D745" t="s">
        <v>542</v>
      </c>
      <c r="E745">
        <f>+SUMIFS(Tabla1[cantidad],Tabla1[articulo],C745,Tabla1[id_item_bodega2],A745,Tabla1[GRUPO],COMP!B496)</f>
        <v>0</v>
      </c>
      <c r="F745">
        <f>+SUMIFS('INV. EDADES'!F:F,'INV. EDADES'!I:I,A745,'INV. EDADES'!G:G,C745)</f>
        <v>0</v>
      </c>
      <c r="G745">
        <f t="shared" si="22"/>
        <v>0</v>
      </c>
      <c r="H745" s="22">
        <f t="shared" si="23"/>
        <v>0</v>
      </c>
    </row>
    <row r="746" spans="1:8">
      <c r="A746" t="s">
        <v>464</v>
      </c>
      <c r="B746" t="s">
        <v>490</v>
      </c>
      <c r="C746">
        <v>10490</v>
      </c>
      <c r="D746" t="s">
        <v>476</v>
      </c>
      <c r="E746">
        <f>+SUMIFS(Tabla1[cantidad],Tabla1[articulo],C746,Tabla1[id_item_bodega2],A746,Tabla1[GRUPO],COMP!B497)</f>
        <v>0</v>
      </c>
      <c r="F746">
        <f>+SUMIFS('INV. EDADES'!F:F,'INV. EDADES'!I:I,A746,'INV. EDADES'!G:G,C746)</f>
        <v>0</v>
      </c>
      <c r="G746">
        <f t="shared" si="22"/>
        <v>0</v>
      </c>
      <c r="H746" s="22">
        <f t="shared" si="23"/>
        <v>0</v>
      </c>
    </row>
    <row r="747" spans="1:8">
      <c r="A747" t="s">
        <v>464</v>
      </c>
      <c r="B747" t="s">
        <v>490</v>
      </c>
      <c r="C747">
        <v>10488</v>
      </c>
      <c r="D747" t="s">
        <v>607</v>
      </c>
      <c r="E747">
        <f>+SUMIFS(Tabla1[cantidad],Tabla1[articulo],C747,Tabla1[id_item_bodega2],A747,Tabla1[GRUPO],COMP!B498)</f>
        <v>0</v>
      </c>
      <c r="F747">
        <f>+SUMIFS('INV. EDADES'!F:F,'INV. EDADES'!I:I,A747,'INV. EDADES'!G:G,C747)</f>
        <v>0</v>
      </c>
      <c r="G747">
        <f t="shared" si="22"/>
        <v>0</v>
      </c>
      <c r="H747" s="22">
        <f t="shared" si="23"/>
        <v>0</v>
      </c>
    </row>
    <row r="748" spans="1:8">
      <c r="A748" t="s">
        <v>464</v>
      </c>
      <c r="B748" t="s">
        <v>490</v>
      </c>
      <c r="C748">
        <v>10312</v>
      </c>
      <c r="D748" t="s">
        <v>540</v>
      </c>
      <c r="E748">
        <f>+SUMIFS(Tabla1[cantidad],Tabla1[articulo],C748,Tabla1[id_item_bodega2],A748,Tabla1[GRUPO],COMP!B499)</f>
        <v>0</v>
      </c>
      <c r="F748">
        <f>+SUMIFS('INV. EDADES'!F:F,'INV. EDADES'!I:I,A748,'INV. EDADES'!G:G,C748)</f>
        <v>0</v>
      </c>
      <c r="G748">
        <f t="shared" si="22"/>
        <v>0</v>
      </c>
      <c r="H748" s="22">
        <f t="shared" si="23"/>
        <v>0</v>
      </c>
    </row>
    <row r="749" spans="1:8">
      <c r="A749" t="s">
        <v>464</v>
      </c>
      <c r="B749" t="s">
        <v>490</v>
      </c>
      <c r="C749">
        <v>10589</v>
      </c>
      <c r="D749" t="s">
        <v>73</v>
      </c>
      <c r="E749">
        <f>+SUMIFS(Tabla1[cantidad],Tabla1[articulo],C749,Tabla1[id_item_bodega2],A749,Tabla1[GRUPO],COMP!B500)</f>
        <v>0</v>
      </c>
      <c r="F749">
        <f>+SUMIFS('INV. EDADES'!F:F,'INV. EDADES'!I:I,A749,'INV. EDADES'!G:G,C749)</f>
        <v>0</v>
      </c>
      <c r="G749">
        <f t="shared" si="22"/>
        <v>0</v>
      </c>
      <c r="H749" s="22">
        <f t="shared" si="23"/>
        <v>0</v>
      </c>
    </row>
    <row r="750" spans="1:8">
      <c r="A750" t="s">
        <v>464</v>
      </c>
      <c r="B750" t="s">
        <v>490</v>
      </c>
      <c r="C750">
        <v>10580</v>
      </c>
      <c r="D750" t="s">
        <v>548</v>
      </c>
      <c r="E750">
        <f>+SUMIFS(Tabla1[cantidad],Tabla1[articulo],C750,Tabla1[id_item_bodega2],A750,Tabla1[GRUPO],COMP!B501)</f>
        <v>0</v>
      </c>
      <c r="F750">
        <f>+SUMIFS('INV. EDADES'!F:F,'INV. EDADES'!I:I,A750,'INV. EDADES'!G:G,C750)</f>
        <v>0</v>
      </c>
      <c r="G750">
        <f t="shared" si="22"/>
        <v>0</v>
      </c>
      <c r="H750" s="22">
        <f t="shared" si="23"/>
        <v>0</v>
      </c>
    </row>
    <row r="751" spans="1:8">
      <c r="A751" t="s">
        <v>464</v>
      </c>
      <c r="B751" t="s">
        <v>490</v>
      </c>
      <c r="C751">
        <v>13380</v>
      </c>
      <c r="D751" t="s">
        <v>534</v>
      </c>
      <c r="E751">
        <f>+SUMIFS(Tabla1[cantidad],Tabla1[articulo],C751,Tabla1[id_item_bodega2],A751,Tabla1[GRUPO],COMP!B502)</f>
        <v>0</v>
      </c>
      <c r="F751">
        <f>+SUMIFS('INV. EDADES'!F:F,'INV. EDADES'!I:I,A751,'INV. EDADES'!G:G,C751)</f>
        <v>0</v>
      </c>
      <c r="G751">
        <f t="shared" si="22"/>
        <v>0</v>
      </c>
      <c r="H751" s="22">
        <f t="shared" si="23"/>
        <v>0</v>
      </c>
    </row>
    <row r="752" spans="1:8">
      <c r="A752" t="s">
        <v>464</v>
      </c>
      <c r="B752" t="s">
        <v>490</v>
      </c>
      <c r="C752">
        <v>13580</v>
      </c>
      <c r="D752" t="s">
        <v>535</v>
      </c>
      <c r="E752">
        <f>+SUMIFS(Tabla1[cantidad],Tabla1[articulo],C752,Tabla1[id_item_bodega2],A752,Tabla1[GRUPO],COMP!B503)</f>
        <v>0</v>
      </c>
      <c r="F752">
        <f>+SUMIFS('INV. EDADES'!F:F,'INV. EDADES'!I:I,A752,'INV. EDADES'!G:G,C752)</f>
        <v>0</v>
      </c>
      <c r="G752">
        <f t="shared" si="22"/>
        <v>0</v>
      </c>
      <c r="H752" s="22">
        <f t="shared" si="23"/>
        <v>0</v>
      </c>
    </row>
    <row r="753" spans="1:8">
      <c r="A753" t="s">
        <v>464</v>
      </c>
      <c r="B753" t="s">
        <v>490</v>
      </c>
      <c r="C753">
        <v>12360</v>
      </c>
      <c r="D753" t="s">
        <v>584</v>
      </c>
      <c r="E753">
        <f>+SUMIFS(Tabla1[cantidad],Tabla1[articulo],C753,Tabla1[id_item_bodega2],A753,Tabla1[GRUPO],COMP!B504)</f>
        <v>0</v>
      </c>
      <c r="F753">
        <f>+SUMIFS('INV. EDADES'!F:F,'INV. EDADES'!I:I,A753,'INV. EDADES'!G:G,C753)</f>
        <v>0</v>
      </c>
      <c r="G753">
        <f t="shared" si="22"/>
        <v>0</v>
      </c>
      <c r="H753" s="22">
        <f t="shared" si="23"/>
        <v>0</v>
      </c>
    </row>
    <row r="754" spans="1:8">
      <c r="A754" t="s">
        <v>464</v>
      </c>
      <c r="B754" t="s">
        <v>490</v>
      </c>
      <c r="C754">
        <v>12470</v>
      </c>
      <c r="D754" t="s">
        <v>447</v>
      </c>
      <c r="E754">
        <f>+SUMIFS(Tabla1[cantidad],Tabla1[articulo],C754,Tabla1[id_item_bodega2],A754,Tabla1[GRUPO],COMP!B505)</f>
        <v>0</v>
      </c>
      <c r="F754">
        <f>+SUMIFS('INV. EDADES'!F:F,'INV. EDADES'!I:I,A754,'INV. EDADES'!G:G,C754)</f>
        <v>0</v>
      </c>
      <c r="G754">
        <f t="shared" si="22"/>
        <v>0</v>
      </c>
      <c r="H754" s="22">
        <f t="shared" si="23"/>
        <v>0</v>
      </c>
    </row>
    <row r="755" spans="1:8">
      <c r="A755" t="s">
        <v>464</v>
      </c>
      <c r="B755" t="s">
        <v>490</v>
      </c>
      <c r="C755">
        <v>10489</v>
      </c>
      <c r="D755" t="s">
        <v>546</v>
      </c>
      <c r="E755">
        <f>+SUMIFS(Tabla1[cantidad],Tabla1[articulo],C755,Tabla1[id_item_bodega2],A755,Tabla1[GRUPO],COMP!B506)</f>
        <v>0</v>
      </c>
      <c r="F755">
        <f>+SUMIFS('INV. EDADES'!F:F,'INV. EDADES'!I:I,A755,'INV. EDADES'!G:G,C755)</f>
        <v>0</v>
      </c>
      <c r="G755">
        <f t="shared" si="22"/>
        <v>0</v>
      </c>
      <c r="H755" s="22">
        <f t="shared" si="23"/>
        <v>0</v>
      </c>
    </row>
    <row r="756" spans="1:8">
      <c r="A756" t="s">
        <v>464</v>
      </c>
      <c r="B756" t="s">
        <v>490</v>
      </c>
      <c r="C756">
        <v>10416</v>
      </c>
      <c r="D756" t="s">
        <v>581</v>
      </c>
      <c r="E756">
        <f>+SUMIFS(Tabla1[cantidad],Tabla1[articulo],C756,Tabla1[id_item_bodega2],A756,Tabla1[GRUPO],COMP!B507)</f>
        <v>0</v>
      </c>
      <c r="F756">
        <f>+SUMIFS('INV. EDADES'!F:F,'INV. EDADES'!I:I,A756,'INV. EDADES'!G:G,C756)</f>
        <v>0</v>
      </c>
      <c r="G756">
        <f t="shared" si="22"/>
        <v>0</v>
      </c>
      <c r="H756" s="22">
        <f t="shared" si="23"/>
        <v>0</v>
      </c>
    </row>
    <row r="757" spans="1:8">
      <c r="A757" t="s">
        <v>464</v>
      </c>
      <c r="B757" t="s">
        <v>490</v>
      </c>
      <c r="C757">
        <v>10367</v>
      </c>
      <c r="D757" t="s">
        <v>606</v>
      </c>
      <c r="E757">
        <f>+SUMIFS(Tabla1[cantidad],Tabla1[articulo],C757,Tabla1[id_item_bodega2],A757,Tabla1[GRUPO],COMP!B508)</f>
        <v>0</v>
      </c>
      <c r="F757">
        <f>+SUMIFS('INV. EDADES'!F:F,'INV. EDADES'!I:I,A757,'INV. EDADES'!G:G,C757)</f>
        <v>0</v>
      </c>
      <c r="G757">
        <f t="shared" si="22"/>
        <v>0</v>
      </c>
      <c r="H757" s="22">
        <f t="shared" si="23"/>
        <v>0</v>
      </c>
    </row>
    <row r="758" spans="1:8">
      <c r="A758" t="s">
        <v>464</v>
      </c>
      <c r="B758" t="s">
        <v>490</v>
      </c>
      <c r="C758">
        <v>10309</v>
      </c>
      <c r="D758" t="s">
        <v>539</v>
      </c>
      <c r="E758">
        <f>+SUMIFS(Tabla1[cantidad],Tabla1[articulo],C758,Tabla1[id_item_bodega2],A758,Tabla1[GRUPO],COMP!B509)</f>
        <v>0</v>
      </c>
      <c r="F758">
        <f>+SUMIFS('INV. EDADES'!F:F,'INV. EDADES'!I:I,A758,'INV. EDADES'!G:G,C758)</f>
        <v>0</v>
      </c>
      <c r="G758">
        <f t="shared" si="22"/>
        <v>0</v>
      </c>
      <c r="H758" s="22">
        <f t="shared" si="23"/>
        <v>0</v>
      </c>
    </row>
    <row r="759" spans="1:8">
      <c r="A759" t="s">
        <v>464</v>
      </c>
      <c r="B759" t="s">
        <v>490</v>
      </c>
      <c r="C759">
        <v>10388</v>
      </c>
      <c r="D759" t="s">
        <v>541</v>
      </c>
      <c r="E759">
        <f>+SUMIFS(Tabla1[cantidad],Tabla1[articulo],C759,Tabla1[id_item_bodega2],A759,Tabla1[GRUPO],COMP!B510)</f>
        <v>0</v>
      </c>
      <c r="F759">
        <f>+SUMIFS('INV. EDADES'!F:F,'INV. EDADES'!I:I,A759,'INV. EDADES'!G:G,C759)</f>
        <v>0</v>
      </c>
      <c r="G759">
        <f t="shared" si="22"/>
        <v>0</v>
      </c>
      <c r="H759" s="22">
        <f t="shared" si="23"/>
        <v>0</v>
      </c>
    </row>
    <row r="760" spans="1:8">
      <c r="A760" t="s">
        <v>464</v>
      </c>
      <c r="B760" t="s">
        <v>490</v>
      </c>
      <c r="C760">
        <v>10205</v>
      </c>
      <c r="D760" t="s">
        <v>552</v>
      </c>
      <c r="E760">
        <f>+SUMIFS(Tabla1[cantidad],Tabla1[articulo],C760,Tabla1[id_item_bodega2],A760,Tabla1[GRUPO],COMP!B511)</f>
        <v>0</v>
      </c>
      <c r="F760">
        <f>+SUMIFS('INV. EDADES'!F:F,'INV. EDADES'!I:I,A760,'INV. EDADES'!G:G,C760)</f>
        <v>0</v>
      </c>
      <c r="G760">
        <f t="shared" si="22"/>
        <v>0</v>
      </c>
      <c r="H760" s="22">
        <f t="shared" si="23"/>
        <v>0</v>
      </c>
    </row>
    <row r="761" spans="1:8">
      <c r="A761" t="s">
        <v>464</v>
      </c>
      <c r="B761" t="s">
        <v>490</v>
      </c>
      <c r="C761">
        <v>10307</v>
      </c>
      <c r="D761" t="s">
        <v>538</v>
      </c>
      <c r="E761">
        <f>+SUMIFS(Tabla1[cantidad],Tabla1[articulo],C761,Tabla1[id_item_bodega2],A761,Tabla1[GRUPO],COMP!B512)</f>
        <v>0</v>
      </c>
      <c r="F761">
        <f>+SUMIFS('INV. EDADES'!F:F,'INV. EDADES'!I:I,A761,'INV. EDADES'!G:G,C761)</f>
        <v>0</v>
      </c>
      <c r="G761">
        <f t="shared" si="22"/>
        <v>0</v>
      </c>
      <c r="H761" s="22">
        <f t="shared" si="23"/>
        <v>0</v>
      </c>
    </row>
    <row r="762" spans="1:8">
      <c r="A762" t="s">
        <v>464</v>
      </c>
      <c r="B762" t="s">
        <v>490</v>
      </c>
      <c r="C762">
        <v>10380</v>
      </c>
      <c r="D762" t="s">
        <v>565</v>
      </c>
      <c r="E762">
        <f>+SUMIFS(Tabla1[cantidad],Tabla1[articulo],C762,Tabla1[id_item_bodega2],A762,Tabla1[GRUPO],COMP!B513)</f>
        <v>0</v>
      </c>
      <c r="F762">
        <f>+SUMIFS('INV. EDADES'!F:F,'INV. EDADES'!I:I,A762,'INV. EDADES'!G:G,C762)</f>
        <v>0</v>
      </c>
      <c r="G762">
        <f t="shared" si="22"/>
        <v>0</v>
      </c>
      <c r="H762" s="22">
        <f t="shared" si="23"/>
        <v>0</v>
      </c>
    </row>
    <row r="763" spans="1:8">
      <c r="A763" t="s">
        <v>464</v>
      </c>
      <c r="B763" t="s">
        <v>490</v>
      </c>
      <c r="C763">
        <v>10409</v>
      </c>
      <c r="D763" t="s">
        <v>566</v>
      </c>
      <c r="E763">
        <f>+SUMIFS(Tabla1[cantidad],Tabla1[articulo],C763,Tabla1[id_item_bodega2],A763,Tabla1[GRUPO],COMP!B514)</f>
        <v>0</v>
      </c>
      <c r="F763">
        <f>+SUMIFS('INV. EDADES'!F:F,'INV. EDADES'!I:I,A763,'INV. EDADES'!G:G,C763)</f>
        <v>0</v>
      </c>
      <c r="G763">
        <f t="shared" si="22"/>
        <v>0</v>
      </c>
      <c r="H763" s="22">
        <f t="shared" si="23"/>
        <v>0</v>
      </c>
    </row>
    <row r="764" spans="1:8">
      <c r="A764" t="s">
        <v>464</v>
      </c>
      <c r="B764" t="s">
        <v>490</v>
      </c>
      <c r="C764">
        <v>10511</v>
      </c>
      <c r="D764" t="s">
        <v>547</v>
      </c>
      <c r="E764">
        <f>+SUMIFS(Tabla1[cantidad],Tabla1[articulo],C764,Tabla1[id_item_bodega2],A764,Tabla1[GRUPO],COMP!B516)</f>
        <v>0</v>
      </c>
      <c r="F764">
        <f>+SUMIFS('INV. EDADES'!F:F,'INV. EDADES'!I:I,A764,'INV. EDADES'!G:G,C764)</f>
        <v>0</v>
      </c>
      <c r="G764">
        <f t="shared" si="22"/>
        <v>0</v>
      </c>
      <c r="H764" s="22">
        <f t="shared" si="23"/>
        <v>0</v>
      </c>
    </row>
    <row r="765" spans="1:8">
      <c r="A765" t="s">
        <v>464</v>
      </c>
      <c r="B765" t="s">
        <v>490</v>
      </c>
      <c r="C765">
        <v>10588</v>
      </c>
      <c r="D765" t="s">
        <v>549</v>
      </c>
      <c r="E765">
        <f>+SUMIFS(Tabla1[cantidad],Tabla1[articulo],C765,Tabla1[id_item_bodega2],A765,Tabla1[GRUPO],COMP!B517)</f>
        <v>0</v>
      </c>
      <c r="F765">
        <f>+SUMIFS('INV. EDADES'!F:F,'INV. EDADES'!I:I,A765,'INV. EDADES'!G:G,C765)</f>
        <v>0</v>
      </c>
      <c r="G765">
        <f t="shared" si="22"/>
        <v>0</v>
      </c>
      <c r="H765" s="22">
        <f t="shared" si="23"/>
        <v>0</v>
      </c>
    </row>
    <row r="766" spans="1:8">
      <c r="A766" t="s">
        <v>464</v>
      </c>
      <c r="B766" t="s">
        <v>490</v>
      </c>
      <c r="C766">
        <v>11301</v>
      </c>
      <c r="D766" t="s">
        <v>550</v>
      </c>
      <c r="E766">
        <f>+SUMIFS(Tabla1[cantidad],Tabla1[articulo],C766,Tabla1[id_item_bodega2],A766,Tabla1[GRUPO],COMP!B518)</f>
        <v>0</v>
      </c>
      <c r="F766">
        <f>+SUMIFS('INV. EDADES'!F:F,'INV. EDADES'!I:I,A766,'INV. EDADES'!G:G,C766)</f>
        <v>0</v>
      </c>
      <c r="G766">
        <f t="shared" si="22"/>
        <v>0</v>
      </c>
      <c r="H766" s="22">
        <f t="shared" si="23"/>
        <v>0</v>
      </c>
    </row>
    <row r="767" spans="1:8">
      <c r="A767" t="s">
        <v>464</v>
      </c>
      <c r="B767" t="s">
        <v>490</v>
      </c>
      <c r="C767">
        <v>11401</v>
      </c>
      <c r="D767" t="s">
        <v>583</v>
      </c>
      <c r="E767">
        <f>+SUMIFS(Tabla1[cantidad],Tabla1[articulo],C767,Tabla1[id_item_bodega2],A767,Tabla1[GRUPO],COMP!B519)</f>
        <v>0</v>
      </c>
      <c r="F767">
        <f>+SUMIFS('INV. EDADES'!F:F,'INV. EDADES'!I:I,A767,'INV. EDADES'!G:G,C767)</f>
        <v>0</v>
      </c>
      <c r="G767">
        <f t="shared" si="22"/>
        <v>0</v>
      </c>
      <c r="H767" s="22">
        <f t="shared" si="23"/>
        <v>0</v>
      </c>
    </row>
    <row r="768" spans="1:8">
      <c r="A768" t="s">
        <v>464</v>
      </c>
      <c r="B768" t="s">
        <v>490</v>
      </c>
      <c r="C768">
        <v>12301</v>
      </c>
      <c r="D768" t="s">
        <v>578</v>
      </c>
      <c r="E768">
        <f>+SUMIFS(Tabla1[cantidad],Tabla1[articulo],C768,Tabla1[id_item_bodega2],A768,Tabla1[GRUPO],COMP!B520)</f>
        <v>0</v>
      </c>
      <c r="F768">
        <f>+SUMIFS('INV. EDADES'!F:F,'INV. EDADES'!I:I,A768,'INV. EDADES'!G:G,C768)</f>
        <v>0</v>
      </c>
      <c r="G768">
        <f t="shared" si="22"/>
        <v>0</v>
      </c>
      <c r="H768" s="22">
        <f t="shared" si="23"/>
        <v>0</v>
      </c>
    </row>
    <row r="769" spans="1:8">
      <c r="A769" t="s">
        <v>464</v>
      </c>
      <c r="B769" t="s">
        <v>490</v>
      </c>
      <c r="C769">
        <v>12460</v>
      </c>
      <c r="D769" t="s">
        <v>585</v>
      </c>
      <c r="E769">
        <f>+SUMIFS(Tabla1[cantidad],Tabla1[articulo],C769,Tabla1[id_item_bodega2],A769,Tabla1[GRUPO],COMP!B521)</f>
        <v>0</v>
      </c>
      <c r="F769">
        <f>+SUMIFS('INV. EDADES'!F:F,'INV. EDADES'!I:I,A769,'INV. EDADES'!G:G,C769)</f>
        <v>0</v>
      </c>
      <c r="G769">
        <f t="shared" si="22"/>
        <v>0</v>
      </c>
      <c r="H769" s="22">
        <f t="shared" si="23"/>
        <v>0</v>
      </c>
    </row>
    <row r="770" spans="1:8">
      <c r="A770" t="s">
        <v>464</v>
      </c>
      <c r="B770" t="s">
        <v>490</v>
      </c>
      <c r="C770">
        <v>13203</v>
      </c>
      <c r="D770" t="s">
        <v>551</v>
      </c>
      <c r="E770">
        <f>+SUMIFS(Tabla1[cantidad],Tabla1[articulo],C770,Tabla1[id_item_bodega2],A770,Tabla1[GRUPO],COMP!B522)</f>
        <v>0</v>
      </c>
      <c r="F770">
        <f>+SUMIFS('INV. EDADES'!F:F,'INV. EDADES'!I:I,A770,'INV. EDADES'!G:G,C770)</f>
        <v>0</v>
      </c>
      <c r="G770">
        <f t="shared" ref="G770:G833" si="24">+E770-F770</f>
        <v>0</v>
      </c>
      <c r="H770" s="22">
        <f t="shared" ref="H770:H833" si="25">IFERROR(+G770/E770,0)</f>
        <v>0</v>
      </c>
    </row>
    <row r="771" spans="1:8">
      <c r="A771" t="s">
        <v>464</v>
      </c>
      <c r="B771" t="s">
        <v>490</v>
      </c>
      <c r="C771">
        <v>71901</v>
      </c>
      <c r="D771" t="s">
        <v>47</v>
      </c>
      <c r="E771">
        <f>+SUMIFS(Tabla1[cantidad],Tabla1[articulo],C771,Tabla1[id_item_bodega2],A771,Tabla1[GRUPO],COMP!B523)</f>
        <v>0</v>
      </c>
      <c r="F771">
        <f>+SUMIFS('INV. EDADES'!F:F,'INV. EDADES'!I:I,A771,'INV. EDADES'!G:G,C771)</f>
        <v>0</v>
      </c>
      <c r="G771">
        <f t="shared" si="24"/>
        <v>0</v>
      </c>
      <c r="H771" s="22">
        <f t="shared" si="25"/>
        <v>0</v>
      </c>
    </row>
    <row r="772" spans="1:8">
      <c r="A772" t="s">
        <v>464</v>
      </c>
      <c r="B772" t="s">
        <v>490</v>
      </c>
      <c r="C772">
        <v>76401</v>
      </c>
      <c r="D772" t="s">
        <v>533</v>
      </c>
      <c r="E772">
        <f>+SUMIFS(Tabla1[cantidad],Tabla1[articulo],C772,Tabla1[id_item_bodega2],A772,Tabla1[GRUPO],COMP!B524)</f>
        <v>0</v>
      </c>
      <c r="F772">
        <f>+SUMIFS('INV. EDADES'!F:F,'INV. EDADES'!I:I,A772,'INV. EDADES'!G:G,C772)</f>
        <v>0</v>
      </c>
      <c r="G772">
        <f t="shared" si="24"/>
        <v>0</v>
      </c>
      <c r="H772" s="22">
        <f t="shared" si="25"/>
        <v>0</v>
      </c>
    </row>
    <row r="773" spans="1:8">
      <c r="A773" t="s">
        <v>464</v>
      </c>
      <c r="B773" t="s">
        <v>490</v>
      </c>
      <c r="C773">
        <v>72101</v>
      </c>
      <c r="D773" t="s">
        <v>582</v>
      </c>
      <c r="E773">
        <f>+SUMIFS(Tabla1[cantidad],Tabla1[articulo],C773,Tabla1[id_item_bodega2],A773,Tabla1[GRUPO],COMP!B525)</f>
        <v>0</v>
      </c>
      <c r="F773">
        <f>+SUMIFS('INV. EDADES'!F:F,'INV. EDADES'!I:I,A773,'INV. EDADES'!G:G,C773)</f>
        <v>0</v>
      </c>
      <c r="G773">
        <f t="shared" si="24"/>
        <v>0</v>
      </c>
      <c r="H773" s="22">
        <f t="shared" si="25"/>
        <v>0</v>
      </c>
    </row>
    <row r="774" spans="1:8">
      <c r="A774" t="s">
        <v>464</v>
      </c>
      <c r="B774" t="s">
        <v>490</v>
      </c>
      <c r="C774">
        <v>90</v>
      </c>
      <c r="D774" t="s">
        <v>100</v>
      </c>
      <c r="E774">
        <f>+SUMIFS(Tabla1[cantidad],Tabla1[articulo],C774,Tabla1[id_item_bodega2],A774,Tabla1[GRUPO],COMP!B526)</f>
        <v>0</v>
      </c>
      <c r="F774">
        <f>+SUMIFS('INV. EDADES'!F:F,'INV. EDADES'!I:I,A774,'INV. EDADES'!G:G,C774)</f>
        <v>0</v>
      </c>
      <c r="G774">
        <f t="shared" si="24"/>
        <v>0</v>
      </c>
      <c r="H774" s="22">
        <f t="shared" si="25"/>
        <v>0</v>
      </c>
    </row>
    <row r="775" spans="1:8">
      <c r="A775" t="s">
        <v>464</v>
      </c>
      <c r="B775" t="s">
        <v>490</v>
      </c>
      <c r="C775">
        <v>12380</v>
      </c>
      <c r="D775" t="s">
        <v>65</v>
      </c>
      <c r="E775">
        <f>+SUMIFS(Tabla1[cantidad],Tabla1[articulo],C775,Tabla1[id_item_bodega2],A775,Tabla1[GRUPO],COMP!B452)</f>
        <v>0</v>
      </c>
      <c r="F775">
        <f>+SUMIFS('INV. EDADES'!F:F,'INV. EDADES'!I:I,A775,'INV. EDADES'!G:G,C775)</f>
        <v>0</v>
      </c>
      <c r="G775">
        <f t="shared" si="24"/>
        <v>0</v>
      </c>
      <c r="H775" s="22">
        <f t="shared" si="25"/>
        <v>0</v>
      </c>
    </row>
    <row r="776" spans="1:8">
      <c r="A776" t="s">
        <v>464</v>
      </c>
      <c r="B776" t="s">
        <v>490</v>
      </c>
      <c r="C776">
        <v>10102</v>
      </c>
      <c r="D776" t="s">
        <v>24</v>
      </c>
      <c r="E776">
        <f>+SUMIFS(Tabla1[cantidad],Tabla1[articulo],C776,Tabla1[id_item_bodega2],A776,Tabla1[GRUPO],COMP!B424)</f>
        <v>0</v>
      </c>
      <c r="F776">
        <f>+SUMIFS('INV. EDADES'!F:F,'INV. EDADES'!I:I,A776,'INV. EDADES'!G:G,C776)</f>
        <v>0</v>
      </c>
      <c r="G776">
        <f t="shared" si="24"/>
        <v>0</v>
      </c>
      <c r="H776" s="22">
        <f t="shared" si="25"/>
        <v>0</v>
      </c>
    </row>
    <row r="777" spans="1:8">
      <c r="A777" t="s">
        <v>464</v>
      </c>
      <c r="B777" t="s">
        <v>490</v>
      </c>
      <c r="C777">
        <v>79201</v>
      </c>
      <c r="D777" t="s">
        <v>50</v>
      </c>
      <c r="E777">
        <f>+SUMIFS(Tabla1[cantidad],Tabla1[articulo],C777,Tabla1[id_item_bodega2],A777,Tabla1[GRUPO],COMP!B444)</f>
        <v>0</v>
      </c>
      <c r="F777">
        <f>+SUMIFS('INV. EDADES'!F:F,'INV. EDADES'!I:I,A777,'INV. EDADES'!G:G,C777)</f>
        <v>0</v>
      </c>
      <c r="G777">
        <f t="shared" si="24"/>
        <v>0</v>
      </c>
      <c r="H777" s="22">
        <f t="shared" si="25"/>
        <v>0</v>
      </c>
    </row>
    <row r="778" spans="1:8">
      <c r="A778" t="s">
        <v>464</v>
      </c>
      <c r="B778" t="s">
        <v>490</v>
      </c>
      <c r="C778">
        <v>79101</v>
      </c>
      <c r="D778" t="s">
        <v>57</v>
      </c>
      <c r="E778">
        <f>+SUMIFS(Tabla1[cantidad],Tabla1[articulo],C778,Tabla1[id_item_bodega2],A778,Tabla1[GRUPO],COMP!B443)</f>
        <v>0</v>
      </c>
      <c r="F778">
        <f>+SUMIFS('INV. EDADES'!F:F,'INV. EDADES'!I:I,A778,'INV. EDADES'!G:G,C778)</f>
        <v>0</v>
      </c>
      <c r="G778">
        <f t="shared" si="24"/>
        <v>0</v>
      </c>
      <c r="H778" s="22">
        <f t="shared" si="25"/>
        <v>0</v>
      </c>
    </row>
    <row r="779" spans="1:8">
      <c r="A779" t="s">
        <v>464</v>
      </c>
      <c r="B779" t="s">
        <v>490</v>
      </c>
      <c r="C779">
        <v>10401</v>
      </c>
      <c r="D779" t="s">
        <v>34</v>
      </c>
      <c r="E779">
        <f>+SUMIFS(Tabla1[cantidad],Tabla1[articulo],C779,Tabla1[id_item_bodega2],A779,Tabla1[GRUPO],COMP!B430)</f>
        <v>0</v>
      </c>
      <c r="F779">
        <f>+SUMIFS('INV. EDADES'!F:F,'INV. EDADES'!I:I,A779,'INV. EDADES'!G:G,C779)</f>
        <v>0</v>
      </c>
      <c r="G779">
        <f t="shared" si="24"/>
        <v>0</v>
      </c>
      <c r="H779" s="22">
        <f t="shared" si="25"/>
        <v>0</v>
      </c>
    </row>
    <row r="780" spans="1:8">
      <c r="A780" t="s">
        <v>464</v>
      </c>
      <c r="B780" t="s">
        <v>490</v>
      </c>
      <c r="C780">
        <v>10358</v>
      </c>
      <c r="D780" t="s">
        <v>33</v>
      </c>
      <c r="E780">
        <f>+SUMIFS(Tabla1[cantidad],Tabla1[articulo],C780,Tabla1[id_item_bodega2],A780,Tabla1[GRUPO],COMP!B429)</f>
        <v>0</v>
      </c>
      <c r="F780">
        <f>+SUMIFS('INV. EDADES'!F:F,'INV. EDADES'!I:I,A780,'INV. EDADES'!G:G,C780)</f>
        <v>0</v>
      </c>
      <c r="G780">
        <f t="shared" si="24"/>
        <v>0</v>
      </c>
      <c r="H780" s="22">
        <f t="shared" si="25"/>
        <v>0</v>
      </c>
    </row>
    <row r="781" spans="1:8">
      <c r="A781" t="s">
        <v>464</v>
      </c>
      <c r="B781" t="s">
        <v>490</v>
      </c>
      <c r="C781">
        <v>13503</v>
      </c>
      <c r="D781" t="s">
        <v>470</v>
      </c>
      <c r="E781">
        <f>+SUMIFS(Tabla1[cantidad],Tabla1[articulo],C781,Tabla1[id_item_bodega2],A781,Tabla1[GRUPO],COMP!B471)</f>
        <v>0</v>
      </c>
      <c r="F781">
        <f>+SUMIFS('INV. EDADES'!F:F,'INV. EDADES'!I:I,A781,'INV. EDADES'!G:G,C781)</f>
        <v>0</v>
      </c>
      <c r="G781">
        <f t="shared" si="24"/>
        <v>0</v>
      </c>
      <c r="H781" s="22">
        <f t="shared" si="25"/>
        <v>0</v>
      </c>
    </row>
    <row r="782" spans="1:8">
      <c r="A782" t="s">
        <v>464</v>
      </c>
      <c r="B782" t="s">
        <v>490</v>
      </c>
      <c r="C782">
        <v>76001</v>
      </c>
      <c r="D782" t="s">
        <v>99</v>
      </c>
      <c r="E782">
        <f>+SUMIFS(Tabla1[cantidad],Tabla1[articulo],C782,Tabla1[id_item_bodega2],A782,Tabla1[GRUPO],COMP!B1788)</f>
        <v>0</v>
      </c>
      <c r="F782">
        <f>+SUMIFS('INV. EDADES'!F:F,'INV. EDADES'!I:I,A782,'INV. EDADES'!G:G,C782)</f>
        <v>0</v>
      </c>
      <c r="G782">
        <f t="shared" si="24"/>
        <v>0</v>
      </c>
      <c r="H782" s="22">
        <f t="shared" si="25"/>
        <v>0</v>
      </c>
    </row>
    <row r="783" spans="1:8">
      <c r="A783" t="s">
        <v>464</v>
      </c>
      <c r="B783" t="s">
        <v>490</v>
      </c>
      <c r="C783">
        <v>901</v>
      </c>
      <c r="D783" t="s">
        <v>57</v>
      </c>
      <c r="E783">
        <f>+SUMIFS(Tabla1[cantidad],Tabla1[articulo],C783,Tabla1[id_item_bodega2],A783,Tabla1[GRUPO],COMP!B1789)</f>
        <v>0</v>
      </c>
      <c r="F783">
        <f>+SUMIFS('INV. EDADES'!F:F,'INV. EDADES'!I:I,A783,'INV. EDADES'!G:G,C783)</f>
        <v>0</v>
      </c>
      <c r="G783">
        <f t="shared" si="24"/>
        <v>0</v>
      </c>
      <c r="H783" s="22">
        <f t="shared" si="25"/>
        <v>0</v>
      </c>
    </row>
    <row r="784" spans="1:8">
      <c r="A784" t="s">
        <v>1388</v>
      </c>
      <c r="B784" t="s">
        <v>490</v>
      </c>
      <c r="C784">
        <v>72001</v>
      </c>
      <c r="D784" t="s">
        <v>23</v>
      </c>
      <c r="E784">
        <f>+SUMIFS(Tabla1[cantidad],Tabla1[articulo],C784,Tabla1[id_item_bodega2],A784,Tabla1[GRUPO],COMP!B528)</f>
        <v>0</v>
      </c>
      <c r="F784">
        <f>+SUMIFS('INV. EDADES'!F:F,'INV. EDADES'!I:I,A784,'INV. EDADES'!G:G,C784)</f>
        <v>0</v>
      </c>
      <c r="G784">
        <f t="shared" si="24"/>
        <v>0</v>
      </c>
      <c r="H784" s="22">
        <f t="shared" si="25"/>
        <v>0</v>
      </c>
    </row>
    <row r="785" spans="1:8">
      <c r="A785" t="s">
        <v>1388</v>
      </c>
      <c r="B785" t="s">
        <v>490</v>
      </c>
      <c r="C785">
        <v>10401</v>
      </c>
      <c r="D785" t="s">
        <v>34</v>
      </c>
      <c r="E785">
        <f>+SUMIFS(Tabla1[cantidad],Tabla1[articulo],C785,Tabla1[id_item_bodega2],A785,Tabla1[GRUPO],COMP!B535)</f>
        <v>0</v>
      </c>
      <c r="F785">
        <f>+SUMIFS('INV. EDADES'!F:F,'INV. EDADES'!I:I,A785,'INV. EDADES'!G:G,C785)</f>
        <v>0</v>
      </c>
      <c r="G785">
        <f t="shared" si="24"/>
        <v>0</v>
      </c>
      <c r="H785" s="22">
        <f t="shared" si="25"/>
        <v>0</v>
      </c>
    </row>
    <row r="786" spans="1:8">
      <c r="A786" t="s">
        <v>1388</v>
      </c>
      <c r="B786" t="s">
        <v>490</v>
      </c>
      <c r="C786">
        <v>10404</v>
      </c>
      <c r="D786" t="s">
        <v>36</v>
      </c>
      <c r="E786">
        <f>+SUMIFS(Tabla1[cantidad],Tabla1[articulo],C786,Tabla1[id_item_bodega2],A786,Tabla1[GRUPO],COMP!B536)</f>
        <v>0</v>
      </c>
      <c r="F786">
        <f>+SUMIFS('INV. EDADES'!F:F,'INV. EDADES'!I:I,A786,'INV. EDADES'!G:G,C786)</f>
        <v>0</v>
      </c>
      <c r="G786">
        <f t="shared" si="24"/>
        <v>0</v>
      </c>
      <c r="H786" s="22">
        <f t="shared" si="25"/>
        <v>0</v>
      </c>
    </row>
    <row r="787" spans="1:8">
      <c r="A787" t="s">
        <v>1388</v>
      </c>
      <c r="B787" t="s">
        <v>490</v>
      </c>
      <c r="C787">
        <v>10407</v>
      </c>
      <c r="D787" t="s">
        <v>37</v>
      </c>
      <c r="E787">
        <f>+SUMIFS(Tabla1[cantidad],Tabla1[articulo],C787,Tabla1[id_item_bodega2],A787,Tabla1[GRUPO],COMP!B537)</f>
        <v>0</v>
      </c>
      <c r="F787">
        <f>+SUMIFS('INV. EDADES'!F:F,'INV. EDADES'!I:I,A787,'INV. EDADES'!G:G,C787)</f>
        <v>0</v>
      </c>
      <c r="G787">
        <f t="shared" si="24"/>
        <v>0</v>
      </c>
      <c r="H787" s="22">
        <f t="shared" si="25"/>
        <v>0</v>
      </c>
    </row>
    <row r="788" spans="1:8">
      <c r="A788" t="s">
        <v>1388</v>
      </c>
      <c r="B788" t="s">
        <v>490</v>
      </c>
      <c r="C788">
        <v>10469</v>
      </c>
      <c r="D788" t="s">
        <v>39</v>
      </c>
      <c r="E788">
        <f>+SUMIFS(Tabla1[cantidad],Tabla1[articulo],C788,Tabla1[id_item_bodega2],A788,Tabla1[GRUPO],COMP!B539)</f>
        <v>0</v>
      </c>
      <c r="F788">
        <f>+SUMIFS('INV. EDADES'!F:F,'INV. EDADES'!I:I,A788,'INV. EDADES'!G:G,C788)</f>
        <v>0</v>
      </c>
      <c r="G788">
        <f t="shared" si="24"/>
        <v>0</v>
      </c>
      <c r="H788" s="22">
        <f t="shared" si="25"/>
        <v>0</v>
      </c>
    </row>
    <row r="789" spans="1:8">
      <c r="A789" t="s">
        <v>1388</v>
      </c>
      <c r="B789" t="s">
        <v>490</v>
      </c>
      <c r="C789">
        <v>10501</v>
      </c>
      <c r="D789" t="s">
        <v>41</v>
      </c>
      <c r="E789">
        <f>+SUMIFS(Tabla1[cantidad],Tabla1[articulo],C789,Tabla1[id_item_bodega2],A789,Tabla1[GRUPO],COMP!B540)</f>
        <v>0</v>
      </c>
      <c r="F789">
        <f>+SUMIFS('INV. EDADES'!F:F,'INV. EDADES'!I:I,A789,'INV. EDADES'!G:G,C789)</f>
        <v>0</v>
      </c>
      <c r="G789">
        <f t="shared" si="24"/>
        <v>0</v>
      </c>
      <c r="H789" s="22">
        <f t="shared" si="25"/>
        <v>0</v>
      </c>
    </row>
    <row r="790" spans="1:8">
      <c r="A790" t="s">
        <v>1388</v>
      </c>
      <c r="B790" t="s">
        <v>490</v>
      </c>
      <c r="C790">
        <v>10502</v>
      </c>
      <c r="D790" t="s">
        <v>42</v>
      </c>
      <c r="E790">
        <f>+SUMIFS(Tabla1[cantidad],Tabla1[articulo],C790,Tabla1[id_item_bodega2],A790,Tabla1[GRUPO],COMP!B541)</f>
        <v>0</v>
      </c>
      <c r="F790">
        <f>+SUMIFS('INV. EDADES'!F:F,'INV. EDADES'!I:I,A790,'INV. EDADES'!G:G,C790)</f>
        <v>0</v>
      </c>
      <c r="G790">
        <f t="shared" si="24"/>
        <v>0</v>
      </c>
      <c r="H790" s="22">
        <f t="shared" si="25"/>
        <v>0</v>
      </c>
    </row>
    <row r="791" spans="1:8">
      <c r="A791" t="s">
        <v>1388</v>
      </c>
      <c r="B791" t="s">
        <v>490</v>
      </c>
      <c r="C791">
        <v>13559</v>
      </c>
      <c r="D791" t="s">
        <v>429</v>
      </c>
      <c r="E791">
        <f>+SUMIFS(Tabla1[cantidad],Tabla1[articulo],C791,Tabla1[id_item_bodega2],A791,Tabla1[GRUPO],COMP!B543)</f>
        <v>0</v>
      </c>
      <c r="F791">
        <f>+SUMIFS('INV. EDADES'!F:F,'INV. EDADES'!I:I,A791,'INV. EDADES'!G:G,C791)</f>
        <v>0</v>
      </c>
      <c r="G791">
        <f t="shared" si="24"/>
        <v>0</v>
      </c>
      <c r="H791" s="22">
        <f t="shared" si="25"/>
        <v>0</v>
      </c>
    </row>
    <row r="792" spans="1:8">
      <c r="A792" t="s">
        <v>1388</v>
      </c>
      <c r="B792" t="s">
        <v>490</v>
      </c>
      <c r="C792">
        <v>72002</v>
      </c>
      <c r="D792" t="s">
        <v>48</v>
      </c>
      <c r="E792">
        <f>+SUMIFS(Tabla1[cantidad],Tabla1[articulo],C792,Tabla1[id_item_bodega2],A792,Tabla1[GRUPO],COMP!B544)</f>
        <v>0</v>
      </c>
      <c r="F792">
        <f>+SUMIFS('INV. EDADES'!F:F,'INV. EDADES'!I:I,A792,'INV. EDADES'!G:G,C792)</f>
        <v>0</v>
      </c>
      <c r="G792">
        <f t="shared" si="24"/>
        <v>0</v>
      </c>
      <c r="H792" s="22">
        <f t="shared" si="25"/>
        <v>0</v>
      </c>
    </row>
    <row r="793" spans="1:8">
      <c r="A793" t="s">
        <v>1388</v>
      </c>
      <c r="B793" t="s">
        <v>490</v>
      </c>
      <c r="C793">
        <v>72012</v>
      </c>
      <c r="D793" t="s">
        <v>55</v>
      </c>
      <c r="E793">
        <f>+SUMIFS(Tabla1[cantidad],Tabla1[articulo],C793,Tabla1[id_item_bodega2],A793,Tabla1[GRUPO],COMP!B545)</f>
        <v>0</v>
      </c>
      <c r="F793">
        <f>+SUMIFS('INV. EDADES'!F:F,'INV. EDADES'!I:I,A793,'INV. EDADES'!G:G,C793)</f>
        <v>0</v>
      </c>
      <c r="G793">
        <f t="shared" si="24"/>
        <v>0</v>
      </c>
      <c r="H793" s="22">
        <f t="shared" si="25"/>
        <v>0</v>
      </c>
    </row>
    <row r="794" spans="1:8">
      <c r="A794" t="s">
        <v>1388</v>
      </c>
      <c r="B794" t="s">
        <v>490</v>
      </c>
      <c r="C794">
        <v>73001</v>
      </c>
      <c r="D794" t="s">
        <v>49</v>
      </c>
      <c r="E794">
        <f>+SUMIFS(Tabla1[cantidad],Tabla1[articulo],C794,Tabla1[id_item_bodega2],A794,Tabla1[GRUPO],COMP!B546)</f>
        <v>0</v>
      </c>
      <c r="F794">
        <f>+SUMIFS('INV. EDADES'!F:F,'INV. EDADES'!I:I,A794,'INV. EDADES'!G:G,C794)</f>
        <v>0</v>
      </c>
      <c r="G794">
        <f t="shared" si="24"/>
        <v>0</v>
      </c>
      <c r="H794" s="22">
        <f t="shared" si="25"/>
        <v>0</v>
      </c>
    </row>
    <row r="795" spans="1:8">
      <c r="A795" t="s">
        <v>1388</v>
      </c>
      <c r="B795" t="s">
        <v>490</v>
      </c>
      <c r="C795">
        <v>73012</v>
      </c>
      <c r="D795" t="s">
        <v>56</v>
      </c>
      <c r="E795">
        <f>+SUMIFS(Tabla1[cantidad],Tabla1[articulo],C795,Tabla1[id_item_bodega2],A795,Tabla1[GRUPO],COMP!B547)</f>
        <v>0</v>
      </c>
      <c r="F795">
        <f>+SUMIFS('INV. EDADES'!F:F,'INV. EDADES'!I:I,A795,'INV. EDADES'!G:G,C795)</f>
        <v>0</v>
      </c>
      <c r="G795">
        <f t="shared" si="24"/>
        <v>0</v>
      </c>
      <c r="H795" s="22">
        <f t="shared" si="25"/>
        <v>0</v>
      </c>
    </row>
    <row r="796" spans="1:8">
      <c r="A796" t="s">
        <v>1388</v>
      </c>
      <c r="B796" t="s">
        <v>490</v>
      </c>
      <c r="C796">
        <v>10103</v>
      </c>
      <c r="D796" t="s">
        <v>60</v>
      </c>
      <c r="E796">
        <f>+SUMIFS(Tabla1[cantidad],Tabla1[articulo],C796,Tabla1[id_item_bodega2],A796,Tabla1[GRUPO],COMP!B551)</f>
        <v>0</v>
      </c>
      <c r="F796">
        <f>+SUMIFS('INV. EDADES'!F:F,'INV. EDADES'!I:I,A796,'INV. EDADES'!G:G,C796)</f>
        <v>0</v>
      </c>
      <c r="G796">
        <f t="shared" si="24"/>
        <v>0</v>
      </c>
      <c r="H796" s="22">
        <f t="shared" si="25"/>
        <v>0</v>
      </c>
    </row>
    <row r="797" spans="1:8">
      <c r="A797" t="s">
        <v>1388</v>
      </c>
      <c r="B797" t="s">
        <v>490</v>
      </c>
      <c r="C797">
        <v>10406</v>
      </c>
      <c r="D797" t="s">
        <v>72</v>
      </c>
      <c r="E797">
        <f>+SUMIFS(Tabla1[cantidad],Tabla1[articulo],C797,Tabla1[id_item_bodega2],A797,Tabla1[GRUPO],COMP!B554)</f>
        <v>0</v>
      </c>
      <c r="F797">
        <f>+SUMIFS('INV. EDADES'!F:F,'INV. EDADES'!I:I,A797,'INV. EDADES'!G:G,C797)</f>
        <v>0</v>
      </c>
      <c r="G797">
        <f t="shared" si="24"/>
        <v>0</v>
      </c>
      <c r="H797" s="22">
        <f t="shared" si="25"/>
        <v>0</v>
      </c>
    </row>
    <row r="798" spans="1:8">
      <c r="A798" t="s">
        <v>1388</v>
      </c>
      <c r="B798" t="s">
        <v>490</v>
      </c>
      <c r="C798">
        <v>10480</v>
      </c>
      <c r="D798" t="s">
        <v>545</v>
      </c>
      <c r="E798">
        <f>+SUMIFS(Tabla1[cantidad],Tabla1[articulo],C798,Tabla1[id_item_bodega2],A798,Tabla1[GRUPO],COMP!B555)</f>
        <v>0</v>
      </c>
      <c r="F798">
        <f>+SUMIFS('INV. EDADES'!F:F,'INV. EDADES'!I:I,A798,'INV. EDADES'!G:G,C798)</f>
        <v>0</v>
      </c>
      <c r="G798">
        <f t="shared" si="24"/>
        <v>0</v>
      </c>
      <c r="H798" s="22">
        <f t="shared" si="25"/>
        <v>0</v>
      </c>
    </row>
    <row r="799" spans="1:8">
      <c r="A799" t="s">
        <v>1388</v>
      </c>
      <c r="B799" t="s">
        <v>490</v>
      </c>
      <c r="C799">
        <v>12459</v>
      </c>
      <c r="D799" t="s">
        <v>66</v>
      </c>
      <c r="E799">
        <f>+SUMIFS(Tabla1[cantidad],Tabla1[articulo],C799,Tabla1[id_item_bodega2],A799,Tabla1[GRUPO],COMP!B558)</f>
        <v>0</v>
      </c>
      <c r="F799">
        <f>+SUMIFS('INV. EDADES'!F:F,'INV. EDADES'!I:I,A799,'INV. EDADES'!G:G,C799)</f>
        <v>0</v>
      </c>
      <c r="G799">
        <f t="shared" si="24"/>
        <v>0</v>
      </c>
      <c r="H799" s="22">
        <f t="shared" si="25"/>
        <v>0</v>
      </c>
    </row>
    <row r="800" spans="1:8">
      <c r="A800" t="s">
        <v>1388</v>
      </c>
      <c r="B800" t="s">
        <v>490</v>
      </c>
      <c r="C800">
        <v>13303</v>
      </c>
      <c r="D800" t="s">
        <v>75</v>
      </c>
      <c r="E800">
        <f>+SUMIFS(Tabla1[cantidad],Tabla1[articulo],C800,Tabla1[id_item_bodega2],A800,Tabla1[GRUPO],COMP!B561)</f>
        <v>0</v>
      </c>
      <c r="F800">
        <f>+SUMIFS('INV. EDADES'!F:F,'INV. EDADES'!I:I,A800,'INV. EDADES'!G:G,C800)</f>
        <v>0</v>
      </c>
      <c r="G800">
        <f t="shared" si="24"/>
        <v>0</v>
      </c>
      <c r="H800" s="22">
        <f t="shared" si="25"/>
        <v>0</v>
      </c>
    </row>
    <row r="801" spans="1:8">
      <c r="A801" t="s">
        <v>1388</v>
      </c>
      <c r="B801" t="s">
        <v>490</v>
      </c>
      <c r="C801">
        <v>13401</v>
      </c>
      <c r="D801" t="s">
        <v>77</v>
      </c>
      <c r="E801">
        <f>+SUMIFS(Tabla1[cantidad],Tabla1[articulo],C801,Tabla1[id_item_bodega2],A801,Tabla1[GRUPO],COMP!B562)</f>
        <v>0</v>
      </c>
      <c r="F801">
        <f>+SUMIFS('INV. EDADES'!F:F,'INV. EDADES'!I:I,A801,'INV. EDADES'!G:G,C801)</f>
        <v>0</v>
      </c>
      <c r="G801">
        <f t="shared" si="24"/>
        <v>0</v>
      </c>
      <c r="H801" s="22">
        <f t="shared" si="25"/>
        <v>0</v>
      </c>
    </row>
    <row r="802" spans="1:8">
      <c r="A802" t="s">
        <v>1388</v>
      </c>
      <c r="B802" t="s">
        <v>490</v>
      </c>
      <c r="C802">
        <v>100</v>
      </c>
      <c r="D802" t="s">
        <v>96</v>
      </c>
      <c r="E802">
        <f>+SUMIFS(Tabla1[cantidad],Tabla1[articulo],C802,Tabla1[id_item_bodega2],A802,Tabla1[GRUPO],COMP!B563)</f>
        <v>0</v>
      </c>
      <c r="F802">
        <f>+SUMIFS('INV. EDADES'!F:F,'INV. EDADES'!I:I,A802,'INV. EDADES'!G:G,C802)</f>
        <v>0</v>
      </c>
      <c r="G802">
        <f t="shared" si="24"/>
        <v>0</v>
      </c>
      <c r="H802" s="22">
        <f t="shared" si="25"/>
        <v>0</v>
      </c>
    </row>
    <row r="803" spans="1:8">
      <c r="A803" t="s">
        <v>1388</v>
      </c>
      <c r="B803" t="s">
        <v>490</v>
      </c>
      <c r="C803">
        <v>72501</v>
      </c>
      <c r="D803" t="s">
        <v>78</v>
      </c>
      <c r="E803">
        <f>+SUMIFS(Tabla1[cantidad],Tabla1[articulo],C803,Tabla1[id_item_bodega2],A803,Tabla1[GRUPO],COMP!B564)</f>
        <v>0</v>
      </c>
      <c r="F803">
        <f>+SUMIFS('INV. EDADES'!F:F,'INV. EDADES'!I:I,A803,'INV. EDADES'!G:G,C803)</f>
        <v>0</v>
      </c>
      <c r="G803">
        <f t="shared" si="24"/>
        <v>0</v>
      </c>
      <c r="H803" s="22">
        <f t="shared" si="25"/>
        <v>0</v>
      </c>
    </row>
    <row r="804" spans="1:8">
      <c r="A804" t="s">
        <v>1388</v>
      </c>
      <c r="B804" t="s">
        <v>490</v>
      </c>
      <c r="C804">
        <v>13368</v>
      </c>
      <c r="D804" t="s">
        <v>76</v>
      </c>
      <c r="E804">
        <f>+SUMIFS(Tabla1[cantidad],Tabla1[articulo],C804,Tabla1[id_item_bodega2],A804,Tabla1[GRUPO],COMP!B565)</f>
        <v>0</v>
      </c>
      <c r="F804">
        <f>+SUMIFS('INV. EDADES'!F:F,'INV. EDADES'!I:I,A804,'INV. EDADES'!G:G,C804)</f>
        <v>0</v>
      </c>
      <c r="G804">
        <f t="shared" si="24"/>
        <v>0</v>
      </c>
      <c r="H804" s="22">
        <f t="shared" si="25"/>
        <v>0</v>
      </c>
    </row>
    <row r="805" spans="1:8">
      <c r="A805" t="s">
        <v>1388</v>
      </c>
      <c r="B805" t="s">
        <v>490</v>
      </c>
      <c r="C805">
        <v>10104</v>
      </c>
      <c r="D805" t="s">
        <v>84</v>
      </c>
      <c r="E805">
        <f>+SUMIFS(Tabla1[cantidad],Tabla1[articulo],C805,Tabla1[id_item_bodega2],A805,Tabla1[GRUPO],COMP!B566)</f>
        <v>0</v>
      </c>
      <c r="F805">
        <f>+SUMIFS('INV. EDADES'!F:F,'INV. EDADES'!I:I,A805,'INV. EDADES'!G:G,C805)</f>
        <v>0</v>
      </c>
      <c r="G805">
        <f t="shared" si="24"/>
        <v>0</v>
      </c>
      <c r="H805" s="22">
        <f t="shared" si="25"/>
        <v>0</v>
      </c>
    </row>
    <row r="806" spans="1:8">
      <c r="A806" t="s">
        <v>1388</v>
      </c>
      <c r="B806" t="s">
        <v>490</v>
      </c>
      <c r="C806">
        <v>300</v>
      </c>
      <c r="D806" t="s">
        <v>99</v>
      </c>
      <c r="E806">
        <f>+SUMIFS(Tabla1[cantidad],Tabla1[articulo],C806,Tabla1[id_item_bodega2],A806,Tabla1[GRUPO],COMP!B567)</f>
        <v>0</v>
      </c>
      <c r="F806">
        <f>+SUMIFS('INV. EDADES'!F:F,'INV. EDADES'!I:I,A806,'INV. EDADES'!G:G,C806)</f>
        <v>0</v>
      </c>
      <c r="G806">
        <f t="shared" si="24"/>
        <v>0</v>
      </c>
      <c r="H806" s="22">
        <f t="shared" si="25"/>
        <v>0</v>
      </c>
    </row>
    <row r="807" spans="1:8">
      <c r="A807" t="s">
        <v>1388</v>
      </c>
      <c r="B807" t="s">
        <v>490</v>
      </c>
      <c r="C807">
        <v>52378</v>
      </c>
      <c r="D807" t="s">
        <v>69</v>
      </c>
      <c r="E807">
        <f>+SUMIFS(Tabla1[cantidad],Tabla1[articulo],C807,Tabla1[id_item_bodega2],A807,Tabla1[GRUPO],COMP!B568)</f>
        <v>0</v>
      </c>
      <c r="F807">
        <f>+SUMIFS('INV. EDADES'!F:F,'INV. EDADES'!I:I,A807,'INV. EDADES'!G:G,C807)</f>
        <v>0</v>
      </c>
      <c r="G807">
        <f t="shared" si="24"/>
        <v>0</v>
      </c>
      <c r="H807" s="22">
        <f t="shared" si="25"/>
        <v>0</v>
      </c>
    </row>
    <row r="808" spans="1:8">
      <c r="A808" t="s">
        <v>1388</v>
      </c>
      <c r="B808" t="s">
        <v>490</v>
      </c>
      <c r="C808">
        <v>12370</v>
      </c>
      <c r="D808" t="s">
        <v>64</v>
      </c>
      <c r="E808">
        <f>+SUMIFS(Tabla1[cantidad],Tabla1[articulo],C808,Tabla1[id_item_bodega2],A808,Tabla1[GRUPO],COMP!B570)</f>
        <v>0</v>
      </c>
      <c r="F808">
        <f>+SUMIFS('INV. EDADES'!F:F,'INV. EDADES'!I:I,A808,'INV. EDADES'!G:G,C808)</f>
        <v>0</v>
      </c>
      <c r="G808">
        <f t="shared" si="24"/>
        <v>0</v>
      </c>
      <c r="H808" s="22">
        <f t="shared" si="25"/>
        <v>0</v>
      </c>
    </row>
    <row r="809" spans="1:8">
      <c r="A809" t="s">
        <v>1388</v>
      </c>
      <c r="B809" t="s">
        <v>490</v>
      </c>
      <c r="C809">
        <v>52377</v>
      </c>
      <c r="D809" t="s">
        <v>134</v>
      </c>
      <c r="E809">
        <f>+SUMIFS(Tabla1[cantidad],Tabla1[articulo],C809,Tabla1[id_item_bodega2],A809,Tabla1[GRUPO],COMP!B571)</f>
        <v>0</v>
      </c>
      <c r="F809">
        <f>+SUMIFS('INV. EDADES'!F:F,'INV. EDADES'!I:I,A809,'INV. EDADES'!G:G,C809)</f>
        <v>0</v>
      </c>
      <c r="G809">
        <f t="shared" si="24"/>
        <v>0</v>
      </c>
      <c r="H809" s="22">
        <f t="shared" si="25"/>
        <v>0</v>
      </c>
    </row>
    <row r="810" spans="1:8">
      <c r="A810" t="s">
        <v>1388</v>
      </c>
      <c r="B810" t="s">
        <v>490</v>
      </c>
      <c r="C810">
        <v>10306</v>
      </c>
      <c r="D810" t="s">
        <v>226</v>
      </c>
      <c r="E810">
        <f>+SUMIFS(Tabla1[cantidad],Tabla1[articulo],C810,Tabla1[id_item_bodega2],A810,Tabla1[GRUPO],COMP!B572)</f>
        <v>0</v>
      </c>
      <c r="F810">
        <f>+SUMIFS('INV. EDADES'!F:F,'INV. EDADES'!I:I,A810,'INV. EDADES'!G:G,C810)</f>
        <v>0</v>
      </c>
      <c r="G810">
        <f t="shared" si="24"/>
        <v>0</v>
      </c>
      <c r="H810" s="22">
        <f t="shared" si="25"/>
        <v>0</v>
      </c>
    </row>
    <row r="811" spans="1:8">
      <c r="A811" t="s">
        <v>1388</v>
      </c>
      <c r="B811" t="s">
        <v>490</v>
      </c>
      <c r="C811">
        <v>10311</v>
      </c>
      <c r="D811" t="s">
        <v>467</v>
      </c>
      <c r="E811">
        <f>+SUMIFS(Tabla1[cantidad],Tabla1[articulo],C811,Tabla1[id_item_bodega2],A811,Tabla1[GRUPO],COMP!B573)</f>
        <v>0</v>
      </c>
      <c r="F811">
        <f>+SUMIFS('INV. EDADES'!F:F,'INV. EDADES'!I:I,A811,'INV. EDADES'!G:G,C811)</f>
        <v>0</v>
      </c>
      <c r="G811">
        <f t="shared" si="24"/>
        <v>0</v>
      </c>
      <c r="H811" s="22">
        <f t="shared" si="25"/>
        <v>0</v>
      </c>
    </row>
    <row r="812" spans="1:8">
      <c r="A812" t="s">
        <v>1388</v>
      </c>
      <c r="B812" t="s">
        <v>490</v>
      </c>
      <c r="C812">
        <v>10457</v>
      </c>
      <c r="D812" t="s">
        <v>38</v>
      </c>
      <c r="E812">
        <f>+SUMIFS(Tabla1[cantidad],Tabla1[articulo],C812,Tabla1[id_item_bodega2],A812,Tabla1[GRUPO],COMP!B538)</f>
        <v>0</v>
      </c>
      <c r="F812">
        <f>+SUMIFS('INV. EDADES'!F:F,'INV. EDADES'!I:I,A812,'INV. EDADES'!G:G,C812)</f>
        <v>0</v>
      </c>
      <c r="G812">
        <f t="shared" si="24"/>
        <v>0</v>
      </c>
      <c r="H812" s="22">
        <f t="shared" si="25"/>
        <v>0</v>
      </c>
    </row>
    <row r="813" spans="1:8">
      <c r="A813" t="s">
        <v>1388</v>
      </c>
      <c r="B813" t="s">
        <v>490</v>
      </c>
      <c r="C813">
        <v>13403</v>
      </c>
      <c r="D813" t="s">
        <v>428</v>
      </c>
      <c r="E813">
        <f>+SUMIFS(Tabla1[cantidad],Tabla1[articulo],C813,Tabla1[id_item_bodega2],A813,Tabla1[GRUPO],COMP!B577)</f>
        <v>0</v>
      </c>
      <c r="F813">
        <f>+SUMIFS('INV. EDADES'!F:F,'INV. EDADES'!I:I,A813,'INV. EDADES'!G:G,C813)</f>
        <v>0</v>
      </c>
      <c r="G813">
        <f t="shared" si="24"/>
        <v>0</v>
      </c>
      <c r="H813" s="22">
        <f t="shared" si="25"/>
        <v>0</v>
      </c>
    </row>
    <row r="814" spans="1:8">
      <c r="A814" t="s">
        <v>1388</v>
      </c>
      <c r="B814" t="s">
        <v>490</v>
      </c>
      <c r="C814">
        <v>10101</v>
      </c>
      <c r="D814" t="s">
        <v>536</v>
      </c>
      <c r="E814">
        <f>+SUMIFS(Tabla1[cantidad],Tabla1[articulo],C814,Tabla1[id_item_bodega2],A814,Tabla1[GRUPO],COMP!B578)</f>
        <v>0</v>
      </c>
      <c r="F814">
        <f>+SUMIFS('INV. EDADES'!F:F,'INV. EDADES'!I:I,A814,'INV. EDADES'!G:G,C814)</f>
        <v>0</v>
      </c>
      <c r="G814">
        <f t="shared" si="24"/>
        <v>0</v>
      </c>
      <c r="H814" s="22">
        <f t="shared" si="25"/>
        <v>0</v>
      </c>
    </row>
    <row r="815" spans="1:8">
      <c r="A815" t="s">
        <v>1388</v>
      </c>
      <c r="B815" t="s">
        <v>490</v>
      </c>
      <c r="C815">
        <v>73501</v>
      </c>
      <c r="D815" t="s">
        <v>425</v>
      </c>
      <c r="E815">
        <f>+SUMIFS(Tabla1[cantidad],Tabla1[articulo],C815,Tabla1[id_item_bodega2],A815,Tabla1[GRUPO],COMP!B580)</f>
        <v>0</v>
      </c>
      <c r="F815">
        <f>+SUMIFS('INV. EDADES'!F:F,'INV. EDADES'!I:I,A815,'INV. EDADES'!G:G,C815)</f>
        <v>0</v>
      </c>
      <c r="G815">
        <f t="shared" si="24"/>
        <v>0</v>
      </c>
      <c r="H815" s="22">
        <f t="shared" si="25"/>
        <v>0</v>
      </c>
    </row>
    <row r="816" spans="1:8">
      <c r="A816" t="s">
        <v>1388</v>
      </c>
      <c r="B816" t="s">
        <v>490</v>
      </c>
      <c r="C816">
        <v>76501</v>
      </c>
      <c r="D816" t="s">
        <v>589</v>
      </c>
      <c r="E816">
        <f>+SUMIFS(Tabla1[cantidad],Tabla1[articulo],C816,Tabla1[id_item_bodega2],A816,Tabla1[GRUPO],COMP!B581)</f>
        <v>0</v>
      </c>
      <c r="F816">
        <f>+SUMIFS('INV. EDADES'!F:F,'INV. EDADES'!I:I,A816,'INV. EDADES'!G:G,C816)</f>
        <v>0</v>
      </c>
      <c r="G816">
        <f t="shared" si="24"/>
        <v>0</v>
      </c>
      <c r="H816" s="22">
        <f t="shared" si="25"/>
        <v>0</v>
      </c>
    </row>
    <row r="817" spans="1:8">
      <c r="A817" t="s">
        <v>1388</v>
      </c>
      <c r="B817" t="s">
        <v>490</v>
      </c>
      <c r="C817">
        <v>76601</v>
      </c>
      <c r="D817" t="s">
        <v>590</v>
      </c>
      <c r="E817">
        <f>+SUMIFS(Tabla1[cantidad],Tabla1[articulo],C817,Tabla1[id_item_bodega2],A817,Tabla1[GRUPO],COMP!B582)</f>
        <v>0</v>
      </c>
      <c r="F817">
        <f>+SUMIFS('INV. EDADES'!F:F,'INV. EDADES'!I:I,A817,'INV. EDADES'!G:G,C817)</f>
        <v>0</v>
      </c>
      <c r="G817">
        <f t="shared" si="24"/>
        <v>0</v>
      </c>
      <c r="H817" s="22">
        <f t="shared" si="25"/>
        <v>0</v>
      </c>
    </row>
    <row r="818" spans="1:8">
      <c r="A818" t="s">
        <v>1388</v>
      </c>
      <c r="B818" t="s">
        <v>490</v>
      </c>
      <c r="C818">
        <v>76701</v>
      </c>
      <c r="D818" t="s">
        <v>588</v>
      </c>
      <c r="E818">
        <f>+SUMIFS(Tabla1[cantidad],Tabla1[articulo],C818,Tabla1[id_item_bodega2],A818,Tabla1[GRUPO],COMP!B583)</f>
        <v>0</v>
      </c>
      <c r="F818">
        <f>+SUMIFS('INV. EDADES'!F:F,'INV. EDADES'!I:I,A818,'INV. EDADES'!G:G,C818)</f>
        <v>0</v>
      </c>
      <c r="G818">
        <f t="shared" si="24"/>
        <v>0</v>
      </c>
      <c r="H818" s="22">
        <f t="shared" si="25"/>
        <v>0</v>
      </c>
    </row>
    <row r="819" spans="1:8">
      <c r="A819" t="s">
        <v>1388</v>
      </c>
      <c r="B819" t="s">
        <v>490</v>
      </c>
      <c r="C819">
        <v>77101</v>
      </c>
      <c r="D819" t="s">
        <v>567</v>
      </c>
      <c r="E819">
        <f>+SUMIFS(Tabla1[cantidad],Tabla1[articulo],C819,Tabla1[id_item_bodega2],A819,Tabla1[GRUPO],COMP!B584)</f>
        <v>0</v>
      </c>
      <c r="F819">
        <f>+SUMIFS('INV. EDADES'!F:F,'INV. EDADES'!I:I,A819,'INV. EDADES'!G:G,C819)</f>
        <v>0</v>
      </c>
      <c r="G819">
        <f t="shared" si="24"/>
        <v>0</v>
      </c>
      <c r="H819" s="22">
        <f t="shared" si="25"/>
        <v>0</v>
      </c>
    </row>
    <row r="820" spans="1:8">
      <c r="A820" t="s">
        <v>1388</v>
      </c>
      <c r="B820" t="s">
        <v>490</v>
      </c>
      <c r="C820">
        <v>78001</v>
      </c>
      <c r="D820" t="s">
        <v>571</v>
      </c>
      <c r="E820">
        <f>+SUMIFS(Tabla1[cantidad],Tabla1[articulo],C820,Tabla1[id_item_bodega2],A820,Tabla1[GRUPO],COMP!B585)</f>
        <v>0</v>
      </c>
      <c r="F820">
        <f>+SUMIFS('INV. EDADES'!F:F,'INV. EDADES'!I:I,A820,'INV. EDADES'!G:G,C820)</f>
        <v>0</v>
      </c>
      <c r="G820">
        <f t="shared" si="24"/>
        <v>0</v>
      </c>
      <c r="H820" s="22">
        <f t="shared" si="25"/>
        <v>0</v>
      </c>
    </row>
    <row r="821" spans="1:8">
      <c r="A821" t="s">
        <v>1388</v>
      </c>
      <c r="B821" t="s">
        <v>490</v>
      </c>
      <c r="C821">
        <v>10369</v>
      </c>
      <c r="D821" t="s">
        <v>61</v>
      </c>
      <c r="E821">
        <f>+SUMIFS(Tabla1[cantidad],Tabla1[articulo],C821,Tabla1[id_item_bodega2],A821,Tabla1[GRUPO],COMP!B586)</f>
        <v>0</v>
      </c>
      <c r="F821">
        <f>+SUMIFS('INV. EDADES'!F:F,'INV. EDADES'!I:I,A821,'INV. EDADES'!G:G,C821)</f>
        <v>0</v>
      </c>
      <c r="G821">
        <f t="shared" si="24"/>
        <v>0</v>
      </c>
      <c r="H821" s="22">
        <f t="shared" si="25"/>
        <v>0</v>
      </c>
    </row>
    <row r="822" spans="1:8">
      <c r="A822" t="s">
        <v>1388</v>
      </c>
      <c r="B822" t="s">
        <v>490</v>
      </c>
      <c r="C822">
        <v>10504</v>
      </c>
      <c r="D822" t="s">
        <v>43</v>
      </c>
      <c r="E822">
        <f>+SUMIFS(Tabla1[cantidad],Tabla1[articulo],C822,Tabla1[id_item_bodega2],A822,Tabla1[GRUPO],COMP!B550)</f>
        <v>0</v>
      </c>
      <c r="F822">
        <f>+SUMIFS('INV. EDADES'!F:F,'INV. EDADES'!I:I,A822,'INV. EDADES'!G:G,C822)</f>
        <v>0</v>
      </c>
      <c r="G822">
        <f t="shared" si="24"/>
        <v>0</v>
      </c>
      <c r="H822" s="22">
        <f t="shared" si="25"/>
        <v>0</v>
      </c>
    </row>
    <row r="823" spans="1:8">
      <c r="A823" t="s">
        <v>1388</v>
      </c>
      <c r="B823" t="s">
        <v>490</v>
      </c>
      <c r="C823">
        <v>14459</v>
      </c>
      <c r="D823" t="s">
        <v>68</v>
      </c>
      <c r="E823">
        <f>+SUMIFS(Tabla1[cantidad],Tabla1[articulo],C823,Tabla1[id_item_bodega2],A823,Tabla1[GRUPO],COMP!B589)</f>
        <v>0</v>
      </c>
      <c r="F823">
        <f>+SUMIFS('INV. EDADES'!F:F,'INV. EDADES'!I:I,A823,'INV. EDADES'!G:G,C823)</f>
        <v>0</v>
      </c>
      <c r="G823">
        <f t="shared" si="24"/>
        <v>0</v>
      </c>
      <c r="H823" s="22">
        <f t="shared" si="25"/>
        <v>0</v>
      </c>
    </row>
    <row r="824" spans="1:8">
      <c r="A824" t="s">
        <v>1388</v>
      </c>
      <c r="B824" t="s">
        <v>490</v>
      </c>
      <c r="C824">
        <v>14311</v>
      </c>
      <c r="D824" t="s">
        <v>45</v>
      </c>
      <c r="E824">
        <f>+SUMIFS(Tabla1[cantidad],Tabla1[articulo],C824,Tabla1[id_item_bodega2],A824,Tabla1[GRUPO],COMP!B590)</f>
        <v>0</v>
      </c>
      <c r="F824">
        <f>+SUMIFS('INV. EDADES'!F:F,'INV. EDADES'!I:I,A824,'INV. EDADES'!G:G,C824)</f>
        <v>0</v>
      </c>
      <c r="G824">
        <f t="shared" si="24"/>
        <v>0</v>
      </c>
      <c r="H824" s="22">
        <f t="shared" si="25"/>
        <v>0</v>
      </c>
    </row>
    <row r="825" spans="1:8">
      <c r="A825" t="s">
        <v>1388</v>
      </c>
      <c r="B825" t="s">
        <v>490</v>
      </c>
      <c r="C825">
        <v>10410</v>
      </c>
      <c r="D825" t="s">
        <v>452</v>
      </c>
      <c r="E825">
        <f>+SUMIFS(Tabla1[cantidad],Tabla1[articulo],C825,Tabla1[id_item_bodega2],A825,Tabla1[GRUPO],COMP!B591)</f>
        <v>0</v>
      </c>
      <c r="F825">
        <f>+SUMIFS('INV. EDADES'!F:F,'INV. EDADES'!I:I,A825,'INV. EDADES'!G:G,C825)</f>
        <v>0</v>
      </c>
      <c r="G825">
        <f t="shared" si="24"/>
        <v>0</v>
      </c>
      <c r="H825" s="22">
        <f t="shared" si="25"/>
        <v>0</v>
      </c>
    </row>
    <row r="826" spans="1:8">
      <c r="A826" t="s">
        <v>1388</v>
      </c>
      <c r="B826" t="s">
        <v>490</v>
      </c>
      <c r="C826">
        <v>10268</v>
      </c>
      <c r="D826" t="s">
        <v>427</v>
      </c>
      <c r="E826">
        <f>+SUMIFS(Tabla1[cantidad],Tabla1[articulo],C826,Tabla1[id_item_bodega2],A826,Tabla1[GRUPO],COMP!B592)</f>
        <v>0</v>
      </c>
      <c r="F826">
        <f>+SUMIFS('INV. EDADES'!F:F,'INV. EDADES'!I:I,A826,'INV. EDADES'!G:G,C826)</f>
        <v>0</v>
      </c>
      <c r="G826">
        <f t="shared" si="24"/>
        <v>0</v>
      </c>
      <c r="H826" s="22">
        <f t="shared" si="25"/>
        <v>0</v>
      </c>
    </row>
    <row r="827" spans="1:8">
      <c r="A827" t="s">
        <v>1388</v>
      </c>
      <c r="B827" t="s">
        <v>490</v>
      </c>
      <c r="C827">
        <v>14348</v>
      </c>
      <c r="D827" t="s">
        <v>46</v>
      </c>
      <c r="E827">
        <f>+SUMIFS(Tabla1[cantidad],Tabla1[articulo],C827,Tabla1[id_item_bodega2],A827,Tabla1[GRUPO],COMP!B593)</f>
        <v>0</v>
      </c>
      <c r="F827">
        <f>+SUMIFS('INV. EDADES'!F:F,'INV. EDADES'!I:I,A827,'INV. EDADES'!G:G,C827)</f>
        <v>0</v>
      </c>
      <c r="G827">
        <f t="shared" si="24"/>
        <v>0</v>
      </c>
      <c r="H827" s="22">
        <f t="shared" si="25"/>
        <v>0</v>
      </c>
    </row>
    <row r="828" spans="1:8">
      <c r="A828" t="s">
        <v>1388</v>
      </c>
      <c r="B828" t="s">
        <v>490</v>
      </c>
      <c r="C828">
        <v>10503</v>
      </c>
      <c r="D828" t="s">
        <v>487</v>
      </c>
      <c r="E828">
        <f>+SUMIFS(Tabla1[cantidad],Tabla1[articulo],C828,Tabla1[id_item_bodega2],A828,Tabla1[GRUPO],COMP!B594)</f>
        <v>0</v>
      </c>
      <c r="F828">
        <f>+SUMIFS('INV. EDADES'!F:F,'INV. EDADES'!I:I,A828,'INV. EDADES'!G:G,C828)</f>
        <v>0</v>
      </c>
      <c r="G828">
        <f t="shared" si="24"/>
        <v>0</v>
      </c>
      <c r="H828" s="22">
        <f t="shared" si="25"/>
        <v>0</v>
      </c>
    </row>
    <row r="829" spans="1:8">
      <c r="A829" t="s">
        <v>1388</v>
      </c>
      <c r="B829" t="s">
        <v>490</v>
      </c>
      <c r="C829">
        <v>12306</v>
      </c>
      <c r="D829" t="s">
        <v>579</v>
      </c>
      <c r="E829">
        <f>+SUMIFS(Tabla1[cantidad],Tabla1[articulo],C829,Tabla1[id_item_bodega2],A829,Tabla1[GRUPO],COMP!B596)</f>
        <v>0</v>
      </c>
      <c r="F829">
        <f>+SUMIFS('INV. EDADES'!F:F,'INV. EDADES'!I:I,A829,'INV. EDADES'!G:G,C829)</f>
        <v>0</v>
      </c>
      <c r="G829">
        <f t="shared" si="24"/>
        <v>0</v>
      </c>
      <c r="H829" s="22">
        <f t="shared" si="25"/>
        <v>0</v>
      </c>
    </row>
    <row r="830" spans="1:8">
      <c r="A830" t="s">
        <v>1388</v>
      </c>
      <c r="B830" t="s">
        <v>490</v>
      </c>
      <c r="C830">
        <v>13503</v>
      </c>
      <c r="D830" t="s">
        <v>470</v>
      </c>
      <c r="E830">
        <f>+SUMIFS(Tabla1[cantidad],Tabla1[articulo],C830,Tabla1[id_item_bodega2],A830,Tabla1[GRUPO],COMP!B576)</f>
        <v>0</v>
      </c>
      <c r="F830">
        <f>+SUMIFS('INV. EDADES'!F:F,'INV. EDADES'!I:I,A830,'INV. EDADES'!G:G,C830)</f>
        <v>0</v>
      </c>
      <c r="G830">
        <f t="shared" si="24"/>
        <v>0</v>
      </c>
      <c r="H830" s="22">
        <f t="shared" si="25"/>
        <v>0</v>
      </c>
    </row>
    <row r="831" spans="1:8">
      <c r="A831" t="s">
        <v>1388</v>
      </c>
      <c r="B831" t="s">
        <v>490</v>
      </c>
      <c r="C831">
        <v>10305</v>
      </c>
      <c r="D831" t="s">
        <v>537</v>
      </c>
      <c r="E831">
        <f>+SUMIFS(Tabla1[cantidad],Tabla1[articulo],C831,Tabla1[id_item_bodega2],A831,Tabla1[GRUPO],COMP!B599)</f>
        <v>0</v>
      </c>
      <c r="F831">
        <f>+SUMIFS('INV. EDADES'!F:F,'INV. EDADES'!I:I,A831,'INV. EDADES'!G:G,C831)</f>
        <v>0</v>
      </c>
      <c r="G831">
        <f t="shared" si="24"/>
        <v>0</v>
      </c>
      <c r="H831" s="22">
        <f t="shared" si="25"/>
        <v>0</v>
      </c>
    </row>
    <row r="832" spans="1:8">
      <c r="A832" t="s">
        <v>1388</v>
      </c>
      <c r="B832" t="s">
        <v>490</v>
      </c>
      <c r="C832">
        <v>10389</v>
      </c>
      <c r="D832" t="s">
        <v>71</v>
      </c>
      <c r="E832">
        <f>+SUMIFS(Tabla1[cantidad],Tabla1[articulo],C832,Tabla1[id_item_bodega2],A832,Tabla1[GRUPO],COMP!B600)</f>
        <v>0</v>
      </c>
      <c r="F832">
        <f>+SUMIFS('INV. EDADES'!F:F,'INV. EDADES'!I:I,A832,'INV. EDADES'!G:G,C832)</f>
        <v>0</v>
      </c>
      <c r="G832">
        <f t="shared" si="24"/>
        <v>0</v>
      </c>
      <c r="H832" s="22">
        <f t="shared" si="25"/>
        <v>0</v>
      </c>
    </row>
    <row r="833" spans="1:8">
      <c r="A833" t="s">
        <v>1388</v>
      </c>
      <c r="B833" t="s">
        <v>490</v>
      </c>
      <c r="C833">
        <v>10405</v>
      </c>
      <c r="D833" t="s">
        <v>542</v>
      </c>
      <c r="E833">
        <f>+SUMIFS(Tabla1[cantidad],Tabla1[articulo],C833,Tabla1[id_item_bodega2],A833,Tabla1[GRUPO],COMP!B601)</f>
        <v>0</v>
      </c>
      <c r="F833">
        <f>+SUMIFS('INV. EDADES'!F:F,'INV. EDADES'!I:I,A833,'INV. EDADES'!G:G,C833)</f>
        <v>0</v>
      </c>
      <c r="G833">
        <f t="shared" si="24"/>
        <v>0</v>
      </c>
      <c r="H833" s="22">
        <f t="shared" si="25"/>
        <v>0</v>
      </c>
    </row>
    <row r="834" spans="1:8">
      <c r="A834" t="s">
        <v>1388</v>
      </c>
      <c r="B834" t="s">
        <v>490</v>
      </c>
      <c r="C834">
        <v>10490</v>
      </c>
      <c r="D834" t="s">
        <v>476</v>
      </c>
      <c r="E834">
        <f>+SUMIFS(Tabla1[cantidad],Tabla1[articulo],C834,Tabla1[id_item_bodega2],A834,Tabla1[GRUPO],COMP!B602)</f>
        <v>0</v>
      </c>
      <c r="F834">
        <f>+SUMIFS('INV. EDADES'!F:F,'INV. EDADES'!I:I,A834,'INV. EDADES'!G:G,C834)</f>
        <v>0</v>
      </c>
      <c r="G834">
        <f t="shared" ref="G834:G897" si="26">+E834-F834</f>
        <v>0</v>
      </c>
      <c r="H834" s="22">
        <f t="shared" ref="H834:H897" si="27">IFERROR(+G834/E834,0)</f>
        <v>0</v>
      </c>
    </row>
    <row r="835" spans="1:8">
      <c r="A835" t="s">
        <v>1388</v>
      </c>
      <c r="B835" t="s">
        <v>490</v>
      </c>
      <c r="C835">
        <v>10488</v>
      </c>
      <c r="D835" t="s">
        <v>607</v>
      </c>
      <c r="E835">
        <f>+SUMIFS(Tabla1[cantidad],Tabla1[articulo],C835,Tabla1[id_item_bodega2],A835,Tabla1[GRUPO],COMP!B603)</f>
        <v>0</v>
      </c>
      <c r="F835">
        <f>+SUMIFS('INV. EDADES'!F:F,'INV. EDADES'!I:I,A835,'INV. EDADES'!G:G,C835)</f>
        <v>0</v>
      </c>
      <c r="G835">
        <f t="shared" si="26"/>
        <v>0</v>
      </c>
      <c r="H835" s="22">
        <f t="shared" si="27"/>
        <v>0</v>
      </c>
    </row>
    <row r="836" spans="1:8">
      <c r="A836" t="s">
        <v>1388</v>
      </c>
      <c r="B836" t="s">
        <v>490</v>
      </c>
      <c r="C836">
        <v>10312</v>
      </c>
      <c r="D836" t="s">
        <v>540</v>
      </c>
      <c r="E836">
        <f>+SUMIFS(Tabla1[cantidad],Tabla1[articulo],C836,Tabla1[id_item_bodega2],A836,Tabla1[GRUPO],COMP!B604)</f>
        <v>0</v>
      </c>
      <c r="F836">
        <f>+SUMIFS('INV. EDADES'!F:F,'INV. EDADES'!I:I,A836,'INV. EDADES'!G:G,C836)</f>
        <v>0</v>
      </c>
      <c r="G836">
        <f t="shared" si="26"/>
        <v>0</v>
      </c>
      <c r="H836" s="22">
        <f t="shared" si="27"/>
        <v>0</v>
      </c>
    </row>
    <row r="837" spans="1:8">
      <c r="A837" t="s">
        <v>1388</v>
      </c>
      <c r="B837" t="s">
        <v>490</v>
      </c>
      <c r="C837">
        <v>10589</v>
      </c>
      <c r="D837" t="s">
        <v>73</v>
      </c>
      <c r="E837">
        <f>+SUMIFS(Tabla1[cantidad],Tabla1[articulo],C837,Tabla1[id_item_bodega2],A837,Tabla1[GRUPO],COMP!B605)</f>
        <v>0</v>
      </c>
      <c r="F837">
        <f>+SUMIFS('INV. EDADES'!F:F,'INV. EDADES'!I:I,A837,'INV. EDADES'!G:G,C837)</f>
        <v>0</v>
      </c>
      <c r="G837">
        <f t="shared" si="26"/>
        <v>0</v>
      </c>
      <c r="H837" s="22">
        <f t="shared" si="27"/>
        <v>0</v>
      </c>
    </row>
    <row r="838" spans="1:8">
      <c r="A838" t="s">
        <v>1388</v>
      </c>
      <c r="B838" t="s">
        <v>490</v>
      </c>
      <c r="C838">
        <v>10580</v>
      </c>
      <c r="D838" t="s">
        <v>548</v>
      </c>
      <c r="E838">
        <f>+SUMIFS(Tabla1[cantidad],Tabla1[articulo],C838,Tabla1[id_item_bodega2],A838,Tabla1[GRUPO],COMP!B606)</f>
        <v>0</v>
      </c>
      <c r="F838">
        <f>+SUMIFS('INV. EDADES'!F:F,'INV. EDADES'!I:I,A838,'INV. EDADES'!G:G,C838)</f>
        <v>0</v>
      </c>
      <c r="G838">
        <f t="shared" si="26"/>
        <v>0</v>
      </c>
      <c r="H838" s="22">
        <f t="shared" si="27"/>
        <v>0</v>
      </c>
    </row>
    <row r="839" spans="1:8">
      <c r="A839" t="s">
        <v>1388</v>
      </c>
      <c r="B839" t="s">
        <v>490</v>
      </c>
      <c r="C839">
        <v>13380</v>
      </c>
      <c r="D839" t="s">
        <v>534</v>
      </c>
      <c r="E839">
        <f>+SUMIFS(Tabla1[cantidad],Tabla1[articulo],C839,Tabla1[id_item_bodega2],A839,Tabla1[GRUPO],COMP!B607)</f>
        <v>0</v>
      </c>
      <c r="F839">
        <f>+SUMIFS('INV. EDADES'!F:F,'INV. EDADES'!I:I,A839,'INV. EDADES'!G:G,C839)</f>
        <v>0</v>
      </c>
      <c r="G839">
        <f t="shared" si="26"/>
        <v>0</v>
      </c>
      <c r="H839" s="22">
        <f t="shared" si="27"/>
        <v>0</v>
      </c>
    </row>
    <row r="840" spans="1:8">
      <c r="A840" t="s">
        <v>1388</v>
      </c>
      <c r="B840" t="s">
        <v>490</v>
      </c>
      <c r="C840">
        <v>13580</v>
      </c>
      <c r="D840" t="s">
        <v>535</v>
      </c>
      <c r="E840">
        <f>+SUMIFS(Tabla1[cantidad],Tabla1[articulo],C840,Tabla1[id_item_bodega2],A840,Tabla1[GRUPO],COMP!B608)</f>
        <v>0</v>
      </c>
      <c r="F840">
        <f>+SUMIFS('INV. EDADES'!F:F,'INV. EDADES'!I:I,A840,'INV. EDADES'!G:G,C840)</f>
        <v>0</v>
      </c>
      <c r="G840">
        <f t="shared" si="26"/>
        <v>0</v>
      </c>
      <c r="H840" s="22">
        <f t="shared" si="27"/>
        <v>0</v>
      </c>
    </row>
    <row r="841" spans="1:8">
      <c r="A841" t="s">
        <v>1388</v>
      </c>
      <c r="B841" t="s">
        <v>490</v>
      </c>
      <c r="C841">
        <v>12360</v>
      </c>
      <c r="D841" t="s">
        <v>584</v>
      </c>
      <c r="E841">
        <f>+SUMIFS(Tabla1[cantidad],Tabla1[articulo],C841,Tabla1[id_item_bodega2],A841,Tabla1[GRUPO],COMP!B609)</f>
        <v>0</v>
      </c>
      <c r="F841">
        <f>+SUMIFS('INV. EDADES'!F:F,'INV. EDADES'!I:I,A841,'INV. EDADES'!G:G,C841)</f>
        <v>0</v>
      </c>
      <c r="G841">
        <f t="shared" si="26"/>
        <v>0</v>
      </c>
      <c r="H841" s="22">
        <f t="shared" si="27"/>
        <v>0</v>
      </c>
    </row>
    <row r="842" spans="1:8">
      <c r="A842" t="s">
        <v>1388</v>
      </c>
      <c r="B842" t="s">
        <v>490</v>
      </c>
      <c r="C842">
        <v>12470</v>
      </c>
      <c r="D842" t="s">
        <v>447</v>
      </c>
      <c r="E842">
        <f>+SUMIFS(Tabla1[cantidad],Tabla1[articulo],C842,Tabla1[id_item_bodega2],A842,Tabla1[GRUPO],COMP!B610)</f>
        <v>0</v>
      </c>
      <c r="F842">
        <f>+SUMIFS('INV. EDADES'!F:F,'INV. EDADES'!I:I,A842,'INV. EDADES'!G:G,C842)</f>
        <v>0</v>
      </c>
      <c r="G842">
        <f t="shared" si="26"/>
        <v>0</v>
      </c>
      <c r="H842" s="22">
        <f t="shared" si="27"/>
        <v>0</v>
      </c>
    </row>
    <row r="843" spans="1:8">
      <c r="A843" t="s">
        <v>1388</v>
      </c>
      <c r="B843" t="s">
        <v>490</v>
      </c>
      <c r="C843">
        <v>10489</v>
      </c>
      <c r="D843" t="s">
        <v>546</v>
      </c>
      <c r="E843">
        <f>+SUMIFS(Tabla1[cantidad],Tabla1[articulo],C843,Tabla1[id_item_bodega2],A843,Tabla1[GRUPO],COMP!B611)</f>
        <v>0</v>
      </c>
      <c r="F843">
        <f>+SUMIFS('INV. EDADES'!F:F,'INV. EDADES'!I:I,A843,'INV. EDADES'!G:G,C843)</f>
        <v>0</v>
      </c>
      <c r="G843">
        <f t="shared" si="26"/>
        <v>0</v>
      </c>
      <c r="H843" s="22">
        <f t="shared" si="27"/>
        <v>0</v>
      </c>
    </row>
    <row r="844" spans="1:8">
      <c r="A844" t="s">
        <v>1388</v>
      </c>
      <c r="B844" t="s">
        <v>490</v>
      </c>
      <c r="C844">
        <v>10416</v>
      </c>
      <c r="D844" t="s">
        <v>581</v>
      </c>
      <c r="E844">
        <f>+SUMIFS(Tabla1[cantidad],Tabla1[articulo],C844,Tabla1[id_item_bodega2],A844,Tabla1[GRUPO],COMP!B612)</f>
        <v>0</v>
      </c>
      <c r="F844">
        <f>+SUMIFS('INV. EDADES'!F:F,'INV. EDADES'!I:I,A844,'INV. EDADES'!G:G,C844)</f>
        <v>0</v>
      </c>
      <c r="G844">
        <f t="shared" si="26"/>
        <v>0</v>
      </c>
      <c r="H844" s="22">
        <f t="shared" si="27"/>
        <v>0</v>
      </c>
    </row>
    <row r="845" spans="1:8">
      <c r="A845" t="s">
        <v>1388</v>
      </c>
      <c r="B845" t="s">
        <v>490</v>
      </c>
      <c r="C845">
        <v>10367</v>
      </c>
      <c r="D845" t="s">
        <v>606</v>
      </c>
      <c r="E845">
        <f>+SUMIFS(Tabla1[cantidad],Tabla1[articulo],C845,Tabla1[id_item_bodega2],A845,Tabla1[GRUPO],COMP!B613)</f>
        <v>0</v>
      </c>
      <c r="F845">
        <f>+SUMIFS('INV. EDADES'!F:F,'INV. EDADES'!I:I,A845,'INV. EDADES'!G:G,C845)</f>
        <v>0</v>
      </c>
      <c r="G845">
        <f t="shared" si="26"/>
        <v>0</v>
      </c>
      <c r="H845" s="22">
        <f t="shared" si="27"/>
        <v>0</v>
      </c>
    </row>
    <row r="846" spans="1:8">
      <c r="A846" t="s">
        <v>1388</v>
      </c>
      <c r="B846" t="s">
        <v>490</v>
      </c>
      <c r="C846">
        <v>10309</v>
      </c>
      <c r="D846" t="s">
        <v>539</v>
      </c>
      <c r="E846">
        <f>+SUMIFS(Tabla1[cantidad],Tabla1[articulo],C846,Tabla1[id_item_bodega2],A846,Tabla1[GRUPO],COMP!B614)</f>
        <v>0</v>
      </c>
      <c r="F846">
        <f>+SUMIFS('INV. EDADES'!F:F,'INV. EDADES'!I:I,A846,'INV. EDADES'!G:G,C846)</f>
        <v>0</v>
      </c>
      <c r="G846">
        <f t="shared" si="26"/>
        <v>0</v>
      </c>
      <c r="H846" s="22">
        <f t="shared" si="27"/>
        <v>0</v>
      </c>
    </row>
    <row r="847" spans="1:8">
      <c r="A847" t="s">
        <v>1388</v>
      </c>
      <c r="B847" t="s">
        <v>490</v>
      </c>
      <c r="C847">
        <v>10388</v>
      </c>
      <c r="D847" t="s">
        <v>541</v>
      </c>
      <c r="E847">
        <f>+SUMIFS(Tabla1[cantidad],Tabla1[articulo],C847,Tabla1[id_item_bodega2],A847,Tabla1[GRUPO],COMP!B615)</f>
        <v>0</v>
      </c>
      <c r="F847">
        <f>+SUMIFS('INV. EDADES'!F:F,'INV. EDADES'!I:I,A847,'INV. EDADES'!G:G,C847)</f>
        <v>0</v>
      </c>
      <c r="G847">
        <f t="shared" si="26"/>
        <v>0</v>
      </c>
      <c r="H847" s="22">
        <f t="shared" si="27"/>
        <v>0</v>
      </c>
    </row>
    <row r="848" spans="1:8">
      <c r="A848" t="s">
        <v>1388</v>
      </c>
      <c r="B848" t="s">
        <v>490</v>
      </c>
      <c r="C848">
        <v>10205</v>
      </c>
      <c r="D848" t="s">
        <v>552</v>
      </c>
      <c r="E848">
        <f>+SUMIFS(Tabla1[cantidad],Tabla1[articulo],C848,Tabla1[id_item_bodega2],A848,Tabla1[GRUPO],COMP!B616)</f>
        <v>0</v>
      </c>
      <c r="F848">
        <f>+SUMIFS('INV. EDADES'!F:F,'INV. EDADES'!I:I,A848,'INV. EDADES'!G:G,C848)</f>
        <v>0</v>
      </c>
      <c r="G848">
        <f t="shared" si="26"/>
        <v>0</v>
      </c>
      <c r="H848" s="22">
        <f t="shared" si="27"/>
        <v>0</v>
      </c>
    </row>
    <row r="849" spans="1:8">
      <c r="A849" t="s">
        <v>1388</v>
      </c>
      <c r="B849" t="s">
        <v>490</v>
      </c>
      <c r="C849">
        <v>10307</v>
      </c>
      <c r="D849" t="s">
        <v>538</v>
      </c>
      <c r="E849">
        <f>+SUMIFS(Tabla1[cantidad],Tabla1[articulo],C849,Tabla1[id_item_bodega2],A849,Tabla1[GRUPO],COMP!B617)</f>
        <v>0</v>
      </c>
      <c r="F849">
        <f>+SUMIFS('INV. EDADES'!F:F,'INV. EDADES'!I:I,A849,'INV. EDADES'!G:G,C849)</f>
        <v>0</v>
      </c>
      <c r="G849">
        <f t="shared" si="26"/>
        <v>0</v>
      </c>
      <c r="H849" s="22">
        <f t="shared" si="27"/>
        <v>0</v>
      </c>
    </row>
    <row r="850" spans="1:8">
      <c r="A850" t="s">
        <v>1388</v>
      </c>
      <c r="B850" t="s">
        <v>490</v>
      </c>
      <c r="C850">
        <v>10380</v>
      </c>
      <c r="D850" t="s">
        <v>565</v>
      </c>
      <c r="E850">
        <f>+SUMIFS(Tabla1[cantidad],Tabla1[articulo],C850,Tabla1[id_item_bodega2],A850,Tabla1[GRUPO],COMP!B618)</f>
        <v>0</v>
      </c>
      <c r="F850">
        <f>+SUMIFS('INV. EDADES'!F:F,'INV. EDADES'!I:I,A850,'INV. EDADES'!G:G,C850)</f>
        <v>0</v>
      </c>
      <c r="G850">
        <f t="shared" si="26"/>
        <v>0</v>
      </c>
      <c r="H850" s="22">
        <f t="shared" si="27"/>
        <v>0</v>
      </c>
    </row>
    <row r="851" spans="1:8">
      <c r="A851" t="s">
        <v>1388</v>
      </c>
      <c r="B851" t="s">
        <v>490</v>
      </c>
      <c r="C851">
        <v>10409</v>
      </c>
      <c r="D851" t="s">
        <v>566</v>
      </c>
      <c r="E851">
        <f>+SUMIFS(Tabla1[cantidad],Tabla1[articulo],C851,Tabla1[id_item_bodega2],A851,Tabla1[GRUPO],COMP!B619)</f>
        <v>0</v>
      </c>
      <c r="F851">
        <f>+SUMIFS('INV. EDADES'!F:F,'INV. EDADES'!I:I,A851,'INV. EDADES'!G:G,C851)</f>
        <v>0</v>
      </c>
      <c r="G851">
        <f t="shared" si="26"/>
        <v>0</v>
      </c>
      <c r="H851" s="22">
        <f t="shared" si="27"/>
        <v>0</v>
      </c>
    </row>
    <row r="852" spans="1:8">
      <c r="A852" t="s">
        <v>1388</v>
      </c>
      <c r="B852" t="s">
        <v>490</v>
      </c>
      <c r="C852">
        <v>10411</v>
      </c>
      <c r="D852" t="s">
        <v>543</v>
      </c>
      <c r="E852">
        <f>+SUMIFS(Tabla1[cantidad],Tabla1[articulo],C852,Tabla1[id_item_bodega2],A852,Tabla1[GRUPO],COMP!B620)</f>
        <v>0</v>
      </c>
      <c r="F852">
        <f>+SUMIFS('INV. EDADES'!F:F,'INV. EDADES'!I:I,A852,'INV. EDADES'!G:G,C852)</f>
        <v>0</v>
      </c>
      <c r="G852">
        <f t="shared" si="26"/>
        <v>0</v>
      </c>
      <c r="H852" s="22">
        <f t="shared" si="27"/>
        <v>0</v>
      </c>
    </row>
    <row r="853" spans="1:8">
      <c r="A853" t="s">
        <v>1388</v>
      </c>
      <c r="B853" t="s">
        <v>490</v>
      </c>
      <c r="C853">
        <v>10511</v>
      </c>
      <c r="D853" t="s">
        <v>547</v>
      </c>
      <c r="E853">
        <f>+SUMIFS(Tabla1[cantidad],Tabla1[articulo],C853,Tabla1[id_item_bodega2],A853,Tabla1[GRUPO],COMP!B621)</f>
        <v>0</v>
      </c>
      <c r="F853">
        <f>+SUMIFS('INV. EDADES'!F:F,'INV. EDADES'!I:I,A853,'INV. EDADES'!G:G,C853)</f>
        <v>0</v>
      </c>
      <c r="G853">
        <f t="shared" si="26"/>
        <v>0</v>
      </c>
      <c r="H853" s="22">
        <f t="shared" si="27"/>
        <v>0</v>
      </c>
    </row>
    <row r="854" spans="1:8">
      <c r="A854" t="s">
        <v>1388</v>
      </c>
      <c r="B854" t="s">
        <v>490</v>
      </c>
      <c r="C854">
        <v>10588</v>
      </c>
      <c r="D854" t="s">
        <v>549</v>
      </c>
      <c r="E854">
        <f>+SUMIFS(Tabla1[cantidad],Tabla1[articulo],C854,Tabla1[id_item_bodega2],A854,Tabla1[GRUPO],COMP!B622)</f>
        <v>0</v>
      </c>
      <c r="F854">
        <f>+SUMIFS('INV. EDADES'!F:F,'INV. EDADES'!I:I,A854,'INV. EDADES'!G:G,C854)</f>
        <v>0</v>
      </c>
      <c r="G854">
        <f t="shared" si="26"/>
        <v>0</v>
      </c>
      <c r="H854" s="22">
        <f t="shared" si="27"/>
        <v>0</v>
      </c>
    </row>
    <row r="855" spans="1:8">
      <c r="A855" t="s">
        <v>1388</v>
      </c>
      <c r="B855" t="s">
        <v>490</v>
      </c>
      <c r="C855">
        <v>11301</v>
      </c>
      <c r="D855" t="s">
        <v>550</v>
      </c>
      <c r="E855">
        <f>+SUMIFS(Tabla1[cantidad],Tabla1[articulo],C855,Tabla1[id_item_bodega2],A855,Tabla1[GRUPO],COMP!B623)</f>
        <v>0</v>
      </c>
      <c r="F855">
        <f>+SUMIFS('INV. EDADES'!F:F,'INV. EDADES'!I:I,A855,'INV. EDADES'!G:G,C855)</f>
        <v>0</v>
      </c>
      <c r="G855">
        <f t="shared" si="26"/>
        <v>0</v>
      </c>
      <c r="H855" s="22">
        <f t="shared" si="27"/>
        <v>0</v>
      </c>
    </row>
    <row r="856" spans="1:8">
      <c r="A856" t="s">
        <v>1388</v>
      </c>
      <c r="B856" t="s">
        <v>490</v>
      </c>
      <c r="C856">
        <v>11401</v>
      </c>
      <c r="D856" t="s">
        <v>583</v>
      </c>
      <c r="E856">
        <f>+SUMIFS(Tabla1[cantidad],Tabla1[articulo],C856,Tabla1[id_item_bodega2],A856,Tabla1[GRUPO],COMP!B624)</f>
        <v>0</v>
      </c>
      <c r="F856">
        <f>+SUMIFS('INV. EDADES'!F:F,'INV. EDADES'!I:I,A856,'INV. EDADES'!G:G,C856)</f>
        <v>0</v>
      </c>
      <c r="G856">
        <f t="shared" si="26"/>
        <v>0</v>
      </c>
      <c r="H856" s="22">
        <f t="shared" si="27"/>
        <v>0</v>
      </c>
    </row>
    <row r="857" spans="1:8">
      <c r="A857" t="s">
        <v>1388</v>
      </c>
      <c r="B857" t="s">
        <v>490</v>
      </c>
      <c r="C857">
        <v>12301</v>
      </c>
      <c r="D857" t="s">
        <v>578</v>
      </c>
      <c r="E857">
        <f>+SUMIFS(Tabla1[cantidad],Tabla1[articulo],C857,Tabla1[id_item_bodega2],A857,Tabla1[GRUPO],COMP!B625)</f>
        <v>0</v>
      </c>
      <c r="F857">
        <f>+SUMIFS('INV. EDADES'!F:F,'INV. EDADES'!I:I,A857,'INV. EDADES'!G:G,C857)</f>
        <v>0</v>
      </c>
      <c r="G857">
        <f t="shared" si="26"/>
        <v>0</v>
      </c>
      <c r="H857" s="22">
        <f t="shared" si="27"/>
        <v>0</v>
      </c>
    </row>
    <row r="858" spans="1:8">
      <c r="A858" t="s">
        <v>1388</v>
      </c>
      <c r="B858" t="s">
        <v>490</v>
      </c>
      <c r="C858">
        <v>12460</v>
      </c>
      <c r="D858" t="s">
        <v>585</v>
      </c>
      <c r="E858">
        <f>+SUMIFS(Tabla1[cantidad],Tabla1[articulo],C858,Tabla1[id_item_bodega2],A858,Tabla1[GRUPO],COMP!B626)</f>
        <v>0</v>
      </c>
      <c r="F858">
        <f>+SUMIFS('INV. EDADES'!F:F,'INV. EDADES'!I:I,A858,'INV. EDADES'!G:G,C858)</f>
        <v>0</v>
      </c>
      <c r="G858">
        <f t="shared" si="26"/>
        <v>0</v>
      </c>
      <c r="H858" s="22">
        <f t="shared" si="27"/>
        <v>0</v>
      </c>
    </row>
    <row r="859" spans="1:8">
      <c r="A859" t="s">
        <v>1388</v>
      </c>
      <c r="B859" t="s">
        <v>490</v>
      </c>
      <c r="C859">
        <v>13203</v>
      </c>
      <c r="D859" t="s">
        <v>551</v>
      </c>
      <c r="E859">
        <f>+SUMIFS(Tabla1[cantidad],Tabla1[articulo],C859,Tabla1[id_item_bodega2],A859,Tabla1[GRUPO],COMP!B627)</f>
        <v>0</v>
      </c>
      <c r="F859">
        <f>+SUMIFS('INV. EDADES'!F:F,'INV. EDADES'!I:I,A859,'INV. EDADES'!G:G,C859)</f>
        <v>0</v>
      </c>
      <c r="G859">
        <f t="shared" si="26"/>
        <v>0</v>
      </c>
      <c r="H859" s="22">
        <f t="shared" si="27"/>
        <v>0</v>
      </c>
    </row>
    <row r="860" spans="1:8">
      <c r="A860" t="s">
        <v>1388</v>
      </c>
      <c r="B860" t="s">
        <v>490</v>
      </c>
      <c r="C860">
        <v>71901</v>
      </c>
      <c r="D860" t="s">
        <v>47</v>
      </c>
      <c r="E860">
        <f>+SUMIFS(Tabla1[cantidad],Tabla1[articulo],C860,Tabla1[id_item_bodega2],A860,Tabla1[GRUPO],COMP!B628)</f>
        <v>0</v>
      </c>
      <c r="F860">
        <f>+SUMIFS('INV. EDADES'!F:F,'INV. EDADES'!I:I,A860,'INV. EDADES'!G:G,C860)</f>
        <v>0</v>
      </c>
      <c r="G860">
        <f t="shared" si="26"/>
        <v>0</v>
      </c>
      <c r="H860" s="22">
        <f t="shared" si="27"/>
        <v>0</v>
      </c>
    </row>
    <row r="861" spans="1:8">
      <c r="A861" t="s">
        <v>1388</v>
      </c>
      <c r="B861" t="s">
        <v>490</v>
      </c>
      <c r="C861">
        <v>76401</v>
      </c>
      <c r="D861" t="s">
        <v>533</v>
      </c>
      <c r="E861">
        <f>+SUMIFS(Tabla1[cantidad],Tabla1[articulo],C861,Tabla1[id_item_bodega2],A861,Tabla1[GRUPO],COMP!B629)</f>
        <v>0</v>
      </c>
      <c r="F861">
        <f>+SUMIFS('INV. EDADES'!F:F,'INV. EDADES'!I:I,A861,'INV. EDADES'!G:G,C861)</f>
        <v>0</v>
      </c>
      <c r="G861">
        <f t="shared" si="26"/>
        <v>0</v>
      </c>
      <c r="H861" s="22">
        <f t="shared" si="27"/>
        <v>0</v>
      </c>
    </row>
    <row r="862" spans="1:8">
      <c r="A862" t="s">
        <v>1388</v>
      </c>
      <c r="B862" t="s">
        <v>490</v>
      </c>
      <c r="C862">
        <v>72101</v>
      </c>
      <c r="D862" t="s">
        <v>582</v>
      </c>
      <c r="E862">
        <f>+SUMIFS(Tabla1[cantidad],Tabla1[articulo],C862,Tabla1[id_item_bodega2],A862,Tabla1[GRUPO],COMP!B630)</f>
        <v>0</v>
      </c>
      <c r="F862">
        <f>+SUMIFS('INV. EDADES'!F:F,'INV. EDADES'!I:I,A862,'INV. EDADES'!G:G,C862)</f>
        <v>0</v>
      </c>
      <c r="G862">
        <f t="shared" si="26"/>
        <v>0</v>
      </c>
      <c r="H862" s="22">
        <f t="shared" si="27"/>
        <v>0</v>
      </c>
    </row>
    <row r="863" spans="1:8">
      <c r="A863" t="s">
        <v>1388</v>
      </c>
      <c r="B863" t="s">
        <v>490</v>
      </c>
      <c r="C863">
        <v>90</v>
      </c>
      <c r="D863" t="s">
        <v>100</v>
      </c>
      <c r="E863">
        <f>+SUMIFS(Tabla1[cantidad],Tabla1[articulo],C863,Tabla1[id_item_bodega2],A863,Tabla1[GRUPO],COMP!B631)</f>
        <v>0</v>
      </c>
      <c r="F863">
        <f>+SUMIFS('INV. EDADES'!F:F,'INV. EDADES'!I:I,A863,'INV. EDADES'!G:G,C863)</f>
        <v>0</v>
      </c>
      <c r="G863">
        <f t="shared" si="26"/>
        <v>0</v>
      </c>
      <c r="H863" s="22">
        <f t="shared" si="27"/>
        <v>0</v>
      </c>
    </row>
    <row r="864" spans="1:8">
      <c r="A864" t="s">
        <v>1388</v>
      </c>
      <c r="B864" t="s">
        <v>490</v>
      </c>
      <c r="C864">
        <v>10304</v>
      </c>
      <c r="D864" t="s">
        <v>54</v>
      </c>
      <c r="E864">
        <f>+SUMIFS(Tabla1[cantidad],Tabla1[articulo],C864,Tabla1[id_item_bodega2],A864,Tabla1[GRUPO],COMP!B533)</f>
        <v>0</v>
      </c>
      <c r="F864">
        <f>+SUMIFS('INV. EDADES'!F:F,'INV. EDADES'!I:I,A864,'INV. EDADES'!G:G,C864)</f>
        <v>0</v>
      </c>
      <c r="G864">
        <f t="shared" si="26"/>
        <v>0</v>
      </c>
      <c r="H864" s="22">
        <f t="shared" si="27"/>
        <v>0</v>
      </c>
    </row>
    <row r="865" spans="1:8">
      <c r="A865" t="s">
        <v>1388</v>
      </c>
      <c r="B865" t="s">
        <v>490</v>
      </c>
      <c r="C865">
        <v>13359</v>
      </c>
      <c r="D865" t="s">
        <v>468</v>
      </c>
      <c r="E865">
        <f>+SUMIFS(Tabla1[cantidad],Tabla1[articulo],C865,Tabla1[id_item_bodega2],A865,Tabla1[GRUPO],COMP!B575)</f>
        <v>0</v>
      </c>
      <c r="F865">
        <f>+SUMIFS('INV. EDADES'!F:F,'INV. EDADES'!I:I,A865,'INV. EDADES'!G:G,C865)</f>
        <v>0</v>
      </c>
      <c r="G865">
        <f t="shared" si="26"/>
        <v>0</v>
      </c>
      <c r="H865" s="22">
        <f t="shared" si="27"/>
        <v>0</v>
      </c>
    </row>
    <row r="866" spans="1:8">
      <c r="A866" t="s">
        <v>1388</v>
      </c>
      <c r="B866" t="s">
        <v>490</v>
      </c>
      <c r="C866">
        <v>12480</v>
      </c>
      <c r="D866" t="s">
        <v>67</v>
      </c>
      <c r="E866">
        <f>+SUMIFS(Tabla1[cantidad],Tabla1[articulo],C866,Tabla1[id_item_bodega2],A866,Tabla1[GRUPO],COMP!B588)</f>
        <v>0</v>
      </c>
      <c r="F866">
        <f>+SUMIFS('INV. EDADES'!F:F,'INV. EDADES'!I:I,A866,'INV. EDADES'!G:G,C866)</f>
        <v>0</v>
      </c>
      <c r="G866">
        <f t="shared" si="26"/>
        <v>0</v>
      </c>
      <c r="H866" s="22">
        <f t="shared" si="27"/>
        <v>0</v>
      </c>
    </row>
    <row r="867" spans="1:8">
      <c r="A867" t="s">
        <v>1388</v>
      </c>
      <c r="B867" t="s">
        <v>490</v>
      </c>
      <c r="C867">
        <v>13480</v>
      </c>
      <c r="D867" t="s">
        <v>469</v>
      </c>
      <c r="E867">
        <f>+SUMIFS(Tabla1[cantidad],Tabla1[articulo],C867,Tabla1[id_item_bodega2],A867,Tabla1[GRUPO],COMP!B559)</f>
        <v>0</v>
      </c>
      <c r="F867">
        <f>+SUMIFS('INV. EDADES'!F:F,'INV. EDADES'!I:I,A867,'INV. EDADES'!G:G,C867)</f>
        <v>0</v>
      </c>
      <c r="G867">
        <f t="shared" si="26"/>
        <v>0</v>
      </c>
      <c r="H867" s="22">
        <f t="shared" si="27"/>
        <v>0</v>
      </c>
    </row>
    <row r="868" spans="1:8">
      <c r="A868" t="s">
        <v>1388</v>
      </c>
      <c r="B868" t="s">
        <v>490</v>
      </c>
      <c r="C868">
        <v>12347</v>
      </c>
      <c r="D868" t="s">
        <v>74</v>
      </c>
      <c r="E868">
        <f>+SUMIFS(Tabla1[cantidad],Tabla1[articulo],C868,Tabla1[id_item_bodega2],A868,Tabla1[GRUPO],COMP!B597)</f>
        <v>0</v>
      </c>
      <c r="F868">
        <f>+SUMIFS('INV. EDADES'!F:F,'INV. EDADES'!I:I,A868,'INV. EDADES'!G:G,C868)</f>
        <v>0</v>
      </c>
      <c r="G868">
        <f t="shared" si="26"/>
        <v>0</v>
      </c>
      <c r="H868" s="22">
        <f t="shared" si="27"/>
        <v>0</v>
      </c>
    </row>
    <row r="869" spans="1:8">
      <c r="A869" t="s">
        <v>1388</v>
      </c>
      <c r="B869" t="s">
        <v>490</v>
      </c>
      <c r="C869">
        <v>12359</v>
      </c>
      <c r="D869" t="s">
        <v>63</v>
      </c>
      <c r="E869">
        <f>+SUMIFS(Tabla1[cantidad],Tabla1[articulo],C869,Tabla1[id_item_bodega2],A869,Tabla1[GRUPO],COMP!B556)</f>
        <v>0</v>
      </c>
      <c r="F869">
        <f>+SUMIFS('INV. EDADES'!F:F,'INV. EDADES'!I:I,A869,'INV. EDADES'!G:G,C869)</f>
        <v>0</v>
      </c>
      <c r="G869">
        <f t="shared" si="26"/>
        <v>0</v>
      </c>
      <c r="H869" s="22">
        <f t="shared" si="27"/>
        <v>0</v>
      </c>
    </row>
    <row r="870" spans="1:8">
      <c r="A870" t="s">
        <v>1388</v>
      </c>
      <c r="B870" t="s">
        <v>490</v>
      </c>
      <c r="C870">
        <v>13311</v>
      </c>
      <c r="D870" t="s">
        <v>580</v>
      </c>
      <c r="E870">
        <f>+SUMIFS(Tabla1[cantidad],Tabla1[articulo],C870,Tabla1[id_item_bodega2],A870,Tabla1[GRUPO],COMP!B598)</f>
        <v>0</v>
      </c>
      <c r="F870">
        <f>+SUMIFS('INV. EDADES'!F:F,'INV. EDADES'!I:I,A870,'INV. EDADES'!G:G,C870)</f>
        <v>0</v>
      </c>
      <c r="G870">
        <f t="shared" si="26"/>
        <v>0</v>
      </c>
      <c r="H870" s="22">
        <f t="shared" si="27"/>
        <v>0</v>
      </c>
    </row>
    <row r="871" spans="1:8">
      <c r="A871" t="s">
        <v>1388</v>
      </c>
      <c r="B871" t="s">
        <v>490</v>
      </c>
      <c r="C871">
        <v>12270</v>
      </c>
      <c r="D871" t="s">
        <v>62</v>
      </c>
      <c r="E871">
        <f>+SUMIFS(Tabla1[cantidad],Tabla1[articulo],C871,Tabla1[id_item_bodega2],A871,Tabla1[GRUPO],COMP!B587)</f>
        <v>0</v>
      </c>
      <c r="F871">
        <f>+SUMIFS('INV. EDADES'!F:F,'INV. EDADES'!I:I,A871,'INV. EDADES'!G:G,C871)</f>
        <v>0</v>
      </c>
      <c r="G871">
        <f t="shared" si="26"/>
        <v>0</v>
      </c>
      <c r="H871" s="22">
        <f t="shared" si="27"/>
        <v>0</v>
      </c>
    </row>
    <row r="872" spans="1:8">
      <c r="A872" t="s">
        <v>1388</v>
      </c>
      <c r="B872" t="s">
        <v>490</v>
      </c>
      <c r="C872">
        <v>10472</v>
      </c>
      <c r="D872" t="s">
        <v>40</v>
      </c>
      <c r="E872">
        <f>+SUMIFS(Tabla1[cantidad],Tabla1[articulo],C872,Tabla1[id_item_bodega2],A872,Tabla1[GRUPO],COMP!B574)</f>
        <v>0</v>
      </c>
      <c r="F872">
        <f>+SUMIFS('INV. EDADES'!F:F,'INV. EDADES'!I:I,A872,'INV. EDADES'!G:G,C872)</f>
        <v>0</v>
      </c>
      <c r="G872">
        <f t="shared" si="26"/>
        <v>0</v>
      </c>
      <c r="H872" s="22">
        <f t="shared" si="27"/>
        <v>0</v>
      </c>
    </row>
    <row r="873" spans="1:8">
      <c r="A873" t="s">
        <v>1388</v>
      </c>
      <c r="B873" t="s">
        <v>490</v>
      </c>
      <c r="C873">
        <v>10473</v>
      </c>
      <c r="D873" t="s">
        <v>544</v>
      </c>
      <c r="E873">
        <f>+SUMIFS(Tabla1[cantidad],Tabla1[articulo],C873,Tabla1[id_item_bodega2],A873,Tabla1[GRUPO],COMP!B595)</f>
        <v>0</v>
      </c>
      <c r="F873">
        <f>+SUMIFS('INV. EDADES'!F:F,'INV. EDADES'!I:I,A873,'INV. EDADES'!G:G,C873)</f>
        <v>0</v>
      </c>
      <c r="G873">
        <f t="shared" si="26"/>
        <v>0</v>
      </c>
      <c r="H873" s="22">
        <f t="shared" si="27"/>
        <v>0</v>
      </c>
    </row>
    <row r="874" spans="1:8">
      <c r="A874" t="s">
        <v>1388</v>
      </c>
      <c r="B874" t="s">
        <v>490</v>
      </c>
      <c r="C874">
        <v>12380</v>
      </c>
      <c r="D874" t="s">
        <v>65</v>
      </c>
      <c r="E874">
        <f>+SUMIFS(Tabla1[cantidad],Tabla1[articulo],C874,Tabla1[id_item_bodega2],A874,Tabla1[GRUPO],COMP!B557)</f>
        <v>0</v>
      </c>
      <c r="F874">
        <f>+SUMIFS('INV. EDADES'!F:F,'INV. EDADES'!I:I,A874,'INV. EDADES'!G:G,C874)</f>
        <v>0</v>
      </c>
      <c r="G874">
        <f t="shared" si="26"/>
        <v>0</v>
      </c>
      <c r="H874" s="22">
        <f t="shared" si="27"/>
        <v>0</v>
      </c>
    </row>
    <row r="875" spans="1:8">
      <c r="A875" t="s">
        <v>1388</v>
      </c>
      <c r="B875" t="s">
        <v>490</v>
      </c>
      <c r="C875">
        <v>79201</v>
      </c>
      <c r="D875" t="s">
        <v>50</v>
      </c>
      <c r="E875">
        <f>+SUMIFS(Tabla1[cantidad],Tabla1[articulo],C875,Tabla1[id_item_bodega2],A875,Tabla1[GRUPO],COMP!B549)</f>
        <v>0</v>
      </c>
      <c r="F875">
        <f>+SUMIFS('INV. EDADES'!F:F,'INV. EDADES'!I:I,A875,'INV. EDADES'!G:G,C875)</f>
        <v>0</v>
      </c>
      <c r="G875">
        <f t="shared" si="26"/>
        <v>0</v>
      </c>
      <c r="H875" s="22">
        <f t="shared" si="27"/>
        <v>0</v>
      </c>
    </row>
    <row r="876" spans="1:8">
      <c r="A876" t="s">
        <v>1388</v>
      </c>
      <c r="B876" t="s">
        <v>490</v>
      </c>
      <c r="C876">
        <v>79101</v>
      </c>
      <c r="D876" t="s">
        <v>57</v>
      </c>
      <c r="E876">
        <f>+SUMIFS(Tabla1[cantidad],Tabla1[articulo],C876,Tabla1[id_item_bodega2],A876,Tabla1[GRUPO],COMP!B548)</f>
        <v>0</v>
      </c>
      <c r="F876">
        <f>+SUMIFS('INV. EDADES'!F:F,'INV. EDADES'!I:I,A876,'INV. EDADES'!G:G,C876)</f>
        <v>0</v>
      </c>
      <c r="G876">
        <f t="shared" si="26"/>
        <v>0</v>
      </c>
      <c r="H876" s="22">
        <f t="shared" si="27"/>
        <v>0</v>
      </c>
    </row>
    <row r="877" spans="1:8">
      <c r="A877" t="s">
        <v>1388</v>
      </c>
      <c r="B877" t="s">
        <v>490</v>
      </c>
      <c r="C877">
        <v>76001</v>
      </c>
      <c r="D877" t="s">
        <v>99</v>
      </c>
      <c r="E877">
        <f>+SUMIFS(Tabla1[cantidad],Tabla1[articulo],C877,Tabla1[id_item_bodega2],A877,Tabla1[GRUPO],COMP!B1790)</f>
        <v>0</v>
      </c>
      <c r="F877">
        <f>+SUMIFS('INV. EDADES'!F:F,'INV. EDADES'!I:I,A877,'INV. EDADES'!G:G,C877)</f>
        <v>0</v>
      </c>
      <c r="G877">
        <f t="shared" si="26"/>
        <v>0</v>
      </c>
      <c r="H877" s="22">
        <f t="shared" si="27"/>
        <v>0</v>
      </c>
    </row>
    <row r="878" spans="1:8">
      <c r="A878" t="s">
        <v>1388</v>
      </c>
      <c r="B878" t="s">
        <v>490</v>
      </c>
      <c r="C878">
        <v>901</v>
      </c>
      <c r="D878" t="s">
        <v>57</v>
      </c>
      <c r="E878">
        <f>+SUMIFS(Tabla1[cantidad],Tabla1[articulo],C878,Tabla1[id_item_bodega2],A878,Tabla1[GRUPO],COMP!B1791)</f>
        <v>0</v>
      </c>
      <c r="F878">
        <f>+SUMIFS('INV. EDADES'!F:F,'INV. EDADES'!I:I,A878,'INV. EDADES'!G:G,C878)</f>
        <v>0</v>
      </c>
      <c r="G878">
        <f t="shared" si="26"/>
        <v>0</v>
      </c>
      <c r="H878" s="22">
        <f t="shared" si="27"/>
        <v>0</v>
      </c>
    </row>
    <row r="879" spans="1:8">
      <c r="A879" t="s">
        <v>473</v>
      </c>
      <c r="B879" t="s">
        <v>490</v>
      </c>
      <c r="C879">
        <v>10502</v>
      </c>
      <c r="D879" t="s">
        <v>42</v>
      </c>
      <c r="E879">
        <f>+SUMIFS(Tabla1[cantidad],Tabla1[articulo],C879,Tabla1[id_item_bodega2],A879,Tabla1[GRUPO],COMP!B646)</f>
        <v>0</v>
      </c>
      <c r="F879">
        <f>+SUMIFS('INV. EDADES'!F:F,'INV. EDADES'!I:I,A879,'INV. EDADES'!G:G,C879)</f>
        <v>0</v>
      </c>
      <c r="G879">
        <f t="shared" si="26"/>
        <v>0</v>
      </c>
      <c r="H879" s="22">
        <f t="shared" si="27"/>
        <v>0</v>
      </c>
    </row>
    <row r="880" spans="1:8">
      <c r="A880" t="s">
        <v>473</v>
      </c>
      <c r="B880" t="s">
        <v>490</v>
      </c>
      <c r="C880">
        <v>10402</v>
      </c>
      <c r="D880" t="s">
        <v>21</v>
      </c>
      <c r="E880">
        <f>+SUMIFS(Tabla1[cantidad],Tabla1[articulo],C880,Tabla1[id_item_bodega2],A880,Tabla1[GRUPO],COMP!B632)</f>
        <v>0</v>
      </c>
      <c r="F880">
        <f>+SUMIFS('INV. EDADES'!F:F,'INV. EDADES'!I:I,A880,'INV. EDADES'!G:G,C880)</f>
        <v>0</v>
      </c>
      <c r="G880">
        <f t="shared" si="26"/>
        <v>0</v>
      </c>
      <c r="H880" s="22">
        <f t="shared" si="27"/>
        <v>0</v>
      </c>
    </row>
    <row r="881" spans="1:8">
      <c r="A881" t="s">
        <v>473</v>
      </c>
      <c r="B881" t="s">
        <v>490</v>
      </c>
      <c r="C881">
        <v>13401</v>
      </c>
      <c r="D881" t="s">
        <v>77</v>
      </c>
      <c r="E881">
        <f>+SUMIFS(Tabla1[cantidad],Tabla1[articulo],C881,Tabla1[id_item_bodega2],A881,Tabla1[GRUPO],COMP!B667)</f>
        <v>0</v>
      </c>
      <c r="F881">
        <f>+SUMIFS('INV. EDADES'!F:F,'INV. EDADES'!I:I,A881,'INV. EDADES'!G:G,C881)</f>
        <v>0</v>
      </c>
      <c r="G881">
        <f t="shared" si="26"/>
        <v>0</v>
      </c>
      <c r="H881" s="22">
        <f t="shared" si="27"/>
        <v>0</v>
      </c>
    </row>
    <row r="882" spans="1:8">
      <c r="A882" t="s">
        <v>473</v>
      </c>
      <c r="B882" t="s">
        <v>490</v>
      </c>
      <c r="C882">
        <v>13303</v>
      </c>
      <c r="D882" t="s">
        <v>75</v>
      </c>
      <c r="E882">
        <f>+SUMIFS(Tabla1[cantidad],Tabla1[articulo],C882,Tabla1[id_item_bodega2],A882,Tabla1[GRUPO],COMP!B666)</f>
        <v>0</v>
      </c>
      <c r="F882">
        <f>+SUMIFS('INV. EDADES'!F:F,'INV. EDADES'!I:I,A882,'INV. EDADES'!G:G,C882)</f>
        <v>0</v>
      </c>
      <c r="G882">
        <f t="shared" si="26"/>
        <v>0</v>
      </c>
      <c r="H882" s="22">
        <f t="shared" si="27"/>
        <v>0</v>
      </c>
    </row>
    <row r="883" spans="1:8">
      <c r="A883" t="s">
        <v>473</v>
      </c>
      <c r="B883" t="s">
        <v>490</v>
      </c>
      <c r="C883">
        <v>12459</v>
      </c>
      <c r="D883" t="s">
        <v>66</v>
      </c>
      <c r="E883">
        <f>+SUMIFS(Tabla1[cantidad],Tabla1[articulo],C883,Tabla1[id_item_bodega2],A883,Tabla1[GRUPO],COMP!B663)</f>
        <v>0</v>
      </c>
      <c r="F883">
        <f>+SUMIFS('INV. EDADES'!F:F,'INV. EDADES'!I:I,A883,'INV. EDADES'!G:G,C883)</f>
        <v>0</v>
      </c>
      <c r="G883">
        <f t="shared" si="26"/>
        <v>0</v>
      </c>
      <c r="H883" s="22">
        <f t="shared" si="27"/>
        <v>0</v>
      </c>
    </row>
    <row r="884" spans="1:8">
      <c r="A884" t="s">
        <v>473</v>
      </c>
      <c r="B884" t="s">
        <v>490</v>
      </c>
      <c r="C884">
        <v>72001</v>
      </c>
      <c r="D884" t="s">
        <v>23</v>
      </c>
      <c r="E884">
        <f>+SUMIFS(Tabla1[cantidad],Tabla1[articulo],C884,Tabla1[id_item_bodega2],A884,Tabla1[GRUPO],COMP!B633)</f>
        <v>0</v>
      </c>
      <c r="F884">
        <f>+SUMIFS('INV. EDADES'!F:F,'INV. EDADES'!I:I,A884,'INV. EDADES'!G:G,C884)</f>
        <v>0</v>
      </c>
      <c r="G884">
        <f t="shared" si="26"/>
        <v>0</v>
      </c>
      <c r="H884" s="22">
        <f t="shared" si="27"/>
        <v>0</v>
      </c>
    </row>
    <row r="885" spans="1:8">
      <c r="A885" t="s">
        <v>473</v>
      </c>
      <c r="B885" t="s">
        <v>490</v>
      </c>
      <c r="C885">
        <v>10102</v>
      </c>
      <c r="D885" t="s">
        <v>24</v>
      </c>
      <c r="E885">
        <f>+SUMIFS(Tabla1[cantidad],Tabla1[articulo],C885,Tabla1[id_item_bodega2],A885,Tabla1[GRUPO],COMP!B634)</f>
        <v>0</v>
      </c>
      <c r="F885">
        <f>+SUMIFS('INV. EDADES'!F:F,'INV. EDADES'!I:I,A885,'INV. EDADES'!G:G,C885)</f>
        <v>0</v>
      </c>
      <c r="G885">
        <f t="shared" si="26"/>
        <v>0</v>
      </c>
      <c r="H885" s="22">
        <f t="shared" si="27"/>
        <v>0</v>
      </c>
    </row>
    <row r="886" spans="1:8">
      <c r="A886" t="s">
        <v>473</v>
      </c>
      <c r="B886" t="s">
        <v>490</v>
      </c>
      <c r="C886">
        <v>10202</v>
      </c>
      <c r="D886" t="s">
        <v>28</v>
      </c>
      <c r="E886">
        <f>+SUMIFS(Tabla1[cantidad],Tabla1[articulo],C886,Tabla1[id_item_bodega2],A886,Tabla1[GRUPO],COMP!B635)</f>
        <v>0</v>
      </c>
      <c r="F886">
        <f>+SUMIFS('INV. EDADES'!F:F,'INV. EDADES'!I:I,A886,'INV. EDADES'!G:G,C886)</f>
        <v>0</v>
      </c>
      <c r="G886">
        <f t="shared" si="26"/>
        <v>0</v>
      </c>
      <c r="H886" s="22">
        <f t="shared" si="27"/>
        <v>0</v>
      </c>
    </row>
    <row r="887" spans="1:8">
      <c r="A887" t="s">
        <v>473</v>
      </c>
      <c r="B887" t="s">
        <v>490</v>
      </c>
      <c r="C887">
        <v>10301</v>
      </c>
      <c r="D887" t="s">
        <v>30</v>
      </c>
      <c r="E887">
        <f>+SUMIFS(Tabla1[cantidad],Tabla1[articulo],C887,Tabla1[id_item_bodega2],A887,Tabla1[GRUPO],COMP!B636)</f>
        <v>0</v>
      </c>
      <c r="F887">
        <f>+SUMIFS('INV. EDADES'!F:F,'INV. EDADES'!I:I,A887,'INV. EDADES'!G:G,C887)</f>
        <v>0</v>
      </c>
      <c r="G887">
        <f t="shared" si="26"/>
        <v>0</v>
      </c>
      <c r="H887" s="22">
        <f t="shared" si="27"/>
        <v>0</v>
      </c>
    </row>
    <row r="888" spans="1:8">
      <c r="A888" t="s">
        <v>473</v>
      </c>
      <c r="B888" t="s">
        <v>490</v>
      </c>
      <c r="C888">
        <v>10302</v>
      </c>
      <c r="D888" t="s">
        <v>31</v>
      </c>
      <c r="E888">
        <f>+SUMIFS(Tabla1[cantidad],Tabla1[articulo],C888,Tabla1[id_item_bodega2],A888,Tabla1[GRUPO],COMP!B637)</f>
        <v>0</v>
      </c>
      <c r="F888">
        <f>+SUMIFS('INV. EDADES'!F:F,'INV. EDADES'!I:I,A888,'INV. EDADES'!G:G,C888)</f>
        <v>0</v>
      </c>
      <c r="G888">
        <f t="shared" si="26"/>
        <v>0</v>
      </c>
      <c r="H888" s="22">
        <f t="shared" si="27"/>
        <v>0</v>
      </c>
    </row>
    <row r="889" spans="1:8">
      <c r="A889" t="s">
        <v>473</v>
      </c>
      <c r="B889" t="s">
        <v>490</v>
      </c>
      <c r="C889">
        <v>10358</v>
      </c>
      <c r="D889" t="s">
        <v>33</v>
      </c>
      <c r="E889">
        <f>+SUMIFS(Tabla1[cantidad],Tabla1[articulo],C889,Tabla1[id_item_bodega2],A889,Tabla1[GRUPO],COMP!B639)</f>
        <v>0</v>
      </c>
      <c r="F889">
        <f>+SUMIFS('INV. EDADES'!F:F,'INV. EDADES'!I:I,A889,'INV. EDADES'!G:G,C889)</f>
        <v>0</v>
      </c>
      <c r="G889">
        <f t="shared" si="26"/>
        <v>0</v>
      </c>
      <c r="H889" s="22">
        <f t="shared" si="27"/>
        <v>0</v>
      </c>
    </row>
    <row r="890" spans="1:8">
      <c r="A890" t="s">
        <v>473</v>
      </c>
      <c r="B890" t="s">
        <v>490</v>
      </c>
      <c r="C890">
        <v>10401</v>
      </c>
      <c r="D890" t="s">
        <v>34</v>
      </c>
      <c r="E890">
        <f>+SUMIFS(Tabla1[cantidad],Tabla1[articulo],C890,Tabla1[id_item_bodega2],A890,Tabla1[GRUPO],COMP!B640)</f>
        <v>0</v>
      </c>
      <c r="F890">
        <f>+SUMIFS('INV. EDADES'!F:F,'INV. EDADES'!I:I,A890,'INV. EDADES'!G:G,C890)</f>
        <v>0</v>
      </c>
      <c r="G890">
        <f t="shared" si="26"/>
        <v>0</v>
      </c>
      <c r="H890" s="22">
        <f t="shared" si="27"/>
        <v>0</v>
      </c>
    </row>
    <row r="891" spans="1:8">
      <c r="A891" t="s">
        <v>473</v>
      </c>
      <c r="B891" t="s">
        <v>490</v>
      </c>
      <c r="C891">
        <v>10407</v>
      </c>
      <c r="D891" t="s">
        <v>37</v>
      </c>
      <c r="E891">
        <f>+SUMIFS(Tabla1[cantidad],Tabla1[articulo],C891,Tabla1[id_item_bodega2],A891,Tabla1[GRUPO],COMP!B642)</f>
        <v>0</v>
      </c>
      <c r="F891">
        <f>+SUMIFS('INV. EDADES'!F:F,'INV. EDADES'!I:I,A891,'INV. EDADES'!G:G,C891)</f>
        <v>0</v>
      </c>
      <c r="G891">
        <f t="shared" si="26"/>
        <v>0</v>
      </c>
      <c r="H891" s="22">
        <f t="shared" si="27"/>
        <v>0</v>
      </c>
    </row>
    <row r="892" spans="1:8">
      <c r="A892" t="s">
        <v>473</v>
      </c>
      <c r="B892" t="s">
        <v>490</v>
      </c>
      <c r="C892">
        <v>10457</v>
      </c>
      <c r="D892" t="s">
        <v>38</v>
      </c>
      <c r="E892">
        <f>+SUMIFS(Tabla1[cantidad],Tabla1[articulo],C892,Tabla1[id_item_bodega2],A892,Tabla1[GRUPO],COMP!B643)</f>
        <v>0</v>
      </c>
      <c r="F892">
        <f>+SUMIFS('INV. EDADES'!F:F,'INV. EDADES'!I:I,A892,'INV. EDADES'!G:G,C892)</f>
        <v>0</v>
      </c>
      <c r="G892">
        <f t="shared" si="26"/>
        <v>0</v>
      </c>
      <c r="H892" s="22">
        <f t="shared" si="27"/>
        <v>0</v>
      </c>
    </row>
    <row r="893" spans="1:8">
      <c r="A893" t="s">
        <v>473</v>
      </c>
      <c r="B893" t="s">
        <v>490</v>
      </c>
      <c r="C893">
        <v>10469</v>
      </c>
      <c r="D893" t="s">
        <v>39</v>
      </c>
      <c r="E893">
        <f>+SUMIFS(Tabla1[cantidad],Tabla1[articulo],C893,Tabla1[id_item_bodega2],A893,Tabla1[GRUPO],COMP!B644)</f>
        <v>0</v>
      </c>
      <c r="F893">
        <f>+SUMIFS('INV. EDADES'!F:F,'INV. EDADES'!I:I,A893,'INV. EDADES'!G:G,C893)</f>
        <v>0</v>
      </c>
      <c r="G893">
        <f t="shared" si="26"/>
        <v>0</v>
      </c>
      <c r="H893" s="22">
        <f t="shared" si="27"/>
        <v>0</v>
      </c>
    </row>
    <row r="894" spans="1:8">
      <c r="A894" t="s">
        <v>473</v>
      </c>
      <c r="B894" t="s">
        <v>490</v>
      </c>
      <c r="C894">
        <v>10501</v>
      </c>
      <c r="D894" t="s">
        <v>41</v>
      </c>
      <c r="E894">
        <f>+SUMIFS(Tabla1[cantidad],Tabla1[articulo],C894,Tabla1[id_item_bodega2],A894,Tabla1[GRUPO],COMP!B645)</f>
        <v>0</v>
      </c>
      <c r="F894">
        <f>+SUMIFS('INV. EDADES'!F:F,'INV. EDADES'!I:I,A894,'INV. EDADES'!G:G,C894)</f>
        <v>0</v>
      </c>
      <c r="G894">
        <f t="shared" si="26"/>
        <v>0</v>
      </c>
      <c r="H894" s="22">
        <f t="shared" si="27"/>
        <v>0</v>
      </c>
    </row>
    <row r="895" spans="1:8">
      <c r="A895" t="s">
        <v>473</v>
      </c>
      <c r="B895" t="s">
        <v>490</v>
      </c>
      <c r="C895">
        <v>10601</v>
      </c>
      <c r="D895" t="s">
        <v>44</v>
      </c>
      <c r="E895">
        <f>+SUMIFS(Tabla1[cantidad],Tabla1[articulo],C895,Tabla1[id_item_bodega2],A895,Tabla1[GRUPO],COMP!B647)</f>
        <v>0</v>
      </c>
      <c r="F895">
        <f>+SUMIFS('INV. EDADES'!F:F,'INV. EDADES'!I:I,A895,'INV. EDADES'!G:G,C895)</f>
        <v>0</v>
      </c>
      <c r="G895">
        <f t="shared" si="26"/>
        <v>0</v>
      </c>
      <c r="H895" s="22">
        <f t="shared" si="27"/>
        <v>0</v>
      </c>
    </row>
    <row r="896" spans="1:8">
      <c r="A896" t="s">
        <v>473</v>
      </c>
      <c r="B896" t="s">
        <v>490</v>
      </c>
      <c r="C896">
        <v>13559</v>
      </c>
      <c r="D896" t="s">
        <v>429</v>
      </c>
      <c r="E896">
        <f>+SUMIFS(Tabla1[cantidad],Tabla1[articulo],C896,Tabla1[id_item_bodega2],A896,Tabla1[GRUPO],COMP!B648)</f>
        <v>0</v>
      </c>
      <c r="F896">
        <f>+SUMIFS('INV. EDADES'!F:F,'INV. EDADES'!I:I,A896,'INV. EDADES'!G:G,C896)</f>
        <v>0</v>
      </c>
      <c r="G896">
        <f t="shared" si="26"/>
        <v>0</v>
      </c>
      <c r="H896" s="22">
        <f t="shared" si="27"/>
        <v>0</v>
      </c>
    </row>
    <row r="897" spans="1:8">
      <c r="A897" t="s">
        <v>473</v>
      </c>
      <c r="B897" t="s">
        <v>490</v>
      </c>
      <c r="C897">
        <v>72002</v>
      </c>
      <c r="D897" t="s">
        <v>48</v>
      </c>
      <c r="E897">
        <f>+SUMIFS(Tabla1[cantidad],Tabla1[articulo],C897,Tabla1[id_item_bodega2],A897,Tabla1[GRUPO],COMP!B649)</f>
        <v>0</v>
      </c>
      <c r="F897">
        <f>+SUMIFS('INV. EDADES'!F:F,'INV. EDADES'!I:I,A897,'INV. EDADES'!G:G,C897)</f>
        <v>0</v>
      </c>
      <c r="G897">
        <f t="shared" si="26"/>
        <v>0</v>
      </c>
      <c r="H897" s="22">
        <f t="shared" si="27"/>
        <v>0</v>
      </c>
    </row>
    <row r="898" spans="1:8">
      <c r="A898" t="s">
        <v>473</v>
      </c>
      <c r="B898" t="s">
        <v>490</v>
      </c>
      <c r="C898">
        <v>72012</v>
      </c>
      <c r="D898" t="s">
        <v>55</v>
      </c>
      <c r="E898">
        <f>+SUMIFS(Tabla1[cantidad],Tabla1[articulo],C898,Tabla1[id_item_bodega2],A898,Tabla1[GRUPO],COMP!B650)</f>
        <v>0</v>
      </c>
      <c r="F898">
        <f>+SUMIFS('INV. EDADES'!F:F,'INV. EDADES'!I:I,A898,'INV. EDADES'!G:G,C898)</f>
        <v>0</v>
      </c>
      <c r="G898">
        <f t="shared" ref="G898:G961" si="28">+E898-F898</f>
        <v>0</v>
      </c>
      <c r="H898" s="22">
        <f t="shared" ref="H898:H961" si="29">IFERROR(+G898/E898,0)</f>
        <v>0</v>
      </c>
    </row>
    <row r="899" spans="1:8">
      <c r="A899" t="s">
        <v>473</v>
      </c>
      <c r="B899" t="s">
        <v>490</v>
      </c>
      <c r="C899">
        <v>73001</v>
      </c>
      <c r="D899" t="s">
        <v>49</v>
      </c>
      <c r="E899">
        <f>+SUMIFS(Tabla1[cantidad],Tabla1[articulo],C899,Tabla1[id_item_bodega2],A899,Tabla1[GRUPO],COMP!B651)</f>
        <v>0</v>
      </c>
      <c r="F899">
        <f>+SUMIFS('INV. EDADES'!F:F,'INV. EDADES'!I:I,A899,'INV. EDADES'!G:G,C899)</f>
        <v>0</v>
      </c>
      <c r="G899">
        <f t="shared" si="28"/>
        <v>0</v>
      </c>
      <c r="H899" s="22">
        <f t="shared" si="29"/>
        <v>0</v>
      </c>
    </row>
    <row r="900" spans="1:8">
      <c r="A900" t="s">
        <v>473</v>
      </c>
      <c r="B900" t="s">
        <v>490</v>
      </c>
      <c r="C900">
        <v>73012</v>
      </c>
      <c r="D900" t="s">
        <v>56</v>
      </c>
      <c r="E900">
        <f>+SUMIFS(Tabla1[cantidad],Tabla1[articulo],C900,Tabla1[id_item_bodega2],A900,Tabla1[GRUPO],COMP!B652)</f>
        <v>0</v>
      </c>
      <c r="F900">
        <f>+SUMIFS('INV. EDADES'!F:F,'INV. EDADES'!I:I,A900,'INV. EDADES'!G:G,C900)</f>
        <v>0</v>
      </c>
      <c r="G900">
        <f t="shared" si="28"/>
        <v>0</v>
      </c>
      <c r="H900" s="22">
        <f t="shared" si="29"/>
        <v>0</v>
      </c>
    </row>
    <row r="901" spans="1:8">
      <c r="A901" t="s">
        <v>473</v>
      </c>
      <c r="B901" t="s">
        <v>490</v>
      </c>
      <c r="C901">
        <v>10103</v>
      </c>
      <c r="D901" t="s">
        <v>60</v>
      </c>
      <c r="E901">
        <f>+SUMIFS(Tabla1[cantidad],Tabla1[articulo],C901,Tabla1[id_item_bodega2],A901,Tabla1[GRUPO],COMP!B656)</f>
        <v>0</v>
      </c>
      <c r="F901">
        <f>+SUMIFS('INV. EDADES'!F:F,'INV. EDADES'!I:I,A901,'INV. EDADES'!G:G,C901)</f>
        <v>0</v>
      </c>
      <c r="G901">
        <f t="shared" si="28"/>
        <v>0</v>
      </c>
      <c r="H901" s="22">
        <f t="shared" si="29"/>
        <v>0</v>
      </c>
    </row>
    <row r="902" spans="1:8">
      <c r="A902" t="s">
        <v>473</v>
      </c>
      <c r="B902" t="s">
        <v>490</v>
      </c>
      <c r="C902">
        <v>10480</v>
      </c>
      <c r="D902" t="s">
        <v>545</v>
      </c>
      <c r="E902">
        <f>+SUMIFS(Tabla1[cantidad],Tabla1[articulo],C902,Tabla1[id_item_bodega2],A902,Tabla1[GRUPO],COMP!B660)</f>
        <v>0</v>
      </c>
      <c r="F902">
        <f>+SUMIFS('INV. EDADES'!F:F,'INV. EDADES'!I:I,A902,'INV. EDADES'!G:G,C902)</f>
        <v>0</v>
      </c>
      <c r="G902">
        <f t="shared" si="28"/>
        <v>0</v>
      </c>
      <c r="H902" s="22">
        <f t="shared" si="29"/>
        <v>0</v>
      </c>
    </row>
    <row r="903" spans="1:8">
      <c r="A903" t="s">
        <v>473</v>
      </c>
      <c r="B903" t="s">
        <v>490</v>
      </c>
      <c r="C903">
        <v>100</v>
      </c>
      <c r="D903" t="s">
        <v>96</v>
      </c>
      <c r="E903">
        <f>+SUMIFS(Tabla1[cantidad],Tabla1[articulo],C903,Tabla1[id_item_bodega2],A903,Tabla1[GRUPO],COMP!B668)</f>
        <v>0</v>
      </c>
      <c r="F903">
        <f>+SUMIFS('INV. EDADES'!F:F,'INV. EDADES'!I:I,A903,'INV. EDADES'!G:G,C903)</f>
        <v>0</v>
      </c>
      <c r="G903">
        <f t="shared" si="28"/>
        <v>0</v>
      </c>
      <c r="H903" s="22">
        <f t="shared" si="29"/>
        <v>0</v>
      </c>
    </row>
    <row r="904" spans="1:8">
      <c r="A904" t="s">
        <v>473</v>
      </c>
      <c r="B904" t="s">
        <v>490</v>
      </c>
      <c r="C904">
        <v>72501</v>
      </c>
      <c r="D904" t="s">
        <v>78</v>
      </c>
      <c r="E904">
        <f>+SUMIFS(Tabla1[cantidad],Tabla1[articulo],C904,Tabla1[id_item_bodega2],A904,Tabla1[GRUPO],COMP!B669)</f>
        <v>0</v>
      </c>
      <c r="F904">
        <f>+SUMIFS('INV. EDADES'!F:F,'INV. EDADES'!I:I,A904,'INV. EDADES'!G:G,C904)</f>
        <v>0</v>
      </c>
      <c r="G904">
        <f t="shared" si="28"/>
        <v>0</v>
      </c>
      <c r="H904" s="22">
        <f t="shared" si="29"/>
        <v>0</v>
      </c>
    </row>
    <row r="905" spans="1:8">
      <c r="A905" t="s">
        <v>473</v>
      </c>
      <c r="B905" t="s">
        <v>490</v>
      </c>
      <c r="C905">
        <v>13368</v>
      </c>
      <c r="D905" t="s">
        <v>76</v>
      </c>
      <c r="E905">
        <f>+SUMIFS(Tabla1[cantidad],Tabla1[articulo],C905,Tabla1[id_item_bodega2],A905,Tabla1[GRUPO],COMP!B670)</f>
        <v>0</v>
      </c>
      <c r="F905">
        <f>+SUMIFS('INV. EDADES'!F:F,'INV. EDADES'!I:I,A905,'INV. EDADES'!G:G,C905)</f>
        <v>0</v>
      </c>
      <c r="G905">
        <f t="shared" si="28"/>
        <v>0</v>
      </c>
      <c r="H905" s="22">
        <f t="shared" si="29"/>
        <v>0</v>
      </c>
    </row>
    <row r="906" spans="1:8">
      <c r="A906" t="s">
        <v>473</v>
      </c>
      <c r="B906" t="s">
        <v>490</v>
      </c>
      <c r="C906">
        <v>10104</v>
      </c>
      <c r="D906" t="s">
        <v>84</v>
      </c>
      <c r="E906">
        <f>+SUMIFS(Tabla1[cantidad],Tabla1[articulo],C906,Tabla1[id_item_bodega2],A906,Tabla1[GRUPO],COMP!B671)</f>
        <v>0</v>
      </c>
      <c r="F906">
        <f>+SUMIFS('INV. EDADES'!F:F,'INV. EDADES'!I:I,A906,'INV. EDADES'!G:G,C906)</f>
        <v>0</v>
      </c>
      <c r="G906">
        <f t="shared" si="28"/>
        <v>0</v>
      </c>
      <c r="H906" s="22">
        <f t="shared" si="29"/>
        <v>0</v>
      </c>
    </row>
    <row r="907" spans="1:8">
      <c r="A907" t="s">
        <v>473</v>
      </c>
      <c r="B907" t="s">
        <v>490</v>
      </c>
      <c r="C907">
        <v>300</v>
      </c>
      <c r="D907" t="s">
        <v>99</v>
      </c>
      <c r="E907">
        <f>+SUMIFS(Tabla1[cantidad],Tabla1[articulo],C907,Tabla1[id_item_bodega2],A907,Tabla1[GRUPO],COMP!B672)</f>
        <v>0</v>
      </c>
      <c r="F907">
        <f>+SUMIFS('INV. EDADES'!F:F,'INV. EDADES'!I:I,A907,'INV. EDADES'!G:G,C907)</f>
        <v>0</v>
      </c>
      <c r="G907">
        <f t="shared" si="28"/>
        <v>0</v>
      </c>
      <c r="H907" s="22">
        <f t="shared" si="29"/>
        <v>0</v>
      </c>
    </row>
    <row r="908" spans="1:8">
      <c r="A908" t="s">
        <v>473</v>
      </c>
      <c r="B908" t="s">
        <v>490</v>
      </c>
      <c r="C908">
        <v>52378</v>
      </c>
      <c r="D908" t="s">
        <v>69</v>
      </c>
      <c r="E908">
        <f>+SUMIFS(Tabla1[cantidad],Tabla1[articulo],C908,Tabla1[id_item_bodega2],A908,Tabla1[GRUPO],COMP!B673)</f>
        <v>0</v>
      </c>
      <c r="F908">
        <f>+SUMIFS('INV. EDADES'!F:F,'INV. EDADES'!I:I,A908,'INV. EDADES'!G:G,C908)</f>
        <v>0</v>
      </c>
      <c r="G908">
        <f t="shared" si="28"/>
        <v>0</v>
      </c>
      <c r="H908" s="22">
        <f t="shared" si="29"/>
        <v>0</v>
      </c>
    </row>
    <row r="909" spans="1:8">
      <c r="A909" t="s">
        <v>473</v>
      </c>
      <c r="B909" t="s">
        <v>490</v>
      </c>
      <c r="C909">
        <v>12370</v>
      </c>
      <c r="D909" t="s">
        <v>64</v>
      </c>
      <c r="E909">
        <f>+SUMIFS(Tabla1[cantidad],Tabla1[articulo],C909,Tabla1[id_item_bodega2],A909,Tabla1[GRUPO],COMP!B675)</f>
        <v>0</v>
      </c>
      <c r="F909">
        <f>+SUMIFS('INV. EDADES'!F:F,'INV. EDADES'!I:I,A909,'INV. EDADES'!G:G,C909)</f>
        <v>0</v>
      </c>
      <c r="G909">
        <f t="shared" si="28"/>
        <v>0</v>
      </c>
      <c r="H909" s="22">
        <f t="shared" si="29"/>
        <v>0</v>
      </c>
    </row>
    <row r="910" spans="1:8">
      <c r="A910" t="s">
        <v>473</v>
      </c>
      <c r="B910" t="s">
        <v>490</v>
      </c>
      <c r="C910">
        <v>52377</v>
      </c>
      <c r="D910" t="s">
        <v>134</v>
      </c>
      <c r="E910">
        <f>+SUMIFS(Tabla1[cantidad],Tabla1[articulo],C910,Tabla1[id_item_bodega2],A910,Tabla1[GRUPO],COMP!B676)</f>
        <v>0</v>
      </c>
      <c r="F910">
        <f>+SUMIFS('INV. EDADES'!F:F,'INV. EDADES'!I:I,A910,'INV. EDADES'!G:G,C910)</f>
        <v>0</v>
      </c>
      <c r="G910">
        <f t="shared" si="28"/>
        <v>0</v>
      </c>
      <c r="H910" s="22">
        <f t="shared" si="29"/>
        <v>0</v>
      </c>
    </row>
    <row r="911" spans="1:8">
      <c r="A911" t="s">
        <v>473</v>
      </c>
      <c r="B911" t="s">
        <v>490</v>
      </c>
      <c r="C911">
        <v>10311</v>
      </c>
      <c r="D911" t="s">
        <v>467</v>
      </c>
      <c r="E911">
        <f>+SUMIFS(Tabla1[cantidad],Tabla1[articulo],C911,Tabla1[id_item_bodega2],A911,Tabla1[GRUPO],COMP!B678)</f>
        <v>0</v>
      </c>
      <c r="F911">
        <f>+SUMIFS('INV. EDADES'!F:F,'INV. EDADES'!I:I,A911,'INV. EDADES'!G:G,C911)</f>
        <v>0</v>
      </c>
      <c r="G911">
        <f t="shared" si="28"/>
        <v>0</v>
      </c>
      <c r="H911" s="22">
        <f t="shared" si="29"/>
        <v>0</v>
      </c>
    </row>
    <row r="912" spans="1:8">
      <c r="A912" t="s">
        <v>473</v>
      </c>
      <c r="B912" t="s">
        <v>490</v>
      </c>
      <c r="C912">
        <v>10101</v>
      </c>
      <c r="D912" t="s">
        <v>536</v>
      </c>
      <c r="E912">
        <f>+SUMIFS(Tabla1[cantidad],Tabla1[articulo],C912,Tabla1[id_item_bodega2],A912,Tabla1[GRUPO],COMP!B683)</f>
        <v>0</v>
      </c>
      <c r="F912">
        <f>+SUMIFS('INV. EDADES'!F:F,'INV. EDADES'!I:I,A912,'INV. EDADES'!G:G,C912)</f>
        <v>0</v>
      </c>
      <c r="G912">
        <f t="shared" si="28"/>
        <v>0</v>
      </c>
      <c r="H912" s="22">
        <f t="shared" si="29"/>
        <v>0</v>
      </c>
    </row>
    <row r="913" spans="1:8">
      <c r="A913" t="s">
        <v>473</v>
      </c>
      <c r="B913" t="s">
        <v>490</v>
      </c>
      <c r="C913">
        <v>10201</v>
      </c>
      <c r="D913" t="s">
        <v>27</v>
      </c>
      <c r="E913">
        <f>+SUMIFS(Tabla1[cantidad],Tabla1[articulo],C913,Tabla1[id_item_bodega2],A913,Tabla1[GRUPO],COMP!B684)</f>
        <v>0</v>
      </c>
      <c r="F913">
        <f>+SUMIFS('INV. EDADES'!F:F,'INV. EDADES'!I:I,A913,'INV. EDADES'!G:G,C913)</f>
        <v>0</v>
      </c>
      <c r="G913">
        <f t="shared" si="28"/>
        <v>0</v>
      </c>
      <c r="H913" s="22">
        <f t="shared" si="29"/>
        <v>0</v>
      </c>
    </row>
    <row r="914" spans="1:8">
      <c r="A914" t="s">
        <v>473</v>
      </c>
      <c r="B914" t="s">
        <v>490</v>
      </c>
      <c r="C914">
        <v>73501</v>
      </c>
      <c r="D914" t="s">
        <v>425</v>
      </c>
      <c r="E914">
        <f>+SUMIFS(Tabla1[cantidad],Tabla1[articulo],C914,Tabla1[id_item_bodega2],A914,Tabla1[GRUPO],COMP!B685)</f>
        <v>0</v>
      </c>
      <c r="F914">
        <f>+SUMIFS('INV. EDADES'!F:F,'INV. EDADES'!I:I,A914,'INV. EDADES'!G:G,C914)</f>
        <v>0</v>
      </c>
      <c r="G914">
        <f t="shared" si="28"/>
        <v>0</v>
      </c>
      <c r="H914" s="22">
        <f t="shared" si="29"/>
        <v>0</v>
      </c>
    </row>
    <row r="915" spans="1:8">
      <c r="A915" t="s">
        <v>473</v>
      </c>
      <c r="B915" t="s">
        <v>490</v>
      </c>
      <c r="C915">
        <v>76501</v>
      </c>
      <c r="D915" t="s">
        <v>589</v>
      </c>
      <c r="E915">
        <f>+SUMIFS(Tabla1[cantidad],Tabla1[articulo],C915,Tabla1[id_item_bodega2],A915,Tabla1[GRUPO],COMP!B686)</f>
        <v>0</v>
      </c>
      <c r="F915">
        <f>+SUMIFS('INV. EDADES'!F:F,'INV. EDADES'!I:I,A915,'INV. EDADES'!G:G,C915)</f>
        <v>0</v>
      </c>
      <c r="G915">
        <f t="shared" si="28"/>
        <v>0</v>
      </c>
      <c r="H915" s="22">
        <f t="shared" si="29"/>
        <v>0</v>
      </c>
    </row>
    <row r="916" spans="1:8">
      <c r="A916" t="s">
        <v>473</v>
      </c>
      <c r="B916" t="s">
        <v>490</v>
      </c>
      <c r="C916">
        <v>76601</v>
      </c>
      <c r="D916" t="s">
        <v>590</v>
      </c>
      <c r="E916">
        <f>+SUMIFS(Tabla1[cantidad],Tabla1[articulo],C916,Tabla1[id_item_bodega2],A916,Tabla1[GRUPO],COMP!B687)</f>
        <v>0</v>
      </c>
      <c r="F916">
        <f>+SUMIFS('INV. EDADES'!F:F,'INV. EDADES'!I:I,A916,'INV. EDADES'!G:G,C916)</f>
        <v>0</v>
      </c>
      <c r="G916">
        <f t="shared" si="28"/>
        <v>0</v>
      </c>
      <c r="H916" s="22">
        <f t="shared" si="29"/>
        <v>0</v>
      </c>
    </row>
    <row r="917" spans="1:8">
      <c r="A917" t="s">
        <v>473</v>
      </c>
      <c r="B917" t="s">
        <v>490</v>
      </c>
      <c r="C917">
        <v>76701</v>
      </c>
      <c r="D917" t="s">
        <v>588</v>
      </c>
      <c r="E917">
        <f>+SUMIFS(Tabla1[cantidad],Tabla1[articulo],C917,Tabla1[id_item_bodega2],A917,Tabla1[GRUPO],COMP!B688)</f>
        <v>0</v>
      </c>
      <c r="F917">
        <f>+SUMIFS('INV. EDADES'!F:F,'INV. EDADES'!I:I,A917,'INV. EDADES'!G:G,C917)</f>
        <v>0</v>
      </c>
      <c r="G917">
        <f t="shared" si="28"/>
        <v>0</v>
      </c>
      <c r="H917" s="22">
        <f t="shared" si="29"/>
        <v>0</v>
      </c>
    </row>
    <row r="918" spans="1:8">
      <c r="A918" t="s">
        <v>473</v>
      </c>
      <c r="B918" t="s">
        <v>490</v>
      </c>
      <c r="C918">
        <v>77101</v>
      </c>
      <c r="D918" t="s">
        <v>567</v>
      </c>
      <c r="E918">
        <f>+SUMIFS(Tabla1[cantidad],Tabla1[articulo],C918,Tabla1[id_item_bodega2],A918,Tabla1[GRUPO],COMP!B689)</f>
        <v>0</v>
      </c>
      <c r="F918">
        <f>+SUMIFS('INV. EDADES'!F:F,'INV. EDADES'!I:I,A918,'INV. EDADES'!G:G,C918)</f>
        <v>0</v>
      </c>
      <c r="G918">
        <f t="shared" si="28"/>
        <v>0</v>
      </c>
      <c r="H918" s="22">
        <f t="shared" si="29"/>
        <v>0</v>
      </c>
    </row>
    <row r="919" spans="1:8">
      <c r="A919" t="s">
        <v>473</v>
      </c>
      <c r="B919" t="s">
        <v>490</v>
      </c>
      <c r="C919">
        <v>78001</v>
      </c>
      <c r="D919" t="s">
        <v>571</v>
      </c>
      <c r="E919">
        <f>+SUMIFS(Tabla1[cantidad],Tabla1[articulo],C919,Tabla1[id_item_bodega2],A919,Tabla1[GRUPO],COMP!B690)</f>
        <v>0</v>
      </c>
      <c r="F919">
        <f>+SUMIFS('INV. EDADES'!F:F,'INV. EDADES'!I:I,A919,'INV. EDADES'!G:G,C919)</f>
        <v>0</v>
      </c>
      <c r="G919">
        <f t="shared" si="28"/>
        <v>0</v>
      </c>
      <c r="H919" s="22">
        <f t="shared" si="29"/>
        <v>0</v>
      </c>
    </row>
    <row r="920" spans="1:8">
      <c r="A920" t="s">
        <v>473</v>
      </c>
      <c r="B920" t="s">
        <v>490</v>
      </c>
      <c r="C920">
        <v>14459</v>
      </c>
      <c r="D920" t="s">
        <v>68</v>
      </c>
      <c r="E920">
        <f>+SUMIFS(Tabla1[cantidad],Tabla1[articulo],C920,Tabla1[id_item_bodega2],A920,Tabla1[GRUPO],COMP!B694)</f>
        <v>0</v>
      </c>
      <c r="F920">
        <f>+SUMIFS('INV. EDADES'!F:F,'INV. EDADES'!I:I,A920,'INV. EDADES'!G:G,C920)</f>
        <v>0</v>
      </c>
      <c r="G920">
        <f t="shared" si="28"/>
        <v>0</v>
      </c>
      <c r="H920" s="22">
        <f t="shared" si="29"/>
        <v>0</v>
      </c>
    </row>
    <row r="921" spans="1:8">
      <c r="A921" t="s">
        <v>473</v>
      </c>
      <c r="B921" t="s">
        <v>490</v>
      </c>
      <c r="C921">
        <v>14311</v>
      </c>
      <c r="D921" t="s">
        <v>45</v>
      </c>
      <c r="E921">
        <f>+SUMIFS(Tabla1[cantidad],Tabla1[articulo],C921,Tabla1[id_item_bodega2],A921,Tabla1[GRUPO],COMP!B695)</f>
        <v>0</v>
      </c>
      <c r="F921">
        <f>+SUMIFS('INV. EDADES'!F:F,'INV. EDADES'!I:I,A921,'INV. EDADES'!G:G,C921)</f>
        <v>0</v>
      </c>
      <c r="G921">
        <f t="shared" si="28"/>
        <v>0</v>
      </c>
      <c r="H921" s="22">
        <f t="shared" si="29"/>
        <v>0</v>
      </c>
    </row>
    <row r="922" spans="1:8">
      <c r="A922" t="s">
        <v>473</v>
      </c>
      <c r="B922" t="s">
        <v>490</v>
      </c>
      <c r="C922">
        <v>10410</v>
      </c>
      <c r="D922" t="s">
        <v>452</v>
      </c>
      <c r="E922">
        <f>+SUMIFS(Tabla1[cantidad],Tabla1[articulo],C922,Tabla1[id_item_bodega2],A922,Tabla1[GRUPO],COMP!B696)</f>
        <v>0</v>
      </c>
      <c r="F922">
        <f>+SUMIFS('INV. EDADES'!F:F,'INV. EDADES'!I:I,A922,'INV. EDADES'!G:G,C922)</f>
        <v>0</v>
      </c>
      <c r="G922">
        <f t="shared" si="28"/>
        <v>0</v>
      </c>
      <c r="H922" s="22">
        <f t="shared" si="29"/>
        <v>0</v>
      </c>
    </row>
    <row r="923" spans="1:8">
      <c r="A923" t="s">
        <v>473</v>
      </c>
      <c r="B923" t="s">
        <v>490</v>
      </c>
      <c r="C923">
        <v>10268</v>
      </c>
      <c r="D923" t="s">
        <v>427</v>
      </c>
      <c r="E923">
        <f>+SUMIFS(Tabla1[cantidad],Tabla1[articulo],C923,Tabla1[id_item_bodega2],A923,Tabla1[GRUPO],COMP!B697)</f>
        <v>0</v>
      </c>
      <c r="F923">
        <f>+SUMIFS('INV. EDADES'!F:F,'INV. EDADES'!I:I,A923,'INV. EDADES'!G:G,C923)</f>
        <v>0</v>
      </c>
      <c r="G923">
        <f t="shared" si="28"/>
        <v>0</v>
      </c>
      <c r="H923" s="22">
        <f t="shared" si="29"/>
        <v>0</v>
      </c>
    </row>
    <row r="924" spans="1:8">
      <c r="A924" t="s">
        <v>473</v>
      </c>
      <c r="B924" t="s">
        <v>490</v>
      </c>
      <c r="C924">
        <v>14348</v>
      </c>
      <c r="D924" t="s">
        <v>46</v>
      </c>
      <c r="E924">
        <f>+SUMIFS(Tabla1[cantidad],Tabla1[articulo],C924,Tabla1[id_item_bodega2],A924,Tabla1[GRUPO],COMP!B698)</f>
        <v>0</v>
      </c>
      <c r="F924">
        <f>+SUMIFS('INV. EDADES'!F:F,'INV. EDADES'!I:I,A924,'INV. EDADES'!G:G,C924)</f>
        <v>0</v>
      </c>
      <c r="G924">
        <f t="shared" si="28"/>
        <v>0</v>
      </c>
      <c r="H924" s="22">
        <f t="shared" si="29"/>
        <v>0</v>
      </c>
    </row>
    <row r="925" spans="1:8">
      <c r="A925" t="s">
        <v>473</v>
      </c>
      <c r="B925" t="s">
        <v>490</v>
      </c>
      <c r="C925">
        <v>10503</v>
      </c>
      <c r="D925" t="s">
        <v>487</v>
      </c>
      <c r="E925">
        <f>+SUMIFS(Tabla1[cantidad],Tabla1[articulo],C925,Tabla1[id_item_bodega2],A925,Tabla1[GRUPO],COMP!B699)</f>
        <v>0</v>
      </c>
      <c r="F925">
        <f>+SUMIFS('INV. EDADES'!F:F,'INV. EDADES'!I:I,A925,'INV. EDADES'!G:G,C925)</f>
        <v>0</v>
      </c>
      <c r="G925">
        <f t="shared" si="28"/>
        <v>0</v>
      </c>
      <c r="H925" s="22">
        <f t="shared" si="29"/>
        <v>0</v>
      </c>
    </row>
    <row r="926" spans="1:8">
      <c r="A926" t="s">
        <v>473</v>
      </c>
      <c r="B926" t="s">
        <v>490</v>
      </c>
      <c r="C926">
        <v>12306</v>
      </c>
      <c r="D926" t="s">
        <v>579</v>
      </c>
      <c r="E926">
        <f>+SUMIFS(Tabla1[cantidad],Tabla1[articulo],C926,Tabla1[id_item_bodega2],A926,Tabla1[GRUPO],COMP!B701)</f>
        <v>0</v>
      </c>
      <c r="F926">
        <f>+SUMIFS('INV. EDADES'!F:F,'INV. EDADES'!I:I,A926,'INV. EDADES'!G:G,C926)</f>
        <v>0</v>
      </c>
      <c r="G926">
        <f t="shared" si="28"/>
        <v>0</v>
      </c>
      <c r="H926" s="22">
        <f t="shared" si="29"/>
        <v>0</v>
      </c>
    </row>
    <row r="927" spans="1:8">
      <c r="A927" t="s">
        <v>473</v>
      </c>
      <c r="B927" t="s">
        <v>490</v>
      </c>
      <c r="C927">
        <v>10312</v>
      </c>
      <c r="D927" t="s">
        <v>540</v>
      </c>
      <c r="E927">
        <f>+SUMIFS(Tabla1[cantidad],Tabla1[articulo],C927,Tabla1[id_item_bodega2],A927,Tabla1[GRUPO],COMP!B709)</f>
        <v>0</v>
      </c>
      <c r="F927">
        <f>+SUMIFS('INV. EDADES'!F:F,'INV. EDADES'!I:I,A927,'INV. EDADES'!G:G,C927)</f>
        <v>0</v>
      </c>
      <c r="G927">
        <f t="shared" si="28"/>
        <v>0</v>
      </c>
      <c r="H927" s="22">
        <f t="shared" si="29"/>
        <v>0</v>
      </c>
    </row>
    <row r="928" spans="1:8">
      <c r="A928" t="s">
        <v>473</v>
      </c>
      <c r="B928" t="s">
        <v>490</v>
      </c>
      <c r="C928">
        <v>10589</v>
      </c>
      <c r="D928" t="s">
        <v>73</v>
      </c>
      <c r="E928">
        <f>+SUMIFS(Tabla1[cantidad],Tabla1[articulo],C928,Tabla1[id_item_bodega2],A928,Tabla1[GRUPO],COMP!B710)</f>
        <v>0</v>
      </c>
      <c r="F928">
        <f>+SUMIFS('INV. EDADES'!F:F,'INV. EDADES'!I:I,A928,'INV. EDADES'!G:G,C928)</f>
        <v>0</v>
      </c>
      <c r="G928">
        <f t="shared" si="28"/>
        <v>0</v>
      </c>
      <c r="H928" s="22">
        <f t="shared" si="29"/>
        <v>0</v>
      </c>
    </row>
    <row r="929" spans="1:8">
      <c r="A929" t="s">
        <v>473</v>
      </c>
      <c r="B929" t="s">
        <v>490</v>
      </c>
      <c r="C929">
        <v>10580</v>
      </c>
      <c r="D929" t="s">
        <v>548</v>
      </c>
      <c r="E929">
        <f>+SUMIFS(Tabla1[cantidad],Tabla1[articulo],C929,Tabla1[id_item_bodega2],A929,Tabla1[GRUPO],COMP!B711)</f>
        <v>0</v>
      </c>
      <c r="F929">
        <f>+SUMIFS('INV. EDADES'!F:F,'INV. EDADES'!I:I,A929,'INV. EDADES'!G:G,C929)</f>
        <v>0</v>
      </c>
      <c r="G929">
        <f t="shared" si="28"/>
        <v>0</v>
      </c>
      <c r="H929" s="22">
        <f t="shared" si="29"/>
        <v>0</v>
      </c>
    </row>
    <row r="930" spans="1:8">
      <c r="A930" t="s">
        <v>473</v>
      </c>
      <c r="B930" t="s">
        <v>490</v>
      </c>
      <c r="C930">
        <v>13380</v>
      </c>
      <c r="D930" t="s">
        <v>534</v>
      </c>
      <c r="E930">
        <f>+SUMIFS(Tabla1[cantidad],Tabla1[articulo],C930,Tabla1[id_item_bodega2],A930,Tabla1[GRUPO],COMP!B712)</f>
        <v>0</v>
      </c>
      <c r="F930">
        <f>+SUMIFS('INV. EDADES'!F:F,'INV. EDADES'!I:I,A930,'INV. EDADES'!G:G,C930)</f>
        <v>0</v>
      </c>
      <c r="G930">
        <f t="shared" si="28"/>
        <v>0</v>
      </c>
      <c r="H930" s="22">
        <f t="shared" si="29"/>
        <v>0</v>
      </c>
    </row>
    <row r="931" spans="1:8">
      <c r="A931" t="s">
        <v>473</v>
      </c>
      <c r="B931" t="s">
        <v>490</v>
      </c>
      <c r="C931">
        <v>13580</v>
      </c>
      <c r="D931" t="s">
        <v>535</v>
      </c>
      <c r="E931">
        <f>+SUMIFS(Tabla1[cantidad],Tabla1[articulo],C931,Tabla1[id_item_bodega2],A931,Tabla1[GRUPO],COMP!B713)</f>
        <v>0</v>
      </c>
      <c r="F931">
        <f>+SUMIFS('INV. EDADES'!F:F,'INV. EDADES'!I:I,A931,'INV. EDADES'!G:G,C931)</f>
        <v>0</v>
      </c>
      <c r="G931">
        <f t="shared" si="28"/>
        <v>0</v>
      </c>
      <c r="H931" s="22">
        <f t="shared" si="29"/>
        <v>0</v>
      </c>
    </row>
    <row r="932" spans="1:8">
      <c r="A932" t="s">
        <v>473</v>
      </c>
      <c r="B932" t="s">
        <v>490</v>
      </c>
      <c r="C932">
        <v>12360</v>
      </c>
      <c r="D932" t="s">
        <v>584</v>
      </c>
      <c r="E932">
        <f>+SUMIFS(Tabla1[cantidad],Tabla1[articulo],C932,Tabla1[id_item_bodega2],A932,Tabla1[GRUPO],COMP!B714)</f>
        <v>0</v>
      </c>
      <c r="F932">
        <f>+SUMIFS('INV. EDADES'!F:F,'INV. EDADES'!I:I,A932,'INV. EDADES'!G:G,C932)</f>
        <v>0</v>
      </c>
      <c r="G932">
        <f t="shared" si="28"/>
        <v>0</v>
      </c>
      <c r="H932" s="22">
        <f t="shared" si="29"/>
        <v>0</v>
      </c>
    </row>
    <row r="933" spans="1:8">
      <c r="A933" t="s">
        <v>473</v>
      </c>
      <c r="B933" t="s">
        <v>490</v>
      </c>
      <c r="C933">
        <v>10416</v>
      </c>
      <c r="D933" t="s">
        <v>581</v>
      </c>
      <c r="E933">
        <f>+SUMIFS(Tabla1[cantidad],Tabla1[articulo],C933,Tabla1[id_item_bodega2],A933,Tabla1[GRUPO],COMP!B717)</f>
        <v>0</v>
      </c>
      <c r="F933">
        <f>+SUMIFS('INV. EDADES'!F:F,'INV. EDADES'!I:I,A933,'INV. EDADES'!G:G,C933)</f>
        <v>0</v>
      </c>
      <c r="G933">
        <f t="shared" si="28"/>
        <v>0</v>
      </c>
      <c r="H933" s="22">
        <f t="shared" si="29"/>
        <v>0</v>
      </c>
    </row>
    <row r="934" spans="1:8">
      <c r="A934" t="s">
        <v>473</v>
      </c>
      <c r="B934" t="s">
        <v>490</v>
      </c>
      <c r="C934">
        <v>10367</v>
      </c>
      <c r="D934" t="s">
        <v>606</v>
      </c>
      <c r="E934">
        <f>+SUMIFS(Tabla1[cantidad],Tabla1[articulo],C934,Tabla1[id_item_bodega2],A934,Tabla1[GRUPO],COMP!B718)</f>
        <v>0</v>
      </c>
      <c r="F934">
        <f>+SUMIFS('INV. EDADES'!F:F,'INV. EDADES'!I:I,A934,'INV. EDADES'!G:G,C934)</f>
        <v>0</v>
      </c>
      <c r="G934">
        <f t="shared" si="28"/>
        <v>0</v>
      </c>
      <c r="H934" s="22">
        <f t="shared" si="29"/>
        <v>0</v>
      </c>
    </row>
    <row r="935" spans="1:8">
      <c r="A935" t="s">
        <v>473</v>
      </c>
      <c r="B935" t="s">
        <v>490</v>
      </c>
      <c r="C935">
        <v>10309</v>
      </c>
      <c r="D935" t="s">
        <v>539</v>
      </c>
      <c r="E935">
        <f>+SUMIFS(Tabla1[cantidad],Tabla1[articulo],C935,Tabla1[id_item_bodega2],A935,Tabla1[GRUPO],COMP!B719)</f>
        <v>0</v>
      </c>
      <c r="F935">
        <f>+SUMIFS('INV. EDADES'!F:F,'INV. EDADES'!I:I,A935,'INV. EDADES'!G:G,C935)</f>
        <v>0</v>
      </c>
      <c r="G935">
        <f t="shared" si="28"/>
        <v>0</v>
      </c>
      <c r="H935" s="22">
        <f t="shared" si="29"/>
        <v>0</v>
      </c>
    </row>
    <row r="936" spans="1:8">
      <c r="A936" t="s">
        <v>473</v>
      </c>
      <c r="B936" t="s">
        <v>490</v>
      </c>
      <c r="C936">
        <v>10388</v>
      </c>
      <c r="D936" t="s">
        <v>541</v>
      </c>
      <c r="E936">
        <f>+SUMIFS(Tabla1[cantidad],Tabla1[articulo],C936,Tabla1[id_item_bodega2],A936,Tabla1[GRUPO],COMP!B720)</f>
        <v>0</v>
      </c>
      <c r="F936">
        <f>+SUMIFS('INV. EDADES'!F:F,'INV. EDADES'!I:I,A936,'INV. EDADES'!G:G,C936)</f>
        <v>0</v>
      </c>
      <c r="G936">
        <f t="shared" si="28"/>
        <v>0</v>
      </c>
      <c r="H936" s="22">
        <f t="shared" si="29"/>
        <v>0</v>
      </c>
    </row>
    <row r="937" spans="1:8">
      <c r="A937" t="s">
        <v>473</v>
      </c>
      <c r="B937" t="s">
        <v>490</v>
      </c>
      <c r="C937">
        <v>10307</v>
      </c>
      <c r="D937" t="s">
        <v>538</v>
      </c>
      <c r="E937">
        <f>+SUMIFS(Tabla1[cantidad],Tabla1[articulo],C937,Tabla1[id_item_bodega2],A937,Tabla1[GRUPO],COMP!B722)</f>
        <v>0</v>
      </c>
      <c r="F937">
        <f>+SUMIFS('INV. EDADES'!F:F,'INV. EDADES'!I:I,A937,'INV. EDADES'!G:G,C937)</f>
        <v>0</v>
      </c>
      <c r="G937">
        <f t="shared" si="28"/>
        <v>0</v>
      </c>
      <c r="H937" s="22">
        <f t="shared" si="29"/>
        <v>0</v>
      </c>
    </row>
    <row r="938" spans="1:8">
      <c r="A938" t="s">
        <v>473</v>
      </c>
      <c r="B938" t="s">
        <v>490</v>
      </c>
      <c r="C938">
        <v>10380</v>
      </c>
      <c r="D938" t="s">
        <v>565</v>
      </c>
      <c r="E938">
        <f>+SUMIFS(Tabla1[cantidad],Tabla1[articulo],C938,Tabla1[id_item_bodega2],A938,Tabla1[GRUPO],COMP!B723)</f>
        <v>0</v>
      </c>
      <c r="F938">
        <f>+SUMIFS('INV. EDADES'!F:F,'INV. EDADES'!I:I,A938,'INV. EDADES'!G:G,C938)</f>
        <v>0</v>
      </c>
      <c r="G938">
        <f t="shared" si="28"/>
        <v>0</v>
      </c>
      <c r="H938" s="22">
        <f t="shared" si="29"/>
        <v>0</v>
      </c>
    </row>
    <row r="939" spans="1:8">
      <c r="A939" t="s">
        <v>473</v>
      </c>
      <c r="B939" t="s">
        <v>490</v>
      </c>
      <c r="C939">
        <v>10409</v>
      </c>
      <c r="D939" t="s">
        <v>566</v>
      </c>
      <c r="E939">
        <f>+SUMIFS(Tabla1[cantidad],Tabla1[articulo],C939,Tabla1[id_item_bodega2],A939,Tabla1[GRUPO],COMP!B724)</f>
        <v>0</v>
      </c>
      <c r="F939">
        <f>+SUMIFS('INV. EDADES'!F:F,'INV. EDADES'!I:I,A939,'INV. EDADES'!G:G,C939)</f>
        <v>0</v>
      </c>
      <c r="G939">
        <f t="shared" si="28"/>
        <v>0</v>
      </c>
      <c r="H939" s="22">
        <f t="shared" si="29"/>
        <v>0</v>
      </c>
    </row>
    <row r="940" spans="1:8">
      <c r="A940" t="s">
        <v>473</v>
      </c>
      <c r="B940" t="s">
        <v>490</v>
      </c>
      <c r="C940">
        <v>10411</v>
      </c>
      <c r="D940" t="s">
        <v>543</v>
      </c>
      <c r="E940">
        <f>+SUMIFS(Tabla1[cantidad],Tabla1[articulo],C940,Tabla1[id_item_bodega2],A940,Tabla1[GRUPO],COMP!B725)</f>
        <v>0</v>
      </c>
      <c r="F940">
        <f>+SUMIFS('INV. EDADES'!F:F,'INV. EDADES'!I:I,A940,'INV. EDADES'!G:G,C940)</f>
        <v>0</v>
      </c>
      <c r="G940">
        <f t="shared" si="28"/>
        <v>0</v>
      </c>
      <c r="H940" s="22">
        <f t="shared" si="29"/>
        <v>0</v>
      </c>
    </row>
    <row r="941" spans="1:8">
      <c r="A941" t="s">
        <v>473</v>
      </c>
      <c r="B941" t="s">
        <v>490</v>
      </c>
      <c r="C941">
        <v>10511</v>
      </c>
      <c r="D941" t="s">
        <v>547</v>
      </c>
      <c r="E941">
        <f>+SUMIFS(Tabla1[cantidad],Tabla1[articulo],C941,Tabla1[id_item_bodega2],A941,Tabla1[GRUPO],COMP!B726)</f>
        <v>0</v>
      </c>
      <c r="F941">
        <f>+SUMIFS('INV. EDADES'!F:F,'INV. EDADES'!I:I,A941,'INV. EDADES'!G:G,C941)</f>
        <v>0</v>
      </c>
      <c r="G941">
        <f t="shared" si="28"/>
        <v>0</v>
      </c>
      <c r="H941" s="22">
        <f t="shared" si="29"/>
        <v>0</v>
      </c>
    </row>
    <row r="942" spans="1:8">
      <c r="A942" t="s">
        <v>473</v>
      </c>
      <c r="B942" t="s">
        <v>490</v>
      </c>
      <c r="C942">
        <v>10588</v>
      </c>
      <c r="D942" t="s">
        <v>549</v>
      </c>
      <c r="E942">
        <f>+SUMIFS(Tabla1[cantidad],Tabla1[articulo],C942,Tabla1[id_item_bodega2],A942,Tabla1[GRUPO],COMP!B727)</f>
        <v>0</v>
      </c>
      <c r="F942">
        <f>+SUMIFS('INV. EDADES'!F:F,'INV. EDADES'!I:I,A942,'INV. EDADES'!G:G,C942)</f>
        <v>0</v>
      </c>
      <c r="G942">
        <f t="shared" si="28"/>
        <v>0</v>
      </c>
      <c r="H942" s="22">
        <f t="shared" si="29"/>
        <v>0</v>
      </c>
    </row>
    <row r="943" spans="1:8">
      <c r="A943" t="s">
        <v>473</v>
      </c>
      <c r="B943" t="s">
        <v>490</v>
      </c>
      <c r="C943">
        <v>11301</v>
      </c>
      <c r="D943" t="s">
        <v>550</v>
      </c>
      <c r="E943">
        <f>+SUMIFS(Tabla1[cantidad],Tabla1[articulo],C943,Tabla1[id_item_bodega2],A943,Tabla1[GRUPO],COMP!B728)</f>
        <v>0</v>
      </c>
      <c r="F943">
        <f>+SUMIFS('INV. EDADES'!F:F,'INV. EDADES'!I:I,A943,'INV. EDADES'!G:G,C943)</f>
        <v>0</v>
      </c>
      <c r="G943">
        <f t="shared" si="28"/>
        <v>0</v>
      </c>
      <c r="H943" s="22">
        <f t="shared" si="29"/>
        <v>0</v>
      </c>
    </row>
    <row r="944" spans="1:8">
      <c r="A944" t="s">
        <v>473</v>
      </c>
      <c r="B944" t="s">
        <v>490</v>
      </c>
      <c r="C944">
        <v>11401</v>
      </c>
      <c r="D944" t="s">
        <v>583</v>
      </c>
      <c r="E944">
        <f>+SUMIFS(Tabla1[cantidad],Tabla1[articulo],C944,Tabla1[id_item_bodega2],A944,Tabla1[GRUPO],COMP!B729)</f>
        <v>0</v>
      </c>
      <c r="F944">
        <f>+SUMIFS('INV. EDADES'!F:F,'INV. EDADES'!I:I,A944,'INV. EDADES'!G:G,C944)</f>
        <v>0</v>
      </c>
      <c r="G944">
        <f t="shared" si="28"/>
        <v>0</v>
      </c>
      <c r="H944" s="22">
        <f t="shared" si="29"/>
        <v>0</v>
      </c>
    </row>
    <row r="945" spans="1:8">
      <c r="A945" t="s">
        <v>473</v>
      </c>
      <c r="B945" t="s">
        <v>490</v>
      </c>
      <c r="C945">
        <v>12460</v>
      </c>
      <c r="D945" t="s">
        <v>585</v>
      </c>
      <c r="E945">
        <f>+SUMIFS(Tabla1[cantidad],Tabla1[articulo],C945,Tabla1[id_item_bodega2],A945,Tabla1[GRUPO],COMP!B731)</f>
        <v>0</v>
      </c>
      <c r="F945">
        <f>+SUMIFS('INV. EDADES'!F:F,'INV. EDADES'!I:I,A945,'INV. EDADES'!G:G,C945)</f>
        <v>0</v>
      </c>
      <c r="G945">
        <f t="shared" si="28"/>
        <v>0</v>
      </c>
      <c r="H945" s="22">
        <f t="shared" si="29"/>
        <v>0</v>
      </c>
    </row>
    <row r="946" spans="1:8">
      <c r="A946" t="s">
        <v>473</v>
      </c>
      <c r="B946" t="s">
        <v>490</v>
      </c>
      <c r="C946">
        <v>13203</v>
      </c>
      <c r="D946" t="s">
        <v>551</v>
      </c>
      <c r="E946">
        <f>+SUMIFS(Tabla1[cantidad],Tabla1[articulo],C946,Tabla1[id_item_bodega2],A946,Tabla1[GRUPO],COMP!B732)</f>
        <v>0</v>
      </c>
      <c r="F946">
        <f>+SUMIFS('INV. EDADES'!F:F,'INV. EDADES'!I:I,A946,'INV. EDADES'!G:G,C946)</f>
        <v>0</v>
      </c>
      <c r="G946">
        <f t="shared" si="28"/>
        <v>0</v>
      </c>
      <c r="H946" s="22">
        <f t="shared" si="29"/>
        <v>0</v>
      </c>
    </row>
    <row r="947" spans="1:8">
      <c r="A947" t="s">
        <v>473</v>
      </c>
      <c r="B947" t="s">
        <v>490</v>
      </c>
      <c r="C947">
        <v>71901</v>
      </c>
      <c r="D947" t="s">
        <v>47</v>
      </c>
      <c r="E947">
        <f>+SUMIFS(Tabla1[cantidad],Tabla1[articulo],C947,Tabla1[id_item_bodega2],A947,Tabla1[GRUPO],COMP!B733)</f>
        <v>0</v>
      </c>
      <c r="F947">
        <f>+SUMIFS('INV. EDADES'!F:F,'INV. EDADES'!I:I,A947,'INV. EDADES'!G:G,C947)</f>
        <v>0</v>
      </c>
      <c r="G947">
        <f t="shared" si="28"/>
        <v>0</v>
      </c>
      <c r="H947" s="22">
        <f t="shared" si="29"/>
        <v>0</v>
      </c>
    </row>
    <row r="948" spans="1:8">
      <c r="A948" t="s">
        <v>473</v>
      </c>
      <c r="B948" t="s">
        <v>490</v>
      </c>
      <c r="C948">
        <v>76401</v>
      </c>
      <c r="D948" t="s">
        <v>533</v>
      </c>
      <c r="E948">
        <f>+SUMIFS(Tabla1[cantidad],Tabla1[articulo],C948,Tabla1[id_item_bodega2],A948,Tabla1[GRUPO],COMP!B734)</f>
        <v>0</v>
      </c>
      <c r="F948">
        <f>+SUMIFS('INV. EDADES'!F:F,'INV. EDADES'!I:I,A948,'INV. EDADES'!G:G,C948)</f>
        <v>0</v>
      </c>
      <c r="G948">
        <f t="shared" si="28"/>
        <v>0</v>
      </c>
      <c r="H948" s="22">
        <f t="shared" si="29"/>
        <v>0</v>
      </c>
    </row>
    <row r="949" spans="1:8">
      <c r="A949" t="s">
        <v>473</v>
      </c>
      <c r="B949" t="s">
        <v>490</v>
      </c>
      <c r="C949">
        <v>72101</v>
      </c>
      <c r="D949" t="s">
        <v>582</v>
      </c>
      <c r="E949">
        <f>+SUMIFS(Tabla1[cantidad],Tabla1[articulo],C949,Tabla1[id_item_bodega2],A949,Tabla1[GRUPO],COMP!B735)</f>
        <v>0</v>
      </c>
      <c r="F949">
        <f>+SUMIFS('INV. EDADES'!F:F,'INV. EDADES'!I:I,A949,'INV. EDADES'!G:G,C949)</f>
        <v>0</v>
      </c>
      <c r="G949">
        <f t="shared" si="28"/>
        <v>0</v>
      </c>
      <c r="H949" s="22">
        <f t="shared" si="29"/>
        <v>0</v>
      </c>
    </row>
    <row r="950" spans="1:8">
      <c r="A950" t="s">
        <v>473</v>
      </c>
      <c r="B950" t="s">
        <v>490</v>
      </c>
      <c r="C950">
        <v>90</v>
      </c>
      <c r="D950" t="s">
        <v>100</v>
      </c>
      <c r="E950">
        <f>+SUMIFS(Tabla1[cantidad],Tabla1[articulo],C950,Tabla1[id_item_bodega2],A950,Tabla1[GRUPO],COMP!B736)</f>
        <v>0</v>
      </c>
      <c r="F950">
        <f>+SUMIFS('INV. EDADES'!F:F,'INV. EDADES'!I:I,A950,'INV. EDADES'!G:G,C950)</f>
        <v>0</v>
      </c>
      <c r="G950">
        <f t="shared" si="28"/>
        <v>0</v>
      </c>
      <c r="H950" s="22">
        <f t="shared" si="29"/>
        <v>0</v>
      </c>
    </row>
    <row r="951" spans="1:8">
      <c r="A951" t="s">
        <v>473</v>
      </c>
      <c r="B951" t="s">
        <v>490</v>
      </c>
      <c r="C951">
        <v>13359</v>
      </c>
      <c r="D951" t="s">
        <v>468</v>
      </c>
      <c r="E951">
        <f>+SUMIFS(Tabla1[cantidad],Tabla1[articulo],C951,Tabla1[id_item_bodega2],A951,Tabla1[GRUPO],COMP!B680)</f>
        <v>0</v>
      </c>
      <c r="F951">
        <f>+SUMIFS('INV. EDADES'!F:F,'INV. EDADES'!I:I,A951,'INV. EDADES'!G:G,C951)</f>
        <v>0</v>
      </c>
      <c r="G951">
        <f t="shared" si="28"/>
        <v>0</v>
      </c>
      <c r="H951" s="22">
        <f t="shared" si="29"/>
        <v>0</v>
      </c>
    </row>
    <row r="952" spans="1:8">
      <c r="A952" t="s">
        <v>473</v>
      </c>
      <c r="B952" t="s">
        <v>490</v>
      </c>
      <c r="C952">
        <v>10406</v>
      </c>
      <c r="D952" t="s">
        <v>72</v>
      </c>
      <c r="E952">
        <f>+SUMIFS(Tabla1[cantidad],Tabla1[articulo],C952,Tabla1[id_item_bodega2],A952,Tabla1[GRUPO],COMP!B659)</f>
        <v>0</v>
      </c>
      <c r="F952">
        <f>+SUMIFS('INV. EDADES'!F:F,'INV. EDADES'!I:I,A952,'INV. EDADES'!G:G,C952)</f>
        <v>0</v>
      </c>
      <c r="G952">
        <f t="shared" si="28"/>
        <v>0</v>
      </c>
      <c r="H952" s="22">
        <f t="shared" si="29"/>
        <v>0</v>
      </c>
    </row>
    <row r="953" spans="1:8">
      <c r="A953" t="s">
        <v>473</v>
      </c>
      <c r="B953" t="s">
        <v>490</v>
      </c>
      <c r="C953">
        <v>12470</v>
      </c>
      <c r="D953" t="s">
        <v>447</v>
      </c>
      <c r="E953">
        <f>+SUMIFS(Tabla1[cantidad],Tabla1[articulo],C953,Tabla1[id_item_bodega2],A953,Tabla1[GRUPO],COMP!B715)</f>
        <v>0</v>
      </c>
      <c r="F953">
        <f>+SUMIFS('INV. EDADES'!F:F,'INV. EDADES'!I:I,A953,'INV. EDADES'!G:G,C953)</f>
        <v>0</v>
      </c>
      <c r="G953">
        <f t="shared" si="28"/>
        <v>0</v>
      </c>
      <c r="H953" s="22">
        <f t="shared" si="29"/>
        <v>0</v>
      </c>
    </row>
    <row r="954" spans="1:8">
      <c r="A954" t="s">
        <v>473</v>
      </c>
      <c r="B954" t="s">
        <v>490</v>
      </c>
      <c r="C954">
        <v>10369</v>
      </c>
      <c r="D954" t="s">
        <v>61</v>
      </c>
      <c r="E954">
        <f>+SUMIFS(Tabla1[cantidad],Tabla1[articulo],C954,Tabla1[id_item_bodega2],A954,Tabla1[GRUPO],COMP!B691)</f>
        <v>0</v>
      </c>
      <c r="F954">
        <f>+SUMIFS('INV. EDADES'!F:F,'INV. EDADES'!I:I,A954,'INV. EDADES'!G:G,C954)</f>
        <v>0</v>
      </c>
      <c r="G954">
        <f t="shared" si="28"/>
        <v>0</v>
      </c>
      <c r="H954" s="22">
        <f t="shared" si="29"/>
        <v>0</v>
      </c>
    </row>
    <row r="955" spans="1:8">
      <c r="A955" t="s">
        <v>473</v>
      </c>
      <c r="B955" t="s">
        <v>490</v>
      </c>
      <c r="C955">
        <v>12301</v>
      </c>
      <c r="D955" t="s">
        <v>578</v>
      </c>
      <c r="E955">
        <f>+SUMIFS(Tabla1[cantidad],Tabla1[articulo],C955,Tabla1[id_item_bodega2],A955,Tabla1[GRUPO],COMP!B730)</f>
        <v>0</v>
      </c>
      <c r="F955">
        <f>+SUMIFS('INV. EDADES'!F:F,'INV. EDADES'!I:I,A955,'INV. EDADES'!G:G,C955)</f>
        <v>0</v>
      </c>
      <c r="G955">
        <f t="shared" si="28"/>
        <v>0</v>
      </c>
      <c r="H955" s="22">
        <f t="shared" si="29"/>
        <v>0</v>
      </c>
    </row>
    <row r="956" spans="1:8">
      <c r="A956" t="s">
        <v>473</v>
      </c>
      <c r="B956" t="s">
        <v>490</v>
      </c>
      <c r="C956">
        <v>10306</v>
      </c>
      <c r="D956" t="s">
        <v>226</v>
      </c>
      <c r="E956">
        <f>+SUMIFS(Tabla1[cantidad],Tabla1[articulo],C956,Tabla1[id_item_bodega2],A956,Tabla1[GRUPO],COMP!B677)</f>
        <v>0</v>
      </c>
      <c r="F956">
        <f>+SUMIFS('INV. EDADES'!F:F,'INV. EDADES'!I:I,A956,'INV. EDADES'!G:G,C956)</f>
        <v>0</v>
      </c>
      <c r="G956">
        <f t="shared" si="28"/>
        <v>0</v>
      </c>
      <c r="H956" s="22">
        <f t="shared" si="29"/>
        <v>0</v>
      </c>
    </row>
    <row r="957" spans="1:8">
      <c r="A957" t="s">
        <v>473</v>
      </c>
      <c r="B957" t="s">
        <v>490</v>
      </c>
      <c r="C957">
        <v>10489</v>
      </c>
      <c r="D957" t="s">
        <v>546</v>
      </c>
      <c r="E957">
        <f>+SUMIFS(Tabla1[cantidad],Tabla1[articulo],C957,Tabla1[id_item_bodega2],A957,Tabla1[GRUPO],COMP!B716)</f>
        <v>0</v>
      </c>
      <c r="F957">
        <f>+SUMIFS('INV. EDADES'!F:F,'INV. EDADES'!I:I,A957,'INV. EDADES'!G:G,C957)</f>
        <v>0</v>
      </c>
      <c r="G957">
        <f t="shared" si="28"/>
        <v>0</v>
      </c>
      <c r="H957" s="22">
        <f t="shared" si="29"/>
        <v>0</v>
      </c>
    </row>
    <row r="958" spans="1:8">
      <c r="A958" t="s">
        <v>473</v>
      </c>
      <c r="B958" t="s">
        <v>490</v>
      </c>
      <c r="C958">
        <v>13480</v>
      </c>
      <c r="D958" t="s">
        <v>469</v>
      </c>
      <c r="E958">
        <f>+SUMIFS(Tabla1[cantidad],Tabla1[articulo],C958,Tabla1[id_item_bodega2],A958,Tabla1[GRUPO],COMP!B664)</f>
        <v>0</v>
      </c>
      <c r="F958">
        <f>+SUMIFS('INV. EDADES'!F:F,'INV. EDADES'!I:I,A958,'INV. EDADES'!G:G,C958)</f>
        <v>0</v>
      </c>
      <c r="G958">
        <f t="shared" si="28"/>
        <v>0</v>
      </c>
      <c r="H958" s="22">
        <f t="shared" si="29"/>
        <v>0</v>
      </c>
    </row>
    <row r="959" spans="1:8">
      <c r="A959" t="s">
        <v>473</v>
      </c>
      <c r="B959" t="s">
        <v>490</v>
      </c>
      <c r="C959">
        <v>12480</v>
      </c>
      <c r="D959" t="s">
        <v>67</v>
      </c>
      <c r="E959">
        <f>+SUMIFS(Tabla1[cantidad],Tabla1[articulo],C959,Tabla1[id_item_bodega2],A959,Tabla1[GRUPO],COMP!B693)</f>
        <v>0</v>
      </c>
      <c r="F959">
        <f>+SUMIFS('INV. EDADES'!F:F,'INV. EDADES'!I:I,A959,'INV. EDADES'!G:G,C959)</f>
        <v>0</v>
      </c>
      <c r="G959">
        <f t="shared" si="28"/>
        <v>0</v>
      </c>
      <c r="H959" s="22">
        <f t="shared" si="29"/>
        <v>0</v>
      </c>
    </row>
    <row r="960" spans="1:8">
      <c r="A960" t="s">
        <v>473</v>
      </c>
      <c r="B960" t="s">
        <v>490</v>
      </c>
      <c r="C960">
        <v>10305</v>
      </c>
      <c r="D960" t="s">
        <v>537</v>
      </c>
      <c r="E960">
        <f>+SUMIFS(Tabla1[cantidad],Tabla1[articulo],C960,Tabla1[id_item_bodega2],A960,Tabla1[GRUPO],COMP!B704)</f>
        <v>0</v>
      </c>
      <c r="F960">
        <f>+SUMIFS('INV. EDADES'!F:F,'INV. EDADES'!I:I,A960,'INV. EDADES'!G:G,C960)</f>
        <v>0</v>
      </c>
      <c r="G960">
        <f t="shared" si="28"/>
        <v>0</v>
      </c>
      <c r="H960" s="22">
        <f t="shared" si="29"/>
        <v>0</v>
      </c>
    </row>
    <row r="961" spans="1:8">
      <c r="A961" t="s">
        <v>473</v>
      </c>
      <c r="B961" t="s">
        <v>490</v>
      </c>
      <c r="C961">
        <v>10504</v>
      </c>
      <c r="D961" t="s">
        <v>43</v>
      </c>
      <c r="E961">
        <f>+SUMIFS(Tabla1[cantidad],Tabla1[articulo],C961,Tabla1[id_item_bodega2],A961,Tabla1[GRUPO],COMP!B655)</f>
        <v>0</v>
      </c>
      <c r="F961">
        <f>+SUMIFS('INV. EDADES'!F:F,'INV. EDADES'!I:I,A961,'INV. EDADES'!G:G,C961)</f>
        <v>0</v>
      </c>
      <c r="G961">
        <f t="shared" si="28"/>
        <v>0</v>
      </c>
      <c r="H961" s="22">
        <f t="shared" si="29"/>
        <v>0</v>
      </c>
    </row>
    <row r="962" spans="1:8">
      <c r="A962" t="s">
        <v>473</v>
      </c>
      <c r="B962" t="s">
        <v>490</v>
      </c>
      <c r="C962">
        <v>10472</v>
      </c>
      <c r="D962" t="s">
        <v>40</v>
      </c>
      <c r="E962">
        <f>+SUMIFS(Tabla1[cantidad],Tabla1[articulo],C962,Tabla1[id_item_bodega2],A962,Tabla1[GRUPO],COMP!B679)</f>
        <v>0</v>
      </c>
      <c r="F962">
        <f>+SUMIFS('INV. EDADES'!F:F,'INV. EDADES'!I:I,A962,'INV. EDADES'!G:G,C962)</f>
        <v>0</v>
      </c>
      <c r="G962">
        <f t="shared" ref="G962:G1025" si="30">+E962-F962</f>
        <v>0</v>
      </c>
      <c r="H962" s="22">
        <f t="shared" ref="H962:H1025" si="31">IFERROR(+G962/E962,0)</f>
        <v>0</v>
      </c>
    </row>
    <row r="963" spans="1:8">
      <c r="A963" t="s">
        <v>473</v>
      </c>
      <c r="B963" t="s">
        <v>490</v>
      </c>
      <c r="C963">
        <v>10405</v>
      </c>
      <c r="D963" t="s">
        <v>542</v>
      </c>
      <c r="E963">
        <f>+SUMIFS(Tabla1[cantidad],Tabla1[articulo],C963,Tabla1[id_item_bodega2],A963,Tabla1[GRUPO],COMP!B706)</f>
        <v>0</v>
      </c>
      <c r="F963">
        <f>+SUMIFS('INV. EDADES'!F:F,'INV. EDADES'!I:I,A963,'INV. EDADES'!G:G,C963)</f>
        <v>0</v>
      </c>
      <c r="G963">
        <f t="shared" si="30"/>
        <v>0</v>
      </c>
      <c r="H963" s="22">
        <f t="shared" si="31"/>
        <v>0</v>
      </c>
    </row>
    <row r="964" spans="1:8">
      <c r="A964" t="s">
        <v>473</v>
      </c>
      <c r="B964" t="s">
        <v>490</v>
      </c>
      <c r="C964">
        <v>10403</v>
      </c>
      <c r="D964" t="s">
        <v>35</v>
      </c>
      <c r="E964">
        <f>+SUMIFS(Tabla1[cantidad],Tabla1[articulo],C964,Tabla1[id_item_bodega2],A964,Tabla1[GRUPO],COMP!B658)</f>
        <v>0</v>
      </c>
      <c r="F964">
        <f>+SUMIFS('INV. EDADES'!F:F,'INV. EDADES'!I:I,A964,'INV. EDADES'!G:G,C964)</f>
        <v>0</v>
      </c>
      <c r="G964">
        <f t="shared" si="30"/>
        <v>0</v>
      </c>
      <c r="H964" s="22">
        <f t="shared" si="31"/>
        <v>0</v>
      </c>
    </row>
    <row r="965" spans="1:8">
      <c r="A965" t="s">
        <v>473</v>
      </c>
      <c r="B965" t="s">
        <v>490</v>
      </c>
      <c r="C965">
        <v>10204</v>
      </c>
      <c r="D965" t="s">
        <v>53</v>
      </c>
      <c r="E965">
        <f>+SUMIFS(Tabla1[cantidad],Tabla1[articulo],C965,Tabla1[id_item_bodega2],A965,Tabla1[GRUPO],COMP!B665)</f>
        <v>0</v>
      </c>
      <c r="F965">
        <f>+SUMIFS('INV. EDADES'!F:F,'INV. EDADES'!I:I,A965,'INV. EDADES'!G:G,C965)</f>
        <v>0</v>
      </c>
      <c r="G965">
        <f t="shared" si="30"/>
        <v>0</v>
      </c>
      <c r="H965" s="22">
        <f t="shared" si="31"/>
        <v>0</v>
      </c>
    </row>
    <row r="966" spans="1:8">
      <c r="A966" t="s">
        <v>473</v>
      </c>
      <c r="B966" t="s">
        <v>490</v>
      </c>
      <c r="C966">
        <v>10473</v>
      </c>
      <c r="D966" t="s">
        <v>544</v>
      </c>
      <c r="E966">
        <f>+SUMIFS(Tabla1[cantidad],Tabla1[articulo],C966,Tabla1[id_item_bodega2],A966,Tabla1[GRUPO],COMP!B700)</f>
        <v>0</v>
      </c>
      <c r="F966">
        <f>+SUMIFS('INV. EDADES'!F:F,'INV. EDADES'!I:I,A966,'INV. EDADES'!G:G,C966)</f>
        <v>0</v>
      </c>
      <c r="G966">
        <f t="shared" si="30"/>
        <v>0</v>
      </c>
      <c r="H966" s="22">
        <f t="shared" si="31"/>
        <v>0</v>
      </c>
    </row>
    <row r="967" spans="1:8">
      <c r="A967" t="s">
        <v>473</v>
      </c>
      <c r="B967" t="s">
        <v>490</v>
      </c>
      <c r="C967">
        <v>10404</v>
      </c>
      <c r="D967" t="s">
        <v>36</v>
      </c>
      <c r="E967">
        <f>+SUMIFS(Tabla1[cantidad],Tabla1[articulo],C967,Tabla1[id_item_bodega2],A967,Tabla1[GRUPO],COMP!B641)</f>
        <v>0</v>
      </c>
      <c r="F967">
        <f>+SUMIFS('INV. EDADES'!F:F,'INV. EDADES'!I:I,A967,'INV. EDADES'!G:G,C967)</f>
        <v>0</v>
      </c>
      <c r="G967">
        <f t="shared" si="30"/>
        <v>0</v>
      </c>
      <c r="H967" s="22">
        <f t="shared" si="31"/>
        <v>0</v>
      </c>
    </row>
    <row r="968" spans="1:8">
      <c r="A968" t="s">
        <v>473</v>
      </c>
      <c r="B968" t="s">
        <v>490</v>
      </c>
      <c r="C968">
        <v>10303</v>
      </c>
      <c r="D968" t="s">
        <v>32</v>
      </c>
      <c r="E968">
        <f>+SUMIFS(Tabla1[cantidad],Tabla1[articulo],C968,Tabla1[id_item_bodega2],A968,Tabla1[GRUPO],COMP!B657)</f>
        <v>0</v>
      </c>
      <c r="F968">
        <f>+SUMIFS('INV. EDADES'!F:F,'INV. EDADES'!I:I,A968,'INV. EDADES'!G:G,C968)</f>
        <v>0</v>
      </c>
      <c r="G968">
        <f t="shared" si="30"/>
        <v>0</v>
      </c>
      <c r="H968" s="22">
        <f t="shared" si="31"/>
        <v>0</v>
      </c>
    </row>
    <row r="969" spans="1:8">
      <c r="A969" t="s">
        <v>473</v>
      </c>
      <c r="B969" t="s">
        <v>490</v>
      </c>
      <c r="C969">
        <v>10203</v>
      </c>
      <c r="D969" t="s">
        <v>29</v>
      </c>
      <c r="E969">
        <f>+SUMIFS(Tabla1[cantidad],Tabla1[articulo],C969,Tabla1[id_item_bodega2],A969,Tabla1[GRUPO],COMP!B674)</f>
        <v>0</v>
      </c>
      <c r="F969">
        <f>+SUMIFS('INV. EDADES'!F:F,'INV. EDADES'!I:I,A969,'INV. EDADES'!G:G,C969)</f>
        <v>0</v>
      </c>
      <c r="G969">
        <f t="shared" si="30"/>
        <v>0</v>
      </c>
      <c r="H969" s="22">
        <f t="shared" si="31"/>
        <v>0</v>
      </c>
    </row>
    <row r="970" spans="1:8">
      <c r="A970" t="s">
        <v>473</v>
      </c>
      <c r="B970" t="s">
        <v>490</v>
      </c>
      <c r="C970">
        <v>12380</v>
      </c>
      <c r="D970" t="s">
        <v>65</v>
      </c>
      <c r="E970">
        <f>+SUMIFS(Tabla1[cantidad],Tabla1[articulo],C970,Tabla1[id_item_bodega2],A970,Tabla1[GRUPO],COMP!B662)</f>
        <v>0</v>
      </c>
      <c r="F970">
        <f>+SUMIFS('INV. EDADES'!F:F,'INV. EDADES'!I:I,A970,'INV. EDADES'!G:G,C970)</f>
        <v>0</v>
      </c>
      <c r="G970">
        <f t="shared" si="30"/>
        <v>0</v>
      </c>
      <c r="H970" s="22">
        <f t="shared" si="31"/>
        <v>0</v>
      </c>
    </row>
    <row r="971" spans="1:8">
      <c r="A971" t="s">
        <v>473</v>
      </c>
      <c r="B971" t="s">
        <v>490</v>
      </c>
      <c r="C971">
        <v>12359</v>
      </c>
      <c r="D971" t="s">
        <v>63</v>
      </c>
      <c r="E971">
        <f>+SUMIFS(Tabla1[cantidad],Tabla1[articulo],C971,Tabla1[id_item_bodega2],A971,Tabla1[GRUPO],COMP!B661)</f>
        <v>0</v>
      </c>
      <c r="F971">
        <f>+SUMIFS('INV. EDADES'!F:F,'INV. EDADES'!I:I,A971,'INV. EDADES'!G:G,C971)</f>
        <v>0</v>
      </c>
      <c r="G971">
        <f t="shared" si="30"/>
        <v>0</v>
      </c>
      <c r="H971" s="22">
        <f t="shared" si="31"/>
        <v>0</v>
      </c>
    </row>
    <row r="972" spans="1:8">
      <c r="A972" t="s">
        <v>473</v>
      </c>
      <c r="B972" t="s">
        <v>490</v>
      </c>
      <c r="C972">
        <v>13503</v>
      </c>
      <c r="D972" t="s">
        <v>470</v>
      </c>
      <c r="E972">
        <f>+SUMIFS(Tabla1[cantidad],Tabla1[articulo],C972,Tabla1[id_item_bodega2],A972,Tabla1[GRUPO],COMP!B681)</f>
        <v>0</v>
      </c>
      <c r="F972">
        <f>+SUMIFS('INV. EDADES'!F:F,'INV. EDADES'!I:I,A972,'INV. EDADES'!G:G,C972)</f>
        <v>0</v>
      </c>
      <c r="G972">
        <f t="shared" si="30"/>
        <v>0</v>
      </c>
      <c r="H972" s="22">
        <f t="shared" si="31"/>
        <v>0</v>
      </c>
    </row>
    <row r="973" spans="1:8">
      <c r="A973" t="s">
        <v>473</v>
      </c>
      <c r="B973" t="s">
        <v>490</v>
      </c>
      <c r="C973">
        <v>12347</v>
      </c>
      <c r="D973" t="s">
        <v>74</v>
      </c>
      <c r="E973">
        <f>+SUMIFS(Tabla1[cantidad],Tabla1[articulo],C973,Tabla1[id_item_bodega2],A973,Tabla1[GRUPO],COMP!B702)</f>
        <v>0</v>
      </c>
      <c r="F973">
        <f>+SUMIFS('INV. EDADES'!F:F,'INV. EDADES'!I:I,A973,'INV. EDADES'!G:G,C973)</f>
        <v>0</v>
      </c>
      <c r="G973">
        <f t="shared" si="30"/>
        <v>0</v>
      </c>
      <c r="H973" s="22">
        <f t="shared" si="31"/>
        <v>0</v>
      </c>
    </row>
    <row r="974" spans="1:8">
      <c r="A974" t="s">
        <v>473</v>
      </c>
      <c r="B974" t="s">
        <v>490</v>
      </c>
      <c r="C974">
        <v>10205</v>
      </c>
      <c r="D974" t="s">
        <v>552</v>
      </c>
      <c r="E974">
        <f>+SUMIFS(Tabla1[cantidad],Tabla1[articulo],C974,Tabla1[id_item_bodega2],A974,Tabla1[GRUPO],COMP!B721)</f>
        <v>0</v>
      </c>
      <c r="F974">
        <f>+SUMIFS('INV. EDADES'!F:F,'INV. EDADES'!I:I,A974,'INV. EDADES'!G:G,C974)</f>
        <v>0</v>
      </c>
      <c r="G974">
        <f t="shared" si="30"/>
        <v>0</v>
      </c>
      <c r="H974" s="22">
        <f t="shared" si="31"/>
        <v>0</v>
      </c>
    </row>
    <row r="975" spans="1:8">
      <c r="A975" t="s">
        <v>473</v>
      </c>
      <c r="B975" t="s">
        <v>490</v>
      </c>
      <c r="C975">
        <v>10488</v>
      </c>
      <c r="D975" t="s">
        <v>607</v>
      </c>
      <c r="E975">
        <f>+SUMIFS(Tabla1[cantidad],Tabla1[articulo],C975,Tabla1[id_item_bodega2],A975,Tabla1[GRUPO],COMP!B708)</f>
        <v>0</v>
      </c>
      <c r="F975">
        <f>+SUMIFS('INV. EDADES'!F:F,'INV. EDADES'!I:I,A975,'INV. EDADES'!G:G,C975)</f>
        <v>0</v>
      </c>
      <c r="G975">
        <f t="shared" si="30"/>
        <v>0</v>
      </c>
      <c r="H975" s="22">
        <f t="shared" si="31"/>
        <v>0</v>
      </c>
    </row>
    <row r="976" spans="1:8">
      <c r="A976" t="s">
        <v>473</v>
      </c>
      <c r="B976" t="s">
        <v>490</v>
      </c>
      <c r="C976">
        <v>76001</v>
      </c>
      <c r="D976" t="s">
        <v>99</v>
      </c>
      <c r="E976">
        <f>+SUMIFS(Tabla1[cantidad],Tabla1[articulo],C976,Tabla1[id_item_bodega2],A976,Tabla1[GRUPO],COMP!B1816)</f>
        <v>0</v>
      </c>
      <c r="F976">
        <f>+SUMIFS('INV. EDADES'!F:F,'INV. EDADES'!I:I,A976,'INV. EDADES'!G:G,C976)</f>
        <v>0</v>
      </c>
      <c r="G976">
        <f t="shared" si="30"/>
        <v>0</v>
      </c>
      <c r="H976" s="22">
        <f t="shared" si="31"/>
        <v>0</v>
      </c>
    </row>
    <row r="977" spans="1:8">
      <c r="A977" t="s">
        <v>473</v>
      </c>
      <c r="B977" t="s">
        <v>490</v>
      </c>
      <c r="C977">
        <v>901</v>
      </c>
      <c r="D977" t="s">
        <v>57</v>
      </c>
      <c r="E977">
        <f>+SUMIFS(Tabla1[cantidad],Tabla1[articulo],C977,Tabla1[id_item_bodega2],A977,Tabla1[GRUPO],COMP!B1817)</f>
        <v>0</v>
      </c>
      <c r="F977">
        <f>+SUMIFS('INV. EDADES'!F:F,'INV. EDADES'!I:I,A977,'INV. EDADES'!G:G,C977)</f>
        <v>0</v>
      </c>
      <c r="G977">
        <f t="shared" si="30"/>
        <v>0</v>
      </c>
      <c r="H977" s="22">
        <f t="shared" si="31"/>
        <v>0</v>
      </c>
    </row>
    <row r="978" spans="1:8">
      <c r="A978" t="s">
        <v>473</v>
      </c>
      <c r="B978" t="s">
        <v>490</v>
      </c>
      <c r="C978">
        <v>10389</v>
      </c>
      <c r="D978" t="s">
        <v>71</v>
      </c>
      <c r="E978">
        <f>+SUMIFS(Tabla1[cantidad],Tabla1[articulo],C978,Tabla1[id_item_bodega2],A978,Tabla1[GRUPO],COMP!B705)</f>
        <v>0</v>
      </c>
      <c r="F978">
        <f>+SUMIFS('INV. EDADES'!F:F,'INV. EDADES'!I:I,A978,'INV. EDADES'!G:G,C978)</f>
        <v>0</v>
      </c>
      <c r="G978">
        <f t="shared" si="30"/>
        <v>0</v>
      </c>
      <c r="H978" s="22">
        <f t="shared" si="31"/>
        <v>0</v>
      </c>
    </row>
    <row r="979" spans="1:8">
      <c r="A979" t="s">
        <v>473</v>
      </c>
      <c r="B979" t="s">
        <v>490</v>
      </c>
      <c r="C979">
        <v>12270</v>
      </c>
      <c r="D979" t="s">
        <v>62</v>
      </c>
      <c r="E979">
        <f>+SUMIFS(Tabla1[cantidad],Tabla1[articulo],C979,Tabla1[id_item_bodega2],A979,Tabla1[GRUPO],COMP!B692)</f>
        <v>0</v>
      </c>
      <c r="F979">
        <f>+SUMIFS('INV. EDADES'!F:F,'INV. EDADES'!I:I,A979,'INV. EDADES'!G:G,C979)</f>
        <v>0</v>
      </c>
      <c r="G979">
        <f t="shared" si="30"/>
        <v>0</v>
      </c>
      <c r="H979" s="22">
        <f t="shared" si="31"/>
        <v>0</v>
      </c>
    </row>
    <row r="980" spans="1:8">
      <c r="A980" t="s">
        <v>473</v>
      </c>
      <c r="B980" t="s">
        <v>490</v>
      </c>
      <c r="C980">
        <v>10490</v>
      </c>
      <c r="D980" t="s">
        <v>476</v>
      </c>
      <c r="E980">
        <f>+SUMIFS(Tabla1[cantidad],Tabla1[articulo],C980,Tabla1[id_item_bodega2],A980,Tabla1[GRUPO],COMP!B707)</f>
        <v>0</v>
      </c>
      <c r="F980">
        <f>+SUMIFS('INV. EDADES'!F:F,'INV. EDADES'!I:I,A980,'INV. EDADES'!G:G,C980)</f>
        <v>0</v>
      </c>
      <c r="G980">
        <f t="shared" si="30"/>
        <v>0</v>
      </c>
      <c r="H980" s="22">
        <f t="shared" si="31"/>
        <v>0</v>
      </c>
    </row>
    <row r="981" spans="1:8">
      <c r="A981" t="s">
        <v>473</v>
      </c>
      <c r="B981" t="s">
        <v>490</v>
      </c>
      <c r="C981">
        <v>13403</v>
      </c>
      <c r="D981" t="s">
        <v>428</v>
      </c>
      <c r="E981">
        <f>+SUMIFS(Tabla1[cantidad],Tabla1[articulo],C981,Tabla1[id_item_bodega2],A981,Tabla1[GRUPO],COMP!B682)</f>
        <v>0</v>
      </c>
      <c r="F981">
        <f>+SUMIFS('INV. EDADES'!F:F,'INV. EDADES'!I:I,A981,'INV. EDADES'!G:G,C981)</f>
        <v>0</v>
      </c>
      <c r="G981">
        <f t="shared" si="30"/>
        <v>0</v>
      </c>
      <c r="H981" s="22">
        <f t="shared" si="31"/>
        <v>0</v>
      </c>
    </row>
    <row r="982" spans="1:8">
      <c r="A982" t="s">
        <v>443</v>
      </c>
      <c r="B982" t="s">
        <v>490</v>
      </c>
      <c r="C982">
        <v>10301</v>
      </c>
      <c r="D982" t="s">
        <v>30</v>
      </c>
      <c r="E982">
        <f>+SUMIFS(Tabla1[cantidad],Tabla1[articulo],C982,Tabla1[id_item_bodega2],A982,Tabla1[GRUPO],COMP!B741)</f>
        <v>0</v>
      </c>
      <c r="F982">
        <f>+SUMIFS('INV. EDADES'!F:F,'INV. EDADES'!I:I,A982,'INV. EDADES'!G:G,C982)</f>
        <v>0</v>
      </c>
      <c r="G982">
        <f t="shared" si="30"/>
        <v>0</v>
      </c>
      <c r="H982" s="22">
        <f t="shared" si="31"/>
        <v>0</v>
      </c>
    </row>
    <row r="983" spans="1:8">
      <c r="A983" t="s">
        <v>443</v>
      </c>
      <c r="B983" t="s">
        <v>490</v>
      </c>
      <c r="C983">
        <v>10407</v>
      </c>
      <c r="D983" t="s">
        <v>37</v>
      </c>
      <c r="E983">
        <f>+SUMIFS(Tabla1[cantidad],Tabla1[articulo],C983,Tabla1[id_item_bodega2],A983,Tabla1[GRUPO],COMP!B747)</f>
        <v>0</v>
      </c>
      <c r="F983">
        <f>+SUMIFS('INV. EDADES'!F:F,'INV. EDADES'!I:I,A983,'INV. EDADES'!G:G,C983)</f>
        <v>0</v>
      </c>
      <c r="G983">
        <f t="shared" si="30"/>
        <v>0</v>
      </c>
      <c r="H983" s="22">
        <f t="shared" si="31"/>
        <v>0</v>
      </c>
    </row>
    <row r="984" spans="1:8">
      <c r="A984" t="s">
        <v>443</v>
      </c>
      <c r="B984" t="s">
        <v>490</v>
      </c>
      <c r="C984">
        <v>72001</v>
      </c>
      <c r="D984" t="s">
        <v>23</v>
      </c>
      <c r="E984">
        <f>+SUMIFS(Tabla1[cantidad],Tabla1[articulo],C984,Tabla1[id_item_bodega2],A984,Tabla1[GRUPO],COMP!B738)</f>
        <v>0</v>
      </c>
      <c r="F984">
        <f>+SUMIFS('INV. EDADES'!F:F,'INV. EDADES'!I:I,A984,'INV. EDADES'!G:G,C984)</f>
        <v>0</v>
      </c>
      <c r="G984">
        <f t="shared" si="30"/>
        <v>0</v>
      </c>
      <c r="H984" s="22">
        <f t="shared" si="31"/>
        <v>0</v>
      </c>
    </row>
    <row r="985" spans="1:8">
      <c r="A985" t="s">
        <v>443</v>
      </c>
      <c r="B985" t="s">
        <v>490</v>
      </c>
      <c r="C985">
        <v>10358</v>
      </c>
      <c r="D985" t="s">
        <v>33</v>
      </c>
      <c r="E985">
        <f>+SUMIFS(Tabla1[cantidad],Tabla1[articulo],C985,Tabla1[id_item_bodega2],A985,Tabla1[GRUPO],COMP!B744)</f>
        <v>0</v>
      </c>
      <c r="F985">
        <f>+SUMIFS('INV. EDADES'!F:F,'INV. EDADES'!I:I,A985,'INV. EDADES'!G:G,C985)</f>
        <v>0</v>
      </c>
      <c r="G985">
        <f t="shared" si="30"/>
        <v>0</v>
      </c>
      <c r="H985" s="22">
        <f t="shared" si="31"/>
        <v>0</v>
      </c>
    </row>
    <row r="986" spans="1:8">
      <c r="A986" t="s">
        <v>443</v>
      </c>
      <c r="B986" t="s">
        <v>490</v>
      </c>
      <c r="C986">
        <v>10401</v>
      </c>
      <c r="D986" t="s">
        <v>34</v>
      </c>
      <c r="E986">
        <f>+SUMIFS(Tabla1[cantidad],Tabla1[articulo],C986,Tabla1[id_item_bodega2],A986,Tabla1[GRUPO],COMP!B745)</f>
        <v>0</v>
      </c>
      <c r="F986">
        <f>+SUMIFS('INV. EDADES'!F:F,'INV. EDADES'!I:I,A986,'INV. EDADES'!G:G,C986)</f>
        <v>0</v>
      </c>
      <c r="G986">
        <f t="shared" si="30"/>
        <v>0</v>
      </c>
      <c r="H986" s="22">
        <f t="shared" si="31"/>
        <v>0</v>
      </c>
    </row>
    <row r="987" spans="1:8">
      <c r="A987" t="s">
        <v>443</v>
      </c>
      <c r="B987" t="s">
        <v>490</v>
      </c>
      <c r="C987">
        <v>10457</v>
      </c>
      <c r="D987" t="s">
        <v>38</v>
      </c>
      <c r="E987">
        <f>+SUMIFS(Tabla1[cantidad],Tabla1[articulo],C987,Tabla1[id_item_bodega2],A987,Tabla1[GRUPO],COMP!B748)</f>
        <v>0</v>
      </c>
      <c r="F987">
        <f>+SUMIFS('INV. EDADES'!F:F,'INV. EDADES'!I:I,A987,'INV. EDADES'!G:G,C987)</f>
        <v>0</v>
      </c>
      <c r="G987">
        <f t="shared" si="30"/>
        <v>0</v>
      </c>
      <c r="H987" s="22">
        <f t="shared" si="31"/>
        <v>0</v>
      </c>
    </row>
    <row r="988" spans="1:8">
      <c r="A988" t="s">
        <v>443</v>
      </c>
      <c r="B988" t="s">
        <v>490</v>
      </c>
      <c r="C988">
        <v>10469</v>
      </c>
      <c r="D988" t="s">
        <v>39</v>
      </c>
      <c r="E988">
        <f>+SUMIFS(Tabla1[cantidad],Tabla1[articulo],C988,Tabla1[id_item_bodega2],A988,Tabla1[GRUPO],COMP!B749)</f>
        <v>0</v>
      </c>
      <c r="F988">
        <f>+SUMIFS('INV. EDADES'!F:F,'INV. EDADES'!I:I,A988,'INV. EDADES'!G:G,C988)</f>
        <v>0</v>
      </c>
      <c r="G988">
        <f t="shared" si="30"/>
        <v>0</v>
      </c>
      <c r="H988" s="22">
        <f t="shared" si="31"/>
        <v>0</v>
      </c>
    </row>
    <row r="989" spans="1:8">
      <c r="A989" t="s">
        <v>443</v>
      </c>
      <c r="B989" t="s">
        <v>490</v>
      </c>
      <c r="C989">
        <v>10501</v>
      </c>
      <c r="D989" t="s">
        <v>41</v>
      </c>
      <c r="E989">
        <f>+SUMIFS(Tabla1[cantidad],Tabla1[articulo],C989,Tabla1[id_item_bodega2],A989,Tabla1[GRUPO],COMP!B750)</f>
        <v>0</v>
      </c>
      <c r="F989">
        <f>+SUMIFS('INV. EDADES'!F:F,'INV. EDADES'!I:I,A989,'INV. EDADES'!G:G,C989)</f>
        <v>0</v>
      </c>
      <c r="G989">
        <f t="shared" si="30"/>
        <v>0</v>
      </c>
      <c r="H989" s="22">
        <f t="shared" si="31"/>
        <v>0</v>
      </c>
    </row>
    <row r="990" spans="1:8">
      <c r="A990" t="s">
        <v>443</v>
      </c>
      <c r="B990" t="s">
        <v>490</v>
      </c>
      <c r="C990">
        <v>10502</v>
      </c>
      <c r="D990" t="s">
        <v>42</v>
      </c>
      <c r="E990">
        <f>+SUMIFS(Tabla1[cantidad],Tabla1[articulo],C990,Tabla1[id_item_bodega2],A990,Tabla1[GRUPO],COMP!B751)</f>
        <v>0</v>
      </c>
      <c r="F990">
        <f>+SUMIFS('INV. EDADES'!F:F,'INV. EDADES'!I:I,A990,'INV. EDADES'!G:G,C990)</f>
        <v>0</v>
      </c>
      <c r="G990">
        <f t="shared" si="30"/>
        <v>0</v>
      </c>
      <c r="H990" s="22">
        <f t="shared" si="31"/>
        <v>0</v>
      </c>
    </row>
    <row r="991" spans="1:8">
      <c r="A991" t="s">
        <v>443</v>
      </c>
      <c r="B991" t="s">
        <v>490</v>
      </c>
      <c r="C991">
        <v>10601</v>
      </c>
      <c r="D991" t="s">
        <v>44</v>
      </c>
      <c r="E991">
        <f>+SUMIFS(Tabla1[cantidad],Tabla1[articulo],C991,Tabla1[id_item_bodega2],A991,Tabla1[GRUPO],COMP!B752)</f>
        <v>0</v>
      </c>
      <c r="F991">
        <f>+SUMIFS('INV. EDADES'!F:F,'INV. EDADES'!I:I,A991,'INV. EDADES'!G:G,C991)</f>
        <v>0</v>
      </c>
      <c r="G991">
        <f t="shared" si="30"/>
        <v>0</v>
      </c>
      <c r="H991" s="22">
        <f t="shared" si="31"/>
        <v>0</v>
      </c>
    </row>
    <row r="992" spans="1:8">
      <c r="A992" t="s">
        <v>443</v>
      </c>
      <c r="B992" t="s">
        <v>490</v>
      </c>
      <c r="C992">
        <v>13559</v>
      </c>
      <c r="D992" t="s">
        <v>429</v>
      </c>
      <c r="E992">
        <f>+SUMIFS(Tabla1[cantidad],Tabla1[articulo],C992,Tabla1[id_item_bodega2],A992,Tabla1[GRUPO],COMP!B753)</f>
        <v>0</v>
      </c>
      <c r="F992">
        <f>+SUMIFS('INV. EDADES'!F:F,'INV. EDADES'!I:I,A992,'INV. EDADES'!G:G,C992)</f>
        <v>0</v>
      </c>
      <c r="G992">
        <f t="shared" si="30"/>
        <v>0</v>
      </c>
      <c r="H992" s="22">
        <f t="shared" si="31"/>
        <v>0</v>
      </c>
    </row>
    <row r="993" spans="1:8">
      <c r="A993" t="s">
        <v>443</v>
      </c>
      <c r="B993" t="s">
        <v>490</v>
      </c>
      <c r="C993">
        <v>72002</v>
      </c>
      <c r="D993" t="s">
        <v>48</v>
      </c>
      <c r="E993">
        <f>+SUMIFS(Tabla1[cantidad],Tabla1[articulo],C993,Tabla1[id_item_bodega2],A993,Tabla1[GRUPO],COMP!B754)</f>
        <v>0</v>
      </c>
      <c r="F993">
        <f>+SUMIFS('INV. EDADES'!F:F,'INV. EDADES'!I:I,A993,'INV. EDADES'!G:G,C993)</f>
        <v>0</v>
      </c>
      <c r="G993">
        <f t="shared" si="30"/>
        <v>0</v>
      </c>
      <c r="H993" s="22">
        <f t="shared" si="31"/>
        <v>0</v>
      </c>
    </row>
    <row r="994" spans="1:8">
      <c r="A994" t="s">
        <v>443</v>
      </c>
      <c r="B994" t="s">
        <v>490</v>
      </c>
      <c r="C994">
        <v>72012</v>
      </c>
      <c r="D994" t="s">
        <v>55</v>
      </c>
      <c r="E994">
        <f>+SUMIFS(Tabla1[cantidad],Tabla1[articulo],C994,Tabla1[id_item_bodega2],A994,Tabla1[GRUPO],COMP!B755)</f>
        <v>0</v>
      </c>
      <c r="F994">
        <f>+SUMIFS('INV. EDADES'!F:F,'INV. EDADES'!I:I,A994,'INV. EDADES'!G:G,C994)</f>
        <v>0</v>
      </c>
      <c r="G994">
        <f t="shared" si="30"/>
        <v>0</v>
      </c>
      <c r="H994" s="22">
        <f t="shared" si="31"/>
        <v>0</v>
      </c>
    </row>
    <row r="995" spans="1:8">
      <c r="A995" t="s">
        <v>443</v>
      </c>
      <c r="B995" t="s">
        <v>490</v>
      </c>
      <c r="C995">
        <v>73001</v>
      </c>
      <c r="D995" t="s">
        <v>49</v>
      </c>
      <c r="E995">
        <f>+SUMIFS(Tabla1[cantidad],Tabla1[articulo],C995,Tabla1[id_item_bodega2],A995,Tabla1[GRUPO],COMP!B756)</f>
        <v>0</v>
      </c>
      <c r="F995">
        <f>+SUMIFS('INV. EDADES'!F:F,'INV. EDADES'!I:I,A995,'INV. EDADES'!G:G,C995)</f>
        <v>0</v>
      </c>
      <c r="G995">
        <f t="shared" si="30"/>
        <v>0</v>
      </c>
      <c r="H995" s="22">
        <f t="shared" si="31"/>
        <v>0</v>
      </c>
    </row>
    <row r="996" spans="1:8">
      <c r="A996" t="s">
        <v>443</v>
      </c>
      <c r="B996" t="s">
        <v>490</v>
      </c>
      <c r="C996">
        <v>73012</v>
      </c>
      <c r="D996" t="s">
        <v>56</v>
      </c>
      <c r="E996">
        <f>+SUMIFS(Tabla1[cantidad],Tabla1[articulo],C996,Tabla1[id_item_bodega2],A996,Tabla1[GRUPO],COMP!B757)</f>
        <v>0</v>
      </c>
      <c r="F996">
        <f>+SUMIFS('INV. EDADES'!F:F,'INV. EDADES'!I:I,A996,'INV. EDADES'!G:G,C996)</f>
        <v>0</v>
      </c>
      <c r="G996">
        <f t="shared" si="30"/>
        <v>0</v>
      </c>
      <c r="H996" s="22">
        <f t="shared" si="31"/>
        <v>0</v>
      </c>
    </row>
    <row r="997" spans="1:8">
      <c r="A997" t="s">
        <v>443</v>
      </c>
      <c r="B997" t="s">
        <v>490</v>
      </c>
      <c r="C997">
        <v>10504</v>
      </c>
      <c r="D997" t="s">
        <v>43</v>
      </c>
      <c r="E997">
        <f>+SUMIFS(Tabla1[cantidad],Tabla1[articulo],C997,Tabla1[id_item_bodega2],A997,Tabla1[GRUPO],COMP!B760)</f>
        <v>0</v>
      </c>
      <c r="F997">
        <f>+SUMIFS('INV. EDADES'!F:F,'INV. EDADES'!I:I,A997,'INV. EDADES'!G:G,C997)</f>
        <v>0</v>
      </c>
      <c r="G997">
        <f t="shared" si="30"/>
        <v>0</v>
      </c>
      <c r="H997" s="22">
        <f t="shared" si="31"/>
        <v>0</v>
      </c>
    </row>
    <row r="998" spans="1:8">
      <c r="A998" t="s">
        <v>443</v>
      </c>
      <c r="B998" t="s">
        <v>490</v>
      </c>
      <c r="C998">
        <v>10406</v>
      </c>
      <c r="D998" t="s">
        <v>72</v>
      </c>
      <c r="E998">
        <f>+SUMIFS(Tabla1[cantidad],Tabla1[articulo],C998,Tabla1[id_item_bodega2],A998,Tabla1[GRUPO],COMP!B764)</f>
        <v>0</v>
      </c>
      <c r="F998">
        <f>+SUMIFS('INV. EDADES'!F:F,'INV. EDADES'!I:I,A998,'INV. EDADES'!G:G,C998)</f>
        <v>0</v>
      </c>
      <c r="G998">
        <f t="shared" si="30"/>
        <v>0</v>
      </c>
      <c r="H998" s="22">
        <f t="shared" si="31"/>
        <v>0</v>
      </c>
    </row>
    <row r="999" spans="1:8">
      <c r="A999" t="s">
        <v>443</v>
      </c>
      <c r="B999" t="s">
        <v>490</v>
      </c>
      <c r="C999">
        <v>10480</v>
      </c>
      <c r="D999" t="s">
        <v>545</v>
      </c>
      <c r="E999">
        <f>+SUMIFS(Tabla1[cantidad],Tabla1[articulo],C999,Tabla1[id_item_bodega2],A999,Tabla1[GRUPO],COMP!B765)</f>
        <v>0</v>
      </c>
      <c r="F999">
        <f>+SUMIFS('INV. EDADES'!F:F,'INV. EDADES'!I:I,A999,'INV. EDADES'!G:G,C999)</f>
        <v>0</v>
      </c>
      <c r="G999">
        <f t="shared" si="30"/>
        <v>0</v>
      </c>
      <c r="H999" s="22">
        <f t="shared" si="31"/>
        <v>0</v>
      </c>
    </row>
    <row r="1000" spans="1:8">
      <c r="A1000" t="s">
        <v>443</v>
      </c>
      <c r="B1000" t="s">
        <v>490</v>
      </c>
      <c r="C1000">
        <v>12459</v>
      </c>
      <c r="D1000" t="s">
        <v>66</v>
      </c>
      <c r="E1000">
        <f>+SUMIFS(Tabla1[cantidad],Tabla1[articulo],C1000,Tabla1[id_item_bodega2],A1000,Tabla1[GRUPO],COMP!B768)</f>
        <v>0</v>
      </c>
      <c r="F1000">
        <f>+SUMIFS('INV. EDADES'!F:F,'INV. EDADES'!I:I,A1000,'INV. EDADES'!G:G,C1000)</f>
        <v>0</v>
      </c>
      <c r="G1000">
        <f t="shared" si="30"/>
        <v>0</v>
      </c>
      <c r="H1000" s="22">
        <f t="shared" si="31"/>
        <v>0</v>
      </c>
    </row>
    <row r="1001" spans="1:8">
      <c r="A1001" t="s">
        <v>443</v>
      </c>
      <c r="B1001" t="s">
        <v>490</v>
      </c>
      <c r="C1001">
        <v>13480</v>
      </c>
      <c r="D1001" t="s">
        <v>469</v>
      </c>
      <c r="E1001">
        <f>+SUMIFS(Tabla1[cantidad],Tabla1[articulo],C1001,Tabla1[id_item_bodega2],A1001,Tabla1[GRUPO],COMP!B769)</f>
        <v>0</v>
      </c>
      <c r="F1001">
        <f>+SUMIFS('INV. EDADES'!F:F,'INV. EDADES'!I:I,A1001,'INV. EDADES'!G:G,C1001)</f>
        <v>0</v>
      </c>
      <c r="G1001">
        <f t="shared" si="30"/>
        <v>0</v>
      </c>
      <c r="H1001" s="22">
        <f t="shared" si="31"/>
        <v>0</v>
      </c>
    </row>
    <row r="1002" spans="1:8">
      <c r="A1002" t="s">
        <v>443</v>
      </c>
      <c r="B1002" t="s">
        <v>490</v>
      </c>
      <c r="C1002">
        <v>13401</v>
      </c>
      <c r="D1002" t="s">
        <v>77</v>
      </c>
      <c r="E1002">
        <f>+SUMIFS(Tabla1[cantidad],Tabla1[articulo],C1002,Tabla1[id_item_bodega2],A1002,Tabla1[GRUPO],COMP!B772)</f>
        <v>0</v>
      </c>
      <c r="F1002">
        <f>+SUMIFS('INV. EDADES'!F:F,'INV. EDADES'!I:I,A1002,'INV. EDADES'!G:G,C1002)</f>
        <v>0</v>
      </c>
      <c r="G1002">
        <f t="shared" si="30"/>
        <v>0</v>
      </c>
      <c r="H1002" s="22">
        <f t="shared" si="31"/>
        <v>0</v>
      </c>
    </row>
    <row r="1003" spans="1:8">
      <c r="A1003" t="s">
        <v>443</v>
      </c>
      <c r="B1003" t="s">
        <v>490</v>
      </c>
      <c r="C1003">
        <v>100</v>
      </c>
      <c r="D1003" t="s">
        <v>96</v>
      </c>
      <c r="E1003">
        <f>+SUMIFS(Tabla1[cantidad],Tabla1[articulo],C1003,Tabla1[id_item_bodega2],A1003,Tabla1[GRUPO],COMP!B773)</f>
        <v>0</v>
      </c>
      <c r="F1003">
        <f>+SUMIFS('INV. EDADES'!F:F,'INV. EDADES'!I:I,A1003,'INV. EDADES'!G:G,C1003)</f>
        <v>0</v>
      </c>
      <c r="G1003">
        <f t="shared" si="30"/>
        <v>0</v>
      </c>
      <c r="H1003" s="22">
        <f t="shared" si="31"/>
        <v>0</v>
      </c>
    </row>
    <row r="1004" spans="1:8">
      <c r="A1004" t="s">
        <v>443</v>
      </c>
      <c r="B1004" t="s">
        <v>490</v>
      </c>
      <c r="C1004">
        <v>72501</v>
      </c>
      <c r="D1004" t="s">
        <v>78</v>
      </c>
      <c r="E1004">
        <f>+SUMIFS(Tabla1[cantidad],Tabla1[articulo],C1004,Tabla1[id_item_bodega2],A1004,Tabla1[GRUPO],COMP!B774)</f>
        <v>0</v>
      </c>
      <c r="F1004">
        <f>+SUMIFS('INV. EDADES'!F:F,'INV. EDADES'!I:I,A1004,'INV. EDADES'!G:G,C1004)</f>
        <v>0</v>
      </c>
      <c r="G1004">
        <f t="shared" si="30"/>
        <v>0</v>
      </c>
      <c r="H1004" s="22">
        <f t="shared" si="31"/>
        <v>0</v>
      </c>
    </row>
    <row r="1005" spans="1:8">
      <c r="A1005" t="s">
        <v>443</v>
      </c>
      <c r="B1005" t="s">
        <v>490</v>
      </c>
      <c r="C1005">
        <v>13368</v>
      </c>
      <c r="D1005" t="s">
        <v>76</v>
      </c>
      <c r="E1005">
        <f>+SUMIFS(Tabla1[cantidad],Tabla1[articulo],C1005,Tabla1[id_item_bodega2],A1005,Tabla1[GRUPO],COMP!B775)</f>
        <v>0</v>
      </c>
      <c r="F1005">
        <f>+SUMIFS('INV. EDADES'!F:F,'INV. EDADES'!I:I,A1005,'INV. EDADES'!G:G,C1005)</f>
        <v>0</v>
      </c>
      <c r="G1005">
        <f t="shared" si="30"/>
        <v>0</v>
      </c>
      <c r="H1005" s="22">
        <f t="shared" si="31"/>
        <v>0</v>
      </c>
    </row>
    <row r="1006" spans="1:8">
      <c r="A1006" t="s">
        <v>443</v>
      </c>
      <c r="B1006" t="s">
        <v>490</v>
      </c>
      <c r="C1006">
        <v>300</v>
      </c>
      <c r="D1006" t="s">
        <v>99</v>
      </c>
      <c r="E1006">
        <f>+SUMIFS(Tabla1[cantidad],Tabla1[articulo],C1006,Tabla1[id_item_bodega2],A1006,Tabla1[GRUPO],COMP!B777)</f>
        <v>0</v>
      </c>
      <c r="F1006">
        <f>+SUMIFS('INV. EDADES'!F:F,'INV. EDADES'!I:I,A1006,'INV. EDADES'!G:G,C1006)</f>
        <v>0</v>
      </c>
      <c r="G1006">
        <f t="shared" si="30"/>
        <v>0</v>
      </c>
      <c r="H1006" s="22">
        <f t="shared" si="31"/>
        <v>0</v>
      </c>
    </row>
    <row r="1007" spans="1:8">
      <c r="A1007" t="s">
        <v>443</v>
      </c>
      <c r="B1007" t="s">
        <v>490</v>
      </c>
      <c r="C1007">
        <v>52378</v>
      </c>
      <c r="D1007" t="s">
        <v>69</v>
      </c>
      <c r="E1007">
        <f>+SUMIFS(Tabla1[cantidad],Tabla1[articulo],C1007,Tabla1[id_item_bodega2],A1007,Tabla1[GRUPO],COMP!B778)</f>
        <v>0</v>
      </c>
      <c r="F1007">
        <f>+SUMIFS('INV. EDADES'!F:F,'INV. EDADES'!I:I,A1007,'INV. EDADES'!G:G,C1007)</f>
        <v>0</v>
      </c>
      <c r="G1007">
        <f t="shared" si="30"/>
        <v>0</v>
      </c>
      <c r="H1007" s="22">
        <f t="shared" si="31"/>
        <v>0</v>
      </c>
    </row>
    <row r="1008" spans="1:8">
      <c r="A1008" t="s">
        <v>443</v>
      </c>
      <c r="B1008" t="s">
        <v>490</v>
      </c>
      <c r="C1008">
        <v>12370</v>
      </c>
      <c r="D1008" t="s">
        <v>64</v>
      </c>
      <c r="E1008">
        <f>+SUMIFS(Tabla1[cantidad],Tabla1[articulo],C1008,Tabla1[id_item_bodega2],A1008,Tabla1[GRUPO],COMP!B780)</f>
        <v>0</v>
      </c>
      <c r="F1008">
        <f>+SUMIFS('INV. EDADES'!F:F,'INV. EDADES'!I:I,A1008,'INV. EDADES'!G:G,C1008)</f>
        <v>0</v>
      </c>
      <c r="G1008">
        <f t="shared" si="30"/>
        <v>0</v>
      </c>
      <c r="H1008" s="22">
        <f t="shared" si="31"/>
        <v>0</v>
      </c>
    </row>
    <row r="1009" spans="1:8">
      <c r="A1009" t="s">
        <v>443</v>
      </c>
      <c r="B1009" t="s">
        <v>490</v>
      </c>
      <c r="C1009">
        <v>52377</v>
      </c>
      <c r="D1009" t="s">
        <v>134</v>
      </c>
      <c r="E1009">
        <f>+SUMIFS(Tabla1[cantidad],Tabla1[articulo],C1009,Tabla1[id_item_bodega2],A1009,Tabla1[GRUPO],COMP!B781)</f>
        <v>0</v>
      </c>
      <c r="F1009">
        <f>+SUMIFS('INV. EDADES'!F:F,'INV. EDADES'!I:I,A1009,'INV. EDADES'!G:G,C1009)</f>
        <v>0</v>
      </c>
      <c r="G1009">
        <f t="shared" si="30"/>
        <v>0</v>
      </c>
      <c r="H1009" s="22">
        <f t="shared" si="31"/>
        <v>0</v>
      </c>
    </row>
    <row r="1010" spans="1:8">
      <c r="A1010" t="s">
        <v>443</v>
      </c>
      <c r="B1010" t="s">
        <v>490</v>
      </c>
      <c r="C1010">
        <v>10306</v>
      </c>
      <c r="D1010" t="s">
        <v>226</v>
      </c>
      <c r="E1010">
        <f>+SUMIFS(Tabla1[cantidad],Tabla1[articulo],C1010,Tabla1[id_item_bodega2],A1010,Tabla1[GRUPO],COMP!B782)</f>
        <v>0</v>
      </c>
      <c r="F1010">
        <f>+SUMIFS('INV. EDADES'!F:F,'INV. EDADES'!I:I,A1010,'INV. EDADES'!G:G,C1010)</f>
        <v>0</v>
      </c>
      <c r="G1010">
        <f t="shared" si="30"/>
        <v>0</v>
      </c>
      <c r="H1010" s="22">
        <f t="shared" si="31"/>
        <v>0</v>
      </c>
    </row>
    <row r="1011" spans="1:8">
      <c r="A1011" t="s">
        <v>443</v>
      </c>
      <c r="B1011" t="s">
        <v>490</v>
      </c>
      <c r="C1011">
        <v>10311</v>
      </c>
      <c r="D1011" t="s">
        <v>467</v>
      </c>
      <c r="E1011">
        <f>+SUMIFS(Tabla1[cantidad],Tabla1[articulo],C1011,Tabla1[id_item_bodega2],A1011,Tabla1[GRUPO],COMP!B783)</f>
        <v>0</v>
      </c>
      <c r="F1011">
        <f>+SUMIFS('INV. EDADES'!F:F,'INV. EDADES'!I:I,A1011,'INV. EDADES'!G:G,C1011)</f>
        <v>0</v>
      </c>
      <c r="G1011">
        <f t="shared" si="30"/>
        <v>0</v>
      </c>
      <c r="H1011" s="22">
        <f t="shared" si="31"/>
        <v>0</v>
      </c>
    </row>
    <row r="1012" spans="1:8">
      <c r="A1012" t="s">
        <v>443</v>
      </c>
      <c r="B1012" t="s">
        <v>490</v>
      </c>
      <c r="C1012">
        <v>13359</v>
      </c>
      <c r="D1012" t="s">
        <v>468</v>
      </c>
      <c r="E1012">
        <f>+SUMIFS(Tabla1[cantidad],Tabla1[articulo],C1012,Tabla1[id_item_bodega2],A1012,Tabla1[GRUPO],COMP!B785)</f>
        <v>0</v>
      </c>
      <c r="F1012">
        <f>+SUMIFS('INV. EDADES'!F:F,'INV. EDADES'!I:I,A1012,'INV. EDADES'!G:G,C1012)</f>
        <v>0</v>
      </c>
      <c r="G1012">
        <f t="shared" si="30"/>
        <v>0</v>
      </c>
      <c r="H1012" s="22">
        <f t="shared" si="31"/>
        <v>0</v>
      </c>
    </row>
    <row r="1013" spans="1:8">
      <c r="A1013" t="s">
        <v>443</v>
      </c>
      <c r="B1013" t="s">
        <v>490</v>
      </c>
      <c r="C1013">
        <v>13503</v>
      </c>
      <c r="D1013" t="s">
        <v>470</v>
      </c>
      <c r="E1013">
        <f>+SUMIFS(Tabla1[cantidad],Tabla1[articulo],C1013,Tabla1[id_item_bodega2],A1013,Tabla1[GRUPO],COMP!B786)</f>
        <v>0</v>
      </c>
      <c r="F1013">
        <f>+SUMIFS('INV. EDADES'!F:F,'INV. EDADES'!I:I,A1013,'INV. EDADES'!G:G,C1013)</f>
        <v>0</v>
      </c>
      <c r="G1013">
        <f t="shared" si="30"/>
        <v>0</v>
      </c>
      <c r="H1013" s="22">
        <f t="shared" si="31"/>
        <v>0</v>
      </c>
    </row>
    <row r="1014" spans="1:8">
      <c r="A1014" t="s">
        <v>443</v>
      </c>
      <c r="B1014" t="s">
        <v>490</v>
      </c>
      <c r="C1014">
        <v>10101</v>
      </c>
      <c r="D1014" t="s">
        <v>536</v>
      </c>
      <c r="E1014">
        <f>+SUMIFS(Tabla1[cantidad],Tabla1[articulo],C1014,Tabla1[id_item_bodega2],A1014,Tabla1[GRUPO],COMP!B788)</f>
        <v>0</v>
      </c>
      <c r="F1014">
        <f>+SUMIFS('INV. EDADES'!F:F,'INV. EDADES'!I:I,A1014,'INV. EDADES'!G:G,C1014)</f>
        <v>0</v>
      </c>
      <c r="G1014">
        <f t="shared" si="30"/>
        <v>0</v>
      </c>
      <c r="H1014" s="22">
        <f t="shared" si="31"/>
        <v>0</v>
      </c>
    </row>
    <row r="1015" spans="1:8">
      <c r="A1015" t="s">
        <v>443</v>
      </c>
      <c r="B1015" t="s">
        <v>490</v>
      </c>
      <c r="C1015">
        <v>10201</v>
      </c>
      <c r="D1015" t="s">
        <v>27</v>
      </c>
      <c r="E1015">
        <f>+SUMIFS(Tabla1[cantidad],Tabla1[articulo],C1015,Tabla1[id_item_bodega2],A1015,Tabla1[GRUPO],COMP!B789)</f>
        <v>0</v>
      </c>
      <c r="F1015">
        <f>+SUMIFS('INV. EDADES'!F:F,'INV. EDADES'!I:I,A1015,'INV. EDADES'!G:G,C1015)</f>
        <v>0</v>
      </c>
      <c r="G1015">
        <f t="shared" si="30"/>
        <v>0</v>
      </c>
      <c r="H1015" s="22">
        <f t="shared" si="31"/>
        <v>0</v>
      </c>
    </row>
    <row r="1016" spans="1:8">
      <c r="A1016" t="s">
        <v>443</v>
      </c>
      <c r="B1016" t="s">
        <v>490</v>
      </c>
      <c r="C1016">
        <v>73501</v>
      </c>
      <c r="D1016" t="s">
        <v>425</v>
      </c>
      <c r="E1016">
        <f>+SUMIFS(Tabla1[cantidad],Tabla1[articulo],C1016,Tabla1[id_item_bodega2],A1016,Tabla1[GRUPO],COMP!B790)</f>
        <v>0</v>
      </c>
      <c r="F1016">
        <f>+SUMIFS('INV. EDADES'!F:F,'INV. EDADES'!I:I,A1016,'INV. EDADES'!G:G,C1016)</f>
        <v>0</v>
      </c>
      <c r="G1016">
        <f t="shared" si="30"/>
        <v>0</v>
      </c>
      <c r="H1016" s="22">
        <f t="shared" si="31"/>
        <v>0</v>
      </c>
    </row>
    <row r="1017" spans="1:8">
      <c r="A1017" t="s">
        <v>443</v>
      </c>
      <c r="B1017" t="s">
        <v>490</v>
      </c>
      <c r="C1017">
        <v>76501</v>
      </c>
      <c r="D1017" t="s">
        <v>589</v>
      </c>
      <c r="E1017">
        <f>+SUMIFS(Tabla1[cantidad],Tabla1[articulo],C1017,Tabla1[id_item_bodega2],A1017,Tabla1[GRUPO],COMP!B791)</f>
        <v>0</v>
      </c>
      <c r="F1017">
        <f>+SUMIFS('INV. EDADES'!F:F,'INV. EDADES'!I:I,A1017,'INV. EDADES'!G:G,C1017)</f>
        <v>0</v>
      </c>
      <c r="G1017">
        <f t="shared" si="30"/>
        <v>0</v>
      </c>
      <c r="H1017" s="22">
        <f t="shared" si="31"/>
        <v>0</v>
      </c>
    </row>
    <row r="1018" spans="1:8">
      <c r="A1018" t="s">
        <v>443</v>
      </c>
      <c r="B1018" t="s">
        <v>490</v>
      </c>
      <c r="C1018">
        <v>76601</v>
      </c>
      <c r="D1018" t="s">
        <v>590</v>
      </c>
      <c r="E1018">
        <f>+SUMIFS(Tabla1[cantidad],Tabla1[articulo],C1018,Tabla1[id_item_bodega2],A1018,Tabla1[GRUPO],COMP!B792)</f>
        <v>0</v>
      </c>
      <c r="F1018">
        <f>+SUMIFS('INV. EDADES'!F:F,'INV. EDADES'!I:I,A1018,'INV. EDADES'!G:G,C1018)</f>
        <v>0</v>
      </c>
      <c r="G1018">
        <f t="shared" si="30"/>
        <v>0</v>
      </c>
      <c r="H1018" s="22">
        <f t="shared" si="31"/>
        <v>0</v>
      </c>
    </row>
    <row r="1019" spans="1:8">
      <c r="A1019" t="s">
        <v>443</v>
      </c>
      <c r="B1019" t="s">
        <v>490</v>
      </c>
      <c r="C1019">
        <v>76701</v>
      </c>
      <c r="D1019" t="s">
        <v>588</v>
      </c>
      <c r="E1019">
        <f>+SUMIFS(Tabla1[cantidad],Tabla1[articulo],C1019,Tabla1[id_item_bodega2],A1019,Tabla1[GRUPO],COMP!B793)</f>
        <v>0</v>
      </c>
      <c r="F1019">
        <f>+SUMIFS('INV. EDADES'!F:F,'INV. EDADES'!I:I,A1019,'INV. EDADES'!G:G,C1019)</f>
        <v>0</v>
      </c>
      <c r="G1019">
        <f t="shared" si="30"/>
        <v>0</v>
      </c>
      <c r="H1019" s="22">
        <f t="shared" si="31"/>
        <v>0</v>
      </c>
    </row>
    <row r="1020" spans="1:8">
      <c r="A1020" t="s">
        <v>443</v>
      </c>
      <c r="B1020" t="s">
        <v>490</v>
      </c>
      <c r="C1020">
        <v>77101</v>
      </c>
      <c r="D1020" t="s">
        <v>567</v>
      </c>
      <c r="E1020">
        <f>+SUMIFS(Tabla1[cantidad],Tabla1[articulo],C1020,Tabla1[id_item_bodega2],A1020,Tabla1[GRUPO],COMP!B794)</f>
        <v>0</v>
      </c>
      <c r="F1020">
        <f>+SUMIFS('INV. EDADES'!F:F,'INV. EDADES'!I:I,A1020,'INV. EDADES'!G:G,C1020)</f>
        <v>0</v>
      </c>
      <c r="G1020">
        <f t="shared" si="30"/>
        <v>0</v>
      </c>
      <c r="H1020" s="22">
        <f t="shared" si="31"/>
        <v>0</v>
      </c>
    </row>
    <row r="1021" spans="1:8">
      <c r="A1021" t="s">
        <v>443</v>
      </c>
      <c r="B1021" t="s">
        <v>490</v>
      </c>
      <c r="C1021">
        <v>78001</v>
      </c>
      <c r="D1021" t="s">
        <v>571</v>
      </c>
      <c r="E1021">
        <f>+SUMIFS(Tabla1[cantidad],Tabla1[articulo],C1021,Tabla1[id_item_bodega2],A1021,Tabla1[GRUPO],COMP!B795)</f>
        <v>0</v>
      </c>
      <c r="F1021">
        <f>+SUMIFS('INV. EDADES'!F:F,'INV. EDADES'!I:I,A1021,'INV. EDADES'!G:G,C1021)</f>
        <v>0</v>
      </c>
      <c r="G1021">
        <f t="shared" si="30"/>
        <v>0</v>
      </c>
      <c r="H1021" s="22">
        <f t="shared" si="31"/>
        <v>0</v>
      </c>
    </row>
    <row r="1022" spans="1:8">
      <c r="A1022" t="s">
        <v>443</v>
      </c>
      <c r="B1022" t="s">
        <v>490</v>
      </c>
      <c r="C1022">
        <v>10369</v>
      </c>
      <c r="D1022" t="s">
        <v>61</v>
      </c>
      <c r="E1022">
        <f>+SUMIFS(Tabla1[cantidad],Tabla1[articulo],C1022,Tabla1[id_item_bodega2],A1022,Tabla1[GRUPO],COMP!B796)</f>
        <v>0</v>
      </c>
      <c r="F1022">
        <f>+SUMIFS('INV. EDADES'!F:F,'INV. EDADES'!I:I,A1022,'INV. EDADES'!G:G,C1022)</f>
        <v>0</v>
      </c>
      <c r="G1022">
        <f t="shared" si="30"/>
        <v>0</v>
      </c>
      <c r="H1022" s="22">
        <f t="shared" si="31"/>
        <v>0</v>
      </c>
    </row>
    <row r="1023" spans="1:8">
      <c r="A1023" t="s">
        <v>443</v>
      </c>
      <c r="B1023" t="s">
        <v>490</v>
      </c>
      <c r="C1023">
        <v>14459</v>
      </c>
      <c r="D1023" t="s">
        <v>68</v>
      </c>
      <c r="E1023">
        <f>+SUMIFS(Tabla1[cantidad],Tabla1[articulo],C1023,Tabla1[id_item_bodega2],A1023,Tabla1[GRUPO],COMP!B799)</f>
        <v>0</v>
      </c>
      <c r="F1023">
        <f>+SUMIFS('INV. EDADES'!F:F,'INV. EDADES'!I:I,A1023,'INV. EDADES'!G:G,C1023)</f>
        <v>0</v>
      </c>
      <c r="G1023">
        <f t="shared" si="30"/>
        <v>0</v>
      </c>
      <c r="H1023" s="22">
        <f t="shared" si="31"/>
        <v>0</v>
      </c>
    </row>
    <row r="1024" spans="1:8">
      <c r="A1024" t="s">
        <v>443</v>
      </c>
      <c r="B1024" t="s">
        <v>490</v>
      </c>
      <c r="C1024">
        <v>14311</v>
      </c>
      <c r="D1024" t="s">
        <v>45</v>
      </c>
      <c r="E1024">
        <f>+SUMIFS(Tabla1[cantidad],Tabla1[articulo],C1024,Tabla1[id_item_bodega2],A1024,Tabla1[GRUPO],COMP!B800)</f>
        <v>0</v>
      </c>
      <c r="F1024">
        <f>+SUMIFS('INV. EDADES'!F:F,'INV. EDADES'!I:I,A1024,'INV. EDADES'!G:G,C1024)</f>
        <v>0</v>
      </c>
      <c r="G1024">
        <f t="shared" si="30"/>
        <v>0</v>
      </c>
      <c r="H1024" s="22">
        <f t="shared" si="31"/>
        <v>0</v>
      </c>
    </row>
    <row r="1025" spans="1:8">
      <c r="A1025" t="s">
        <v>443</v>
      </c>
      <c r="B1025" t="s">
        <v>490</v>
      </c>
      <c r="C1025">
        <v>10410</v>
      </c>
      <c r="D1025" t="s">
        <v>452</v>
      </c>
      <c r="E1025">
        <f>+SUMIFS(Tabla1[cantidad],Tabla1[articulo],C1025,Tabla1[id_item_bodega2],A1025,Tabla1[GRUPO],COMP!B801)</f>
        <v>0</v>
      </c>
      <c r="F1025">
        <f>+SUMIFS('INV. EDADES'!F:F,'INV. EDADES'!I:I,A1025,'INV. EDADES'!G:G,C1025)</f>
        <v>0</v>
      </c>
      <c r="G1025">
        <f t="shared" si="30"/>
        <v>0</v>
      </c>
      <c r="H1025" s="22">
        <f t="shared" si="31"/>
        <v>0</v>
      </c>
    </row>
    <row r="1026" spans="1:8">
      <c r="A1026" t="s">
        <v>443</v>
      </c>
      <c r="B1026" t="s">
        <v>490</v>
      </c>
      <c r="C1026">
        <v>10268</v>
      </c>
      <c r="D1026" t="s">
        <v>427</v>
      </c>
      <c r="E1026">
        <f>+SUMIFS(Tabla1[cantidad],Tabla1[articulo],C1026,Tabla1[id_item_bodega2],A1026,Tabla1[GRUPO],COMP!B802)</f>
        <v>0</v>
      </c>
      <c r="F1026">
        <f>+SUMIFS('INV. EDADES'!F:F,'INV. EDADES'!I:I,A1026,'INV. EDADES'!G:G,C1026)</f>
        <v>0</v>
      </c>
      <c r="G1026">
        <f t="shared" ref="G1026:G1089" si="32">+E1026-F1026</f>
        <v>0</v>
      </c>
      <c r="H1026" s="22">
        <f t="shared" ref="H1026:H1089" si="33">IFERROR(+G1026/E1026,0)</f>
        <v>0</v>
      </c>
    </row>
    <row r="1027" spans="1:8">
      <c r="A1027" t="s">
        <v>443</v>
      </c>
      <c r="B1027" t="s">
        <v>490</v>
      </c>
      <c r="C1027">
        <v>14348</v>
      </c>
      <c r="D1027" t="s">
        <v>46</v>
      </c>
      <c r="E1027">
        <f>+SUMIFS(Tabla1[cantidad],Tabla1[articulo],C1027,Tabla1[id_item_bodega2],A1027,Tabla1[GRUPO],COMP!B803)</f>
        <v>0</v>
      </c>
      <c r="F1027">
        <f>+SUMIFS('INV. EDADES'!F:F,'INV. EDADES'!I:I,A1027,'INV. EDADES'!G:G,C1027)</f>
        <v>0</v>
      </c>
      <c r="G1027">
        <f t="shared" si="32"/>
        <v>0</v>
      </c>
      <c r="H1027" s="22">
        <f t="shared" si="33"/>
        <v>0</v>
      </c>
    </row>
    <row r="1028" spans="1:8">
      <c r="A1028" t="s">
        <v>443</v>
      </c>
      <c r="B1028" t="s">
        <v>490</v>
      </c>
      <c r="C1028">
        <v>10503</v>
      </c>
      <c r="D1028" t="s">
        <v>487</v>
      </c>
      <c r="E1028">
        <f>+SUMIFS(Tabla1[cantidad],Tabla1[articulo],C1028,Tabla1[id_item_bodega2],A1028,Tabla1[GRUPO],COMP!B804)</f>
        <v>0</v>
      </c>
      <c r="F1028">
        <f>+SUMIFS('INV. EDADES'!F:F,'INV. EDADES'!I:I,A1028,'INV. EDADES'!G:G,C1028)</f>
        <v>0</v>
      </c>
      <c r="G1028">
        <f t="shared" si="32"/>
        <v>0</v>
      </c>
      <c r="H1028" s="22">
        <f t="shared" si="33"/>
        <v>0</v>
      </c>
    </row>
    <row r="1029" spans="1:8">
      <c r="A1029" t="s">
        <v>443</v>
      </c>
      <c r="B1029" t="s">
        <v>490</v>
      </c>
      <c r="C1029">
        <v>12306</v>
      </c>
      <c r="D1029" t="s">
        <v>579</v>
      </c>
      <c r="E1029">
        <f>+SUMIFS(Tabla1[cantidad],Tabla1[articulo],C1029,Tabla1[id_item_bodega2],A1029,Tabla1[GRUPO],COMP!B806)</f>
        <v>0</v>
      </c>
      <c r="F1029">
        <f>+SUMIFS('INV. EDADES'!F:F,'INV. EDADES'!I:I,A1029,'INV. EDADES'!G:G,C1029)</f>
        <v>0</v>
      </c>
      <c r="G1029">
        <f t="shared" si="32"/>
        <v>0</v>
      </c>
      <c r="H1029" s="22">
        <f t="shared" si="33"/>
        <v>0</v>
      </c>
    </row>
    <row r="1030" spans="1:8">
      <c r="A1030" t="s">
        <v>443</v>
      </c>
      <c r="B1030" t="s">
        <v>490</v>
      </c>
      <c r="C1030">
        <v>13311</v>
      </c>
      <c r="D1030" t="s">
        <v>580</v>
      </c>
      <c r="E1030">
        <f>+SUMIFS(Tabla1[cantidad],Tabla1[articulo],C1030,Tabla1[id_item_bodega2],A1030,Tabla1[GRUPO],COMP!B808)</f>
        <v>0</v>
      </c>
      <c r="F1030">
        <f>+SUMIFS('INV. EDADES'!F:F,'INV. EDADES'!I:I,A1030,'INV. EDADES'!G:G,C1030)</f>
        <v>0</v>
      </c>
      <c r="G1030">
        <f t="shared" si="32"/>
        <v>0</v>
      </c>
      <c r="H1030" s="22">
        <f t="shared" si="33"/>
        <v>0</v>
      </c>
    </row>
    <row r="1031" spans="1:8">
      <c r="A1031" t="s">
        <v>443</v>
      </c>
      <c r="B1031" t="s">
        <v>490</v>
      </c>
      <c r="C1031">
        <v>10305</v>
      </c>
      <c r="D1031" t="s">
        <v>537</v>
      </c>
      <c r="E1031">
        <f>+SUMIFS(Tabla1[cantidad],Tabla1[articulo],C1031,Tabla1[id_item_bodega2],A1031,Tabla1[GRUPO],COMP!B809)</f>
        <v>0</v>
      </c>
      <c r="F1031">
        <f>+SUMIFS('INV. EDADES'!F:F,'INV. EDADES'!I:I,A1031,'INV. EDADES'!G:G,C1031)</f>
        <v>0</v>
      </c>
      <c r="G1031">
        <f t="shared" si="32"/>
        <v>0</v>
      </c>
      <c r="H1031" s="22">
        <f t="shared" si="33"/>
        <v>0</v>
      </c>
    </row>
    <row r="1032" spans="1:8">
      <c r="A1032" t="s">
        <v>443</v>
      </c>
      <c r="B1032" t="s">
        <v>490</v>
      </c>
      <c r="C1032">
        <v>10405</v>
      </c>
      <c r="D1032" t="s">
        <v>542</v>
      </c>
      <c r="E1032">
        <f>+SUMIFS(Tabla1[cantidad],Tabla1[articulo],C1032,Tabla1[id_item_bodega2],A1032,Tabla1[GRUPO],COMP!B811)</f>
        <v>0</v>
      </c>
      <c r="F1032">
        <f>+SUMIFS('INV. EDADES'!F:F,'INV. EDADES'!I:I,A1032,'INV. EDADES'!G:G,C1032)</f>
        <v>0</v>
      </c>
      <c r="G1032">
        <f t="shared" si="32"/>
        <v>0</v>
      </c>
      <c r="H1032" s="22">
        <f t="shared" si="33"/>
        <v>0</v>
      </c>
    </row>
    <row r="1033" spans="1:8">
      <c r="A1033" t="s">
        <v>443</v>
      </c>
      <c r="B1033" t="s">
        <v>490</v>
      </c>
      <c r="C1033">
        <v>10490</v>
      </c>
      <c r="D1033" t="s">
        <v>476</v>
      </c>
      <c r="E1033">
        <f>+SUMIFS(Tabla1[cantidad],Tabla1[articulo],C1033,Tabla1[id_item_bodega2],A1033,Tabla1[GRUPO],COMP!B812)</f>
        <v>0</v>
      </c>
      <c r="F1033">
        <f>+SUMIFS('INV. EDADES'!F:F,'INV. EDADES'!I:I,A1033,'INV. EDADES'!G:G,C1033)</f>
        <v>0</v>
      </c>
      <c r="G1033">
        <f t="shared" si="32"/>
        <v>0</v>
      </c>
      <c r="H1033" s="22">
        <f t="shared" si="33"/>
        <v>0</v>
      </c>
    </row>
    <row r="1034" spans="1:8">
      <c r="A1034" t="s">
        <v>443</v>
      </c>
      <c r="B1034" t="s">
        <v>490</v>
      </c>
      <c r="C1034">
        <v>10488</v>
      </c>
      <c r="D1034" t="s">
        <v>607</v>
      </c>
      <c r="E1034">
        <f>+SUMIFS(Tabla1[cantidad],Tabla1[articulo],C1034,Tabla1[id_item_bodega2],A1034,Tabla1[GRUPO],COMP!B813)</f>
        <v>0</v>
      </c>
      <c r="F1034">
        <f>+SUMIFS('INV. EDADES'!F:F,'INV. EDADES'!I:I,A1034,'INV. EDADES'!G:G,C1034)</f>
        <v>0</v>
      </c>
      <c r="G1034">
        <f t="shared" si="32"/>
        <v>0</v>
      </c>
      <c r="H1034" s="22">
        <f t="shared" si="33"/>
        <v>0</v>
      </c>
    </row>
    <row r="1035" spans="1:8">
      <c r="A1035" t="s">
        <v>443</v>
      </c>
      <c r="B1035" t="s">
        <v>490</v>
      </c>
      <c r="C1035">
        <v>10312</v>
      </c>
      <c r="D1035" t="s">
        <v>540</v>
      </c>
      <c r="E1035">
        <f>+SUMIFS(Tabla1[cantidad],Tabla1[articulo],C1035,Tabla1[id_item_bodega2],A1035,Tabla1[GRUPO],COMP!B814)</f>
        <v>0</v>
      </c>
      <c r="F1035">
        <f>+SUMIFS('INV. EDADES'!F:F,'INV. EDADES'!I:I,A1035,'INV. EDADES'!G:G,C1035)</f>
        <v>0</v>
      </c>
      <c r="G1035">
        <f t="shared" si="32"/>
        <v>0</v>
      </c>
      <c r="H1035" s="22">
        <f t="shared" si="33"/>
        <v>0</v>
      </c>
    </row>
    <row r="1036" spans="1:8">
      <c r="A1036" t="s">
        <v>443</v>
      </c>
      <c r="B1036" t="s">
        <v>490</v>
      </c>
      <c r="C1036">
        <v>10589</v>
      </c>
      <c r="D1036" t="s">
        <v>73</v>
      </c>
      <c r="E1036">
        <f>+SUMIFS(Tabla1[cantidad],Tabla1[articulo],C1036,Tabla1[id_item_bodega2],A1036,Tabla1[GRUPO],COMP!B815)</f>
        <v>0</v>
      </c>
      <c r="F1036">
        <f>+SUMIFS('INV. EDADES'!F:F,'INV. EDADES'!I:I,A1036,'INV. EDADES'!G:G,C1036)</f>
        <v>0</v>
      </c>
      <c r="G1036">
        <f t="shared" si="32"/>
        <v>0</v>
      </c>
      <c r="H1036" s="22">
        <f t="shared" si="33"/>
        <v>0</v>
      </c>
    </row>
    <row r="1037" spans="1:8">
      <c r="A1037" t="s">
        <v>443</v>
      </c>
      <c r="B1037" t="s">
        <v>490</v>
      </c>
      <c r="C1037">
        <v>10580</v>
      </c>
      <c r="D1037" t="s">
        <v>548</v>
      </c>
      <c r="E1037">
        <f>+SUMIFS(Tabla1[cantidad],Tabla1[articulo],C1037,Tabla1[id_item_bodega2],A1037,Tabla1[GRUPO],COMP!B816)</f>
        <v>0</v>
      </c>
      <c r="F1037">
        <f>+SUMIFS('INV. EDADES'!F:F,'INV. EDADES'!I:I,A1037,'INV. EDADES'!G:G,C1037)</f>
        <v>0</v>
      </c>
      <c r="G1037">
        <f t="shared" si="32"/>
        <v>0</v>
      </c>
      <c r="H1037" s="22">
        <f t="shared" si="33"/>
        <v>0</v>
      </c>
    </row>
    <row r="1038" spans="1:8">
      <c r="A1038" t="s">
        <v>443</v>
      </c>
      <c r="B1038" t="s">
        <v>490</v>
      </c>
      <c r="C1038">
        <v>13380</v>
      </c>
      <c r="D1038" t="s">
        <v>534</v>
      </c>
      <c r="E1038">
        <f>+SUMIFS(Tabla1[cantidad],Tabla1[articulo],C1038,Tabla1[id_item_bodega2],A1038,Tabla1[GRUPO],COMP!B817)</f>
        <v>0</v>
      </c>
      <c r="F1038">
        <f>+SUMIFS('INV. EDADES'!F:F,'INV. EDADES'!I:I,A1038,'INV. EDADES'!G:G,C1038)</f>
        <v>0</v>
      </c>
      <c r="G1038">
        <f t="shared" si="32"/>
        <v>0</v>
      </c>
      <c r="H1038" s="22">
        <f t="shared" si="33"/>
        <v>0</v>
      </c>
    </row>
    <row r="1039" spans="1:8">
      <c r="A1039" t="s">
        <v>443</v>
      </c>
      <c r="B1039" t="s">
        <v>490</v>
      </c>
      <c r="C1039">
        <v>13580</v>
      </c>
      <c r="D1039" t="s">
        <v>535</v>
      </c>
      <c r="E1039">
        <f>+SUMIFS(Tabla1[cantidad],Tabla1[articulo],C1039,Tabla1[id_item_bodega2],A1039,Tabla1[GRUPO],COMP!B818)</f>
        <v>0</v>
      </c>
      <c r="F1039">
        <f>+SUMIFS('INV. EDADES'!F:F,'INV. EDADES'!I:I,A1039,'INV. EDADES'!G:G,C1039)</f>
        <v>0</v>
      </c>
      <c r="G1039">
        <f t="shared" si="32"/>
        <v>0</v>
      </c>
      <c r="H1039" s="22">
        <f t="shared" si="33"/>
        <v>0</v>
      </c>
    </row>
    <row r="1040" spans="1:8">
      <c r="A1040" t="s">
        <v>443</v>
      </c>
      <c r="B1040" t="s">
        <v>490</v>
      </c>
      <c r="C1040">
        <v>12360</v>
      </c>
      <c r="D1040" t="s">
        <v>584</v>
      </c>
      <c r="E1040">
        <f>+SUMIFS(Tabla1[cantidad],Tabla1[articulo],C1040,Tabla1[id_item_bodega2],A1040,Tabla1[GRUPO],COMP!B819)</f>
        <v>0</v>
      </c>
      <c r="F1040">
        <f>+SUMIFS('INV. EDADES'!F:F,'INV. EDADES'!I:I,A1040,'INV. EDADES'!G:G,C1040)</f>
        <v>0</v>
      </c>
      <c r="G1040">
        <f t="shared" si="32"/>
        <v>0</v>
      </c>
      <c r="H1040" s="22">
        <f t="shared" si="33"/>
        <v>0</v>
      </c>
    </row>
    <row r="1041" spans="1:8">
      <c r="A1041" t="s">
        <v>443</v>
      </c>
      <c r="B1041" t="s">
        <v>490</v>
      </c>
      <c r="C1041">
        <v>12470</v>
      </c>
      <c r="D1041" t="s">
        <v>447</v>
      </c>
      <c r="E1041">
        <f>+SUMIFS(Tabla1[cantidad],Tabla1[articulo],C1041,Tabla1[id_item_bodega2],A1041,Tabla1[GRUPO],COMP!B820)</f>
        <v>0</v>
      </c>
      <c r="F1041">
        <f>+SUMIFS('INV. EDADES'!F:F,'INV. EDADES'!I:I,A1041,'INV. EDADES'!G:G,C1041)</f>
        <v>0</v>
      </c>
      <c r="G1041">
        <f t="shared" si="32"/>
        <v>0</v>
      </c>
      <c r="H1041" s="22">
        <f t="shared" si="33"/>
        <v>0</v>
      </c>
    </row>
    <row r="1042" spans="1:8">
      <c r="A1042" t="s">
        <v>443</v>
      </c>
      <c r="B1042" t="s">
        <v>490</v>
      </c>
      <c r="C1042">
        <v>10489</v>
      </c>
      <c r="D1042" t="s">
        <v>546</v>
      </c>
      <c r="E1042">
        <f>+SUMIFS(Tabla1[cantidad],Tabla1[articulo],C1042,Tabla1[id_item_bodega2],A1042,Tabla1[GRUPO],COMP!B821)</f>
        <v>0</v>
      </c>
      <c r="F1042">
        <f>+SUMIFS('INV. EDADES'!F:F,'INV. EDADES'!I:I,A1042,'INV. EDADES'!G:G,C1042)</f>
        <v>0</v>
      </c>
      <c r="G1042">
        <f t="shared" si="32"/>
        <v>0</v>
      </c>
      <c r="H1042" s="22">
        <f t="shared" si="33"/>
        <v>0</v>
      </c>
    </row>
    <row r="1043" spans="1:8">
      <c r="A1043" t="s">
        <v>443</v>
      </c>
      <c r="B1043" t="s">
        <v>490</v>
      </c>
      <c r="C1043">
        <v>10416</v>
      </c>
      <c r="D1043" t="s">
        <v>581</v>
      </c>
      <c r="E1043">
        <f>+SUMIFS(Tabla1[cantidad],Tabla1[articulo],C1043,Tabla1[id_item_bodega2],A1043,Tabla1[GRUPO],COMP!B822)</f>
        <v>0</v>
      </c>
      <c r="F1043">
        <f>+SUMIFS('INV. EDADES'!F:F,'INV. EDADES'!I:I,A1043,'INV. EDADES'!G:G,C1043)</f>
        <v>0</v>
      </c>
      <c r="G1043">
        <f t="shared" si="32"/>
        <v>0</v>
      </c>
      <c r="H1043" s="22">
        <f t="shared" si="33"/>
        <v>0</v>
      </c>
    </row>
    <row r="1044" spans="1:8">
      <c r="A1044" t="s">
        <v>443</v>
      </c>
      <c r="B1044" t="s">
        <v>490</v>
      </c>
      <c r="C1044">
        <v>10367</v>
      </c>
      <c r="D1044" t="s">
        <v>606</v>
      </c>
      <c r="E1044">
        <f>+SUMIFS(Tabla1[cantidad],Tabla1[articulo],C1044,Tabla1[id_item_bodega2],A1044,Tabla1[GRUPO],COMP!B823)</f>
        <v>0</v>
      </c>
      <c r="F1044">
        <f>+SUMIFS('INV. EDADES'!F:F,'INV. EDADES'!I:I,A1044,'INV. EDADES'!G:G,C1044)</f>
        <v>0</v>
      </c>
      <c r="G1044">
        <f t="shared" si="32"/>
        <v>0</v>
      </c>
      <c r="H1044" s="22">
        <f t="shared" si="33"/>
        <v>0</v>
      </c>
    </row>
    <row r="1045" spans="1:8">
      <c r="A1045" t="s">
        <v>443</v>
      </c>
      <c r="B1045" t="s">
        <v>490</v>
      </c>
      <c r="C1045">
        <v>10309</v>
      </c>
      <c r="D1045" t="s">
        <v>539</v>
      </c>
      <c r="E1045">
        <f>+SUMIFS(Tabla1[cantidad],Tabla1[articulo],C1045,Tabla1[id_item_bodega2],A1045,Tabla1[GRUPO],COMP!B824)</f>
        <v>0</v>
      </c>
      <c r="F1045">
        <f>+SUMIFS('INV. EDADES'!F:F,'INV. EDADES'!I:I,A1045,'INV. EDADES'!G:G,C1045)</f>
        <v>0</v>
      </c>
      <c r="G1045">
        <f t="shared" si="32"/>
        <v>0</v>
      </c>
      <c r="H1045" s="22">
        <f t="shared" si="33"/>
        <v>0</v>
      </c>
    </row>
    <row r="1046" spans="1:8">
      <c r="A1046" t="s">
        <v>443</v>
      </c>
      <c r="B1046" t="s">
        <v>490</v>
      </c>
      <c r="C1046">
        <v>10388</v>
      </c>
      <c r="D1046" t="s">
        <v>541</v>
      </c>
      <c r="E1046">
        <f>+SUMIFS(Tabla1[cantidad],Tabla1[articulo],C1046,Tabla1[id_item_bodega2],A1046,Tabla1[GRUPO],COMP!B825)</f>
        <v>0</v>
      </c>
      <c r="F1046">
        <f>+SUMIFS('INV. EDADES'!F:F,'INV. EDADES'!I:I,A1046,'INV. EDADES'!G:G,C1046)</f>
        <v>0</v>
      </c>
      <c r="G1046">
        <f t="shared" si="32"/>
        <v>0</v>
      </c>
      <c r="H1046" s="22">
        <f t="shared" si="33"/>
        <v>0</v>
      </c>
    </row>
    <row r="1047" spans="1:8">
      <c r="A1047" t="s">
        <v>443</v>
      </c>
      <c r="B1047" t="s">
        <v>490</v>
      </c>
      <c r="C1047">
        <v>10205</v>
      </c>
      <c r="D1047" t="s">
        <v>552</v>
      </c>
      <c r="E1047">
        <f>+SUMIFS(Tabla1[cantidad],Tabla1[articulo],C1047,Tabla1[id_item_bodega2],A1047,Tabla1[GRUPO],COMP!B826)</f>
        <v>0</v>
      </c>
      <c r="F1047">
        <f>+SUMIFS('INV. EDADES'!F:F,'INV. EDADES'!I:I,A1047,'INV. EDADES'!G:G,C1047)</f>
        <v>0</v>
      </c>
      <c r="G1047">
        <f t="shared" si="32"/>
        <v>0</v>
      </c>
      <c r="H1047" s="22">
        <f t="shared" si="33"/>
        <v>0</v>
      </c>
    </row>
    <row r="1048" spans="1:8">
      <c r="A1048" t="s">
        <v>443</v>
      </c>
      <c r="B1048" t="s">
        <v>490</v>
      </c>
      <c r="C1048">
        <v>10307</v>
      </c>
      <c r="D1048" t="s">
        <v>538</v>
      </c>
      <c r="E1048">
        <f>+SUMIFS(Tabla1[cantidad],Tabla1[articulo],C1048,Tabla1[id_item_bodega2],A1048,Tabla1[GRUPO],COMP!B827)</f>
        <v>0</v>
      </c>
      <c r="F1048">
        <f>+SUMIFS('INV. EDADES'!F:F,'INV. EDADES'!I:I,A1048,'INV. EDADES'!G:G,C1048)</f>
        <v>0</v>
      </c>
      <c r="G1048">
        <f t="shared" si="32"/>
        <v>0</v>
      </c>
      <c r="H1048" s="22">
        <f t="shared" si="33"/>
        <v>0</v>
      </c>
    </row>
    <row r="1049" spans="1:8">
      <c r="A1049" t="s">
        <v>443</v>
      </c>
      <c r="B1049" t="s">
        <v>490</v>
      </c>
      <c r="C1049">
        <v>10380</v>
      </c>
      <c r="D1049" t="s">
        <v>565</v>
      </c>
      <c r="E1049">
        <f>+SUMIFS(Tabla1[cantidad],Tabla1[articulo],C1049,Tabla1[id_item_bodega2],A1049,Tabla1[GRUPO],COMP!B828)</f>
        <v>0</v>
      </c>
      <c r="F1049">
        <f>+SUMIFS('INV. EDADES'!F:F,'INV. EDADES'!I:I,A1049,'INV. EDADES'!G:G,C1049)</f>
        <v>0</v>
      </c>
      <c r="G1049">
        <f t="shared" si="32"/>
        <v>0</v>
      </c>
      <c r="H1049" s="22">
        <f t="shared" si="33"/>
        <v>0</v>
      </c>
    </row>
    <row r="1050" spans="1:8">
      <c r="A1050" t="s">
        <v>443</v>
      </c>
      <c r="B1050" t="s">
        <v>490</v>
      </c>
      <c r="C1050">
        <v>10409</v>
      </c>
      <c r="D1050" t="s">
        <v>566</v>
      </c>
      <c r="E1050">
        <f>+SUMIFS(Tabla1[cantidad],Tabla1[articulo],C1050,Tabla1[id_item_bodega2],A1050,Tabla1[GRUPO],COMP!B829)</f>
        <v>0</v>
      </c>
      <c r="F1050">
        <f>+SUMIFS('INV. EDADES'!F:F,'INV. EDADES'!I:I,A1050,'INV. EDADES'!G:G,C1050)</f>
        <v>0</v>
      </c>
      <c r="G1050">
        <f t="shared" si="32"/>
        <v>0</v>
      </c>
      <c r="H1050" s="22">
        <f t="shared" si="33"/>
        <v>0</v>
      </c>
    </row>
    <row r="1051" spans="1:8">
      <c r="A1051" t="s">
        <v>443</v>
      </c>
      <c r="B1051" t="s">
        <v>490</v>
      </c>
      <c r="C1051">
        <v>10411</v>
      </c>
      <c r="D1051" t="s">
        <v>543</v>
      </c>
      <c r="E1051">
        <f>+SUMIFS(Tabla1[cantidad],Tabla1[articulo],C1051,Tabla1[id_item_bodega2],A1051,Tabla1[GRUPO],COMP!B830)</f>
        <v>0</v>
      </c>
      <c r="F1051">
        <f>+SUMIFS('INV. EDADES'!F:F,'INV. EDADES'!I:I,A1051,'INV. EDADES'!G:G,C1051)</f>
        <v>0</v>
      </c>
      <c r="G1051">
        <f t="shared" si="32"/>
        <v>0</v>
      </c>
      <c r="H1051" s="22">
        <f t="shared" si="33"/>
        <v>0</v>
      </c>
    </row>
    <row r="1052" spans="1:8">
      <c r="A1052" t="s">
        <v>443</v>
      </c>
      <c r="B1052" t="s">
        <v>490</v>
      </c>
      <c r="C1052">
        <v>10511</v>
      </c>
      <c r="D1052" t="s">
        <v>547</v>
      </c>
      <c r="E1052">
        <f>+SUMIFS(Tabla1[cantidad],Tabla1[articulo],C1052,Tabla1[id_item_bodega2],A1052,Tabla1[GRUPO],COMP!B831)</f>
        <v>0</v>
      </c>
      <c r="F1052">
        <f>+SUMIFS('INV. EDADES'!F:F,'INV. EDADES'!I:I,A1052,'INV. EDADES'!G:G,C1052)</f>
        <v>0</v>
      </c>
      <c r="G1052">
        <f t="shared" si="32"/>
        <v>0</v>
      </c>
      <c r="H1052" s="22">
        <f t="shared" si="33"/>
        <v>0</v>
      </c>
    </row>
    <row r="1053" spans="1:8">
      <c r="A1053" t="s">
        <v>443</v>
      </c>
      <c r="B1053" t="s">
        <v>490</v>
      </c>
      <c r="C1053">
        <v>10588</v>
      </c>
      <c r="D1053" t="s">
        <v>549</v>
      </c>
      <c r="E1053">
        <f>+SUMIFS(Tabla1[cantidad],Tabla1[articulo],C1053,Tabla1[id_item_bodega2],A1053,Tabla1[GRUPO],COMP!B832)</f>
        <v>0</v>
      </c>
      <c r="F1053">
        <f>+SUMIFS('INV. EDADES'!F:F,'INV. EDADES'!I:I,A1053,'INV. EDADES'!G:G,C1053)</f>
        <v>0</v>
      </c>
      <c r="G1053">
        <f t="shared" si="32"/>
        <v>0</v>
      </c>
      <c r="H1053" s="22">
        <f t="shared" si="33"/>
        <v>0</v>
      </c>
    </row>
    <row r="1054" spans="1:8">
      <c r="A1054" t="s">
        <v>443</v>
      </c>
      <c r="B1054" t="s">
        <v>490</v>
      </c>
      <c r="C1054">
        <v>11301</v>
      </c>
      <c r="D1054" t="s">
        <v>550</v>
      </c>
      <c r="E1054">
        <f>+SUMIFS(Tabla1[cantidad],Tabla1[articulo],C1054,Tabla1[id_item_bodega2],A1054,Tabla1[GRUPO],COMP!B833)</f>
        <v>0</v>
      </c>
      <c r="F1054">
        <f>+SUMIFS('INV. EDADES'!F:F,'INV. EDADES'!I:I,A1054,'INV. EDADES'!G:G,C1054)</f>
        <v>0</v>
      </c>
      <c r="G1054">
        <f t="shared" si="32"/>
        <v>0</v>
      </c>
      <c r="H1054" s="22">
        <f t="shared" si="33"/>
        <v>0</v>
      </c>
    </row>
    <row r="1055" spans="1:8">
      <c r="A1055" t="s">
        <v>443</v>
      </c>
      <c r="B1055" t="s">
        <v>490</v>
      </c>
      <c r="C1055">
        <v>11401</v>
      </c>
      <c r="D1055" t="s">
        <v>583</v>
      </c>
      <c r="E1055">
        <f>+SUMIFS(Tabla1[cantidad],Tabla1[articulo],C1055,Tabla1[id_item_bodega2],A1055,Tabla1[GRUPO],COMP!B834)</f>
        <v>0</v>
      </c>
      <c r="F1055">
        <f>+SUMIFS('INV. EDADES'!F:F,'INV. EDADES'!I:I,A1055,'INV. EDADES'!G:G,C1055)</f>
        <v>0</v>
      </c>
      <c r="G1055">
        <f t="shared" si="32"/>
        <v>0</v>
      </c>
      <c r="H1055" s="22">
        <f t="shared" si="33"/>
        <v>0</v>
      </c>
    </row>
    <row r="1056" spans="1:8">
      <c r="A1056" t="s">
        <v>443</v>
      </c>
      <c r="B1056" t="s">
        <v>490</v>
      </c>
      <c r="C1056">
        <v>12301</v>
      </c>
      <c r="D1056" t="s">
        <v>578</v>
      </c>
      <c r="E1056">
        <f>+SUMIFS(Tabla1[cantidad],Tabla1[articulo],C1056,Tabla1[id_item_bodega2],A1056,Tabla1[GRUPO],COMP!B835)</f>
        <v>0</v>
      </c>
      <c r="F1056">
        <f>+SUMIFS('INV. EDADES'!F:F,'INV. EDADES'!I:I,A1056,'INV. EDADES'!G:G,C1056)</f>
        <v>0</v>
      </c>
      <c r="G1056">
        <f t="shared" si="32"/>
        <v>0</v>
      </c>
      <c r="H1056" s="22">
        <f t="shared" si="33"/>
        <v>0</v>
      </c>
    </row>
    <row r="1057" spans="1:8">
      <c r="A1057" t="s">
        <v>443</v>
      </c>
      <c r="B1057" t="s">
        <v>490</v>
      </c>
      <c r="C1057">
        <v>12460</v>
      </c>
      <c r="D1057" t="s">
        <v>585</v>
      </c>
      <c r="E1057">
        <f>+SUMIFS(Tabla1[cantidad],Tabla1[articulo],C1057,Tabla1[id_item_bodega2],A1057,Tabla1[GRUPO],COMP!B836)</f>
        <v>0</v>
      </c>
      <c r="F1057">
        <f>+SUMIFS('INV. EDADES'!F:F,'INV. EDADES'!I:I,A1057,'INV. EDADES'!G:G,C1057)</f>
        <v>0</v>
      </c>
      <c r="G1057">
        <f t="shared" si="32"/>
        <v>0</v>
      </c>
      <c r="H1057" s="22">
        <f t="shared" si="33"/>
        <v>0</v>
      </c>
    </row>
    <row r="1058" spans="1:8">
      <c r="A1058" t="s">
        <v>443</v>
      </c>
      <c r="B1058" t="s">
        <v>490</v>
      </c>
      <c r="C1058">
        <v>13203</v>
      </c>
      <c r="D1058" t="s">
        <v>551</v>
      </c>
      <c r="E1058">
        <f>+SUMIFS(Tabla1[cantidad],Tabla1[articulo],C1058,Tabla1[id_item_bodega2],A1058,Tabla1[GRUPO],COMP!B837)</f>
        <v>0</v>
      </c>
      <c r="F1058">
        <f>+SUMIFS('INV. EDADES'!F:F,'INV. EDADES'!I:I,A1058,'INV. EDADES'!G:G,C1058)</f>
        <v>0</v>
      </c>
      <c r="G1058">
        <f t="shared" si="32"/>
        <v>0</v>
      </c>
      <c r="H1058" s="22">
        <f t="shared" si="33"/>
        <v>0</v>
      </c>
    </row>
    <row r="1059" spans="1:8">
      <c r="A1059" t="s">
        <v>443</v>
      </c>
      <c r="B1059" t="s">
        <v>490</v>
      </c>
      <c r="C1059">
        <v>71901</v>
      </c>
      <c r="D1059" t="s">
        <v>47</v>
      </c>
      <c r="E1059">
        <f>+SUMIFS(Tabla1[cantidad],Tabla1[articulo],C1059,Tabla1[id_item_bodega2],A1059,Tabla1[GRUPO],COMP!B838)</f>
        <v>0</v>
      </c>
      <c r="F1059">
        <f>+SUMIFS('INV. EDADES'!F:F,'INV. EDADES'!I:I,A1059,'INV. EDADES'!G:G,C1059)</f>
        <v>0</v>
      </c>
      <c r="G1059">
        <f t="shared" si="32"/>
        <v>0</v>
      </c>
      <c r="H1059" s="22">
        <f t="shared" si="33"/>
        <v>0</v>
      </c>
    </row>
    <row r="1060" spans="1:8">
      <c r="A1060" t="s">
        <v>443</v>
      </c>
      <c r="B1060" t="s">
        <v>490</v>
      </c>
      <c r="C1060">
        <v>76401</v>
      </c>
      <c r="D1060" t="s">
        <v>533</v>
      </c>
      <c r="E1060">
        <f>+SUMIFS(Tabla1[cantidad],Tabla1[articulo],C1060,Tabla1[id_item_bodega2],A1060,Tabla1[GRUPO],COMP!B839)</f>
        <v>0</v>
      </c>
      <c r="F1060">
        <f>+SUMIFS('INV. EDADES'!F:F,'INV. EDADES'!I:I,A1060,'INV. EDADES'!G:G,C1060)</f>
        <v>0</v>
      </c>
      <c r="G1060">
        <f t="shared" si="32"/>
        <v>0</v>
      </c>
      <c r="H1060" s="22">
        <f t="shared" si="33"/>
        <v>0</v>
      </c>
    </row>
    <row r="1061" spans="1:8">
      <c r="A1061" t="s">
        <v>443</v>
      </c>
      <c r="B1061" t="s">
        <v>490</v>
      </c>
      <c r="C1061">
        <v>72101</v>
      </c>
      <c r="D1061" t="s">
        <v>582</v>
      </c>
      <c r="E1061">
        <f>+SUMIFS(Tabla1[cantidad],Tabla1[articulo],C1061,Tabla1[id_item_bodega2],A1061,Tabla1[GRUPO],COMP!B840)</f>
        <v>0</v>
      </c>
      <c r="F1061">
        <f>+SUMIFS('INV. EDADES'!F:F,'INV. EDADES'!I:I,A1061,'INV. EDADES'!G:G,C1061)</f>
        <v>0</v>
      </c>
      <c r="G1061">
        <f t="shared" si="32"/>
        <v>0</v>
      </c>
      <c r="H1061" s="22">
        <f t="shared" si="33"/>
        <v>0</v>
      </c>
    </row>
    <row r="1062" spans="1:8">
      <c r="A1062" t="s">
        <v>443</v>
      </c>
      <c r="B1062" t="s">
        <v>490</v>
      </c>
      <c r="C1062">
        <v>90</v>
      </c>
      <c r="D1062" t="s">
        <v>100</v>
      </c>
      <c r="E1062">
        <f>+SUMIFS(Tabla1[cantidad],Tabla1[articulo],C1062,Tabla1[id_item_bodega2],A1062,Tabla1[GRUPO],COMP!B841)</f>
        <v>0</v>
      </c>
      <c r="F1062">
        <f>+SUMIFS('INV. EDADES'!F:F,'INV. EDADES'!I:I,A1062,'INV. EDADES'!G:G,C1062)</f>
        <v>0</v>
      </c>
      <c r="G1062">
        <f t="shared" si="32"/>
        <v>0</v>
      </c>
      <c r="H1062" s="22">
        <f t="shared" si="33"/>
        <v>0</v>
      </c>
    </row>
    <row r="1063" spans="1:8">
      <c r="A1063" t="s">
        <v>443</v>
      </c>
      <c r="B1063" t="s">
        <v>490</v>
      </c>
      <c r="C1063">
        <v>12270</v>
      </c>
      <c r="D1063" t="s">
        <v>62</v>
      </c>
      <c r="E1063">
        <f>+SUMIFS(Tabla1[cantidad],Tabla1[articulo],C1063,Tabla1[id_item_bodega2],A1063,Tabla1[GRUPO],COMP!B797)</f>
        <v>0</v>
      </c>
      <c r="F1063">
        <f>+SUMIFS('INV. EDADES'!F:F,'INV. EDADES'!I:I,A1063,'INV. EDADES'!G:G,C1063)</f>
        <v>0</v>
      </c>
      <c r="G1063">
        <f t="shared" si="32"/>
        <v>0</v>
      </c>
      <c r="H1063" s="22">
        <f t="shared" si="33"/>
        <v>0</v>
      </c>
    </row>
    <row r="1064" spans="1:8">
      <c r="A1064" t="s">
        <v>443</v>
      </c>
      <c r="B1064" t="s">
        <v>490</v>
      </c>
      <c r="C1064">
        <v>10103</v>
      </c>
      <c r="D1064" t="s">
        <v>60</v>
      </c>
      <c r="E1064">
        <f>+SUMIFS(Tabla1[cantidad],Tabla1[articulo],C1064,Tabla1[id_item_bodega2],A1064,Tabla1[GRUPO],COMP!B761)</f>
        <v>0</v>
      </c>
      <c r="F1064">
        <f>+SUMIFS('INV. EDADES'!F:F,'INV. EDADES'!I:I,A1064,'INV. EDADES'!G:G,C1064)</f>
        <v>0</v>
      </c>
      <c r="G1064">
        <f t="shared" si="32"/>
        <v>0</v>
      </c>
      <c r="H1064" s="22">
        <f t="shared" si="33"/>
        <v>0</v>
      </c>
    </row>
    <row r="1065" spans="1:8">
      <c r="A1065" t="s">
        <v>443</v>
      </c>
      <c r="B1065" t="s">
        <v>490</v>
      </c>
      <c r="C1065">
        <v>12347</v>
      </c>
      <c r="D1065" t="s">
        <v>74</v>
      </c>
      <c r="E1065">
        <f>+SUMIFS(Tabla1[cantidad],Tabla1[articulo],C1065,Tabla1[id_item_bodega2],A1065,Tabla1[GRUPO],COMP!B807)</f>
        <v>0</v>
      </c>
      <c r="F1065">
        <f>+SUMIFS('INV. EDADES'!F:F,'INV. EDADES'!I:I,A1065,'INV. EDADES'!G:G,C1065)</f>
        <v>0</v>
      </c>
      <c r="G1065">
        <f t="shared" si="32"/>
        <v>0</v>
      </c>
      <c r="H1065" s="22">
        <f t="shared" si="33"/>
        <v>0</v>
      </c>
    </row>
    <row r="1066" spans="1:8">
      <c r="A1066" t="s">
        <v>443</v>
      </c>
      <c r="B1066" t="s">
        <v>490</v>
      </c>
      <c r="C1066">
        <v>79201</v>
      </c>
      <c r="D1066" t="s">
        <v>50</v>
      </c>
      <c r="E1066">
        <f>+SUMIFS(Tabla1[cantidad],Tabla1[articulo],C1066,Tabla1[id_item_bodega2],A1066,Tabla1[GRUPO],COMP!B759)</f>
        <v>0</v>
      </c>
      <c r="F1066">
        <f>+SUMIFS('INV. EDADES'!F:F,'INV. EDADES'!I:I,A1066,'INV. EDADES'!G:G,C1066)</f>
        <v>0</v>
      </c>
      <c r="G1066">
        <f t="shared" si="32"/>
        <v>0</v>
      </c>
      <c r="H1066" s="22">
        <f t="shared" si="33"/>
        <v>0</v>
      </c>
    </row>
    <row r="1067" spans="1:8">
      <c r="A1067" t="s">
        <v>443</v>
      </c>
      <c r="B1067" t="s">
        <v>490</v>
      </c>
      <c r="C1067">
        <v>10473</v>
      </c>
      <c r="D1067" t="s">
        <v>544</v>
      </c>
      <c r="E1067">
        <f>+SUMIFS(Tabla1[cantidad],Tabla1[articulo],C1067,Tabla1[id_item_bodega2],A1067,Tabla1[GRUPO],COMP!B805)</f>
        <v>0</v>
      </c>
      <c r="F1067">
        <f>+SUMIFS('INV. EDADES'!F:F,'INV. EDADES'!I:I,A1067,'INV. EDADES'!G:G,C1067)</f>
        <v>0</v>
      </c>
      <c r="G1067">
        <f t="shared" si="32"/>
        <v>0</v>
      </c>
      <c r="H1067" s="22">
        <f t="shared" si="33"/>
        <v>0</v>
      </c>
    </row>
    <row r="1068" spans="1:8">
      <c r="A1068" t="s">
        <v>443</v>
      </c>
      <c r="B1068" t="s">
        <v>490</v>
      </c>
      <c r="C1068">
        <v>76001</v>
      </c>
      <c r="D1068" t="s">
        <v>99</v>
      </c>
      <c r="E1068">
        <f>+SUMIFS(Tabla1[cantidad],Tabla1[articulo],C1068,Tabla1[id_item_bodega2],A1068,Tabla1[GRUPO],COMP!B1792)</f>
        <v>0</v>
      </c>
      <c r="F1068">
        <f>+SUMIFS('INV. EDADES'!F:F,'INV. EDADES'!I:I,A1068,'INV. EDADES'!G:G,C1068)</f>
        <v>0</v>
      </c>
      <c r="G1068">
        <f t="shared" si="32"/>
        <v>0</v>
      </c>
      <c r="H1068" s="22">
        <f t="shared" si="33"/>
        <v>0</v>
      </c>
    </row>
    <row r="1069" spans="1:8">
      <c r="A1069" t="s">
        <v>443</v>
      </c>
      <c r="B1069" t="s">
        <v>490</v>
      </c>
      <c r="C1069">
        <v>901</v>
      </c>
      <c r="D1069" t="s">
        <v>57</v>
      </c>
      <c r="E1069">
        <f>+SUMIFS(Tabla1[cantidad],Tabla1[articulo],C1069,Tabla1[id_item_bodega2],A1069,Tabla1[GRUPO],COMP!B1793)</f>
        <v>0</v>
      </c>
      <c r="F1069">
        <f>+SUMIFS('INV. EDADES'!F:F,'INV. EDADES'!I:I,A1069,'INV. EDADES'!G:G,C1069)</f>
        <v>0</v>
      </c>
      <c r="G1069">
        <f t="shared" si="32"/>
        <v>0</v>
      </c>
      <c r="H1069" s="22">
        <f t="shared" si="33"/>
        <v>0</v>
      </c>
    </row>
    <row r="1070" spans="1:8">
      <c r="A1070" t="s">
        <v>443</v>
      </c>
      <c r="B1070" t="s">
        <v>490</v>
      </c>
      <c r="C1070">
        <v>10472</v>
      </c>
      <c r="D1070" t="s">
        <v>40</v>
      </c>
      <c r="E1070">
        <f>+SUMIFS(Tabla1[cantidad],Tabla1[articulo],C1070,Tabla1[id_item_bodega2],A1070,Tabla1[GRUPO],COMP!B784)</f>
        <v>0</v>
      </c>
      <c r="F1070">
        <f>+SUMIFS('INV. EDADES'!F:F,'INV. EDADES'!I:I,A1070,'INV. EDADES'!G:G,C1070)</f>
        <v>0</v>
      </c>
      <c r="G1070">
        <f t="shared" si="32"/>
        <v>0</v>
      </c>
      <c r="H1070" s="22">
        <f t="shared" si="33"/>
        <v>0</v>
      </c>
    </row>
    <row r="1071" spans="1:8">
      <c r="A1071" t="s">
        <v>443</v>
      </c>
      <c r="B1071" t="s">
        <v>490</v>
      </c>
      <c r="C1071">
        <v>13303</v>
      </c>
      <c r="D1071" t="s">
        <v>75</v>
      </c>
      <c r="E1071">
        <f>+SUMIFS(Tabla1[cantidad],Tabla1[articulo],C1071,Tabla1[id_item_bodega2],A1071,Tabla1[GRUPO],COMP!B771)</f>
        <v>0</v>
      </c>
      <c r="F1071">
        <f>+SUMIFS('INV. EDADES'!F:F,'INV. EDADES'!I:I,A1071,'INV. EDADES'!G:G,C1071)</f>
        <v>0</v>
      </c>
      <c r="G1071">
        <f t="shared" si="32"/>
        <v>0</v>
      </c>
      <c r="H1071" s="22">
        <f t="shared" si="33"/>
        <v>0</v>
      </c>
    </row>
    <row r="1072" spans="1:8">
      <c r="A1072" t="s">
        <v>443</v>
      </c>
      <c r="B1072" t="s">
        <v>490</v>
      </c>
      <c r="C1072">
        <v>10389</v>
      </c>
      <c r="D1072" t="s">
        <v>71</v>
      </c>
      <c r="E1072">
        <f>+SUMIFS(Tabla1[cantidad],Tabla1[articulo],C1072,Tabla1[id_item_bodega2],A1072,Tabla1[GRUPO],COMP!B810)</f>
        <v>0</v>
      </c>
      <c r="F1072">
        <f>+SUMIFS('INV. EDADES'!F:F,'INV. EDADES'!I:I,A1072,'INV. EDADES'!G:G,C1072)</f>
        <v>0</v>
      </c>
      <c r="G1072">
        <f t="shared" si="32"/>
        <v>0</v>
      </c>
      <c r="H1072" s="22">
        <f t="shared" si="33"/>
        <v>0</v>
      </c>
    </row>
    <row r="1073" spans="1:8">
      <c r="A1073" t="s">
        <v>443</v>
      </c>
      <c r="B1073" t="s">
        <v>490</v>
      </c>
      <c r="C1073">
        <v>10202</v>
      </c>
      <c r="D1073" t="s">
        <v>28</v>
      </c>
      <c r="E1073">
        <f>+SUMIFS(Tabla1[cantidad],Tabla1[articulo],C1073,Tabla1[id_item_bodega2],A1073,Tabla1[GRUPO],COMP!B740)</f>
        <v>0</v>
      </c>
      <c r="F1073">
        <f>+SUMIFS('INV. EDADES'!F:F,'INV. EDADES'!I:I,A1073,'INV. EDADES'!G:G,C1073)</f>
        <v>0</v>
      </c>
      <c r="G1073">
        <f t="shared" si="32"/>
        <v>0</v>
      </c>
      <c r="H1073" s="22">
        <f t="shared" si="33"/>
        <v>0</v>
      </c>
    </row>
    <row r="1074" spans="1:8">
      <c r="A1074" t="s">
        <v>443</v>
      </c>
      <c r="B1074" t="s">
        <v>490</v>
      </c>
      <c r="C1074">
        <v>10403</v>
      </c>
      <c r="D1074" t="s">
        <v>35</v>
      </c>
      <c r="E1074">
        <f>+SUMIFS(Tabla1[cantidad],Tabla1[articulo],C1074,Tabla1[id_item_bodega2],A1074,Tabla1[GRUPO],COMP!B763)</f>
        <v>0</v>
      </c>
      <c r="F1074">
        <f>+SUMIFS('INV. EDADES'!F:F,'INV. EDADES'!I:I,A1074,'INV. EDADES'!G:G,C1074)</f>
        <v>0</v>
      </c>
      <c r="G1074">
        <f t="shared" si="32"/>
        <v>0</v>
      </c>
      <c r="H1074" s="22">
        <f t="shared" si="33"/>
        <v>0</v>
      </c>
    </row>
    <row r="1075" spans="1:8">
      <c r="A1075" t="s">
        <v>443</v>
      </c>
      <c r="B1075" t="s">
        <v>490</v>
      </c>
      <c r="C1075">
        <v>10203</v>
      </c>
      <c r="D1075" t="s">
        <v>29</v>
      </c>
      <c r="E1075">
        <f>+SUMIFS(Tabla1[cantidad],Tabla1[articulo],C1075,Tabla1[id_item_bodega2],A1075,Tabla1[GRUPO],COMP!B779)</f>
        <v>0</v>
      </c>
      <c r="F1075">
        <f>+SUMIFS('INV. EDADES'!F:F,'INV. EDADES'!I:I,A1075,'INV. EDADES'!G:G,C1075)</f>
        <v>0</v>
      </c>
      <c r="G1075">
        <f t="shared" si="32"/>
        <v>0</v>
      </c>
      <c r="H1075" s="22">
        <f t="shared" si="33"/>
        <v>0</v>
      </c>
    </row>
    <row r="1076" spans="1:8">
      <c r="A1076" t="s">
        <v>443</v>
      </c>
      <c r="B1076" t="s">
        <v>490</v>
      </c>
      <c r="C1076">
        <v>10303</v>
      </c>
      <c r="D1076" t="s">
        <v>32</v>
      </c>
      <c r="E1076">
        <f>+SUMIFS(Tabla1[cantidad],Tabla1[articulo],C1076,Tabla1[id_item_bodega2],A1076,Tabla1[GRUPO],COMP!B762)</f>
        <v>0</v>
      </c>
      <c r="F1076">
        <f>+SUMIFS('INV. EDADES'!F:F,'INV. EDADES'!I:I,A1076,'INV. EDADES'!G:G,C1076)</f>
        <v>0</v>
      </c>
      <c r="G1076">
        <f t="shared" si="32"/>
        <v>0</v>
      </c>
      <c r="H1076" s="22">
        <f t="shared" si="33"/>
        <v>0</v>
      </c>
    </row>
    <row r="1077" spans="1:8">
      <c r="A1077" t="s">
        <v>443</v>
      </c>
      <c r="B1077" t="s">
        <v>490</v>
      </c>
      <c r="C1077">
        <v>12480</v>
      </c>
      <c r="D1077" t="s">
        <v>67</v>
      </c>
      <c r="E1077">
        <f>+SUMIFS(Tabla1[cantidad],Tabla1[articulo],C1077,Tabla1[id_item_bodega2],A1077,Tabla1[GRUPO],COMP!B798)</f>
        <v>0</v>
      </c>
      <c r="F1077">
        <f>+SUMIFS('INV. EDADES'!F:F,'INV. EDADES'!I:I,A1077,'INV. EDADES'!G:G,C1077)</f>
        <v>0</v>
      </c>
      <c r="G1077">
        <f t="shared" si="32"/>
        <v>0</v>
      </c>
      <c r="H1077" s="22">
        <f t="shared" si="33"/>
        <v>0</v>
      </c>
    </row>
    <row r="1078" spans="1:8">
      <c r="A1078" t="s">
        <v>443</v>
      </c>
      <c r="B1078" t="s">
        <v>490</v>
      </c>
      <c r="C1078">
        <v>12380</v>
      </c>
      <c r="D1078" t="s">
        <v>65</v>
      </c>
      <c r="E1078">
        <f>+SUMIFS(Tabla1[cantidad],Tabla1[articulo],C1078,Tabla1[id_item_bodega2],A1078,Tabla1[GRUPO],COMP!B767)</f>
        <v>0</v>
      </c>
      <c r="F1078">
        <f>+SUMIFS('INV. EDADES'!F:F,'INV. EDADES'!I:I,A1078,'INV. EDADES'!G:G,C1078)</f>
        <v>0</v>
      </c>
      <c r="G1078">
        <f t="shared" si="32"/>
        <v>0</v>
      </c>
      <c r="H1078" s="22">
        <f t="shared" si="33"/>
        <v>0</v>
      </c>
    </row>
    <row r="1079" spans="1:8">
      <c r="A1079" t="s">
        <v>443</v>
      </c>
      <c r="B1079" t="s">
        <v>490</v>
      </c>
      <c r="C1079">
        <v>10102</v>
      </c>
      <c r="D1079" t="s">
        <v>24</v>
      </c>
      <c r="E1079">
        <f>+SUMIFS(Tabla1[cantidad],Tabla1[articulo],C1079,Tabla1[id_item_bodega2],A1079,Tabla1[GRUPO],COMP!B739)</f>
        <v>0</v>
      </c>
      <c r="F1079">
        <f>+SUMIFS('INV. EDADES'!F:F,'INV. EDADES'!I:I,A1079,'INV. EDADES'!G:G,C1079)</f>
        <v>0</v>
      </c>
      <c r="G1079">
        <f t="shared" si="32"/>
        <v>0</v>
      </c>
      <c r="H1079" s="22">
        <f t="shared" si="33"/>
        <v>0</v>
      </c>
    </row>
    <row r="1080" spans="1:8">
      <c r="A1080" t="s">
        <v>443</v>
      </c>
      <c r="B1080" t="s">
        <v>490</v>
      </c>
      <c r="C1080">
        <v>10302</v>
      </c>
      <c r="D1080" t="s">
        <v>31</v>
      </c>
      <c r="E1080">
        <f>+SUMIFS(Tabla1[cantidad],Tabla1[articulo],C1080,Tabla1[id_item_bodega2],A1080,Tabla1[GRUPO],COMP!B978)</f>
        <v>0</v>
      </c>
      <c r="F1080">
        <f>+SUMIFS('INV. EDADES'!F:F,'INV. EDADES'!I:I,A1080,'INV. EDADES'!G:G,C1080)</f>
        <v>0</v>
      </c>
      <c r="G1080">
        <f t="shared" si="32"/>
        <v>0</v>
      </c>
      <c r="H1080" s="22">
        <f t="shared" si="33"/>
        <v>0</v>
      </c>
    </row>
    <row r="1081" spans="1:8">
      <c r="A1081" t="s">
        <v>443</v>
      </c>
      <c r="B1081" t="s">
        <v>490</v>
      </c>
      <c r="C1081">
        <v>12359</v>
      </c>
      <c r="D1081" t="s">
        <v>63</v>
      </c>
      <c r="E1081">
        <f>+SUMIFS(Tabla1[cantidad],Tabla1[articulo],C1081,Tabla1[id_item_bodega2],A1081,Tabla1[GRUPO],COMP!B766)</f>
        <v>0</v>
      </c>
      <c r="F1081">
        <f>+SUMIFS('INV. EDADES'!F:F,'INV. EDADES'!I:I,A1081,'INV. EDADES'!G:G,C1081)</f>
        <v>0</v>
      </c>
      <c r="G1081">
        <f t="shared" si="32"/>
        <v>0</v>
      </c>
      <c r="H1081" s="22">
        <f t="shared" si="33"/>
        <v>0</v>
      </c>
    </row>
    <row r="1082" spans="1:8">
      <c r="A1082" t="s">
        <v>443</v>
      </c>
      <c r="B1082" t="s">
        <v>490</v>
      </c>
      <c r="C1082">
        <v>10104</v>
      </c>
      <c r="D1082" t="s">
        <v>84</v>
      </c>
      <c r="E1082">
        <f>+SUMIFS(Tabla1[cantidad],Tabla1[articulo],C1082,Tabla1[id_item_bodega2],A1082,Tabla1[GRUPO],COMP!B776)</f>
        <v>0</v>
      </c>
      <c r="F1082">
        <f>+SUMIFS('INV. EDADES'!F:F,'INV. EDADES'!I:I,A1082,'INV. EDADES'!G:G,C1082)</f>
        <v>0</v>
      </c>
      <c r="G1082">
        <f t="shared" si="32"/>
        <v>0</v>
      </c>
      <c r="H1082" s="22">
        <f t="shared" si="33"/>
        <v>0</v>
      </c>
    </row>
    <row r="1083" spans="1:8">
      <c r="A1083" t="s">
        <v>443</v>
      </c>
      <c r="B1083" t="s">
        <v>490</v>
      </c>
      <c r="C1083">
        <v>10402</v>
      </c>
      <c r="D1083" t="s">
        <v>21</v>
      </c>
      <c r="E1083">
        <f>+SUMIFS(Tabla1[cantidad],Tabla1[articulo],C1083,Tabla1[id_item_bodega2],A1083,Tabla1[GRUPO],COMP!B1369)</f>
        <v>0</v>
      </c>
      <c r="F1083">
        <f>+SUMIFS('INV. EDADES'!F:F,'INV. EDADES'!I:I,A1083,'INV. EDADES'!G:G,C1083)</f>
        <v>0</v>
      </c>
      <c r="G1083">
        <f t="shared" si="32"/>
        <v>0</v>
      </c>
      <c r="H1083" s="22">
        <f t="shared" si="33"/>
        <v>0</v>
      </c>
    </row>
    <row r="1084" spans="1:8">
      <c r="A1084" t="s">
        <v>443</v>
      </c>
      <c r="B1084" t="s">
        <v>490</v>
      </c>
      <c r="C1084">
        <v>10204</v>
      </c>
      <c r="D1084" t="s">
        <v>53</v>
      </c>
      <c r="E1084">
        <f>+SUMIFS(Tabla1[cantidad],Tabla1[articulo],C1084,Tabla1[id_item_bodega2],A1084,Tabla1[GRUPO],COMP!B770)</f>
        <v>0</v>
      </c>
      <c r="F1084">
        <f>+SUMIFS('INV. EDADES'!F:F,'INV. EDADES'!I:I,A1084,'INV. EDADES'!G:G,C1084)</f>
        <v>0</v>
      </c>
      <c r="G1084">
        <f t="shared" si="32"/>
        <v>0</v>
      </c>
      <c r="H1084" s="22">
        <f t="shared" si="33"/>
        <v>0</v>
      </c>
    </row>
    <row r="1085" spans="1:8">
      <c r="A1085" t="s">
        <v>443</v>
      </c>
      <c r="B1085" t="s">
        <v>490</v>
      </c>
      <c r="C1085">
        <v>10404</v>
      </c>
      <c r="D1085" t="s">
        <v>36</v>
      </c>
      <c r="E1085">
        <f>+SUMIFS(Tabla1[cantidad],Tabla1[articulo],C1085,Tabla1[id_item_bodega2],A1085,Tabla1[GRUPO],COMP!B746)</f>
        <v>0</v>
      </c>
      <c r="F1085">
        <f>+SUMIFS('INV. EDADES'!F:F,'INV. EDADES'!I:I,A1085,'INV. EDADES'!G:G,C1085)</f>
        <v>0</v>
      </c>
      <c r="G1085">
        <f t="shared" si="32"/>
        <v>0</v>
      </c>
      <c r="H1085" s="22">
        <f t="shared" si="33"/>
        <v>0</v>
      </c>
    </row>
    <row r="1086" spans="1:8">
      <c r="A1086" t="s">
        <v>443</v>
      </c>
      <c r="B1086" t="s">
        <v>490</v>
      </c>
      <c r="C1086">
        <v>10304</v>
      </c>
      <c r="D1086" t="s">
        <v>54</v>
      </c>
      <c r="E1086">
        <f>+SUMIFS(Tabla1[cantidad],Tabla1[articulo],C1086,Tabla1[id_item_bodega2],A1086,Tabla1[GRUPO],COMP!B743)</f>
        <v>0</v>
      </c>
      <c r="F1086">
        <f>+SUMIFS('INV. EDADES'!F:F,'INV. EDADES'!I:I,A1086,'INV. EDADES'!G:G,C1086)</f>
        <v>0</v>
      </c>
      <c r="G1086">
        <f t="shared" si="32"/>
        <v>0</v>
      </c>
      <c r="H1086" s="22">
        <f t="shared" si="33"/>
        <v>0</v>
      </c>
    </row>
    <row r="1087" spans="1:8">
      <c r="A1087" t="s">
        <v>443</v>
      </c>
      <c r="B1087" t="s">
        <v>490</v>
      </c>
      <c r="C1087">
        <v>13403</v>
      </c>
      <c r="D1087" t="s">
        <v>428</v>
      </c>
      <c r="E1087">
        <f>+SUMIFS(Tabla1[cantidad],Tabla1[articulo],C1087,Tabla1[id_item_bodega2],A1087,Tabla1[GRUPO],COMP!B787)</f>
        <v>0</v>
      </c>
      <c r="F1087">
        <f>+SUMIFS('INV. EDADES'!F:F,'INV. EDADES'!I:I,A1087,'INV. EDADES'!G:G,C1087)</f>
        <v>0</v>
      </c>
      <c r="G1087">
        <f t="shared" si="32"/>
        <v>0</v>
      </c>
      <c r="H1087" s="22">
        <f t="shared" si="33"/>
        <v>0</v>
      </c>
    </row>
    <row r="1088" spans="1:8">
      <c r="A1088" t="s">
        <v>445</v>
      </c>
      <c r="B1088" t="s">
        <v>490</v>
      </c>
      <c r="C1088">
        <v>72001</v>
      </c>
      <c r="D1088" t="s">
        <v>23</v>
      </c>
      <c r="E1088">
        <f>+SUMIFS(Tabla1[cantidad],Tabla1[articulo],C1088,Tabla1[id_item_bodega2],A1088,Tabla1[GRUPO],COMP!B3)</f>
        <v>0</v>
      </c>
      <c r="F1088">
        <f>+SUMIFS('INV. EDADES'!F:F,'INV. EDADES'!I:I,A1088,'INV. EDADES'!G:G,C1088)</f>
        <v>0</v>
      </c>
      <c r="G1088">
        <f t="shared" si="32"/>
        <v>0</v>
      </c>
      <c r="H1088" s="22">
        <f t="shared" si="33"/>
        <v>0</v>
      </c>
    </row>
    <row r="1089" spans="1:8">
      <c r="A1089" t="s">
        <v>445</v>
      </c>
      <c r="B1089" t="s">
        <v>490</v>
      </c>
      <c r="C1089">
        <v>10301</v>
      </c>
      <c r="D1089" t="s">
        <v>30</v>
      </c>
      <c r="E1089">
        <f>+SUMIFS(Tabla1[cantidad],Tabla1[articulo],C1089,Tabla1[id_item_bodega2],A1089,Tabla1[GRUPO],COMP!B6)</f>
        <v>0</v>
      </c>
      <c r="F1089">
        <f>+SUMIFS('INV. EDADES'!F:F,'INV. EDADES'!I:I,A1089,'INV. EDADES'!G:G,C1089)</f>
        <v>0</v>
      </c>
      <c r="G1089">
        <f t="shared" si="32"/>
        <v>0</v>
      </c>
      <c r="H1089" s="22">
        <f t="shared" si="33"/>
        <v>0</v>
      </c>
    </row>
    <row r="1090" spans="1:8">
      <c r="A1090" t="s">
        <v>445</v>
      </c>
      <c r="B1090" t="s">
        <v>490</v>
      </c>
      <c r="C1090">
        <v>10401</v>
      </c>
      <c r="D1090" t="s">
        <v>34</v>
      </c>
      <c r="E1090">
        <f>+SUMIFS(Tabla1[cantidad],Tabla1[articulo],C1090,Tabla1[id_item_bodega2],A1090,Tabla1[GRUPO],COMP!B10)</f>
        <v>0</v>
      </c>
      <c r="F1090">
        <f>+SUMIFS('INV. EDADES'!F:F,'INV. EDADES'!I:I,A1090,'INV. EDADES'!G:G,C1090)</f>
        <v>0</v>
      </c>
      <c r="G1090">
        <f t="shared" ref="G1090:G1153" si="34">+E1090-F1090</f>
        <v>0</v>
      </c>
      <c r="H1090" s="22">
        <f t="shared" ref="H1090:H1153" si="35">IFERROR(+G1090/E1090,0)</f>
        <v>0</v>
      </c>
    </row>
    <row r="1091" spans="1:8">
      <c r="A1091" t="s">
        <v>445</v>
      </c>
      <c r="B1091" t="s">
        <v>490</v>
      </c>
      <c r="C1091">
        <v>10407</v>
      </c>
      <c r="D1091" t="s">
        <v>37</v>
      </c>
      <c r="E1091">
        <f>+SUMIFS(Tabla1[cantidad],Tabla1[articulo],C1091,Tabla1[id_item_bodega2],A1091,Tabla1[GRUPO],COMP!B12)</f>
        <v>0</v>
      </c>
      <c r="F1091">
        <f>+SUMIFS('INV. EDADES'!F:F,'INV. EDADES'!I:I,A1091,'INV. EDADES'!G:G,C1091)</f>
        <v>0</v>
      </c>
      <c r="G1091">
        <f t="shared" si="34"/>
        <v>0</v>
      </c>
      <c r="H1091" s="22">
        <f t="shared" si="35"/>
        <v>0</v>
      </c>
    </row>
    <row r="1092" spans="1:8">
      <c r="A1092" t="s">
        <v>445</v>
      </c>
      <c r="B1092" t="s">
        <v>490</v>
      </c>
      <c r="C1092">
        <v>10457</v>
      </c>
      <c r="D1092" t="s">
        <v>38</v>
      </c>
      <c r="E1092">
        <f>+SUMIFS(Tabla1[cantidad],Tabla1[articulo],C1092,Tabla1[id_item_bodega2],A1092,Tabla1[GRUPO],COMP!B13)</f>
        <v>0</v>
      </c>
      <c r="F1092">
        <f>+SUMIFS('INV. EDADES'!F:F,'INV. EDADES'!I:I,A1092,'INV. EDADES'!G:G,C1092)</f>
        <v>0</v>
      </c>
      <c r="G1092">
        <f t="shared" si="34"/>
        <v>0</v>
      </c>
      <c r="H1092" s="22">
        <f t="shared" si="35"/>
        <v>0</v>
      </c>
    </row>
    <row r="1093" spans="1:8">
      <c r="A1093" t="s">
        <v>445</v>
      </c>
      <c r="B1093" t="s">
        <v>490</v>
      </c>
      <c r="C1093">
        <v>10469</v>
      </c>
      <c r="D1093" t="s">
        <v>39</v>
      </c>
      <c r="E1093">
        <f>+SUMIFS(Tabla1[cantidad],Tabla1[articulo],C1093,Tabla1[id_item_bodega2],A1093,Tabla1[GRUPO],COMP!B14)</f>
        <v>0</v>
      </c>
      <c r="F1093">
        <f>+SUMIFS('INV. EDADES'!F:F,'INV. EDADES'!I:I,A1093,'INV. EDADES'!G:G,C1093)</f>
        <v>0</v>
      </c>
      <c r="G1093">
        <f t="shared" si="34"/>
        <v>0</v>
      </c>
      <c r="H1093" s="22">
        <f t="shared" si="35"/>
        <v>0</v>
      </c>
    </row>
    <row r="1094" spans="1:8">
      <c r="A1094" t="s">
        <v>445</v>
      </c>
      <c r="B1094" t="s">
        <v>490</v>
      </c>
      <c r="C1094">
        <v>10501</v>
      </c>
      <c r="D1094" t="s">
        <v>41</v>
      </c>
      <c r="E1094">
        <f>+SUMIFS(Tabla1[cantidad],Tabla1[articulo],C1094,Tabla1[id_item_bodega2],A1094,Tabla1[GRUPO],COMP!B15)</f>
        <v>0</v>
      </c>
      <c r="F1094">
        <f>+SUMIFS('INV. EDADES'!F:F,'INV. EDADES'!I:I,A1094,'INV. EDADES'!G:G,C1094)</f>
        <v>0</v>
      </c>
      <c r="G1094">
        <f t="shared" si="34"/>
        <v>0</v>
      </c>
      <c r="H1094" s="22">
        <f t="shared" si="35"/>
        <v>0</v>
      </c>
    </row>
    <row r="1095" spans="1:8">
      <c r="A1095" t="s">
        <v>445</v>
      </c>
      <c r="B1095" t="s">
        <v>490</v>
      </c>
      <c r="C1095">
        <v>10502</v>
      </c>
      <c r="D1095" t="s">
        <v>42</v>
      </c>
      <c r="E1095">
        <f>+SUMIFS(Tabla1[cantidad],Tabla1[articulo],C1095,Tabla1[id_item_bodega2],A1095,Tabla1[GRUPO],COMP!B16)</f>
        <v>0</v>
      </c>
      <c r="F1095">
        <f>+SUMIFS('INV. EDADES'!F:F,'INV. EDADES'!I:I,A1095,'INV. EDADES'!G:G,C1095)</f>
        <v>0</v>
      </c>
      <c r="G1095">
        <f t="shared" si="34"/>
        <v>0</v>
      </c>
      <c r="H1095" s="22">
        <f t="shared" si="35"/>
        <v>0</v>
      </c>
    </row>
    <row r="1096" spans="1:8">
      <c r="A1096" t="s">
        <v>445</v>
      </c>
      <c r="B1096" t="s">
        <v>490</v>
      </c>
      <c r="C1096">
        <v>10601</v>
      </c>
      <c r="D1096" t="s">
        <v>44</v>
      </c>
      <c r="E1096">
        <f>+SUMIFS(Tabla1[cantidad],Tabla1[articulo],C1096,Tabla1[id_item_bodega2],A1096,Tabla1[GRUPO],COMP!B17)</f>
        <v>0</v>
      </c>
      <c r="F1096">
        <f>+SUMIFS('INV. EDADES'!F:F,'INV. EDADES'!I:I,A1096,'INV. EDADES'!G:G,C1096)</f>
        <v>0</v>
      </c>
      <c r="G1096">
        <f t="shared" si="34"/>
        <v>0</v>
      </c>
      <c r="H1096" s="22">
        <f t="shared" si="35"/>
        <v>0</v>
      </c>
    </row>
    <row r="1097" spans="1:8">
      <c r="A1097" t="s">
        <v>445</v>
      </c>
      <c r="B1097" t="s">
        <v>490</v>
      </c>
      <c r="C1097">
        <v>13559</v>
      </c>
      <c r="D1097" t="s">
        <v>429</v>
      </c>
      <c r="E1097">
        <f>+SUMIFS(Tabla1[cantidad],Tabla1[articulo],C1097,Tabla1[id_item_bodega2],A1097,Tabla1[GRUPO],COMP!B18)</f>
        <v>0</v>
      </c>
      <c r="F1097">
        <f>+SUMIFS('INV. EDADES'!F:F,'INV. EDADES'!I:I,A1097,'INV. EDADES'!G:G,C1097)</f>
        <v>0</v>
      </c>
      <c r="G1097">
        <f t="shared" si="34"/>
        <v>0</v>
      </c>
      <c r="H1097" s="22">
        <f t="shared" si="35"/>
        <v>0</v>
      </c>
    </row>
    <row r="1098" spans="1:8">
      <c r="A1098" t="s">
        <v>445</v>
      </c>
      <c r="B1098" t="s">
        <v>490</v>
      </c>
      <c r="C1098">
        <v>72002</v>
      </c>
      <c r="D1098" t="s">
        <v>48</v>
      </c>
      <c r="E1098">
        <f>+SUMIFS(Tabla1[cantidad],Tabla1[articulo],C1098,Tabla1[id_item_bodega2],A1098,Tabla1[GRUPO],COMP!B19)</f>
        <v>0</v>
      </c>
      <c r="F1098">
        <f>+SUMIFS('INV. EDADES'!F:F,'INV. EDADES'!I:I,A1098,'INV. EDADES'!G:G,C1098)</f>
        <v>0</v>
      </c>
      <c r="G1098">
        <f t="shared" si="34"/>
        <v>0</v>
      </c>
      <c r="H1098" s="22">
        <f t="shared" si="35"/>
        <v>0</v>
      </c>
    </row>
    <row r="1099" spans="1:8">
      <c r="A1099" t="s">
        <v>445</v>
      </c>
      <c r="B1099" t="s">
        <v>490</v>
      </c>
      <c r="C1099">
        <v>72012</v>
      </c>
      <c r="D1099" t="s">
        <v>55</v>
      </c>
      <c r="E1099">
        <f>+SUMIFS(Tabla1[cantidad],Tabla1[articulo],C1099,Tabla1[id_item_bodega2],A1099,Tabla1[GRUPO],COMP!B20)</f>
        <v>0</v>
      </c>
      <c r="F1099">
        <f>+SUMIFS('INV. EDADES'!F:F,'INV. EDADES'!I:I,A1099,'INV. EDADES'!G:G,C1099)</f>
        <v>0</v>
      </c>
      <c r="G1099">
        <f t="shared" si="34"/>
        <v>0</v>
      </c>
      <c r="H1099" s="22">
        <f t="shared" si="35"/>
        <v>0</v>
      </c>
    </row>
    <row r="1100" spans="1:8">
      <c r="A1100" t="s">
        <v>445</v>
      </c>
      <c r="B1100" t="s">
        <v>490</v>
      </c>
      <c r="C1100">
        <v>73001</v>
      </c>
      <c r="D1100" t="s">
        <v>49</v>
      </c>
      <c r="E1100">
        <f>+SUMIFS(Tabla1[cantidad],Tabla1[articulo],C1100,Tabla1[id_item_bodega2],A1100,Tabla1[GRUPO],COMP!B21)</f>
        <v>0</v>
      </c>
      <c r="F1100">
        <f>+SUMIFS('INV. EDADES'!F:F,'INV. EDADES'!I:I,A1100,'INV. EDADES'!G:G,C1100)</f>
        <v>0</v>
      </c>
      <c r="G1100">
        <f t="shared" si="34"/>
        <v>0</v>
      </c>
      <c r="H1100" s="22">
        <f t="shared" si="35"/>
        <v>0</v>
      </c>
    </row>
    <row r="1101" spans="1:8">
      <c r="A1101" t="s">
        <v>445</v>
      </c>
      <c r="B1101" t="s">
        <v>490</v>
      </c>
      <c r="C1101">
        <v>73012</v>
      </c>
      <c r="D1101" t="s">
        <v>56</v>
      </c>
      <c r="E1101">
        <f>+SUMIFS(Tabla1[cantidad],Tabla1[articulo],C1101,Tabla1[id_item_bodega2],A1101,Tabla1[GRUPO],COMP!B22)</f>
        <v>0</v>
      </c>
      <c r="F1101">
        <f>+SUMIFS('INV. EDADES'!F:F,'INV. EDADES'!I:I,A1101,'INV. EDADES'!G:G,C1101)</f>
        <v>0</v>
      </c>
      <c r="G1101">
        <f t="shared" si="34"/>
        <v>0</v>
      </c>
      <c r="H1101" s="22">
        <f t="shared" si="35"/>
        <v>0</v>
      </c>
    </row>
    <row r="1102" spans="1:8">
      <c r="A1102" t="s">
        <v>445</v>
      </c>
      <c r="B1102" t="s">
        <v>490</v>
      </c>
      <c r="C1102">
        <v>10303</v>
      </c>
      <c r="D1102" t="s">
        <v>32</v>
      </c>
      <c r="E1102">
        <f>+SUMIFS(Tabla1[cantidad],Tabla1[articulo],C1102,Tabla1[id_item_bodega2],A1102,Tabla1[GRUPO],COMP!B27)</f>
        <v>0</v>
      </c>
      <c r="F1102">
        <f>+SUMIFS('INV. EDADES'!F:F,'INV. EDADES'!I:I,A1102,'INV. EDADES'!G:G,C1102)</f>
        <v>0</v>
      </c>
      <c r="G1102">
        <f t="shared" si="34"/>
        <v>0</v>
      </c>
      <c r="H1102" s="22">
        <f t="shared" si="35"/>
        <v>0</v>
      </c>
    </row>
    <row r="1103" spans="1:8">
      <c r="A1103" t="s">
        <v>445</v>
      </c>
      <c r="B1103" t="s">
        <v>490</v>
      </c>
      <c r="C1103">
        <v>10406</v>
      </c>
      <c r="D1103" t="s">
        <v>72</v>
      </c>
      <c r="E1103">
        <f>+SUMIFS(Tabla1[cantidad],Tabla1[articulo],C1103,Tabla1[id_item_bodega2],A1103,Tabla1[GRUPO],COMP!B29)</f>
        <v>0</v>
      </c>
      <c r="F1103">
        <f>+SUMIFS('INV. EDADES'!F:F,'INV. EDADES'!I:I,A1103,'INV. EDADES'!G:G,C1103)</f>
        <v>0</v>
      </c>
      <c r="G1103">
        <f t="shared" si="34"/>
        <v>0</v>
      </c>
      <c r="H1103" s="22">
        <f t="shared" si="35"/>
        <v>0</v>
      </c>
    </row>
    <row r="1104" spans="1:8">
      <c r="A1104" t="s">
        <v>445</v>
      </c>
      <c r="B1104" t="s">
        <v>490</v>
      </c>
      <c r="C1104">
        <v>10480</v>
      </c>
      <c r="D1104" t="s">
        <v>545</v>
      </c>
      <c r="E1104">
        <f>+SUMIFS(Tabla1[cantidad],Tabla1[articulo],C1104,Tabla1[id_item_bodega2],A1104,Tabla1[GRUPO],COMP!B30)</f>
        <v>0</v>
      </c>
      <c r="F1104">
        <f>+SUMIFS('INV. EDADES'!F:F,'INV. EDADES'!I:I,A1104,'INV. EDADES'!G:G,C1104)</f>
        <v>0</v>
      </c>
      <c r="G1104">
        <f t="shared" si="34"/>
        <v>0</v>
      </c>
      <c r="H1104" s="22">
        <f t="shared" si="35"/>
        <v>0</v>
      </c>
    </row>
    <row r="1105" spans="1:8">
      <c r="A1105" t="s">
        <v>445</v>
      </c>
      <c r="B1105" t="s">
        <v>490</v>
      </c>
      <c r="C1105">
        <v>13480</v>
      </c>
      <c r="D1105" t="s">
        <v>469</v>
      </c>
      <c r="E1105">
        <f>+SUMIFS(Tabla1[cantidad],Tabla1[articulo],C1105,Tabla1[id_item_bodega2],A1105,Tabla1[GRUPO],COMP!B34)</f>
        <v>0</v>
      </c>
      <c r="F1105">
        <f>+SUMIFS('INV. EDADES'!F:F,'INV. EDADES'!I:I,A1105,'INV. EDADES'!G:G,C1105)</f>
        <v>0</v>
      </c>
      <c r="G1105">
        <f t="shared" si="34"/>
        <v>0</v>
      </c>
      <c r="H1105" s="22">
        <f t="shared" si="35"/>
        <v>0</v>
      </c>
    </row>
    <row r="1106" spans="1:8">
      <c r="A1106" t="s">
        <v>445</v>
      </c>
      <c r="B1106" t="s">
        <v>490</v>
      </c>
      <c r="C1106">
        <v>13303</v>
      </c>
      <c r="D1106" t="s">
        <v>75</v>
      </c>
      <c r="E1106">
        <f>+SUMIFS(Tabla1[cantidad],Tabla1[articulo],C1106,Tabla1[id_item_bodega2],A1106,Tabla1[GRUPO],COMP!B36)</f>
        <v>0</v>
      </c>
      <c r="F1106">
        <f>+SUMIFS('INV. EDADES'!F:F,'INV. EDADES'!I:I,A1106,'INV. EDADES'!G:G,C1106)</f>
        <v>0</v>
      </c>
      <c r="G1106">
        <f t="shared" si="34"/>
        <v>0</v>
      </c>
      <c r="H1106" s="22">
        <f t="shared" si="35"/>
        <v>0</v>
      </c>
    </row>
    <row r="1107" spans="1:8">
      <c r="A1107" t="s">
        <v>445</v>
      </c>
      <c r="B1107" t="s">
        <v>490</v>
      </c>
      <c r="C1107">
        <v>13401</v>
      </c>
      <c r="D1107" t="s">
        <v>77</v>
      </c>
      <c r="E1107">
        <f>+SUMIFS(Tabla1[cantidad],Tabla1[articulo],C1107,Tabla1[id_item_bodega2],A1107,Tabla1[GRUPO],COMP!B37)</f>
        <v>0</v>
      </c>
      <c r="F1107">
        <f>+SUMIFS('INV. EDADES'!F:F,'INV. EDADES'!I:I,A1107,'INV. EDADES'!G:G,C1107)</f>
        <v>0</v>
      </c>
      <c r="G1107">
        <f t="shared" si="34"/>
        <v>0</v>
      </c>
      <c r="H1107" s="22">
        <f t="shared" si="35"/>
        <v>0</v>
      </c>
    </row>
    <row r="1108" spans="1:8">
      <c r="A1108" t="s">
        <v>445</v>
      </c>
      <c r="B1108" t="s">
        <v>490</v>
      </c>
      <c r="C1108">
        <v>100</v>
      </c>
      <c r="D1108" t="s">
        <v>96</v>
      </c>
      <c r="E1108">
        <f>+SUMIFS(Tabla1[cantidad],Tabla1[articulo],C1108,Tabla1[id_item_bodega2],A1108,Tabla1[GRUPO],COMP!B38)</f>
        <v>0</v>
      </c>
      <c r="F1108">
        <f>+SUMIFS('INV. EDADES'!F:F,'INV. EDADES'!I:I,A1108,'INV. EDADES'!G:G,C1108)</f>
        <v>0</v>
      </c>
      <c r="G1108">
        <f t="shared" si="34"/>
        <v>0</v>
      </c>
      <c r="H1108" s="22">
        <f t="shared" si="35"/>
        <v>0</v>
      </c>
    </row>
    <row r="1109" spans="1:8">
      <c r="A1109" t="s">
        <v>445</v>
      </c>
      <c r="B1109" t="s">
        <v>490</v>
      </c>
      <c r="C1109">
        <v>72501</v>
      </c>
      <c r="D1109" t="s">
        <v>78</v>
      </c>
      <c r="E1109">
        <f>+SUMIFS(Tabla1[cantidad],Tabla1[articulo],C1109,Tabla1[id_item_bodega2],A1109,Tabla1[GRUPO],COMP!B39)</f>
        <v>0</v>
      </c>
      <c r="F1109">
        <f>+SUMIFS('INV. EDADES'!F:F,'INV. EDADES'!I:I,A1109,'INV. EDADES'!G:G,C1109)</f>
        <v>0</v>
      </c>
      <c r="G1109">
        <f t="shared" si="34"/>
        <v>0</v>
      </c>
      <c r="H1109" s="22">
        <f t="shared" si="35"/>
        <v>0</v>
      </c>
    </row>
    <row r="1110" spans="1:8">
      <c r="A1110" t="s">
        <v>445</v>
      </c>
      <c r="B1110" t="s">
        <v>490</v>
      </c>
      <c r="C1110">
        <v>13368</v>
      </c>
      <c r="D1110" t="s">
        <v>76</v>
      </c>
      <c r="E1110">
        <f>+SUMIFS(Tabla1[cantidad],Tabla1[articulo],C1110,Tabla1[id_item_bodega2],A1110,Tabla1[GRUPO],COMP!B40)</f>
        <v>0</v>
      </c>
      <c r="F1110">
        <f>+SUMIFS('INV. EDADES'!F:F,'INV. EDADES'!I:I,A1110,'INV. EDADES'!G:G,C1110)</f>
        <v>0</v>
      </c>
      <c r="G1110">
        <f t="shared" si="34"/>
        <v>0</v>
      </c>
      <c r="H1110" s="22">
        <f t="shared" si="35"/>
        <v>0</v>
      </c>
    </row>
    <row r="1111" spans="1:8">
      <c r="A1111" t="s">
        <v>445</v>
      </c>
      <c r="B1111" t="s">
        <v>490</v>
      </c>
      <c r="C1111">
        <v>10104</v>
      </c>
      <c r="D1111" t="s">
        <v>84</v>
      </c>
      <c r="E1111">
        <f>+SUMIFS(Tabla1[cantidad],Tabla1[articulo],C1111,Tabla1[id_item_bodega2],A1111,Tabla1[GRUPO],COMP!B41)</f>
        <v>0</v>
      </c>
      <c r="F1111">
        <f>+SUMIFS('INV. EDADES'!F:F,'INV. EDADES'!I:I,A1111,'INV. EDADES'!G:G,C1111)</f>
        <v>0</v>
      </c>
      <c r="G1111">
        <f t="shared" si="34"/>
        <v>0</v>
      </c>
      <c r="H1111" s="22">
        <f t="shared" si="35"/>
        <v>0</v>
      </c>
    </row>
    <row r="1112" spans="1:8">
      <c r="A1112" t="s">
        <v>445</v>
      </c>
      <c r="B1112" t="s">
        <v>490</v>
      </c>
      <c r="C1112">
        <v>300</v>
      </c>
      <c r="D1112" t="s">
        <v>99</v>
      </c>
      <c r="E1112">
        <f>+SUMIFS(Tabla1[cantidad],Tabla1[articulo],C1112,Tabla1[id_item_bodega2],A1112,Tabla1[GRUPO],COMP!B42)</f>
        <v>0</v>
      </c>
      <c r="F1112">
        <f>+SUMIFS('INV. EDADES'!F:F,'INV. EDADES'!I:I,A1112,'INV. EDADES'!G:G,C1112)</f>
        <v>0</v>
      </c>
      <c r="G1112">
        <f t="shared" si="34"/>
        <v>0</v>
      </c>
      <c r="H1112" s="22">
        <f t="shared" si="35"/>
        <v>0</v>
      </c>
    </row>
    <row r="1113" spans="1:8">
      <c r="A1113" t="s">
        <v>445</v>
      </c>
      <c r="B1113" t="s">
        <v>490</v>
      </c>
      <c r="C1113">
        <v>52378</v>
      </c>
      <c r="D1113" t="s">
        <v>69</v>
      </c>
      <c r="E1113">
        <f>+SUMIFS(Tabla1[cantidad],Tabla1[articulo],C1113,Tabla1[id_item_bodega2],A1113,Tabla1[GRUPO],COMP!B43)</f>
        <v>0</v>
      </c>
      <c r="F1113">
        <f>+SUMIFS('INV. EDADES'!F:F,'INV. EDADES'!I:I,A1113,'INV. EDADES'!G:G,C1113)</f>
        <v>0</v>
      </c>
      <c r="G1113">
        <f t="shared" si="34"/>
        <v>0</v>
      </c>
      <c r="H1113" s="22">
        <f t="shared" si="35"/>
        <v>0</v>
      </c>
    </row>
    <row r="1114" spans="1:8">
      <c r="A1114" t="s">
        <v>445</v>
      </c>
      <c r="B1114" t="s">
        <v>490</v>
      </c>
      <c r="C1114">
        <v>52377</v>
      </c>
      <c r="D1114" t="s">
        <v>134</v>
      </c>
      <c r="E1114">
        <f>+SUMIFS(Tabla1[cantidad],Tabla1[articulo],C1114,Tabla1[id_item_bodega2],A1114,Tabla1[GRUPO],COMP!B46)</f>
        <v>0</v>
      </c>
      <c r="F1114">
        <f>+SUMIFS('INV. EDADES'!F:F,'INV. EDADES'!I:I,A1114,'INV. EDADES'!G:G,C1114)</f>
        <v>0</v>
      </c>
      <c r="G1114">
        <f t="shared" si="34"/>
        <v>0</v>
      </c>
      <c r="H1114" s="22">
        <f t="shared" si="35"/>
        <v>0</v>
      </c>
    </row>
    <row r="1115" spans="1:8">
      <c r="A1115" t="s">
        <v>445</v>
      </c>
      <c r="B1115" t="s">
        <v>490</v>
      </c>
      <c r="C1115">
        <v>10306</v>
      </c>
      <c r="D1115" t="s">
        <v>226</v>
      </c>
      <c r="E1115">
        <f>+SUMIFS(Tabla1[cantidad],Tabla1[articulo],C1115,Tabla1[id_item_bodega2],A1115,Tabla1[GRUPO],COMP!B47)</f>
        <v>0</v>
      </c>
      <c r="F1115">
        <f>+SUMIFS('INV. EDADES'!F:F,'INV. EDADES'!I:I,A1115,'INV. EDADES'!G:G,C1115)</f>
        <v>0</v>
      </c>
      <c r="G1115">
        <f t="shared" si="34"/>
        <v>0</v>
      </c>
      <c r="H1115" s="22">
        <f t="shared" si="35"/>
        <v>0</v>
      </c>
    </row>
    <row r="1116" spans="1:8">
      <c r="A1116" t="s">
        <v>445</v>
      </c>
      <c r="B1116" t="s">
        <v>490</v>
      </c>
      <c r="C1116">
        <v>10311</v>
      </c>
      <c r="D1116" t="s">
        <v>467</v>
      </c>
      <c r="E1116">
        <f>+SUMIFS(Tabla1[cantidad],Tabla1[articulo],C1116,Tabla1[id_item_bodega2],A1116,Tabla1[GRUPO],COMP!B48)</f>
        <v>0</v>
      </c>
      <c r="F1116">
        <f>+SUMIFS('INV. EDADES'!F:F,'INV. EDADES'!I:I,A1116,'INV. EDADES'!G:G,C1116)</f>
        <v>0</v>
      </c>
      <c r="G1116">
        <f t="shared" si="34"/>
        <v>0</v>
      </c>
      <c r="H1116" s="22">
        <f t="shared" si="35"/>
        <v>0</v>
      </c>
    </row>
    <row r="1117" spans="1:8">
      <c r="A1117" t="s">
        <v>445</v>
      </c>
      <c r="B1117" t="s">
        <v>490</v>
      </c>
      <c r="C1117">
        <v>13359</v>
      </c>
      <c r="D1117" t="s">
        <v>468</v>
      </c>
      <c r="E1117">
        <f>+SUMIFS(Tabla1[cantidad],Tabla1[articulo],C1117,Tabla1[id_item_bodega2],A1117,Tabla1[GRUPO],COMP!B50)</f>
        <v>0</v>
      </c>
      <c r="F1117">
        <f>+SUMIFS('INV. EDADES'!F:F,'INV. EDADES'!I:I,A1117,'INV. EDADES'!G:G,C1117)</f>
        <v>0</v>
      </c>
      <c r="G1117">
        <f t="shared" si="34"/>
        <v>0</v>
      </c>
      <c r="H1117" s="22">
        <f t="shared" si="35"/>
        <v>0</v>
      </c>
    </row>
    <row r="1118" spans="1:8">
      <c r="A1118" t="s">
        <v>445</v>
      </c>
      <c r="B1118" t="s">
        <v>490</v>
      </c>
      <c r="C1118">
        <v>13503</v>
      </c>
      <c r="D1118" t="s">
        <v>470</v>
      </c>
      <c r="E1118">
        <f>+SUMIFS(Tabla1[cantidad],Tabla1[articulo],C1118,Tabla1[id_item_bodega2],A1118,Tabla1[GRUPO],COMP!B51)</f>
        <v>0</v>
      </c>
      <c r="F1118">
        <f>+SUMIFS('INV. EDADES'!F:F,'INV. EDADES'!I:I,A1118,'INV. EDADES'!G:G,C1118)</f>
        <v>0</v>
      </c>
      <c r="G1118">
        <f t="shared" si="34"/>
        <v>0</v>
      </c>
      <c r="H1118" s="22">
        <f t="shared" si="35"/>
        <v>0</v>
      </c>
    </row>
    <row r="1119" spans="1:8">
      <c r="A1119" t="s">
        <v>445</v>
      </c>
      <c r="B1119" t="s">
        <v>490</v>
      </c>
      <c r="C1119">
        <v>13403</v>
      </c>
      <c r="D1119" t="s">
        <v>428</v>
      </c>
      <c r="E1119">
        <f>+SUMIFS(Tabla1[cantidad],Tabla1[articulo],C1119,Tabla1[id_item_bodega2],A1119,Tabla1[GRUPO],COMP!B52)</f>
        <v>0</v>
      </c>
      <c r="F1119">
        <f>+SUMIFS('INV. EDADES'!F:F,'INV. EDADES'!I:I,A1119,'INV. EDADES'!G:G,C1119)</f>
        <v>0</v>
      </c>
      <c r="G1119">
        <f t="shared" si="34"/>
        <v>0</v>
      </c>
      <c r="H1119" s="22">
        <f t="shared" si="35"/>
        <v>0</v>
      </c>
    </row>
    <row r="1120" spans="1:8">
      <c r="A1120" t="s">
        <v>445</v>
      </c>
      <c r="B1120" t="s">
        <v>490</v>
      </c>
      <c r="C1120">
        <v>10101</v>
      </c>
      <c r="D1120" t="s">
        <v>536</v>
      </c>
      <c r="E1120">
        <f>+SUMIFS(Tabla1[cantidad],Tabla1[articulo],C1120,Tabla1[id_item_bodega2],A1120,Tabla1[GRUPO],COMP!B53)</f>
        <v>0</v>
      </c>
      <c r="F1120">
        <f>+SUMIFS('INV. EDADES'!F:F,'INV. EDADES'!I:I,A1120,'INV. EDADES'!G:G,C1120)</f>
        <v>0</v>
      </c>
      <c r="G1120">
        <f t="shared" si="34"/>
        <v>0</v>
      </c>
      <c r="H1120" s="22">
        <f t="shared" si="35"/>
        <v>0</v>
      </c>
    </row>
    <row r="1121" spans="1:8">
      <c r="A1121" t="s">
        <v>445</v>
      </c>
      <c r="B1121" t="s">
        <v>490</v>
      </c>
      <c r="C1121">
        <v>10201</v>
      </c>
      <c r="D1121" t="s">
        <v>27</v>
      </c>
      <c r="E1121">
        <f>+SUMIFS(Tabla1[cantidad],Tabla1[articulo],C1121,Tabla1[id_item_bodega2],A1121,Tabla1[GRUPO],COMP!B54)</f>
        <v>0</v>
      </c>
      <c r="F1121">
        <f>+SUMIFS('INV. EDADES'!F:F,'INV. EDADES'!I:I,A1121,'INV. EDADES'!G:G,C1121)</f>
        <v>0</v>
      </c>
      <c r="G1121">
        <f t="shared" si="34"/>
        <v>0</v>
      </c>
      <c r="H1121" s="22">
        <f t="shared" si="35"/>
        <v>0</v>
      </c>
    </row>
    <row r="1122" spans="1:8">
      <c r="A1122" t="s">
        <v>445</v>
      </c>
      <c r="B1122" t="s">
        <v>490</v>
      </c>
      <c r="C1122">
        <v>73501</v>
      </c>
      <c r="D1122" t="s">
        <v>425</v>
      </c>
      <c r="E1122">
        <f>+SUMIFS(Tabla1[cantidad],Tabla1[articulo],C1122,Tabla1[id_item_bodega2],A1122,Tabla1[GRUPO],COMP!B55)</f>
        <v>0</v>
      </c>
      <c r="F1122">
        <f>+SUMIFS('INV. EDADES'!F:F,'INV. EDADES'!I:I,A1122,'INV. EDADES'!G:G,C1122)</f>
        <v>0</v>
      </c>
      <c r="G1122">
        <f t="shared" si="34"/>
        <v>0</v>
      </c>
      <c r="H1122" s="22">
        <f t="shared" si="35"/>
        <v>0</v>
      </c>
    </row>
    <row r="1123" spans="1:8">
      <c r="A1123" t="s">
        <v>445</v>
      </c>
      <c r="B1123" t="s">
        <v>490</v>
      </c>
      <c r="C1123">
        <v>76501</v>
      </c>
      <c r="D1123" t="s">
        <v>589</v>
      </c>
      <c r="E1123">
        <f>+SUMIFS(Tabla1[cantidad],Tabla1[articulo],C1123,Tabla1[id_item_bodega2],A1123,Tabla1[GRUPO],COMP!B56)</f>
        <v>0</v>
      </c>
      <c r="F1123">
        <f>+SUMIFS('INV. EDADES'!F:F,'INV. EDADES'!I:I,A1123,'INV. EDADES'!G:G,C1123)</f>
        <v>0</v>
      </c>
      <c r="G1123">
        <f t="shared" si="34"/>
        <v>0</v>
      </c>
      <c r="H1123" s="22">
        <f t="shared" si="35"/>
        <v>0</v>
      </c>
    </row>
    <row r="1124" spans="1:8">
      <c r="A1124" t="s">
        <v>445</v>
      </c>
      <c r="B1124" t="s">
        <v>490</v>
      </c>
      <c r="C1124">
        <v>76601</v>
      </c>
      <c r="D1124" t="s">
        <v>590</v>
      </c>
      <c r="E1124">
        <f>+SUMIFS(Tabla1[cantidad],Tabla1[articulo],C1124,Tabla1[id_item_bodega2],A1124,Tabla1[GRUPO],COMP!B57)</f>
        <v>0</v>
      </c>
      <c r="F1124">
        <f>+SUMIFS('INV. EDADES'!F:F,'INV. EDADES'!I:I,A1124,'INV. EDADES'!G:G,C1124)</f>
        <v>0</v>
      </c>
      <c r="G1124">
        <f t="shared" si="34"/>
        <v>0</v>
      </c>
      <c r="H1124" s="22">
        <f t="shared" si="35"/>
        <v>0</v>
      </c>
    </row>
    <row r="1125" spans="1:8">
      <c r="A1125" t="s">
        <v>445</v>
      </c>
      <c r="B1125" t="s">
        <v>490</v>
      </c>
      <c r="C1125">
        <v>76701</v>
      </c>
      <c r="D1125" t="s">
        <v>588</v>
      </c>
      <c r="E1125">
        <f>+SUMIFS(Tabla1[cantidad],Tabla1[articulo],C1125,Tabla1[id_item_bodega2],A1125,Tabla1[GRUPO],COMP!B58)</f>
        <v>0</v>
      </c>
      <c r="F1125">
        <f>+SUMIFS('INV. EDADES'!F:F,'INV. EDADES'!I:I,A1125,'INV. EDADES'!G:G,C1125)</f>
        <v>0</v>
      </c>
      <c r="G1125">
        <f t="shared" si="34"/>
        <v>0</v>
      </c>
      <c r="H1125" s="22">
        <f t="shared" si="35"/>
        <v>0</v>
      </c>
    </row>
    <row r="1126" spans="1:8">
      <c r="A1126" t="s">
        <v>445</v>
      </c>
      <c r="B1126" t="s">
        <v>490</v>
      </c>
      <c r="C1126">
        <v>77101</v>
      </c>
      <c r="D1126" t="s">
        <v>567</v>
      </c>
      <c r="E1126">
        <f>+SUMIFS(Tabla1[cantidad],Tabla1[articulo],C1126,Tabla1[id_item_bodega2],A1126,Tabla1[GRUPO],COMP!B59)</f>
        <v>0</v>
      </c>
      <c r="F1126">
        <f>+SUMIFS('INV. EDADES'!F:F,'INV. EDADES'!I:I,A1126,'INV. EDADES'!G:G,C1126)</f>
        <v>0</v>
      </c>
      <c r="G1126">
        <f t="shared" si="34"/>
        <v>0</v>
      </c>
      <c r="H1126" s="22">
        <f t="shared" si="35"/>
        <v>0</v>
      </c>
    </row>
    <row r="1127" spans="1:8">
      <c r="A1127" t="s">
        <v>445</v>
      </c>
      <c r="B1127" t="s">
        <v>490</v>
      </c>
      <c r="C1127">
        <v>78001</v>
      </c>
      <c r="D1127" t="s">
        <v>571</v>
      </c>
      <c r="E1127">
        <f>+SUMIFS(Tabla1[cantidad],Tabla1[articulo],C1127,Tabla1[id_item_bodega2],A1127,Tabla1[GRUPO],COMP!B60)</f>
        <v>0</v>
      </c>
      <c r="F1127">
        <f>+SUMIFS('INV. EDADES'!F:F,'INV. EDADES'!I:I,A1127,'INV. EDADES'!G:G,C1127)</f>
        <v>0</v>
      </c>
      <c r="G1127">
        <f t="shared" si="34"/>
        <v>0</v>
      </c>
      <c r="H1127" s="22">
        <f t="shared" si="35"/>
        <v>0</v>
      </c>
    </row>
    <row r="1128" spans="1:8">
      <c r="A1128" t="s">
        <v>445</v>
      </c>
      <c r="B1128" t="s">
        <v>490</v>
      </c>
      <c r="C1128">
        <v>10369</v>
      </c>
      <c r="D1128" t="s">
        <v>61</v>
      </c>
      <c r="E1128">
        <f>+SUMIFS(Tabla1[cantidad],Tabla1[articulo],C1128,Tabla1[id_item_bodega2],A1128,Tabla1[GRUPO],COMP!B61)</f>
        <v>0</v>
      </c>
      <c r="F1128">
        <f>+SUMIFS('INV. EDADES'!F:F,'INV. EDADES'!I:I,A1128,'INV. EDADES'!G:G,C1128)</f>
        <v>0</v>
      </c>
      <c r="G1128">
        <f t="shared" si="34"/>
        <v>0</v>
      </c>
      <c r="H1128" s="22">
        <f t="shared" si="35"/>
        <v>0</v>
      </c>
    </row>
    <row r="1129" spans="1:8">
      <c r="A1129" t="s">
        <v>445</v>
      </c>
      <c r="B1129" t="s">
        <v>490</v>
      </c>
      <c r="C1129">
        <v>12480</v>
      </c>
      <c r="D1129" t="s">
        <v>67</v>
      </c>
      <c r="E1129">
        <f>+SUMIFS(Tabla1[cantidad],Tabla1[articulo],C1129,Tabla1[id_item_bodega2],A1129,Tabla1[GRUPO],COMP!B63)</f>
        <v>0</v>
      </c>
      <c r="F1129">
        <f>+SUMIFS('INV. EDADES'!F:F,'INV. EDADES'!I:I,A1129,'INV. EDADES'!G:G,C1129)</f>
        <v>0</v>
      </c>
      <c r="G1129">
        <f t="shared" si="34"/>
        <v>0</v>
      </c>
      <c r="H1129" s="22">
        <f t="shared" si="35"/>
        <v>0</v>
      </c>
    </row>
    <row r="1130" spans="1:8">
      <c r="A1130" t="s">
        <v>445</v>
      </c>
      <c r="B1130" t="s">
        <v>490</v>
      </c>
      <c r="C1130">
        <v>14459</v>
      </c>
      <c r="D1130" t="s">
        <v>68</v>
      </c>
      <c r="E1130">
        <f>+SUMIFS(Tabla1[cantidad],Tabla1[articulo],C1130,Tabla1[id_item_bodega2],A1130,Tabla1[GRUPO],COMP!B64)</f>
        <v>0</v>
      </c>
      <c r="F1130">
        <f>+SUMIFS('INV. EDADES'!F:F,'INV. EDADES'!I:I,A1130,'INV. EDADES'!G:G,C1130)</f>
        <v>0</v>
      </c>
      <c r="G1130">
        <f t="shared" si="34"/>
        <v>0</v>
      </c>
      <c r="H1130" s="22">
        <f t="shared" si="35"/>
        <v>0</v>
      </c>
    </row>
    <row r="1131" spans="1:8">
      <c r="A1131" t="s">
        <v>445</v>
      </c>
      <c r="B1131" t="s">
        <v>490</v>
      </c>
      <c r="C1131">
        <v>14311</v>
      </c>
      <c r="D1131" t="s">
        <v>45</v>
      </c>
      <c r="E1131">
        <f>+SUMIFS(Tabla1[cantidad],Tabla1[articulo],C1131,Tabla1[id_item_bodega2],A1131,Tabla1[GRUPO],COMP!B65)</f>
        <v>0</v>
      </c>
      <c r="F1131">
        <f>+SUMIFS('INV. EDADES'!F:F,'INV. EDADES'!I:I,A1131,'INV. EDADES'!G:G,C1131)</f>
        <v>0</v>
      </c>
      <c r="G1131">
        <f t="shared" si="34"/>
        <v>0</v>
      </c>
      <c r="H1131" s="22">
        <f t="shared" si="35"/>
        <v>0</v>
      </c>
    </row>
    <row r="1132" spans="1:8">
      <c r="A1132" t="s">
        <v>445</v>
      </c>
      <c r="B1132" t="s">
        <v>490</v>
      </c>
      <c r="C1132">
        <v>10410</v>
      </c>
      <c r="D1132" t="s">
        <v>452</v>
      </c>
      <c r="E1132">
        <f>+SUMIFS(Tabla1[cantidad],Tabla1[articulo],C1132,Tabla1[id_item_bodega2],A1132,Tabla1[GRUPO],COMP!B66)</f>
        <v>0</v>
      </c>
      <c r="F1132">
        <f>+SUMIFS('INV. EDADES'!F:F,'INV. EDADES'!I:I,A1132,'INV. EDADES'!G:G,C1132)</f>
        <v>0</v>
      </c>
      <c r="G1132">
        <f t="shared" si="34"/>
        <v>0</v>
      </c>
      <c r="H1132" s="22">
        <f t="shared" si="35"/>
        <v>0</v>
      </c>
    </row>
    <row r="1133" spans="1:8">
      <c r="A1133" t="s">
        <v>445</v>
      </c>
      <c r="B1133" t="s">
        <v>490</v>
      </c>
      <c r="C1133">
        <v>10268</v>
      </c>
      <c r="D1133" t="s">
        <v>427</v>
      </c>
      <c r="E1133">
        <f>+SUMIFS(Tabla1[cantidad],Tabla1[articulo],C1133,Tabla1[id_item_bodega2],A1133,Tabla1[GRUPO],COMP!B67)</f>
        <v>0</v>
      </c>
      <c r="F1133">
        <f>+SUMIFS('INV. EDADES'!F:F,'INV. EDADES'!I:I,A1133,'INV. EDADES'!G:G,C1133)</f>
        <v>0</v>
      </c>
      <c r="G1133">
        <f t="shared" si="34"/>
        <v>0</v>
      </c>
      <c r="H1133" s="22">
        <f t="shared" si="35"/>
        <v>0</v>
      </c>
    </row>
    <row r="1134" spans="1:8">
      <c r="A1134" t="s">
        <v>445</v>
      </c>
      <c r="B1134" t="s">
        <v>490</v>
      </c>
      <c r="C1134">
        <v>14348</v>
      </c>
      <c r="D1134" t="s">
        <v>46</v>
      </c>
      <c r="E1134">
        <f>+SUMIFS(Tabla1[cantidad],Tabla1[articulo],C1134,Tabla1[id_item_bodega2],A1134,Tabla1[GRUPO],COMP!B68)</f>
        <v>0</v>
      </c>
      <c r="F1134">
        <f>+SUMIFS('INV. EDADES'!F:F,'INV. EDADES'!I:I,A1134,'INV. EDADES'!G:G,C1134)</f>
        <v>0</v>
      </c>
      <c r="G1134">
        <f t="shared" si="34"/>
        <v>0</v>
      </c>
      <c r="H1134" s="22">
        <f t="shared" si="35"/>
        <v>0</v>
      </c>
    </row>
    <row r="1135" spans="1:8">
      <c r="A1135" t="s">
        <v>445</v>
      </c>
      <c r="B1135" t="s">
        <v>490</v>
      </c>
      <c r="C1135">
        <v>10503</v>
      </c>
      <c r="D1135" t="s">
        <v>487</v>
      </c>
      <c r="E1135">
        <f>+SUMIFS(Tabla1[cantidad],Tabla1[articulo],C1135,Tabla1[id_item_bodega2],A1135,Tabla1[GRUPO],COMP!B69)</f>
        <v>0</v>
      </c>
      <c r="F1135">
        <f>+SUMIFS('INV. EDADES'!F:F,'INV. EDADES'!I:I,A1135,'INV. EDADES'!G:G,C1135)</f>
        <v>0</v>
      </c>
      <c r="G1135">
        <f t="shared" si="34"/>
        <v>0</v>
      </c>
      <c r="H1135" s="22">
        <f t="shared" si="35"/>
        <v>0</v>
      </c>
    </row>
    <row r="1136" spans="1:8">
      <c r="A1136" t="s">
        <v>445</v>
      </c>
      <c r="B1136" t="s">
        <v>490</v>
      </c>
      <c r="C1136">
        <v>10473</v>
      </c>
      <c r="D1136" t="s">
        <v>544</v>
      </c>
      <c r="E1136">
        <f>+SUMIFS(Tabla1[cantidad],Tabla1[articulo],C1136,Tabla1[id_item_bodega2],A1136,Tabla1[GRUPO],COMP!B70)</f>
        <v>0</v>
      </c>
      <c r="F1136">
        <f>+SUMIFS('INV. EDADES'!F:F,'INV. EDADES'!I:I,A1136,'INV. EDADES'!G:G,C1136)</f>
        <v>0</v>
      </c>
      <c r="G1136">
        <f t="shared" si="34"/>
        <v>0</v>
      </c>
      <c r="H1136" s="22">
        <f t="shared" si="35"/>
        <v>0</v>
      </c>
    </row>
    <row r="1137" spans="1:8">
      <c r="A1137" t="s">
        <v>445</v>
      </c>
      <c r="B1137" t="s">
        <v>490</v>
      </c>
      <c r="C1137">
        <v>12306</v>
      </c>
      <c r="D1137" t="s">
        <v>579</v>
      </c>
      <c r="E1137">
        <f>+SUMIFS(Tabla1[cantidad],Tabla1[articulo],C1137,Tabla1[id_item_bodega2],A1137,Tabla1[GRUPO],COMP!B71)</f>
        <v>0</v>
      </c>
      <c r="F1137">
        <f>+SUMIFS('INV. EDADES'!F:F,'INV. EDADES'!I:I,A1137,'INV. EDADES'!G:G,C1137)</f>
        <v>0</v>
      </c>
      <c r="G1137">
        <f t="shared" si="34"/>
        <v>0</v>
      </c>
      <c r="H1137" s="22">
        <f t="shared" si="35"/>
        <v>0</v>
      </c>
    </row>
    <row r="1138" spans="1:8">
      <c r="A1138" t="s">
        <v>445</v>
      </c>
      <c r="B1138" t="s">
        <v>490</v>
      </c>
      <c r="C1138">
        <v>12347</v>
      </c>
      <c r="D1138" t="s">
        <v>74</v>
      </c>
      <c r="E1138">
        <f>+SUMIFS(Tabla1[cantidad],Tabla1[articulo],C1138,Tabla1[id_item_bodega2],A1138,Tabla1[GRUPO],COMP!B72)</f>
        <v>0</v>
      </c>
      <c r="F1138">
        <f>+SUMIFS('INV. EDADES'!F:F,'INV. EDADES'!I:I,A1138,'INV. EDADES'!G:G,C1138)</f>
        <v>0</v>
      </c>
      <c r="G1138">
        <f t="shared" si="34"/>
        <v>0</v>
      </c>
      <c r="H1138" s="22">
        <f t="shared" si="35"/>
        <v>0</v>
      </c>
    </row>
    <row r="1139" spans="1:8">
      <c r="A1139" t="s">
        <v>445</v>
      </c>
      <c r="B1139" t="s">
        <v>490</v>
      </c>
      <c r="C1139">
        <v>13311</v>
      </c>
      <c r="D1139" t="s">
        <v>580</v>
      </c>
      <c r="E1139">
        <f>+SUMIFS(Tabla1[cantidad],Tabla1[articulo],C1139,Tabla1[id_item_bodega2],A1139,Tabla1[GRUPO],COMP!B73)</f>
        <v>0</v>
      </c>
      <c r="F1139">
        <f>+SUMIFS('INV. EDADES'!F:F,'INV. EDADES'!I:I,A1139,'INV. EDADES'!G:G,C1139)</f>
        <v>0</v>
      </c>
      <c r="G1139">
        <f t="shared" si="34"/>
        <v>0</v>
      </c>
      <c r="H1139" s="22">
        <f t="shared" si="35"/>
        <v>0</v>
      </c>
    </row>
    <row r="1140" spans="1:8">
      <c r="A1140" t="s">
        <v>445</v>
      </c>
      <c r="B1140" t="s">
        <v>490</v>
      </c>
      <c r="C1140">
        <v>10305</v>
      </c>
      <c r="D1140" t="s">
        <v>537</v>
      </c>
      <c r="E1140">
        <f>+SUMIFS(Tabla1[cantidad],Tabla1[articulo],C1140,Tabla1[id_item_bodega2],A1140,Tabla1[GRUPO],COMP!B74)</f>
        <v>0</v>
      </c>
      <c r="F1140">
        <f>+SUMIFS('INV. EDADES'!F:F,'INV. EDADES'!I:I,A1140,'INV. EDADES'!G:G,C1140)</f>
        <v>0</v>
      </c>
      <c r="G1140">
        <f t="shared" si="34"/>
        <v>0</v>
      </c>
      <c r="H1140" s="22">
        <f t="shared" si="35"/>
        <v>0</v>
      </c>
    </row>
    <row r="1141" spans="1:8">
      <c r="A1141" t="s">
        <v>445</v>
      </c>
      <c r="B1141" t="s">
        <v>490</v>
      </c>
      <c r="C1141">
        <v>10389</v>
      </c>
      <c r="D1141" t="s">
        <v>71</v>
      </c>
      <c r="E1141">
        <f>+SUMIFS(Tabla1[cantidad],Tabla1[articulo],C1141,Tabla1[id_item_bodega2],A1141,Tabla1[GRUPO],COMP!B75)</f>
        <v>0</v>
      </c>
      <c r="F1141">
        <f>+SUMIFS('INV. EDADES'!F:F,'INV. EDADES'!I:I,A1141,'INV. EDADES'!G:G,C1141)</f>
        <v>0</v>
      </c>
      <c r="G1141">
        <f t="shared" si="34"/>
        <v>0</v>
      </c>
      <c r="H1141" s="22">
        <f t="shared" si="35"/>
        <v>0</v>
      </c>
    </row>
    <row r="1142" spans="1:8">
      <c r="A1142" t="s">
        <v>445</v>
      </c>
      <c r="B1142" t="s">
        <v>490</v>
      </c>
      <c r="C1142">
        <v>10490</v>
      </c>
      <c r="D1142" t="s">
        <v>476</v>
      </c>
      <c r="E1142">
        <f>+SUMIFS(Tabla1[cantidad],Tabla1[articulo],C1142,Tabla1[id_item_bodega2],A1142,Tabla1[GRUPO],COMP!B77)</f>
        <v>0</v>
      </c>
      <c r="F1142">
        <f>+SUMIFS('INV. EDADES'!F:F,'INV. EDADES'!I:I,A1142,'INV. EDADES'!G:G,C1142)</f>
        <v>0</v>
      </c>
      <c r="G1142">
        <f t="shared" si="34"/>
        <v>0</v>
      </c>
      <c r="H1142" s="22">
        <f t="shared" si="35"/>
        <v>0</v>
      </c>
    </row>
    <row r="1143" spans="1:8">
      <c r="A1143" t="s">
        <v>445</v>
      </c>
      <c r="B1143" t="s">
        <v>490</v>
      </c>
      <c r="C1143">
        <v>10488</v>
      </c>
      <c r="D1143" t="s">
        <v>607</v>
      </c>
      <c r="E1143">
        <f>+SUMIFS(Tabla1[cantidad],Tabla1[articulo],C1143,Tabla1[id_item_bodega2],A1143,Tabla1[GRUPO],COMP!B78)</f>
        <v>0</v>
      </c>
      <c r="F1143">
        <f>+SUMIFS('INV. EDADES'!F:F,'INV. EDADES'!I:I,A1143,'INV. EDADES'!G:G,C1143)</f>
        <v>0</v>
      </c>
      <c r="G1143">
        <f t="shared" si="34"/>
        <v>0</v>
      </c>
      <c r="H1143" s="22">
        <f t="shared" si="35"/>
        <v>0</v>
      </c>
    </row>
    <row r="1144" spans="1:8">
      <c r="A1144" t="s">
        <v>445</v>
      </c>
      <c r="B1144" t="s">
        <v>490</v>
      </c>
      <c r="C1144">
        <v>10312</v>
      </c>
      <c r="D1144" t="s">
        <v>540</v>
      </c>
      <c r="E1144">
        <f>+SUMIFS(Tabla1[cantidad],Tabla1[articulo],C1144,Tabla1[id_item_bodega2],A1144,Tabla1[GRUPO],COMP!B79)</f>
        <v>0</v>
      </c>
      <c r="F1144">
        <f>+SUMIFS('INV. EDADES'!F:F,'INV. EDADES'!I:I,A1144,'INV. EDADES'!G:G,C1144)</f>
        <v>0</v>
      </c>
      <c r="G1144">
        <f t="shared" si="34"/>
        <v>0</v>
      </c>
      <c r="H1144" s="22">
        <f t="shared" si="35"/>
        <v>0</v>
      </c>
    </row>
    <row r="1145" spans="1:8">
      <c r="A1145" t="s">
        <v>445</v>
      </c>
      <c r="B1145" t="s">
        <v>490</v>
      </c>
      <c r="C1145">
        <v>10580</v>
      </c>
      <c r="D1145" t="s">
        <v>548</v>
      </c>
      <c r="E1145">
        <f>+SUMIFS(Tabla1[cantidad],Tabla1[articulo],C1145,Tabla1[id_item_bodega2],A1145,Tabla1[GRUPO],COMP!B81)</f>
        <v>0</v>
      </c>
      <c r="F1145">
        <f>+SUMIFS('INV. EDADES'!F:F,'INV. EDADES'!I:I,A1145,'INV. EDADES'!G:G,C1145)</f>
        <v>0</v>
      </c>
      <c r="G1145">
        <f t="shared" si="34"/>
        <v>0</v>
      </c>
      <c r="H1145" s="22">
        <f t="shared" si="35"/>
        <v>0</v>
      </c>
    </row>
    <row r="1146" spans="1:8">
      <c r="A1146" t="s">
        <v>445</v>
      </c>
      <c r="B1146" t="s">
        <v>490</v>
      </c>
      <c r="C1146">
        <v>13380</v>
      </c>
      <c r="D1146" t="s">
        <v>534</v>
      </c>
      <c r="E1146">
        <f>+SUMIFS(Tabla1[cantidad],Tabla1[articulo],C1146,Tabla1[id_item_bodega2],A1146,Tabla1[GRUPO],COMP!B82)</f>
        <v>0</v>
      </c>
      <c r="F1146">
        <f>+SUMIFS('INV. EDADES'!F:F,'INV. EDADES'!I:I,A1146,'INV. EDADES'!G:G,C1146)</f>
        <v>0</v>
      </c>
      <c r="G1146">
        <f t="shared" si="34"/>
        <v>0</v>
      </c>
      <c r="H1146" s="22">
        <f t="shared" si="35"/>
        <v>0</v>
      </c>
    </row>
    <row r="1147" spans="1:8">
      <c r="A1147" t="s">
        <v>445</v>
      </c>
      <c r="B1147" t="s">
        <v>490</v>
      </c>
      <c r="C1147">
        <v>13580</v>
      </c>
      <c r="D1147" t="s">
        <v>535</v>
      </c>
      <c r="E1147">
        <f>+SUMIFS(Tabla1[cantidad],Tabla1[articulo],C1147,Tabla1[id_item_bodega2],A1147,Tabla1[GRUPO],COMP!B83)</f>
        <v>0</v>
      </c>
      <c r="F1147">
        <f>+SUMIFS('INV. EDADES'!F:F,'INV. EDADES'!I:I,A1147,'INV. EDADES'!G:G,C1147)</f>
        <v>0</v>
      </c>
      <c r="G1147">
        <f t="shared" si="34"/>
        <v>0</v>
      </c>
      <c r="H1147" s="22">
        <f t="shared" si="35"/>
        <v>0</v>
      </c>
    </row>
    <row r="1148" spans="1:8">
      <c r="A1148" t="s">
        <v>445</v>
      </c>
      <c r="B1148" t="s">
        <v>490</v>
      </c>
      <c r="C1148">
        <v>12360</v>
      </c>
      <c r="D1148" t="s">
        <v>584</v>
      </c>
      <c r="E1148">
        <f>+SUMIFS(Tabla1[cantidad],Tabla1[articulo],C1148,Tabla1[id_item_bodega2],A1148,Tabla1[GRUPO],COMP!B84)</f>
        <v>0</v>
      </c>
      <c r="F1148">
        <f>+SUMIFS('INV. EDADES'!F:F,'INV. EDADES'!I:I,A1148,'INV. EDADES'!G:G,C1148)</f>
        <v>0</v>
      </c>
      <c r="G1148">
        <f t="shared" si="34"/>
        <v>0</v>
      </c>
      <c r="H1148" s="22">
        <f t="shared" si="35"/>
        <v>0</v>
      </c>
    </row>
    <row r="1149" spans="1:8">
      <c r="A1149" t="s">
        <v>445</v>
      </c>
      <c r="B1149" t="s">
        <v>490</v>
      </c>
      <c r="C1149">
        <v>10489</v>
      </c>
      <c r="D1149" t="s">
        <v>546</v>
      </c>
      <c r="E1149">
        <f>+SUMIFS(Tabla1[cantidad],Tabla1[articulo],C1149,Tabla1[id_item_bodega2],A1149,Tabla1[GRUPO],COMP!B86)</f>
        <v>0</v>
      </c>
      <c r="F1149">
        <f>+SUMIFS('INV. EDADES'!F:F,'INV. EDADES'!I:I,A1149,'INV. EDADES'!G:G,C1149)</f>
        <v>0</v>
      </c>
      <c r="G1149">
        <f t="shared" si="34"/>
        <v>0</v>
      </c>
      <c r="H1149" s="22">
        <f t="shared" si="35"/>
        <v>0</v>
      </c>
    </row>
    <row r="1150" spans="1:8">
      <c r="A1150" t="s">
        <v>445</v>
      </c>
      <c r="B1150" t="s">
        <v>490</v>
      </c>
      <c r="C1150">
        <v>10416</v>
      </c>
      <c r="D1150" t="s">
        <v>581</v>
      </c>
      <c r="E1150">
        <f>+SUMIFS(Tabla1[cantidad],Tabla1[articulo],C1150,Tabla1[id_item_bodega2],A1150,Tabla1[GRUPO],COMP!B87)</f>
        <v>0</v>
      </c>
      <c r="F1150">
        <f>+SUMIFS('INV. EDADES'!F:F,'INV. EDADES'!I:I,A1150,'INV. EDADES'!G:G,C1150)</f>
        <v>0</v>
      </c>
      <c r="G1150">
        <f t="shared" si="34"/>
        <v>0</v>
      </c>
      <c r="H1150" s="22">
        <f t="shared" si="35"/>
        <v>0</v>
      </c>
    </row>
    <row r="1151" spans="1:8">
      <c r="A1151" t="s">
        <v>445</v>
      </c>
      <c r="B1151" t="s">
        <v>490</v>
      </c>
      <c r="C1151">
        <v>10367</v>
      </c>
      <c r="D1151" t="s">
        <v>606</v>
      </c>
      <c r="E1151">
        <f>+SUMIFS(Tabla1[cantidad],Tabla1[articulo],C1151,Tabla1[id_item_bodega2],A1151,Tabla1[GRUPO],COMP!B88)</f>
        <v>0</v>
      </c>
      <c r="F1151">
        <f>+SUMIFS('INV. EDADES'!F:F,'INV. EDADES'!I:I,A1151,'INV. EDADES'!G:G,C1151)</f>
        <v>0</v>
      </c>
      <c r="G1151">
        <f t="shared" si="34"/>
        <v>0</v>
      </c>
      <c r="H1151" s="22">
        <f t="shared" si="35"/>
        <v>0</v>
      </c>
    </row>
    <row r="1152" spans="1:8">
      <c r="A1152" t="s">
        <v>445</v>
      </c>
      <c r="B1152" t="s">
        <v>490</v>
      </c>
      <c r="C1152">
        <v>10309</v>
      </c>
      <c r="D1152" t="s">
        <v>539</v>
      </c>
      <c r="E1152">
        <f>+SUMIFS(Tabla1[cantidad],Tabla1[articulo],C1152,Tabla1[id_item_bodega2],A1152,Tabla1[GRUPO],COMP!B89)</f>
        <v>0</v>
      </c>
      <c r="F1152">
        <f>+SUMIFS('INV. EDADES'!F:F,'INV. EDADES'!I:I,A1152,'INV. EDADES'!G:G,C1152)</f>
        <v>0</v>
      </c>
      <c r="G1152">
        <f t="shared" si="34"/>
        <v>0</v>
      </c>
      <c r="H1152" s="22">
        <f t="shared" si="35"/>
        <v>0</v>
      </c>
    </row>
    <row r="1153" spans="1:8">
      <c r="A1153" t="s">
        <v>445</v>
      </c>
      <c r="B1153" t="s">
        <v>490</v>
      </c>
      <c r="C1153">
        <v>10388</v>
      </c>
      <c r="D1153" t="s">
        <v>541</v>
      </c>
      <c r="E1153">
        <f>+SUMIFS(Tabla1[cantidad],Tabla1[articulo],C1153,Tabla1[id_item_bodega2],A1153,Tabla1[GRUPO],COMP!B90)</f>
        <v>0</v>
      </c>
      <c r="F1153">
        <f>+SUMIFS('INV. EDADES'!F:F,'INV. EDADES'!I:I,A1153,'INV. EDADES'!G:G,C1153)</f>
        <v>0</v>
      </c>
      <c r="G1153">
        <f t="shared" si="34"/>
        <v>0</v>
      </c>
      <c r="H1153" s="22">
        <f t="shared" si="35"/>
        <v>0</v>
      </c>
    </row>
    <row r="1154" spans="1:8">
      <c r="A1154" t="s">
        <v>445</v>
      </c>
      <c r="B1154" t="s">
        <v>490</v>
      </c>
      <c r="C1154">
        <v>10205</v>
      </c>
      <c r="D1154" t="s">
        <v>552</v>
      </c>
      <c r="E1154">
        <f>+SUMIFS(Tabla1[cantidad],Tabla1[articulo],C1154,Tabla1[id_item_bodega2],A1154,Tabla1[GRUPO],COMP!B91)</f>
        <v>0</v>
      </c>
      <c r="F1154">
        <f>+SUMIFS('INV. EDADES'!F:F,'INV. EDADES'!I:I,A1154,'INV. EDADES'!G:G,C1154)</f>
        <v>0</v>
      </c>
      <c r="G1154">
        <f t="shared" ref="G1154:G1217" si="36">+E1154-F1154</f>
        <v>0</v>
      </c>
      <c r="H1154" s="22">
        <f t="shared" ref="H1154:H1217" si="37">IFERROR(+G1154/E1154,0)</f>
        <v>0</v>
      </c>
    </row>
    <row r="1155" spans="1:8">
      <c r="A1155" t="s">
        <v>445</v>
      </c>
      <c r="B1155" t="s">
        <v>490</v>
      </c>
      <c r="C1155">
        <v>10307</v>
      </c>
      <c r="D1155" t="s">
        <v>538</v>
      </c>
      <c r="E1155">
        <f>+SUMIFS(Tabla1[cantidad],Tabla1[articulo],C1155,Tabla1[id_item_bodega2],A1155,Tabla1[GRUPO],COMP!B92)</f>
        <v>0</v>
      </c>
      <c r="F1155">
        <f>+SUMIFS('INV. EDADES'!F:F,'INV. EDADES'!I:I,A1155,'INV. EDADES'!G:G,C1155)</f>
        <v>0</v>
      </c>
      <c r="G1155">
        <f t="shared" si="36"/>
        <v>0</v>
      </c>
      <c r="H1155" s="22">
        <f t="shared" si="37"/>
        <v>0</v>
      </c>
    </row>
    <row r="1156" spans="1:8">
      <c r="A1156" t="s">
        <v>445</v>
      </c>
      <c r="B1156" t="s">
        <v>490</v>
      </c>
      <c r="C1156">
        <v>10380</v>
      </c>
      <c r="D1156" t="s">
        <v>565</v>
      </c>
      <c r="E1156">
        <f>+SUMIFS(Tabla1[cantidad],Tabla1[articulo],C1156,Tabla1[id_item_bodega2],A1156,Tabla1[GRUPO],COMP!B93)</f>
        <v>0</v>
      </c>
      <c r="F1156">
        <f>+SUMIFS('INV. EDADES'!F:F,'INV. EDADES'!I:I,A1156,'INV. EDADES'!G:G,C1156)</f>
        <v>0</v>
      </c>
      <c r="G1156">
        <f t="shared" si="36"/>
        <v>0</v>
      </c>
      <c r="H1156" s="22">
        <f t="shared" si="37"/>
        <v>0</v>
      </c>
    </row>
    <row r="1157" spans="1:8">
      <c r="A1157" t="s">
        <v>445</v>
      </c>
      <c r="B1157" t="s">
        <v>490</v>
      </c>
      <c r="C1157">
        <v>10409</v>
      </c>
      <c r="D1157" t="s">
        <v>566</v>
      </c>
      <c r="E1157">
        <f>+SUMIFS(Tabla1[cantidad],Tabla1[articulo],C1157,Tabla1[id_item_bodega2],A1157,Tabla1[GRUPO],COMP!B94)</f>
        <v>0</v>
      </c>
      <c r="F1157">
        <f>+SUMIFS('INV. EDADES'!F:F,'INV. EDADES'!I:I,A1157,'INV. EDADES'!G:G,C1157)</f>
        <v>0</v>
      </c>
      <c r="G1157">
        <f t="shared" si="36"/>
        <v>0</v>
      </c>
      <c r="H1157" s="22">
        <f t="shared" si="37"/>
        <v>0</v>
      </c>
    </row>
    <row r="1158" spans="1:8">
      <c r="A1158" t="s">
        <v>445</v>
      </c>
      <c r="B1158" t="s">
        <v>490</v>
      </c>
      <c r="C1158">
        <v>10411</v>
      </c>
      <c r="D1158" t="s">
        <v>543</v>
      </c>
      <c r="E1158">
        <f>+SUMIFS(Tabla1[cantidad],Tabla1[articulo],C1158,Tabla1[id_item_bodega2],A1158,Tabla1[GRUPO],COMP!B95)</f>
        <v>0</v>
      </c>
      <c r="F1158">
        <f>+SUMIFS('INV. EDADES'!F:F,'INV. EDADES'!I:I,A1158,'INV. EDADES'!G:G,C1158)</f>
        <v>0</v>
      </c>
      <c r="G1158">
        <f t="shared" si="36"/>
        <v>0</v>
      </c>
      <c r="H1158" s="22">
        <f t="shared" si="37"/>
        <v>0</v>
      </c>
    </row>
    <row r="1159" spans="1:8">
      <c r="A1159" t="s">
        <v>445</v>
      </c>
      <c r="B1159" t="s">
        <v>490</v>
      </c>
      <c r="C1159">
        <v>10511</v>
      </c>
      <c r="D1159" t="s">
        <v>547</v>
      </c>
      <c r="E1159">
        <f>+SUMIFS(Tabla1[cantidad],Tabla1[articulo],C1159,Tabla1[id_item_bodega2],A1159,Tabla1[GRUPO],COMP!B96)</f>
        <v>0</v>
      </c>
      <c r="F1159">
        <f>+SUMIFS('INV. EDADES'!F:F,'INV. EDADES'!I:I,A1159,'INV. EDADES'!G:G,C1159)</f>
        <v>0</v>
      </c>
      <c r="G1159">
        <f t="shared" si="36"/>
        <v>0</v>
      </c>
      <c r="H1159" s="22">
        <f t="shared" si="37"/>
        <v>0</v>
      </c>
    </row>
    <row r="1160" spans="1:8">
      <c r="A1160" t="s">
        <v>445</v>
      </c>
      <c r="B1160" t="s">
        <v>490</v>
      </c>
      <c r="C1160">
        <v>10588</v>
      </c>
      <c r="D1160" t="s">
        <v>549</v>
      </c>
      <c r="E1160">
        <f>+SUMIFS(Tabla1[cantidad],Tabla1[articulo],C1160,Tabla1[id_item_bodega2],A1160,Tabla1[GRUPO],COMP!B97)</f>
        <v>0</v>
      </c>
      <c r="F1160">
        <f>+SUMIFS('INV. EDADES'!F:F,'INV. EDADES'!I:I,A1160,'INV. EDADES'!G:G,C1160)</f>
        <v>0</v>
      </c>
      <c r="G1160">
        <f t="shared" si="36"/>
        <v>0</v>
      </c>
      <c r="H1160" s="22">
        <f t="shared" si="37"/>
        <v>0</v>
      </c>
    </row>
    <row r="1161" spans="1:8">
      <c r="A1161" t="s">
        <v>445</v>
      </c>
      <c r="B1161" t="s">
        <v>490</v>
      </c>
      <c r="C1161">
        <v>11301</v>
      </c>
      <c r="D1161" t="s">
        <v>550</v>
      </c>
      <c r="E1161">
        <f>+SUMIFS(Tabla1[cantidad],Tabla1[articulo],C1161,Tabla1[id_item_bodega2],A1161,Tabla1[GRUPO],COMP!B98)</f>
        <v>0</v>
      </c>
      <c r="F1161">
        <f>+SUMIFS('INV. EDADES'!F:F,'INV. EDADES'!I:I,A1161,'INV. EDADES'!G:G,C1161)</f>
        <v>0</v>
      </c>
      <c r="G1161">
        <f t="shared" si="36"/>
        <v>0</v>
      </c>
      <c r="H1161" s="22">
        <f t="shared" si="37"/>
        <v>0</v>
      </c>
    </row>
    <row r="1162" spans="1:8">
      <c r="A1162" t="s">
        <v>445</v>
      </c>
      <c r="B1162" t="s">
        <v>490</v>
      </c>
      <c r="C1162">
        <v>11401</v>
      </c>
      <c r="D1162" t="s">
        <v>583</v>
      </c>
      <c r="E1162">
        <f>+SUMIFS(Tabla1[cantidad],Tabla1[articulo],C1162,Tabla1[id_item_bodega2],A1162,Tabla1[GRUPO],COMP!B99)</f>
        <v>0</v>
      </c>
      <c r="F1162">
        <f>+SUMIFS('INV. EDADES'!F:F,'INV. EDADES'!I:I,A1162,'INV. EDADES'!G:G,C1162)</f>
        <v>0</v>
      </c>
      <c r="G1162">
        <f t="shared" si="36"/>
        <v>0</v>
      </c>
      <c r="H1162" s="22">
        <f t="shared" si="37"/>
        <v>0</v>
      </c>
    </row>
    <row r="1163" spans="1:8">
      <c r="A1163" t="s">
        <v>445</v>
      </c>
      <c r="B1163" t="s">
        <v>490</v>
      </c>
      <c r="C1163">
        <v>12301</v>
      </c>
      <c r="D1163" t="s">
        <v>578</v>
      </c>
      <c r="E1163">
        <f>+SUMIFS(Tabla1[cantidad],Tabla1[articulo],C1163,Tabla1[id_item_bodega2],A1163,Tabla1[GRUPO],COMP!B100)</f>
        <v>0</v>
      </c>
      <c r="F1163">
        <f>+SUMIFS('INV. EDADES'!F:F,'INV. EDADES'!I:I,A1163,'INV. EDADES'!G:G,C1163)</f>
        <v>0</v>
      </c>
      <c r="G1163">
        <f t="shared" si="36"/>
        <v>0</v>
      </c>
      <c r="H1163" s="22">
        <f t="shared" si="37"/>
        <v>0</v>
      </c>
    </row>
    <row r="1164" spans="1:8">
      <c r="A1164" t="s">
        <v>445</v>
      </c>
      <c r="B1164" t="s">
        <v>490</v>
      </c>
      <c r="C1164">
        <v>12460</v>
      </c>
      <c r="D1164" t="s">
        <v>585</v>
      </c>
      <c r="E1164">
        <f>+SUMIFS(Tabla1[cantidad],Tabla1[articulo],C1164,Tabla1[id_item_bodega2],A1164,Tabla1[GRUPO],COMP!B101)</f>
        <v>0</v>
      </c>
      <c r="F1164">
        <f>+SUMIFS('INV. EDADES'!F:F,'INV. EDADES'!I:I,A1164,'INV. EDADES'!G:G,C1164)</f>
        <v>0</v>
      </c>
      <c r="G1164">
        <f t="shared" si="36"/>
        <v>0</v>
      </c>
      <c r="H1164" s="22">
        <f t="shared" si="37"/>
        <v>0</v>
      </c>
    </row>
    <row r="1165" spans="1:8">
      <c r="A1165" t="s">
        <v>445</v>
      </c>
      <c r="B1165" t="s">
        <v>490</v>
      </c>
      <c r="C1165">
        <v>13203</v>
      </c>
      <c r="D1165" t="s">
        <v>551</v>
      </c>
      <c r="E1165">
        <f>+SUMIFS(Tabla1[cantidad],Tabla1[articulo],C1165,Tabla1[id_item_bodega2],A1165,Tabla1[GRUPO],COMP!B102)</f>
        <v>0</v>
      </c>
      <c r="F1165">
        <f>+SUMIFS('INV. EDADES'!F:F,'INV. EDADES'!I:I,A1165,'INV. EDADES'!G:G,C1165)</f>
        <v>0</v>
      </c>
      <c r="G1165">
        <f t="shared" si="36"/>
        <v>0</v>
      </c>
      <c r="H1165" s="22">
        <f t="shared" si="37"/>
        <v>0</v>
      </c>
    </row>
    <row r="1166" spans="1:8">
      <c r="A1166" t="s">
        <v>445</v>
      </c>
      <c r="B1166" t="s">
        <v>490</v>
      </c>
      <c r="C1166">
        <v>71901</v>
      </c>
      <c r="D1166" t="s">
        <v>47</v>
      </c>
      <c r="E1166">
        <f>+SUMIFS(Tabla1[cantidad],Tabla1[articulo],C1166,Tabla1[id_item_bodega2],A1166,Tabla1[GRUPO],COMP!B103)</f>
        <v>0</v>
      </c>
      <c r="F1166">
        <f>+SUMIFS('INV. EDADES'!F:F,'INV. EDADES'!I:I,A1166,'INV. EDADES'!G:G,C1166)</f>
        <v>0</v>
      </c>
      <c r="G1166">
        <f t="shared" si="36"/>
        <v>0</v>
      </c>
      <c r="H1166" s="22">
        <f t="shared" si="37"/>
        <v>0</v>
      </c>
    </row>
    <row r="1167" spans="1:8">
      <c r="A1167" t="s">
        <v>445</v>
      </c>
      <c r="B1167" t="s">
        <v>490</v>
      </c>
      <c r="C1167">
        <v>76401</v>
      </c>
      <c r="D1167" t="s">
        <v>533</v>
      </c>
      <c r="E1167">
        <f>+SUMIFS(Tabla1[cantidad],Tabla1[articulo],C1167,Tabla1[id_item_bodega2],A1167,Tabla1[GRUPO],COMP!B104)</f>
        <v>0</v>
      </c>
      <c r="F1167">
        <f>+SUMIFS('INV. EDADES'!F:F,'INV. EDADES'!I:I,A1167,'INV. EDADES'!G:G,C1167)</f>
        <v>0</v>
      </c>
      <c r="G1167">
        <f t="shared" si="36"/>
        <v>0</v>
      </c>
      <c r="H1167" s="22">
        <f t="shared" si="37"/>
        <v>0</v>
      </c>
    </row>
    <row r="1168" spans="1:8">
      <c r="A1168" t="s">
        <v>445</v>
      </c>
      <c r="B1168" t="s">
        <v>490</v>
      </c>
      <c r="C1168">
        <v>72101</v>
      </c>
      <c r="D1168" t="s">
        <v>582</v>
      </c>
      <c r="E1168">
        <f>+SUMIFS(Tabla1[cantidad],Tabla1[articulo],C1168,Tabla1[id_item_bodega2],A1168,Tabla1[GRUPO],COMP!B105)</f>
        <v>0</v>
      </c>
      <c r="F1168">
        <f>+SUMIFS('INV. EDADES'!F:F,'INV. EDADES'!I:I,A1168,'INV. EDADES'!G:G,C1168)</f>
        <v>0</v>
      </c>
      <c r="G1168">
        <f t="shared" si="36"/>
        <v>0</v>
      </c>
      <c r="H1168" s="22">
        <f t="shared" si="37"/>
        <v>0</v>
      </c>
    </row>
    <row r="1169" spans="1:8">
      <c r="A1169" t="s">
        <v>445</v>
      </c>
      <c r="B1169" t="s">
        <v>490</v>
      </c>
      <c r="C1169">
        <v>90</v>
      </c>
      <c r="D1169" t="s">
        <v>100</v>
      </c>
      <c r="E1169">
        <f>+SUMIFS(Tabla1[cantidad],Tabla1[articulo],C1169,Tabla1[id_item_bodega2],A1169,Tabla1[GRUPO],COMP!B106)</f>
        <v>0</v>
      </c>
      <c r="F1169">
        <f>+SUMIFS('INV. EDADES'!F:F,'INV. EDADES'!I:I,A1169,'INV. EDADES'!G:G,C1169)</f>
        <v>0</v>
      </c>
      <c r="G1169">
        <f t="shared" si="36"/>
        <v>0</v>
      </c>
      <c r="H1169" s="22">
        <f t="shared" si="37"/>
        <v>0</v>
      </c>
    </row>
    <row r="1170" spans="1:8">
      <c r="A1170" t="s">
        <v>445</v>
      </c>
      <c r="B1170" t="s">
        <v>490</v>
      </c>
      <c r="C1170">
        <v>10472</v>
      </c>
      <c r="D1170" t="s">
        <v>40</v>
      </c>
      <c r="E1170">
        <f>+SUMIFS(Tabla1[cantidad],Tabla1[articulo],C1170,Tabla1[id_item_bodega2],A1170,Tabla1[GRUPO],COMP!B49)</f>
        <v>0</v>
      </c>
      <c r="F1170">
        <f>+SUMIFS('INV. EDADES'!F:F,'INV. EDADES'!I:I,A1170,'INV. EDADES'!G:G,C1170)</f>
        <v>0</v>
      </c>
      <c r="G1170">
        <f t="shared" si="36"/>
        <v>0</v>
      </c>
      <c r="H1170" s="22">
        <f t="shared" si="37"/>
        <v>0</v>
      </c>
    </row>
    <row r="1171" spans="1:8">
      <c r="A1171" t="s">
        <v>445</v>
      </c>
      <c r="B1171" t="s">
        <v>490</v>
      </c>
      <c r="C1171">
        <v>76001</v>
      </c>
      <c r="D1171" t="s">
        <v>99</v>
      </c>
      <c r="E1171">
        <f>+SUMIFS(Tabla1[cantidad],Tabla1[articulo],C1171,Tabla1[id_item_bodega2],A1171,Tabla1[GRUPO],COMP!B1794)</f>
        <v>0</v>
      </c>
      <c r="F1171">
        <f>+SUMIFS('INV. EDADES'!F:F,'INV. EDADES'!I:I,A1171,'INV. EDADES'!G:G,C1171)</f>
        <v>0</v>
      </c>
      <c r="G1171">
        <f t="shared" si="36"/>
        <v>0</v>
      </c>
      <c r="H1171" s="22">
        <f t="shared" si="37"/>
        <v>0</v>
      </c>
    </row>
    <row r="1172" spans="1:8">
      <c r="A1172" t="s">
        <v>445</v>
      </c>
      <c r="B1172" t="s">
        <v>490</v>
      </c>
      <c r="C1172">
        <v>901</v>
      </c>
      <c r="D1172" t="s">
        <v>57</v>
      </c>
      <c r="E1172">
        <f>+SUMIFS(Tabla1[cantidad],Tabla1[articulo],C1172,Tabla1[id_item_bodega2],A1172,Tabla1[GRUPO],COMP!B1795)</f>
        <v>0</v>
      </c>
      <c r="F1172">
        <f>+SUMIFS('INV. EDADES'!F:F,'INV. EDADES'!I:I,A1172,'INV. EDADES'!G:G,C1172)</f>
        <v>0</v>
      </c>
      <c r="G1172">
        <f t="shared" si="36"/>
        <v>0</v>
      </c>
      <c r="H1172" s="22">
        <f t="shared" si="37"/>
        <v>0</v>
      </c>
    </row>
    <row r="1173" spans="1:8">
      <c r="A1173" t="s">
        <v>445</v>
      </c>
      <c r="B1173" t="s">
        <v>490</v>
      </c>
      <c r="C1173">
        <v>79201</v>
      </c>
      <c r="D1173" t="s">
        <v>50</v>
      </c>
      <c r="E1173">
        <f>+SUMIFS(Tabla1[cantidad],Tabla1[articulo],C1173,Tabla1[id_item_bodega2],A1173,Tabla1[GRUPO],COMP!B24)</f>
        <v>0</v>
      </c>
      <c r="F1173">
        <f>+SUMIFS('INV. EDADES'!F:F,'INV. EDADES'!I:I,A1173,'INV. EDADES'!G:G,C1173)</f>
        <v>0</v>
      </c>
      <c r="G1173">
        <f t="shared" si="36"/>
        <v>0</v>
      </c>
      <c r="H1173" s="22">
        <f t="shared" si="37"/>
        <v>0</v>
      </c>
    </row>
    <row r="1174" spans="1:8">
      <c r="A1174" t="s">
        <v>445</v>
      </c>
      <c r="B1174" t="s">
        <v>490</v>
      </c>
      <c r="C1174">
        <v>79101</v>
      </c>
      <c r="D1174" t="s">
        <v>57</v>
      </c>
      <c r="E1174">
        <f>+SUMIFS(Tabla1[cantidad],Tabla1[articulo],C1174,Tabla1[id_item_bodega2],A1174,Tabla1[GRUPO],COMP!B23)</f>
        <v>0</v>
      </c>
      <c r="F1174">
        <f>+SUMIFS('INV. EDADES'!F:F,'INV. EDADES'!I:I,A1174,'INV. EDADES'!G:G,C1174)</f>
        <v>0</v>
      </c>
      <c r="G1174">
        <f t="shared" si="36"/>
        <v>0</v>
      </c>
      <c r="H1174" s="22">
        <f t="shared" si="37"/>
        <v>0</v>
      </c>
    </row>
    <row r="1175" spans="1:8">
      <c r="A1175" t="s">
        <v>445</v>
      </c>
      <c r="B1175" t="s">
        <v>490</v>
      </c>
      <c r="C1175">
        <v>10403</v>
      </c>
      <c r="D1175" t="s">
        <v>35</v>
      </c>
      <c r="E1175">
        <f>+SUMIFS(Tabla1[cantidad],Tabla1[articulo],C1175,Tabla1[id_item_bodega2],A1175,Tabla1[GRUPO],COMP!B952)</f>
        <v>0</v>
      </c>
      <c r="F1175">
        <f>+SUMIFS('INV. EDADES'!F:F,'INV. EDADES'!I:I,A1175,'INV. EDADES'!G:G,C1175)</f>
        <v>0</v>
      </c>
      <c r="G1175">
        <f t="shared" si="36"/>
        <v>0</v>
      </c>
      <c r="H1175" s="22">
        <f t="shared" si="37"/>
        <v>0</v>
      </c>
    </row>
    <row r="1176" spans="1:8">
      <c r="A1176" t="s">
        <v>445</v>
      </c>
      <c r="B1176" t="s">
        <v>490</v>
      </c>
      <c r="C1176">
        <v>12270</v>
      </c>
      <c r="D1176" t="s">
        <v>62</v>
      </c>
      <c r="E1176">
        <f>+SUMIFS(Tabla1[cantidad],Tabla1[articulo],C1176,Tabla1[id_item_bodega2],A1176,Tabla1[GRUPO],COMP!B62)</f>
        <v>0</v>
      </c>
      <c r="F1176">
        <f>+SUMIFS('INV. EDADES'!F:F,'INV. EDADES'!I:I,A1176,'INV. EDADES'!G:G,C1176)</f>
        <v>0</v>
      </c>
      <c r="G1176">
        <f t="shared" si="36"/>
        <v>0</v>
      </c>
      <c r="H1176" s="22">
        <f t="shared" si="37"/>
        <v>0</v>
      </c>
    </row>
    <row r="1177" spans="1:8">
      <c r="A1177" t="s">
        <v>457</v>
      </c>
      <c r="B1177" t="s">
        <v>490</v>
      </c>
      <c r="C1177">
        <v>13401</v>
      </c>
      <c r="D1177" t="s">
        <v>77</v>
      </c>
      <c r="E1177">
        <f>+SUMIFS(Tabla1[cantidad],Tabla1[articulo],C1177,Tabla1[id_item_bodega2],A1177,Tabla1[GRUPO],COMP!B877)</f>
        <v>0</v>
      </c>
      <c r="F1177">
        <f>+SUMIFS('INV. EDADES'!F:F,'INV. EDADES'!I:I,A1177,'INV. EDADES'!G:G,C1177)</f>
        <v>0</v>
      </c>
      <c r="G1177">
        <f t="shared" si="36"/>
        <v>0</v>
      </c>
      <c r="H1177" s="22">
        <f t="shared" si="37"/>
        <v>0</v>
      </c>
    </row>
    <row r="1178" spans="1:8">
      <c r="A1178" t="s">
        <v>457</v>
      </c>
      <c r="B1178" t="s">
        <v>490</v>
      </c>
      <c r="C1178">
        <v>13311</v>
      </c>
      <c r="D1178" t="s">
        <v>580</v>
      </c>
      <c r="E1178">
        <f>+SUMIFS(Tabla1[cantidad],Tabla1[articulo],C1178,Tabla1[id_item_bodega2],A1178,Tabla1[GRUPO],COMP!B913)</f>
        <v>0</v>
      </c>
      <c r="F1178">
        <f>+SUMIFS('INV. EDADES'!F:F,'INV. EDADES'!I:I,A1178,'INV. EDADES'!G:G,C1178)</f>
        <v>0</v>
      </c>
      <c r="G1178">
        <f t="shared" si="36"/>
        <v>0</v>
      </c>
      <c r="H1178" s="22">
        <f t="shared" si="37"/>
        <v>0</v>
      </c>
    </row>
    <row r="1179" spans="1:8">
      <c r="A1179" t="s">
        <v>457</v>
      </c>
      <c r="B1179" t="s">
        <v>490</v>
      </c>
      <c r="C1179">
        <v>13303</v>
      </c>
      <c r="D1179" t="s">
        <v>75</v>
      </c>
      <c r="E1179">
        <f>+SUMIFS(Tabla1[cantidad],Tabla1[articulo],C1179,Tabla1[id_item_bodega2],A1179,Tabla1[GRUPO],COMP!B876)</f>
        <v>0</v>
      </c>
      <c r="F1179">
        <f>+SUMIFS('INV. EDADES'!F:F,'INV. EDADES'!I:I,A1179,'INV. EDADES'!G:G,C1179)</f>
        <v>0</v>
      </c>
      <c r="G1179">
        <f t="shared" si="36"/>
        <v>0</v>
      </c>
      <c r="H1179" s="22">
        <f t="shared" si="37"/>
        <v>0</v>
      </c>
    </row>
    <row r="1180" spans="1:8">
      <c r="A1180" t="s">
        <v>457</v>
      </c>
      <c r="B1180" t="s">
        <v>490</v>
      </c>
      <c r="C1180">
        <v>12347</v>
      </c>
      <c r="D1180" t="s">
        <v>74</v>
      </c>
      <c r="E1180">
        <f>+SUMIFS(Tabla1[cantidad],Tabla1[articulo],C1180,Tabla1[id_item_bodega2],A1180,Tabla1[GRUPO],COMP!B912)</f>
        <v>0</v>
      </c>
      <c r="F1180">
        <f>+SUMIFS('INV. EDADES'!F:F,'INV. EDADES'!I:I,A1180,'INV. EDADES'!G:G,C1180)</f>
        <v>0</v>
      </c>
      <c r="G1180">
        <f t="shared" si="36"/>
        <v>0</v>
      </c>
      <c r="H1180" s="22">
        <f t="shared" si="37"/>
        <v>0</v>
      </c>
    </row>
    <row r="1181" spans="1:8">
      <c r="A1181" t="s">
        <v>457</v>
      </c>
      <c r="B1181" t="s">
        <v>490</v>
      </c>
      <c r="C1181">
        <v>12459</v>
      </c>
      <c r="D1181" t="s">
        <v>66</v>
      </c>
      <c r="E1181">
        <f>+SUMIFS(Tabla1[cantidad],Tabla1[articulo],C1181,Tabla1[id_item_bodega2],A1181,Tabla1[GRUPO],COMP!B873)</f>
        <v>0</v>
      </c>
      <c r="F1181">
        <f>+SUMIFS('INV. EDADES'!F:F,'INV. EDADES'!I:I,A1181,'INV. EDADES'!G:G,C1181)</f>
        <v>0</v>
      </c>
      <c r="G1181">
        <f t="shared" si="36"/>
        <v>0</v>
      </c>
      <c r="H1181" s="22">
        <f t="shared" si="37"/>
        <v>0</v>
      </c>
    </row>
    <row r="1182" spans="1:8">
      <c r="A1182" t="s">
        <v>457</v>
      </c>
      <c r="B1182" t="s">
        <v>490</v>
      </c>
      <c r="C1182">
        <v>72001</v>
      </c>
      <c r="D1182" t="s">
        <v>23</v>
      </c>
      <c r="E1182">
        <f>+SUMIFS(Tabla1[cantidad],Tabla1[articulo],C1182,Tabla1[id_item_bodega2],A1182,Tabla1[GRUPO],COMP!B843)</f>
        <v>0</v>
      </c>
      <c r="F1182">
        <f>+SUMIFS('INV. EDADES'!F:F,'INV. EDADES'!I:I,A1182,'INV. EDADES'!G:G,C1182)</f>
        <v>0</v>
      </c>
      <c r="G1182">
        <f t="shared" si="36"/>
        <v>0</v>
      </c>
      <c r="H1182" s="22">
        <f t="shared" si="37"/>
        <v>0</v>
      </c>
    </row>
    <row r="1183" spans="1:8">
      <c r="A1183" t="s">
        <v>457</v>
      </c>
      <c r="B1183" t="s">
        <v>490</v>
      </c>
      <c r="C1183">
        <v>10102</v>
      </c>
      <c r="D1183" t="s">
        <v>24</v>
      </c>
      <c r="E1183">
        <f>+SUMIFS(Tabla1[cantidad],Tabla1[articulo],C1183,Tabla1[id_item_bodega2],A1183,Tabla1[GRUPO],COMP!B844)</f>
        <v>0</v>
      </c>
      <c r="F1183">
        <f>+SUMIFS('INV. EDADES'!F:F,'INV. EDADES'!I:I,A1183,'INV. EDADES'!G:G,C1183)</f>
        <v>0</v>
      </c>
      <c r="G1183">
        <f t="shared" si="36"/>
        <v>0</v>
      </c>
      <c r="H1183" s="22">
        <f t="shared" si="37"/>
        <v>0</v>
      </c>
    </row>
    <row r="1184" spans="1:8">
      <c r="A1184" t="s">
        <v>457</v>
      </c>
      <c r="B1184" t="s">
        <v>490</v>
      </c>
      <c r="C1184">
        <v>10301</v>
      </c>
      <c r="D1184" t="s">
        <v>30</v>
      </c>
      <c r="E1184">
        <f>+SUMIFS(Tabla1[cantidad],Tabla1[articulo],C1184,Tabla1[id_item_bodega2],A1184,Tabla1[GRUPO],COMP!B846)</f>
        <v>0</v>
      </c>
      <c r="F1184">
        <f>+SUMIFS('INV. EDADES'!F:F,'INV. EDADES'!I:I,A1184,'INV. EDADES'!G:G,C1184)</f>
        <v>0</v>
      </c>
      <c r="G1184">
        <f t="shared" si="36"/>
        <v>0</v>
      </c>
      <c r="H1184" s="22">
        <f t="shared" si="37"/>
        <v>0</v>
      </c>
    </row>
    <row r="1185" spans="1:8">
      <c r="A1185" t="s">
        <v>457</v>
      </c>
      <c r="B1185" t="s">
        <v>490</v>
      </c>
      <c r="C1185">
        <v>10473</v>
      </c>
      <c r="D1185" t="s">
        <v>544</v>
      </c>
      <c r="E1185">
        <f>+SUMIFS(Tabla1[cantidad],Tabla1[articulo],C1185,Tabla1[id_item_bodega2],A1185,Tabla1[GRUPO],COMP!B910)</f>
        <v>0</v>
      </c>
      <c r="F1185">
        <f>+SUMIFS('INV. EDADES'!F:F,'INV. EDADES'!I:I,A1185,'INV. EDADES'!G:G,C1185)</f>
        <v>0</v>
      </c>
      <c r="G1185">
        <f t="shared" si="36"/>
        <v>0</v>
      </c>
      <c r="H1185" s="22">
        <f t="shared" si="37"/>
        <v>0</v>
      </c>
    </row>
    <row r="1186" spans="1:8">
      <c r="A1186" t="s">
        <v>457</v>
      </c>
      <c r="B1186" t="s">
        <v>490</v>
      </c>
      <c r="C1186">
        <v>10358</v>
      </c>
      <c r="D1186" t="s">
        <v>33</v>
      </c>
      <c r="E1186">
        <f>+SUMIFS(Tabla1[cantidad],Tabla1[articulo],C1186,Tabla1[id_item_bodega2],A1186,Tabla1[GRUPO],COMP!B849)</f>
        <v>0</v>
      </c>
      <c r="F1186">
        <f>+SUMIFS('INV. EDADES'!F:F,'INV. EDADES'!I:I,A1186,'INV. EDADES'!G:G,C1186)</f>
        <v>0</v>
      </c>
      <c r="G1186">
        <f t="shared" si="36"/>
        <v>0</v>
      </c>
      <c r="H1186" s="22">
        <f t="shared" si="37"/>
        <v>0</v>
      </c>
    </row>
    <row r="1187" spans="1:8">
      <c r="A1187" t="s">
        <v>457</v>
      </c>
      <c r="B1187" t="s">
        <v>490</v>
      </c>
      <c r="C1187">
        <v>10401</v>
      </c>
      <c r="D1187" t="s">
        <v>34</v>
      </c>
      <c r="E1187">
        <f>+SUMIFS(Tabla1[cantidad],Tabla1[articulo],C1187,Tabla1[id_item_bodega2],A1187,Tabla1[GRUPO],COMP!B850)</f>
        <v>0</v>
      </c>
      <c r="F1187">
        <f>+SUMIFS('INV. EDADES'!F:F,'INV. EDADES'!I:I,A1187,'INV. EDADES'!G:G,C1187)</f>
        <v>0</v>
      </c>
      <c r="G1187">
        <f t="shared" si="36"/>
        <v>0</v>
      </c>
      <c r="H1187" s="22">
        <f t="shared" si="37"/>
        <v>0</v>
      </c>
    </row>
    <row r="1188" spans="1:8">
      <c r="A1188" t="s">
        <v>457</v>
      </c>
      <c r="B1188" t="s">
        <v>490</v>
      </c>
      <c r="C1188">
        <v>10457</v>
      </c>
      <c r="D1188" t="s">
        <v>38</v>
      </c>
      <c r="E1188">
        <f>+SUMIFS(Tabla1[cantidad],Tabla1[articulo],C1188,Tabla1[id_item_bodega2],A1188,Tabla1[GRUPO],COMP!B853)</f>
        <v>0</v>
      </c>
      <c r="F1188">
        <f>+SUMIFS('INV. EDADES'!F:F,'INV. EDADES'!I:I,A1188,'INV. EDADES'!G:G,C1188)</f>
        <v>0</v>
      </c>
      <c r="G1188">
        <f t="shared" si="36"/>
        <v>0</v>
      </c>
      <c r="H1188" s="22">
        <f t="shared" si="37"/>
        <v>0</v>
      </c>
    </row>
    <row r="1189" spans="1:8">
      <c r="A1189" t="s">
        <v>457</v>
      </c>
      <c r="B1189" t="s">
        <v>490</v>
      </c>
      <c r="C1189">
        <v>10469</v>
      </c>
      <c r="D1189" t="s">
        <v>39</v>
      </c>
      <c r="E1189">
        <f>+SUMIFS(Tabla1[cantidad],Tabla1[articulo],C1189,Tabla1[id_item_bodega2],A1189,Tabla1[GRUPO],COMP!B854)</f>
        <v>0</v>
      </c>
      <c r="F1189">
        <f>+SUMIFS('INV. EDADES'!F:F,'INV. EDADES'!I:I,A1189,'INV. EDADES'!G:G,C1189)</f>
        <v>0</v>
      </c>
      <c r="G1189">
        <f t="shared" si="36"/>
        <v>0</v>
      </c>
      <c r="H1189" s="22">
        <f t="shared" si="37"/>
        <v>0</v>
      </c>
    </row>
    <row r="1190" spans="1:8">
      <c r="A1190" t="s">
        <v>457</v>
      </c>
      <c r="B1190" t="s">
        <v>490</v>
      </c>
      <c r="C1190">
        <v>10501</v>
      </c>
      <c r="D1190" t="s">
        <v>41</v>
      </c>
      <c r="E1190">
        <f>+SUMIFS(Tabla1[cantidad],Tabla1[articulo],C1190,Tabla1[id_item_bodega2],A1190,Tabla1[GRUPO],COMP!B855)</f>
        <v>0</v>
      </c>
      <c r="F1190">
        <f>+SUMIFS('INV. EDADES'!F:F,'INV. EDADES'!I:I,A1190,'INV. EDADES'!G:G,C1190)</f>
        <v>0</v>
      </c>
      <c r="G1190">
        <f t="shared" si="36"/>
        <v>0</v>
      </c>
      <c r="H1190" s="22">
        <f t="shared" si="37"/>
        <v>0</v>
      </c>
    </row>
    <row r="1191" spans="1:8">
      <c r="A1191" t="s">
        <v>457</v>
      </c>
      <c r="B1191" t="s">
        <v>490</v>
      </c>
      <c r="C1191">
        <v>10601</v>
      </c>
      <c r="D1191" t="s">
        <v>44</v>
      </c>
      <c r="E1191">
        <f>+SUMIFS(Tabla1[cantidad],Tabla1[articulo],C1191,Tabla1[id_item_bodega2],A1191,Tabla1[GRUPO],COMP!B857)</f>
        <v>0</v>
      </c>
      <c r="F1191">
        <f>+SUMIFS('INV. EDADES'!F:F,'INV. EDADES'!I:I,A1191,'INV. EDADES'!G:G,C1191)</f>
        <v>0</v>
      </c>
      <c r="G1191">
        <f t="shared" si="36"/>
        <v>0</v>
      </c>
      <c r="H1191" s="22">
        <f t="shared" si="37"/>
        <v>0</v>
      </c>
    </row>
    <row r="1192" spans="1:8">
      <c r="A1192" t="s">
        <v>457</v>
      </c>
      <c r="B1192" t="s">
        <v>490</v>
      </c>
      <c r="C1192">
        <v>13559</v>
      </c>
      <c r="D1192" t="s">
        <v>429</v>
      </c>
      <c r="E1192">
        <f>+SUMIFS(Tabla1[cantidad],Tabla1[articulo],C1192,Tabla1[id_item_bodega2],A1192,Tabla1[GRUPO],COMP!B858)</f>
        <v>0</v>
      </c>
      <c r="F1192">
        <f>+SUMIFS('INV. EDADES'!F:F,'INV. EDADES'!I:I,A1192,'INV. EDADES'!G:G,C1192)</f>
        <v>0</v>
      </c>
      <c r="G1192">
        <f t="shared" si="36"/>
        <v>0</v>
      </c>
      <c r="H1192" s="22">
        <f t="shared" si="37"/>
        <v>0</v>
      </c>
    </row>
    <row r="1193" spans="1:8">
      <c r="A1193" t="s">
        <v>457</v>
      </c>
      <c r="B1193" t="s">
        <v>490</v>
      </c>
      <c r="C1193">
        <v>72002</v>
      </c>
      <c r="D1193" t="s">
        <v>48</v>
      </c>
      <c r="E1193">
        <f>+SUMIFS(Tabla1[cantidad],Tabla1[articulo],C1193,Tabla1[id_item_bodega2],A1193,Tabla1[GRUPO],COMP!B859)</f>
        <v>0</v>
      </c>
      <c r="F1193">
        <f>+SUMIFS('INV. EDADES'!F:F,'INV. EDADES'!I:I,A1193,'INV. EDADES'!G:G,C1193)</f>
        <v>0</v>
      </c>
      <c r="G1193">
        <f t="shared" si="36"/>
        <v>0</v>
      </c>
      <c r="H1193" s="22">
        <f t="shared" si="37"/>
        <v>0</v>
      </c>
    </row>
    <row r="1194" spans="1:8">
      <c r="A1194" t="s">
        <v>457</v>
      </c>
      <c r="B1194" t="s">
        <v>490</v>
      </c>
      <c r="C1194">
        <v>72012</v>
      </c>
      <c r="D1194" t="s">
        <v>55</v>
      </c>
      <c r="E1194">
        <f>+SUMIFS(Tabla1[cantidad],Tabla1[articulo],C1194,Tabla1[id_item_bodega2],A1194,Tabla1[GRUPO],COMP!B860)</f>
        <v>0</v>
      </c>
      <c r="F1194">
        <f>+SUMIFS('INV. EDADES'!F:F,'INV. EDADES'!I:I,A1194,'INV. EDADES'!G:G,C1194)</f>
        <v>0</v>
      </c>
      <c r="G1194">
        <f t="shared" si="36"/>
        <v>0</v>
      </c>
      <c r="H1194" s="22">
        <f t="shared" si="37"/>
        <v>0</v>
      </c>
    </row>
    <row r="1195" spans="1:8">
      <c r="A1195" t="s">
        <v>457</v>
      </c>
      <c r="B1195" t="s">
        <v>490</v>
      </c>
      <c r="C1195">
        <v>73001</v>
      </c>
      <c r="D1195" t="s">
        <v>49</v>
      </c>
      <c r="E1195">
        <f>+SUMIFS(Tabla1[cantidad],Tabla1[articulo],C1195,Tabla1[id_item_bodega2],A1195,Tabla1[GRUPO],COMP!B861)</f>
        <v>0</v>
      </c>
      <c r="F1195">
        <f>+SUMIFS('INV. EDADES'!F:F,'INV. EDADES'!I:I,A1195,'INV. EDADES'!G:G,C1195)</f>
        <v>0</v>
      </c>
      <c r="G1195">
        <f t="shared" si="36"/>
        <v>0</v>
      </c>
      <c r="H1195" s="22">
        <f t="shared" si="37"/>
        <v>0</v>
      </c>
    </row>
    <row r="1196" spans="1:8">
      <c r="A1196" t="s">
        <v>457</v>
      </c>
      <c r="B1196" t="s">
        <v>490</v>
      </c>
      <c r="C1196">
        <v>73012</v>
      </c>
      <c r="D1196" t="s">
        <v>56</v>
      </c>
      <c r="E1196">
        <f>+SUMIFS(Tabla1[cantidad],Tabla1[articulo],C1196,Tabla1[id_item_bodega2],A1196,Tabla1[GRUPO],COMP!B862)</f>
        <v>0</v>
      </c>
      <c r="F1196">
        <f>+SUMIFS('INV. EDADES'!F:F,'INV. EDADES'!I:I,A1196,'INV. EDADES'!G:G,C1196)</f>
        <v>0</v>
      </c>
      <c r="G1196">
        <f t="shared" si="36"/>
        <v>0</v>
      </c>
      <c r="H1196" s="22">
        <f t="shared" si="37"/>
        <v>0</v>
      </c>
    </row>
    <row r="1197" spans="1:8">
      <c r="A1197" t="s">
        <v>457</v>
      </c>
      <c r="B1197" t="s">
        <v>490</v>
      </c>
      <c r="C1197">
        <v>10103</v>
      </c>
      <c r="D1197" t="s">
        <v>60</v>
      </c>
      <c r="E1197">
        <f>+SUMIFS(Tabla1[cantidad],Tabla1[articulo],C1197,Tabla1[id_item_bodega2],A1197,Tabla1[GRUPO],COMP!B866)</f>
        <v>0</v>
      </c>
      <c r="F1197">
        <f>+SUMIFS('INV. EDADES'!F:F,'INV. EDADES'!I:I,A1197,'INV. EDADES'!G:G,C1197)</f>
        <v>0</v>
      </c>
      <c r="G1197">
        <f t="shared" si="36"/>
        <v>0</v>
      </c>
      <c r="H1197" s="22">
        <f t="shared" si="37"/>
        <v>0</v>
      </c>
    </row>
    <row r="1198" spans="1:8">
      <c r="A1198" t="s">
        <v>457</v>
      </c>
      <c r="B1198" t="s">
        <v>490</v>
      </c>
      <c r="C1198">
        <v>10303</v>
      </c>
      <c r="D1198" t="s">
        <v>32</v>
      </c>
      <c r="E1198">
        <f>+SUMIFS(Tabla1[cantidad],Tabla1[articulo],C1198,Tabla1[id_item_bodega2],A1198,Tabla1[GRUPO],COMP!B867)</f>
        <v>0</v>
      </c>
      <c r="F1198">
        <f>+SUMIFS('INV. EDADES'!F:F,'INV. EDADES'!I:I,A1198,'INV. EDADES'!G:G,C1198)</f>
        <v>0</v>
      </c>
      <c r="G1198">
        <f t="shared" si="36"/>
        <v>0</v>
      </c>
      <c r="H1198" s="22">
        <f t="shared" si="37"/>
        <v>0</v>
      </c>
    </row>
    <row r="1199" spans="1:8">
      <c r="A1199" t="s">
        <v>457</v>
      </c>
      <c r="B1199" t="s">
        <v>490</v>
      </c>
      <c r="C1199">
        <v>10406</v>
      </c>
      <c r="D1199" t="s">
        <v>72</v>
      </c>
      <c r="E1199">
        <f>+SUMIFS(Tabla1[cantidad],Tabla1[articulo],C1199,Tabla1[id_item_bodega2],A1199,Tabla1[GRUPO],COMP!B869)</f>
        <v>0</v>
      </c>
      <c r="F1199">
        <f>+SUMIFS('INV. EDADES'!F:F,'INV. EDADES'!I:I,A1199,'INV. EDADES'!G:G,C1199)</f>
        <v>0</v>
      </c>
      <c r="G1199">
        <f t="shared" si="36"/>
        <v>0</v>
      </c>
      <c r="H1199" s="22">
        <f t="shared" si="37"/>
        <v>0</v>
      </c>
    </row>
    <row r="1200" spans="1:8">
      <c r="A1200" t="s">
        <v>457</v>
      </c>
      <c r="B1200" t="s">
        <v>490</v>
      </c>
      <c r="C1200">
        <v>10480</v>
      </c>
      <c r="D1200" t="s">
        <v>545</v>
      </c>
      <c r="E1200">
        <f>+SUMIFS(Tabla1[cantidad],Tabla1[articulo],C1200,Tabla1[id_item_bodega2],A1200,Tabla1[GRUPO],COMP!B870)</f>
        <v>0</v>
      </c>
      <c r="F1200">
        <f>+SUMIFS('INV. EDADES'!F:F,'INV. EDADES'!I:I,A1200,'INV. EDADES'!G:G,C1200)</f>
        <v>0</v>
      </c>
      <c r="G1200">
        <f t="shared" si="36"/>
        <v>0</v>
      </c>
      <c r="H1200" s="22">
        <f t="shared" si="37"/>
        <v>0</v>
      </c>
    </row>
    <row r="1201" spans="1:8">
      <c r="A1201" t="s">
        <v>457</v>
      </c>
      <c r="B1201" t="s">
        <v>490</v>
      </c>
      <c r="C1201">
        <v>13480</v>
      </c>
      <c r="D1201" t="s">
        <v>469</v>
      </c>
      <c r="E1201">
        <f>+SUMIFS(Tabla1[cantidad],Tabla1[articulo],C1201,Tabla1[id_item_bodega2],A1201,Tabla1[GRUPO],COMP!B874)</f>
        <v>0</v>
      </c>
      <c r="F1201">
        <f>+SUMIFS('INV. EDADES'!F:F,'INV. EDADES'!I:I,A1201,'INV. EDADES'!G:G,C1201)</f>
        <v>0</v>
      </c>
      <c r="G1201">
        <f t="shared" si="36"/>
        <v>0</v>
      </c>
      <c r="H1201" s="22">
        <f t="shared" si="37"/>
        <v>0</v>
      </c>
    </row>
    <row r="1202" spans="1:8">
      <c r="A1202" t="s">
        <v>457</v>
      </c>
      <c r="B1202" t="s">
        <v>490</v>
      </c>
      <c r="C1202">
        <v>100</v>
      </c>
      <c r="D1202" t="s">
        <v>96</v>
      </c>
      <c r="E1202">
        <f>+SUMIFS(Tabla1[cantidad],Tabla1[articulo],C1202,Tabla1[id_item_bodega2],A1202,Tabla1[GRUPO],COMP!B878)</f>
        <v>0</v>
      </c>
      <c r="F1202">
        <f>+SUMIFS('INV. EDADES'!F:F,'INV. EDADES'!I:I,A1202,'INV. EDADES'!G:G,C1202)</f>
        <v>0</v>
      </c>
      <c r="G1202">
        <f t="shared" si="36"/>
        <v>0</v>
      </c>
      <c r="H1202" s="22">
        <f t="shared" si="37"/>
        <v>0</v>
      </c>
    </row>
    <row r="1203" spans="1:8">
      <c r="A1203" t="s">
        <v>457</v>
      </c>
      <c r="B1203" t="s">
        <v>490</v>
      </c>
      <c r="C1203">
        <v>72501</v>
      </c>
      <c r="D1203" t="s">
        <v>78</v>
      </c>
      <c r="E1203">
        <f>+SUMIFS(Tabla1[cantidad],Tabla1[articulo],C1203,Tabla1[id_item_bodega2],A1203,Tabla1[GRUPO],COMP!B879)</f>
        <v>0</v>
      </c>
      <c r="F1203">
        <f>+SUMIFS('INV. EDADES'!F:F,'INV. EDADES'!I:I,A1203,'INV. EDADES'!G:G,C1203)</f>
        <v>0</v>
      </c>
      <c r="G1203">
        <f t="shared" si="36"/>
        <v>0</v>
      </c>
      <c r="H1203" s="22">
        <f t="shared" si="37"/>
        <v>0</v>
      </c>
    </row>
    <row r="1204" spans="1:8">
      <c r="A1204" t="s">
        <v>457</v>
      </c>
      <c r="B1204" t="s">
        <v>490</v>
      </c>
      <c r="C1204">
        <v>10104</v>
      </c>
      <c r="D1204" t="s">
        <v>84</v>
      </c>
      <c r="E1204">
        <f>+SUMIFS(Tabla1[cantidad],Tabla1[articulo],C1204,Tabla1[id_item_bodega2],A1204,Tabla1[GRUPO],COMP!B881)</f>
        <v>0</v>
      </c>
      <c r="F1204">
        <f>+SUMIFS('INV. EDADES'!F:F,'INV. EDADES'!I:I,A1204,'INV. EDADES'!G:G,C1204)</f>
        <v>0</v>
      </c>
      <c r="G1204">
        <f t="shared" si="36"/>
        <v>0</v>
      </c>
      <c r="H1204" s="22">
        <f t="shared" si="37"/>
        <v>0</v>
      </c>
    </row>
    <row r="1205" spans="1:8">
      <c r="A1205" t="s">
        <v>457</v>
      </c>
      <c r="B1205" t="s">
        <v>490</v>
      </c>
      <c r="C1205">
        <v>300</v>
      </c>
      <c r="D1205" t="s">
        <v>99</v>
      </c>
      <c r="E1205">
        <f>+SUMIFS(Tabla1[cantidad],Tabla1[articulo],C1205,Tabla1[id_item_bodega2],A1205,Tabla1[GRUPO],COMP!B882)</f>
        <v>0</v>
      </c>
      <c r="F1205">
        <f>+SUMIFS('INV. EDADES'!F:F,'INV. EDADES'!I:I,A1205,'INV. EDADES'!G:G,C1205)</f>
        <v>0</v>
      </c>
      <c r="G1205">
        <f t="shared" si="36"/>
        <v>0</v>
      </c>
      <c r="H1205" s="22">
        <f t="shared" si="37"/>
        <v>0</v>
      </c>
    </row>
    <row r="1206" spans="1:8">
      <c r="A1206" t="s">
        <v>457</v>
      </c>
      <c r="B1206" t="s">
        <v>490</v>
      </c>
      <c r="C1206">
        <v>52378</v>
      </c>
      <c r="D1206" t="s">
        <v>69</v>
      </c>
      <c r="E1206">
        <f>+SUMIFS(Tabla1[cantidad],Tabla1[articulo],C1206,Tabla1[id_item_bodega2],A1206,Tabla1[GRUPO],COMP!B883)</f>
        <v>0</v>
      </c>
      <c r="F1206">
        <f>+SUMIFS('INV. EDADES'!F:F,'INV. EDADES'!I:I,A1206,'INV. EDADES'!G:G,C1206)</f>
        <v>0</v>
      </c>
      <c r="G1206">
        <f t="shared" si="36"/>
        <v>0</v>
      </c>
      <c r="H1206" s="22">
        <f t="shared" si="37"/>
        <v>0</v>
      </c>
    </row>
    <row r="1207" spans="1:8">
      <c r="A1207" t="s">
        <v>457</v>
      </c>
      <c r="B1207" t="s">
        <v>490</v>
      </c>
      <c r="C1207">
        <v>10203</v>
      </c>
      <c r="D1207" t="s">
        <v>29</v>
      </c>
      <c r="E1207">
        <f>+SUMIFS(Tabla1[cantidad],Tabla1[articulo],C1207,Tabla1[id_item_bodega2],A1207,Tabla1[GRUPO],COMP!B884)</f>
        <v>0</v>
      </c>
      <c r="F1207">
        <f>+SUMIFS('INV. EDADES'!F:F,'INV. EDADES'!I:I,A1207,'INV. EDADES'!G:G,C1207)</f>
        <v>0</v>
      </c>
      <c r="G1207">
        <f t="shared" si="36"/>
        <v>0</v>
      </c>
      <c r="H1207" s="22">
        <f t="shared" si="37"/>
        <v>0</v>
      </c>
    </row>
    <row r="1208" spans="1:8">
      <c r="A1208" t="s">
        <v>457</v>
      </c>
      <c r="B1208" t="s">
        <v>490</v>
      </c>
      <c r="C1208">
        <v>12370</v>
      </c>
      <c r="D1208" t="s">
        <v>64</v>
      </c>
      <c r="E1208">
        <f>+SUMIFS(Tabla1[cantidad],Tabla1[articulo],C1208,Tabla1[id_item_bodega2],A1208,Tabla1[GRUPO],COMP!B885)</f>
        <v>0</v>
      </c>
      <c r="F1208">
        <f>+SUMIFS('INV. EDADES'!F:F,'INV. EDADES'!I:I,A1208,'INV. EDADES'!G:G,C1208)</f>
        <v>0</v>
      </c>
      <c r="G1208">
        <f t="shared" si="36"/>
        <v>0</v>
      </c>
      <c r="H1208" s="22">
        <f t="shared" si="37"/>
        <v>0</v>
      </c>
    </row>
    <row r="1209" spans="1:8">
      <c r="A1209" t="s">
        <v>457</v>
      </c>
      <c r="B1209" t="s">
        <v>490</v>
      </c>
      <c r="C1209">
        <v>52377</v>
      </c>
      <c r="D1209" t="s">
        <v>134</v>
      </c>
      <c r="E1209">
        <f>+SUMIFS(Tabla1[cantidad],Tabla1[articulo],C1209,Tabla1[id_item_bodega2],A1209,Tabla1[GRUPO],COMP!B886)</f>
        <v>0</v>
      </c>
      <c r="F1209">
        <f>+SUMIFS('INV. EDADES'!F:F,'INV. EDADES'!I:I,A1209,'INV. EDADES'!G:G,C1209)</f>
        <v>0</v>
      </c>
      <c r="G1209">
        <f t="shared" si="36"/>
        <v>0</v>
      </c>
      <c r="H1209" s="22">
        <f t="shared" si="37"/>
        <v>0</v>
      </c>
    </row>
    <row r="1210" spans="1:8">
      <c r="A1210" t="s">
        <v>457</v>
      </c>
      <c r="B1210" t="s">
        <v>490</v>
      </c>
      <c r="C1210">
        <v>10306</v>
      </c>
      <c r="D1210" t="s">
        <v>226</v>
      </c>
      <c r="E1210">
        <f>+SUMIFS(Tabla1[cantidad],Tabla1[articulo],C1210,Tabla1[id_item_bodega2],A1210,Tabla1[GRUPO],COMP!B887)</f>
        <v>0</v>
      </c>
      <c r="F1210">
        <f>+SUMIFS('INV. EDADES'!F:F,'INV. EDADES'!I:I,A1210,'INV. EDADES'!G:G,C1210)</f>
        <v>0</v>
      </c>
      <c r="G1210">
        <f t="shared" si="36"/>
        <v>0</v>
      </c>
      <c r="H1210" s="22">
        <f t="shared" si="37"/>
        <v>0</v>
      </c>
    </row>
    <row r="1211" spans="1:8">
      <c r="A1211" t="s">
        <v>457</v>
      </c>
      <c r="B1211" t="s">
        <v>490</v>
      </c>
      <c r="C1211">
        <v>10311</v>
      </c>
      <c r="D1211" t="s">
        <v>467</v>
      </c>
      <c r="E1211">
        <f>+SUMIFS(Tabla1[cantidad],Tabla1[articulo],C1211,Tabla1[id_item_bodega2],A1211,Tabla1[GRUPO],COMP!B888)</f>
        <v>0</v>
      </c>
      <c r="F1211">
        <f>+SUMIFS('INV. EDADES'!F:F,'INV. EDADES'!I:I,A1211,'INV. EDADES'!G:G,C1211)</f>
        <v>0</v>
      </c>
      <c r="G1211">
        <f t="shared" si="36"/>
        <v>0</v>
      </c>
      <c r="H1211" s="22">
        <f t="shared" si="37"/>
        <v>0</v>
      </c>
    </row>
    <row r="1212" spans="1:8">
      <c r="A1212" t="s">
        <v>457</v>
      </c>
      <c r="B1212" t="s">
        <v>490</v>
      </c>
      <c r="C1212">
        <v>10472</v>
      </c>
      <c r="D1212" t="s">
        <v>40</v>
      </c>
      <c r="E1212">
        <f>+SUMIFS(Tabla1[cantidad],Tabla1[articulo],C1212,Tabla1[id_item_bodega2],A1212,Tabla1[GRUPO],COMP!B889)</f>
        <v>0</v>
      </c>
      <c r="F1212">
        <f>+SUMIFS('INV. EDADES'!F:F,'INV. EDADES'!I:I,A1212,'INV. EDADES'!G:G,C1212)</f>
        <v>0</v>
      </c>
      <c r="G1212">
        <f t="shared" si="36"/>
        <v>0</v>
      </c>
      <c r="H1212" s="22">
        <f t="shared" si="37"/>
        <v>0</v>
      </c>
    </row>
    <row r="1213" spans="1:8">
      <c r="A1213" t="s">
        <v>457</v>
      </c>
      <c r="B1213" t="s">
        <v>490</v>
      </c>
      <c r="C1213">
        <v>13359</v>
      </c>
      <c r="D1213" t="s">
        <v>468</v>
      </c>
      <c r="E1213">
        <f>+SUMIFS(Tabla1[cantidad],Tabla1[articulo],C1213,Tabla1[id_item_bodega2],A1213,Tabla1[GRUPO],COMP!B890)</f>
        <v>0</v>
      </c>
      <c r="F1213">
        <f>+SUMIFS('INV. EDADES'!F:F,'INV. EDADES'!I:I,A1213,'INV. EDADES'!G:G,C1213)</f>
        <v>0</v>
      </c>
      <c r="G1213">
        <f t="shared" si="36"/>
        <v>0</v>
      </c>
      <c r="H1213" s="22">
        <f t="shared" si="37"/>
        <v>0</v>
      </c>
    </row>
    <row r="1214" spans="1:8">
      <c r="A1214" t="s">
        <v>457</v>
      </c>
      <c r="B1214" t="s">
        <v>490</v>
      </c>
      <c r="C1214">
        <v>13403</v>
      </c>
      <c r="D1214" t="s">
        <v>428</v>
      </c>
      <c r="E1214">
        <f>+SUMIFS(Tabla1[cantidad],Tabla1[articulo],C1214,Tabla1[id_item_bodega2],A1214,Tabla1[GRUPO],COMP!B892)</f>
        <v>840</v>
      </c>
      <c r="F1214">
        <f>+SUMIFS('INV. EDADES'!F:F,'INV. EDADES'!I:I,A1214,'INV. EDADES'!G:G,C1214)</f>
        <v>0</v>
      </c>
      <c r="G1214">
        <f t="shared" si="36"/>
        <v>840</v>
      </c>
      <c r="H1214" s="22">
        <f t="shared" si="37"/>
        <v>1</v>
      </c>
    </row>
    <row r="1215" spans="1:8">
      <c r="A1215" t="s">
        <v>457</v>
      </c>
      <c r="B1215" t="s">
        <v>490</v>
      </c>
      <c r="C1215">
        <v>10101</v>
      </c>
      <c r="D1215" t="s">
        <v>536</v>
      </c>
      <c r="E1215">
        <f>+SUMIFS(Tabla1[cantidad],Tabla1[articulo],C1215,Tabla1[id_item_bodega2],A1215,Tabla1[GRUPO],COMP!B893)</f>
        <v>0</v>
      </c>
      <c r="F1215">
        <f>+SUMIFS('INV. EDADES'!F:F,'INV. EDADES'!I:I,A1215,'INV. EDADES'!G:G,C1215)</f>
        <v>0</v>
      </c>
      <c r="G1215">
        <f t="shared" si="36"/>
        <v>0</v>
      </c>
      <c r="H1215" s="22">
        <f t="shared" si="37"/>
        <v>0</v>
      </c>
    </row>
    <row r="1216" spans="1:8">
      <c r="A1216" t="s">
        <v>457</v>
      </c>
      <c r="B1216" t="s">
        <v>490</v>
      </c>
      <c r="C1216">
        <v>10201</v>
      </c>
      <c r="D1216" t="s">
        <v>27</v>
      </c>
      <c r="E1216">
        <f>+SUMIFS(Tabla1[cantidad],Tabla1[articulo],C1216,Tabla1[id_item_bodega2],A1216,Tabla1[GRUPO],COMP!B894)</f>
        <v>0</v>
      </c>
      <c r="F1216">
        <f>+SUMIFS('INV. EDADES'!F:F,'INV. EDADES'!I:I,A1216,'INV. EDADES'!G:G,C1216)</f>
        <v>0</v>
      </c>
      <c r="G1216">
        <f t="shared" si="36"/>
        <v>0</v>
      </c>
      <c r="H1216" s="22">
        <f t="shared" si="37"/>
        <v>0</v>
      </c>
    </row>
    <row r="1217" spans="1:8">
      <c r="A1217" t="s">
        <v>457</v>
      </c>
      <c r="B1217" t="s">
        <v>490</v>
      </c>
      <c r="C1217">
        <v>73501</v>
      </c>
      <c r="D1217" t="s">
        <v>425</v>
      </c>
      <c r="E1217">
        <f>+SUMIFS(Tabla1[cantidad],Tabla1[articulo],C1217,Tabla1[id_item_bodega2],A1217,Tabla1[GRUPO],COMP!B895)</f>
        <v>0</v>
      </c>
      <c r="F1217">
        <f>+SUMIFS('INV. EDADES'!F:F,'INV. EDADES'!I:I,A1217,'INV. EDADES'!G:G,C1217)</f>
        <v>0</v>
      </c>
      <c r="G1217">
        <f t="shared" si="36"/>
        <v>0</v>
      </c>
      <c r="H1217" s="22">
        <f t="shared" si="37"/>
        <v>0</v>
      </c>
    </row>
    <row r="1218" spans="1:8">
      <c r="A1218" t="s">
        <v>457</v>
      </c>
      <c r="B1218" t="s">
        <v>490</v>
      </c>
      <c r="C1218">
        <v>76501</v>
      </c>
      <c r="D1218" t="s">
        <v>589</v>
      </c>
      <c r="E1218">
        <f>+SUMIFS(Tabla1[cantidad],Tabla1[articulo],C1218,Tabla1[id_item_bodega2],A1218,Tabla1[GRUPO],COMP!B896)</f>
        <v>0</v>
      </c>
      <c r="F1218">
        <f>+SUMIFS('INV. EDADES'!F:F,'INV. EDADES'!I:I,A1218,'INV. EDADES'!G:G,C1218)</f>
        <v>0</v>
      </c>
      <c r="G1218">
        <f t="shared" ref="G1218:G1281" si="38">+E1218-F1218</f>
        <v>0</v>
      </c>
      <c r="H1218" s="22">
        <f t="shared" ref="H1218:H1281" si="39">IFERROR(+G1218/E1218,0)</f>
        <v>0</v>
      </c>
    </row>
    <row r="1219" spans="1:8">
      <c r="A1219" t="s">
        <v>457</v>
      </c>
      <c r="B1219" t="s">
        <v>490</v>
      </c>
      <c r="C1219">
        <v>76601</v>
      </c>
      <c r="D1219" t="s">
        <v>590</v>
      </c>
      <c r="E1219">
        <f>+SUMIFS(Tabla1[cantidad],Tabla1[articulo],C1219,Tabla1[id_item_bodega2],A1219,Tabla1[GRUPO],COMP!B897)</f>
        <v>0</v>
      </c>
      <c r="F1219">
        <f>+SUMIFS('INV. EDADES'!F:F,'INV. EDADES'!I:I,A1219,'INV. EDADES'!G:G,C1219)</f>
        <v>0</v>
      </c>
      <c r="G1219">
        <f t="shared" si="38"/>
        <v>0</v>
      </c>
      <c r="H1219" s="22">
        <f t="shared" si="39"/>
        <v>0</v>
      </c>
    </row>
    <row r="1220" spans="1:8">
      <c r="A1220" t="s">
        <v>457</v>
      </c>
      <c r="B1220" t="s">
        <v>490</v>
      </c>
      <c r="C1220">
        <v>76701</v>
      </c>
      <c r="D1220" t="s">
        <v>588</v>
      </c>
      <c r="E1220">
        <f>+SUMIFS(Tabla1[cantidad],Tabla1[articulo],C1220,Tabla1[id_item_bodega2],A1220,Tabla1[GRUPO],COMP!B898)</f>
        <v>0</v>
      </c>
      <c r="F1220">
        <f>+SUMIFS('INV. EDADES'!F:F,'INV. EDADES'!I:I,A1220,'INV. EDADES'!G:G,C1220)</f>
        <v>0</v>
      </c>
      <c r="G1220">
        <f t="shared" si="38"/>
        <v>0</v>
      </c>
      <c r="H1220" s="22">
        <f t="shared" si="39"/>
        <v>0</v>
      </c>
    </row>
    <row r="1221" spans="1:8">
      <c r="A1221" t="s">
        <v>457</v>
      </c>
      <c r="B1221" t="s">
        <v>490</v>
      </c>
      <c r="C1221">
        <v>77101</v>
      </c>
      <c r="D1221" t="s">
        <v>567</v>
      </c>
      <c r="E1221">
        <f>+SUMIFS(Tabla1[cantidad],Tabla1[articulo],C1221,Tabla1[id_item_bodega2],A1221,Tabla1[GRUPO],COMP!B899)</f>
        <v>0</v>
      </c>
      <c r="F1221">
        <f>+SUMIFS('INV. EDADES'!F:F,'INV. EDADES'!I:I,A1221,'INV. EDADES'!G:G,C1221)</f>
        <v>0</v>
      </c>
      <c r="G1221">
        <f t="shared" si="38"/>
        <v>0</v>
      </c>
      <c r="H1221" s="22">
        <f t="shared" si="39"/>
        <v>0</v>
      </c>
    </row>
    <row r="1222" spans="1:8">
      <c r="A1222" t="s">
        <v>457</v>
      </c>
      <c r="B1222" t="s">
        <v>490</v>
      </c>
      <c r="C1222">
        <v>78001</v>
      </c>
      <c r="D1222" t="s">
        <v>571</v>
      </c>
      <c r="E1222">
        <f>+SUMIFS(Tabla1[cantidad],Tabla1[articulo],C1222,Tabla1[id_item_bodega2],A1222,Tabla1[GRUPO],COMP!B900)</f>
        <v>0</v>
      </c>
      <c r="F1222">
        <f>+SUMIFS('INV. EDADES'!F:F,'INV. EDADES'!I:I,A1222,'INV. EDADES'!G:G,C1222)</f>
        <v>0</v>
      </c>
      <c r="G1222">
        <f t="shared" si="38"/>
        <v>0</v>
      </c>
      <c r="H1222" s="22">
        <f t="shared" si="39"/>
        <v>0</v>
      </c>
    </row>
    <row r="1223" spans="1:8">
      <c r="A1223" t="s">
        <v>457</v>
      </c>
      <c r="B1223" t="s">
        <v>490</v>
      </c>
      <c r="C1223">
        <v>10369</v>
      </c>
      <c r="D1223" t="s">
        <v>61</v>
      </c>
      <c r="E1223">
        <f>+SUMIFS(Tabla1[cantidad],Tabla1[articulo],C1223,Tabla1[id_item_bodega2],A1223,Tabla1[GRUPO],COMP!B901)</f>
        <v>0</v>
      </c>
      <c r="F1223">
        <f>+SUMIFS('INV. EDADES'!F:F,'INV. EDADES'!I:I,A1223,'INV. EDADES'!G:G,C1223)</f>
        <v>0</v>
      </c>
      <c r="G1223">
        <f t="shared" si="38"/>
        <v>0</v>
      </c>
      <c r="H1223" s="22">
        <f t="shared" si="39"/>
        <v>0</v>
      </c>
    </row>
    <row r="1224" spans="1:8">
      <c r="A1224" t="s">
        <v>457</v>
      </c>
      <c r="B1224" t="s">
        <v>490</v>
      </c>
      <c r="C1224">
        <v>12270</v>
      </c>
      <c r="D1224" t="s">
        <v>62</v>
      </c>
      <c r="E1224">
        <f>+SUMIFS(Tabla1[cantidad],Tabla1[articulo],C1224,Tabla1[id_item_bodega2],A1224,Tabla1[GRUPO],COMP!B902)</f>
        <v>0</v>
      </c>
      <c r="F1224">
        <f>+SUMIFS('INV. EDADES'!F:F,'INV. EDADES'!I:I,A1224,'INV. EDADES'!G:G,C1224)</f>
        <v>0</v>
      </c>
      <c r="G1224">
        <f t="shared" si="38"/>
        <v>0</v>
      </c>
      <c r="H1224" s="22">
        <f t="shared" si="39"/>
        <v>0</v>
      </c>
    </row>
    <row r="1225" spans="1:8">
      <c r="A1225" t="s">
        <v>457</v>
      </c>
      <c r="B1225" t="s">
        <v>490</v>
      </c>
      <c r="C1225">
        <v>12480</v>
      </c>
      <c r="D1225" t="s">
        <v>67</v>
      </c>
      <c r="E1225">
        <f>+SUMIFS(Tabla1[cantidad],Tabla1[articulo],C1225,Tabla1[id_item_bodega2],A1225,Tabla1[GRUPO],COMP!B903)</f>
        <v>0</v>
      </c>
      <c r="F1225">
        <f>+SUMIFS('INV. EDADES'!F:F,'INV. EDADES'!I:I,A1225,'INV. EDADES'!G:G,C1225)</f>
        <v>0</v>
      </c>
      <c r="G1225">
        <f t="shared" si="38"/>
        <v>0</v>
      </c>
      <c r="H1225" s="22">
        <f t="shared" si="39"/>
        <v>0</v>
      </c>
    </row>
    <row r="1226" spans="1:8">
      <c r="A1226" t="s">
        <v>457</v>
      </c>
      <c r="B1226" t="s">
        <v>490</v>
      </c>
      <c r="C1226">
        <v>14459</v>
      </c>
      <c r="D1226" t="s">
        <v>68</v>
      </c>
      <c r="E1226">
        <f>+SUMIFS(Tabla1[cantidad],Tabla1[articulo],C1226,Tabla1[id_item_bodega2],A1226,Tabla1[GRUPO],COMP!B904)</f>
        <v>0</v>
      </c>
      <c r="F1226">
        <f>+SUMIFS('INV. EDADES'!F:F,'INV. EDADES'!I:I,A1226,'INV. EDADES'!G:G,C1226)</f>
        <v>0</v>
      </c>
      <c r="G1226">
        <f t="shared" si="38"/>
        <v>0</v>
      </c>
      <c r="H1226" s="22">
        <f t="shared" si="39"/>
        <v>0</v>
      </c>
    </row>
    <row r="1227" spans="1:8">
      <c r="A1227" t="s">
        <v>457</v>
      </c>
      <c r="B1227" t="s">
        <v>490</v>
      </c>
      <c r="C1227">
        <v>14311</v>
      </c>
      <c r="D1227" t="s">
        <v>45</v>
      </c>
      <c r="E1227">
        <f>+SUMIFS(Tabla1[cantidad],Tabla1[articulo],C1227,Tabla1[id_item_bodega2],A1227,Tabla1[GRUPO],COMP!B905)</f>
        <v>0</v>
      </c>
      <c r="F1227">
        <f>+SUMIFS('INV. EDADES'!F:F,'INV. EDADES'!I:I,A1227,'INV. EDADES'!G:G,C1227)</f>
        <v>0</v>
      </c>
      <c r="G1227">
        <f t="shared" si="38"/>
        <v>0</v>
      </c>
      <c r="H1227" s="22">
        <f t="shared" si="39"/>
        <v>0</v>
      </c>
    </row>
    <row r="1228" spans="1:8">
      <c r="A1228" t="s">
        <v>457</v>
      </c>
      <c r="B1228" t="s">
        <v>490</v>
      </c>
      <c r="C1228">
        <v>10410</v>
      </c>
      <c r="D1228" t="s">
        <v>452</v>
      </c>
      <c r="E1228">
        <f>+SUMIFS(Tabla1[cantidad],Tabla1[articulo],C1228,Tabla1[id_item_bodega2],A1228,Tabla1[GRUPO],COMP!B906)</f>
        <v>0</v>
      </c>
      <c r="F1228">
        <f>+SUMIFS('INV. EDADES'!F:F,'INV. EDADES'!I:I,A1228,'INV. EDADES'!G:G,C1228)</f>
        <v>0</v>
      </c>
      <c r="G1228">
        <f t="shared" si="38"/>
        <v>0</v>
      </c>
      <c r="H1228" s="22">
        <f t="shared" si="39"/>
        <v>0</v>
      </c>
    </row>
    <row r="1229" spans="1:8">
      <c r="A1229" t="s">
        <v>457</v>
      </c>
      <c r="B1229" t="s">
        <v>490</v>
      </c>
      <c r="C1229">
        <v>10268</v>
      </c>
      <c r="D1229" t="s">
        <v>427</v>
      </c>
      <c r="E1229">
        <f>+SUMIFS(Tabla1[cantidad],Tabla1[articulo],C1229,Tabla1[id_item_bodega2],A1229,Tabla1[GRUPO],COMP!B907)</f>
        <v>0</v>
      </c>
      <c r="F1229">
        <f>+SUMIFS('INV. EDADES'!F:F,'INV. EDADES'!I:I,A1229,'INV. EDADES'!G:G,C1229)</f>
        <v>0</v>
      </c>
      <c r="G1229">
        <f t="shared" si="38"/>
        <v>0</v>
      </c>
      <c r="H1229" s="22">
        <f t="shared" si="39"/>
        <v>0</v>
      </c>
    </row>
    <row r="1230" spans="1:8">
      <c r="A1230" t="s">
        <v>457</v>
      </c>
      <c r="B1230" t="s">
        <v>490</v>
      </c>
      <c r="C1230">
        <v>14348</v>
      </c>
      <c r="D1230" t="s">
        <v>46</v>
      </c>
      <c r="E1230">
        <f>+SUMIFS(Tabla1[cantidad],Tabla1[articulo],C1230,Tabla1[id_item_bodega2],A1230,Tabla1[GRUPO],COMP!B908)</f>
        <v>0</v>
      </c>
      <c r="F1230">
        <f>+SUMIFS('INV. EDADES'!F:F,'INV. EDADES'!I:I,A1230,'INV. EDADES'!G:G,C1230)</f>
        <v>0</v>
      </c>
      <c r="G1230">
        <f t="shared" si="38"/>
        <v>0</v>
      </c>
      <c r="H1230" s="22">
        <f t="shared" si="39"/>
        <v>0</v>
      </c>
    </row>
    <row r="1231" spans="1:8">
      <c r="A1231" t="s">
        <v>457</v>
      </c>
      <c r="B1231" t="s">
        <v>490</v>
      </c>
      <c r="C1231">
        <v>10503</v>
      </c>
      <c r="D1231" t="s">
        <v>487</v>
      </c>
      <c r="E1231">
        <f>+SUMIFS(Tabla1[cantidad],Tabla1[articulo],C1231,Tabla1[id_item_bodega2],A1231,Tabla1[GRUPO],COMP!B909)</f>
        <v>0</v>
      </c>
      <c r="F1231">
        <f>+SUMIFS('INV. EDADES'!F:F,'INV. EDADES'!I:I,A1231,'INV. EDADES'!G:G,C1231)</f>
        <v>0</v>
      </c>
      <c r="G1231">
        <f t="shared" si="38"/>
        <v>0</v>
      </c>
      <c r="H1231" s="22">
        <f t="shared" si="39"/>
        <v>0</v>
      </c>
    </row>
    <row r="1232" spans="1:8">
      <c r="A1232" t="s">
        <v>457</v>
      </c>
      <c r="B1232" t="s">
        <v>490</v>
      </c>
      <c r="C1232">
        <v>12306</v>
      </c>
      <c r="D1232" t="s">
        <v>579</v>
      </c>
      <c r="E1232">
        <f>+SUMIFS(Tabla1[cantidad],Tabla1[articulo],C1232,Tabla1[id_item_bodega2],A1232,Tabla1[GRUPO],COMP!B911)</f>
        <v>0</v>
      </c>
      <c r="F1232">
        <f>+SUMIFS('INV. EDADES'!F:F,'INV. EDADES'!I:I,A1232,'INV. EDADES'!G:G,C1232)</f>
        <v>0</v>
      </c>
      <c r="G1232">
        <f t="shared" si="38"/>
        <v>0</v>
      </c>
      <c r="H1232" s="22">
        <f t="shared" si="39"/>
        <v>0</v>
      </c>
    </row>
    <row r="1233" spans="1:8">
      <c r="A1233" t="s">
        <v>457</v>
      </c>
      <c r="B1233" t="s">
        <v>490</v>
      </c>
      <c r="C1233">
        <v>10305</v>
      </c>
      <c r="D1233" t="s">
        <v>537</v>
      </c>
      <c r="E1233">
        <f>+SUMIFS(Tabla1[cantidad],Tabla1[articulo],C1233,Tabla1[id_item_bodega2],A1233,Tabla1[GRUPO],COMP!B914)</f>
        <v>0</v>
      </c>
      <c r="F1233">
        <f>+SUMIFS('INV. EDADES'!F:F,'INV. EDADES'!I:I,A1233,'INV. EDADES'!G:G,C1233)</f>
        <v>0</v>
      </c>
      <c r="G1233">
        <f t="shared" si="38"/>
        <v>0</v>
      </c>
      <c r="H1233" s="22">
        <f t="shared" si="39"/>
        <v>0</v>
      </c>
    </row>
    <row r="1234" spans="1:8">
      <c r="A1234" t="s">
        <v>457</v>
      </c>
      <c r="B1234" t="s">
        <v>490</v>
      </c>
      <c r="C1234">
        <v>10389</v>
      </c>
      <c r="D1234" t="s">
        <v>71</v>
      </c>
      <c r="E1234">
        <f>+SUMIFS(Tabla1[cantidad],Tabla1[articulo],C1234,Tabla1[id_item_bodega2],A1234,Tabla1[GRUPO],COMP!B915)</f>
        <v>0</v>
      </c>
      <c r="F1234">
        <f>+SUMIFS('INV. EDADES'!F:F,'INV. EDADES'!I:I,A1234,'INV. EDADES'!G:G,C1234)</f>
        <v>0</v>
      </c>
      <c r="G1234">
        <f t="shared" si="38"/>
        <v>0</v>
      </c>
      <c r="H1234" s="22">
        <f t="shared" si="39"/>
        <v>0</v>
      </c>
    </row>
    <row r="1235" spans="1:8">
      <c r="A1235" t="s">
        <v>457</v>
      </c>
      <c r="B1235" t="s">
        <v>490</v>
      </c>
      <c r="C1235">
        <v>10405</v>
      </c>
      <c r="D1235" t="s">
        <v>542</v>
      </c>
      <c r="E1235">
        <f>+SUMIFS(Tabla1[cantidad],Tabla1[articulo],C1235,Tabla1[id_item_bodega2],A1235,Tabla1[GRUPO],COMP!B916)</f>
        <v>0</v>
      </c>
      <c r="F1235">
        <f>+SUMIFS('INV. EDADES'!F:F,'INV. EDADES'!I:I,A1235,'INV. EDADES'!G:G,C1235)</f>
        <v>0</v>
      </c>
      <c r="G1235">
        <f t="shared" si="38"/>
        <v>0</v>
      </c>
      <c r="H1235" s="22">
        <f t="shared" si="39"/>
        <v>0</v>
      </c>
    </row>
    <row r="1236" spans="1:8">
      <c r="A1236" t="s">
        <v>457</v>
      </c>
      <c r="B1236" t="s">
        <v>490</v>
      </c>
      <c r="C1236">
        <v>10490</v>
      </c>
      <c r="D1236" t="s">
        <v>476</v>
      </c>
      <c r="E1236">
        <f>+SUMIFS(Tabla1[cantidad],Tabla1[articulo],C1236,Tabla1[id_item_bodega2],A1236,Tabla1[GRUPO],COMP!B917)</f>
        <v>0</v>
      </c>
      <c r="F1236">
        <f>+SUMIFS('INV. EDADES'!F:F,'INV. EDADES'!I:I,A1236,'INV. EDADES'!G:G,C1236)</f>
        <v>0</v>
      </c>
      <c r="G1236">
        <f t="shared" si="38"/>
        <v>0</v>
      </c>
      <c r="H1236" s="22">
        <f t="shared" si="39"/>
        <v>0</v>
      </c>
    </row>
    <row r="1237" spans="1:8">
      <c r="A1237" t="s">
        <v>457</v>
      </c>
      <c r="B1237" t="s">
        <v>490</v>
      </c>
      <c r="C1237">
        <v>10488</v>
      </c>
      <c r="D1237" t="s">
        <v>607</v>
      </c>
      <c r="E1237">
        <f>+SUMIFS(Tabla1[cantidad],Tabla1[articulo],C1237,Tabla1[id_item_bodega2],A1237,Tabla1[GRUPO],COMP!B918)</f>
        <v>0</v>
      </c>
      <c r="F1237">
        <f>+SUMIFS('INV. EDADES'!F:F,'INV. EDADES'!I:I,A1237,'INV. EDADES'!G:G,C1237)</f>
        <v>0</v>
      </c>
      <c r="G1237">
        <f t="shared" si="38"/>
        <v>0</v>
      </c>
      <c r="H1237" s="22">
        <f t="shared" si="39"/>
        <v>0</v>
      </c>
    </row>
    <row r="1238" spans="1:8">
      <c r="A1238" t="s">
        <v>457</v>
      </c>
      <c r="B1238" t="s">
        <v>490</v>
      </c>
      <c r="C1238">
        <v>10312</v>
      </c>
      <c r="D1238" t="s">
        <v>540</v>
      </c>
      <c r="E1238">
        <f>+SUMIFS(Tabla1[cantidad],Tabla1[articulo],C1238,Tabla1[id_item_bodega2],A1238,Tabla1[GRUPO],COMP!B919)</f>
        <v>0</v>
      </c>
      <c r="F1238">
        <f>+SUMIFS('INV. EDADES'!F:F,'INV. EDADES'!I:I,A1238,'INV. EDADES'!G:G,C1238)</f>
        <v>0</v>
      </c>
      <c r="G1238">
        <f t="shared" si="38"/>
        <v>0</v>
      </c>
      <c r="H1238" s="22">
        <f t="shared" si="39"/>
        <v>0</v>
      </c>
    </row>
    <row r="1239" spans="1:8">
      <c r="A1239" t="s">
        <v>457</v>
      </c>
      <c r="B1239" t="s">
        <v>490</v>
      </c>
      <c r="C1239">
        <v>10589</v>
      </c>
      <c r="D1239" t="s">
        <v>73</v>
      </c>
      <c r="E1239">
        <f>+SUMIFS(Tabla1[cantidad],Tabla1[articulo],C1239,Tabla1[id_item_bodega2],A1239,Tabla1[GRUPO],COMP!B920)</f>
        <v>0</v>
      </c>
      <c r="F1239">
        <f>+SUMIFS('INV. EDADES'!F:F,'INV. EDADES'!I:I,A1239,'INV. EDADES'!G:G,C1239)</f>
        <v>0</v>
      </c>
      <c r="G1239">
        <f t="shared" si="38"/>
        <v>0</v>
      </c>
      <c r="H1239" s="22">
        <f t="shared" si="39"/>
        <v>0</v>
      </c>
    </row>
    <row r="1240" spans="1:8">
      <c r="A1240" t="s">
        <v>457</v>
      </c>
      <c r="B1240" t="s">
        <v>490</v>
      </c>
      <c r="C1240">
        <v>10580</v>
      </c>
      <c r="D1240" t="s">
        <v>548</v>
      </c>
      <c r="E1240">
        <f>+SUMIFS(Tabla1[cantidad],Tabla1[articulo],C1240,Tabla1[id_item_bodega2],A1240,Tabla1[GRUPO],COMP!B921)</f>
        <v>0</v>
      </c>
      <c r="F1240">
        <f>+SUMIFS('INV. EDADES'!F:F,'INV. EDADES'!I:I,A1240,'INV. EDADES'!G:G,C1240)</f>
        <v>0</v>
      </c>
      <c r="G1240">
        <f t="shared" si="38"/>
        <v>0</v>
      </c>
      <c r="H1240" s="22">
        <f t="shared" si="39"/>
        <v>0</v>
      </c>
    </row>
    <row r="1241" spans="1:8">
      <c r="A1241" t="s">
        <v>457</v>
      </c>
      <c r="B1241" t="s">
        <v>490</v>
      </c>
      <c r="C1241">
        <v>13380</v>
      </c>
      <c r="D1241" t="s">
        <v>534</v>
      </c>
      <c r="E1241">
        <f>+SUMIFS(Tabla1[cantidad],Tabla1[articulo],C1241,Tabla1[id_item_bodega2],A1241,Tabla1[GRUPO],COMP!B922)</f>
        <v>0</v>
      </c>
      <c r="F1241">
        <f>+SUMIFS('INV. EDADES'!F:F,'INV. EDADES'!I:I,A1241,'INV. EDADES'!G:G,C1241)</f>
        <v>0</v>
      </c>
      <c r="G1241">
        <f t="shared" si="38"/>
        <v>0</v>
      </c>
      <c r="H1241" s="22">
        <f t="shared" si="39"/>
        <v>0</v>
      </c>
    </row>
    <row r="1242" spans="1:8">
      <c r="A1242" t="s">
        <v>457</v>
      </c>
      <c r="B1242" t="s">
        <v>490</v>
      </c>
      <c r="C1242">
        <v>13580</v>
      </c>
      <c r="D1242" t="s">
        <v>535</v>
      </c>
      <c r="E1242">
        <f>+SUMIFS(Tabla1[cantidad],Tabla1[articulo],C1242,Tabla1[id_item_bodega2],A1242,Tabla1[GRUPO],COMP!B923)</f>
        <v>0</v>
      </c>
      <c r="F1242">
        <f>+SUMIFS('INV. EDADES'!F:F,'INV. EDADES'!I:I,A1242,'INV. EDADES'!G:G,C1242)</f>
        <v>0</v>
      </c>
      <c r="G1242">
        <f t="shared" si="38"/>
        <v>0</v>
      </c>
      <c r="H1242" s="22">
        <f t="shared" si="39"/>
        <v>0</v>
      </c>
    </row>
    <row r="1243" spans="1:8">
      <c r="A1243" t="s">
        <v>457</v>
      </c>
      <c r="B1243" t="s">
        <v>490</v>
      </c>
      <c r="C1243">
        <v>12360</v>
      </c>
      <c r="D1243" t="s">
        <v>584</v>
      </c>
      <c r="E1243">
        <f>+SUMIFS(Tabla1[cantidad],Tabla1[articulo],C1243,Tabla1[id_item_bodega2],A1243,Tabla1[GRUPO],COMP!B924)</f>
        <v>0</v>
      </c>
      <c r="F1243">
        <f>+SUMIFS('INV. EDADES'!F:F,'INV. EDADES'!I:I,A1243,'INV. EDADES'!G:G,C1243)</f>
        <v>0</v>
      </c>
      <c r="G1243">
        <f t="shared" si="38"/>
        <v>0</v>
      </c>
      <c r="H1243" s="22">
        <f t="shared" si="39"/>
        <v>0</v>
      </c>
    </row>
    <row r="1244" spans="1:8">
      <c r="A1244" t="s">
        <v>457</v>
      </c>
      <c r="B1244" t="s">
        <v>490</v>
      </c>
      <c r="C1244">
        <v>12470</v>
      </c>
      <c r="D1244" t="s">
        <v>447</v>
      </c>
      <c r="E1244">
        <f>+SUMIFS(Tabla1[cantidad],Tabla1[articulo],C1244,Tabla1[id_item_bodega2],A1244,Tabla1[GRUPO],COMP!B925)</f>
        <v>0</v>
      </c>
      <c r="F1244">
        <f>+SUMIFS('INV. EDADES'!F:F,'INV. EDADES'!I:I,A1244,'INV. EDADES'!G:G,C1244)</f>
        <v>0</v>
      </c>
      <c r="G1244">
        <f t="shared" si="38"/>
        <v>0</v>
      </c>
      <c r="H1244" s="22">
        <f t="shared" si="39"/>
        <v>0</v>
      </c>
    </row>
    <row r="1245" spans="1:8">
      <c r="A1245" t="s">
        <v>457</v>
      </c>
      <c r="B1245" t="s">
        <v>490</v>
      </c>
      <c r="C1245">
        <v>10489</v>
      </c>
      <c r="D1245" t="s">
        <v>546</v>
      </c>
      <c r="E1245">
        <f>+SUMIFS(Tabla1[cantidad],Tabla1[articulo],C1245,Tabla1[id_item_bodega2],A1245,Tabla1[GRUPO],COMP!B926)</f>
        <v>0</v>
      </c>
      <c r="F1245">
        <f>+SUMIFS('INV. EDADES'!F:F,'INV. EDADES'!I:I,A1245,'INV. EDADES'!G:G,C1245)</f>
        <v>0</v>
      </c>
      <c r="G1245">
        <f t="shared" si="38"/>
        <v>0</v>
      </c>
      <c r="H1245" s="22">
        <f t="shared" si="39"/>
        <v>0</v>
      </c>
    </row>
    <row r="1246" spans="1:8">
      <c r="A1246" t="s">
        <v>457</v>
      </c>
      <c r="B1246" t="s">
        <v>490</v>
      </c>
      <c r="C1246">
        <v>10416</v>
      </c>
      <c r="D1246" t="s">
        <v>581</v>
      </c>
      <c r="E1246">
        <f>+SUMIFS(Tabla1[cantidad],Tabla1[articulo],C1246,Tabla1[id_item_bodega2],A1246,Tabla1[GRUPO],COMP!B927)</f>
        <v>0</v>
      </c>
      <c r="F1246">
        <f>+SUMIFS('INV. EDADES'!F:F,'INV. EDADES'!I:I,A1246,'INV. EDADES'!G:G,C1246)</f>
        <v>0</v>
      </c>
      <c r="G1246">
        <f t="shared" si="38"/>
        <v>0</v>
      </c>
      <c r="H1246" s="22">
        <f t="shared" si="39"/>
        <v>0</v>
      </c>
    </row>
    <row r="1247" spans="1:8">
      <c r="A1247" t="s">
        <v>457</v>
      </c>
      <c r="B1247" t="s">
        <v>490</v>
      </c>
      <c r="C1247">
        <v>10367</v>
      </c>
      <c r="D1247" t="s">
        <v>606</v>
      </c>
      <c r="E1247">
        <f>+SUMIFS(Tabla1[cantidad],Tabla1[articulo],C1247,Tabla1[id_item_bodega2],A1247,Tabla1[GRUPO],COMP!B928)</f>
        <v>0</v>
      </c>
      <c r="F1247">
        <f>+SUMIFS('INV. EDADES'!F:F,'INV. EDADES'!I:I,A1247,'INV. EDADES'!G:G,C1247)</f>
        <v>0</v>
      </c>
      <c r="G1247">
        <f t="shared" si="38"/>
        <v>0</v>
      </c>
      <c r="H1247" s="22">
        <f t="shared" si="39"/>
        <v>0</v>
      </c>
    </row>
    <row r="1248" spans="1:8">
      <c r="A1248" t="s">
        <v>457</v>
      </c>
      <c r="B1248" t="s">
        <v>490</v>
      </c>
      <c r="C1248">
        <v>10309</v>
      </c>
      <c r="D1248" t="s">
        <v>539</v>
      </c>
      <c r="E1248">
        <f>+SUMIFS(Tabla1[cantidad],Tabla1[articulo],C1248,Tabla1[id_item_bodega2],A1248,Tabla1[GRUPO],COMP!B929)</f>
        <v>0</v>
      </c>
      <c r="F1248">
        <f>+SUMIFS('INV. EDADES'!F:F,'INV. EDADES'!I:I,A1248,'INV. EDADES'!G:G,C1248)</f>
        <v>0</v>
      </c>
      <c r="G1248">
        <f t="shared" si="38"/>
        <v>0</v>
      </c>
      <c r="H1248" s="22">
        <f t="shared" si="39"/>
        <v>0</v>
      </c>
    </row>
    <row r="1249" spans="1:8">
      <c r="A1249" t="s">
        <v>457</v>
      </c>
      <c r="B1249" t="s">
        <v>490</v>
      </c>
      <c r="C1249">
        <v>10388</v>
      </c>
      <c r="D1249" t="s">
        <v>541</v>
      </c>
      <c r="E1249">
        <f>+SUMIFS(Tabla1[cantidad],Tabla1[articulo],C1249,Tabla1[id_item_bodega2],A1249,Tabla1[GRUPO],COMP!B930)</f>
        <v>0</v>
      </c>
      <c r="F1249">
        <f>+SUMIFS('INV. EDADES'!F:F,'INV. EDADES'!I:I,A1249,'INV. EDADES'!G:G,C1249)</f>
        <v>0</v>
      </c>
      <c r="G1249">
        <f t="shared" si="38"/>
        <v>0</v>
      </c>
      <c r="H1249" s="22">
        <f t="shared" si="39"/>
        <v>0</v>
      </c>
    </row>
    <row r="1250" spans="1:8">
      <c r="A1250" t="s">
        <v>457</v>
      </c>
      <c r="B1250" t="s">
        <v>490</v>
      </c>
      <c r="C1250">
        <v>10205</v>
      </c>
      <c r="D1250" t="s">
        <v>552</v>
      </c>
      <c r="E1250">
        <f>+SUMIFS(Tabla1[cantidad],Tabla1[articulo],C1250,Tabla1[id_item_bodega2],A1250,Tabla1[GRUPO],COMP!B931)</f>
        <v>0</v>
      </c>
      <c r="F1250">
        <f>+SUMIFS('INV. EDADES'!F:F,'INV. EDADES'!I:I,A1250,'INV. EDADES'!G:G,C1250)</f>
        <v>0</v>
      </c>
      <c r="G1250">
        <f t="shared" si="38"/>
        <v>0</v>
      </c>
      <c r="H1250" s="22">
        <f t="shared" si="39"/>
        <v>0</v>
      </c>
    </row>
    <row r="1251" spans="1:8">
      <c r="A1251" t="s">
        <v>457</v>
      </c>
      <c r="B1251" t="s">
        <v>490</v>
      </c>
      <c r="C1251">
        <v>10307</v>
      </c>
      <c r="D1251" t="s">
        <v>538</v>
      </c>
      <c r="E1251">
        <f>+SUMIFS(Tabla1[cantidad],Tabla1[articulo],C1251,Tabla1[id_item_bodega2],A1251,Tabla1[GRUPO],COMP!B932)</f>
        <v>0</v>
      </c>
      <c r="F1251">
        <f>+SUMIFS('INV. EDADES'!F:F,'INV. EDADES'!I:I,A1251,'INV. EDADES'!G:G,C1251)</f>
        <v>0</v>
      </c>
      <c r="G1251">
        <f t="shared" si="38"/>
        <v>0</v>
      </c>
      <c r="H1251" s="22">
        <f t="shared" si="39"/>
        <v>0</v>
      </c>
    </row>
    <row r="1252" spans="1:8">
      <c r="A1252" t="s">
        <v>457</v>
      </c>
      <c r="B1252" t="s">
        <v>490</v>
      </c>
      <c r="C1252">
        <v>10380</v>
      </c>
      <c r="D1252" t="s">
        <v>565</v>
      </c>
      <c r="E1252">
        <f>+SUMIFS(Tabla1[cantidad],Tabla1[articulo],C1252,Tabla1[id_item_bodega2],A1252,Tabla1[GRUPO],COMP!B933)</f>
        <v>0</v>
      </c>
      <c r="F1252">
        <f>+SUMIFS('INV. EDADES'!F:F,'INV. EDADES'!I:I,A1252,'INV. EDADES'!G:G,C1252)</f>
        <v>0</v>
      </c>
      <c r="G1252">
        <f t="shared" si="38"/>
        <v>0</v>
      </c>
      <c r="H1252" s="22">
        <f t="shared" si="39"/>
        <v>0</v>
      </c>
    </row>
    <row r="1253" spans="1:8">
      <c r="A1253" t="s">
        <v>457</v>
      </c>
      <c r="B1253" t="s">
        <v>490</v>
      </c>
      <c r="C1253">
        <v>10409</v>
      </c>
      <c r="D1253" t="s">
        <v>566</v>
      </c>
      <c r="E1253">
        <f>+SUMIFS(Tabla1[cantidad],Tabla1[articulo],C1253,Tabla1[id_item_bodega2],A1253,Tabla1[GRUPO],COMP!B934)</f>
        <v>0</v>
      </c>
      <c r="F1253">
        <f>+SUMIFS('INV. EDADES'!F:F,'INV. EDADES'!I:I,A1253,'INV. EDADES'!G:G,C1253)</f>
        <v>0</v>
      </c>
      <c r="G1253">
        <f t="shared" si="38"/>
        <v>0</v>
      </c>
      <c r="H1253" s="22">
        <f t="shared" si="39"/>
        <v>0</v>
      </c>
    </row>
    <row r="1254" spans="1:8">
      <c r="A1254" t="s">
        <v>457</v>
      </c>
      <c r="B1254" t="s">
        <v>490</v>
      </c>
      <c r="C1254">
        <v>10411</v>
      </c>
      <c r="D1254" t="s">
        <v>543</v>
      </c>
      <c r="E1254">
        <f>+SUMIFS(Tabla1[cantidad],Tabla1[articulo],C1254,Tabla1[id_item_bodega2],A1254,Tabla1[GRUPO],COMP!B935)</f>
        <v>0</v>
      </c>
      <c r="F1254">
        <f>+SUMIFS('INV. EDADES'!F:F,'INV. EDADES'!I:I,A1254,'INV. EDADES'!G:G,C1254)</f>
        <v>0</v>
      </c>
      <c r="G1254">
        <f t="shared" si="38"/>
        <v>0</v>
      </c>
      <c r="H1254" s="22">
        <f t="shared" si="39"/>
        <v>0</v>
      </c>
    </row>
    <row r="1255" spans="1:8">
      <c r="A1255" t="s">
        <v>457</v>
      </c>
      <c r="B1255" t="s">
        <v>490</v>
      </c>
      <c r="C1255">
        <v>10511</v>
      </c>
      <c r="D1255" t="s">
        <v>547</v>
      </c>
      <c r="E1255">
        <f>+SUMIFS(Tabla1[cantidad],Tabla1[articulo],C1255,Tabla1[id_item_bodega2],A1255,Tabla1[GRUPO],COMP!B936)</f>
        <v>0</v>
      </c>
      <c r="F1255">
        <f>+SUMIFS('INV. EDADES'!F:F,'INV. EDADES'!I:I,A1255,'INV. EDADES'!G:G,C1255)</f>
        <v>0</v>
      </c>
      <c r="G1255">
        <f t="shared" si="38"/>
        <v>0</v>
      </c>
      <c r="H1255" s="22">
        <f t="shared" si="39"/>
        <v>0</v>
      </c>
    </row>
    <row r="1256" spans="1:8">
      <c r="A1256" t="s">
        <v>457</v>
      </c>
      <c r="B1256" t="s">
        <v>490</v>
      </c>
      <c r="C1256">
        <v>10588</v>
      </c>
      <c r="D1256" t="s">
        <v>549</v>
      </c>
      <c r="E1256">
        <f>+SUMIFS(Tabla1[cantidad],Tabla1[articulo],C1256,Tabla1[id_item_bodega2],A1256,Tabla1[GRUPO],COMP!B937)</f>
        <v>0</v>
      </c>
      <c r="F1256">
        <f>+SUMIFS('INV. EDADES'!F:F,'INV. EDADES'!I:I,A1256,'INV. EDADES'!G:G,C1256)</f>
        <v>0</v>
      </c>
      <c r="G1256">
        <f t="shared" si="38"/>
        <v>0</v>
      </c>
      <c r="H1256" s="22">
        <f t="shared" si="39"/>
        <v>0</v>
      </c>
    </row>
    <row r="1257" spans="1:8">
      <c r="A1257" t="s">
        <v>457</v>
      </c>
      <c r="B1257" t="s">
        <v>490</v>
      </c>
      <c r="C1257">
        <v>11301</v>
      </c>
      <c r="D1257" t="s">
        <v>550</v>
      </c>
      <c r="E1257">
        <f>+SUMIFS(Tabla1[cantidad],Tabla1[articulo],C1257,Tabla1[id_item_bodega2],A1257,Tabla1[GRUPO],COMP!B938)</f>
        <v>0</v>
      </c>
      <c r="F1257">
        <f>+SUMIFS('INV. EDADES'!F:F,'INV. EDADES'!I:I,A1257,'INV. EDADES'!G:G,C1257)</f>
        <v>0</v>
      </c>
      <c r="G1257">
        <f t="shared" si="38"/>
        <v>0</v>
      </c>
      <c r="H1257" s="22">
        <f t="shared" si="39"/>
        <v>0</v>
      </c>
    </row>
    <row r="1258" spans="1:8">
      <c r="A1258" t="s">
        <v>457</v>
      </c>
      <c r="B1258" t="s">
        <v>490</v>
      </c>
      <c r="C1258">
        <v>11401</v>
      </c>
      <c r="D1258" t="s">
        <v>583</v>
      </c>
      <c r="E1258">
        <f>+SUMIFS(Tabla1[cantidad],Tabla1[articulo],C1258,Tabla1[id_item_bodega2],A1258,Tabla1[GRUPO],COMP!B939)</f>
        <v>0</v>
      </c>
      <c r="F1258">
        <f>+SUMIFS('INV. EDADES'!F:F,'INV. EDADES'!I:I,A1258,'INV. EDADES'!G:G,C1258)</f>
        <v>0</v>
      </c>
      <c r="G1258">
        <f t="shared" si="38"/>
        <v>0</v>
      </c>
      <c r="H1258" s="22">
        <f t="shared" si="39"/>
        <v>0</v>
      </c>
    </row>
    <row r="1259" spans="1:8">
      <c r="A1259" t="s">
        <v>457</v>
      </c>
      <c r="B1259" t="s">
        <v>490</v>
      </c>
      <c r="C1259">
        <v>12301</v>
      </c>
      <c r="D1259" t="s">
        <v>578</v>
      </c>
      <c r="E1259">
        <f>+SUMIFS(Tabla1[cantidad],Tabla1[articulo],C1259,Tabla1[id_item_bodega2],A1259,Tabla1[GRUPO],COMP!B940)</f>
        <v>0</v>
      </c>
      <c r="F1259">
        <f>+SUMIFS('INV. EDADES'!F:F,'INV. EDADES'!I:I,A1259,'INV. EDADES'!G:G,C1259)</f>
        <v>0</v>
      </c>
      <c r="G1259">
        <f t="shared" si="38"/>
        <v>0</v>
      </c>
      <c r="H1259" s="22">
        <f t="shared" si="39"/>
        <v>0</v>
      </c>
    </row>
    <row r="1260" spans="1:8">
      <c r="A1260" t="s">
        <v>457</v>
      </c>
      <c r="B1260" t="s">
        <v>490</v>
      </c>
      <c r="C1260">
        <v>12460</v>
      </c>
      <c r="D1260" t="s">
        <v>585</v>
      </c>
      <c r="E1260">
        <f>+SUMIFS(Tabla1[cantidad],Tabla1[articulo],C1260,Tabla1[id_item_bodega2],A1260,Tabla1[GRUPO],COMP!B941)</f>
        <v>0</v>
      </c>
      <c r="F1260">
        <f>+SUMIFS('INV. EDADES'!F:F,'INV. EDADES'!I:I,A1260,'INV. EDADES'!G:G,C1260)</f>
        <v>0</v>
      </c>
      <c r="G1260">
        <f t="shared" si="38"/>
        <v>0</v>
      </c>
      <c r="H1260" s="22">
        <f t="shared" si="39"/>
        <v>0</v>
      </c>
    </row>
    <row r="1261" spans="1:8">
      <c r="A1261" t="s">
        <v>457</v>
      </c>
      <c r="B1261" t="s">
        <v>490</v>
      </c>
      <c r="C1261">
        <v>13203</v>
      </c>
      <c r="D1261" t="s">
        <v>551</v>
      </c>
      <c r="E1261">
        <f>+SUMIFS(Tabla1[cantidad],Tabla1[articulo],C1261,Tabla1[id_item_bodega2],A1261,Tabla1[GRUPO],COMP!B942)</f>
        <v>0</v>
      </c>
      <c r="F1261">
        <f>+SUMIFS('INV. EDADES'!F:F,'INV. EDADES'!I:I,A1261,'INV. EDADES'!G:G,C1261)</f>
        <v>0</v>
      </c>
      <c r="G1261">
        <f t="shared" si="38"/>
        <v>0</v>
      </c>
      <c r="H1261" s="22">
        <f t="shared" si="39"/>
        <v>0</v>
      </c>
    </row>
    <row r="1262" spans="1:8">
      <c r="A1262" t="s">
        <v>457</v>
      </c>
      <c r="B1262" t="s">
        <v>490</v>
      </c>
      <c r="C1262">
        <v>71901</v>
      </c>
      <c r="D1262" t="s">
        <v>47</v>
      </c>
      <c r="E1262">
        <f>+SUMIFS(Tabla1[cantidad],Tabla1[articulo],C1262,Tabla1[id_item_bodega2],A1262,Tabla1[GRUPO],COMP!B943)</f>
        <v>0</v>
      </c>
      <c r="F1262">
        <f>+SUMIFS('INV. EDADES'!F:F,'INV. EDADES'!I:I,A1262,'INV. EDADES'!G:G,C1262)</f>
        <v>0</v>
      </c>
      <c r="G1262">
        <f t="shared" si="38"/>
        <v>0</v>
      </c>
      <c r="H1262" s="22">
        <f t="shared" si="39"/>
        <v>0</v>
      </c>
    </row>
    <row r="1263" spans="1:8">
      <c r="A1263" t="s">
        <v>457</v>
      </c>
      <c r="B1263" t="s">
        <v>490</v>
      </c>
      <c r="C1263">
        <v>76401</v>
      </c>
      <c r="D1263" t="s">
        <v>533</v>
      </c>
      <c r="E1263">
        <f>+SUMIFS(Tabla1[cantidad],Tabla1[articulo],C1263,Tabla1[id_item_bodega2],A1263,Tabla1[GRUPO],COMP!B944)</f>
        <v>0</v>
      </c>
      <c r="F1263">
        <f>+SUMIFS('INV. EDADES'!F:F,'INV. EDADES'!I:I,A1263,'INV. EDADES'!G:G,C1263)</f>
        <v>0</v>
      </c>
      <c r="G1263">
        <f t="shared" si="38"/>
        <v>0</v>
      </c>
      <c r="H1263" s="22">
        <f t="shared" si="39"/>
        <v>0</v>
      </c>
    </row>
    <row r="1264" spans="1:8">
      <c r="A1264" t="s">
        <v>457</v>
      </c>
      <c r="B1264" t="s">
        <v>490</v>
      </c>
      <c r="C1264">
        <v>72101</v>
      </c>
      <c r="D1264" t="s">
        <v>582</v>
      </c>
      <c r="E1264">
        <f>+SUMIFS(Tabla1[cantidad],Tabla1[articulo],C1264,Tabla1[id_item_bodega2],A1264,Tabla1[GRUPO],COMP!B945)</f>
        <v>0</v>
      </c>
      <c r="F1264">
        <f>+SUMIFS('INV. EDADES'!F:F,'INV. EDADES'!I:I,A1264,'INV. EDADES'!G:G,C1264)</f>
        <v>0</v>
      </c>
      <c r="G1264">
        <f t="shared" si="38"/>
        <v>0</v>
      </c>
      <c r="H1264" s="22">
        <f t="shared" si="39"/>
        <v>0</v>
      </c>
    </row>
    <row r="1265" spans="1:8">
      <c r="A1265" t="s">
        <v>457</v>
      </c>
      <c r="B1265" t="s">
        <v>490</v>
      </c>
      <c r="C1265">
        <v>90</v>
      </c>
      <c r="D1265" t="s">
        <v>100</v>
      </c>
      <c r="E1265">
        <f>+SUMIFS(Tabla1[cantidad],Tabla1[articulo],C1265,Tabla1[id_item_bodega2],A1265,Tabla1[GRUPO],COMP!B946)</f>
        <v>0</v>
      </c>
      <c r="F1265">
        <f>+SUMIFS('INV. EDADES'!F:F,'INV. EDADES'!I:I,A1265,'INV. EDADES'!G:G,C1265)</f>
        <v>0</v>
      </c>
      <c r="G1265">
        <f t="shared" si="38"/>
        <v>0</v>
      </c>
      <c r="H1265" s="22">
        <f t="shared" si="39"/>
        <v>0</v>
      </c>
    </row>
    <row r="1266" spans="1:8">
      <c r="A1266" t="s">
        <v>457</v>
      </c>
      <c r="B1266" t="s">
        <v>490</v>
      </c>
      <c r="C1266">
        <v>10504</v>
      </c>
      <c r="D1266" t="s">
        <v>43</v>
      </c>
      <c r="E1266">
        <f>+SUMIFS(Tabla1[cantidad],Tabla1[articulo],C1266,Tabla1[id_item_bodega2],A1266,Tabla1[GRUPO],COMP!B865)</f>
        <v>0</v>
      </c>
      <c r="F1266">
        <f>+SUMIFS('INV. EDADES'!F:F,'INV. EDADES'!I:I,A1266,'INV. EDADES'!G:G,C1266)</f>
        <v>0</v>
      </c>
      <c r="G1266">
        <f t="shared" si="38"/>
        <v>0</v>
      </c>
      <c r="H1266" s="22">
        <f t="shared" si="39"/>
        <v>0</v>
      </c>
    </row>
    <row r="1267" spans="1:8">
      <c r="A1267" t="s">
        <v>457</v>
      </c>
      <c r="B1267" t="s">
        <v>490</v>
      </c>
      <c r="C1267">
        <v>10202</v>
      </c>
      <c r="D1267" t="s">
        <v>28</v>
      </c>
      <c r="E1267">
        <f>+SUMIFS(Tabla1[cantidad],Tabla1[articulo],C1267,Tabla1[id_item_bodega2],A1267,Tabla1[GRUPO],COMP!B845)</f>
        <v>0</v>
      </c>
      <c r="F1267">
        <f>+SUMIFS('INV. EDADES'!F:F,'INV. EDADES'!I:I,A1267,'INV. EDADES'!G:G,C1267)</f>
        <v>0</v>
      </c>
      <c r="G1267">
        <f t="shared" si="38"/>
        <v>0</v>
      </c>
      <c r="H1267" s="22">
        <f t="shared" si="39"/>
        <v>0</v>
      </c>
    </row>
    <row r="1268" spans="1:8">
      <c r="A1268" t="s">
        <v>457</v>
      </c>
      <c r="B1268" t="s">
        <v>490</v>
      </c>
      <c r="C1268">
        <v>76001</v>
      </c>
      <c r="D1268" t="s">
        <v>99</v>
      </c>
      <c r="E1268">
        <f>+SUMIFS(Tabla1[cantidad],Tabla1[articulo],C1268,Tabla1[id_item_bodega2],A1268,Tabla1[GRUPO],COMP!B1796)</f>
        <v>0</v>
      </c>
      <c r="F1268">
        <f>+SUMIFS('INV. EDADES'!F:F,'INV. EDADES'!I:I,A1268,'INV. EDADES'!G:G,C1268)</f>
        <v>0</v>
      </c>
      <c r="G1268">
        <f t="shared" si="38"/>
        <v>0</v>
      </c>
      <c r="H1268" s="22">
        <f t="shared" si="39"/>
        <v>0</v>
      </c>
    </row>
    <row r="1269" spans="1:8">
      <c r="A1269" t="s">
        <v>457</v>
      </c>
      <c r="B1269" t="s">
        <v>490</v>
      </c>
      <c r="C1269">
        <v>901</v>
      </c>
      <c r="D1269" t="s">
        <v>57</v>
      </c>
      <c r="E1269">
        <f>+SUMIFS(Tabla1[cantidad],Tabla1[articulo],C1269,Tabla1[id_item_bodega2],A1269,Tabla1[GRUPO],COMP!B1797)</f>
        <v>0</v>
      </c>
      <c r="F1269">
        <f>+SUMIFS('INV. EDADES'!F:F,'INV. EDADES'!I:I,A1269,'INV. EDADES'!G:G,C1269)</f>
        <v>0</v>
      </c>
      <c r="G1269">
        <f t="shared" si="38"/>
        <v>0</v>
      </c>
      <c r="H1269" s="22">
        <f t="shared" si="39"/>
        <v>0</v>
      </c>
    </row>
    <row r="1270" spans="1:8">
      <c r="A1270" t="s">
        <v>457</v>
      </c>
      <c r="B1270" t="s">
        <v>490</v>
      </c>
      <c r="C1270">
        <v>13503</v>
      </c>
      <c r="D1270" t="s">
        <v>470</v>
      </c>
      <c r="E1270">
        <f>+SUMIFS(Tabla1[cantidad],Tabla1[articulo],C1270,Tabla1[id_item_bodega2],A1270,Tabla1[GRUPO],COMP!B891)</f>
        <v>0</v>
      </c>
      <c r="F1270">
        <f>+SUMIFS('INV. EDADES'!F:F,'INV. EDADES'!I:I,A1270,'INV. EDADES'!G:G,C1270)</f>
        <v>0</v>
      </c>
      <c r="G1270">
        <f t="shared" si="38"/>
        <v>0</v>
      </c>
      <c r="H1270" s="22">
        <f t="shared" si="39"/>
        <v>0</v>
      </c>
    </row>
    <row r="1271" spans="1:8">
      <c r="A1271" t="s">
        <v>457</v>
      </c>
      <c r="B1271" t="s">
        <v>490</v>
      </c>
      <c r="C1271">
        <v>10502</v>
      </c>
      <c r="D1271" t="s">
        <v>42</v>
      </c>
      <c r="E1271">
        <f>+SUMIFS(Tabla1[cantidad],Tabla1[articulo],C1271,Tabla1[id_item_bodega2],A1271,Tabla1[GRUPO],COMP!B856)</f>
        <v>0</v>
      </c>
      <c r="F1271">
        <f>+SUMIFS('INV. EDADES'!F:F,'INV. EDADES'!I:I,A1271,'INV. EDADES'!G:G,C1271)</f>
        <v>0</v>
      </c>
      <c r="G1271">
        <f t="shared" si="38"/>
        <v>0</v>
      </c>
      <c r="H1271" s="22">
        <f t="shared" si="39"/>
        <v>0</v>
      </c>
    </row>
    <row r="1272" spans="1:8">
      <c r="A1272" t="s">
        <v>457</v>
      </c>
      <c r="B1272" t="s">
        <v>490</v>
      </c>
      <c r="C1272">
        <v>12359</v>
      </c>
      <c r="D1272" t="s">
        <v>63</v>
      </c>
      <c r="E1272">
        <f>+SUMIFS(Tabla1[cantidad],Tabla1[articulo],C1272,Tabla1[id_item_bodega2],A1272,Tabla1[GRUPO],COMP!B871)</f>
        <v>0</v>
      </c>
      <c r="F1272">
        <f>+SUMIFS('INV. EDADES'!F:F,'INV. EDADES'!I:I,A1272,'INV. EDADES'!G:G,C1272)</f>
        <v>0</v>
      </c>
      <c r="G1272">
        <f t="shared" si="38"/>
        <v>0</v>
      </c>
      <c r="H1272" s="22">
        <f t="shared" si="39"/>
        <v>0</v>
      </c>
    </row>
    <row r="1273" spans="1:8">
      <c r="A1273" t="s">
        <v>457</v>
      </c>
      <c r="B1273" t="s">
        <v>490</v>
      </c>
      <c r="C1273">
        <v>13368</v>
      </c>
      <c r="D1273" t="s">
        <v>76</v>
      </c>
      <c r="E1273">
        <f>+SUMIFS(Tabla1[cantidad],Tabla1[articulo],C1273,Tabla1[id_item_bodega2],A1273,Tabla1[GRUPO],COMP!B880)</f>
        <v>0</v>
      </c>
      <c r="F1273">
        <f>+SUMIFS('INV. EDADES'!F:F,'INV. EDADES'!I:I,A1273,'INV. EDADES'!G:G,C1273)</f>
        <v>0</v>
      </c>
      <c r="G1273">
        <f t="shared" si="38"/>
        <v>0</v>
      </c>
      <c r="H1273" s="22">
        <f t="shared" si="39"/>
        <v>0</v>
      </c>
    </row>
    <row r="1274" spans="1:8">
      <c r="A1274" t="s">
        <v>457</v>
      </c>
      <c r="B1274" t="s">
        <v>490</v>
      </c>
      <c r="C1274">
        <v>12380</v>
      </c>
      <c r="D1274" t="s">
        <v>65</v>
      </c>
      <c r="E1274">
        <f>+SUMIFS(Tabla1[cantidad],Tabla1[articulo],C1274,Tabla1[id_item_bodega2],A1274,Tabla1[GRUPO],COMP!B872)</f>
        <v>0</v>
      </c>
      <c r="F1274">
        <f>+SUMIFS('INV. EDADES'!F:F,'INV. EDADES'!I:I,A1274,'INV. EDADES'!G:G,C1274)</f>
        <v>0</v>
      </c>
      <c r="G1274">
        <f t="shared" si="38"/>
        <v>0</v>
      </c>
      <c r="H1274" s="22">
        <f t="shared" si="39"/>
        <v>0</v>
      </c>
    </row>
    <row r="1275" spans="1:8">
      <c r="A1275" t="s">
        <v>457</v>
      </c>
      <c r="B1275" t="s">
        <v>490</v>
      </c>
      <c r="C1275">
        <v>10407</v>
      </c>
      <c r="D1275" t="s">
        <v>37</v>
      </c>
      <c r="E1275">
        <f>+SUMIFS(Tabla1[cantidad],Tabla1[articulo],C1275,Tabla1[id_item_bodega2],A1275,Tabla1[GRUPO],COMP!B852)</f>
        <v>0</v>
      </c>
      <c r="F1275">
        <f>+SUMIFS('INV. EDADES'!F:F,'INV. EDADES'!I:I,A1275,'INV. EDADES'!G:G,C1275)</f>
        <v>0</v>
      </c>
      <c r="G1275">
        <f t="shared" si="38"/>
        <v>0</v>
      </c>
      <c r="H1275" s="22">
        <f t="shared" si="39"/>
        <v>0</v>
      </c>
    </row>
    <row r="1276" spans="1:8">
      <c r="A1276" t="s">
        <v>479</v>
      </c>
      <c r="B1276" t="s">
        <v>490</v>
      </c>
      <c r="C1276">
        <v>10102</v>
      </c>
      <c r="D1276" t="s">
        <v>24</v>
      </c>
      <c r="E1276">
        <f>+SUMIFS(Tabla1[cantidad],Tabla1[articulo],C1276,Tabla1[id_item_bodega2],A1276,Tabla1[GRUPO],COMP!B949)</f>
        <v>0</v>
      </c>
      <c r="F1276">
        <f>+SUMIFS('INV. EDADES'!F:F,'INV. EDADES'!I:I,A1276,'INV. EDADES'!G:G,C1276)</f>
        <v>0</v>
      </c>
      <c r="G1276">
        <f t="shared" si="38"/>
        <v>0</v>
      </c>
      <c r="H1276" s="22">
        <f t="shared" si="39"/>
        <v>0</v>
      </c>
    </row>
    <row r="1277" spans="1:8">
      <c r="A1277" t="s">
        <v>479</v>
      </c>
      <c r="B1277" t="s">
        <v>490</v>
      </c>
      <c r="C1277">
        <v>12480</v>
      </c>
      <c r="D1277" t="s">
        <v>67</v>
      </c>
      <c r="E1277">
        <f>+SUMIFS(Tabla1[cantidad],Tabla1[articulo],C1277,Tabla1[id_item_bodega2],A1277,Tabla1[GRUPO],COMP!B1008)</f>
        <v>0</v>
      </c>
      <c r="F1277">
        <f>+SUMIFS('INV. EDADES'!F:F,'INV. EDADES'!I:I,A1277,'INV. EDADES'!G:G,C1277)</f>
        <v>0</v>
      </c>
      <c r="G1277">
        <f t="shared" si="38"/>
        <v>0</v>
      </c>
      <c r="H1277" s="22">
        <f t="shared" si="39"/>
        <v>0</v>
      </c>
    </row>
    <row r="1278" spans="1:8">
      <c r="A1278" t="s">
        <v>479</v>
      </c>
      <c r="B1278" t="s">
        <v>490</v>
      </c>
      <c r="C1278">
        <v>72001</v>
      </c>
      <c r="D1278" t="s">
        <v>23</v>
      </c>
      <c r="E1278">
        <f>+SUMIFS(Tabla1[cantidad],Tabla1[articulo],C1278,Tabla1[id_item_bodega2],A1278,Tabla1[GRUPO],COMP!B948)</f>
        <v>0</v>
      </c>
      <c r="F1278">
        <f>+SUMIFS('INV. EDADES'!F:F,'INV. EDADES'!I:I,A1278,'INV. EDADES'!G:G,C1278)</f>
        <v>0</v>
      </c>
      <c r="G1278">
        <f t="shared" si="38"/>
        <v>0</v>
      </c>
      <c r="H1278" s="22">
        <f t="shared" si="39"/>
        <v>0</v>
      </c>
    </row>
    <row r="1279" spans="1:8">
      <c r="A1279" t="s">
        <v>479</v>
      </c>
      <c r="B1279" t="s">
        <v>490</v>
      </c>
      <c r="C1279">
        <v>10301</v>
      </c>
      <c r="D1279" t="s">
        <v>30</v>
      </c>
      <c r="E1279">
        <f>+SUMIFS(Tabla1[cantidad],Tabla1[articulo],C1279,Tabla1[id_item_bodega2],A1279,Tabla1[GRUPO],COMP!B951)</f>
        <v>0</v>
      </c>
      <c r="F1279">
        <f>+SUMIFS('INV. EDADES'!F:F,'INV. EDADES'!I:I,A1279,'INV. EDADES'!G:G,C1279)</f>
        <v>0</v>
      </c>
      <c r="G1279">
        <f t="shared" si="38"/>
        <v>0</v>
      </c>
      <c r="H1279" s="22">
        <f t="shared" si="39"/>
        <v>0</v>
      </c>
    </row>
    <row r="1280" spans="1:8">
      <c r="A1280" t="s">
        <v>479</v>
      </c>
      <c r="B1280" t="s">
        <v>490</v>
      </c>
      <c r="C1280">
        <v>10304</v>
      </c>
      <c r="D1280" t="s">
        <v>54</v>
      </c>
      <c r="E1280">
        <f>+SUMIFS(Tabla1[cantidad],Tabla1[articulo],C1280,Tabla1[id_item_bodega2],A1280,Tabla1[GRUPO],COMP!B953)</f>
        <v>0</v>
      </c>
      <c r="F1280">
        <f>+SUMIFS('INV. EDADES'!F:F,'INV. EDADES'!I:I,A1280,'INV. EDADES'!G:G,C1280)</f>
        <v>0</v>
      </c>
      <c r="G1280">
        <f t="shared" si="38"/>
        <v>0</v>
      </c>
      <c r="H1280" s="22">
        <f t="shared" si="39"/>
        <v>0</v>
      </c>
    </row>
    <row r="1281" spans="1:8">
      <c r="A1281" t="s">
        <v>479</v>
      </c>
      <c r="B1281" t="s">
        <v>490</v>
      </c>
      <c r="C1281">
        <v>10358</v>
      </c>
      <c r="D1281" t="s">
        <v>33</v>
      </c>
      <c r="E1281">
        <f>+SUMIFS(Tabla1[cantidad],Tabla1[articulo],C1281,Tabla1[id_item_bodega2],A1281,Tabla1[GRUPO],COMP!B954)</f>
        <v>0</v>
      </c>
      <c r="F1281">
        <f>+SUMIFS('INV. EDADES'!F:F,'INV. EDADES'!I:I,A1281,'INV. EDADES'!G:G,C1281)</f>
        <v>0</v>
      </c>
      <c r="G1281">
        <f t="shared" si="38"/>
        <v>0</v>
      </c>
      <c r="H1281" s="22">
        <f t="shared" si="39"/>
        <v>0</v>
      </c>
    </row>
    <row r="1282" spans="1:8">
      <c r="A1282" t="s">
        <v>479</v>
      </c>
      <c r="B1282" t="s">
        <v>490</v>
      </c>
      <c r="C1282">
        <v>10401</v>
      </c>
      <c r="D1282" t="s">
        <v>34</v>
      </c>
      <c r="E1282">
        <f>+SUMIFS(Tabla1[cantidad],Tabla1[articulo],C1282,Tabla1[id_item_bodega2],A1282,Tabla1[GRUPO],COMP!B955)</f>
        <v>0</v>
      </c>
      <c r="F1282">
        <f>+SUMIFS('INV. EDADES'!F:F,'INV. EDADES'!I:I,A1282,'INV. EDADES'!G:G,C1282)</f>
        <v>0</v>
      </c>
      <c r="G1282">
        <f t="shared" ref="G1282:G1345" si="40">+E1282-F1282</f>
        <v>0</v>
      </c>
      <c r="H1282" s="22">
        <f t="shared" ref="H1282:H1345" si="41">IFERROR(+G1282/E1282,0)</f>
        <v>0</v>
      </c>
    </row>
    <row r="1283" spans="1:8">
      <c r="A1283" t="s">
        <v>479</v>
      </c>
      <c r="B1283" t="s">
        <v>490</v>
      </c>
      <c r="C1283">
        <v>10404</v>
      </c>
      <c r="D1283" t="s">
        <v>36</v>
      </c>
      <c r="E1283">
        <f>+SUMIFS(Tabla1[cantidad],Tabla1[articulo],C1283,Tabla1[id_item_bodega2],A1283,Tabla1[GRUPO],COMP!B956)</f>
        <v>0</v>
      </c>
      <c r="F1283">
        <f>+SUMIFS('INV. EDADES'!F:F,'INV. EDADES'!I:I,A1283,'INV. EDADES'!G:G,C1283)</f>
        <v>0</v>
      </c>
      <c r="G1283">
        <f t="shared" si="40"/>
        <v>0</v>
      </c>
      <c r="H1283" s="22">
        <f t="shared" si="41"/>
        <v>0</v>
      </c>
    </row>
    <row r="1284" spans="1:8">
      <c r="A1284" t="s">
        <v>479</v>
      </c>
      <c r="B1284" t="s">
        <v>490</v>
      </c>
      <c r="C1284">
        <v>10407</v>
      </c>
      <c r="D1284" t="s">
        <v>37</v>
      </c>
      <c r="E1284">
        <f>+SUMIFS(Tabla1[cantidad],Tabla1[articulo],C1284,Tabla1[id_item_bodega2],A1284,Tabla1[GRUPO],COMP!B957)</f>
        <v>0</v>
      </c>
      <c r="F1284">
        <f>+SUMIFS('INV. EDADES'!F:F,'INV. EDADES'!I:I,A1284,'INV. EDADES'!G:G,C1284)</f>
        <v>0</v>
      </c>
      <c r="G1284">
        <f t="shared" si="40"/>
        <v>0</v>
      </c>
      <c r="H1284" s="22">
        <f t="shared" si="41"/>
        <v>0</v>
      </c>
    </row>
    <row r="1285" spans="1:8">
      <c r="A1285" t="s">
        <v>479</v>
      </c>
      <c r="B1285" t="s">
        <v>490</v>
      </c>
      <c r="C1285">
        <v>10457</v>
      </c>
      <c r="D1285" t="s">
        <v>38</v>
      </c>
      <c r="E1285">
        <f>+SUMIFS(Tabla1[cantidad],Tabla1[articulo],C1285,Tabla1[id_item_bodega2],A1285,Tabla1[GRUPO],COMP!B958)</f>
        <v>0</v>
      </c>
      <c r="F1285">
        <f>+SUMIFS('INV. EDADES'!F:F,'INV. EDADES'!I:I,A1285,'INV. EDADES'!G:G,C1285)</f>
        <v>0</v>
      </c>
      <c r="G1285">
        <f t="shared" si="40"/>
        <v>0</v>
      </c>
      <c r="H1285" s="22">
        <f t="shared" si="41"/>
        <v>0</v>
      </c>
    </row>
    <row r="1286" spans="1:8">
      <c r="A1286" t="s">
        <v>479</v>
      </c>
      <c r="B1286" t="s">
        <v>490</v>
      </c>
      <c r="C1286">
        <v>10469</v>
      </c>
      <c r="D1286" t="s">
        <v>39</v>
      </c>
      <c r="E1286">
        <f>+SUMIFS(Tabla1[cantidad],Tabla1[articulo],C1286,Tabla1[id_item_bodega2],A1286,Tabla1[GRUPO],COMP!B959)</f>
        <v>0</v>
      </c>
      <c r="F1286">
        <f>+SUMIFS('INV. EDADES'!F:F,'INV. EDADES'!I:I,A1286,'INV. EDADES'!G:G,C1286)</f>
        <v>0</v>
      </c>
      <c r="G1286">
        <f t="shared" si="40"/>
        <v>0</v>
      </c>
      <c r="H1286" s="22">
        <f t="shared" si="41"/>
        <v>0</v>
      </c>
    </row>
    <row r="1287" spans="1:8">
      <c r="A1287" t="s">
        <v>479</v>
      </c>
      <c r="B1287" t="s">
        <v>490</v>
      </c>
      <c r="C1287">
        <v>10501</v>
      </c>
      <c r="D1287" t="s">
        <v>41</v>
      </c>
      <c r="E1287">
        <f>+SUMIFS(Tabla1[cantidad],Tabla1[articulo],C1287,Tabla1[id_item_bodega2],A1287,Tabla1[GRUPO],COMP!B960)</f>
        <v>0</v>
      </c>
      <c r="F1287">
        <f>+SUMIFS('INV. EDADES'!F:F,'INV. EDADES'!I:I,A1287,'INV. EDADES'!G:G,C1287)</f>
        <v>0</v>
      </c>
      <c r="G1287">
        <f t="shared" si="40"/>
        <v>0</v>
      </c>
      <c r="H1287" s="22">
        <f t="shared" si="41"/>
        <v>0</v>
      </c>
    </row>
    <row r="1288" spans="1:8">
      <c r="A1288" t="s">
        <v>479</v>
      </c>
      <c r="B1288" t="s">
        <v>490</v>
      </c>
      <c r="C1288">
        <v>10502</v>
      </c>
      <c r="D1288" t="s">
        <v>42</v>
      </c>
      <c r="E1288">
        <f>+SUMIFS(Tabla1[cantidad],Tabla1[articulo],C1288,Tabla1[id_item_bodega2],A1288,Tabla1[GRUPO],COMP!B961)</f>
        <v>0</v>
      </c>
      <c r="F1288">
        <f>+SUMIFS('INV. EDADES'!F:F,'INV. EDADES'!I:I,A1288,'INV. EDADES'!G:G,C1288)</f>
        <v>0</v>
      </c>
      <c r="G1288">
        <f t="shared" si="40"/>
        <v>0</v>
      </c>
      <c r="H1288" s="22">
        <f t="shared" si="41"/>
        <v>0</v>
      </c>
    </row>
    <row r="1289" spans="1:8">
      <c r="A1289" t="s">
        <v>479</v>
      </c>
      <c r="B1289" t="s">
        <v>490</v>
      </c>
      <c r="C1289">
        <v>10601</v>
      </c>
      <c r="D1289" t="s">
        <v>44</v>
      </c>
      <c r="E1289">
        <f>+SUMIFS(Tabla1[cantidad],Tabla1[articulo],C1289,Tabla1[id_item_bodega2],A1289,Tabla1[GRUPO],COMP!B962)</f>
        <v>0</v>
      </c>
      <c r="F1289">
        <f>+SUMIFS('INV. EDADES'!F:F,'INV. EDADES'!I:I,A1289,'INV. EDADES'!G:G,C1289)</f>
        <v>0</v>
      </c>
      <c r="G1289">
        <f t="shared" si="40"/>
        <v>0</v>
      </c>
      <c r="H1289" s="22">
        <f t="shared" si="41"/>
        <v>0</v>
      </c>
    </row>
    <row r="1290" spans="1:8">
      <c r="A1290" t="s">
        <v>479</v>
      </c>
      <c r="B1290" t="s">
        <v>490</v>
      </c>
      <c r="C1290">
        <v>13559</v>
      </c>
      <c r="D1290" t="s">
        <v>429</v>
      </c>
      <c r="E1290">
        <f>+SUMIFS(Tabla1[cantidad],Tabla1[articulo],C1290,Tabla1[id_item_bodega2],A1290,Tabla1[GRUPO],COMP!B963)</f>
        <v>0</v>
      </c>
      <c r="F1290">
        <f>+SUMIFS('INV. EDADES'!F:F,'INV. EDADES'!I:I,A1290,'INV. EDADES'!G:G,C1290)</f>
        <v>0</v>
      </c>
      <c r="G1290">
        <f t="shared" si="40"/>
        <v>0</v>
      </c>
      <c r="H1290" s="22">
        <f t="shared" si="41"/>
        <v>0</v>
      </c>
    </row>
    <row r="1291" spans="1:8">
      <c r="A1291" t="s">
        <v>479</v>
      </c>
      <c r="B1291" t="s">
        <v>490</v>
      </c>
      <c r="C1291">
        <v>72002</v>
      </c>
      <c r="D1291" t="s">
        <v>48</v>
      </c>
      <c r="E1291">
        <f>+SUMIFS(Tabla1[cantidad],Tabla1[articulo],C1291,Tabla1[id_item_bodega2],A1291,Tabla1[GRUPO],COMP!B964)</f>
        <v>0</v>
      </c>
      <c r="F1291">
        <f>+SUMIFS('INV. EDADES'!F:F,'INV. EDADES'!I:I,A1291,'INV. EDADES'!G:G,C1291)</f>
        <v>0</v>
      </c>
      <c r="G1291">
        <f t="shared" si="40"/>
        <v>0</v>
      </c>
      <c r="H1291" s="22">
        <f t="shared" si="41"/>
        <v>0</v>
      </c>
    </row>
    <row r="1292" spans="1:8">
      <c r="A1292" t="s">
        <v>479</v>
      </c>
      <c r="B1292" t="s">
        <v>490</v>
      </c>
      <c r="C1292">
        <v>72012</v>
      </c>
      <c r="D1292" t="s">
        <v>55</v>
      </c>
      <c r="E1292">
        <f>+SUMIFS(Tabla1[cantidad],Tabla1[articulo],C1292,Tabla1[id_item_bodega2],A1292,Tabla1[GRUPO],COMP!B965)</f>
        <v>0</v>
      </c>
      <c r="F1292">
        <f>+SUMIFS('INV. EDADES'!F:F,'INV. EDADES'!I:I,A1292,'INV. EDADES'!G:G,C1292)</f>
        <v>0</v>
      </c>
      <c r="G1292">
        <f t="shared" si="40"/>
        <v>0</v>
      </c>
      <c r="H1292" s="22">
        <f t="shared" si="41"/>
        <v>0</v>
      </c>
    </row>
    <row r="1293" spans="1:8">
      <c r="A1293" t="s">
        <v>479</v>
      </c>
      <c r="B1293" t="s">
        <v>490</v>
      </c>
      <c r="C1293">
        <v>73001</v>
      </c>
      <c r="D1293" t="s">
        <v>49</v>
      </c>
      <c r="E1293">
        <f>+SUMIFS(Tabla1[cantidad],Tabla1[articulo],C1293,Tabla1[id_item_bodega2],A1293,Tabla1[GRUPO],COMP!B966)</f>
        <v>0</v>
      </c>
      <c r="F1293">
        <f>+SUMIFS('INV. EDADES'!F:F,'INV. EDADES'!I:I,A1293,'INV. EDADES'!G:G,C1293)</f>
        <v>0</v>
      </c>
      <c r="G1293">
        <f t="shared" si="40"/>
        <v>0</v>
      </c>
      <c r="H1293" s="22">
        <f t="shared" si="41"/>
        <v>0</v>
      </c>
    </row>
    <row r="1294" spans="1:8">
      <c r="A1294" t="s">
        <v>479</v>
      </c>
      <c r="B1294" t="s">
        <v>490</v>
      </c>
      <c r="C1294">
        <v>73012</v>
      </c>
      <c r="D1294" t="s">
        <v>56</v>
      </c>
      <c r="E1294">
        <f>+SUMIFS(Tabla1[cantidad],Tabla1[articulo],C1294,Tabla1[id_item_bodega2],A1294,Tabla1[GRUPO],COMP!B967)</f>
        <v>0</v>
      </c>
      <c r="F1294">
        <f>+SUMIFS('INV. EDADES'!F:F,'INV. EDADES'!I:I,A1294,'INV. EDADES'!G:G,C1294)</f>
        <v>0</v>
      </c>
      <c r="G1294">
        <f t="shared" si="40"/>
        <v>0</v>
      </c>
      <c r="H1294" s="22">
        <f t="shared" si="41"/>
        <v>0</v>
      </c>
    </row>
    <row r="1295" spans="1:8">
      <c r="A1295" t="s">
        <v>479</v>
      </c>
      <c r="B1295" t="s">
        <v>490</v>
      </c>
      <c r="C1295">
        <v>10504</v>
      </c>
      <c r="D1295" t="s">
        <v>43</v>
      </c>
      <c r="E1295">
        <f>+SUMIFS(Tabla1[cantidad],Tabla1[articulo],C1295,Tabla1[id_item_bodega2],A1295,Tabla1[GRUPO],COMP!B970)</f>
        <v>0</v>
      </c>
      <c r="F1295">
        <f>+SUMIFS('INV. EDADES'!F:F,'INV. EDADES'!I:I,A1295,'INV. EDADES'!G:G,C1295)</f>
        <v>0</v>
      </c>
      <c r="G1295">
        <f t="shared" si="40"/>
        <v>0</v>
      </c>
      <c r="H1295" s="22">
        <f t="shared" si="41"/>
        <v>0</v>
      </c>
    </row>
    <row r="1296" spans="1:8">
      <c r="A1296" t="s">
        <v>479</v>
      </c>
      <c r="B1296" t="s">
        <v>490</v>
      </c>
      <c r="C1296">
        <v>10406</v>
      </c>
      <c r="D1296" t="s">
        <v>72</v>
      </c>
      <c r="E1296">
        <f>+SUMIFS(Tabla1[cantidad],Tabla1[articulo],C1296,Tabla1[id_item_bodega2],A1296,Tabla1[GRUPO],COMP!B974)</f>
        <v>0</v>
      </c>
      <c r="F1296">
        <f>+SUMIFS('INV. EDADES'!F:F,'INV. EDADES'!I:I,A1296,'INV. EDADES'!G:G,C1296)</f>
        <v>0</v>
      </c>
      <c r="G1296">
        <f t="shared" si="40"/>
        <v>0</v>
      </c>
      <c r="H1296" s="22">
        <f t="shared" si="41"/>
        <v>0</v>
      </c>
    </row>
    <row r="1297" spans="1:8">
      <c r="A1297" t="s">
        <v>479</v>
      </c>
      <c r="B1297" t="s">
        <v>490</v>
      </c>
      <c r="C1297">
        <v>10480</v>
      </c>
      <c r="D1297" t="s">
        <v>545</v>
      </c>
      <c r="E1297">
        <f>+SUMIFS(Tabla1[cantidad],Tabla1[articulo],C1297,Tabla1[id_item_bodega2],A1297,Tabla1[GRUPO],COMP!B975)</f>
        <v>0</v>
      </c>
      <c r="F1297">
        <f>+SUMIFS('INV. EDADES'!F:F,'INV. EDADES'!I:I,A1297,'INV. EDADES'!G:G,C1297)</f>
        <v>0</v>
      </c>
      <c r="G1297">
        <f t="shared" si="40"/>
        <v>0</v>
      </c>
      <c r="H1297" s="22">
        <f t="shared" si="41"/>
        <v>0</v>
      </c>
    </row>
    <row r="1298" spans="1:8">
      <c r="A1298" t="s">
        <v>479</v>
      </c>
      <c r="B1298" t="s">
        <v>490</v>
      </c>
      <c r="C1298">
        <v>13480</v>
      </c>
      <c r="D1298" t="s">
        <v>469</v>
      </c>
      <c r="E1298">
        <f>+SUMIFS(Tabla1[cantidad],Tabla1[articulo],C1298,Tabla1[id_item_bodega2],A1298,Tabla1[GRUPO],COMP!B979)</f>
        <v>0</v>
      </c>
      <c r="F1298">
        <f>+SUMIFS('INV. EDADES'!F:F,'INV. EDADES'!I:I,A1298,'INV. EDADES'!G:G,C1298)</f>
        <v>0</v>
      </c>
      <c r="G1298">
        <f t="shared" si="40"/>
        <v>0</v>
      </c>
      <c r="H1298" s="22">
        <f t="shared" si="41"/>
        <v>0</v>
      </c>
    </row>
    <row r="1299" spans="1:8">
      <c r="A1299" t="s">
        <v>479</v>
      </c>
      <c r="B1299" t="s">
        <v>490</v>
      </c>
      <c r="C1299">
        <v>10204</v>
      </c>
      <c r="D1299" t="s">
        <v>53</v>
      </c>
      <c r="E1299">
        <f>+SUMIFS(Tabla1[cantidad],Tabla1[articulo],C1299,Tabla1[id_item_bodega2],A1299,Tabla1[GRUPO],COMP!B980)</f>
        <v>0</v>
      </c>
      <c r="F1299">
        <f>+SUMIFS('INV. EDADES'!F:F,'INV. EDADES'!I:I,A1299,'INV. EDADES'!G:G,C1299)</f>
        <v>0</v>
      </c>
      <c r="G1299">
        <f t="shared" si="40"/>
        <v>0</v>
      </c>
      <c r="H1299" s="22">
        <f t="shared" si="41"/>
        <v>0</v>
      </c>
    </row>
    <row r="1300" spans="1:8">
      <c r="A1300" t="s">
        <v>479</v>
      </c>
      <c r="B1300" t="s">
        <v>490</v>
      </c>
      <c r="C1300">
        <v>13303</v>
      </c>
      <c r="D1300" t="s">
        <v>75</v>
      </c>
      <c r="E1300">
        <f>+SUMIFS(Tabla1[cantidad],Tabla1[articulo],C1300,Tabla1[id_item_bodega2],A1300,Tabla1[GRUPO],COMP!B981)</f>
        <v>0</v>
      </c>
      <c r="F1300">
        <f>+SUMIFS('INV. EDADES'!F:F,'INV. EDADES'!I:I,A1300,'INV. EDADES'!G:G,C1300)</f>
        <v>0</v>
      </c>
      <c r="G1300">
        <f t="shared" si="40"/>
        <v>0</v>
      </c>
      <c r="H1300" s="22">
        <f t="shared" si="41"/>
        <v>0</v>
      </c>
    </row>
    <row r="1301" spans="1:8">
      <c r="A1301" t="s">
        <v>479</v>
      </c>
      <c r="B1301" t="s">
        <v>490</v>
      </c>
      <c r="C1301">
        <v>13401</v>
      </c>
      <c r="D1301" t="s">
        <v>77</v>
      </c>
      <c r="E1301">
        <f>+SUMIFS(Tabla1[cantidad],Tabla1[articulo],C1301,Tabla1[id_item_bodega2],A1301,Tabla1[GRUPO],COMP!B982)</f>
        <v>0</v>
      </c>
      <c r="F1301">
        <f>+SUMIFS('INV. EDADES'!F:F,'INV. EDADES'!I:I,A1301,'INV. EDADES'!G:G,C1301)</f>
        <v>0</v>
      </c>
      <c r="G1301">
        <f t="shared" si="40"/>
        <v>0</v>
      </c>
      <c r="H1301" s="22">
        <f t="shared" si="41"/>
        <v>0</v>
      </c>
    </row>
    <row r="1302" spans="1:8">
      <c r="A1302" t="s">
        <v>479</v>
      </c>
      <c r="B1302" t="s">
        <v>490</v>
      </c>
      <c r="C1302">
        <v>100</v>
      </c>
      <c r="D1302" t="s">
        <v>96</v>
      </c>
      <c r="E1302">
        <f>+SUMIFS(Tabla1[cantidad],Tabla1[articulo],C1302,Tabla1[id_item_bodega2],A1302,Tabla1[GRUPO],COMP!B983)</f>
        <v>0</v>
      </c>
      <c r="F1302">
        <f>+SUMIFS('INV. EDADES'!F:F,'INV. EDADES'!I:I,A1302,'INV. EDADES'!G:G,C1302)</f>
        <v>0</v>
      </c>
      <c r="G1302">
        <f t="shared" si="40"/>
        <v>0</v>
      </c>
      <c r="H1302" s="22">
        <f t="shared" si="41"/>
        <v>0</v>
      </c>
    </row>
    <row r="1303" spans="1:8">
      <c r="A1303" t="s">
        <v>479</v>
      </c>
      <c r="B1303" t="s">
        <v>490</v>
      </c>
      <c r="C1303">
        <v>72501</v>
      </c>
      <c r="D1303" t="s">
        <v>78</v>
      </c>
      <c r="E1303">
        <f>+SUMIFS(Tabla1[cantidad],Tabla1[articulo],C1303,Tabla1[id_item_bodega2],A1303,Tabla1[GRUPO],COMP!B984)</f>
        <v>0</v>
      </c>
      <c r="F1303">
        <f>+SUMIFS('INV. EDADES'!F:F,'INV. EDADES'!I:I,A1303,'INV. EDADES'!G:G,C1303)</f>
        <v>0</v>
      </c>
      <c r="G1303">
        <f t="shared" si="40"/>
        <v>0</v>
      </c>
      <c r="H1303" s="22">
        <f t="shared" si="41"/>
        <v>0</v>
      </c>
    </row>
    <row r="1304" spans="1:8">
      <c r="A1304" t="s">
        <v>479</v>
      </c>
      <c r="B1304" t="s">
        <v>490</v>
      </c>
      <c r="C1304">
        <v>13368</v>
      </c>
      <c r="D1304" t="s">
        <v>76</v>
      </c>
      <c r="E1304">
        <f>+SUMIFS(Tabla1[cantidad],Tabla1[articulo],C1304,Tabla1[id_item_bodega2],A1304,Tabla1[GRUPO],COMP!B985)</f>
        <v>0</v>
      </c>
      <c r="F1304">
        <f>+SUMIFS('INV. EDADES'!F:F,'INV. EDADES'!I:I,A1304,'INV. EDADES'!G:G,C1304)</f>
        <v>0</v>
      </c>
      <c r="G1304">
        <f t="shared" si="40"/>
        <v>0</v>
      </c>
      <c r="H1304" s="22">
        <f t="shared" si="41"/>
        <v>0</v>
      </c>
    </row>
    <row r="1305" spans="1:8">
      <c r="A1305" t="s">
        <v>479</v>
      </c>
      <c r="B1305" t="s">
        <v>490</v>
      </c>
      <c r="C1305">
        <v>10104</v>
      </c>
      <c r="D1305" t="s">
        <v>84</v>
      </c>
      <c r="E1305">
        <f>+SUMIFS(Tabla1[cantidad],Tabla1[articulo],C1305,Tabla1[id_item_bodega2],A1305,Tabla1[GRUPO],COMP!B986)</f>
        <v>0</v>
      </c>
      <c r="F1305">
        <f>+SUMIFS('INV. EDADES'!F:F,'INV. EDADES'!I:I,A1305,'INV. EDADES'!G:G,C1305)</f>
        <v>0</v>
      </c>
      <c r="G1305">
        <f t="shared" si="40"/>
        <v>0</v>
      </c>
      <c r="H1305" s="22">
        <f t="shared" si="41"/>
        <v>0</v>
      </c>
    </row>
    <row r="1306" spans="1:8">
      <c r="A1306" t="s">
        <v>479</v>
      </c>
      <c r="B1306" t="s">
        <v>490</v>
      </c>
      <c r="C1306">
        <v>300</v>
      </c>
      <c r="D1306" t="s">
        <v>99</v>
      </c>
      <c r="E1306">
        <f>+SUMIFS(Tabla1[cantidad],Tabla1[articulo],C1306,Tabla1[id_item_bodega2],A1306,Tabla1[GRUPO],COMP!B987)</f>
        <v>0</v>
      </c>
      <c r="F1306">
        <f>+SUMIFS('INV. EDADES'!F:F,'INV. EDADES'!I:I,A1306,'INV. EDADES'!G:G,C1306)</f>
        <v>0</v>
      </c>
      <c r="G1306">
        <f t="shared" si="40"/>
        <v>0</v>
      </c>
      <c r="H1306" s="22">
        <f t="shared" si="41"/>
        <v>0</v>
      </c>
    </row>
    <row r="1307" spans="1:8">
      <c r="A1307" t="s">
        <v>479</v>
      </c>
      <c r="B1307" t="s">
        <v>490</v>
      </c>
      <c r="C1307">
        <v>52378</v>
      </c>
      <c r="D1307" t="s">
        <v>69</v>
      </c>
      <c r="E1307">
        <f>+SUMIFS(Tabla1[cantidad],Tabla1[articulo],C1307,Tabla1[id_item_bodega2],A1307,Tabla1[GRUPO],COMP!B988)</f>
        <v>0</v>
      </c>
      <c r="F1307">
        <f>+SUMIFS('INV. EDADES'!F:F,'INV. EDADES'!I:I,A1307,'INV. EDADES'!G:G,C1307)</f>
        <v>0</v>
      </c>
      <c r="G1307">
        <f t="shared" si="40"/>
        <v>0</v>
      </c>
      <c r="H1307" s="22">
        <f t="shared" si="41"/>
        <v>0</v>
      </c>
    </row>
    <row r="1308" spans="1:8">
      <c r="A1308" t="s">
        <v>479</v>
      </c>
      <c r="B1308" t="s">
        <v>490</v>
      </c>
      <c r="C1308">
        <v>12370</v>
      </c>
      <c r="D1308" t="s">
        <v>64</v>
      </c>
      <c r="E1308">
        <f>+SUMIFS(Tabla1[cantidad],Tabla1[articulo],C1308,Tabla1[id_item_bodega2],A1308,Tabla1[GRUPO],COMP!B990)</f>
        <v>0</v>
      </c>
      <c r="F1308">
        <f>+SUMIFS('INV. EDADES'!F:F,'INV. EDADES'!I:I,A1308,'INV. EDADES'!G:G,C1308)</f>
        <v>0</v>
      </c>
      <c r="G1308">
        <f t="shared" si="40"/>
        <v>0</v>
      </c>
      <c r="H1308" s="22">
        <f t="shared" si="41"/>
        <v>0</v>
      </c>
    </row>
    <row r="1309" spans="1:8">
      <c r="A1309" t="s">
        <v>479</v>
      </c>
      <c r="B1309" t="s">
        <v>490</v>
      </c>
      <c r="C1309">
        <v>52377</v>
      </c>
      <c r="D1309" t="s">
        <v>134</v>
      </c>
      <c r="E1309">
        <f>+SUMIFS(Tabla1[cantidad],Tabla1[articulo],C1309,Tabla1[id_item_bodega2],A1309,Tabla1[GRUPO],COMP!B991)</f>
        <v>0</v>
      </c>
      <c r="F1309">
        <f>+SUMIFS('INV. EDADES'!F:F,'INV. EDADES'!I:I,A1309,'INV. EDADES'!G:G,C1309)</f>
        <v>0</v>
      </c>
      <c r="G1309">
        <f t="shared" si="40"/>
        <v>0</v>
      </c>
      <c r="H1309" s="22">
        <f t="shared" si="41"/>
        <v>0</v>
      </c>
    </row>
    <row r="1310" spans="1:8">
      <c r="A1310" t="s">
        <v>479</v>
      </c>
      <c r="B1310" t="s">
        <v>490</v>
      </c>
      <c r="C1310">
        <v>10306</v>
      </c>
      <c r="D1310" t="s">
        <v>226</v>
      </c>
      <c r="E1310">
        <f>+SUMIFS(Tabla1[cantidad],Tabla1[articulo],C1310,Tabla1[id_item_bodega2],A1310,Tabla1[GRUPO],COMP!B992)</f>
        <v>0</v>
      </c>
      <c r="F1310">
        <f>+SUMIFS('INV. EDADES'!F:F,'INV. EDADES'!I:I,A1310,'INV. EDADES'!G:G,C1310)</f>
        <v>0</v>
      </c>
      <c r="G1310">
        <f t="shared" si="40"/>
        <v>0</v>
      </c>
      <c r="H1310" s="22">
        <f t="shared" si="41"/>
        <v>0</v>
      </c>
    </row>
    <row r="1311" spans="1:8">
      <c r="A1311" t="s">
        <v>479</v>
      </c>
      <c r="B1311" t="s">
        <v>490</v>
      </c>
      <c r="C1311">
        <v>10311</v>
      </c>
      <c r="D1311" t="s">
        <v>467</v>
      </c>
      <c r="E1311">
        <f>+SUMIFS(Tabla1[cantidad],Tabla1[articulo],C1311,Tabla1[id_item_bodega2],A1311,Tabla1[GRUPO],COMP!B993)</f>
        <v>0</v>
      </c>
      <c r="F1311">
        <f>+SUMIFS('INV. EDADES'!F:F,'INV. EDADES'!I:I,A1311,'INV. EDADES'!G:G,C1311)</f>
        <v>0</v>
      </c>
      <c r="G1311">
        <f t="shared" si="40"/>
        <v>0</v>
      </c>
      <c r="H1311" s="22">
        <f t="shared" si="41"/>
        <v>0</v>
      </c>
    </row>
    <row r="1312" spans="1:8">
      <c r="A1312" t="s">
        <v>479</v>
      </c>
      <c r="B1312" t="s">
        <v>490</v>
      </c>
      <c r="C1312">
        <v>10472</v>
      </c>
      <c r="D1312" t="s">
        <v>40</v>
      </c>
      <c r="E1312">
        <f>+SUMIFS(Tabla1[cantidad],Tabla1[articulo],C1312,Tabla1[id_item_bodega2],A1312,Tabla1[GRUPO],COMP!B994)</f>
        <v>0</v>
      </c>
      <c r="F1312">
        <f>+SUMIFS('INV. EDADES'!F:F,'INV. EDADES'!I:I,A1312,'INV. EDADES'!G:G,C1312)</f>
        <v>0</v>
      </c>
      <c r="G1312">
        <f t="shared" si="40"/>
        <v>0</v>
      </c>
      <c r="H1312" s="22">
        <f t="shared" si="41"/>
        <v>0</v>
      </c>
    </row>
    <row r="1313" spans="1:8">
      <c r="A1313" t="s">
        <v>479</v>
      </c>
      <c r="B1313" t="s">
        <v>490</v>
      </c>
      <c r="C1313">
        <v>13359</v>
      </c>
      <c r="D1313" t="s">
        <v>468</v>
      </c>
      <c r="E1313">
        <f>+SUMIFS(Tabla1[cantidad],Tabla1[articulo],C1313,Tabla1[id_item_bodega2],A1313,Tabla1[GRUPO],COMP!B995)</f>
        <v>0</v>
      </c>
      <c r="F1313">
        <f>+SUMIFS('INV. EDADES'!F:F,'INV. EDADES'!I:I,A1313,'INV. EDADES'!G:G,C1313)</f>
        <v>0</v>
      </c>
      <c r="G1313">
        <f t="shared" si="40"/>
        <v>0</v>
      </c>
      <c r="H1313" s="22">
        <f t="shared" si="41"/>
        <v>0</v>
      </c>
    </row>
    <row r="1314" spans="1:8">
      <c r="A1314" t="s">
        <v>479</v>
      </c>
      <c r="B1314" t="s">
        <v>490</v>
      </c>
      <c r="C1314">
        <v>13503</v>
      </c>
      <c r="D1314" t="s">
        <v>470</v>
      </c>
      <c r="E1314">
        <f>+SUMIFS(Tabla1[cantidad],Tabla1[articulo],C1314,Tabla1[id_item_bodega2],A1314,Tabla1[GRUPO],COMP!B996)</f>
        <v>0</v>
      </c>
      <c r="F1314">
        <f>+SUMIFS('INV. EDADES'!F:F,'INV. EDADES'!I:I,A1314,'INV. EDADES'!G:G,C1314)</f>
        <v>0</v>
      </c>
      <c r="G1314">
        <f t="shared" si="40"/>
        <v>0</v>
      </c>
      <c r="H1314" s="22">
        <f t="shared" si="41"/>
        <v>0</v>
      </c>
    </row>
    <row r="1315" spans="1:8">
      <c r="A1315" t="s">
        <v>479</v>
      </c>
      <c r="B1315" t="s">
        <v>490</v>
      </c>
      <c r="C1315">
        <v>13403</v>
      </c>
      <c r="D1315" t="s">
        <v>428</v>
      </c>
      <c r="E1315">
        <f>+SUMIFS(Tabla1[cantidad],Tabla1[articulo],C1315,Tabla1[id_item_bodega2],A1315,Tabla1[GRUPO],COMP!B997)</f>
        <v>0</v>
      </c>
      <c r="F1315">
        <f>+SUMIFS('INV. EDADES'!F:F,'INV. EDADES'!I:I,A1315,'INV. EDADES'!G:G,C1315)</f>
        <v>0</v>
      </c>
      <c r="G1315">
        <f t="shared" si="40"/>
        <v>0</v>
      </c>
      <c r="H1315" s="22">
        <f t="shared" si="41"/>
        <v>0</v>
      </c>
    </row>
    <row r="1316" spans="1:8">
      <c r="A1316" t="s">
        <v>479</v>
      </c>
      <c r="B1316" t="s">
        <v>490</v>
      </c>
      <c r="C1316">
        <v>10101</v>
      </c>
      <c r="D1316" t="s">
        <v>536</v>
      </c>
      <c r="E1316">
        <f>+SUMIFS(Tabla1[cantidad],Tabla1[articulo],C1316,Tabla1[id_item_bodega2],A1316,Tabla1[GRUPO],COMP!B998)</f>
        <v>0</v>
      </c>
      <c r="F1316">
        <f>+SUMIFS('INV. EDADES'!F:F,'INV. EDADES'!I:I,A1316,'INV. EDADES'!G:G,C1316)</f>
        <v>0</v>
      </c>
      <c r="G1316">
        <f t="shared" si="40"/>
        <v>0</v>
      </c>
      <c r="H1316" s="22">
        <f t="shared" si="41"/>
        <v>0</v>
      </c>
    </row>
    <row r="1317" spans="1:8">
      <c r="A1317" t="s">
        <v>479</v>
      </c>
      <c r="B1317" t="s">
        <v>490</v>
      </c>
      <c r="C1317">
        <v>10201</v>
      </c>
      <c r="D1317" t="s">
        <v>27</v>
      </c>
      <c r="E1317">
        <f>+SUMIFS(Tabla1[cantidad],Tabla1[articulo],C1317,Tabla1[id_item_bodega2],A1317,Tabla1[GRUPO],COMP!B999)</f>
        <v>0</v>
      </c>
      <c r="F1317">
        <f>+SUMIFS('INV. EDADES'!F:F,'INV. EDADES'!I:I,A1317,'INV. EDADES'!G:G,C1317)</f>
        <v>0</v>
      </c>
      <c r="G1317">
        <f t="shared" si="40"/>
        <v>0</v>
      </c>
      <c r="H1317" s="22">
        <f t="shared" si="41"/>
        <v>0</v>
      </c>
    </row>
    <row r="1318" spans="1:8">
      <c r="A1318" t="s">
        <v>479</v>
      </c>
      <c r="B1318" t="s">
        <v>490</v>
      </c>
      <c r="C1318">
        <v>73501</v>
      </c>
      <c r="D1318" t="s">
        <v>425</v>
      </c>
      <c r="E1318">
        <f>+SUMIFS(Tabla1[cantidad],Tabla1[articulo],C1318,Tabla1[id_item_bodega2],A1318,Tabla1[GRUPO],COMP!B1000)</f>
        <v>0</v>
      </c>
      <c r="F1318">
        <f>+SUMIFS('INV. EDADES'!F:F,'INV. EDADES'!I:I,A1318,'INV. EDADES'!G:G,C1318)</f>
        <v>0</v>
      </c>
      <c r="G1318">
        <f t="shared" si="40"/>
        <v>0</v>
      </c>
      <c r="H1318" s="22">
        <f t="shared" si="41"/>
        <v>0</v>
      </c>
    </row>
    <row r="1319" spans="1:8">
      <c r="A1319" t="s">
        <v>479</v>
      </c>
      <c r="B1319" t="s">
        <v>490</v>
      </c>
      <c r="C1319">
        <v>76501</v>
      </c>
      <c r="D1319" t="s">
        <v>589</v>
      </c>
      <c r="E1319">
        <f>+SUMIFS(Tabla1[cantidad],Tabla1[articulo],C1319,Tabla1[id_item_bodega2],A1319,Tabla1[GRUPO],COMP!B1001)</f>
        <v>0</v>
      </c>
      <c r="F1319">
        <f>+SUMIFS('INV. EDADES'!F:F,'INV. EDADES'!I:I,A1319,'INV. EDADES'!G:G,C1319)</f>
        <v>0</v>
      </c>
      <c r="G1319">
        <f t="shared" si="40"/>
        <v>0</v>
      </c>
      <c r="H1319" s="22">
        <f t="shared" si="41"/>
        <v>0</v>
      </c>
    </row>
    <row r="1320" spans="1:8">
      <c r="A1320" t="s">
        <v>479</v>
      </c>
      <c r="B1320" t="s">
        <v>490</v>
      </c>
      <c r="C1320">
        <v>76601</v>
      </c>
      <c r="D1320" t="s">
        <v>590</v>
      </c>
      <c r="E1320">
        <f>+SUMIFS(Tabla1[cantidad],Tabla1[articulo],C1320,Tabla1[id_item_bodega2],A1320,Tabla1[GRUPO],COMP!B1002)</f>
        <v>0</v>
      </c>
      <c r="F1320">
        <f>+SUMIFS('INV. EDADES'!F:F,'INV. EDADES'!I:I,A1320,'INV. EDADES'!G:G,C1320)</f>
        <v>0</v>
      </c>
      <c r="G1320">
        <f t="shared" si="40"/>
        <v>0</v>
      </c>
      <c r="H1320" s="22">
        <f t="shared" si="41"/>
        <v>0</v>
      </c>
    </row>
    <row r="1321" spans="1:8">
      <c r="A1321" t="s">
        <v>479</v>
      </c>
      <c r="B1321" t="s">
        <v>490</v>
      </c>
      <c r="C1321">
        <v>76701</v>
      </c>
      <c r="D1321" t="s">
        <v>588</v>
      </c>
      <c r="E1321">
        <f>+SUMIFS(Tabla1[cantidad],Tabla1[articulo],C1321,Tabla1[id_item_bodega2],A1321,Tabla1[GRUPO],COMP!B1003)</f>
        <v>0</v>
      </c>
      <c r="F1321">
        <f>+SUMIFS('INV. EDADES'!F:F,'INV. EDADES'!I:I,A1321,'INV. EDADES'!G:G,C1321)</f>
        <v>0</v>
      </c>
      <c r="G1321">
        <f t="shared" si="40"/>
        <v>0</v>
      </c>
      <c r="H1321" s="22">
        <f t="shared" si="41"/>
        <v>0</v>
      </c>
    </row>
    <row r="1322" spans="1:8">
      <c r="A1322" t="s">
        <v>479</v>
      </c>
      <c r="B1322" t="s">
        <v>490</v>
      </c>
      <c r="C1322">
        <v>77101</v>
      </c>
      <c r="D1322" t="s">
        <v>567</v>
      </c>
      <c r="E1322">
        <f>+SUMIFS(Tabla1[cantidad],Tabla1[articulo],C1322,Tabla1[id_item_bodega2],A1322,Tabla1[GRUPO],COMP!B1004)</f>
        <v>0</v>
      </c>
      <c r="F1322">
        <f>+SUMIFS('INV. EDADES'!F:F,'INV. EDADES'!I:I,A1322,'INV. EDADES'!G:G,C1322)</f>
        <v>0</v>
      </c>
      <c r="G1322">
        <f t="shared" si="40"/>
        <v>0</v>
      </c>
      <c r="H1322" s="22">
        <f t="shared" si="41"/>
        <v>0</v>
      </c>
    </row>
    <row r="1323" spans="1:8">
      <c r="A1323" t="s">
        <v>479</v>
      </c>
      <c r="B1323" t="s">
        <v>490</v>
      </c>
      <c r="C1323">
        <v>78001</v>
      </c>
      <c r="D1323" t="s">
        <v>571</v>
      </c>
      <c r="E1323">
        <f>+SUMIFS(Tabla1[cantidad],Tabla1[articulo],C1323,Tabla1[id_item_bodega2],A1323,Tabla1[GRUPO],COMP!B1005)</f>
        <v>0</v>
      </c>
      <c r="F1323">
        <f>+SUMIFS('INV. EDADES'!F:F,'INV. EDADES'!I:I,A1323,'INV. EDADES'!G:G,C1323)</f>
        <v>0</v>
      </c>
      <c r="G1323">
        <f t="shared" si="40"/>
        <v>0</v>
      </c>
      <c r="H1323" s="22">
        <f t="shared" si="41"/>
        <v>0</v>
      </c>
    </row>
    <row r="1324" spans="1:8">
      <c r="A1324" t="s">
        <v>479</v>
      </c>
      <c r="B1324" t="s">
        <v>490</v>
      </c>
      <c r="C1324">
        <v>10369</v>
      </c>
      <c r="D1324" t="s">
        <v>61</v>
      </c>
      <c r="E1324">
        <f>+SUMIFS(Tabla1[cantidad],Tabla1[articulo],C1324,Tabla1[id_item_bodega2],A1324,Tabla1[GRUPO],COMP!B1006)</f>
        <v>0</v>
      </c>
      <c r="F1324">
        <f>+SUMIFS('INV. EDADES'!F:F,'INV. EDADES'!I:I,A1324,'INV. EDADES'!G:G,C1324)</f>
        <v>0</v>
      </c>
      <c r="G1324">
        <f t="shared" si="40"/>
        <v>0</v>
      </c>
      <c r="H1324" s="22">
        <f t="shared" si="41"/>
        <v>0</v>
      </c>
    </row>
    <row r="1325" spans="1:8">
      <c r="A1325" t="s">
        <v>479</v>
      </c>
      <c r="B1325" t="s">
        <v>490</v>
      </c>
      <c r="C1325">
        <v>12270</v>
      </c>
      <c r="D1325" t="s">
        <v>62</v>
      </c>
      <c r="E1325">
        <f>+SUMIFS(Tabla1[cantidad],Tabla1[articulo],C1325,Tabla1[id_item_bodega2],A1325,Tabla1[GRUPO],COMP!B1007)</f>
        <v>0</v>
      </c>
      <c r="F1325">
        <f>+SUMIFS('INV. EDADES'!F:F,'INV. EDADES'!I:I,A1325,'INV. EDADES'!G:G,C1325)</f>
        <v>0</v>
      </c>
      <c r="G1325">
        <f t="shared" si="40"/>
        <v>0</v>
      </c>
      <c r="H1325" s="22">
        <f t="shared" si="41"/>
        <v>0</v>
      </c>
    </row>
    <row r="1326" spans="1:8">
      <c r="A1326" t="s">
        <v>479</v>
      </c>
      <c r="B1326" t="s">
        <v>490</v>
      </c>
      <c r="C1326">
        <v>14459</v>
      </c>
      <c r="D1326" t="s">
        <v>68</v>
      </c>
      <c r="E1326">
        <f>+SUMIFS(Tabla1[cantidad],Tabla1[articulo],C1326,Tabla1[id_item_bodega2],A1326,Tabla1[GRUPO],COMP!B1009)</f>
        <v>0</v>
      </c>
      <c r="F1326">
        <f>+SUMIFS('INV. EDADES'!F:F,'INV. EDADES'!I:I,A1326,'INV. EDADES'!G:G,C1326)</f>
        <v>0</v>
      </c>
      <c r="G1326">
        <f t="shared" si="40"/>
        <v>0</v>
      </c>
      <c r="H1326" s="22">
        <f t="shared" si="41"/>
        <v>0</v>
      </c>
    </row>
    <row r="1327" spans="1:8">
      <c r="A1327" t="s">
        <v>479</v>
      </c>
      <c r="B1327" t="s">
        <v>490</v>
      </c>
      <c r="C1327">
        <v>14311</v>
      </c>
      <c r="D1327" t="s">
        <v>45</v>
      </c>
      <c r="E1327">
        <f>+SUMIFS(Tabla1[cantidad],Tabla1[articulo],C1327,Tabla1[id_item_bodega2],A1327,Tabla1[GRUPO],COMP!B1010)</f>
        <v>0</v>
      </c>
      <c r="F1327">
        <f>+SUMIFS('INV. EDADES'!F:F,'INV. EDADES'!I:I,A1327,'INV. EDADES'!G:G,C1327)</f>
        <v>0</v>
      </c>
      <c r="G1327">
        <f t="shared" si="40"/>
        <v>0</v>
      </c>
      <c r="H1327" s="22">
        <f t="shared" si="41"/>
        <v>0</v>
      </c>
    </row>
    <row r="1328" spans="1:8">
      <c r="A1328" t="s">
        <v>479</v>
      </c>
      <c r="B1328" t="s">
        <v>490</v>
      </c>
      <c r="C1328">
        <v>10410</v>
      </c>
      <c r="D1328" t="s">
        <v>452</v>
      </c>
      <c r="E1328">
        <f>+SUMIFS(Tabla1[cantidad],Tabla1[articulo],C1328,Tabla1[id_item_bodega2],A1328,Tabla1[GRUPO],COMP!B1011)</f>
        <v>0</v>
      </c>
      <c r="F1328">
        <f>+SUMIFS('INV. EDADES'!F:F,'INV. EDADES'!I:I,A1328,'INV. EDADES'!G:G,C1328)</f>
        <v>0</v>
      </c>
      <c r="G1328">
        <f t="shared" si="40"/>
        <v>0</v>
      </c>
      <c r="H1328" s="22">
        <f t="shared" si="41"/>
        <v>0</v>
      </c>
    </row>
    <row r="1329" spans="1:8">
      <c r="A1329" t="s">
        <v>479</v>
      </c>
      <c r="B1329" t="s">
        <v>490</v>
      </c>
      <c r="C1329">
        <v>10268</v>
      </c>
      <c r="D1329" t="s">
        <v>427</v>
      </c>
      <c r="E1329">
        <f>+SUMIFS(Tabla1[cantidad],Tabla1[articulo],C1329,Tabla1[id_item_bodega2],A1329,Tabla1[GRUPO],COMP!B1012)</f>
        <v>0</v>
      </c>
      <c r="F1329">
        <f>+SUMIFS('INV. EDADES'!F:F,'INV. EDADES'!I:I,A1329,'INV. EDADES'!G:G,C1329)</f>
        <v>0</v>
      </c>
      <c r="G1329">
        <f t="shared" si="40"/>
        <v>0</v>
      </c>
      <c r="H1329" s="22">
        <f t="shared" si="41"/>
        <v>0</v>
      </c>
    </row>
    <row r="1330" spans="1:8">
      <c r="A1330" t="s">
        <v>479</v>
      </c>
      <c r="B1330" t="s">
        <v>490</v>
      </c>
      <c r="C1330">
        <v>14348</v>
      </c>
      <c r="D1330" t="s">
        <v>46</v>
      </c>
      <c r="E1330">
        <f>+SUMIFS(Tabla1[cantidad],Tabla1[articulo],C1330,Tabla1[id_item_bodega2],A1330,Tabla1[GRUPO],COMP!B1013)</f>
        <v>0</v>
      </c>
      <c r="F1330">
        <f>+SUMIFS('INV. EDADES'!F:F,'INV. EDADES'!I:I,A1330,'INV. EDADES'!G:G,C1330)</f>
        <v>0</v>
      </c>
      <c r="G1330">
        <f t="shared" si="40"/>
        <v>0</v>
      </c>
      <c r="H1330" s="22">
        <f t="shared" si="41"/>
        <v>0</v>
      </c>
    </row>
    <row r="1331" spans="1:8">
      <c r="A1331" t="s">
        <v>479</v>
      </c>
      <c r="B1331" t="s">
        <v>490</v>
      </c>
      <c r="C1331">
        <v>10503</v>
      </c>
      <c r="D1331" t="s">
        <v>487</v>
      </c>
      <c r="E1331">
        <f>+SUMIFS(Tabla1[cantidad],Tabla1[articulo],C1331,Tabla1[id_item_bodega2],A1331,Tabla1[GRUPO],COMP!B1014)</f>
        <v>0</v>
      </c>
      <c r="F1331">
        <f>+SUMIFS('INV. EDADES'!F:F,'INV. EDADES'!I:I,A1331,'INV. EDADES'!G:G,C1331)</f>
        <v>0</v>
      </c>
      <c r="G1331">
        <f t="shared" si="40"/>
        <v>0</v>
      </c>
      <c r="H1331" s="22">
        <f t="shared" si="41"/>
        <v>0</v>
      </c>
    </row>
    <row r="1332" spans="1:8">
      <c r="A1332" t="s">
        <v>479</v>
      </c>
      <c r="B1332" t="s">
        <v>490</v>
      </c>
      <c r="C1332">
        <v>10473</v>
      </c>
      <c r="D1332" t="s">
        <v>544</v>
      </c>
      <c r="E1332">
        <f>+SUMIFS(Tabla1[cantidad],Tabla1[articulo],C1332,Tabla1[id_item_bodega2],A1332,Tabla1[GRUPO],COMP!B1015)</f>
        <v>0</v>
      </c>
      <c r="F1332">
        <f>+SUMIFS('INV. EDADES'!F:F,'INV. EDADES'!I:I,A1332,'INV. EDADES'!G:G,C1332)</f>
        <v>0</v>
      </c>
      <c r="G1332">
        <f t="shared" si="40"/>
        <v>0</v>
      </c>
      <c r="H1332" s="22">
        <f t="shared" si="41"/>
        <v>0</v>
      </c>
    </row>
    <row r="1333" spans="1:8">
      <c r="A1333" t="s">
        <v>479</v>
      </c>
      <c r="B1333" t="s">
        <v>490</v>
      </c>
      <c r="C1333">
        <v>12306</v>
      </c>
      <c r="D1333" t="s">
        <v>579</v>
      </c>
      <c r="E1333">
        <f>+SUMIFS(Tabla1[cantidad],Tabla1[articulo],C1333,Tabla1[id_item_bodega2],A1333,Tabla1[GRUPO],COMP!B1016)</f>
        <v>0</v>
      </c>
      <c r="F1333">
        <f>+SUMIFS('INV. EDADES'!F:F,'INV. EDADES'!I:I,A1333,'INV. EDADES'!G:G,C1333)</f>
        <v>0</v>
      </c>
      <c r="G1333">
        <f t="shared" si="40"/>
        <v>0</v>
      </c>
      <c r="H1333" s="22">
        <f t="shared" si="41"/>
        <v>0</v>
      </c>
    </row>
    <row r="1334" spans="1:8">
      <c r="A1334" t="s">
        <v>479</v>
      </c>
      <c r="B1334" t="s">
        <v>490</v>
      </c>
      <c r="C1334">
        <v>12347</v>
      </c>
      <c r="D1334" t="s">
        <v>74</v>
      </c>
      <c r="E1334">
        <f>+SUMIFS(Tabla1[cantidad],Tabla1[articulo],C1334,Tabla1[id_item_bodega2],A1334,Tabla1[GRUPO],COMP!B1017)</f>
        <v>0</v>
      </c>
      <c r="F1334">
        <f>+SUMIFS('INV. EDADES'!F:F,'INV. EDADES'!I:I,A1334,'INV. EDADES'!G:G,C1334)</f>
        <v>0</v>
      </c>
      <c r="G1334">
        <f t="shared" si="40"/>
        <v>0</v>
      </c>
      <c r="H1334" s="22">
        <f t="shared" si="41"/>
        <v>0</v>
      </c>
    </row>
    <row r="1335" spans="1:8">
      <c r="A1335" t="s">
        <v>479</v>
      </c>
      <c r="B1335" t="s">
        <v>490</v>
      </c>
      <c r="C1335">
        <v>13311</v>
      </c>
      <c r="D1335" t="s">
        <v>580</v>
      </c>
      <c r="E1335">
        <f>+SUMIFS(Tabla1[cantidad],Tabla1[articulo],C1335,Tabla1[id_item_bodega2],A1335,Tabla1[GRUPO],COMP!B1018)</f>
        <v>0</v>
      </c>
      <c r="F1335">
        <f>+SUMIFS('INV. EDADES'!F:F,'INV. EDADES'!I:I,A1335,'INV. EDADES'!G:G,C1335)</f>
        <v>0</v>
      </c>
      <c r="G1335">
        <f t="shared" si="40"/>
        <v>0</v>
      </c>
      <c r="H1335" s="22">
        <f t="shared" si="41"/>
        <v>0</v>
      </c>
    </row>
    <row r="1336" spans="1:8">
      <c r="A1336" t="s">
        <v>479</v>
      </c>
      <c r="B1336" t="s">
        <v>490</v>
      </c>
      <c r="C1336">
        <v>10305</v>
      </c>
      <c r="D1336" t="s">
        <v>537</v>
      </c>
      <c r="E1336">
        <f>+SUMIFS(Tabla1[cantidad],Tabla1[articulo],C1336,Tabla1[id_item_bodega2],A1336,Tabla1[GRUPO],COMP!B1019)</f>
        <v>0</v>
      </c>
      <c r="F1336">
        <f>+SUMIFS('INV. EDADES'!F:F,'INV. EDADES'!I:I,A1336,'INV. EDADES'!G:G,C1336)</f>
        <v>0</v>
      </c>
      <c r="G1336">
        <f t="shared" si="40"/>
        <v>0</v>
      </c>
      <c r="H1336" s="22">
        <f t="shared" si="41"/>
        <v>0</v>
      </c>
    </row>
    <row r="1337" spans="1:8">
      <c r="A1337" t="s">
        <v>479</v>
      </c>
      <c r="B1337" t="s">
        <v>490</v>
      </c>
      <c r="C1337">
        <v>10389</v>
      </c>
      <c r="D1337" t="s">
        <v>71</v>
      </c>
      <c r="E1337">
        <f>+SUMIFS(Tabla1[cantidad],Tabla1[articulo],C1337,Tabla1[id_item_bodega2],A1337,Tabla1[GRUPO],COMP!B1020)</f>
        <v>0</v>
      </c>
      <c r="F1337">
        <f>+SUMIFS('INV. EDADES'!F:F,'INV. EDADES'!I:I,A1337,'INV. EDADES'!G:G,C1337)</f>
        <v>0</v>
      </c>
      <c r="G1337">
        <f t="shared" si="40"/>
        <v>0</v>
      </c>
      <c r="H1337" s="22">
        <f t="shared" si="41"/>
        <v>0</v>
      </c>
    </row>
    <row r="1338" spans="1:8">
      <c r="A1338" t="s">
        <v>479</v>
      </c>
      <c r="B1338" t="s">
        <v>490</v>
      </c>
      <c r="C1338">
        <v>10405</v>
      </c>
      <c r="D1338" t="s">
        <v>542</v>
      </c>
      <c r="E1338">
        <f>+SUMIFS(Tabla1[cantidad],Tabla1[articulo],C1338,Tabla1[id_item_bodega2],A1338,Tabla1[GRUPO],COMP!B1021)</f>
        <v>0</v>
      </c>
      <c r="F1338">
        <f>+SUMIFS('INV. EDADES'!F:F,'INV. EDADES'!I:I,A1338,'INV. EDADES'!G:G,C1338)</f>
        <v>0</v>
      </c>
      <c r="G1338">
        <f t="shared" si="40"/>
        <v>0</v>
      </c>
      <c r="H1338" s="22">
        <f t="shared" si="41"/>
        <v>0</v>
      </c>
    </row>
    <row r="1339" spans="1:8">
      <c r="A1339" t="s">
        <v>479</v>
      </c>
      <c r="B1339" t="s">
        <v>490</v>
      </c>
      <c r="C1339">
        <v>10490</v>
      </c>
      <c r="D1339" t="s">
        <v>476</v>
      </c>
      <c r="E1339">
        <f>+SUMIFS(Tabla1[cantidad],Tabla1[articulo],C1339,Tabla1[id_item_bodega2],A1339,Tabla1[GRUPO],COMP!B1022)</f>
        <v>0</v>
      </c>
      <c r="F1339">
        <f>+SUMIFS('INV. EDADES'!F:F,'INV. EDADES'!I:I,A1339,'INV. EDADES'!G:G,C1339)</f>
        <v>0</v>
      </c>
      <c r="G1339">
        <f t="shared" si="40"/>
        <v>0</v>
      </c>
      <c r="H1339" s="22">
        <f t="shared" si="41"/>
        <v>0</v>
      </c>
    </row>
    <row r="1340" spans="1:8">
      <c r="A1340" t="s">
        <v>479</v>
      </c>
      <c r="B1340" t="s">
        <v>490</v>
      </c>
      <c r="C1340">
        <v>10488</v>
      </c>
      <c r="D1340" t="s">
        <v>607</v>
      </c>
      <c r="E1340">
        <f>+SUMIFS(Tabla1[cantidad],Tabla1[articulo],C1340,Tabla1[id_item_bodega2],A1340,Tabla1[GRUPO],COMP!B1023)</f>
        <v>0</v>
      </c>
      <c r="F1340">
        <f>+SUMIFS('INV. EDADES'!F:F,'INV. EDADES'!I:I,A1340,'INV. EDADES'!G:G,C1340)</f>
        <v>0</v>
      </c>
      <c r="G1340">
        <f t="shared" si="40"/>
        <v>0</v>
      </c>
      <c r="H1340" s="22">
        <f t="shared" si="41"/>
        <v>0</v>
      </c>
    </row>
    <row r="1341" spans="1:8">
      <c r="A1341" t="s">
        <v>479</v>
      </c>
      <c r="B1341" t="s">
        <v>490</v>
      </c>
      <c r="C1341">
        <v>10312</v>
      </c>
      <c r="D1341" t="s">
        <v>540</v>
      </c>
      <c r="E1341">
        <f>+SUMIFS(Tabla1[cantidad],Tabla1[articulo],C1341,Tabla1[id_item_bodega2],A1341,Tabla1[GRUPO],COMP!B1024)</f>
        <v>0</v>
      </c>
      <c r="F1341">
        <f>+SUMIFS('INV. EDADES'!F:F,'INV. EDADES'!I:I,A1341,'INV. EDADES'!G:G,C1341)</f>
        <v>0</v>
      </c>
      <c r="G1341">
        <f t="shared" si="40"/>
        <v>0</v>
      </c>
      <c r="H1341" s="22">
        <f t="shared" si="41"/>
        <v>0</v>
      </c>
    </row>
    <row r="1342" spans="1:8">
      <c r="A1342" t="s">
        <v>479</v>
      </c>
      <c r="B1342" t="s">
        <v>490</v>
      </c>
      <c r="C1342">
        <v>10589</v>
      </c>
      <c r="D1342" t="s">
        <v>73</v>
      </c>
      <c r="E1342">
        <f>+SUMIFS(Tabla1[cantidad],Tabla1[articulo],C1342,Tabla1[id_item_bodega2],A1342,Tabla1[GRUPO],COMP!B1025)</f>
        <v>0</v>
      </c>
      <c r="F1342">
        <f>+SUMIFS('INV. EDADES'!F:F,'INV. EDADES'!I:I,A1342,'INV. EDADES'!G:G,C1342)</f>
        <v>0</v>
      </c>
      <c r="G1342">
        <f t="shared" si="40"/>
        <v>0</v>
      </c>
      <c r="H1342" s="22">
        <f t="shared" si="41"/>
        <v>0</v>
      </c>
    </row>
    <row r="1343" spans="1:8">
      <c r="A1343" t="s">
        <v>479</v>
      </c>
      <c r="B1343" t="s">
        <v>490</v>
      </c>
      <c r="C1343">
        <v>10580</v>
      </c>
      <c r="D1343" t="s">
        <v>548</v>
      </c>
      <c r="E1343">
        <f>+SUMIFS(Tabla1[cantidad],Tabla1[articulo],C1343,Tabla1[id_item_bodega2],A1343,Tabla1[GRUPO],COMP!B1026)</f>
        <v>0</v>
      </c>
      <c r="F1343">
        <f>+SUMIFS('INV. EDADES'!F:F,'INV. EDADES'!I:I,A1343,'INV. EDADES'!G:G,C1343)</f>
        <v>0</v>
      </c>
      <c r="G1343">
        <f t="shared" si="40"/>
        <v>0</v>
      </c>
      <c r="H1343" s="22">
        <f t="shared" si="41"/>
        <v>0</v>
      </c>
    </row>
    <row r="1344" spans="1:8">
      <c r="A1344" t="s">
        <v>479</v>
      </c>
      <c r="B1344" t="s">
        <v>490</v>
      </c>
      <c r="C1344">
        <v>13380</v>
      </c>
      <c r="D1344" t="s">
        <v>534</v>
      </c>
      <c r="E1344">
        <f>+SUMIFS(Tabla1[cantidad],Tabla1[articulo],C1344,Tabla1[id_item_bodega2],A1344,Tabla1[GRUPO],COMP!B1027)</f>
        <v>0</v>
      </c>
      <c r="F1344">
        <f>+SUMIFS('INV. EDADES'!F:F,'INV. EDADES'!I:I,A1344,'INV. EDADES'!G:G,C1344)</f>
        <v>0</v>
      </c>
      <c r="G1344">
        <f t="shared" si="40"/>
        <v>0</v>
      </c>
      <c r="H1344" s="22">
        <f t="shared" si="41"/>
        <v>0</v>
      </c>
    </row>
    <row r="1345" spans="1:8">
      <c r="A1345" t="s">
        <v>479</v>
      </c>
      <c r="B1345" t="s">
        <v>490</v>
      </c>
      <c r="C1345">
        <v>13580</v>
      </c>
      <c r="D1345" t="s">
        <v>535</v>
      </c>
      <c r="E1345">
        <f>+SUMIFS(Tabla1[cantidad],Tabla1[articulo],C1345,Tabla1[id_item_bodega2],A1345,Tabla1[GRUPO],COMP!B1028)</f>
        <v>0</v>
      </c>
      <c r="F1345">
        <f>+SUMIFS('INV. EDADES'!F:F,'INV. EDADES'!I:I,A1345,'INV. EDADES'!G:G,C1345)</f>
        <v>0</v>
      </c>
      <c r="G1345">
        <f t="shared" si="40"/>
        <v>0</v>
      </c>
      <c r="H1345" s="22">
        <f t="shared" si="41"/>
        <v>0</v>
      </c>
    </row>
    <row r="1346" spans="1:8">
      <c r="A1346" t="s">
        <v>479</v>
      </c>
      <c r="B1346" t="s">
        <v>490</v>
      </c>
      <c r="C1346">
        <v>12360</v>
      </c>
      <c r="D1346" t="s">
        <v>584</v>
      </c>
      <c r="E1346">
        <f>+SUMIFS(Tabla1[cantidad],Tabla1[articulo],C1346,Tabla1[id_item_bodega2],A1346,Tabla1[GRUPO],COMP!B1029)</f>
        <v>0</v>
      </c>
      <c r="F1346">
        <f>+SUMIFS('INV. EDADES'!F:F,'INV. EDADES'!I:I,A1346,'INV. EDADES'!G:G,C1346)</f>
        <v>0</v>
      </c>
      <c r="G1346">
        <f t="shared" ref="G1346:G1409" si="42">+E1346-F1346</f>
        <v>0</v>
      </c>
      <c r="H1346" s="22">
        <f t="shared" ref="H1346:H1409" si="43">IFERROR(+G1346/E1346,0)</f>
        <v>0</v>
      </c>
    </row>
    <row r="1347" spans="1:8">
      <c r="A1347" t="s">
        <v>479</v>
      </c>
      <c r="B1347" t="s">
        <v>490</v>
      </c>
      <c r="C1347">
        <v>12470</v>
      </c>
      <c r="D1347" t="s">
        <v>447</v>
      </c>
      <c r="E1347">
        <f>+SUMIFS(Tabla1[cantidad],Tabla1[articulo],C1347,Tabla1[id_item_bodega2],A1347,Tabla1[GRUPO],COMP!B1030)</f>
        <v>0</v>
      </c>
      <c r="F1347">
        <f>+SUMIFS('INV. EDADES'!F:F,'INV. EDADES'!I:I,A1347,'INV. EDADES'!G:G,C1347)</f>
        <v>0</v>
      </c>
      <c r="G1347">
        <f t="shared" si="42"/>
        <v>0</v>
      </c>
      <c r="H1347" s="22">
        <f t="shared" si="43"/>
        <v>0</v>
      </c>
    </row>
    <row r="1348" spans="1:8">
      <c r="A1348" t="s">
        <v>479</v>
      </c>
      <c r="B1348" t="s">
        <v>490</v>
      </c>
      <c r="C1348">
        <v>10489</v>
      </c>
      <c r="D1348" t="s">
        <v>546</v>
      </c>
      <c r="E1348">
        <f>+SUMIFS(Tabla1[cantidad],Tabla1[articulo],C1348,Tabla1[id_item_bodega2],A1348,Tabla1[GRUPO],COMP!B1031)</f>
        <v>0</v>
      </c>
      <c r="F1348">
        <f>+SUMIFS('INV. EDADES'!F:F,'INV. EDADES'!I:I,A1348,'INV. EDADES'!G:G,C1348)</f>
        <v>0</v>
      </c>
      <c r="G1348">
        <f t="shared" si="42"/>
        <v>0</v>
      </c>
      <c r="H1348" s="22">
        <f t="shared" si="43"/>
        <v>0</v>
      </c>
    </row>
    <row r="1349" spans="1:8">
      <c r="A1349" t="s">
        <v>479</v>
      </c>
      <c r="B1349" t="s">
        <v>490</v>
      </c>
      <c r="C1349">
        <v>10416</v>
      </c>
      <c r="D1349" t="s">
        <v>581</v>
      </c>
      <c r="E1349">
        <f>+SUMIFS(Tabla1[cantidad],Tabla1[articulo],C1349,Tabla1[id_item_bodega2],A1349,Tabla1[GRUPO],COMP!B1032)</f>
        <v>0</v>
      </c>
      <c r="F1349">
        <f>+SUMIFS('INV. EDADES'!F:F,'INV. EDADES'!I:I,A1349,'INV. EDADES'!G:G,C1349)</f>
        <v>0</v>
      </c>
      <c r="G1349">
        <f t="shared" si="42"/>
        <v>0</v>
      </c>
      <c r="H1349" s="22">
        <f t="shared" si="43"/>
        <v>0</v>
      </c>
    </row>
    <row r="1350" spans="1:8">
      <c r="A1350" t="s">
        <v>479</v>
      </c>
      <c r="B1350" t="s">
        <v>490</v>
      </c>
      <c r="C1350">
        <v>10367</v>
      </c>
      <c r="D1350" t="s">
        <v>606</v>
      </c>
      <c r="E1350">
        <f>+SUMIFS(Tabla1[cantidad],Tabla1[articulo],C1350,Tabla1[id_item_bodega2],A1350,Tabla1[GRUPO],COMP!B1033)</f>
        <v>0</v>
      </c>
      <c r="F1350">
        <f>+SUMIFS('INV. EDADES'!F:F,'INV. EDADES'!I:I,A1350,'INV. EDADES'!G:G,C1350)</f>
        <v>0</v>
      </c>
      <c r="G1350">
        <f t="shared" si="42"/>
        <v>0</v>
      </c>
      <c r="H1350" s="22">
        <f t="shared" si="43"/>
        <v>0</v>
      </c>
    </row>
    <row r="1351" spans="1:8">
      <c r="A1351" t="s">
        <v>479</v>
      </c>
      <c r="B1351" t="s">
        <v>490</v>
      </c>
      <c r="C1351">
        <v>10309</v>
      </c>
      <c r="D1351" t="s">
        <v>539</v>
      </c>
      <c r="E1351">
        <f>+SUMIFS(Tabla1[cantidad],Tabla1[articulo],C1351,Tabla1[id_item_bodega2],A1351,Tabla1[GRUPO],COMP!B1034)</f>
        <v>0</v>
      </c>
      <c r="F1351">
        <f>+SUMIFS('INV. EDADES'!F:F,'INV. EDADES'!I:I,A1351,'INV. EDADES'!G:G,C1351)</f>
        <v>0</v>
      </c>
      <c r="G1351">
        <f t="shared" si="42"/>
        <v>0</v>
      </c>
      <c r="H1351" s="22">
        <f t="shared" si="43"/>
        <v>0</v>
      </c>
    </row>
    <row r="1352" spans="1:8">
      <c r="A1352" t="s">
        <v>479</v>
      </c>
      <c r="B1352" t="s">
        <v>490</v>
      </c>
      <c r="C1352">
        <v>10388</v>
      </c>
      <c r="D1352" t="s">
        <v>541</v>
      </c>
      <c r="E1352">
        <f>+SUMIFS(Tabla1[cantidad],Tabla1[articulo],C1352,Tabla1[id_item_bodega2],A1352,Tabla1[GRUPO],COMP!B1035)</f>
        <v>0</v>
      </c>
      <c r="F1352">
        <f>+SUMIFS('INV. EDADES'!F:F,'INV. EDADES'!I:I,A1352,'INV. EDADES'!G:G,C1352)</f>
        <v>0</v>
      </c>
      <c r="G1352">
        <f t="shared" si="42"/>
        <v>0</v>
      </c>
      <c r="H1352" s="22">
        <f t="shared" si="43"/>
        <v>0</v>
      </c>
    </row>
    <row r="1353" spans="1:8">
      <c r="A1353" t="s">
        <v>479</v>
      </c>
      <c r="B1353" t="s">
        <v>490</v>
      </c>
      <c r="C1353">
        <v>10205</v>
      </c>
      <c r="D1353" t="s">
        <v>552</v>
      </c>
      <c r="E1353">
        <f>+SUMIFS(Tabla1[cantidad],Tabla1[articulo],C1353,Tabla1[id_item_bodega2],A1353,Tabla1[GRUPO],COMP!B1036)</f>
        <v>0</v>
      </c>
      <c r="F1353">
        <f>+SUMIFS('INV. EDADES'!F:F,'INV. EDADES'!I:I,A1353,'INV. EDADES'!G:G,C1353)</f>
        <v>0</v>
      </c>
      <c r="G1353">
        <f t="shared" si="42"/>
        <v>0</v>
      </c>
      <c r="H1353" s="22">
        <f t="shared" si="43"/>
        <v>0</v>
      </c>
    </row>
    <row r="1354" spans="1:8">
      <c r="A1354" t="s">
        <v>479</v>
      </c>
      <c r="B1354" t="s">
        <v>490</v>
      </c>
      <c r="C1354">
        <v>10307</v>
      </c>
      <c r="D1354" t="s">
        <v>538</v>
      </c>
      <c r="E1354">
        <f>+SUMIFS(Tabla1[cantidad],Tabla1[articulo],C1354,Tabla1[id_item_bodega2],A1354,Tabla1[GRUPO],COMP!B1037)</f>
        <v>0</v>
      </c>
      <c r="F1354">
        <f>+SUMIFS('INV. EDADES'!F:F,'INV. EDADES'!I:I,A1354,'INV. EDADES'!G:G,C1354)</f>
        <v>0</v>
      </c>
      <c r="G1354">
        <f t="shared" si="42"/>
        <v>0</v>
      </c>
      <c r="H1354" s="22">
        <f t="shared" si="43"/>
        <v>0</v>
      </c>
    </row>
    <row r="1355" spans="1:8">
      <c r="A1355" t="s">
        <v>479</v>
      </c>
      <c r="B1355" t="s">
        <v>490</v>
      </c>
      <c r="C1355">
        <v>10380</v>
      </c>
      <c r="D1355" t="s">
        <v>565</v>
      </c>
      <c r="E1355">
        <f>+SUMIFS(Tabla1[cantidad],Tabla1[articulo],C1355,Tabla1[id_item_bodega2],A1355,Tabla1[GRUPO],COMP!B1038)</f>
        <v>0</v>
      </c>
      <c r="F1355">
        <f>+SUMIFS('INV. EDADES'!F:F,'INV. EDADES'!I:I,A1355,'INV. EDADES'!G:G,C1355)</f>
        <v>0</v>
      </c>
      <c r="G1355">
        <f t="shared" si="42"/>
        <v>0</v>
      </c>
      <c r="H1355" s="22">
        <f t="shared" si="43"/>
        <v>0</v>
      </c>
    </row>
    <row r="1356" spans="1:8">
      <c r="A1356" t="s">
        <v>479</v>
      </c>
      <c r="B1356" t="s">
        <v>490</v>
      </c>
      <c r="C1356">
        <v>10409</v>
      </c>
      <c r="D1356" t="s">
        <v>566</v>
      </c>
      <c r="E1356">
        <f>+SUMIFS(Tabla1[cantidad],Tabla1[articulo],C1356,Tabla1[id_item_bodega2],A1356,Tabla1[GRUPO],COMP!B1039)</f>
        <v>0</v>
      </c>
      <c r="F1356">
        <f>+SUMIFS('INV. EDADES'!F:F,'INV. EDADES'!I:I,A1356,'INV. EDADES'!G:G,C1356)</f>
        <v>0</v>
      </c>
      <c r="G1356">
        <f t="shared" si="42"/>
        <v>0</v>
      </c>
      <c r="H1356" s="22">
        <f t="shared" si="43"/>
        <v>0</v>
      </c>
    </row>
    <row r="1357" spans="1:8">
      <c r="A1357" t="s">
        <v>479</v>
      </c>
      <c r="B1357" t="s">
        <v>490</v>
      </c>
      <c r="C1357">
        <v>10511</v>
      </c>
      <c r="D1357" t="s">
        <v>547</v>
      </c>
      <c r="E1357">
        <f>+SUMIFS(Tabla1[cantidad],Tabla1[articulo],C1357,Tabla1[id_item_bodega2],A1357,Tabla1[GRUPO],COMP!B1041)</f>
        <v>0</v>
      </c>
      <c r="F1357">
        <f>+SUMIFS('INV. EDADES'!F:F,'INV. EDADES'!I:I,A1357,'INV. EDADES'!G:G,C1357)</f>
        <v>0</v>
      </c>
      <c r="G1357">
        <f t="shared" si="42"/>
        <v>0</v>
      </c>
      <c r="H1357" s="22">
        <f t="shared" si="43"/>
        <v>0</v>
      </c>
    </row>
    <row r="1358" spans="1:8">
      <c r="A1358" t="s">
        <v>479</v>
      </c>
      <c r="B1358" t="s">
        <v>490</v>
      </c>
      <c r="C1358">
        <v>10588</v>
      </c>
      <c r="D1358" t="s">
        <v>549</v>
      </c>
      <c r="E1358">
        <f>+SUMIFS(Tabla1[cantidad],Tabla1[articulo],C1358,Tabla1[id_item_bodega2],A1358,Tabla1[GRUPO],COMP!B1042)</f>
        <v>0</v>
      </c>
      <c r="F1358">
        <f>+SUMIFS('INV. EDADES'!F:F,'INV. EDADES'!I:I,A1358,'INV. EDADES'!G:G,C1358)</f>
        <v>0</v>
      </c>
      <c r="G1358">
        <f t="shared" si="42"/>
        <v>0</v>
      </c>
      <c r="H1358" s="22">
        <f t="shared" si="43"/>
        <v>0</v>
      </c>
    </row>
    <row r="1359" spans="1:8">
      <c r="A1359" t="s">
        <v>479</v>
      </c>
      <c r="B1359" t="s">
        <v>490</v>
      </c>
      <c r="C1359">
        <v>11301</v>
      </c>
      <c r="D1359" t="s">
        <v>550</v>
      </c>
      <c r="E1359">
        <f>+SUMIFS(Tabla1[cantidad],Tabla1[articulo],C1359,Tabla1[id_item_bodega2],A1359,Tabla1[GRUPO],COMP!B1043)</f>
        <v>0</v>
      </c>
      <c r="F1359">
        <f>+SUMIFS('INV. EDADES'!F:F,'INV. EDADES'!I:I,A1359,'INV. EDADES'!G:G,C1359)</f>
        <v>0</v>
      </c>
      <c r="G1359">
        <f t="shared" si="42"/>
        <v>0</v>
      </c>
      <c r="H1359" s="22">
        <f t="shared" si="43"/>
        <v>0</v>
      </c>
    </row>
    <row r="1360" spans="1:8">
      <c r="A1360" t="s">
        <v>479</v>
      </c>
      <c r="B1360" t="s">
        <v>490</v>
      </c>
      <c r="C1360">
        <v>11401</v>
      </c>
      <c r="D1360" t="s">
        <v>583</v>
      </c>
      <c r="E1360">
        <f>+SUMIFS(Tabla1[cantidad],Tabla1[articulo],C1360,Tabla1[id_item_bodega2],A1360,Tabla1[GRUPO],COMP!B1044)</f>
        <v>0</v>
      </c>
      <c r="F1360">
        <f>+SUMIFS('INV. EDADES'!F:F,'INV. EDADES'!I:I,A1360,'INV. EDADES'!G:G,C1360)</f>
        <v>0</v>
      </c>
      <c r="G1360">
        <f t="shared" si="42"/>
        <v>0</v>
      </c>
      <c r="H1360" s="22">
        <f t="shared" si="43"/>
        <v>0</v>
      </c>
    </row>
    <row r="1361" spans="1:8">
      <c r="A1361" t="s">
        <v>479</v>
      </c>
      <c r="B1361" t="s">
        <v>490</v>
      </c>
      <c r="C1361">
        <v>12301</v>
      </c>
      <c r="D1361" t="s">
        <v>578</v>
      </c>
      <c r="E1361">
        <f>+SUMIFS(Tabla1[cantidad],Tabla1[articulo],C1361,Tabla1[id_item_bodega2],A1361,Tabla1[GRUPO],COMP!B1045)</f>
        <v>0</v>
      </c>
      <c r="F1361">
        <f>+SUMIFS('INV. EDADES'!F:F,'INV. EDADES'!I:I,A1361,'INV. EDADES'!G:G,C1361)</f>
        <v>0</v>
      </c>
      <c r="G1361">
        <f t="shared" si="42"/>
        <v>0</v>
      </c>
      <c r="H1361" s="22">
        <f t="shared" si="43"/>
        <v>0</v>
      </c>
    </row>
    <row r="1362" spans="1:8">
      <c r="A1362" t="s">
        <v>479</v>
      </c>
      <c r="B1362" t="s">
        <v>490</v>
      </c>
      <c r="C1362">
        <v>12460</v>
      </c>
      <c r="D1362" t="s">
        <v>585</v>
      </c>
      <c r="E1362">
        <f>+SUMIFS(Tabla1[cantidad],Tabla1[articulo],C1362,Tabla1[id_item_bodega2],A1362,Tabla1[GRUPO],COMP!B1046)</f>
        <v>0</v>
      </c>
      <c r="F1362">
        <f>+SUMIFS('INV. EDADES'!F:F,'INV. EDADES'!I:I,A1362,'INV. EDADES'!G:G,C1362)</f>
        <v>0</v>
      </c>
      <c r="G1362">
        <f t="shared" si="42"/>
        <v>0</v>
      </c>
      <c r="H1362" s="22">
        <f t="shared" si="43"/>
        <v>0</v>
      </c>
    </row>
    <row r="1363" spans="1:8">
      <c r="A1363" t="s">
        <v>479</v>
      </c>
      <c r="B1363" t="s">
        <v>490</v>
      </c>
      <c r="C1363">
        <v>13203</v>
      </c>
      <c r="D1363" t="s">
        <v>551</v>
      </c>
      <c r="E1363">
        <f>+SUMIFS(Tabla1[cantidad],Tabla1[articulo],C1363,Tabla1[id_item_bodega2],A1363,Tabla1[GRUPO],COMP!B1047)</f>
        <v>0</v>
      </c>
      <c r="F1363">
        <f>+SUMIFS('INV. EDADES'!F:F,'INV. EDADES'!I:I,A1363,'INV. EDADES'!G:G,C1363)</f>
        <v>0</v>
      </c>
      <c r="G1363">
        <f t="shared" si="42"/>
        <v>0</v>
      </c>
      <c r="H1363" s="22">
        <f t="shared" si="43"/>
        <v>0</v>
      </c>
    </row>
    <row r="1364" spans="1:8">
      <c r="A1364" t="s">
        <v>479</v>
      </c>
      <c r="B1364" t="s">
        <v>490</v>
      </c>
      <c r="C1364">
        <v>71901</v>
      </c>
      <c r="D1364" t="s">
        <v>47</v>
      </c>
      <c r="E1364">
        <f>+SUMIFS(Tabla1[cantidad],Tabla1[articulo],C1364,Tabla1[id_item_bodega2],A1364,Tabla1[GRUPO],COMP!B1048)</f>
        <v>0</v>
      </c>
      <c r="F1364">
        <f>+SUMIFS('INV. EDADES'!F:F,'INV. EDADES'!I:I,A1364,'INV. EDADES'!G:G,C1364)</f>
        <v>0</v>
      </c>
      <c r="G1364">
        <f t="shared" si="42"/>
        <v>0</v>
      </c>
      <c r="H1364" s="22">
        <f t="shared" si="43"/>
        <v>0</v>
      </c>
    </row>
    <row r="1365" spans="1:8">
      <c r="A1365" t="s">
        <v>479</v>
      </c>
      <c r="B1365" t="s">
        <v>490</v>
      </c>
      <c r="C1365">
        <v>76401</v>
      </c>
      <c r="D1365" t="s">
        <v>533</v>
      </c>
      <c r="E1365">
        <f>+SUMIFS(Tabla1[cantidad],Tabla1[articulo],C1365,Tabla1[id_item_bodega2],A1365,Tabla1[GRUPO],COMP!B1049)</f>
        <v>0</v>
      </c>
      <c r="F1365">
        <f>+SUMIFS('INV. EDADES'!F:F,'INV. EDADES'!I:I,A1365,'INV. EDADES'!G:G,C1365)</f>
        <v>0</v>
      </c>
      <c r="G1365">
        <f t="shared" si="42"/>
        <v>0</v>
      </c>
      <c r="H1365" s="22">
        <f t="shared" si="43"/>
        <v>0</v>
      </c>
    </row>
    <row r="1366" spans="1:8">
      <c r="A1366" t="s">
        <v>479</v>
      </c>
      <c r="B1366" t="s">
        <v>490</v>
      </c>
      <c r="C1366">
        <v>72101</v>
      </c>
      <c r="D1366" t="s">
        <v>582</v>
      </c>
      <c r="E1366">
        <f>+SUMIFS(Tabla1[cantidad],Tabla1[articulo],C1366,Tabla1[id_item_bodega2],A1366,Tabla1[GRUPO],COMP!B1050)</f>
        <v>0</v>
      </c>
      <c r="F1366">
        <f>+SUMIFS('INV. EDADES'!F:F,'INV. EDADES'!I:I,A1366,'INV. EDADES'!G:G,C1366)</f>
        <v>0</v>
      </c>
      <c r="G1366">
        <f t="shared" si="42"/>
        <v>0</v>
      </c>
      <c r="H1366" s="22">
        <f t="shared" si="43"/>
        <v>0</v>
      </c>
    </row>
    <row r="1367" spans="1:8">
      <c r="A1367" t="s">
        <v>479</v>
      </c>
      <c r="B1367" t="s">
        <v>490</v>
      </c>
      <c r="C1367">
        <v>90</v>
      </c>
      <c r="D1367" t="s">
        <v>100</v>
      </c>
      <c r="E1367">
        <f>+SUMIFS(Tabla1[cantidad],Tabla1[articulo],C1367,Tabla1[id_item_bodega2],A1367,Tabla1[GRUPO],COMP!B1051)</f>
        <v>0</v>
      </c>
      <c r="F1367">
        <f>+SUMIFS('INV. EDADES'!F:F,'INV. EDADES'!I:I,A1367,'INV. EDADES'!G:G,C1367)</f>
        <v>0</v>
      </c>
      <c r="G1367">
        <f t="shared" si="42"/>
        <v>0</v>
      </c>
      <c r="H1367" s="22">
        <f t="shared" si="43"/>
        <v>0</v>
      </c>
    </row>
    <row r="1368" spans="1:8">
      <c r="A1368" t="s">
        <v>479</v>
      </c>
      <c r="B1368" t="s">
        <v>490</v>
      </c>
      <c r="C1368">
        <v>76001</v>
      </c>
      <c r="D1368" t="s">
        <v>99</v>
      </c>
      <c r="E1368">
        <f>+SUMIFS(Tabla1[cantidad],Tabla1[articulo],C1368,Tabla1[id_item_bodega2],A1368,Tabla1[GRUPO],COMP!B1798)</f>
        <v>0</v>
      </c>
      <c r="F1368">
        <f>+SUMIFS('INV. EDADES'!F:F,'INV. EDADES'!I:I,A1368,'INV. EDADES'!G:G,C1368)</f>
        <v>0</v>
      </c>
      <c r="G1368">
        <f t="shared" si="42"/>
        <v>0</v>
      </c>
      <c r="H1368" s="22">
        <f t="shared" si="43"/>
        <v>0</v>
      </c>
    </row>
    <row r="1369" spans="1:8">
      <c r="A1369" t="s">
        <v>479</v>
      </c>
      <c r="B1369" t="s">
        <v>490</v>
      </c>
      <c r="C1369">
        <v>901</v>
      </c>
      <c r="D1369" t="s">
        <v>57</v>
      </c>
      <c r="E1369">
        <f>+SUMIFS(Tabla1[cantidad],Tabla1[articulo],C1369,Tabla1[id_item_bodega2],A1369,Tabla1[GRUPO],COMP!B1799)</f>
        <v>0</v>
      </c>
      <c r="F1369">
        <f>+SUMIFS('INV. EDADES'!F:F,'INV. EDADES'!I:I,A1369,'INV. EDADES'!G:G,C1369)</f>
        <v>0</v>
      </c>
      <c r="G1369">
        <f t="shared" si="42"/>
        <v>0</v>
      </c>
      <c r="H1369" s="22">
        <f t="shared" si="43"/>
        <v>0</v>
      </c>
    </row>
    <row r="1370" spans="1:8">
      <c r="A1370" t="s">
        <v>479</v>
      </c>
      <c r="B1370" t="s">
        <v>490</v>
      </c>
      <c r="C1370">
        <v>12380</v>
      </c>
      <c r="D1370" t="s">
        <v>65</v>
      </c>
      <c r="E1370">
        <f>+SUMIFS(Tabla1[cantidad],Tabla1[articulo],C1370,Tabla1[id_item_bodega2],A1370,Tabla1[GRUPO],COMP!B977)</f>
        <v>0</v>
      </c>
      <c r="F1370">
        <f>+SUMIFS('INV. EDADES'!F:F,'INV. EDADES'!I:I,A1370,'INV. EDADES'!G:G,C1370)</f>
        <v>0</v>
      </c>
      <c r="G1370">
        <f t="shared" si="42"/>
        <v>0</v>
      </c>
      <c r="H1370" s="22">
        <f t="shared" si="43"/>
        <v>0</v>
      </c>
    </row>
    <row r="1371" spans="1:8">
      <c r="A1371" t="s">
        <v>479</v>
      </c>
      <c r="B1371" t="s">
        <v>490</v>
      </c>
      <c r="C1371">
        <v>12359</v>
      </c>
      <c r="D1371" t="s">
        <v>63</v>
      </c>
      <c r="E1371">
        <f>+SUMIFS(Tabla1[cantidad],Tabla1[articulo],C1371,Tabla1[id_item_bodega2],A1371,Tabla1[GRUPO],COMP!B742)</f>
        <v>0</v>
      </c>
      <c r="F1371">
        <f>+SUMIFS('INV. EDADES'!F:F,'INV. EDADES'!I:I,A1371,'INV. EDADES'!G:G,C1371)</f>
        <v>0</v>
      </c>
      <c r="G1371">
        <f t="shared" si="42"/>
        <v>0</v>
      </c>
      <c r="H1371" s="22">
        <f t="shared" si="43"/>
        <v>0</v>
      </c>
    </row>
    <row r="1372" spans="1:8">
      <c r="A1372" t="s">
        <v>479</v>
      </c>
      <c r="B1372" t="s">
        <v>490</v>
      </c>
      <c r="C1372">
        <v>10302</v>
      </c>
      <c r="D1372" t="s">
        <v>31</v>
      </c>
      <c r="E1372">
        <f>+SUMIFS(Tabla1[cantidad],Tabla1[articulo],C1372,Tabla1[id_item_bodega2],A1372,Tabla1[GRUPO],COMP!B1684)</f>
        <v>0</v>
      </c>
      <c r="F1372">
        <f>+SUMIFS('INV. EDADES'!F:F,'INV. EDADES'!I:I,A1372,'INV. EDADES'!G:G,C1372)</f>
        <v>0</v>
      </c>
      <c r="G1372">
        <f t="shared" si="42"/>
        <v>0</v>
      </c>
      <c r="H1372" s="22">
        <f t="shared" si="43"/>
        <v>0</v>
      </c>
    </row>
    <row r="1373" spans="1:8">
      <c r="A1373" t="s">
        <v>479</v>
      </c>
      <c r="B1373" t="s">
        <v>490</v>
      </c>
      <c r="C1373">
        <v>12459</v>
      </c>
      <c r="D1373" t="s">
        <v>66</v>
      </c>
      <c r="E1373">
        <f>+SUMIFS(Tabla1[cantidad],Tabla1[articulo],C1373,Tabla1[id_item_bodega2],A1373,Tabla1[GRUPO],COMP!B737)</f>
        <v>0</v>
      </c>
      <c r="F1373">
        <f>+SUMIFS('INV. EDADES'!F:F,'INV. EDADES'!I:I,A1373,'INV. EDADES'!G:G,C1373)</f>
        <v>0</v>
      </c>
      <c r="G1373">
        <f t="shared" si="42"/>
        <v>0</v>
      </c>
      <c r="H1373" s="22">
        <f t="shared" si="43"/>
        <v>0</v>
      </c>
    </row>
    <row r="1374" spans="1:8">
      <c r="A1374" t="s">
        <v>479</v>
      </c>
      <c r="B1374" t="s">
        <v>490</v>
      </c>
      <c r="C1374">
        <v>10202</v>
      </c>
      <c r="D1374" t="s">
        <v>28</v>
      </c>
      <c r="E1374">
        <f>+SUMIFS(Tabla1[cantidad],Tabla1[articulo],C1374,Tabla1[id_item_bodega2],A1374,Tabla1[GRUPO],COMP!B950)</f>
        <v>0</v>
      </c>
      <c r="F1374">
        <f>+SUMIFS('INV. EDADES'!F:F,'INV. EDADES'!I:I,A1374,'INV. EDADES'!G:G,C1374)</f>
        <v>0</v>
      </c>
      <c r="G1374">
        <f t="shared" si="42"/>
        <v>0</v>
      </c>
      <c r="H1374" s="22">
        <f t="shared" si="43"/>
        <v>0</v>
      </c>
    </row>
    <row r="1375" spans="1:8">
      <c r="A1375" t="s">
        <v>479</v>
      </c>
      <c r="B1375" t="s">
        <v>490</v>
      </c>
      <c r="C1375">
        <v>10402</v>
      </c>
      <c r="D1375" t="s">
        <v>21</v>
      </c>
      <c r="E1375">
        <f>+SUMIFS(Tabla1[cantidad],Tabla1[articulo],C1375,Tabla1[id_item_bodega2],A1375,Tabla1[GRUPO],COMP!B947)</f>
        <v>0</v>
      </c>
      <c r="F1375">
        <f>+SUMIFS('INV. EDADES'!F:F,'INV. EDADES'!I:I,A1375,'INV. EDADES'!G:G,C1375)</f>
        <v>0</v>
      </c>
      <c r="G1375">
        <f t="shared" si="42"/>
        <v>0</v>
      </c>
      <c r="H1375" s="22">
        <f t="shared" si="43"/>
        <v>0</v>
      </c>
    </row>
    <row r="1376" spans="1:8">
      <c r="A1376" t="s">
        <v>450</v>
      </c>
      <c r="B1376" t="s">
        <v>490</v>
      </c>
      <c r="C1376">
        <v>10473</v>
      </c>
      <c r="D1376" t="s">
        <v>544</v>
      </c>
      <c r="E1376">
        <f>+SUMIFS(Tabla1[cantidad],Tabla1[articulo],C1376,Tabla1[id_item_bodega2],A1376,Tabla1[GRUPO],COMP!B1120)</f>
        <v>0</v>
      </c>
      <c r="F1376">
        <f>+SUMIFS('INV. EDADES'!F:F,'INV. EDADES'!I:I,A1376,'INV. EDADES'!G:G,C1376)</f>
        <v>0</v>
      </c>
      <c r="G1376">
        <f t="shared" si="42"/>
        <v>0</v>
      </c>
      <c r="H1376" s="22">
        <f t="shared" si="43"/>
        <v>0</v>
      </c>
    </row>
    <row r="1377" spans="1:8">
      <c r="A1377" t="s">
        <v>450</v>
      </c>
      <c r="B1377" t="s">
        <v>490</v>
      </c>
      <c r="C1377">
        <v>13303</v>
      </c>
      <c r="D1377" t="s">
        <v>75</v>
      </c>
      <c r="E1377">
        <f>+SUMIFS(Tabla1[cantidad],Tabla1[articulo],C1377,Tabla1[id_item_bodega2],A1377,Tabla1[GRUPO],COMP!B1086)</f>
        <v>0</v>
      </c>
      <c r="F1377">
        <f>+SUMIFS('INV. EDADES'!F:F,'INV. EDADES'!I:I,A1377,'INV. EDADES'!G:G,C1377)</f>
        <v>0</v>
      </c>
      <c r="G1377">
        <f t="shared" si="42"/>
        <v>0</v>
      </c>
      <c r="H1377" s="22">
        <f t="shared" si="43"/>
        <v>0</v>
      </c>
    </row>
    <row r="1378" spans="1:8">
      <c r="A1378" t="s">
        <v>450</v>
      </c>
      <c r="B1378" t="s">
        <v>490</v>
      </c>
      <c r="C1378">
        <v>12347</v>
      </c>
      <c r="D1378" t="s">
        <v>74</v>
      </c>
      <c r="E1378">
        <f>+SUMIFS(Tabla1[cantidad],Tabla1[articulo],C1378,Tabla1[id_item_bodega2],A1378,Tabla1[GRUPO],COMP!B1122)</f>
        <v>0</v>
      </c>
      <c r="F1378">
        <f>+SUMIFS('INV. EDADES'!F:F,'INV. EDADES'!I:I,A1378,'INV. EDADES'!G:G,C1378)</f>
        <v>0</v>
      </c>
      <c r="G1378">
        <f t="shared" si="42"/>
        <v>0</v>
      </c>
      <c r="H1378" s="22">
        <f t="shared" si="43"/>
        <v>0</v>
      </c>
    </row>
    <row r="1379" spans="1:8">
      <c r="A1379" t="s">
        <v>450</v>
      </c>
      <c r="B1379" t="s">
        <v>490</v>
      </c>
      <c r="C1379">
        <v>72001</v>
      </c>
      <c r="D1379" t="s">
        <v>23</v>
      </c>
      <c r="E1379">
        <f>+SUMIFS(Tabla1[cantidad],Tabla1[articulo],C1379,Tabla1[id_item_bodega2],A1379,Tabla1[GRUPO],COMP!B1053)</f>
        <v>0</v>
      </c>
      <c r="F1379">
        <f>+SUMIFS('INV. EDADES'!F:F,'INV. EDADES'!I:I,A1379,'INV. EDADES'!G:G,C1379)</f>
        <v>0</v>
      </c>
      <c r="G1379">
        <f t="shared" si="42"/>
        <v>0</v>
      </c>
      <c r="H1379" s="22">
        <f t="shared" si="43"/>
        <v>0</v>
      </c>
    </row>
    <row r="1380" spans="1:8">
      <c r="A1380" t="s">
        <v>450</v>
      </c>
      <c r="B1380" t="s">
        <v>490</v>
      </c>
      <c r="C1380">
        <v>10102</v>
      </c>
      <c r="D1380" t="s">
        <v>24</v>
      </c>
      <c r="E1380">
        <f>+SUMIFS(Tabla1[cantidad],Tabla1[articulo],C1380,Tabla1[id_item_bodega2],A1380,Tabla1[GRUPO],COMP!B1054)</f>
        <v>0</v>
      </c>
      <c r="F1380">
        <f>+SUMIFS('INV. EDADES'!F:F,'INV. EDADES'!I:I,A1380,'INV. EDADES'!G:G,C1380)</f>
        <v>0</v>
      </c>
      <c r="G1380">
        <f t="shared" si="42"/>
        <v>0</v>
      </c>
      <c r="H1380" s="22">
        <f t="shared" si="43"/>
        <v>0</v>
      </c>
    </row>
    <row r="1381" spans="1:8">
      <c r="A1381" t="s">
        <v>450</v>
      </c>
      <c r="B1381" t="s">
        <v>490</v>
      </c>
      <c r="C1381">
        <v>10301</v>
      </c>
      <c r="D1381" t="s">
        <v>30</v>
      </c>
      <c r="E1381">
        <f>+SUMIFS(Tabla1[cantidad],Tabla1[articulo],C1381,Tabla1[id_item_bodega2],A1381,Tabla1[GRUPO],COMP!B1056)</f>
        <v>0</v>
      </c>
      <c r="F1381">
        <f>+SUMIFS('INV. EDADES'!F:F,'INV. EDADES'!I:I,A1381,'INV. EDADES'!G:G,C1381)</f>
        <v>0</v>
      </c>
      <c r="G1381">
        <f t="shared" si="42"/>
        <v>0</v>
      </c>
      <c r="H1381" s="22">
        <f t="shared" si="43"/>
        <v>0</v>
      </c>
    </row>
    <row r="1382" spans="1:8">
      <c r="A1382" t="s">
        <v>450</v>
      </c>
      <c r="B1382" t="s">
        <v>490</v>
      </c>
      <c r="C1382">
        <v>10401</v>
      </c>
      <c r="D1382" t="s">
        <v>34</v>
      </c>
      <c r="E1382">
        <f>+SUMIFS(Tabla1[cantidad],Tabla1[articulo],C1382,Tabla1[id_item_bodega2],A1382,Tabla1[GRUPO],COMP!B1060)</f>
        <v>0</v>
      </c>
      <c r="F1382">
        <f>+SUMIFS('INV. EDADES'!F:F,'INV. EDADES'!I:I,A1382,'INV. EDADES'!G:G,C1382)</f>
        <v>0</v>
      </c>
      <c r="G1382">
        <f t="shared" si="42"/>
        <v>0</v>
      </c>
      <c r="H1382" s="22">
        <f t="shared" si="43"/>
        <v>0</v>
      </c>
    </row>
    <row r="1383" spans="1:8">
      <c r="A1383" t="s">
        <v>450</v>
      </c>
      <c r="B1383" t="s">
        <v>490</v>
      </c>
      <c r="C1383">
        <v>10469</v>
      </c>
      <c r="D1383" t="s">
        <v>39</v>
      </c>
      <c r="E1383">
        <f>+SUMIFS(Tabla1[cantidad],Tabla1[articulo],C1383,Tabla1[id_item_bodega2],A1383,Tabla1[GRUPO],COMP!B1064)</f>
        <v>0</v>
      </c>
      <c r="F1383">
        <f>+SUMIFS('INV. EDADES'!F:F,'INV. EDADES'!I:I,A1383,'INV. EDADES'!G:G,C1383)</f>
        <v>0</v>
      </c>
      <c r="G1383">
        <f t="shared" si="42"/>
        <v>0</v>
      </c>
      <c r="H1383" s="22">
        <f t="shared" si="43"/>
        <v>0</v>
      </c>
    </row>
    <row r="1384" spans="1:8">
      <c r="A1384" t="s">
        <v>450</v>
      </c>
      <c r="B1384" t="s">
        <v>490</v>
      </c>
      <c r="C1384">
        <v>10501</v>
      </c>
      <c r="D1384" t="s">
        <v>41</v>
      </c>
      <c r="E1384">
        <f>+SUMIFS(Tabla1[cantidad],Tabla1[articulo],C1384,Tabla1[id_item_bodega2],A1384,Tabla1[GRUPO],COMP!B1065)</f>
        <v>0</v>
      </c>
      <c r="F1384">
        <f>+SUMIFS('INV. EDADES'!F:F,'INV. EDADES'!I:I,A1384,'INV. EDADES'!G:G,C1384)</f>
        <v>0</v>
      </c>
      <c r="G1384">
        <f t="shared" si="42"/>
        <v>0</v>
      </c>
      <c r="H1384" s="22">
        <f t="shared" si="43"/>
        <v>0</v>
      </c>
    </row>
    <row r="1385" spans="1:8">
      <c r="A1385" t="s">
        <v>450</v>
      </c>
      <c r="B1385" t="s">
        <v>490</v>
      </c>
      <c r="C1385">
        <v>10502</v>
      </c>
      <c r="D1385" t="s">
        <v>42</v>
      </c>
      <c r="E1385">
        <f>+SUMIFS(Tabla1[cantidad],Tabla1[articulo],C1385,Tabla1[id_item_bodega2],A1385,Tabla1[GRUPO],COMP!B1066)</f>
        <v>0</v>
      </c>
      <c r="F1385">
        <f>+SUMIFS('INV. EDADES'!F:F,'INV. EDADES'!I:I,A1385,'INV. EDADES'!G:G,C1385)</f>
        <v>0</v>
      </c>
      <c r="G1385">
        <f t="shared" si="42"/>
        <v>0</v>
      </c>
      <c r="H1385" s="22">
        <f t="shared" si="43"/>
        <v>0</v>
      </c>
    </row>
    <row r="1386" spans="1:8">
      <c r="A1386" t="s">
        <v>450</v>
      </c>
      <c r="B1386" t="s">
        <v>490</v>
      </c>
      <c r="C1386">
        <v>10601</v>
      </c>
      <c r="D1386" t="s">
        <v>44</v>
      </c>
      <c r="E1386">
        <f>+SUMIFS(Tabla1[cantidad],Tabla1[articulo],C1386,Tabla1[id_item_bodega2],A1386,Tabla1[GRUPO],COMP!B1067)</f>
        <v>0</v>
      </c>
      <c r="F1386">
        <f>+SUMIFS('INV. EDADES'!F:F,'INV. EDADES'!I:I,A1386,'INV. EDADES'!G:G,C1386)</f>
        <v>0</v>
      </c>
      <c r="G1386">
        <f t="shared" si="42"/>
        <v>0</v>
      </c>
      <c r="H1386" s="22">
        <f t="shared" si="43"/>
        <v>0</v>
      </c>
    </row>
    <row r="1387" spans="1:8">
      <c r="A1387" t="s">
        <v>450</v>
      </c>
      <c r="B1387" t="s">
        <v>490</v>
      </c>
      <c r="C1387">
        <v>13559</v>
      </c>
      <c r="D1387" t="s">
        <v>429</v>
      </c>
      <c r="E1387">
        <f>+SUMIFS(Tabla1[cantidad],Tabla1[articulo],C1387,Tabla1[id_item_bodega2],A1387,Tabla1[GRUPO],COMP!B1068)</f>
        <v>0</v>
      </c>
      <c r="F1387">
        <f>+SUMIFS('INV. EDADES'!F:F,'INV. EDADES'!I:I,A1387,'INV. EDADES'!G:G,C1387)</f>
        <v>0</v>
      </c>
      <c r="G1387">
        <f t="shared" si="42"/>
        <v>0</v>
      </c>
      <c r="H1387" s="22">
        <f t="shared" si="43"/>
        <v>0</v>
      </c>
    </row>
    <row r="1388" spans="1:8">
      <c r="A1388" t="s">
        <v>450</v>
      </c>
      <c r="B1388" t="s">
        <v>490</v>
      </c>
      <c r="C1388">
        <v>72002</v>
      </c>
      <c r="D1388" t="s">
        <v>48</v>
      </c>
      <c r="E1388">
        <f>+SUMIFS(Tabla1[cantidad],Tabla1[articulo],C1388,Tabla1[id_item_bodega2],A1388,Tabla1[GRUPO],COMP!B1069)</f>
        <v>0</v>
      </c>
      <c r="F1388">
        <f>+SUMIFS('INV. EDADES'!F:F,'INV. EDADES'!I:I,A1388,'INV. EDADES'!G:G,C1388)</f>
        <v>0</v>
      </c>
      <c r="G1388">
        <f t="shared" si="42"/>
        <v>0</v>
      </c>
      <c r="H1388" s="22">
        <f t="shared" si="43"/>
        <v>0</v>
      </c>
    </row>
    <row r="1389" spans="1:8">
      <c r="A1389" t="s">
        <v>450</v>
      </c>
      <c r="B1389" t="s">
        <v>490</v>
      </c>
      <c r="C1389">
        <v>72012</v>
      </c>
      <c r="D1389" t="s">
        <v>55</v>
      </c>
      <c r="E1389">
        <f>+SUMIFS(Tabla1[cantidad],Tabla1[articulo],C1389,Tabla1[id_item_bodega2],A1389,Tabla1[GRUPO],COMP!B1070)</f>
        <v>0</v>
      </c>
      <c r="F1389">
        <f>+SUMIFS('INV. EDADES'!F:F,'INV. EDADES'!I:I,A1389,'INV. EDADES'!G:G,C1389)</f>
        <v>0</v>
      </c>
      <c r="G1389">
        <f t="shared" si="42"/>
        <v>0</v>
      </c>
      <c r="H1389" s="22">
        <f t="shared" si="43"/>
        <v>0</v>
      </c>
    </row>
    <row r="1390" spans="1:8">
      <c r="A1390" t="s">
        <v>450</v>
      </c>
      <c r="B1390" t="s">
        <v>490</v>
      </c>
      <c r="C1390">
        <v>73001</v>
      </c>
      <c r="D1390" t="s">
        <v>49</v>
      </c>
      <c r="E1390">
        <f>+SUMIFS(Tabla1[cantidad],Tabla1[articulo],C1390,Tabla1[id_item_bodega2],A1390,Tabla1[GRUPO],COMP!B1071)</f>
        <v>0</v>
      </c>
      <c r="F1390">
        <f>+SUMIFS('INV. EDADES'!F:F,'INV. EDADES'!I:I,A1390,'INV. EDADES'!G:G,C1390)</f>
        <v>0</v>
      </c>
      <c r="G1390">
        <f t="shared" si="42"/>
        <v>0</v>
      </c>
      <c r="H1390" s="22">
        <f t="shared" si="43"/>
        <v>0</v>
      </c>
    </row>
    <row r="1391" spans="1:8">
      <c r="A1391" t="s">
        <v>450</v>
      </c>
      <c r="B1391" t="s">
        <v>490</v>
      </c>
      <c r="C1391">
        <v>73012</v>
      </c>
      <c r="D1391" t="s">
        <v>56</v>
      </c>
      <c r="E1391">
        <f>+SUMIFS(Tabla1[cantidad],Tabla1[articulo],C1391,Tabla1[id_item_bodega2],A1391,Tabla1[GRUPO],COMP!B1072)</f>
        <v>0</v>
      </c>
      <c r="F1391">
        <f>+SUMIFS('INV. EDADES'!F:F,'INV. EDADES'!I:I,A1391,'INV. EDADES'!G:G,C1391)</f>
        <v>0</v>
      </c>
      <c r="G1391">
        <f t="shared" si="42"/>
        <v>0</v>
      </c>
      <c r="H1391" s="22">
        <f t="shared" si="43"/>
        <v>0</v>
      </c>
    </row>
    <row r="1392" spans="1:8">
      <c r="A1392" t="s">
        <v>450</v>
      </c>
      <c r="B1392" t="s">
        <v>490</v>
      </c>
      <c r="C1392">
        <v>10103</v>
      </c>
      <c r="D1392" t="s">
        <v>60</v>
      </c>
      <c r="E1392">
        <f>+SUMIFS(Tabla1[cantidad],Tabla1[articulo],C1392,Tabla1[id_item_bodega2],A1392,Tabla1[GRUPO],COMP!B1076)</f>
        <v>0</v>
      </c>
      <c r="F1392">
        <f>+SUMIFS('INV. EDADES'!F:F,'INV. EDADES'!I:I,A1392,'INV. EDADES'!G:G,C1392)</f>
        <v>0</v>
      </c>
      <c r="G1392">
        <f t="shared" si="42"/>
        <v>0</v>
      </c>
      <c r="H1392" s="22">
        <f t="shared" si="43"/>
        <v>0</v>
      </c>
    </row>
    <row r="1393" spans="1:8">
      <c r="A1393" t="s">
        <v>450</v>
      </c>
      <c r="B1393" t="s">
        <v>490</v>
      </c>
      <c r="C1393">
        <v>10406</v>
      </c>
      <c r="D1393" t="s">
        <v>72</v>
      </c>
      <c r="E1393">
        <f>+SUMIFS(Tabla1[cantidad],Tabla1[articulo],C1393,Tabla1[id_item_bodega2],A1393,Tabla1[GRUPO],COMP!B1079)</f>
        <v>0</v>
      </c>
      <c r="F1393">
        <f>+SUMIFS('INV. EDADES'!F:F,'INV. EDADES'!I:I,A1393,'INV. EDADES'!G:G,C1393)</f>
        <v>0</v>
      </c>
      <c r="G1393">
        <f t="shared" si="42"/>
        <v>0</v>
      </c>
      <c r="H1393" s="22">
        <f t="shared" si="43"/>
        <v>0</v>
      </c>
    </row>
    <row r="1394" spans="1:8">
      <c r="A1394" t="s">
        <v>450</v>
      </c>
      <c r="B1394" t="s">
        <v>490</v>
      </c>
      <c r="C1394">
        <v>10480</v>
      </c>
      <c r="D1394" t="s">
        <v>545</v>
      </c>
      <c r="E1394">
        <f>+SUMIFS(Tabla1[cantidad],Tabla1[articulo],C1394,Tabla1[id_item_bodega2],A1394,Tabla1[GRUPO],COMP!B1080)</f>
        <v>0</v>
      </c>
      <c r="F1394">
        <f>+SUMIFS('INV. EDADES'!F:F,'INV. EDADES'!I:I,A1394,'INV. EDADES'!G:G,C1394)</f>
        <v>0</v>
      </c>
      <c r="G1394">
        <f t="shared" si="42"/>
        <v>0</v>
      </c>
      <c r="H1394" s="22">
        <f t="shared" si="43"/>
        <v>0</v>
      </c>
    </row>
    <row r="1395" spans="1:8">
      <c r="A1395" t="s">
        <v>450</v>
      </c>
      <c r="B1395" t="s">
        <v>490</v>
      </c>
      <c r="C1395">
        <v>13480</v>
      </c>
      <c r="D1395" t="s">
        <v>469</v>
      </c>
      <c r="E1395">
        <f>+SUMIFS(Tabla1[cantidad],Tabla1[articulo],C1395,Tabla1[id_item_bodega2],A1395,Tabla1[GRUPO],COMP!B1084)</f>
        <v>0</v>
      </c>
      <c r="F1395">
        <f>+SUMIFS('INV. EDADES'!F:F,'INV. EDADES'!I:I,A1395,'INV. EDADES'!G:G,C1395)</f>
        <v>0</v>
      </c>
      <c r="G1395">
        <f t="shared" si="42"/>
        <v>0</v>
      </c>
      <c r="H1395" s="22">
        <f t="shared" si="43"/>
        <v>0</v>
      </c>
    </row>
    <row r="1396" spans="1:8">
      <c r="A1396" t="s">
        <v>450</v>
      </c>
      <c r="B1396" t="s">
        <v>490</v>
      </c>
      <c r="C1396">
        <v>100</v>
      </c>
      <c r="D1396" t="s">
        <v>96</v>
      </c>
      <c r="E1396">
        <f>+SUMIFS(Tabla1[cantidad],Tabla1[articulo],C1396,Tabla1[id_item_bodega2],A1396,Tabla1[GRUPO],COMP!B1088)</f>
        <v>0</v>
      </c>
      <c r="F1396">
        <f>+SUMIFS('INV. EDADES'!F:F,'INV. EDADES'!I:I,A1396,'INV. EDADES'!G:G,C1396)</f>
        <v>0</v>
      </c>
      <c r="G1396">
        <f t="shared" si="42"/>
        <v>0</v>
      </c>
      <c r="H1396" s="22">
        <f t="shared" si="43"/>
        <v>0</v>
      </c>
    </row>
    <row r="1397" spans="1:8">
      <c r="A1397" t="s">
        <v>450</v>
      </c>
      <c r="B1397" t="s">
        <v>490</v>
      </c>
      <c r="C1397">
        <v>72501</v>
      </c>
      <c r="D1397" t="s">
        <v>78</v>
      </c>
      <c r="E1397">
        <f>+SUMIFS(Tabla1[cantidad],Tabla1[articulo],C1397,Tabla1[id_item_bodega2],A1397,Tabla1[GRUPO],COMP!B1089)</f>
        <v>0</v>
      </c>
      <c r="F1397">
        <f>+SUMIFS('INV. EDADES'!F:F,'INV. EDADES'!I:I,A1397,'INV. EDADES'!G:G,C1397)</f>
        <v>0</v>
      </c>
      <c r="G1397">
        <f t="shared" si="42"/>
        <v>0</v>
      </c>
      <c r="H1397" s="22">
        <f t="shared" si="43"/>
        <v>0</v>
      </c>
    </row>
    <row r="1398" spans="1:8">
      <c r="A1398" t="s">
        <v>450</v>
      </c>
      <c r="B1398" t="s">
        <v>490</v>
      </c>
      <c r="C1398">
        <v>13368</v>
      </c>
      <c r="D1398" t="s">
        <v>76</v>
      </c>
      <c r="E1398">
        <f>+SUMIFS(Tabla1[cantidad],Tabla1[articulo],C1398,Tabla1[id_item_bodega2],A1398,Tabla1[GRUPO],COMP!B1090)</f>
        <v>0</v>
      </c>
      <c r="F1398">
        <f>+SUMIFS('INV. EDADES'!F:F,'INV. EDADES'!I:I,A1398,'INV. EDADES'!G:G,C1398)</f>
        <v>0</v>
      </c>
      <c r="G1398">
        <f t="shared" si="42"/>
        <v>0</v>
      </c>
      <c r="H1398" s="22">
        <f t="shared" si="43"/>
        <v>0</v>
      </c>
    </row>
    <row r="1399" spans="1:8">
      <c r="A1399" t="s">
        <v>450</v>
      </c>
      <c r="B1399" t="s">
        <v>490</v>
      </c>
      <c r="C1399">
        <v>10104</v>
      </c>
      <c r="D1399" t="s">
        <v>84</v>
      </c>
      <c r="E1399">
        <f>+SUMIFS(Tabla1[cantidad],Tabla1[articulo],C1399,Tabla1[id_item_bodega2],A1399,Tabla1[GRUPO],COMP!B1091)</f>
        <v>0</v>
      </c>
      <c r="F1399">
        <f>+SUMIFS('INV. EDADES'!F:F,'INV. EDADES'!I:I,A1399,'INV. EDADES'!G:G,C1399)</f>
        <v>0</v>
      </c>
      <c r="G1399">
        <f t="shared" si="42"/>
        <v>0</v>
      </c>
      <c r="H1399" s="22">
        <f t="shared" si="43"/>
        <v>0</v>
      </c>
    </row>
    <row r="1400" spans="1:8">
      <c r="A1400" t="s">
        <v>450</v>
      </c>
      <c r="B1400" t="s">
        <v>490</v>
      </c>
      <c r="C1400">
        <v>300</v>
      </c>
      <c r="D1400" t="s">
        <v>99</v>
      </c>
      <c r="E1400">
        <f>+SUMIFS(Tabla1[cantidad],Tabla1[articulo],C1400,Tabla1[id_item_bodega2],A1400,Tabla1[GRUPO],COMP!B1092)</f>
        <v>0</v>
      </c>
      <c r="F1400">
        <f>+SUMIFS('INV. EDADES'!F:F,'INV. EDADES'!I:I,A1400,'INV. EDADES'!G:G,C1400)</f>
        <v>0</v>
      </c>
      <c r="G1400">
        <f t="shared" si="42"/>
        <v>0</v>
      </c>
      <c r="H1400" s="22">
        <f t="shared" si="43"/>
        <v>0</v>
      </c>
    </row>
    <row r="1401" spans="1:8">
      <c r="A1401" t="s">
        <v>450</v>
      </c>
      <c r="B1401" t="s">
        <v>490</v>
      </c>
      <c r="C1401">
        <v>52378</v>
      </c>
      <c r="D1401" t="s">
        <v>69</v>
      </c>
      <c r="E1401">
        <f>+SUMIFS(Tabla1[cantidad],Tabla1[articulo],C1401,Tabla1[id_item_bodega2],A1401,Tabla1[GRUPO],COMP!B1093)</f>
        <v>0</v>
      </c>
      <c r="F1401">
        <f>+SUMIFS('INV. EDADES'!F:F,'INV. EDADES'!I:I,A1401,'INV. EDADES'!G:G,C1401)</f>
        <v>0</v>
      </c>
      <c r="G1401">
        <f t="shared" si="42"/>
        <v>0</v>
      </c>
      <c r="H1401" s="22">
        <f t="shared" si="43"/>
        <v>0</v>
      </c>
    </row>
    <row r="1402" spans="1:8">
      <c r="A1402" t="s">
        <v>450</v>
      </c>
      <c r="B1402" t="s">
        <v>490</v>
      </c>
      <c r="C1402">
        <v>12370</v>
      </c>
      <c r="D1402" t="s">
        <v>64</v>
      </c>
      <c r="E1402">
        <f>+SUMIFS(Tabla1[cantidad],Tabla1[articulo],C1402,Tabla1[id_item_bodega2],A1402,Tabla1[GRUPO],COMP!B1095)</f>
        <v>0</v>
      </c>
      <c r="F1402">
        <f>+SUMIFS('INV. EDADES'!F:F,'INV. EDADES'!I:I,A1402,'INV. EDADES'!G:G,C1402)</f>
        <v>0</v>
      </c>
      <c r="G1402">
        <f t="shared" si="42"/>
        <v>0</v>
      </c>
      <c r="H1402" s="22">
        <f t="shared" si="43"/>
        <v>0</v>
      </c>
    </row>
    <row r="1403" spans="1:8">
      <c r="A1403" t="s">
        <v>450</v>
      </c>
      <c r="B1403" t="s">
        <v>490</v>
      </c>
      <c r="C1403">
        <v>52377</v>
      </c>
      <c r="D1403" t="s">
        <v>134</v>
      </c>
      <c r="E1403">
        <f>+SUMIFS(Tabla1[cantidad],Tabla1[articulo],C1403,Tabla1[id_item_bodega2],A1403,Tabla1[GRUPO],COMP!B1096)</f>
        <v>0</v>
      </c>
      <c r="F1403">
        <f>+SUMIFS('INV. EDADES'!F:F,'INV. EDADES'!I:I,A1403,'INV. EDADES'!G:G,C1403)</f>
        <v>0</v>
      </c>
      <c r="G1403">
        <f t="shared" si="42"/>
        <v>0</v>
      </c>
      <c r="H1403" s="22">
        <f t="shared" si="43"/>
        <v>0</v>
      </c>
    </row>
    <row r="1404" spans="1:8">
      <c r="A1404" t="s">
        <v>450</v>
      </c>
      <c r="B1404" t="s">
        <v>490</v>
      </c>
      <c r="C1404">
        <v>10306</v>
      </c>
      <c r="D1404" t="s">
        <v>226</v>
      </c>
      <c r="E1404">
        <f>+SUMIFS(Tabla1[cantidad],Tabla1[articulo],C1404,Tabla1[id_item_bodega2],A1404,Tabla1[GRUPO],COMP!B1097)</f>
        <v>0</v>
      </c>
      <c r="F1404">
        <f>+SUMIFS('INV. EDADES'!F:F,'INV. EDADES'!I:I,A1404,'INV. EDADES'!G:G,C1404)</f>
        <v>0</v>
      </c>
      <c r="G1404">
        <f t="shared" si="42"/>
        <v>0</v>
      </c>
      <c r="H1404" s="22">
        <f t="shared" si="43"/>
        <v>0</v>
      </c>
    </row>
    <row r="1405" spans="1:8">
      <c r="A1405" t="s">
        <v>450</v>
      </c>
      <c r="B1405" t="s">
        <v>490</v>
      </c>
      <c r="C1405">
        <v>10311</v>
      </c>
      <c r="D1405" t="s">
        <v>467</v>
      </c>
      <c r="E1405">
        <f>+SUMIFS(Tabla1[cantidad],Tabla1[articulo],C1405,Tabla1[id_item_bodega2],A1405,Tabla1[GRUPO],COMP!B1098)</f>
        <v>0</v>
      </c>
      <c r="F1405">
        <f>+SUMIFS('INV. EDADES'!F:F,'INV. EDADES'!I:I,A1405,'INV. EDADES'!G:G,C1405)</f>
        <v>0</v>
      </c>
      <c r="G1405">
        <f t="shared" si="42"/>
        <v>0</v>
      </c>
      <c r="H1405" s="22">
        <f t="shared" si="43"/>
        <v>0</v>
      </c>
    </row>
    <row r="1406" spans="1:8">
      <c r="A1406" t="s">
        <v>450</v>
      </c>
      <c r="B1406" t="s">
        <v>490</v>
      </c>
      <c r="C1406">
        <v>10472</v>
      </c>
      <c r="D1406" t="s">
        <v>40</v>
      </c>
      <c r="E1406">
        <f>+SUMIFS(Tabla1[cantidad],Tabla1[articulo],C1406,Tabla1[id_item_bodega2],A1406,Tabla1[GRUPO],COMP!B1099)</f>
        <v>0</v>
      </c>
      <c r="F1406">
        <f>+SUMIFS('INV. EDADES'!F:F,'INV. EDADES'!I:I,A1406,'INV. EDADES'!G:G,C1406)</f>
        <v>0</v>
      </c>
      <c r="G1406">
        <f t="shared" si="42"/>
        <v>0</v>
      </c>
      <c r="H1406" s="22">
        <f t="shared" si="43"/>
        <v>0</v>
      </c>
    </row>
    <row r="1407" spans="1:8">
      <c r="A1407" t="s">
        <v>450</v>
      </c>
      <c r="B1407" t="s">
        <v>490</v>
      </c>
      <c r="C1407">
        <v>13359</v>
      </c>
      <c r="D1407" t="s">
        <v>468</v>
      </c>
      <c r="E1407">
        <f>+SUMIFS(Tabla1[cantidad],Tabla1[articulo],C1407,Tabla1[id_item_bodega2],A1407,Tabla1[GRUPO],COMP!B1100)</f>
        <v>0</v>
      </c>
      <c r="F1407">
        <f>+SUMIFS('INV. EDADES'!F:F,'INV. EDADES'!I:I,A1407,'INV. EDADES'!G:G,C1407)</f>
        <v>0</v>
      </c>
      <c r="G1407">
        <f t="shared" si="42"/>
        <v>0</v>
      </c>
      <c r="H1407" s="22">
        <f t="shared" si="43"/>
        <v>0</v>
      </c>
    </row>
    <row r="1408" spans="1:8">
      <c r="A1408" t="s">
        <v>450</v>
      </c>
      <c r="B1408" t="s">
        <v>490</v>
      </c>
      <c r="C1408">
        <v>13503</v>
      </c>
      <c r="D1408" t="s">
        <v>470</v>
      </c>
      <c r="E1408">
        <f>+SUMIFS(Tabla1[cantidad],Tabla1[articulo],C1408,Tabla1[id_item_bodega2],A1408,Tabla1[GRUPO],COMP!B1101)</f>
        <v>0</v>
      </c>
      <c r="F1408">
        <f>+SUMIFS('INV. EDADES'!F:F,'INV. EDADES'!I:I,A1408,'INV. EDADES'!G:G,C1408)</f>
        <v>0</v>
      </c>
      <c r="G1408">
        <f t="shared" si="42"/>
        <v>0</v>
      </c>
      <c r="H1408" s="22">
        <f t="shared" si="43"/>
        <v>0</v>
      </c>
    </row>
    <row r="1409" spans="1:8">
      <c r="A1409" t="s">
        <v>450</v>
      </c>
      <c r="B1409" t="s">
        <v>490</v>
      </c>
      <c r="C1409">
        <v>13403</v>
      </c>
      <c r="D1409" t="s">
        <v>428</v>
      </c>
      <c r="E1409">
        <f>+SUMIFS(Tabla1[cantidad],Tabla1[articulo],C1409,Tabla1[id_item_bodega2],A1409,Tabla1[GRUPO],COMP!B1102)</f>
        <v>0</v>
      </c>
      <c r="F1409">
        <f>+SUMIFS('INV. EDADES'!F:F,'INV. EDADES'!I:I,A1409,'INV. EDADES'!G:G,C1409)</f>
        <v>0</v>
      </c>
      <c r="G1409">
        <f t="shared" si="42"/>
        <v>0</v>
      </c>
      <c r="H1409" s="22">
        <f t="shared" si="43"/>
        <v>0</v>
      </c>
    </row>
    <row r="1410" spans="1:8">
      <c r="A1410" t="s">
        <v>450</v>
      </c>
      <c r="B1410" t="s">
        <v>490</v>
      </c>
      <c r="C1410">
        <v>10101</v>
      </c>
      <c r="D1410" t="s">
        <v>536</v>
      </c>
      <c r="E1410">
        <f>+SUMIFS(Tabla1[cantidad],Tabla1[articulo],C1410,Tabla1[id_item_bodega2],A1410,Tabla1[GRUPO],COMP!B1103)</f>
        <v>0</v>
      </c>
      <c r="F1410">
        <f>+SUMIFS('INV. EDADES'!F:F,'INV. EDADES'!I:I,A1410,'INV. EDADES'!G:G,C1410)</f>
        <v>0</v>
      </c>
      <c r="G1410">
        <f t="shared" ref="G1410:G1473" si="44">+E1410-F1410</f>
        <v>0</v>
      </c>
      <c r="H1410" s="22">
        <f t="shared" ref="H1410:H1473" si="45">IFERROR(+G1410/E1410,0)</f>
        <v>0</v>
      </c>
    </row>
    <row r="1411" spans="1:8">
      <c r="A1411" t="s">
        <v>450</v>
      </c>
      <c r="B1411" t="s">
        <v>490</v>
      </c>
      <c r="C1411">
        <v>10201</v>
      </c>
      <c r="D1411" t="s">
        <v>27</v>
      </c>
      <c r="E1411">
        <f>+SUMIFS(Tabla1[cantidad],Tabla1[articulo],C1411,Tabla1[id_item_bodega2],A1411,Tabla1[GRUPO],COMP!B1104)</f>
        <v>0</v>
      </c>
      <c r="F1411">
        <f>+SUMIFS('INV. EDADES'!F:F,'INV. EDADES'!I:I,A1411,'INV. EDADES'!G:G,C1411)</f>
        <v>0</v>
      </c>
      <c r="G1411">
        <f t="shared" si="44"/>
        <v>0</v>
      </c>
      <c r="H1411" s="22">
        <f t="shared" si="45"/>
        <v>0</v>
      </c>
    </row>
    <row r="1412" spans="1:8">
      <c r="A1412" t="s">
        <v>450</v>
      </c>
      <c r="B1412" t="s">
        <v>490</v>
      </c>
      <c r="C1412">
        <v>73501</v>
      </c>
      <c r="D1412" t="s">
        <v>425</v>
      </c>
      <c r="E1412">
        <f>+SUMIFS(Tabla1[cantidad],Tabla1[articulo],C1412,Tabla1[id_item_bodega2],A1412,Tabla1[GRUPO],COMP!B1105)</f>
        <v>0</v>
      </c>
      <c r="F1412">
        <f>+SUMIFS('INV. EDADES'!F:F,'INV. EDADES'!I:I,A1412,'INV. EDADES'!G:G,C1412)</f>
        <v>0</v>
      </c>
      <c r="G1412">
        <f t="shared" si="44"/>
        <v>0</v>
      </c>
      <c r="H1412" s="22">
        <f t="shared" si="45"/>
        <v>0</v>
      </c>
    </row>
    <row r="1413" spans="1:8">
      <c r="A1413" t="s">
        <v>450</v>
      </c>
      <c r="B1413" t="s">
        <v>490</v>
      </c>
      <c r="C1413">
        <v>76501</v>
      </c>
      <c r="D1413" t="s">
        <v>589</v>
      </c>
      <c r="E1413">
        <f>+SUMIFS(Tabla1[cantidad],Tabla1[articulo],C1413,Tabla1[id_item_bodega2],A1413,Tabla1[GRUPO],COMP!B1106)</f>
        <v>0</v>
      </c>
      <c r="F1413">
        <f>+SUMIFS('INV. EDADES'!F:F,'INV. EDADES'!I:I,A1413,'INV. EDADES'!G:G,C1413)</f>
        <v>0</v>
      </c>
      <c r="G1413">
        <f t="shared" si="44"/>
        <v>0</v>
      </c>
      <c r="H1413" s="22">
        <f t="shared" si="45"/>
        <v>0</v>
      </c>
    </row>
    <row r="1414" spans="1:8">
      <c r="A1414" t="s">
        <v>450</v>
      </c>
      <c r="B1414" t="s">
        <v>490</v>
      </c>
      <c r="C1414">
        <v>76601</v>
      </c>
      <c r="D1414" t="s">
        <v>590</v>
      </c>
      <c r="E1414">
        <f>+SUMIFS(Tabla1[cantidad],Tabla1[articulo],C1414,Tabla1[id_item_bodega2],A1414,Tabla1[GRUPO],COMP!B1107)</f>
        <v>0</v>
      </c>
      <c r="F1414">
        <f>+SUMIFS('INV. EDADES'!F:F,'INV. EDADES'!I:I,A1414,'INV. EDADES'!G:G,C1414)</f>
        <v>0</v>
      </c>
      <c r="G1414">
        <f t="shared" si="44"/>
        <v>0</v>
      </c>
      <c r="H1414" s="22">
        <f t="shared" si="45"/>
        <v>0</v>
      </c>
    </row>
    <row r="1415" spans="1:8">
      <c r="A1415" t="s">
        <v>450</v>
      </c>
      <c r="B1415" t="s">
        <v>490</v>
      </c>
      <c r="C1415">
        <v>76701</v>
      </c>
      <c r="D1415" t="s">
        <v>588</v>
      </c>
      <c r="E1415">
        <f>+SUMIFS(Tabla1[cantidad],Tabla1[articulo],C1415,Tabla1[id_item_bodega2],A1415,Tabla1[GRUPO],COMP!B1108)</f>
        <v>0</v>
      </c>
      <c r="F1415">
        <f>+SUMIFS('INV. EDADES'!F:F,'INV. EDADES'!I:I,A1415,'INV. EDADES'!G:G,C1415)</f>
        <v>0</v>
      </c>
      <c r="G1415">
        <f t="shared" si="44"/>
        <v>0</v>
      </c>
      <c r="H1415" s="22">
        <f t="shared" si="45"/>
        <v>0</v>
      </c>
    </row>
    <row r="1416" spans="1:8">
      <c r="A1416" t="s">
        <v>450</v>
      </c>
      <c r="B1416" t="s">
        <v>490</v>
      </c>
      <c r="C1416">
        <v>77101</v>
      </c>
      <c r="D1416" t="s">
        <v>567</v>
      </c>
      <c r="E1416">
        <f>+SUMIFS(Tabla1[cantidad],Tabla1[articulo],C1416,Tabla1[id_item_bodega2],A1416,Tabla1[GRUPO],COMP!B1109)</f>
        <v>0</v>
      </c>
      <c r="F1416">
        <f>+SUMIFS('INV. EDADES'!F:F,'INV. EDADES'!I:I,A1416,'INV. EDADES'!G:G,C1416)</f>
        <v>0</v>
      </c>
      <c r="G1416">
        <f t="shared" si="44"/>
        <v>0</v>
      </c>
      <c r="H1416" s="22">
        <f t="shared" si="45"/>
        <v>0</v>
      </c>
    </row>
    <row r="1417" spans="1:8">
      <c r="A1417" t="s">
        <v>450</v>
      </c>
      <c r="B1417" t="s">
        <v>490</v>
      </c>
      <c r="C1417">
        <v>78001</v>
      </c>
      <c r="D1417" t="s">
        <v>571</v>
      </c>
      <c r="E1417">
        <f>+SUMIFS(Tabla1[cantidad],Tabla1[articulo],C1417,Tabla1[id_item_bodega2],A1417,Tabla1[GRUPO],COMP!B1110)</f>
        <v>0</v>
      </c>
      <c r="F1417">
        <f>+SUMIFS('INV. EDADES'!F:F,'INV. EDADES'!I:I,A1417,'INV. EDADES'!G:G,C1417)</f>
        <v>0</v>
      </c>
      <c r="G1417">
        <f t="shared" si="44"/>
        <v>0</v>
      </c>
      <c r="H1417" s="22">
        <f t="shared" si="45"/>
        <v>0</v>
      </c>
    </row>
    <row r="1418" spans="1:8">
      <c r="A1418" t="s">
        <v>450</v>
      </c>
      <c r="B1418" t="s">
        <v>490</v>
      </c>
      <c r="C1418">
        <v>10369</v>
      </c>
      <c r="D1418" t="s">
        <v>61</v>
      </c>
      <c r="E1418">
        <f>+SUMIFS(Tabla1[cantidad],Tabla1[articulo],C1418,Tabla1[id_item_bodega2],A1418,Tabla1[GRUPO],COMP!B1111)</f>
        <v>0</v>
      </c>
      <c r="F1418">
        <f>+SUMIFS('INV. EDADES'!F:F,'INV. EDADES'!I:I,A1418,'INV. EDADES'!G:G,C1418)</f>
        <v>0</v>
      </c>
      <c r="G1418">
        <f t="shared" si="44"/>
        <v>0</v>
      </c>
      <c r="H1418" s="22">
        <f t="shared" si="45"/>
        <v>0</v>
      </c>
    </row>
    <row r="1419" spans="1:8">
      <c r="A1419" t="s">
        <v>450</v>
      </c>
      <c r="B1419" t="s">
        <v>490</v>
      </c>
      <c r="C1419">
        <v>14459</v>
      </c>
      <c r="D1419" t="s">
        <v>68</v>
      </c>
      <c r="E1419">
        <f>+SUMIFS(Tabla1[cantidad],Tabla1[articulo],C1419,Tabla1[id_item_bodega2],A1419,Tabla1[GRUPO],COMP!B1114)</f>
        <v>0</v>
      </c>
      <c r="F1419">
        <f>+SUMIFS('INV. EDADES'!F:F,'INV. EDADES'!I:I,A1419,'INV. EDADES'!G:G,C1419)</f>
        <v>0</v>
      </c>
      <c r="G1419">
        <f t="shared" si="44"/>
        <v>0</v>
      </c>
      <c r="H1419" s="22">
        <f t="shared" si="45"/>
        <v>0</v>
      </c>
    </row>
    <row r="1420" spans="1:8">
      <c r="A1420" t="s">
        <v>450</v>
      </c>
      <c r="B1420" t="s">
        <v>490</v>
      </c>
      <c r="C1420">
        <v>14311</v>
      </c>
      <c r="D1420" t="s">
        <v>45</v>
      </c>
      <c r="E1420">
        <f>+SUMIFS(Tabla1[cantidad],Tabla1[articulo],C1420,Tabla1[id_item_bodega2],A1420,Tabla1[GRUPO],COMP!B1115)</f>
        <v>0</v>
      </c>
      <c r="F1420">
        <f>+SUMIFS('INV. EDADES'!F:F,'INV. EDADES'!I:I,A1420,'INV. EDADES'!G:G,C1420)</f>
        <v>0</v>
      </c>
      <c r="G1420">
        <f t="shared" si="44"/>
        <v>0</v>
      </c>
      <c r="H1420" s="22">
        <f t="shared" si="45"/>
        <v>0</v>
      </c>
    </row>
    <row r="1421" spans="1:8">
      <c r="A1421" t="s">
        <v>450</v>
      </c>
      <c r="B1421" t="s">
        <v>490</v>
      </c>
      <c r="C1421">
        <v>10268</v>
      </c>
      <c r="D1421" t="s">
        <v>427</v>
      </c>
      <c r="E1421">
        <f>+SUMIFS(Tabla1[cantidad],Tabla1[articulo],C1421,Tabla1[id_item_bodega2],A1421,Tabla1[GRUPO],COMP!B1117)</f>
        <v>0</v>
      </c>
      <c r="F1421">
        <f>+SUMIFS('INV. EDADES'!F:F,'INV. EDADES'!I:I,A1421,'INV. EDADES'!G:G,C1421)</f>
        <v>0</v>
      </c>
      <c r="G1421">
        <f t="shared" si="44"/>
        <v>0</v>
      </c>
      <c r="H1421" s="22">
        <f t="shared" si="45"/>
        <v>0</v>
      </c>
    </row>
    <row r="1422" spans="1:8">
      <c r="A1422" t="s">
        <v>450</v>
      </c>
      <c r="B1422" t="s">
        <v>490</v>
      </c>
      <c r="C1422">
        <v>14348</v>
      </c>
      <c r="D1422" t="s">
        <v>46</v>
      </c>
      <c r="E1422">
        <f>+SUMIFS(Tabla1[cantidad],Tabla1[articulo],C1422,Tabla1[id_item_bodega2],A1422,Tabla1[GRUPO],COMP!B1118)</f>
        <v>0</v>
      </c>
      <c r="F1422">
        <f>+SUMIFS('INV. EDADES'!F:F,'INV. EDADES'!I:I,A1422,'INV. EDADES'!G:G,C1422)</f>
        <v>0</v>
      </c>
      <c r="G1422">
        <f t="shared" si="44"/>
        <v>0</v>
      </c>
      <c r="H1422" s="22">
        <f t="shared" si="45"/>
        <v>0</v>
      </c>
    </row>
    <row r="1423" spans="1:8">
      <c r="A1423" t="s">
        <v>450</v>
      </c>
      <c r="B1423" t="s">
        <v>490</v>
      </c>
      <c r="C1423">
        <v>12306</v>
      </c>
      <c r="D1423" t="s">
        <v>579</v>
      </c>
      <c r="E1423">
        <f>+SUMIFS(Tabla1[cantidad],Tabla1[articulo],C1423,Tabla1[id_item_bodega2],A1423,Tabla1[GRUPO],COMP!B1121)</f>
        <v>0</v>
      </c>
      <c r="F1423">
        <f>+SUMIFS('INV. EDADES'!F:F,'INV. EDADES'!I:I,A1423,'INV. EDADES'!G:G,C1423)</f>
        <v>0</v>
      </c>
      <c r="G1423">
        <f t="shared" si="44"/>
        <v>0</v>
      </c>
      <c r="H1423" s="22">
        <f t="shared" si="45"/>
        <v>0</v>
      </c>
    </row>
    <row r="1424" spans="1:8">
      <c r="A1424" t="s">
        <v>450</v>
      </c>
      <c r="B1424" t="s">
        <v>490</v>
      </c>
      <c r="C1424">
        <v>13311</v>
      </c>
      <c r="D1424" t="s">
        <v>580</v>
      </c>
      <c r="E1424">
        <f>+SUMIFS(Tabla1[cantidad],Tabla1[articulo],C1424,Tabla1[id_item_bodega2],A1424,Tabla1[GRUPO],COMP!B1123)</f>
        <v>0</v>
      </c>
      <c r="F1424">
        <f>+SUMIFS('INV. EDADES'!F:F,'INV. EDADES'!I:I,A1424,'INV. EDADES'!G:G,C1424)</f>
        <v>0</v>
      </c>
      <c r="G1424">
        <f t="shared" si="44"/>
        <v>0</v>
      </c>
      <c r="H1424" s="22">
        <f t="shared" si="45"/>
        <v>0</v>
      </c>
    </row>
    <row r="1425" spans="1:8">
      <c r="A1425" t="s">
        <v>450</v>
      </c>
      <c r="B1425" t="s">
        <v>490</v>
      </c>
      <c r="C1425">
        <v>10305</v>
      </c>
      <c r="D1425" t="s">
        <v>537</v>
      </c>
      <c r="E1425">
        <f>+SUMIFS(Tabla1[cantidad],Tabla1[articulo],C1425,Tabla1[id_item_bodega2],A1425,Tabla1[GRUPO],COMP!B1124)</f>
        <v>0</v>
      </c>
      <c r="F1425">
        <f>+SUMIFS('INV. EDADES'!F:F,'INV. EDADES'!I:I,A1425,'INV. EDADES'!G:G,C1425)</f>
        <v>0</v>
      </c>
      <c r="G1425">
        <f t="shared" si="44"/>
        <v>0</v>
      </c>
      <c r="H1425" s="22">
        <f t="shared" si="45"/>
        <v>0</v>
      </c>
    </row>
    <row r="1426" spans="1:8">
      <c r="A1426" t="s">
        <v>450</v>
      </c>
      <c r="B1426" t="s">
        <v>490</v>
      </c>
      <c r="C1426">
        <v>10405</v>
      </c>
      <c r="D1426" t="s">
        <v>542</v>
      </c>
      <c r="E1426">
        <f>+SUMIFS(Tabla1[cantidad],Tabla1[articulo],C1426,Tabla1[id_item_bodega2],A1426,Tabla1[GRUPO],COMP!B1126)</f>
        <v>0</v>
      </c>
      <c r="F1426">
        <f>+SUMIFS('INV. EDADES'!F:F,'INV. EDADES'!I:I,A1426,'INV. EDADES'!G:G,C1426)</f>
        <v>0</v>
      </c>
      <c r="G1426">
        <f t="shared" si="44"/>
        <v>0</v>
      </c>
      <c r="H1426" s="22">
        <f t="shared" si="45"/>
        <v>0</v>
      </c>
    </row>
    <row r="1427" spans="1:8">
      <c r="A1427" t="s">
        <v>450</v>
      </c>
      <c r="B1427" t="s">
        <v>490</v>
      </c>
      <c r="C1427">
        <v>10490</v>
      </c>
      <c r="D1427" t="s">
        <v>476</v>
      </c>
      <c r="E1427">
        <f>+SUMIFS(Tabla1[cantidad],Tabla1[articulo],C1427,Tabla1[id_item_bodega2],A1427,Tabla1[GRUPO],COMP!B1127)</f>
        <v>0</v>
      </c>
      <c r="F1427">
        <f>+SUMIFS('INV. EDADES'!F:F,'INV. EDADES'!I:I,A1427,'INV. EDADES'!G:G,C1427)</f>
        <v>0</v>
      </c>
      <c r="G1427">
        <f t="shared" si="44"/>
        <v>0</v>
      </c>
      <c r="H1427" s="22">
        <f t="shared" si="45"/>
        <v>0</v>
      </c>
    </row>
    <row r="1428" spans="1:8">
      <c r="A1428" t="s">
        <v>450</v>
      </c>
      <c r="B1428" t="s">
        <v>490</v>
      </c>
      <c r="C1428">
        <v>10488</v>
      </c>
      <c r="D1428" t="s">
        <v>607</v>
      </c>
      <c r="E1428">
        <f>+SUMIFS(Tabla1[cantidad],Tabla1[articulo],C1428,Tabla1[id_item_bodega2],A1428,Tabla1[GRUPO],COMP!B1128)</f>
        <v>0</v>
      </c>
      <c r="F1428">
        <f>+SUMIFS('INV. EDADES'!F:F,'INV. EDADES'!I:I,A1428,'INV. EDADES'!G:G,C1428)</f>
        <v>0</v>
      </c>
      <c r="G1428">
        <f t="shared" si="44"/>
        <v>0</v>
      </c>
      <c r="H1428" s="22">
        <f t="shared" si="45"/>
        <v>0</v>
      </c>
    </row>
    <row r="1429" spans="1:8">
      <c r="A1429" t="s">
        <v>450</v>
      </c>
      <c r="B1429" t="s">
        <v>490</v>
      </c>
      <c r="C1429">
        <v>10312</v>
      </c>
      <c r="D1429" t="s">
        <v>540</v>
      </c>
      <c r="E1429">
        <f>+SUMIFS(Tabla1[cantidad],Tabla1[articulo],C1429,Tabla1[id_item_bodega2],A1429,Tabla1[GRUPO],COMP!B1129)</f>
        <v>0</v>
      </c>
      <c r="F1429">
        <f>+SUMIFS('INV. EDADES'!F:F,'INV. EDADES'!I:I,A1429,'INV. EDADES'!G:G,C1429)</f>
        <v>0</v>
      </c>
      <c r="G1429">
        <f t="shared" si="44"/>
        <v>0</v>
      </c>
      <c r="H1429" s="22">
        <f t="shared" si="45"/>
        <v>0</v>
      </c>
    </row>
    <row r="1430" spans="1:8">
      <c r="A1430" t="s">
        <v>450</v>
      </c>
      <c r="B1430" t="s">
        <v>490</v>
      </c>
      <c r="C1430">
        <v>10580</v>
      </c>
      <c r="D1430" t="s">
        <v>548</v>
      </c>
      <c r="E1430">
        <f>+SUMIFS(Tabla1[cantidad],Tabla1[articulo],C1430,Tabla1[id_item_bodega2],A1430,Tabla1[GRUPO],COMP!B1131)</f>
        <v>0</v>
      </c>
      <c r="F1430">
        <f>+SUMIFS('INV. EDADES'!F:F,'INV. EDADES'!I:I,A1430,'INV. EDADES'!G:G,C1430)</f>
        <v>0</v>
      </c>
      <c r="G1430">
        <f t="shared" si="44"/>
        <v>0</v>
      </c>
      <c r="H1430" s="22">
        <f t="shared" si="45"/>
        <v>0</v>
      </c>
    </row>
    <row r="1431" spans="1:8">
      <c r="A1431" t="s">
        <v>450</v>
      </c>
      <c r="B1431" t="s">
        <v>490</v>
      </c>
      <c r="C1431">
        <v>13380</v>
      </c>
      <c r="D1431" t="s">
        <v>534</v>
      </c>
      <c r="E1431">
        <f>+SUMIFS(Tabla1[cantidad],Tabla1[articulo],C1431,Tabla1[id_item_bodega2],A1431,Tabla1[GRUPO],COMP!B1132)</f>
        <v>0</v>
      </c>
      <c r="F1431">
        <f>+SUMIFS('INV. EDADES'!F:F,'INV. EDADES'!I:I,A1431,'INV. EDADES'!G:G,C1431)</f>
        <v>0</v>
      </c>
      <c r="G1431">
        <f t="shared" si="44"/>
        <v>0</v>
      </c>
      <c r="H1431" s="22">
        <f t="shared" si="45"/>
        <v>0</v>
      </c>
    </row>
    <row r="1432" spans="1:8">
      <c r="A1432" t="s">
        <v>450</v>
      </c>
      <c r="B1432" t="s">
        <v>490</v>
      </c>
      <c r="C1432">
        <v>13580</v>
      </c>
      <c r="D1432" t="s">
        <v>535</v>
      </c>
      <c r="E1432">
        <f>+SUMIFS(Tabla1[cantidad],Tabla1[articulo],C1432,Tabla1[id_item_bodega2],A1432,Tabla1[GRUPO],COMP!B1133)</f>
        <v>0</v>
      </c>
      <c r="F1432">
        <f>+SUMIFS('INV. EDADES'!F:F,'INV. EDADES'!I:I,A1432,'INV. EDADES'!G:G,C1432)</f>
        <v>0</v>
      </c>
      <c r="G1432">
        <f t="shared" si="44"/>
        <v>0</v>
      </c>
      <c r="H1432" s="22">
        <f t="shared" si="45"/>
        <v>0</v>
      </c>
    </row>
    <row r="1433" spans="1:8">
      <c r="A1433" t="s">
        <v>450</v>
      </c>
      <c r="B1433" t="s">
        <v>490</v>
      </c>
      <c r="C1433">
        <v>12360</v>
      </c>
      <c r="D1433" t="s">
        <v>584</v>
      </c>
      <c r="E1433">
        <f>+SUMIFS(Tabla1[cantidad],Tabla1[articulo],C1433,Tabla1[id_item_bodega2],A1433,Tabla1[GRUPO],COMP!B1134)</f>
        <v>0</v>
      </c>
      <c r="F1433">
        <f>+SUMIFS('INV. EDADES'!F:F,'INV. EDADES'!I:I,A1433,'INV. EDADES'!G:G,C1433)</f>
        <v>0</v>
      </c>
      <c r="G1433">
        <f t="shared" si="44"/>
        <v>0</v>
      </c>
      <c r="H1433" s="22">
        <f t="shared" si="45"/>
        <v>0</v>
      </c>
    </row>
    <row r="1434" spans="1:8">
      <c r="A1434" t="s">
        <v>450</v>
      </c>
      <c r="B1434" t="s">
        <v>490</v>
      </c>
      <c r="C1434">
        <v>12470</v>
      </c>
      <c r="D1434" t="s">
        <v>447</v>
      </c>
      <c r="E1434">
        <f>+SUMIFS(Tabla1[cantidad],Tabla1[articulo],C1434,Tabla1[id_item_bodega2],A1434,Tabla1[GRUPO],COMP!B1135)</f>
        <v>0</v>
      </c>
      <c r="F1434">
        <f>+SUMIFS('INV. EDADES'!F:F,'INV. EDADES'!I:I,A1434,'INV. EDADES'!G:G,C1434)</f>
        <v>0</v>
      </c>
      <c r="G1434">
        <f t="shared" si="44"/>
        <v>0</v>
      </c>
      <c r="H1434" s="22">
        <f t="shared" si="45"/>
        <v>0</v>
      </c>
    </row>
    <row r="1435" spans="1:8">
      <c r="A1435" t="s">
        <v>450</v>
      </c>
      <c r="B1435" t="s">
        <v>490</v>
      </c>
      <c r="C1435">
        <v>10489</v>
      </c>
      <c r="D1435" t="s">
        <v>546</v>
      </c>
      <c r="E1435">
        <f>+SUMIFS(Tabla1[cantidad],Tabla1[articulo],C1435,Tabla1[id_item_bodega2],A1435,Tabla1[GRUPO],COMP!B1136)</f>
        <v>0</v>
      </c>
      <c r="F1435">
        <f>+SUMIFS('INV. EDADES'!F:F,'INV. EDADES'!I:I,A1435,'INV. EDADES'!G:G,C1435)</f>
        <v>0</v>
      </c>
      <c r="G1435">
        <f t="shared" si="44"/>
        <v>0</v>
      </c>
      <c r="H1435" s="22">
        <f t="shared" si="45"/>
        <v>0</v>
      </c>
    </row>
    <row r="1436" spans="1:8">
      <c r="A1436" t="s">
        <v>450</v>
      </c>
      <c r="B1436" t="s">
        <v>490</v>
      </c>
      <c r="C1436">
        <v>10416</v>
      </c>
      <c r="D1436" t="s">
        <v>581</v>
      </c>
      <c r="E1436">
        <f>+SUMIFS(Tabla1[cantidad],Tabla1[articulo],C1436,Tabla1[id_item_bodega2],A1436,Tabla1[GRUPO],COMP!B1137)</f>
        <v>0</v>
      </c>
      <c r="F1436">
        <f>+SUMIFS('INV. EDADES'!F:F,'INV. EDADES'!I:I,A1436,'INV. EDADES'!G:G,C1436)</f>
        <v>0</v>
      </c>
      <c r="G1436">
        <f t="shared" si="44"/>
        <v>0</v>
      </c>
      <c r="H1436" s="22">
        <f t="shared" si="45"/>
        <v>0</v>
      </c>
    </row>
    <row r="1437" spans="1:8">
      <c r="A1437" t="s">
        <v>450</v>
      </c>
      <c r="B1437" t="s">
        <v>490</v>
      </c>
      <c r="C1437">
        <v>10367</v>
      </c>
      <c r="D1437" t="s">
        <v>606</v>
      </c>
      <c r="E1437">
        <f>+SUMIFS(Tabla1[cantidad],Tabla1[articulo],C1437,Tabla1[id_item_bodega2],A1437,Tabla1[GRUPO],COMP!B1138)</f>
        <v>0</v>
      </c>
      <c r="F1437">
        <f>+SUMIFS('INV. EDADES'!F:F,'INV. EDADES'!I:I,A1437,'INV. EDADES'!G:G,C1437)</f>
        <v>0</v>
      </c>
      <c r="G1437">
        <f t="shared" si="44"/>
        <v>0</v>
      </c>
      <c r="H1437" s="22">
        <f t="shared" si="45"/>
        <v>0</v>
      </c>
    </row>
    <row r="1438" spans="1:8">
      <c r="A1438" t="s">
        <v>450</v>
      </c>
      <c r="B1438" t="s">
        <v>490</v>
      </c>
      <c r="C1438">
        <v>10309</v>
      </c>
      <c r="D1438" t="s">
        <v>539</v>
      </c>
      <c r="E1438">
        <f>+SUMIFS(Tabla1[cantidad],Tabla1[articulo],C1438,Tabla1[id_item_bodega2],A1438,Tabla1[GRUPO],COMP!B1139)</f>
        <v>0</v>
      </c>
      <c r="F1438">
        <f>+SUMIFS('INV. EDADES'!F:F,'INV. EDADES'!I:I,A1438,'INV. EDADES'!G:G,C1438)</f>
        <v>0</v>
      </c>
      <c r="G1438">
        <f t="shared" si="44"/>
        <v>0</v>
      </c>
      <c r="H1438" s="22">
        <f t="shared" si="45"/>
        <v>0</v>
      </c>
    </row>
    <row r="1439" spans="1:8">
      <c r="A1439" t="s">
        <v>450</v>
      </c>
      <c r="B1439" t="s">
        <v>490</v>
      </c>
      <c r="C1439">
        <v>10388</v>
      </c>
      <c r="D1439" t="s">
        <v>541</v>
      </c>
      <c r="E1439">
        <f>+SUMIFS(Tabla1[cantidad],Tabla1[articulo],C1439,Tabla1[id_item_bodega2],A1439,Tabla1[GRUPO],COMP!B1140)</f>
        <v>0</v>
      </c>
      <c r="F1439">
        <f>+SUMIFS('INV. EDADES'!F:F,'INV. EDADES'!I:I,A1439,'INV. EDADES'!G:G,C1439)</f>
        <v>0</v>
      </c>
      <c r="G1439">
        <f t="shared" si="44"/>
        <v>0</v>
      </c>
      <c r="H1439" s="22">
        <f t="shared" si="45"/>
        <v>0</v>
      </c>
    </row>
    <row r="1440" spans="1:8">
      <c r="A1440" t="s">
        <v>450</v>
      </c>
      <c r="B1440" t="s">
        <v>490</v>
      </c>
      <c r="C1440">
        <v>10205</v>
      </c>
      <c r="D1440" t="s">
        <v>552</v>
      </c>
      <c r="E1440">
        <f>+SUMIFS(Tabla1[cantidad],Tabla1[articulo],C1440,Tabla1[id_item_bodega2],A1440,Tabla1[GRUPO],COMP!B1141)</f>
        <v>0</v>
      </c>
      <c r="F1440">
        <f>+SUMIFS('INV. EDADES'!F:F,'INV. EDADES'!I:I,A1440,'INV. EDADES'!G:G,C1440)</f>
        <v>0</v>
      </c>
      <c r="G1440">
        <f t="shared" si="44"/>
        <v>0</v>
      </c>
      <c r="H1440" s="22">
        <f t="shared" si="45"/>
        <v>0</v>
      </c>
    </row>
    <row r="1441" spans="1:8">
      <c r="A1441" t="s">
        <v>450</v>
      </c>
      <c r="B1441" t="s">
        <v>490</v>
      </c>
      <c r="C1441">
        <v>10307</v>
      </c>
      <c r="D1441" t="s">
        <v>538</v>
      </c>
      <c r="E1441">
        <f>+SUMIFS(Tabla1[cantidad],Tabla1[articulo],C1441,Tabla1[id_item_bodega2],A1441,Tabla1[GRUPO],COMP!B1142)</f>
        <v>0</v>
      </c>
      <c r="F1441">
        <f>+SUMIFS('INV. EDADES'!F:F,'INV. EDADES'!I:I,A1441,'INV. EDADES'!G:G,C1441)</f>
        <v>0</v>
      </c>
      <c r="G1441">
        <f t="shared" si="44"/>
        <v>0</v>
      </c>
      <c r="H1441" s="22">
        <f t="shared" si="45"/>
        <v>0</v>
      </c>
    </row>
    <row r="1442" spans="1:8">
      <c r="A1442" t="s">
        <v>450</v>
      </c>
      <c r="B1442" t="s">
        <v>490</v>
      </c>
      <c r="C1442">
        <v>10380</v>
      </c>
      <c r="D1442" t="s">
        <v>565</v>
      </c>
      <c r="E1442">
        <f>+SUMIFS(Tabla1[cantidad],Tabla1[articulo],C1442,Tabla1[id_item_bodega2],A1442,Tabla1[GRUPO],COMP!B1143)</f>
        <v>0</v>
      </c>
      <c r="F1442">
        <f>+SUMIFS('INV. EDADES'!F:F,'INV. EDADES'!I:I,A1442,'INV. EDADES'!G:G,C1442)</f>
        <v>0</v>
      </c>
      <c r="G1442">
        <f t="shared" si="44"/>
        <v>0</v>
      </c>
      <c r="H1442" s="22">
        <f t="shared" si="45"/>
        <v>0</v>
      </c>
    </row>
    <row r="1443" spans="1:8">
      <c r="A1443" t="s">
        <v>450</v>
      </c>
      <c r="B1443" t="s">
        <v>490</v>
      </c>
      <c r="C1443">
        <v>10409</v>
      </c>
      <c r="D1443" t="s">
        <v>566</v>
      </c>
      <c r="E1443">
        <f>+SUMIFS(Tabla1[cantidad],Tabla1[articulo],C1443,Tabla1[id_item_bodega2],A1443,Tabla1[GRUPO],COMP!B1144)</f>
        <v>0</v>
      </c>
      <c r="F1443">
        <f>+SUMIFS('INV. EDADES'!F:F,'INV. EDADES'!I:I,A1443,'INV. EDADES'!G:G,C1443)</f>
        <v>0</v>
      </c>
      <c r="G1443">
        <f t="shared" si="44"/>
        <v>0</v>
      </c>
      <c r="H1443" s="22">
        <f t="shared" si="45"/>
        <v>0</v>
      </c>
    </row>
    <row r="1444" spans="1:8">
      <c r="A1444" t="s">
        <v>450</v>
      </c>
      <c r="B1444" t="s">
        <v>490</v>
      </c>
      <c r="C1444">
        <v>10411</v>
      </c>
      <c r="D1444" t="s">
        <v>543</v>
      </c>
      <c r="E1444">
        <f>+SUMIFS(Tabla1[cantidad],Tabla1[articulo],C1444,Tabla1[id_item_bodega2],A1444,Tabla1[GRUPO],COMP!B1145)</f>
        <v>0</v>
      </c>
      <c r="F1444">
        <f>+SUMIFS('INV. EDADES'!F:F,'INV. EDADES'!I:I,A1444,'INV. EDADES'!G:G,C1444)</f>
        <v>0</v>
      </c>
      <c r="G1444">
        <f t="shared" si="44"/>
        <v>0</v>
      </c>
      <c r="H1444" s="22">
        <f t="shared" si="45"/>
        <v>0</v>
      </c>
    </row>
    <row r="1445" spans="1:8">
      <c r="A1445" t="s">
        <v>450</v>
      </c>
      <c r="B1445" t="s">
        <v>490</v>
      </c>
      <c r="C1445">
        <v>10511</v>
      </c>
      <c r="D1445" t="s">
        <v>547</v>
      </c>
      <c r="E1445">
        <f>+SUMIFS(Tabla1[cantidad],Tabla1[articulo],C1445,Tabla1[id_item_bodega2],A1445,Tabla1[GRUPO],COMP!B1146)</f>
        <v>0</v>
      </c>
      <c r="F1445">
        <f>+SUMIFS('INV. EDADES'!F:F,'INV. EDADES'!I:I,A1445,'INV. EDADES'!G:G,C1445)</f>
        <v>0</v>
      </c>
      <c r="G1445">
        <f t="shared" si="44"/>
        <v>0</v>
      </c>
      <c r="H1445" s="22">
        <f t="shared" si="45"/>
        <v>0</v>
      </c>
    </row>
    <row r="1446" spans="1:8">
      <c r="A1446" t="s">
        <v>450</v>
      </c>
      <c r="B1446" t="s">
        <v>490</v>
      </c>
      <c r="C1446">
        <v>10588</v>
      </c>
      <c r="D1446" t="s">
        <v>549</v>
      </c>
      <c r="E1446">
        <f>+SUMIFS(Tabla1[cantidad],Tabla1[articulo],C1446,Tabla1[id_item_bodega2],A1446,Tabla1[GRUPO],COMP!B1147)</f>
        <v>0</v>
      </c>
      <c r="F1446">
        <f>+SUMIFS('INV. EDADES'!F:F,'INV. EDADES'!I:I,A1446,'INV. EDADES'!G:G,C1446)</f>
        <v>0</v>
      </c>
      <c r="G1446">
        <f t="shared" si="44"/>
        <v>0</v>
      </c>
      <c r="H1446" s="22">
        <f t="shared" si="45"/>
        <v>0</v>
      </c>
    </row>
    <row r="1447" spans="1:8">
      <c r="A1447" t="s">
        <v>450</v>
      </c>
      <c r="B1447" t="s">
        <v>490</v>
      </c>
      <c r="C1447">
        <v>11301</v>
      </c>
      <c r="D1447" t="s">
        <v>550</v>
      </c>
      <c r="E1447">
        <f>+SUMIFS(Tabla1[cantidad],Tabla1[articulo],C1447,Tabla1[id_item_bodega2],A1447,Tabla1[GRUPO],COMP!B1148)</f>
        <v>0</v>
      </c>
      <c r="F1447">
        <f>+SUMIFS('INV. EDADES'!F:F,'INV. EDADES'!I:I,A1447,'INV. EDADES'!G:G,C1447)</f>
        <v>0</v>
      </c>
      <c r="G1447">
        <f t="shared" si="44"/>
        <v>0</v>
      </c>
      <c r="H1447" s="22">
        <f t="shared" si="45"/>
        <v>0</v>
      </c>
    </row>
    <row r="1448" spans="1:8">
      <c r="A1448" t="s">
        <v>450</v>
      </c>
      <c r="B1448" t="s">
        <v>490</v>
      </c>
      <c r="C1448">
        <v>11401</v>
      </c>
      <c r="D1448" t="s">
        <v>583</v>
      </c>
      <c r="E1448">
        <f>+SUMIFS(Tabla1[cantidad],Tabla1[articulo],C1448,Tabla1[id_item_bodega2],A1448,Tabla1[GRUPO],COMP!B1149)</f>
        <v>0</v>
      </c>
      <c r="F1448">
        <f>+SUMIFS('INV. EDADES'!F:F,'INV. EDADES'!I:I,A1448,'INV. EDADES'!G:G,C1448)</f>
        <v>0</v>
      </c>
      <c r="G1448">
        <f t="shared" si="44"/>
        <v>0</v>
      </c>
      <c r="H1448" s="22">
        <f t="shared" si="45"/>
        <v>0</v>
      </c>
    </row>
    <row r="1449" spans="1:8">
      <c r="A1449" t="s">
        <v>450</v>
      </c>
      <c r="B1449" t="s">
        <v>490</v>
      </c>
      <c r="C1449">
        <v>12301</v>
      </c>
      <c r="D1449" t="s">
        <v>578</v>
      </c>
      <c r="E1449">
        <f>+SUMIFS(Tabla1[cantidad],Tabla1[articulo],C1449,Tabla1[id_item_bodega2],A1449,Tabla1[GRUPO],COMP!B1150)</f>
        <v>0</v>
      </c>
      <c r="F1449">
        <f>+SUMIFS('INV. EDADES'!F:F,'INV. EDADES'!I:I,A1449,'INV. EDADES'!G:G,C1449)</f>
        <v>0</v>
      </c>
      <c r="G1449">
        <f t="shared" si="44"/>
        <v>0</v>
      </c>
      <c r="H1449" s="22">
        <f t="shared" si="45"/>
        <v>0</v>
      </c>
    </row>
    <row r="1450" spans="1:8">
      <c r="A1450" t="s">
        <v>450</v>
      </c>
      <c r="B1450" t="s">
        <v>490</v>
      </c>
      <c r="C1450">
        <v>12460</v>
      </c>
      <c r="D1450" t="s">
        <v>585</v>
      </c>
      <c r="E1450">
        <f>+SUMIFS(Tabla1[cantidad],Tabla1[articulo],C1450,Tabla1[id_item_bodega2],A1450,Tabla1[GRUPO],COMP!B1151)</f>
        <v>0</v>
      </c>
      <c r="F1450">
        <f>+SUMIFS('INV. EDADES'!F:F,'INV. EDADES'!I:I,A1450,'INV. EDADES'!G:G,C1450)</f>
        <v>0</v>
      </c>
      <c r="G1450">
        <f t="shared" si="44"/>
        <v>0</v>
      </c>
      <c r="H1450" s="22">
        <f t="shared" si="45"/>
        <v>0</v>
      </c>
    </row>
    <row r="1451" spans="1:8">
      <c r="A1451" t="s">
        <v>450</v>
      </c>
      <c r="B1451" t="s">
        <v>490</v>
      </c>
      <c r="C1451">
        <v>13203</v>
      </c>
      <c r="D1451" t="s">
        <v>551</v>
      </c>
      <c r="E1451">
        <f>+SUMIFS(Tabla1[cantidad],Tabla1[articulo],C1451,Tabla1[id_item_bodega2],A1451,Tabla1[GRUPO],COMP!B1152)</f>
        <v>0</v>
      </c>
      <c r="F1451">
        <f>+SUMIFS('INV. EDADES'!F:F,'INV. EDADES'!I:I,A1451,'INV. EDADES'!G:G,C1451)</f>
        <v>0</v>
      </c>
      <c r="G1451">
        <f t="shared" si="44"/>
        <v>0</v>
      </c>
      <c r="H1451" s="22">
        <f t="shared" si="45"/>
        <v>0</v>
      </c>
    </row>
    <row r="1452" spans="1:8">
      <c r="A1452" t="s">
        <v>450</v>
      </c>
      <c r="B1452" t="s">
        <v>490</v>
      </c>
      <c r="C1452">
        <v>71901</v>
      </c>
      <c r="D1452" t="s">
        <v>47</v>
      </c>
      <c r="E1452">
        <f>+SUMIFS(Tabla1[cantidad],Tabla1[articulo],C1452,Tabla1[id_item_bodega2],A1452,Tabla1[GRUPO],COMP!B1153)</f>
        <v>0</v>
      </c>
      <c r="F1452">
        <f>+SUMIFS('INV. EDADES'!F:F,'INV. EDADES'!I:I,A1452,'INV. EDADES'!G:G,C1452)</f>
        <v>0</v>
      </c>
      <c r="G1452">
        <f t="shared" si="44"/>
        <v>0</v>
      </c>
      <c r="H1452" s="22">
        <f t="shared" si="45"/>
        <v>0</v>
      </c>
    </row>
    <row r="1453" spans="1:8">
      <c r="A1453" t="s">
        <v>450</v>
      </c>
      <c r="B1453" t="s">
        <v>490</v>
      </c>
      <c r="C1453">
        <v>76401</v>
      </c>
      <c r="D1453" t="s">
        <v>533</v>
      </c>
      <c r="E1453">
        <f>+SUMIFS(Tabla1[cantidad],Tabla1[articulo],C1453,Tabla1[id_item_bodega2],A1453,Tabla1[GRUPO],COMP!B1154)</f>
        <v>0</v>
      </c>
      <c r="F1453">
        <f>+SUMIFS('INV. EDADES'!F:F,'INV. EDADES'!I:I,A1453,'INV. EDADES'!G:G,C1453)</f>
        <v>0</v>
      </c>
      <c r="G1453">
        <f t="shared" si="44"/>
        <v>0</v>
      </c>
      <c r="H1453" s="22">
        <f t="shared" si="45"/>
        <v>0</v>
      </c>
    </row>
    <row r="1454" spans="1:8">
      <c r="A1454" t="s">
        <v>450</v>
      </c>
      <c r="B1454" t="s">
        <v>490</v>
      </c>
      <c r="C1454">
        <v>72101</v>
      </c>
      <c r="D1454" t="s">
        <v>582</v>
      </c>
      <c r="E1454">
        <f>+SUMIFS(Tabla1[cantidad],Tabla1[articulo],C1454,Tabla1[id_item_bodega2],A1454,Tabla1[GRUPO],COMP!B1155)</f>
        <v>0</v>
      </c>
      <c r="F1454">
        <f>+SUMIFS('INV. EDADES'!F:F,'INV. EDADES'!I:I,A1454,'INV. EDADES'!G:G,C1454)</f>
        <v>0</v>
      </c>
      <c r="G1454">
        <f t="shared" si="44"/>
        <v>0</v>
      </c>
      <c r="H1454" s="22">
        <f t="shared" si="45"/>
        <v>0</v>
      </c>
    </row>
    <row r="1455" spans="1:8">
      <c r="A1455" t="s">
        <v>450</v>
      </c>
      <c r="B1455" t="s">
        <v>490</v>
      </c>
      <c r="C1455">
        <v>90</v>
      </c>
      <c r="D1455" t="s">
        <v>100</v>
      </c>
      <c r="E1455">
        <f>+SUMIFS(Tabla1[cantidad],Tabla1[articulo],C1455,Tabla1[id_item_bodega2],A1455,Tabla1[GRUPO],COMP!B1156)</f>
        <v>0</v>
      </c>
      <c r="F1455">
        <f>+SUMIFS('INV. EDADES'!F:F,'INV. EDADES'!I:I,A1455,'INV. EDADES'!G:G,C1455)</f>
        <v>0</v>
      </c>
      <c r="G1455">
        <f t="shared" si="44"/>
        <v>0</v>
      </c>
      <c r="H1455" s="22">
        <f t="shared" si="45"/>
        <v>0</v>
      </c>
    </row>
    <row r="1456" spans="1:8">
      <c r="A1456" t="s">
        <v>450</v>
      </c>
      <c r="B1456" t="s">
        <v>490</v>
      </c>
      <c r="C1456">
        <v>76001</v>
      </c>
      <c r="D1456" t="s">
        <v>99</v>
      </c>
      <c r="E1456">
        <f>+SUMIFS(Tabla1[cantidad],Tabla1[articulo],C1456,Tabla1[id_item_bodega2],A1456,Tabla1[GRUPO],COMP!B1800)</f>
        <v>0</v>
      </c>
      <c r="F1456">
        <f>+SUMIFS('INV. EDADES'!F:F,'INV. EDADES'!I:I,A1456,'INV. EDADES'!G:G,C1456)</f>
        <v>0</v>
      </c>
      <c r="G1456">
        <f t="shared" si="44"/>
        <v>0</v>
      </c>
      <c r="H1456" s="22">
        <f t="shared" si="45"/>
        <v>0</v>
      </c>
    </row>
    <row r="1457" spans="1:8">
      <c r="A1457" t="s">
        <v>450</v>
      </c>
      <c r="B1457" t="s">
        <v>490</v>
      </c>
      <c r="C1457">
        <v>901</v>
      </c>
      <c r="D1457" t="s">
        <v>57</v>
      </c>
      <c r="E1457">
        <f>+SUMIFS(Tabla1[cantidad],Tabla1[articulo],C1457,Tabla1[id_item_bodega2],A1457,Tabla1[GRUPO],COMP!B1801)</f>
        <v>0</v>
      </c>
      <c r="F1457">
        <f>+SUMIFS('INV. EDADES'!F:F,'INV. EDADES'!I:I,A1457,'INV. EDADES'!G:G,C1457)</f>
        <v>0</v>
      </c>
      <c r="G1457">
        <f t="shared" si="44"/>
        <v>0</v>
      </c>
      <c r="H1457" s="22">
        <f t="shared" si="45"/>
        <v>0</v>
      </c>
    </row>
    <row r="1458" spans="1:8">
      <c r="A1458" t="s">
        <v>450</v>
      </c>
      <c r="B1458" t="s">
        <v>490</v>
      </c>
      <c r="C1458">
        <v>12480</v>
      </c>
      <c r="D1458" t="s">
        <v>67</v>
      </c>
      <c r="E1458">
        <f>+SUMIFS(Tabla1[cantidad],Tabla1[articulo],C1458,Tabla1[id_item_bodega2],A1458,Tabla1[GRUPO],COMP!B1113)</f>
        <v>0</v>
      </c>
      <c r="F1458">
        <f>+SUMIFS('INV. EDADES'!F:F,'INV. EDADES'!I:I,A1458,'INV. EDADES'!G:G,C1458)</f>
        <v>0</v>
      </c>
      <c r="G1458">
        <f t="shared" si="44"/>
        <v>0</v>
      </c>
      <c r="H1458" s="22">
        <f t="shared" si="45"/>
        <v>0</v>
      </c>
    </row>
    <row r="1459" spans="1:8">
      <c r="A1459" t="s">
        <v>450</v>
      </c>
      <c r="B1459" t="s">
        <v>490</v>
      </c>
      <c r="C1459">
        <v>13401</v>
      </c>
      <c r="D1459" t="s">
        <v>77</v>
      </c>
      <c r="E1459">
        <f>+SUMIFS(Tabla1[cantidad],Tabla1[articulo],C1459,Tabla1[id_item_bodega2],A1459,Tabla1[GRUPO],COMP!B1087)</f>
        <v>0</v>
      </c>
      <c r="F1459">
        <f>+SUMIFS('INV. EDADES'!F:F,'INV. EDADES'!I:I,A1459,'INV. EDADES'!G:G,C1459)</f>
        <v>0</v>
      </c>
      <c r="G1459">
        <f t="shared" si="44"/>
        <v>0</v>
      </c>
      <c r="H1459" s="22">
        <f t="shared" si="45"/>
        <v>0</v>
      </c>
    </row>
    <row r="1460" spans="1:8">
      <c r="A1460" t="s">
        <v>450</v>
      </c>
      <c r="B1460" t="s">
        <v>490</v>
      </c>
      <c r="C1460">
        <v>10203</v>
      </c>
      <c r="D1460" t="s">
        <v>29</v>
      </c>
      <c r="E1460">
        <f>+SUMIFS(Tabla1[cantidad],Tabla1[articulo],C1460,Tabla1[id_item_bodega2],A1460,Tabla1[GRUPO],COMP!B1094)</f>
        <v>0</v>
      </c>
      <c r="F1460">
        <f>+SUMIFS('INV. EDADES'!F:F,'INV. EDADES'!I:I,A1460,'INV. EDADES'!G:G,C1460)</f>
        <v>0</v>
      </c>
      <c r="G1460">
        <f t="shared" si="44"/>
        <v>0</v>
      </c>
      <c r="H1460" s="22">
        <f t="shared" si="45"/>
        <v>0</v>
      </c>
    </row>
    <row r="1461" spans="1:8">
      <c r="A1461" t="s">
        <v>450</v>
      </c>
      <c r="B1461" t="s">
        <v>490</v>
      </c>
      <c r="C1461">
        <v>10403</v>
      </c>
      <c r="D1461" t="s">
        <v>35</v>
      </c>
      <c r="E1461">
        <f>+SUMIFS(Tabla1[cantidad],Tabla1[articulo],C1461,Tabla1[id_item_bodega2],A1461,Tabla1[GRUPO],COMP!B1078)</f>
        <v>0</v>
      </c>
      <c r="F1461">
        <f>+SUMIFS('INV. EDADES'!F:F,'INV. EDADES'!I:I,A1461,'INV. EDADES'!G:G,C1461)</f>
        <v>0</v>
      </c>
      <c r="G1461">
        <f t="shared" si="44"/>
        <v>0</v>
      </c>
      <c r="H1461" s="22">
        <f t="shared" si="45"/>
        <v>0</v>
      </c>
    </row>
    <row r="1462" spans="1:8">
      <c r="A1462" t="s">
        <v>450</v>
      </c>
      <c r="B1462" t="s">
        <v>490</v>
      </c>
      <c r="C1462">
        <v>10303</v>
      </c>
      <c r="D1462" t="s">
        <v>32</v>
      </c>
      <c r="E1462">
        <f>+SUMIFS(Tabla1[cantidad],Tabla1[articulo],C1462,Tabla1[id_item_bodega2],A1462,Tabla1[GRUPO],COMP!B1077)</f>
        <v>0</v>
      </c>
      <c r="F1462">
        <f>+SUMIFS('INV. EDADES'!F:F,'INV. EDADES'!I:I,A1462,'INV. EDADES'!G:G,C1462)</f>
        <v>0</v>
      </c>
      <c r="G1462">
        <f t="shared" si="44"/>
        <v>0</v>
      </c>
      <c r="H1462" s="22">
        <f t="shared" si="45"/>
        <v>0</v>
      </c>
    </row>
    <row r="1463" spans="1:8">
      <c r="A1463" t="s">
        <v>450</v>
      </c>
      <c r="B1463" t="s">
        <v>490</v>
      </c>
      <c r="C1463">
        <v>10503</v>
      </c>
      <c r="D1463" t="s">
        <v>487</v>
      </c>
      <c r="E1463">
        <f>+SUMIFS(Tabla1[cantidad],Tabla1[articulo],C1463,Tabla1[id_item_bodega2],A1463,Tabla1[GRUPO],COMP!B1119)</f>
        <v>0</v>
      </c>
      <c r="F1463">
        <f>+SUMIFS('INV. EDADES'!F:F,'INV. EDADES'!I:I,A1463,'INV. EDADES'!G:G,C1463)</f>
        <v>0</v>
      </c>
      <c r="G1463">
        <f t="shared" si="44"/>
        <v>0</v>
      </c>
      <c r="H1463" s="22">
        <f t="shared" si="45"/>
        <v>0</v>
      </c>
    </row>
    <row r="1464" spans="1:8">
      <c r="A1464" t="s">
        <v>450</v>
      </c>
      <c r="B1464" t="s">
        <v>490</v>
      </c>
      <c r="C1464">
        <v>10407</v>
      </c>
      <c r="D1464" t="s">
        <v>37</v>
      </c>
      <c r="E1464">
        <f>+SUMIFS(Tabla1[cantidad],Tabla1[articulo],C1464,Tabla1[id_item_bodega2],A1464,Tabla1[GRUPO],COMP!B1062)</f>
        <v>0</v>
      </c>
      <c r="F1464">
        <f>+SUMIFS('INV. EDADES'!F:F,'INV. EDADES'!I:I,A1464,'INV. EDADES'!G:G,C1464)</f>
        <v>0</v>
      </c>
      <c r="G1464">
        <f t="shared" si="44"/>
        <v>0</v>
      </c>
      <c r="H1464" s="22">
        <f t="shared" si="45"/>
        <v>0</v>
      </c>
    </row>
    <row r="1465" spans="1:8">
      <c r="A1465" t="s">
        <v>450</v>
      </c>
      <c r="B1465" t="s">
        <v>490</v>
      </c>
      <c r="C1465">
        <v>10389</v>
      </c>
      <c r="D1465" t="s">
        <v>71</v>
      </c>
      <c r="E1465">
        <f>+SUMIFS(Tabla1[cantidad],Tabla1[articulo],C1465,Tabla1[id_item_bodega2],A1465,Tabla1[GRUPO],COMP!B1125)</f>
        <v>0</v>
      </c>
      <c r="F1465">
        <f>+SUMIFS('INV. EDADES'!F:F,'INV. EDADES'!I:I,A1465,'INV. EDADES'!G:G,C1465)</f>
        <v>0</v>
      </c>
      <c r="G1465">
        <f t="shared" si="44"/>
        <v>0</v>
      </c>
      <c r="H1465" s="22">
        <f t="shared" si="45"/>
        <v>0</v>
      </c>
    </row>
    <row r="1466" spans="1:8">
      <c r="A1466" t="s">
        <v>450</v>
      </c>
      <c r="B1466" t="s">
        <v>490</v>
      </c>
      <c r="C1466">
        <v>12459</v>
      </c>
      <c r="D1466" t="s">
        <v>66</v>
      </c>
      <c r="E1466">
        <f>+SUMIFS(Tabla1[cantidad],Tabla1[articulo],C1466,Tabla1[id_item_bodega2],A1466,Tabla1[GRUPO],COMP!B1083)</f>
        <v>0</v>
      </c>
      <c r="F1466">
        <f>+SUMIFS('INV. EDADES'!F:F,'INV. EDADES'!I:I,A1466,'INV. EDADES'!G:G,C1466)</f>
        <v>0</v>
      </c>
      <c r="G1466">
        <f t="shared" si="44"/>
        <v>0</v>
      </c>
      <c r="H1466" s="22">
        <f t="shared" si="45"/>
        <v>0</v>
      </c>
    </row>
    <row r="1467" spans="1:8">
      <c r="A1467" t="s">
        <v>450</v>
      </c>
      <c r="B1467" t="s">
        <v>490</v>
      </c>
      <c r="C1467">
        <v>12380</v>
      </c>
      <c r="D1467" t="s">
        <v>65</v>
      </c>
      <c r="E1467">
        <f>+SUMIFS(Tabla1[cantidad],Tabla1[articulo],C1467,Tabla1[id_item_bodega2],A1467,Tabla1[GRUPO],COMP!B1082)</f>
        <v>0</v>
      </c>
      <c r="F1467">
        <f>+SUMIFS('INV. EDADES'!F:F,'INV. EDADES'!I:I,A1467,'INV. EDADES'!G:G,C1467)</f>
        <v>0</v>
      </c>
      <c r="G1467">
        <f t="shared" si="44"/>
        <v>0</v>
      </c>
      <c r="H1467" s="22">
        <f t="shared" si="45"/>
        <v>0</v>
      </c>
    </row>
    <row r="1468" spans="1:8">
      <c r="A1468" t="s">
        <v>450</v>
      </c>
      <c r="B1468" t="s">
        <v>490</v>
      </c>
      <c r="C1468">
        <v>12270</v>
      </c>
      <c r="D1468" t="s">
        <v>62</v>
      </c>
      <c r="E1468">
        <f>+SUMIFS(Tabla1[cantidad],Tabla1[articulo],C1468,Tabla1[id_item_bodega2],A1468,Tabla1[GRUPO],COMP!B1112)</f>
        <v>0</v>
      </c>
      <c r="F1468">
        <f>+SUMIFS('INV. EDADES'!F:F,'INV. EDADES'!I:I,A1468,'INV. EDADES'!G:G,C1468)</f>
        <v>0</v>
      </c>
      <c r="G1468">
        <f t="shared" si="44"/>
        <v>0</v>
      </c>
      <c r="H1468" s="22">
        <f t="shared" si="45"/>
        <v>0</v>
      </c>
    </row>
    <row r="1469" spans="1:8">
      <c r="A1469" t="s">
        <v>463</v>
      </c>
      <c r="B1469" t="s">
        <v>490</v>
      </c>
      <c r="C1469">
        <v>72001</v>
      </c>
      <c r="D1469" t="s">
        <v>23</v>
      </c>
      <c r="E1469">
        <f>+SUMIFS(Tabla1[cantidad],Tabla1[articulo],C1469,Tabla1[id_item_bodega2],A1469,Tabla1[GRUPO],COMP!B318)</f>
        <v>0</v>
      </c>
      <c r="F1469">
        <f>+SUMIFS('INV. EDADES'!F:F,'INV. EDADES'!I:I,A1469,'INV. EDADES'!G:G,C1469)</f>
        <v>0</v>
      </c>
      <c r="G1469">
        <f t="shared" si="44"/>
        <v>0</v>
      </c>
      <c r="H1469" s="22">
        <f t="shared" si="45"/>
        <v>0</v>
      </c>
    </row>
    <row r="1470" spans="1:8">
      <c r="A1470" t="s">
        <v>463</v>
      </c>
      <c r="B1470" t="s">
        <v>490</v>
      </c>
      <c r="C1470">
        <v>10102</v>
      </c>
      <c r="D1470" t="s">
        <v>24</v>
      </c>
      <c r="E1470">
        <f>+SUMIFS(Tabla1[cantidad],Tabla1[articulo],C1470,Tabla1[id_item_bodega2],A1470,Tabla1[GRUPO],COMP!B319)</f>
        <v>0</v>
      </c>
      <c r="F1470">
        <f>+SUMIFS('INV. EDADES'!F:F,'INV. EDADES'!I:I,A1470,'INV. EDADES'!G:G,C1470)</f>
        <v>0</v>
      </c>
      <c r="G1470">
        <f t="shared" si="44"/>
        <v>0</v>
      </c>
      <c r="H1470" s="22">
        <f t="shared" si="45"/>
        <v>0</v>
      </c>
    </row>
    <row r="1471" spans="1:8">
      <c r="A1471" t="s">
        <v>463</v>
      </c>
      <c r="B1471" t="s">
        <v>490</v>
      </c>
      <c r="C1471">
        <v>10202</v>
      </c>
      <c r="D1471" t="s">
        <v>28</v>
      </c>
      <c r="E1471">
        <f>+SUMIFS(Tabla1[cantidad],Tabla1[articulo],C1471,Tabla1[id_item_bodega2],A1471,Tabla1[GRUPO],COMP!B320)</f>
        <v>0</v>
      </c>
      <c r="F1471">
        <f>+SUMIFS('INV. EDADES'!F:F,'INV. EDADES'!I:I,A1471,'INV. EDADES'!G:G,C1471)</f>
        <v>0</v>
      </c>
      <c r="G1471">
        <f t="shared" si="44"/>
        <v>0</v>
      </c>
      <c r="H1471" s="22">
        <f t="shared" si="45"/>
        <v>0</v>
      </c>
    </row>
    <row r="1472" spans="1:8">
      <c r="A1472" t="s">
        <v>463</v>
      </c>
      <c r="B1472" t="s">
        <v>490</v>
      </c>
      <c r="C1472">
        <v>10301</v>
      </c>
      <c r="D1472" t="s">
        <v>30</v>
      </c>
      <c r="E1472">
        <f>+SUMIFS(Tabla1[cantidad],Tabla1[articulo],C1472,Tabla1[id_item_bodega2],A1472,Tabla1[GRUPO],COMP!B321)</f>
        <v>0</v>
      </c>
      <c r="F1472">
        <f>+SUMIFS('INV. EDADES'!F:F,'INV. EDADES'!I:I,A1472,'INV. EDADES'!G:G,C1472)</f>
        <v>0</v>
      </c>
      <c r="G1472">
        <f t="shared" si="44"/>
        <v>0</v>
      </c>
      <c r="H1472" s="22">
        <f t="shared" si="45"/>
        <v>0</v>
      </c>
    </row>
    <row r="1473" spans="1:8">
      <c r="A1473" t="s">
        <v>463</v>
      </c>
      <c r="B1473" t="s">
        <v>490</v>
      </c>
      <c r="C1473">
        <v>10304</v>
      </c>
      <c r="D1473" t="s">
        <v>54</v>
      </c>
      <c r="E1473">
        <f>+SUMIFS(Tabla1[cantidad],Tabla1[articulo],C1473,Tabla1[id_item_bodega2],A1473,Tabla1[GRUPO],COMP!B323)</f>
        <v>0</v>
      </c>
      <c r="F1473">
        <f>+SUMIFS('INV. EDADES'!F:F,'INV. EDADES'!I:I,A1473,'INV. EDADES'!G:G,C1473)</f>
        <v>0</v>
      </c>
      <c r="G1473">
        <f t="shared" si="44"/>
        <v>0</v>
      </c>
      <c r="H1473" s="22">
        <f t="shared" si="45"/>
        <v>0</v>
      </c>
    </row>
    <row r="1474" spans="1:8">
      <c r="A1474" t="s">
        <v>463</v>
      </c>
      <c r="B1474" t="s">
        <v>490</v>
      </c>
      <c r="C1474">
        <v>10358</v>
      </c>
      <c r="D1474" t="s">
        <v>33</v>
      </c>
      <c r="E1474">
        <f>+SUMIFS(Tabla1[cantidad],Tabla1[articulo],C1474,Tabla1[id_item_bodega2],A1474,Tabla1[GRUPO],COMP!B324)</f>
        <v>0</v>
      </c>
      <c r="F1474">
        <f>+SUMIFS('INV. EDADES'!F:F,'INV. EDADES'!I:I,A1474,'INV. EDADES'!G:G,C1474)</f>
        <v>0</v>
      </c>
      <c r="G1474">
        <f t="shared" ref="G1474:G1537" si="46">+E1474-F1474</f>
        <v>0</v>
      </c>
      <c r="H1474" s="22">
        <f t="shared" ref="H1474:H1537" si="47">IFERROR(+G1474/E1474,0)</f>
        <v>0</v>
      </c>
    </row>
    <row r="1475" spans="1:8">
      <c r="A1475" t="s">
        <v>463</v>
      </c>
      <c r="B1475" t="s">
        <v>490</v>
      </c>
      <c r="C1475">
        <v>10401</v>
      </c>
      <c r="D1475" t="s">
        <v>34</v>
      </c>
      <c r="E1475">
        <f>+SUMIFS(Tabla1[cantidad],Tabla1[articulo],C1475,Tabla1[id_item_bodega2],A1475,Tabla1[GRUPO],COMP!B325)</f>
        <v>0</v>
      </c>
      <c r="F1475">
        <f>+SUMIFS('INV. EDADES'!F:F,'INV. EDADES'!I:I,A1475,'INV. EDADES'!G:G,C1475)</f>
        <v>0</v>
      </c>
      <c r="G1475">
        <f t="shared" si="46"/>
        <v>0</v>
      </c>
      <c r="H1475" s="22">
        <f t="shared" si="47"/>
        <v>0</v>
      </c>
    </row>
    <row r="1476" spans="1:8">
      <c r="A1476" t="s">
        <v>463</v>
      </c>
      <c r="B1476" t="s">
        <v>490</v>
      </c>
      <c r="C1476">
        <v>10404</v>
      </c>
      <c r="D1476" t="s">
        <v>36</v>
      </c>
      <c r="E1476">
        <f>+SUMIFS(Tabla1[cantidad],Tabla1[articulo],C1476,Tabla1[id_item_bodega2],A1476,Tabla1[GRUPO],COMP!B326)</f>
        <v>0</v>
      </c>
      <c r="F1476">
        <f>+SUMIFS('INV. EDADES'!F:F,'INV. EDADES'!I:I,A1476,'INV. EDADES'!G:G,C1476)</f>
        <v>0</v>
      </c>
      <c r="G1476">
        <f t="shared" si="46"/>
        <v>0</v>
      </c>
      <c r="H1476" s="22">
        <f t="shared" si="47"/>
        <v>0</v>
      </c>
    </row>
    <row r="1477" spans="1:8">
      <c r="A1477" t="s">
        <v>463</v>
      </c>
      <c r="B1477" t="s">
        <v>490</v>
      </c>
      <c r="C1477">
        <v>10407</v>
      </c>
      <c r="D1477" t="s">
        <v>37</v>
      </c>
      <c r="E1477">
        <f>+SUMIFS(Tabla1[cantidad],Tabla1[articulo],C1477,Tabla1[id_item_bodega2],A1477,Tabla1[GRUPO],COMP!B327)</f>
        <v>0</v>
      </c>
      <c r="F1477">
        <f>+SUMIFS('INV. EDADES'!F:F,'INV. EDADES'!I:I,A1477,'INV. EDADES'!G:G,C1477)</f>
        <v>0</v>
      </c>
      <c r="G1477">
        <f t="shared" si="46"/>
        <v>0</v>
      </c>
      <c r="H1477" s="22">
        <f t="shared" si="47"/>
        <v>0</v>
      </c>
    </row>
    <row r="1478" spans="1:8">
      <c r="A1478" t="s">
        <v>463</v>
      </c>
      <c r="B1478" t="s">
        <v>490</v>
      </c>
      <c r="C1478">
        <v>10457</v>
      </c>
      <c r="D1478" t="s">
        <v>38</v>
      </c>
      <c r="E1478">
        <f>+SUMIFS(Tabla1[cantidad],Tabla1[articulo],C1478,Tabla1[id_item_bodega2],A1478,Tabla1[GRUPO],COMP!B328)</f>
        <v>0</v>
      </c>
      <c r="F1478">
        <f>+SUMIFS('INV. EDADES'!F:F,'INV. EDADES'!I:I,A1478,'INV. EDADES'!G:G,C1478)</f>
        <v>0</v>
      </c>
      <c r="G1478">
        <f t="shared" si="46"/>
        <v>0</v>
      </c>
      <c r="H1478" s="22">
        <f t="shared" si="47"/>
        <v>0</v>
      </c>
    </row>
    <row r="1479" spans="1:8">
      <c r="A1479" t="s">
        <v>463</v>
      </c>
      <c r="B1479" t="s">
        <v>490</v>
      </c>
      <c r="C1479">
        <v>10469</v>
      </c>
      <c r="D1479" t="s">
        <v>39</v>
      </c>
      <c r="E1479">
        <f>+SUMIFS(Tabla1[cantidad],Tabla1[articulo],C1479,Tabla1[id_item_bodega2],A1479,Tabla1[GRUPO],COMP!B329)</f>
        <v>0</v>
      </c>
      <c r="F1479">
        <f>+SUMIFS('INV. EDADES'!F:F,'INV. EDADES'!I:I,A1479,'INV. EDADES'!G:G,C1479)</f>
        <v>0</v>
      </c>
      <c r="G1479">
        <f t="shared" si="46"/>
        <v>0</v>
      </c>
      <c r="H1479" s="22">
        <f t="shared" si="47"/>
        <v>0</v>
      </c>
    </row>
    <row r="1480" spans="1:8">
      <c r="A1480" t="s">
        <v>463</v>
      </c>
      <c r="B1480" t="s">
        <v>490</v>
      </c>
      <c r="C1480">
        <v>10501</v>
      </c>
      <c r="D1480" t="s">
        <v>41</v>
      </c>
      <c r="E1480">
        <f>+SUMIFS(Tabla1[cantidad],Tabla1[articulo],C1480,Tabla1[id_item_bodega2],A1480,Tabla1[GRUPO],COMP!B330)</f>
        <v>0</v>
      </c>
      <c r="F1480">
        <f>+SUMIFS('INV. EDADES'!F:F,'INV. EDADES'!I:I,A1480,'INV. EDADES'!G:G,C1480)</f>
        <v>0</v>
      </c>
      <c r="G1480">
        <f t="shared" si="46"/>
        <v>0</v>
      </c>
      <c r="H1480" s="22">
        <f t="shared" si="47"/>
        <v>0</v>
      </c>
    </row>
    <row r="1481" spans="1:8">
      <c r="A1481" t="s">
        <v>463</v>
      </c>
      <c r="B1481" t="s">
        <v>490</v>
      </c>
      <c r="C1481">
        <v>10502</v>
      </c>
      <c r="D1481" t="s">
        <v>42</v>
      </c>
      <c r="E1481">
        <f>+SUMIFS(Tabla1[cantidad],Tabla1[articulo],C1481,Tabla1[id_item_bodega2],A1481,Tabla1[GRUPO],COMP!B331)</f>
        <v>0</v>
      </c>
      <c r="F1481">
        <f>+SUMIFS('INV. EDADES'!F:F,'INV. EDADES'!I:I,A1481,'INV. EDADES'!G:G,C1481)</f>
        <v>0</v>
      </c>
      <c r="G1481">
        <f t="shared" si="46"/>
        <v>0</v>
      </c>
      <c r="H1481" s="22">
        <f t="shared" si="47"/>
        <v>0</v>
      </c>
    </row>
    <row r="1482" spans="1:8">
      <c r="A1482" t="s">
        <v>463</v>
      </c>
      <c r="B1482" t="s">
        <v>490</v>
      </c>
      <c r="C1482">
        <v>10601</v>
      </c>
      <c r="D1482" t="s">
        <v>44</v>
      </c>
      <c r="E1482">
        <f>+SUMIFS(Tabla1[cantidad],Tabla1[articulo],C1482,Tabla1[id_item_bodega2],A1482,Tabla1[GRUPO],COMP!B332)</f>
        <v>0</v>
      </c>
      <c r="F1482">
        <f>+SUMIFS('INV. EDADES'!F:F,'INV. EDADES'!I:I,A1482,'INV. EDADES'!G:G,C1482)</f>
        <v>0</v>
      </c>
      <c r="G1482">
        <f t="shared" si="46"/>
        <v>0</v>
      </c>
      <c r="H1482" s="22">
        <f t="shared" si="47"/>
        <v>0</v>
      </c>
    </row>
    <row r="1483" spans="1:8">
      <c r="A1483" t="s">
        <v>463</v>
      </c>
      <c r="B1483" t="s">
        <v>490</v>
      </c>
      <c r="C1483">
        <v>13559</v>
      </c>
      <c r="D1483" t="s">
        <v>429</v>
      </c>
      <c r="E1483">
        <f>+SUMIFS(Tabla1[cantidad],Tabla1[articulo],C1483,Tabla1[id_item_bodega2],A1483,Tabla1[GRUPO],COMP!B333)</f>
        <v>0</v>
      </c>
      <c r="F1483">
        <f>+SUMIFS('INV. EDADES'!F:F,'INV. EDADES'!I:I,A1483,'INV. EDADES'!G:G,C1483)</f>
        <v>0</v>
      </c>
      <c r="G1483">
        <f t="shared" si="46"/>
        <v>0</v>
      </c>
      <c r="H1483" s="22">
        <f t="shared" si="47"/>
        <v>0</v>
      </c>
    </row>
    <row r="1484" spans="1:8">
      <c r="A1484" t="s">
        <v>463</v>
      </c>
      <c r="B1484" t="s">
        <v>490</v>
      </c>
      <c r="C1484">
        <v>72002</v>
      </c>
      <c r="D1484" t="s">
        <v>48</v>
      </c>
      <c r="E1484">
        <f>+SUMIFS(Tabla1[cantidad],Tabla1[articulo],C1484,Tabla1[id_item_bodega2],A1484,Tabla1[GRUPO],COMP!B334)</f>
        <v>0</v>
      </c>
      <c r="F1484">
        <f>+SUMIFS('INV. EDADES'!F:F,'INV. EDADES'!I:I,A1484,'INV. EDADES'!G:G,C1484)</f>
        <v>0</v>
      </c>
      <c r="G1484">
        <f t="shared" si="46"/>
        <v>0</v>
      </c>
      <c r="H1484" s="22">
        <f t="shared" si="47"/>
        <v>0</v>
      </c>
    </row>
    <row r="1485" spans="1:8">
      <c r="A1485" t="s">
        <v>463</v>
      </c>
      <c r="B1485" t="s">
        <v>490</v>
      </c>
      <c r="C1485">
        <v>72012</v>
      </c>
      <c r="D1485" t="s">
        <v>55</v>
      </c>
      <c r="E1485">
        <f>+SUMIFS(Tabla1[cantidad],Tabla1[articulo],C1485,Tabla1[id_item_bodega2],A1485,Tabla1[GRUPO],COMP!B335)</f>
        <v>0</v>
      </c>
      <c r="F1485">
        <f>+SUMIFS('INV. EDADES'!F:F,'INV. EDADES'!I:I,A1485,'INV. EDADES'!G:G,C1485)</f>
        <v>0</v>
      </c>
      <c r="G1485">
        <f t="shared" si="46"/>
        <v>0</v>
      </c>
      <c r="H1485" s="22">
        <f t="shared" si="47"/>
        <v>0</v>
      </c>
    </row>
    <row r="1486" spans="1:8">
      <c r="A1486" t="s">
        <v>463</v>
      </c>
      <c r="B1486" t="s">
        <v>490</v>
      </c>
      <c r="C1486">
        <v>73001</v>
      </c>
      <c r="D1486" t="s">
        <v>49</v>
      </c>
      <c r="E1486">
        <f>+SUMIFS(Tabla1[cantidad],Tabla1[articulo],C1486,Tabla1[id_item_bodega2],A1486,Tabla1[GRUPO],COMP!B336)</f>
        <v>0</v>
      </c>
      <c r="F1486">
        <f>+SUMIFS('INV. EDADES'!F:F,'INV. EDADES'!I:I,A1486,'INV. EDADES'!G:G,C1486)</f>
        <v>0</v>
      </c>
      <c r="G1486">
        <f t="shared" si="46"/>
        <v>0</v>
      </c>
      <c r="H1486" s="22">
        <f t="shared" si="47"/>
        <v>0</v>
      </c>
    </row>
    <row r="1487" spans="1:8">
      <c r="A1487" t="s">
        <v>463</v>
      </c>
      <c r="B1487" t="s">
        <v>490</v>
      </c>
      <c r="C1487">
        <v>73012</v>
      </c>
      <c r="D1487" t="s">
        <v>56</v>
      </c>
      <c r="E1487">
        <f>+SUMIFS(Tabla1[cantidad],Tabla1[articulo],C1487,Tabla1[id_item_bodega2],A1487,Tabla1[GRUPO],COMP!B337)</f>
        <v>0</v>
      </c>
      <c r="F1487">
        <f>+SUMIFS('INV. EDADES'!F:F,'INV. EDADES'!I:I,A1487,'INV. EDADES'!G:G,C1487)</f>
        <v>0</v>
      </c>
      <c r="G1487">
        <f t="shared" si="46"/>
        <v>0</v>
      </c>
      <c r="H1487" s="22">
        <f t="shared" si="47"/>
        <v>0</v>
      </c>
    </row>
    <row r="1488" spans="1:8">
      <c r="A1488" t="s">
        <v>463</v>
      </c>
      <c r="B1488" t="s">
        <v>490</v>
      </c>
      <c r="C1488">
        <v>79101</v>
      </c>
      <c r="D1488" t="s">
        <v>57</v>
      </c>
      <c r="E1488">
        <f>+SUMIFS(Tabla1[cantidad],Tabla1[articulo],C1488,Tabla1[id_item_bodega2],A1488,Tabla1[GRUPO],COMP!B338)</f>
        <v>0</v>
      </c>
      <c r="F1488">
        <f>+SUMIFS('INV. EDADES'!F:F,'INV. EDADES'!I:I,A1488,'INV. EDADES'!G:G,C1488)</f>
        <v>0</v>
      </c>
      <c r="G1488">
        <f t="shared" si="46"/>
        <v>0</v>
      </c>
      <c r="H1488" s="22">
        <f t="shared" si="47"/>
        <v>0</v>
      </c>
    </row>
    <row r="1489" spans="1:8">
      <c r="A1489" t="s">
        <v>463</v>
      </c>
      <c r="B1489" t="s">
        <v>490</v>
      </c>
      <c r="C1489">
        <v>10504</v>
      </c>
      <c r="D1489" t="s">
        <v>43</v>
      </c>
      <c r="E1489">
        <f>+SUMIFS(Tabla1[cantidad],Tabla1[articulo],C1489,Tabla1[id_item_bodega2],A1489,Tabla1[GRUPO],COMP!B340)</f>
        <v>0</v>
      </c>
      <c r="F1489">
        <f>+SUMIFS('INV. EDADES'!F:F,'INV. EDADES'!I:I,A1489,'INV. EDADES'!G:G,C1489)</f>
        <v>0</v>
      </c>
      <c r="G1489">
        <f t="shared" si="46"/>
        <v>0</v>
      </c>
      <c r="H1489" s="22">
        <f t="shared" si="47"/>
        <v>0</v>
      </c>
    </row>
    <row r="1490" spans="1:8">
      <c r="A1490" t="s">
        <v>463</v>
      </c>
      <c r="B1490" t="s">
        <v>490</v>
      </c>
      <c r="C1490">
        <v>10103</v>
      </c>
      <c r="D1490" t="s">
        <v>60</v>
      </c>
      <c r="E1490">
        <f>+SUMIFS(Tabla1[cantidad],Tabla1[articulo],C1490,Tabla1[id_item_bodega2],A1490,Tabla1[GRUPO],COMP!B341)</f>
        <v>0</v>
      </c>
      <c r="F1490">
        <f>+SUMIFS('INV. EDADES'!F:F,'INV. EDADES'!I:I,A1490,'INV. EDADES'!G:G,C1490)</f>
        <v>0</v>
      </c>
      <c r="G1490">
        <f t="shared" si="46"/>
        <v>0</v>
      </c>
      <c r="H1490" s="22">
        <f t="shared" si="47"/>
        <v>0</v>
      </c>
    </row>
    <row r="1491" spans="1:8">
      <c r="A1491" t="s">
        <v>463</v>
      </c>
      <c r="B1491" t="s">
        <v>490</v>
      </c>
      <c r="C1491">
        <v>10303</v>
      </c>
      <c r="D1491" t="s">
        <v>32</v>
      </c>
      <c r="E1491">
        <f>+SUMIFS(Tabla1[cantidad],Tabla1[articulo],C1491,Tabla1[id_item_bodega2],A1491,Tabla1[GRUPO],COMP!B342)</f>
        <v>0</v>
      </c>
      <c r="F1491">
        <f>+SUMIFS('INV. EDADES'!F:F,'INV. EDADES'!I:I,A1491,'INV. EDADES'!G:G,C1491)</f>
        <v>0</v>
      </c>
      <c r="G1491">
        <f t="shared" si="46"/>
        <v>0</v>
      </c>
      <c r="H1491" s="22">
        <f t="shared" si="47"/>
        <v>0</v>
      </c>
    </row>
    <row r="1492" spans="1:8">
      <c r="A1492" t="s">
        <v>463</v>
      </c>
      <c r="B1492" t="s">
        <v>490</v>
      </c>
      <c r="C1492">
        <v>10403</v>
      </c>
      <c r="D1492" t="s">
        <v>35</v>
      </c>
      <c r="E1492">
        <f>+SUMIFS(Tabla1[cantidad],Tabla1[articulo],C1492,Tabla1[id_item_bodega2],A1492,Tabla1[GRUPO],COMP!B343)</f>
        <v>0</v>
      </c>
      <c r="F1492">
        <f>+SUMIFS('INV. EDADES'!F:F,'INV. EDADES'!I:I,A1492,'INV. EDADES'!G:G,C1492)</f>
        <v>0</v>
      </c>
      <c r="G1492">
        <f t="shared" si="46"/>
        <v>0</v>
      </c>
      <c r="H1492" s="22">
        <f t="shared" si="47"/>
        <v>0</v>
      </c>
    </row>
    <row r="1493" spans="1:8">
      <c r="A1493" t="s">
        <v>463</v>
      </c>
      <c r="B1493" t="s">
        <v>490</v>
      </c>
      <c r="C1493">
        <v>10406</v>
      </c>
      <c r="D1493" t="s">
        <v>72</v>
      </c>
      <c r="E1493">
        <f>+SUMIFS(Tabla1[cantidad],Tabla1[articulo],C1493,Tabla1[id_item_bodega2],A1493,Tabla1[GRUPO],COMP!B344)</f>
        <v>0</v>
      </c>
      <c r="F1493">
        <f>+SUMIFS('INV. EDADES'!F:F,'INV. EDADES'!I:I,A1493,'INV. EDADES'!G:G,C1493)</f>
        <v>0</v>
      </c>
      <c r="G1493">
        <f t="shared" si="46"/>
        <v>0</v>
      </c>
      <c r="H1493" s="22">
        <f t="shared" si="47"/>
        <v>0</v>
      </c>
    </row>
    <row r="1494" spans="1:8">
      <c r="A1494" t="s">
        <v>463</v>
      </c>
      <c r="B1494" t="s">
        <v>490</v>
      </c>
      <c r="C1494">
        <v>10480</v>
      </c>
      <c r="D1494" t="s">
        <v>545</v>
      </c>
      <c r="E1494">
        <f>+SUMIFS(Tabla1[cantidad],Tabla1[articulo],C1494,Tabla1[id_item_bodega2],A1494,Tabla1[GRUPO],COMP!B345)</f>
        <v>0</v>
      </c>
      <c r="F1494">
        <f>+SUMIFS('INV. EDADES'!F:F,'INV. EDADES'!I:I,A1494,'INV. EDADES'!G:G,C1494)</f>
        <v>0</v>
      </c>
      <c r="G1494">
        <f t="shared" si="46"/>
        <v>0</v>
      </c>
      <c r="H1494" s="22">
        <f t="shared" si="47"/>
        <v>0</v>
      </c>
    </row>
    <row r="1495" spans="1:8">
      <c r="A1495" t="s">
        <v>463</v>
      </c>
      <c r="B1495" t="s">
        <v>490</v>
      </c>
      <c r="C1495">
        <v>12359</v>
      </c>
      <c r="D1495" t="s">
        <v>63</v>
      </c>
      <c r="E1495">
        <f>+SUMIFS(Tabla1[cantidad],Tabla1[articulo],C1495,Tabla1[id_item_bodega2],A1495,Tabla1[GRUPO],COMP!B346)</f>
        <v>0</v>
      </c>
      <c r="F1495">
        <f>+SUMIFS('INV. EDADES'!F:F,'INV. EDADES'!I:I,A1495,'INV. EDADES'!G:G,C1495)</f>
        <v>0</v>
      </c>
      <c r="G1495">
        <f t="shared" si="46"/>
        <v>0</v>
      </c>
      <c r="H1495" s="22">
        <f t="shared" si="47"/>
        <v>0</v>
      </c>
    </row>
    <row r="1496" spans="1:8">
      <c r="A1496" t="s">
        <v>463</v>
      </c>
      <c r="B1496" t="s">
        <v>490</v>
      </c>
      <c r="C1496">
        <v>12380</v>
      </c>
      <c r="D1496" t="s">
        <v>65</v>
      </c>
      <c r="E1496">
        <f>+SUMIFS(Tabla1[cantidad],Tabla1[articulo],C1496,Tabla1[id_item_bodega2],A1496,Tabla1[GRUPO],COMP!B347)</f>
        <v>0</v>
      </c>
      <c r="F1496">
        <f>+SUMIFS('INV. EDADES'!F:F,'INV. EDADES'!I:I,A1496,'INV. EDADES'!G:G,C1496)</f>
        <v>0</v>
      </c>
      <c r="G1496">
        <f t="shared" si="46"/>
        <v>0</v>
      </c>
      <c r="H1496" s="22">
        <f t="shared" si="47"/>
        <v>0</v>
      </c>
    </row>
    <row r="1497" spans="1:8">
      <c r="A1497" t="s">
        <v>463</v>
      </c>
      <c r="B1497" t="s">
        <v>490</v>
      </c>
      <c r="C1497">
        <v>12459</v>
      </c>
      <c r="D1497" t="s">
        <v>66</v>
      </c>
      <c r="E1497">
        <f>+SUMIFS(Tabla1[cantidad],Tabla1[articulo],C1497,Tabla1[id_item_bodega2],A1497,Tabla1[GRUPO],COMP!B348)</f>
        <v>0</v>
      </c>
      <c r="F1497">
        <f>+SUMIFS('INV. EDADES'!F:F,'INV. EDADES'!I:I,A1497,'INV. EDADES'!G:G,C1497)</f>
        <v>0</v>
      </c>
      <c r="G1497">
        <f t="shared" si="46"/>
        <v>0</v>
      </c>
      <c r="H1497" s="22">
        <f t="shared" si="47"/>
        <v>0</v>
      </c>
    </row>
    <row r="1498" spans="1:8">
      <c r="A1498" t="s">
        <v>463</v>
      </c>
      <c r="B1498" t="s">
        <v>490</v>
      </c>
      <c r="C1498">
        <v>13480</v>
      </c>
      <c r="D1498" t="s">
        <v>469</v>
      </c>
      <c r="E1498">
        <f>+SUMIFS(Tabla1[cantidad],Tabla1[articulo],C1498,Tabla1[id_item_bodega2],A1498,Tabla1[GRUPO],COMP!B349)</f>
        <v>0</v>
      </c>
      <c r="F1498">
        <f>+SUMIFS('INV. EDADES'!F:F,'INV. EDADES'!I:I,A1498,'INV. EDADES'!G:G,C1498)</f>
        <v>0</v>
      </c>
      <c r="G1498">
        <f t="shared" si="46"/>
        <v>0</v>
      </c>
      <c r="H1498" s="22">
        <f t="shared" si="47"/>
        <v>0</v>
      </c>
    </row>
    <row r="1499" spans="1:8">
      <c r="A1499" t="s">
        <v>463</v>
      </c>
      <c r="B1499" t="s">
        <v>490</v>
      </c>
      <c r="C1499">
        <v>10204</v>
      </c>
      <c r="D1499" t="s">
        <v>53</v>
      </c>
      <c r="E1499">
        <f>+SUMIFS(Tabla1[cantidad],Tabla1[articulo],C1499,Tabla1[id_item_bodega2],A1499,Tabla1[GRUPO],COMP!B350)</f>
        <v>0</v>
      </c>
      <c r="F1499">
        <f>+SUMIFS('INV. EDADES'!F:F,'INV. EDADES'!I:I,A1499,'INV. EDADES'!G:G,C1499)</f>
        <v>0</v>
      </c>
      <c r="G1499">
        <f t="shared" si="46"/>
        <v>0</v>
      </c>
      <c r="H1499" s="22">
        <f t="shared" si="47"/>
        <v>0</v>
      </c>
    </row>
    <row r="1500" spans="1:8">
      <c r="A1500" t="s">
        <v>463</v>
      </c>
      <c r="B1500" t="s">
        <v>490</v>
      </c>
      <c r="C1500">
        <v>13303</v>
      </c>
      <c r="D1500" t="s">
        <v>75</v>
      </c>
      <c r="E1500">
        <f>+SUMIFS(Tabla1[cantidad],Tabla1[articulo],C1500,Tabla1[id_item_bodega2],A1500,Tabla1[GRUPO],COMP!B351)</f>
        <v>0</v>
      </c>
      <c r="F1500">
        <f>+SUMIFS('INV. EDADES'!F:F,'INV. EDADES'!I:I,A1500,'INV. EDADES'!G:G,C1500)</f>
        <v>0</v>
      </c>
      <c r="G1500">
        <f t="shared" si="46"/>
        <v>0</v>
      </c>
      <c r="H1500" s="22">
        <f t="shared" si="47"/>
        <v>0</v>
      </c>
    </row>
    <row r="1501" spans="1:8">
      <c r="A1501" t="s">
        <v>463</v>
      </c>
      <c r="B1501" t="s">
        <v>490</v>
      </c>
      <c r="C1501">
        <v>13401</v>
      </c>
      <c r="D1501" t="s">
        <v>77</v>
      </c>
      <c r="E1501">
        <f>+SUMIFS(Tabla1[cantidad],Tabla1[articulo],C1501,Tabla1[id_item_bodega2],A1501,Tabla1[GRUPO],COMP!B352)</f>
        <v>0</v>
      </c>
      <c r="F1501">
        <f>+SUMIFS('INV. EDADES'!F:F,'INV. EDADES'!I:I,A1501,'INV. EDADES'!G:G,C1501)</f>
        <v>0</v>
      </c>
      <c r="G1501">
        <f t="shared" si="46"/>
        <v>0</v>
      </c>
      <c r="H1501" s="22">
        <f t="shared" si="47"/>
        <v>0</v>
      </c>
    </row>
    <row r="1502" spans="1:8">
      <c r="A1502" t="s">
        <v>463</v>
      </c>
      <c r="B1502" t="s">
        <v>490</v>
      </c>
      <c r="C1502">
        <v>100</v>
      </c>
      <c r="D1502" t="s">
        <v>96</v>
      </c>
      <c r="E1502">
        <f>+SUMIFS(Tabla1[cantidad],Tabla1[articulo],C1502,Tabla1[id_item_bodega2],A1502,Tabla1[GRUPO],COMP!B353)</f>
        <v>0</v>
      </c>
      <c r="F1502">
        <f>+SUMIFS('INV. EDADES'!F:F,'INV. EDADES'!I:I,A1502,'INV. EDADES'!G:G,C1502)</f>
        <v>0</v>
      </c>
      <c r="G1502">
        <f t="shared" si="46"/>
        <v>0</v>
      </c>
      <c r="H1502" s="22">
        <f t="shared" si="47"/>
        <v>0</v>
      </c>
    </row>
    <row r="1503" spans="1:8">
      <c r="A1503" t="s">
        <v>463</v>
      </c>
      <c r="B1503" t="s">
        <v>490</v>
      </c>
      <c r="C1503">
        <v>72501</v>
      </c>
      <c r="D1503" t="s">
        <v>78</v>
      </c>
      <c r="E1503">
        <f>+SUMIFS(Tabla1[cantidad],Tabla1[articulo],C1503,Tabla1[id_item_bodega2],A1503,Tabla1[GRUPO],COMP!B354)</f>
        <v>0</v>
      </c>
      <c r="F1503">
        <f>+SUMIFS('INV. EDADES'!F:F,'INV. EDADES'!I:I,A1503,'INV. EDADES'!G:G,C1503)</f>
        <v>0</v>
      </c>
      <c r="G1503">
        <f t="shared" si="46"/>
        <v>0</v>
      </c>
      <c r="H1503" s="22">
        <f t="shared" si="47"/>
        <v>0</v>
      </c>
    </row>
    <row r="1504" spans="1:8">
      <c r="A1504" t="s">
        <v>463</v>
      </c>
      <c r="B1504" t="s">
        <v>490</v>
      </c>
      <c r="C1504">
        <v>13368</v>
      </c>
      <c r="D1504" t="s">
        <v>76</v>
      </c>
      <c r="E1504">
        <f>+SUMIFS(Tabla1[cantidad],Tabla1[articulo],C1504,Tabla1[id_item_bodega2],A1504,Tabla1[GRUPO],COMP!B355)</f>
        <v>0</v>
      </c>
      <c r="F1504">
        <f>+SUMIFS('INV. EDADES'!F:F,'INV. EDADES'!I:I,A1504,'INV. EDADES'!G:G,C1504)</f>
        <v>0</v>
      </c>
      <c r="G1504">
        <f t="shared" si="46"/>
        <v>0</v>
      </c>
      <c r="H1504" s="22">
        <f t="shared" si="47"/>
        <v>0</v>
      </c>
    </row>
    <row r="1505" spans="1:8">
      <c r="A1505" t="s">
        <v>463</v>
      </c>
      <c r="B1505" t="s">
        <v>490</v>
      </c>
      <c r="C1505">
        <v>10104</v>
      </c>
      <c r="D1505" t="s">
        <v>84</v>
      </c>
      <c r="E1505">
        <f>+SUMIFS(Tabla1[cantidad],Tabla1[articulo],C1505,Tabla1[id_item_bodega2],A1505,Tabla1[GRUPO],COMP!B356)</f>
        <v>0</v>
      </c>
      <c r="F1505">
        <f>+SUMIFS('INV. EDADES'!F:F,'INV. EDADES'!I:I,A1505,'INV. EDADES'!G:G,C1505)</f>
        <v>0</v>
      </c>
      <c r="G1505">
        <f t="shared" si="46"/>
        <v>0</v>
      </c>
      <c r="H1505" s="22">
        <f t="shared" si="47"/>
        <v>0</v>
      </c>
    </row>
    <row r="1506" spans="1:8">
      <c r="A1506" t="s">
        <v>463</v>
      </c>
      <c r="B1506" t="s">
        <v>490</v>
      </c>
      <c r="C1506">
        <v>300</v>
      </c>
      <c r="D1506" t="s">
        <v>99</v>
      </c>
      <c r="E1506">
        <f>+SUMIFS(Tabla1[cantidad],Tabla1[articulo],C1506,Tabla1[id_item_bodega2],A1506,Tabla1[GRUPO],COMP!B357)</f>
        <v>0</v>
      </c>
      <c r="F1506">
        <f>+SUMIFS('INV. EDADES'!F:F,'INV. EDADES'!I:I,A1506,'INV. EDADES'!G:G,C1506)</f>
        <v>0</v>
      </c>
      <c r="G1506">
        <f t="shared" si="46"/>
        <v>0</v>
      </c>
      <c r="H1506" s="22">
        <f t="shared" si="47"/>
        <v>0</v>
      </c>
    </row>
    <row r="1507" spans="1:8">
      <c r="A1507" t="s">
        <v>463</v>
      </c>
      <c r="B1507" t="s">
        <v>490</v>
      </c>
      <c r="C1507">
        <v>52378</v>
      </c>
      <c r="D1507" t="s">
        <v>69</v>
      </c>
      <c r="E1507">
        <f>+SUMIFS(Tabla1[cantidad],Tabla1[articulo],C1507,Tabla1[id_item_bodega2],A1507,Tabla1[GRUPO],COMP!B358)</f>
        <v>0</v>
      </c>
      <c r="F1507">
        <f>+SUMIFS('INV. EDADES'!F:F,'INV. EDADES'!I:I,A1507,'INV. EDADES'!G:G,C1507)</f>
        <v>0</v>
      </c>
      <c r="G1507">
        <f t="shared" si="46"/>
        <v>0</v>
      </c>
      <c r="H1507" s="22">
        <f t="shared" si="47"/>
        <v>0</v>
      </c>
    </row>
    <row r="1508" spans="1:8">
      <c r="A1508" t="s">
        <v>463</v>
      </c>
      <c r="B1508" t="s">
        <v>490</v>
      </c>
      <c r="C1508">
        <v>10203</v>
      </c>
      <c r="D1508" t="s">
        <v>29</v>
      </c>
      <c r="E1508">
        <f>+SUMIFS(Tabla1[cantidad],Tabla1[articulo],C1508,Tabla1[id_item_bodega2],A1508,Tabla1[GRUPO],COMP!B359)</f>
        <v>0</v>
      </c>
      <c r="F1508">
        <f>+SUMIFS('INV. EDADES'!F:F,'INV. EDADES'!I:I,A1508,'INV. EDADES'!G:G,C1508)</f>
        <v>0</v>
      </c>
      <c r="G1508">
        <f t="shared" si="46"/>
        <v>0</v>
      </c>
      <c r="H1508" s="22">
        <f t="shared" si="47"/>
        <v>0</v>
      </c>
    </row>
    <row r="1509" spans="1:8">
      <c r="A1509" t="s">
        <v>463</v>
      </c>
      <c r="B1509" t="s">
        <v>490</v>
      </c>
      <c r="C1509">
        <v>12370</v>
      </c>
      <c r="D1509" t="s">
        <v>64</v>
      </c>
      <c r="E1509">
        <f>+SUMIFS(Tabla1[cantidad],Tabla1[articulo],C1509,Tabla1[id_item_bodega2],A1509,Tabla1[GRUPO],COMP!B360)</f>
        <v>0</v>
      </c>
      <c r="F1509">
        <f>+SUMIFS('INV. EDADES'!F:F,'INV. EDADES'!I:I,A1509,'INV. EDADES'!G:G,C1509)</f>
        <v>0</v>
      </c>
      <c r="G1509">
        <f t="shared" si="46"/>
        <v>0</v>
      </c>
      <c r="H1509" s="22">
        <f t="shared" si="47"/>
        <v>0</v>
      </c>
    </row>
    <row r="1510" spans="1:8">
      <c r="A1510" t="s">
        <v>463</v>
      </c>
      <c r="B1510" t="s">
        <v>490</v>
      </c>
      <c r="C1510">
        <v>52377</v>
      </c>
      <c r="D1510" t="s">
        <v>134</v>
      </c>
      <c r="E1510">
        <f>+SUMIFS(Tabla1[cantidad],Tabla1[articulo],C1510,Tabla1[id_item_bodega2],A1510,Tabla1[GRUPO],COMP!B361)</f>
        <v>0</v>
      </c>
      <c r="F1510">
        <f>+SUMIFS('INV. EDADES'!F:F,'INV. EDADES'!I:I,A1510,'INV. EDADES'!G:G,C1510)</f>
        <v>0</v>
      </c>
      <c r="G1510">
        <f t="shared" si="46"/>
        <v>0</v>
      </c>
      <c r="H1510" s="22">
        <f t="shared" si="47"/>
        <v>0</v>
      </c>
    </row>
    <row r="1511" spans="1:8">
      <c r="A1511" t="s">
        <v>463</v>
      </c>
      <c r="B1511" t="s">
        <v>490</v>
      </c>
      <c r="C1511">
        <v>10306</v>
      </c>
      <c r="D1511" t="s">
        <v>226</v>
      </c>
      <c r="E1511">
        <f>+SUMIFS(Tabla1[cantidad],Tabla1[articulo],C1511,Tabla1[id_item_bodega2],A1511,Tabla1[GRUPO],COMP!B362)</f>
        <v>0</v>
      </c>
      <c r="F1511">
        <f>+SUMIFS('INV. EDADES'!F:F,'INV. EDADES'!I:I,A1511,'INV. EDADES'!G:G,C1511)</f>
        <v>0</v>
      </c>
      <c r="G1511">
        <f t="shared" si="46"/>
        <v>0</v>
      </c>
      <c r="H1511" s="22">
        <f t="shared" si="47"/>
        <v>0</v>
      </c>
    </row>
    <row r="1512" spans="1:8">
      <c r="A1512" t="s">
        <v>463</v>
      </c>
      <c r="B1512" t="s">
        <v>490</v>
      </c>
      <c r="C1512">
        <v>10311</v>
      </c>
      <c r="D1512" t="s">
        <v>467</v>
      </c>
      <c r="E1512">
        <f>+SUMIFS(Tabla1[cantidad],Tabla1[articulo],C1512,Tabla1[id_item_bodega2],A1512,Tabla1[GRUPO],COMP!B363)</f>
        <v>0</v>
      </c>
      <c r="F1512">
        <f>+SUMIFS('INV. EDADES'!F:F,'INV. EDADES'!I:I,A1512,'INV. EDADES'!G:G,C1512)</f>
        <v>0</v>
      </c>
      <c r="G1512">
        <f t="shared" si="46"/>
        <v>0</v>
      </c>
      <c r="H1512" s="22">
        <f t="shared" si="47"/>
        <v>0</v>
      </c>
    </row>
    <row r="1513" spans="1:8">
      <c r="A1513" t="s">
        <v>463</v>
      </c>
      <c r="B1513" t="s">
        <v>490</v>
      </c>
      <c r="C1513">
        <v>10472</v>
      </c>
      <c r="D1513" t="s">
        <v>40</v>
      </c>
      <c r="E1513">
        <f>+SUMIFS(Tabla1[cantidad],Tabla1[articulo],C1513,Tabla1[id_item_bodega2],A1513,Tabla1[GRUPO],COMP!B364)</f>
        <v>0</v>
      </c>
      <c r="F1513">
        <f>+SUMIFS('INV. EDADES'!F:F,'INV. EDADES'!I:I,A1513,'INV. EDADES'!G:G,C1513)</f>
        <v>0</v>
      </c>
      <c r="G1513">
        <f t="shared" si="46"/>
        <v>0</v>
      </c>
      <c r="H1513" s="22">
        <f t="shared" si="47"/>
        <v>0</v>
      </c>
    </row>
    <row r="1514" spans="1:8">
      <c r="A1514" t="s">
        <v>463</v>
      </c>
      <c r="B1514" t="s">
        <v>490</v>
      </c>
      <c r="C1514">
        <v>13359</v>
      </c>
      <c r="D1514" t="s">
        <v>468</v>
      </c>
      <c r="E1514">
        <f>+SUMIFS(Tabla1[cantidad],Tabla1[articulo],C1514,Tabla1[id_item_bodega2],A1514,Tabla1[GRUPO],COMP!B365)</f>
        <v>0</v>
      </c>
      <c r="F1514">
        <f>+SUMIFS('INV. EDADES'!F:F,'INV. EDADES'!I:I,A1514,'INV. EDADES'!G:G,C1514)</f>
        <v>0</v>
      </c>
      <c r="G1514">
        <f t="shared" si="46"/>
        <v>0</v>
      </c>
      <c r="H1514" s="22">
        <f t="shared" si="47"/>
        <v>0</v>
      </c>
    </row>
    <row r="1515" spans="1:8">
      <c r="A1515" t="s">
        <v>463</v>
      </c>
      <c r="B1515" t="s">
        <v>490</v>
      </c>
      <c r="C1515">
        <v>13503</v>
      </c>
      <c r="D1515" t="s">
        <v>470</v>
      </c>
      <c r="E1515">
        <f>+SUMIFS(Tabla1[cantidad],Tabla1[articulo],C1515,Tabla1[id_item_bodega2],A1515,Tabla1[GRUPO],COMP!B366)</f>
        <v>0</v>
      </c>
      <c r="F1515">
        <f>+SUMIFS('INV. EDADES'!F:F,'INV. EDADES'!I:I,A1515,'INV. EDADES'!G:G,C1515)</f>
        <v>0</v>
      </c>
      <c r="G1515">
        <f t="shared" si="46"/>
        <v>0</v>
      </c>
      <c r="H1515" s="22">
        <f t="shared" si="47"/>
        <v>0</v>
      </c>
    </row>
    <row r="1516" spans="1:8">
      <c r="A1516" t="s">
        <v>463</v>
      </c>
      <c r="B1516" t="s">
        <v>490</v>
      </c>
      <c r="C1516">
        <v>13403</v>
      </c>
      <c r="D1516" t="s">
        <v>428</v>
      </c>
      <c r="E1516">
        <f>+SUMIFS(Tabla1[cantidad],Tabla1[articulo],C1516,Tabla1[id_item_bodega2],A1516,Tabla1[GRUPO],COMP!B367)</f>
        <v>0</v>
      </c>
      <c r="F1516">
        <f>+SUMIFS('INV. EDADES'!F:F,'INV. EDADES'!I:I,A1516,'INV. EDADES'!G:G,C1516)</f>
        <v>0</v>
      </c>
      <c r="G1516">
        <f t="shared" si="46"/>
        <v>0</v>
      </c>
      <c r="H1516" s="22">
        <f t="shared" si="47"/>
        <v>0</v>
      </c>
    </row>
    <row r="1517" spans="1:8">
      <c r="A1517" t="s">
        <v>463</v>
      </c>
      <c r="B1517" t="s">
        <v>490</v>
      </c>
      <c r="C1517">
        <v>10101</v>
      </c>
      <c r="D1517" t="s">
        <v>536</v>
      </c>
      <c r="E1517">
        <f>+SUMIFS(Tabla1[cantidad],Tabla1[articulo],C1517,Tabla1[id_item_bodega2],A1517,Tabla1[GRUPO],COMP!B368)</f>
        <v>0</v>
      </c>
      <c r="F1517">
        <f>+SUMIFS('INV. EDADES'!F:F,'INV. EDADES'!I:I,A1517,'INV. EDADES'!G:G,C1517)</f>
        <v>0</v>
      </c>
      <c r="G1517">
        <f t="shared" si="46"/>
        <v>0</v>
      </c>
      <c r="H1517" s="22">
        <f t="shared" si="47"/>
        <v>0</v>
      </c>
    </row>
    <row r="1518" spans="1:8">
      <c r="A1518" t="s">
        <v>463</v>
      </c>
      <c r="B1518" t="s">
        <v>490</v>
      </c>
      <c r="C1518">
        <v>10201</v>
      </c>
      <c r="D1518" t="s">
        <v>27</v>
      </c>
      <c r="E1518">
        <f>+SUMIFS(Tabla1[cantidad],Tabla1[articulo],C1518,Tabla1[id_item_bodega2],A1518,Tabla1[GRUPO],COMP!B369)</f>
        <v>0</v>
      </c>
      <c r="F1518">
        <f>+SUMIFS('INV. EDADES'!F:F,'INV. EDADES'!I:I,A1518,'INV. EDADES'!G:G,C1518)</f>
        <v>0</v>
      </c>
      <c r="G1518">
        <f t="shared" si="46"/>
        <v>0</v>
      </c>
      <c r="H1518" s="22">
        <f t="shared" si="47"/>
        <v>0</v>
      </c>
    </row>
    <row r="1519" spans="1:8">
      <c r="A1519" t="s">
        <v>463</v>
      </c>
      <c r="B1519" t="s">
        <v>490</v>
      </c>
      <c r="C1519">
        <v>73501</v>
      </c>
      <c r="D1519" t="s">
        <v>425</v>
      </c>
      <c r="E1519">
        <f>+SUMIFS(Tabla1[cantidad],Tabla1[articulo],C1519,Tabla1[id_item_bodega2],A1519,Tabla1[GRUPO],COMP!B370)</f>
        <v>0</v>
      </c>
      <c r="F1519">
        <f>+SUMIFS('INV. EDADES'!F:F,'INV. EDADES'!I:I,A1519,'INV. EDADES'!G:G,C1519)</f>
        <v>0</v>
      </c>
      <c r="G1519">
        <f t="shared" si="46"/>
        <v>0</v>
      </c>
      <c r="H1519" s="22">
        <f t="shared" si="47"/>
        <v>0</v>
      </c>
    </row>
    <row r="1520" spans="1:8">
      <c r="A1520" t="s">
        <v>463</v>
      </c>
      <c r="B1520" t="s">
        <v>490</v>
      </c>
      <c r="C1520">
        <v>76501</v>
      </c>
      <c r="D1520" t="s">
        <v>589</v>
      </c>
      <c r="E1520">
        <f>+SUMIFS(Tabla1[cantidad],Tabla1[articulo],C1520,Tabla1[id_item_bodega2],A1520,Tabla1[GRUPO],COMP!B371)</f>
        <v>0</v>
      </c>
      <c r="F1520">
        <f>+SUMIFS('INV. EDADES'!F:F,'INV. EDADES'!I:I,A1520,'INV. EDADES'!G:G,C1520)</f>
        <v>0</v>
      </c>
      <c r="G1520">
        <f t="shared" si="46"/>
        <v>0</v>
      </c>
      <c r="H1520" s="22">
        <f t="shared" si="47"/>
        <v>0</v>
      </c>
    </row>
    <row r="1521" spans="1:8">
      <c r="A1521" t="s">
        <v>463</v>
      </c>
      <c r="B1521" t="s">
        <v>490</v>
      </c>
      <c r="C1521">
        <v>76601</v>
      </c>
      <c r="D1521" t="s">
        <v>590</v>
      </c>
      <c r="E1521">
        <f>+SUMIFS(Tabla1[cantidad],Tabla1[articulo],C1521,Tabla1[id_item_bodega2],A1521,Tabla1[GRUPO],COMP!B372)</f>
        <v>0</v>
      </c>
      <c r="F1521">
        <f>+SUMIFS('INV. EDADES'!F:F,'INV. EDADES'!I:I,A1521,'INV. EDADES'!G:G,C1521)</f>
        <v>0</v>
      </c>
      <c r="G1521">
        <f t="shared" si="46"/>
        <v>0</v>
      </c>
      <c r="H1521" s="22">
        <f t="shared" si="47"/>
        <v>0</v>
      </c>
    </row>
    <row r="1522" spans="1:8">
      <c r="A1522" t="s">
        <v>463</v>
      </c>
      <c r="B1522" t="s">
        <v>490</v>
      </c>
      <c r="C1522">
        <v>76701</v>
      </c>
      <c r="D1522" t="s">
        <v>588</v>
      </c>
      <c r="E1522">
        <f>+SUMIFS(Tabla1[cantidad],Tabla1[articulo],C1522,Tabla1[id_item_bodega2],A1522,Tabla1[GRUPO],COMP!B373)</f>
        <v>0</v>
      </c>
      <c r="F1522">
        <f>+SUMIFS('INV. EDADES'!F:F,'INV. EDADES'!I:I,A1522,'INV. EDADES'!G:G,C1522)</f>
        <v>0</v>
      </c>
      <c r="G1522">
        <f t="shared" si="46"/>
        <v>0</v>
      </c>
      <c r="H1522" s="22">
        <f t="shared" si="47"/>
        <v>0</v>
      </c>
    </row>
    <row r="1523" spans="1:8">
      <c r="A1523" t="s">
        <v>463</v>
      </c>
      <c r="B1523" t="s">
        <v>490</v>
      </c>
      <c r="C1523">
        <v>77101</v>
      </c>
      <c r="D1523" t="s">
        <v>567</v>
      </c>
      <c r="E1523">
        <f>+SUMIFS(Tabla1[cantidad],Tabla1[articulo],C1523,Tabla1[id_item_bodega2],A1523,Tabla1[GRUPO],COMP!B374)</f>
        <v>0</v>
      </c>
      <c r="F1523">
        <f>+SUMIFS('INV. EDADES'!F:F,'INV. EDADES'!I:I,A1523,'INV. EDADES'!G:G,C1523)</f>
        <v>0</v>
      </c>
      <c r="G1523">
        <f t="shared" si="46"/>
        <v>0</v>
      </c>
      <c r="H1523" s="22">
        <f t="shared" si="47"/>
        <v>0</v>
      </c>
    </row>
    <row r="1524" spans="1:8">
      <c r="A1524" t="s">
        <v>463</v>
      </c>
      <c r="B1524" t="s">
        <v>490</v>
      </c>
      <c r="C1524">
        <v>78001</v>
      </c>
      <c r="D1524" t="s">
        <v>571</v>
      </c>
      <c r="E1524">
        <f>+SUMIFS(Tabla1[cantidad],Tabla1[articulo],C1524,Tabla1[id_item_bodega2],A1524,Tabla1[GRUPO],COMP!B375)</f>
        <v>0</v>
      </c>
      <c r="F1524">
        <f>+SUMIFS('INV. EDADES'!F:F,'INV. EDADES'!I:I,A1524,'INV. EDADES'!G:G,C1524)</f>
        <v>0</v>
      </c>
      <c r="G1524">
        <f t="shared" si="46"/>
        <v>0</v>
      </c>
      <c r="H1524" s="22">
        <f t="shared" si="47"/>
        <v>0</v>
      </c>
    </row>
    <row r="1525" spans="1:8">
      <c r="A1525" t="s">
        <v>463</v>
      </c>
      <c r="B1525" t="s">
        <v>490</v>
      </c>
      <c r="C1525">
        <v>10369</v>
      </c>
      <c r="D1525" t="s">
        <v>61</v>
      </c>
      <c r="E1525">
        <f>+SUMIFS(Tabla1[cantidad],Tabla1[articulo],C1525,Tabla1[id_item_bodega2],A1525,Tabla1[GRUPO],COMP!B376)</f>
        <v>0</v>
      </c>
      <c r="F1525">
        <f>+SUMIFS('INV. EDADES'!F:F,'INV. EDADES'!I:I,A1525,'INV. EDADES'!G:G,C1525)</f>
        <v>0</v>
      </c>
      <c r="G1525">
        <f t="shared" si="46"/>
        <v>0</v>
      </c>
      <c r="H1525" s="22">
        <f t="shared" si="47"/>
        <v>0</v>
      </c>
    </row>
    <row r="1526" spans="1:8">
      <c r="A1526" t="s">
        <v>463</v>
      </c>
      <c r="B1526" t="s">
        <v>490</v>
      </c>
      <c r="C1526">
        <v>12270</v>
      </c>
      <c r="D1526" t="s">
        <v>62</v>
      </c>
      <c r="E1526">
        <f>+SUMIFS(Tabla1[cantidad],Tabla1[articulo],C1526,Tabla1[id_item_bodega2],A1526,Tabla1[GRUPO],COMP!B377)</f>
        <v>0</v>
      </c>
      <c r="F1526">
        <f>+SUMIFS('INV. EDADES'!F:F,'INV. EDADES'!I:I,A1526,'INV. EDADES'!G:G,C1526)</f>
        <v>0</v>
      </c>
      <c r="G1526">
        <f t="shared" si="46"/>
        <v>0</v>
      </c>
      <c r="H1526" s="22">
        <f t="shared" si="47"/>
        <v>0</v>
      </c>
    </row>
    <row r="1527" spans="1:8">
      <c r="A1527" t="s">
        <v>463</v>
      </c>
      <c r="B1527" t="s">
        <v>490</v>
      </c>
      <c r="C1527">
        <v>12480</v>
      </c>
      <c r="D1527" t="s">
        <v>67</v>
      </c>
      <c r="E1527">
        <f>+SUMIFS(Tabla1[cantidad],Tabla1[articulo],C1527,Tabla1[id_item_bodega2],A1527,Tabla1[GRUPO],COMP!B378)</f>
        <v>0</v>
      </c>
      <c r="F1527">
        <f>+SUMIFS('INV. EDADES'!F:F,'INV. EDADES'!I:I,A1527,'INV. EDADES'!G:G,C1527)</f>
        <v>0</v>
      </c>
      <c r="G1527">
        <f t="shared" si="46"/>
        <v>0</v>
      </c>
      <c r="H1527" s="22">
        <f t="shared" si="47"/>
        <v>0</v>
      </c>
    </row>
    <row r="1528" spans="1:8">
      <c r="A1528" t="s">
        <v>463</v>
      </c>
      <c r="B1528" t="s">
        <v>490</v>
      </c>
      <c r="C1528">
        <v>14459</v>
      </c>
      <c r="D1528" t="s">
        <v>68</v>
      </c>
      <c r="E1528">
        <f>+SUMIFS(Tabla1[cantidad],Tabla1[articulo],C1528,Tabla1[id_item_bodega2],A1528,Tabla1[GRUPO],COMP!B379)</f>
        <v>0</v>
      </c>
      <c r="F1528">
        <f>+SUMIFS('INV. EDADES'!F:F,'INV. EDADES'!I:I,A1528,'INV. EDADES'!G:G,C1528)</f>
        <v>0</v>
      </c>
      <c r="G1528">
        <f t="shared" si="46"/>
        <v>0</v>
      </c>
      <c r="H1528" s="22">
        <f t="shared" si="47"/>
        <v>0</v>
      </c>
    </row>
    <row r="1529" spans="1:8">
      <c r="A1529" t="s">
        <v>463</v>
      </c>
      <c r="B1529" t="s">
        <v>490</v>
      </c>
      <c r="C1529">
        <v>14311</v>
      </c>
      <c r="D1529" t="s">
        <v>45</v>
      </c>
      <c r="E1529">
        <f>+SUMIFS(Tabla1[cantidad],Tabla1[articulo],C1529,Tabla1[id_item_bodega2],A1529,Tabla1[GRUPO],COMP!B380)</f>
        <v>0</v>
      </c>
      <c r="F1529">
        <f>+SUMIFS('INV. EDADES'!F:F,'INV. EDADES'!I:I,A1529,'INV. EDADES'!G:G,C1529)</f>
        <v>0</v>
      </c>
      <c r="G1529">
        <f t="shared" si="46"/>
        <v>0</v>
      </c>
      <c r="H1529" s="22">
        <f t="shared" si="47"/>
        <v>0</v>
      </c>
    </row>
    <row r="1530" spans="1:8">
      <c r="A1530" t="s">
        <v>463</v>
      </c>
      <c r="B1530" t="s">
        <v>490</v>
      </c>
      <c r="C1530">
        <v>10410</v>
      </c>
      <c r="D1530" t="s">
        <v>452</v>
      </c>
      <c r="E1530">
        <f>+SUMIFS(Tabla1[cantidad],Tabla1[articulo],C1530,Tabla1[id_item_bodega2],A1530,Tabla1[GRUPO],COMP!B381)</f>
        <v>0</v>
      </c>
      <c r="F1530">
        <f>+SUMIFS('INV. EDADES'!F:F,'INV. EDADES'!I:I,A1530,'INV. EDADES'!G:G,C1530)</f>
        <v>0</v>
      </c>
      <c r="G1530">
        <f t="shared" si="46"/>
        <v>0</v>
      </c>
      <c r="H1530" s="22">
        <f t="shared" si="47"/>
        <v>0</v>
      </c>
    </row>
    <row r="1531" spans="1:8">
      <c r="A1531" t="s">
        <v>463</v>
      </c>
      <c r="B1531" t="s">
        <v>490</v>
      </c>
      <c r="C1531">
        <v>10268</v>
      </c>
      <c r="D1531" t="s">
        <v>427</v>
      </c>
      <c r="E1531">
        <f>+SUMIFS(Tabla1[cantidad],Tabla1[articulo],C1531,Tabla1[id_item_bodega2],A1531,Tabla1[GRUPO],COMP!B382)</f>
        <v>0</v>
      </c>
      <c r="F1531">
        <f>+SUMIFS('INV. EDADES'!F:F,'INV. EDADES'!I:I,A1531,'INV. EDADES'!G:G,C1531)</f>
        <v>0</v>
      </c>
      <c r="G1531">
        <f t="shared" si="46"/>
        <v>0</v>
      </c>
      <c r="H1531" s="22">
        <f t="shared" si="47"/>
        <v>0</v>
      </c>
    </row>
    <row r="1532" spans="1:8">
      <c r="A1532" t="s">
        <v>463</v>
      </c>
      <c r="B1532" t="s">
        <v>490</v>
      </c>
      <c r="C1532">
        <v>14348</v>
      </c>
      <c r="D1532" t="s">
        <v>46</v>
      </c>
      <c r="E1532">
        <f>+SUMIFS(Tabla1[cantidad],Tabla1[articulo],C1532,Tabla1[id_item_bodega2],A1532,Tabla1[GRUPO],COMP!B383)</f>
        <v>0</v>
      </c>
      <c r="F1532">
        <f>+SUMIFS('INV. EDADES'!F:F,'INV. EDADES'!I:I,A1532,'INV. EDADES'!G:G,C1532)</f>
        <v>0</v>
      </c>
      <c r="G1532">
        <f t="shared" si="46"/>
        <v>0</v>
      </c>
      <c r="H1532" s="22">
        <f t="shared" si="47"/>
        <v>0</v>
      </c>
    </row>
    <row r="1533" spans="1:8">
      <c r="A1533" t="s">
        <v>463</v>
      </c>
      <c r="B1533" t="s">
        <v>490</v>
      </c>
      <c r="C1533">
        <v>10503</v>
      </c>
      <c r="D1533" t="s">
        <v>487</v>
      </c>
      <c r="E1533">
        <f>+SUMIFS(Tabla1[cantidad],Tabla1[articulo],C1533,Tabla1[id_item_bodega2],A1533,Tabla1[GRUPO],COMP!B384)</f>
        <v>0</v>
      </c>
      <c r="F1533">
        <f>+SUMIFS('INV. EDADES'!F:F,'INV. EDADES'!I:I,A1533,'INV. EDADES'!G:G,C1533)</f>
        <v>0</v>
      </c>
      <c r="G1533">
        <f t="shared" si="46"/>
        <v>0</v>
      </c>
      <c r="H1533" s="22">
        <f t="shared" si="47"/>
        <v>0</v>
      </c>
    </row>
    <row r="1534" spans="1:8">
      <c r="A1534" t="s">
        <v>463</v>
      </c>
      <c r="B1534" t="s">
        <v>490</v>
      </c>
      <c r="C1534">
        <v>10473</v>
      </c>
      <c r="D1534" t="s">
        <v>544</v>
      </c>
      <c r="E1534">
        <f>+SUMIFS(Tabla1[cantidad],Tabla1[articulo],C1534,Tabla1[id_item_bodega2],A1534,Tabla1[GRUPO],COMP!B385)</f>
        <v>0</v>
      </c>
      <c r="F1534">
        <f>+SUMIFS('INV. EDADES'!F:F,'INV. EDADES'!I:I,A1534,'INV. EDADES'!G:G,C1534)</f>
        <v>0</v>
      </c>
      <c r="G1534">
        <f t="shared" si="46"/>
        <v>0</v>
      </c>
      <c r="H1534" s="22">
        <f t="shared" si="47"/>
        <v>0</v>
      </c>
    </row>
    <row r="1535" spans="1:8">
      <c r="A1535" t="s">
        <v>463</v>
      </c>
      <c r="B1535" t="s">
        <v>490</v>
      </c>
      <c r="C1535">
        <v>12306</v>
      </c>
      <c r="D1535" t="s">
        <v>579</v>
      </c>
      <c r="E1535">
        <f>+SUMIFS(Tabla1[cantidad],Tabla1[articulo],C1535,Tabla1[id_item_bodega2],A1535,Tabla1[GRUPO],COMP!B386)</f>
        <v>0</v>
      </c>
      <c r="F1535">
        <f>+SUMIFS('INV. EDADES'!F:F,'INV. EDADES'!I:I,A1535,'INV. EDADES'!G:G,C1535)</f>
        <v>0</v>
      </c>
      <c r="G1535">
        <f t="shared" si="46"/>
        <v>0</v>
      </c>
      <c r="H1535" s="22">
        <f t="shared" si="47"/>
        <v>0</v>
      </c>
    </row>
    <row r="1536" spans="1:8">
      <c r="A1536" t="s">
        <v>463</v>
      </c>
      <c r="B1536" t="s">
        <v>490</v>
      </c>
      <c r="C1536">
        <v>12347</v>
      </c>
      <c r="D1536" t="s">
        <v>74</v>
      </c>
      <c r="E1536">
        <f>+SUMIFS(Tabla1[cantidad],Tabla1[articulo],C1536,Tabla1[id_item_bodega2],A1536,Tabla1[GRUPO],COMP!B387)</f>
        <v>0</v>
      </c>
      <c r="F1536">
        <f>+SUMIFS('INV. EDADES'!F:F,'INV. EDADES'!I:I,A1536,'INV. EDADES'!G:G,C1536)</f>
        <v>0</v>
      </c>
      <c r="G1536">
        <f t="shared" si="46"/>
        <v>0</v>
      </c>
      <c r="H1536" s="22">
        <f t="shared" si="47"/>
        <v>0</v>
      </c>
    </row>
    <row r="1537" spans="1:8">
      <c r="A1537" t="s">
        <v>463</v>
      </c>
      <c r="B1537" t="s">
        <v>490</v>
      </c>
      <c r="C1537">
        <v>13311</v>
      </c>
      <c r="D1537" t="s">
        <v>580</v>
      </c>
      <c r="E1537">
        <f>+SUMIFS(Tabla1[cantidad],Tabla1[articulo],C1537,Tabla1[id_item_bodega2],A1537,Tabla1[GRUPO],COMP!B388)</f>
        <v>0</v>
      </c>
      <c r="F1537">
        <f>+SUMIFS('INV. EDADES'!F:F,'INV. EDADES'!I:I,A1537,'INV. EDADES'!G:G,C1537)</f>
        <v>0</v>
      </c>
      <c r="G1537">
        <f t="shared" si="46"/>
        <v>0</v>
      </c>
      <c r="H1537" s="22">
        <f t="shared" si="47"/>
        <v>0</v>
      </c>
    </row>
    <row r="1538" spans="1:8">
      <c r="A1538" t="s">
        <v>463</v>
      </c>
      <c r="B1538" t="s">
        <v>490</v>
      </c>
      <c r="C1538">
        <v>10305</v>
      </c>
      <c r="D1538" t="s">
        <v>537</v>
      </c>
      <c r="E1538">
        <f>+SUMIFS(Tabla1[cantidad],Tabla1[articulo],C1538,Tabla1[id_item_bodega2],A1538,Tabla1[GRUPO],COMP!B389)</f>
        <v>0</v>
      </c>
      <c r="F1538">
        <f>+SUMIFS('INV. EDADES'!F:F,'INV. EDADES'!I:I,A1538,'INV. EDADES'!G:G,C1538)</f>
        <v>0</v>
      </c>
      <c r="G1538">
        <f t="shared" ref="G1538:G1601" si="48">+E1538-F1538</f>
        <v>0</v>
      </c>
      <c r="H1538" s="22">
        <f t="shared" ref="H1538:H1601" si="49">IFERROR(+G1538/E1538,0)</f>
        <v>0</v>
      </c>
    </row>
    <row r="1539" spans="1:8">
      <c r="A1539" t="s">
        <v>463</v>
      </c>
      <c r="B1539" t="s">
        <v>490</v>
      </c>
      <c r="C1539">
        <v>10389</v>
      </c>
      <c r="D1539" t="s">
        <v>71</v>
      </c>
      <c r="E1539">
        <f>+SUMIFS(Tabla1[cantidad],Tabla1[articulo],C1539,Tabla1[id_item_bodega2],A1539,Tabla1[GRUPO],COMP!B390)</f>
        <v>0</v>
      </c>
      <c r="F1539">
        <f>+SUMIFS('INV. EDADES'!F:F,'INV. EDADES'!I:I,A1539,'INV. EDADES'!G:G,C1539)</f>
        <v>0</v>
      </c>
      <c r="G1539">
        <f t="shared" si="48"/>
        <v>0</v>
      </c>
      <c r="H1539" s="22">
        <f t="shared" si="49"/>
        <v>0</v>
      </c>
    </row>
    <row r="1540" spans="1:8">
      <c r="A1540" t="s">
        <v>463</v>
      </c>
      <c r="B1540" t="s">
        <v>490</v>
      </c>
      <c r="C1540">
        <v>10405</v>
      </c>
      <c r="D1540" t="s">
        <v>542</v>
      </c>
      <c r="E1540">
        <f>+SUMIFS(Tabla1[cantidad],Tabla1[articulo],C1540,Tabla1[id_item_bodega2],A1540,Tabla1[GRUPO],COMP!B391)</f>
        <v>0</v>
      </c>
      <c r="F1540">
        <f>+SUMIFS('INV. EDADES'!F:F,'INV. EDADES'!I:I,A1540,'INV. EDADES'!G:G,C1540)</f>
        <v>0</v>
      </c>
      <c r="G1540">
        <f t="shared" si="48"/>
        <v>0</v>
      </c>
      <c r="H1540" s="22">
        <f t="shared" si="49"/>
        <v>0</v>
      </c>
    </row>
    <row r="1541" spans="1:8">
      <c r="A1541" t="s">
        <v>463</v>
      </c>
      <c r="B1541" t="s">
        <v>490</v>
      </c>
      <c r="C1541">
        <v>10490</v>
      </c>
      <c r="D1541" t="s">
        <v>476</v>
      </c>
      <c r="E1541">
        <f>+SUMIFS(Tabla1[cantidad],Tabla1[articulo],C1541,Tabla1[id_item_bodega2],A1541,Tabla1[GRUPO],COMP!B392)</f>
        <v>0</v>
      </c>
      <c r="F1541">
        <f>+SUMIFS('INV. EDADES'!F:F,'INV. EDADES'!I:I,A1541,'INV. EDADES'!G:G,C1541)</f>
        <v>0</v>
      </c>
      <c r="G1541">
        <f t="shared" si="48"/>
        <v>0</v>
      </c>
      <c r="H1541" s="22">
        <f t="shared" si="49"/>
        <v>0</v>
      </c>
    </row>
    <row r="1542" spans="1:8">
      <c r="A1542" t="s">
        <v>463</v>
      </c>
      <c r="B1542" t="s">
        <v>490</v>
      </c>
      <c r="C1542">
        <v>10488</v>
      </c>
      <c r="D1542" t="s">
        <v>607</v>
      </c>
      <c r="E1542">
        <f>+SUMIFS(Tabla1[cantidad],Tabla1[articulo],C1542,Tabla1[id_item_bodega2],A1542,Tabla1[GRUPO],COMP!B393)</f>
        <v>0</v>
      </c>
      <c r="F1542">
        <f>+SUMIFS('INV. EDADES'!F:F,'INV. EDADES'!I:I,A1542,'INV. EDADES'!G:G,C1542)</f>
        <v>0</v>
      </c>
      <c r="G1542">
        <f t="shared" si="48"/>
        <v>0</v>
      </c>
      <c r="H1542" s="22">
        <f t="shared" si="49"/>
        <v>0</v>
      </c>
    </row>
    <row r="1543" spans="1:8">
      <c r="A1543" t="s">
        <v>463</v>
      </c>
      <c r="B1543" t="s">
        <v>490</v>
      </c>
      <c r="C1543">
        <v>10312</v>
      </c>
      <c r="D1543" t="s">
        <v>540</v>
      </c>
      <c r="E1543">
        <f>+SUMIFS(Tabla1[cantidad],Tabla1[articulo],C1543,Tabla1[id_item_bodega2],A1543,Tabla1[GRUPO],COMP!B394)</f>
        <v>0</v>
      </c>
      <c r="F1543">
        <f>+SUMIFS('INV. EDADES'!F:F,'INV. EDADES'!I:I,A1543,'INV. EDADES'!G:G,C1543)</f>
        <v>0</v>
      </c>
      <c r="G1543">
        <f t="shared" si="48"/>
        <v>0</v>
      </c>
      <c r="H1543" s="22">
        <f t="shared" si="49"/>
        <v>0</v>
      </c>
    </row>
    <row r="1544" spans="1:8">
      <c r="A1544" t="s">
        <v>463</v>
      </c>
      <c r="B1544" t="s">
        <v>490</v>
      </c>
      <c r="C1544">
        <v>10589</v>
      </c>
      <c r="D1544" t="s">
        <v>73</v>
      </c>
      <c r="E1544">
        <f>+SUMIFS(Tabla1[cantidad],Tabla1[articulo],C1544,Tabla1[id_item_bodega2],A1544,Tabla1[GRUPO],COMP!B395)</f>
        <v>0</v>
      </c>
      <c r="F1544">
        <f>+SUMIFS('INV. EDADES'!F:F,'INV. EDADES'!I:I,A1544,'INV. EDADES'!G:G,C1544)</f>
        <v>0</v>
      </c>
      <c r="G1544">
        <f t="shared" si="48"/>
        <v>0</v>
      </c>
      <c r="H1544" s="22">
        <f t="shared" si="49"/>
        <v>0</v>
      </c>
    </row>
    <row r="1545" spans="1:8">
      <c r="A1545" t="s">
        <v>463</v>
      </c>
      <c r="B1545" t="s">
        <v>490</v>
      </c>
      <c r="C1545">
        <v>10580</v>
      </c>
      <c r="D1545" t="s">
        <v>548</v>
      </c>
      <c r="E1545">
        <f>+SUMIFS(Tabla1[cantidad],Tabla1[articulo],C1545,Tabla1[id_item_bodega2],A1545,Tabla1[GRUPO],COMP!B396)</f>
        <v>0</v>
      </c>
      <c r="F1545">
        <f>+SUMIFS('INV. EDADES'!F:F,'INV. EDADES'!I:I,A1545,'INV. EDADES'!G:G,C1545)</f>
        <v>0</v>
      </c>
      <c r="G1545">
        <f t="shared" si="48"/>
        <v>0</v>
      </c>
      <c r="H1545" s="22">
        <f t="shared" si="49"/>
        <v>0</v>
      </c>
    </row>
    <row r="1546" spans="1:8">
      <c r="A1546" t="s">
        <v>463</v>
      </c>
      <c r="B1546" t="s">
        <v>490</v>
      </c>
      <c r="C1546">
        <v>13380</v>
      </c>
      <c r="D1546" t="s">
        <v>534</v>
      </c>
      <c r="E1546">
        <f>+SUMIFS(Tabla1[cantidad],Tabla1[articulo],C1546,Tabla1[id_item_bodega2],A1546,Tabla1[GRUPO],COMP!B397)</f>
        <v>0</v>
      </c>
      <c r="F1546">
        <f>+SUMIFS('INV. EDADES'!F:F,'INV. EDADES'!I:I,A1546,'INV. EDADES'!G:G,C1546)</f>
        <v>0</v>
      </c>
      <c r="G1546">
        <f t="shared" si="48"/>
        <v>0</v>
      </c>
      <c r="H1546" s="22">
        <f t="shared" si="49"/>
        <v>0</v>
      </c>
    </row>
    <row r="1547" spans="1:8">
      <c r="A1547" t="s">
        <v>463</v>
      </c>
      <c r="B1547" t="s">
        <v>490</v>
      </c>
      <c r="C1547">
        <v>13580</v>
      </c>
      <c r="D1547" t="s">
        <v>535</v>
      </c>
      <c r="E1547">
        <f>+SUMIFS(Tabla1[cantidad],Tabla1[articulo],C1547,Tabla1[id_item_bodega2],A1547,Tabla1[GRUPO],COMP!B398)</f>
        <v>0</v>
      </c>
      <c r="F1547">
        <f>+SUMIFS('INV. EDADES'!F:F,'INV. EDADES'!I:I,A1547,'INV. EDADES'!G:G,C1547)</f>
        <v>0</v>
      </c>
      <c r="G1547">
        <f t="shared" si="48"/>
        <v>0</v>
      </c>
      <c r="H1547" s="22">
        <f t="shared" si="49"/>
        <v>0</v>
      </c>
    </row>
    <row r="1548" spans="1:8">
      <c r="A1548" t="s">
        <v>463</v>
      </c>
      <c r="B1548" t="s">
        <v>490</v>
      </c>
      <c r="C1548">
        <v>12360</v>
      </c>
      <c r="D1548" t="s">
        <v>584</v>
      </c>
      <c r="E1548">
        <f>+SUMIFS(Tabla1[cantidad],Tabla1[articulo],C1548,Tabla1[id_item_bodega2],A1548,Tabla1[GRUPO],COMP!B399)</f>
        <v>0</v>
      </c>
      <c r="F1548">
        <f>+SUMIFS('INV. EDADES'!F:F,'INV. EDADES'!I:I,A1548,'INV. EDADES'!G:G,C1548)</f>
        <v>0</v>
      </c>
      <c r="G1548">
        <f t="shared" si="48"/>
        <v>0</v>
      </c>
      <c r="H1548" s="22">
        <f t="shared" si="49"/>
        <v>0</v>
      </c>
    </row>
    <row r="1549" spans="1:8">
      <c r="A1549" t="s">
        <v>463</v>
      </c>
      <c r="B1549" t="s">
        <v>490</v>
      </c>
      <c r="C1549">
        <v>12470</v>
      </c>
      <c r="D1549" t="s">
        <v>447</v>
      </c>
      <c r="E1549">
        <f>+SUMIFS(Tabla1[cantidad],Tabla1[articulo],C1549,Tabla1[id_item_bodega2],A1549,Tabla1[GRUPO],COMP!B400)</f>
        <v>0</v>
      </c>
      <c r="F1549">
        <f>+SUMIFS('INV. EDADES'!F:F,'INV. EDADES'!I:I,A1549,'INV. EDADES'!G:G,C1549)</f>
        <v>0</v>
      </c>
      <c r="G1549">
        <f t="shared" si="48"/>
        <v>0</v>
      </c>
      <c r="H1549" s="22">
        <f t="shared" si="49"/>
        <v>0</v>
      </c>
    </row>
    <row r="1550" spans="1:8">
      <c r="A1550" t="s">
        <v>463</v>
      </c>
      <c r="B1550" t="s">
        <v>490</v>
      </c>
      <c r="C1550">
        <v>10489</v>
      </c>
      <c r="D1550" t="s">
        <v>546</v>
      </c>
      <c r="E1550">
        <f>+SUMIFS(Tabla1[cantidad],Tabla1[articulo],C1550,Tabla1[id_item_bodega2],A1550,Tabla1[GRUPO],COMP!B401)</f>
        <v>0</v>
      </c>
      <c r="F1550">
        <f>+SUMIFS('INV. EDADES'!F:F,'INV. EDADES'!I:I,A1550,'INV. EDADES'!G:G,C1550)</f>
        <v>0</v>
      </c>
      <c r="G1550">
        <f t="shared" si="48"/>
        <v>0</v>
      </c>
      <c r="H1550" s="22">
        <f t="shared" si="49"/>
        <v>0</v>
      </c>
    </row>
    <row r="1551" spans="1:8">
      <c r="A1551" t="s">
        <v>463</v>
      </c>
      <c r="B1551" t="s">
        <v>490</v>
      </c>
      <c r="C1551">
        <v>10416</v>
      </c>
      <c r="D1551" t="s">
        <v>581</v>
      </c>
      <c r="E1551">
        <f>+SUMIFS(Tabla1[cantidad],Tabla1[articulo],C1551,Tabla1[id_item_bodega2],A1551,Tabla1[GRUPO],COMP!B402)</f>
        <v>0</v>
      </c>
      <c r="F1551">
        <f>+SUMIFS('INV. EDADES'!F:F,'INV. EDADES'!I:I,A1551,'INV. EDADES'!G:G,C1551)</f>
        <v>0</v>
      </c>
      <c r="G1551">
        <f t="shared" si="48"/>
        <v>0</v>
      </c>
      <c r="H1551" s="22">
        <f t="shared" si="49"/>
        <v>0</v>
      </c>
    </row>
    <row r="1552" spans="1:8">
      <c r="A1552" t="s">
        <v>463</v>
      </c>
      <c r="B1552" t="s">
        <v>490</v>
      </c>
      <c r="C1552">
        <v>10367</v>
      </c>
      <c r="D1552" t="s">
        <v>606</v>
      </c>
      <c r="E1552">
        <f>+SUMIFS(Tabla1[cantidad],Tabla1[articulo],C1552,Tabla1[id_item_bodega2],A1552,Tabla1[GRUPO],COMP!B403)</f>
        <v>0</v>
      </c>
      <c r="F1552">
        <f>+SUMIFS('INV. EDADES'!F:F,'INV. EDADES'!I:I,A1552,'INV. EDADES'!G:G,C1552)</f>
        <v>0</v>
      </c>
      <c r="G1552">
        <f t="shared" si="48"/>
        <v>0</v>
      </c>
      <c r="H1552" s="22">
        <f t="shared" si="49"/>
        <v>0</v>
      </c>
    </row>
    <row r="1553" spans="1:8">
      <c r="A1553" t="s">
        <v>463</v>
      </c>
      <c r="B1553" t="s">
        <v>490</v>
      </c>
      <c r="C1553">
        <v>10309</v>
      </c>
      <c r="D1553" t="s">
        <v>539</v>
      </c>
      <c r="E1553">
        <f>+SUMIFS(Tabla1[cantidad],Tabla1[articulo],C1553,Tabla1[id_item_bodega2],A1553,Tabla1[GRUPO],COMP!B404)</f>
        <v>0</v>
      </c>
      <c r="F1553">
        <f>+SUMIFS('INV. EDADES'!F:F,'INV. EDADES'!I:I,A1553,'INV. EDADES'!G:G,C1553)</f>
        <v>0</v>
      </c>
      <c r="G1553">
        <f t="shared" si="48"/>
        <v>0</v>
      </c>
      <c r="H1553" s="22">
        <f t="shared" si="49"/>
        <v>0</v>
      </c>
    </row>
    <row r="1554" spans="1:8">
      <c r="A1554" t="s">
        <v>463</v>
      </c>
      <c r="B1554" t="s">
        <v>490</v>
      </c>
      <c r="C1554">
        <v>10388</v>
      </c>
      <c r="D1554" t="s">
        <v>541</v>
      </c>
      <c r="E1554">
        <f>+SUMIFS(Tabla1[cantidad],Tabla1[articulo],C1554,Tabla1[id_item_bodega2],A1554,Tabla1[GRUPO],COMP!B405)</f>
        <v>0</v>
      </c>
      <c r="F1554">
        <f>+SUMIFS('INV. EDADES'!F:F,'INV. EDADES'!I:I,A1554,'INV. EDADES'!G:G,C1554)</f>
        <v>0</v>
      </c>
      <c r="G1554">
        <f t="shared" si="48"/>
        <v>0</v>
      </c>
      <c r="H1554" s="22">
        <f t="shared" si="49"/>
        <v>0</v>
      </c>
    </row>
    <row r="1555" spans="1:8">
      <c r="A1555" t="s">
        <v>463</v>
      </c>
      <c r="B1555" t="s">
        <v>490</v>
      </c>
      <c r="C1555">
        <v>10205</v>
      </c>
      <c r="D1555" t="s">
        <v>552</v>
      </c>
      <c r="E1555">
        <f>+SUMIFS(Tabla1[cantidad],Tabla1[articulo],C1555,Tabla1[id_item_bodega2],A1555,Tabla1[GRUPO],COMP!B406)</f>
        <v>0</v>
      </c>
      <c r="F1555">
        <f>+SUMIFS('INV. EDADES'!F:F,'INV. EDADES'!I:I,A1555,'INV. EDADES'!G:G,C1555)</f>
        <v>0</v>
      </c>
      <c r="G1555">
        <f t="shared" si="48"/>
        <v>0</v>
      </c>
      <c r="H1555" s="22">
        <f t="shared" si="49"/>
        <v>0</v>
      </c>
    </row>
    <row r="1556" spans="1:8">
      <c r="A1556" t="s">
        <v>463</v>
      </c>
      <c r="B1556" t="s">
        <v>490</v>
      </c>
      <c r="C1556">
        <v>10307</v>
      </c>
      <c r="D1556" t="s">
        <v>538</v>
      </c>
      <c r="E1556">
        <f>+SUMIFS(Tabla1[cantidad],Tabla1[articulo],C1556,Tabla1[id_item_bodega2],A1556,Tabla1[GRUPO],COMP!B407)</f>
        <v>0</v>
      </c>
      <c r="F1556">
        <f>+SUMIFS('INV. EDADES'!F:F,'INV. EDADES'!I:I,A1556,'INV. EDADES'!G:G,C1556)</f>
        <v>0</v>
      </c>
      <c r="G1556">
        <f t="shared" si="48"/>
        <v>0</v>
      </c>
      <c r="H1556" s="22">
        <f t="shared" si="49"/>
        <v>0</v>
      </c>
    </row>
    <row r="1557" spans="1:8">
      <c r="A1557" t="s">
        <v>463</v>
      </c>
      <c r="B1557" t="s">
        <v>490</v>
      </c>
      <c r="C1557">
        <v>10380</v>
      </c>
      <c r="D1557" t="s">
        <v>565</v>
      </c>
      <c r="E1557">
        <f>+SUMIFS(Tabla1[cantidad],Tabla1[articulo],C1557,Tabla1[id_item_bodega2],A1557,Tabla1[GRUPO],COMP!B408)</f>
        <v>0</v>
      </c>
      <c r="F1557">
        <f>+SUMIFS('INV. EDADES'!F:F,'INV. EDADES'!I:I,A1557,'INV. EDADES'!G:G,C1557)</f>
        <v>0</v>
      </c>
      <c r="G1557">
        <f t="shared" si="48"/>
        <v>0</v>
      </c>
      <c r="H1557" s="22">
        <f t="shared" si="49"/>
        <v>0</v>
      </c>
    </row>
    <row r="1558" spans="1:8">
      <c r="A1558" t="s">
        <v>463</v>
      </c>
      <c r="B1558" t="s">
        <v>490</v>
      </c>
      <c r="C1558">
        <v>10409</v>
      </c>
      <c r="D1558" t="s">
        <v>566</v>
      </c>
      <c r="E1558">
        <f>+SUMIFS(Tabla1[cantidad],Tabla1[articulo],C1558,Tabla1[id_item_bodega2],A1558,Tabla1[GRUPO],COMP!B409)</f>
        <v>0</v>
      </c>
      <c r="F1558">
        <f>+SUMIFS('INV. EDADES'!F:F,'INV. EDADES'!I:I,A1558,'INV. EDADES'!G:G,C1558)</f>
        <v>0</v>
      </c>
      <c r="G1558">
        <f t="shared" si="48"/>
        <v>0</v>
      </c>
      <c r="H1558" s="22">
        <f t="shared" si="49"/>
        <v>0</v>
      </c>
    </row>
    <row r="1559" spans="1:8">
      <c r="A1559" t="s">
        <v>463</v>
      </c>
      <c r="B1559" t="s">
        <v>490</v>
      </c>
      <c r="C1559">
        <v>10411</v>
      </c>
      <c r="D1559" t="s">
        <v>543</v>
      </c>
      <c r="E1559">
        <f>+SUMIFS(Tabla1[cantidad],Tabla1[articulo],C1559,Tabla1[id_item_bodega2],A1559,Tabla1[GRUPO],COMP!B410)</f>
        <v>0</v>
      </c>
      <c r="F1559">
        <f>+SUMIFS('INV. EDADES'!F:F,'INV. EDADES'!I:I,A1559,'INV. EDADES'!G:G,C1559)</f>
        <v>0</v>
      </c>
      <c r="G1559">
        <f t="shared" si="48"/>
        <v>0</v>
      </c>
      <c r="H1559" s="22">
        <f t="shared" si="49"/>
        <v>0</v>
      </c>
    </row>
    <row r="1560" spans="1:8">
      <c r="A1560" t="s">
        <v>463</v>
      </c>
      <c r="B1560" t="s">
        <v>490</v>
      </c>
      <c r="C1560">
        <v>10511</v>
      </c>
      <c r="D1560" t="s">
        <v>547</v>
      </c>
      <c r="E1560">
        <f>+SUMIFS(Tabla1[cantidad],Tabla1[articulo],C1560,Tabla1[id_item_bodega2],A1560,Tabla1[GRUPO],COMP!B411)</f>
        <v>0</v>
      </c>
      <c r="F1560">
        <f>+SUMIFS('INV. EDADES'!F:F,'INV. EDADES'!I:I,A1560,'INV. EDADES'!G:G,C1560)</f>
        <v>0</v>
      </c>
      <c r="G1560">
        <f t="shared" si="48"/>
        <v>0</v>
      </c>
      <c r="H1560" s="22">
        <f t="shared" si="49"/>
        <v>0</v>
      </c>
    </row>
    <row r="1561" spans="1:8">
      <c r="A1561" t="s">
        <v>463</v>
      </c>
      <c r="B1561" t="s">
        <v>490</v>
      </c>
      <c r="C1561">
        <v>10588</v>
      </c>
      <c r="D1561" t="s">
        <v>549</v>
      </c>
      <c r="E1561">
        <f>+SUMIFS(Tabla1[cantidad],Tabla1[articulo],C1561,Tabla1[id_item_bodega2],A1561,Tabla1[GRUPO],COMP!B412)</f>
        <v>0</v>
      </c>
      <c r="F1561">
        <f>+SUMIFS('INV. EDADES'!F:F,'INV. EDADES'!I:I,A1561,'INV. EDADES'!G:G,C1561)</f>
        <v>0</v>
      </c>
      <c r="G1561">
        <f t="shared" si="48"/>
        <v>0</v>
      </c>
      <c r="H1561" s="22">
        <f t="shared" si="49"/>
        <v>0</v>
      </c>
    </row>
    <row r="1562" spans="1:8">
      <c r="A1562" t="s">
        <v>463</v>
      </c>
      <c r="B1562" t="s">
        <v>490</v>
      </c>
      <c r="C1562">
        <v>11301</v>
      </c>
      <c r="D1562" t="s">
        <v>550</v>
      </c>
      <c r="E1562">
        <f>+SUMIFS(Tabla1[cantidad],Tabla1[articulo],C1562,Tabla1[id_item_bodega2],A1562,Tabla1[GRUPO],COMP!B413)</f>
        <v>0</v>
      </c>
      <c r="F1562">
        <f>+SUMIFS('INV. EDADES'!F:F,'INV. EDADES'!I:I,A1562,'INV. EDADES'!G:G,C1562)</f>
        <v>0</v>
      </c>
      <c r="G1562">
        <f t="shared" si="48"/>
        <v>0</v>
      </c>
      <c r="H1562" s="22">
        <f t="shared" si="49"/>
        <v>0</v>
      </c>
    </row>
    <row r="1563" spans="1:8">
      <c r="A1563" t="s">
        <v>463</v>
      </c>
      <c r="B1563" t="s">
        <v>490</v>
      </c>
      <c r="C1563">
        <v>11401</v>
      </c>
      <c r="D1563" t="s">
        <v>583</v>
      </c>
      <c r="E1563">
        <f>+SUMIFS(Tabla1[cantidad],Tabla1[articulo],C1563,Tabla1[id_item_bodega2],A1563,Tabla1[GRUPO],COMP!B414)</f>
        <v>0</v>
      </c>
      <c r="F1563">
        <f>+SUMIFS('INV. EDADES'!F:F,'INV. EDADES'!I:I,A1563,'INV. EDADES'!G:G,C1563)</f>
        <v>0</v>
      </c>
      <c r="G1563">
        <f t="shared" si="48"/>
        <v>0</v>
      </c>
      <c r="H1563" s="22">
        <f t="shared" si="49"/>
        <v>0</v>
      </c>
    </row>
    <row r="1564" spans="1:8">
      <c r="A1564" t="s">
        <v>463</v>
      </c>
      <c r="B1564" t="s">
        <v>490</v>
      </c>
      <c r="C1564">
        <v>12301</v>
      </c>
      <c r="D1564" t="s">
        <v>578</v>
      </c>
      <c r="E1564">
        <f>+SUMIFS(Tabla1[cantidad],Tabla1[articulo],C1564,Tabla1[id_item_bodega2],A1564,Tabla1[GRUPO],COMP!B415)</f>
        <v>0</v>
      </c>
      <c r="F1564">
        <f>+SUMIFS('INV. EDADES'!F:F,'INV. EDADES'!I:I,A1564,'INV. EDADES'!G:G,C1564)</f>
        <v>0</v>
      </c>
      <c r="G1564">
        <f t="shared" si="48"/>
        <v>0</v>
      </c>
      <c r="H1564" s="22">
        <f t="shared" si="49"/>
        <v>0</v>
      </c>
    </row>
    <row r="1565" spans="1:8">
      <c r="A1565" t="s">
        <v>463</v>
      </c>
      <c r="B1565" t="s">
        <v>490</v>
      </c>
      <c r="C1565">
        <v>12460</v>
      </c>
      <c r="D1565" t="s">
        <v>585</v>
      </c>
      <c r="E1565">
        <f>+SUMIFS(Tabla1[cantidad],Tabla1[articulo],C1565,Tabla1[id_item_bodega2],A1565,Tabla1[GRUPO],COMP!B416)</f>
        <v>0</v>
      </c>
      <c r="F1565">
        <f>+SUMIFS('INV. EDADES'!F:F,'INV. EDADES'!I:I,A1565,'INV. EDADES'!G:G,C1565)</f>
        <v>0</v>
      </c>
      <c r="G1565">
        <f t="shared" si="48"/>
        <v>0</v>
      </c>
      <c r="H1565" s="22">
        <f t="shared" si="49"/>
        <v>0</v>
      </c>
    </row>
    <row r="1566" spans="1:8">
      <c r="A1566" t="s">
        <v>463</v>
      </c>
      <c r="B1566" t="s">
        <v>490</v>
      </c>
      <c r="C1566">
        <v>13203</v>
      </c>
      <c r="D1566" t="s">
        <v>551</v>
      </c>
      <c r="E1566">
        <f>+SUMIFS(Tabla1[cantidad],Tabla1[articulo],C1566,Tabla1[id_item_bodega2],A1566,Tabla1[GRUPO],COMP!B417)</f>
        <v>0</v>
      </c>
      <c r="F1566">
        <f>+SUMIFS('INV. EDADES'!F:F,'INV. EDADES'!I:I,A1566,'INV. EDADES'!G:G,C1566)</f>
        <v>0</v>
      </c>
      <c r="G1566">
        <f t="shared" si="48"/>
        <v>0</v>
      </c>
      <c r="H1566" s="22">
        <f t="shared" si="49"/>
        <v>0</v>
      </c>
    </row>
    <row r="1567" spans="1:8">
      <c r="A1567" t="s">
        <v>463</v>
      </c>
      <c r="B1567" t="s">
        <v>490</v>
      </c>
      <c r="C1567">
        <v>71901</v>
      </c>
      <c r="D1567" t="s">
        <v>47</v>
      </c>
      <c r="E1567">
        <f>+SUMIFS(Tabla1[cantidad],Tabla1[articulo],C1567,Tabla1[id_item_bodega2],A1567,Tabla1[GRUPO],COMP!B418)</f>
        <v>0</v>
      </c>
      <c r="F1567">
        <f>+SUMIFS('INV. EDADES'!F:F,'INV. EDADES'!I:I,A1567,'INV. EDADES'!G:G,C1567)</f>
        <v>0</v>
      </c>
      <c r="G1567">
        <f t="shared" si="48"/>
        <v>0</v>
      </c>
      <c r="H1567" s="22">
        <f t="shared" si="49"/>
        <v>0</v>
      </c>
    </row>
    <row r="1568" spans="1:8">
      <c r="A1568" t="s">
        <v>463</v>
      </c>
      <c r="B1568" t="s">
        <v>490</v>
      </c>
      <c r="C1568">
        <v>76401</v>
      </c>
      <c r="D1568" t="s">
        <v>533</v>
      </c>
      <c r="E1568">
        <f>+SUMIFS(Tabla1[cantidad],Tabla1[articulo],C1568,Tabla1[id_item_bodega2],A1568,Tabla1[GRUPO],COMP!B419)</f>
        <v>0</v>
      </c>
      <c r="F1568">
        <f>+SUMIFS('INV. EDADES'!F:F,'INV. EDADES'!I:I,A1568,'INV. EDADES'!G:G,C1568)</f>
        <v>0</v>
      </c>
      <c r="G1568">
        <f t="shared" si="48"/>
        <v>0</v>
      </c>
      <c r="H1568" s="22">
        <f t="shared" si="49"/>
        <v>0</v>
      </c>
    </row>
    <row r="1569" spans="1:8">
      <c r="A1569" t="s">
        <v>463</v>
      </c>
      <c r="B1569" t="s">
        <v>490</v>
      </c>
      <c r="C1569">
        <v>72101</v>
      </c>
      <c r="D1569" t="s">
        <v>582</v>
      </c>
      <c r="E1569">
        <f>+SUMIFS(Tabla1[cantidad],Tabla1[articulo],C1569,Tabla1[id_item_bodega2],A1569,Tabla1[GRUPO],COMP!B420)</f>
        <v>0</v>
      </c>
      <c r="F1569">
        <f>+SUMIFS('INV. EDADES'!F:F,'INV. EDADES'!I:I,A1569,'INV. EDADES'!G:G,C1569)</f>
        <v>0</v>
      </c>
      <c r="G1569">
        <f t="shared" si="48"/>
        <v>0</v>
      </c>
      <c r="H1569" s="22">
        <f t="shared" si="49"/>
        <v>0</v>
      </c>
    </row>
    <row r="1570" spans="1:8">
      <c r="A1570" t="s">
        <v>463</v>
      </c>
      <c r="B1570" t="s">
        <v>490</v>
      </c>
      <c r="C1570">
        <v>90</v>
      </c>
      <c r="D1570" t="s">
        <v>100</v>
      </c>
      <c r="E1570">
        <f>+SUMIFS(Tabla1[cantidad],Tabla1[articulo],C1570,Tabla1[id_item_bodega2],A1570,Tabla1[GRUPO],COMP!B421)</f>
        <v>0</v>
      </c>
      <c r="F1570">
        <f>+SUMIFS('INV. EDADES'!F:F,'INV. EDADES'!I:I,A1570,'INV. EDADES'!G:G,C1570)</f>
        <v>0</v>
      </c>
      <c r="G1570">
        <f t="shared" si="48"/>
        <v>0</v>
      </c>
      <c r="H1570" s="22">
        <f t="shared" si="49"/>
        <v>0</v>
      </c>
    </row>
    <row r="1571" spans="1:8">
      <c r="A1571" t="s">
        <v>463</v>
      </c>
      <c r="B1571" t="s">
        <v>490</v>
      </c>
      <c r="C1571">
        <v>76001</v>
      </c>
      <c r="D1571" t="s">
        <v>99</v>
      </c>
      <c r="E1571">
        <f>+SUMIFS(Tabla1[cantidad],Tabla1[articulo],C1571,Tabla1[id_item_bodega2],A1571,Tabla1[GRUPO],COMP!B1802)</f>
        <v>0</v>
      </c>
      <c r="F1571">
        <f>+SUMIFS('INV. EDADES'!F:F,'INV. EDADES'!I:I,A1571,'INV. EDADES'!G:G,C1571)</f>
        <v>0</v>
      </c>
      <c r="G1571">
        <f t="shared" si="48"/>
        <v>0</v>
      </c>
      <c r="H1571" s="22">
        <f t="shared" si="49"/>
        <v>0</v>
      </c>
    </row>
    <row r="1572" spans="1:8">
      <c r="A1572" t="s">
        <v>463</v>
      </c>
      <c r="B1572" t="s">
        <v>490</v>
      </c>
      <c r="C1572">
        <v>901</v>
      </c>
      <c r="D1572" t="s">
        <v>57</v>
      </c>
      <c r="E1572">
        <f>+SUMIFS(Tabla1[cantidad],Tabla1[articulo],C1572,Tabla1[id_item_bodega2],A1572,Tabla1[GRUPO],COMP!B1803)</f>
        <v>0</v>
      </c>
      <c r="F1572">
        <f>+SUMIFS('INV. EDADES'!F:F,'INV. EDADES'!I:I,A1572,'INV. EDADES'!G:G,C1572)</f>
        <v>0</v>
      </c>
      <c r="G1572">
        <f t="shared" si="48"/>
        <v>0</v>
      </c>
      <c r="H1572" s="22">
        <f t="shared" si="49"/>
        <v>0</v>
      </c>
    </row>
    <row r="1573" spans="1:8">
      <c r="A1573" t="s">
        <v>463</v>
      </c>
      <c r="B1573" t="s">
        <v>490</v>
      </c>
      <c r="C1573">
        <v>10302</v>
      </c>
      <c r="D1573" t="s">
        <v>31</v>
      </c>
      <c r="E1573">
        <f>+SUMIFS(Tabla1[cantidad],Tabla1[articulo],C1573,Tabla1[id_item_bodega2],A1573,Tabla1[GRUPO],COMP!B322)</f>
        <v>0</v>
      </c>
      <c r="F1573">
        <f>+SUMIFS('INV. EDADES'!F:F,'INV. EDADES'!I:I,A1573,'INV. EDADES'!G:G,C1573)</f>
        <v>0</v>
      </c>
      <c r="G1573">
        <f t="shared" si="48"/>
        <v>0</v>
      </c>
      <c r="H1573" s="22">
        <f t="shared" si="49"/>
        <v>0</v>
      </c>
    </row>
    <row r="1574" spans="1:8">
      <c r="A1574" t="s">
        <v>477</v>
      </c>
      <c r="B1574" t="s">
        <v>490</v>
      </c>
      <c r="C1574">
        <v>10501</v>
      </c>
      <c r="D1574" t="s">
        <v>41</v>
      </c>
      <c r="E1574">
        <f>+SUMIFS(Tabla1[cantidad],Tabla1[articulo],C1574,Tabla1[id_item_bodega2],A1574,Tabla1[GRUPO],COMP!B1170)</f>
        <v>0</v>
      </c>
      <c r="F1574">
        <f>+SUMIFS('INV. EDADES'!F:F,'INV. EDADES'!I:I,A1574,'INV. EDADES'!G:G,C1574)</f>
        <v>0</v>
      </c>
      <c r="G1574">
        <f t="shared" si="48"/>
        <v>0</v>
      </c>
      <c r="H1574" s="22">
        <f t="shared" si="49"/>
        <v>0</v>
      </c>
    </row>
    <row r="1575" spans="1:8">
      <c r="A1575" t="s">
        <v>477</v>
      </c>
      <c r="B1575" t="s">
        <v>490</v>
      </c>
      <c r="C1575">
        <v>72001</v>
      </c>
      <c r="D1575" t="s">
        <v>23</v>
      </c>
      <c r="E1575">
        <f>+SUMIFS(Tabla1[cantidad],Tabla1[articulo],C1575,Tabla1[id_item_bodega2],A1575,Tabla1[GRUPO],COMP!B1158)</f>
        <v>0</v>
      </c>
      <c r="F1575">
        <f>+SUMIFS('INV. EDADES'!F:F,'INV. EDADES'!I:I,A1575,'INV. EDADES'!G:G,C1575)</f>
        <v>0</v>
      </c>
      <c r="G1575">
        <f t="shared" si="48"/>
        <v>0</v>
      </c>
      <c r="H1575" s="22">
        <f t="shared" si="49"/>
        <v>0</v>
      </c>
    </row>
    <row r="1576" spans="1:8">
      <c r="A1576" t="s">
        <v>477</v>
      </c>
      <c r="B1576" t="s">
        <v>490</v>
      </c>
      <c r="C1576">
        <v>10301</v>
      </c>
      <c r="D1576" t="s">
        <v>30</v>
      </c>
      <c r="E1576">
        <f>+SUMIFS(Tabla1[cantidad],Tabla1[articulo],C1576,Tabla1[id_item_bodega2],A1576,Tabla1[GRUPO],COMP!B1161)</f>
        <v>0</v>
      </c>
      <c r="F1576">
        <f>+SUMIFS('INV. EDADES'!F:F,'INV. EDADES'!I:I,A1576,'INV. EDADES'!G:G,C1576)</f>
        <v>0</v>
      </c>
      <c r="G1576">
        <f t="shared" si="48"/>
        <v>0</v>
      </c>
      <c r="H1576" s="22">
        <f t="shared" si="49"/>
        <v>0</v>
      </c>
    </row>
    <row r="1577" spans="1:8">
      <c r="A1577" t="s">
        <v>477</v>
      </c>
      <c r="B1577" t="s">
        <v>490</v>
      </c>
      <c r="C1577">
        <v>10304</v>
      </c>
      <c r="D1577" t="s">
        <v>54</v>
      </c>
      <c r="E1577">
        <f>+SUMIFS(Tabla1[cantidad],Tabla1[articulo],C1577,Tabla1[id_item_bodega2],A1577,Tabla1[GRUPO],COMP!B1163)</f>
        <v>0</v>
      </c>
      <c r="F1577">
        <f>+SUMIFS('INV. EDADES'!F:F,'INV. EDADES'!I:I,A1577,'INV. EDADES'!G:G,C1577)</f>
        <v>0</v>
      </c>
      <c r="G1577">
        <f t="shared" si="48"/>
        <v>0</v>
      </c>
      <c r="H1577" s="22">
        <f t="shared" si="49"/>
        <v>0</v>
      </c>
    </row>
    <row r="1578" spans="1:8">
      <c r="A1578" t="s">
        <v>477</v>
      </c>
      <c r="B1578" t="s">
        <v>490</v>
      </c>
      <c r="C1578">
        <v>10358</v>
      </c>
      <c r="D1578" t="s">
        <v>33</v>
      </c>
      <c r="E1578">
        <f>+SUMIFS(Tabla1[cantidad],Tabla1[articulo],C1578,Tabla1[id_item_bodega2],A1578,Tabla1[GRUPO],COMP!B1164)</f>
        <v>0</v>
      </c>
      <c r="F1578">
        <f>+SUMIFS('INV. EDADES'!F:F,'INV. EDADES'!I:I,A1578,'INV. EDADES'!G:G,C1578)</f>
        <v>0</v>
      </c>
      <c r="G1578">
        <f t="shared" si="48"/>
        <v>0</v>
      </c>
      <c r="H1578" s="22">
        <f t="shared" si="49"/>
        <v>0</v>
      </c>
    </row>
    <row r="1579" spans="1:8">
      <c r="A1579" t="s">
        <v>477</v>
      </c>
      <c r="B1579" t="s">
        <v>490</v>
      </c>
      <c r="C1579">
        <v>10401</v>
      </c>
      <c r="D1579" t="s">
        <v>34</v>
      </c>
      <c r="E1579">
        <f>+SUMIFS(Tabla1[cantidad],Tabla1[articulo],C1579,Tabla1[id_item_bodega2],A1579,Tabla1[GRUPO],COMP!B1165)</f>
        <v>0</v>
      </c>
      <c r="F1579">
        <f>+SUMIFS('INV. EDADES'!F:F,'INV. EDADES'!I:I,A1579,'INV. EDADES'!G:G,C1579)</f>
        <v>0</v>
      </c>
      <c r="G1579">
        <f t="shared" si="48"/>
        <v>0</v>
      </c>
      <c r="H1579" s="22">
        <f t="shared" si="49"/>
        <v>0</v>
      </c>
    </row>
    <row r="1580" spans="1:8">
      <c r="A1580" t="s">
        <v>477</v>
      </c>
      <c r="B1580" t="s">
        <v>490</v>
      </c>
      <c r="C1580">
        <v>10404</v>
      </c>
      <c r="D1580" t="s">
        <v>36</v>
      </c>
      <c r="E1580">
        <f>+SUMIFS(Tabla1[cantidad],Tabla1[articulo],C1580,Tabla1[id_item_bodega2],A1580,Tabla1[GRUPO],COMP!B1166)</f>
        <v>0</v>
      </c>
      <c r="F1580">
        <f>+SUMIFS('INV. EDADES'!F:F,'INV. EDADES'!I:I,A1580,'INV. EDADES'!G:G,C1580)</f>
        <v>0</v>
      </c>
      <c r="G1580">
        <f t="shared" si="48"/>
        <v>0</v>
      </c>
      <c r="H1580" s="22">
        <f t="shared" si="49"/>
        <v>0</v>
      </c>
    </row>
    <row r="1581" spans="1:8">
      <c r="A1581" t="s">
        <v>477</v>
      </c>
      <c r="B1581" t="s">
        <v>490</v>
      </c>
      <c r="C1581">
        <v>10407</v>
      </c>
      <c r="D1581" t="s">
        <v>37</v>
      </c>
      <c r="E1581">
        <f>+SUMIFS(Tabla1[cantidad],Tabla1[articulo],C1581,Tabla1[id_item_bodega2],A1581,Tabla1[GRUPO],COMP!B1167)</f>
        <v>0</v>
      </c>
      <c r="F1581">
        <f>+SUMIFS('INV. EDADES'!F:F,'INV. EDADES'!I:I,A1581,'INV. EDADES'!G:G,C1581)</f>
        <v>0</v>
      </c>
      <c r="G1581">
        <f t="shared" si="48"/>
        <v>0</v>
      </c>
      <c r="H1581" s="22">
        <f t="shared" si="49"/>
        <v>0</v>
      </c>
    </row>
    <row r="1582" spans="1:8">
      <c r="A1582" t="s">
        <v>477</v>
      </c>
      <c r="B1582" t="s">
        <v>490</v>
      </c>
      <c r="C1582">
        <v>10457</v>
      </c>
      <c r="D1582" t="s">
        <v>38</v>
      </c>
      <c r="E1582">
        <f>+SUMIFS(Tabla1[cantidad],Tabla1[articulo],C1582,Tabla1[id_item_bodega2],A1582,Tabla1[GRUPO],COMP!B1168)</f>
        <v>0</v>
      </c>
      <c r="F1582">
        <f>+SUMIFS('INV. EDADES'!F:F,'INV. EDADES'!I:I,A1582,'INV. EDADES'!G:G,C1582)</f>
        <v>0</v>
      </c>
      <c r="G1582">
        <f t="shared" si="48"/>
        <v>0</v>
      </c>
      <c r="H1582" s="22">
        <f t="shared" si="49"/>
        <v>0</v>
      </c>
    </row>
    <row r="1583" spans="1:8">
      <c r="A1583" t="s">
        <v>477</v>
      </c>
      <c r="B1583" t="s">
        <v>490</v>
      </c>
      <c r="C1583">
        <v>10469</v>
      </c>
      <c r="D1583" t="s">
        <v>39</v>
      </c>
      <c r="E1583">
        <f>+SUMIFS(Tabla1[cantidad],Tabla1[articulo],C1583,Tabla1[id_item_bodega2],A1583,Tabla1[GRUPO],COMP!B1169)</f>
        <v>0</v>
      </c>
      <c r="F1583">
        <f>+SUMIFS('INV. EDADES'!F:F,'INV. EDADES'!I:I,A1583,'INV. EDADES'!G:G,C1583)</f>
        <v>0</v>
      </c>
      <c r="G1583">
        <f t="shared" si="48"/>
        <v>0</v>
      </c>
      <c r="H1583" s="22">
        <f t="shared" si="49"/>
        <v>0</v>
      </c>
    </row>
    <row r="1584" spans="1:8">
      <c r="A1584" t="s">
        <v>477</v>
      </c>
      <c r="B1584" t="s">
        <v>490</v>
      </c>
      <c r="C1584">
        <v>10502</v>
      </c>
      <c r="D1584" t="s">
        <v>42</v>
      </c>
      <c r="E1584">
        <f>+SUMIFS(Tabla1[cantidad],Tabla1[articulo],C1584,Tabla1[id_item_bodega2],A1584,Tabla1[GRUPO],COMP!B1171)</f>
        <v>0</v>
      </c>
      <c r="F1584">
        <f>+SUMIFS('INV. EDADES'!F:F,'INV. EDADES'!I:I,A1584,'INV. EDADES'!G:G,C1584)</f>
        <v>0</v>
      </c>
      <c r="G1584">
        <f t="shared" si="48"/>
        <v>0</v>
      </c>
      <c r="H1584" s="22">
        <f t="shared" si="49"/>
        <v>0</v>
      </c>
    </row>
    <row r="1585" spans="1:8">
      <c r="A1585" t="s">
        <v>477</v>
      </c>
      <c r="B1585" t="s">
        <v>490</v>
      </c>
      <c r="C1585">
        <v>10601</v>
      </c>
      <c r="D1585" t="s">
        <v>44</v>
      </c>
      <c r="E1585">
        <f>+SUMIFS(Tabla1[cantidad],Tabla1[articulo],C1585,Tabla1[id_item_bodega2],A1585,Tabla1[GRUPO],COMP!B1172)</f>
        <v>0</v>
      </c>
      <c r="F1585">
        <f>+SUMIFS('INV. EDADES'!F:F,'INV. EDADES'!I:I,A1585,'INV. EDADES'!G:G,C1585)</f>
        <v>0</v>
      </c>
      <c r="G1585">
        <f t="shared" si="48"/>
        <v>0</v>
      </c>
      <c r="H1585" s="22">
        <f t="shared" si="49"/>
        <v>0</v>
      </c>
    </row>
    <row r="1586" spans="1:8">
      <c r="A1586" t="s">
        <v>477</v>
      </c>
      <c r="B1586" t="s">
        <v>490</v>
      </c>
      <c r="C1586">
        <v>13559</v>
      </c>
      <c r="D1586" t="s">
        <v>429</v>
      </c>
      <c r="E1586">
        <f>+SUMIFS(Tabla1[cantidad],Tabla1[articulo],C1586,Tabla1[id_item_bodega2],A1586,Tabla1[GRUPO],COMP!B1173)</f>
        <v>0</v>
      </c>
      <c r="F1586">
        <f>+SUMIFS('INV. EDADES'!F:F,'INV. EDADES'!I:I,A1586,'INV. EDADES'!G:G,C1586)</f>
        <v>0</v>
      </c>
      <c r="G1586">
        <f t="shared" si="48"/>
        <v>0</v>
      </c>
      <c r="H1586" s="22">
        <f t="shared" si="49"/>
        <v>0</v>
      </c>
    </row>
    <row r="1587" spans="1:8">
      <c r="A1587" t="s">
        <v>477</v>
      </c>
      <c r="B1587" t="s">
        <v>490</v>
      </c>
      <c r="C1587">
        <v>72002</v>
      </c>
      <c r="D1587" t="s">
        <v>48</v>
      </c>
      <c r="E1587">
        <f>+SUMIFS(Tabla1[cantidad],Tabla1[articulo],C1587,Tabla1[id_item_bodega2],A1587,Tabla1[GRUPO],COMP!B1174)</f>
        <v>0</v>
      </c>
      <c r="F1587">
        <f>+SUMIFS('INV. EDADES'!F:F,'INV. EDADES'!I:I,A1587,'INV. EDADES'!G:G,C1587)</f>
        <v>0</v>
      </c>
      <c r="G1587">
        <f t="shared" si="48"/>
        <v>0</v>
      </c>
      <c r="H1587" s="22">
        <f t="shared" si="49"/>
        <v>0</v>
      </c>
    </row>
    <row r="1588" spans="1:8">
      <c r="A1588" t="s">
        <v>477</v>
      </c>
      <c r="B1588" t="s">
        <v>490</v>
      </c>
      <c r="C1588">
        <v>72012</v>
      </c>
      <c r="D1588" t="s">
        <v>55</v>
      </c>
      <c r="E1588">
        <f>+SUMIFS(Tabla1[cantidad],Tabla1[articulo],C1588,Tabla1[id_item_bodega2],A1588,Tabla1[GRUPO],COMP!B1175)</f>
        <v>0</v>
      </c>
      <c r="F1588">
        <f>+SUMIFS('INV. EDADES'!F:F,'INV. EDADES'!I:I,A1588,'INV. EDADES'!G:G,C1588)</f>
        <v>0</v>
      </c>
      <c r="G1588">
        <f t="shared" si="48"/>
        <v>0</v>
      </c>
      <c r="H1588" s="22">
        <f t="shared" si="49"/>
        <v>0</v>
      </c>
    </row>
    <row r="1589" spans="1:8">
      <c r="A1589" t="s">
        <v>477</v>
      </c>
      <c r="B1589" t="s">
        <v>490</v>
      </c>
      <c r="C1589">
        <v>73001</v>
      </c>
      <c r="D1589" t="s">
        <v>49</v>
      </c>
      <c r="E1589">
        <f>+SUMIFS(Tabla1[cantidad],Tabla1[articulo],C1589,Tabla1[id_item_bodega2],A1589,Tabla1[GRUPO],COMP!B1176)</f>
        <v>0</v>
      </c>
      <c r="F1589">
        <f>+SUMIFS('INV. EDADES'!F:F,'INV. EDADES'!I:I,A1589,'INV. EDADES'!G:G,C1589)</f>
        <v>0</v>
      </c>
      <c r="G1589">
        <f t="shared" si="48"/>
        <v>0</v>
      </c>
      <c r="H1589" s="22">
        <f t="shared" si="49"/>
        <v>0</v>
      </c>
    </row>
    <row r="1590" spans="1:8">
      <c r="A1590" t="s">
        <v>477</v>
      </c>
      <c r="B1590" t="s">
        <v>490</v>
      </c>
      <c r="C1590">
        <v>73012</v>
      </c>
      <c r="D1590" t="s">
        <v>56</v>
      </c>
      <c r="E1590">
        <f>+SUMIFS(Tabla1[cantidad],Tabla1[articulo],C1590,Tabla1[id_item_bodega2],A1590,Tabla1[GRUPO],COMP!B1177)</f>
        <v>0</v>
      </c>
      <c r="F1590">
        <f>+SUMIFS('INV. EDADES'!F:F,'INV. EDADES'!I:I,A1590,'INV. EDADES'!G:G,C1590)</f>
        <v>0</v>
      </c>
      <c r="G1590">
        <f t="shared" si="48"/>
        <v>0</v>
      </c>
      <c r="H1590" s="22">
        <f t="shared" si="49"/>
        <v>0</v>
      </c>
    </row>
    <row r="1591" spans="1:8">
      <c r="A1591" t="s">
        <v>477</v>
      </c>
      <c r="B1591" t="s">
        <v>490</v>
      </c>
      <c r="C1591">
        <v>79101</v>
      </c>
      <c r="D1591" t="s">
        <v>57</v>
      </c>
      <c r="E1591">
        <f>+SUMIFS(Tabla1[cantidad],Tabla1[articulo],C1591,Tabla1[id_item_bodega2],A1591,Tabla1[GRUPO],COMP!B1178)</f>
        <v>0</v>
      </c>
      <c r="F1591">
        <f>+SUMIFS('INV. EDADES'!F:F,'INV. EDADES'!I:I,A1591,'INV. EDADES'!G:G,C1591)</f>
        <v>0</v>
      </c>
      <c r="G1591">
        <f t="shared" si="48"/>
        <v>0</v>
      </c>
      <c r="H1591" s="22">
        <f t="shared" si="49"/>
        <v>0</v>
      </c>
    </row>
    <row r="1592" spans="1:8">
      <c r="A1592" t="s">
        <v>477</v>
      </c>
      <c r="B1592" t="s">
        <v>490</v>
      </c>
      <c r="C1592">
        <v>10504</v>
      </c>
      <c r="D1592" t="s">
        <v>43</v>
      </c>
      <c r="E1592">
        <f>+SUMIFS(Tabla1[cantidad],Tabla1[articulo],C1592,Tabla1[id_item_bodega2],A1592,Tabla1[GRUPO],COMP!B1180)</f>
        <v>0</v>
      </c>
      <c r="F1592">
        <f>+SUMIFS('INV. EDADES'!F:F,'INV. EDADES'!I:I,A1592,'INV. EDADES'!G:G,C1592)</f>
        <v>0</v>
      </c>
      <c r="G1592">
        <f t="shared" si="48"/>
        <v>0</v>
      </c>
      <c r="H1592" s="22">
        <f t="shared" si="49"/>
        <v>0</v>
      </c>
    </row>
    <row r="1593" spans="1:8">
      <c r="A1593" t="s">
        <v>477</v>
      </c>
      <c r="B1593" t="s">
        <v>490</v>
      </c>
      <c r="C1593">
        <v>10103</v>
      </c>
      <c r="D1593" t="s">
        <v>60</v>
      </c>
      <c r="E1593">
        <f>+SUMIFS(Tabla1[cantidad],Tabla1[articulo],C1593,Tabla1[id_item_bodega2],A1593,Tabla1[GRUPO],COMP!B1181)</f>
        <v>0</v>
      </c>
      <c r="F1593">
        <f>+SUMIFS('INV. EDADES'!F:F,'INV. EDADES'!I:I,A1593,'INV. EDADES'!G:G,C1593)</f>
        <v>0</v>
      </c>
      <c r="G1593">
        <f t="shared" si="48"/>
        <v>0</v>
      </c>
      <c r="H1593" s="22">
        <f t="shared" si="49"/>
        <v>0</v>
      </c>
    </row>
    <row r="1594" spans="1:8">
      <c r="A1594" t="s">
        <v>477</v>
      </c>
      <c r="B1594" t="s">
        <v>490</v>
      </c>
      <c r="C1594">
        <v>10303</v>
      </c>
      <c r="D1594" t="s">
        <v>32</v>
      </c>
      <c r="E1594">
        <f>+SUMIFS(Tabla1[cantidad],Tabla1[articulo],C1594,Tabla1[id_item_bodega2],A1594,Tabla1[GRUPO],COMP!B1182)</f>
        <v>0</v>
      </c>
      <c r="F1594">
        <f>+SUMIFS('INV. EDADES'!F:F,'INV. EDADES'!I:I,A1594,'INV. EDADES'!G:G,C1594)</f>
        <v>0</v>
      </c>
      <c r="G1594">
        <f t="shared" si="48"/>
        <v>0</v>
      </c>
      <c r="H1594" s="22">
        <f t="shared" si="49"/>
        <v>0</v>
      </c>
    </row>
    <row r="1595" spans="1:8">
      <c r="A1595" t="s">
        <v>477</v>
      </c>
      <c r="B1595" t="s">
        <v>490</v>
      </c>
      <c r="C1595">
        <v>10403</v>
      </c>
      <c r="D1595" t="s">
        <v>35</v>
      </c>
      <c r="E1595">
        <f>+SUMIFS(Tabla1[cantidad],Tabla1[articulo],C1595,Tabla1[id_item_bodega2],A1595,Tabla1[GRUPO],COMP!B1183)</f>
        <v>0</v>
      </c>
      <c r="F1595">
        <f>+SUMIFS('INV. EDADES'!F:F,'INV. EDADES'!I:I,A1595,'INV. EDADES'!G:G,C1595)</f>
        <v>0</v>
      </c>
      <c r="G1595">
        <f t="shared" si="48"/>
        <v>0</v>
      </c>
      <c r="H1595" s="22">
        <f t="shared" si="49"/>
        <v>0</v>
      </c>
    </row>
    <row r="1596" spans="1:8">
      <c r="A1596" t="s">
        <v>477</v>
      </c>
      <c r="B1596" t="s">
        <v>490</v>
      </c>
      <c r="C1596">
        <v>10406</v>
      </c>
      <c r="D1596" t="s">
        <v>72</v>
      </c>
      <c r="E1596">
        <f>+SUMIFS(Tabla1[cantidad],Tabla1[articulo],C1596,Tabla1[id_item_bodega2],A1596,Tabla1[GRUPO],COMP!B1184)</f>
        <v>0</v>
      </c>
      <c r="F1596">
        <f>+SUMIFS('INV. EDADES'!F:F,'INV. EDADES'!I:I,A1596,'INV. EDADES'!G:G,C1596)</f>
        <v>0</v>
      </c>
      <c r="G1596">
        <f t="shared" si="48"/>
        <v>0</v>
      </c>
      <c r="H1596" s="22">
        <f t="shared" si="49"/>
        <v>0</v>
      </c>
    </row>
    <row r="1597" spans="1:8">
      <c r="A1597" t="s">
        <v>477</v>
      </c>
      <c r="B1597" t="s">
        <v>490</v>
      </c>
      <c r="C1597">
        <v>10480</v>
      </c>
      <c r="D1597" t="s">
        <v>545</v>
      </c>
      <c r="E1597">
        <f>+SUMIFS(Tabla1[cantidad],Tabla1[articulo],C1597,Tabla1[id_item_bodega2],A1597,Tabla1[GRUPO],COMP!B1185)</f>
        <v>0</v>
      </c>
      <c r="F1597">
        <f>+SUMIFS('INV. EDADES'!F:F,'INV. EDADES'!I:I,A1597,'INV. EDADES'!G:G,C1597)</f>
        <v>0</v>
      </c>
      <c r="G1597">
        <f t="shared" si="48"/>
        <v>0</v>
      </c>
      <c r="H1597" s="22">
        <f t="shared" si="49"/>
        <v>0</v>
      </c>
    </row>
    <row r="1598" spans="1:8">
      <c r="A1598" t="s">
        <v>477</v>
      </c>
      <c r="B1598" t="s">
        <v>490</v>
      </c>
      <c r="C1598">
        <v>12359</v>
      </c>
      <c r="D1598" t="s">
        <v>63</v>
      </c>
      <c r="E1598">
        <f>+SUMIFS(Tabla1[cantidad],Tabla1[articulo],C1598,Tabla1[id_item_bodega2],A1598,Tabla1[GRUPO],COMP!B1186)</f>
        <v>0</v>
      </c>
      <c r="F1598">
        <f>+SUMIFS('INV. EDADES'!F:F,'INV. EDADES'!I:I,A1598,'INV. EDADES'!G:G,C1598)</f>
        <v>0</v>
      </c>
      <c r="G1598">
        <f t="shared" si="48"/>
        <v>0</v>
      </c>
      <c r="H1598" s="22">
        <f t="shared" si="49"/>
        <v>0</v>
      </c>
    </row>
    <row r="1599" spans="1:8">
      <c r="A1599" t="s">
        <v>477</v>
      </c>
      <c r="B1599" t="s">
        <v>490</v>
      </c>
      <c r="C1599">
        <v>12380</v>
      </c>
      <c r="D1599" t="s">
        <v>65</v>
      </c>
      <c r="E1599">
        <f>+SUMIFS(Tabla1[cantidad],Tabla1[articulo],C1599,Tabla1[id_item_bodega2],A1599,Tabla1[GRUPO],COMP!B1187)</f>
        <v>0</v>
      </c>
      <c r="F1599">
        <f>+SUMIFS('INV. EDADES'!F:F,'INV. EDADES'!I:I,A1599,'INV. EDADES'!G:G,C1599)</f>
        <v>0</v>
      </c>
      <c r="G1599">
        <f t="shared" si="48"/>
        <v>0</v>
      </c>
      <c r="H1599" s="22">
        <f t="shared" si="49"/>
        <v>0</v>
      </c>
    </row>
    <row r="1600" spans="1:8">
      <c r="A1600" t="s">
        <v>477</v>
      </c>
      <c r="B1600" t="s">
        <v>490</v>
      </c>
      <c r="C1600">
        <v>12459</v>
      </c>
      <c r="D1600" t="s">
        <v>66</v>
      </c>
      <c r="E1600">
        <f>+SUMIFS(Tabla1[cantidad],Tabla1[articulo],C1600,Tabla1[id_item_bodega2],A1600,Tabla1[GRUPO],COMP!B1188)</f>
        <v>0</v>
      </c>
      <c r="F1600">
        <f>+SUMIFS('INV. EDADES'!F:F,'INV. EDADES'!I:I,A1600,'INV. EDADES'!G:G,C1600)</f>
        <v>0</v>
      </c>
      <c r="G1600">
        <f t="shared" si="48"/>
        <v>0</v>
      </c>
      <c r="H1600" s="22">
        <f t="shared" si="49"/>
        <v>0</v>
      </c>
    </row>
    <row r="1601" spans="1:8">
      <c r="A1601" t="s">
        <v>477</v>
      </c>
      <c r="B1601" t="s">
        <v>490</v>
      </c>
      <c r="C1601">
        <v>13480</v>
      </c>
      <c r="D1601" t="s">
        <v>469</v>
      </c>
      <c r="E1601">
        <f>+SUMIFS(Tabla1[cantidad],Tabla1[articulo],C1601,Tabla1[id_item_bodega2],A1601,Tabla1[GRUPO],COMP!B1189)</f>
        <v>0</v>
      </c>
      <c r="F1601">
        <f>+SUMIFS('INV. EDADES'!F:F,'INV. EDADES'!I:I,A1601,'INV. EDADES'!G:G,C1601)</f>
        <v>0</v>
      </c>
      <c r="G1601">
        <f t="shared" si="48"/>
        <v>0</v>
      </c>
      <c r="H1601" s="22">
        <f t="shared" si="49"/>
        <v>0</v>
      </c>
    </row>
    <row r="1602" spans="1:8">
      <c r="A1602" t="s">
        <v>477</v>
      </c>
      <c r="B1602" t="s">
        <v>490</v>
      </c>
      <c r="C1602">
        <v>10204</v>
      </c>
      <c r="D1602" t="s">
        <v>53</v>
      </c>
      <c r="E1602">
        <f>+SUMIFS(Tabla1[cantidad],Tabla1[articulo],C1602,Tabla1[id_item_bodega2],A1602,Tabla1[GRUPO],COMP!B1190)</f>
        <v>0</v>
      </c>
      <c r="F1602">
        <f>+SUMIFS('INV. EDADES'!F:F,'INV. EDADES'!I:I,A1602,'INV. EDADES'!G:G,C1602)</f>
        <v>0</v>
      </c>
      <c r="G1602">
        <f t="shared" ref="G1602:G1665" si="50">+E1602-F1602</f>
        <v>0</v>
      </c>
      <c r="H1602" s="22">
        <f t="shared" ref="H1602:H1665" si="51">IFERROR(+G1602/E1602,0)</f>
        <v>0</v>
      </c>
    </row>
    <row r="1603" spans="1:8">
      <c r="A1603" t="s">
        <v>477</v>
      </c>
      <c r="B1603" t="s">
        <v>490</v>
      </c>
      <c r="C1603">
        <v>13303</v>
      </c>
      <c r="D1603" t="s">
        <v>75</v>
      </c>
      <c r="E1603">
        <f>+SUMIFS(Tabla1[cantidad],Tabla1[articulo],C1603,Tabla1[id_item_bodega2],A1603,Tabla1[GRUPO],COMP!B1191)</f>
        <v>0</v>
      </c>
      <c r="F1603">
        <f>+SUMIFS('INV. EDADES'!F:F,'INV. EDADES'!I:I,A1603,'INV. EDADES'!G:G,C1603)</f>
        <v>0</v>
      </c>
      <c r="G1603">
        <f t="shared" si="50"/>
        <v>0</v>
      </c>
      <c r="H1603" s="22">
        <f t="shared" si="51"/>
        <v>0</v>
      </c>
    </row>
    <row r="1604" spans="1:8">
      <c r="A1604" t="s">
        <v>477</v>
      </c>
      <c r="B1604" t="s">
        <v>490</v>
      </c>
      <c r="C1604">
        <v>13401</v>
      </c>
      <c r="D1604" t="s">
        <v>77</v>
      </c>
      <c r="E1604">
        <f>+SUMIFS(Tabla1[cantidad],Tabla1[articulo],C1604,Tabla1[id_item_bodega2],A1604,Tabla1[GRUPO],COMP!B1192)</f>
        <v>0</v>
      </c>
      <c r="F1604">
        <f>+SUMIFS('INV. EDADES'!F:F,'INV. EDADES'!I:I,A1604,'INV. EDADES'!G:G,C1604)</f>
        <v>0</v>
      </c>
      <c r="G1604">
        <f t="shared" si="50"/>
        <v>0</v>
      </c>
      <c r="H1604" s="22">
        <f t="shared" si="51"/>
        <v>0</v>
      </c>
    </row>
    <row r="1605" spans="1:8">
      <c r="A1605" t="s">
        <v>477</v>
      </c>
      <c r="B1605" t="s">
        <v>490</v>
      </c>
      <c r="C1605">
        <v>100</v>
      </c>
      <c r="D1605" t="s">
        <v>96</v>
      </c>
      <c r="E1605">
        <f>+SUMIFS(Tabla1[cantidad],Tabla1[articulo],C1605,Tabla1[id_item_bodega2],A1605,Tabla1[GRUPO],COMP!B1193)</f>
        <v>0</v>
      </c>
      <c r="F1605">
        <f>+SUMIFS('INV. EDADES'!F:F,'INV. EDADES'!I:I,A1605,'INV. EDADES'!G:G,C1605)</f>
        <v>0</v>
      </c>
      <c r="G1605">
        <f t="shared" si="50"/>
        <v>0</v>
      </c>
      <c r="H1605" s="22">
        <f t="shared" si="51"/>
        <v>0</v>
      </c>
    </row>
    <row r="1606" spans="1:8">
      <c r="A1606" t="s">
        <v>477</v>
      </c>
      <c r="B1606" t="s">
        <v>490</v>
      </c>
      <c r="C1606">
        <v>72501</v>
      </c>
      <c r="D1606" t="s">
        <v>78</v>
      </c>
      <c r="E1606">
        <f>+SUMIFS(Tabla1[cantidad],Tabla1[articulo],C1606,Tabla1[id_item_bodega2],A1606,Tabla1[GRUPO],COMP!B1194)</f>
        <v>0</v>
      </c>
      <c r="F1606">
        <f>+SUMIFS('INV. EDADES'!F:F,'INV. EDADES'!I:I,A1606,'INV. EDADES'!G:G,C1606)</f>
        <v>0</v>
      </c>
      <c r="G1606">
        <f t="shared" si="50"/>
        <v>0</v>
      </c>
      <c r="H1606" s="22">
        <f t="shared" si="51"/>
        <v>0</v>
      </c>
    </row>
    <row r="1607" spans="1:8">
      <c r="A1607" t="s">
        <v>477</v>
      </c>
      <c r="B1607" t="s">
        <v>490</v>
      </c>
      <c r="C1607">
        <v>13368</v>
      </c>
      <c r="D1607" t="s">
        <v>76</v>
      </c>
      <c r="E1607">
        <f>+SUMIFS(Tabla1[cantidad],Tabla1[articulo],C1607,Tabla1[id_item_bodega2],A1607,Tabla1[GRUPO],COMP!B1195)</f>
        <v>0</v>
      </c>
      <c r="F1607">
        <f>+SUMIFS('INV. EDADES'!F:F,'INV. EDADES'!I:I,A1607,'INV. EDADES'!G:G,C1607)</f>
        <v>0</v>
      </c>
      <c r="G1607">
        <f t="shared" si="50"/>
        <v>0</v>
      </c>
      <c r="H1607" s="22">
        <f t="shared" si="51"/>
        <v>0</v>
      </c>
    </row>
    <row r="1608" spans="1:8">
      <c r="A1608" t="s">
        <v>477</v>
      </c>
      <c r="B1608" t="s">
        <v>490</v>
      </c>
      <c r="C1608">
        <v>10104</v>
      </c>
      <c r="D1608" t="s">
        <v>84</v>
      </c>
      <c r="E1608">
        <f>+SUMIFS(Tabla1[cantidad],Tabla1[articulo],C1608,Tabla1[id_item_bodega2],A1608,Tabla1[GRUPO],COMP!B1196)</f>
        <v>0</v>
      </c>
      <c r="F1608">
        <f>+SUMIFS('INV. EDADES'!F:F,'INV. EDADES'!I:I,A1608,'INV. EDADES'!G:G,C1608)</f>
        <v>0</v>
      </c>
      <c r="G1608">
        <f t="shared" si="50"/>
        <v>0</v>
      </c>
      <c r="H1608" s="22">
        <f t="shared" si="51"/>
        <v>0</v>
      </c>
    </row>
    <row r="1609" spans="1:8">
      <c r="A1609" t="s">
        <v>477</v>
      </c>
      <c r="B1609" t="s">
        <v>490</v>
      </c>
      <c r="C1609">
        <v>300</v>
      </c>
      <c r="D1609" t="s">
        <v>99</v>
      </c>
      <c r="E1609">
        <f>+SUMIFS(Tabla1[cantidad],Tabla1[articulo],C1609,Tabla1[id_item_bodega2],A1609,Tabla1[GRUPO],COMP!B1197)</f>
        <v>0</v>
      </c>
      <c r="F1609">
        <f>+SUMIFS('INV. EDADES'!F:F,'INV. EDADES'!I:I,A1609,'INV. EDADES'!G:G,C1609)</f>
        <v>0</v>
      </c>
      <c r="G1609">
        <f t="shared" si="50"/>
        <v>0</v>
      </c>
      <c r="H1609" s="22">
        <f t="shared" si="51"/>
        <v>0</v>
      </c>
    </row>
    <row r="1610" spans="1:8">
      <c r="A1610" t="s">
        <v>477</v>
      </c>
      <c r="B1610" t="s">
        <v>490</v>
      </c>
      <c r="C1610">
        <v>52378</v>
      </c>
      <c r="D1610" t="s">
        <v>69</v>
      </c>
      <c r="E1610">
        <f>+SUMIFS(Tabla1[cantidad],Tabla1[articulo],C1610,Tabla1[id_item_bodega2],A1610,Tabla1[GRUPO],COMP!B1198)</f>
        <v>0</v>
      </c>
      <c r="F1610">
        <f>+SUMIFS('INV. EDADES'!F:F,'INV. EDADES'!I:I,A1610,'INV. EDADES'!G:G,C1610)</f>
        <v>0</v>
      </c>
      <c r="G1610">
        <f t="shared" si="50"/>
        <v>0</v>
      </c>
      <c r="H1610" s="22">
        <f t="shared" si="51"/>
        <v>0</v>
      </c>
    </row>
    <row r="1611" spans="1:8">
      <c r="A1611" t="s">
        <v>477</v>
      </c>
      <c r="B1611" t="s">
        <v>490</v>
      </c>
      <c r="C1611">
        <v>10203</v>
      </c>
      <c r="D1611" t="s">
        <v>29</v>
      </c>
      <c r="E1611">
        <f>+SUMIFS(Tabla1[cantidad],Tabla1[articulo],C1611,Tabla1[id_item_bodega2],A1611,Tabla1[GRUPO],COMP!B1199)</f>
        <v>0</v>
      </c>
      <c r="F1611">
        <f>+SUMIFS('INV. EDADES'!F:F,'INV. EDADES'!I:I,A1611,'INV. EDADES'!G:G,C1611)</f>
        <v>0</v>
      </c>
      <c r="G1611">
        <f t="shared" si="50"/>
        <v>0</v>
      </c>
      <c r="H1611" s="22">
        <f t="shared" si="51"/>
        <v>0</v>
      </c>
    </row>
    <row r="1612" spans="1:8">
      <c r="A1612" t="s">
        <v>477</v>
      </c>
      <c r="B1612" t="s">
        <v>490</v>
      </c>
      <c r="C1612">
        <v>12370</v>
      </c>
      <c r="D1612" t="s">
        <v>64</v>
      </c>
      <c r="E1612">
        <f>+SUMIFS(Tabla1[cantidad],Tabla1[articulo],C1612,Tabla1[id_item_bodega2],A1612,Tabla1[GRUPO],COMP!B1200)</f>
        <v>0</v>
      </c>
      <c r="F1612">
        <f>+SUMIFS('INV. EDADES'!F:F,'INV. EDADES'!I:I,A1612,'INV. EDADES'!G:G,C1612)</f>
        <v>0</v>
      </c>
      <c r="G1612">
        <f t="shared" si="50"/>
        <v>0</v>
      </c>
      <c r="H1612" s="22">
        <f t="shared" si="51"/>
        <v>0</v>
      </c>
    </row>
    <row r="1613" spans="1:8">
      <c r="A1613" t="s">
        <v>477</v>
      </c>
      <c r="B1613" t="s">
        <v>490</v>
      </c>
      <c r="C1613">
        <v>52377</v>
      </c>
      <c r="D1613" t="s">
        <v>134</v>
      </c>
      <c r="E1613">
        <f>+SUMIFS(Tabla1[cantidad],Tabla1[articulo],C1613,Tabla1[id_item_bodega2],A1613,Tabla1[GRUPO],COMP!B1201)</f>
        <v>0</v>
      </c>
      <c r="F1613">
        <f>+SUMIFS('INV. EDADES'!F:F,'INV. EDADES'!I:I,A1613,'INV. EDADES'!G:G,C1613)</f>
        <v>0</v>
      </c>
      <c r="G1613">
        <f t="shared" si="50"/>
        <v>0</v>
      </c>
      <c r="H1613" s="22">
        <f t="shared" si="51"/>
        <v>0</v>
      </c>
    </row>
    <row r="1614" spans="1:8">
      <c r="A1614" t="s">
        <v>477</v>
      </c>
      <c r="B1614" t="s">
        <v>490</v>
      </c>
      <c r="C1614">
        <v>10306</v>
      </c>
      <c r="D1614" t="s">
        <v>226</v>
      </c>
      <c r="E1614">
        <f>+SUMIFS(Tabla1[cantidad],Tabla1[articulo],C1614,Tabla1[id_item_bodega2],A1614,Tabla1[GRUPO],COMP!B1202)</f>
        <v>0</v>
      </c>
      <c r="F1614">
        <f>+SUMIFS('INV. EDADES'!F:F,'INV. EDADES'!I:I,A1614,'INV. EDADES'!G:G,C1614)</f>
        <v>0</v>
      </c>
      <c r="G1614">
        <f t="shared" si="50"/>
        <v>0</v>
      </c>
      <c r="H1614" s="22">
        <f t="shared" si="51"/>
        <v>0</v>
      </c>
    </row>
    <row r="1615" spans="1:8">
      <c r="A1615" t="s">
        <v>477</v>
      </c>
      <c r="B1615" t="s">
        <v>490</v>
      </c>
      <c r="C1615">
        <v>10311</v>
      </c>
      <c r="D1615" t="s">
        <v>467</v>
      </c>
      <c r="E1615">
        <f>+SUMIFS(Tabla1[cantidad],Tabla1[articulo],C1615,Tabla1[id_item_bodega2],A1615,Tabla1[GRUPO],COMP!B1203)</f>
        <v>0</v>
      </c>
      <c r="F1615">
        <f>+SUMIFS('INV. EDADES'!F:F,'INV. EDADES'!I:I,A1615,'INV. EDADES'!G:G,C1615)</f>
        <v>0</v>
      </c>
      <c r="G1615">
        <f t="shared" si="50"/>
        <v>0</v>
      </c>
      <c r="H1615" s="22">
        <f t="shared" si="51"/>
        <v>0</v>
      </c>
    </row>
    <row r="1616" spans="1:8">
      <c r="A1616" t="s">
        <v>477</v>
      </c>
      <c r="B1616" t="s">
        <v>490</v>
      </c>
      <c r="C1616">
        <v>10472</v>
      </c>
      <c r="D1616" t="s">
        <v>40</v>
      </c>
      <c r="E1616">
        <f>+SUMIFS(Tabla1[cantidad],Tabla1[articulo],C1616,Tabla1[id_item_bodega2],A1616,Tabla1[GRUPO],COMP!B1204)</f>
        <v>0</v>
      </c>
      <c r="F1616">
        <f>+SUMIFS('INV. EDADES'!F:F,'INV. EDADES'!I:I,A1616,'INV. EDADES'!G:G,C1616)</f>
        <v>0</v>
      </c>
      <c r="G1616">
        <f t="shared" si="50"/>
        <v>0</v>
      </c>
      <c r="H1616" s="22">
        <f t="shared" si="51"/>
        <v>0</v>
      </c>
    </row>
    <row r="1617" spans="1:8">
      <c r="A1617" t="s">
        <v>477</v>
      </c>
      <c r="B1617" t="s">
        <v>490</v>
      </c>
      <c r="C1617">
        <v>13359</v>
      </c>
      <c r="D1617" t="s">
        <v>468</v>
      </c>
      <c r="E1617">
        <f>+SUMIFS(Tabla1[cantidad],Tabla1[articulo],C1617,Tabla1[id_item_bodega2],A1617,Tabla1[GRUPO],COMP!B1205)</f>
        <v>0</v>
      </c>
      <c r="F1617">
        <f>+SUMIFS('INV. EDADES'!F:F,'INV. EDADES'!I:I,A1617,'INV. EDADES'!G:G,C1617)</f>
        <v>0</v>
      </c>
      <c r="G1617">
        <f t="shared" si="50"/>
        <v>0</v>
      </c>
      <c r="H1617" s="22">
        <f t="shared" si="51"/>
        <v>0</v>
      </c>
    </row>
    <row r="1618" spans="1:8">
      <c r="A1618" t="s">
        <v>477</v>
      </c>
      <c r="B1618" t="s">
        <v>490</v>
      </c>
      <c r="C1618">
        <v>13503</v>
      </c>
      <c r="D1618" t="s">
        <v>470</v>
      </c>
      <c r="E1618">
        <f>+SUMIFS(Tabla1[cantidad],Tabla1[articulo],C1618,Tabla1[id_item_bodega2],A1618,Tabla1[GRUPO],COMP!B1206)</f>
        <v>0</v>
      </c>
      <c r="F1618">
        <f>+SUMIFS('INV. EDADES'!F:F,'INV. EDADES'!I:I,A1618,'INV. EDADES'!G:G,C1618)</f>
        <v>0</v>
      </c>
      <c r="G1618">
        <f t="shared" si="50"/>
        <v>0</v>
      </c>
      <c r="H1618" s="22">
        <f t="shared" si="51"/>
        <v>0</v>
      </c>
    </row>
    <row r="1619" spans="1:8">
      <c r="A1619" t="s">
        <v>477</v>
      </c>
      <c r="B1619" t="s">
        <v>490</v>
      </c>
      <c r="C1619">
        <v>13403</v>
      </c>
      <c r="D1619" t="s">
        <v>428</v>
      </c>
      <c r="E1619">
        <f>+SUMIFS(Tabla1[cantidad],Tabla1[articulo],C1619,Tabla1[id_item_bodega2],A1619,Tabla1[GRUPO],COMP!B1207)</f>
        <v>0</v>
      </c>
      <c r="F1619">
        <f>+SUMIFS('INV. EDADES'!F:F,'INV. EDADES'!I:I,A1619,'INV. EDADES'!G:G,C1619)</f>
        <v>0</v>
      </c>
      <c r="G1619">
        <f t="shared" si="50"/>
        <v>0</v>
      </c>
      <c r="H1619" s="22">
        <f t="shared" si="51"/>
        <v>0</v>
      </c>
    </row>
    <row r="1620" spans="1:8">
      <c r="A1620" t="s">
        <v>477</v>
      </c>
      <c r="B1620" t="s">
        <v>490</v>
      </c>
      <c r="C1620">
        <v>10101</v>
      </c>
      <c r="D1620" t="s">
        <v>536</v>
      </c>
      <c r="E1620">
        <f>+SUMIFS(Tabla1[cantidad],Tabla1[articulo],C1620,Tabla1[id_item_bodega2],A1620,Tabla1[GRUPO],COMP!B1208)</f>
        <v>0</v>
      </c>
      <c r="F1620">
        <f>+SUMIFS('INV. EDADES'!F:F,'INV. EDADES'!I:I,A1620,'INV. EDADES'!G:G,C1620)</f>
        <v>0</v>
      </c>
      <c r="G1620">
        <f t="shared" si="50"/>
        <v>0</v>
      </c>
      <c r="H1620" s="22">
        <f t="shared" si="51"/>
        <v>0</v>
      </c>
    </row>
    <row r="1621" spans="1:8">
      <c r="A1621" t="s">
        <v>477</v>
      </c>
      <c r="B1621" t="s">
        <v>490</v>
      </c>
      <c r="C1621">
        <v>10201</v>
      </c>
      <c r="D1621" t="s">
        <v>27</v>
      </c>
      <c r="E1621">
        <f>+SUMIFS(Tabla1[cantidad],Tabla1[articulo],C1621,Tabla1[id_item_bodega2],A1621,Tabla1[GRUPO],COMP!B1209)</f>
        <v>0</v>
      </c>
      <c r="F1621">
        <f>+SUMIFS('INV. EDADES'!F:F,'INV. EDADES'!I:I,A1621,'INV. EDADES'!G:G,C1621)</f>
        <v>0</v>
      </c>
      <c r="G1621">
        <f t="shared" si="50"/>
        <v>0</v>
      </c>
      <c r="H1621" s="22">
        <f t="shared" si="51"/>
        <v>0</v>
      </c>
    </row>
    <row r="1622" spans="1:8">
      <c r="A1622" t="s">
        <v>477</v>
      </c>
      <c r="B1622" t="s">
        <v>490</v>
      </c>
      <c r="C1622">
        <v>73501</v>
      </c>
      <c r="D1622" t="s">
        <v>425</v>
      </c>
      <c r="E1622">
        <f>+SUMIFS(Tabla1[cantidad],Tabla1[articulo],C1622,Tabla1[id_item_bodega2],A1622,Tabla1[GRUPO],COMP!B1210)</f>
        <v>0</v>
      </c>
      <c r="F1622">
        <f>+SUMIFS('INV. EDADES'!F:F,'INV. EDADES'!I:I,A1622,'INV. EDADES'!G:G,C1622)</f>
        <v>0</v>
      </c>
      <c r="G1622">
        <f t="shared" si="50"/>
        <v>0</v>
      </c>
      <c r="H1622" s="22">
        <f t="shared" si="51"/>
        <v>0</v>
      </c>
    </row>
    <row r="1623" spans="1:8">
      <c r="A1623" t="s">
        <v>477</v>
      </c>
      <c r="B1623" t="s">
        <v>490</v>
      </c>
      <c r="C1623">
        <v>76501</v>
      </c>
      <c r="D1623" t="s">
        <v>589</v>
      </c>
      <c r="E1623">
        <f>+SUMIFS(Tabla1[cantidad],Tabla1[articulo],C1623,Tabla1[id_item_bodega2],A1623,Tabla1[GRUPO],COMP!B1211)</f>
        <v>0</v>
      </c>
      <c r="F1623">
        <f>+SUMIFS('INV. EDADES'!F:F,'INV. EDADES'!I:I,A1623,'INV. EDADES'!G:G,C1623)</f>
        <v>0</v>
      </c>
      <c r="G1623">
        <f t="shared" si="50"/>
        <v>0</v>
      </c>
      <c r="H1623" s="22">
        <f t="shared" si="51"/>
        <v>0</v>
      </c>
    </row>
    <row r="1624" spans="1:8">
      <c r="A1624" t="s">
        <v>477</v>
      </c>
      <c r="B1624" t="s">
        <v>490</v>
      </c>
      <c r="C1624">
        <v>76601</v>
      </c>
      <c r="D1624" t="s">
        <v>590</v>
      </c>
      <c r="E1624">
        <f>+SUMIFS(Tabla1[cantidad],Tabla1[articulo],C1624,Tabla1[id_item_bodega2],A1624,Tabla1[GRUPO],COMP!B1212)</f>
        <v>0</v>
      </c>
      <c r="F1624">
        <f>+SUMIFS('INV. EDADES'!F:F,'INV. EDADES'!I:I,A1624,'INV. EDADES'!G:G,C1624)</f>
        <v>0</v>
      </c>
      <c r="G1624">
        <f t="shared" si="50"/>
        <v>0</v>
      </c>
      <c r="H1624" s="22">
        <f t="shared" si="51"/>
        <v>0</v>
      </c>
    </row>
    <row r="1625" spans="1:8">
      <c r="A1625" t="s">
        <v>477</v>
      </c>
      <c r="B1625" t="s">
        <v>490</v>
      </c>
      <c r="C1625">
        <v>76701</v>
      </c>
      <c r="D1625" t="s">
        <v>588</v>
      </c>
      <c r="E1625">
        <f>+SUMIFS(Tabla1[cantidad],Tabla1[articulo],C1625,Tabla1[id_item_bodega2],A1625,Tabla1[GRUPO],COMP!B1213)</f>
        <v>0</v>
      </c>
      <c r="F1625">
        <f>+SUMIFS('INV. EDADES'!F:F,'INV. EDADES'!I:I,A1625,'INV. EDADES'!G:G,C1625)</f>
        <v>0</v>
      </c>
      <c r="G1625">
        <f t="shared" si="50"/>
        <v>0</v>
      </c>
      <c r="H1625" s="22">
        <f t="shared" si="51"/>
        <v>0</v>
      </c>
    </row>
    <row r="1626" spans="1:8">
      <c r="A1626" t="s">
        <v>477</v>
      </c>
      <c r="B1626" t="s">
        <v>490</v>
      </c>
      <c r="C1626">
        <v>77101</v>
      </c>
      <c r="D1626" t="s">
        <v>567</v>
      </c>
      <c r="E1626">
        <f>+SUMIFS(Tabla1[cantidad],Tabla1[articulo],C1626,Tabla1[id_item_bodega2],A1626,Tabla1[GRUPO],COMP!B1214)</f>
        <v>0</v>
      </c>
      <c r="F1626">
        <f>+SUMIFS('INV. EDADES'!F:F,'INV. EDADES'!I:I,A1626,'INV. EDADES'!G:G,C1626)</f>
        <v>0</v>
      </c>
      <c r="G1626">
        <f t="shared" si="50"/>
        <v>0</v>
      </c>
      <c r="H1626" s="22">
        <f t="shared" si="51"/>
        <v>0</v>
      </c>
    </row>
    <row r="1627" spans="1:8">
      <c r="A1627" t="s">
        <v>477</v>
      </c>
      <c r="B1627" t="s">
        <v>490</v>
      </c>
      <c r="C1627">
        <v>78001</v>
      </c>
      <c r="D1627" t="s">
        <v>571</v>
      </c>
      <c r="E1627">
        <f>+SUMIFS(Tabla1[cantidad],Tabla1[articulo],C1627,Tabla1[id_item_bodega2],A1627,Tabla1[GRUPO],COMP!B1215)</f>
        <v>0</v>
      </c>
      <c r="F1627">
        <f>+SUMIFS('INV. EDADES'!F:F,'INV. EDADES'!I:I,A1627,'INV. EDADES'!G:G,C1627)</f>
        <v>0</v>
      </c>
      <c r="G1627">
        <f t="shared" si="50"/>
        <v>0</v>
      </c>
      <c r="H1627" s="22">
        <f t="shared" si="51"/>
        <v>0</v>
      </c>
    </row>
    <row r="1628" spans="1:8">
      <c r="A1628" t="s">
        <v>477</v>
      </c>
      <c r="B1628" t="s">
        <v>490</v>
      </c>
      <c r="C1628">
        <v>10369</v>
      </c>
      <c r="D1628" t="s">
        <v>61</v>
      </c>
      <c r="E1628">
        <f>+SUMIFS(Tabla1[cantidad],Tabla1[articulo],C1628,Tabla1[id_item_bodega2],A1628,Tabla1[GRUPO],COMP!B1216)</f>
        <v>0</v>
      </c>
      <c r="F1628">
        <f>+SUMIFS('INV. EDADES'!F:F,'INV. EDADES'!I:I,A1628,'INV. EDADES'!G:G,C1628)</f>
        <v>0</v>
      </c>
      <c r="G1628">
        <f t="shared" si="50"/>
        <v>0</v>
      </c>
      <c r="H1628" s="22">
        <f t="shared" si="51"/>
        <v>0</v>
      </c>
    </row>
    <row r="1629" spans="1:8">
      <c r="A1629" t="s">
        <v>477</v>
      </c>
      <c r="B1629" t="s">
        <v>490</v>
      </c>
      <c r="C1629">
        <v>12270</v>
      </c>
      <c r="D1629" t="s">
        <v>62</v>
      </c>
      <c r="E1629">
        <f>+SUMIFS(Tabla1[cantidad],Tabla1[articulo],C1629,Tabla1[id_item_bodega2],A1629,Tabla1[GRUPO],COMP!B1217)</f>
        <v>0</v>
      </c>
      <c r="F1629">
        <f>+SUMIFS('INV. EDADES'!F:F,'INV. EDADES'!I:I,A1629,'INV. EDADES'!G:G,C1629)</f>
        <v>0</v>
      </c>
      <c r="G1629">
        <f t="shared" si="50"/>
        <v>0</v>
      </c>
      <c r="H1629" s="22">
        <f t="shared" si="51"/>
        <v>0</v>
      </c>
    </row>
    <row r="1630" spans="1:8">
      <c r="A1630" t="s">
        <v>477</v>
      </c>
      <c r="B1630" t="s">
        <v>490</v>
      </c>
      <c r="C1630">
        <v>12480</v>
      </c>
      <c r="D1630" t="s">
        <v>67</v>
      </c>
      <c r="E1630">
        <f>+SUMIFS(Tabla1[cantidad],Tabla1[articulo],C1630,Tabla1[id_item_bodega2],A1630,Tabla1[GRUPO],COMP!B1218)</f>
        <v>0</v>
      </c>
      <c r="F1630">
        <f>+SUMIFS('INV. EDADES'!F:F,'INV. EDADES'!I:I,A1630,'INV. EDADES'!G:G,C1630)</f>
        <v>0</v>
      </c>
      <c r="G1630">
        <f t="shared" si="50"/>
        <v>0</v>
      </c>
      <c r="H1630" s="22">
        <f t="shared" si="51"/>
        <v>0</v>
      </c>
    </row>
    <row r="1631" spans="1:8">
      <c r="A1631" t="s">
        <v>477</v>
      </c>
      <c r="B1631" t="s">
        <v>490</v>
      </c>
      <c r="C1631">
        <v>14459</v>
      </c>
      <c r="D1631" t="s">
        <v>68</v>
      </c>
      <c r="E1631">
        <f>+SUMIFS(Tabla1[cantidad],Tabla1[articulo],C1631,Tabla1[id_item_bodega2],A1631,Tabla1[GRUPO],COMP!B1219)</f>
        <v>0</v>
      </c>
      <c r="F1631">
        <f>+SUMIFS('INV. EDADES'!F:F,'INV. EDADES'!I:I,A1631,'INV. EDADES'!G:G,C1631)</f>
        <v>0</v>
      </c>
      <c r="G1631">
        <f t="shared" si="50"/>
        <v>0</v>
      </c>
      <c r="H1631" s="22">
        <f t="shared" si="51"/>
        <v>0</v>
      </c>
    </row>
    <row r="1632" spans="1:8">
      <c r="A1632" t="s">
        <v>477</v>
      </c>
      <c r="B1632" t="s">
        <v>490</v>
      </c>
      <c r="C1632">
        <v>14311</v>
      </c>
      <c r="D1632" t="s">
        <v>45</v>
      </c>
      <c r="E1632">
        <f>+SUMIFS(Tabla1[cantidad],Tabla1[articulo],C1632,Tabla1[id_item_bodega2],A1632,Tabla1[GRUPO],COMP!B1220)</f>
        <v>0</v>
      </c>
      <c r="F1632">
        <f>+SUMIFS('INV. EDADES'!F:F,'INV. EDADES'!I:I,A1632,'INV. EDADES'!G:G,C1632)</f>
        <v>0</v>
      </c>
      <c r="G1632">
        <f t="shared" si="50"/>
        <v>0</v>
      </c>
      <c r="H1632" s="22">
        <f t="shared" si="51"/>
        <v>0</v>
      </c>
    </row>
    <row r="1633" spans="1:8">
      <c r="A1633" t="s">
        <v>477</v>
      </c>
      <c r="B1633" t="s">
        <v>490</v>
      </c>
      <c r="C1633">
        <v>10410</v>
      </c>
      <c r="D1633" t="s">
        <v>452</v>
      </c>
      <c r="E1633">
        <f>+SUMIFS(Tabla1[cantidad],Tabla1[articulo],C1633,Tabla1[id_item_bodega2],A1633,Tabla1[GRUPO],COMP!B1221)</f>
        <v>0</v>
      </c>
      <c r="F1633">
        <f>+SUMIFS('INV. EDADES'!F:F,'INV. EDADES'!I:I,A1633,'INV. EDADES'!G:G,C1633)</f>
        <v>0</v>
      </c>
      <c r="G1633">
        <f t="shared" si="50"/>
        <v>0</v>
      </c>
      <c r="H1633" s="22">
        <f t="shared" si="51"/>
        <v>0</v>
      </c>
    </row>
    <row r="1634" spans="1:8">
      <c r="A1634" t="s">
        <v>477</v>
      </c>
      <c r="B1634" t="s">
        <v>490</v>
      </c>
      <c r="C1634">
        <v>10268</v>
      </c>
      <c r="D1634" t="s">
        <v>427</v>
      </c>
      <c r="E1634">
        <f>+SUMIFS(Tabla1[cantidad],Tabla1[articulo],C1634,Tabla1[id_item_bodega2],A1634,Tabla1[GRUPO],COMP!B1222)</f>
        <v>0</v>
      </c>
      <c r="F1634">
        <f>+SUMIFS('INV. EDADES'!F:F,'INV. EDADES'!I:I,A1634,'INV. EDADES'!G:G,C1634)</f>
        <v>0</v>
      </c>
      <c r="G1634">
        <f t="shared" si="50"/>
        <v>0</v>
      </c>
      <c r="H1634" s="22">
        <f t="shared" si="51"/>
        <v>0</v>
      </c>
    </row>
    <row r="1635" spans="1:8">
      <c r="A1635" t="s">
        <v>477</v>
      </c>
      <c r="B1635" t="s">
        <v>490</v>
      </c>
      <c r="C1635">
        <v>14348</v>
      </c>
      <c r="D1635" t="s">
        <v>46</v>
      </c>
      <c r="E1635">
        <f>+SUMIFS(Tabla1[cantidad],Tabla1[articulo],C1635,Tabla1[id_item_bodega2],A1635,Tabla1[GRUPO],COMP!B1223)</f>
        <v>0</v>
      </c>
      <c r="F1635">
        <f>+SUMIFS('INV. EDADES'!F:F,'INV. EDADES'!I:I,A1635,'INV. EDADES'!G:G,C1635)</f>
        <v>0</v>
      </c>
      <c r="G1635">
        <f t="shared" si="50"/>
        <v>0</v>
      </c>
      <c r="H1635" s="22">
        <f t="shared" si="51"/>
        <v>0</v>
      </c>
    </row>
    <row r="1636" spans="1:8">
      <c r="A1636" t="s">
        <v>477</v>
      </c>
      <c r="B1636" t="s">
        <v>490</v>
      </c>
      <c r="C1636">
        <v>10503</v>
      </c>
      <c r="D1636" t="s">
        <v>487</v>
      </c>
      <c r="E1636">
        <f>+SUMIFS(Tabla1[cantidad],Tabla1[articulo],C1636,Tabla1[id_item_bodega2],A1636,Tabla1[GRUPO],COMP!B1224)</f>
        <v>0</v>
      </c>
      <c r="F1636">
        <f>+SUMIFS('INV. EDADES'!F:F,'INV. EDADES'!I:I,A1636,'INV. EDADES'!G:G,C1636)</f>
        <v>0</v>
      </c>
      <c r="G1636">
        <f t="shared" si="50"/>
        <v>0</v>
      </c>
      <c r="H1636" s="22">
        <f t="shared" si="51"/>
        <v>0</v>
      </c>
    </row>
    <row r="1637" spans="1:8">
      <c r="A1637" t="s">
        <v>477</v>
      </c>
      <c r="B1637" t="s">
        <v>490</v>
      </c>
      <c r="C1637">
        <v>10473</v>
      </c>
      <c r="D1637" t="s">
        <v>544</v>
      </c>
      <c r="E1637">
        <f>+SUMIFS(Tabla1[cantidad],Tabla1[articulo],C1637,Tabla1[id_item_bodega2],A1637,Tabla1[GRUPO],COMP!B1225)</f>
        <v>0</v>
      </c>
      <c r="F1637">
        <f>+SUMIFS('INV. EDADES'!F:F,'INV. EDADES'!I:I,A1637,'INV. EDADES'!G:G,C1637)</f>
        <v>0</v>
      </c>
      <c r="G1637">
        <f t="shared" si="50"/>
        <v>0</v>
      </c>
      <c r="H1637" s="22">
        <f t="shared" si="51"/>
        <v>0</v>
      </c>
    </row>
    <row r="1638" spans="1:8">
      <c r="A1638" t="s">
        <v>477</v>
      </c>
      <c r="B1638" t="s">
        <v>490</v>
      </c>
      <c r="C1638">
        <v>12306</v>
      </c>
      <c r="D1638" t="s">
        <v>579</v>
      </c>
      <c r="E1638">
        <f>+SUMIFS(Tabla1[cantidad],Tabla1[articulo],C1638,Tabla1[id_item_bodega2],A1638,Tabla1[GRUPO],COMP!B1226)</f>
        <v>0</v>
      </c>
      <c r="F1638">
        <f>+SUMIFS('INV. EDADES'!F:F,'INV. EDADES'!I:I,A1638,'INV. EDADES'!G:G,C1638)</f>
        <v>0</v>
      </c>
      <c r="G1638">
        <f t="shared" si="50"/>
        <v>0</v>
      </c>
      <c r="H1638" s="22">
        <f t="shared" si="51"/>
        <v>0</v>
      </c>
    </row>
    <row r="1639" spans="1:8">
      <c r="A1639" t="s">
        <v>477</v>
      </c>
      <c r="B1639" t="s">
        <v>490</v>
      </c>
      <c r="C1639">
        <v>12347</v>
      </c>
      <c r="D1639" t="s">
        <v>74</v>
      </c>
      <c r="E1639">
        <f>+SUMIFS(Tabla1[cantidad],Tabla1[articulo],C1639,Tabla1[id_item_bodega2],A1639,Tabla1[GRUPO],COMP!B1227)</f>
        <v>0</v>
      </c>
      <c r="F1639">
        <f>+SUMIFS('INV. EDADES'!F:F,'INV. EDADES'!I:I,A1639,'INV. EDADES'!G:G,C1639)</f>
        <v>0</v>
      </c>
      <c r="G1639">
        <f t="shared" si="50"/>
        <v>0</v>
      </c>
      <c r="H1639" s="22">
        <f t="shared" si="51"/>
        <v>0</v>
      </c>
    </row>
    <row r="1640" spans="1:8">
      <c r="A1640" t="s">
        <v>477</v>
      </c>
      <c r="B1640" t="s">
        <v>490</v>
      </c>
      <c r="C1640">
        <v>13311</v>
      </c>
      <c r="D1640" t="s">
        <v>580</v>
      </c>
      <c r="E1640">
        <f>+SUMIFS(Tabla1[cantidad],Tabla1[articulo],C1640,Tabla1[id_item_bodega2],A1640,Tabla1[GRUPO],COMP!B1228)</f>
        <v>0</v>
      </c>
      <c r="F1640">
        <f>+SUMIFS('INV. EDADES'!F:F,'INV. EDADES'!I:I,A1640,'INV. EDADES'!G:G,C1640)</f>
        <v>0</v>
      </c>
      <c r="G1640">
        <f t="shared" si="50"/>
        <v>0</v>
      </c>
      <c r="H1640" s="22">
        <f t="shared" si="51"/>
        <v>0</v>
      </c>
    </row>
    <row r="1641" spans="1:8">
      <c r="A1641" t="s">
        <v>477</v>
      </c>
      <c r="B1641" t="s">
        <v>490</v>
      </c>
      <c r="C1641">
        <v>10305</v>
      </c>
      <c r="D1641" t="s">
        <v>537</v>
      </c>
      <c r="E1641">
        <f>+SUMIFS(Tabla1[cantidad],Tabla1[articulo],C1641,Tabla1[id_item_bodega2],A1641,Tabla1[GRUPO],COMP!B1229)</f>
        <v>0</v>
      </c>
      <c r="F1641">
        <f>+SUMIFS('INV. EDADES'!F:F,'INV. EDADES'!I:I,A1641,'INV. EDADES'!G:G,C1641)</f>
        <v>0</v>
      </c>
      <c r="G1641">
        <f t="shared" si="50"/>
        <v>0</v>
      </c>
      <c r="H1641" s="22">
        <f t="shared" si="51"/>
        <v>0</v>
      </c>
    </row>
    <row r="1642" spans="1:8">
      <c r="A1642" t="s">
        <v>477</v>
      </c>
      <c r="B1642" t="s">
        <v>490</v>
      </c>
      <c r="C1642">
        <v>10389</v>
      </c>
      <c r="D1642" t="s">
        <v>71</v>
      </c>
      <c r="E1642">
        <f>+SUMIFS(Tabla1[cantidad],Tabla1[articulo],C1642,Tabla1[id_item_bodega2],A1642,Tabla1[GRUPO],COMP!B1230)</f>
        <v>0</v>
      </c>
      <c r="F1642">
        <f>+SUMIFS('INV. EDADES'!F:F,'INV. EDADES'!I:I,A1642,'INV. EDADES'!G:G,C1642)</f>
        <v>0</v>
      </c>
      <c r="G1642">
        <f t="shared" si="50"/>
        <v>0</v>
      </c>
      <c r="H1642" s="22">
        <f t="shared" si="51"/>
        <v>0</v>
      </c>
    </row>
    <row r="1643" spans="1:8">
      <c r="A1643" t="s">
        <v>477</v>
      </c>
      <c r="B1643" t="s">
        <v>490</v>
      </c>
      <c r="C1643">
        <v>10405</v>
      </c>
      <c r="D1643" t="s">
        <v>542</v>
      </c>
      <c r="E1643">
        <f>+SUMIFS(Tabla1[cantidad],Tabla1[articulo],C1643,Tabla1[id_item_bodega2],A1643,Tabla1[GRUPO],COMP!B1231)</f>
        <v>0</v>
      </c>
      <c r="F1643">
        <f>+SUMIFS('INV. EDADES'!F:F,'INV. EDADES'!I:I,A1643,'INV. EDADES'!G:G,C1643)</f>
        <v>0</v>
      </c>
      <c r="G1643">
        <f t="shared" si="50"/>
        <v>0</v>
      </c>
      <c r="H1643" s="22">
        <f t="shared" si="51"/>
        <v>0</v>
      </c>
    </row>
    <row r="1644" spans="1:8">
      <c r="A1644" t="s">
        <v>477</v>
      </c>
      <c r="B1644" t="s">
        <v>490</v>
      </c>
      <c r="C1644">
        <v>10490</v>
      </c>
      <c r="D1644" t="s">
        <v>476</v>
      </c>
      <c r="E1644">
        <f>+SUMIFS(Tabla1[cantidad],Tabla1[articulo],C1644,Tabla1[id_item_bodega2],A1644,Tabla1[GRUPO],COMP!B1232)</f>
        <v>0</v>
      </c>
      <c r="F1644">
        <f>+SUMIFS('INV. EDADES'!F:F,'INV. EDADES'!I:I,A1644,'INV. EDADES'!G:G,C1644)</f>
        <v>0</v>
      </c>
      <c r="G1644">
        <f t="shared" si="50"/>
        <v>0</v>
      </c>
      <c r="H1644" s="22">
        <f t="shared" si="51"/>
        <v>0</v>
      </c>
    </row>
    <row r="1645" spans="1:8">
      <c r="A1645" t="s">
        <v>477</v>
      </c>
      <c r="B1645" t="s">
        <v>490</v>
      </c>
      <c r="C1645">
        <v>10488</v>
      </c>
      <c r="D1645" t="s">
        <v>607</v>
      </c>
      <c r="E1645">
        <f>+SUMIFS(Tabla1[cantidad],Tabla1[articulo],C1645,Tabla1[id_item_bodega2],A1645,Tabla1[GRUPO],COMP!B1233)</f>
        <v>0</v>
      </c>
      <c r="F1645">
        <f>+SUMIFS('INV. EDADES'!F:F,'INV. EDADES'!I:I,A1645,'INV. EDADES'!G:G,C1645)</f>
        <v>0</v>
      </c>
      <c r="G1645">
        <f t="shared" si="50"/>
        <v>0</v>
      </c>
      <c r="H1645" s="22">
        <f t="shared" si="51"/>
        <v>0</v>
      </c>
    </row>
    <row r="1646" spans="1:8">
      <c r="A1646" t="s">
        <v>477</v>
      </c>
      <c r="B1646" t="s">
        <v>490</v>
      </c>
      <c r="C1646">
        <v>10312</v>
      </c>
      <c r="D1646" t="s">
        <v>540</v>
      </c>
      <c r="E1646">
        <f>+SUMIFS(Tabla1[cantidad],Tabla1[articulo],C1646,Tabla1[id_item_bodega2],A1646,Tabla1[GRUPO],COMP!B1234)</f>
        <v>0</v>
      </c>
      <c r="F1646">
        <f>+SUMIFS('INV. EDADES'!F:F,'INV. EDADES'!I:I,A1646,'INV. EDADES'!G:G,C1646)</f>
        <v>0</v>
      </c>
      <c r="G1646">
        <f t="shared" si="50"/>
        <v>0</v>
      </c>
      <c r="H1646" s="22">
        <f t="shared" si="51"/>
        <v>0</v>
      </c>
    </row>
    <row r="1647" spans="1:8">
      <c r="A1647" t="s">
        <v>477</v>
      </c>
      <c r="B1647" t="s">
        <v>490</v>
      </c>
      <c r="C1647">
        <v>10589</v>
      </c>
      <c r="D1647" t="s">
        <v>73</v>
      </c>
      <c r="E1647">
        <f>+SUMIFS(Tabla1[cantidad],Tabla1[articulo],C1647,Tabla1[id_item_bodega2],A1647,Tabla1[GRUPO],COMP!B1235)</f>
        <v>0</v>
      </c>
      <c r="F1647">
        <f>+SUMIFS('INV. EDADES'!F:F,'INV. EDADES'!I:I,A1647,'INV. EDADES'!G:G,C1647)</f>
        <v>0</v>
      </c>
      <c r="G1647">
        <f t="shared" si="50"/>
        <v>0</v>
      </c>
      <c r="H1647" s="22">
        <f t="shared" si="51"/>
        <v>0</v>
      </c>
    </row>
    <row r="1648" spans="1:8">
      <c r="A1648" t="s">
        <v>477</v>
      </c>
      <c r="B1648" t="s">
        <v>490</v>
      </c>
      <c r="C1648">
        <v>10580</v>
      </c>
      <c r="D1648" t="s">
        <v>548</v>
      </c>
      <c r="E1648">
        <f>+SUMIFS(Tabla1[cantidad],Tabla1[articulo],C1648,Tabla1[id_item_bodega2],A1648,Tabla1[GRUPO],COMP!B1236)</f>
        <v>0</v>
      </c>
      <c r="F1648">
        <f>+SUMIFS('INV. EDADES'!F:F,'INV. EDADES'!I:I,A1648,'INV. EDADES'!G:G,C1648)</f>
        <v>0</v>
      </c>
      <c r="G1648">
        <f t="shared" si="50"/>
        <v>0</v>
      </c>
      <c r="H1648" s="22">
        <f t="shared" si="51"/>
        <v>0</v>
      </c>
    </row>
    <row r="1649" spans="1:8">
      <c r="A1649" t="s">
        <v>477</v>
      </c>
      <c r="B1649" t="s">
        <v>490</v>
      </c>
      <c r="C1649">
        <v>13380</v>
      </c>
      <c r="D1649" t="s">
        <v>534</v>
      </c>
      <c r="E1649">
        <f>+SUMIFS(Tabla1[cantidad],Tabla1[articulo],C1649,Tabla1[id_item_bodega2],A1649,Tabla1[GRUPO],COMP!B1237)</f>
        <v>0</v>
      </c>
      <c r="F1649">
        <f>+SUMIFS('INV. EDADES'!F:F,'INV. EDADES'!I:I,A1649,'INV. EDADES'!G:G,C1649)</f>
        <v>0</v>
      </c>
      <c r="G1649">
        <f t="shared" si="50"/>
        <v>0</v>
      </c>
      <c r="H1649" s="22">
        <f t="shared" si="51"/>
        <v>0</v>
      </c>
    </row>
    <row r="1650" spans="1:8">
      <c r="A1650" t="s">
        <v>477</v>
      </c>
      <c r="B1650" t="s">
        <v>490</v>
      </c>
      <c r="C1650">
        <v>13580</v>
      </c>
      <c r="D1650" t="s">
        <v>535</v>
      </c>
      <c r="E1650">
        <f>+SUMIFS(Tabla1[cantidad],Tabla1[articulo],C1650,Tabla1[id_item_bodega2],A1650,Tabla1[GRUPO],COMP!B1238)</f>
        <v>0</v>
      </c>
      <c r="F1650">
        <f>+SUMIFS('INV. EDADES'!F:F,'INV. EDADES'!I:I,A1650,'INV. EDADES'!G:G,C1650)</f>
        <v>0</v>
      </c>
      <c r="G1650">
        <f t="shared" si="50"/>
        <v>0</v>
      </c>
      <c r="H1650" s="22">
        <f t="shared" si="51"/>
        <v>0</v>
      </c>
    </row>
    <row r="1651" spans="1:8">
      <c r="A1651" t="s">
        <v>477</v>
      </c>
      <c r="B1651" t="s">
        <v>490</v>
      </c>
      <c r="C1651">
        <v>12360</v>
      </c>
      <c r="D1651" t="s">
        <v>584</v>
      </c>
      <c r="E1651">
        <f>+SUMIFS(Tabla1[cantidad],Tabla1[articulo],C1651,Tabla1[id_item_bodega2],A1651,Tabla1[GRUPO],COMP!B1239)</f>
        <v>0</v>
      </c>
      <c r="F1651">
        <f>+SUMIFS('INV. EDADES'!F:F,'INV. EDADES'!I:I,A1651,'INV. EDADES'!G:G,C1651)</f>
        <v>0</v>
      </c>
      <c r="G1651">
        <f t="shared" si="50"/>
        <v>0</v>
      </c>
      <c r="H1651" s="22">
        <f t="shared" si="51"/>
        <v>0</v>
      </c>
    </row>
    <row r="1652" spans="1:8">
      <c r="A1652" t="s">
        <v>477</v>
      </c>
      <c r="B1652" t="s">
        <v>490</v>
      </c>
      <c r="C1652">
        <v>12470</v>
      </c>
      <c r="D1652" t="s">
        <v>447</v>
      </c>
      <c r="E1652">
        <f>+SUMIFS(Tabla1[cantidad],Tabla1[articulo],C1652,Tabla1[id_item_bodega2],A1652,Tabla1[GRUPO],COMP!B1240)</f>
        <v>0</v>
      </c>
      <c r="F1652">
        <f>+SUMIFS('INV. EDADES'!F:F,'INV. EDADES'!I:I,A1652,'INV. EDADES'!G:G,C1652)</f>
        <v>0</v>
      </c>
      <c r="G1652">
        <f t="shared" si="50"/>
        <v>0</v>
      </c>
      <c r="H1652" s="22">
        <f t="shared" si="51"/>
        <v>0</v>
      </c>
    </row>
    <row r="1653" spans="1:8">
      <c r="A1653" t="s">
        <v>477</v>
      </c>
      <c r="B1653" t="s">
        <v>490</v>
      </c>
      <c r="C1653">
        <v>10489</v>
      </c>
      <c r="D1653" t="s">
        <v>546</v>
      </c>
      <c r="E1653">
        <f>+SUMIFS(Tabla1[cantidad],Tabla1[articulo],C1653,Tabla1[id_item_bodega2],A1653,Tabla1[GRUPO],COMP!B1241)</f>
        <v>0</v>
      </c>
      <c r="F1653">
        <f>+SUMIFS('INV. EDADES'!F:F,'INV. EDADES'!I:I,A1653,'INV. EDADES'!G:G,C1653)</f>
        <v>0</v>
      </c>
      <c r="G1653">
        <f t="shared" si="50"/>
        <v>0</v>
      </c>
      <c r="H1653" s="22">
        <f t="shared" si="51"/>
        <v>0</v>
      </c>
    </row>
    <row r="1654" spans="1:8">
      <c r="A1654" t="s">
        <v>477</v>
      </c>
      <c r="B1654" t="s">
        <v>490</v>
      </c>
      <c r="C1654">
        <v>10416</v>
      </c>
      <c r="D1654" t="s">
        <v>581</v>
      </c>
      <c r="E1654">
        <f>+SUMIFS(Tabla1[cantidad],Tabla1[articulo],C1654,Tabla1[id_item_bodega2],A1654,Tabla1[GRUPO],COMP!B1242)</f>
        <v>0</v>
      </c>
      <c r="F1654">
        <f>+SUMIFS('INV. EDADES'!F:F,'INV. EDADES'!I:I,A1654,'INV. EDADES'!G:G,C1654)</f>
        <v>0</v>
      </c>
      <c r="G1654">
        <f t="shared" si="50"/>
        <v>0</v>
      </c>
      <c r="H1654" s="22">
        <f t="shared" si="51"/>
        <v>0</v>
      </c>
    </row>
    <row r="1655" spans="1:8">
      <c r="A1655" t="s">
        <v>477</v>
      </c>
      <c r="B1655" t="s">
        <v>490</v>
      </c>
      <c r="C1655">
        <v>10367</v>
      </c>
      <c r="D1655" t="s">
        <v>606</v>
      </c>
      <c r="E1655">
        <f>+SUMIFS(Tabla1[cantidad],Tabla1[articulo],C1655,Tabla1[id_item_bodega2],A1655,Tabla1[GRUPO],COMP!B1243)</f>
        <v>0</v>
      </c>
      <c r="F1655">
        <f>+SUMIFS('INV. EDADES'!F:F,'INV. EDADES'!I:I,A1655,'INV. EDADES'!G:G,C1655)</f>
        <v>0</v>
      </c>
      <c r="G1655">
        <f t="shared" si="50"/>
        <v>0</v>
      </c>
      <c r="H1655" s="22">
        <f t="shared" si="51"/>
        <v>0</v>
      </c>
    </row>
    <row r="1656" spans="1:8">
      <c r="A1656" t="s">
        <v>477</v>
      </c>
      <c r="B1656" t="s">
        <v>490</v>
      </c>
      <c r="C1656">
        <v>10309</v>
      </c>
      <c r="D1656" t="s">
        <v>539</v>
      </c>
      <c r="E1656">
        <f>+SUMIFS(Tabla1[cantidad],Tabla1[articulo],C1656,Tabla1[id_item_bodega2],A1656,Tabla1[GRUPO],COMP!B1244)</f>
        <v>0</v>
      </c>
      <c r="F1656">
        <f>+SUMIFS('INV. EDADES'!F:F,'INV. EDADES'!I:I,A1656,'INV. EDADES'!G:G,C1656)</f>
        <v>0</v>
      </c>
      <c r="G1656">
        <f t="shared" si="50"/>
        <v>0</v>
      </c>
      <c r="H1656" s="22">
        <f t="shared" si="51"/>
        <v>0</v>
      </c>
    </row>
    <row r="1657" spans="1:8">
      <c r="A1657" t="s">
        <v>477</v>
      </c>
      <c r="B1657" t="s">
        <v>490</v>
      </c>
      <c r="C1657">
        <v>10388</v>
      </c>
      <c r="D1657" t="s">
        <v>541</v>
      </c>
      <c r="E1657">
        <f>+SUMIFS(Tabla1[cantidad],Tabla1[articulo],C1657,Tabla1[id_item_bodega2],A1657,Tabla1[GRUPO],COMP!B1245)</f>
        <v>0</v>
      </c>
      <c r="F1657">
        <f>+SUMIFS('INV. EDADES'!F:F,'INV. EDADES'!I:I,A1657,'INV. EDADES'!G:G,C1657)</f>
        <v>0</v>
      </c>
      <c r="G1657">
        <f t="shared" si="50"/>
        <v>0</v>
      </c>
      <c r="H1657" s="22">
        <f t="shared" si="51"/>
        <v>0</v>
      </c>
    </row>
    <row r="1658" spans="1:8">
      <c r="A1658" t="s">
        <v>477</v>
      </c>
      <c r="B1658" t="s">
        <v>490</v>
      </c>
      <c r="C1658">
        <v>10205</v>
      </c>
      <c r="D1658" t="s">
        <v>552</v>
      </c>
      <c r="E1658">
        <f>+SUMIFS(Tabla1[cantidad],Tabla1[articulo],C1658,Tabla1[id_item_bodega2],A1658,Tabla1[GRUPO],COMP!B1246)</f>
        <v>0</v>
      </c>
      <c r="F1658">
        <f>+SUMIFS('INV. EDADES'!F:F,'INV. EDADES'!I:I,A1658,'INV. EDADES'!G:G,C1658)</f>
        <v>0</v>
      </c>
      <c r="G1658">
        <f t="shared" si="50"/>
        <v>0</v>
      </c>
      <c r="H1658" s="22">
        <f t="shared" si="51"/>
        <v>0</v>
      </c>
    </row>
    <row r="1659" spans="1:8">
      <c r="A1659" t="s">
        <v>477</v>
      </c>
      <c r="B1659" t="s">
        <v>490</v>
      </c>
      <c r="C1659">
        <v>10307</v>
      </c>
      <c r="D1659" t="s">
        <v>538</v>
      </c>
      <c r="E1659">
        <f>+SUMIFS(Tabla1[cantidad],Tabla1[articulo],C1659,Tabla1[id_item_bodega2],A1659,Tabla1[GRUPO],COMP!B1247)</f>
        <v>0</v>
      </c>
      <c r="F1659">
        <f>+SUMIFS('INV. EDADES'!F:F,'INV. EDADES'!I:I,A1659,'INV. EDADES'!G:G,C1659)</f>
        <v>0</v>
      </c>
      <c r="G1659">
        <f t="shared" si="50"/>
        <v>0</v>
      </c>
      <c r="H1659" s="22">
        <f t="shared" si="51"/>
        <v>0</v>
      </c>
    </row>
    <row r="1660" spans="1:8">
      <c r="A1660" t="s">
        <v>477</v>
      </c>
      <c r="B1660" t="s">
        <v>490</v>
      </c>
      <c r="C1660">
        <v>10380</v>
      </c>
      <c r="D1660" t="s">
        <v>565</v>
      </c>
      <c r="E1660">
        <f>+SUMIFS(Tabla1[cantidad],Tabla1[articulo],C1660,Tabla1[id_item_bodega2],A1660,Tabla1[GRUPO],COMP!B1248)</f>
        <v>0</v>
      </c>
      <c r="F1660">
        <f>+SUMIFS('INV. EDADES'!F:F,'INV. EDADES'!I:I,A1660,'INV. EDADES'!G:G,C1660)</f>
        <v>0</v>
      </c>
      <c r="G1660">
        <f t="shared" si="50"/>
        <v>0</v>
      </c>
      <c r="H1660" s="22">
        <f t="shared" si="51"/>
        <v>0</v>
      </c>
    </row>
    <row r="1661" spans="1:8">
      <c r="A1661" t="s">
        <v>477</v>
      </c>
      <c r="B1661" t="s">
        <v>490</v>
      </c>
      <c r="C1661">
        <v>10409</v>
      </c>
      <c r="D1661" t="s">
        <v>566</v>
      </c>
      <c r="E1661">
        <f>+SUMIFS(Tabla1[cantidad],Tabla1[articulo],C1661,Tabla1[id_item_bodega2],A1661,Tabla1[GRUPO],COMP!B1249)</f>
        <v>0</v>
      </c>
      <c r="F1661">
        <f>+SUMIFS('INV. EDADES'!F:F,'INV. EDADES'!I:I,A1661,'INV. EDADES'!G:G,C1661)</f>
        <v>0</v>
      </c>
      <c r="G1661">
        <f t="shared" si="50"/>
        <v>0</v>
      </c>
      <c r="H1661" s="22">
        <f t="shared" si="51"/>
        <v>0</v>
      </c>
    </row>
    <row r="1662" spans="1:8">
      <c r="A1662" t="s">
        <v>477</v>
      </c>
      <c r="B1662" t="s">
        <v>490</v>
      </c>
      <c r="C1662">
        <v>10411</v>
      </c>
      <c r="D1662" t="s">
        <v>543</v>
      </c>
      <c r="E1662">
        <f>+SUMIFS(Tabla1[cantidad],Tabla1[articulo],C1662,Tabla1[id_item_bodega2],A1662,Tabla1[GRUPO],COMP!B1250)</f>
        <v>0</v>
      </c>
      <c r="F1662">
        <f>+SUMIFS('INV. EDADES'!F:F,'INV. EDADES'!I:I,A1662,'INV. EDADES'!G:G,C1662)</f>
        <v>0</v>
      </c>
      <c r="G1662">
        <f t="shared" si="50"/>
        <v>0</v>
      </c>
      <c r="H1662" s="22">
        <f t="shared" si="51"/>
        <v>0</v>
      </c>
    </row>
    <row r="1663" spans="1:8">
      <c r="A1663" t="s">
        <v>477</v>
      </c>
      <c r="B1663" t="s">
        <v>490</v>
      </c>
      <c r="C1663">
        <v>10511</v>
      </c>
      <c r="D1663" t="s">
        <v>547</v>
      </c>
      <c r="E1663">
        <f>+SUMIFS(Tabla1[cantidad],Tabla1[articulo],C1663,Tabla1[id_item_bodega2],A1663,Tabla1[GRUPO],COMP!B1251)</f>
        <v>0</v>
      </c>
      <c r="F1663">
        <f>+SUMIFS('INV. EDADES'!F:F,'INV. EDADES'!I:I,A1663,'INV. EDADES'!G:G,C1663)</f>
        <v>0</v>
      </c>
      <c r="G1663">
        <f t="shared" si="50"/>
        <v>0</v>
      </c>
      <c r="H1663" s="22">
        <f t="shared" si="51"/>
        <v>0</v>
      </c>
    </row>
    <row r="1664" spans="1:8">
      <c r="A1664" t="s">
        <v>477</v>
      </c>
      <c r="B1664" t="s">
        <v>490</v>
      </c>
      <c r="C1664">
        <v>10588</v>
      </c>
      <c r="D1664" t="s">
        <v>549</v>
      </c>
      <c r="E1664">
        <f>+SUMIFS(Tabla1[cantidad],Tabla1[articulo],C1664,Tabla1[id_item_bodega2],A1664,Tabla1[GRUPO],COMP!B1252)</f>
        <v>0</v>
      </c>
      <c r="F1664">
        <f>+SUMIFS('INV. EDADES'!F:F,'INV. EDADES'!I:I,A1664,'INV. EDADES'!G:G,C1664)</f>
        <v>0</v>
      </c>
      <c r="G1664">
        <f t="shared" si="50"/>
        <v>0</v>
      </c>
      <c r="H1664" s="22">
        <f t="shared" si="51"/>
        <v>0</v>
      </c>
    </row>
    <row r="1665" spans="1:8">
      <c r="A1665" t="s">
        <v>477</v>
      </c>
      <c r="B1665" t="s">
        <v>490</v>
      </c>
      <c r="C1665">
        <v>11301</v>
      </c>
      <c r="D1665" t="s">
        <v>550</v>
      </c>
      <c r="E1665">
        <f>+SUMIFS(Tabla1[cantidad],Tabla1[articulo],C1665,Tabla1[id_item_bodega2],A1665,Tabla1[GRUPO],COMP!B1253)</f>
        <v>0</v>
      </c>
      <c r="F1665">
        <f>+SUMIFS('INV. EDADES'!F:F,'INV. EDADES'!I:I,A1665,'INV. EDADES'!G:G,C1665)</f>
        <v>0</v>
      </c>
      <c r="G1665">
        <f t="shared" si="50"/>
        <v>0</v>
      </c>
      <c r="H1665" s="22">
        <f t="shared" si="51"/>
        <v>0</v>
      </c>
    </row>
    <row r="1666" spans="1:8">
      <c r="A1666" t="s">
        <v>477</v>
      </c>
      <c r="B1666" t="s">
        <v>490</v>
      </c>
      <c r="C1666">
        <v>11401</v>
      </c>
      <c r="D1666" t="s">
        <v>583</v>
      </c>
      <c r="E1666">
        <f>+SUMIFS(Tabla1[cantidad],Tabla1[articulo],C1666,Tabla1[id_item_bodega2],A1666,Tabla1[GRUPO],COMP!B1254)</f>
        <v>0</v>
      </c>
      <c r="F1666">
        <f>+SUMIFS('INV. EDADES'!F:F,'INV. EDADES'!I:I,A1666,'INV. EDADES'!G:G,C1666)</f>
        <v>0</v>
      </c>
      <c r="G1666">
        <f t="shared" ref="G1666:G1729" si="52">+E1666-F1666</f>
        <v>0</v>
      </c>
      <c r="H1666" s="22">
        <f t="shared" ref="H1666:H1729" si="53">IFERROR(+G1666/E1666,0)</f>
        <v>0</v>
      </c>
    </row>
    <row r="1667" spans="1:8">
      <c r="A1667" t="s">
        <v>477</v>
      </c>
      <c r="B1667" t="s">
        <v>490</v>
      </c>
      <c r="C1667">
        <v>12301</v>
      </c>
      <c r="D1667" t="s">
        <v>578</v>
      </c>
      <c r="E1667">
        <f>+SUMIFS(Tabla1[cantidad],Tabla1[articulo],C1667,Tabla1[id_item_bodega2],A1667,Tabla1[GRUPO],COMP!B1255)</f>
        <v>0</v>
      </c>
      <c r="F1667">
        <f>+SUMIFS('INV. EDADES'!F:F,'INV. EDADES'!I:I,A1667,'INV. EDADES'!G:G,C1667)</f>
        <v>0</v>
      </c>
      <c r="G1667">
        <f t="shared" si="52"/>
        <v>0</v>
      </c>
      <c r="H1667" s="22">
        <f t="shared" si="53"/>
        <v>0</v>
      </c>
    </row>
    <row r="1668" spans="1:8">
      <c r="A1668" t="s">
        <v>477</v>
      </c>
      <c r="B1668" t="s">
        <v>490</v>
      </c>
      <c r="C1668">
        <v>12460</v>
      </c>
      <c r="D1668" t="s">
        <v>585</v>
      </c>
      <c r="E1668">
        <f>+SUMIFS(Tabla1[cantidad],Tabla1[articulo],C1668,Tabla1[id_item_bodega2],A1668,Tabla1[GRUPO],COMP!B1256)</f>
        <v>0</v>
      </c>
      <c r="F1668">
        <f>+SUMIFS('INV. EDADES'!F:F,'INV. EDADES'!I:I,A1668,'INV. EDADES'!G:G,C1668)</f>
        <v>0</v>
      </c>
      <c r="G1668">
        <f t="shared" si="52"/>
        <v>0</v>
      </c>
      <c r="H1668" s="22">
        <f t="shared" si="53"/>
        <v>0</v>
      </c>
    </row>
    <row r="1669" spans="1:8">
      <c r="A1669" t="s">
        <v>477</v>
      </c>
      <c r="B1669" t="s">
        <v>490</v>
      </c>
      <c r="C1669">
        <v>13203</v>
      </c>
      <c r="D1669" t="s">
        <v>551</v>
      </c>
      <c r="E1669">
        <f>+SUMIFS(Tabla1[cantidad],Tabla1[articulo],C1669,Tabla1[id_item_bodega2],A1669,Tabla1[GRUPO],COMP!B1257)</f>
        <v>0</v>
      </c>
      <c r="F1669">
        <f>+SUMIFS('INV. EDADES'!F:F,'INV. EDADES'!I:I,A1669,'INV. EDADES'!G:G,C1669)</f>
        <v>0</v>
      </c>
      <c r="G1669">
        <f t="shared" si="52"/>
        <v>0</v>
      </c>
      <c r="H1669" s="22">
        <f t="shared" si="53"/>
        <v>0</v>
      </c>
    </row>
    <row r="1670" spans="1:8">
      <c r="A1670" t="s">
        <v>477</v>
      </c>
      <c r="B1670" t="s">
        <v>490</v>
      </c>
      <c r="C1670">
        <v>71901</v>
      </c>
      <c r="D1670" t="s">
        <v>47</v>
      </c>
      <c r="E1670">
        <f>+SUMIFS(Tabla1[cantidad],Tabla1[articulo],C1670,Tabla1[id_item_bodega2],A1670,Tabla1[GRUPO],COMP!B1258)</f>
        <v>0</v>
      </c>
      <c r="F1670">
        <f>+SUMIFS('INV. EDADES'!F:F,'INV. EDADES'!I:I,A1670,'INV. EDADES'!G:G,C1670)</f>
        <v>0</v>
      </c>
      <c r="G1670">
        <f t="shared" si="52"/>
        <v>0</v>
      </c>
      <c r="H1670" s="22">
        <f t="shared" si="53"/>
        <v>0</v>
      </c>
    </row>
    <row r="1671" spans="1:8">
      <c r="A1671" t="s">
        <v>477</v>
      </c>
      <c r="B1671" t="s">
        <v>490</v>
      </c>
      <c r="C1671">
        <v>76401</v>
      </c>
      <c r="D1671" t="s">
        <v>533</v>
      </c>
      <c r="E1671">
        <f>+SUMIFS(Tabla1[cantidad],Tabla1[articulo],C1671,Tabla1[id_item_bodega2],A1671,Tabla1[GRUPO],COMP!B1259)</f>
        <v>0</v>
      </c>
      <c r="F1671">
        <f>+SUMIFS('INV. EDADES'!F:F,'INV. EDADES'!I:I,A1671,'INV. EDADES'!G:G,C1671)</f>
        <v>0</v>
      </c>
      <c r="G1671">
        <f t="shared" si="52"/>
        <v>0</v>
      </c>
      <c r="H1671" s="22">
        <f t="shared" si="53"/>
        <v>0</v>
      </c>
    </row>
    <row r="1672" spans="1:8">
      <c r="A1672" t="s">
        <v>477</v>
      </c>
      <c r="B1672" t="s">
        <v>490</v>
      </c>
      <c r="C1672">
        <v>72101</v>
      </c>
      <c r="D1672" t="s">
        <v>582</v>
      </c>
      <c r="E1672">
        <f>+SUMIFS(Tabla1[cantidad],Tabla1[articulo],C1672,Tabla1[id_item_bodega2],A1672,Tabla1[GRUPO],COMP!B1260)</f>
        <v>0</v>
      </c>
      <c r="F1672">
        <f>+SUMIFS('INV. EDADES'!F:F,'INV. EDADES'!I:I,A1672,'INV. EDADES'!G:G,C1672)</f>
        <v>0</v>
      </c>
      <c r="G1672">
        <f t="shared" si="52"/>
        <v>0</v>
      </c>
      <c r="H1672" s="22">
        <f t="shared" si="53"/>
        <v>0</v>
      </c>
    </row>
    <row r="1673" spans="1:8">
      <c r="A1673" t="s">
        <v>477</v>
      </c>
      <c r="B1673" t="s">
        <v>490</v>
      </c>
      <c r="C1673">
        <v>76001</v>
      </c>
      <c r="D1673" t="s">
        <v>99</v>
      </c>
      <c r="E1673">
        <f>+SUMIFS(Tabla1[cantidad],Tabla1[articulo],C1673,Tabla1[id_item_bodega2],A1673,Tabla1[GRUPO],COMP!B1804)</f>
        <v>0</v>
      </c>
      <c r="F1673">
        <f>+SUMIFS('INV. EDADES'!F:F,'INV. EDADES'!I:I,A1673,'INV. EDADES'!G:G,C1673)</f>
        <v>0</v>
      </c>
      <c r="G1673">
        <f t="shared" si="52"/>
        <v>0</v>
      </c>
      <c r="H1673" s="22">
        <f t="shared" si="53"/>
        <v>0</v>
      </c>
    </row>
    <row r="1674" spans="1:8">
      <c r="A1674" t="s">
        <v>477</v>
      </c>
      <c r="B1674" t="s">
        <v>490</v>
      </c>
      <c r="C1674">
        <v>901</v>
      </c>
      <c r="D1674" t="s">
        <v>57</v>
      </c>
      <c r="E1674">
        <f>+SUMIFS(Tabla1[cantidad],Tabla1[articulo],C1674,Tabla1[id_item_bodega2],A1674,Tabla1[GRUPO],COMP!B1805)</f>
        <v>0</v>
      </c>
      <c r="F1674">
        <f>+SUMIFS('INV. EDADES'!F:F,'INV. EDADES'!I:I,A1674,'INV. EDADES'!G:G,C1674)</f>
        <v>0</v>
      </c>
      <c r="G1674">
        <f t="shared" si="52"/>
        <v>0</v>
      </c>
      <c r="H1674" s="22">
        <f t="shared" si="53"/>
        <v>0</v>
      </c>
    </row>
    <row r="1675" spans="1:8">
      <c r="A1675" t="s">
        <v>477</v>
      </c>
      <c r="B1675" t="s">
        <v>490</v>
      </c>
      <c r="C1675">
        <v>10102</v>
      </c>
      <c r="D1675" t="s">
        <v>24</v>
      </c>
      <c r="E1675">
        <f>+SUMIFS(Tabla1[cantidad],Tabla1[articulo],C1675,Tabla1[id_item_bodega2],A1675,Tabla1[GRUPO],COMP!B1159)</f>
        <v>0</v>
      </c>
      <c r="F1675">
        <f>+SUMIFS('INV. EDADES'!F:F,'INV. EDADES'!I:I,A1675,'INV. EDADES'!G:G,C1675)</f>
        <v>0</v>
      </c>
      <c r="G1675">
        <f t="shared" si="52"/>
        <v>0</v>
      </c>
      <c r="H1675" s="22">
        <f t="shared" si="53"/>
        <v>0</v>
      </c>
    </row>
    <row r="1676" spans="1:8">
      <c r="A1676" t="s">
        <v>453</v>
      </c>
      <c r="B1676" t="s">
        <v>490</v>
      </c>
      <c r="C1676">
        <v>12359</v>
      </c>
      <c r="D1676" t="s">
        <v>63</v>
      </c>
      <c r="E1676">
        <f>+SUMIFS(Tabla1[cantidad],Tabla1[articulo],C1676,Tabla1[id_item_bodega2],A1676,Tabla1[GRUPO],COMP!B1290)</f>
        <v>0</v>
      </c>
      <c r="F1676">
        <f>+SUMIFS('INV. EDADES'!F:F,'INV. EDADES'!I:I,A1676,'INV. EDADES'!G:G,C1676)</f>
        <v>0</v>
      </c>
      <c r="G1676">
        <f t="shared" si="52"/>
        <v>0</v>
      </c>
      <c r="H1676" s="22">
        <f t="shared" si="53"/>
        <v>0</v>
      </c>
    </row>
    <row r="1677" spans="1:8">
      <c r="A1677" t="s">
        <v>453</v>
      </c>
      <c r="B1677" t="s">
        <v>490</v>
      </c>
      <c r="C1677">
        <v>10469</v>
      </c>
      <c r="D1677" t="s">
        <v>39</v>
      </c>
      <c r="E1677">
        <f>+SUMIFS(Tabla1[cantidad],Tabla1[articulo],C1677,Tabla1[id_item_bodega2],A1677,Tabla1[GRUPO],COMP!B1273)</f>
        <v>0</v>
      </c>
      <c r="F1677">
        <f>+SUMIFS('INV. EDADES'!F:F,'INV. EDADES'!I:I,A1677,'INV. EDADES'!G:G,C1677)</f>
        <v>0</v>
      </c>
      <c r="G1677">
        <f t="shared" si="52"/>
        <v>0</v>
      </c>
      <c r="H1677" s="22">
        <f t="shared" si="53"/>
        <v>0</v>
      </c>
    </row>
    <row r="1678" spans="1:8">
      <c r="A1678" t="s">
        <v>453</v>
      </c>
      <c r="B1678" t="s">
        <v>490</v>
      </c>
      <c r="C1678">
        <v>72001</v>
      </c>
      <c r="D1678" t="s">
        <v>23</v>
      </c>
      <c r="E1678">
        <f>+SUMIFS(Tabla1[cantidad],Tabla1[articulo],C1678,Tabla1[id_item_bodega2],A1678,Tabla1[GRUPO],COMP!B1262)</f>
        <v>0</v>
      </c>
      <c r="F1678">
        <f>+SUMIFS('INV. EDADES'!F:F,'INV. EDADES'!I:I,A1678,'INV. EDADES'!G:G,C1678)</f>
        <v>0</v>
      </c>
      <c r="G1678">
        <f t="shared" si="52"/>
        <v>0</v>
      </c>
      <c r="H1678" s="22">
        <f t="shared" si="53"/>
        <v>0</v>
      </c>
    </row>
    <row r="1679" spans="1:8">
      <c r="A1679" t="s">
        <v>453</v>
      </c>
      <c r="B1679" t="s">
        <v>490</v>
      </c>
      <c r="C1679">
        <v>10301</v>
      </c>
      <c r="D1679" t="s">
        <v>30</v>
      </c>
      <c r="E1679">
        <f>+SUMIFS(Tabla1[cantidad],Tabla1[articulo],C1679,Tabla1[id_item_bodega2],A1679,Tabla1[GRUPO],COMP!B1265)</f>
        <v>0</v>
      </c>
      <c r="F1679">
        <f>+SUMIFS('INV. EDADES'!F:F,'INV. EDADES'!I:I,A1679,'INV. EDADES'!G:G,C1679)</f>
        <v>0</v>
      </c>
      <c r="G1679">
        <f t="shared" si="52"/>
        <v>0</v>
      </c>
      <c r="H1679" s="22">
        <f t="shared" si="53"/>
        <v>0</v>
      </c>
    </row>
    <row r="1680" spans="1:8">
      <c r="A1680" t="s">
        <v>453</v>
      </c>
      <c r="B1680" t="s">
        <v>490</v>
      </c>
      <c r="C1680">
        <v>10401</v>
      </c>
      <c r="D1680" t="s">
        <v>34</v>
      </c>
      <c r="E1680">
        <f>+SUMIFS(Tabla1[cantidad],Tabla1[articulo],C1680,Tabla1[id_item_bodega2],A1680,Tabla1[GRUPO],COMP!B1269)</f>
        <v>0</v>
      </c>
      <c r="F1680">
        <f>+SUMIFS('INV. EDADES'!F:F,'INV. EDADES'!I:I,A1680,'INV. EDADES'!G:G,C1680)</f>
        <v>0</v>
      </c>
      <c r="G1680">
        <f t="shared" si="52"/>
        <v>0</v>
      </c>
      <c r="H1680" s="22">
        <f t="shared" si="53"/>
        <v>0</v>
      </c>
    </row>
    <row r="1681" spans="1:8">
      <c r="A1681" t="s">
        <v>453</v>
      </c>
      <c r="B1681" t="s">
        <v>490</v>
      </c>
      <c r="C1681">
        <v>10407</v>
      </c>
      <c r="D1681" t="s">
        <v>37</v>
      </c>
      <c r="E1681">
        <f>+SUMIFS(Tabla1[cantidad],Tabla1[articulo],C1681,Tabla1[id_item_bodega2],A1681,Tabla1[GRUPO],COMP!B1271)</f>
        <v>0</v>
      </c>
      <c r="F1681">
        <f>+SUMIFS('INV. EDADES'!F:F,'INV. EDADES'!I:I,A1681,'INV. EDADES'!G:G,C1681)</f>
        <v>0</v>
      </c>
      <c r="G1681">
        <f t="shared" si="52"/>
        <v>0</v>
      </c>
      <c r="H1681" s="22">
        <f t="shared" si="53"/>
        <v>0</v>
      </c>
    </row>
    <row r="1682" spans="1:8">
      <c r="A1682" t="s">
        <v>453</v>
      </c>
      <c r="B1682" t="s">
        <v>490</v>
      </c>
      <c r="C1682">
        <v>10501</v>
      </c>
      <c r="D1682" t="s">
        <v>41</v>
      </c>
      <c r="E1682">
        <f>+SUMIFS(Tabla1[cantidad],Tabla1[articulo],C1682,Tabla1[id_item_bodega2],A1682,Tabla1[GRUPO],COMP!B1274)</f>
        <v>0</v>
      </c>
      <c r="F1682">
        <f>+SUMIFS('INV. EDADES'!F:F,'INV. EDADES'!I:I,A1682,'INV. EDADES'!G:G,C1682)</f>
        <v>0</v>
      </c>
      <c r="G1682">
        <f t="shared" si="52"/>
        <v>0</v>
      </c>
      <c r="H1682" s="22">
        <f t="shared" si="53"/>
        <v>0</v>
      </c>
    </row>
    <row r="1683" spans="1:8">
      <c r="A1683" t="s">
        <v>453</v>
      </c>
      <c r="B1683" t="s">
        <v>490</v>
      </c>
      <c r="C1683">
        <v>10502</v>
      </c>
      <c r="D1683" t="s">
        <v>42</v>
      </c>
      <c r="E1683">
        <f>+SUMIFS(Tabla1[cantidad],Tabla1[articulo],C1683,Tabla1[id_item_bodega2],A1683,Tabla1[GRUPO],COMP!B1275)</f>
        <v>0</v>
      </c>
      <c r="F1683">
        <f>+SUMIFS('INV. EDADES'!F:F,'INV. EDADES'!I:I,A1683,'INV. EDADES'!G:G,C1683)</f>
        <v>0</v>
      </c>
      <c r="G1683">
        <f t="shared" si="52"/>
        <v>0</v>
      </c>
      <c r="H1683" s="22">
        <f t="shared" si="53"/>
        <v>0</v>
      </c>
    </row>
    <row r="1684" spans="1:8">
      <c r="A1684" t="s">
        <v>453</v>
      </c>
      <c r="B1684" t="s">
        <v>490</v>
      </c>
      <c r="C1684">
        <v>10601</v>
      </c>
      <c r="D1684" t="s">
        <v>44</v>
      </c>
      <c r="E1684">
        <f>+SUMIFS(Tabla1[cantidad],Tabla1[articulo],C1684,Tabla1[id_item_bodega2],A1684,Tabla1[GRUPO],COMP!B1276)</f>
        <v>0</v>
      </c>
      <c r="F1684">
        <f>+SUMIFS('INV. EDADES'!F:F,'INV. EDADES'!I:I,A1684,'INV. EDADES'!G:G,C1684)</f>
        <v>0</v>
      </c>
      <c r="G1684">
        <f t="shared" si="52"/>
        <v>0</v>
      </c>
      <c r="H1684" s="22">
        <f t="shared" si="53"/>
        <v>0</v>
      </c>
    </row>
    <row r="1685" spans="1:8">
      <c r="A1685" t="s">
        <v>453</v>
      </c>
      <c r="B1685" t="s">
        <v>490</v>
      </c>
      <c r="C1685">
        <v>13559</v>
      </c>
      <c r="D1685" t="s">
        <v>429</v>
      </c>
      <c r="E1685">
        <f>+SUMIFS(Tabla1[cantidad],Tabla1[articulo],C1685,Tabla1[id_item_bodega2],A1685,Tabla1[GRUPO],COMP!B1277)</f>
        <v>0</v>
      </c>
      <c r="F1685">
        <f>+SUMIFS('INV. EDADES'!F:F,'INV. EDADES'!I:I,A1685,'INV. EDADES'!G:G,C1685)</f>
        <v>0</v>
      </c>
      <c r="G1685">
        <f t="shared" si="52"/>
        <v>0</v>
      </c>
      <c r="H1685" s="22">
        <f t="shared" si="53"/>
        <v>0</v>
      </c>
    </row>
    <row r="1686" spans="1:8">
      <c r="A1686" t="s">
        <v>453</v>
      </c>
      <c r="B1686" t="s">
        <v>490</v>
      </c>
      <c r="C1686">
        <v>72002</v>
      </c>
      <c r="D1686" t="s">
        <v>48</v>
      </c>
      <c r="E1686">
        <f>+SUMIFS(Tabla1[cantidad],Tabla1[articulo],C1686,Tabla1[id_item_bodega2],A1686,Tabla1[GRUPO],COMP!B1278)</f>
        <v>0</v>
      </c>
      <c r="F1686">
        <f>+SUMIFS('INV. EDADES'!F:F,'INV. EDADES'!I:I,A1686,'INV. EDADES'!G:G,C1686)</f>
        <v>0</v>
      </c>
      <c r="G1686">
        <f t="shared" si="52"/>
        <v>0</v>
      </c>
      <c r="H1686" s="22">
        <f t="shared" si="53"/>
        <v>0</v>
      </c>
    </row>
    <row r="1687" spans="1:8">
      <c r="A1687" t="s">
        <v>453</v>
      </c>
      <c r="B1687" t="s">
        <v>490</v>
      </c>
      <c r="C1687">
        <v>72012</v>
      </c>
      <c r="D1687" t="s">
        <v>55</v>
      </c>
      <c r="E1687">
        <f>+SUMIFS(Tabla1[cantidad],Tabla1[articulo],C1687,Tabla1[id_item_bodega2],A1687,Tabla1[GRUPO],COMP!B1279)</f>
        <v>0</v>
      </c>
      <c r="F1687">
        <f>+SUMIFS('INV. EDADES'!F:F,'INV. EDADES'!I:I,A1687,'INV. EDADES'!G:G,C1687)</f>
        <v>0</v>
      </c>
      <c r="G1687">
        <f t="shared" si="52"/>
        <v>0</v>
      </c>
      <c r="H1687" s="22">
        <f t="shared" si="53"/>
        <v>0</v>
      </c>
    </row>
    <row r="1688" spans="1:8">
      <c r="A1688" t="s">
        <v>453</v>
      </c>
      <c r="B1688" t="s">
        <v>490</v>
      </c>
      <c r="C1688">
        <v>73001</v>
      </c>
      <c r="D1688" t="s">
        <v>49</v>
      </c>
      <c r="E1688">
        <f>+SUMIFS(Tabla1[cantidad],Tabla1[articulo],C1688,Tabla1[id_item_bodega2],A1688,Tabla1[GRUPO],COMP!B1280)</f>
        <v>0</v>
      </c>
      <c r="F1688">
        <f>+SUMIFS('INV. EDADES'!F:F,'INV. EDADES'!I:I,A1688,'INV. EDADES'!G:G,C1688)</f>
        <v>0</v>
      </c>
      <c r="G1688">
        <f t="shared" si="52"/>
        <v>0</v>
      </c>
      <c r="H1688" s="22">
        <f t="shared" si="53"/>
        <v>0</v>
      </c>
    </row>
    <row r="1689" spans="1:8">
      <c r="A1689" t="s">
        <v>453</v>
      </c>
      <c r="B1689" t="s">
        <v>490</v>
      </c>
      <c r="C1689">
        <v>73012</v>
      </c>
      <c r="D1689" t="s">
        <v>56</v>
      </c>
      <c r="E1689">
        <f>+SUMIFS(Tabla1[cantidad],Tabla1[articulo],C1689,Tabla1[id_item_bodega2],A1689,Tabla1[GRUPO],COMP!B1281)</f>
        <v>0</v>
      </c>
      <c r="F1689">
        <f>+SUMIFS('INV. EDADES'!F:F,'INV. EDADES'!I:I,A1689,'INV. EDADES'!G:G,C1689)</f>
        <v>0</v>
      </c>
      <c r="G1689">
        <f t="shared" si="52"/>
        <v>0</v>
      </c>
      <c r="H1689" s="22">
        <f t="shared" si="53"/>
        <v>0</v>
      </c>
    </row>
    <row r="1690" spans="1:8">
      <c r="A1690" t="s">
        <v>453</v>
      </c>
      <c r="B1690" t="s">
        <v>490</v>
      </c>
      <c r="C1690">
        <v>10103</v>
      </c>
      <c r="D1690" t="s">
        <v>60</v>
      </c>
      <c r="E1690">
        <f>+SUMIFS(Tabla1[cantidad],Tabla1[articulo],C1690,Tabla1[id_item_bodega2],A1690,Tabla1[GRUPO],COMP!B1285)</f>
        <v>0</v>
      </c>
      <c r="F1690">
        <f>+SUMIFS('INV. EDADES'!F:F,'INV. EDADES'!I:I,A1690,'INV. EDADES'!G:G,C1690)</f>
        <v>0</v>
      </c>
      <c r="G1690">
        <f t="shared" si="52"/>
        <v>0</v>
      </c>
      <c r="H1690" s="22">
        <f t="shared" si="53"/>
        <v>0</v>
      </c>
    </row>
    <row r="1691" spans="1:8">
      <c r="A1691" t="s">
        <v>453</v>
      </c>
      <c r="B1691" t="s">
        <v>490</v>
      </c>
      <c r="C1691">
        <v>10403</v>
      </c>
      <c r="D1691" t="s">
        <v>35</v>
      </c>
      <c r="E1691">
        <f>+SUMIFS(Tabla1[cantidad],Tabla1[articulo],C1691,Tabla1[id_item_bodega2],A1691,Tabla1[GRUPO],COMP!B1287)</f>
        <v>0</v>
      </c>
      <c r="F1691">
        <f>+SUMIFS('INV. EDADES'!F:F,'INV. EDADES'!I:I,A1691,'INV. EDADES'!G:G,C1691)</f>
        <v>0</v>
      </c>
      <c r="G1691">
        <f t="shared" si="52"/>
        <v>0</v>
      </c>
      <c r="H1691" s="22">
        <f t="shared" si="53"/>
        <v>0</v>
      </c>
    </row>
    <row r="1692" spans="1:8">
      <c r="A1692" t="s">
        <v>453</v>
      </c>
      <c r="B1692" t="s">
        <v>490</v>
      </c>
      <c r="C1692">
        <v>10406</v>
      </c>
      <c r="D1692" t="s">
        <v>72</v>
      </c>
      <c r="E1692">
        <f>+SUMIFS(Tabla1[cantidad],Tabla1[articulo],C1692,Tabla1[id_item_bodega2],A1692,Tabla1[GRUPO],COMP!B1288)</f>
        <v>0</v>
      </c>
      <c r="F1692">
        <f>+SUMIFS('INV. EDADES'!F:F,'INV. EDADES'!I:I,A1692,'INV. EDADES'!G:G,C1692)</f>
        <v>0</v>
      </c>
      <c r="G1692">
        <f t="shared" si="52"/>
        <v>0</v>
      </c>
      <c r="H1692" s="22">
        <f t="shared" si="53"/>
        <v>0</v>
      </c>
    </row>
    <row r="1693" spans="1:8">
      <c r="A1693" t="s">
        <v>453</v>
      </c>
      <c r="B1693" t="s">
        <v>490</v>
      </c>
      <c r="C1693">
        <v>10480</v>
      </c>
      <c r="D1693" t="s">
        <v>545</v>
      </c>
      <c r="E1693">
        <f>+SUMIFS(Tabla1[cantidad],Tabla1[articulo],C1693,Tabla1[id_item_bodega2],A1693,Tabla1[GRUPO],COMP!B1289)</f>
        <v>0</v>
      </c>
      <c r="F1693">
        <f>+SUMIFS('INV. EDADES'!F:F,'INV. EDADES'!I:I,A1693,'INV. EDADES'!G:G,C1693)</f>
        <v>0</v>
      </c>
      <c r="G1693">
        <f t="shared" si="52"/>
        <v>0</v>
      </c>
      <c r="H1693" s="22">
        <f t="shared" si="53"/>
        <v>0</v>
      </c>
    </row>
    <row r="1694" spans="1:8">
      <c r="A1694" t="s">
        <v>453</v>
      </c>
      <c r="B1694" t="s">
        <v>490</v>
      </c>
      <c r="C1694">
        <v>12380</v>
      </c>
      <c r="D1694" t="s">
        <v>65</v>
      </c>
      <c r="E1694">
        <f>+SUMIFS(Tabla1[cantidad],Tabla1[articulo],C1694,Tabla1[id_item_bodega2],A1694,Tabla1[GRUPO],COMP!B1291)</f>
        <v>0</v>
      </c>
      <c r="F1694">
        <f>+SUMIFS('INV. EDADES'!F:F,'INV. EDADES'!I:I,A1694,'INV. EDADES'!G:G,C1694)</f>
        <v>0</v>
      </c>
      <c r="G1694">
        <f t="shared" si="52"/>
        <v>0</v>
      </c>
      <c r="H1694" s="22">
        <f t="shared" si="53"/>
        <v>0</v>
      </c>
    </row>
    <row r="1695" spans="1:8">
      <c r="A1695" t="s">
        <v>453</v>
      </c>
      <c r="B1695" t="s">
        <v>490</v>
      </c>
      <c r="C1695">
        <v>12459</v>
      </c>
      <c r="D1695" t="s">
        <v>66</v>
      </c>
      <c r="E1695">
        <f>+SUMIFS(Tabla1[cantidad],Tabla1[articulo],C1695,Tabla1[id_item_bodega2],A1695,Tabla1[GRUPO],COMP!B1292)</f>
        <v>0</v>
      </c>
      <c r="F1695">
        <f>+SUMIFS('INV. EDADES'!F:F,'INV. EDADES'!I:I,A1695,'INV. EDADES'!G:G,C1695)</f>
        <v>0</v>
      </c>
      <c r="G1695">
        <f t="shared" si="52"/>
        <v>0</v>
      </c>
      <c r="H1695" s="22">
        <f t="shared" si="53"/>
        <v>0</v>
      </c>
    </row>
    <row r="1696" spans="1:8">
      <c r="A1696" t="s">
        <v>453</v>
      </c>
      <c r="B1696" t="s">
        <v>490</v>
      </c>
      <c r="C1696">
        <v>13480</v>
      </c>
      <c r="D1696" t="s">
        <v>469</v>
      </c>
      <c r="E1696">
        <f>+SUMIFS(Tabla1[cantidad],Tabla1[articulo],C1696,Tabla1[id_item_bodega2],A1696,Tabla1[GRUPO],COMP!B1293)</f>
        <v>0</v>
      </c>
      <c r="F1696">
        <f>+SUMIFS('INV. EDADES'!F:F,'INV. EDADES'!I:I,A1696,'INV. EDADES'!G:G,C1696)</f>
        <v>0</v>
      </c>
      <c r="G1696">
        <f t="shared" si="52"/>
        <v>0</v>
      </c>
      <c r="H1696" s="22">
        <f t="shared" si="53"/>
        <v>0</v>
      </c>
    </row>
    <row r="1697" spans="1:8">
      <c r="A1697" t="s">
        <v>453</v>
      </c>
      <c r="B1697" t="s">
        <v>490</v>
      </c>
      <c r="C1697">
        <v>13303</v>
      </c>
      <c r="D1697" t="s">
        <v>75</v>
      </c>
      <c r="E1697">
        <f>+SUMIFS(Tabla1[cantidad],Tabla1[articulo],C1697,Tabla1[id_item_bodega2],A1697,Tabla1[GRUPO],COMP!B1295)</f>
        <v>0</v>
      </c>
      <c r="F1697">
        <f>+SUMIFS('INV. EDADES'!F:F,'INV. EDADES'!I:I,A1697,'INV. EDADES'!G:G,C1697)</f>
        <v>0</v>
      </c>
      <c r="G1697">
        <f t="shared" si="52"/>
        <v>0</v>
      </c>
      <c r="H1697" s="22">
        <f t="shared" si="53"/>
        <v>0</v>
      </c>
    </row>
    <row r="1698" spans="1:8">
      <c r="A1698" t="s">
        <v>453</v>
      </c>
      <c r="B1698" t="s">
        <v>490</v>
      </c>
      <c r="C1698">
        <v>13401</v>
      </c>
      <c r="D1698" t="s">
        <v>77</v>
      </c>
      <c r="E1698">
        <f>+SUMIFS(Tabla1[cantidad],Tabla1[articulo],C1698,Tabla1[id_item_bodega2],A1698,Tabla1[GRUPO],COMP!B1296)</f>
        <v>0</v>
      </c>
      <c r="F1698">
        <f>+SUMIFS('INV. EDADES'!F:F,'INV. EDADES'!I:I,A1698,'INV. EDADES'!G:G,C1698)</f>
        <v>0</v>
      </c>
      <c r="G1698">
        <f t="shared" si="52"/>
        <v>0</v>
      </c>
      <c r="H1698" s="22">
        <f t="shared" si="53"/>
        <v>0</v>
      </c>
    </row>
    <row r="1699" spans="1:8">
      <c r="A1699" t="s">
        <v>453</v>
      </c>
      <c r="B1699" t="s">
        <v>490</v>
      </c>
      <c r="C1699">
        <v>100</v>
      </c>
      <c r="D1699" t="s">
        <v>96</v>
      </c>
      <c r="E1699">
        <f>+SUMIFS(Tabla1[cantidad],Tabla1[articulo],C1699,Tabla1[id_item_bodega2],A1699,Tabla1[GRUPO],COMP!B1297)</f>
        <v>0</v>
      </c>
      <c r="F1699">
        <f>+SUMIFS('INV. EDADES'!F:F,'INV. EDADES'!I:I,A1699,'INV. EDADES'!G:G,C1699)</f>
        <v>0</v>
      </c>
      <c r="G1699">
        <f t="shared" si="52"/>
        <v>0</v>
      </c>
      <c r="H1699" s="22">
        <f t="shared" si="53"/>
        <v>0</v>
      </c>
    </row>
    <row r="1700" spans="1:8">
      <c r="A1700" t="s">
        <v>453</v>
      </c>
      <c r="B1700" t="s">
        <v>490</v>
      </c>
      <c r="C1700">
        <v>72501</v>
      </c>
      <c r="D1700" t="s">
        <v>78</v>
      </c>
      <c r="E1700">
        <f>+SUMIFS(Tabla1[cantidad],Tabla1[articulo],C1700,Tabla1[id_item_bodega2],A1700,Tabla1[GRUPO],COMP!B1298)</f>
        <v>0</v>
      </c>
      <c r="F1700">
        <f>+SUMIFS('INV. EDADES'!F:F,'INV. EDADES'!I:I,A1700,'INV. EDADES'!G:G,C1700)</f>
        <v>0</v>
      </c>
      <c r="G1700">
        <f t="shared" si="52"/>
        <v>0</v>
      </c>
      <c r="H1700" s="22">
        <f t="shared" si="53"/>
        <v>0</v>
      </c>
    </row>
    <row r="1701" spans="1:8">
      <c r="A1701" t="s">
        <v>453</v>
      </c>
      <c r="B1701" t="s">
        <v>490</v>
      </c>
      <c r="C1701">
        <v>13368</v>
      </c>
      <c r="D1701" t="s">
        <v>76</v>
      </c>
      <c r="E1701">
        <f>+SUMIFS(Tabla1[cantidad],Tabla1[articulo],C1701,Tabla1[id_item_bodega2],A1701,Tabla1[GRUPO],COMP!B1299)</f>
        <v>0</v>
      </c>
      <c r="F1701">
        <f>+SUMIFS('INV. EDADES'!F:F,'INV. EDADES'!I:I,A1701,'INV. EDADES'!G:G,C1701)</f>
        <v>0</v>
      </c>
      <c r="G1701">
        <f t="shared" si="52"/>
        <v>0</v>
      </c>
      <c r="H1701" s="22">
        <f t="shared" si="53"/>
        <v>0</v>
      </c>
    </row>
    <row r="1702" spans="1:8">
      <c r="A1702" t="s">
        <v>453</v>
      </c>
      <c r="B1702" t="s">
        <v>490</v>
      </c>
      <c r="C1702">
        <v>10104</v>
      </c>
      <c r="D1702" t="s">
        <v>84</v>
      </c>
      <c r="E1702">
        <f>+SUMIFS(Tabla1[cantidad],Tabla1[articulo],C1702,Tabla1[id_item_bodega2],A1702,Tabla1[GRUPO],COMP!B1300)</f>
        <v>0</v>
      </c>
      <c r="F1702">
        <f>+SUMIFS('INV. EDADES'!F:F,'INV. EDADES'!I:I,A1702,'INV. EDADES'!G:G,C1702)</f>
        <v>0</v>
      </c>
      <c r="G1702">
        <f t="shared" si="52"/>
        <v>0</v>
      </c>
      <c r="H1702" s="22">
        <f t="shared" si="53"/>
        <v>0</v>
      </c>
    </row>
    <row r="1703" spans="1:8">
      <c r="A1703" t="s">
        <v>453</v>
      </c>
      <c r="B1703" t="s">
        <v>490</v>
      </c>
      <c r="C1703">
        <v>300</v>
      </c>
      <c r="D1703" t="s">
        <v>99</v>
      </c>
      <c r="E1703">
        <f>+SUMIFS(Tabla1[cantidad],Tabla1[articulo],C1703,Tabla1[id_item_bodega2],A1703,Tabla1[GRUPO],COMP!B1301)</f>
        <v>0</v>
      </c>
      <c r="F1703">
        <f>+SUMIFS('INV. EDADES'!F:F,'INV. EDADES'!I:I,A1703,'INV. EDADES'!G:G,C1703)</f>
        <v>0</v>
      </c>
      <c r="G1703">
        <f t="shared" si="52"/>
        <v>0</v>
      </c>
      <c r="H1703" s="22">
        <f t="shared" si="53"/>
        <v>0</v>
      </c>
    </row>
    <row r="1704" spans="1:8">
      <c r="A1704" t="s">
        <v>453</v>
      </c>
      <c r="B1704" t="s">
        <v>490</v>
      </c>
      <c r="C1704">
        <v>52378</v>
      </c>
      <c r="D1704" t="s">
        <v>69</v>
      </c>
      <c r="E1704">
        <f>+SUMIFS(Tabla1[cantidad],Tabla1[articulo],C1704,Tabla1[id_item_bodega2],A1704,Tabla1[GRUPO],COMP!B1302)</f>
        <v>0</v>
      </c>
      <c r="F1704">
        <f>+SUMIFS('INV. EDADES'!F:F,'INV. EDADES'!I:I,A1704,'INV. EDADES'!G:G,C1704)</f>
        <v>0</v>
      </c>
      <c r="G1704">
        <f t="shared" si="52"/>
        <v>0</v>
      </c>
      <c r="H1704" s="22">
        <f t="shared" si="53"/>
        <v>0</v>
      </c>
    </row>
    <row r="1705" spans="1:8">
      <c r="A1705" t="s">
        <v>453</v>
      </c>
      <c r="B1705" t="s">
        <v>490</v>
      </c>
      <c r="C1705">
        <v>12370</v>
      </c>
      <c r="D1705" t="s">
        <v>64</v>
      </c>
      <c r="E1705">
        <f>+SUMIFS(Tabla1[cantidad],Tabla1[articulo],C1705,Tabla1[id_item_bodega2],A1705,Tabla1[GRUPO],COMP!B1304)</f>
        <v>0</v>
      </c>
      <c r="F1705">
        <f>+SUMIFS('INV. EDADES'!F:F,'INV. EDADES'!I:I,A1705,'INV. EDADES'!G:G,C1705)</f>
        <v>0</v>
      </c>
      <c r="G1705">
        <f t="shared" si="52"/>
        <v>0</v>
      </c>
      <c r="H1705" s="22">
        <f t="shared" si="53"/>
        <v>0</v>
      </c>
    </row>
    <row r="1706" spans="1:8">
      <c r="A1706" t="s">
        <v>453</v>
      </c>
      <c r="B1706" t="s">
        <v>490</v>
      </c>
      <c r="C1706">
        <v>52377</v>
      </c>
      <c r="D1706" t="s">
        <v>134</v>
      </c>
      <c r="E1706">
        <f>+SUMIFS(Tabla1[cantidad],Tabla1[articulo],C1706,Tabla1[id_item_bodega2],A1706,Tabla1[GRUPO],COMP!B1305)</f>
        <v>0</v>
      </c>
      <c r="F1706">
        <f>+SUMIFS('INV. EDADES'!F:F,'INV. EDADES'!I:I,A1706,'INV. EDADES'!G:G,C1706)</f>
        <v>0</v>
      </c>
      <c r="G1706">
        <f t="shared" si="52"/>
        <v>0</v>
      </c>
      <c r="H1706" s="22">
        <f t="shared" si="53"/>
        <v>0</v>
      </c>
    </row>
    <row r="1707" spans="1:8">
      <c r="A1707" t="s">
        <v>453</v>
      </c>
      <c r="B1707" t="s">
        <v>490</v>
      </c>
      <c r="C1707">
        <v>10306</v>
      </c>
      <c r="D1707" t="s">
        <v>226</v>
      </c>
      <c r="E1707">
        <f>+SUMIFS(Tabla1[cantidad],Tabla1[articulo],C1707,Tabla1[id_item_bodega2],A1707,Tabla1[GRUPO],COMP!B1306)</f>
        <v>0</v>
      </c>
      <c r="F1707">
        <f>+SUMIFS('INV. EDADES'!F:F,'INV. EDADES'!I:I,A1707,'INV. EDADES'!G:G,C1707)</f>
        <v>0</v>
      </c>
      <c r="G1707">
        <f t="shared" si="52"/>
        <v>0</v>
      </c>
      <c r="H1707" s="22">
        <f t="shared" si="53"/>
        <v>0</v>
      </c>
    </row>
    <row r="1708" spans="1:8">
      <c r="A1708" t="s">
        <v>453</v>
      </c>
      <c r="B1708" t="s">
        <v>490</v>
      </c>
      <c r="C1708">
        <v>10311</v>
      </c>
      <c r="D1708" t="s">
        <v>467</v>
      </c>
      <c r="E1708">
        <f>+SUMIFS(Tabla1[cantidad],Tabla1[articulo],C1708,Tabla1[id_item_bodega2],A1708,Tabla1[GRUPO],COMP!B1307)</f>
        <v>0</v>
      </c>
      <c r="F1708">
        <f>+SUMIFS('INV. EDADES'!F:F,'INV. EDADES'!I:I,A1708,'INV. EDADES'!G:G,C1708)</f>
        <v>0</v>
      </c>
      <c r="G1708">
        <f t="shared" si="52"/>
        <v>0</v>
      </c>
      <c r="H1708" s="22">
        <f t="shared" si="53"/>
        <v>0</v>
      </c>
    </row>
    <row r="1709" spans="1:8">
      <c r="A1709" t="s">
        <v>453</v>
      </c>
      <c r="B1709" t="s">
        <v>490</v>
      </c>
      <c r="C1709">
        <v>10472</v>
      </c>
      <c r="D1709" t="s">
        <v>40</v>
      </c>
      <c r="E1709">
        <f>+SUMIFS(Tabla1[cantidad],Tabla1[articulo],C1709,Tabla1[id_item_bodega2],A1709,Tabla1[GRUPO],COMP!B1308)</f>
        <v>0</v>
      </c>
      <c r="F1709">
        <f>+SUMIFS('INV. EDADES'!F:F,'INV. EDADES'!I:I,A1709,'INV. EDADES'!G:G,C1709)</f>
        <v>0</v>
      </c>
      <c r="G1709">
        <f t="shared" si="52"/>
        <v>0</v>
      </c>
      <c r="H1709" s="22">
        <f t="shared" si="53"/>
        <v>0</v>
      </c>
    </row>
    <row r="1710" spans="1:8">
      <c r="A1710" t="s">
        <v>453</v>
      </c>
      <c r="B1710" t="s">
        <v>490</v>
      </c>
      <c r="C1710">
        <v>13359</v>
      </c>
      <c r="D1710" t="s">
        <v>468</v>
      </c>
      <c r="E1710">
        <f>+SUMIFS(Tabla1[cantidad],Tabla1[articulo],C1710,Tabla1[id_item_bodega2],A1710,Tabla1[GRUPO],COMP!B1309)</f>
        <v>300</v>
      </c>
      <c r="F1710">
        <f>+SUMIFS('INV. EDADES'!F:F,'INV. EDADES'!I:I,A1710,'INV. EDADES'!G:G,C1710)</f>
        <v>0</v>
      </c>
      <c r="G1710">
        <f t="shared" si="52"/>
        <v>300</v>
      </c>
      <c r="H1710" s="22">
        <f t="shared" si="53"/>
        <v>1</v>
      </c>
    </row>
    <row r="1711" spans="1:8">
      <c r="A1711" t="s">
        <v>453</v>
      </c>
      <c r="B1711" t="s">
        <v>490</v>
      </c>
      <c r="C1711">
        <v>13503</v>
      </c>
      <c r="D1711" t="s">
        <v>470</v>
      </c>
      <c r="E1711">
        <f>+SUMIFS(Tabla1[cantidad],Tabla1[articulo],C1711,Tabla1[id_item_bodega2],A1711,Tabla1[GRUPO],COMP!B1310)</f>
        <v>90</v>
      </c>
      <c r="F1711">
        <f>+SUMIFS('INV. EDADES'!F:F,'INV. EDADES'!I:I,A1711,'INV. EDADES'!G:G,C1711)</f>
        <v>0</v>
      </c>
      <c r="G1711">
        <f t="shared" si="52"/>
        <v>90</v>
      </c>
      <c r="H1711" s="22">
        <f t="shared" si="53"/>
        <v>1</v>
      </c>
    </row>
    <row r="1712" spans="1:8">
      <c r="A1712" t="s">
        <v>453</v>
      </c>
      <c r="B1712" t="s">
        <v>490</v>
      </c>
      <c r="C1712">
        <v>13403</v>
      </c>
      <c r="D1712" t="s">
        <v>428</v>
      </c>
      <c r="E1712">
        <f>+SUMIFS(Tabla1[cantidad],Tabla1[articulo],C1712,Tabla1[id_item_bodega2],A1712,Tabla1[GRUPO],COMP!B1311)</f>
        <v>330</v>
      </c>
      <c r="F1712">
        <f>+SUMIFS('INV. EDADES'!F:F,'INV. EDADES'!I:I,A1712,'INV. EDADES'!G:G,C1712)</f>
        <v>0</v>
      </c>
      <c r="G1712">
        <f t="shared" si="52"/>
        <v>330</v>
      </c>
      <c r="H1712" s="22">
        <f t="shared" si="53"/>
        <v>1</v>
      </c>
    </row>
    <row r="1713" spans="1:8">
      <c r="A1713" t="s">
        <v>453</v>
      </c>
      <c r="B1713" t="s">
        <v>490</v>
      </c>
      <c r="C1713">
        <v>10101</v>
      </c>
      <c r="D1713" t="s">
        <v>536</v>
      </c>
      <c r="E1713">
        <f>+SUMIFS(Tabla1[cantidad],Tabla1[articulo],C1713,Tabla1[id_item_bodega2],A1713,Tabla1[GRUPO],COMP!B1312)</f>
        <v>0</v>
      </c>
      <c r="F1713">
        <f>+SUMIFS('INV. EDADES'!F:F,'INV. EDADES'!I:I,A1713,'INV. EDADES'!G:G,C1713)</f>
        <v>0</v>
      </c>
      <c r="G1713">
        <f t="shared" si="52"/>
        <v>0</v>
      </c>
      <c r="H1713" s="22">
        <f t="shared" si="53"/>
        <v>0</v>
      </c>
    </row>
    <row r="1714" spans="1:8">
      <c r="A1714" t="s">
        <v>453</v>
      </c>
      <c r="B1714" t="s">
        <v>490</v>
      </c>
      <c r="C1714">
        <v>10201</v>
      </c>
      <c r="D1714" t="s">
        <v>27</v>
      </c>
      <c r="E1714">
        <f>+SUMIFS(Tabla1[cantidad],Tabla1[articulo],C1714,Tabla1[id_item_bodega2],A1714,Tabla1[GRUPO],COMP!B1313)</f>
        <v>0</v>
      </c>
      <c r="F1714">
        <f>+SUMIFS('INV. EDADES'!F:F,'INV. EDADES'!I:I,A1714,'INV. EDADES'!G:G,C1714)</f>
        <v>0</v>
      </c>
      <c r="G1714">
        <f t="shared" si="52"/>
        <v>0</v>
      </c>
      <c r="H1714" s="22">
        <f t="shared" si="53"/>
        <v>0</v>
      </c>
    </row>
    <row r="1715" spans="1:8">
      <c r="A1715" t="s">
        <v>453</v>
      </c>
      <c r="B1715" t="s">
        <v>490</v>
      </c>
      <c r="C1715">
        <v>73501</v>
      </c>
      <c r="D1715" t="s">
        <v>425</v>
      </c>
      <c r="E1715">
        <f>+SUMIFS(Tabla1[cantidad],Tabla1[articulo],C1715,Tabla1[id_item_bodega2],A1715,Tabla1[GRUPO],COMP!B1314)</f>
        <v>0</v>
      </c>
      <c r="F1715">
        <f>+SUMIFS('INV. EDADES'!F:F,'INV. EDADES'!I:I,A1715,'INV. EDADES'!G:G,C1715)</f>
        <v>0</v>
      </c>
      <c r="G1715">
        <f t="shared" si="52"/>
        <v>0</v>
      </c>
      <c r="H1715" s="22">
        <f t="shared" si="53"/>
        <v>0</v>
      </c>
    </row>
    <row r="1716" spans="1:8">
      <c r="A1716" t="s">
        <v>453</v>
      </c>
      <c r="B1716" t="s">
        <v>490</v>
      </c>
      <c r="C1716">
        <v>76501</v>
      </c>
      <c r="D1716" t="s">
        <v>589</v>
      </c>
      <c r="E1716">
        <f>+SUMIFS(Tabla1[cantidad],Tabla1[articulo],C1716,Tabla1[id_item_bodega2],A1716,Tabla1[GRUPO],COMP!B1315)</f>
        <v>0</v>
      </c>
      <c r="F1716">
        <f>+SUMIFS('INV. EDADES'!F:F,'INV. EDADES'!I:I,A1716,'INV. EDADES'!G:G,C1716)</f>
        <v>0</v>
      </c>
      <c r="G1716">
        <f t="shared" si="52"/>
        <v>0</v>
      </c>
      <c r="H1716" s="22">
        <f t="shared" si="53"/>
        <v>0</v>
      </c>
    </row>
    <row r="1717" spans="1:8">
      <c r="A1717" t="s">
        <v>453</v>
      </c>
      <c r="B1717" t="s">
        <v>490</v>
      </c>
      <c r="C1717">
        <v>76601</v>
      </c>
      <c r="D1717" t="s">
        <v>590</v>
      </c>
      <c r="E1717">
        <f>+SUMIFS(Tabla1[cantidad],Tabla1[articulo],C1717,Tabla1[id_item_bodega2],A1717,Tabla1[GRUPO],COMP!B1316)</f>
        <v>0</v>
      </c>
      <c r="F1717">
        <f>+SUMIFS('INV. EDADES'!F:F,'INV. EDADES'!I:I,A1717,'INV. EDADES'!G:G,C1717)</f>
        <v>0</v>
      </c>
      <c r="G1717">
        <f t="shared" si="52"/>
        <v>0</v>
      </c>
      <c r="H1717" s="22">
        <f t="shared" si="53"/>
        <v>0</v>
      </c>
    </row>
    <row r="1718" spans="1:8">
      <c r="A1718" t="s">
        <v>453</v>
      </c>
      <c r="B1718" t="s">
        <v>490</v>
      </c>
      <c r="C1718">
        <v>76701</v>
      </c>
      <c r="D1718" t="s">
        <v>588</v>
      </c>
      <c r="E1718">
        <f>+SUMIFS(Tabla1[cantidad],Tabla1[articulo],C1718,Tabla1[id_item_bodega2],A1718,Tabla1[GRUPO],COMP!B1317)</f>
        <v>0</v>
      </c>
      <c r="F1718">
        <f>+SUMIFS('INV. EDADES'!F:F,'INV. EDADES'!I:I,A1718,'INV. EDADES'!G:G,C1718)</f>
        <v>0</v>
      </c>
      <c r="G1718">
        <f t="shared" si="52"/>
        <v>0</v>
      </c>
      <c r="H1718" s="22">
        <f t="shared" si="53"/>
        <v>0</v>
      </c>
    </row>
    <row r="1719" spans="1:8">
      <c r="A1719" t="s">
        <v>453</v>
      </c>
      <c r="B1719" t="s">
        <v>490</v>
      </c>
      <c r="C1719">
        <v>77101</v>
      </c>
      <c r="D1719" t="s">
        <v>567</v>
      </c>
      <c r="E1719">
        <f>+SUMIFS(Tabla1[cantidad],Tabla1[articulo],C1719,Tabla1[id_item_bodega2],A1719,Tabla1[GRUPO],COMP!B1318)</f>
        <v>0</v>
      </c>
      <c r="F1719">
        <f>+SUMIFS('INV. EDADES'!F:F,'INV. EDADES'!I:I,A1719,'INV. EDADES'!G:G,C1719)</f>
        <v>0</v>
      </c>
      <c r="G1719">
        <f t="shared" si="52"/>
        <v>0</v>
      </c>
      <c r="H1719" s="22">
        <f t="shared" si="53"/>
        <v>0</v>
      </c>
    </row>
    <row r="1720" spans="1:8">
      <c r="A1720" t="s">
        <v>453</v>
      </c>
      <c r="B1720" t="s">
        <v>490</v>
      </c>
      <c r="C1720">
        <v>78001</v>
      </c>
      <c r="D1720" t="s">
        <v>571</v>
      </c>
      <c r="E1720">
        <f>+SUMIFS(Tabla1[cantidad],Tabla1[articulo],C1720,Tabla1[id_item_bodega2],A1720,Tabla1[GRUPO],COMP!B1319)</f>
        <v>0</v>
      </c>
      <c r="F1720">
        <f>+SUMIFS('INV. EDADES'!F:F,'INV. EDADES'!I:I,A1720,'INV. EDADES'!G:G,C1720)</f>
        <v>0</v>
      </c>
      <c r="G1720">
        <f t="shared" si="52"/>
        <v>0</v>
      </c>
      <c r="H1720" s="22">
        <f t="shared" si="53"/>
        <v>0</v>
      </c>
    </row>
    <row r="1721" spans="1:8">
      <c r="A1721" t="s">
        <v>453</v>
      </c>
      <c r="B1721" t="s">
        <v>490</v>
      </c>
      <c r="C1721">
        <v>10369</v>
      </c>
      <c r="D1721" t="s">
        <v>61</v>
      </c>
      <c r="E1721">
        <f>+SUMIFS(Tabla1[cantidad],Tabla1[articulo],C1721,Tabla1[id_item_bodega2],A1721,Tabla1[GRUPO],COMP!B1320)</f>
        <v>0</v>
      </c>
      <c r="F1721">
        <f>+SUMIFS('INV. EDADES'!F:F,'INV. EDADES'!I:I,A1721,'INV. EDADES'!G:G,C1721)</f>
        <v>0</v>
      </c>
      <c r="G1721">
        <f t="shared" si="52"/>
        <v>0</v>
      </c>
      <c r="H1721" s="22">
        <f t="shared" si="53"/>
        <v>0</v>
      </c>
    </row>
    <row r="1722" spans="1:8">
      <c r="A1722" t="s">
        <v>453</v>
      </c>
      <c r="B1722" t="s">
        <v>490</v>
      </c>
      <c r="C1722">
        <v>12270</v>
      </c>
      <c r="D1722" t="s">
        <v>62</v>
      </c>
      <c r="E1722">
        <f>+SUMIFS(Tabla1[cantidad],Tabla1[articulo],C1722,Tabla1[id_item_bodega2],A1722,Tabla1[GRUPO],COMP!B1321)</f>
        <v>0</v>
      </c>
      <c r="F1722">
        <f>+SUMIFS('INV. EDADES'!F:F,'INV. EDADES'!I:I,A1722,'INV. EDADES'!G:G,C1722)</f>
        <v>0</v>
      </c>
      <c r="G1722">
        <f t="shared" si="52"/>
        <v>0</v>
      </c>
      <c r="H1722" s="22">
        <f t="shared" si="53"/>
        <v>0</v>
      </c>
    </row>
    <row r="1723" spans="1:8">
      <c r="A1723" t="s">
        <v>453</v>
      </c>
      <c r="B1723" t="s">
        <v>490</v>
      </c>
      <c r="C1723">
        <v>12480</v>
      </c>
      <c r="D1723" t="s">
        <v>67</v>
      </c>
      <c r="E1723">
        <f>+SUMIFS(Tabla1[cantidad],Tabla1[articulo],C1723,Tabla1[id_item_bodega2],A1723,Tabla1[GRUPO],COMP!B1322)</f>
        <v>0</v>
      </c>
      <c r="F1723">
        <f>+SUMIFS('INV. EDADES'!F:F,'INV. EDADES'!I:I,A1723,'INV. EDADES'!G:G,C1723)</f>
        <v>0</v>
      </c>
      <c r="G1723">
        <f t="shared" si="52"/>
        <v>0</v>
      </c>
      <c r="H1723" s="22">
        <f t="shared" si="53"/>
        <v>0</v>
      </c>
    </row>
    <row r="1724" spans="1:8">
      <c r="A1724" t="s">
        <v>453</v>
      </c>
      <c r="B1724" t="s">
        <v>490</v>
      </c>
      <c r="C1724">
        <v>14459</v>
      </c>
      <c r="D1724" t="s">
        <v>68</v>
      </c>
      <c r="E1724">
        <f>+SUMIFS(Tabla1[cantidad],Tabla1[articulo],C1724,Tabla1[id_item_bodega2],A1724,Tabla1[GRUPO],COMP!B1323)</f>
        <v>0</v>
      </c>
      <c r="F1724">
        <f>+SUMIFS('INV. EDADES'!F:F,'INV. EDADES'!I:I,A1724,'INV. EDADES'!G:G,C1724)</f>
        <v>0</v>
      </c>
      <c r="G1724">
        <f t="shared" si="52"/>
        <v>0</v>
      </c>
      <c r="H1724" s="22">
        <f t="shared" si="53"/>
        <v>0</v>
      </c>
    </row>
    <row r="1725" spans="1:8">
      <c r="A1725" t="s">
        <v>453</v>
      </c>
      <c r="B1725" t="s">
        <v>490</v>
      </c>
      <c r="C1725">
        <v>10410</v>
      </c>
      <c r="D1725" t="s">
        <v>452</v>
      </c>
      <c r="E1725">
        <f>+SUMIFS(Tabla1[cantidad],Tabla1[articulo],C1725,Tabla1[id_item_bodega2],A1725,Tabla1[GRUPO],COMP!B1325)</f>
        <v>0</v>
      </c>
      <c r="F1725">
        <f>+SUMIFS('INV. EDADES'!F:F,'INV. EDADES'!I:I,A1725,'INV. EDADES'!G:G,C1725)</f>
        <v>0</v>
      </c>
      <c r="G1725">
        <f t="shared" si="52"/>
        <v>0</v>
      </c>
      <c r="H1725" s="22">
        <f t="shared" si="53"/>
        <v>0</v>
      </c>
    </row>
    <row r="1726" spans="1:8">
      <c r="A1726" t="s">
        <v>453</v>
      </c>
      <c r="B1726" t="s">
        <v>490</v>
      </c>
      <c r="C1726">
        <v>10503</v>
      </c>
      <c r="D1726" t="s">
        <v>487</v>
      </c>
      <c r="E1726">
        <f>+SUMIFS(Tabla1[cantidad],Tabla1[articulo],C1726,Tabla1[id_item_bodega2],A1726,Tabla1[GRUPO],COMP!B1328)</f>
        <v>0</v>
      </c>
      <c r="F1726">
        <f>+SUMIFS('INV. EDADES'!F:F,'INV. EDADES'!I:I,A1726,'INV. EDADES'!G:G,C1726)</f>
        <v>0</v>
      </c>
      <c r="G1726">
        <f t="shared" si="52"/>
        <v>0</v>
      </c>
      <c r="H1726" s="22">
        <f t="shared" si="53"/>
        <v>0</v>
      </c>
    </row>
    <row r="1727" spans="1:8">
      <c r="A1727" t="s">
        <v>453</v>
      </c>
      <c r="B1727" t="s">
        <v>490</v>
      </c>
      <c r="C1727">
        <v>10473</v>
      </c>
      <c r="D1727" t="s">
        <v>544</v>
      </c>
      <c r="E1727">
        <f>+SUMIFS(Tabla1[cantidad],Tabla1[articulo],C1727,Tabla1[id_item_bodega2],A1727,Tabla1[GRUPO],COMP!B1329)</f>
        <v>0</v>
      </c>
      <c r="F1727">
        <f>+SUMIFS('INV. EDADES'!F:F,'INV. EDADES'!I:I,A1727,'INV. EDADES'!G:G,C1727)</f>
        <v>0</v>
      </c>
      <c r="G1727">
        <f t="shared" si="52"/>
        <v>0</v>
      </c>
      <c r="H1727" s="22">
        <f t="shared" si="53"/>
        <v>0</v>
      </c>
    </row>
    <row r="1728" spans="1:8">
      <c r="A1728" t="s">
        <v>453</v>
      </c>
      <c r="B1728" t="s">
        <v>490</v>
      </c>
      <c r="C1728">
        <v>12306</v>
      </c>
      <c r="D1728" t="s">
        <v>579</v>
      </c>
      <c r="E1728">
        <f>+SUMIFS(Tabla1[cantidad],Tabla1[articulo],C1728,Tabla1[id_item_bodega2],A1728,Tabla1[GRUPO],COMP!B1330)</f>
        <v>0</v>
      </c>
      <c r="F1728">
        <f>+SUMIFS('INV. EDADES'!F:F,'INV. EDADES'!I:I,A1728,'INV. EDADES'!G:G,C1728)</f>
        <v>0</v>
      </c>
      <c r="G1728">
        <f t="shared" si="52"/>
        <v>0</v>
      </c>
      <c r="H1728" s="22">
        <f t="shared" si="53"/>
        <v>0</v>
      </c>
    </row>
    <row r="1729" spans="1:8">
      <c r="A1729" t="s">
        <v>453</v>
      </c>
      <c r="B1729" t="s">
        <v>490</v>
      </c>
      <c r="C1729">
        <v>12347</v>
      </c>
      <c r="D1729" t="s">
        <v>74</v>
      </c>
      <c r="E1729">
        <f>+SUMIFS(Tabla1[cantidad],Tabla1[articulo],C1729,Tabla1[id_item_bodega2],A1729,Tabla1[GRUPO],COMP!B1331)</f>
        <v>0</v>
      </c>
      <c r="F1729">
        <f>+SUMIFS('INV. EDADES'!F:F,'INV. EDADES'!I:I,A1729,'INV. EDADES'!G:G,C1729)</f>
        <v>0</v>
      </c>
      <c r="G1729">
        <f t="shared" si="52"/>
        <v>0</v>
      </c>
      <c r="H1729" s="22">
        <f t="shared" si="53"/>
        <v>0</v>
      </c>
    </row>
    <row r="1730" spans="1:8">
      <c r="A1730" t="s">
        <v>453</v>
      </c>
      <c r="B1730" t="s">
        <v>490</v>
      </c>
      <c r="C1730">
        <v>13311</v>
      </c>
      <c r="D1730" t="s">
        <v>580</v>
      </c>
      <c r="E1730">
        <f>+SUMIFS(Tabla1[cantidad],Tabla1[articulo],C1730,Tabla1[id_item_bodega2],A1730,Tabla1[GRUPO],COMP!B1332)</f>
        <v>0</v>
      </c>
      <c r="F1730">
        <f>+SUMIFS('INV. EDADES'!F:F,'INV. EDADES'!I:I,A1730,'INV. EDADES'!G:G,C1730)</f>
        <v>0</v>
      </c>
      <c r="G1730">
        <f t="shared" ref="G1730:G1793" si="54">+E1730-F1730</f>
        <v>0</v>
      </c>
      <c r="H1730" s="22">
        <f t="shared" ref="H1730:H1793" si="55">IFERROR(+G1730/E1730,0)</f>
        <v>0</v>
      </c>
    </row>
    <row r="1731" spans="1:8">
      <c r="A1731" t="s">
        <v>453</v>
      </c>
      <c r="B1731" t="s">
        <v>490</v>
      </c>
      <c r="C1731">
        <v>10305</v>
      </c>
      <c r="D1731" t="s">
        <v>537</v>
      </c>
      <c r="E1731">
        <f>+SUMIFS(Tabla1[cantidad],Tabla1[articulo],C1731,Tabla1[id_item_bodega2],A1731,Tabla1[GRUPO],COMP!B1333)</f>
        <v>0</v>
      </c>
      <c r="F1731">
        <f>+SUMIFS('INV. EDADES'!F:F,'INV. EDADES'!I:I,A1731,'INV. EDADES'!G:G,C1731)</f>
        <v>0</v>
      </c>
      <c r="G1731">
        <f t="shared" si="54"/>
        <v>0</v>
      </c>
      <c r="H1731" s="22">
        <f t="shared" si="55"/>
        <v>0</v>
      </c>
    </row>
    <row r="1732" spans="1:8">
      <c r="A1732" t="s">
        <v>453</v>
      </c>
      <c r="B1732" t="s">
        <v>490</v>
      </c>
      <c r="C1732">
        <v>10389</v>
      </c>
      <c r="D1732" t="s">
        <v>71</v>
      </c>
      <c r="E1732">
        <f>+SUMIFS(Tabla1[cantidad],Tabla1[articulo],C1732,Tabla1[id_item_bodega2],A1732,Tabla1[GRUPO],COMP!B1334)</f>
        <v>0</v>
      </c>
      <c r="F1732">
        <f>+SUMIFS('INV. EDADES'!F:F,'INV. EDADES'!I:I,A1732,'INV. EDADES'!G:G,C1732)</f>
        <v>0</v>
      </c>
      <c r="G1732">
        <f t="shared" si="54"/>
        <v>0</v>
      </c>
      <c r="H1732" s="22">
        <f t="shared" si="55"/>
        <v>0</v>
      </c>
    </row>
    <row r="1733" spans="1:8">
      <c r="A1733" t="s">
        <v>453</v>
      </c>
      <c r="B1733" t="s">
        <v>490</v>
      </c>
      <c r="C1733">
        <v>10405</v>
      </c>
      <c r="D1733" t="s">
        <v>542</v>
      </c>
      <c r="E1733">
        <f>+SUMIFS(Tabla1[cantidad],Tabla1[articulo],C1733,Tabla1[id_item_bodega2],A1733,Tabla1[GRUPO],COMP!B1335)</f>
        <v>0</v>
      </c>
      <c r="F1733">
        <f>+SUMIFS('INV. EDADES'!F:F,'INV. EDADES'!I:I,A1733,'INV. EDADES'!G:G,C1733)</f>
        <v>0</v>
      </c>
      <c r="G1733">
        <f t="shared" si="54"/>
        <v>0</v>
      </c>
      <c r="H1733" s="22">
        <f t="shared" si="55"/>
        <v>0</v>
      </c>
    </row>
    <row r="1734" spans="1:8">
      <c r="A1734" t="s">
        <v>453</v>
      </c>
      <c r="B1734" t="s">
        <v>490</v>
      </c>
      <c r="C1734">
        <v>10490</v>
      </c>
      <c r="D1734" t="s">
        <v>476</v>
      </c>
      <c r="E1734">
        <f>+SUMIFS(Tabla1[cantidad],Tabla1[articulo],C1734,Tabla1[id_item_bodega2],A1734,Tabla1[GRUPO],COMP!B1336)</f>
        <v>0</v>
      </c>
      <c r="F1734">
        <f>+SUMIFS('INV. EDADES'!F:F,'INV. EDADES'!I:I,A1734,'INV. EDADES'!G:G,C1734)</f>
        <v>0</v>
      </c>
      <c r="G1734">
        <f t="shared" si="54"/>
        <v>0</v>
      </c>
      <c r="H1734" s="22">
        <f t="shared" si="55"/>
        <v>0</v>
      </c>
    </row>
    <row r="1735" spans="1:8">
      <c r="A1735" t="s">
        <v>453</v>
      </c>
      <c r="B1735" t="s">
        <v>490</v>
      </c>
      <c r="C1735">
        <v>10488</v>
      </c>
      <c r="D1735" t="s">
        <v>607</v>
      </c>
      <c r="E1735">
        <f>+SUMIFS(Tabla1[cantidad],Tabla1[articulo],C1735,Tabla1[id_item_bodega2],A1735,Tabla1[GRUPO],COMP!B1337)</f>
        <v>0</v>
      </c>
      <c r="F1735">
        <f>+SUMIFS('INV. EDADES'!F:F,'INV. EDADES'!I:I,A1735,'INV. EDADES'!G:G,C1735)</f>
        <v>0</v>
      </c>
      <c r="G1735">
        <f t="shared" si="54"/>
        <v>0</v>
      </c>
      <c r="H1735" s="22">
        <f t="shared" si="55"/>
        <v>0</v>
      </c>
    </row>
    <row r="1736" spans="1:8">
      <c r="A1736" t="s">
        <v>453</v>
      </c>
      <c r="B1736" t="s">
        <v>490</v>
      </c>
      <c r="C1736">
        <v>10312</v>
      </c>
      <c r="D1736" t="s">
        <v>540</v>
      </c>
      <c r="E1736">
        <f>+SUMIFS(Tabla1[cantidad],Tabla1[articulo],C1736,Tabla1[id_item_bodega2],A1736,Tabla1[GRUPO],COMP!B1338)</f>
        <v>0</v>
      </c>
      <c r="F1736">
        <f>+SUMIFS('INV. EDADES'!F:F,'INV. EDADES'!I:I,A1736,'INV. EDADES'!G:G,C1736)</f>
        <v>0</v>
      </c>
      <c r="G1736">
        <f t="shared" si="54"/>
        <v>0</v>
      </c>
      <c r="H1736" s="22">
        <f t="shared" si="55"/>
        <v>0</v>
      </c>
    </row>
    <row r="1737" spans="1:8">
      <c r="A1737" t="s">
        <v>453</v>
      </c>
      <c r="B1737" t="s">
        <v>490</v>
      </c>
      <c r="C1737">
        <v>10589</v>
      </c>
      <c r="D1737" t="s">
        <v>73</v>
      </c>
      <c r="E1737">
        <f>+SUMIFS(Tabla1[cantidad],Tabla1[articulo],C1737,Tabla1[id_item_bodega2],A1737,Tabla1[GRUPO],COMP!B1339)</f>
        <v>0</v>
      </c>
      <c r="F1737">
        <f>+SUMIFS('INV. EDADES'!F:F,'INV. EDADES'!I:I,A1737,'INV. EDADES'!G:G,C1737)</f>
        <v>0</v>
      </c>
      <c r="G1737">
        <f t="shared" si="54"/>
        <v>0</v>
      </c>
      <c r="H1737" s="22">
        <f t="shared" si="55"/>
        <v>0</v>
      </c>
    </row>
    <row r="1738" spans="1:8">
      <c r="A1738" t="s">
        <v>453</v>
      </c>
      <c r="B1738" t="s">
        <v>490</v>
      </c>
      <c r="C1738">
        <v>10580</v>
      </c>
      <c r="D1738" t="s">
        <v>548</v>
      </c>
      <c r="E1738">
        <f>+SUMIFS(Tabla1[cantidad],Tabla1[articulo],C1738,Tabla1[id_item_bodega2],A1738,Tabla1[GRUPO],COMP!B1340)</f>
        <v>0</v>
      </c>
      <c r="F1738">
        <f>+SUMIFS('INV. EDADES'!F:F,'INV. EDADES'!I:I,A1738,'INV. EDADES'!G:G,C1738)</f>
        <v>0</v>
      </c>
      <c r="G1738">
        <f t="shared" si="54"/>
        <v>0</v>
      </c>
      <c r="H1738" s="22">
        <f t="shared" si="55"/>
        <v>0</v>
      </c>
    </row>
    <row r="1739" spans="1:8">
      <c r="A1739" t="s">
        <v>453</v>
      </c>
      <c r="B1739" t="s">
        <v>490</v>
      </c>
      <c r="C1739">
        <v>13380</v>
      </c>
      <c r="D1739" t="s">
        <v>534</v>
      </c>
      <c r="E1739">
        <f>+SUMIFS(Tabla1[cantidad],Tabla1[articulo],C1739,Tabla1[id_item_bodega2],A1739,Tabla1[GRUPO],COMP!B1341)</f>
        <v>0</v>
      </c>
      <c r="F1739">
        <f>+SUMIFS('INV. EDADES'!F:F,'INV. EDADES'!I:I,A1739,'INV. EDADES'!G:G,C1739)</f>
        <v>0</v>
      </c>
      <c r="G1739">
        <f t="shared" si="54"/>
        <v>0</v>
      </c>
      <c r="H1739" s="22">
        <f t="shared" si="55"/>
        <v>0</v>
      </c>
    </row>
    <row r="1740" spans="1:8">
      <c r="A1740" t="s">
        <v>453</v>
      </c>
      <c r="B1740" t="s">
        <v>490</v>
      </c>
      <c r="C1740">
        <v>13580</v>
      </c>
      <c r="D1740" t="s">
        <v>535</v>
      </c>
      <c r="E1740">
        <f>+SUMIFS(Tabla1[cantidad],Tabla1[articulo],C1740,Tabla1[id_item_bodega2],A1740,Tabla1[GRUPO],COMP!B1342)</f>
        <v>0</v>
      </c>
      <c r="F1740">
        <f>+SUMIFS('INV. EDADES'!F:F,'INV. EDADES'!I:I,A1740,'INV. EDADES'!G:G,C1740)</f>
        <v>0</v>
      </c>
      <c r="G1740">
        <f t="shared" si="54"/>
        <v>0</v>
      </c>
      <c r="H1740" s="22">
        <f t="shared" si="55"/>
        <v>0</v>
      </c>
    </row>
    <row r="1741" spans="1:8">
      <c r="A1741" t="s">
        <v>453</v>
      </c>
      <c r="B1741" t="s">
        <v>490</v>
      </c>
      <c r="C1741">
        <v>12360</v>
      </c>
      <c r="D1741" t="s">
        <v>584</v>
      </c>
      <c r="E1741">
        <f>+SUMIFS(Tabla1[cantidad],Tabla1[articulo],C1741,Tabla1[id_item_bodega2],A1741,Tabla1[GRUPO],COMP!B1343)</f>
        <v>0</v>
      </c>
      <c r="F1741">
        <f>+SUMIFS('INV. EDADES'!F:F,'INV. EDADES'!I:I,A1741,'INV. EDADES'!G:G,C1741)</f>
        <v>0</v>
      </c>
      <c r="G1741">
        <f t="shared" si="54"/>
        <v>0</v>
      </c>
      <c r="H1741" s="22">
        <f t="shared" si="55"/>
        <v>0</v>
      </c>
    </row>
    <row r="1742" spans="1:8">
      <c r="A1742" t="s">
        <v>453</v>
      </c>
      <c r="B1742" t="s">
        <v>490</v>
      </c>
      <c r="C1742">
        <v>12470</v>
      </c>
      <c r="D1742" t="s">
        <v>447</v>
      </c>
      <c r="E1742">
        <f>+SUMIFS(Tabla1[cantidad],Tabla1[articulo],C1742,Tabla1[id_item_bodega2],A1742,Tabla1[GRUPO],COMP!B1344)</f>
        <v>0</v>
      </c>
      <c r="F1742">
        <f>+SUMIFS('INV. EDADES'!F:F,'INV. EDADES'!I:I,A1742,'INV. EDADES'!G:G,C1742)</f>
        <v>0</v>
      </c>
      <c r="G1742">
        <f t="shared" si="54"/>
        <v>0</v>
      </c>
      <c r="H1742" s="22">
        <f t="shared" si="55"/>
        <v>0</v>
      </c>
    </row>
    <row r="1743" spans="1:8">
      <c r="A1743" t="s">
        <v>453</v>
      </c>
      <c r="B1743" t="s">
        <v>490</v>
      </c>
      <c r="C1743">
        <v>10489</v>
      </c>
      <c r="D1743" t="s">
        <v>546</v>
      </c>
      <c r="E1743">
        <f>+SUMIFS(Tabla1[cantidad],Tabla1[articulo],C1743,Tabla1[id_item_bodega2],A1743,Tabla1[GRUPO],COMP!B1345)</f>
        <v>0</v>
      </c>
      <c r="F1743">
        <f>+SUMIFS('INV. EDADES'!F:F,'INV. EDADES'!I:I,A1743,'INV. EDADES'!G:G,C1743)</f>
        <v>0</v>
      </c>
      <c r="G1743">
        <f t="shared" si="54"/>
        <v>0</v>
      </c>
      <c r="H1743" s="22">
        <f t="shared" si="55"/>
        <v>0</v>
      </c>
    </row>
    <row r="1744" spans="1:8">
      <c r="A1744" t="s">
        <v>453</v>
      </c>
      <c r="B1744" t="s">
        <v>490</v>
      </c>
      <c r="C1744">
        <v>10416</v>
      </c>
      <c r="D1744" t="s">
        <v>581</v>
      </c>
      <c r="E1744">
        <f>+SUMIFS(Tabla1[cantidad],Tabla1[articulo],C1744,Tabla1[id_item_bodega2],A1744,Tabla1[GRUPO],COMP!B1346)</f>
        <v>0</v>
      </c>
      <c r="F1744">
        <f>+SUMIFS('INV. EDADES'!F:F,'INV. EDADES'!I:I,A1744,'INV. EDADES'!G:G,C1744)</f>
        <v>0</v>
      </c>
      <c r="G1744">
        <f t="shared" si="54"/>
        <v>0</v>
      </c>
      <c r="H1744" s="22">
        <f t="shared" si="55"/>
        <v>0</v>
      </c>
    </row>
    <row r="1745" spans="1:8">
      <c r="A1745" t="s">
        <v>453</v>
      </c>
      <c r="B1745" t="s">
        <v>490</v>
      </c>
      <c r="C1745">
        <v>10367</v>
      </c>
      <c r="D1745" t="s">
        <v>606</v>
      </c>
      <c r="E1745">
        <f>+SUMIFS(Tabla1[cantidad],Tabla1[articulo],C1745,Tabla1[id_item_bodega2],A1745,Tabla1[GRUPO],COMP!B1347)</f>
        <v>0</v>
      </c>
      <c r="F1745">
        <f>+SUMIFS('INV. EDADES'!F:F,'INV. EDADES'!I:I,A1745,'INV. EDADES'!G:G,C1745)</f>
        <v>0</v>
      </c>
      <c r="G1745">
        <f t="shared" si="54"/>
        <v>0</v>
      </c>
      <c r="H1745" s="22">
        <f t="shared" si="55"/>
        <v>0</v>
      </c>
    </row>
    <row r="1746" spans="1:8">
      <c r="A1746" t="s">
        <v>453</v>
      </c>
      <c r="B1746" t="s">
        <v>490</v>
      </c>
      <c r="C1746">
        <v>10309</v>
      </c>
      <c r="D1746" t="s">
        <v>539</v>
      </c>
      <c r="E1746">
        <f>+SUMIFS(Tabla1[cantidad],Tabla1[articulo],C1746,Tabla1[id_item_bodega2],A1746,Tabla1[GRUPO],COMP!B1348)</f>
        <v>0</v>
      </c>
      <c r="F1746">
        <f>+SUMIFS('INV. EDADES'!F:F,'INV. EDADES'!I:I,A1746,'INV. EDADES'!G:G,C1746)</f>
        <v>0</v>
      </c>
      <c r="G1746">
        <f t="shared" si="54"/>
        <v>0</v>
      </c>
      <c r="H1746" s="22">
        <f t="shared" si="55"/>
        <v>0</v>
      </c>
    </row>
    <row r="1747" spans="1:8">
      <c r="A1747" t="s">
        <v>453</v>
      </c>
      <c r="B1747" t="s">
        <v>490</v>
      </c>
      <c r="C1747">
        <v>10388</v>
      </c>
      <c r="D1747" t="s">
        <v>541</v>
      </c>
      <c r="E1747">
        <f>+SUMIFS(Tabla1[cantidad],Tabla1[articulo],C1747,Tabla1[id_item_bodega2],A1747,Tabla1[GRUPO],COMP!B1349)</f>
        <v>0</v>
      </c>
      <c r="F1747">
        <f>+SUMIFS('INV. EDADES'!F:F,'INV. EDADES'!I:I,A1747,'INV. EDADES'!G:G,C1747)</f>
        <v>0</v>
      </c>
      <c r="G1747">
        <f t="shared" si="54"/>
        <v>0</v>
      </c>
      <c r="H1747" s="22">
        <f t="shared" si="55"/>
        <v>0</v>
      </c>
    </row>
    <row r="1748" spans="1:8">
      <c r="A1748" t="s">
        <v>453</v>
      </c>
      <c r="B1748" t="s">
        <v>490</v>
      </c>
      <c r="C1748">
        <v>10205</v>
      </c>
      <c r="D1748" t="s">
        <v>552</v>
      </c>
      <c r="E1748">
        <f>+SUMIFS(Tabla1[cantidad],Tabla1[articulo],C1748,Tabla1[id_item_bodega2],A1748,Tabla1[GRUPO],COMP!B1350)</f>
        <v>0</v>
      </c>
      <c r="F1748">
        <f>+SUMIFS('INV. EDADES'!F:F,'INV. EDADES'!I:I,A1748,'INV. EDADES'!G:G,C1748)</f>
        <v>0</v>
      </c>
      <c r="G1748">
        <f t="shared" si="54"/>
        <v>0</v>
      </c>
      <c r="H1748" s="22">
        <f t="shared" si="55"/>
        <v>0</v>
      </c>
    </row>
    <row r="1749" spans="1:8">
      <c r="A1749" t="s">
        <v>453</v>
      </c>
      <c r="B1749" t="s">
        <v>490</v>
      </c>
      <c r="C1749">
        <v>10307</v>
      </c>
      <c r="D1749" t="s">
        <v>538</v>
      </c>
      <c r="E1749">
        <f>+SUMIFS(Tabla1[cantidad],Tabla1[articulo],C1749,Tabla1[id_item_bodega2],A1749,Tabla1[GRUPO],COMP!B1351)</f>
        <v>0</v>
      </c>
      <c r="F1749">
        <f>+SUMIFS('INV. EDADES'!F:F,'INV. EDADES'!I:I,A1749,'INV. EDADES'!G:G,C1749)</f>
        <v>0</v>
      </c>
      <c r="G1749">
        <f t="shared" si="54"/>
        <v>0</v>
      </c>
      <c r="H1749" s="22">
        <f t="shared" si="55"/>
        <v>0</v>
      </c>
    </row>
    <row r="1750" spans="1:8">
      <c r="A1750" t="s">
        <v>453</v>
      </c>
      <c r="B1750" t="s">
        <v>490</v>
      </c>
      <c r="C1750">
        <v>10380</v>
      </c>
      <c r="D1750" t="s">
        <v>565</v>
      </c>
      <c r="E1750">
        <f>+SUMIFS(Tabla1[cantidad],Tabla1[articulo],C1750,Tabla1[id_item_bodega2],A1750,Tabla1[GRUPO],COMP!B1352)</f>
        <v>0</v>
      </c>
      <c r="F1750">
        <f>+SUMIFS('INV. EDADES'!F:F,'INV. EDADES'!I:I,A1750,'INV. EDADES'!G:G,C1750)</f>
        <v>0</v>
      </c>
      <c r="G1750">
        <f t="shared" si="54"/>
        <v>0</v>
      </c>
      <c r="H1750" s="22">
        <f t="shared" si="55"/>
        <v>0</v>
      </c>
    </row>
    <row r="1751" spans="1:8">
      <c r="A1751" t="s">
        <v>453</v>
      </c>
      <c r="B1751" t="s">
        <v>490</v>
      </c>
      <c r="C1751">
        <v>10409</v>
      </c>
      <c r="D1751" t="s">
        <v>566</v>
      </c>
      <c r="E1751">
        <f>+SUMIFS(Tabla1[cantidad],Tabla1[articulo],C1751,Tabla1[id_item_bodega2],A1751,Tabla1[GRUPO],COMP!B1353)</f>
        <v>0</v>
      </c>
      <c r="F1751">
        <f>+SUMIFS('INV. EDADES'!F:F,'INV. EDADES'!I:I,A1751,'INV. EDADES'!G:G,C1751)</f>
        <v>0</v>
      </c>
      <c r="G1751">
        <f t="shared" si="54"/>
        <v>0</v>
      </c>
      <c r="H1751" s="22">
        <f t="shared" si="55"/>
        <v>0</v>
      </c>
    </row>
    <row r="1752" spans="1:8">
      <c r="A1752" t="s">
        <v>453</v>
      </c>
      <c r="B1752" t="s">
        <v>490</v>
      </c>
      <c r="C1752">
        <v>10411</v>
      </c>
      <c r="D1752" t="s">
        <v>543</v>
      </c>
      <c r="E1752">
        <f>+SUMIFS(Tabla1[cantidad],Tabla1[articulo],C1752,Tabla1[id_item_bodega2],A1752,Tabla1[GRUPO],COMP!B1354)</f>
        <v>0</v>
      </c>
      <c r="F1752">
        <f>+SUMIFS('INV. EDADES'!F:F,'INV. EDADES'!I:I,A1752,'INV. EDADES'!G:G,C1752)</f>
        <v>0</v>
      </c>
      <c r="G1752">
        <f t="shared" si="54"/>
        <v>0</v>
      </c>
      <c r="H1752" s="22">
        <f t="shared" si="55"/>
        <v>0</v>
      </c>
    </row>
    <row r="1753" spans="1:8">
      <c r="A1753" t="s">
        <v>453</v>
      </c>
      <c r="B1753" t="s">
        <v>490</v>
      </c>
      <c r="C1753">
        <v>10511</v>
      </c>
      <c r="D1753" t="s">
        <v>547</v>
      </c>
      <c r="E1753">
        <f>+SUMIFS(Tabla1[cantidad],Tabla1[articulo],C1753,Tabla1[id_item_bodega2],A1753,Tabla1[GRUPO],COMP!B1355)</f>
        <v>0</v>
      </c>
      <c r="F1753">
        <f>+SUMIFS('INV. EDADES'!F:F,'INV. EDADES'!I:I,A1753,'INV. EDADES'!G:G,C1753)</f>
        <v>0</v>
      </c>
      <c r="G1753">
        <f t="shared" si="54"/>
        <v>0</v>
      </c>
      <c r="H1753" s="22">
        <f t="shared" si="55"/>
        <v>0</v>
      </c>
    </row>
    <row r="1754" spans="1:8">
      <c r="A1754" t="s">
        <v>453</v>
      </c>
      <c r="B1754" t="s">
        <v>490</v>
      </c>
      <c r="C1754">
        <v>10588</v>
      </c>
      <c r="D1754" t="s">
        <v>549</v>
      </c>
      <c r="E1754">
        <f>+SUMIFS(Tabla1[cantidad],Tabla1[articulo],C1754,Tabla1[id_item_bodega2],A1754,Tabla1[GRUPO],COMP!B1356)</f>
        <v>0</v>
      </c>
      <c r="F1754">
        <f>+SUMIFS('INV. EDADES'!F:F,'INV. EDADES'!I:I,A1754,'INV. EDADES'!G:G,C1754)</f>
        <v>0</v>
      </c>
      <c r="G1754">
        <f t="shared" si="54"/>
        <v>0</v>
      </c>
      <c r="H1754" s="22">
        <f t="shared" si="55"/>
        <v>0</v>
      </c>
    </row>
    <row r="1755" spans="1:8">
      <c r="A1755" t="s">
        <v>453</v>
      </c>
      <c r="B1755" t="s">
        <v>490</v>
      </c>
      <c r="C1755">
        <v>11301</v>
      </c>
      <c r="D1755" t="s">
        <v>550</v>
      </c>
      <c r="E1755">
        <f>+SUMIFS(Tabla1[cantidad],Tabla1[articulo],C1755,Tabla1[id_item_bodega2],A1755,Tabla1[GRUPO],COMP!B1357)</f>
        <v>0</v>
      </c>
      <c r="F1755">
        <f>+SUMIFS('INV. EDADES'!F:F,'INV. EDADES'!I:I,A1755,'INV. EDADES'!G:G,C1755)</f>
        <v>0</v>
      </c>
      <c r="G1755">
        <f t="shared" si="54"/>
        <v>0</v>
      </c>
      <c r="H1755" s="22">
        <f t="shared" si="55"/>
        <v>0</v>
      </c>
    </row>
    <row r="1756" spans="1:8">
      <c r="A1756" t="s">
        <v>453</v>
      </c>
      <c r="B1756" t="s">
        <v>490</v>
      </c>
      <c r="C1756">
        <v>11401</v>
      </c>
      <c r="D1756" t="s">
        <v>583</v>
      </c>
      <c r="E1756">
        <f>+SUMIFS(Tabla1[cantidad],Tabla1[articulo],C1756,Tabla1[id_item_bodega2],A1756,Tabla1[GRUPO],COMP!B1358)</f>
        <v>0</v>
      </c>
      <c r="F1756">
        <f>+SUMIFS('INV. EDADES'!F:F,'INV. EDADES'!I:I,A1756,'INV. EDADES'!G:G,C1756)</f>
        <v>0</v>
      </c>
      <c r="G1756">
        <f t="shared" si="54"/>
        <v>0</v>
      </c>
      <c r="H1756" s="22">
        <f t="shared" si="55"/>
        <v>0</v>
      </c>
    </row>
    <row r="1757" spans="1:8">
      <c r="A1757" t="s">
        <v>453</v>
      </c>
      <c r="B1757" t="s">
        <v>490</v>
      </c>
      <c r="C1757">
        <v>12301</v>
      </c>
      <c r="D1757" t="s">
        <v>578</v>
      </c>
      <c r="E1757">
        <f>+SUMIFS(Tabla1[cantidad],Tabla1[articulo],C1757,Tabla1[id_item_bodega2],A1757,Tabla1[GRUPO],COMP!B1359)</f>
        <v>0</v>
      </c>
      <c r="F1757">
        <f>+SUMIFS('INV. EDADES'!F:F,'INV. EDADES'!I:I,A1757,'INV. EDADES'!G:G,C1757)</f>
        <v>0</v>
      </c>
      <c r="G1757">
        <f t="shared" si="54"/>
        <v>0</v>
      </c>
      <c r="H1757" s="22">
        <f t="shared" si="55"/>
        <v>0</v>
      </c>
    </row>
    <row r="1758" spans="1:8">
      <c r="A1758" t="s">
        <v>453</v>
      </c>
      <c r="B1758" t="s">
        <v>490</v>
      </c>
      <c r="C1758">
        <v>12460</v>
      </c>
      <c r="D1758" t="s">
        <v>585</v>
      </c>
      <c r="E1758">
        <f>+SUMIFS(Tabla1[cantidad],Tabla1[articulo],C1758,Tabla1[id_item_bodega2],A1758,Tabla1[GRUPO],COMP!B1360)</f>
        <v>0</v>
      </c>
      <c r="F1758">
        <f>+SUMIFS('INV. EDADES'!F:F,'INV. EDADES'!I:I,A1758,'INV. EDADES'!G:G,C1758)</f>
        <v>0</v>
      </c>
      <c r="G1758">
        <f t="shared" si="54"/>
        <v>0</v>
      </c>
      <c r="H1758" s="22">
        <f t="shared" si="55"/>
        <v>0</v>
      </c>
    </row>
    <row r="1759" spans="1:8">
      <c r="A1759" t="s">
        <v>453</v>
      </c>
      <c r="B1759" t="s">
        <v>490</v>
      </c>
      <c r="C1759">
        <v>13203</v>
      </c>
      <c r="D1759" t="s">
        <v>551</v>
      </c>
      <c r="E1759">
        <f>+SUMIFS(Tabla1[cantidad],Tabla1[articulo],C1759,Tabla1[id_item_bodega2],A1759,Tabla1[GRUPO],COMP!B1361)</f>
        <v>0</v>
      </c>
      <c r="F1759">
        <f>+SUMIFS('INV. EDADES'!F:F,'INV. EDADES'!I:I,A1759,'INV. EDADES'!G:G,C1759)</f>
        <v>0</v>
      </c>
      <c r="G1759">
        <f t="shared" si="54"/>
        <v>0</v>
      </c>
      <c r="H1759" s="22">
        <f t="shared" si="55"/>
        <v>0</v>
      </c>
    </row>
    <row r="1760" spans="1:8">
      <c r="A1760" t="s">
        <v>453</v>
      </c>
      <c r="B1760" t="s">
        <v>490</v>
      </c>
      <c r="C1760">
        <v>71901</v>
      </c>
      <c r="D1760" t="s">
        <v>47</v>
      </c>
      <c r="E1760">
        <f>+SUMIFS(Tabla1[cantidad],Tabla1[articulo],C1760,Tabla1[id_item_bodega2],A1760,Tabla1[GRUPO],COMP!B1362)</f>
        <v>0</v>
      </c>
      <c r="F1760">
        <f>+SUMIFS('INV. EDADES'!F:F,'INV. EDADES'!I:I,A1760,'INV. EDADES'!G:G,C1760)</f>
        <v>0</v>
      </c>
      <c r="G1760">
        <f t="shared" si="54"/>
        <v>0</v>
      </c>
      <c r="H1760" s="22">
        <f t="shared" si="55"/>
        <v>0</v>
      </c>
    </row>
    <row r="1761" spans="1:8">
      <c r="A1761" t="s">
        <v>453</v>
      </c>
      <c r="B1761" t="s">
        <v>490</v>
      </c>
      <c r="C1761">
        <v>76401</v>
      </c>
      <c r="D1761" t="s">
        <v>533</v>
      </c>
      <c r="E1761">
        <f>+SUMIFS(Tabla1[cantidad],Tabla1[articulo],C1761,Tabla1[id_item_bodega2],A1761,Tabla1[GRUPO],COMP!B1363)</f>
        <v>0</v>
      </c>
      <c r="F1761">
        <f>+SUMIFS('INV. EDADES'!F:F,'INV. EDADES'!I:I,A1761,'INV. EDADES'!G:G,C1761)</f>
        <v>0</v>
      </c>
      <c r="G1761">
        <f t="shared" si="54"/>
        <v>0</v>
      </c>
      <c r="H1761" s="22">
        <f t="shared" si="55"/>
        <v>0</v>
      </c>
    </row>
    <row r="1762" spans="1:8">
      <c r="A1762" t="s">
        <v>453</v>
      </c>
      <c r="B1762" t="s">
        <v>490</v>
      </c>
      <c r="C1762">
        <v>72101</v>
      </c>
      <c r="D1762" t="s">
        <v>582</v>
      </c>
      <c r="E1762">
        <f>+SUMIFS(Tabla1[cantidad],Tabla1[articulo],C1762,Tabla1[id_item_bodega2],A1762,Tabla1[GRUPO],COMP!B1364)</f>
        <v>0</v>
      </c>
      <c r="F1762">
        <f>+SUMIFS('INV. EDADES'!F:F,'INV. EDADES'!I:I,A1762,'INV. EDADES'!G:G,C1762)</f>
        <v>0</v>
      </c>
      <c r="G1762">
        <f t="shared" si="54"/>
        <v>0</v>
      </c>
      <c r="H1762" s="22">
        <f t="shared" si="55"/>
        <v>0</v>
      </c>
    </row>
    <row r="1763" spans="1:8">
      <c r="A1763" t="s">
        <v>453</v>
      </c>
      <c r="B1763" t="s">
        <v>490</v>
      </c>
      <c r="C1763">
        <v>90</v>
      </c>
      <c r="D1763" t="s">
        <v>100</v>
      </c>
      <c r="E1763">
        <f>+SUMIFS(Tabla1[cantidad],Tabla1[articulo],C1763,Tabla1[id_item_bodega2],A1763,Tabla1[GRUPO],COMP!B1365)</f>
        <v>0</v>
      </c>
      <c r="F1763">
        <f>+SUMIFS('INV. EDADES'!F:F,'INV. EDADES'!I:I,A1763,'INV. EDADES'!G:G,C1763)</f>
        <v>0</v>
      </c>
      <c r="G1763">
        <f t="shared" si="54"/>
        <v>0</v>
      </c>
      <c r="H1763" s="22">
        <f t="shared" si="55"/>
        <v>0</v>
      </c>
    </row>
    <row r="1764" spans="1:8">
      <c r="A1764" t="s">
        <v>453</v>
      </c>
      <c r="B1764" t="s">
        <v>490</v>
      </c>
      <c r="C1764">
        <v>76001</v>
      </c>
      <c r="D1764" t="s">
        <v>99</v>
      </c>
      <c r="E1764">
        <f>+SUMIFS(Tabla1[cantidad],Tabla1[articulo],C1764,Tabla1[id_item_bodega2],A1764,Tabla1[GRUPO],COMP!B1806)</f>
        <v>0</v>
      </c>
      <c r="F1764">
        <f>+SUMIFS('INV. EDADES'!F:F,'INV. EDADES'!I:I,A1764,'INV. EDADES'!G:G,C1764)</f>
        <v>0</v>
      </c>
      <c r="G1764">
        <f t="shared" si="54"/>
        <v>0</v>
      </c>
      <c r="H1764" s="22">
        <f t="shared" si="55"/>
        <v>0</v>
      </c>
    </row>
    <row r="1765" spans="1:8">
      <c r="A1765" t="s">
        <v>453</v>
      </c>
      <c r="B1765" t="s">
        <v>490</v>
      </c>
      <c r="C1765">
        <v>901</v>
      </c>
      <c r="D1765" t="s">
        <v>57</v>
      </c>
      <c r="E1765">
        <f>+SUMIFS(Tabla1[cantidad],Tabla1[articulo],C1765,Tabla1[id_item_bodega2],A1765,Tabla1[GRUPO],COMP!B1807)</f>
        <v>0</v>
      </c>
      <c r="F1765">
        <f>+SUMIFS('INV. EDADES'!F:F,'INV. EDADES'!I:I,A1765,'INV. EDADES'!G:G,C1765)</f>
        <v>0</v>
      </c>
      <c r="G1765">
        <f t="shared" si="54"/>
        <v>0</v>
      </c>
      <c r="H1765" s="22">
        <f t="shared" si="55"/>
        <v>0</v>
      </c>
    </row>
    <row r="1766" spans="1:8">
      <c r="A1766" t="s">
        <v>453</v>
      </c>
      <c r="B1766" t="s">
        <v>490</v>
      </c>
      <c r="C1766">
        <v>10504</v>
      </c>
      <c r="D1766" t="s">
        <v>43</v>
      </c>
      <c r="E1766">
        <f>+SUMIFS(Tabla1[cantidad],Tabla1[articulo],C1766,Tabla1[id_item_bodega2],A1766,Tabla1[GRUPO],COMP!B1284)</f>
        <v>0</v>
      </c>
      <c r="F1766">
        <f>+SUMIFS('INV. EDADES'!F:F,'INV. EDADES'!I:I,A1766,'INV. EDADES'!G:G,C1766)</f>
        <v>0</v>
      </c>
      <c r="G1766">
        <f t="shared" si="54"/>
        <v>0</v>
      </c>
      <c r="H1766" s="22">
        <f t="shared" si="55"/>
        <v>0</v>
      </c>
    </row>
    <row r="1767" spans="1:8">
      <c r="A1767" t="s">
        <v>453</v>
      </c>
      <c r="B1767" t="s">
        <v>490</v>
      </c>
      <c r="C1767">
        <v>10457</v>
      </c>
      <c r="D1767" t="s">
        <v>38</v>
      </c>
      <c r="E1767">
        <f>+SUMIFS(Tabla1[cantidad],Tabla1[articulo],C1767,Tabla1[id_item_bodega2],A1767,Tabla1[GRUPO],COMP!B1272)</f>
        <v>0</v>
      </c>
      <c r="F1767">
        <f>+SUMIFS('INV. EDADES'!F:F,'INV. EDADES'!I:I,A1767,'INV. EDADES'!G:G,C1767)</f>
        <v>0</v>
      </c>
      <c r="G1767">
        <f t="shared" si="54"/>
        <v>0</v>
      </c>
      <c r="H1767" s="22">
        <f t="shared" si="55"/>
        <v>0</v>
      </c>
    </row>
    <row r="1768" spans="1:8">
      <c r="A1768" t="s">
        <v>453</v>
      </c>
      <c r="B1768" t="s">
        <v>490</v>
      </c>
      <c r="C1768">
        <v>10358</v>
      </c>
      <c r="D1768" t="s">
        <v>33</v>
      </c>
      <c r="E1768">
        <f>+SUMIFS(Tabla1[cantidad],Tabla1[articulo],C1768,Tabla1[id_item_bodega2],A1768,Tabla1[GRUPO],COMP!B1268)</f>
        <v>0</v>
      </c>
      <c r="F1768">
        <f>+SUMIFS('INV. EDADES'!F:F,'INV. EDADES'!I:I,A1768,'INV. EDADES'!G:G,C1768)</f>
        <v>0</v>
      </c>
      <c r="G1768">
        <f t="shared" si="54"/>
        <v>0</v>
      </c>
      <c r="H1768" s="22">
        <f t="shared" si="55"/>
        <v>0</v>
      </c>
    </row>
    <row r="1769" spans="1:8">
      <c r="A1769" t="s">
        <v>453</v>
      </c>
      <c r="B1769" t="s">
        <v>490</v>
      </c>
      <c r="C1769">
        <v>10402</v>
      </c>
      <c r="D1769" t="s">
        <v>21</v>
      </c>
      <c r="E1769">
        <f>+SUMIFS(Tabla1[cantidad],Tabla1[articulo],C1769,Tabla1[id_item_bodega2],A1769,Tabla1[GRUPO],COMP!B1261)</f>
        <v>0</v>
      </c>
      <c r="F1769">
        <f>+SUMIFS('INV. EDADES'!F:F,'INV. EDADES'!I:I,A1769,'INV. EDADES'!G:G,C1769)</f>
        <v>0</v>
      </c>
      <c r="G1769">
        <f t="shared" si="54"/>
        <v>0</v>
      </c>
      <c r="H1769" s="22">
        <f t="shared" si="55"/>
        <v>0</v>
      </c>
    </row>
    <row r="1770" spans="1:8">
      <c r="A1770" t="s">
        <v>453</v>
      </c>
      <c r="B1770" t="s">
        <v>490</v>
      </c>
      <c r="C1770">
        <v>10404</v>
      </c>
      <c r="D1770" t="s">
        <v>36</v>
      </c>
      <c r="E1770">
        <f>+SUMIFS(Tabla1[cantidad],Tabla1[articulo],C1770,Tabla1[id_item_bodega2],A1770,Tabla1[GRUPO],COMP!B1270)</f>
        <v>0</v>
      </c>
      <c r="F1770">
        <f>+SUMIFS('INV. EDADES'!F:F,'INV. EDADES'!I:I,A1770,'INV. EDADES'!G:G,C1770)</f>
        <v>0</v>
      </c>
      <c r="G1770">
        <f t="shared" si="54"/>
        <v>0</v>
      </c>
      <c r="H1770" s="22">
        <f t="shared" si="55"/>
        <v>0</v>
      </c>
    </row>
    <row r="1771" spans="1:8">
      <c r="A1771" t="s">
        <v>453</v>
      </c>
      <c r="B1771" t="s">
        <v>490</v>
      </c>
      <c r="C1771">
        <v>10303</v>
      </c>
      <c r="D1771" t="s">
        <v>32</v>
      </c>
      <c r="E1771">
        <f>+SUMIFS(Tabla1[cantidad],Tabla1[articulo],C1771,Tabla1[id_item_bodega2],A1771,Tabla1[GRUPO],COMP!B1286)</f>
        <v>0</v>
      </c>
      <c r="F1771">
        <f>+SUMIFS('INV. EDADES'!F:F,'INV. EDADES'!I:I,A1771,'INV. EDADES'!G:G,C1771)</f>
        <v>0</v>
      </c>
      <c r="G1771">
        <f t="shared" si="54"/>
        <v>0</v>
      </c>
      <c r="H1771" s="22">
        <f t="shared" si="55"/>
        <v>0</v>
      </c>
    </row>
    <row r="1772" spans="1:8">
      <c r="A1772" t="s">
        <v>453</v>
      </c>
      <c r="B1772" t="s">
        <v>490</v>
      </c>
      <c r="C1772">
        <v>10102</v>
      </c>
      <c r="D1772" t="s">
        <v>24</v>
      </c>
      <c r="E1772">
        <f>+SUMIFS(Tabla1[cantidad],Tabla1[articulo],C1772,Tabla1[id_item_bodega2],A1772,Tabla1[GRUPO],COMP!B1263)</f>
        <v>0</v>
      </c>
      <c r="F1772">
        <f>+SUMIFS('INV. EDADES'!F:F,'INV. EDADES'!I:I,A1772,'INV. EDADES'!G:G,C1772)</f>
        <v>0</v>
      </c>
      <c r="G1772">
        <f t="shared" si="54"/>
        <v>0</v>
      </c>
      <c r="H1772" s="22">
        <f t="shared" si="55"/>
        <v>0</v>
      </c>
    </row>
    <row r="1773" spans="1:8">
      <c r="A1773" t="s">
        <v>453</v>
      </c>
      <c r="B1773" t="s">
        <v>490</v>
      </c>
      <c r="C1773">
        <v>10202</v>
      </c>
      <c r="D1773" t="s">
        <v>28</v>
      </c>
      <c r="E1773">
        <f>+SUMIFS(Tabla1[cantidad],Tabla1[articulo],C1773,Tabla1[id_item_bodega2],A1773,Tabla1[GRUPO],COMP!B1264)</f>
        <v>0</v>
      </c>
      <c r="F1773">
        <f>+SUMIFS('INV. EDADES'!F:F,'INV. EDADES'!I:I,A1773,'INV. EDADES'!G:G,C1773)</f>
        <v>0</v>
      </c>
      <c r="G1773">
        <f t="shared" si="54"/>
        <v>0</v>
      </c>
      <c r="H1773" s="22">
        <f t="shared" si="55"/>
        <v>0</v>
      </c>
    </row>
    <row r="1774" spans="1:8">
      <c r="A1774" t="s">
        <v>453</v>
      </c>
      <c r="B1774" t="s">
        <v>490</v>
      </c>
      <c r="C1774">
        <v>14311</v>
      </c>
      <c r="D1774" t="s">
        <v>45</v>
      </c>
      <c r="E1774">
        <f>+SUMIFS(Tabla1[cantidad],Tabla1[articulo],C1774,Tabla1[id_item_bodega2],A1774,Tabla1[GRUPO],COMP!B1324)</f>
        <v>0</v>
      </c>
      <c r="F1774">
        <f>+SUMIFS('INV. EDADES'!F:F,'INV. EDADES'!I:I,A1774,'INV. EDADES'!G:G,C1774)</f>
        <v>0</v>
      </c>
      <c r="G1774">
        <f t="shared" si="54"/>
        <v>0</v>
      </c>
      <c r="H1774" s="22">
        <f t="shared" si="55"/>
        <v>0</v>
      </c>
    </row>
    <row r="1775" spans="1:8">
      <c r="A1775" t="s">
        <v>453</v>
      </c>
      <c r="B1775" t="s">
        <v>490</v>
      </c>
      <c r="C1775">
        <v>10203</v>
      </c>
      <c r="D1775" t="s">
        <v>29</v>
      </c>
      <c r="E1775">
        <f>+SUMIFS(Tabla1[cantidad],Tabla1[articulo],C1775,Tabla1[id_item_bodega2],A1775,Tabla1[GRUPO],COMP!B1303)</f>
        <v>0</v>
      </c>
      <c r="F1775">
        <f>+SUMIFS('INV. EDADES'!F:F,'INV. EDADES'!I:I,A1775,'INV. EDADES'!G:G,C1775)</f>
        <v>0</v>
      </c>
      <c r="G1775">
        <f t="shared" si="54"/>
        <v>0</v>
      </c>
      <c r="H1775" s="22">
        <f t="shared" si="55"/>
        <v>0</v>
      </c>
    </row>
    <row r="1776" spans="1:8">
      <c r="A1776" t="s">
        <v>453</v>
      </c>
      <c r="B1776" t="s">
        <v>490</v>
      </c>
      <c r="C1776">
        <v>10302</v>
      </c>
      <c r="D1776" t="s">
        <v>31</v>
      </c>
      <c r="E1776">
        <f>+SUMIFS(Tabla1[cantidad],Tabla1[articulo],C1776,Tabla1[id_item_bodega2],A1776,Tabla1[GRUPO],COMP!B1266)</f>
        <v>0</v>
      </c>
      <c r="F1776">
        <f>+SUMIFS('INV. EDADES'!F:F,'INV. EDADES'!I:I,A1776,'INV. EDADES'!G:G,C1776)</f>
        <v>0</v>
      </c>
      <c r="G1776">
        <f t="shared" si="54"/>
        <v>0</v>
      </c>
      <c r="H1776" s="22">
        <f t="shared" si="55"/>
        <v>0</v>
      </c>
    </row>
    <row r="1777" spans="1:8">
      <c r="A1777" t="s">
        <v>453</v>
      </c>
      <c r="B1777" t="s">
        <v>490</v>
      </c>
      <c r="C1777">
        <v>10304</v>
      </c>
      <c r="D1777" t="s">
        <v>54</v>
      </c>
      <c r="E1777">
        <f>+SUMIFS(Tabla1[cantidad],Tabla1[articulo],C1777,Tabla1[id_item_bodega2],A1777,Tabla1[GRUPO],COMP!B1267)</f>
        <v>0</v>
      </c>
      <c r="F1777">
        <f>+SUMIFS('INV. EDADES'!F:F,'INV. EDADES'!I:I,A1777,'INV. EDADES'!G:G,C1777)</f>
        <v>0</v>
      </c>
      <c r="G1777">
        <f t="shared" si="54"/>
        <v>0</v>
      </c>
      <c r="H1777" s="22">
        <f t="shared" si="55"/>
        <v>0</v>
      </c>
    </row>
    <row r="1778" spans="1:8">
      <c r="A1778" t="s">
        <v>453</v>
      </c>
      <c r="B1778" t="s">
        <v>490</v>
      </c>
      <c r="C1778">
        <v>10268</v>
      </c>
      <c r="D1778" t="s">
        <v>427</v>
      </c>
      <c r="E1778">
        <f>+SUMIFS(Tabla1[cantidad],Tabla1[articulo],C1778,Tabla1[id_item_bodega2],A1778,Tabla1[GRUPO],COMP!B1326)</f>
        <v>0</v>
      </c>
      <c r="F1778">
        <f>+SUMIFS('INV. EDADES'!F:F,'INV. EDADES'!I:I,A1778,'INV. EDADES'!G:G,C1778)</f>
        <v>0</v>
      </c>
      <c r="G1778">
        <f t="shared" si="54"/>
        <v>0</v>
      </c>
      <c r="H1778" s="22">
        <f t="shared" si="55"/>
        <v>0</v>
      </c>
    </row>
    <row r="1779" spans="1:8">
      <c r="A1779" t="s">
        <v>453</v>
      </c>
      <c r="B1779" t="s">
        <v>490</v>
      </c>
      <c r="C1779">
        <v>14348</v>
      </c>
      <c r="D1779" t="s">
        <v>46</v>
      </c>
      <c r="E1779">
        <f>+SUMIFS(Tabla1[cantidad],Tabla1[articulo],C1779,Tabla1[id_item_bodega2],A1779,Tabla1[GRUPO],COMP!B1327)</f>
        <v>0</v>
      </c>
      <c r="F1779">
        <f>+SUMIFS('INV. EDADES'!F:F,'INV. EDADES'!I:I,A1779,'INV. EDADES'!G:G,C1779)</f>
        <v>0</v>
      </c>
      <c r="G1779">
        <f t="shared" si="54"/>
        <v>0</v>
      </c>
      <c r="H1779" s="22">
        <f t="shared" si="55"/>
        <v>0</v>
      </c>
    </row>
    <row r="1780" spans="1:8">
      <c r="A1780" t="s">
        <v>448</v>
      </c>
      <c r="B1780" t="s">
        <v>490</v>
      </c>
      <c r="C1780">
        <v>72001</v>
      </c>
      <c r="D1780" t="s">
        <v>23</v>
      </c>
      <c r="E1780">
        <f>+SUMIFS(Tabla1[cantidad],Tabla1[articulo],C1780,Tabla1[id_item_bodega2],A1780,Tabla1[GRUPO],COMP!B1367)</f>
        <v>0</v>
      </c>
      <c r="F1780">
        <f>+SUMIFS('INV. EDADES'!F:F,'INV. EDADES'!I:I,A1780,'INV. EDADES'!G:G,C1780)</f>
        <v>0</v>
      </c>
      <c r="G1780">
        <f t="shared" si="54"/>
        <v>0</v>
      </c>
      <c r="H1780" s="22">
        <f t="shared" si="55"/>
        <v>0</v>
      </c>
    </row>
    <row r="1781" spans="1:8">
      <c r="A1781" t="s">
        <v>448</v>
      </c>
      <c r="B1781" t="s">
        <v>490</v>
      </c>
      <c r="C1781">
        <v>10301</v>
      </c>
      <c r="D1781" t="s">
        <v>30</v>
      </c>
      <c r="E1781">
        <f>+SUMIFS(Tabla1[cantidad],Tabla1[articulo],C1781,Tabla1[id_item_bodega2],A1781,Tabla1[GRUPO],COMP!B1370)</f>
        <v>0</v>
      </c>
      <c r="F1781">
        <f>+SUMIFS('INV. EDADES'!F:F,'INV. EDADES'!I:I,A1781,'INV. EDADES'!G:G,C1781)</f>
        <v>0</v>
      </c>
      <c r="G1781">
        <f t="shared" si="54"/>
        <v>0</v>
      </c>
      <c r="H1781" s="22">
        <f t="shared" si="55"/>
        <v>0</v>
      </c>
    </row>
    <row r="1782" spans="1:8">
      <c r="A1782" t="s">
        <v>448</v>
      </c>
      <c r="B1782" t="s">
        <v>490</v>
      </c>
      <c r="C1782">
        <v>10304</v>
      </c>
      <c r="D1782" t="s">
        <v>54</v>
      </c>
      <c r="E1782">
        <f>+SUMIFS(Tabla1[cantidad],Tabla1[articulo],C1782,Tabla1[id_item_bodega2],A1782,Tabla1[GRUPO],COMP!B1372)</f>
        <v>0</v>
      </c>
      <c r="F1782">
        <f>+SUMIFS('INV. EDADES'!F:F,'INV. EDADES'!I:I,A1782,'INV. EDADES'!G:G,C1782)</f>
        <v>0</v>
      </c>
      <c r="G1782">
        <f t="shared" si="54"/>
        <v>0</v>
      </c>
      <c r="H1782" s="22">
        <f t="shared" si="55"/>
        <v>0</v>
      </c>
    </row>
    <row r="1783" spans="1:8">
      <c r="A1783" t="s">
        <v>448</v>
      </c>
      <c r="B1783" t="s">
        <v>490</v>
      </c>
      <c r="C1783">
        <v>10358</v>
      </c>
      <c r="D1783" t="s">
        <v>33</v>
      </c>
      <c r="E1783">
        <f>+SUMIFS(Tabla1[cantidad],Tabla1[articulo],C1783,Tabla1[id_item_bodega2],A1783,Tabla1[GRUPO],COMP!B1373)</f>
        <v>0</v>
      </c>
      <c r="F1783">
        <f>+SUMIFS('INV. EDADES'!F:F,'INV. EDADES'!I:I,A1783,'INV. EDADES'!G:G,C1783)</f>
        <v>0</v>
      </c>
      <c r="G1783">
        <f t="shared" si="54"/>
        <v>0</v>
      </c>
      <c r="H1783" s="22">
        <f t="shared" si="55"/>
        <v>0</v>
      </c>
    </row>
    <row r="1784" spans="1:8">
      <c r="A1784" t="s">
        <v>448</v>
      </c>
      <c r="B1784" t="s">
        <v>490</v>
      </c>
      <c r="C1784">
        <v>10401</v>
      </c>
      <c r="D1784" t="s">
        <v>34</v>
      </c>
      <c r="E1784">
        <f>+SUMIFS(Tabla1[cantidad],Tabla1[articulo],C1784,Tabla1[id_item_bodega2],A1784,Tabla1[GRUPO],COMP!B1374)</f>
        <v>0</v>
      </c>
      <c r="F1784">
        <f>+SUMIFS('INV. EDADES'!F:F,'INV. EDADES'!I:I,A1784,'INV. EDADES'!G:G,C1784)</f>
        <v>0</v>
      </c>
      <c r="G1784">
        <f t="shared" si="54"/>
        <v>0</v>
      </c>
      <c r="H1784" s="22">
        <f t="shared" si="55"/>
        <v>0</v>
      </c>
    </row>
    <row r="1785" spans="1:8">
      <c r="A1785" t="s">
        <v>448</v>
      </c>
      <c r="B1785" t="s">
        <v>490</v>
      </c>
      <c r="C1785">
        <v>10404</v>
      </c>
      <c r="D1785" t="s">
        <v>36</v>
      </c>
      <c r="E1785">
        <f>+SUMIFS(Tabla1[cantidad],Tabla1[articulo],C1785,Tabla1[id_item_bodega2],A1785,Tabla1[GRUPO],COMP!B1375)</f>
        <v>0</v>
      </c>
      <c r="F1785">
        <f>+SUMIFS('INV. EDADES'!F:F,'INV. EDADES'!I:I,A1785,'INV. EDADES'!G:G,C1785)</f>
        <v>0</v>
      </c>
      <c r="G1785">
        <f t="shared" si="54"/>
        <v>0</v>
      </c>
      <c r="H1785" s="22">
        <f t="shared" si="55"/>
        <v>0</v>
      </c>
    </row>
    <row r="1786" spans="1:8">
      <c r="A1786" t="s">
        <v>448</v>
      </c>
      <c r="B1786" t="s">
        <v>490</v>
      </c>
      <c r="C1786">
        <v>10407</v>
      </c>
      <c r="D1786" t="s">
        <v>37</v>
      </c>
      <c r="E1786">
        <f>+SUMIFS(Tabla1[cantidad],Tabla1[articulo],C1786,Tabla1[id_item_bodega2],A1786,Tabla1[GRUPO],COMP!B1376)</f>
        <v>0</v>
      </c>
      <c r="F1786">
        <f>+SUMIFS('INV. EDADES'!F:F,'INV. EDADES'!I:I,A1786,'INV. EDADES'!G:G,C1786)</f>
        <v>0</v>
      </c>
      <c r="G1786">
        <f t="shared" si="54"/>
        <v>0</v>
      </c>
      <c r="H1786" s="22">
        <f t="shared" si="55"/>
        <v>0</v>
      </c>
    </row>
    <row r="1787" spans="1:8">
      <c r="A1787" t="s">
        <v>448</v>
      </c>
      <c r="B1787" t="s">
        <v>490</v>
      </c>
      <c r="C1787">
        <v>10457</v>
      </c>
      <c r="D1787" t="s">
        <v>38</v>
      </c>
      <c r="E1787">
        <f>+SUMIFS(Tabla1[cantidad],Tabla1[articulo],C1787,Tabla1[id_item_bodega2],A1787,Tabla1[GRUPO],COMP!B1377)</f>
        <v>0</v>
      </c>
      <c r="F1787">
        <f>+SUMIFS('INV. EDADES'!F:F,'INV. EDADES'!I:I,A1787,'INV. EDADES'!G:G,C1787)</f>
        <v>0</v>
      </c>
      <c r="G1787">
        <f t="shared" si="54"/>
        <v>0</v>
      </c>
      <c r="H1787" s="22">
        <f t="shared" si="55"/>
        <v>0</v>
      </c>
    </row>
    <row r="1788" spans="1:8">
      <c r="A1788" t="s">
        <v>448</v>
      </c>
      <c r="B1788" t="s">
        <v>490</v>
      </c>
      <c r="C1788">
        <v>10469</v>
      </c>
      <c r="D1788" t="s">
        <v>39</v>
      </c>
      <c r="E1788">
        <f>+SUMIFS(Tabla1[cantidad],Tabla1[articulo],C1788,Tabla1[id_item_bodega2],A1788,Tabla1[GRUPO],COMP!B1378)</f>
        <v>0</v>
      </c>
      <c r="F1788">
        <f>+SUMIFS('INV. EDADES'!F:F,'INV. EDADES'!I:I,A1788,'INV. EDADES'!G:G,C1788)</f>
        <v>0</v>
      </c>
      <c r="G1788">
        <f t="shared" si="54"/>
        <v>0</v>
      </c>
      <c r="H1788" s="22">
        <f t="shared" si="55"/>
        <v>0</v>
      </c>
    </row>
    <row r="1789" spans="1:8">
      <c r="A1789" t="s">
        <v>448</v>
      </c>
      <c r="B1789" t="s">
        <v>490</v>
      </c>
      <c r="C1789">
        <v>10501</v>
      </c>
      <c r="D1789" t="s">
        <v>41</v>
      </c>
      <c r="E1789">
        <f>+SUMIFS(Tabla1[cantidad],Tabla1[articulo],C1789,Tabla1[id_item_bodega2],A1789,Tabla1[GRUPO],COMP!B1379)</f>
        <v>0</v>
      </c>
      <c r="F1789">
        <f>+SUMIFS('INV. EDADES'!F:F,'INV. EDADES'!I:I,A1789,'INV. EDADES'!G:G,C1789)</f>
        <v>0</v>
      </c>
      <c r="G1789">
        <f t="shared" si="54"/>
        <v>0</v>
      </c>
      <c r="H1789" s="22">
        <f t="shared" si="55"/>
        <v>0</v>
      </c>
    </row>
    <row r="1790" spans="1:8">
      <c r="A1790" t="s">
        <v>448</v>
      </c>
      <c r="B1790" t="s">
        <v>490</v>
      </c>
      <c r="C1790">
        <v>10502</v>
      </c>
      <c r="D1790" t="s">
        <v>42</v>
      </c>
      <c r="E1790">
        <f>+SUMIFS(Tabla1[cantidad],Tabla1[articulo],C1790,Tabla1[id_item_bodega2],A1790,Tabla1[GRUPO],COMP!B1380)</f>
        <v>0</v>
      </c>
      <c r="F1790">
        <f>+SUMIFS('INV. EDADES'!F:F,'INV. EDADES'!I:I,A1790,'INV. EDADES'!G:G,C1790)</f>
        <v>0</v>
      </c>
      <c r="G1790">
        <f t="shared" si="54"/>
        <v>0</v>
      </c>
      <c r="H1790" s="22">
        <f t="shared" si="55"/>
        <v>0</v>
      </c>
    </row>
    <row r="1791" spans="1:8">
      <c r="A1791" t="s">
        <v>448</v>
      </c>
      <c r="B1791" t="s">
        <v>490</v>
      </c>
      <c r="C1791">
        <v>10601</v>
      </c>
      <c r="D1791" t="s">
        <v>44</v>
      </c>
      <c r="E1791">
        <f>+SUMIFS(Tabla1[cantidad],Tabla1[articulo],C1791,Tabla1[id_item_bodega2],A1791,Tabla1[GRUPO],COMP!B1381)</f>
        <v>0</v>
      </c>
      <c r="F1791">
        <f>+SUMIFS('INV. EDADES'!F:F,'INV. EDADES'!I:I,A1791,'INV. EDADES'!G:G,C1791)</f>
        <v>0</v>
      </c>
      <c r="G1791">
        <f t="shared" si="54"/>
        <v>0</v>
      </c>
      <c r="H1791" s="22">
        <f t="shared" si="55"/>
        <v>0</v>
      </c>
    </row>
    <row r="1792" spans="1:8">
      <c r="A1792" t="s">
        <v>448</v>
      </c>
      <c r="B1792" t="s">
        <v>490</v>
      </c>
      <c r="C1792">
        <v>13559</v>
      </c>
      <c r="D1792" t="s">
        <v>429</v>
      </c>
      <c r="E1792">
        <f>+SUMIFS(Tabla1[cantidad],Tabla1[articulo],C1792,Tabla1[id_item_bodega2],A1792,Tabla1[GRUPO],COMP!B1382)</f>
        <v>0</v>
      </c>
      <c r="F1792">
        <f>+SUMIFS('INV. EDADES'!F:F,'INV. EDADES'!I:I,A1792,'INV. EDADES'!G:G,C1792)</f>
        <v>0</v>
      </c>
      <c r="G1792">
        <f t="shared" si="54"/>
        <v>0</v>
      </c>
      <c r="H1792" s="22">
        <f t="shared" si="55"/>
        <v>0</v>
      </c>
    </row>
    <row r="1793" spans="1:8">
      <c r="A1793" t="s">
        <v>448</v>
      </c>
      <c r="B1793" t="s">
        <v>490</v>
      </c>
      <c r="C1793">
        <v>72002</v>
      </c>
      <c r="D1793" t="s">
        <v>48</v>
      </c>
      <c r="E1793">
        <f>+SUMIFS(Tabla1[cantidad],Tabla1[articulo],C1793,Tabla1[id_item_bodega2],A1793,Tabla1[GRUPO],COMP!B1383)</f>
        <v>0</v>
      </c>
      <c r="F1793">
        <f>+SUMIFS('INV. EDADES'!F:F,'INV. EDADES'!I:I,A1793,'INV. EDADES'!G:G,C1793)</f>
        <v>0</v>
      </c>
      <c r="G1793">
        <f t="shared" si="54"/>
        <v>0</v>
      </c>
      <c r="H1793" s="22">
        <f t="shared" si="55"/>
        <v>0</v>
      </c>
    </row>
    <row r="1794" spans="1:8">
      <c r="A1794" t="s">
        <v>448</v>
      </c>
      <c r="B1794" t="s">
        <v>490</v>
      </c>
      <c r="C1794">
        <v>72012</v>
      </c>
      <c r="D1794" t="s">
        <v>55</v>
      </c>
      <c r="E1794">
        <f>+SUMIFS(Tabla1[cantidad],Tabla1[articulo],C1794,Tabla1[id_item_bodega2],A1794,Tabla1[GRUPO],COMP!B1384)</f>
        <v>0</v>
      </c>
      <c r="F1794">
        <f>+SUMIFS('INV. EDADES'!F:F,'INV. EDADES'!I:I,A1794,'INV. EDADES'!G:G,C1794)</f>
        <v>0</v>
      </c>
      <c r="G1794">
        <f t="shared" ref="G1794:G1857" si="56">+E1794-F1794</f>
        <v>0</v>
      </c>
      <c r="H1794" s="22">
        <f t="shared" ref="H1794:H1857" si="57">IFERROR(+G1794/E1794,0)</f>
        <v>0</v>
      </c>
    </row>
    <row r="1795" spans="1:8">
      <c r="A1795" t="s">
        <v>448</v>
      </c>
      <c r="B1795" t="s">
        <v>490</v>
      </c>
      <c r="C1795">
        <v>73001</v>
      </c>
      <c r="D1795" t="s">
        <v>49</v>
      </c>
      <c r="E1795">
        <f>+SUMIFS(Tabla1[cantidad],Tabla1[articulo],C1795,Tabla1[id_item_bodega2],A1795,Tabla1[GRUPO],COMP!B1385)</f>
        <v>0</v>
      </c>
      <c r="F1795">
        <f>+SUMIFS('INV. EDADES'!F:F,'INV. EDADES'!I:I,A1795,'INV. EDADES'!G:G,C1795)</f>
        <v>0</v>
      </c>
      <c r="G1795">
        <f t="shared" si="56"/>
        <v>0</v>
      </c>
      <c r="H1795" s="22">
        <f t="shared" si="57"/>
        <v>0</v>
      </c>
    </row>
    <row r="1796" spans="1:8">
      <c r="A1796" t="s">
        <v>448</v>
      </c>
      <c r="B1796" t="s">
        <v>490</v>
      </c>
      <c r="C1796">
        <v>73012</v>
      </c>
      <c r="D1796" t="s">
        <v>56</v>
      </c>
      <c r="E1796">
        <f>+SUMIFS(Tabla1[cantidad],Tabla1[articulo],C1796,Tabla1[id_item_bodega2],A1796,Tabla1[GRUPO],COMP!B1386)</f>
        <v>0</v>
      </c>
      <c r="F1796">
        <f>+SUMIFS('INV. EDADES'!F:F,'INV. EDADES'!I:I,A1796,'INV. EDADES'!G:G,C1796)</f>
        <v>0</v>
      </c>
      <c r="G1796">
        <f t="shared" si="56"/>
        <v>0</v>
      </c>
      <c r="H1796" s="22">
        <f t="shared" si="57"/>
        <v>0</v>
      </c>
    </row>
    <row r="1797" spans="1:8">
      <c r="A1797" t="s">
        <v>448</v>
      </c>
      <c r="B1797" t="s">
        <v>490</v>
      </c>
      <c r="C1797">
        <v>10504</v>
      </c>
      <c r="D1797" t="s">
        <v>43</v>
      </c>
      <c r="E1797">
        <f>+SUMIFS(Tabla1[cantidad],Tabla1[articulo],C1797,Tabla1[id_item_bodega2],A1797,Tabla1[GRUPO],COMP!B1389)</f>
        <v>0</v>
      </c>
      <c r="F1797">
        <f>+SUMIFS('INV. EDADES'!F:F,'INV. EDADES'!I:I,A1797,'INV. EDADES'!G:G,C1797)</f>
        <v>0</v>
      </c>
      <c r="G1797">
        <f t="shared" si="56"/>
        <v>0</v>
      </c>
      <c r="H1797" s="22">
        <f t="shared" si="57"/>
        <v>0</v>
      </c>
    </row>
    <row r="1798" spans="1:8">
      <c r="A1798" t="s">
        <v>448</v>
      </c>
      <c r="B1798" t="s">
        <v>490</v>
      </c>
      <c r="C1798">
        <v>10103</v>
      </c>
      <c r="D1798" t="s">
        <v>60</v>
      </c>
      <c r="E1798">
        <f>+SUMIFS(Tabla1[cantidad],Tabla1[articulo],C1798,Tabla1[id_item_bodega2],A1798,Tabla1[GRUPO],COMP!B1390)</f>
        <v>0</v>
      </c>
      <c r="F1798">
        <f>+SUMIFS('INV. EDADES'!F:F,'INV. EDADES'!I:I,A1798,'INV. EDADES'!G:G,C1798)</f>
        <v>0</v>
      </c>
      <c r="G1798">
        <f t="shared" si="56"/>
        <v>0</v>
      </c>
      <c r="H1798" s="22">
        <f t="shared" si="57"/>
        <v>0</v>
      </c>
    </row>
    <row r="1799" spans="1:8">
      <c r="A1799" t="s">
        <v>448</v>
      </c>
      <c r="B1799" t="s">
        <v>490</v>
      </c>
      <c r="C1799">
        <v>10406</v>
      </c>
      <c r="D1799" t="s">
        <v>72</v>
      </c>
      <c r="E1799">
        <f>+SUMIFS(Tabla1[cantidad],Tabla1[articulo],C1799,Tabla1[id_item_bodega2],A1799,Tabla1[GRUPO],COMP!B1393)</f>
        <v>0</v>
      </c>
      <c r="F1799">
        <f>+SUMIFS('INV. EDADES'!F:F,'INV. EDADES'!I:I,A1799,'INV. EDADES'!G:G,C1799)</f>
        <v>0</v>
      </c>
      <c r="G1799">
        <f t="shared" si="56"/>
        <v>0</v>
      </c>
      <c r="H1799" s="22">
        <f t="shared" si="57"/>
        <v>0</v>
      </c>
    </row>
    <row r="1800" spans="1:8">
      <c r="A1800" t="s">
        <v>448</v>
      </c>
      <c r="B1800" t="s">
        <v>490</v>
      </c>
      <c r="C1800">
        <v>10480</v>
      </c>
      <c r="D1800" t="s">
        <v>545</v>
      </c>
      <c r="E1800">
        <f>+SUMIFS(Tabla1[cantidad],Tabla1[articulo],C1800,Tabla1[id_item_bodega2],A1800,Tabla1[GRUPO],COMP!B1394)</f>
        <v>0</v>
      </c>
      <c r="F1800">
        <f>+SUMIFS('INV. EDADES'!F:F,'INV. EDADES'!I:I,A1800,'INV. EDADES'!G:G,C1800)</f>
        <v>0</v>
      </c>
      <c r="G1800">
        <f t="shared" si="56"/>
        <v>0</v>
      </c>
      <c r="H1800" s="22">
        <f t="shared" si="57"/>
        <v>0</v>
      </c>
    </row>
    <row r="1801" spans="1:8">
      <c r="A1801" t="s">
        <v>448</v>
      </c>
      <c r="B1801" t="s">
        <v>490</v>
      </c>
      <c r="C1801">
        <v>13480</v>
      </c>
      <c r="D1801" t="s">
        <v>469</v>
      </c>
      <c r="E1801">
        <f>+SUMIFS(Tabla1[cantidad],Tabla1[articulo],C1801,Tabla1[id_item_bodega2],A1801,Tabla1[GRUPO],COMP!B1398)</f>
        <v>0</v>
      </c>
      <c r="F1801">
        <f>+SUMIFS('INV. EDADES'!F:F,'INV. EDADES'!I:I,A1801,'INV. EDADES'!G:G,C1801)</f>
        <v>0</v>
      </c>
      <c r="G1801">
        <f t="shared" si="56"/>
        <v>0</v>
      </c>
      <c r="H1801" s="22">
        <f t="shared" si="57"/>
        <v>0</v>
      </c>
    </row>
    <row r="1802" spans="1:8">
      <c r="A1802" t="s">
        <v>448</v>
      </c>
      <c r="B1802" t="s">
        <v>490</v>
      </c>
      <c r="C1802">
        <v>10204</v>
      </c>
      <c r="D1802" t="s">
        <v>53</v>
      </c>
      <c r="E1802">
        <f>+SUMIFS(Tabla1[cantidad],Tabla1[articulo],C1802,Tabla1[id_item_bodega2],A1802,Tabla1[GRUPO],COMP!B1399)</f>
        <v>0</v>
      </c>
      <c r="F1802">
        <f>+SUMIFS('INV. EDADES'!F:F,'INV. EDADES'!I:I,A1802,'INV. EDADES'!G:G,C1802)</f>
        <v>0</v>
      </c>
      <c r="G1802">
        <f t="shared" si="56"/>
        <v>0</v>
      </c>
      <c r="H1802" s="22">
        <f t="shared" si="57"/>
        <v>0</v>
      </c>
    </row>
    <row r="1803" spans="1:8">
      <c r="A1803" t="s">
        <v>448</v>
      </c>
      <c r="B1803" t="s">
        <v>490</v>
      </c>
      <c r="C1803">
        <v>13303</v>
      </c>
      <c r="D1803" t="s">
        <v>75</v>
      </c>
      <c r="E1803">
        <f>+SUMIFS(Tabla1[cantidad],Tabla1[articulo],C1803,Tabla1[id_item_bodega2],A1803,Tabla1[GRUPO],COMP!B1400)</f>
        <v>0</v>
      </c>
      <c r="F1803">
        <f>+SUMIFS('INV. EDADES'!F:F,'INV. EDADES'!I:I,A1803,'INV. EDADES'!G:G,C1803)</f>
        <v>0</v>
      </c>
      <c r="G1803">
        <f t="shared" si="56"/>
        <v>0</v>
      </c>
      <c r="H1803" s="22">
        <f t="shared" si="57"/>
        <v>0</v>
      </c>
    </row>
    <row r="1804" spans="1:8">
      <c r="A1804" t="s">
        <v>448</v>
      </c>
      <c r="B1804" t="s">
        <v>490</v>
      </c>
      <c r="C1804">
        <v>13401</v>
      </c>
      <c r="D1804" t="s">
        <v>77</v>
      </c>
      <c r="E1804">
        <f>+SUMIFS(Tabla1[cantidad],Tabla1[articulo],C1804,Tabla1[id_item_bodega2],A1804,Tabla1[GRUPO],COMP!B1401)</f>
        <v>0</v>
      </c>
      <c r="F1804">
        <f>+SUMIFS('INV. EDADES'!F:F,'INV. EDADES'!I:I,A1804,'INV. EDADES'!G:G,C1804)</f>
        <v>0</v>
      </c>
      <c r="G1804">
        <f t="shared" si="56"/>
        <v>0</v>
      </c>
      <c r="H1804" s="22">
        <f t="shared" si="57"/>
        <v>0</v>
      </c>
    </row>
    <row r="1805" spans="1:8">
      <c r="A1805" t="s">
        <v>448</v>
      </c>
      <c r="B1805" t="s">
        <v>490</v>
      </c>
      <c r="C1805">
        <v>100</v>
      </c>
      <c r="D1805" t="s">
        <v>96</v>
      </c>
      <c r="E1805">
        <f>+SUMIFS(Tabla1[cantidad],Tabla1[articulo],C1805,Tabla1[id_item_bodega2],A1805,Tabla1[GRUPO],COMP!B1402)</f>
        <v>0</v>
      </c>
      <c r="F1805">
        <f>+SUMIFS('INV. EDADES'!F:F,'INV. EDADES'!I:I,A1805,'INV. EDADES'!G:G,C1805)</f>
        <v>0</v>
      </c>
      <c r="G1805">
        <f t="shared" si="56"/>
        <v>0</v>
      </c>
      <c r="H1805" s="22">
        <f t="shared" si="57"/>
        <v>0</v>
      </c>
    </row>
    <row r="1806" spans="1:8">
      <c r="A1806" t="s">
        <v>448</v>
      </c>
      <c r="B1806" t="s">
        <v>490</v>
      </c>
      <c r="C1806">
        <v>72501</v>
      </c>
      <c r="D1806" t="s">
        <v>78</v>
      </c>
      <c r="E1806">
        <f>+SUMIFS(Tabla1[cantidad],Tabla1[articulo],C1806,Tabla1[id_item_bodega2],A1806,Tabla1[GRUPO],COMP!B1403)</f>
        <v>0</v>
      </c>
      <c r="F1806">
        <f>+SUMIFS('INV. EDADES'!F:F,'INV. EDADES'!I:I,A1806,'INV. EDADES'!G:G,C1806)</f>
        <v>0</v>
      </c>
      <c r="G1806">
        <f t="shared" si="56"/>
        <v>0</v>
      </c>
      <c r="H1806" s="22">
        <f t="shared" si="57"/>
        <v>0</v>
      </c>
    </row>
    <row r="1807" spans="1:8">
      <c r="A1807" t="s">
        <v>448</v>
      </c>
      <c r="B1807" t="s">
        <v>490</v>
      </c>
      <c r="C1807">
        <v>13368</v>
      </c>
      <c r="D1807" t="s">
        <v>76</v>
      </c>
      <c r="E1807">
        <f>+SUMIFS(Tabla1[cantidad],Tabla1[articulo],C1807,Tabla1[id_item_bodega2],A1807,Tabla1[GRUPO],COMP!B1404)</f>
        <v>0</v>
      </c>
      <c r="F1807">
        <f>+SUMIFS('INV. EDADES'!F:F,'INV. EDADES'!I:I,A1807,'INV. EDADES'!G:G,C1807)</f>
        <v>0</v>
      </c>
      <c r="G1807">
        <f t="shared" si="56"/>
        <v>0</v>
      </c>
      <c r="H1807" s="22">
        <f t="shared" si="57"/>
        <v>0</v>
      </c>
    </row>
    <row r="1808" spans="1:8">
      <c r="A1808" t="s">
        <v>448</v>
      </c>
      <c r="B1808" t="s">
        <v>490</v>
      </c>
      <c r="C1808">
        <v>10104</v>
      </c>
      <c r="D1808" t="s">
        <v>84</v>
      </c>
      <c r="E1808">
        <f>+SUMIFS(Tabla1[cantidad],Tabla1[articulo],C1808,Tabla1[id_item_bodega2],A1808,Tabla1[GRUPO],COMP!B1405)</f>
        <v>0</v>
      </c>
      <c r="F1808">
        <f>+SUMIFS('INV. EDADES'!F:F,'INV. EDADES'!I:I,A1808,'INV. EDADES'!G:G,C1808)</f>
        <v>0</v>
      </c>
      <c r="G1808">
        <f t="shared" si="56"/>
        <v>0</v>
      </c>
      <c r="H1808" s="22">
        <f t="shared" si="57"/>
        <v>0</v>
      </c>
    </row>
    <row r="1809" spans="1:8">
      <c r="A1809" t="s">
        <v>448</v>
      </c>
      <c r="B1809" t="s">
        <v>490</v>
      </c>
      <c r="C1809">
        <v>300</v>
      </c>
      <c r="D1809" t="s">
        <v>99</v>
      </c>
      <c r="E1809">
        <f>+SUMIFS(Tabla1[cantidad],Tabla1[articulo],C1809,Tabla1[id_item_bodega2],A1809,Tabla1[GRUPO],COMP!B1406)</f>
        <v>0</v>
      </c>
      <c r="F1809">
        <f>+SUMIFS('INV. EDADES'!F:F,'INV. EDADES'!I:I,A1809,'INV. EDADES'!G:G,C1809)</f>
        <v>0</v>
      </c>
      <c r="G1809">
        <f t="shared" si="56"/>
        <v>0</v>
      </c>
      <c r="H1809" s="22">
        <f t="shared" si="57"/>
        <v>0</v>
      </c>
    </row>
    <row r="1810" spans="1:8">
      <c r="A1810" t="s">
        <v>448</v>
      </c>
      <c r="B1810" t="s">
        <v>490</v>
      </c>
      <c r="C1810">
        <v>52378</v>
      </c>
      <c r="D1810" t="s">
        <v>69</v>
      </c>
      <c r="E1810">
        <f>+SUMIFS(Tabla1[cantidad],Tabla1[articulo],C1810,Tabla1[id_item_bodega2],A1810,Tabla1[GRUPO],COMP!B1407)</f>
        <v>0</v>
      </c>
      <c r="F1810">
        <f>+SUMIFS('INV. EDADES'!F:F,'INV. EDADES'!I:I,A1810,'INV. EDADES'!G:G,C1810)</f>
        <v>0</v>
      </c>
      <c r="G1810">
        <f t="shared" si="56"/>
        <v>0</v>
      </c>
      <c r="H1810" s="22">
        <f t="shared" si="57"/>
        <v>0</v>
      </c>
    </row>
    <row r="1811" spans="1:8">
      <c r="A1811" t="s">
        <v>448</v>
      </c>
      <c r="B1811" t="s">
        <v>490</v>
      </c>
      <c r="C1811">
        <v>12370</v>
      </c>
      <c r="D1811" t="s">
        <v>64</v>
      </c>
      <c r="E1811">
        <f>+SUMIFS(Tabla1[cantidad],Tabla1[articulo],C1811,Tabla1[id_item_bodega2],A1811,Tabla1[GRUPO],COMP!B1409)</f>
        <v>0</v>
      </c>
      <c r="F1811">
        <f>+SUMIFS('INV. EDADES'!F:F,'INV. EDADES'!I:I,A1811,'INV. EDADES'!G:G,C1811)</f>
        <v>0</v>
      </c>
      <c r="G1811">
        <f t="shared" si="56"/>
        <v>0</v>
      </c>
      <c r="H1811" s="22">
        <f t="shared" si="57"/>
        <v>0</v>
      </c>
    </row>
    <row r="1812" spans="1:8">
      <c r="A1812" t="s">
        <v>448</v>
      </c>
      <c r="B1812" t="s">
        <v>490</v>
      </c>
      <c r="C1812">
        <v>52377</v>
      </c>
      <c r="D1812" t="s">
        <v>134</v>
      </c>
      <c r="E1812">
        <f>+SUMIFS(Tabla1[cantidad],Tabla1[articulo],C1812,Tabla1[id_item_bodega2],A1812,Tabla1[GRUPO],COMP!B1410)</f>
        <v>0</v>
      </c>
      <c r="F1812">
        <f>+SUMIFS('INV. EDADES'!F:F,'INV. EDADES'!I:I,A1812,'INV. EDADES'!G:G,C1812)</f>
        <v>0</v>
      </c>
      <c r="G1812">
        <f t="shared" si="56"/>
        <v>0</v>
      </c>
      <c r="H1812" s="22">
        <f t="shared" si="57"/>
        <v>0</v>
      </c>
    </row>
    <row r="1813" spans="1:8">
      <c r="A1813" t="s">
        <v>448</v>
      </c>
      <c r="B1813" t="s">
        <v>490</v>
      </c>
      <c r="C1813">
        <v>10306</v>
      </c>
      <c r="D1813" t="s">
        <v>226</v>
      </c>
      <c r="E1813">
        <f>+SUMIFS(Tabla1[cantidad],Tabla1[articulo],C1813,Tabla1[id_item_bodega2],A1813,Tabla1[GRUPO],COMP!B1411)</f>
        <v>0</v>
      </c>
      <c r="F1813">
        <f>+SUMIFS('INV. EDADES'!F:F,'INV. EDADES'!I:I,A1813,'INV. EDADES'!G:G,C1813)</f>
        <v>0</v>
      </c>
      <c r="G1813">
        <f t="shared" si="56"/>
        <v>0</v>
      </c>
      <c r="H1813" s="22">
        <f t="shared" si="57"/>
        <v>0</v>
      </c>
    </row>
    <row r="1814" spans="1:8">
      <c r="A1814" t="s">
        <v>448</v>
      </c>
      <c r="B1814" t="s">
        <v>490</v>
      </c>
      <c r="C1814">
        <v>10311</v>
      </c>
      <c r="D1814" t="s">
        <v>467</v>
      </c>
      <c r="E1814">
        <f>+SUMIFS(Tabla1[cantidad],Tabla1[articulo],C1814,Tabla1[id_item_bodega2],A1814,Tabla1[GRUPO],COMP!B1412)</f>
        <v>0</v>
      </c>
      <c r="F1814">
        <f>+SUMIFS('INV. EDADES'!F:F,'INV. EDADES'!I:I,A1814,'INV. EDADES'!G:G,C1814)</f>
        <v>0</v>
      </c>
      <c r="G1814">
        <f t="shared" si="56"/>
        <v>0</v>
      </c>
      <c r="H1814" s="22">
        <f t="shared" si="57"/>
        <v>0</v>
      </c>
    </row>
    <row r="1815" spans="1:8">
      <c r="A1815" t="s">
        <v>448</v>
      </c>
      <c r="B1815" t="s">
        <v>490</v>
      </c>
      <c r="C1815">
        <v>10472</v>
      </c>
      <c r="D1815" t="s">
        <v>40</v>
      </c>
      <c r="E1815">
        <f>+SUMIFS(Tabla1[cantidad],Tabla1[articulo],C1815,Tabla1[id_item_bodega2],A1815,Tabla1[GRUPO],COMP!B1413)</f>
        <v>0</v>
      </c>
      <c r="F1815">
        <f>+SUMIFS('INV. EDADES'!F:F,'INV. EDADES'!I:I,A1815,'INV. EDADES'!G:G,C1815)</f>
        <v>0</v>
      </c>
      <c r="G1815">
        <f t="shared" si="56"/>
        <v>0</v>
      </c>
      <c r="H1815" s="22">
        <f t="shared" si="57"/>
        <v>0</v>
      </c>
    </row>
    <row r="1816" spans="1:8">
      <c r="A1816" t="s">
        <v>448</v>
      </c>
      <c r="B1816" t="s">
        <v>490</v>
      </c>
      <c r="C1816">
        <v>13359</v>
      </c>
      <c r="D1816" t="s">
        <v>468</v>
      </c>
      <c r="E1816">
        <f>+SUMIFS(Tabla1[cantidad],Tabla1[articulo],C1816,Tabla1[id_item_bodega2],A1816,Tabla1[GRUPO],COMP!B1414)</f>
        <v>0</v>
      </c>
      <c r="F1816">
        <f>+SUMIFS('INV. EDADES'!F:F,'INV. EDADES'!I:I,A1816,'INV. EDADES'!G:G,C1816)</f>
        <v>0</v>
      </c>
      <c r="G1816">
        <f t="shared" si="56"/>
        <v>0</v>
      </c>
      <c r="H1816" s="22">
        <f t="shared" si="57"/>
        <v>0</v>
      </c>
    </row>
    <row r="1817" spans="1:8">
      <c r="A1817" t="s">
        <v>448</v>
      </c>
      <c r="B1817" t="s">
        <v>490</v>
      </c>
      <c r="C1817">
        <v>13503</v>
      </c>
      <c r="D1817" t="s">
        <v>470</v>
      </c>
      <c r="E1817">
        <f>+SUMIFS(Tabla1[cantidad],Tabla1[articulo],C1817,Tabla1[id_item_bodega2],A1817,Tabla1[GRUPO],COMP!B1415)</f>
        <v>0</v>
      </c>
      <c r="F1817">
        <f>+SUMIFS('INV. EDADES'!F:F,'INV. EDADES'!I:I,A1817,'INV. EDADES'!G:G,C1817)</f>
        <v>0</v>
      </c>
      <c r="G1817">
        <f t="shared" si="56"/>
        <v>0</v>
      </c>
      <c r="H1817" s="22">
        <f t="shared" si="57"/>
        <v>0</v>
      </c>
    </row>
    <row r="1818" spans="1:8">
      <c r="A1818" t="s">
        <v>448</v>
      </c>
      <c r="B1818" t="s">
        <v>490</v>
      </c>
      <c r="C1818">
        <v>13403</v>
      </c>
      <c r="D1818" t="s">
        <v>428</v>
      </c>
      <c r="E1818">
        <f>+SUMIFS(Tabla1[cantidad],Tabla1[articulo],C1818,Tabla1[id_item_bodega2],A1818,Tabla1[GRUPO],COMP!B1416)</f>
        <v>0</v>
      </c>
      <c r="F1818">
        <f>+SUMIFS('INV. EDADES'!F:F,'INV. EDADES'!I:I,A1818,'INV. EDADES'!G:G,C1818)</f>
        <v>0</v>
      </c>
      <c r="G1818">
        <f t="shared" si="56"/>
        <v>0</v>
      </c>
      <c r="H1818" s="22">
        <f t="shared" si="57"/>
        <v>0</v>
      </c>
    </row>
    <row r="1819" spans="1:8">
      <c r="A1819" t="s">
        <v>448</v>
      </c>
      <c r="B1819" t="s">
        <v>490</v>
      </c>
      <c r="C1819">
        <v>10101</v>
      </c>
      <c r="D1819" t="s">
        <v>536</v>
      </c>
      <c r="E1819">
        <f>+SUMIFS(Tabla1[cantidad],Tabla1[articulo],C1819,Tabla1[id_item_bodega2],A1819,Tabla1[GRUPO],COMP!B1417)</f>
        <v>0</v>
      </c>
      <c r="F1819">
        <f>+SUMIFS('INV. EDADES'!F:F,'INV. EDADES'!I:I,A1819,'INV. EDADES'!G:G,C1819)</f>
        <v>0</v>
      </c>
      <c r="G1819">
        <f t="shared" si="56"/>
        <v>0</v>
      </c>
      <c r="H1819" s="22">
        <f t="shared" si="57"/>
        <v>0</v>
      </c>
    </row>
    <row r="1820" spans="1:8">
      <c r="A1820" t="s">
        <v>448</v>
      </c>
      <c r="B1820" t="s">
        <v>490</v>
      </c>
      <c r="C1820">
        <v>10201</v>
      </c>
      <c r="D1820" t="s">
        <v>27</v>
      </c>
      <c r="E1820">
        <f>+SUMIFS(Tabla1[cantidad],Tabla1[articulo],C1820,Tabla1[id_item_bodega2],A1820,Tabla1[GRUPO],COMP!B1418)</f>
        <v>0</v>
      </c>
      <c r="F1820">
        <f>+SUMIFS('INV. EDADES'!F:F,'INV. EDADES'!I:I,A1820,'INV. EDADES'!G:G,C1820)</f>
        <v>0</v>
      </c>
      <c r="G1820">
        <f t="shared" si="56"/>
        <v>0</v>
      </c>
      <c r="H1820" s="22">
        <f t="shared" si="57"/>
        <v>0</v>
      </c>
    </row>
    <row r="1821" spans="1:8">
      <c r="A1821" t="s">
        <v>448</v>
      </c>
      <c r="B1821" t="s">
        <v>490</v>
      </c>
      <c r="C1821">
        <v>73501</v>
      </c>
      <c r="D1821" t="s">
        <v>425</v>
      </c>
      <c r="E1821">
        <f>+SUMIFS(Tabla1[cantidad],Tabla1[articulo],C1821,Tabla1[id_item_bodega2],A1821,Tabla1[GRUPO],COMP!B1419)</f>
        <v>0</v>
      </c>
      <c r="F1821">
        <f>+SUMIFS('INV. EDADES'!F:F,'INV. EDADES'!I:I,A1821,'INV. EDADES'!G:G,C1821)</f>
        <v>0</v>
      </c>
      <c r="G1821">
        <f t="shared" si="56"/>
        <v>0</v>
      </c>
      <c r="H1821" s="22">
        <f t="shared" si="57"/>
        <v>0</v>
      </c>
    </row>
    <row r="1822" spans="1:8">
      <c r="A1822" t="s">
        <v>448</v>
      </c>
      <c r="B1822" t="s">
        <v>490</v>
      </c>
      <c r="C1822">
        <v>76501</v>
      </c>
      <c r="D1822" t="s">
        <v>589</v>
      </c>
      <c r="E1822">
        <f>+SUMIFS(Tabla1[cantidad],Tabla1[articulo],C1822,Tabla1[id_item_bodega2],A1822,Tabla1[GRUPO],COMP!B1420)</f>
        <v>0</v>
      </c>
      <c r="F1822">
        <f>+SUMIFS('INV. EDADES'!F:F,'INV. EDADES'!I:I,A1822,'INV. EDADES'!G:G,C1822)</f>
        <v>0</v>
      </c>
      <c r="G1822">
        <f t="shared" si="56"/>
        <v>0</v>
      </c>
      <c r="H1822" s="22">
        <f t="shared" si="57"/>
        <v>0</v>
      </c>
    </row>
    <row r="1823" spans="1:8">
      <c r="A1823" t="s">
        <v>448</v>
      </c>
      <c r="B1823" t="s">
        <v>490</v>
      </c>
      <c r="C1823">
        <v>76601</v>
      </c>
      <c r="D1823" t="s">
        <v>590</v>
      </c>
      <c r="E1823">
        <f>+SUMIFS(Tabla1[cantidad],Tabla1[articulo],C1823,Tabla1[id_item_bodega2],A1823,Tabla1[GRUPO],COMP!B1421)</f>
        <v>0</v>
      </c>
      <c r="F1823">
        <f>+SUMIFS('INV. EDADES'!F:F,'INV. EDADES'!I:I,A1823,'INV. EDADES'!G:G,C1823)</f>
        <v>0</v>
      </c>
      <c r="G1823">
        <f t="shared" si="56"/>
        <v>0</v>
      </c>
      <c r="H1823" s="22">
        <f t="shared" si="57"/>
        <v>0</v>
      </c>
    </row>
    <row r="1824" spans="1:8">
      <c r="A1824" t="s">
        <v>448</v>
      </c>
      <c r="B1824" t="s">
        <v>490</v>
      </c>
      <c r="C1824">
        <v>76701</v>
      </c>
      <c r="D1824" t="s">
        <v>588</v>
      </c>
      <c r="E1824">
        <f>+SUMIFS(Tabla1[cantidad],Tabla1[articulo],C1824,Tabla1[id_item_bodega2],A1824,Tabla1[GRUPO],COMP!B1422)</f>
        <v>0</v>
      </c>
      <c r="F1824">
        <f>+SUMIFS('INV. EDADES'!F:F,'INV. EDADES'!I:I,A1824,'INV. EDADES'!G:G,C1824)</f>
        <v>0</v>
      </c>
      <c r="G1824">
        <f t="shared" si="56"/>
        <v>0</v>
      </c>
      <c r="H1824" s="22">
        <f t="shared" si="57"/>
        <v>0</v>
      </c>
    </row>
    <row r="1825" spans="1:8">
      <c r="A1825" t="s">
        <v>448</v>
      </c>
      <c r="B1825" t="s">
        <v>490</v>
      </c>
      <c r="C1825">
        <v>77101</v>
      </c>
      <c r="D1825" t="s">
        <v>567</v>
      </c>
      <c r="E1825">
        <f>+SUMIFS(Tabla1[cantidad],Tabla1[articulo],C1825,Tabla1[id_item_bodega2],A1825,Tabla1[GRUPO],COMP!B1423)</f>
        <v>0</v>
      </c>
      <c r="F1825">
        <f>+SUMIFS('INV. EDADES'!F:F,'INV. EDADES'!I:I,A1825,'INV. EDADES'!G:G,C1825)</f>
        <v>0</v>
      </c>
      <c r="G1825">
        <f t="shared" si="56"/>
        <v>0</v>
      </c>
      <c r="H1825" s="22">
        <f t="shared" si="57"/>
        <v>0</v>
      </c>
    </row>
    <row r="1826" spans="1:8">
      <c r="A1826" t="s">
        <v>448</v>
      </c>
      <c r="B1826" t="s">
        <v>490</v>
      </c>
      <c r="C1826">
        <v>78001</v>
      </c>
      <c r="D1826" t="s">
        <v>571</v>
      </c>
      <c r="E1826">
        <f>+SUMIFS(Tabla1[cantidad],Tabla1[articulo],C1826,Tabla1[id_item_bodega2],A1826,Tabla1[GRUPO],COMP!B1424)</f>
        <v>0</v>
      </c>
      <c r="F1826">
        <f>+SUMIFS('INV. EDADES'!F:F,'INV. EDADES'!I:I,A1826,'INV. EDADES'!G:G,C1826)</f>
        <v>0</v>
      </c>
      <c r="G1826">
        <f t="shared" si="56"/>
        <v>0</v>
      </c>
      <c r="H1826" s="22">
        <f t="shared" si="57"/>
        <v>0</v>
      </c>
    </row>
    <row r="1827" spans="1:8">
      <c r="A1827" t="s">
        <v>448</v>
      </c>
      <c r="B1827" t="s">
        <v>490</v>
      </c>
      <c r="C1827">
        <v>10369</v>
      </c>
      <c r="D1827" t="s">
        <v>61</v>
      </c>
      <c r="E1827">
        <f>+SUMIFS(Tabla1[cantidad],Tabla1[articulo],C1827,Tabla1[id_item_bodega2],A1827,Tabla1[GRUPO],COMP!B1425)</f>
        <v>0</v>
      </c>
      <c r="F1827">
        <f>+SUMIFS('INV. EDADES'!F:F,'INV. EDADES'!I:I,A1827,'INV. EDADES'!G:G,C1827)</f>
        <v>0</v>
      </c>
      <c r="G1827">
        <f t="shared" si="56"/>
        <v>0</v>
      </c>
      <c r="H1827" s="22">
        <f t="shared" si="57"/>
        <v>0</v>
      </c>
    </row>
    <row r="1828" spans="1:8">
      <c r="A1828" t="s">
        <v>448</v>
      </c>
      <c r="B1828" t="s">
        <v>490</v>
      </c>
      <c r="C1828">
        <v>12270</v>
      </c>
      <c r="D1828" t="s">
        <v>62</v>
      </c>
      <c r="E1828">
        <f>+SUMIFS(Tabla1[cantidad],Tabla1[articulo],C1828,Tabla1[id_item_bodega2],A1828,Tabla1[GRUPO],COMP!B1426)</f>
        <v>0</v>
      </c>
      <c r="F1828">
        <f>+SUMIFS('INV. EDADES'!F:F,'INV. EDADES'!I:I,A1828,'INV. EDADES'!G:G,C1828)</f>
        <v>0</v>
      </c>
      <c r="G1828">
        <f t="shared" si="56"/>
        <v>0</v>
      </c>
      <c r="H1828" s="22">
        <f t="shared" si="57"/>
        <v>0</v>
      </c>
    </row>
    <row r="1829" spans="1:8">
      <c r="A1829" t="s">
        <v>448</v>
      </c>
      <c r="B1829" t="s">
        <v>490</v>
      </c>
      <c r="C1829">
        <v>12480</v>
      </c>
      <c r="D1829" t="s">
        <v>67</v>
      </c>
      <c r="E1829">
        <f>+SUMIFS(Tabla1[cantidad],Tabla1[articulo],C1829,Tabla1[id_item_bodega2],A1829,Tabla1[GRUPO],COMP!B1427)</f>
        <v>0</v>
      </c>
      <c r="F1829">
        <f>+SUMIFS('INV. EDADES'!F:F,'INV. EDADES'!I:I,A1829,'INV. EDADES'!G:G,C1829)</f>
        <v>0</v>
      </c>
      <c r="G1829">
        <f t="shared" si="56"/>
        <v>0</v>
      </c>
      <c r="H1829" s="22">
        <f t="shared" si="57"/>
        <v>0</v>
      </c>
    </row>
    <row r="1830" spans="1:8">
      <c r="A1830" t="s">
        <v>448</v>
      </c>
      <c r="B1830" t="s">
        <v>490</v>
      </c>
      <c r="C1830">
        <v>14459</v>
      </c>
      <c r="D1830" t="s">
        <v>68</v>
      </c>
      <c r="E1830">
        <f>+SUMIFS(Tabla1[cantidad],Tabla1[articulo],C1830,Tabla1[id_item_bodega2],A1830,Tabla1[GRUPO],COMP!B1428)</f>
        <v>0</v>
      </c>
      <c r="F1830">
        <f>+SUMIFS('INV. EDADES'!F:F,'INV. EDADES'!I:I,A1830,'INV. EDADES'!G:G,C1830)</f>
        <v>0</v>
      </c>
      <c r="G1830">
        <f t="shared" si="56"/>
        <v>0</v>
      </c>
      <c r="H1830" s="22">
        <f t="shared" si="57"/>
        <v>0</v>
      </c>
    </row>
    <row r="1831" spans="1:8">
      <c r="A1831" t="s">
        <v>448</v>
      </c>
      <c r="B1831" t="s">
        <v>490</v>
      </c>
      <c r="C1831">
        <v>14311</v>
      </c>
      <c r="D1831" t="s">
        <v>45</v>
      </c>
      <c r="E1831">
        <f>+SUMIFS(Tabla1[cantidad],Tabla1[articulo],C1831,Tabla1[id_item_bodega2],A1831,Tabla1[GRUPO],COMP!B1429)</f>
        <v>0</v>
      </c>
      <c r="F1831">
        <f>+SUMIFS('INV. EDADES'!F:F,'INV. EDADES'!I:I,A1831,'INV. EDADES'!G:G,C1831)</f>
        <v>0</v>
      </c>
      <c r="G1831">
        <f t="shared" si="56"/>
        <v>0</v>
      </c>
      <c r="H1831" s="22">
        <f t="shared" si="57"/>
        <v>0</v>
      </c>
    </row>
    <row r="1832" spans="1:8">
      <c r="A1832" t="s">
        <v>448</v>
      </c>
      <c r="B1832" t="s">
        <v>490</v>
      </c>
      <c r="C1832">
        <v>10410</v>
      </c>
      <c r="D1832" t="s">
        <v>452</v>
      </c>
      <c r="E1832">
        <f>+SUMIFS(Tabla1[cantidad],Tabla1[articulo],C1832,Tabla1[id_item_bodega2],A1832,Tabla1[GRUPO],COMP!B1430)</f>
        <v>0</v>
      </c>
      <c r="F1832">
        <f>+SUMIFS('INV. EDADES'!F:F,'INV. EDADES'!I:I,A1832,'INV. EDADES'!G:G,C1832)</f>
        <v>0</v>
      </c>
      <c r="G1832">
        <f t="shared" si="56"/>
        <v>0</v>
      </c>
      <c r="H1832" s="22">
        <f t="shared" si="57"/>
        <v>0</v>
      </c>
    </row>
    <row r="1833" spans="1:8">
      <c r="A1833" t="s">
        <v>448</v>
      </c>
      <c r="B1833" t="s">
        <v>490</v>
      </c>
      <c r="C1833">
        <v>10268</v>
      </c>
      <c r="D1833" t="s">
        <v>427</v>
      </c>
      <c r="E1833">
        <f>+SUMIFS(Tabla1[cantidad],Tabla1[articulo],C1833,Tabla1[id_item_bodega2],A1833,Tabla1[GRUPO],COMP!B1431)</f>
        <v>0</v>
      </c>
      <c r="F1833">
        <f>+SUMIFS('INV. EDADES'!F:F,'INV. EDADES'!I:I,A1833,'INV. EDADES'!G:G,C1833)</f>
        <v>0</v>
      </c>
      <c r="G1833">
        <f t="shared" si="56"/>
        <v>0</v>
      </c>
      <c r="H1833" s="22">
        <f t="shared" si="57"/>
        <v>0</v>
      </c>
    </row>
    <row r="1834" spans="1:8">
      <c r="A1834" t="s">
        <v>448</v>
      </c>
      <c r="B1834" t="s">
        <v>490</v>
      </c>
      <c r="C1834">
        <v>14348</v>
      </c>
      <c r="D1834" t="s">
        <v>46</v>
      </c>
      <c r="E1834">
        <f>+SUMIFS(Tabla1[cantidad],Tabla1[articulo],C1834,Tabla1[id_item_bodega2],A1834,Tabla1[GRUPO],COMP!B1432)</f>
        <v>0</v>
      </c>
      <c r="F1834">
        <f>+SUMIFS('INV. EDADES'!F:F,'INV. EDADES'!I:I,A1834,'INV. EDADES'!G:G,C1834)</f>
        <v>0</v>
      </c>
      <c r="G1834">
        <f t="shared" si="56"/>
        <v>0</v>
      </c>
      <c r="H1834" s="22">
        <f t="shared" si="57"/>
        <v>0</v>
      </c>
    </row>
    <row r="1835" spans="1:8">
      <c r="A1835" t="s">
        <v>448</v>
      </c>
      <c r="B1835" t="s">
        <v>490</v>
      </c>
      <c r="C1835">
        <v>10503</v>
      </c>
      <c r="D1835" t="s">
        <v>487</v>
      </c>
      <c r="E1835">
        <f>+SUMIFS(Tabla1[cantidad],Tabla1[articulo],C1835,Tabla1[id_item_bodega2],A1835,Tabla1[GRUPO],COMP!B1433)</f>
        <v>0</v>
      </c>
      <c r="F1835">
        <f>+SUMIFS('INV. EDADES'!F:F,'INV. EDADES'!I:I,A1835,'INV. EDADES'!G:G,C1835)</f>
        <v>0</v>
      </c>
      <c r="G1835">
        <f t="shared" si="56"/>
        <v>0</v>
      </c>
      <c r="H1835" s="22">
        <f t="shared" si="57"/>
        <v>0</v>
      </c>
    </row>
    <row r="1836" spans="1:8">
      <c r="A1836" t="s">
        <v>448</v>
      </c>
      <c r="B1836" t="s">
        <v>490</v>
      </c>
      <c r="C1836">
        <v>10473</v>
      </c>
      <c r="D1836" t="s">
        <v>544</v>
      </c>
      <c r="E1836">
        <f>+SUMIFS(Tabla1[cantidad],Tabla1[articulo],C1836,Tabla1[id_item_bodega2],A1836,Tabla1[GRUPO],COMP!B1434)</f>
        <v>0</v>
      </c>
      <c r="F1836">
        <f>+SUMIFS('INV. EDADES'!F:F,'INV. EDADES'!I:I,A1836,'INV. EDADES'!G:G,C1836)</f>
        <v>0</v>
      </c>
      <c r="G1836">
        <f t="shared" si="56"/>
        <v>0</v>
      </c>
      <c r="H1836" s="22">
        <f t="shared" si="57"/>
        <v>0</v>
      </c>
    </row>
    <row r="1837" spans="1:8">
      <c r="A1837" t="s">
        <v>448</v>
      </c>
      <c r="B1837" t="s">
        <v>490</v>
      </c>
      <c r="C1837">
        <v>12306</v>
      </c>
      <c r="D1837" t="s">
        <v>579</v>
      </c>
      <c r="E1837">
        <f>+SUMIFS(Tabla1[cantidad],Tabla1[articulo],C1837,Tabla1[id_item_bodega2],A1837,Tabla1[GRUPO],COMP!B1435)</f>
        <v>0</v>
      </c>
      <c r="F1837">
        <f>+SUMIFS('INV. EDADES'!F:F,'INV. EDADES'!I:I,A1837,'INV. EDADES'!G:G,C1837)</f>
        <v>0</v>
      </c>
      <c r="G1837">
        <f t="shared" si="56"/>
        <v>0</v>
      </c>
      <c r="H1837" s="22">
        <f t="shared" si="57"/>
        <v>0</v>
      </c>
    </row>
    <row r="1838" spans="1:8">
      <c r="A1838" t="s">
        <v>448</v>
      </c>
      <c r="B1838" t="s">
        <v>490</v>
      </c>
      <c r="C1838">
        <v>12347</v>
      </c>
      <c r="D1838" t="s">
        <v>74</v>
      </c>
      <c r="E1838">
        <f>+SUMIFS(Tabla1[cantidad],Tabla1[articulo],C1838,Tabla1[id_item_bodega2],A1838,Tabla1[GRUPO],COMP!B1436)</f>
        <v>0</v>
      </c>
      <c r="F1838">
        <f>+SUMIFS('INV. EDADES'!F:F,'INV. EDADES'!I:I,A1838,'INV. EDADES'!G:G,C1838)</f>
        <v>0</v>
      </c>
      <c r="G1838">
        <f t="shared" si="56"/>
        <v>0</v>
      </c>
      <c r="H1838" s="22">
        <f t="shared" si="57"/>
        <v>0</v>
      </c>
    </row>
    <row r="1839" spans="1:8">
      <c r="A1839" t="s">
        <v>448</v>
      </c>
      <c r="B1839" t="s">
        <v>490</v>
      </c>
      <c r="C1839">
        <v>13311</v>
      </c>
      <c r="D1839" t="s">
        <v>580</v>
      </c>
      <c r="E1839">
        <f>+SUMIFS(Tabla1[cantidad],Tabla1[articulo],C1839,Tabla1[id_item_bodega2],A1839,Tabla1[GRUPO],COMP!B1437)</f>
        <v>0</v>
      </c>
      <c r="F1839">
        <f>+SUMIFS('INV. EDADES'!F:F,'INV. EDADES'!I:I,A1839,'INV. EDADES'!G:G,C1839)</f>
        <v>0</v>
      </c>
      <c r="G1839">
        <f t="shared" si="56"/>
        <v>0</v>
      </c>
      <c r="H1839" s="22">
        <f t="shared" si="57"/>
        <v>0</v>
      </c>
    </row>
    <row r="1840" spans="1:8">
      <c r="A1840" t="s">
        <v>448</v>
      </c>
      <c r="B1840" t="s">
        <v>490</v>
      </c>
      <c r="C1840">
        <v>10305</v>
      </c>
      <c r="D1840" t="s">
        <v>537</v>
      </c>
      <c r="E1840">
        <f>+SUMIFS(Tabla1[cantidad],Tabla1[articulo],C1840,Tabla1[id_item_bodega2],A1840,Tabla1[GRUPO],COMP!B1438)</f>
        <v>0</v>
      </c>
      <c r="F1840">
        <f>+SUMIFS('INV. EDADES'!F:F,'INV. EDADES'!I:I,A1840,'INV. EDADES'!G:G,C1840)</f>
        <v>0</v>
      </c>
      <c r="G1840">
        <f t="shared" si="56"/>
        <v>0</v>
      </c>
      <c r="H1840" s="22">
        <f t="shared" si="57"/>
        <v>0</v>
      </c>
    </row>
    <row r="1841" spans="1:8">
      <c r="A1841" t="s">
        <v>448</v>
      </c>
      <c r="B1841" t="s">
        <v>490</v>
      </c>
      <c r="C1841">
        <v>10389</v>
      </c>
      <c r="D1841" t="s">
        <v>71</v>
      </c>
      <c r="E1841">
        <f>+SUMIFS(Tabla1[cantidad],Tabla1[articulo],C1841,Tabla1[id_item_bodega2],A1841,Tabla1[GRUPO],COMP!B1439)</f>
        <v>0</v>
      </c>
      <c r="F1841">
        <f>+SUMIFS('INV. EDADES'!F:F,'INV. EDADES'!I:I,A1841,'INV. EDADES'!G:G,C1841)</f>
        <v>0</v>
      </c>
      <c r="G1841">
        <f t="shared" si="56"/>
        <v>0</v>
      </c>
      <c r="H1841" s="22">
        <f t="shared" si="57"/>
        <v>0</v>
      </c>
    </row>
    <row r="1842" spans="1:8">
      <c r="A1842" t="s">
        <v>448</v>
      </c>
      <c r="B1842" t="s">
        <v>490</v>
      </c>
      <c r="C1842">
        <v>10405</v>
      </c>
      <c r="D1842" t="s">
        <v>542</v>
      </c>
      <c r="E1842">
        <f>+SUMIFS(Tabla1[cantidad],Tabla1[articulo],C1842,Tabla1[id_item_bodega2],A1842,Tabla1[GRUPO],COMP!B1440)</f>
        <v>0</v>
      </c>
      <c r="F1842">
        <f>+SUMIFS('INV. EDADES'!F:F,'INV. EDADES'!I:I,A1842,'INV. EDADES'!G:G,C1842)</f>
        <v>0</v>
      </c>
      <c r="G1842">
        <f t="shared" si="56"/>
        <v>0</v>
      </c>
      <c r="H1842" s="22">
        <f t="shared" si="57"/>
        <v>0</v>
      </c>
    </row>
    <row r="1843" spans="1:8">
      <c r="A1843" t="s">
        <v>448</v>
      </c>
      <c r="B1843" t="s">
        <v>490</v>
      </c>
      <c r="C1843">
        <v>10490</v>
      </c>
      <c r="D1843" t="s">
        <v>476</v>
      </c>
      <c r="E1843">
        <f>+SUMIFS(Tabla1[cantidad],Tabla1[articulo],C1843,Tabla1[id_item_bodega2],A1843,Tabla1[GRUPO],COMP!B1441)</f>
        <v>0</v>
      </c>
      <c r="F1843">
        <f>+SUMIFS('INV. EDADES'!F:F,'INV. EDADES'!I:I,A1843,'INV. EDADES'!G:G,C1843)</f>
        <v>0</v>
      </c>
      <c r="G1843">
        <f t="shared" si="56"/>
        <v>0</v>
      </c>
      <c r="H1843" s="22">
        <f t="shared" si="57"/>
        <v>0</v>
      </c>
    </row>
    <row r="1844" spans="1:8">
      <c r="A1844" t="s">
        <v>448</v>
      </c>
      <c r="B1844" t="s">
        <v>490</v>
      </c>
      <c r="C1844">
        <v>10488</v>
      </c>
      <c r="D1844" t="s">
        <v>607</v>
      </c>
      <c r="E1844">
        <f>+SUMIFS(Tabla1[cantidad],Tabla1[articulo],C1844,Tabla1[id_item_bodega2],A1844,Tabla1[GRUPO],COMP!B1442)</f>
        <v>0</v>
      </c>
      <c r="F1844">
        <f>+SUMIFS('INV. EDADES'!F:F,'INV. EDADES'!I:I,A1844,'INV. EDADES'!G:G,C1844)</f>
        <v>0</v>
      </c>
      <c r="G1844">
        <f t="shared" si="56"/>
        <v>0</v>
      </c>
      <c r="H1844" s="22">
        <f t="shared" si="57"/>
        <v>0</v>
      </c>
    </row>
    <row r="1845" spans="1:8">
      <c r="A1845" t="s">
        <v>448</v>
      </c>
      <c r="B1845" t="s">
        <v>490</v>
      </c>
      <c r="C1845">
        <v>10312</v>
      </c>
      <c r="D1845" t="s">
        <v>540</v>
      </c>
      <c r="E1845">
        <f>+SUMIFS(Tabla1[cantidad],Tabla1[articulo],C1845,Tabla1[id_item_bodega2],A1845,Tabla1[GRUPO],COMP!B1443)</f>
        <v>0</v>
      </c>
      <c r="F1845">
        <f>+SUMIFS('INV. EDADES'!F:F,'INV. EDADES'!I:I,A1845,'INV. EDADES'!G:G,C1845)</f>
        <v>0</v>
      </c>
      <c r="G1845">
        <f t="shared" si="56"/>
        <v>0</v>
      </c>
      <c r="H1845" s="22">
        <f t="shared" si="57"/>
        <v>0</v>
      </c>
    </row>
    <row r="1846" spans="1:8">
      <c r="A1846" t="s">
        <v>448</v>
      </c>
      <c r="B1846" t="s">
        <v>490</v>
      </c>
      <c r="C1846">
        <v>10589</v>
      </c>
      <c r="D1846" t="s">
        <v>73</v>
      </c>
      <c r="E1846">
        <f>+SUMIFS(Tabla1[cantidad],Tabla1[articulo],C1846,Tabla1[id_item_bodega2],A1846,Tabla1[GRUPO],COMP!B1444)</f>
        <v>0</v>
      </c>
      <c r="F1846">
        <f>+SUMIFS('INV. EDADES'!F:F,'INV. EDADES'!I:I,A1846,'INV. EDADES'!G:G,C1846)</f>
        <v>0</v>
      </c>
      <c r="G1846">
        <f t="shared" si="56"/>
        <v>0</v>
      </c>
      <c r="H1846" s="22">
        <f t="shared" si="57"/>
        <v>0</v>
      </c>
    </row>
    <row r="1847" spans="1:8">
      <c r="A1847" t="s">
        <v>448</v>
      </c>
      <c r="B1847" t="s">
        <v>490</v>
      </c>
      <c r="C1847">
        <v>10580</v>
      </c>
      <c r="D1847" t="s">
        <v>548</v>
      </c>
      <c r="E1847">
        <f>+SUMIFS(Tabla1[cantidad],Tabla1[articulo],C1847,Tabla1[id_item_bodega2],A1847,Tabla1[GRUPO],COMP!B1445)</f>
        <v>0</v>
      </c>
      <c r="F1847">
        <f>+SUMIFS('INV. EDADES'!F:F,'INV. EDADES'!I:I,A1847,'INV. EDADES'!G:G,C1847)</f>
        <v>0</v>
      </c>
      <c r="G1847">
        <f t="shared" si="56"/>
        <v>0</v>
      </c>
      <c r="H1847" s="22">
        <f t="shared" si="57"/>
        <v>0</v>
      </c>
    </row>
    <row r="1848" spans="1:8">
      <c r="A1848" t="s">
        <v>448</v>
      </c>
      <c r="B1848" t="s">
        <v>490</v>
      </c>
      <c r="C1848">
        <v>13380</v>
      </c>
      <c r="D1848" t="s">
        <v>534</v>
      </c>
      <c r="E1848">
        <f>+SUMIFS(Tabla1[cantidad],Tabla1[articulo],C1848,Tabla1[id_item_bodega2],A1848,Tabla1[GRUPO],COMP!B1446)</f>
        <v>0</v>
      </c>
      <c r="F1848">
        <f>+SUMIFS('INV. EDADES'!F:F,'INV. EDADES'!I:I,A1848,'INV. EDADES'!G:G,C1848)</f>
        <v>0</v>
      </c>
      <c r="G1848">
        <f t="shared" si="56"/>
        <v>0</v>
      </c>
      <c r="H1848" s="22">
        <f t="shared" si="57"/>
        <v>0</v>
      </c>
    </row>
    <row r="1849" spans="1:8">
      <c r="A1849" t="s">
        <v>448</v>
      </c>
      <c r="B1849" t="s">
        <v>490</v>
      </c>
      <c r="C1849">
        <v>13580</v>
      </c>
      <c r="D1849" t="s">
        <v>535</v>
      </c>
      <c r="E1849">
        <f>+SUMIFS(Tabla1[cantidad],Tabla1[articulo],C1849,Tabla1[id_item_bodega2],A1849,Tabla1[GRUPO],COMP!B1447)</f>
        <v>0</v>
      </c>
      <c r="F1849">
        <f>+SUMIFS('INV. EDADES'!F:F,'INV. EDADES'!I:I,A1849,'INV. EDADES'!G:G,C1849)</f>
        <v>0</v>
      </c>
      <c r="G1849">
        <f t="shared" si="56"/>
        <v>0</v>
      </c>
      <c r="H1849" s="22">
        <f t="shared" si="57"/>
        <v>0</v>
      </c>
    </row>
    <row r="1850" spans="1:8">
      <c r="A1850" t="s">
        <v>448</v>
      </c>
      <c r="B1850" t="s">
        <v>490</v>
      </c>
      <c r="C1850">
        <v>12360</v>
      </c>
      <c r="D1850" t="s">
        <v>584</v>
      </c>
      <c r="E1850">
        <f>+SUMIFS(Tabla1[cantidad],Tabla1[articulo],C1850,Tabla1[id_item_bodega2],A1850,Tabla1[GRUPO],COMP!B1448)</f>
        <v>0</v>
      </c>
      <c r="F1850">
        <f>+SUMIFS('INV. EDADES'!F:F,'INV. EDADES'!I:I,A1850,'INV. EDADES'!G:G,C1850)</f>
        <v>0</v>
      </c>
      <c r="G1850">
        <f t="shared" si="56"/>
        <v>0</v>
      </c>
      <c r="H1850" s="22">
        <f t="shared" si="57"/>
        <v>0</v>
      </c>
    </row>
    <row r="1851" spans="1:8">
      <c r="A1851" t="s">
        <v>448</v>
      </c>
      <c r="B1851" t="s">
        <v>490</v>
      </c>
      <c r="C1851">
        <v>10489</v>
      </c>
      <c r="D1851" t="s">
        <v>546</v>
      </c>
      <c r="E1851">
        <f>+SUMIFS(Tabla1[cantidad],Tabla1[articulo],C1851,Tabla1[id_item_bodega2],A1851,Tabla1[GRUPO],COMP!B1450)</f>
        <v>0</v>
      </c>
      <c r="F1851">
        <f>+SUMIFS('INV. EDADES'!F:F,'INV. EDADES'!I:I,A1851,'INV. EDADES'!G:G,C1851)</f>
        <v>0</v>
      </c>
      <c r="G1851">
        <f t="shared" si="56"/>
        <v>0</v>
      </c>
      <c r="H1851" s="22">
        <f t="shared" si="57"/>
        <v>0</v>
      </c>
    </row>
    <row r="1852" spans="1:8">
      <c r="A1852" t="s">
        <v>448</v>
      </c>
      <c r="B1852" t="s">
        <v>490</v>
      </c>
      <c r="C1852">
        <v>10416</v>
      </c>
      <c r="D1852" t="s">
        <v>581</v>
      </c>
      <c r="E1852">
        <f>+SUMIFS(Tabla1[cantidad],Tabla1[articulo],C1852,Tabla1[id_item_bodega2],A1852,Tabla1[GRUPO],COMP!B1451)</f>
        <v>0</v>
      </c>
      <c r="F1852">
        <f>+SUMIFS('INV. EDADES'!F:F,'INV. EDADES'!I:I,A1852,'INV. EDADES'!G:G,C1852)</f>
        <v>0</v>
      </c>
      <c r="G1852">
        <f t="shared" si="56"/>
        <v>0</v>
      </c>
      <c r="H1852" s="22">
        <f t="shared" si="57"/>
        <v>0</v>
      </c>
    </row>
    <row r="1853" spans="1:8">
      <c r="A1853" t="s">
        <v>448</v>
      </c>
      <c r="B1853" t="s">
        <v>490</v>
      </c>
      <c r="C1853">
        <v>10367</v>
      </c>
      <c r="D1853" t="s">
        <v>606</v>
      </c>
      <c r="E1853">
        <f>+SUMIFS(Tabla1[cantidad],Tabla1[articulo],C1853,Tabla1[id_item_bodega2],A1853,Tabla1[GRUPO],COMP!B1452)</f>
        <v>0</v>
      </c>
      <c r="F1853">
        <f>+SUMIFS('INV. EDADES'!F:F,'INV. EDADES'!I:I,A1853,'INV. EDADES'!G:G,C1853)</f>
        <v>0</v>
      </c>
      <c r="G1853">
        <f t="shared" si="56"/>
        <v>0</v>
      </c>
      <c r="H1853" s="22">
        <f t="shared" si="57"/>
        <v>0</v>
      </c>
    </row>
    <row r="1854" spans="1:8">
      <c r="A1854" t="s">
        <v>448</v>
      </c>
      <c r="B1854" t="s">
        <v>490</v>
      </c>
      <c r="C1854">
        <v>10309</v>
      </c>
      <c r="D1854" t="s">
        <v>539</v>
      </c>
      <c r="E1854">
        <f>+SUMIFS(Tabla1[cantidad],Tabla1[articulo],C1854,Tabla1[id_item_bodega2],A1854,Tabla1[GRUPO],COMP!B1453)</f>
        <v>0</v>
      </c>
      <c r="F1854">
        <f>+SUMIFS('INV. EDADES'!F:F,'INV. EDADES'!I:I,A1854,'INV. EDADES'!G:G,C1854)</f>
        <v>0</v>
      </c>
      <c r="G1854">
        <f t="shared" si="56"/>
        <v>0</v>
      </c>
      <c r="H1854" s="22">
        <f t="shared" si="57"/>
        <v>0</v>
      </c>
    </row>
    <row r="1855" spans="1:8">
      <c r="A1855" t="s">
        <v>448</v>
      </c>
      <c r="B1855" t="s">
        <v>490</v>
      </c>
      <c r="C1855">
        <v>10388</v>
      </c>
      <c r="D1855" t="s">
        <v>541</v>
      </c>
      <c r="E1855">
        <f>+SUMIFS(Tabla1[cantidad],Tabla1[articulo],C1855,Tabla1[id_item_bodega2],A1855,Tabla1[GRUPO],COMP!B1454)</f>
        <v>0</v>
      </c>
      <c r="F1855">
        <f>+SUMIFS('INV. EDADES'!F:F,'INV. EDADES'!I:I,A1855,'INV. EDADES'!G:G,C1855)</f>
        <v>0</v>
      </c>
      <c r="G1855">
        <f t="shared" si="56"/>
        <v>0</v>
      </c>
      <c r="H1855" s="22">
        <f t="shared" si="57"/>
        <v>0</v>
      </c>
    </row>
    <row r="1856" spans="1:8">
      <c r="A1856" t="s">
        <v>448</v>
      </c>
      <c r="B1856" t="s">
        <v>490</v>
      </c>
      <c r="C1856">
        <v>10205</v>
      </c>
      <c r="D1856" t="s">
        <v>552</v>
      </c>
      <c r="E1856">
        <f>+SUMIFS(Tabla1[cantidad],Tabla1[articulo],C1856,Tabla1[id_item_bodega2],A1856,Tabla1[GRUPO],COMP!B1455)</f>
        <v>0</v>
      </c>
      <c r="F1856">
        <f>+SUMIFS('INV. EDADES'!F:F,'INV. EDADES'!I:I,A1856,'INV. EDADES'!G:G,C1856)</f>
        <v>0</v>
      </c>
      <c r="G1856">
        <f t="shared" si="56"/>
        <v>0</v>
      </c>
      <c r="H1856" s="22">
        <f t="shared" si="57"/>
        <v>0</v>
      </c>
    </row>
    <row r="1857" spans="1:8">
      <c r="A1857" t="s">
        <v>448</v>
      </c>
      <c r="B1857" t="s">
        <v>490</v>
      </c>
      <c r="C1857">
        <v>10307</v>
      </c>
      <c r="D1857" t="s">
        <v>538</v>
      </c>
      <c r="E1857">
        <f>+SUMIFS(Tabla1[cantidad],Tabla1[articulo],C1857,Tabla1[id_item_bodega2],A1857,Tabla1[GRUPO],COMP!B1456)</f>
        <v>0</v>
      </c>
      <c r="F1857">
        <f>+SUMIFS('INV. EDADES'!F:F,'INV. EDADES'!I:I,A1857,'INV. EDADES'!G:G,C1857)</f>
        <v>0</v>
      </c>
      <c r="G1857">
        <f t="shared" si="56"/>
        <v>0</v>
      </c>
      <c r="H1857" s="22">
        <f t="shared" si="57"/>
        <v>0</v>
      </c>
    </row>
    <row r="1858" spans="1:8">
      <c r="A1858" t="s">
        <v>448</v>
      </c>
      <c r="B1858" t="s">
        <v>490</v>
      </c>
      <c r="C1858">
        <v>10380</v>
      </c>
      <c r="D1858" t="s">
        <v>565</v>
      </c>
      <c r="E1858">
        <f>+SUMIFS(Tabla1[cantidad],Tabla1[articulo],C1858,Tabla1[id_item_bodega2],A1858,Tabla1[GRUPO],COMP!B1457)</f>
        <v>0</v>
      </c>
      <c r="F1858">
        <f>+SUMIFS('INV. EDADES'!F:F,'INV. EDADES'!I:I,A1858,'INV. EDADES'!G:G,C1858)</f>
        <v>0</v>
      </c>
      <c r="G1858">
        <f t="shared" ref="G1858:G1921" si="58">+E1858-F1858</f>
        <v>0</v>
      </c>
      <c r="H1858" s="22">
        <f t="shared" ref="H1858:H1921" si="59">IFERROR(+G1858/E1858,0)</f>
        <v>0</v>
      </c>
    </row>
    <row r="1859" spans="1:8">
      <c r="A1859" t="s">
        <v>448</v>
      </c>
      <c r="B1859" t="s">
        <v>490</v>
      </c>
      <c r="C1859">
        <v>10409</v>
      </c>
      <c r="D1859" t="s">
        <v>566</v>
      </c>
      <c r="E1859">
        <f>+SUMIFS(Tabla1[cantidad],Tabla1[articulo],C1859,Tabla1[id_item_bodega2],A1859,Tabla1[GRUPO],COMP!B1458)</f>
        <v>0</v>
      </c>
      <c r="F1859">
        <f>+SUMIFS('INV. EDADES'!F:F,'INV. EDADES'!I:I,A1859,'INV. EDADES'!G:G,C1859)</f>
        <v>0</v>
      </c>
      <c r="G1859">
        <f t="shared" si="58"/>
        <v>0</v>
      </c>
      <c r="H1859" s="22">
        <f t="shared" si="59"/>
        <v>0</v>
      </c>
    </row>
    <row r="1860" spans="1:8">
      <c r="A1860" t="s">
        <v>448</v>
      </c>
      <c r="B1860" t="s">
        <v>490</v>
      </c>
      <c r="C1860">
        <v>10411</v>
      </c>
      <c r="D1860" t="s">
        <v>543</v>
      </c>
      <c r="E1860">
        <f>+SUMIFS(Tabla1[cantidad],Tabla1[articulo],C1860,Tabla1[id_item_bodega2],A1860,Tabla1[GRUPO],COMP!B1459)</f>
        <v>0</v>
      </c>
      <c r="F1860">
        <f>+SUMIFS('INV. EDADES'!F:F,'INV. EDADES'!I:I,A1860,'INV. EDADES'!G:G,C1860)</f>
        <v>0</v>
      </c>
      <c r="G1860">
        <f t="shared" si="58"/>
        <v>0</v>
      </c>
      <c r="H1860" s="22">
        <f t="shared" si="59"/>
        <v>0</v>
      </c>
    </row>
    <row r="1861" spans="1:8">
      <c r="A1861" t="s">
        <v>448</v>
      </c>
      <c r="B1861" t="s">
        <v>490</v>
      </c>
      <c r="C1861">
        <v>10511</v>
      </c>
      <c r="D1861" t="s">
        <v>547</v>
      </c>
      <c r="E1861">
        <f>+SUMIFS(Tabla1[cantidad],Tabla1[articulo],C1861,Tabla1[id_item_bodega2],A1861,Tabla1[GRUPO],COMP!B1460)</f>
        <v>0</v>
      </c>
      <c r="F1861">
        <f>+SUMIFS('INV. EDADES'!F:F,'INV. EDADES'!I:I,A1861,'INV. EDADES'!G:G,C1861)</f>
        <v>0</v>
      </c>
      <c r="G1861">
        <f t="shared" si="58"/>
        <v>0</v>
      </c>
      <c r="H1861" s="22">
        <f t="shared" si="59"/>
        <v>0</v>
      </c>
    </row>
    <row r="1862" spans="1:8">
      <c r="A1862" t="s">
        <v>448</v>
      </c>
      <c r="B1862" t="s">
        <v>490</v>
      </c>
      <c r="C1862">
        <v>10588</v>
      </c>
      <c r="D1862" t="s">
        <v>549</v>
      </c>
      <c r="E1862">
        <f>+SUMIFS(Tabla1[cantidad],Tabla1[articulo],C1862,Tabla1[id_item_bodega2],A1862,Tabla1[GRUPO],COMP!B1461)</f>
        <v>0</v>
      </c>
      <c r="F1862">
        <f>+SUMIFS('INV. EDADES'!F:F,'INV. EDADES'!I:I,A1862,'INV. EDADES'!G:G,C1862)</f>
        <v>0</v>
      </c>
      <c r="G1862">
        <f t="shared" si="58"/>
        <v>0</v>
      </c>
      <c r="H1862" s="22">
        <f t="shared" si="59"/>
        <v>0</v>
      </c>
    </row>
    <row r="1863" spans="1:8">
      <c r="A1863" t="s">
        <v>448</v>
      </c>
      <c r="B1863" t="s">
        <v>490</v>
      </c>
      <c r="C1863">
        <v>11301</v>
      </c>
      <c r="D1863" t="s">
        <v>550</v>
      </c>
      <c r="E1863">
        <f>+SUMIFS(Tabla1[cantidad],Tabla1[articulo],C1863,Tabla1[id_item_bodega2],A1863,Tabla1[GRUPO],COMP!B1462)</f>
        <v>0</v>
      </c>
      <c r="F1863">
        <f>+SUMIFS('INV. EDADES'!F:F,'INV. EDADES'!I:I,A1863,'INV. EDADES'!G:G,C1863)</f>
        <v>0</v>
      </c>
      <c r="G1863">
        <f t="shared" si="58"/>
        <v>0</v>
      </c>
      <c r="H1863" s="22">
        <f t="shared" si="59"/>
        <v>0</v>
      </c>
    </row>
    <row r="1864" spans="1:8">
      <c r="A1864" t="s">
        <v>448</v>
      </c>
      <c r="B1864" t="s">
        <v>490</v>
      </c>
      <c r="C1864">
        <v>11401</v>
      </c>
      <c r="D1864" t="s">
        <v>583</v>
      </c>
      <c r="E1864">
        <f>+SUMIFS(Tabla1[cantidad],Tabla1[articulo],C1864,Tabla1[id_item_bodega2],A1864,Tabla1[GRUPO],COMP!B1463)</f>
        <v>0</v>
      </c>
      <c r="F1864">
        <f>+SUMIFS('INV. EDADES'!F:F,'INV. EDADES'!I:I,A1864,'INV. EDADES'!G:G,C1864)</f>
        <v>0</v>
      </c>
      <c r="G1864">
        <f t="shared" si="58"/>
        <v>0</v>
      </c>
      <c r="H1864" s="22">
        <f t="shared" si="59"/>
        <v>0</v>
      </c>
    </row>
    <row r="1865" spans="1:8">
      <c r="A1865" t="s">
        <v>448</v>
      </c>
      <c r="B1865" t="s">
        <v>490</v>
      </c>
      <c r="C1865">
        <v>12301</v>
      </c>
      <c r="D1865" t="s">
        <v>578</v>
      </c>
      <c r="E1865">
        <f>+SUMIFS(Tabla1[cantidad],Tabla1[articulo],C1865,Tabla1[id_item_bodega2],A1865,Tabla1[GRUPO],COMP!B1464)</f>
        <v>0</v>
      </c>
      <c r="F1865">
        <f>+SUMIFS('INV. EDADES'!F:F,'INV. EDADES'!I:I,A1865,'INV. EDADES'!G:G,C1865)</f>
        <v>0</v>
      </c>
      <c r="G1865">
        <f t="shared" si="58"/>
        <v>0</v>
      </c>
      <c r="H1865" s="22">
        <f t="shared" si="59"/>
        <v>0</v>
      </c>
    </row>
    <row r="1866" spans="1:8">
      <c r="A1866" t="s">
        <v>448</v>
      </c>
      <c r="B1866" t="s">
        <v>490</v>
      </c>
      <c r="C1866">
        <v>12460</v>
      </c>
      <c r="D1866" t="s">
        <v>585</v>
      </c>
      <c r="E1866">
        <f>+SUMIFS(Tabla1[cantidad],Tabla1[articulo],C1866,Tabla1[id_item_bodega2],A1866,Tabla1[GRUPO],COMP!B1465)</f>
        <v>0</v>
      </c>
      <c r="F1866">
        <f>+SUMIFS('INV. EDADES'!F:F,'INV. EDADES'!I:I,A1866,'INV. EDADES'!G:G,C1866)</f>
        <v>0</v>
      </c>
      <c r="G1866">
        <f t="shared" si="58"/>
        <v>0</v>
      </c>
      <c r="H1866" s="22">
        <f t="shared" si="59"/>
        <v>0</v>
      </c>
    </row>
    <row r="1867" spans="1:8">
      <c r="A1867" t="s">
        <v>448</v>
      </c>
      <c r="B1867" t="s">
        <v>490</v>
      </c>
      <c r="C1867">
        <v>13203</v>
      </c>
      <c r="D1867" t="s">
        <v>551</v>
      </c>
      <c r="E1867">
        <f>+SUMIFS(Tabla1[cantidad],Tabla1[articulo],C1867,Tabla1[id_item_bodega2],A1867,Tabla1[GRUPO],COMP!B1466)</f>
        <v>0</v>
      </c>
      <c r="F1867">
        <f>+SUMIFS('INV. EDADES'!F:F,'INV. EDADES'!I:I,A1867,'INV. EDADES'!G:G,C1867)</f>
        <v>0</v>
      </c>
      <c r="G1867">
        <f t="shared" si="58"/>
        <v>0</v>
      </c>
      <c r="H1867" s="22">
        <f t="shared" si="59"/>
        <v>0</v>
      </c>
    </row>
    <row r="1868" spans="1:8">
      <c r="A1868" t="s">
        <v>448</v>
      </c>
      <c r="B1868" t="s">
        <v>490</v>
      </c>
      <c r="C1868">
        <v>71901</v>
      </c>
      <c r="D1868" t="s">
        <v>47</v>
      </c>
      <c r="E1868">
        <f>+SUMIFS(Tabla1[cantidad],Tabla1[articulo],C1868,Tabla1[id_item_bodega2],A1868,Tabla1[GRUPO],COMP!B1467)</f>
        <v>0</v>
      </c>
      <c r="F1868">
        <f>+SUMIFS('INV. EDADES'!F:F,'INV. EDADES'!I:I,A1868,'INV. EDADES'!G:G,C1868)</f>
        <v>0</v>
      </c>
      <c r="G1868">
        <f t="shared" si="58"/>
        <v>0</v>
      </c>
      <c r="H1868" s="22">
        <f t="shared" si="59"/>
        <v>0</v>
      </c>
    </row>
    <row r="1869" spans="1:8">
      <c r="A1869" t="s">
        <v>448</v>
      </c>
      <c r="B1869" t="s">
        <v>490</v>
      </c>
      <c r="C1869">
        <v>76401</v>
      </c>
      <c r="D1869" t="s">
        <v>533</v>
      </c>
      <c r="E1869">
        <f>+SUMIFS(Tabla1[cantidad],Tabla1[articulo],C1869,Tabla1[id_item_bodega2],A1869,Tabla1[GRUPO],COMP!B1468)</f>
        <v>0</v>
      </c>
      <c r="F1869">
        <f>+SUMIFS('INV. EDADES'!F:F,'INV. EDADES'!I:I,A1869,'INV. EDADES'!G:G,C1869)</f>
        <v>0</v>
      </c>
      <c r="G1869">
        <f t="shared" si="58"/>
        <v>0</v>
      </c>
      <c r="H1869" s="22">
        <f t="shared" si="59"/>
        <v>0</v>
      </c>
    </row>
    <row r="1870" spans="1:8">
      <c r="A1870" t="s">
        <v>448</v>
      </c>
      <c r="B1870" t="s">
        <v>490</v>
      </c>
      <c r="C1870">
        <v>72101</v>
      </c>
      <c r="D1870" t="s">
        <v>582</v>
      </c>
      <c r="E1870">
        <f>+SUMIFS(Tabla1[cantidad],Tabla1[articulo],C1870,Tabla1[id_item_bodega2],A1870,Tabla1[GRUPO],COMP!B1469)</f>
        <v>0</v>
      </c>
      <c r="F1870">
        <f>+SUMIFS('INV. EDADES'!F:F,'INV. EDADES'!I:I,A1870,'INV. EDADES'!G:G,C1870)</f>
        <v>0</v>
      </c>
      <c r="G1870">
        <f t="shared" si="58"/>
        <v>0</v>
      </c>
      <c r="H1870" s="22">
        <f t="shared" si="59"/>
        <v>0</v>
      </c>
    </row>
    <row r="1871" spans="1:8">
      <c r="A1871" t="s">
        <v>448</v>
      </c>
      <c r="B1871" t="s">
        <v>490</v>
      </c>
      <c r="C1871">
        <v>90</v>
      </c>
      <c r="D1871" t="s">
        <v>100</v>
      </c>
      <c r="E1871">
        <f>+SUMIFS(Tabla1[cantidad],Tabla1[articulo],C1871,Tabla1[id_item_bodega2],A1871,Tabla1[GRUPO],COMP!B1470)</f>
        <v>0</v>
      </c>
      <c r="F1871">
        <f>+SUMIFS('INV. EDADES'!F:F,'INV. EDADES'!I:I,A1871,'INV. EDADES'!G:G,C1871)</f>
        <v>0</v>
      </c>
      <c r="G1871">
        <f t="shared" si="58"/>
        <v>0</v>
      </c>
      <c r="H1871" s="22">
        <f t="shared" si="59"/>
        <v>0</v>
      </c>
    </row>
    <row r="1872" spans="1:8">
      <c r="A1872" t="s">
        <v>448</v>
      </c>
      <c r="B1872" t="s">
        <v>490</v>
      </c>
      <c r="C1872">
        <v>76001</v>
      </c>
      <c r="D1872" t="s">
        <v>99</v>
      </c>
      <c r="E1872">
        <f>+SUMIFS(Tabla1[cantidad],Tabla1[articulo],C1872,Tabla1[id_item_bodega2],A1872,Tabla1[GRUPO],COMP!B1808)</f>
        <v>0</v>
      </c>
      <c r="F1872">
        <f>+SUMIFS('INV. EDADES'!F:F,'INV. EDADES'!I:I,A1872,'INV. EDADES'!G:G,C1872)</f>
        <v>0</v>
      </c>
      <c r="G1872">
        <f t="shared" si="58"/>
        <v>0</v>
      </c>
      <c r="H1872" s="22">
        <f t="shared" si="59"/>
        <v>0</v>
      </c>
    </row>
    <row r="1873" spans="1:8">
      <c r="A1873" t="s">
        <v>448</v>
      </c>
      <c r="B1873" t="s">
        <v>490</v>
      </c>
      <c r="C1873">
        <v>901</v>
      </c>
      <c r="D1873" t="s">
        <v>57</v>
      </c>
      <c r="E1873">
        <f>+SUMIFS(Tabla1[cantidad],Tabla1[articulo],C1873,Tabla1[id_item_bodega2],A1873,Tabla1[GRUPO],COMP!B1809)</f>
        <v>0</v>
      </c>
      <c r="F1873">
        <f>+SUMIFS('INV. EDADES'!F:F,'INV. EDADES'!I:I,A1873,'INV. EDADES'!G:G,C1873)</f>
        <v>0</v>
      </c>
      <c r="G1873">
        <f t="shared" si="58"/>
        <v>0</v>
      </c>
      <c r="H1873" s="22">
        <f t="shared" si="59"/>
        <v>0</v>
      </c>
    </row>
    <row r="1874" spans="1:8">
      <c r="A1874" t="s">
        <v>448</v>
      </c>
      <c r="B1874" t="s">
        <v>490</v>
      </c>
      <c r="C1874">
        <v>10403</v>
      </c>
      <c r="D1874" t="s">
        <v>35</v>
      </c>
      <c r="E1874">
        <f>+SUMIFS(Tabla1[cantidad],Tabla1[articulo],C1874,Tabla1[id_item_bodega2],A1874,Tabla1[GRUPO],COMP!B1392)</f>
        <v>0</v>
      </c>
      <c r="F1874">
        <f>+SUMIFS('INV. EDADES'!F:F,'INV. EDADES'!I:I,A1874,'INV. EDADES'!G:G,C1874)</f>
        <v>0</v>
      </c>
      <c r="G1874">
        <f t="shared" si="58"/>
        <v>0</v>
      </c>
      <c r="H1874" s="22">
        <f t="shared" si="59"/>
        <v>0</v>
      </c>
    </row>
    <row r="1875" spans="1:8">
      <c r="A1875" t="s">
        <v>448</v>
      </c>
      <c r="B1875" t="s">
        <v>490</v>
      </c>
      <c r="C1875">
        <v>12359</v>
      </c>
      <c r="D1875" t="s">
        <v>63</v>
      </c>
      <c r="E1875">
        <f>+SUMIFS(Tabla1[cantidad],Tabla1[articulo],C1875,Tabla1[id_item_bodega2],A1875,Tabla1[GRUPO],COMP!B1395)</f>
        <v>0</v>
      </c>
      <c r="F1875">
        <f>+SUMIFS('INV. EDADES'!F:F,'INV. EDADES'!I:I,A1875,'INV. EDADES'!G:G,C1875)</f>
        <v>0</v>
      </c>
      <c r="G1875">
        <f t="shared" si="58"/>
        <v>0</v>
      </c>
      <c r="H1875" s="22">
        <f t="shared" si="59"/>
        <v>0</v>
      </c>
    </row>
    <row r="1876" spans="1:8">
      <c r="A1876" t="s">
        <v>448</v>
      </c>
      <c r="B1876" t="s">
        <v>490</v>
      </c>
      <c r="C1876">
        <v>12459</v>
      </c>
      <c r="D1876" t="s">
        <v>66</v>
      </c>
      <c r="E1876">
        <f>+SUMIFS(Tabla1[cantidad],Tabla1[articulo],C1876,Tabla1[id_item_bodega2],A1876,Tabla1[GRUPO],COMP!B1397)</f>
        <v>0</v>
      </c>
      <c r="F1876">
        <f>+SUMIFS('INV. EDADES'!F:F,'INV. EDADES'!I:I,A1876,'INV. EDADES'!G:G,C1876)</f>
        <v>0</v>
      </c>
      <c r="G1876">
        <f t="shared" si="58"/>
        <v>0</v>
      </c>
      <c r="H1876" s="22">
        <f t="shared" si="59"/>
        <v>0</v>
      </c>
    </row>
    <row r="1877" spans="1:8">
      <c r="A1877" t="s">
        <v>448</v>
      </c>
      <c r="B1877" t="s">
        <v>490</v>
      </c>
      <c r="C1877">
        <v>12470</v>
      </c>
      <c r="D1877" t="s">
        <v>447</v>
      </c>
      <c r="E1877">
        <f>+SUMIFS(Tabla1[cantidad],Tabla1[articulo],C1877,Tabla1[id_item_bodega2],A1877,Tabla1[GRUPO],COMP!B1449)</f>
        <v>0</v>
      </c>
      <c r="F1877">
        <f>+SUMIFS('INV. EDADES'!F:F,'INV. EDADES'!I:I,A1877,'INV. EDADES'!G:G,C1877)</f>
        <v>0</v>
      </c>
      <c r="G1877">
        <f t="shared" si="58"/>
        <v>0</v>
      </c>
      <c r="H1877" s="22">
        <f t="shared" si="59"/>
        <v>0</v>
      </c>
    </row>
    <row r="1878" spans="1:8">
      <c r="A1878" t="s">
        <v>448</v>
      </c>
      <c r="B1878" t="s">
        <v>490</v>
      </c>
      <c r="C1878">
        <v>12380</v>
      </c>
      <c r="D1878" t="s">
        <v>65</v>
      </c>
      <c r="E1878">
        <f>+SUMIFS(Tabla1[cantidad],Tabla1[articulo],C1878,Tabla1[id_item_bodega2],A1878,Tabla1[GRUPO],COMP!B1396)</f>
        <v>0</v>
      </c>
      <c r="F1878">
        <f>+SUMIFS('INV. EDADES'!F:F,'INV. EDADES'!I:I,A1878,'INV. EDADES'!G:G,C1878)</f>
        <v>0</v>
      </c>
      <c r="G1878">
        <f t="shared" si="58"/>
        <v>0</v>
      </c>
      <c r="H1878" s="22">
        <f t="shared" si="59"/>
        <v>0</v>
      </c>
    </row>
    <row r="1879" spans="1:8">
      <c r="A1879" t="s">
        <v>448</v>
      </c>
      <c r="B1879" t="s">
        <v>490</v>
      </c>
      <c r="C1879">
        <v>10203</v>
      </c>
      <c r="D1879" t="s">
        <v>29</v>
      </c>
      <c r="E1879">
        <f>+SUMIFS(Tabla1[cantidad],Tabla1[articulo],C1879,Tabla1[id_item_bodega2],A1879,Tabla1[GRUPO],COMP!B569)</f>
        <v>0</v>
      </c>
      <c r="F1879">
        <f>+SUMIFS('INV. EDADES'!F:F,'INV. EDADES'!I:I,A1879,'INV. EDADES'!G:G,C1879)</f>
        <v>0</v>
      </c>
      <c r="G1879">
        <f t="shared" si="58"/>
        <v>0</v>
      </c>
      <c r="H1879" s="22">
        <f t="shared" si="59"/>
        <v>0</v>
      </c>
    </row>
    <row r="1880" spans="1:8">
      <c r="A1880" t="s">
        <v>459</v>
      </c>
      <c r="B1880" t="s">
        <v>490</v>
      </c>
      <c r="C1880">
        <v>10504</v>
      </c>
      <c r="D1880" t="s">
        <v>43</v>
      </c>
      <c r="E1880">
        <f>+SUMIFS(Tabla1[cantidad],Tabla1[articulo],C1880,Tabla1[id_item_bodega2],A1880,Tabla1[GRUPO],COMP!B1494)</f>
        <v>0</v>
      </c>
      <c r="F1880">
        <f>+SUMIFS('INV. EDADES'!F:F,'INV. EDADES'!I:I,A1880,'INV. EDADES'!G:G,C1880)</f>
        <v>0</v>
      </c>
      <c r="G1880">
        <f t="shared" si="58"/>
        <v>0</v>
      </c>
      <c r="H1880" s="22">
        <f t="shared" si="59"/>
        <v>0</v>
      </c>
    </row>
    <row r="1881" spans="1:8">
      <c r="A1881" t="s">
        <v>459</v>
      </c>
      <c r="B1881" t="s">
        <v>490</v>
      </c>
      <c r="C1881">
        <v>72001</v>
      </c>
      <c r="D1881" t="s">
        <v>23</v>
      </c>
      <c r="E1881">
        <f>+SUMIFS(Tabla1[cantidad],Tabla1[articulo],C1881,Tabla1[id_item_bodega2],A1881,Tabla1[GRUPO],COMP!B1472)</f>
        <v>0</v>
      </c>
      <c r="F1881">
        <f>+SUMIFS('INV. EDADES'!F:F,'INV. EDADES'!I:I,A1881,'INV. EDADES'!G:G,C1881)</f>
        <v>0</v>
      </c>
      <c r="G1881">
        <f t="shared" si="58"/>
        <v>0</v>
      </c>
      <c r="H1881" s="22">
        <f t="shared" si="59"/>
        <v>0</v>
      </c>
    </row>
    <row r="1882" spans="1:8">
      <c r="A1882" t="s">
        <v>459</v>
      </c>
      <c r="B1882" t="s">
        <v>490</v>
      </c>
      <c r="C1882">
        <v>10102</v>
      </c>
      <c r="D1882" t="s">
        <v>24</v>
      </c>
      <c r="E1882">
        <f>+SUMIFS(Tabla1[cantidad],Tabla1[articulo],C1882,Tabla1[id_item_bodega2],A1882,Tabla1[GRUPO],COMP!B1473)</f>
        <v>0</v>
      </c>
      <c r="F1882">
        <f>+SUMIFS('INV. EDADES'!F:F,'INV. EDADES'!I:I,A1882,'INV. EDADES'!G:G,C1882)</f>
        <v>0</v>
      </c>
      <c r="G1882">
        <f t="shared" si="58"/>
        <v>0</v>
      </c>
      <c r="H1882" s="22">
        <f t="shared" si="59"/>
        <v>0</v>
      </c>
    </row>
    <row r="1883" spans="1:8">
      <c r="A1883" t="s">
        <v>459</v>
      </c>
      <c r="B1883" t="s">
        <v>490</v>
      </c>
      <c r="C1883">
        <v>10202</v>
      </c>
      <c r="D1883" t="s">
        <v>28</v>
      </c>
      <c r="E1883">
        <f>+SUMIFS(Tabla1[cantidad],Tabla1[articulo],C1883,Tabla1[id_item_bodega2],A1883,Tabla1[GRUPO],COMP!B1474)</f>
        <v>0</v>
      </c>
      <c r="F1883">
        <f>+SUMIFS('INV. EDADES'!F:F,'INV. EDADES'!I:I,A1883,'INV. EDADES'!G:G,C1883)</f>
        <v>0</v>
      </c>
      <c r="G1883">
        <f t="shared" si="58"/>
        <v>0</v>
      </c>
      <c r="H1883" s="22">
        <f t="shared" si="59"/>
        <v>0</v>
      </c>
    </row>
    <row r="1884" spans="1:8">
      <c r="A1884" t="s">
        <v>459</v>
      </c>
      <c r="B1884" t="s">
        <v>490</v>
      </c>
      <c r="C1884">
        <v>10301</v>
      </c>
      <c r="D1884" t="s">
        <v>30</v>
      </c>
      <c r="E1884">
        <f>+SUMIFS(Tabla1[cantidad],Tabla1[articulo],C1884,Tabla1[id_item_bodega2],A1884,Tabla1[GRUPO],COMP!B1475)</f>
        <v>0</v>
      </c>
      <c r="F1884">
        <f>+SUMIFS('INV. EDADES'!F:F,'INV. EDADES'!I:I,A1884,'INV. EDADES'!G:G,C1884)</f>
        <v>0</v>
      </c>
      <c r="G1884">
        <f t="shared" si="58"/>
        <v>0</v>
      </c>
      <c r="H1884" s="22">
        <f t="shared" si="59"/>
        <v>0</v>
      </c>
    </row>
    <row r="1885" spans="1:8">
      <c r="A1885" t="s">
        <v>459</v>
      </c>
      <c r="B1885" t="s">
        <v>490</v>
      </c>
      <c r="C1885">
        <v>10358</v>
      </c>
      <c r="D1885" t="s">
        <v>33</v>
      </c>
      <c r="E1885">
        <f>+SUMIFS(Tabla1[cantidad],Tabla1[articulo],C1885,Tabla1[id_item_bodega2],A1885,Tabla1[GRUPO],COMP!B1478)</f>
        <v>0</v>
      </c>
      <c r="F1885">
        <f>+SUMIFS('INV. EDADES'!F:F,'INV. EDADES'!I:I,A1885,'INV. EDADES'!G:G,C1885)</f>
        <v>0</v>
      </c>
      <c r="G1885">
        <f t="shared" si="58"/>
        <v>0</v>
      </c>
      <c r="H1885" s="22">
        <f t="shared" si="59"/>
        <v>0</v>
      </c>
    </row>
    <row r="1886" spans="1:8">
      <c r="A1886" t="s">
        <v>459</v>
      </c>
      <c r="B1886" t="s">
        <v>490</v>
      </c>
      <c r="C1886">
        <v>10401</v>
      </c>
      <c r="D1886" t="s">
        <v>34</v>
      </c>
      <c r="E1886">
        <f>+SUMIFS(Tabla1[cantidad],Tabla1[articulo],C1886,Tabla1[id_item_bodega2],A1886,Tabla1[GRUPO],COMP!B1479)</f>
        <v>0</v>
      </c>
      <c r="F1886">
        <f>+SUMIFS('INV. EDADES'!F:F,'INV. EDADES'!I:I,A1886,'INV. EDADES'!G:G,C1886)</f>
        <v>0</v>
      </c>
      <c r="G1886">
        <f t="shared" si="58"/>
        <v>0</v>
      </c>
      <c r="H1886" s="22">
        <f t="shared" si="59"/>
        <v>0</v>
      </c>
    </row>
    <row r="1887" spans="1:8">
      <c r="A1887" t="s">
        <v>459</v>
      </c>
      <c r="B1887" t="s">
        <v>490</v>
      </c>
      <c r="C1887">
        <v>10457</v>
      </c>
      <c r="D1887" t="s">
        <v>38</v>
      </c>
      <c r="E1887">
        <f>+SUMIFS(Tabla1[cantidad],Tabla1[articulo],C1887,Tabla1[id_item_bodega2],A1887,Tabla1[GRUPO],COMP!B1482)</f>
        <v>0</v>
      </c>
      <c r="F1887">
        <f>+SUMIFS('INV. EDADES'!F:F,'INV. EDADES'!I:I,A1887,'INV. EDADES'!G:G,C1887)</f>
        <v>0</v>
      </c>
      <c r="G1887">
        <f t="shared" si="58"/>
        <v>0</v>
      </c>
      <c r="H1887" s="22">
        <f t="shared" si="59"/>
        <v>0</v>
      </c>
    </row>
    <row r="1888" spans="1:8">
      <c r="A1888" t="s">
        <v>459</v>
      </c>
      <c r="B1888" t="s">
        <v>490</v>
      </c>
      <c r="C1888">
        <v>10469</v>
      </c>
      <c r="D1888" t="s">
        <v>39</v>
      </c>
      <c r="E1888">
        <f>+SUMIFS(Tabla1[cantidad],Tabla1[articulo],C1888,Tabla1[id_item_bodega2],A1888,Tabla1[GRUPO],COMP!B1483)</f>
        <v>0</v>
      </c>
      <c r="F1888">
        <f>+SUMIFS('INV. EDADES'!F:F,'INV. EDADES'!I:I,A1888,'INV. EDADES'!G:G,C1888)</f>
        <v>0</v>
      </c>
      <c r="G1888">
        <f t="shared" si="58"/>
        <v>0</v>
      </c>
      <c r="H1888" s="22">
        <f t="shared" si="59"/>
        <v>0</v>
      </c>
    </row>
    <row r="1889" spans="1:8">
      <c r="A1889" t="s">
        <v>459</v>
      </c>
      <c r="B1889" t="s">
        <v>490</v>
      </c>
      <c r="C1889">
        <v>10501</v>
      </c>
      <c r="D1889" t="s">
        <v>41</v>
      </c>
      <c r="E1889">
        <f>+SUMIFS(Tabla1[cantidad],Tabla1[articulo],C1889,Tabla1[id_item_bodega2],A1889,Tabla1[GRUPO],COMP!B1484)</f>
        <v>0</v>
      </c>
      <c r="F1889">
        <f>+SUMIFS('INV. EDADES'!F:F,'INV. EDADES'!I:I,A1889,'INV. EDADES'!G:G,C1889)</f>
        <v>0</v>
      </c>
      <c r="G1889">
        <f t="shared" si="58"/>
        <v>0</v>
      </c>
      <c r="H1889" s="22">
        <f t="shared" si="59"/>
        <v>0</v>
      </c>
    </row>
    <row r="1890" spans="1:8">
      <c r="A1890" t="s">
        <v>459</v>
      </c>
      <c r="B1890" t="s">
        <v>490</v>
      </c>
      <c r="C1890">
        <v>10502</v>
      </c>
      <c r="D1890" t="s">
        <v>42</v>
      </c>
      <c r="E1890">
        <f>+SUMIFS(Tabla1[cantidad],Tabla1[articulo],C1890,Tabla1[id_item_bodega2],A1890,Tabla1[GRUPO],COMP!B1485)</f>
        <v>0</v>
      </c>
      <c r="F1890">
        <f>+SUMIFS('INV. EDADES'!F:F,'INV. EDADES'!I:I,A1890,'INV. EDADES'!G:G,C1890)</f>
        <v>0</v>
      </c>
      <c r="G1890">
        <f t="shared" si="58"/>
        <v>0</v>
      </c>
      <c r="H1890" s="22">
        <f t="shared" si="59"/>
        <v>0</v>
      </c>
    </row>
    <row r="1891" spans="1:8">
      <c r="A1891" t="s">
        <v>459</v>
      </c>
      <c r="B1891" t="s">
        <v>490</v>
      </c>
      <c r="C1891">
        <v>10601</v>
      </c>
      <c r="D1891" t="s">
        <v>44</v>
      </c>
      <c r="E1891">
        <f>+SUMIFS(Tabla1[cantidad],Tabla1[articulo],C1891,Tabla1[id_item_bodega2],A1891,Tabla1[GRUPO],COMP!B1486)</f>
        <v>0</v>
      </c>
      <c r="F1891">
        <f>+SUMIFS('INV. EDADES'!F:F,'INV. EDADES'!I:I,A1891,'INV. EDADES'!G:G,C1891)</f>
        <v>0</v>
      </c>
      <c r="G1891">
        <f t="shared" si="58"/>
        <v>0</v>
      </c>
      <c r="H1891" s="22">
        <f t="shared" si="59"/>
        <v>0</v>
      </c>
    </row>
    <row r="1892" spans="1:8">
      <c r="A1892" t="s">
        <v>459</v>
      </c>
      <c r="B1892" t="s">
        <v>490</v>
      </c>
      <c r="C1892">
        <v>13559</v>
      </c>
      <c r="D1892" t="s">
        <v>429</v>
      </c>
      <c r="E1892">
        <f>+SUMIFS(Tabla1[cantidad],Tabla1[articulo],C1892,Tabla1[id_item_bodega2],A1892,Tabla1[GRUPO],COMP!B1487)</f>
        <v>0</v>
      </c>
      <c r="F1892">
        <f>+SUMIFS('INV. EDADES'!F:F,'INV. EDADES'!I:I,A1892,'INV. EDADES'!G:G,C1892)</f>
        <v>0</v>
      </c>
      <c r="G1892">
        <f t="shared" si="58"/>
        <v>0</v>
      </c>
      <c r="H1892" s="22">
        <f t="shared" si="59"/>
        <v>0</v>
      </c>
    </row>
    <row r="1893" spans="1:8">
      <c r="A1893" t="s">
        <v>459</v>
      </c>
      <c r="B1893" t="s">
        <v>490</v>
      </c>
      <c r="C1893">
        <v>72002</v>
      </c>
      <c r="D1893" t="s">
        <v>48</v>
      </c>
      <c r="E1893">
        <f>+SUMIFS(Tabla1[cantidad],Tabla1[articulo],C1893,Tabla1[id_item_bodega2],A1893,Tabla1[GRUPO],COMP!B1488)</f>
        <v>0</v>
      </c>
      <c r="F1893">
        <f>+SUMIFS('INV. EDADES'!F:F,'INV. EDADES'!I:I,A1893,'INV. EDADES'!G:G,C1893)</f>
        <v>0</v>
      </c>
      <c r="G1893">
        <f t="shared" si="58"/>
        <v>0</v>
      </c>
      <c r="H1893" s="22">
        <f t="shared" si="59"/>
        <v>0</v>
      </c>
    </row>
    <row r="1894" spans="1:8">
      <c r="A1894" t="s">
        <v>459</v>
      </c>
      <c r="B1894" t="s">
        <v>490</v>
      </c>
      <c r="C1894">
        <v>72012</v>
      </c>
      <c r="D1894" t="s">
        <v>55</v>
      </c>
      <c r="E1894">
        <f>+SUMIFS(Tabla1[cantidad],Tabla1[articulo],C1894,Tabla1[id_item_bodega2],A1894,Tabla1[GRUPO],COMP!B1489)</f>
        <v>0</v>
      </c>
      <c r="F1894">
        <f>+SUMIFS('INV. EDADES'!F:F,'INV. EDADES'!I:I,A1894,'INV. EDADES'!G:G,C1894)</f>
        <v>0</v>
      </c>
      <c r="G1894">
        <f t="shared" si="58"/>
        <v>0</v>
      </c>
      <c r="H1894" s="22">
        <f t="shared" si="59"/>
        <v>0</v>
      </c>
    </row>
    <row r="1895" spans="1:8">
      <c r="A1895" t="s">
        <v>459</v>
      </c>
      <c r="B1895" t="s">
        <v>490</v>
      </c>
      <c r="C1895">
        <v>73001</v>
      </c>
      <c r="D1895" t="s">
        <v>49</v>
      </c>
      <c r="E1895">
        <f>+SUMIFS(Tabla1[cantidad],Tabla1[articulo],C1895,Tabla1[id_item_bodega2],A1895,Tabla1[GRUPO],COMP!B1490)</f>
        <v>0</v>
      </c>
      <c r="F1895">
        <f>+SUMIFS('INV. EDADES'!F:F,'INV. EDADES'!I:I,A1895,'INV. EDADES'!G:G,C1895)</f>
        <v>0</v>
      </c>
      <c r="G1895">
        <f t="shared" si="58"/>
        <v>0</v>
      </c>
      <c r="H1895" s="22">
        <f t="shared" si="59"/>
        <v>0</v>
      </c>
    </row>
    <row r="1896" spans="1:8">
      <c r="A1896" t="s">
        <v>459</v>
      </c>
      <c r="B1896" t="s">
        <v>490</v>
      </c>
      <c r="C1896">
        <v>73012</v>
      </c>
      <c r="D1896" t="s">
        <v>56</v>
      </c>
      <c r="E1896">
        <f>+SUMIFS(Tabla1[cantidad],Tabla1[articulo],C1896,Tabla1[id_item_bodega2],A1896,Tabla1[GRUPO],COMP!B1491)</f>
        <v>0</v>
      </c>
      <c r="F1896">
        <f>+SUMIFS('INV. EDADES'!F:F,'INV. EDADES'!I:I,A1896,'INV. EDADES'!G:G,C1896)</f>
        <v>0</v>
      </c>
      <c r="G1896">
        <f t="shared" si="58"/>
        <v>0</v>
      </c>
      <c r="H1896" s="22">
        <f t="shared" si="59"/>
        <v>0</v>
      </c>
    </row>
    <row r="1897" spans="1:8">
      <c r="A1897" t="s">
        <v>459</v>
      </c>
      <c r="B1897" t="s">
        <v>490</v>
      </c>
      <c r="C1897">
        <v>10103</v>
      </c>
      <c r="D1897" t="s">
        <v>60</v>
      </c>
      <c r="E1897">
        <f>+SUMIFS(Tabla1[cantidad],Tabla1[articulo],C1897,Tabla1[id_item_bodega2],A1897,Tabla1[GRUPO],COMP!B1495)</f>
        <v>0</v>
      </c>
      <c r="F1897">
        <f>+SUMIFS('INV. EDADES'!F:F,'INV. EDADES'!I:I,A1897,'INV. EDADES'!G:G,C1897)</f>
        <v>0</v>
      </c>
      <c r="G1897">
        <f t="shared" si="58"/>
        <v>0</v>
      </c>
      <c r="H1897" s="22">
        <f t="shared" si="59"/>
        <v>0</v>
      </c>
    </row>
    <row r="1898" spans="1:8">
      <c r="A1898" t="s">
        <v>459</v>
      </c>
      <c r="B1898" t="s">
        <v>490</v>
      </c>
      <c r="C1898">
        <v>10303</v>
      </c>
      <c r="D1898" t="s">
        <v>32</v>
      </c>
      <c r="E1898">
        <f>+SUMIFS(Tabla1[cantidad],Tabla1[articulo],C1898,Tabla1[id_item_bodega2],A1898,Tabla1[GRUPO],COMP!B1496)</f>
        <v>0</v>
      </c>
      <c r="F1898">
        <f>+SUMIFS('INV. EDADES'!F:F,'INV. EDADES'!I:I,A1898,'INV. EDADES'!G:G,C1898)</f>
        <v>0</v>
      </c>
      <c r="G1898">
        <f t="shared" si="58"/>
        <v>0</v>
      </c>
      <c r="H1898" s="22">
        <f t="shared" si="59"/>
        <v>0</v>
      </c>
    </row>
    <row r="1899" spans="1:8">
      <c r="A1899" t="s">
        <v>459</v>
      </c>
      <c r="B1899" t="s">
        <v>490</v>
      </c>
      <c r="C1899">
        <v>10406</v>
      </c>
      <c r="D1899" t="s">
        <v>72</v>
      </c>
      <c r="E1899">
        <f>+SUMIFS(Tabla1[cantidad],Tabla1[articulo],C1899,Tabla1[id_item_bodega2],A1899,Tabla1[GRUPO],COMP!B1498)</f>
        <v>0</v>
      </c>
      <c r="F1899">
        <f>+SUMIFS('INV. EDADES'!F:F,'INV. EDADES'!I:I,A1899,'INV. EDADES'!G:G,C1899)</f>
        <v>0</v>
      </c>
      <c r="G1899">
        <f t="shared" si="58"/>
        <v>0</v>
      </c>
      <c r="H1899" s="22">
        <f t="shared" si="59"/>
        <v>0</v>
      </c>
    </row>
    <row r="1900" spans="1:8">
      <c r="A1900" t="s">
        <v>459</v>
      </c>
      <c r="B1900" t="s">
        <v>490</v>
      </c>
      <c r="C1900">
        <v>10480</v>
      </c>
      <c r="D1900" t="s">
        <v>545</v>
      </c>
      <c r="E1900">
        <f>+SUMIFS(Tabla1[cantidad],Tabla1[articulo],C1900,Tabla1[id_item_bodega2],A1900,Tabla1[GRUPO],COMP!B1499)</f>
        <v>0</v>
      </c>
      <c r="F1900">
        <f>+SUMIFS('INV. EDADES'!F:F,'INV. EDADES'!I:I,A1900,'INV. EDADES'!G:G,C1900)</f>
        <v>0</v>
      </c>
      <c r="G1900">
        <f t="shared" si="58"/>
        <v>0</v>
      </c>
      <c r="H1900" s="22">
        <f t="shared" si="59"/>
        <v>0</v>
      </c>
    </row>
    <row r="1901" spans="1:8">
      <c r="A1901" t="s">
        <v>459</v>
      </c>
      <c r="B1901" t="s">
        <v>490</v>
      </c>
      <c r="C1901">
        <v>12459</v>
      </c>
      <c r="D1901" t="s">
        <v>66</v>
      </c>
      <c r="E1901">
        <f>+SUMIFS(Tabla1[cantidad],Tabla1[articulo],C1901,Tabla1[id_item_bodega2],A1901,Tabla1[GRUPO],COMP!B1502)</f>
        <v>0</v>
      </c>
      <c r="F1901">
        <f>+SUMIFS('INV. EDADES'!F:F,'INV. EDADES'!I:I,A1901,'INV. EDADES'!G:G,C1901)</f>
        <v>0</v>
      </c>
      <c r="G1901">
        <f t="shared" si="58"/>
        <v>0</v>
      </c>
      <c r="H1901" s="22">
        <f t="shared" si="59"/>
        <v>0</v>
      </c>
    </row>
    <row r="1902" spans="1:8">
      <c r="A1902" t="s">
        <v>459</v>
      </c>
      <c r="B1902" t="s">
        <v>490</v>
      </c>
      <c r="C1902">
        <v>13480</v>
      </c>
      <c r="D1902" t="s">
        <v>469</v>
      </c>
      <c r="E1902">
        <f>+SUMIFS(Tabla1[cantidad],Tabla1[articulo],C1902,Tabla1[id_item_bodega2],A1902,Tabla1[GRUPO],COMP!B1503)</f>
        <v>0</v>
      </c>
      <c r="F1902">
        <f>+SUMIFS('INV. EDADES'!F:F,'INV. EDADES'!I:I,A1902,'INV. EDADES'!G:G,C1902)</f>
        <v>0</v>
      </c>
      <c r="G1902">
        <f t="shared" si="58"/>
        <v>0</v>
      </c>
      <c r="H1902" s="22">
        <f t="shared" si="59"/>
        <v>0</v>
      </c>
    </row>
    <row r="1903" spans="1:8">
      <c r="A1903" t="s">
        <v>459</v>
      </c>
      <c r="B1903" t="s">
        <v>490</v>
      </c>
      <c r="C1903">
        <v>10204</v>
      </c>
      <c r="D1903" t="s">
        <v>53</v>
      </c>
      <c r="E1903">
        <f>+SUMIFS(Tabla1[cantidad],Tabla1[articulo],C1903,Tabla1[id_item_bodega2],A1903,Tabla1[GRUPO],COMP!B1504)</f>
        <v>0</v>
      </c>
      <c r="F1903">
        <f>+SUMIFS('INV. EDADES'!F:F,'INV. EDADES'!I:I,A1903,'INV. EDADES'!G:G,C1903)</f>
        <v>0</v>
      </c>
      <c r="G1903">
        <f t="shared" si="58"/>
        <v>0</v>
      </c>
      <c r="H1903" s="22">
        <f t="shared" si="59"/>
        <v>0</v>
      </c>
    </row>
    <row r="1904" spans="1:8">
      <c r="A1904" t="s">
        <v>459</v>
      </c>
      <c r="B1904" t="s">
        <v>490</v>
      </c>
      <c r="C1904">
        <v>13303</v>
      </c>
      <c r="D1904" t="s">
        <v>75</v>
      </c>
      <c r="E1904">
        <f>+SUMIFS(Tabla1[cantidad],Tabla1[articulo],C1904,Tabla1[id_item_bodega2],A1904,Tabla1[GRUPO],COMP!B1505)</f>
        <v>0</v>
      </c>
      <c r="F1904">
        <f>+SUMIFS('INV. EDADES'!F:F,'INV. EDADES'!I:I,A1904,'INV. EDADES'!G:G,C1904)</f>
        <v>0</v>
      </c>
      <c r="G1904">
        <f t="shared" si="58"/>
        <v>0</v>
      </c>
      <c r="H1904" s="22">
        <f t="shared" si="59"/>
        <v>0</v>
      </c>
    </row>
    <row r="1905" spans="1:8">
      <c r="A1905" t="s">
        <v>459</v>
      </c>
      <c r="B1905" t="s">
        <v>490</v>
      </c>
      <c r="C1905">
        <v>13401</v>
      </c>
      <c r="D1905" t="s">
        <v>77</v>
      </c>
      <c r="E1905">
        <f>+SUMIFS(Tabla1[cantidad],Tabla1[articulo],C1905,Tabla1[id_item_bodega2],A1905,Tabla1[GRUPO],COMP!B1506)</f>
        <v>0</v>
      </c>
      <c r="F1905">
        <f>+SUMIFS('INV. EDADES'!F:F,'INV. EDADES'!I:I,A1905,'INV. EDADES'!G:G,C1905)</f>
        <v>0</v>
      </c>
      <c r="G1905">
        <f t="shared" si="58"/>
        <v>0</v>
      </c>
      <c r="H1905" s="22">
        <f t="shared" si="59"/>
        <v>0</v>
      </c>
    </row>
    <row r="1906" spans="1:8">
      <c r="A1906" t="s">
        <v>459</v>
      </c>
      <c r="B1906" t="s">
        <v>490</v>
      </c>
      <c r="C1906">
        <v>100</v>
      </c>
      <c r="D1906" t="s">
        <v>96</v>
      </c>
      <c r="E1906">
        <f>+SUMIFS(Tabla1[cantidad],Tabla1[articulo],C1906,Tabla1[id_item_bodega2],A1906,Tabla1[GRUPO],COMP!B1507)</f>
        <v>0</v>
      </c>
      <c r="F1906">
        <f>+SUMIFS('INV. EDADES'!F:F,'INV. EDADES'!I:I,A1906,'INV. EDADES'!G:G,C1906)</f>
        <v>0</v>
      </c>
      <c r="G1906">
        <f t="shared" si="58"/>
        <v>0</v>
      </c>
      <c r="H1906" s="22">
        <f t="shared" si="59"/>
        <v>0</v>
      </c>
    </row>
    <row r="1907" spans="1:8">
      <c r="A1907" t="s">
        <v>459</v>
      </c>
      <c r="B1907" t="s">
        <v>490</v>
      </c>
      <c r="C1907">
        <v>72501</v>
      </c>
      <c r="D1907" t="s">
        <v>78</v>
      </c>
      <c r="E1907">
        <f>+SUMIFS(Tabla1[cantidad],Tabla1[articulo],C1907,Tabla1[id_item_bodega2],A1907,Tabla1[GRUPO],COMP!B1508)</f>
        <v>0</v>
      </c>
      <c r="F1907">
        <f>+SUMIFS('INV. EDADES'!F:F,'INV. EDADES'!I:I,A1907,'INV. EDADES'!G:G,C1907)</f>
        <v>0</v>
      </c>
      <c r="G1907">
        <f t="shared" si="58"/>
        <v>0</v>
      </c>
      <c r="H1907" s="22">
        <f t="shared" si="59"/>
        <v>0</v>
      </c>
    </row>
    <row r="1908" spans="1:8">
      <c r="A1908" t="s">
        <v>459</v>
      </c>
      <c r="B1908" t="s">
        <v>490</v>
      </c>
      <c r="C1908">
        <v>13368</v>
      </c>
      <c r="D1908" t="s">
        <v>76</v>
      </c>
      <c r="E1908">
        <f>+SUMIFS(Tabla1[cantidad],Tabla1[articulo],C1908,Tabla1[id_item_bodega2],A1908,Tabla1[GRUPO],COMP!B1509)</f>
        <v>0</v>
      </c>
      <c r="F1908">
        <f>+SUMIFS('INV. EDADES'!F:F,'INV. EDADES'!I:I,A1908,'INV. EDADES'!G:G,C1908)</f>
        <v>0</v>
      </c>
      <c r="G1908">
        <f t="shared" si="58"/>
        <v>0</v>
      </c>
      <c r="H1908" s="22">
        <f t="shared" si="59"/>
        <v>0</v>
      </c>
    </row>
    <row r="1909" spans="1:8">
      <c r="A1909" t="s">
        <v>459</v>
      </c>
      <c r="B1909" t="s">
        <v>490</v>
      </c>
      <c r="C1909">
        <v>10104</v>
      </c>
      <c r="D1909" t="s">
        <v>84</v>
      </c>
      <c r="E1909">
        <f>+SUMIFS(Tabla1[cantidad],Tabla1[articulo],C1909,Tabla1[id_item_bodega2],A1909,Tabla1[GRUPO],COMP!B1510)</f>
        <v>0</v>
      </c>
      <c r="F1909">
        <f>+SUMIFS('INV. EDADES'!F:F,'INV. EDADES'!I:I,A1909,'INV. EDADES'!G:G,C1909)</f>
        <v>0</v>
      </c>
      <c r="G1909">
        <f t="shared" si="58"/>
        <v>0</v>
      </c>
      <c r="H1909" s="22">
        <f t="shared" si="59"/>
        <v>0</v>
      </c>
    </row>
    <row r="1910" spans="1:8">
      <c r="A1910" t="s">
        <v>459</v>
      </c>
      <c r="B1910" t="s">
        <v>490</v>
      </c>
      <c r="C1910">
        <v>300</v>
      </c>
      <c r="D1910" t="s">
        <v>99</v>
      </c>
      <c r="E1910">
        <f>+SUMIFS(Tabla1[cantidad],Tabla1[articulo],C1910,Tabla1[id_item_bodega2],A1910,Tabla1[GRUPO],COMP!B1511)</f>
        <v>0</v>
      </c>
      <c r="F1910">
        <f>+SUMIFS('INV. EDADES'!F:F,'INV. EDADES'!I:I,A1910,'INV. EDADES'!G:G,C1910)</f>
        <v>0</v>
      </c>
      <c r="G1910">
        <f t="shared" si="58"/>
        <v>0</v>
      </c>
      <c r="H1910" s="22">
        <f t="shared" si="59"/>
        <v>0</v>
      </c>
    </row>
    <row r="1911" spans="1:8">
      <c r="A1911" t="s">
        <v>459</v>
      </c>
      <c r="B1911" t="s">
        <v>490</v>
      </c>
      <c r="C1911">
        <v>52378</v>
      </c>
      <c r="D1911" t="s">
        <v>69</v>
      </c>
      <c r="E1911">
        <f>+SUMIFS(Tabla1[cantidad],Tabla1[articulo],C1911,Tabla1[id_item_bodega2],A1911,Tabla1[GRUPO],COMP!B1512)</f>
        <v>0</v>
      </c>
      <c r="F1911">
        <f>+SUMIFS('INV. EDADES'!F:F,'INV. EDADES'!I:I,A1911,'INV. EDADES'!G:G,C1911)</f>
        <v>0</v>
      </c>
      <c r="G1911">
        <f t="shared" si="58"/>
        <v>0</v>
      </c>
      <c r="H1911" s="22">
        <f t="shared" si="59"/>
        <v>0</v>
      </c>
    </row>
    <row r="1912" spans="1:8">
      <c r="A1912" t="s">
        <v>459</v>
      </c>
      <c r="B1912" t="s">
        <v>490</v>
      </c>
      <c r="C1912">
        <v>10203</v>
      </c>
      <c r="D1912" t="s">
        <v>29</v>
      </c>
      <c r="E1912">
        <f>+SUMIFS(Tabla1[cantidad],Tabla1[articulo],C1912,Tabla1[id_item_bodega2],A1912,Tabla1[GRUPO],COMP!B1513)</f>
        <v>0</v>
      </c>
      <c r="F1912">
        <f>+SUMIFS('INV. EDADES'!F:F,'INV. EDADES'!I:I,A1912,'INV. EDADES'!G:G,C1912)</f>
        <v>0</v>
      </c>
      <c r="G1912">
        <f t="shared" si="58"/>
        <v>0</v>
      </c>
      <c r="H1912" s="22">
        <f t="shared" si="59"/>
        <v>0</v>
      </c>
    </row>
    <row r="1913" spans="1:8">
      <c r="A1913" t="s">
        <v>459</v>
      </c>
      <c r="B1913" t="s">
        <v>490</v>
      </c>
      <c r="C1913">
        <v>12370</v>
      </c>
      <c r="D1913" t="s">
        <v>64</v>
      </c>
      <c r="E1913">
        <f>+SUMIFS(Tabla1[cantidad],Tabla1[articulo],C1913,Tabla1[id_item_bodega2],A1913,Tabla1[GRUPO],COMP!B1514)</f>
        <v>0</v>
      </c>
      <c r="F1913">
        <f>+SUMIFS('INV. EDADES'!F:F,'INV. EDADES'!I:I,A1913,'INV. EDADES'!G:G,C1913)</f>
        <v>0</v>
      </c>
      <c r="G1913">
        <f t="shared" si="58"/>
        <v>0</v>
      </c>
      <c r="H1913" s="22">
        <f t="shared" si="59"/>
        <v>0</v>
      </c>
    </row>
    <row r="1914" spans="1:8">
      <c r="A1914" t="s">
        <v>459</v>
      </c>
      <c r="B1914" t="s">
        <v>490</v>
      </c>
      <c r="C1914">
        <v>52377</v>
      </c>
      <c r="D1914" t="s">
        <v>134</v>
      </c>
      <c r="E1914">
        <f>+SUMIFS(Tabla1[cantidad],Tabla1[articulo],C1914,Tabla1[id_item_bodega2],A1914,Tabla1[GRUPO],COMP!B1515)</f>
        <v>0</v>
      </c>
      <c r="F1914">
        <f>+SUMIFS('INV. EDADES'!F:F,'INV. EDADES'!I:I,A1914,'INV. EDADES'!G:G,C1914)</f>
        <v>0</v>
      </c>
      <c r="G1914">
        <f t="shared" si="58"/>
        <v>0</v>
      </c>
      <c r="H1914" s="22">
        <f t="shared" si="59"/>
        <v>0</v>
      </c>
    </row>
    <row r="1915" spans="1:8">
      <c r="A1915" t="s">
        <v>459</v>
      </c>
      <c r="B1915" t="s">
        <v>490</v>
      </c>
      <c r="C1915">
        <v>10306</v>
      </c>
      <c r="D1915" t="s">
        <v>226</v>
      </c>
      <c r="E1915">
        <f>+SUMIFS(Tabla1[cantidad],Tabla1[articulo],C1915,Tabla1[id_item_bodega2],A1915,Tabla1[GRUPO],COMP!B1516)</f>
        <v>0</v>
      </c>
      <c r="F1915">
        <f>+SUMIFS('INV. EDADES'!F:F,'INV. EDADES'!I:I,A1915,'INV. EDADES'!G:G,C1915)</f>
        <v>0</v>
      </c>
      <c r="G1915">
        <f t="shared" si="58"/>
        <v>0</v>
      </c>
      <c r="H1915" s="22">
        <f t="shared" si="59"/>
        <v>0</v>
      </c>
    </row>
    <row r="1916" spans="1:8">
      <c r="A1916" t="s">
        <v>459</v>
      </c>
      <c r="B1916" t="s">
        <v>490</v>
      </c>
      <c r="C1916">
        <v>10311</v>
      </c>
      <c r="D1916" t="s">
        <v>467</v>
      </c>
      <c r="E1916">
        <f>+SUMIFS(Tabla1[cantidad],Tabla1[articulo],C1916,Tabla1[id_item_bodega2],A1916,Tabla1[GRUPO],COMP!B1517)</f>
        <v>0</v>
      </c>
      <c r="F1916">
        <f>+SUMIFS('INV. EDADES'!F:F,'INV. EDADES'!I:I,A1916,'INV. EDADES'!G:G,C1916)</f>
        <v>0</v>
      </c>
      <c r="G1916">
        <f t="shared" si="58"/>
        <v>0</v>
      </c>
      <c r="H1916" s="22">
        <f t="shared" si="59"/>
        <v>0</v>
      </c>
    </row>
    <row r="1917" spans="1:8">
      <c r="A1917" t="s">
        <v>459</v>
      </c>
      <c r="B1917" t="s">
        <v>490</v>
      </c>
      <c r="C1917">
        <v>10472</v>
      </c>
      <c r="D1917" t="s">
        <v>40</v>
      </c>
      <c r="E1917">
        <f>+SUMIFS(Tabla1[cantidad],Tabla1[articulo],C1917,Tabla1[id_item_bodega2],A1917,Tabla1[GRUPO],COMP!B1518)</f>
        <v>0</v>
      </c>
      <c r="F1917">
        <f>+SUMIFS('INV. EDADES'!F:F,'INV. EDADES'!I:I,A1917,'INV. EDADES'!G:G,C1917)</f>
        <v>0</v>
      </c>
      <c r="G1917">
        <f t="shared" si="58"/>
        <v>0</v>
      </c>
      <c r="H1917" s="22">
        <f t="shared" si="59"/>
        <v>0</v>
      </c>
    </row>
    <row r="1918" spans="1:8">
      <c r="A1918" t="s">
        <v>459</v>
      </c>
      <c r="B1918" t="s">
        <v>490</v>
      </c>
      <c r="C1918">
        <v>13359</v>
      </c>
      <c r="D1918" t="s">
        <v>468</v>
      </c>
      <c r="E1918">
        <f>+SUMIFS(Tabla1[cantidad],Tabla1[articulo],C1918,Tabla1[id_item_bodega2],A1918,Tabla1[GRUPO],COMP!B1519)</f>
        <v>0</v>
      </c>
      <c r="F1918">
        <f>+SUMIFS('INV. EDADES'!F:F,'INV. EDADES'!I:I,A1918,'INV. EDADES'!G:G,C1918)</f>
        <v>0</v>
      </c>
      <c r="G1918">
        <f t="shared" si="58"/>
        <v>0</v>
      </c>
      <c r="H1918" s="22">
        <f t="shared" si="59"/>
        <v>0</v>
      </c>
    </row>
    <row r="1919" spans="1:8">
      <c r="A1919" t="s">
        <v>459</v>
      </c>
      <c r="B1919" t="s">
        <v>490</v>
      </c>
      <c r="C1919">
        <v>13503</v>
      </c>
      <c r="D1919" t="s">
        <v>470</v>
      </c>
      <c r="E1919">
        <f>+SUMIFS(Tabla1[cantidad],Tabla1[articulo],C1919,Tabla1[id_item_bodega2],A1919,Tabla1[GRUPO],COMP!B1520)</f>
        <v>0</v>
      </c>
      <c r="F1919">
        <f>+SUMIFS('INV. EDADES'!F:F,'INV. EDADES'!I:I,A1919,'INV. EDADES'!G:G,C1919)</f>
        <v>0</v>
      </c>
      <c r="G1919">
        <f t="shared" si="58"/>
        <v>0</v>
      </c>
      <c r="H1919" s="22">
        <f t="shared" si="59"/>
        <v>0</v>
      </c>
    </row>
    <row r="1920" spans="1:8">
      <c r="A1920" t="s">
        <v>459</v>
      </c>
      <c r="B1920" t="s">
        <v>490</v>
      </c>
      <c r="C1920">
        <v>13403</v>
      </c>
      <c r="D1920" t="s">
        <v>428</v>
      </c>
      <c r="E1920">
        <f>+SUMIFS(Tabla1[cantidad],Tabla1[articulo],C1920,Tabla1[id_item_bodega2],A1920,Tabla1[GRUPO],COMP!B1521)</f>
        <v>0</v>
      </c>
      <c r="F1920">
        <f>+SUMIFS('INV. EDADES'!F:F,'INV. EDADES'!I:I,A1920,'INV. EDADES'!G:G,C1920)</f>
        <v>0</v>
      </c>
      <c r="G1920">
        <f t="shared" si="58"/>
        <v>0</v>
      </c>
      <c r="H1920" s="22">
        <f t="shared" si="59"/>
        <v>0</v>
      </c>
    </row>
    <row r="1921" spans="1:8">
      <c r="A1921" t="s">
        <v>459</v>
      </c>
      <c r="B1921" t="s">
        <v>490</v>
      </c>
      <c r="C1921">
        <v>10101</v>
      </c>
      <c r="D1921" t="s">
        <v>536</v>
      </c>
      <c r="E1921">
        <f>+SUMIFS(Tabla1[cantidad],Tabla1[articulo],C1921,Tabla1[id_item_bodega2],A1921,Tabla1[GRUPO],COMP!B1522)</f>
        <v>0</v>
      </c>
      <c r="F1921">
        <f>+SUMIFS('INV. EDADES'!F:F,'INV. EDADES'!I:I,A1921,'INV. EDADES'!G:G,C1921)</f>
        <v>0</v>
      </c>
      <c r="G1921">
        <f t="shared" si="58"/>
        <v>0</v>
      </c>
      <c r="H1921" s="22">
        <f t="shared" si="59"/>
        <v>0</v>
      </c>
    </row>
    <row r="1922" spans="1:8">
      <c r="A1922" t="s">
        <v>459</v>
      </c>
      <c r="B1922" t="s">
        <v>490</v>
      </c>
      <c r="C1922">
        <v>10201</v>
      </c>
      <c r="D1922" t="s">
        <v>27</v>
      </c>
      <c r="E1922">
        <f>+SUMIFS(Tabla1[cantidad],Tabla1[articulo],C1922,Tabla1[id_item_bodega2],A1922,Tabla1[GRUPO],COMP!B1523)</f>
        <v>0</v>
      </c>
      <c r="F1922">
        <f>+SUMIFS('INV. EDADES'!F:F,'INV. EDADES'!I:I,A1922,'INV. EDADES'!G:G,C1922)</f>
        <v>0</v>
      </c>
      <c r="G1922">
        <f t="shared" ref="G1922:G1985" si="60">+E1922-F1922</f>
        <v>0</v>
      </c>
      <c r="H1922" s="22">
        <f t="shared" ref="H1922:H1985" si="61">IFERROR(+G1922/E1922,0)</f>
        <v>0</v>
      </c>
    </row>
    <row r="1923" spans="1:8">
      <c r="A1923" t="s">
        <v>459</v>
      </c>
      <c r="B1923" t="s">
        <v>490</v>
      </c>
      <c r="C1923">
        <v>73501</v>
      </c>
      <c r="D1923" t="s">
        <v>425</v>
      </c>
      <c r="E1923">
        <f>+SUMIFS(Tabla1[cantidad],Tabla1[articulo],C1923,Tabla1[id_item_bodega2],A1923,Tabla1[GRUPO],COMP!B1524)</f>
        <v>0</v>
      </c>
      <c r="F1923">
        <f>+SUMIFS('INV. EDADES'!F:F,'INV. EDADES'!I:I,A1923,'INV. EDADES'!G:G,C1923)</f>
        <v>0</v>
      </c>
      <c r="G1923">
        <f t="shared" si="60"/>
        <v>0</v>
      </c>
      <c r="H1923" s="22">
        <f t="shared" si="61"/>
        <v>0</v>
      </c>
    </row>
    <row r="1924" spans="1:8">
      <c r="A1924" t="s">
        <v>459</v>
      </c>
      <c r="B1924" t="s">
        <v>490</v>
      </c>
      <c r="C1924">
        <v>76501</v>
      </c>
      <c r="D1924" t="s">
        <v>589</v>
      </c>
      <c r="E1924">
        <f>+SUMIFS(Tabla1[cantidad],Tabla1[articulo],C1924,Tabla1[id_item_bodega2],A1924,Tabla1[GRUPO],COMP!B1525)</f>
        <v>0</v>
      </c>
      <c r="F1924">
        <f>+SUMIFS('INV. EDADES'!F:F,'INV. EDADES'!I:I,A1924,'INV. EDADES'!G:G,C1924)</f>
        <v>0</v>
      </c>
      <c r="G1924">
        <f t="shared" si="60"/>
        <v>0</v>
      </c>
      <c r="H1924" s="22">
        <f t="shared" si="61"/>
        <v>0</v>
      </c>
    </row>
    <row r="1925" spans="1:8">
      <c r="A1925" t="s">
        <v>459</v>
      </c>
      <c r="B1925" t="s">
        <v>490</v>
      </c>
      <c r="C1925">
        <v>76601</v>
      </c>
      <c r="D1925" t="s">
        <v>590</v>
      </c>
      <c r="E1925">
        <f>+SUMIFS(Tabla1[cantidad],Tabla1[articulo],C1925,Tabla1[id_item_bodega2],A1925,Tabla1[GRUPO],COMP!B1526)</f>
        <v>0</v>
      </c>
      <c r="F1925">
        <f>+SUMIFS('INV. EDADES'!F:F,'INV. EDADES'!I:I,A1925,'INV. EDADES'!G:G,C1925)</f>
        <v>0</v>
      </c>
      <c r="G1925">
        <f t="shared" si="60"/>
        <v>0</v>
      </c>
      <c r="H1925" s="22">
        <f t="shared" si="61"/>
        <v>0</v>
      </c>
    </row>
    <row r="1926" spans="1:8">
      <c r="A1926" t="s">
        <v>459</v>
      </c>
      <c r="B1926" t="s">
        <v>490</v>
      </c>
      <c r="C1926">
        <v>76701</v>
      </c>
      <c r="D1926" t="s">
        <v>588</v>
      </c>
      <c r="E1926">
        <f>+SUMIFS(Tabla1[cantidad],Tabla1[articulo],C1926,Tabla1[id_item_bodega2],A1926,Tabla1[GRUPO],COMP!B1527)</f>
        <v>0</v>
      </c>
      <c r="F1926">
        <f>+SUMIFS('INV. EDADES'!F:F,'INV. EDADES'!I:I,A1926,'INV. EDADES'!G:G,C1926)</f>
        <v>0</v>
      </c>
      <c r="G1926">
        <f t="shared" si="60"/>
        <v>0</v>
      </c>
      <c r="H1926" s="22">
        <f t="shared" si="61"/>
        <v>0</v>
      </c>
    </row>
    <row r="1927" spans="1:8">
      <c r="A1927" t="s">
        <v>459</v>
      </c>
      <c r="B1927" t="s">
        <v>490</v>
      </c>
      <c r="C1927">
        <v>77101</v>
      </c>
      <c r="D1927" t="s">
        <v>567</v>
      </c>
      <c r="E1927">
        <f>+SUMIFS(Tabla1[cantidad],Tabla1[articulo],C1927,Tabla1[id_item_bodega2],A1927,Tabla1[GRUPO],COMP!B1528)</f>
        <v>0</v>
      </c>
      <c r="F1927">
        <f>+SUMIFS('INV. EDADES'!F:F,'INV. EDADES'!I:I,A1927,'INV. EDADES'!G:G,C1927)</f>
        <v>0</v>
      </c>
      <c r="G1927">
        <f t="shared" si="60"/>
        <v>0</v>
      </c>
      <c r="H1927" s="22">
        <f t="shared" si="61"/>
        <v>0</v>
      </c>
    </row>
    <row r="1928" spans="1:8">
      <c r="A1928" t="s">
        <v>459</v>
      </c>
      <c r="B1928" t="s">
        <v>490</v>
      </c>
      <c r="C1928">
        <v>78001</v>
      </c>
      <c r="D1928" t="s">
        <v>571</v>
      </c>
      <c r="E1928">
        <f>+SUMIFS(Tabla1[cantidad],Tabla1[articulo],C1928,Tabla1[id_item_bodega2],A1928,Tabla1[GRUPO],COMP!B1529)</f>
        <v>0</v>
      </c>
      <c r="F1928">
        <f>+SUMIFS('INV. EDADES'!F:F,'INV. EDADES'!I:I,A1928,'INV. EDADES'!G:G,C1928)</f>
        <v>0</v>
      </c>
      <c r="G1928">
        <f t="shared" si="60"/>
        <v>0</v>
      </c>
      <c r="H1928" s="22">
        <f t="shared" si="61"/>
        <v>0</v>
      </c>
    </row>
    <row r="1929" spans="1:8">
      <c r="A1929" t="s">
        <v>459</v>
      </c>
      <c r="B1929" t="s">
        <v>490</v>
      </c>
      <c r="C1929">
        <v>10369</v>
      </c>
      <c r="D1929" t="s">
        <v>61</v>
      </c>
      <c r="E1929">
        <f>+SUMIFS(Tabla1[cantidad],Tabla1[articulo],C1929,Tabla1[id_item_bodega2],A1929,Tabla1[GRUPO],COMP!B1530)</f>
        <v>0</v>
      </c>
      <c r="F1929">
        <f>+SUMIFS('INV. EDADES'!F:F,'INV. EDADES'!I:I,A1929,'INV. EDADES'!G:G,C1929)</f>
        <v>0</v>
      </c>
      <c r="G1929">
        <f t="shared" si="60"/>
        <v>0</v>
      </c>
      <c r="H1929" s="22">
        <f t="shared" si="61"/>
        <v>0</v>
      </c>
    </row>
    <row r="1930" spans="1:8">
      <c r="A1930" t="s">
        <v>459</v>
      </c>
      <c r="B1930" t="s">
        <v>490</v>
      </c>
      <c r="C1930">
        <v>12270</v>
      </c>
      <c r="D1930" t="s">
        <v>62</v>
      </c>
      <c r="E1930">
        <f>+SUMIFS(Tabla1[cantidad],Tabla1[articulo],C1930,Tabla1[id_item_bodega2],A1930,Tabla1[GRUPO],COMP!B1531)</f>
        <v>0</v>
      </c>
      <c r="F1930">
        <f>+SUMIFS('INV. EDADES'!F:F,'INV. EDADES'!I:I,A1930,'INV. EDADES'!G:G,C1930)</f>
        <v>0</v>
      </c>
      <c r="G1930">
        <f t="shared" si="60"/>
        <v>0</v>
      </c>
      <c r="H1930" s="22">
        <f t="shared" si="61"/>
        <v>0</v>
      </c>
    </row>
    <row r="1931" spans="1:8">
      <c r="A1931" t="s">
        <v>459</v>
      </c>
      <c r="B1931" t="s">
        <v>490</v>
      </c>
      <c r="C1931">
        <v>12480</v>
      </c>
      <c r="D1931" t="s">
        <v>67</v>
      </c>
      <c r="E1931">
        <f>+SUMIFS(Tabla1[cantidad],Tabla1[articulo],C1931,Tabla1[id_item_bodega2],A1931,Tabla1[GRUPO],COMP!B1532)</f>
        <v>0</v>
      </c>
      <c r="F1931">
        <f>+SUMIFS('INV. EDADES'!F:F,'INV. EDADES'!I:I,A1931,'INV. EDADES'!G:G,C1931)</f>
        <v>0</v>
      </c>
      <c r="G1931">
        <f t="shared" si="60"/>
        <v>0</v>
      </c>
      <c r="H1931" s="22">
        <f t="shared" si="61"/>
        <v>0</v>
      </c>
    </row>
    <row r="1932" spans="1:8">
      <c r="A1932" t="s">
        <v>459</v>
      </c>
      <c r="B1932" t="s">
        <v>490</v>
      </c>
      <c r="C1932">
        <v>14459</v>
      </c>
      <c r="D1932" t="s">
        <v>68</v>
      </c>
      <c r="E1932">
        <f>+SUMIFS(Tabla1[cantidad],Tabla1[articulo],C1932,Tabla1[id_item_bodega2],A1932,Tabla1[GRUPO],COMP!B1533)</f>
        <v>0</v>
      </c>
      <c r="F1932">
        <f>+SUMIFS('INV. EDADES'!F:F,'INV. EDADES'!I:I,A1932,'INV. EDADES'!G:G,C1932)</f>
        <v>0</v>
      </c>
      <c r="G1932">
        <f t="shared" si="60"/>
        <v>0</v>
      </c>
      <c r="H1932" s="22">
        <f t="shared" si="61"/>
        <v>0</v>
      </c>
    </row>
    <row r="1933" spans="1:8">
      <c r="A1933" t="s">
        <v>459</v>
      </c>
      <c r="B1933" t="s">
        <v>490</v>
      </c>
      <c r="C1933">
        <v>14311</v>
      </c>
      <c r="D1933" t="s">
        <v>45</v>
      </c>
      <c r="E1933">
        <f>+SUMIFS(Tabla1[cantidad],Tabla1[articulo],C1933,Tabla1[id_item_bodega2],A1933,Tabla1[GRUPO],COMP!B1534)</f>
        <v>0</v>
      </c>
      <c r="F1933">
        <f>+SUMIFS('INV. EDADES'!F:F,'INV. EDADES'!I:I,A1933,'INV. EDADES'!G:G,C1933)</f>
        <v>0</v>
      </c>
      <c r="G1933">
        <f t="shared" si="60"/>
        <v>0</v>
      </c>
      <c r="H1933" s="22">
        <f t="shared" si="61"/>
        <v>0</v>
      </c>
    </row>
    <row r="1934" spans="1:8">
      <c r="A1934" t="s">
        <v>459</v>
      </c>
      <c r="B1934" t="s">
        <v>490</v>
      </c>
      <c r="C1934">
        <v>10410</v>
      </c>
      <c r="D1934" t="s">
        <v>452</v>
      </c>
      <c r="E1934">
        <f>+SUMIFS(Tabla1[cantidad],Tabla1[articulo],C1934,Tabla1[id_item_bodega2],A1934,Tabla1[GRUPO],COMP!B1535)</f>
        <v>0</v>
      </c>
      <c r="F1934">
        <f>+SUMIFS('INV. EDADES'!F:F,'INV. EDADES'!I:I,A1934,'INV. EDADES'!G:G,C1934)</f>
        <v>0</v>
      </c>
      <c r="G1934">
        <f t="shared" si="60"/>
        <v>0</v>
      </c>
      <c r="H1934" s="22">
        <f t="shared" si="61"/>
        <v>0</v>
      </c>
    </row>
    <row r="1935" spans="1:8">
      <c r="A1935" t="s">
        <v>459</v>
      </c>
      <c r="B1935" t="s">
        <v>490</v>
      </c>
      <c r="C1935">
        <v>10268</v>
      </c>
      <c r="D1935" t="s">
        <v>427</v>
      </c>
      <c r="E1935">
        <f>+SUMIFS(Tabla1[cantidad],Tabla1[articulo],C1935,Tabla1[id_item_bodega2],A1935,Tabla1[GRUPO],COMP!B1536)</f>
        <v>0</v>
      </c>
      <c r="F1935">
        <f>+SUMIFS('INV. EDADES'!F:F,'INV. EDADES'!I:I,A1935,'INV. EDADES'!G:G,C1935)</f>
        <v>0</v>
      </c>
      <c r="G1935">
        <f t="shared" si="60"/>
        <v>0</v>
      </c>
      <c r="H1935" s="22">
        <f t="shared" si="61"/>
        <v>0</v>
      </c>
    </row>
    <row r="1936" spans="1:8">
      <c r="A1936" t="s">
        <v>459</v>
      </c>
      <c r="B1936" t="s">
        <v>490</v>
      </c>
      <c r="C1936">
        <v>14348</v>
      </c>
      <c r="D1936" t="s">
        <v>46</v>
      </c>
      <c r="E1936">
        <f>+SUMIFS(Tabla1[cantidad],Tabla1[articulo],C1936,Tabla1[id_item_bodega2],A1936,Tabla1[GRUPO],COMP!B1537)</f>
        <v>0</v>
      </c>
      <c r="F1936">
        <f>+SUMIFS('INV. EDADES'!F:F,'INV. EDADES'!I:I,A1936,'INV. EDADES'!G:G,C1936)</f>
        <v>0</v>
      </c>
      <c r="G1936">
        <f t="shared" si="60"/>
        <v>0</v>
      </c>
      <c r="H1936" s="22">
        <f t="shared" si="61"/>
        <v>0</v>
      </c>
    </row>
    <row r="1937" spans="1:8">
      <c r="A1937" t="s">
        <v>459</v>
      </c>
      <c r="B1937" t="s">
        <v>490</v>
      </c>
      <c r="C1937">
        <v>10503</v>
      </c>
      <c r="D1937" t="s">
        <v>487</v>
      </c>
      <c r="E1937">
        <f>+SUMIFS(Tabla1[cantidad],Tabla1[articulo],C1937,Tabla1[id_item_bodega2],A1937,Tabla1[GRUPO],COMP!B1538)</f>
        <v>0</v>
      </c>
      <c r="F1937">
        <f>+SUMIFS('INV. EDADES'!F:F,'INV. EDADES'!I:I,A1937,'INV. EDADES'!G:G,C1937)</f>
        <v>0</v>
      </c>
      <c r="G1937">
        <f t="shared" si="60"/>
        <v>0</v>
      </c>
      <c r="H1937" s="22">
        <f t="shared" si="61"/>
        <v>0</v>
      </c>
    </row>
    <row r="1938" spans="1:8">
      <c r="A1938" t="s">
        <v>459</v>
      </c>
      <c r="B1938" t="s">
        <v>490</v>
      </c>
      <c r="C1938">
        <v>10473</v>
      </c>
      <c r="D1938" t="s">
        <v>544</v>
      </c>
      <c r="E1938">
        <f>+SUMIFS(Tabla1[cantidad],Tabla1[articulo],C1938,Tabla1[id_item_bodega2],A1938,Tabla1[GRUPO],COMP!B1539)</f>
        <v>0</v>
      </c>
      <c r="F1938">
        <f>+SUMIFS('INV. EDADES'!F:F,'INV. EDADES'!I:I,A1938,'INV. EDADES'!G:G,C1938)</f>
        <v>0</v>
      </c>
      <c r="G1938">
        <f t="shared" si="60"/>
        <v>0</v>
      </c>
      <c r="H1938" s="22">
        <f t="shared" si="61"/>
        <v>0</v>
      </c>
    </row>
    <row r="1939" spans="1:8">
      <c r="A1939" t="s">
        <v>459</v>
      </c>
      <c r="B1939" t="s">
        <v>490</v>
      </c>
      <c r="C1939">
        <v>12306</v>
      </c>
      <c r="D1939" t="s">
        <v>579</v>
      </c>
      <c r="E1939">
        <f>+SUMIFS(Tabla1[cantidad],Tabla1[articulo],C1939,Tabla1[id_item_bodega2],A1939,Tabla1[GRUPO],COMP!B1540)</f>
        <v>0</v>
      </c>
      <c r="F1939">
        <f>+SUMIFS('INV. EDADES'!F:F,'INV. EDADES'!I:I,A1939,'INV. EDADES'!G:G,C1939)</f>
        <v>0</v>
      </c>
      <c r="G1939">
        <f t="shared" si="60"/>
        <v>0</v>
      </c>
      <c r="H1939" s="22">
        <f t="shared" si="61"/>
        <v>0</v>
      </c>
    </row>
    <row r="1940" spans="1:8">
      <c r="A1940" t="s">
        <v>459</v>
      </c>
      <c r="B1940" t="s">
        <v>490</v>
      </c>
      <c r="C1940">
        <v>12347</v>
      </c>
      <c r="D1940" t="s">
        <v>74</v>
      </c>
      <c r="E1940">
        <f>+SUMIFS(Tabla1[cantidad],Tabla1[articulo],C1940,Tabla1[id_item_bodega2],A1940,Tabla1[GRUPO],COMP!B1541)</f>
        <v>0</v>
      </c>
      <c r="F1940">
        <f>+SUMIFS('INV. EDADES'!F:F,'INV. EDADES'!I:I,A1940,'INV. EDADES'!G:G,C1940)</f>
        <v>0</v>
      </c>
      <c r="G1940">
        <f t="shared" si="60"/>
        <v>0</v>
      </c>
      <c r="H1940" s="22">
        <f t="shared" si="61"/>
        <v>0</v>
      </c>
    </row>
    <row r="1941" spans="1:8">
      <c r="A1941" t="s">
        <v>459</v>
      </c>
      <c r="B1941" t="s">
        <v>490</v>
      </c>
      <c r="C1941">
        <v>13311</v>
      </c>
      <c r="D1941" t="s">
        <v>580</v>
      </c>
      <c r="E1941">
        <f>+SUMIFS(Tabla1[cantidad],Tabla1[articulo],C1941,Tabla1[id_item_bodega2],A1941,Tabla1[GRUPO],COMP!B1542)</f>
        <v>0</v>
      </c>
      <c r="F1941">
        <f>+SUMIFS('INV. EDADES'!F:F,'INV. EDADES'!I:I,A1941,'INV. EDADES'!G:G,C1941)</f>
        <v>0</v>
      </c>
      <c r="G1941">
        <f t="shared" si="60"/>
        <v>0</v>
      </c>
      <c r="H1941" s="22">
        <f t="shared" si="61"/>
        <v>0</v>
      </c>
    </row>
    <row r="1942" spans="1:8">
      <c r="A1942" t="s">
        <v>459</v>
      </c>
      <c r="B1942" t="s">
        <v>490</v>
      </c>
      <c r="C1942">
        <v>10305</v>
      </c>
      <c r="D1942" t="s">
        <v>537</v>
      </c>
      <c r="E1942">
        <f>+SUMIFS(Tabla1[cantidad],Tabla1[articulo],C1942,Tabla1[id_item_bodega2],A1942,Tabla1[GRUPO],COMP!B1543)</f>
        <v>0</v>
      </c>
      <c r="F1942">
        <f>+SUMIFS('INV. EDADES'!F:F,'INV. EDADES'!I:I,A1942,'INV. EDADES'!G:G,C1942)</f>
        <v>0</v>
      </c>
      <c r="G1942">
        <f t="shared" si="60"/>
        <v>0</v>
      </c>
      <c r="H1942" s="22">
        <f t="shared" si="61"/>
        <v>0</v>
      </c>
    </row>
    <row r="1943" spans="1:8">
      <c r="A1943" t="s">
        <v>459</v>
      </c>
      <c r="B1943" t="s">
        <v>490</v>
      </c>
      <c r="C1943">
        <v>10389</v>
      </c>
      <c r="D1943" t="s">
        <v>71</v>
      </c>
      <c r="E1943">
        <f>+SUMIFS(Tabla1[cantidad],Tabla1[articulo],C1943,Tabla1[id_item_bodega2],A1943,Tabla1[GRUPO],COMP!B1544)</f>
        <v>0</v>
      </c>
      <c r="F1943">
        <f>+SUMIFS('INV. EDADES'!F:F,'INV. EDADES'!I:I,A1943,'INV. EDADES'!G:G,C1943)</f>
        <v>0</v>
      </c>
      <c r="G1943">
        <f t="shared" si="60"/>
        <v>0</v>
      </c>
      <c r="H1943" s="22">
        <f t="shared" si="61"/>
        <v>0</v>
      </c>
    </row>
    <row r="1944" spans="1:8">
      <c r="A1944" t="s">
        <v>459</v>
      </c>
      <c r="B1944" t="s">
        <v>490</v>
      </c>
      <c r="C1944">
        <v>10405</v>
      </c>
      <c r="D1944" t="s">
        <v>542</v>
      </c>
      <c r="E1944">
        <f>+SUMIFS(Tabla1[cantidad],Tabla1[articulo],C1944,Tabla1[id_item_bodega2],A1944,Tabla1[GRUPO],COMP!B1545)</f>
        <v>0</v>
      </c>
      <c r="F1944">
        <f>+SUMIFS('INV. EDADES'!F:F,'INV. EDADES'!I:I,A1944,'INV. EDADES'!G:G,C1944)</f>
        <v>0</v>
      </c>
      <c r="G1944">
        <f t="shared" si="60"/>
        <v>0</v>
      </c>
      <c r="H1944" s="22">
        <f t="shared" si="61"/>
        <v>0</v>
      </c>
    </row>
    <row r="1945" spans="1:8">
      <c r="A1945" t="s">
        <v>459</v>
      </c>
      <c r="B1945" t="s">
        <v>490</v>
      </c>
      <c r="C1945">
        <v>10490</v>
      </c>
      <c r="D1945" t="s">
        <v>476</v>
      </c>
      <c r="E1945">
        <f>+SUMIFS(Tabla1[cantidad],Tabla1[articulo],C1945,Tabla1[id_item_bodega2],A1945,Tabla1[GRUPO],COMP!B1546)</f>
        <v>0</v>
      </c>
      <c r="F1945">
        <f>+SUMIFS('INV. EDADES'!F:F,'INV. EDADES'!I:I,A1945,'INV. EDADES'!G:G,C1945)</f>
        <v>0</v>
      </c>
      <c r="G1945">
        <f t="shared" si="60"/>
        <v>0</v>
      </c>
      <c r="H1945" s="22">
        <f t="shared" si="61"/>
        <v>0</v>
      </c>
    </row>
    <row r="1946" spans="1:8">
      <c r="A1946" t="s">
        <v>459</v>
      </c>
      <c r="B1946" t="s">
        <v>490</v>
      </c>
      <c r="C1946">
        <v>10488</v>
      </c>
      <c r="D1946" t="s">
        <v>607</v>
      </c>
      <c r="E1946">
        <f>+SUMIFS(Tabla1[cantidad],Tabla1[articulo],C1946,Tabla1[id_item_bodega2],A1946,Tabla1[GRUPO],COMP!B1547)</f>
        <v>0</v>
      </c>
      <c r="F1946">
        <f>+SUMIFS('INV. EDADES'!F:F,'INV. EDADES'!I:I,A1946,'INV. EDADES'!G:G,C1946)</f>
        <v>0</v>
      </c>
      <c r="G1946">
        <f t="shared" si="60"/>
        <v>0</v>
      </c>
      <c r="H1946" s="22">
        <f t="shared" si="61"/>
        <v>0</v>
      </c>
    </row>
    <row r="1947" spans="1:8">
      <c r="A1947" t="s">
        <v>459</v>
      </c>
      <c r="B1947" t="s">
        <v>490</v>
      </c>
      <c r="C1947">
        <v>10312</v>
      </c>
      <c r="D1947" t="s">
        <v>540</v>
      </c>
      <c r="E1947">
        <f>+SUMIFS(Tabla1[cantidad],Tabla1[articulo],C1947,Tabla1[id_item_bodega2],A1947,Tabla1[GRUPO],COMP!B1548)</f>
        <v>0</v>
      </c>
      <c r="F1947">
        <f>+SUMIFS('INV. EDADES'!F:F,'INV. EDADES'!I:I,A1947,'INV. EDADES'!G:G,C1947)</f>
        <v>0</v>
      </c>
      <c r="G1947">
        <f t="shared" si="60"/>
        <v>0</v>
      </c>
      <c r="H1947" s="22">
        <f t="shared" si="61"/>
        <v>0</v>
      </c>
    </row>
    <row r="1948" spans="1:8">
      <c r="A1948" t="s">
        <v>459</v>
      </c>
      <c r="B1948" t="s">
        <v>490</v>
      </c>
      <c r="C1948">
        <v>10589</v>
      </c>
      <c r="D1948" t="s">
        <v>73</v>
      </c>
      <c r="E1948">
        <f>+SUMIFS(Tabla1[cantidad],Tabla1[articulo],C1948,Tabla1[id_item_bodega2],A1948,Tabla1[GRUPO],COMP!B1549)</f>
        <v>0</v>
      </c>
      <c r="F1948">
        <f>+SUMIFS('INV. EDADES'!F:F,'INV. EDADES'!I:I,A1948,'INV. EDADES'!G:G,C1948)</f>
        <v>0</v>
      </c>
      <c r="G1948">
        <f t="shared" si="60"/>
        <v>0</v>
      </c>
      <c r="H1948" s="22">
        <f t="shared" si="61"/>
        <v>0</v>
      </c>
    </row>
    <row r="1949" spans="1:8">
      <c r="A1949" t="s">
        <v>459</v>
      </c>
      <c r="B1949" t="s">
        <v>490</v>
      </c>
      <c r="C1949">
        <v>10580</v>
      </c>
      <c r="D1949" t="s">
        <v>548</v>
      </c>
      <c r="E1949">
        <f>+SUMIFS(Tabla1[cantidad],Tabla1[articulo],C1949,Tabla1[id_item_bodega2],A1949,Tabla1[GRUPO],COMP!B1550)</f>
        <v>0</v>
      </c>
      <c r="F1949">
        <f>+SUMIFS('INV. EDADES'!F:F,'INV. EDADES'!I:I,A1949,'INV. EDADES'!G:G,C1949)</f>
        <v>0</v>
      </c>
      <c r="G1949">
        <f t="shared" si="60"/>
        <v>0</v>
      </c>
      <c r="H1949" s="22">
        <f t="shared" si="61"/>
        <v>0</v>
      </c>
    </row>
    <row r="1950" spans="1:8">
      <c r="A1950" t="s">
        <v>459</v>
      </c>
      <c r="B1950" t="s">
        <v>490</v>
      </c>
      <c r="C1950">
        <v>13380</v>
      </c>
      <c r="D1950" t="s">
        <v>534</v>
      </c>
      <c r="E1950">
        <f>+SUMIFS(Tabla1[cantidad],Tabla1[articulo],C1950,Tabla1[id_item_bodega2],A1950,Tabla1[GRUPO],COMP!B1551)</f>
        <v>0</v>
      </c>
      <c r="F1950">
        <f>+SUMIFS('INV. EDADES'!F:F,'INV. EDADES'!I:I,A1950,'INV. EDADES'!G:G,C1950)</f>
        <v>0</v>
      </c>
      <c r="G1950">
        <f t="shared" si="60"/>
        <v>0</v>
      </c>
      <c r="H1950" s="22">
        <f t="shared" si="61"/>
        <v>0</v>
      </c>
    </row>
    <row r="1951" spans="1:8">
      <c r="A1951" t="s">
        <v>459</v>
      </c>
      <c r="B1951" t="s">
        <v>490</v>
      </c>
      <c r="C1951">
        <v>13580</v>
      </c>
      <c r="D1951" t="s">
        <v>535</v>
      </c>
      <c r="E1951">
        <f>+SUMIFS(Tabla1[cantidad],Tabla1[articulo],C1951,Tabla1[id_item_bodega2],A1951,Tabla1[GRUPO],COMP!B1552)</f>
        <v>0</v>
      </c>
      <c r="F1951">
        <f>+SUMIFS('INV. EDADES'!F:F,'INV. EDADES'!I:I,A1951,'INV. EDADES'!G:G,C1951)</f>
        <v>0</v>
      </c>
      <c r="G1951">
        <f t="shared" si="60"/>
        <v>0</v>
      </c>
      <c r="H1951" s="22">
        <f t="shared" si="61"/>
        <v>0</v>
      </c>
    </row>
    <row r="1952" spans="1:8">
      <c r="A1952" t="s">
        <v>459</v>
      </c>
      <c r="B1952" t="s">
        <v>490</v>
      </c>
      <c r="C1952">
        <v>12360</v>
      </c>
      <c r="D1952" t="s">
        <v>584</v>
      </c>
      <c r="E1952">
        <f>+SUMIFS(Tabla1[cantidad],Tabla1[articulo],C1952,Tabla1[id_item_bodega2],A1952,Tabla1[GRUPO],COMP!B1553)</f>
        <v>0</v>
      </c>
      <c r="F1952">
        <f>+SUMIFS('INV. EDADES'!F:F,'INV. EDADES'!I:I,A1952,'INV. EDADES'!G:G,C1952)</f>
        <v>0</v>
      </c>
      <c r="G1952">
        <f t="shared" si="60"/>
        <v>0</v>
      </c>
      <c r="H1952" s="22">
        <f t="shared" si="61"/>
        <v>0</v>
      </c>
    </row>
    <row r="1953" spans="1:8">
      <c r="A1953" t="s">
        <v>459</v>
      </c>
      <c r="B1953" t="s">
        <v>490</v>
      </c>
      <c r="C1953">
        <v>12470</v>
      </c>
      <c r="D1953" t="s">
        <v>447</v>
      </c>
      <c r="E1953">
        <f>+SUMIFS(Tabla1[cantidad],Tabla1[articulo],C1953,Tabla1[id_item_bodega2],A1953,Tabla1[GRUPO],COMP!B1554)</f>
        <v>0</v>
      </c>
      <c r="F1953">
        <f>+SUMIFS('INV. EDADES'!F:F,'INV. EDADES'!I:I,A1953,'INV. EDADES'!G:G,C1953)</f>
        <v>0</v>
      </c>
      <c r="G1953">
        <f t="shared" si="60"/>
        <v>0</v>
      </c>
      <c r="H1953" s="22">
        <f t="shared" si="61"/>
        <v>0</v>
      </c>
    </row>
    <row r="1954" spans="1:8">
      <c r="A1954" t="s">
        <v>459</v>
      </c>
      <c r="B1954" t="s">
        <v>490</v>
      </c>
      <c r="C1954">
        <v>10489</v>
      </c>
      <c r="D1954" t="s">
        <v>546</v>
      </c>
      <c r="E1954">
        <f>+SUMIFS(Tabla1[cantidad],Tabla1[articulo],C1954,Tabla1[id_item_bodega2],A1954,Tabla1[GRUPO],COMP!B1555)</f>
        <v>0</v>
      </c>
      <c r="F1954">
        <f>+SUMIFS('INV. EDADES'!F:F,'INV. EDADES'!I:I,A1954,'INV. EDADES'!G:G,C1954)</f>
        <v>0</v>
      </c>
      <c r="G1954">
        <f t="shared" si="60"/>
        <v>0</v>
      </c>
      <c r="H1954" s="22">
        <f t="shared" si="61"/>
        <v>0</v>
      </c>
    </row>
    <row r="1955" spans="1:8">
      <c r="A1955" t="s">
        <v>459</v>
      </c>
      <c r="B1955" t="s">
        <v>490</v>
      </c>
      <c r="C1955">
        <v>10416</v>
      </c>
      <c r="D1955" t="s">
        <v>581</v>
      </c>
      <c r="E1955">
        <f>+SUMIFS(Tabla1[cantidad],Tabla1[articulo],C1955,Tabla1[id_item_bodega2],A1955,Tabla1[GRUPO],COMP!B1556)</f>
        <v>0</v>
      </c>
      <c r="F1955">
        <f>+SUMIFS('INV. EDADES'!F:F,'INV. EDADES'!I:I,A1955,'INV. EDADES'!G:G,C1955)</f>
        <v>0</v>
      </c>
      <c r="G1955">
        <f t="shared" si="60"/>
        <v>0</v>
      </c>
      <c r="H1955" s="22">
        <f t="shared" si="61"/>
        <v>0</v>
      </c>
    </row>
    <row r="1956" spans="1:8">
      <c r="A1956" t="s">
        <v>459</v>
      </c>
      <c r="B1956" t="s">
        <v>490</v>
      </c>
      <c r="C1956">
        <v>10367</v>
      </c>
      <c r="D1956" t="s">
        <v>606</v>
      </c>
      <c r="E1956">
        <f>+SUMIFS(Tabla1[cantidad],Tabla1[articulo],C1956,Tabla1[id_item_bodega2],A1956,Tabla1[GRUPO],COMP!B1557)</f>
        <v>0</v>
      </c>
      <c r="F1956">
        <f>+SUMIFS('INV. EDADES'!F:F,'INV. EDADES'!I:I,A1956,'INV. EDADES'!G:G,C1956)</f>
        <v>0</v>
      </c>
      <c r="G1956">
        <f t="shared" si="60"/>
        <v>0</v>
      </c>
      <c r="H1956" s="22">
        <f t="shared" si="61"/>
        <v>0</v>
      </c>
    </row>
    <row r="1957" spans="1:8">
      <c r="A1957" t="s">
        <v>459</v>
      </c>
      <c r="B1957" t="s">
        <v>490</v>
      </c>
      <c r="C1957">
        <v>10309</v>
      </c>
      <c r="D1957" t="s">
        <v>539</v>
      </c>
      <c r="E1957">
        <f>+SUMIFS(Tabla1[cantidad],Tabla1[articulo],C1957,Tabla1[id_item_bodega2],A1957,Tabla1[GRUPO],COMP!B1558)</f>
        <v>0</v>
      </c>
      <c r="F1957">
        <f>+SUMIFS('INV. EDADES'!F:F,'INV. EDADES'!I:I,A1957,'INV. EDADES'!G:G,C1957)</f>
        <v>0</v>
      </c>
      <c r="G1957">
        <f t="shared" si="60"/>
        <v>0</v>
      </c>
      <c r="H1957" s="22">
        <f t="shared" si="61"/>
        <v>0</v>
      </c>
    </row>
    <row r="1958" spans="1:8">
      <c r="A1958" t="s">
        <v>459</v>
      </c>
      <c r="B1958" t="s">
        <v>490</v>
      </c>
      <c r="C1958">
        <v>10388</v>
      </c>
      <c r="D1958" t="s">
        <v>541</v>
      </c>
      <c r="E1958">
        <f>+SUMIFS(Tabla1[cantidad],Tabla1[articulo],C1958,Tabla1[id_item_bodega2],A1958,Tabla1[GRUPO],COMP!B1559)</f>
        <v>0</v>
      </c>
      <c r="F1958">
        <f>+SUMIFS('INV. EDADES'!F:F,'INV. EDADES'!I:I,A1958,'INV. EDADES'!G:G,C1958)</f>
        <v>0</v>
      </c>
      <c r="G1958">
        <f t="shared" si="60"/>
        <v>0</v>
      </c>
      <c r="H1958" s="22">
        <f t="shared" si="61"/>
        <v>0</v>
      </c>
    </row>
    <row r="1959" spans="1:8">
      <c r="A1959" t="s">
        <v>459</v>
      </c>
      <c r="B1959" t="s">
        <v>490</v>
      </c>
      <c r="C1959">
        <v>10205</v>
      </c>
      <c r="D1959" t="s">
        <v>552</v>
      </c>
      <c r="E1959">
        <f>+SUMIFS(Tabla1[cantidad],Tabla1[articulo],C1959,Tabla1[id_item_bodega2],A1959,Tabla1[GRUPO],COMP!B1560)</f>
        <v>0</v>
      </c>
      <c r="F1959">
        <f>+SUMIFS('INV. EDADES'!F:F,'INV. EDADES'!I:I,A1959,'INV. EDADES'!G:G,C1959)</f>
        <v>0</v>
      </c>
      <c r="G1959">
        <f t="shared" si="60"/>
        <v>0</v>
      </c>
      <c r="H1959" s="22">
        <f t="shared" si="61"/>
        <v>0</v>
      </c>
    </row>
    <row r="1960" spans="1:8">
      <c r="A1960" t="s">
        <v>459</v>
      </c>
      <c r="B1960" t="s">
        <v>490</v>
      </c>
      <c r="C1960">
        <v>10307</v>
      </c>
      <c r="D1960" t="s">
        <v>538</v>
      </c>
      <c r="E1960">
        <f>+SUMIFS(Tabla1[cantidad],Tabla1[articulo],C1960,Tabla1[id_item_bodega2],A1960,Tabla1[GRUPO],COMP!B1561)</f>
        <v>0</v>
      </c>
      <c r="F1960">
        <f>+SUMIFS('INV. EDADES'!F:F,'INV. EDADES'!I:I,A1960,'INV. EDADES'!G:G,C1960)</f>
        <v>0</v>
      </c>
      <c r="G1960">
        <f t="shared" si="60"/>
        <v>0</v>
      </c>
      <c r="H1960" s="22">
        <f t="shared" si="61"/>
        <v>0</v>
      </c>
    </row>
    <row r="1961" spans="1:8">
      <c r="A1961" t="s">
        <v>459</v>
      </c>
      <c r="B1961" t="s">
        <v>490</v>
      </c>
      <c r="C1961">
        <v>10380</v>
      </c>
      <c r="D1961" t="s">
        <v>565</v>
      </c>
      <c r="E1961">
        <f>+SUMIFS(Tabla1[cantidad],Tabla1[articulo],C1961,Tabla1[id_item_bodega2],A1961,Tabla1[GRUPO],COMP!B1562)</f>
        <v>0</v>
      </c>
      <c r="F1961">
        <f>+SUMIFS('INV. EDADES'!F:F,'INV. EDADES'!I:I,A1961,'INV. EDADES'!G:G,C1961)</f>
        <v>0</v>
      </c>
      <c r="G1961">
        <f t="shared" si="60"/>
        <v>0</v>
      </c>
      <c r="H1961" s="22">
        <f t="shared" si="61"/>
        <v>0</v>
      </c>
    </row>
    <row r="1962" spans="1:8">
      <c r="A1962" t="s">
        <v>459</v>
      </c>
      <c r="B1962" t="s">
        <v>490</v>
      </c>
      <c r="C1962">
        <v>10409</v>
      </c>
      <c r="D1962" t="s">
        <v>566</v>
      </c>
      <c r="E1962">
        <f>+SUMIFS(Tabla1[cantidad],Tabla1[articulo],C1962,Tabla1[id_item_bodega2],A1962,Tabla1[GRUPO],COMP!B1563)</f>
        <v>0</v>
      </c>
      <c r="F1962">
        <f>+SUMIFS('INV. EDADES'!F:F,'INV. EDADES'!I:I,A1962,'INV. EDADES'!G:G,C1962)</f>
        <v>0</v>
      </c>
      <c r="G1962">
        <f t="shared" si="60"/>
        <v>0</v>
      </c>
      <c r="H1962" s="22">
        <f t="shared" si="61"/>
        <v>0</v>
      </c>
    </row>
    <row r="1963" spans="1:8">
      <c r="A1963" t="s">
        <v>459</v>
      </c>
      <c r="B1963" t="s">
        <v>490</v>
      </c>
      <c r="C1963">
        <v>10411</v>
      </c>
      <c r="D1963" t="s">
        <v>543</v>
      </c>
      <c r="E1963">
        <f>+SUMIFS(Tabla1[cantidad],Tabla1[articulo],C1963,Tabla1[id_item_bodega2],A1963,Tabla1[GRUPO],COMP!B1564)</f>
        <v>0</v>
      </c>
      <c r="F1963">
        <f>+SUMIFS('INV. EDADES'!F:F,'INV. EDADES'!I:I,A1963,'INV. EDADES'!G:G,C1963)</f>
        <v>0</v>
      </c>
      <c r="G1963">
        <f t="shared" si="60"/>
        <v>0</v>
      </c>
      <c r="H1963" s="22">
        <f t="shared" si="61"/>
        <v>0</v>
      </c>
    </row>
    <row r="1964" spans="1:8">
      <c r="A1964" t="s">
        <v>459</v>
      </c>
      <c r="B1964" t="s">
        <v>490</v>
      </c>
      <c r="C1964">
        <v>10511</v>
      </c>
      <c r="D1964" t="s">
        <v>547</v>
      </c>
      <c r="E1964">
        <f>+SUMIFS(Tabla1[cantidad],Tabla1[articulo],C1964,Tabla1[id_item_bodega2],A1964,Tabla1[GRUPO],COMP!B1565)</f>
        <v>0</v>
      </c>
      <c r="F1964">
        <f>+SUMIFS('INV. EDADES'!F:F,'INV. EDADES'!I:I,A1964,'INV. EDADES'!G:G,C1964)</f>
        <v>0</v>
      </c>
      <c r="G1964">
        <f t="shared" si="60"/>
        <v>0</v>
      </c>
      <c r="H1964" s="22">
        <f t="shared" si="61"/>
        <v>0</v>
      </c>
    </row>
    <row r="1965" spans="1:8">
      <c r="A1965" t="s">
        <v>459</v>
      </c>
      <c r="B1965" t="s">
        <v>490</v>
      </c>
      <c r="C1965">
        <v>10588</v>
      </c>
      <c r="D1965" t="s">
        <v>549</v>
      </c>
      <c r="E1965">
        <f>+SUMIFS(Tabla1[cantidad],Tabla1[articulo],C1965,Tabla1[id_item_bodega2],A1965,Tabla1[GRUPO],COMP!B1566)</f>
        <v>0</v>
      </c>
      <c r="F1965">
        <f>+SUMIFS('INV. EDADES'!F:F,'INV. EDADES'!I:I,A1965,'INV. EDADES'!G:G,C1965)</f>
        <v>0</v>
      </c>
      <c r="G1965">
        <f t="shared" si="60"/>
        <v>0</v>
      </c>
      <c r="H1965" s="22">
        <f t="shared" si="61"/>
        <v>0</v>
      </c>
    </row>
    <row r="1966" spans="1:8">
      <c r="A1966" t="s">
        <v>459</v>
      </c>
      <c r="B1966" t="s">
        <v>490</v>
      </c>
      <c r="C1966">
        <v>11301</v>
      </c>
      <c r="D1966" t="s">
        <v>550</v>
      </c>
      <c r="E1966">
        <f>+SUMIFS(Tabla1[cantidad],Tabla1[articulo],C1966,Tabla1[id_item_bodega2],A1966,Tabla1[GRUPO],COMP!B1567)</f>
        <v>0</v>
      </c>
      <c r="F1966">
        <f>+SUMIFS('INV. EDADES'!F:F,'INV. EDADES'!I:I,A1966,'INV. EDADES'!G:G,C1966)</f>
        <v>0</v>
      </c>
      <c r="G1966">
        <f t="shared" si="60"/>
        <v>0</v>
      </c>
      <c r="H1966" s="22">
        <f t="shared" si="61"/>
        <v>0</v>
      </c>
    </row>
    <row r="1967" spans="1:8">
      <c r="A1967" t="s">
        <v>459</v>
      </c>
      <c r="B1967" t="s">
        <v>490</v>
      </c>
      <c r="C1967">
        <v>11401</v>
      </c>
      <c r="D1967" t="s">
        <v>583</v>
      </c>
      <c r="E1967">
        <f>+SUMIFS(Tabla1[cantidad],Tabla1[articulo],C1967,Tabla1[id_item_bodega2],A1967,Tabla1[GRUPO],COMP!B1568)</f>
        <v>0</v>
      </c>
      <c r="F1967">
        <f>+SUMIFS('INV. EDADES'!F:F,'INV. EDADES'!I:I,A1967,'INV. EDADES'!G:G,C1967)</f>
        <v>0</v>
      </c>
      <c r="G1967">
        <f t="shared" si="60"/>
        <v>0</v>
      </c>
      <c r="H1967" s="22">
        <f t="shared" si="61"/>
        <v>0</v>
      </c>
    </row>
    <row r="1968" spans="1:8">
      <c r="A1968" t="s">
        <v>459</v>
      </c>
      <c r="B1968" t="s">
        <v>490</v>
      </c>
      <c r="C1968">
        <v>12301</v>
      </c>
      <c r="D1968" t="s">
        <v>578</v>
      </c>
      <c r="E1968">
        <f>+SUMIFS(Tabla1[cantidad],Tabla1[articulo],C1968,Tabla1[id_item_bodega2],A1968,Tabla1[GRUPO],COMP!B1569)</f>
        <v>0</v>
      </c>
      <c r="F1968">
        <f>+SUMIFS('INV. EDADES'!F:F,'INV. EDADES'!I:I,A1968,'INV. EDADES'!G:G,C1968)</f>
        <v>0</v>
      </c>
      <c r="G1968">
        <f t="shared" si="60"/>
        <v>0</v>
      </c>
      <c r="H1968" s="22">
        <f t="shared" si="61"/>
        <v>0</v>
      </c>
    </row>
    <row r="1969" spans="1:8">
      <c r="A1969" t="s">
        <v>459</v>
      </c>
      <c r="B1969" t="s">
        <v>490</v>
      </c>
      <c r="C1969">
        <v>12460</v>
      </c>
      <c r="D1969" t="s">
        <v>585</v>
      </c>
      <c r="E1969">
        <f>+SUMIFS(Tabla1[cantidad],Tabla1[articulo],C1969,Tabla1[id_item_bodega2],A1969,Tabla1[GRUPO],COMP!B1570)</f>
        <v>0</v>
      </c>
      <c r="F1969">
        <f>+SUMIFS('INV. EDADES'!F:F,'INV. EDADES'!I:I,A1969,'INV. EDADES'!G:G,C1969)</f>
        <v>0</v>
      </c>
      <c r="G1969">
        <f t="shared" si="60"/>
        <v>0</v>
      </c>
      <c r="H1969" s="22">
        <f t="shared" si="61"/>
        <v>0</v>
      </c>
    </row>
    <row r="1970" spans="1:8">
      <c r="A1970" t="s">
        <v>459</v>
      </c>
      <c r="B1970" t="s">
        <v>490</v>
      </c>
      <c r="C1970">
        <v>13203</v>
      </c>
      <c r="D1970" t="s">
        <v>551</v>
      </c>
      <c r="E1970">
        <f>+SUMIFS(Tabla1[cantidad],Tabla1[articulo],C1970,Tabla1[id_item_bodega2],A1970,Tabla1[GRUPO],COMP!B1571)</f>
        <v>0</v>
      </c>
      <c r="F1970">
        <f>+SUMIFS('INV. EDADES'!F:F,'INV. EDADES'!I:I,A1970,'INV. EDADES'!G:G,C1970)</f>
        <v>0</v>
      </c>
      <c r="G1970">
        <f t="shared" si="60"/>
        <v>0</v>
      </c>
      <c r="H1970" s="22">
        <f t="shared" si="61"/>
        <v>0</v>
      </c>
    </row>
    <row r="1971" spans="1:8">
      <c r="A1971" t="s">
        <v>459</v>
      </c>
      <c r="B1971" t="s">
        <v>490</v>
      </c>
      <c r="C1971">
        <v>71901</v>
      </c>
      <c r="D1971" t="s">
        <v>47</v>
      </c>
      <c r="E1971">
        <f>+SUMIFS(Tabla1[cantidad],Tabla1[articulo],C1971,Tabla1[id_item_bodega2],A1971,Tabla1[GRUPO],COMP!B1572)</f>
        <v>0</v>
      </c>
      <c r="F1971">
        <f>+SUMIFS('INV. EDADES'!F:F,'INV. EDADES'!I:I,A1971,'INV. EDADES'!G:G,C1971)</f>
        <v>0</v>
      </c>
      <c r="G1971">
        <f t="shared" si="60"/>
        <v>0</v>
      </c>
      <c r="H1971" s="22">
        <f t="shared" si="61"/>
        <v>0</v>
      </c>
    </row>
    <row r="1972" spans="1:8">
      <c r="A1972" t="s">
        <v>459</v>
      </c>
      <c r="B1972" t="s">
        <v>490</v>
      </c>
      <c r="C1972">
        <v>76401</v>
      </c>
      <c r="D1972" t="s">
        <v>533</v>
      </c>
      <c r="E1972">
        <f>+SUMIFS(Tabla1[cantidad],Tabla1[articulo],C1972,Tabla1[id_item_bodega2],A1972,Tabla1[GRUPO],COMP!B1573)</f>
        <v>0</v>
      </c>
      <c r="F1972">
        <f>+SUMIFS('INV. EDADES'!F:F,'INV. EDADES'!I:I,A1972,'INV. EDADES'!G:G,C1972)</f>
        <v>0</v>
      </c>
      <c r="G1972">
        <f t="shared" si="60"/>
        <v>0</v>
      </c>
      <c r="H1972" s="22">
        <f t="shared" si="61"/>
        <v>0</v>
      </c>
    </row>
    <row r="1973" spans="1:8">
      <c r="A1973" t="s">
        <v>459</v>
      </c>
      <c r="B1973" t="s">
        <v>490</v>
      </c>
      <c r="C1973">
        <v>72101</v>
      </c>
      <c r="D1973" t="s">
        <v>582</v>
      </c>
      <c r="E1973">
        <f>+SUMIFS(Tabla1[cantidad],Tabla1[articulo],C1973,Tabla1[id_item_bodega2],A1973,Tabla1[GRUPO],COMP!B1574)</f>
        <v>0</v>
      </c>
      <c r="F1973">
        <f>+SUMIFS('INV. EDADES'!F:F,'INV. EDADES'!I:I,A1973,'INV. EDADES'!G:G,C1973)</f>
        <v>0</v>
      </c>
      <c r="G1973">
        <f t="shared" si="60"/>
        <v>0</v>
      </c>
      <c r="H1973" s="22">
        <f t="shared" si="61"/>
        <v>0</v>
      </c>
    </row>
    <row r="1974" spans="1:8">
      <c r="A1974" t="s">
        <v>459</v>
      </c>
      <c r="B1974" t="s">
        <v>490</v>
      </c>
      <c r="C1974">
        <v>90</v>
      </c>
      <c r="D1974" t="s">
        <v>100</v>
      </c>
      <c r="E1974">
        <f>+SUMIFS(Tabla1[cantidad],Tabla1[articulo],C1974,Tabla1[id_item_bodega2],A1974,Tabla1[GRUPO],COMP!B1575)</f>
        <v>0</v>
      </c>
      <c r="F1974">
        <f>+SUMIFS('INV. EDADES'!F:F,'INV. EDADES'!I:I,A1974,'INV. EDADES'!G:G,C1974)</f>
        <v>0</v>
      </c>
      <c r="G1974">
        <f t="shared" si="60"/>
        <v>0</v>
      </c>
      <c r="H1974" s="22">
        <f t="shared" si="61"/>
        <v>0</v>
      </c>
    </row>
    <row r="1975" spans="1:8">
      <c r="A1975" t="s">
        <v>459</v>
      </c>
      <c r="B1975" t="s">
        <v>490</v>
      </c>
      <c r="C1975">
        <v>76001</v>
      </c>
      <c r="D1975" t="s">
        <v>99</v>
      </c>
      <c r="E1975">
        <f>+SUMIFS(Tabla1[cantidad],Tabla1[articulo],C1975,Tabla1[id_item_bodega2],A1975,Tabla1[GRUPO],COMP!B1810)</f>
        <v>0</v>
      </c>
      <c r="F1975">
        <f>+SUMIFS('INV. EDADES'!F:F,'INV. EDADES'!I:I,A1975,'INV. EDADES'!G:G,C1975)</f>
        <v>0</v>
      </c>
      <c r="G1975">
        <f t="shared" si="60"/>
        <v>0</v>
      </c>
      <c r="H1975" s="22">
        <f t="shared" si="61"/>
        <v>0</v>
      </c>
    </row>
    <row r="1976" spans="1:8">
      <c r="A1976" t="s">
        <v>459</v>
      </c>
      <c r="B1976" t="s">
        <v>490</v>
      </c>
      <c r="C1976">
        <v>901</v>
      </c>
      <c r="D1976" t="s">
        <v>57</v>
      </c>
      <c r="E1976">
        <f>+SUMIFS(Tabla1[cantidad],Tabla1[articulo],C1976,Tabla1[id_item_bodega2],A1976,Tabla1[GRUPO],COMP!B1811)</f>
        <v>0</v>
      </c>
      <c r="F1976">
        <f>+SUMIFS('INV. EDADES'!F:F,'INV. EDADES'!I:I,A1976,'INV. EDADES'!G:G,C1976)</f>
        <v>0</v>
      </c>
      <c r="G1976">
        <f t="shared" si="60"/>
        <v>0</v>
      </c>
      <c r="H1976" s="22">
        <f t="shared" si="61"/>
        <v>0</v>
      </c>
    </row>
    <row r="1977" spans="1:8">
      <c r="A1977" t="s">
        <v>459</v>
      </c>
      <c r="B1977" t="s">
        <v>490</v>
      </c>
      <c r="C1977">
        <v>10304</v>
      </c>
      <c r="D1977" t="s">
        <v>54</v>
      </c>
      <c r="E1977">
        <f>+SUMIFS(Tabla1[cantidad],Tabla1[articulo],C1977,Tabla1[id_item_bodega2],A1977,Tabla1[GRUPO],COMP!B1477)</f>
        <v>0</v>
      </c>
      <c r="F1977">
        <f>+SUMIFS('INV. EDADES'!F:F,'INV. EDADES'!I:I,A1977,'INV. EDADES'!G:G,C1977)</f>
        <v>0</v>
      </c>
      <c r="G1977">
        <f t="shared" si="60"/>
        <v>0</v>
      </c>
      <c r="H1977" s="22">
        <f t="shared" si="61"/>
        <v>0</v>
      </c>
    </row>
    <row r="1978" spans="1:8">
      <c r="A1978" t="s">
        <v>459</v>
      </c>
      <c r="B1978" t="s">
        <v>490</v>
      </c>
      <c r="C1978">
        <v>10404</v>
      </c>
      <c r="D1978" t="s">
        <v>36</v>
      </c>
      <c r="E1978">
        <f>+SUMIFS(Tabla1[cantidad],Tabla1[articulo],C1978,Tabla1[id_item_bodega2],A1978,Tabla1[GRUPO],COMP!B1480)</f>
        <v>0</v>
      </c>
      <c r="F1978">
        <f>+SUMIFS('INV. EDADES'!F:F,'INV. EDADES'!I:I,A1978,'INV. EDADES'!G:G,C1978)</f>
        <v>0</v>
      </c>
      <c r="G1978">
        <f t="shared" si="60"/>
        <v>0</v>
      </c>
      <c r="H1978" s="22">
        <f t="shared" si="61"/>
        <v>0</v>
      </c>
    </row>
    <row r="1979" spans="1:8">
      <c r="A1979" t="s">
        <v>459</v>
      </c>
      <c r="B1979" t="s">
        <v>490</v>
      </c>
      <c r="C1979">
        <v>10402</v>
      </c>
      <c r="D1979" t="s">
        <v>21</v>
      </c>
      <c r="E1979">
        <f>+SUMIFS(Tabla1[cantidad],Tabla1[articulo],C1979,Tabla1[id_item_bodega2],A1979,Tabla1[GRUPO],COMP!B1471)</f>
        <v>0</v>
      </c>
      <c r="F1979">
        <f>+SUMIFS('INV. EDADES'!F:F,'INV. EDADES'!I:I,A1979,'INV. EDADES'!G:G,C1979)</f>
        <v>0</v>
      </c>
      <c r="G1979">
        <f t="shared" si="60"/>
        <v>0</v>
      </c>
      <c r="H1979" s="22">
        <f t="shared" si="61"/>
        <v>0</v>
      </c>
    </row>
    <row r="1980" spans="1:8">
      <c r="A1980" t="s">
        <v>459</v>
      </c>
      <c r="B1980" t="s">
        <v>490</v>
      </c>
      <c r="C1980">
        <v>12359</v>
      </c>
      <c r="D1980" t="s">
        <v>63</v>
      </c>
      <c r="E1980">
        <f>+SUMIFS(Tabla1[cantidad],Tabla1[articulo],C1980,Tabla1[id_item_bodega2],A1980,Tabla1[GRUPO],COMP!B1500)</f>
        <v>0</v>
      </c>
      <c r="F1980">
        <f>+SUMIFS('INV. EDADES'!F:F,'INV. EDADES'!I:I,A1980,'INV. EDADES'!G:G,C1980)</f>
        <v>0</v>
      </c>
      <c r="G1980">
        <f t="shared" si="60"/>
        <v>0</v>
      </c>
      <c r="H1980" s="22">
        <f t="shared" si="61"/>
        <v>0</v>
      </c>
    </row>
    <row r="1981" spans="1:8">
      <c r="A1981" t="s">
        <v>459</v>
      </c>
      <c r="B1981" t="s">
        <v>490</v>
      </c>
      <c r="C1981">
        <v>10403</v>
      </c>
      <c r="D1981" t="s">
        <v>35</v>
      </c>
      <c r="E1981">
        <f>+SUMIFS(Tabla1[cantidad],Tabla1[articulo],C1981,Tabla1[id_item_bodega2],A1981,Tabla1[GRUPO],COMP!B1497)</f>
        <v>0</v>
      </c>
      <c r="F1981">
        <f>+SUMIFS('INV. EDADES'!F:F,'INV. EDADES'!I:I,A1981,'INV. EDADES'!G:G,C1981)</f>
        <v>0</v>
      </c>
      <c r="G1981">
        <f t="shared" si="60"/>
        <v>0</v>
      </c>
      <c r="H1981" s="22">
        <f t="shared" si="61"/>
        <v>0</v>
      </c>
    </row>
    <row r="1982" spans="1:8">
      <c r="A1982" t="s">
        <v>459</v>
      </c>
      <c r="B1982" t="s">
        <v>490</v>
      </c>
      <c r="C1982">
        <v>10407</v>
      </c>
      <c r="D1982" t="s">
        <v>37</v>
      </c>
      <c r="E1982">
        <f>+SUMIFS(Tabla1[cantidad],Tabla1[articulo],C1982,Tabla1[id_item_bodega2],A1982,Tabla1[GRUPO],COMP!B1481)</f>
        <v>0</v>
      </c>
      <c r="F1982">
        <f>+SUMIFS('INV. EDADES'!F:F,'INV. EDADES'!I:I,A1982,'INV. EDADES'!G:G,C1982)</f>
        <v>0</v>
      </c>
      <c r="G1982">
        <f t="shared" si="60"/>
        <v>0</v>
      </c>
      <c r="H1982" s="22">
        <f t="shared" si="61"/>
        <v>0</v>
      </c>
    </row>
    <row r="1983" spans="1:8">
      <c r="A1983" t="s">
        <v>459</v>
      </c>
      <c r="B1983" t="s">
        <v>490</v>
      </c>
      <c r="C1983">
        <v>12380</v>
      </c>
      <c r="D1983" t="s">
        <v>65</v>
      </c>
      <c r="E1983">
        <f>+SUMIFS(Tabla1[cantidad],Tabla1[articulo],C1983,Tabla1[id_item_bodega2],A1983,Tabla1[GRUPO],COMP!B1501)</f>
        <v>0</v>
      </c>
      <c r="F1983">
        <f>+SUMIFS('INV. EDADES'!F:F,'INV. EDADES'!I:I,A1983,'INV. EDADES'!G:G,C1983)</f>
        <v>0</v>
      </c>
      <c r="G1983">
        <f t="shared" si="60"/>
        <v>0</v>
      </c>
      <c r="H1983" s="22">
        <f t="shared" si="61"/>
        <v>0</v>
      </c>
    </row>
    <row r="1984" spans="1:8">
      <c r="A1984" t="s">
        <v>461</v>
      </c>
      <c r="B1984" t="s">
        <v>490</v>
      </c>
      <c r="C1984">
        <v>72001</v>
      </c>
      <c r="D1984" t="s">
        <v>23</v>
      </c>
      <c r="E1984">
        <f>+SUMIFS(Tabla1[cantidad],Tabla1[articulo],C1984,Tabla1[id_item_bodega2],A1984,Tabla1[GRUPO],COMP!B1577)</f>
        <v>0</v>
      </c>
      <c r="F1984">
        <f>+SUMIFS('INV. EDADES'!F:F,'INV. EDADES'!I:I,A1984,'INV. EDADES'!G:G,C1984)</f>
        <v>0</v>
      </c>
      <c r="G1984">
        <f t="shared" si="60"/>
        <v>0</v>
      </c>
      <c r="H1984" s="22">
        <f t="shared" si="61"/>
        <v>0</v>
      </c>
    </row>
    <row r="1985" spans="1:8">
      <c r="A1985" t="s">
        <v>461</v>
      </c>
      <c r="B1985" t="s">
        <v>490</v>
      </c>
      <c r="C1985">
        <v>10102</v>
      </c>
      <c r="D1985" t="s">
        <v>24</v>
      </c>
      <c r="E1985">
        <f>+SUMIFS(Tabla1[cantidad],Tabla1[articulo],C1985,Tabla1[id_item_bodega2],A1985,Tabla1[GRUPO],COMP!B1578)</f>
        <v>0</v>
      </c>
      <c r="F1985">
        <f>+SUMIFS('INV. EDADES'!F:F,'INV. EDADES'!I:I,A1985,'INV. EDADES'!G:G,C1985)</f>
        <v>0</v>
      </c>
      <c r="G1985">
        <f t="shared" si="60"/>
        <v>0</v>
      </c>
      <c r="H1985" s="22">
        <f t="shared" si="61"/>
        <v>0</v>
      </c>
    </row>
    <row r="1986" spans="1:8">
      <c r="A1986" t="s">
        <v>461</v>
      </c>
      <c r="B1986" t="s">
        <v>490</v>
      </c>
      <c r="C1986">
        <v>10202</v>
      </c>
      <c r="D1986" t="s">
        <v>28</v>
      </c>
      <c r="E1986">
        <f>+SUMIFS(Tabla1[cantidad],Tabla1[articulo],C1986,Tabla1[id_item_bodega2],A1986,Tabla1[GRUPO],COMP!B1579)</f>
        <v>0</v>
      </c>
      <c r="F1986">
        <f>+SUMIFS('INV. EDADES'!F:F,'INV. EDADES'!I:I,A1986,'INV. EDADES'!G:G,C1986)</f>
        <v>0</v>
      </c>
      <c r="G1986">
        <f t="shared" ref="G1986:G2049" si="62">+E1986-F1986</f>
        <v>0</v>
      </c>
      <c r="H1986" s="22">
        <f t="shared" ref="H1986:H2049" si="63">IFERROR(+G1986/E1986,0)</f>
        <v>0</v>
      </c>
    </row>
    <row r="1987" spans="1:8">
      <c r="A1987" t="s">
        <v>461</v>
      </c>
      <c r="B1987" t="s">
        <v>490</v>
      </c>
      <c r="C1987">
        <v>10301</v>
      </c>
      <c r="D1987" t="s">
        <v>30</v>
      </c>
      <c r="E1987">
        <f>+SUMIFS(Tabla1[cantidad],Tabla1[articulo],C1987,Tabla1[id_item_bodega2],A1987,Tabla1[GRUPO],COMP!B1580)</f>
        <v>0</v>
      </c>
      <c r="F1987">
        <f>+SUMIFS('INV. EDADES'!F:F,'INV. EDADES'!I:I,A1987,'INV. EDADES'!G:G,C1987)</f>
        <v>0</v>
      </c>
      <c r="G1987">
        <f t="shared" si="62"/>
        <v>0</v>
      </c>
      <c r="H1987" s="22">
        <f t="shared" si="63"/>
        <v>0</v>
      </c>
    </row>
    <row r="1988" spans="1:8">
      <c r="A1988" t="s">
        <v>461</v>
      </c>
      <c r="B1988" t="s">
        <v>490</v>
      </c>
      <c r="C1988">
        <v>10304</v>
      </c>
      <c r="D1988" t="s">
        <v>54</v>
      </c>
      <c r="E1988">
        <f>+SUMIFS(Tabla1[cantidad],Tabla1[articulo],C1988,Tabla1[id_item_bodega2],A1988,Tabla1[GRUPO],COMP!B1582)</f>
        <v>0</v>
      </c>
      <c r="F1988">
        <f>+SUMIFS('INV. EDADES'!F:F,'INV. EDADES'!I:I,A1988,'INV. EDADES'!G:G,C1988)</f>
        <v>0</v>
      </c>
      <c r="G1988">
        <f t="shared" si="62"/>
        <v>0</v>
      </c>
      <c r="H1988" s="22">
        <f t="shared" si="63"/>
        <v>0</v>
      </c>
    </row>
    <row r="1989" spans="1:8">
      <c r="A1989" t="s">
        <v>461</v>
      </c>
      <c r="B1989" t="s">
        <v>490</v>
      </c>
      <c r="C1989">
        <v>10358</v>
      </c>
      <c r="D1989" t="s">
        <v>33</v>
      </c>
      <c r="E1989">
        <f>+SUMIFS(Tabla1[cantidad],Tabla1[articulo],C1989,Tabla1[id_item_bodega2],A1989,Tabla1[GRUPO],COMP!B1583)</f>
        <v>0</v>
      </c>
      <c r="F1989">
        <f>+SUMIFS('INV. EDADES'!F:F,'INV. EDADES'!I:I,A1989,'INV. EDADES'!G:G,C1989)</f>
        <v>0</v>
      </c>
      <c r="G1989">
        <f t="shared" si="62"/>
        <v>0</v>
      </c>
      <c r="H1989" s="22">
        <f t="shared" si="63"/>
        <v>0</v>
      </c>
    </row>
    <row r="1990" spans="1:8">
      <c r="A1990" t="s">
        <v>461</v>
      </c>
      <c r="B1990" t="s">
        <v>490</v>
      </c>
      <c r="C1990">
        <v>10401</v>
      </c>
      <c r="D1990" t="s">
        <v>34</v>
      </c>
      <c r="E1990">
        <f>+SUMIFS(Tabla1[cantidad],Tabla1[articulo],C1990,Tabla1[id_item_bodega2],A1990,Tabla1[GRUPO],COMP!B1584)</f>
        <v>0</v>
      </c>
      <c r="F1990">
        <f>+SUMIFS('INV. EDADES'!F:F,'INV. EDADES'!I:I,A1990,'INV. EDADES'!G:G,C1990)</f>
        <v>0</v>
      </c>
      <c r="G1990">
        <f t="shared" si="62"/>
        <v>0</v>
      </c>
      <c r="H1990" s="22">
        <f t="shared" si="63"/>
        <v>0</v>
      </c>
    </row>
    <row r="1991" spans="1:8">
      <c r="A1991" t="s">
        <v>461</v>
      </c>
      <c r="B1991" t="s">
        <v>490</v>
      </c>
      <c r="C1991">
        <v>10404</v>
      </c>
      <c r="D1991" t="s">
        <v>36</v>
      </c>
      <c r="E1991">
        <f>+SUMIFS(Tabla1[cantidad],Tabla1[articulo],C1991,Tabla1[id_item_bodega2],A1991,Tabla1[GRUPO],COMP!B1585)</f>
        <v>0</v>
      </c>
      <c r="F1991">
        <f>+SUMIFS('INV. EDADES'!F:F,'INV. EDADES'!I:I,A1991,'INV. EDADES'!G:G,C1991)</f>
        <v>0</v>
      </c>
      <c r="G1991">
        <f t="shared" si="62"/>
        <v>0</v>
      </c>
      <c r="H1991" s="22">
        <f t="shared" si="63"/>
        <v>0</v>
      </c>
    </row>
    <row r="1992" spans="1:8">
      <c r="A1992" t="s">
        <v>461</v>
      </c>
      <c r="B1992" t="s">
        <v>490</v>
      </c>
      <c r="C1992">
        <v>10407</v>
      </c>
      <c r="D1992" t="s">
        <v>37</v>
      </c>
      <c r="E1992">
        <f>+SUMIFS(Tabla1[cantidad],Tabla1[articulo],C1992,Tabla1[id_item_bodega2],A1992,Tabla1[GRUPO],COMP!B1586)</f>
        <v>0</v>
      </c>
      <c r="F1992">
        <f>+SUMIFS('INV. EDADES'!F:F,'INV. EDADES'!I:I,A1992,'INV. EDADES'!G:G,C1992)</f>
        <v>0</v>
      </c>
      <c r="G1992">
        <f t="shared" si="62"/>
        <v>0</v>
      </c>
      <c r="H1992" s="22">
        <f t="shared" si="63"/>
        <v>0</v>
      </c>
    </row>
    <row r="1993" spans="1:8">
      <c r="A1993" t="s">
        <v>461</v>
      </c>
      <c r="B1993" t="s">
        <v>490</v>
      </c>
      <c r="C1993">
        <v>10457</v>
      </c>
      <c r="D1993" t="s">
        <v>38</v>
      </c>
      <c r="E1993">
        <f>+SUMIFS(Tabla1[cantidad],Tabla1[articulo],C1993,Tabla1[id_item_bodega2],A1993,Tabla1[GRUPO],COMP!B1587)</f>
        <v>0</v>
      </c>
      <c r="F1993">
        <f>+SUMIFS('INV. EDADES'!F:F,'INV. EDADES'!I:I,A1993,'INV. EDADES'!G:G,C1993)</f>
        <v>0</v>
      </c>
      <c r="G1993">
        <f t="shared" si="62"/>
        <v>0</v>
      </c>
      <c r="H1993" s="22">
        <f t="shared" si="63"/>
        <v>0</v>
      </c>
    </row>
    <row r="1994" spans="1:8">
      <c r="A1994" t="s">
        <v>461</v>
      </c>
      <c r="B1994" t="s">
        <v>490</v>
      </c>
      <c r="C1994">
        <v>10469</v>
      </c>
      <c r="D1994" t="s">
        <v>39</v>
      </c>
      <c r="E1994">
        <f>+SUMIFS(Tabla1[cantidad],Tabla1[articulo],C1994,Tabla1[id_item_bodega2],A1994,Tabla1[GRUPO],COMP!B1588)</f>
        <v>0</v>
      </c>
      <c r="F1994">
        <f>+SUMIFS('INV. EDADES'!F:F,'INV. EDADES'!I:I,A1994,'INV. EDADES'!G:G,C1994)</f>
        <v>0</v>
      </c>
      <c r="G1994">
        <f t="shared" si="62"/>
        <v>0</v>
      </c>
      <c r="H1994" s="22">
        <f t="shared" si="63"/>
        <v>0</v>
      </c>
    </row>
    <row r="1995" spans="1:8">
      <c r="A1995" t="s">
        <v>461</v>
      </c>
      <c r="B1995" t="s">
        <v>490</v>
      </c>
      <c r="C1995">
        <v>10501</v>
      </c>
      <c r="D1995" t="s">
        <v>41</v>
      </c>
      <c r="E1995">
        <f>+SUMIFS(Tabla1[cantidad],Tabla1[articulo],C1995,Tabla1[id_item_bodega2],A1995,Tabla1[GRUPO],COMP!B1589)</f>
        <v>0</v>
      </c>
      <c r="F1995">
        <f>+SUMIFS('INV. EDADES'!F:F,'INV. EDADES'!I:I,A1995,'INV. EDADES'!G:G,C1995)</f>
        <v>0</v>
      </c>
      <c r="G1995">
        <f t="shared" si="62"/>
        <v>0</v>
      </c>
      <c r="H1995" s="22">
        <f t="shared" si="63"/>
        <v>0</v>
      </c>
    </row>
    <row r="1996" spans="1:8">
      <c r="A1996" t="s">
        <v>461</v>
      </c>
      <c r="B1996" t="s">
        <v>490</v>
      </c>
      <c r="C1996">
        <v>10502</v>
      </c>
      <c r="D1996" t="s">
        <v>42</v>
      </c>
      <c r="E1996">
        <f>+SUMIFS(Tabla1[cantidad],Tabla1[articulo],C1996,Tabla1[id_item_bodega2],A1996,Tabla1[GRUPO],COMP!B1590)</f>
        <v>0</v>
      </c>
      <c r="F1996">
        <f>+SUMIFS('INV. EDADES'!F:F,'INV. EDADES'!I:I,A1996,'INV. EDADES'!G:G,C1996)</f>
        <v>0</v>
      </c>
      <c r="G1996">
        <f t="shared" si="62"/>
        <v>0</v>
      </c>
      <c r="H1996" s="22">
        <f t="shared" si="63"/>
        <v>0</v>
      </c>
    </row>
    <row r="1997" spans="1:8">
      <c r="A1997" t="s">
        <v>461</v>
      </c>
      <c r="B1997" t="s">
        <v>490</v>
      </c>
      <c r="C1997">
        <v>10601</v>
      </c>
      <c r="D1997" t="s">
        <v>44</v>
      </c>
      <c r="E1997">
        <f>+SUMIFS(Tabla1[cantidad],Tabla1[articulo],C1997,Tabla1[id_item_bodega2],A1997,Tabla1[GRUPO],COMP!B1591)</f>
        <v>0</v>
      </c>
      <c r="F1997">
        <f>+SUMIFS('INV. EDADES'!F:F,'INV. EDADES'!I:I,A1997,'INV. EDADES'!G:G,C1997)</f>
        <v>0</v>
      </c>
      <c r="G1997">
        <f t="shared" si="62"/>
        <v>0</v>
      </c>
      <c r="H1997" s="22">
        <f t="shared" si="63"/>
        <v>0</v>
      </c>
    </row>
    <row r="1998" spans="1:8">
      <c r="A1998" t="s">
        <v>461</v>
      </c>
      <c r="B1998" t="s">
        <v>490</v>
      </c>
      <c r="C1998">
        <v>13559</v>
      </c>
      <c r="D1998" t="s">
        <v>429</v>
      </c>
      <c r="E1998">
        <f>+SUMIFS(Tabla1[cantidad],Tabla1[articulo],C1998,Tabla1[id_item_bodega2],A1998,Tabla1[GRUPO],COMP!B1592)</f>
        <v>0</v>
      </c>
      <c r="F1998">
        <f>+SUMIFS('INV. EDADES'!F:F,'INV. EDADES'!I:I,A1998,'INV. EDADES'!G:G,C1998)</f>
        <v>0</v>
      </c>
      <c r="G1998">
        <f t="shared" si="62"/>
        <v>0</v>
      </c>
      <c r="H1998" s="22">
        <f t="shared" si="63"/>
        <v>0</v>
      </c>
    </row>
    <row r="1999" spans="1:8">
      <c r="A1999" t="s">
        <v>461</v>
      </c>
      <c r="B1999" t="s">
        <v>490</v>
      </c>
      <c r="C1999">
        <v>72002</v>
      </c>
      <c r="D1999" t="s">
        <v>48</v>
      </c>
      <c r="E1999">
        <f>+SUMIFS(Tabla1[cantidad],Tabla1[articulo],C1999,Tabla1[id_item_bodega2],A1999,Tabla1[GRUPO],COMP!B1593)</f>
        <v>0</v>
      </c>
      <c r="F1999">
        <f>+SUMIFS('INV. EDADES'!F:F,'INV. EDADES'!I:I,A1999,'INV. EDADES'!G:G,C1999)</f>
        <v>0</v>
      </c>
      <c r="G1999">
        <f t="shared" si="62"/>
        <v>0</v>
      </c>
      <c r="H1999" s="22">
        <f t="shared" si="63"/>
        <v>0</v>
      </c>
    </row>
    <row r="2000" spans="1:8">
      <c r="A2000" t="s">
        <v>461</v>
      </c>
      <c r="B2000" t="s">
        <v>490</v>
      </c>
      <c r="C2000">
        <v>72012</v>
      </c>
      <c r="D2000" t="s">
        <v>55</v>
      </c>
      <c r="E2000">
        <f>+SUMIFS(Tabla1[cantidad],Tabla1[articulo],C2000,Tabla1[id_item_bodega2],A2000,Tabla1[GRUPO],COMP!B1594)</f>
        <v>0</v>
      </c>
      <c r="F2000">
        <f>+SUMIFS('INV. EDADES'!F:F,'INV. EDADES'!I:I,A2000,'INV. EDADES'!G:G,C2000)</f>
        <v>0</v>
      </c>
      <c r="G2000">
        <f t="shared" si="62"/>
        <v>0</v>
      </c>
      <c r="H2000" s="22">
        <f t="shared" si="63"/>
        <v>0</v>
      </c>
    </row>
    <row r="2001" spans="1:8">
      <c r="A2001" t="s">
        <v>461</v>
      </c>
      <c r="B2001" t="s">
        <v>490</v>
      </c>
      <c r="C2001">
        <v>73001</v>
      </c>
      <c r="D2001" t="s">
        <v>49</v>
      </c>
      <c r="E2001">
        <f>+SUMIFS(Tabla1[cantidad],Tabla1[articulo],C2001,Tabla1[id_item_bodega2],A2001,Tabla1[GRUPO],COMP!B1595)</f>
        <v>0</v>
      </c>
      <c r="F2001">
        <f>+SUMIFS('INV. EDADES'!F:F,'INV. EDADES'!I:I,A2001,'INV. EDADES'!G:G,C2001)</f>
        <v>0</v>
      </c>
      <c r="G2001">
        <f t="shared" si="62"/>
        <v>0</v>
      </c>
      <c r="H2001" s="22">
        <f t="shared" si="63"/>
        <v>0</v>
      </c>
    </row>
    <row r="2002" spans="1:8">
      <c r="A2002" t="s">
        <v>461</v>
      </c>
      <c r="B2002" t="s">
        <v>490</v>
      </c>
      <c r="C2002">
        <v>73012</v>
      </c>
      <c r="D2002" t="s">
        <v>56</v>
      </c>
      <c r="E2002">
        <f>+SUMIFS(Tabla1[cantidad],Tabla1[articulo],C2002,Tabla1[id_item_bodega2],A2002,Tabla1[GRUPO],COMP!B1596)</f>
        <v>0</v>
      </c>
      <c r="F2002">
        <f>+SUMIFS('INV. EDADES'!F:F,'INV. EDADES'!I:I,A2002,'INV. EDADES'!G:G,C2002)</f>
        <v>0</v>
      </c>
      <c r="G2002">
        <f t="shared" si="62"/>
        <v>0</v>
      </c>
      <c r="H2002" s="22">
        <f t="shared" si="63"/>
        <v>0</v>
      </c>
    </row>
    <row r="2003" spans="1:8">
      <c r="A2003" t="s">
        <v>461</v>
      </c>
      <c r="B2003" t="s">
        <v>490</v>
      </c>
      <c r="C2003">
        <v>79101</v>
      </c>
      <c r="D2003" t="s">
        <v>57</v>
      </c>
      <c r="E2003">
        <f>+SUMIFS(Tabla1[cantidad],Tabla1[articulo],C2003,Tabla1[id_item_bodega2],A2003,Tabla1[GRUPO],COMP!B1597)</f>
        <v>0</v>
      </c>
      <c r="F2003">
        <f>+SUMIFS('INV. EDADES'!F:F,'INV. EDADES'!I:I,A2003,'INV. EDADES'!G:G,C2003)</f>
        <v>0</v>
      </c>
      <c r="G2003">
        <f t="shared" si="62"/>
        <v>0</v>
      </c>
      <c r="H2003" s="22">
        <f t="shared" si="63"/>
        <v>0</v>
      </c>
    </row>
    <row r="2004" spans="1:8">
      <c r="A2004" t="s">
        <v>461</v>
      </c>
      <c r="B2004" t="s">
        <v>490</v>
      </c>
      <c r="C2004">
        <v>10504</v>
      </c>
      <c r="D2004" t="s">
        <v>43</v>
      </c>
      <c r="E2004">
        <f>+SUMIFS(Tabla1[cantidad],Tabla1[articulo],C2004,Tabla1[id_item_bodega2],A2004,Tabla1[GRUPO],COMP!B1599)</f>
        <v>0</v>
      </c>
      <c r="F2004">
        <f>+SUMIFS('INV. EDADES'!F:F,'INV. EDADES'!I:I,A2004,'INV. EDADES'!G:G,C2004)</f>
        <v>0</v>
      </c>
      <c r="G2004">
        <f t="shared" si="62"/>
        <v>0</v>
      </c>
      <c r="H2004" s="22">
        <f t="shared" si="63"/>
        <v>0</v>
      </c>
    </row>
    <row r="2005" spans="1:8">
      <c r="A2005" t="s">
        <v>461</v>
      </c>
      <c r="B2005" t="s">
        <v>490</v>
      </c>
      <c r="C2005">
        <v>10103</v>
      </c>
      <c r="D2005" t="s">
        <v>60</v>
      </c>
      <c r="E2005">
        <f>+SUMIFS(Tabla1[cantidad],Tabla1[articulo],C2005,Tabla1[id_item_bodega2],A2005,Tabla1[GRUPO],COMP!B1600)</f>
        <v>0</v>
      </c>
      <c r="F2005">
        <f>+SUMIFS('INV. EDADES'!F:F,'INV. EDADES'!I:I,A2005,'INV. EDADES'!G:G,C2005)</f>
        <v>0</v>
      </c>
      <c r="G2005">
        <f t="shared" si="62"/>
        <v>0</v>
      </c>
      <c r="H2005" s="22">
        <f t="shared" si="63"/>
        <v>0</v>
      </c>
    </row>
    <row r="2006" spans="1:8">
      <c r="A2006" t="s">
        <v>461</v>
      </c>
      <c r="B2006" t="s">
        <v>490</v>
      </c>
      <c r="C2006">
        <v>10303</v>
      </c>
      <c r="D2006" t="s">
        <v>32</v>
      </c>
      <c r="E2006">
        <f>+SUMIFS(Tabla1[cantidad],Tabla1[articulo],C2006,Tabla1[id_item_bodega2],A2006,Tabla1[GRUPO],COMP!B1601)</f>
        <v>0</v>
      </c>
      <c r="F2006">
        <f>+SUMIFS('INV. EDADES'!F:F,'INV. EDADES'!I:I,A2006,'INV. EDADES'!G:G,C2006)</f>
        <v>0</v>
      </c>
      <c r="G2006">
        <f t="shared" si="62"/>
        <v>0</v>
      </c>
      <c r="H2006" s="22">
        <f t="shared" si="63"/>
        <v>0</v>
      </c>
    </row>
    <row r="2007" spans="1:8">
      <c r="A2007" t="s">
        <v>461</v>
      </c>
      <c r="B2007" t="s">
        <v>490</v>
      </c>
      <c r="C2007">
        <v>10403</v>
      </c>
      <c r="D2007" t="s">
        <v>35</v>
      </c>
      <c r="E2007">
        <f>+SUMIFS(Tabla1[cantidad],Tabla1[articulo],C2007,Tabla1[id_item_bodega2],A2007,Tabla1[GRUPO],COMP!B1602)</f>
        <v>0</v>
      </c>
      <c r="F2007">
        <f>+SUMIFS('INV. EDADES'!F:F,'INV. EDADES'!I:I,A2007,'INV. EDADES'!G:G,C2007)</f>
        <v>0</v>
      </c>
      <c r="G2007">
        <f t="shared" si="62"/>
        <v>0</v>
      </c>
      <c r="H2007" s="22">
        <f t="shared" si="63"/>
        <v>0</v>
      </c>
    </row>
    <row r="2008" spans="1:8">
      <c r="A2008" t="s">
        <v>461</v>
      </c>
      <c r="B2008" t="s">
        <v>490</v>
      </c>
      <c r="C2008">
        <v>10406</v>
      </c>
      <c r="D2008" t="s">
        <v>72</v>
      </c>
      <c r="E2008">
        <f>+SUMIFS(Tabla1[cantidad],Tabla1[articulo],C2008,Tabla1[id_item_bodega2],A2008,Tabla1[GRUPO],COMP!B1603)</f>
        <v>0</v>
      </c>
      <c r="F2008">
        <f>+SUMIFS('INV. EDADES'!F:F,'INV. EDADES'!I:I,A2008,'INV. EDADES'!G:G,C2008)</f>
        <v>0</v>
      </c>
      <c r="G2008">
        <f t="shared" si="62"/>
        <v>0</v>
      </c>
      <c r="H2008" s="22">
        <f t="shared" si="63"/>
        <v>0</v>
      </c>
    </row>
    <row r="2009" spans="1:8">
      <c r="A2009" t="s">
        <v>461</v>
      </c>
      <c r="B2009" t="s">
        <v>490</v>
      </c>
      <c r="C2009">
        <v>10480</v>
      </c>
      <c r="D2009" t="s">
        <v>545</v>
      </c>
      <c r="E2009">
        <f>+SUMIFS(Tabla1[cantidad],Tabla1[articulo],C2009,Tabla1[id_item_bodega2],A2009,Tabla1[GRUPO],COMP!B1604)</f>
        <v>0</v>
      </c>
      <c r="F2009">
        <f>+SUMIFS('INV. EDADES'!F:F,'INV. EDADES'!I:I,A2009,'INV. EDADES'!G:G,C2009)</f>
        <v>0</v>
      </c>
      <c r="G2009">
        <f t="shared" si="62"/>
        <v>0</v>
      </c>
      <c r="H2009" s="22">
        <f t="shared" si="63"/>
        <v>0</v>
      </c>
    </row>
    <row r="2010" spans="1:8">
      <c r="A2010" t="s">
        <v>461</v>
      </c>
      <c r="B2010" t="s">
        <v>490</v>
      </c>
      <c r="C2010">
        <v>12359</v>
      </c>
      <c r="D2010" t="s">
        <v>63</v>
      </c>
      <c r="E2010">
        <f>+SUMIFS(Tabla1[cantidad],Tabla1[articulo],C2010,Tabla1[id_item_bodega2],A2010,Tabla1[GRUPO],COMP!B1605)</f>
        <v>0</v>
      </c>
      <c r="F2010">
        <f>+SUMIFS('INV. EDADES'!F:F,'INV. EDADES'!I:I,A2010,'INV. EDADES'!G:G,C2010)</f>
        <v>0</v>
      </c>
      <c r="G2010">
        <f t="shared" si="62"/>
        <v>0</v>
      </c>
      <c r="H2010" s="22">
        <f t="shared" si="63"/>
        <v>0</v>
      </c>
    </row>
    <row r="2011" spans="1:8">
      <c r="A2011" t="s">
        <v>461</v>
      </c>
      <c r="B2011" t="s">
        <v>490</v>
      </c>
      <c r="C2011">
        <v>12459</v>
      </c>
      <c r="D2011" t="s">
        <v>66</v>
      </c>
      <c r="E2011">
        <f>+SUMIFS(Tabla1[cantidad],Tabla1[articulo],C2011,Tabla1[id_item_bodega2],A2011,Tabla1[GRUPO],COMP!B1607)</f>
        <v>0</v>
      </c>
      <c r="F2011">
        <f>+SUMIFS('INV. EDADES'!F:F,'INV. EDADES'!I:I,A2011,'INV. EDADES'!G:G,C2011)</f>
        <v>0</v>
      </c>
      <c r="G2011">
        <f t="shared" si="62"/>
        <v>0</v>
      </c>
      <c r="H2011" s="22">
        <f t="shared" si="63"/>
        <v>0</v>
      </c>
    </row>
    <row r="2012" spans="1:8">
      <c r="A2012" t="s">
        <v>461</v>
      </c>
      <c r="B2012" t="s">
        <v>490</v>
      </c>
      <c r="C2012">
        <v>13480</v>
      </c>
      <c r="D2012" t="s">
        <v>469</v>
      </c>
      <c r="E2012">
        <f>+SUMIFS(Tabla1[cantidad],Tabla1[articulo],C2012,Tabla1[id_item_bodega2],A2012,Tabla1[GRUPO],COMP!B1608)</f>
        <v>0</v>
      </c>
      <c r="F2012">
        <f>+SUMIFS('INV. EDADES'!F:F,'INV. EDADES'!I:I,A2012,'INV. EDADES'!G:G,C2012)</f>
        <v>0</v>
      </c>
      <c r="G2012">
        <f t="shared" si="62"/>
        <v>0</v>
      </c>
      <c r="H2012" s="22">
        <f t="shared" si="63"/>
        <v>0</v>
      </c>
    </row>
    <row r="2013" spans="1:8">
      <c r="A2013" t="s">
        <v>461</v>
      </c>
      <c r="B2013" t="s">
        <v>490</v>
      </c>
      <c r="C2013">
        <v>10204</v>
      </c>
      <c r="D2013" t="s">
        <v>53</v>
      </c>
      <c r="E2013">
        <f>+SUMIFS(Tabla1[cantidad],Tabla1[articulo],C2013,Tabla1[id_item_bodega2],A2013,Tabla1[GRUPO],COMP!B1609)</f>
        <v>0</v>
      </c>
      <c r="F2013">
        <f>+SUMIFS('INV. EDADES'!F:F,'INV. EDADES'!I:I,A2013,'INV. EDADES'!G:G,C2013)</f>
        <v>0</v>
      </c>
      <c r="G2013">
        <f t="shared" si="62"/>
        <v>0</v>
      </c>
      <c r="H2013" s="22">
        <f t="shared" si="63"/>
        <v>0</v>
      </c>
    </row>
    <row r="2014" spans="1:8">
      <c r="A2014" t="s">
        <v>461</v>
      </c>
      <c r="B2014" t="s">
        <v>490</v>
      </c>
      <c r="C2014">
        <v>13303</v>
      </c>
      <c r="D2014" t="s">
        <v>75</v>
      </c>
      <c r="E2014">
        <f>+SUMIFS(Tabla1[cantidad],Tabla1[articulo],C2014,Tabla1[id_item_bodega2],A2014,Tabla1[GRUPO],COMP!B1610)</f>
        <v>0</v>
      </c>
      <c r="F2014">
        <f>+SUMIFS('INV. EDADES'!F:F,'INV. EDADES'!I:I,A2014,'INV. EDADES'!G:G,C2014)</f>
        <v>0</v>
      </c>
      <c r="G2014">
        <f t="shared" si="62"/>
        <v>0</v>
      </c>
      <c r="H2014" s="22">
        <f t="shared" si="63"/>
        <v>0</v>
      </c>
    </row>
    <row r="2015" spans="1:8">
      <c r="A2015" t="s">
        <v>461</v>
      </c>
      <c r="B2015" t="s">
        <v>490</v>
      </c>
      <c r="C2015">
        <v>13401</v>
      </c>
      <c r="D2015" t="s">
        <v>77</v>
      </c>
      <c r="E2015">
        <f>+SUMIFS(Tabla1[cantidad],Tabla1[articulo],C2015,Tabla1[id_item_bodega2],A2015,Tabla1[GRUPO],COMP!B1611)</f>
        <v>0</v>
      </c>
      <c r="F2015">
        <f>+SUMIFS('INV. EDADES'!F:F,'INV. EDADES'!I:I,A2015,'INV. EDADES'!G:G,C2015)</f>
        <v>0</v>
      </c>
      <c r="G2015">
        <f t="shared" si="62"/>
        <v>0</v>
      </c>
      <c r="H2015" s="22">
        <f t="shared" si="63"/>
        <v>0</v>
      </c>
    </row>
    <row r="2016" spans="1:8">
      <c r="A2016" t="s">
        <v>461</v>
      </c>
      <c r="B2016" t="s">
        <v>490</v>
      </c>
      <c r="C2016">
        <v>100</v>
      </c>
      <c r="D2016" t="s">
        <v>96</v>
      </c>
      <c r="E2016">
        <f>+SUMIFS(Tabla1[cantidad],Tabla1[articulo],C2016,Tabla1[id_item_bodega2],A2016,Tabla1[GRUPO],COMP!B1612)</f>
        <v>0</v>
      </c>
      <c r="F2016">
        <f>+SUMIFS('INV. EDADES'!F:F,'INV. EDADES'!I:I,A2016,'INV. EDADES'!G:G,C2016)</f>
        <v>0</v>
      </c>
      <c r="G2016">
        <f t="shared" si="62"/>
        <v>0</v>
      </c>
      <c r="H2016" s="22">
        <f t="shared" si="63"/>
        <v>0</v>
      </c>
    </row>
    <row r="2017" spans="1:8">
      <c r="A2017" t="s">
        <v>461</v>
      </c>
      <c r="B2017" t="s">
        <v>490</v>
      </c>
      <c r="C2017">
        <v>72501</v>
      </c>
      <c r="D2017" t="s">
        <v>78</v>
      </c>
      <c r="E2017">
        <f>+SUMIFS(Tabla1[cantidad],Tabla1[articulo],C2017,Tabla1[id_item_bodega2],A2017,Tabla1[GRUPO],COMP!B1613)</f>
        <v>0</v>
      </c>
      <c r="F2017">
        <f>+SUMIFS('INV. EDADES'!F:F,'INV. EDADES'!I:I,A2017,'INV. EDADES'!G:G,C2017)</f>
        <v>0</v>
      </c>
      <c r="G2017">
        <f t="shared" si="62"/>
        <v>0</v>
      </c>
      <c r="H2017" s="22">
        <f t="shared" si="63"/>
        <v>0</v>
      </c>
    </row>
    <row r="2018" spans="1:8">
      <c r="A2018" t="s">
        <v>461</v>
      </c>
      <c r="B2018" t="s">
        <v>490</v>
      </c>
      <c r="C2018">
        <v>13368</v>
      </c>
      <c r="D2018" t="s">
        <v>76</v>
      </c>
      <c r="E2018">
        <f>+SUMIFS(Tabla1[cantidad],Tabla1[articulo],C2018,Tabla1[id_item_bodega2],A2018,Tabla1[GRUPO],COMP!B1614)</f>
        <v>0</v>
      </c>
      <c r="F2018">
        <f>+SUMIFS('INV. EDADES'!F:F,'INV. EDADES'!I:I,A2018,'INV. EDADES'!G:G,C2018)</f>
        <v>0</v>
      </c>
      <c r="G2018">
        <f t="shared" si="62"/>
        <v>0</v>
      </c>
      <c r="H2018" s="22">
        <f t="shared" si="63"/>
        <v>0</v>
      </c>
    </row>
    <row r="2019" spans="1:8">
      <c r="A2019" t="s">
        <v>461</v>
      </c>
      <c r="B2019" t="s">
        <v>490</v>
      </c>
      <c r="C2019">
        <v>10104</v>
      </c>
      <c r="D2019" t="s">
        <v>84</v>
      </c>
      <c r="E2019">
        <f>+SUMIFS(Tabla1[cantidad],Tabla1[articulo],C2019,Tabla1[id_item_bodega2],A2019,Tabla1[GRUPO],COMP!B1615)</f>
        <v>0</v>
      </c>
      <c r="F2019">
        <f>+SUMIFS('INV. EDADES'!F:F,'INV. EDADES'!I:I,A2019,'INV. EDADES'!G:G,C2019)</f>
        <v>0</v>
      </c>
      <c r="G2019">
        <f t="shared" si="62"/>
        <v>0</v>
      </c>
      <c r="H2019" s="22">
        <f t="shared" si="63"/>
        <v>0</v>
      </c>
    </row>
    <row r="2020" spans="1:8">
      <c r="A2020" t="s">
        <v>461</v>
      </c>
      <c r="B2020" t="s">
        <v>490</v>
      </c>
      <c r="C2020">
        <v>300</v>
      </c>
      <c r="D2020" t="s">
        <v>99</v>
      </c>
      <c r="E2020">
        <f>+SUMIFS(Tabla1[cantidad],Tabla1[articulo],C2020,Tabla1[id_item_bodega2],A2020,Tabla1[GRUPO],COMP!B1616)</f>
        <v>0</v>
      </c>
      <c r="F2020">
        <f>+SUMIFS('INV. EDADES'!F:F,'INV. EDADES'!I:I,A2020,'INV. EDADES'!G:G,C2020)</f>
        <v>0</v>
      </c>
      <c r="G2020">
        <f t="shared" si="62"/>
        <v>0</v>
      </c>
      <c r="H2020" s="22">
        <f t="shared" si="63"/>
        <v>0</v>
      </c>
    </row>
    <row r="2021" spans="1:8">
      <c r="A2021" t="s">
        <v>461</v>
      </c>
      <c r="B2021" t="s">
        <v>490</v>
      </c>
      <c r="C2021">
        <v>52378</v>
      </c>
      <c r="D2021" t="s">
        <v>69</v>
      </c>
      <c r="E2021">
        <f>+SUMIFS(Tabla1[cantidad],Tabla1[articulo],C2021,Tabla1[id_item_bodega2],A2021,Tabla1[GRUPO],COMP!B1617)</f>
        <v>0</v>
      </c>
      <c r="F2021">
        <f>+SUMIFS('INV. EDADES'!F:F,'INV. EDADES'!I:I,A2021,'INV. EDADES'!G:G,C2021)</f>
        <v>0</v>
      </c>
      <c r="G2021">
        <f t="shared" si="62"/>
        <v>0</v>
      </c>
      <c r="H2021" s="22">
        <f t="shared" si="63"/>
        <v>0</v>
      </c>
    </row>
    <row r="2022" spans="1:8">
      <c r="A2022" t="s">
        <v>461</v>
      </c>
      <c r="B2022" t="s">
        <v>490</v>
      </c>
      <c r="C2022">
        <v>10203</v>
      </c>
      <c r="D2022" t="s">
        <v>29</v>
      </c>
      <c r="E2022">
        <f>+SUMIFS(Tabla1[cantidad],Tabla1[articulo],C2022,Tabla1[id_item_bodega2],A2022,Tabla1[GRUPO],COMP!B1618)</f>
        <v>0</v>
      </c>
      <c r="F2022">
        <f>+SUMIFS('INV. EDADES'!F:F,'INV. EDADES'!I:I,A2022,'INV. EDADES'!G:G,C2022)</f>
        <v>0</v>
      </c>
      <c r="G2022">
        <f t="shared" si="62"/>
        <v>0</v>
      </c>
      <c r="H2022" s="22">
        <f t="shared" si="63"/>
        <v>0</v>
      </c>
    </row>
    <row r="2023" spans="1:8">
      <c r="A2023" t="s">
        <v>461</v>
      </c>
      <c r="B2023" t="s">
        <v>490</v>
      </c>
      <c r="C2023">
        <v>12370</v>
      </c>
      <c r="D2023" t="s">
        <v>64</v>
      </c>
      <c r="E2023">
        <f>+SUMIFS(Tabla1[cantidad],Tabla1[articulo],C2023,Tabla1[id_item_bodega2],A2023,Tabla1[GRUPO],COMP!B1619)</f>
        <v>0</v>
      </c>
      <c r="F2023">
        <f>+SUMIFS('INV. EDADES'!F:F,'INV. EDADES'!I:I,A2023,'INV. EDADES'!G:G,C2023)</f>
        <v>0</v>
      </c>
      <c r="G2023">
        <f t="shared" si="62"/>
        <v>0</v>
      </c>
      <c r="H2023" s="22">
        <f t="shared" si="63"/>
        <v>0</v>
      </c>
    </row>
    <row r="2024" spans="1:8">
      <c r="A2024" t="s">
        <v>461</v>
      </c>
      <c r="B2024" t="s">
        <v>490</v>
      </c>
      <c r="C2024">
        <v>52377</v>
      </c>
      <c r="D2024" t="s">
        <v>134</v>
      </c>
      <c r="E2024">
        <f>+SUMIFS(Tabla1[cantidad],Tabla1[articulo],C2024,Tabla1[id_item_bodega2],A2024,Tabla1[GRUPO],COMP!B1620)</f>
        <v>0</v>
      </c>
      <c r="F2024">
        <f>+SUMIFS('INV. EDADES'!F:F,'INV. EDADES'!I:I,A2024,'INV. EDADES'!G:G,C2024)</f>
        <v>0</v>
      </c>
      <c r="G2024">
        <f t="shared" si="62"/>
        <v>0</v>
      </c>
      <c r="H2024" s="22">
        <f t="shared" si="63"/>
        <v>0</v>
      </c>
    </row>
    <row r="2025" spans="1:8">
      <c r="A2025" t="s">
        <v>461</v>
      </c>
      <c r="B2025" t="s">
        <v>490</v>
      </c>
      <c r="C2025">
        <v>10306</v>
      </c>
      <c r="D2025" t="s">
        <v>226</v>
      </c>
      <c r="E2025">
        <f>+SUMIFS(Tabla1[cantidad],Tabla1[articulo],C2025,Tabla1[id_item_bodega2],A2025,Tabla1[GRUPO],COMP!B1621)</f>
        <v>0</v>
      </c>
      <c r="F2025">
        <f>+SUMIFS('INV. EDADES'!F:F,'INV. EDADES'!I:I,A2025,'INV. EDADES'!G:G,C2025)</f>
        <v>0</v>
      </c>
      <c r="G2025">
        <f t="shared" si="62"/>
        <v>0</v>
      </c>
      <c r="H2025" s="22">
        <f t="shared" si="63"/>
        <v>0</v>
      </c>
    </row>
    <row r="2026" spans="1:8">
      <c r="A2026" t="s">
        <v>461</v>
      </c>
      <c r="B2026" t="s">
        <v>490</v>
      </c>
      <c r="C2026">
        <v>10311</v>
      </c>
      <c r="D2026" t="s">
        <v>467</v>
      </c>
      <c r="E2026">
        <f>+SUMIFS(Tabla1[cantidad],Tabla1[articulo],C2026,Tabla1[id_item_bodega2],A2026,Tabla1[GRUPO],COMP!B1622)</f>
        <v>0</v>
      </c>
      <c r="F2026">
        <f>+SUMIFS('INV. EDADES'!F:F,'INV. EDADES'!I:I,A2026,'INV. EDADES'!G:G,C2026)</f>
        <v>0</v>
      </c>
      <c r="G2026">
        <f t="shared" si="62"/>
        <v>0</v>
      </c>
      <c r="H2026" s="22">
        <f t="shared" si="63"/>
        <v>0</v>
      </c>
    </row>
    <row r="2027" spans="1:8">
      <c r="A2027" t="s">
        <v>461</v>
      </c>
      <c r="B2027" t="s">
        <v>490</v>
      </c>
      <c r="C2027">
        <v>10472</v>
      </c>
      <c r="D2027" t="s">
        <v>40</v>
      </c>
      <c r="E2027">
        <f>+SUMIFS(Tabla1[cantidad],Tabla1[articulo],C2027,Tabla1[id_item_bodega2],A2027,Tabla1[GRUPO],COMP!B1623)</f>
        <v>0</v>
      </c>
      <c r="F2027">
        <f>+SUMIFS('INV. EDADES'!F:F,'INV. EDADES'!I:I,A2027,'INV. EDADES'!G:G,C2027)</f>
        <v>0</v>
      </c>
      <c r="G2027">
        <f t="shared" si="62"/>
        <v>0</v>
      </c>
      <c r="H2027" s="22">
        <f t="shared" si="63"/>
        <v>0</v>
      </c>
    </row>
    <row r="2028" spans="1:8">
      <c r="A2028" t="s">
        <v>461</v>
      </c>
      <c r="B2028" t="s">
        <v>490</v>
      </c>
      <c r="C2028">
        <v>13359</v>
      </c>
      <c r="D2028" t="s">
        <v>468</v>
      </c>
      <c r="E2028">
        <f>+SUMIFS(Tabla1[cantidad],Tabla1[articulo],C2028,Tabla1[id_item_bodega2],A2028,Tabla1[GRUPO],COMP!B1624)</f>
        <v>0</v>
      </c>
      <c r="F2028">
        <f>+SUMIFS('INV. EDADES'!F:F,'INV. EDADES'!I:I,A2028,'INV. EDADES'!G:G,C2028)</f>
        <v>0</v>
      </c>
      <c r="G2028">
        <f t="shared" si="62"/>
        <v>0</v>
      </c>
      <c r="H2028" s="22">
        <f t="shared" si="63"/>
        <v>0</v>
      </c>
    </row>
    <row r="2029" spans="1:8">
      <c r="A2029" t="s">
        <v>461</v>
      </c>
      <c r="B2029" t="s">
        <v>490</v>
      </c>
      <c r="C2029">
        <v>13503</v>
      </c>
      <c r="D2029" t="s">
        <v>470</v>
      </c>
      <c r="E2029">
        <f>+SUMIFS(Tabla1[cantidad],Tabla1[articulo],C2029,Tabla1[id_item_bodega2],A2029,Tabla1[GRUPO],COMP!B1625)</f>
        <v>0</v>
      </c>
      <c r="F2029">
        <f>+SUMIFS('INV. EDADES'!F:F,'INV. EDADES'!I:I,A2029,'INV. EDADES'!G:G,C2029)</f>
        <v>0</v>
      </c>
      <c r="G2029">
        <f t="shared" si="62"/>
        <v>0</v>
      </c>
      <c r="H2029" s="22">
        <f t="shared" si="63"/>
        <v>0</v>
      </c>
    </row>
    <row r="2030" spans="1:8">
      <c r="A2030" t="s">
        <v>461</v>
      </c>
      <c r="B2030" t="s">
        <v>490</v>
      </c>
      <c r="C2030">
        <v>13403</v>
      </c>
      <c r="D2030" t="s">
        <v>428</v>
      </c>
      <c r="E2030">
        <f>+SUMIFS(Tabla1[cantidad],Tabla1[articulo],C2030,Tabla1[id_item_bodega2],A2030,Tabla1[GRUPO],COMP!B1626)</f>
        <v>0</v>
      </c>
      <c r="F2030">
        <f>+SUMIFS('INV. EDADES'!F:F,'INV. EDADES'!I:I,A2030,'INV. EDADES'!G:G,C2030)</f>
        <v>0</v>
      </c>
      <c r="G2030">
        <f t="shared" si="62"/>
        <v>0</v>
      </c>
      <c r="H2030" s="22">
        <f t="shared" si="63"/>
        <v>0</v>
      </c>
    </row>
    <row r="2031" spans="1:8">
      <c r="A2031" t="s">
        <v>461</v>
      </c>
      <c r="B2031" t="s">
        <v>490</v>
      </c>
      <c r="C2031">
        <v>10101</v>
      </c>
      <c r="D2031" t="s">
        <v>536</v>
      </c>
      <c r="E2031">
        <f>+SUMIFS(Tabla1[cantidad],Tabla1[articulo],C2031,Tabla1[id_item_bodega2],A2031,Tabla1[GRUPO],COMP!B1627)</f>
        <v>0</v>
      </c>
      <c r="F2031">
        <f>+SUMIFS('INV. EDADES'!F:F,'INV. EDADES'!I:I,A2031,'INV. EDADES'!G:G,C2031)</f>
        <v>0</v>
      </c>
      <c r="G2031">
        <f t="shared" si="62"/>
        <v>0</v>
      </c>
      <c r="H2031" s="22">
        <f t="shared" si="63"/>
        <v>0</v>
      </c>
    </row>
    <row r="2032" spans="1:8">
      <c r="A2032" t="s">
        <v>461</v>
      </c>
      <c r="B2032" t="s">
        <v>490</v>
      </c>
      <c r="C2032">
        <v>10201</v>
      </c>
      <c r="D2032" t="s">
        <v>27</v>
      </c>
      <c r="E2032">
        <f>+SUMIFS(Tabla1[cantidad],Tabla1[articulo],C2032,Tabla1[id_item_bodega2],A2032,Tabla1[GRUPO],COMP!B1628)</f>
        <v>0</v>
      </c>
      <c r="F2032">
        <f>+SUMIFS('INV. EDADES'!F:F,'INV. EDADES'!I:I,A2032,'INV. EDADES'!G:G,C2032)</f>
        <v>0</v>
      </c>
      <c r="G2032">
        <f t="shared" si="62"/>
        <v>0</v>
      </c>
      <c r="H2032" s="22">
        <f t="shared" si="63"/>
        <v>0</v>
      </c>
    </row>
    <row r="2033" spans="1:8">
      <c r="A2033" t="s">
        <v>461</v>
      </c>
      <c r="B2033" t="s">
        <v>490</v>
      </c>
      <c r="C2033">
        <v>73501</v>
      </c>
      <c r="D2033" t="s">
        <v>425</v>
      </c>
      <c r="E2033">
        <f>+SUMIFS(Tabla1[cantidad],Tabla1[articulo],C2033,Tabla1[id_item_bodega2],A2033,Tabla1[GRUPO],COMP!B1629)</f>
        <v>0</v>
      </c>
      <c r="F2033">
        <f>+SUMIFS('INV. EDADES'!F:F,'INV. EDADES'!I:I,A2033,'INV. EDADES'!G:G,C2033)</f>
        <v>0</v>
      </c>
      <c r="G2033">
        <f t="shared" si="62"/>
        <v>0</v>
      </c>
      <c r="H2033" s="22">
        <f t="shared" si="63"/>
        <v>0</v>
      </c>
    </row>
    <row r="2034" spans="1:8">
      <c r="A2034" t="s">
        <v>461</v>
      </c>
      <c r="B2034" t="s">
        <v>490</v>
      </c>
      <c r="C2034">
        <v>76501</v>
      </c>
      <c r="D2034" t="s">
        <v>589</v>
      </c>
      <c r="E2034">
        <f>+SUMIFS(Tabla1[cantidad],Tabla1[articulo],C2034,Tabla1[id_item_bodega2],A2034,Tabla1[GRUPO],COMP!B1630)</f>
        <v>0</v>
      </c>
      <c r="F2034">
        <f>+SUMIFS('INV. EDADES'!F:F,'INV. EDADES'!I:I,A2034,'INV. EDADES'!G:G,C2034)</f>
        <v>0</v>
      </c>
      <c r="G2034">
        <f t="shared" si="62"/>
        <v>0</v>
      </c>
      <c r="H2034" s="22">
        <f t="shared" si="63"/>
        <v>0</v>
      </c>
    </row>
    <row r="2035" spans="1:8">
      <c r="A2035" t="s">
        <v>461</v>
      </c>
      <c r="B2035" t="s">
        <v>490</v>
      </c>
      <c r="C2035">
        <v>76601</v>
      </c>
      <c r="D2035" t="s">
        <v>590</v>
      </c>
      <c r="E2035">
        <f>+SUMIFS(Tabla1[cantidad],Tabla1[articulo],C2035,Tabla1[id_item_bodega2],A2035,Tabla1[GRUPO],COMP!B1631)</f>
        <v>0</v>
      </c>
      <c r="F2035">
        <f>+SUMIFS('INV. EDADES'!F:F,'INV. EDADES'!I:I,A2035,'INV. EDADES'!G:G,C2035)</f>
        <v>0</v>
      </c>
      <c r="G2035">
        <f t="shared" si="62"/>
        <v>0</v>
      </c>
      <c r="H2035" s="22">
        <f t="shared" si="63"/>
        <v>0</v>
      </c>
    </row>
    <row r="2036" spans="1:8">
      <c r="A2036" t="s">
        <v>461</v>
      </c>
      <c r="B2036" t="s">
        <v>490</v>
      </c>
      <c r="C2036">
        <v>76701</v>
      </c>
      <c r="D2036" t="s">
        <v>588</v>
      </c>
      <c r="E2036">
        <f>+SUMIFS(Tabla1[cantidad],Tabla1[articulo],C2036,Tabla1[id_item_bodega2],A2036,Tabla1[GRUPO],COMP!B1632)</f>
        <v>0</v>
      </c>
      <c r="F2036">
        <f>+SUMIFS('INV. EDADES'!F:F,'INV. EDADES'!I:I,A2036,'INV. EDADES'!G:G,C2036)</f>
        <v>0</v>
      </c>
      <c r="G2036">
        <f t="shared" si="62"/>
        <v>0</v>
      </c>
      <c r="H2036" s="22">
        <f t="shared" si="63"/>
        <v>0</v>
      </c>
    </row>
    <row r="2037" spans="1:8">
      <c r="A2037" t="s">
        <v>461</v>
      </c>
      <c r="B2037" t="s">
        <v>490</v>
      </c>
      <c r="C2037">
        <v>77101</v>
      </c>
      <c r="D2037" t="s">
        <v>567</v>
      </c>
      <c r="E2037">
        <f>+SUMIFS(Tabla1[cantidad],Tabla1[articulo],C2037,Tabla1[id_item_bodega2],A2037,Tabla1[GRUPO],COMP!B1633)</f>
        <v>0</v>
      </c>
      <c r="F2037">
        <f>+SUMIFS('INV. EDADES'!F:F,'INV. EDADES'!I:I,A2037,'INV. EDADES'!G:G,C2037)</f>
        <v>0</v>
      </c>
      <c r="G2037">
        <f t="shared" si="62"/>
        <v>0</v>
      </c>
      <c r="H2037" s="22">
        <f t="shared" si="63"/>
        <v>0</v>
      </c>
    </row>
    <row r="2038" spans="1:8">
      <c r="A2038" t="s">
        <v>461</v>
      </c>
      <c r="B2038" t="s">
        <v>490</v>
      </c>
      <c r="C2038">
        <v>78001</v>
      </c>
      <c r="D2038" t="s">
        <v>571</v>
      </c>
      <c r="E2038">
        <f>+SUMIFS(Tabla1[cantidad],Tabla1[articulo],C2038,Tabla1[id_item_bodega2],A2038,Tabla1[GRUPO],COMP!B1634)</f>
        <v>0</v>
      </c>
      <c r="F2038">
        <f>+SUMIFS('INV. EDADES'!F:F,'INV. EDADES'!I:I,A2038,'INV. EDADES'!G:G,C2038)</f>
        <v>0</v>
      </c>
      <c r="G2038">
        <f t="shared" si="62"/>
        <v>0</v>
      </c>
      <c r="H2038" s="22">
        <f t="shared" si="63"/>
        <v>0</v>
      </c>
    </row>
    <row r="2039" spans="1:8">
      <c r="A2039" t="s">
        <v>461</v>
      </c>
      <c r="B2039" t="s">
        <v>490</v>
      </c>
      <c r="C2039">
        <v>10369</v>
      </c>
      <c r="D2039" t="s">
        <v>61</v>
      </c>
      <c r="E2039">
        <f>+SUMIFS(Tabla1[cantidad],Tabla1[articulo],C2039,Tabla1[id_item_bodega2],A2039,Tabla1[GRUPO],COMP!B1635)</f>
        <v>0</v>
      </c>
      <c r="F2039">
        <f>+SUMIFS('INV. EDADES'!F:F,'INV. EDADES'!I:I,A2039,'INV. EDADES'!G:G,C2039)</f>
        <v>0</v>
      </c>
      <c r="G2039">
        <f t="shared" si="62"/>
        <v>0</v>
      </c>
      <c r="H2039" s="22">
        <f t="shared" si="63"/>
        <v>0</v>
      </c>
    </row>
    <row r="2040" spans="1:8">
      <c r="A2040" t="s">
        <v>461</v>
      </c>
      <c r="B2040" t="s">
        <v>490</v>
      </c>
      <c r="C2040">
        <v>12270</v>
      </c>
      <c r="D2040" t="s">
        <v>62</v>
      </c>
      <c r="E2040">
        <f>+SUMIFS(Tabla1[cantidad],Tabla1[articulo],C2040,Tabla1[id_item_bodega2],A2040,Tabla1[GRUPO],COMP!B1636)</f>
        <v>0</v>
      </c>
      <c r="F2040">
        <f>+SUMIFS('INV. EDADES'!F:F,'INV. EDADES'!I:I,A2040,'INV. EDADES'!G:G,C2040)</f>
        <v>0</v>
      </c>
      <c r="G2040">
        <f t="shared" si="62"/>
        <v>0</v>
      </c>
      <c r="H2040" s="22">
        <f t="shared" si="63"/>
        <v>0</v>
      </c>
    </row>
    <row r="2041" spans="1:8">
      <c r="A2041" t="s">
        <v>461</v>
      </c>
      <c r="B2041" t="s">
        <v>490</v>
      </c>
      <c r="C2041">
        <v>12480</v>
      </c>
      <c r="D2041" t="s">
        <v>67</v>
      </c>
      <c r="E2041">
        <f>+SUMIFS(Tabla1[cantidad],Tabla1[articulo],C2041,Tabla1[id_item_bodega2],A2041,Tabla1[GRUPO],COMP!B1637)</f>
        <v>0</v>
      </c>
      <c r="F2041">
        <f>+SUMIFS('INV. EDADES'!F:F,'INV. EDADES'!I:I,A2041,'INV. EDADES'!G:G,C2041)</f>
        <v>0</v>
      </c>
      <c r="G2041">
        <f t="shared" si="62"/>
        <v>0</v>
      </c>
      <c r="H2041" s="22">
        <f t="shared" si="63"/>
        <v>0</v>
      </c>
    </row>
    <row r="2042" spans="1:8">
      <c r="A2042" t="s">
        <v>461</v>
      </c>
      <c r="B2042" t="s">
        <v>490</v>
      </c>
      <c r="C2042">
        <v>14459</v>
      </c>
      <c r="D2042" t="s">
        <v>68</v>
      </c>
      <c r="E2042">
        <f>+SUMIFS(Tabla1[cantidad],Tabla1[articulo],C2042,Tabla1[id_item_bodega2],A2042,Tabla1[GRUPO],COMP!B1638)</f>
        <v>0</v>
      </c>
      <c r="F2042">
        <f>+SUMIFS('INV. EDADES'!F:F,'INV. EDADES'!I:I,A2042,'INV. EDADES'!G:G,C2042)</f>
        <v>0</v>
      </c>
      <c r="G2042">
        <f t="shared" si="62"/>
        <v>0</v>
      </c>
      <c r="H2042" s="22">
        <f t="shared" si="63"/>
        <v>0</v>
      </c>
    </row>
    <row r="2043" spans="1:8">
      <c r="A2043" t="s">
        <v>461</v>
      </c>
      <c r="B2043" t="s">
        <v>490</v>
      </c>
      <c r="C2043">
        <v>14311</v>
      </c>
      <c r="D2043" t="s">
        <v>45</v>
      </c>
      <c r="E2043">
        <f>+SUMIFS(Tabla1[cantidad],Tabla1[articulo],C2043,Tabla1[id_item_bodega2],A2043,Tabla1[GRUPO],COMP!B1639)</f>
        <v>0</v>
      </c>
      <c r="F2043">
        <f>+SUMIFS('INV. EDADES'!F:F,'INV. EDADES'!I:I,A2043,'INV. EDADES'!G:G,C2043)</f>
        <v>0</v>
      </c>
      <c r="G2043">
        <f t="shared" si="62"/>
        <v>0</v>
      </c>
      <c r="H2043" s="22">
        <f t="shared" si="63"/>
        <v>0</v>
      </c>
    </row>
    <row r="2044" spans="1:8">
      <c r="A2044" t="s">
        <v>461</v>
      </c>
      <c r="B2044" t="s">
        <v>490</v>
      </c>
      <c r="C2044">
        <v>10410</v>
      </c>
      <c r="D2044" t="s">
        <v>452</v>
      </c>
      <c r="E2044">
        <f>+SUMIFS(Tabla1[cantidad],Tabla1[articulo],C2044,Tabla1[id_item_bodega2],A2044,Tabla1[GRUPO],COMP!B1640)</f>
        <v>0</v>
      </c>
      <c r="F2044">
        <f>+SUMIFS('INV. EDADES'!F:F,'INV. EDADES'!I:I,A2044,'INV. EDADES'!G:G,C2044)</f>
        <v>0</v>
      </c>
      <c r="G2044">
        <f t="shared" si="62"/>
        <v>0</v>
      </c>
      <c r="H2044" s="22">
        <f t="shared" si="63"/>
        <v>0</v>
      </c>
    </row>
    <row r="2045" spans="1:8">
      <c r="A2045" t="s">
        <v>461</v>
      </c>
      <c r="B2045" t="s">
        <v>490</v>
      </c>
      <c r="C2045">
        <v>10268</v>
      </c>
      <c r="D2045" t="s">
        <v>427</v>
      </c>
      <c r="E2045">
        <f>+SUMIFS(Tabla1[cantidad],Tabla1[articulo],C2045,Tabla1[id_item_bodega2],A2045,Tabla1[GRUPO],COMP!B1641)</f>
        <v>0</v>
      </c>
      <c r="F2045">
        <f>+SUMIFS('INV. EDADES'!F:F,'INV. EDADES'!I:I,A2045,'INV. EDADES'!G:G,C2045)</f>
        <v>0</v>
      </c>
      <c r="G2045">
        <f t="shared" si="62"/>
        <v>0</v>
      </c>
      <c r="H2045" s="22">
        <f t="shared" si="63"/>
        <v>0</v>
      </c>
    </row>
    <row r="2046" spans="1:8">
      <c r="A2046" t="s">
        <v>461</v>
      </c>
      <c r="B2046" t="s">
        <v>490</v>
      </c>
      <c r="C2046">
        <v>14348</v>
      </c>
      <c r="D2046" t="s">
        <v>46</v>
      </c>
      <c r="E2046">
        <f>+SUMIFS(Tabla1[cantidad],Tabla1[articulo],C2046,Tabla1[id_item_bodega2],A2046,Tabla1[GRUPO],COMP!B1642)</f>
        <v>0</v>
      </c>
      <c r="F2046">
        <f>+SUMIFS('INV. EDADES'!F:F,'INV. EDADES'!I:I,A2046,'INV. EDADES'!G:G,C2046)</f>
        <v>0</v>
      </c>
      <c r="G2046">
        <f t="shared" si="62"/>
        <v>0</v>
      </c>
      <c r="H2046" s="22">
        <f t="shared" si="63"/>
        <v>0</v>
      </c>
    </row>
    <row r="2047" spans="1:8">
      <c r="A2047" t="s">
        <v>461</v>
      </c>
      <c r="B2047" t="s">
        <v>490</v>
      </c>
      <c r="C2047">
        <v>10503</v>
      </c>
      <c r="D2047" t="s">
        <v>487</v>
      </c>
      <c r="E2047">
        <f>+SUMIFS(Tabla1[cantidad],Tabla1[articulo],C2047,Tabla1[id_item_bodega2],A2047,Tabla1[GRUPO],COMP!B1643)</f>
        <v>0</v>
      </c>
      <c r="F2047">
        <f>+SUMIFS('INV. EDADES'!F:F,'INV. EDADES'!I:I,A2047,'INV. EDADES'!G:G,C2047)</f>
        <v>0</v>
      </c>
      <c r="G2047">
        <f t="shared" si="62"/>
        <v>0</v>
      </c>
      <c r="H2047" s="22">
        <f t="shared" si="63"/>
        <v>0</v>
      </c>
    </row>
    <row r="2048" spans="1:8">
      <c r="A2048" t="s">
        <v>461</v>
      </c>
      <c r="B2048" t="s">
        <v>490</v>
      </c>
      <c r="C2048">
        <v>10473</v>
      </c>
      <c r="D2048" t="s">
        <v>544</v>
      </c>
      <c r="E2048">
        <f>+SUMIFS(Tabla1[cantidad],Tabla1[articulo],C2048,Tabla1[id_item_bodega2],A2048,Tabla1[GRUPO],COMP!B1644)</f>
        <v>0</v>
      </c>
      <c r="F2048">
        <f>+SUMIFS('INV. EDADES'!F:F,'INV. EDADES'!I:I,A2048,'INV. EDADES'!G:G,C2048)</f>
        <v>0</v>
      </c>
      <c r="G2048">
        <f t="shared" si="62"/>
        <v>0</v>
      </c>
      <c r="H2048" s="22">
        <f t="shared" si="63"/>
        <v>0</v>
      </c>
    </row>
    <row r="2049" spans="1:8">
      <c r="A2049" t="s">
        <v>461</v>
      </c>
      <c r="B2049" t="s">
        <v>490</v>
      </c>
      <c r="C2049">
        <v>12306</v>
      </c>
      <c r="D2049" t="s">
        <v>579</v>
      </c>
      <c r="E2049">
        <f>+SUMIFS(Tabla1[cantidad],Tabla1[articulo],C2049,Tabla1[id_item_bodega2],A2049,Tabla1[GRUPO],COMP!B1645)</f>
        <v>0</v>
      </c>
      <c r="F2049">
        <f>+SUMIFS('INV. EDADES'!F:F,'INV. EDADES'!I:I,A2049,'INV. EDADES'!G:G,C2049)</f>
        <v>0</v>
      </c>
      <c r="G2049">
        <f t="shared" si="62"/>
        <v>0</v>
      </c>
      <c r="H2049" s="22">
        <f t="shared" si="63"/>
        <v>0</v>
      </c>
    </row>
    <row r="2050" spans="1:8">
      <c r="A2050" t="s">
        <v>461</v>
      </c>
      <c r="B2050" t="s">
        <v>490</v>
      </c>
      <c r="C2050">
        <v>12347</v>
      </c>
      <c r="D2050" t="s">
        <v>74</v>
      </c>
      <c r="E2050">
        <f>+SUMIFS(Tabla1[cantidad],Tabla1[articulo],C2050,Tabla1[id_item_bodega2],A2050,Tabla1[GRUPO],COMP!B1646)</f>
        <v>0</v>
      </c>
      <c r="F2050">
        <f>+SUMIFS('INV. EDADES'!F:F,'INV. EDADES'!I:I,A2050,'INV. EDADES'!G:G,C2050)</f>
        <v>0</v>
      </c>
      <c r="G2050">
        <f t="shared" ref="G2050:G2113" si="64">+E2050-F2050</f>
        <v>0</v>
      </c>
      <c r="H2050" s="22">
        <f t="shared" ref="H2050:H2113" si="65">IFERROR(+G2050/E2050,0)</f>
        <v>0</v>
      </c>
    </row>
    <row r="2051" spans="1:8">
      <c r="A2051" t="s">
        <v>461</v>
      </c>
      <c r="B2051" t="s">
        <v>490</v>
      </c>
      <c r="C2051">
        <v>13311</v>
      </c>
      <c r="D2051" t="s">
        <v>580</v>
      </c>
      <c r="E2051">
        <f>+SUMIFS(Tabla1[cantidad],Tabla1[articulo],C2051,Tabla1[id_item_bodega2],A2051,Tabla1[GRUPO],COMP!B1647)</f>
        <v>0</v>
      </c>
      <c r="F2051">
        <f>+SUMIFS('INV. EDADES'!F:F,'INV. EDADES'!I:I,A2051,'INV. EDADES'!G:G,C2051)</f>
        <v>0</v>
      </c>
      <c r="G2051">
        <f t="shared" si="64"/>
        <v>0</v>
      </c>
      <c r="H2051" s="22">
        <f t="shared" si="65"/>
        <v>0</v>
      </c>
    </row>
    <row r="2052" spans="1:8">
      <c r="A2052" t="s">
        <v>461</v>
      </c>
      <c r="B2052" t="s">
        <v>490</v>
      </c>
      <c r="C2052">
        <v>10305</v>
      </c>
      <c r="D2052" t="s">
        <v>537</v>
      </c>
      <c r="E2052">
        <f>+SUMIFS(Tabla1[cantidad],Tabla1[articulo],C2052,Tabla1[id_item_bodega2],A2052,Tabla1[GRUPO],COMP!B1648)</f>
        <v>0</v>
      </c>
      <c r="F2052">
        <f>+SUMIFS('INV. EDADES'!F:F,'INV. EDADES'!I:I,A2052,'INV. EDADES'!G:G,C2052)</f>
        <v>0</v>
      </c>
      <c r="G2052">
        <f t="shared" si="64"/>
        <v>0</v>
      </c>
      <c r="H2052" s="22">
        <f t="shared" si="65"/>
        <v>0</v>
      </c>
    </row>
    <row r="2053" spans="1:8">
      <c r="A2053" t="s">
        <v>461</v>
      </c>
      <c r="B2053" t="s">
        <v>490</v>
      </c>
      <c r="C2053">
        <v>10389</v>
      </c>
      <c r="D2053" t="s">
        <v>71</v>
      </c>
      <c r="E2053">
        <f>+SUMIFS(Tabla1[cantidad],Tabla1[articulo],C2053,Tabla1[id_item_bodega2],A2053,Tabla1[GRUPO],COMP!B1649)</f>
        <v>0</v>
      </c>
      <c r="F2053">
        <f>+SUMIFS('INV. EDADES'!F:F,'INV. EDADES'!I:I,A2053,'INV. EDADES'!G:G,C2053)</f>
        <v>0</v>
      </c>
      <c r="G2053">
        <f t="shared" si="64"/>
        <v>0</v>
      </c>
      <c r="H2053" s="22">
        <f t="shared" si="65"/>
        <v>0</v>
      </c>
    </row>
    <row r="2054" spans="1:8">
      <c r="A2054" t="s">
        <v>461</v>
      </c>
      <c r="B2054" t="s">
        <v>490</v>
      </c>
      <c r="C2054">
        <v>10405</v>
      </c>
      <c r="D2054" t="s">
        <v>542</v>
      </c>
      <c r="E2054">
        <f>+SUMIFS(Tabla1[cantidad],Tabla1[articulo],C2054,Tabla1[id_item_bodega2],A2054,Tabla1[GRUPO],COMP!B1650)</f>
        <v>0</v>
      </c>
      <c r="F2054">
        <f>+SUMIFS('INV. EDADES'!F:F,'INV. EDADES'!I:I,A2054,'INV. EDADES'!G:G,C2054)</f>
        <v>0</v>
      </c>
      <c r="G2054">
        <f t="shared" si="64"/>
        <v>0</v>
      </c>
      <c r="H2054" s="22">
        <f t="shared" si="65"/>
        <v>0</v>
      </c>
    </row>
    <row r="2055" spans="1:8">
      <c r="A2055" t="s">
        <v>461</v>
      </c>
      <c r="B2055" t="s">
        <v>490</v>
      </c>
      <c r="C2055">
        <v>10490</v>
      </c>
      <c r="D2055" t="s">
        <v>476</v>
      </c>
      <c r="E2055">
        <f>+SUMIFS(Tabla1[cantidad],Tabla1[articulo],C2055,Tabla1[id_item_bodega2],A2055,Tabla1[GRUPO],COMP!B1651)</f>
        <v>0</v>
      </c>
      <c r="F2055">
        <f>+SUMIFS('INV. EDADES'!F:F,'INV. EDADES'!I:I,A2055,'INV. EDADES'!G:G,C2055)</f>
        <v>0</v>
      </c>
      <c r="G2055">
        <f t="shared" si="64"/>
        <v>0</v>
      </c>
      <c r="H2055" s="22">
        <f t="shared" si="65"/>
        <v>0</v>
      </c>
    </row>
    <row r="2056" spans="1:8">
      <c r="A2056" t="s">
        <v>461</v>
      </c>
      <c r="B2056" t="s">
        <v>490</v>
      </c>
      <c r="C2056">
        <v>10488</v>
      </c>
      <c r="D2056" t="s">
        <v>607</v>
      </c>
      <c r="E2056">
        <f>+SUMIFS(Tabla1[cantidad],Tabla1[articulo],C2056,Tabla1[id_item_bodega2],A2056,Tabla1[GRUPO],COMP!B1652)</f>
        <v>0</v>
      </c>
      <c r="F2056">
        <f>+SUMIFS('INV. EDADES'!F:F,'INV. EDADES'!I:I,A2056,'INV. EDADES'!G:G,C2056)</f>
        <v>0</v>
      </c>
      <c r="G2056">
        <f t="shared" si="64"/>
        <v>0</v>
      </c>
      <c r="H2056" s="22">
        <f t="shared" si="65"/>
        <v>0</v>
      </c>
    </row>
    <row r="2057" spans="1:8">
      <c r="A2057" t="s">
        <v>461</v>
      </c>
      <c r="B2057" t="s">
        <v>490</v>
      </c>
      <c r="C2057">
        <v>10312</v>
      </c>
      <c r="D2057" t="s">
        <v>540</v>
      </c>
      <c r="E2057">
        <f>+SUMIFS(Tabla1[cantidad],Tabla1[articulo],C2057,Tabla1[id_item_bodega2],A2057,Tabla1[GRUPO],COMP!B1653)</f>
        <v>0</v>
      </c>
      <c r="F2057">
        <f>+SUMIFS('INV. EDADES'!F:F,'INV. EDADES'!I:I,A2057,'INV. EDADES'!G:G,C2057)</f>
        <v>0</v>
      </c>
      <c r="G2057">
        <f t="shared" si="64"/>
        <v>0</v>
      </c>
      <c r="H2057" s="22">
        <f t="shared" si="65"/>
        <v>0</v>
      </c>
    </row>
    <row r="2058" spans="1:8">
      <c r="A2058" t="s">
        <v>461</v>
      </c>
      <c r="B2058" t="s">
        <v>490</v>
      </c>
      <c r="C2058">
        <v>10589</v>
      </c>
      <c r="D2058" t="s">
        <v>73</v>
      </c>
      <c r="E2058">
        <f>+SUMIFS(Tabla1[cantidad],Tabla1[articulo],C2058,Tabla1[id_item_bodega2],A2058,Tabla1[GRUPO],COMP!B1654)</f>
        <v>0</v>
      </c>
      <c r="F2058">
        <f>+SUMIFS('INV. EDADES'!F:F,'INV. EDADES'!I:I,A2058,'INV. EDADES'!G:G,C2058)</f>
        <v>0</v>
      </c>
      <c r="G2058">
        <f t="shared" si="64"/>
        <v>0</v>
      </c>
      <c r="H2058" s="22">
        <f t="shared" si="65"/>
        <v>0</v>
      </c>
    </row>
    <row r="2059" spans="1:8">
      <c r="A2059" t="s">
        <v>461</v>
      </c>
      <c r="B2059" t="s">
        <v>490</v>
      </c>
      <c r="C2059">
        <v>10580</v>
      </c>
      <c r="D2059" t="s">
        <v>548</v>
      </c>
      <c r="E2059">
        <f>+SUMIFS(Tabla1[cantidad],Tabla1[articulo],C2059,Tabla1[id_item_bodega2],A2059,Tabla1[GRUPO],COMP!B1655)</f>
        <v>0</v>
      </c>
      <c r="F2059">
        <f>+SUMIFS('INV. EDADES'!F:F,'INV. EDADES'!I:I,A2059,'INV. EDADES'!G:G,C2059)</f>
        <v>0</v>
      </c>
      <c r="G2059">
        <f t="shared" si="64"/>
        <v>0</v>
      </c>
      <c r="H2059" s="22">
        <f t="shared" si="65"/>
        <v>0</v>
      </c>
    </row>
    <row r="2060" spans="1:8">
      <c r="A2060" t="s">
        <v>461</v>
      </c>
      <c r="B2060" t="s">
        <v>490</v>
      </c>
      <c r="C2060">
        <v>13380</v>
      </c>
      <c r="D2060" t="s">
        <v>534</v>
      </c>
      <c r="E2060">
        <f>+SUMIFS(Tabla1[cantidad],Tabla1[articulo],C2060,Tabla1[id_item_bodega2],A2060,Tabla1[GRUPO],COMP!B1656)</f>
        <v>0</v>
      </c>
      <c r="F2060">
        <f>+SUMIFS('INV. EDADES'!F:F,'INV. EDADES'!I:I,A2060,'INV. EDADES'!G:G,C2060)</f>
        <v>0</v>
      </c>
      <c r="G2060">
        <f t="shared" si="64"/>
        <v>0</v>
      </c>
      <c r="H2060" s="22">
        <f t="shared" si="65"/>
        <v>0</v>
      </c>
    </row>
    <row r="2061" spans="1:8">
      <c r="A2061" t="s">
        <v>461</v>
      </c>
      <c r="B2061" t="s">
        <v>490</v>
      </c>
      <c r="C2061">
        <v>13580</v>
      </c>
      <c r="D2061" t="s">
        <v>535</v>
      </c>
      <c r="E2061">
        <f>+SUMIFS(Tabla1[cantidad],Tabla1[articulo],C2061,Tabla1[id_item_bodega2],A2061,Tabla1[GRUPO],COMP!B1657)</f>
        <v>0</v>
      </c>
      <c r="F2061">
        <f>+SUMIFS('INV. EDADES'!F:F,'INV. EDADES'!I:I,A2061,'INV. EDADES'!G:G,C2061)</f>
        <v>0</v>
      </c>
      <c r="G2061">
        <f t="shared" si="64"/>
        <v>0</v>
      </c>
      <c r="H2061" s="22">
        <f t="shared" si="65"/>
        <v>0</v>
      </c>
    </row>
    <row r="2062" spans="1:8">
      <c r="A2062" t="s">
        <v>461</v>
      </c>
      <c r="B2062" t="s">
        <v>490</v>
      </c>
      <c r="C2062">
        <v>12360</v>
      </c>
      <c r="D2062" t="s">
        <v>584</v>
      </c>
      <c r="E2062">
        <f>+SUMIFS(Tabla1[cantidad],Tabla1[articulo],C2062,Tabla1[id_item_bodega2],A2062,Tabla1[GRUPO],COMP!B1658)</f>
        <v>0</v>
      </c>
      <c r="F2062">
        <f>+SUMIFS('INV. EDADES'!F:F,'INV. EDADES'!I:I,A2062,'INV. EDADES'!G:G,C2062)</f>
        <v>0</v>
      </c>
      <c r="G2062">
        <f t="shared" si="64"/>
        <v>0</v>
      </c>
      <c r="H2062" s="22">
        <f t="shared" si="65"/>
        <v>0</v>
      </c>
    </row>
    <row r="2063" spans="1:8">
      <c r="A2063" t="s">
        <v>461</v>
      </c>
      <c r="B2063" t="s">
        <v>490</v>
      </c>
      <c r="C2063">
        <v>12470</v>
      </c>
      <c r="D2063" t="s">
        <v>447</v>
      </c>
      <c r="E2063">
        <f>+SUMIFS(Tabla1[cantidad],Tabla1[articulo],C2063,Tabla1[id_item_bodega2],A2063,Tabla1[GRUPO],COMP!B1659)</f>
        <v>0</v>
      </c>
      <c r="F2063">
        <f>+SUMIFS('INV. EDADES'!F:F,'INV. EDADES'!I:I,A2063,'INV. EDADES'!G:G,C2063)</f>
        <v>0</v>
      </c>
      <c r="G2063">
        <f t="shared" si="64"/>
        <v>0</v>
      </c>
      <c r="H2063" s="22">
        <f t="shared" si="65"/>
        <v>0</v>
      </c>
    </row>
    <row r="2064" spans="1:8">
      <c r="A2064" t="s">
        <v>461</v>
      </c>
      <c r="B2064" t="s">
        <v>490</v>
      </c>
      <c r="C2064">
        <v>10489</v>
      </c>
      <c r="D2064" t="s">
        <v>546</v>
      </c>
      <c r="E2064">
        <f>+SUMIFS(Tabla1[cantidad],Tabla1[articulo],C2064,Tabla1[id_item_bodega2],A2064,Tabla1[GRUPO],COMP!B1660)</f>
        <v>0</v>
      </c>
      <c r="F2064">
        <f>+SUMIFS('INV. EDADES'!F:F,'INV. EDADES'!I:I,A2064,'INV. EDADES'!G:G,C2064)</f>
        <v>0</v>
      </c>
      <c r="G2064">
        <f t="shared" si="64"/>
        <v>0</v>
      </c>
      <c r="H2064" s="22">
        <f t="shared" si="65"/>
        <v>0</v>
      </c>
    </row>
    <row r="2065" spans="1:8">
      <c r="A2065" t="s">
        <v>461</v>
      </c>
      <c r="B2065" t="s">
        <v>490</v>
      </c>
      <c r="C2065">
        <v>10416</v>
      </c>
      <c r="D2065" t="s">
        <v>581</v>
      </c>
      <c r="E2065">
        <f>+SUMIFS(Tabla1[cantidad],Tabla1[articulo],C2065,Tabla1[id_item_bodega2],A2065,Tabla1[GRUPO],COMP!B1661)</f>
        <v>0</v>
      </c>
      <c r="F2065">
        <f>+SUMIFS('INV. EDADES'!F:F,'INV. EDADES'!I:I,A2065,'INV. EDADES'!G:G,C2065)</f>
        <v>0</v>
      </c>
      <c r="G2065">
        <f t="shared" si="64"/>
        <v>0</v>
      </c>
      <c r="H2065" s="22">
        <f t="shared" si="65"/>
        <v>0</v>
      </c>
    </row>
    <row r="2066" spans="1:8">
      <c r="A2066" t="s">
        <v>461</v>
      </c>
      <c r="B2066" t="s">
        <v>490</v>
      </c>
      <c r="C2066">
        <v>10367</v>
      </c>
      <c r="D2066" t="s">
        <v>606</v>
      </c>
      <c r="E2066">
        <f>+SUMIFS(Tabla1[cantidad],Tabla1[articulo],C2066,Tabla1[id_item_bodega2],A2066,Tabla1[GRUPO],COMP!B1662)</f>
        <v>0</v>
      </c>
      <c r="F2066">
        <f>+SUMIFS('INV. EDADES'!F:F,'INV. EDADES'!I:I,A2066,'INV. EDADES'!G:G,C2066)</f>
        <v>0</v>
      </c>
      <c r="G2066">
        <f t="shared" si="64"/>
        <v>0</v>
      </c>
      <c r="H2066" s="22">
        <f t="shared" si="65"/>
        <v>0</v>
      </c>
    </row>
    <row r="2067" spans="1:8">
      <c r="A2067" t="s">
        <v>461</v>
      </c>
      <c r="B2067" t="s">
        <v>490</v>
      </c>
      <c r="C2067">
        <v>10309</v>
      </c>
      <c r="D2067" t="s">
        <v>539</v>
      </c>
      <c r="E2067">
        <f>+SUMIFS(Tabla1[cantidad],Tabla1[articulo],C2067,Tabla1[id_item_bodega2],A2067,Tabla1[GRUPO],COMP!B1663)</f>
        <v>0</v>
      </c>
      <c r="F2067">
        <f>+SUMIFS('INV. EDADES'!F:F,'INV. EDADES'!I:I,A2067,'INV. EDADES'!G:G,C2067)</f>
        <v>0</v>
      </c>
      <c r="G2067">
        <f t="shared" si="64"/>
        <v>0</v>
      </c>
      <c r="H2067" s="22">
        <f t="shared" si="65"/>
        <v>0</v>
      </c>
    </row>
    <row r="2068" spans="1:8">
      <c r="A2068" t="s">
        <v>461</v>
      </c>
      <c r="B2068" t="s">
        <v>490</v>
      </c>
      <c r="C2068">
        <v>10388</v>
      </c>
      <c r="D2068" t="s">
        <v>541</v>
      </c>
      <c r="E2068">
        <f>+SUMIFS(Tabla1[cantidad],Tabla1[articulo],C2068,Tabla1[id_item_bodega2],A2068,Tabla1[GRUPO],COMP!B1664)</f>
        <v>0</v>
      </c>
      <c r="F2068">
        <f>+SUMIFS('INV. EDADES'!F:F,'INV. EDADES'!I:I,A2068,'INV. EDADES'!G:G,C2068)</f>
        <v>0</v>
      </c>
      <c r="G2068">
        <f t="shared" si="64"/>
        <v>0</v>
      </c>
      <c r="H2068" s="22">
        <f t="shared" si="65"/>
        <v>0</v>
      </c>
    </row>
    <row r="2069" spans="1:8">
      <c r="A2069" t="s">
        <v>461</v>
      </c>
      <c r="B2069" t="s">
        <v>490</v>
      </c>
      <c r="C2069">
        <v>10205</v>
      </c>
      <c r="D2069" t="s">
        <v>552</v>
      </c>
      <c r="E2069">
        <f>+SUMIFS(Tabla1[cantidad],Tabla1[articulo],C2069,Tabla1[id_item_bodega2],A2069,Tabla1[GRUPO],COMP!B1665)</f>
        <v>0</v>
      </c>
      <c r="F2069">
        <f>+SUMIFS('INV. EDADES'!F:F,'INV. EDADES'!I:I,A2069,'INV. EDADES'!G:G,C2069)</f>
        <v>0</v>
      </c>
      <c r="G2069">
        <f t="shared" si="64"/>
        <v>0</v>
      </c>
      <c r="H2069" s="22">
        <f t="shared" si="65"/>
        <v>0</v>
      </c>
    </row>
    <row r="2070" spans="1:8">
      <c r="A2070" t="s">
        <v>461</v>
      </c>
      <c r="B2070" t="s">
        <v>490</v>
      </c>
      <c r="C2070">
        <v>10307</v>
      </c>
      <c r="D2070" t="s">
        <v>538</v>
      </c>
      <c r="E2070">
        <f>+SUMIFS(Tabla1[cantidad],Tabla1[articulo],C2070,Tabla1[id_item_bodega2],A2070,Tabla1[GRUPO],COMP!B1666)</f>
        <v>0</v>
      </c>
      <c r="F2070">
        <f>+SUMIFS('INV. EDADES'!F:F,'INV. EDADES'!I:I,A2070,'INV. EDADES'!G:G,C2070)</f>
        <v>0</v>
      </c>
      <c r="G2070">
        <f t="shared" si="64"/>
        <v>0</v>
      </c>
      <c r="H2070" s="22">
        <f t="shared" si="65"/>
        <v>0</v>
      </c>
    </row>
    <row r="2071" spans="1:8">
      <c r="A2071" t="s">
        <v>461</v>
      </c>
      <c r="B2071" t="s">
        <v>490</v>
      </c>
      <c r="C2071">
        <v>10380</v>
      </c>
      <c r="D2071" t="s">
        <v>565</v>
      </c>
      <c r="E2071">
        <f>+SUMIFS(Tabla1[cantidad],Tabla1[articulo],C2071,Tabla1[id_item_bodega2],A2071,Tabla1[GRUPO],COMP!B1667)</f>
        <v>0</v>
      </c>
      <c r="F2071">
        <f>+SUMIFS('INV. EDADES'!F:F,'INV. EDADES'!I:I,A2071,'INV. EDADES'!G:G,C2071)</f>
        <v>0</v>
      </c>
      <c r="G2071">
        <f t="shared" si="64"/>
        <v>0</v>
      </c>
      <c r="H2071" s="22">
        <f t="shared" si="65"/>
        <v>0</v>
      </c>
    </row>
    <row r="2072" spans="1:8">
      <c r="A2072" t="s">
        <v>461</v>
      </c>
      <c r="B2072" t="s">
        <v>490</v>
      </c>
      <c r="C2072">
        <v>10409</v>
      </c>
      <c r="D2072" t="s">
        <v>566</v>
      </c>
      <c r="E2072">
        <f>+SUMIFS(Tabla1[cantidad],Tabla1[articulo],C2072,Tabla1[id_item_bodega2],A2072,Tabla1[GRUPO],COMP!B1668)</f>
        <v>0</v>
      </c>
      <c r="F2072">
        <f>+SUMIFS('INV. EDADES'!F:F,'INV. EDADES'!I:I,A2072,'INV. EDADES'!G:G,C2072)</f>
        <v>0</v>
      </c>
      <c r="G2072">
        <f t="shared" si="64"/>
        <v>0</v>
      </c>
      <c r="H2072" s="22">
        <f t="shared" si="65"/>
        <v>0</v>
      </c>
    </row>
    <row r="2073" spans="1:8">
      <c r="A2073" t="s">
        <v>461</v>
      </c>
      <c r="B2073" t="s">
        <v>490</v>
      </c>
      <c r="C2073">
        <v>10511</v>
      </c>
      <c r="D2073" t="s">
        <v>547</v>
      </c>
      <c r="E2073">
        <f>+SUMIFS(Tabla1[cantidad],Tabla1[articulo],C2073,Tabla1[id_item_bodega2],A2073,Tabla1[GRUPO],COMP!B1670)</f>
        <v>0</v>
      </c>
      <c r="F2073">
        <f>+SUMIFS('INV. EDADES'!F:F,'INV. EDADES'!I:I,A2073,'INV. EDADES'!G:G,C2073)</f>
        <v>0</v>
      </c>
      <c r="G2073">
        <f t="shared" si="64"/>
        <v>0</v>
      </c>
      <c r="H2073" s="22">
        <f t="shared" si="65"/>
        <v>0</v>
      </c>
    </row>
    <row r="2074" spans="1:8">
      <c r="A2074" t="s">
        <v>461</v>
      </c>
      <c r="B2074" t="s">
        <v>490</v>
      </c>
      <c r="C2074">
        <v>10588</v>
      </c>
      <c r="D2074" t="s">
        <v>549</v>
      </c>
      <c r="E2074">
        <f>+SUMIFS(Tabla1[cantidad],Tabla1[articulo],C2074,Tabla1[id_item_bodega2],A2074,Tabla1[GRUPO],COMP!B1671)</f>
        <v>0</v>
      </c>
      <c r="F2074">
        <f>+SUMIFS('INV. EDADES'!F:F,'INV. EDADES'!I:I,A2074,'INV. EDADES'!G:G,C2074)</f>
        <v>0</v>
      </c>
      <c r="G2074">
        <f t="shared" si="64"/>
        <v>0</v>
      </c>
      <c r="H2074" s="22">
        <f t="shared" si="65"/>
        <v>0</v>
      </c>
    </row>
    <row r="2075" spans="1:8">
      <c r="A2075" t="s">
        <v>461</v>
      </c>
      <c r="B2075" t="s">
        <v>490</v>
      </c>
      <c r="C2075">
        <v>11301</v>
      </c>
      <c r="D2075" t="s">
        <v>550</v>
      </c>
      <c r="E2075">
        <f>+SUMIFS(Tabla1[cantidad],Tabla1[articulo],C2075,Tabla1[id_item_bodega2],A2075,Tabla1[GRUPO],COMP!B1672)</f>
        <v>0</v>
      </c>
      <c r="F2075">
        <f>+SUMIFS('INV. EDADES'!F:F,'INV. EDADES'!I:I,A2075,'INV. EDADES'!G:G,C2075)</f>
        <v>0</v>
      </c>
      <c r="G2075">
        <f t="shared" si="64"/>
        <v>0</v>
      </c>
      <c r="H2075" s="22">
        <f t="shared" si="65"/>
        <v>0</v>
      </c>
    </row>
    <row r="2076" spans="1:8">
      <c r="A2076" t="s">
        <v>461</v>
      </c>
      <c r="B2076" t="s">
        <v>490</v>
      </c>
      <c r="C2076">
        <v>11401</v>
      </c>
      <c r="D2076" t="s">
        <v>583</v>
      </c>
      <c r="E2076">
        <f>+SUMIFS(Tabla1[cantidad],Tabla1[articulo],C2076,Tabla1[id_item_bodega2],A2076,Tabla1[GRUPO],COMP!B1673)</f>
        <v>0</v>
      </c>
      <c r="F2076">
        <f>+SUMIFS('INV. EDADES'!F:F,'INV. EDADES'!I:I,A2076,'INV. EDADES'!G:G,C2076)</f>
        <v>0</v>
      </c>
      <c r="G2076">
        <f t="shared" si="64"/>
        <v>0</v>
      </c>
      <c r="H2076" s="22">
        <f t="shared" si="65"/>
        <v>0</v>
      </c>
    </row>
    <row r="2077" spans="1:8">
      <c r="A2077" t="s">
        <v>461</v>
      </c>
      <c r="B2077" t="s">
        <v>490</v>
      </c>
      <c r="C2077">
        <v>12301</v>
      </c>
      <c r="D2077" t="s">
        <v>578</v>
      </c>
      <c r="E2077">
        <f>+SUMIFS(Tabla1[cantidad],Tabla1[articulo],C2077,Tabla1[id_item_bodega2],A2077,Tabla1[GRUPO],COMP!B1674)</f>
        <v>0</v>
      </c>
      <c r="F2077">
        <f>+SUMIFS('INV. EDADES'!F:F,'INV. EDADES'!I:I,A2077,'INV. EDADES'!G:G,C2077)</f>
        <v>0</v>
      </c>
      <c r="G2077">
        <f t="shared" si="64"/>
        <v>0</v>
      </c>
      <c r="H2077" s="22">
        <f t="shared" si="65"/>
        <v>0</v>
      </c>
    </row>
    <row r="2078" spans="1:8">
      <c r="A2078" t="s">
        <v>461</v>
      </c>
      <c r="B2078" t="s">
        <v>490</v>
      </c>
      <c r="C2078">
        <v>12460</v>
      </c>
      <c r="D2078" t="s">
        <v>585</v>
      </c>
      <c r="E2078">
        <f>+SUMIFS(Tabla1[cantidad],Tabla1[articulo],C2078,Tabla1[id_item_bodega2],A2078,Tabla1[GRUPO],COMP!B1675)</f>
        <v>0</v>
      </c>
      <c r="F2078">
        <f>+SUMIFS('INV. EDADES'!F:F,'INV. EDADES'!I:I,A2078,'INV. EDADES'!G:G,C2078)</f>
        <v>0</v>
      </c>
      <c r="G2078">
        <f t="shared" si="64"/>
        <v>0</v>
      </c>
      <c r="H2078" s="22">
        <f t="shared" si="65"/>
        <v>0</v>
      </c>
    </row>
    <row r="2079" spans="1:8">
      <c r="A2079" t="s">
        <v>461</v>
      </c>
      <c r="B2079" t="s">
        <v>490</v>
      </c>
      <c r="C2079">
        <v>13203</v>
      </c>
      <c r="D2079" t="s">
        <v>551</v>
      </c>
      <c r="E2079">
        <f>+SUMIFS(Tabla1[cantidad],Tabla1[articulo],C2079,Tabla1[id_item_bodega2],A2079,Tabla1[GRUPO],COMP!B1676)</f>
        <v>0</v>
      </c>
      <c r="F2079">
        <f>+SUMIFS('INV. EDADES'!F:F,'INV. EDADES'!I:I,A2079,'INV. EDADES'!G:G,C2079)</f>
        <v>0</v>
      </c>
      <c r="G2079">
        <f t="shared" si="64"/>
        <v>0</v>
      </c>
      <c r="H2079" s="22">
        <f t="shared" si="65"/>
        <v>0</v>
      </c>
    </row>
    <row r="2080" spans="1:8">
      <c r="A2080" t="s">
        <v>461</v>
      </c>
      <c r="B2080" t="s">
        <v>490</v>
      </c>
      <c r="C2080">
        <v>71901</v>
      </c>
      <c r="D2080" t="s">
        <v>47</v>
      </c>
      <c r="E2080">
        <f>+SUMIFS(Tabla1[cantidad],Tabla1[articulo],C2080,Tabla1[id_item_bodega2],A2080,Tabla1[GRUPO],COMP!B1677)</f>
        <v>0</v>
      </c>
      <c r="F2080">
        <f>+SUMIFS('INV. EDADES'!F:F,'INV. EDADES'!I:I,A2080,'INV. EDADES'!G:G,C2080)</f>
        <v>0</v>
      </c>
      <c r="G2080">
        <f t="shared" si="64"/>
        <v>0</v>
      </c>
      <c r="H2080" s="22">
        <f t="shared" si="65"/>
        <v>0</v>
      </c>
    </row>
    <row r="2081" spans="1:8">
      <c r="A2081" t="s">
        <v>461</v>
      </c>
      <c r="B2081" t="s">
        <v>490</v>
      </c>
      <c r="C2081">
        <v>76401</v>
      </c>
      <c r="D2081" t="s">
        <v>533</v>
      </c>
      <c r="E2081">
        <f>+SUMIFS(Tabla1[cantidad],Tabla1[articulo],C2081,Tabla1[id_item_bodega2],A2081,Tabla1[GRUPO],COMP!B1678)</f>
        <v>0</v>
      </c>
      <c r="F2081">
        <f>+SUMIFS('INV. EDADES'!F:F,'INV. EDADES'!I:I,A2081,'INV. EDADES'!G:G,C2081)</f>
        <v>0</v>
      </c>
      <c r="G2081">
        <f t="shared" si="64"/>
        <v>0</v>
      </c>
      <c r="H2081" s="22">
        <f t="shared" si="65"/>
        <v>0</v>
      </c>
    </row>
    <row r="2082" spans="1:8">
      <c r="A2082" t="s">
        <v>461</v>
      </c>
      <c r="B2082" t="s">
        <v>490</v>
      </c>
      <c r="C2082">
        <v>72101</v>
      </c>
      <c r="D2082" t="s">
        <v>582</v>
      </c>
      <c r="E2082">
        <f>+SUMIFS(Tabla1[cantidad],Tabla1[articulo],C2082,Tabla1[id_item_bodega2],A2082,Tabla1[GRUPO],COMP!B1679)</f>
        <v>0</v>
      </c>
      <c r="F2082">
        <f>+SUMIFS('INV. EDADES'!F:F,'INV. EDADES'!I:I,A2082,'INV. EDADES'!G:G,C2082)</f>
        <v>0</v>
      </c>
      <c r="G2082">
        <f t="shared" si="64"/>
        <v>0</v>
      </c>
      <c r="H2082" s="22">
        <f t="shared" si="65"/>
        <v>0</v>
      </c>
    </row>
    <row r="2083" spans="1:8">
      <c r="A2083" t="s">
        <v>461</v>
      </c>
      <c r="B2083" t="s">
        <v>490</v>
      </c>
      <c r="C2083">
        <v>90</v>
      </c>
      <c r="D2083" t="s">
        <v>100</v>
      </c>
      <c r="E2083">
        <f>+SUMIFS(Tabla1[cantidad],Tabla1[articulo],C2083,Tabla1[id_item_bodega2],A2083,Tabla1[GRUPO],COMP!B1680)</f>
        <v>0</v>
      </c>
      <c r="F2083">
        <f>+SUMIFS('INV. EDADES'!F:F,'INV. EDADES'!I:I,A2083,'INV. EDADES'!G:G,C2083)</f>
        <v>0</v>
      </c>
      <c r="G2083">
        <f t="shared" si="64"/>
        <v>0</v>
      </c>
      <c r="H2083" s="22">
        <f t="shared" si="65"/>
        <v>0</v>
      </c>
    </row>
    <row r="2084" spans="1:8">
      <c r="A2084" t="s">
        <v>461</v>
      </c>
      <c r="B2084" t="s">
        <v>490</v>
      </c>
      <c r="C2084">
        <v>76001</v>
      </c>
      <c r="D2084" t="s">
        <v>99</v>
      </c>
      <c r="E2084">
        <f>+SUMIFS(Tabla1[cantidad],Tabla1[articulo],C2084,Tabla1[id_item_bodega2],A2084,Tabla1[GRUPO],COMP!B1812)</f>
        <v>0</v>
      </c>
      <c r="F2084">
        <f>+SUMIFS('INV. EDADES'!F:F,'INV. EDADES'!I:I,A2084,'INV. EDADES'!G:G,C2084)</f>
        <v>0</v>
      </c>
      <c r="G2084">
        <f t="shared" si="64"/>
        <v>0</v>
      </c>
      <c r="H2084" s="22">
        <f t="shared" si="65"/>
        <v>0</v>
      </c>
    </row>
    <row r="2085" spans="1:8">
      <c r="A2085" t="s">
        <v>461</v>
      </c>
      <c r="B2085" t="s">
        <v>490</v>
      </c>
      <c r="C2085">
        <v>901</v>
      </c>
      <c r="D2085" t="s">
        <v>57</v>
      </c>
      <c r="E2085">
        <f>+SUMIFS(Tabla1[cantidad],Tabla1[articulo],C2085,Tabla1[id_item_bodega2],A2085,Tabla1[GRUPO],COMP!B1813)</f>
        <v>0</v>
      </c>
      <c r="F2085">
        <f>+SUMIFS('INV. EDADES'!F:F,'INV. EDADES'!I:I,A2085,'INV. EDADES'!G:G,C2085)</f>
        <v>0</v>
      </c>
      <c r="G2085">
        <f t="shared" si="64"/>
        <v>0</v>
      </c>
      <c r="H2085" s="22">
        <f t="shared" si="65"/>
        <v>0</v>
      </c>
    </row>
    <row r="2086" spans="1:8">
      <c r="A2086" t="s">
        <v>461</v>
      </c>
      <c r="B2086" t="s">
        <v>490</v>
      </c>
      <c r="C2086">
        <v>10411</v>
      </c>
      <c r="D2086" t="s">
        <v>543</v>
      </c>
      <c r="E2086">
        <f>+SUMIFS(Tabla1[cantidad],Tabla1[articulo],C2086,Tabla1[id_item_bodega2],A2086,Tabla1[GRUPO],COMP!B1669)</f>
        <v>0</v>
      </c>
      <c r="F2086">
        <f>+SUMIFS('INV. EDADES'!F:F,'INV. EDADES'!I:I,A2086,'INV. EDADES'!G:G,C2086)</f>
        <v>0</v>
      </c>
      <c r="G2086">
        <f t="shared" si="64"/>
        <v>0</v>
      </c>
      <c r="H2086" s="22">
        <f t="shared" si="65"/>
        <v>0</v>
      </c>
    </row>
    <row r="2087" spans="1:8">
      <c r="A2087" t="s">
        <v>461</v>
      </c>
      <c r="B2087" t="s">
        <v>490</v>
      </c>
      <c r="C2087">
        <v>12380</v>
      </c>
      <c r="D2087" t="s">
        <v>65</v>
      </c>
      <c r="E2087">
        <f>+SUMIFS(Tabla1[cantidad],Tabla1[articulo],C2087,Tabla1[id_item_bodega2],A2087,Tabla1[GRUPO],COMP!B1606)</f>
        <v>0</v>
      </c>
      <c r="F2087">
        <f>+SUMIFS('INV. EDADES'!F:F,'INV. EDADES'!I:I,A2087,'INV. EDADES'!G:G,C2087)</f>
        <v>0</v>
      </c>
      <c r="G2087">
        <f t="shared" si="64"/>
        <v>0</v>
      </c>
      <c r="H2087" s="22">
        <f t="shared" si="65"/>
        <v>0</v>
      </c>
    </row>
    <row r="2088" spans="1:8">
      <c r="A2088" t="s">
        <v>461</v>
      </c>
      <c r="B2088" t="s">
        <v>490</v>
      </c>
      <c r="C2088">
        <v>10302</v>
      </c>
      <c r="D2088" t="s">
        <v>31</v>
      </c>
      <c r="E2088">
        <f>+SUMIFS(Tabla1[cantidad],Tabla1[articulo],C2088,Tabla1[id_item_bodega2],A2088,Tabla1[GRUPO],COMP!B1581)</f>
        <v>0</v>
      </c>
      <c r="F2088">
        <f>+SUMIFS('INV. EDADES'!F:F,'INV. EDADES'!I:I,A2088,'INV. EDADES'!G:G,C2088)</f>
        <v>0</v>
      </c>
      <c r="G2088">
        <f t="shared" si="64"/>
        <v>0</v>
      </c>
      <c r="H2088" s="22">
        <f t="shared" si="65"/>
        <v>0</v>
      </c>
    </row>
    <row r="2089" spans="1:8">
      <c r="A2089" t="s">
        <v>461</v>
      </c>
      <c r="B2089" t="s">
        <v>490</v>
      </c>
      <c r="C2089">
        <v>10402</v>
      </c>
      <c r="D2089" t="s">
        <v>21</v>
      </c>
      <c r="E2089">
        <f>+SUMIFS(Tabla1[cantidad],Tabla1[articulo],C2089,Tabla1[id_item_bodega2],A2089,Tabla1[GRUPO],COMP!B1576)</f>
        <v>0</v>
      </c>
      <c r="F2089">
        <f>+SUMIFS('INV. EDADES'!F:F,'INV. EDADES'!I:I,A2089,'INV. EDADES'!G:G,C2089)</f>
        <v>0</v>
      </c>
      <c r="G2089">
        <f t="shared" si="64"/>
        <v>0</v>
      </c>
      <c r="H2089" s="22">
        <f t="shared" si="65"/>
        <v>0</v>
      </c>
    </row>
    <row r="2090" spans="1:8">
      <c r="A2090" t="s">
        <v>471</v>
      </c>
      <c r="B2090" t="s">
        <v>490</v>
      </c>
      <c r="C2090">
        <v>72001</v>
      </c>
      <c r="D2090" t="s">
        <v>23</v>
      </c>
      <c r="E2090">
        <f>+SUMIFS(Tabla1[cantidad],Tabla1[articulo],C2090,Tabla1[id_item_bodega2],A2090,Tabla1[GRUPO],COMP!B1682)</f>
        <v>0</v>
      </c>
      <c r="F2090">
        <f>+SUMIFS('INV. EDADES'!F:F,'INV. EDADES'!I:I,A2090,'INV. EDADES'!G:G,C2090)</f>
        <v>0</v>
      </c>
      <c r="G2090">
        <f t="shared" si="64"/>
        <v>0</v>
      </c>
      <c r="H2090" s="22">
        <f t="shared" si="65"/>
        <v>0</v>
      </c>
    </row>
    <row r="2091" spans="1:8">
      <c r="A2091" t="s">
        <v>471</v>
      </c>
      <c r="B2091" t="s">
        <v>490</v>
      </c>
      <c r="C2091">
        <v>10301</v>
      </c>
      <c r="D2091" t="s">
        <v>30</v>
      </c>
      <c r="E2091">
        <f>+SUMIFS(Tabla1[cantidad],Tabla1[articulo],C2091,Tabla1[id_item_bodega2],A2091,Tabla1[GRUPO],COMP!B1685)</f>
        <v>0</v>
      </c>
      <c r="F2091">
        <f>+SUMIFS('INV. EDADES'!F:F,'INV. EDADES'!I:I,A2091,'INV. EDADES'!G:G,C2091)</f>
        <v>0</v>
      </c>
      <c r="G2091">
        <f t="shared" si="64"/>
        <v>0</v>
      </c>
      <c r="H2091" s="22">
        <f t="shared" si="65"/>
        <v>0</v>
      </c>
    </row>
    <row r="2092" spans="1:8">
      <c r="A2092" t="s">
        <v>471</v>
      </c>
      <c r="B2092" t="s">
        <v>490</v>
      </c>
      <c r="C2092">
        <v>10304</v>
      </c>
      <c r="D2092" t="s">
        <v>54</v>
      </c>
      <c r="E2092">
        <f>+SUMIFS(Tabla1[cantidad],Tabla1[articulo],C2092,Tabla1[id_item_bodega2],A2092,Tabla1[GRUPO],COMP!B1687)</f>
        <v>0</v>
      </c>
      <c r="F2092">
        <f>+SUMIFS('INV. EDADES'!F:F,'INV. EDADES'!I:I,A2092,'INV. EDADES'!G:G,C2092)</f>
        <v>0</v>
      </c>
      <c r="G2092">
        <f t="shared" si="64"/>
        <v>0</v>
      </c>
      <c r="H2092" s="22">
        <f t="shared" si="65"/>
        <v>0</v>
      </c>
    </row>
    <row r="2093" spans="1:8">
      <c r="A2093" t="s">
        <v>471</v>
      </c>
      <c r="B2093" t="s">
        <v>490</v>
      </c>
      <c r="C2093">
        <v>10358</v>
      </c>
      <c r="D2093" t="s">
        <v>33</v>
      </c>
      <c r="E2093">
        <f>+SUMIFS(Tabla1[cantidad],Tabla1[articulo],C2093,Tabla1[id_item_bodega2],A2093,Tabla1[GRUPO],COMP!B1688)</f>
        <v>0</v>
      </c>
      <c r="F2093">
        <f>+SUMIFS('INV. EDADES'!F:F,'INV. EDADES'!I:I,A2093,'INV. EDADES'!G:G,C2093)</f>
        <v>0</v>
      </c>
      <c r="G2093">
        <f t="shared" si="64"/>
        <v>0</v>
      </c>
      <c r="H2093" s="22">
        <f t="shared" si="65"/>
        <v>0</v>
      </c>
    </row>
    <row r="2094" spans="1:8">
      <c r="A2094" t="s">
        <v>471</v>
      </c>
      <c r="B2094" t="s">
        <v>490</v>
      </c>
      <c r="C2094">
        <v>10401</v>
      </c>
      <c r="D2094" t="s">
        <v>34</v>
      </c>
      <c r="E2094">
        <f>+SUMIFS(Tabla1[cantidad],Tabla1[articulo],C2094,Tabla1[id_item_bodega2],A2094,Tabla1[GRUPO],COMP!B1689)</f>
        <v>0</v>
      </c>
      <c r="F2094">
        <f>+SUMIFS('INV. EDADES'!F:F,'INV. EDADES'!I:I,A2094,'INV. EDADES'!G:G,C2094)</f>
        <v>0</v>
      </c>
      <c r="G2094">
        <f t="shared" si="64"/>
        <v>0</v>
      </c>
      <c r="H2094" s="22">
        <f t="shared" si="65"/>
        <v>0</v>
      </c>
    </row>
    <row r="2095" spans="1:8">
      <c r="A2095" t="s">
        <v>471</v>
      </c>
      <c r="B2095" t="s">
        <v>490</v>
      </c>
      <c r="C2095">
        <v>10404</v>
      </c>
      <c r="D2095" t="s">
        <v>36</v>
      </c>
      <c r="E2095">
        <f>+SUMIFS(Tabla1[cantidad],Tabla1[articulo],C2095,Tabla1[id_item_bodega2],A2095,Tabla1[GRUPO],COMP!B1690)</f>
        <v>0</v>
      </c>
      <c r="F2095">
        <f>+SUMIFS('INV. EDADES'!F:F,'INV. EDADES'!I:I,A2095,'INV. EDADES'!G:G,C2095)</f>
        <v>0</v>
      </c>
      <c r="G2095">
        <f t="shared" si="64"/>
        <v>0</v>
      </c>
      <c r="H2095" s="22">
        <f t="shared" si="65"/>
        <v>0</v>
      </c>
    </row>
    <row r="2096" spans="1:8">
      <c r="A2096" t="s">
        <v>471</v>
      </c>
      <c r="B2096" t="s">
        <v>490</v>
      </c>
      <c r="C2096">
        <v>10407</v>
      </c>
      <c r="D2096" t="s">
        <v>37</v>
      </c>
      <c r="E2096">
        <f>+SUMIFS(Tabla1[cantidad],Tabla1[articulo],C2096,Tabla1[id_item_bodega2],A2096,Tabla1[GRUPO],COMP!B1691)</f>
        <v>0</v>
      </c>
      <c r="F2096">
        <f>+SUMIFS('INV. EDADES'!F:F,'INV. EDADES'!I:I,A2096,'INV. EDADES'!G:G,C2096)</f>
        <v>0</v>
      </c>
      <c r="G2096">
        <f t="shared" si="64"/>
        <v>0</v>
      </c>
      <c r="H2096" s="22">
        <f t="shared" si="65"/>
        <v>0</v>
      </c>
    </row>
    <row r="2097" spans="1:8">
      <c r="A2097" t="s">
        <v>471</v>
      </c>
      <c r="B2097" t="s">
        <v>490</v>
      </c>
      <c r="C2097">
        <v>10457</v>
      </c>
      <c r="D2097" t="s">
        <v>38</v>
      </c>
      <c r="E2097">
        <f>+SUMIFS(Tabla1[cantidad],Tabla1[articulo],C2097,Tabla1[id_item_bodega2],A2097,Tabla1[GRUPO],COMP!B1692)</f>
        <v>0</v>
      </c>
      <c r="F2097">
        <f>+SUMIFS('INV. EDADES'!F:F,'INV. EDADES'!I:I,A2097,'INV. EDADES'!G:G,C2097)</f>
        <v>0</v>
      </c>
      <c r="G2097">
        <f t="shared" si="64"/>
        <v>0</v>
      </c>
      <c r="H2097" s="22">
        <f t="shared" si="65"/>
        <v>0</v>
      </c>
    </row>
    <row r="2098" spans="1:8">
      <c r="A2098" t="s">
        <v>471</v>
      </c>
      <c r="B2098" t="s">
        <v>490</v>
      </c>
      <c r="C2098">
        <v>10469</v>
      </c>
      <c r="D2098" t="s">
        <v>39</v>
      </c>
      <c r="E2098">
        <f>+SUMIFS(Tabla1[cantidad],Tabla1[articulo],C2098,Tabla1[id_item_bodega2],A2098,Tabla1[GRUPO],COMP!B1693)</f>
        <v>0</v>
      </c>
      <c r="F2098">
        <f>+SUMIFS('INV. EDADES'!F:F,'INV. EDADES'!I:I,A2098,'INV. EDADES'!G:G,C2098)</f>
        <v>0</v>
      </c>
      <c r="G2098">
        <f t="shared" si="64"/>
        <v>0</v>
      </c>
      <c r="H2098" s="22">
        <f t="shared" si="65"/>
        <v>0</v>
      </c>
    </row>
    <row r="2099" spans="1:8">
      <c r="A2099" t="s">
        <v>471</v>
      </c>
      <c r="B2099" t="s">
        <v>490</v>
      </c>
      <c r="C2099">
        <v>10501</v>
      </c>
      <c r="D2099" t="s">
        <v>41</v>
      </c>
      <c r="E2099">
        <f>+SUMIFS(Tabla1[cantidad],Tabla1[articulo],C2099,Tabla1[id_item_bodega2],A2099,Tabla1[GRUPO],COMP!B1694)</f>
        <v>0</v>
      </c>
      <c r="F2099">
        <f>+SUMIFS('INV. EDADES'!F:F,'INV. EDADES'!I:I,A2099,'INV. EDADES'!G:G,C2099)</f>
        <v>0</v>
      </c>
      <c r="G2099">
        <f t="shared" si="64"/>
        <v>0</v>
      </c>
      <c r="H2099" s="22">
        <f t="shared" si="65"/>
        <v>0</v>
      </c>
    </row>
    <row r="2100" spans="1:8">
      <c r="A2100" t="s">
        <v>471</v>
      </c>
      <c r="B2100" t="s">
        <v>490</v>
      </c>
      <c r="C2100">
        <v>10502</v>
      </c>
      <c r="D2100" t="s">
        <v>42</v>
      </c>
      <c r="E2100">
        <f>+SUMIFS(Tabla1[cantidad],Tabla1[articulo],C2100,Tabla1[id_item_bodega2],A2100,Tabla1[GRUPO],COMP!B1695)</f>
        <v>0</v>
      </c>
      <c r="F2100">
        <f>+SUMIFS('INV. EDADES'!F:F,'INV. EDADES'!I:I,A2100,'INV. EDADES'!G:G,C2100)</f>
        <v>0</v>
      </c>
      <c r="G2100">
        <f t="shared" si="64"/>
        <v>0</v>
      </c>
      <c r="H2100" s="22">
        <f t="shared" si="65"/>
        <v>0</v>
      </c>
    </row>
    <row r="2101" spans="1:8">
      <c r="A2101" t="s">
        <v>471</v>
      </c>
      <c r="B2101" t="s">
        <v>490</v>
      </c>
      <c r="C2101">
        <v>10601</v>
      </c>
      <c r="D2101" t="s">
        <v>44</v>
      </c>
      <c r="E2101">
        <f>+SUMIFS(Tabla1[cantidad],Tabla1[articulo],C2101,Tabla1[id_item_bodega2],A2101,Tabla1[GRUPO],COMP!B1696)</f>
        <v>0</v>
      </c>
      <c r="F2101">
        <f>+SUMIFS('INV. EDADES'!F:F,'INV. EDADES'!I:I,A2101,'INV. EDADES'!G:G,C2101)</f>
        <v>0</v>
      </c>
      <c r="G2101">
        <f t="shared" si="64"/>
        <v>0</v>
      </c>
      <c r="H2101" s="22">
        <f t="shared" si="65"/>
        <v>0</v>
      </c>
    </row>
    <row r="2102" spans="1:8">
      <c r="A2102" t="s">
        <v>471</v>
      </c>
      <c r="B2102" t="s">
        <v>490</v>
      </c>
      <c r="C2102">
        <v>13559</v>
      </c>
      <c r="D2102" t="s">
        <v>429</v>
      </c>
      <c r="E2102">
        <f>+SUMIFS(Tabla1[cantidad],Tabla1[articulo],C2102,Tabla1[id_item_bodega2],A2102,Tabla1[GRUPO],COMP!B1697)</f>
        <v>0</v>
      </c>
      <c r="F2102">
        <f>+SUMIFS('INV. EDADES'!F:F,'INV. EDADES'!I:I,A2102,'INV. EDADES'!G:G,C2102)</f>
        <v>0</v>
      </c>
      <c r="G2102">
        <f t="shared" si="64"/>
        <v>0</v>
      </c>
      <c r="H2102" s="22">
        <f t="shared" si="65"/>
        <v>0</v>
      </c>
    </row>
    <row r="2103" spans="1:8">
      <c r="A2103" t="s">
        <v>471</v>
      </c>
      <c r="B2103" t="s">
        <v>490</v>
      </c>
      <c r="C2103">
        <v>72002</v>
      </c>
      <c r="D2103" t="s">
        <v>48</v>
      </c>
      <c r="E2103">
        <f>+SUMIFS(Tabla1[cantidad],Tabla1[articulo],C2103,Tabla1[id_item_bodega2],A2103,Tabla1[GRUPO],COMP!B1698)</f>
        <v>0</v>
      </c>
      <c r="F2103">
        <f>+SUMIFS('INV. EDADES'!F:F,'INV. EDADES'!I:I,A2103,'INV. EDADES'!G:G,C2103)</f>
        <v>0</v>
      </c>
      <c r="G2103">
        <f t="shared" si="64"/>
        <v>0</v>
      </c>
      <c r="H2103" s="22">
        <f t="shared" si="65"/>
        <v>0</v>
      </c>
    </row>
    <row r="2104" spans="1:8">
      <c r="A2104" t="s">
        <v>471</v>
      </c>
      <c r="B2104" t="s">
        <v>490</v>
      </c>
      <c r="C2104">
        <v>72012</v>
      </c>
      <c r="D2104" t="s">
        <v>55</v>
      </c>
      <c r="E2104">
        <f>+SUMIFS(Tabla1[cantidad],Tabla1[articulo],C2104,Tabla1[id_item_bodega2],A2104,Tabla1[GRUPO],COMP!B1699)</f>
        <v>0</v>
      </c>
      <c r="F2104">
        <f>+SUMIFS('INV. EDADES'!F:F,'INV. EDADES'!I:I,A2104,'INV. EDADES'!G:G,C2104)</f>
        <v>0</v>
      </c>
      <c r="G2104">
        <f t="shared" si="64"/>
        <v>0</v>
      </c>
      <c r="H2104" s="22">
        <f t="shared" si="65"/>
        <v>0</v>
      </c>
    </row>
    <row r="2105" spans="1:8">
      <c r="A2105" t="s">
        <v>471</v>
      </c>
      <c r="B2105" t="s">
        <v>490</v>
      </c>
      <c r="C2105">
        <v>73001</v>
      </c>
      <c r="D2105" t="s">
        <v>49</v>
      </c>
      <c r="E2105">
        <f>+SUMIFS(Tabla1[cantidad],Tabla1[articulo],C2105,Tabla1[id_item_bodega2],A2105,Tabla1[GRUPO],COMP!B1700)</f>
        <v>0</v>
      </c>
      <c r="F2105">
        <f>+SUMIFS('INV. EDADES'!F:F,'INV. EDADES'!I:I,A2105,'INV. EDADES'!G:G,C2105)</f>
        <v>0</v>
      </c>
      <c r="G2105">
        <f t="shared" si="64"/>
        <v>0</v>
      </c>
      <c r="H2105" s="22">
        <f t="shared" si="65"/>
        <v>0</v>
      </c>
    </row>
    <row r="2106" spans="1:8">
      <c r="A2106" t="s">
        <v>471</v>
      </c>
      <c r="B2106" t="s">
        <v>490</v>
      </c>
      <c r="C2106">
        <v>73012</v>
      </c>
      <c r="D2106" t="s">
        <v>56</v>
      </c>
      <c r="E2106">
        <f>+SUMIFS(Tabla1[cantidad],Tabla1[articulo],C2106,Tabla1[id_item_bodega2],A2106,Tabla1[GRUPO],COMP!B1701)</f>
        <v>0</v>
      </c>
      <c r="F2106">
        <f>+SUMIFS('INV. EDADES'!F:F,'INV. EDADES'!I:I,A2106,'INV. EDADES'!G:G,C2106)</f>
        <v>0</v>
      </c>
      <c r="G2106">
        <f t="shared" si="64"/>
        <v>0</v>
      </c>
      <c r="H2106" s="22">
        <f t="shared" si="65"/>
        <v>0</v>
      </c>
    </row>
    <row r="2107" spans="1:8">
      <c r="A2107" t="s">
        <v>471</v>
      </c>
      <c r="B2107" t="s">
        <v>490</v>
      </c>
      <c r="C2107">
        <v>10504</v>
      </c>
      <c r="D2107" t="s">
        <v>43</v>
      </c>
      <c r="E2107">
        <f>+SUMIFS(Tabla1[cantidad],Tabla1[articulo],C2107,Tabla1[id_item_bodega2],A2107,Tabla1[GRUPO],COMP!B1704)</f>
        <v>0</v>
      </c>
      <c r="F2107">
        <f>+SUMIFS('INV. EDADES'!F:F,'INV. EDADES'!I:I,A2107,'INV. EDADES'!G:G,C2107)</f>
        <v>0</v>
      </c>
      <c r="G2107">
        <f t="shared" si="64"/>
        <v>0</v>
      </c>
      <c r="H2107" s="22">
        <f t="shared" si="65"/>
        <v>0</v>
      </c>
    </row>
    <row r="2108" spans="1:8">
      <c r="A2108" t="s">
        <v>471</v>
      </c>
      <c r="B2108" t="s">
        <v>490</v>
      </c>
      <c r="C2108">
        <v>10103</v>
      </c>
      <c r="D2108" t="s">
        <v>60</v>
      </c>
      <c r="E2108">
        <f>+SUMIFS(Tabla1[cantidad],Tabla1[articulo],C2108,Tabla1[id_item_bodega2],A2108,Tabla1[GRUPO],COMP!B1705)</f>
        <v>0</v>
      </c>
      <c r="F2108">
        <f>+SUMIFS('INV. EDADES'!F:F,'INV. EDADES'!I:I,A2108,'INV. EDADES'!G:G,C2108)</f>
        <v>0</v>
      </c>
      <c r="G2108">
        <f t="shared" si="64"/>
        <v>0</v>
      </c>
      <c r="H2108" s="22">
        <f t="shared" si="65"/>
        <v>0</v>
      </c>
    </row>
    <row r="2109" spans="1:8">
      <c r="A2109" t="s">
        <v>471</v>
      </c>
      <c r="B2109" t="s">
        <v>490</v>
      </c>
      <c r="C2109">
        <v>10403</v>
      </c>
      <c r="D2109" t="s">
        <v>35</v>
      </c>
      <c r="E2109">
        <f>+SUMIFS(Tabla1[cantidad],Tabla1[articulo],C2109,Tabla1[id_item_bodega2],A2109,Tabla1[GRUPO],COMP!B1707)</f>
        <v>0</v>
      </c>
      <c r="F2109">
        <f>+SUMIFS('INV. EDADES'!F:F,'INV. EDADES'!I:I,A2109,'INV. EDADES'!G:G,C2109)</f>
        <v>0</v>
      </c>
      <c r="G2109">
        <f t="shared" si="64"/>
        <v>0</v>
      </c>
      <c r="H2109" s="22">
        <f t="shared" si="65"/>
        <v>0</v>
      </c>
    </row>
    <row r="2110" spans="1:8">
      <c r="A2110" t="s">
        <v>471</v>
      </c>
      <c r="B2110" t="s">
        <v>490</v>
      </c>
      <c r="C2110">
        <v>10406</v>
      </c>
      <c r="D2110" t="s">
        <v>72</v>
      </c>
      <c r="E2110">
        <f>+SUMIFS(Tabla1[cantidad],Tabla1[articulo],C2110,Tabla1[id_item_bodega2],A2110,Tabla1[GRUPO],COMP!B1708)</f>
        <v>0</v>
      </c>
      <c r="F2110">
        <f>+SUMIFS('INV. EDADES'!F:F,'INV. EDADES'!I:I,A2110,'INV. EDADES'!G:G,C2110)</f>
        <v>0</v>
      </c>
      <c r="G2110">
        <f t="shared" si="64"/>
        <v>0</v>
      </c>
      <c r="H2110" s="22">
        <f t="shared" si="65"/>
        <v>0</v>
      </c>
    </row>
    <row r="2111" spans="1:8">
      <c r="A2111" t="s">
        <v>471</v>
      </c>
      <c r="B2111" t="s">
        <v>490</v>
      </c>
      <c r="C2111">
        <v>10480</v>
      </c>
      <c r="D2111" t="s">
        <v>545</v>
      </c>
      <c r="E2111">
        <f>+SUMIFS(Tabla1[cantidad],Tabla1[articulo],C2111,Tabla1[id_item_bodega2],A2111,Tabla1[GRUPO],COMP!B1709)</f>
        <v>0</v>
      </c>
      <c r="F2111">
        <f>+SUMIFS('INV. EDADES'!F:F,'INV. EDADES'!I:I,A2111,'INV. EDADES'!G:G,C2111)</f>
        <v>0</v>
      </c>
      <c r="G2111">
        <f t="shared" si="64"/>
        <v>0</v>
      </c>
      <c r="H2111" s="22">
        <f t="shared" si="65"/>
        <v>0</v>
      </c>
    </row>
    <row r="2112" spans="1:8">
      <c r="A2112" t="s">
        <v>471</v>
      </c>
      <c r="B2112" t="s">
        <v>490</v>
      </c>
      <c r="C2112">
        <v>12359</v>
      </c>
      <c r="D2112" t="s">
        <v>63</v>
      </c>
      <c r="E2112">
        <f>+SUMIFS(Tabla1[cantidad],Tabla1[articulo],C2112,Tabla1[id_item_bodega2],A2112,Tabla1[GRUPO],COMP!B1710)</f>
        <v>0</v>
      </c>
      <c r="F2112">
        <f>+SUMIFS('INV. EDADES'!F:F,'INV. EDADES'!I:I,A2112,'INV. EDADES'!G:G,C2112)</f>
        <v>0</v>
      </c>
      <c r="G2112">
        <f t="shared" si="64"/>
        <v>0</v>
      </c>
      <c r="H2112" s="22">
        <f t="shared" si="65"/>
        <v>0</v>
      </c>
    </row>
    <row r="2113" spans="1:8">
      <c r="A2113" t="s">
        <v>471</v>
      </c>
      <c r="B2113" t="s">
        <v>490</v>
      </c>
      <c r="C2113">
        <v>12459</v>
      </c>
      <c r="D2113" t="s">
        <v>66</v>
      </c>
      <c r="E2113">
        <f>+SUMIFS(Tabla1[cantidad],Tabla1[articulo],C2113,Tabla1[id_item_bodega2],A2113,Tabla1[GRUPO],COMP!B1712)</f>
        <v>0</v>
      </c>
      <c r="F2113">
        <f>+SUMIFS('INV. EDADES'!F:F,'INV. EDADES'!I:I,A2113,'INV. EDADES'!G:G,C2113)</f>
        <v>0</v>
      </c>
      <c r="G2113">
        <f t="shared" si="64"/>
        <v>0</v>
      </c>
      <c r="H2113" s="22">
        <f t="shared" si="65"/>
        <v>0</v>
      </c>
    </row>
    <row r="2114" spans="1:8">
      <c r="A2114" t="s">
        <v>471</v>
      </c>
      <c r="B2114" t="s">
        <v>490</v>
      </c>
      <c r="C2114">
        <v>13480</v>
      </c>
      <c r="D2114" t="s">
        <v>469</v>
      </c>
      <c r="E2114">
        <f>+SUMIFS(Tabla1[cantidad],Tabla1[articulo],C2114,Tabla1[id_item_bodega2],A2114,Tabla1[GRUPO],COMP!B1713)</f>
        <v>0</v>
      </c>
      <c r="F2114">
        <f>+SUMIFS('INV. EDADES'!F:F,'INV. EDADES'!I:I,A2114,'INV. EDADES'!G:G,C2114)</f>
        <v>0</v>
      </c>
      <c r="G2114">
        <f t="shared" ref="G2114:G2177" si="66">+E2114-F2114</f>
        <v>0</v>
      </c>
      <c r="H2114" s="22">
        <f t="shared" ref="H2114:H2177" si="67">IFERROR(+G2114/E2114,0)</f>
        <v>0</v>
      </c>
    </row>
    <row r="2115" spans="1:8">
      <c r="A2115" t="s">
        <v>471</v>
      </c>
      <c r="B2115" t="s">
        <v>490</v>
      </c>
      <c r="C2115">
        <v>10204</v>
      </c>
      <c r="D2115" t="s">
        <v>53</v>
      </c>
      <c r="E2115">
        <f>+SUMIFS(Tabla1[cantidad],Tabla1[articulo],C2115,Tabla1[id_item_bodega2],A2115,Tabla1[GRUPO],COMP!B1714)</f>
        <v>0</v>
      </c>
      <c r="F2115">
        <f>+SUMIFS('INV. EDADES'!F:F,'INV. EDADES'!I:I,A2115,'INV. EDADES'!G:G,C2115)</f>
        <v>0</v>
      </c>
      <c r="G2115">
        <f t="shared" si="66"/>
        <v>0</v>
      </c>
      <c r="H2115" s="22">
        <f t="shared" si="67"/>
        <v>0</v>
      </c>
    </row>
    <row r="2116" spans="1:8">
      <c r="A2116" t="s">
        <v>471</v>
      </c>
      <c r="B2116" t="s">
        <v>490</v>
      </c>
      <c r="C2116">
        <v>13303</v>
      </c>
      <c r="D2116" t="s">
        <v>75</v>
      </c>
      <c r="E2116">
        <f>+SUMIFS(Tabla1[cantidad],Tabla1[articulo],C2116,Tabla1[id_item_bodega2],A2116,Tabla1[GRUPO],COMP!B1715)</f>
        <v>0</v>
      </c>
      <c r="F2116">
        <f>+SUMIFS('INV. EDADES'!F:F,'INV. EDADES'!I:I,A2116,'INV. EDADES'!G:G,C2116)</f>
        <v>0</v>
      </c>
      <c r="G2116">
        <f t="shared" si="66"/>
        <v>0</v>
      </c>
      <c r="H2116" s="22">
        <f t="shared" si="67"/>
        <v>0</v>
      </c>
    </row>
    <row r="2117" spans="1:8">
      <c r="A2117" t="s">
        <v>471</v>
      </c>
      <c r="B2117" t="s">
        <v>490</v>
      </c>
      <c r="C2117">
        <v>13401</v>
      </c>
      <c r="D2117" t="s">
        <v>77</v>
      </c>
      <c r="E2117">
        <f>+SUMIFS(Tabla1[cantidad],Tabla1[articulo],C2117,Tabla1[id_item_bodega2],A2117,Tabla1[GRUPO],COMP!B1716)</f>
        <v>0</v>
      </c>
      <c r="F2117">
        <f>+SUMIFS('INV. EDADES'!F:F,'INV. EDADES'!I:I,A2117,'INV. EDADES'!G:G,C2117)</f>
        <v>0</v>
      </c>
      <c r="G2117">
        <f t="shared" si="66"/>
        <v>0</v>
      </c>
      <c r="H2117" s="22">
        <f t="shared" si="67"/>
        <v>0</v>
      </c>
    </row>
    <row r="2118" spans="1:8">
      <c r="A2118" t="s">
        <v>471</v>
      </c>
      <c r="B2118" t="s">
        <v>490</v>
      </c>
      <c r="C2118">
        <v>100</v>
      </c>
      <c r="D2118" t="s">
        <v>96</v>
      </c>
      <c r="E2118">
        <f>+SUMIFS(Tabla1[cantidad],Tabla1[articulo],C2118,Tabla1[id_item_bodega2],A2118,Tabla1[GRUPO],COMP!B1717)</f>
        <v>0</v>
      </c>
      <c r="F2118">
        <f>+SUMIFS('INV. EDADES'!F:F,'INV. EDADES'!I:I,A2118,'INV. EDADES'!G:G,C2118)</f>
        <v>0</v>
      </c>
      <c r="G2118">
        <f t="shared" si="66"/>
        <v>0</v>
      </c>
      <c r="H2118" s="22">
        <f t="shared" si="67"/>
        <v>0</v>
      </c>
    </row>
    <row r="2119" spans="1:8">
      <c r="A2119" t="s">
        <v>471</v>
      </c>
      <c r="B2119" t="s">
        <v>490</v>
      </c>
      <c r="C2119">
        <v>72501</v>
      </c>
      <c r="D2119" t="s">
        <v>78</v>
      </c>
      <c r="E2119">
        <f>+SUMIFS(Tabla1[cantidad],Tabla1[articulo],C2119,Tabla1[id_item_bodega2],A2119,Tabla1[GRUPO],COMP!B1718)</f>
        <v>0</v>
      </c>
      <c r="F2119">
        <f>+SUMIFS('INV. EDADES'!F:F,'INV. EDADES'!I:I,A2119,'INV. EDADES'!G:G,C2119)</f>
        <v>0</v>
      </c>
      <c r="G2119">
        <f t="shared" si="66"/>
        <v>0</v>
      </c>
      <c r="H2119" s="22">
        <f t="shared" si="67"/>
        <v>0</v>
      </c>
    </row>
    <row r="2120" spans="1:8">
      <c r="A2120" t="s">
        <v>471</v>
      </c>
      <c r="B2120" t="s">
        <v>490</v>
      </c>
      <c r="C2120">
        <v>13368</v>
      </c>
      <c r="D2120" t="s">
        <v>76</v>
      </c>
      <c r="E2120">
        <f>+SUMIFS(Tabla1[cantidad],Tabla1[articulo],C2120,Tabla1[id_item_bodega2],A2120,Tabla1[GRUPO],COMP!B1719)</f>
        <v>0</v>
      </c>
      <c r="F2120">
        <f>+SUMIFS('INV. EDADES'!F:F,'INV. EDADES'!I:I,A2120,'INV. EDADES'!G:G,C2120)</f>
        <v>0</v>
      </c>
      <c r="G2120">
        <f t="shared" si="66"/>
        <v>0</v>
      </c>
      <c r="H2120" s="22">
        <f t="shared" si="67"/>
        <v>0</v>
      </c>
    </row>
    <row r="2121" spans="1:8">
      <c r="A2121" t="s">
        <v>471</v>
      </c>
      <c r="B2121" t="s">
        <v>490</v>
      </c>
      <c r="C2121">
        <v>10104</v>
      </c>
      <c r="D2121" t="s">
        <v>84</v>
      </c>
      <c r="E2121">
        <f>+SUMIFS(Tabla1[cantidad],Tabla1[articulo],C2121,Tabla1[id_item_bodega2],A2121,Tabla1[GRUPO],COMP!B1720)</f>
        <v>0</v>
      </c>
      <c r="F2121">
        <f>+SUMIFS('INV. EDADES'!F:F,'INV. EDADES'!I:I,A2121,'INV. EDADES'!G:G,C2121)</f>
        <v>0</v>
      </c>
      <c r="G2121">
        <f t="shared" si="66"/>
        <v>0</v>
      </c>
      <c r="H2121" s="22">
        <f t="shared" si="67"/>
        <v>0</v>
      </c>
    </row>
    <row r="2122" spans="1:8">
      <c r="A2122" t="s">
        <v>471</v>
      </c>
      <c r="B2122" t="s">
        <v>490</v>
      </c>
      <c r="C2122">
        <v>300</v>
      </c>
      <c r="D2122" t="s">
        <v>99</v>
      </c>
      <c r="E2122">
        <f>+SUMIFS(Tabla1[cantidad],Tabla1[articulo],C2122,Tabla1[id_item_bodega2],A2122,Tabla1[GRUPO],COMP!B1721)</f>
        <v>0</v>
      </c>
      <c r="F2122">
        <f>+SUMIFS('INV. EDADES'!F:F,'INV. EDADES'!I:I,A2122,'INV. EDADES'!G:G,C2122)</f>
        <v>0</v>
      </c>
      <c r="G2122">
        <f t="shared" si="66"/>
        <v>0</v>
      </c>
      <c r="H2122" s="22">
        <f t="shared" si="67"/>
        <v>0</v>
      </c>
    </row>
    <row r="2123" spans="1:8">
      <c r="A2123" t="s">
        <v>471</v>
      </c>
      <c r="B2123" t="s">
        <v>490</v>
      </c>
      <c r="C2123">
        <v>52378</v>
      </c>
      <c r="D2123" t="s">
        <v>69</v>
      </c>
      <c r="E2123">
        <f>+SUMIFS(Tabla1[cantidad],Tabla1[articulo],C2123,Tabla1[id_item_bodega2],A2123,Tabla1[GRUPO],COMP!B1722)</f>
        <v>0</v>
      </c>
      <c r="F2123">
        <f>+SUMIFS('INV. EDADES'!F:F,'INV. EDADES'!I:I,A2123,'INV. EDADES'!G:G,C2123)</f>
        <v>0</v>
      </c>
      <c r="G2123">
        <f t="shared" si="66"/>
        <v>0</v>
      </c>
      <c r="H2123" s="22">
        <f t="shared" si="67"/>
        <v>0</v>
      </c>
    </row>
    <row r="2124" spans="1:8">
      <c r="A2124" t="s">
        <v>471</v>
      </c>
      <c r="B2124" t="s">
        <v>490</v>
      </c>
      <c r="C2124">
        <v>10203</v>
      </c>
      <c r="D2124" t="s">
        <v>29</v>
      </c>
      <c r="E2124">
        <f>+SUMIFS(Tabla1[cantidad],Tabla1[articulo],C2124,Tabla1[id_item_bodega2],A2124,Tabla1[GRUPO],COMP!B1723)</f>
        <v>0</v>
      </c>
      <c r="F2124">
        <f>+SUMIFS('INV. EDADES'!F:F,'INV. EDADES'!I:I,A2124,'INV. EDADES'!G:G,C2124)</f>
        <v>0</v>
      </c>
      <c r="G2124">
        <f t="shared" si="66"/>
        <v>0</v>
      </c>
      <c r="H2124" s="22">
        <f t="shared" si="67"/>
        <v>0</v>
      </c>
    </row>
    <row r="2125" spans="1:8">
      <c r="A2125" t="s">
        <v>471</v>
      </c>
      <c r="B2125" t="s">
        <v>490</v>
      </c>
      <c r="C2125">
        <v>12370</v>
      </c>
      <c r="D2125" t="s">
        <v>64</v>
      </c>
      <c r="E2125">
        <f>+SUMIFS(Tabla1[cantidad],Tabla1[articulo],C2125,Tabla1[id_item_bodega2],A2125,Tabla1[GRUPO],COMP!B1724)</f>
        <v>0</v>
      </c>
      <c r="F2125">
        <f>+SUMIFS('INV. EDADES'!F:F,'INV. EDADES'!I:I,A2125,'INV. EDADES'!G:G,C2125)</f>
        <v>0</v>
      </c>
      <c r="G2125">
        <f t="shared" si="66"/>
        <v>0</v>
      </c>
      <c r="H2125" s="22">
        <f t="shared" si="67"/>
        <v>0</v>
      </c>
    </row>
    <row r="2126" spans="1:8">
      <c r="A2126" t="s">
        <v>471</v>
      </c>
      <c r="B2126" t="s">
        <v>490</v>
      </c>
      <c r="C2126">
        <v>52377</v>
      </c>
      <c r="D2126" t="s">
        <v>134</v>
      </c>
      <c r="E2126">
        <f>+SUMIFS(Tabla1[cantidad],Tabla1[articulo],C2126,Tabla1[id_item_bodega2],A2126,Tabla1[GRUPO],COMP!B1725)</f>
        <v>0</v>
      </c>
      <c r="F2126">
        <f>+SUMIFS('INV. EDADES'!F:F,'INV. EDADES'!I:I,A2126,'INV. EDADES'!G:G,C2126)</f>
        <v>0</v>
      </c>
      <c r="G2126">
        <f t="shared" si="66"/>
        <v>0</v>
      </c>
      <c r="H2126" s="22">
        <f t="shared" si="67"/>
        <v>0</v>
      </c>
    </row>
    <row r="2127" spans="1:8">
      <c r="A2127" t="s">
        <v>471</v>
      </c>
      <c r="B2127" t="s">
        <v>490</v>
      </c>
      <c r="C2127">
        <v>10306</v>
      </c>
      <c r="D2127" t="s">
        <v>226</v>
      </c>
      <c r="E2127">
        <f>+SUMIFS(Tabla1[cantidad],Tabla1[articulo],C2127,Tabla1[id_item_bodega2],A2127,Tabla1[GRUPO],COMP!B1726)</f>
        <v>0</v>
      </c>
      <c r="F2127">
        <f>+SUMIFS('INV. EDADES'!F:F,'INV. EDADES'!I:I,A2127,'INV. EDADES'!G:G,C2127)</f>
        <v>0</v>
      </c>
      <c r="G2127">
        <f t="shared" si="66"/>
        <v>0</v>
      </c>
      <c r="H2127" s="22">
        <f t="shared" si="67"/>
        <v>0</v>
      </c>
    </row>
    <row r="2128" spans="1:8">
      <c r="A2128" t="s">
        <v>471</v>
      </c>
      <c r="B2128" t="s">
        <v>490</v>
      </c>
      <c r="C2128">
        <v>10311</v>
      </c>
      <c r="D2128" t="s">
        <v>467</v>
      </c>
      <c r="E2128">
        <f>+SUMIFS(Tabla1[cantidad],Tabla1[articulo],C2128,Tabla1[id_item_bodega2],A2128,Tabla1[GRUPO],COMP!B1727)</f>
        <v>0</v>
      </c>
      <c r="F2128">
        <f>+SUMIFS('INV. EDADES'!F:F,'INV. EDADES'!I:I,A2128,'INV. EDADES'!G:G,C2128)</f>
        <v>0</v>
      </c>
      <c r="G2128">
        <f t="shared" si="66"/>
        <v>0</v>
      </c>
      <c r="H2128" s="22">
        <f t="shared" si="67"/>
        <v>0</v>
      </c>
    </row>
    <row r="2129" spans="1:8">
      <c r="A2129" t="s">
        <v>471</v>
      </c>
      <c r="B2129" t="s">
        <v>490</v>
      </c>
      <c r="C2129">
        <v>13359</v>
      </c>
      <c r="D2129" t="s">
        <v>468</v>
      </c>
      <c r="E2129">
        <f>+SUMIFS(Tabla1[cantidad],Tabla1[articulo],C2129,Tabla1[id_item_bodega2],A2129,Tabla1[GRUPO],COMP!B1729)</f>
        <v>0</v>
      </c>
      <c r="F2129">
        <f>+SUMIFS('INV. EDADES'!F:F,'INV. EDADES'!I:I,A2129,'INV. EDADES'!G:G,C2129)</f>
        <v>0</v>
      </c>
      <c r="G2129">
        <f t="shared" si="66"/>
        <v>0</v>
      </c>
      <c r="H2129" s="22">
        <f t="shared" si="67"/>
        <v>0</v>
      </c>
    </row>
    <row r="2130" spans="1:8">
      <c r="A2130" t="s">
        <v>471</v>
      </c>
      <c r="B2130" t="s">
        <v>490</v>
      </c>
      <c r="C2130">
        <v>13503</v>
      </c>
      <c r="D2130" t="s">
        <v>470</v>
      </c>
      <c r="E2130">
        <f>+SUMIFS(Tabla1[cantidad],Tabla1[articulo],C2130,Tabla1[id_item_bodega2],A2130,Tabla1[GRUPO],COMP!B1730)</f>
        <v>0</v>
      </c>
      <c r="F2130">
        <f>+SUMIFS('INV. EDADES'!F:F,'INV. EDADES'!I:I,A2130,'INV. EDADES'!G:G,C2130)</f>
        <v>0</v>
      </c>
      <c r="G2130">
        <f t="shared" si="66"/>
        <v>0</v>
      </c>
      <c r="H2130" s="22">
        <f t="shared" si="67"/>
        <v>0</v>
      </c>
    </row>
    <row r="2131" spans="1:8">
      <c r="A2131" t="s">
        <v>471</v>
      </c>
      <c r="B2131" t="s">
        <v>490</v>
      </c>
      <c r="C2131">
        <v>13403</v>
      </c>
      <c r="D2131" t="s">
        <v>428</v>
      </c>
      <c r="E2131">
        <f>+SUMIFS(Tabla1[cantidad],Tabla1[articulo],C2131,Tabla1[id_item_bodega2],A2131,Tabla1[GRUPO],COMP!B1731)</f>
        <v>0</v>
      </c>
      <c r="F2131">
        <f>+SUMIFS('INV. EDADES'!F:F,'INV. EDADES'!I:I,A2131,'INV. EDADES'!G:G,C2131)</f>
        <v>0</v>
      </c>
      <c r="G2131">
        <f t="shared" si="66"/>
        <v>0</v>
      </c>
      <c r="H2131" s="22">
        <f t="shared" si="67"/>
        <v>0</v>
      </c>
    </row>
    <row r="2132" spans="1:8">
      <c r="A2132" t="s">
        <v>471</v>
      </c>
      <c r="B2132" t="s">
        <v>490</v>
      </c>
      <c r="C2132">
        <v>10101</v>
      </c>
      <c r="D2132" t="s">
        <v>536</v>
      </c>
      <c r="E2132">
        <f>+SUMIFS(Tabla1[cantidad],Tabla1[articulo],C2132,Tabla1[id_item_bodega2],A2132,Tabla1[GRUPO],COMP!B1732)</f>
        <v>0</v>
      </c>
      <c r="F2132">
        <f>+SUMIFS('INV. EDADES'!F:F,'INV. EDADES'!I:I,A2132,'INV. EDADES'!G:G,C2132)</f>
        <v>0</v>
      </c>
      <c r="G2132">
        <f t="shared" si="66"/>
        <v>0</v>
      </c>
      <c r="H2132" s="22">
        <f t="shared" si="67"/>
        <v>0</v>
      </c>
    </row>
    <row r="2133" spans="1:8">
      <c r="A2133" t="s">
        <v>471</v>
      </c>
      <c r="B2133" t="s">
        <v>490</v>
      </c>
      <c r="C2133">
        <v>10201</v>
      </c>
      <c r="D2133" t="s">
        <v>27</v>
      </c>
      <c r="E2133">
        <f>+SUMIFS(Tabla1[cantidad],Tabla1[articulo],C2133,Tabla1[id_item_bodega2],A2133,Tabla1[GRUPO],COMP!B1733)</f>
        <v>0</v>
      </c>
      <c r="F2133">
        <f>+SUMIFS('INV. EDADES'!F:F,'INV. EDADES'!I:I,A2133,'INV. EDADES'!G:G,C2133)</f>
        <v>0</v>
      </c>
      <c r="G2133">
        <f t="shared" si="66"/>
        <v>0</v>
      </c>
      <c r="H2133" s="22">
        <f t="shared" si="67"/>
        <v>0</v>
      </c>
    </row>
    <row r="2134" spans="1:8">
      <c r="A2134" t="s">
        <v>471</v>
      </c>
      <c r="B2134" t="s">
        <v>490</v>
      </c>
      <c r="C2134">
        <v>73501</v>
      </c>
      <c r="D2134" t="s">
        <v>425</v>
      </c>
      <c r="E2134">
        <f>+SUMIFS(Tabla1[cantidad],Tabla1[articulo],C2134,Tabla1[id_item_bodega2],A2134,Tabla1[GRUPO],COMP!B1734)</f>
        <v>0</v>
      </c>
      <c r="F2134">
        <f>+SUMIFS('INV. EDADES'!F:F,'INV. EDADES'!I:I,A2134,'INV. EDADES'!G:G,C2134)</f>
        <v>0</v>
      </c>
      <c r="G2134">
        <f t="shared" si="66"/>
        <v>0</v>
      </c>
      <c r="H2134" s="22">
        <f t="shared" si="67"/>
        <v>0</v>
      </c>
    </row>
    <row r="2135" spans="1:8">
      <c r="A2135" t="s">
        <v>471</v>
      </c>
      <c r="B2135" t="s">
        <v>490</v>
      </c>
      <c r="C2135">
        <v>76501</v>
      </c>
      <c r="D2135" t="s">
        <v>589</v>
      </c>
      <c r="E2135">
        <f>+SUMIFS(Tabla1[cantidad],Tabla1[articulo],C2135,Tabla1[id_item_bodega2],A2135,Tabla1[GRUPO],COMP!B1735)</f>
        <v>0</v>
      </c>
      <c r="F2135">
        <f>+SUMIFS('INV. EDADES'!F:F,'INV. EDADES'!I:I,A2135,'INV. EDADES'!G:G,C2135)</f>
        <v>0</v>
      </c>
      <c r="G2135">
        <f t="shared" si="66"/>
        <v>0</v>
      </c>
      <c r="H2135" s="22">
        <f t="shared" si="67"/>
        <v>0</v>
      </c>
    </row>
    <row r="2136" spans="1:8">
      <c r="A2136" t="s">
        <v>471</v>
      </c>
      <c r="B2136" t="s">
        <v>490</v>
      </c>
      <c r="C2136">
        <v>76601</v>
      </c>
      <c r="D2136" t="s">
        <v>590</v>
      </c>
      <c r="E2136">
        <f>+SUMIFS(Tabla1[cantidad],Tabla1[articulo],C2136,Tabla1[id_item_bodega2],A2136,Tabla1[GRUPO],COMP!B1736)</f>
        <v>0</v>
      </c>
      <c r="F2136">
        <f>+SUMIFS('INV. EDADES'!F:F,'INV. EDADES'!I:I,A2136,'INV. EDADES'!G:G,C2136)</f>
        <v>0</v>
      </c>
      <c r="G2136">
        <f t="shared" si="66"/>
        <v>0</v>
      </c>
      <c r="H2136" s="22">
        <f t="shared" si="67"/>
        <v>0</v>
      </c>
    </row>
    <row r="2137" spans="1:8">
      <c r="A2137" t="s">
        <v>471</v>
      </c>
      <c r="B2137" t="s">
        <v>490</v>
      </c>
      <c r="C2137">
        <v>76701</v>
      </c>
      <c r="D2137" t="s">
        <v>588</v>
      </c>
      <c r="E2137">
        <f>+SUMIFS(Tabla1[cantidad],Tabla1[articulo],C2137,Tabla1[id_item_bodega2],A2137,Tabla1[GRUPO],COMP!B1737)</f>
        <v>0</v>
      </c>
      <c r="F2137">
        <f>+SUMIFS('INV. EDADES'!F:F,'INV. EDADES'!I:I,A2137,'INV. EDADES'!G:G,C2137)</f>
        <v>0</v>
      </c>
      <c r="G2137">
        <f t="shared" si="66"/>
        <v>0</v>
      </c>
      <c r="H2137" s="22">
        <f t="shared" si="67"/>
        <v>0</v>
      </c>
    </row>
    <row r="2138" spans="1:8">
      <c r="A2138" t="s">
        <v>471</v>
      </c>
      <c r="B2138" t="s">
        <v>490</v>
      </c>
      <c r="C2138">
        <v>77101</v>
      </c>
      <c r="D2138" t="s">
        <v>567</v>
      </c>
      <c r="E2138">
        <f>+SUMIFS(Tabla1[cantidad],Tabla1[articulo],C2138,Tabla1[id_item_bodega2],A2138,Tabla1[GRUPO],COMP!B1738)</f>
        <v>0</v>
      </c>
      <c r="F2138">
        <f>+SUMIFS('INV. EDADES'!F:F,'INV. EDADES'!I:I,A2138,'INV. EDADES'!G:G,C2138)</f>
        <v>0</v>
      </c>
      <c r="G2138">
        <f t="shared" si="66"/>
        <v>0</v>
      </c>
      <c r="H2138" s="22">
        <f t="shared" si="67"/>
        <v>0</v>
      </c>
    </row>
    <row r="2139" spans="1:8">
      <c r="A2139" t="s">
        <v>471</v>
      </c>
      <c r="B2139" t="s">
        <v>490</v>
      </c>
      <c r="C2139">
        <v>78001</v>
      </c>
      <c r="D2139" t="s">
        <v>571</v>
      </c>
      <c r="E2139">
        <f>+SUMIFS(Tabla1[cantidad],Tabla1[articulo],C2139,Tabla1[id_item_bodega2],A2139,Tabla1[GRUPO],COMP!B1739)</f>
        <v>0</v>
      </c>
      <c r="F2139">
        <f>+SUMIFS('INV. EDADES'!F:F,'INV. EDADES'!I:I,A2139,'INV. EDADES'!G:G,C2139)</f>
        <v>0</v>
      </c>
      <c r="G2139">
        <f t="shared" si="66"/>
        <v>0</v>
      </c>
      <c r="H2139" s="22">
        <f t="shared" si="67"/>
        <v>0</v>
      </c>
    </row>
    <row r="2140" spans="1:8">
      <c r="A2140" t="s">
        <v>471</v>
      </c>
      <c r="B2140" t="s">
        <v>490</v>
      </c>
      <c r="C2140">
        <v>10369</v>
      </c>
      <c r="D2140" t="s">
        <v>61</v>
      </c>
      <c r="E2140">
        <f>+SUMIFS(Tabla1[cantidad],Tabla1[articulo],C2140,Tabla1[id_item_bodega2],A2140,Tabla1[GRUPO],COMP!B1740)</f>
        <v>0</v>
      </c>
      <c r="F2140">
        <f>+SUMIFS('INV. EDADES'!F:F,'INV. EDADES'!I:I,A2140,'INV. EDADES'!G:G,C2140)</f>
        <v>0</v>
      </c>
      <c r="G2140">
        <f t="shared" si="66"/>
        <v>0</v>
      </c>
      <c r="H2140" s="22">
        <f t="shared" si="67"/>
        <v>0</v>
      </c>
    </row>
    <row r="2141" spans="1:8">
      <c r="A2141" t="s">
        <v>471</v>
      </c>
      <c r="B2141" t="s">
        <v>490</v>
      </c>
      <c r="C2141">
        <v>12270</v>
      </c>
      <c r="D2141" t="s">
        <v>62</v>
      </c>
      <c r="E2141">
        <f>+SUMIFS(Tabla1[cantidad],Tabla1[articulo],C2141,Tabla1[id_item_bodega2],A2141,Tabla1[GRUPO],COMP!B1741)</f>
        <v>0</v>
      </c>
      <c r="F2141">
        <f>+SUMIFS('INV. EDADES'!F:F,'INV. EDADES'!I:I,A2141,'INV. EDADES'!G:G,C2141)</f>
        <v>0</v>
      </c>
      <c r="G2141">
        <f t="shared" si="66"/>
        <v>0</v>
      </c>
      <c r="H2141" s="22">
        <f t="shared" si="67"/>
        <v>0</v>
      </c>
    </row>
    <row r="2142" spans="1:8">
      <c r="A2142" t="s">
        <v>471</v>
      </c>
      <c r="B2142" t="s">
        <v>490</v>
      </c>
      <c r="C2142">
        <v>12480</v>
      </c>
      <c r="D2142" t="s">
        <v>67</v>
      </c>
      <c r="E2142">
        <f>+SUMIFS(Tabla1[cantidad],Tabla1[articulo],C2142,Tabla1[id_item_bodega2],A2142,Tabla1[GRUPO],COMP!B1742)</f>
        <v>0</v>
      </c>
      <c r="F2142">
        <f>+SUMIFS('INV. EDADES'!F:F,'INV. EDADES'!I:I,A2142,'INV. EDADES'!G:G,C2142)</f>
        <v>0</v>
      </c>
      <c r="G2142">
        <f t="shared" si="66"/>
        <v>0</v>
      </c>
      <c r="H2142" s="22">
        <f t="shared" si="67"/>
        <v>0</v>
      </c>
    </row>
    <row r="2143" spans="1:8">
      <c r="A2143" t="s">
        <v>471</v>
      </c>
      <c r="B2143" t="s">
        <v>490</v>
      </c>
      <c r="C2143">
        <v>14459</v>
      </c>
      <c r="D2143" t="s">
        <v>68</v>
      </c>
      <c r="E2143">
        <f>+SUMIFS(Tabla1[cantidad],Tabla1[articulo],C2143,Tabla1[id_item_bodega2],A2143,Tabla1[GRUPO],COMP!B1743)</f>
        <v>0</v>
      </c>
      <c r="F2143">
        <f>+SUMIFS('INV. EDADES'!F:F,'INV. EDADES'!I:I,A2143,'INV. EDADES'!G:G,C2143)</f>
        <v>0</v>
      </c>
      <c r="G2143">
        <f t="shared" si="66"/>
        <v>0</v>
      </c>
      <c r="H2143" s="22">
        <f t="shared" si="67"/>
        <v>0</v>
      </c>
    </row>
    <row r="2144" spans="1:8">
      <c r="A2144" t="s">
        <v>471</v>
      </c>
      <c r="B2144" t="s">
        <v>490</v>
      </c>
      <c r="C2144">
        <v>14311</v>
      </c>
      <c r="D2144" t="s">
        <v>45</v>
      </c>
      <c r="E2144">
        <f>+SUMIFS(Tabla1[cantidad],Tabla1[articulo],C2144,Tabla1[id_item_bodega2],A2144,Tabla1[GRUPO],COMP!B1744)</f>
        <v>0</v>
      </c>
      <c r="F2144">
        <f>+SUMIFS('INV. EDADES'!F:F,'INV. EDADES'!I:I,A2144,'INV. EDADES'!G:G,C2144)</f>
        <v>0</v>
      </c>
      <c r="G2144">
        <f t="shared" si="66"/>
        <v>0</v>
      </c>
      <c r="H2144" s="22">
        <f t="shared" si="67"/>
        <v>0</v>
      </c>
    </row>
    <row r="2145" spans="1:8">
      <c r="A2145" t="s">
        <v>471</v>
      </c>
      <c r="B2145" t="s">
        <v>490</v>
      </c>
      <c r="C2145">
        <v>10410</v>
      </c>
      <c r="D2145" t="s">
        <v>452</v>
      </c>
      <c r="E2145">
        <f>+SUMIFS(Tabla1[cantidad],Tabla1[articulo],C2145,Tabla1[id_item_bodega2],A2145,Tabla1[GRUPO],COMP!B1745)</f>
        <v>0</v>
      </c>
      <c r="F2145">
        <f>+SUMIFS('INV. EDADES'!F:F,'INV. EDADES'!I:I,A2145,'INV. EDADES'!G:G,C2145)</f>
        <v>0</v>
      </c>
      <c r="G2145">
        <f t="shared" si="66"/>
        <v>0</v>
      </c>
      <c r="H2145" s="22">
        <f t="shared" si="67"/>
        <v>0</v>
      </c>
    </row>
    <row r="2146" spans="1:8">
      <c r="A2146" t="s">
        <v>471</v>
      </c>
      <c r="B2146" t="s">
        <v>490</v>
      </c>
      <c r="C2146">
        <v>10268</v>
      </c>
      <c r="D2146" t="s">
        <v>427</v>
      </c>
      <c r="E2146">
        <f>+SUMIFS(Tabla1[cantidad],Tabla1[articulo],C2146,Tabla1[id_item_bodega2],A2146,Tabla1[GRUPO],COMP!B1746)</f>
        <v>0</v>
      </c>
      <c r="F2146">
        <f>+SUMIFS('INV. EDADES'!F:F,'INV. EDADES'!I:I,A2146,'INV. EDADES'!G:G,C2146)</f>
        <v>0</v>
      </c>
      <c r="G2146">
        <f t="shared" si="66"/>
        <v>0</v>
      </c>
      <c r="H2146" s="22">
        <f t="shared" si="67"/>
        <v>0</v>
      </c>
    </row>
    <row r="2147" spans="1:8">
      <c r="A2147" t="s">
        <v>471</v>
      </c>
      <c r="B2147" t="s">
        <v>490</v>
      </c>
      <c r="C2147">
        <v>14348</v>
      </c>
      <c r="D2147" t="s">
        <v>46</v>
      </c>
      <c r="E2147">
        <f>+SUMIFS(Tabla1[cantidad],Tabla1[articulo],C2147,Tabla1[id_item_bodega2],A2147,Tabla1[GRUPO],COMP!B1747)</f>
        <v>0</v>
      </c>
      <c r="F2147">
        <f>+SUMIFS('INV. EDADES'!F:F,'INV. EDADES'!I:I,A2147,'INV. EDADES'!G:G,C2147)</f>
        <v>0</v>
      </c>
      <c r="G2147">
        <f t="shared" si="66"/>
        <v>0</v>
      </c>
      <c r="H2147" s="22">
        <f t="shared" si="67"/>
        <v>0</v>
      </c>
    </row>
    <row r="2148" spans="1:8">
      <c r="A2148" t="s">
        <v>471</v>
      </c>
      <c r="B2148" t="s">
        <v>490</v>
      </c>
      <c r="C2148">
        <v>10503</v>
      </c>
      <c r="D2148" t="s">
        <v>487</v>
      </c>
      <c r="E2148">
        <f>+SUMIFS(Tabla1[cantidad],Tabla1[articulo],C2148,Tabla1[id_item_bodega2],A2148,Tabla1[GRUPO],COMP!B1748)</f>
        <v>0</v>
      </c>
      <c r="F2148">
        <f>+SUMIFS('INV. EDADES'!F:F,'INV. EDADES'!I:I,A2148,'INV. EDADES'!G:G,C2148)</f>
        <v>0</v>
      </c>
      <c r="G2148">
        <f t="shared" si="66"/>
        <v>0</v>
      </c>
      <c r="H2148" s="22">
        <f t="shared" si="67"/>
        <v>0</v>
      </c>
    </row>
    <row r="2149" spans="1:8">
      <c r="A2149" t="s">
        <v>471</v>
      </c>
      <c r="B2149" t="s">
        <v>490</v>
      </c>
      <c r="C2149">
        <v>12306</v>
      </c>
      <c r="D2149" t="s">
        <v>579</v>
      </c>
      <c r="E2149">
        <f>+SUMIFS(Tabla1[cantidad],Tabla1[articulo],C2149,Tabla1[id_item_bodega2],A2149,Tabla1[GRUPO],COMP!B1750)</f>
        <v>0</v>
      </c>
      <c r="F2149">
        <f>+SUMIFS('INV. EDADES'!F:F,'INV. EDADES'!I:I,A2149,'INV. EDADES'!G:G,C2149)</f>
        <v>0</v>
      </c>
      <c r="G2149">
        <f t="shared" si="66"/>
        <v>0</v>
      </c>
      <c r="H2149" s="22">
        <f t="shared" si="67"/>
        <v>0</v>
      </c>
    </row>
    <row r="2150" spans="1:8">
      <c r="A2150" t="s">
        <v>471</v>
      </c>
      <c r="B2150" t="s">
        <v>490</v>
      </c>
      <c r="C2150">
        <v>12347</v>
      </c>
      <c r="D2150" t="s">
        <v>74</v>
      </c>
      <c r="E2150">
        <f>+SUMIFS(Tabla1[cantidad],Tabla1[articulo],C2150,Tabla1[id_item_bodega2],A2150,Tabla1[GRUPO],COMP!B1751)</f>
        <v>0</v>
      </c>
      <c r="F2150">
        <f>+SUMIFS('INV. EDADES'!F:F,'INV. EDADES'!I:I,A2150,'INV. EDADES'!G:G,C2150)</f>
        <v>0</v>
      </c>
      <c r="G2150">
        <f t="shared" si="66"/>
        <v>0</v>
      </c>
      <c r="H2150" s="22">
        <f t="shared" si="67"/>
        <v>0</v>
      </c>
    </row>
    <row r="2151" spans="1:8">
      <c r="A2151" t="s">
        <v>471</v>
      </c>
      <c r="B2151" t="s">
        <v>490</v>
      </c>
      <c r="C2151">
        <v>13311</v>
      </c>
      <c r="D2151" t="s">
        <v>580</v>
      </c>
      <c r="E2151">
        <f>+SUMIFS(Tabla1[cantidad],Tabla1[articulo],C2151,Tabla1[id_item_bodega2],A2151,Tabla1[GRUPO],COMP!B1752)</f>
        <v>0</v>
      </c>
      <c r="F2151">
        <f>+SUMIFS('INV. EDADES'!F:F,'INV. EDADES'!I:I,A2151,'INV. EDADES'!G:G,C2151)</f>
        <v>0</v>
      </c>
      <c r="G2151">
        <f t="shared" si="66"/>
        <v>0</v>
      </c>
      <c r="H2151" s="22">
        <f t="shared" si="67"/>
        <v>0</v>
      </c>
    </row>
    <row r="2152" spans="1:8">
      <c r="A2152" t="s">
        <v>471</v>
      </c>
      <c r="B2152" t="s">
        <v>490</v>
      </c>
      <c r="C2152">
        <v>10305</v>
      </c>
      <c r="D2152" t="s">
        <v>537</v>
      </c>
      <c r="E2152">
        <f>+SUMIFS(Tabla1[cantidad],Tabla1[articulo],C2152,Tabla1[id_item_bodega2],A2152,Tabla1[GRUPO],COMP!B1753)</f>
        <v>0</v>
      </c>
      <c r="F2152">
        <f>+SUMIFS('INV. EDADES'!F:F,'INV. EDADES'!I:I,A2152,'INV. EDADES'!G:G,C2152)</f>
        <v>0</v>
      </c>
      <c r="G2152">
        <f t="shared" si="66"/>
        <v>0</v>
      </c>
      <c r="H2152" s="22">
        <f t="shared" si="67"/>
        <v>0</v>
      </c>
    </row>
    <row r="2153" spans="1:8">
      <c r="A2153" t="s">
        <v>471</v>
      </c>
      <c r="B2153" t="s">
        <v>490</v>
      </c>
      <c r="C2153">
        <v>10389</v>
      </c>
      <c r="D2153" t="s">
        <v>71</v>
      </c>
      <c r="E2153">
        <f>+SUMIFS(Tabla1[cantidad],Tabla1[articulo],C2153,Tabla1[id_item_bodega2],A2153,Tabla1[GRUPO],COMP!B1754)</f>
        <v>0</v>
      </c>
      <c r="F2153">
        <f>+SUMIFS('INV. EDADES'!F:F,'INV. EDADES'!I:I,A2153,'INV. EDADES'!G:G,C2153)</f>
        <v>0</v>
      </c>
      <c r="G2153">
        <f t="shared" si="66"/>
        <v>0</v>
      </c>
      <c r="H2153" s="22">
        <f t="shared" si="67"/>
        <v>0</v>
      </c>
    </row>
    <row r="2154" spans="1:8">
      <c r="A2154" t="s">
        <v>471</v>
      </c>
      <c r="B2154" t="s">
        <v>490</v>
      </c>
      <c r="C2154">
        <v>10405</v>
      </c>
      <c r="D2154" t="s">
        <v>542</v>
      </c>
      <c r="E2154">
        <f>+SUMIFS(Tabla1[cantidad],Tabla1[articulo],C2154,Tabla1[id_item_bodega2],A2154,Tabla1[GRUPO],COMP!B1755)</f>
        <v>0</v>
      </c>
      <c r="F2154">
        <f>+SUMIFS('INV. EDADES'!F:F,'INV. EDADES'!I:I,A2154,'INV. EDADES'!G:G,C2154)</f>
        <v>0</v>
      </c>
      <c r="G2154">
        <f t="shared" si="66"/>
        <v>0</v>
      </c>
      <c r="H2154" s="22">
        <f t="shared" si="67"/>
        <v>0</v>
      </c>
    </row>
    <row r="2155" spans="1:8">
      <c r="A2155" t="s">
        <v>471</v>
      </c>
      <c r="B2155" t="s">
        <v>490</v>
      </c>
      <c r="C2155">
        <v>10490</v>
      </c>
      <c r="D2155" t="s">
        <v>476</v>
      </c>
      <c r="E2155">
        <f>+SUMIFS(Tabla1[cantidad],Tabla1[articulo],C2155,Tabla1[id_item_bodega2],A2155,Tabla1[GRUPO],COMP!B1756)</f>
        <v>0</v>
      </c>
      <c r="F2155">
        <f>+SUMIFS('INV. EDADES'!F:F,'INV. EDADES'!I:I,A2155,'INV. EDADES'!G:G,C2155)</f>
        <v>0</v>
      </c>
      <c r="G2155">
        <f t="shared" si="66"/>
        <v>0</v>
      </c>
      <c r="H2155" s="22">
        <f t="shared" si="67"/>
        <v>0</v>
      </c>
    </row>
    <row r="2156" spans="1:8">
      <c r="A2156" t="s">
        <v>471</v>
      </c>
      <c r="B2156" t="s">
        <v>490</v>
      </c>
      <c r="C2156">
        <v>10488</v>
      </c>
      <c r="D2156" t="s">
        <v>607</v>
      </c>
      <c r="E2156">
        <f>+SUMIFS(Tabla1[cantidad],Tabla1[articulo],C2156,Tabla1[id_item_bodega2],A2156,Tabla1[GRUPO],COMP!B1757)</f>
        <v>0</v>
      </c>
      <c r="F2156">
        <f>+SUMIFS('INV. EDADES'!F:F,'INV. EDADES'!I:I,A2156,'INV. EDADES'!G:G,C2156)</f>
        <v>0</v>
      </c>
      <c r="G2156">
        <f t="shared" si="66"/>
        <v>0</v>
      </c>
      <c r="H2156" s="22">
        <f t="shared" si="67"/>
        <v>0</v>
      </c>
    </row>
    <row r="2157" spans="1:8">
      <c r="A2157" t="s">
        <v>471</v>
      </c>
      <c r="B2157" t="s">
        <v>490</v>
      </c>
      <c r="C2157">
        <v>10312</v>
      </c>
      <c r="D2157" t="s">
        <v>540</v>
      </c>
      <c r="E2157">
        <f>+SUMIFS(Tabla1[cantidad],Tabla1[articulo],C2157,Tabla1[id_item_bodega2],A2157,Tabla1[GRUPO],COMP!B1758)</f>
        <v>0</v>
      </c>
      <c r="F2157">
        <f>+SUMIFS('INV. EDADES'!F:F,'INV. EDADES'!I:I,A2157,'INV. EDADES'!G:G,C2157)</f>
        <v>0</v>
      </c>
      <c r="G2157">
        <f t="shared" si="66"/>
        <v>0</v>
      </c>
      <c r="H2157" s="22">
        <f t="shared" si="67"/>
        <v>0</v>
      </c>
    </row>
    <row r="2158" spans="1:8">
      <c r="A2158" t="s">
        <v>471</v>
      </c>
      <c r="B2158" t="s">
        <v>490</v>
      </c>
      <c r="C2158">
        <v>10589</v>
      </c>
      <c r="D2158" t="s">
        <v>73</v>
      </c>
      <c r="E2158">
        <f>+SUMIFS(Tabla1[cantidad],Tabla1[articulo],C2158,Tabla1[id_item_bodega2],A2158,Tabla1[GRUPO],COMP!B1759)</f>
        <v>0</v>
      </c>
      <c r="F2158">
        <f>+SUMIFS('INV. EDADES'!F:F,'INV. EDADES'!I:I,A2158,'INV. EDADES'!G:G,C2158)</f>
        <v>0</v>
      </c>
      <c r="G2158">
        <f t="shared" si="66"/>
        <v>0</v>
      </c>
      <c r="H2158" s="22">
        <f t="shared" si="67"/>
        <v>0</v>
      </c>
    </row>
    <row r="2159" spans="1:8">
      <c r="A2159" t="s">
        <v>471</v>
      </c>
      <c r="B2159" t="s">
        <v>490</v>
      </c>
      <c r="C2159">
        <v>10580</v>
      </c>
      <c r="D2159" t="s">
        <v>548</v>
      </c>
      <c r="E2159">
        <f>+SUMIFS(Tabla1[cantidad],Tabla1[articulo],C2159,Tabla1[id_item_bodega2],A2159,Tabla1[GRUPO],COMP!B1760)</f>
        <v>0</v>
      </c>
      <c r="F2159">
        <f>+SUMIFS('INV. EDADES'!F:F,'INV. EDADES'!I:I,A2159,'INV. EDADES'!G:G,C2159)</f>
        <v>0</v>
      </c>
      <c r="G2159">
        <f t="shared" si="66"/>
        <v>0</v>
      </c>
      <c r="H2159" s="22">
        <f t="shared" si="67"/>
        <v>0</v>
      </c>
    </row>
    <row r="2160" spans="1:8">
      <c r="A2160" t="s">
        <v>471</v>
      </c>
      <c r="B2160" t="s">
        <v>490</v>
      </c>
      <c r="C2160">
        <v>13380</v>
      </c>
      <c r="D2160" t="s">
        <v>534</v>
      </c>
      <c r="E2160">
        <f>+SUMIFS(Tabla1[cantidad],Tabla1[articulo],C2160,Tabla1[id_item_bodega2],A2160,Tabla1[GRUPO],COMP!B1761)</f>
        <v>0</v>
      </c>
      <c r="F2160">
        <f>+SUMIFS('INV. EDADES'!F:F,'INV. EDADES'!I:I,A2160,'INV. EDADES'!G:G,C2160)</f>
        <v>0</v>
      </c>
      <c r="G2160">
        <f t="shared" si="66"/>
        <v>0</v>
      </c>
      <c r="H2160" s="22">
        <f t="shared" si="67"/>
        <v>0</v>
      </c>
    </row>
    <row r="2161" spans="1:8">
      <c r="A2161" t="s">
        <v>471</v>
      </c>
      <c r="B2161" t="s">
        <v>490</v>
      </c>
      <c r="C2161">
        <v>13580</v>
      </c>
      <c r="D2161" t="s">
        <v>535</v>
      </c>
      <c r="E2161">
        <f>+SUMIFS(Tabla1[cantidad],Tabla1[articulo],C2161,Tabla1[id_item_bodega2],A2161,Tabla1[GRUPO],COMP!B1762)</f>
        <v>0</v>
      </c>
      <c r="F2161">
        <f>+SUMIFS('INV. EDADES'!F:F,'INV. EDADES'!I:I,A2161,'INV. EDADES'!G:G,C2161)</f>
        <v>0</v>
      </c>
      <c r="G2161">
        <f t="shared" si="66"/>
        <v>0</v>
      </c>
      <c r="H2161" s="22">
        <f t="shared" si="67"/>
        <v>0</v>
      </c>
    </row>
    <row r="2162" spans="1:8">
      <c r="A2162" t="s">
        <v>471</v>
      </c>
      <c r="B2162" t="s">
        <v>490</v>
      </c>
      <c r="C2162">
        <v>12360</v>
      </c>
      <c r="D2162" t="s">
        <v>584</v>
      </c>
      <c r="E2162">
        <f>+SUMIFS(Tabla1[cantidad],Tabla1[articulo],C2162,Tabla1[id_item_bodega2],A2162,Tabla1[GRUPO],COMP!B1763)</f>
        <v>0</v>
      </c>
      <c r="F2162">
        <f>+SUMIFS('INV. EDADES'!F:F,'INV. EDADES'!I:I,A2162,'INV. EDADES'!G:G,C2162)</f>
        <v>0</v>
      </c>
      <c r="G2162">
        <f t="shared" si="66"/>
        <v>0</v>
      </c>
      <c r="H2162" s="22">
        <f t="shared" si="67"/>
        <v>0</v>
      </c>
    </row>
    <row r="2163" spans="1:8">
      <c r="A2163" t="s">
        <v>471</v>
      </c>
      <c r="B2163" t="s">
        <v>490</v>
      </c>
      <c r="C2163">
        <v>12470</v>
      </c>
      <c r="D2163" t="s">
        <v>447</v>
      </c>
      <c r="E2163">
        <f>+SUMIFS(Tabla1[cantidad],Tabla1[articulo],C2163,Tabla1[id_item_bodega2],A2163,Tabla1[GRUPO],COMP!B1764)</f>
        <v>0</v>
      </c>
      <c r="F2163">
        <f>+SUMIFS('INV. EDADES'!F:F,'INV. EDADES'!I:I,A2163,'INV. EDADES'!G:G,C2163)</f>
        <v>0</v>
      </c>
      <c r="G2163">
        <f t="shared" si="66"/>
        <v>0</v>
      </c>
      <c r="H2163" s="22">
        <f t="shared" si="67"/>
        <v>0</v>
      </c>
    </row>
    <row r="2164" spans="1:8">
      <c r="A2164" t="s">
        <v>471</v>
      </c>
      <c r="B2164" t="s">
        <v>490</v>
      </c>
      <c r="C2164">
        <v>10489</v>
      </c>
      <c r="D2164" t="s">
        <v>546</v>
      </c>
      <c r="E2164">
        <f>+SUMIFS(Tabla1[cantidad],Tabla1[articulo],C2164,Tabla1[id_item_bodega2],A2164,Tabla1[GRUPO],COMP!B1765)</f>
        <v>0</v>
      </c>
      <c r="F2164">
        <f>+SUMIFS('INV. EDADES'!F:F,'INV. EDADES'!I:I,A2164,'INV. EDADES'!G:G,C2164)</f>
        <v>0</v>
      </c>
      <c r="G2164">
        <f t="shared" si="66"/>
        <v>0</v>
      </c>
      <c r="H2164" s="22">
        <f t="shared" si="67"/>
        <v>0</v>
      </c>
    </row>
    <row r="2165" spans="1:8">
      <c r="A2165" t="s">
        <v>471</v>
      </c>
      <c r="B2165" t="s">
        <v>490</v>
      </c>
      <c r="C2165">
        <v>10416</v>
      </c>
      <c r="D2165" t="s">
        <v>581</v>
      </c>
      <c r="E2165">
        <f>+SUMIFS(Tabla1[cantidad],Tabla1[articulo],C2165,Tabla1[id_item_bodega2],A2165,Tabla1[GRUPO],COMP!B1766)</f>
        <v>0</v>
      </c>
      <c r="F2165">
        <f>+SUMIFS('INV. EDADES'!F:F,'INV. EDADES'!I:I,A2165,'INV. EDADES'!G:G,C2165)</f>
        <v>0</v>
      </c>
      <c r="G2165">
        <f t="shared" si="66"/>
        <v>0</v>
      </c>
      <c r="H2165" s="22">
        <f t="shared" si="67"/>
        <v>0</v>
      </c>
    </row>
    <row r="2166" spans="1:8">
      <c r="A2166" t="s">
        <v>471</v>
      </c>
      <c r="B2166" t="s">
        <v>490</v>
      </c>
      <c r="C2166">
        <v>10367</v>
      </c>
      <c r="D2166" t="s">
        <v>606</v>
      </c>
      <c r="E2166">
        <f>+SUMIFS(Tabla1[cantidad],Tabla1[articulo],C2166,Tabla1[id_item_bodega2],A2166,Tabla1[GRUPO],COMP!B1767)</f>
        <v>0</v>
      </c>
      <c r="F2166">
        <f>+SUMIFS('INV. EDADES'!F:F,'INV. EDADES'!I:I,A2166,'INV. EDADES'!G:G,C2166)</f>
        <v>0</v>
      </c>
      <c r="G2166">
        <f t="shared" si="66"/>
        <v>0</v>
      </c>
      <c r="H2166" s="22">
        <f t="shared" si="67"/>
        <v>0</v>
      </c>
    </row>
    <row r="2167" spans="1:8">
      <c r="A2167" t="s">
        <v>471</v>
      </c>
      <c r="B2167" t="s">
        <v>490</v>
      </c>
      <c r="C2167">
        <v>10309</v>
      </c>
      <c r="D2167" t="s">
        <v>539</v>
      </c>
      <c r="E2167">
        <f>+SUMIFS(Tabla1[cantidad],Tabla1[articulo],C2167,Tabla1[id_item_bodega2],A2167,Tabla1[GRUPO],COMP!B1768)</f>
        <v>0</v>
      </c>
      <c r="F2167">
        <f>+SUMIFS('INV. EDADES'!F:F,'INV. EDADES'!I:I,A2167,'INV. EDADES'!G:G,C2167)</f>
        <v>0</v>
      </c>
      <c r="G2167">
        <f t="shared" si="66"/>
        <v>0</v>
      </c>
      <c r="H2167" s="22">
        <f t="shared" si="67"/>
        <v>0</v>
      </c>
    </row>
    <row r="2168" spans="1:8">
      <c r="A2168" t="s">
        <v>471</v>
      </c>
      <c r="B2168" t="s">
        <v>490</v>
      </c>
      <c r="C2168">
        <v>10388</v>
      </c>
      <c r="D2168" t="s">
        <v>541</v>
      </c>
      <c r="E2168">
        <f>+SUMIFS(Tabla1[cantidad],Tabla1[articulo],C2168,Tabla1[id_item_bodega2],A2168,Tabla1[GRUPO],COMP!B1769)</f>
        <v>0</v>
      </c>
      <c r="F2168">
        <f>+SUMIFS('INV. EDADES'!F:F,'INV. EDADES'!I:I,A2168,'INV. EDADES'!G:G,C2168)</f>
        <v>0</v>
      </c>
      <c r="G2168">
        <f t="shared" si="66"/>
        <v>0</v>
      </c>
      <c r="H2168" s="22">
        <f t="shared" si="67"/>
        <v>0</v>
      </c>
    </row>
    <row r="2169" spans="1:8">
      <c r="A2169" t="s">
        <v>471</v>
      </c>
      <c r="B2169" t="s">
        <v>490</v>
      </c>
      <c r="C2169">
        <v>10205</v>
      </c>
      <c r="D2169" t="s">
        <v>552</v>
      </c>
      <c r="E2169">
        <f>+SUMIFS(Tabla1[cantidad],Tabla1[articulo],C2169,Tabla1[id_item_bodega2],A2169,Tabla1[GRUPO],COMP!B1770)</f>
        <v>0</v>
      </c>
      <c r="F2169">
        <f>+SUMIFS('INV. EDADES'!F:F,'INV. EDADES'!I:I,A2169,'INV. EDADES'!G:G,C2169)</f>
        <v>0</v>
      </c>
      <c r="G2169">
        <f t="shared" si="66"/>
        <v>0</v>
      </c>
      <c r="H2169" s="22">
        <f t="shared" si="67"/>
        <v>0</v>
      </c>
    </row>
    <row r="2170" spans="1:8">
      <c r="A2170" t="s">
        <v>471</v>
      </c>
      <c r="B2170" t="s">
        <v>490</v>
      </c>
      <c r="C2170">
        <v>10307</v>
      </c>
      <c r="D2170" t="s">
        <v>538</v>
      </c>
      <c r="E2170">
        <f>+SUMIFS(Tabla1[cantidad],Tabla1[articulo],C2170,Tabla1[id_item_bodega2],A2170,Tabla1[GRUPO],COMP!B1771)</f>
        <v>0</v>
      </c>
      <c r="F2170">
        <f>+SUMIFS('INV. EDADES'!F:F,'INV. EDADES'!I:I,A2170,'INV. EDADES'!G:G,C2170)</f>
        <v>0</v>
      </c>
      <c r="G2170">
        <f t="shared" si="66"/>
        <v>0</v>
      </c>
      <c r="H2170" s="22">
        <f t="shared" si="67"/>
        <v>0</v>
      </c>
    </row>
    <row r="2171" spans="1:8">
      <c r="A2171" t="s">
        <v>471</v>
      </c>
      <c r="B2171" t="s">
        <v>490</v>
      </c>
      <c r="C2171">
        <v>10380</v>
      </c>
      <c r="D2171" t="s">
        <v>565</v>
      </c>
      <c r="E2171">
        <f>+SUMIFS(Tabla1[cantidad],Tabla1[articulo],C2171,Tabla1[id_item_bodega2],A2171,Tabla1[GRUPO],COMP!B1772)</f>
        <v>0</v>
      </c>
      <c r="F2171">
        <f>+SUMIFS('INV. EDADES'!F:F,'INV. EDADES'!I:I,A2171,'INV. EDADES'!G:G,C2171)</f>
        <v>0</v>
      </c>
      <c r="G2171">
        <f t="shared" si="66"/>
        <v>0</v>
      </c>
      <c r="H2171" s="22">
        <f t="shared" si="67"/>
        <v>0</v>
      </c>
    </row>
    <row r="2172" spans="1:8">
      <c r="A2172" t="s">
        <v>471</v>
      </c>
      <c r="B2172" t="s">
        <v>490</v>
      </c>
      <c r="C2172">
        <v>10409</v>
      </c>
      <c r="D2172" t="s">
        <v>566</v>
      </c>
      <c r="E2172">
        <f>+SUMIFS(Tabla1[cantidad],Tabla1[articulo],C2172,Tabla1[id_item_bodega2],A2172,Tabla1[GRUPO],COMP!B1773)</f>
        <v>0</v>
      </c>
      <c r="F2172">
        <f>+SUMIFS('INV. EDADES'!F:F,'INV. EDADES'!I:I,A2172,'INV. EDADES'!G:G,C2172)</f>
        <v>0</v>
      </c>
      <c r="G2172">
        <f t="shared" si="66"/>
        <v>0</v>
      </c>
      <c r="H2172" s="22">
        <f t="shared" si="67"/>
        <v>0</v>
      </c>
    </row>
    <row r="2173" spans="1:8">
      <c r="A2173" t="s">
        <v>471</v>
      </c>
      <c r="B2173" t="s">
        <v>490</v>
      </c>
      <c r="C2173">
        <v>10411</v>
      </c>
      <c r="D2173" t="s">
        <v>543</v>
      </c>
      <c r="E2173">
        <f>+SUMIFS(Tabla1[cantidad],Tabla1[articulo],C2173,Tabla1[id_item_bodega2],A2173,Tabla1[GRUPO],COMP!B1774)</f>
        <v>0</v>
      </c>
      <c r="F2173">
        <f>+SUMIFS('INV. EDADES'!F:F,'INV. EDADES'!I:I,A2173,'INV. EDADES'!G:G,C2173)</f>
        <v>0</v>
      </c>
      <c r="G2173">
        <f t="shared" si="66"/>
        <v>0</v>
      </c>
      <c r="H2173" s="22">
        <f t="shared" si="67"/>
        <v>0</v>
      </c>
    </row>
    <row r="2174" spans="1:8">
      <c r="A2174" t="s">
        <v>471</v>
      </c>
      <c r="B2174" t="s">
        <v>490</v>
      </c>
      <c r="C2174">
        <v>10511</v>
      </c>
      <c r="D2174" t="s">
        <v>547</v>
      </c>
      <c r="E2174">
        <f>+SUMIFS(Tabla1[cantidad],Tabla1[articulo],C2174,Tabla1[id_item_bodega2],A2174,Tabla1[GRUPO],COMP!B1775)</f>
        <v>0</v>
      </c>
      <c r="F2174">
        <f>+SUMIFS('INV. EDADES'!F:F,'INV. EDADES'!I:I,A2174,'INV. EDADES'!G:G,C2174)</f>
        <v>0</v>
      </c>
      <c r="G2174">
        <f t="shared" si="66"/>
        <v>0</v>
      </c>
      <c r="H2174" s="22">
        <f t="shared" si="67"/>
        <v>0</v>
      </c>
    </row>
    <row r="2175" spans="1:8">
      <c r="A2175" t="s">
        <v>471</v>
      </c>
      <c r="B2175" t="s">
        <v>490</v>
      </c>
      <c r="C2175">
        <v>10588</v>
      </c>
      <c r="D2175" t="s">
        <v>549</v>
      </c>
      <c r="E2175">
        <f>+SUMIFS(Tabla1[cantidad],Tabla1[articulo],C2175,Tabla1[id_item_bodega2],A2175,Tabla1[GRUPO],COMP!B1776)</f>
        <v>0</v>
      </c>
      <c r="F2175">
        <f>+SUMIFS('INV. EDADES'!F:F,'INV. EDADES'!I:I,A2175,'INV. EDADES'!G:G,C2175)</f>
        <v>0</v>
      </c>
      <c r="G2175">
        <f t="shared" si="66"/>
        <v>0</v>
      </c>
      <c r="H2175" s="22">
        <f t="shared" si="67"/>
        <v>0</v>
      </c>
    </row>
    <row r="2176" spans="1:8">
      <c r="A2176" t="s">
        <v>471</v>
      </c>
      <c r="B2176" t="s">
        <v>490</v>
      </c>
      <c r="C2176">
        <v>11301</v>
      </c>
      <c r="D2176" t="s">
        <v>550</v>
      </c>
      <c r="E2176">
        <f>+SUMIFS(Tabla1[cantidad],Tabla1[articulo],C2176,Tabla1[id_item_bodega2],A2176,Tabla1[GRUPO],COMP!B1777)</f>
        <v>0</v>
      </c>
      <c r="F2176">
        <f>+SUMIFS('INV. EDADES'!F:F,'INV. EDADES'!I:I,A2176,'INV. EDADES'!G:G,C2176)</f>
        <v>0</v>
      </c>
      <c r="G2176">
        <f t="shared" si="66"/>
        <v>0</v>
      </c>
      <c r="H2176" s="22">
        <f t="shared" si="67"/>
        <v>0</v>
      </c>
    </row>
    <row r="2177" spans="1:8">
      <c r="A2177" t="s">
        <v>471</v>
      </c>
      <c r="B2177" t="s">
        <v>490</v>
      </c>
      <c r="C2177">
        <v>11401</v>
      </c>
      <c r="D2177" t="s">
        <v>583</v>
      </c>
      <c r="E2177">
        <f>+SUMIFS(Tabla1[cantidad],Tabla1[articulo],C2177,Tabla1[id_item_bodega2],A2177,Tabla1[GRUPO],COMP!B1778)</f>
        <v>0</v>
      </c>
      <c r="F2177">
        <f>+SUMIFS('INV. EDADES'!F:F,'INV. EDADES'!I:I,A2177,'INV. EDADES'!G:G,C2177)</f>
        <v>0</v>
      </c>
      <c r="G2177">
        <f t="shared" si="66"/>
        <v>0</v>
      </c>
      <c r="H2177" s="22">
        <f t="shared" si="67"/>
        <v>0</v>
      </c>
    </row>
    <row r="2178" spans="1:8">
      <c r="A2178" t="s">
        <v>471</v>
      </c>
      <c r="B2178" t="s">
        <v>490</v>
      </c>
      <c r="C2178">
        <v>12301</v>
      </c>
      <c r="D2178" t="s">
        <v>578</v>
      </c>
      <c r="E2178">
        <f>+SUMIFS(Tabla1[cantidad],Tabla1[articulo],C2178,Tabla1[id_item_bodega2],A2178,Tabla1[GRUPO],COMP!B1779)</f>
        <v>0</v>
      </c>
      <c r="F2178">
        <f>+SUMIFS('INV. EDADES'!F:F,'INV. EDADES'!I:I,A2178,'INV. EDADES'!G:G,C2178)</f>
        <v>0</v>
      </c>
      <c r="G2178">
        <f t="shared" ref="G2178:G2241" si="68">+E2178-F2178</f>
        <v>0</v>
      </c>
      <c r="H2178" s="22">
        <f t="shared" ref="H2178:H2241" si="69">IFERROR(+G2178/E2178,0)</f>
        <v>0</v>
      </c>
    </row>
    <row r="2179" spans="1:8">
      <c r="A2179" t="s">
        <v>471</v>
      </c>
      <c r="B2179" t="s">
        <v>490</v>
      </c>
      <c r="C2179">
        <v>12460</v>
      </c>
      <c r="D2179" t="s">
        <v>585</v>
      </c>
      <c r="E2179">
        <f>+SUMIFS(Tabla1[cantidad],Tabla1[articulo],C2179,Tabla1[id_item_bodega2],A2179,Tabla1[GRUPO],COMP!B1780)</f>
        <v>0</v>
      </c>
      <c r="F2179">
        <f>+SUMIFS('INV. EDADES'!F:F,'INV. EDADES'!I:I,A2179,'INV. EDADES'!G:G,C2179)</f>
        <v>0</v>
      </c>
      <c r="G2179">
        <f t="shared" si="68"/>
        <v>0</v>
      </c>
      <c r="H2179" s="22">
        <f t="shared" si="69"/>
        <v>0</v>
      </c>
    </row>
    <row r="2180" spans="1:8">
      <c r="A2180" t="s">
        <v>471</v>
      </c>
      <c r="B2180" t="s">
        <v>490</v>
      </c>
      <c r="C2180">
        <v>13203</v>
      </c>
      <c r="D2180" t="s">
        <v>551</v>
      </c>
      <c r="E2180">
        <f>+SUMIFS(Tabla1[cantidad],Tabla1[articulo],C2180,Tabla1[id_item_bodega2],A2180,Tabla1[GRUPO],COMP!B1781)</f>
        <v>0</v>
      </c>
      <c r="F2180">
        <f>+SUMIFS('INV. EDADES'!F:F,'INV. EDADES'!I:I,A2180,'INV. EDADES'!G:G,C2180)</f>
        <v>0</v>
      </c>
      <c r="G2180">
        <f t="shared" si="68"/>
        <v>0</v>
      </c>
      <c r="H2180" s="22">
        <f t="shared" si="69"/>
        <v>0</v>
      </c>
    </row>
    <row r="2181" spans="1:8">
      <c r="A2181" t="s">
        <v>471</v>
      </c>
      <c r="B2181" t="s">
        <v>490</v>
      </c>
      <c r="C2181">
        <v>71901</v>
      </c>
      <c r="D2181" t="s">
        <v>47</v>
      </c>
      <c r="E2181">
        <f>+SUMIFS(Tabla1[cantidad],Tabla1[articulo],C2181,Tabla1[id_item_bodega2],A2181,Tabla1[GRUPO],COMP!B1782)</f>
        <v>0</v>
      </c>
      <c r="F2181">
        <f>+SUMIFS('INV. EDADES'!F:F,'INV. EDADES'!I:I,A2181,'INV. EDADES'!G:G,C2181)</f>
        <v>0</v>
      </c>
      <c r="G2181">
        <f t="shared" si="68"/>
        <v>0</v>
      </c>
      <c r="H2181" s="22">
        <f t="shared" si="69"/>
        <v>0</v>
      </c>
    </row>
    <row r="2182" spans="1:8">
      <c r="A2182" t="s">
        <v>471</v>
      </c>
      <c r="B2182" t="s">
        <v>490</v>
      </c>
      <c r="C2182">
        <v>76401</v>
      </c>
      <c r="D2182" t="s">
        <v>533</v>
      </c>
      <c r="E2182">
        <f>+SUMIFS(Tabla1[cantidad],Tabla1[articulo],C2182,Tabla1[id_item_bodega2],A2182,Tabla1[GRUPO],COMP!B1783)</f>
        <v>0</v>
      </c>
      <c r="F2182">
        <f>+SUMIFS('INV. EDADES'!F:F,'INV. EDADES'!I:I,A2182,'INV. EDADES'!G:G,C2182)</f>
        <v>0</v>
      </c>
      <c r="G2182">
        <f t="shared" si="68"/>
        <v>0</v>
      </c>
      <c r="H2182" s="22">
        <f t="shared" si="69"/>
        <v>0</v>
      </c>
    </row>
    <row r="2183" spans="1:8">
      <c r="A2183" t="s">
        <v>471</v>
      </c>
      <c r="B2183" t="s">
        <v>490</v>
      </c>
      <c r="C2183">
        <v>72101</v>
      </c>
      <c r="D2183" t="s">
        <v>582</v>
      </c>
      <c r="E2183">
        <f>+SUMIFS(Tabla1[cantidad],Tabla1[articulo],C2183,Tabla1[id_item_bodega2],A2183,Tabla1[GRUPO],COMP!B1784)</f>
        <v>0</v>
      </c>
      <c r="F2183">
        <f>+SUMIFS('INV. EDADES'!F:F,'INV. EDADES'!I:I,A2183,'INV. EDADES'!G:G,C2183)</f>
        <v>0</v>
      </c>
      <c r="G2183">
        <f t="shared" si="68"/>
        <v>0</v>
      </c>
      <c r="H2183" s="22">
        <f t="shared" si="69"/>
        <v>0</v>
      </c>
    </row>
    <row r="2184" spans="1:8">
      <c r="A2184" t="s">
        <v>471</v>
      </c>
      <c r="B2184" t="s">
        <v>490</v>
      </c>
      <c r="C2184">
        <v>90</v>
      </c>
      <c r="D2184" t="s">
        <v>100</v>
      </c>
      <c r="E2184">
        <f>+SUMIFS(Tabla1[cantidad],Tabla1[articulo],C2184,Tabla1[id_item_bodega2],A2184,Tabla1[GRUPO],COMP!B1785)</f>
        <v>0</v>
      </c>
      <c r="F2184">
        <f>+SUMIFS('INV. EDADES'!F:F,'INV. EDADES'!I:I,A2184,'INV. EDADES'!G:G,C2184)</f>
        <v>0</v>
      </c>
      <c r="G2184">
        <f t="shared" si="68"/>
        <v>0</v>
      </c>
      <c r="H2184" s="22">
        <f t="shared" si="69"/>
        <v>0</v>
      </c>
    </row>
    <row r="2185" spans="1:8">
      <c r="A2185" t="s">
        <v>471</v>
      </c>
      <c r="B2185" t="s">
        <v>490</v>
      </c>
      <c r="C2185">
        <v>76001</v>
      </c>
      <c r="D2185" t="s">
        <v>99</v>
      </c>
      <c r="E2185">
        <f>+SUMIFS(Tabla1[cantidad],Tabla1[articulo],C2185,Tabla1[id_item_bodega2],A2185,Tabla1[GRUPO],COMP!B1814)</f>
        <v>0</v>
      </c>
      <c r="F2185">
        <f>+SUMIFS('INV. EDADES'!F:F,'INV. EDADES'!I:I,A2185,'INV. EDADES'!G:G,C2185)</f>
        <v>0</v>
      </c>
      <c r="G2185">
        <f t="shared" si="68"/>
        <v>0</v>
      </c>
      <c r="H2185" s="22">
        <f t="shared" si="69"/>
        <v>0</v>
      </c>
    </row>
    <row r="2186" spans="1:8">
      <c r="A2186" t="s">
        <v>471</v>
      </c>
      <c r="B2186" t="s">
        <v>490</v>
      </c>
      <c r="C2186">
        <v>901</v>
      </c>
      <c r="D2186" t="s">
        <v>57</v>
      </c>
      <c r="E2186">
        <f>+SUMIFS(Tabla1[cantidad],Tabla1[articulo],C2186,Tabla1[id_item_bodega2],A2186,Tabla1[GRUPO],COMP!B1815)</f>
        <v>0</v>
      </c>
      <c r="F2186">
        <f>+SUMIFS('INV. EDADES'!F:F,'INV. EDADES'!I:I,A2186,'INV. EDADES'!G:G,C2186)</f>
        <v>0</v>
      </c>
      <c r="G2186">
        <f t="shared" si="68"/>
        <v>0</v>
      </c>
      <c r="H2186" s="22">
        <f t="shared" si="69"/>
        <v>0</v>
      </c>
    </row>
    <row r="2187" spans="1:8">
      <c r="A2187" t="s">
        <v>471</v>
      </c>
      <c r="B2187" t="s">
        <v>490</v>
      </c>
      <c r="C2187">
        <v>10473</v>
      </c>
      <c r="D2187" t="s">
        <v>544</v>
      </c>
      <c r="E2187">
        <f>+SUMIFS(Tabla1[cantidad],Tabla1[articulo],C2187,Tabla1[id_item_bodega2],A2187,Tabla1[GRUPO],COMP!B1749)</f>
        <v>0</v>
      </c>
      <c r="F2187">
        <f>+SUMIFS('INV. EDADES'!F:F,'INV. EDADES'!I:I,A2187,'INV. EDADES'!G:G,C2187)</f>
        <v>0</v>
      </c>
      <c r="G2187">
        <f t="shared" si="68"/>
        <v>0</v>
      </c>
      <c r="H2187" s="22">
        <f t="shared" si="69"/>
        <v>0</v>
      </c>
    </row>
    <row r="2188" spans="1:8">
      <c r="A2188" t="s">
        <v>471</v>
      </c>
      <c r="B2188" t="s">
        <v>490</v>
      </c>
      <c r="C2188">
        <v>12380</v>
      </c>
      <c r="D2188" t="s">
        <v>65</v>
      </c>
      <c r="E2188">
        <f>+SUMIFS(Tabla1[cantidad],Tabla1[articulo],C2188,Tabla1[id_item_bodega2],A2188,Tabla1[GRUPO],COMP!B1711)</f>
        <v>0</v>
      </c>
      <c r="F2188">
        <f>+SUMIFS('INV. EDADES'!F:F,'INV. EDADES'!I:I,A2188,'INV. EDADES'!G:G,C2188)</f>
        <v>0</v>
      </c>
      <c r="G2188">
        <f t="shared" si="68"/>
        <v>0</v>
      </c>
      <c r="H2188" s="22">
        <f t="shared" si="69"/>
        <v>0</v>
      </c>
    </row>
    <row r="2189" spans="1:8">
      <c r="A2189" t="s">
        <v>471</v>
      </c>
      <c r="B2189" t="s">
        <v>490</v>
      </c>
      <c r="C2189">
        <v>10472</v>
      </c>
      <c r="D2189" t="s">
        <v>40</v>
      </c>
      <c r="E2189">
        <f>+SUMIFS(Tabla1[cantidad],Tabla1[articulo],C2189,Tabla1[id_item_bodega2],A2189,Tabla1[GRUPO],COMP!B1728)</f>
        <v>0</v>
      </c>
      <c r="F2189">
        <f>+SUMIFS('INV. EDADES'!F:F,'INV. EDADES'!I:I,A2189,'INV. EDADES'!G:G,C2189)</f>
        <v>0</v>
      </c>
      <c r="G2189">
        <f t="shared" si="68"/>
        <v>0</v>
      </c>
      <c r="H2189" s="22">
        <f t="shared" si="69"/>
        <v>0</v>
      </c>
    </row>
    <row r="2190" spans="1:8">
      <c r="A2190" t="s">
        <v>471</v>
      </c>
      <c r="B2190" t="s">
        <v>490</v>
      </c>
      <c r="C2190">
        <v>10402</v>
      </c>
      <c r="D2190" t="s">
        <v>21</v>
      </c>
      <c r="E2190">
        <f>+SUMIFS(Tabla1[cantidad],Tabla1[articulo],C2190,Tabla1[id_item_bodega2],A2190,Tabla1[GRUPO],COMP!B1681)</f>
        <v>0</v>
      </c>
      <c r="F2190">
        <f>+SUMIFS('INV. EDADES'!F:F,'INV. EDADES'!I:I,A2190,'INV. EDADES'!G:G,C2190)</f>
        <v>0</v>
      </c>
      <c r="G2190">
        <f t="shared" si="68"/>
        <v>0</v>
      </c>
      <c r="H2190" s="22">
        <f t="shared" si="69"/>
        <v>0</v>
      </c>
    </row>
    <row r="2191" spans="1:8">
      <c r="A2191" t="s">
        <v>471</v>
      </c>
      <c r="B2191" t="s">
        <v>490</v>
      </c>
      <c r="C2191">
        <v>10303</v>
      </c>
      <c r="D2191" t="s">
        <v>32</v>
      </c>
      <c r="E2191">
        <f>+SUMIFS(Tabla1[cantidad],Tabla1[articulo],C2191,Tabla1[id_item_bodega2],A2191,Tabla1[GRUPO],COMP!B1706)</f>
        <v>0</v>
      </c>
      <c r="F2191">
        <f>+SUMIFS('INV. EDADES'!F:F,'INV. EDADES'!I:I,A2191,'INV. EDADES'!G:G,C2191)</f>
        <v>0</v>
      </c>
      <c r="G2191">
        <f t="shared" si="68"/>
        <v>0</v>
      </c>
      <c r="H2191" s="22">
        <f t="shared" si="69"/>
        <v>0</v>
      </c>
    </row>
    <row r="2192" spans="1:8">
      <c r="A2192" t="s">
        <v>471</v>
      </c>
      <c r="B2192" t="s">
        <v>490</v>
      </c>
      <c r="C2192">
        <v>10102</v>
      </c>
      <c r="D2192" t="s">
        <v>24</v>
      </c>
      <c r="E2192">
        <f>+SUMIFS(Tabla1[cantidad],Tabla1[articulo],C2192,Tabla1[id_item_bodega2],A2192,Tabla1[GRUPO],COMP!B1683)</f>
        <v>0</v>
      </c>
      <c r="F2192">
        <f>+SUMIFS('INV. EDADES'!F:F,'INV. EDADES'!I:I,A2192,'INV. EDADES'!G:G,C2192)</f>
        <v>0</v>
      </c>
      <c r="G2192">
        <f t="shared" si="68"/>
        <v>0</v>
      </c>
      <c r="H2192" s="22">
        <f t="shared" si="69"/>
        <v>0</v>
      </c>
    </row>
    <row r="2193" spans="1:8">
      <c r="A2193" t="s">
        <v>471</v>
      </c>
      <c r="B2193" t="s">
        <v>490</v>
      </c>
      <c r="C2193">
        <v>10202</v>
      </c>
      <c r="D2193" t="s">
        <v>28</v>
      </c>
      <c r="E2193">
        <f>+SUMIFS(Tabla1[cantidad],Tabla1[articulo],C2193,Tabla1[id_item_bodega2],A2193,Tabla1[GRUPO],COMP!B976)</f>
        <v>0</v>
      </c>
      <c r="F2193">
        <f>+SUMIFS('INV. EDADES'!F:F,'INV. EDADES'!I:I,A2193,'INV. EDADES'!G:G,C2193)</f>
        <v>0</v>
      </c>
      <c r="G2193">
        <f t="shared" si="68"/>
        <v>0</v>
      </c>
      <c r="H2193" s="22">
        <f t="shared" si="69"/>
        <v>0</v>
      </c>
    </row>
    <row r="2194" spans="1:8">
      <c r="A2194" t="s">
        <v>471</v>
      </c>
      <c r="B2194" t="s">
        <v>490</v>
      </c>
      <c r="C2194">
        <v>10302</v>
      </c>
      <c r="D2194" t="s">
        <v>31</v>
      </c>
      <c r="E2194">
        <f>+SUMIFS(Tabla1[cantidad],Tabla1[articulo],C2194,Tabla1[id_item_bodega2],A2194,Tabla1[GRUPO],COMP!B1686)</f>
        <v>0</v>
      </c>
      <c r="F2194">
        <f>+SUMIFS('INV. EDADES'!F:F,'INV. EDADES'!I:I,A2194,'INV. EDADES'!G:G,C2194)</f>
        <v>0</v>
      </c>
      <c r="G2194">
        <f t="shared" si="68"/>
        <v>0</v>
      </c>
      <c r="H2194" s="22">
        <f t="shared" si="69"/>
        <v>0</v>
      </c>
    </row>
    <row r="2195" spans="1:8">
      <c r="A2195" t="s">
        <v>448</v>
      </c>
      <c r="B2195" t="s">
        <v>490</v>
      </c>
      <c r="C2195">
        <v>10402</v>
      </c>
      <c r="D2195" t="s">
        <v>21</v>
      </c>
      <c r="E2195">
        <f>+SUMIFS(Tabla1[cantidad],Tabla1[articulo],C2195,Tabla1[id_item_bodega2],A2195,Tabla1[GRUPO],COMP!B1366)</f>
        <v>0</v>
      </c>
      <c r="F2195">
        <f>+SUMIFS('INV. EDADES'!F:F,'INV. EDADES'!I:I,A2195,'INV. EDADES'!G:G,C2195)</f>
        <v>0</v>
      </c>
      <c r="G2195">
        <f t="shared" si="68"/>
        <v>0</v>
      </c>
      <c r="H2195" s="22">
        <f t="shared" si="69"/>
        <v>0</v>
      </c>
    </row>
    <row r="2196" spans="1:8">
      <c r="A2196" t="s">
        <v>455</v>
      </c>
      <c r="B2196" t="s">
        <v>490</v>
      </c>
      <c r="C2196">
        <v>12359</v>
      </c>
      <c r="D2196" t="s">
        <v>63</v>
      </c>
      <c r="E2196">
        <f>+SUMIFS(Tabla1[cantidad],Tabla1[articulo],C2196,Tabla1[id_item_bodega2],A2196,Tabla1[GRUPO],COMP!B241)</f>
        <v>0</v>
      </c>
      <c r="F2196">
        <f>+SUMIFS('INV. EDADES'!F:F,'INV. EDADES'!I:I,A2196,'INV. EDADES'!G:G,C2196)</f>
        <v>0</v>
      </c>
      <c r="G2196">
        <f t="shared" si="68"/>
        <v>0</v>
      </c>
      <c r="H2196" s="22">
        <f t="shared" si="69"/>
        <v>0</v>
      </c>
    </row>
    <row r="2197" spans="1:8">
      <c r="A2197" t="s">
        <v>1388</v>
      </c>
      <c r="B2197" t="s">
        <v>490</v>
      </c>
      <c r="C2197">
        <v>10102</v>
      </c>
      <c r="D2197" t="s">
        <v>24</v>
      </c>
      <c r="E2197">
        <f>+SUMIFS(Tabla1[cantidad],Tabla1[articulo],C2197,Tabla1[id_item_bodega2],A2197,Tabla1[GRUPO],COMP!B529)</f>
        <v>0</v>
      </c>
      <c r="F2197">
        <f>+SUMIFS('INV. EDADES'!F:F,'INV. EDADES'!I:I,A2197,'INV. EDADES'!G:G,C2197)</f>
        <v>0</v>
      </c>
      <c r="G2197">
        <f t="shared" si="68"/>
        <v>0</v>
      </c>
      <c r="H2197" s="22">
        <f t="shared" si="69"/>
        <v>0</v>
      </c>
    </row>
    <row r="2198" spans="1:8">
      <c r="A2198" t="s">
        <v>1388</v>
      </c>
      <c r="B2198" t="s">
        <v>490</v>
      </c>
      <c r="C2198">
        <v>10358</v>
      </c>
      <c r="D2198" t="s">
        <v>33</v>
      </c>
      <c r="E2198">
        <f>+SUMIFS(Tabla1[cantidad],Tabla1[articulo],C2198,Tabla1[id_item_bodega2],A2198,Tabla1[GRUPO],COMP!B534)</f>
        <v>0</v>
      </c>
      <c r="F2198">
        <f>+SUMIFS('INV. EDADES'!F:F,'INV. EDADES'!I:I,A2198,'INV. EDADES'!G:G,C2198)</f>
        <v>0</v>
      </c>
      <c r="G2198">
        <f t="shared" si="68"/>
        <v>0</v>
      </c>
      <c r="H2198" s="22">
        <f t="shared" si="69"/>
        <v>0</v>
      </c>
    </row>
    <row r="2199" spans="1:8">
      <c r="A2199" t="s">
        <v>445</v>
      </c>
      <c r="B2199" t="s">
        <v>490</v>
      </c>
      <c r="C2199">
        <v>10358</v>
      </c>
      <c r="D2199" t="s">
        <v>33</v>
      </c>
      <c r="E2199">
        <f>+SUMIFS(Tabla1[cantidad],Tabla1[articulo],C2199,Tabla1[id_item_bodega2],A2199,Tabla1[GRUPO],COMP!B9)</f>
        <v>0</v>
      </c>
      <c r="F2199">
        <f>+SUMIFS('INV. EDADES'!F:F,'INV. EDADES'!I:I,A2199,'INV. EDADES'!G:G,C2199)</f>
        <v>0</v>
      </c>
      <c r="G2199">
        <f t="shared" si="68"/>
        <v>0</v>
      </c>
      <c r="H2199" s="22">
        <f t="shared" si="69"/>
        <v>0</v>
      </c>
    </row>
    <row r="2200" spans="1:8">
      <c r="A2200" t="s">
        <v>520</v>
      </c>
      <c r="B2200" t="s">
        <v>489</v>
      </c>
      <c r="C2200">
        <v>10502</v>
      </c>
      <c r="D2200" t="s">
        <v>42</v>
      </c>
      <c r="E2200">
        <f>+SUMIFS(Tabla1[cantidad],Tabla1[articulo],C2200,Tabla1[id_item_bodega2],A2200,Tabla1[GRUPO],COMP!B2045)</f>
        <v>0</v>
      </c>
      <c r="F2200">
        <f>+SUMIFS('INV. EDADES'!F:F,'INV. EDADES'!I:I,A2200,'INV. EDADES'!G:G,C2200)</f>
        <v>0</v>
      </c>
      <c r="G2200" s="6">
        <f t="shared" si="68"/>
        <v>0</v>
      </c>
      <c r="H2200" s="22">
        <f t="shared" si="69"/>
        <v>0</v>
      </c>
    </row>
    <row r="2201" spans="1:8">
      <c r="A2201" t="s">
        <v>479</v>
      </c>
      <c r="B2201" t="s">
        <v>490</v>
      </c>
      <c r="C2201">
        <v>10403</v>
      </c>
      <c r="D2201" t="s">
        <v>35</v>
      </c>
      <c r="E2201">
        <f>+SUMIFS(Tabla1[cantidad],Tabla1[articulo],C2201,Tabla1[id_item_bodega2],A2201,Tabla1[GRUPO],COMP!B973)</f>
        <v>0</v>
      </c>
      <c r="F2201">
        <f>+SUMIFS('INV. EDADES'!F:F,'INV. EDADES'!I:I,A2201,'INV. EDADES'!G:G,C2201)</f>
        <v>0</v>
      </c>
      <c r="G2201">
        <f t="shared" si="68"/>
        <v>0</v>
      </c>
      <c r="H2201" s="22">
        <f t="shared" si="69"/>
        <v>0</v>
      </c>
    </row>
    <row r="2202" spans="1:8">
      <c r="A2202" t="s">
        <v>455</v>
      </c>
      <c r="B2202" t="s">
        <v>490</v>
      </c>
      <c r="C2202">
        <v>12480</v>
      </c>
      <c r="D2202" t="s">
        <v>67</v>
      </c>
      <c r="E2202">
        <f>+SUMIFS(Tabla1[cantidad],Tabla1[articulo],C2202,Tabla1[id_item_bodega2],A2202,Tabla1[GRUPO],COMP!B273)</f>
        <v>0</v>
      </c>
      <c r="F2202">
        <f>+SUMIFS('INV. EDADES'!F:F,'INV. EDADES'!I:I,A2202,'INV. EDADES'!G:G,C2202)</f>
        <v>0</v>
      </c>
      <c r="G2202">
        <f t="shared" si="68"/>
        <v>0</v>
      </c>
      <c r="H2202" s="22">
        <f t="shared" si="69"/>
        <v>0</v>
      </c>
    </row>
    <row r="2203" spans="1:8">
      <c r="A2203" t="s">
        <v>52</v>
      </c>
      <c r="B2203" t="s">
        <v>489</v>
      </c>
      <c r="C2203">
        <v>10410</v>
      </c>
      <c r="D2203" t="s">
        <v>452</v>
      </c>
      <c r="E2203">
        <f>+SUMIFS(Tabla1[cantidad],Tabla1[articulo],C2203,Tabla1[id_item_bodega2],A2203,Tabla1[GRUPO],COMP!B1986)</f>
        <v>0</v>
      </c>
      <c r="F2203">
        <f>+SUMIFS('INV. EDADES'!F:F,'INV. EDADES'!I:I,A2203,'INV. EDADES'!G:G,C2203)</f>
        <v>0</v>
      </c>
      <c r="G2203">
        <f t="shared" si="68"/>
        <v>0</v>
      </c>
      <c r="H2203" s="22">
        <f t="shared" si="69"/>
        <v>0</v>
      </c>
    </row>
    <row r="2204" spans="1:8">
      <c r="A2204" t="s">
        <v>445</v>
      </c>
      <c r="B2204" t="s">
        <v>490</v>
      </c>
      <c r="C2204">
        <v>12370</v>
      </c>
      <c r="D2204" t="s">
        <v>64</v>
      </c>
      <c r="E2204">
        <f>+SUMIFS(Tabla1[cantidad],Tabla1[articulo],C2204,Tabla1[id_item_bodega2],A2204,Tabla1[GRUPO],COMP!B45)</f>
        <v>0</v>
      </c>
      <c r="F2204">
        <f>+SUMIFS('INV. EDADES'!F:F,'INV. EDADES'!I:I,A2204,'INV. EDADES'!G:G,C2204)</f>
        <v>0</v>
      </c>
      <c r="G2204">
        <f t="shared" si="68"/>
        <v>0</v>
      </c>
      <c r="H2204" s="22">
        <f t="shared" si="69"/>
        <v>0</v>
      </c>
    </row>
    <row r="2205" spans="1:8">
      <c r="A2205" t="s">
        <v>479</v>
      </c>
      <c r="B2205" t="s">
        <v>490</v>
      </c>
      <c r="C2205">
        <v>10203</v>
      </c>
      <c r="D2205" t="s">
        <v>29</v>
      </c>
      <c r="E2205">
        <f>+SUMIFS(Tabla1[cantidad],Tabla1[articulo],C2205,Tabla1[id_item_bodega2],A2205,Tabla1[GRUPO],COMP!B989)</f>
        <v>0</v>
      </c>
      <c r="F2205">
        <f>+SUMIFS('INV. EDADES'!F:F,'INV. EDADES'!I:I,A2205,'INV. EDADES'!G:G,C2205)</f>
        <v>0</v>
      </c>
      <c r="G2205">
        <f t="shared" si="68"/>
        <v>0</v>
      </c>
      <c r="H2205" s="22">
        <f t="shared" si="69"/>
        <v>0</v>
      </c>
    </row>
    <row r="2206" spans="1:8">
      <c r="A2206" t="s">
        <v>58</v>
      </c>
      <c r="B2206" t="s">
        <v>489</v>
      </c>
      <c r="C2206">
        <v>12380</v>
      </c>
      <c r="D2206" t="s">
        <v>473</v>
      </c>
      <c r="E2206">
        <f>+SUMIFS(Tabla1[cantidad],Tabla1[articulo],C2206,Tabla1[id_item_bodega2],A2206,Tabla1[GRUPO],COMP!B2167)</f>
        <v>0</v>
      </c>
      <c r="F2206">
        <f>+SUMIFS('INV. EDADES'!F:F,'INV. EDADES'!I:I,A2206,'INV. EDADES'!G:G,C2206)</f>
        <v>0</v>
      </c>
      <c r="G2206">
        <f t="shared" si="68"/>
        <v>0</v>
      </c>
      <c r="H2206" s="22">
        <f t="shared" si="69"/>
        <v>0</v>
      </c>
    </row>
    <row r="2207" spans="1:8">
      <c r="A2207" t="s">
        <v>455</v>
      </c>
      <c r="B2207" t="s">
        <v>490</v>
      </c>
      <c r="C2207">
        <v>10102</v>
      </c>
      <c r="D2207" t="s">
        <v>24</v>
      </c>
      <c r="E2207">
        <f>+SUMIFS(Tabla1[cantidad],Tabla1[articulo],C2207,Tabla1[id_item_bodega2],A2207,Tabla1[GRUPO],COMP!B214)</f>
        <v>0</v>
      </c>
      <c r="F2207">
        <f>+SUMIFS('INV. EDADES'!F:F,'INV. EDADES'!I:I,A2207,'INV. EDADES'!G:G,C2207)</f>
        <v>0</v>
      </c>
      <c r="G2207">
        <f t="shared" si="68"/>
        <v>0</v>
      </c>
      <c r="H2207" s="22">
        <f t="shared" si="69"/>
        <v>0</v>
      </c>
    </row>
    <row r="2208" spans="1:8">
      <c r="A2208" t="s">
        <v>586</v>
      </c>
      <c r="B2208" t="s">
        <v>489</v>
      </c>
      <c r="C2208">
        <v>13368</v>
      </c>
      <c r="D2208" t="s">
        <v>76</v>
      </c>
      <c r="E2208">
        <f>+SUMIFS(Tabla1[cantidad],Tabla1[articulo],C2208,Tabla1[id_item_bodega2],A2208,Tabla1[GRUPO],COMP!B1856)</f>
        <v>0</v>
      </c>
      <c r="F2208">
        <f>+SUMIFS('INV. EDADES'!F:F,'INV. EDADES'!I:I,A2208,'INV. EDADES'!G:G,C2208)</f>
        <v>0</v>
      </c>
      <c r="G2208">
        <f t="shared" si="68"/>
        <v>0</v>
      </c>
      <c r="H2208" s="22">
        <f t="shared" si="69"/>
        <v>0</v>
      </c>
    </row>
    <row r="2209" spans="1:8">
      <c r="A2209" t="s">
        <v>520</v>
      </c>
      <c r="B2209" t="s">
        <v>489</v>
      </c>
      <c r="C2209">
        <v>12480</v>
      </c>
      <c r="D2209" t="s">
        <v>67</v>
      </c>
      <c r="E2209">
        <f>+SUMIFS(Tabla1[cantidad],Tabla1[articulo],C2209,Tabla1[id_item_bodega2],A2209,Tabla1[GRUPO],COMP!B2092)</f>
        <v>0</v>
      </c>
      <c r="F2209">
        <f>+SUMIFS('INV. EDADES'!F:F,'INV. EDADES'!I:I,A2209,'INV. EDADES'!G:G,C2209)</f>
        <v>0</v>
      </c>
      <c r="G2209" s="6">
        <f t="shared" si="68"/>
        <v>0</v>
      </c>
      <c r="H2209" s="22">
        <f t="shared" si="69"/>
        <v>0</v>
      </c>
    </row>
    <row r="2210" spans="1:8">
      <c r="A2210" t="s">
        <v>445</v>
      </c>
      <c r="B2210" t="s">
        <v>490</v>
      </c>
      <c r="C2210">
        <v>10405</v>
      </c>
      <c r="D2210" t="s">
        <v>542</v>
      </c>
      <c r="E2210">
        <f>+SUMIFS(Tabla1[cantidad],Tabla1[articulo],C2210,Tabla1[id_item_bodega2],A2210,Tabla1[GRUPO],COMP!B76)</f>
        <v>0</v>
      </c>
      <c r="F2210">
        <f>+SUMIFS('INV. EDADES'!F:F,'INV. EDADES'!I:I,A2210,'INV. EDADES'!G:G,C2210)</f>
        <v>0</v>
      </c>
      <c r="G2210">
        <f t="shared" si="68"/>
        <v>0</v>
      </c>
      <c r="H2210" s="22">
        <f t="shared" si="69"/>
        <v>0</v>
      </c>
    </row>
    <row r="2211" spans="1:8">
      <c r="A2211" t="s">
        <v>586</v>
      </c>
      <c r="B2211" t="s">
        <v>489</v>
      </c>
      <c r="C2211">
        <v>10301</v>
      </c>
      <c r="D2211" t="s">
        <v>30</v>
      </c>
      <c r="E2211">
        <f>+SUMIFS(Tabla1[cantidad],Tabla1[articulo],C2211,Tabla1[id_item_bodega2],A2211,Tabla1[GRUPO],COMP!B1822)</f>
        <v>0</v>
      </c>
      <c r="F2211">
        <f>+SUMIFS('INV. EDADES'!F:F,'INV. EDADES'!I:I,A2211,'INV. EDADES'!G:G,C2211)</f>
        <v>0</v>
      </c>
      <c r="G2211">
        <f t="shared" si="68"/>
        <v>0</v>
      </c>
      <c r="H2211" s="22">
        <f t="shared" si="69"/>
        <v>0</v>
      </c>
    </row>
    <row r="2212" spans="1:8">
      <c r="A2212" t="s">
        <v>457</v>
      </c>
      <c r="B2212" t="s">
        <v>490</v>
      </c>
      <c r="C2212">
        <v>10204</v>
      </c>
      <c r="D2212" t="s">
        <v>53</v>
      </c>
      <c r="E2212">
        <f>+SUMIFS(Tabla1[cantidad],Tabla1[articulo],C2212,Tabla1[id_item_bodega2],A2212,Tabla1[GRUPO],COMP!B875)</f>
        <v>0</v>
      </c>
      <c r="F2212">
        <f>+SUMIFS('INV. EDADES'!F:F,'INV. EDADES'!I:I,A2212,'INV. EDADES'!G:G,C2212)</f>
        <v>0</v>
      </c>
      <c r="G2212">
        <f t="shared" si="68"/>
        <v>0</v>
      </c>
      <c r="H2212" s="22">
        <f t="shared" si="69"/>
        <v>0</v>
      </c>
    </row>
    <row r="2213" spans="1:8">
      <c r="A2213" t="s">
        <v>1388</v>
      </c>
      <c r="B2213" t="s">
        <v>490</v>
      </c>
      <c r="C2213">
        <v>10403</v>
      </c>
      <c r="D2213" t="s">
        <v>35</v>
      </c>
      <c r="E2213">
        <f>+SUMIFS(Tabla1[cantidad],Tabla1[articulo],C2213,Tabla1[id_item_bodega2],A2213,Tabla1[GRUPO],COMP!B553)</f>
        <v>0</v>
      </c>
      <c r="F2213">
        <f>+SUMIFS('INV. EDADES'!F:F,'INV. EDADES'!I:I,A2213,'INV. EDADES'!G:G,C2213)</f>
        <v>0</v>
      </c>
      <c r="G2213">
        <f t="shared" si="68"/>
        <v>0</v>
      </c>
      <c r="H2213" s="22">
        <f t="shared" si="69"/>
        <v>0</v>
      </c>
    </row>
    <row r="2214" spans="1:8">
      <c r="A2214" t="s">
        <v>464</v>
      </c>
      <c r="B2214" t="s">
        <v>490</v>
      </c>
      <c r="C2214">
        <v>10303</v>
      </c>
      <c r="D2214" t="s">
        <v>32</v>
      </c>
      <c r="E2214">
        <f>+SUMIFS(Tabla1[cantidad],Tabla1[articulo],C2214,Tabla1[id_item_bodega2],A2214,Tabla1[GRUPO],COMP!B447)</f>
        <v>0</v>
      </c>
      <c r="F2214">
        <f>+SUMIFS('INV. EDADES'!F:F,'INV. EDADES'!I:I,A2214,'INV. EDADES'!G:G,C2214)</f>
        <v>0</v>
      </c>
      <c r="G2214">
        <f t="shared" si="68"/>
        <v>0</v>
      </c>
      <c r="H2214" s="22">
        <f t="shared" si="69"/>
        <v>0</v>
      </c>
    </row>
    <row r="2215" spans="1:8">
      <c r="A2215" t="s">
        <v>479</v>
      </c>
      <c r="B2215" t="s">
        <v>490</v>
      </c>
      <c r="C2215">
        <v>10303</v>
      </c>
      <c r="D2215" t="s">
        <v>32</v>
      </c>
      <c r="E2215">
        <f>+SUMIFS(Tabla1[cantidad],Tabla1[articulo],C2215,Tabla1[id_item_bodega2],A2215,Tabla1[GRUPO],COMP!B972)</f>
        <v>0</v>
      </c>
      <c r="F2215">
        <f>+SUMIFS('INV. EDADES'!F:F,'INV. EDADES'!I:I,A2215,'INV. EDADES'!G:G,C2215)</f>
        <v>0</v>
      </c>
      <c r="G2215">
        <f t="shared" si="68"/>
        <v>0</v>
      </c>
      <c r="H2215" s="22">
        <f t="shared" si="69"/>
        <v>0</v>
      </c>
    </row>
    <row r="2216" spans="1:8">
      <c r="A2216" t="s">
        <v>58</v>
      </c>
      <c r="B2216" t="s">
        <v>489</v>
      </c>
      <c r="C2216">
        <v>10601</v>
      </c>
      <c r="D2216" t="s">
        <v>455</v>
      </c>
      <c r="E2216">
        <f>+SUMIFS(Tabla1[cantidad],Tabla1[articulo],C2216,Tabla1[id_item_bodega2],A2216,Tabla1[GRUPO],COMP!B2152)</f>
        <v>0</v>
      </c>
      <c r="F2216">
        <f>+SUMIFS('INV. EDADES'!F:F,'INV. EDADES'!I:I,A2216,'INV. EDADES'!G:G,C2216)</f>
        <v>0</v>
      </c>
      <c r="G2216">
        <f t="shared" si="68"/>
        <v>0</v>
      </c>
      <c r="H2216" s="22">
        <f t="shared" si="69"/>
        <v>0</v>
      </c>
    </row>
    <row r="2217" spans="1:8">
      <c r="A2217" t="s">
        <v>520</v>
      </c>
      <c r="B2217" t="s">
        <v>489</v>
      </c>
      <c r="C2217">
        <v>10102</v>
      </c>
      <c r="D2217" t="s">
        <v>24</v>
      </c>
      <c r="E2217">
        <f>+SUMIFS(Tabla1[cantidad],Tabla1[articulo],C2217,Tabla1[id_item_bodega2],A2217,Tabla1[GRUPO],COMP!B2033)</f>
        <v>0</v>
      </c>
      <c r="F2217">
        <f>+SUMIFS('INV. EDADES'!F:F,'INV. EDADES'!I:I,A2217,'INV. EDADES'!G:G,C2217)</f>
        <v>0</v>
      </c>
      <c r="G2217" s="6">
        <f t="shared" si="68"/>
        <v>0</v>
      </c>
      <c r="H2217" s="22">
        <f t="shared" si="69"/>
        <v>0</v>
      </c>
    </row>
    <row r="2218" spans="1:8">
      <c r="A2218" t="s">
        <v>520</v>
      </c>
      <c r="B2218" t="s">
        <v>489</v>
      </c>
      <c r="C2218">
        <v>12380</v>
      </c>
      <c r="D2218" t="s">
        <v>65</v>
      </c>
      <c r="E2218">
        <f>+SUMIFS(Tabla1[cantidad],Tabla1[articulo],C2218,Tabla1[id_item_bodega2],A2218,Tabla1[GRUPO],COMP!B2061)</f>
        <v>0</v>
      </c>
      <c r="F2218">
        <f>+SUMIFS('INV. EDADES'!F:F,'INV. EDADES'!I:I,A2218,'INV. EDADES'!G:G,C2218)</f>
        <v>0</v>
      </c>
      <c r="G2218" s="6">
        <f t="shared" si="68"/>
        <v>0</v>
      </c>
      <c r="H2218" s="22">
        <f t="shared" si="69"/>
        <v>0</v>
      </c>
    </row>
    <row r="2219" spans="1:8">
      <c r="A2219" t="s">
        <v>445</v>
      </c>
      <c r="B2219" t="s">
        <v>490</v>
      </c>
      <c r="C2219">
        <v>10589</v>
      </c>
      <c r="D2219" t="s">
        <v>73</v>
      </c>
      <c r="E2219">
        <f>+SUMIFS(Tabla1[cantidad],Tabla1[articulo],C2219,Tabla1[id_item_bodega2],A2219,Tabla1[GRUPO],COMP!B80)</f>
        <v>0</v>
      </c>
      <c r="F2219">
        <f>+SUMIFS('INV. EDADES'!F:F,'INV. EDADES'!I:I,A2219,'INV. EDADES'!G:G,C2219)</f>
        <v>0</v>
      </c>
      <c r="G2219">
        <f t="shared" si="68"/>
        <v>0</v>
      </c>
      <c r="H2219" s="22">
        <f t="shared" si="69"/>
        <v>0</v>
      </c>
    </row>
    <row r="2220" spans="1:8">
      <c r="A2220" t="s">
        <v>52</v>
      </c>
      <c r="B2220" t="s">
        <v>489</v>
      </c>
      <c r="C2220">
        <v>10601</v>
      </c>
      <c r="D2220" t="s">
        <v>44</v>
      </c>
      <c r="E2220">
        <f>+SUMIFS(Tabla1[cantidad],Tabla1[articulo],C2220,Tabla1[id_item_bodega2],A2220,Tabla1[GRUPO],COMP!B1937)</f>
        <v>0</v>
      </c>
      <c r="F2220">
        <f>+SUMIFS('INV. EDADES'!F:F,'INV. EDADES'!I:I,A2220,'INV. EDADES'!G:G,C2220)</f>
        <v>0</v>
      </c>
      <c r="G2220">
        <f t="shared" si="68"/>
        <v>0</v>
      </c>
      <c r="H2220" s="22">
        <f t="shared" si="69"/>
        <v>0</v>
      </c>
    </row>
    <row r="2221" spans="1:8">
      <c r="A2221" t="s">
        <v>445</v>
      </c>
      <c r="B2221" t="s">
        <v>490</v>
      </c>
      <c r="C2221">
        <v>10102</v>
      </c>
      <c r="D2221" t="s">
        <v>24</v>
      </c>
      <c r="E2221">
        <f>+SUMIFS(Tabla1[cantidad],Tabla1[articulo],C2221,Tabla1[id_item_bodega2],A2221,Tabla1[GRUPO],COMP!B4)</f>
        <v>0</v>
      </c>
      <c r="F2221">
        <f>+SUMIFS('INV. EDADES'!F:F,'INV. EDADES'!I:I,A2221,'INV. EDADES'!G:G,C2221)</f>
        <v>0</v>
      </c>
      <c r="G2221">
        <f t="shared" si="68"/>
        <v>0</v>
      </c>
      <c r="H2221" s="22">
        <f t="shared" si="69"/>
        <v>0</v>
      </c>
    </row>
    <row r="2222" spans="1:8">
      <c r="A2222" t="s">
        <v>479</v>
      </c>
      <c r="B2222" t="s">
        <v>490</v>
      </c>
      <c r="C2222">
        <v>10103</v>
      </c>
      <c r="D2222" t="s">
        <v>60</v>
      </c>
      <c r="E2222">
        <f>+SUMIFS(Tabla1[cantidad],Tabla1[articulo],C2222,Tabla1[id_item_bodega2],A2222,Tabla1[GRUPO],COMP!B971)</f>
        <v>0</v>
      </c>
      <c r="F2222">
        <f>+SUMIFS('INV. EDADES'!F:F,'INV. EDADES'!I:I,A2222,'INV. EDADES'!G:G,C2222)</f>
        <v>0</v>
      </c>
      <c r="G2222">
        <f t="shared" si="68"/>
        <v>0</v>
      </c>
      <c r="H2222" s="22">
        <f t="shared" si="69"/>
        <v>0</v>
      </c>
    </row>
    <row r="2223" spans="1:8">
      <c r="A2223" t="s">
        <v>586</v>
      </c>
      <c r="B2223" t="s">
        <v>489</v>
      </c>
      <c r="C2223">
        <v>10504</v>
      </c>
      <c r="D2223" t="s">
        <v>43</v>
      </c>
      <c r="E2223">
        <f>+SUMIFS(Tabla1[cantidad],Tabla1[articulo],C2223,Tabla1[id_item_bodega2],A2223,Tabla1[GRUPO],COMP!B1841)</f>
        <v>0</v>
      </c>
      <c r="F2223">
        <f>+SUMIFS('INV. EDADES'!F:F,'INV. EDADES'!I:I,A2223,'INV. EDADES'!G:G,C2223)</f>
        <v>0</v>
      </c>
      <c r="G2223">
        <f t="shared" si="68"/>
        <v>0</v>
      </c>
      <c r="H2223" s="22">
        <f t="shared" si="69"/>
        <v>0</v>
      </c>
    </row>
    <row r="2224" spans="1:8">
      <c r="A2224" t="s">
        <v>520</v>
      </c>
      <c r="B2224" t="s">
        <v>489</v>
      </c>
      <c r="C2224">
        <v>72001</v>
      </c>
      <c r="D2224" t="s">
        <v>23</v>
      </c>
      <c r="E2224">
        <f>+SUMIFS(Tabla1[cantidad],Tabla1[articulo],C2224,Tabla1[id_item_bodega2],A2224,Tabla1[GRUPO],COMP!B2032)</f>
        <v>0</v>
      </c>
      <c r="F2224">
        <f>+SUMIFS('INV. EDADES'!F:F,'INV. EDADES'!I:I,A2224,'INV. EDADES'!G:G,C2224)</f>
        <v>0</v>
      </c>
      <c r="G2224" s="6">
        <f t="shared" si="68"/>
        <v>0</v>
      </c>
      <c r="H2224" s="22">
        <f t="shared" si="69"/>
        <v>0</v>
      </c>
    </row>
    <row r="2225" spans="1:8">
      <c r="A2225" t="s">
        <v>445</v>
      </c>
      <c r="B2225" t="s">
        <v>490</v>
      </c>
      <c r="C2225">
        <v>12470</v>
      </c>
      <c r="D2225" t="s">
        <v>447</v>
      </c>
      <c r="E2225">
        <f>+SUMIFS(Tabla1[cantidad],Tabla1[articulo],C2225,Tabla1[id_item_bodega2],A2225,Tabla1[GRUPO],COMP!B85)</f>
        <v>0</v>
      </c>
      <c r="F2225">
        <f>+SUMIFS('INV. EDADES'!F:F,'INV. EDADES'!I:I,A2225,'INV. EDADES'!G:G,C2225)</f>
        <v>0</v>
      </c>
      <c r="G2225">
        <f t="shared" si="68"/>
        <v>0</v>
      </c>
      <c r="H2225" s="22">
        <f t="shared" si="69"/>
        <v>0</v>
      </c>
    </row>
    <row r="2226" spans="1:8">
      <c r="A2226" t="s">
        <v>448</v>
      </c>
      <c r="B2226" t="s">
        <v>490</v>
      </c>
      <c r="C2226">
        <v>10202</v>
      </c>
      <c r="D2226" t="s">
        <v>28</v>
      </c>
      <c r="E2226">
        <f>+SUMIFS(Tabla1[cantidad],Tabla1[articulo],C2226,Tabla1[id_item_bodega2],A2226,Tabla1[GRUPO],COMP!B848)</f>
        <v>0</v>
      </c>
      <c r="F2226">
        <f>+SUMIFS('INV. EDADES'!F:F,'INV. EDADES'!I:I,A2226,'INV. EDADES'!G:G,C2226)</f>
        <v>0</v>
      </c>
      <c r="G2226">
        <f t="shared" si="68"/>
        <v>0</v>
      </c>
      <c r="H2226" s="22">
        <f t="shared" si="69"/>
        <v>0</v>
      </c>
    </row>
    <row r="2227" spans="1:8">
      <c r="A2227" t="s">
        <v>455</v>
      </c>
      <c r="B2227" t="s">
        <v>490</v>
      </c>
      <c r="C2227">
        <v>10407</v>
      </c>
      <c r="D2227" t="s">
        <v>37</v>
      </c>
      <c r="E2227">
        <f>+SUMIFS(Tabla1[cantidad],Tabla1[articulo],C2227,Tabla1[id_item_bodega2],A2227,Tabla1[GRUPO],COMP!B222)</f>
        <v>0</v>
      </c>
      <c r="F2227">
        <f>+SUMIFS('INV. EDADES'!F:F,'INV. EDADES'!I:I,A2227,'INV. EDADES'!G:G,C2227)</f>
        <v>0</v>
      </c>
      <c r="G2227">
        <f t="shared" si="68"/>
        <v>0</v>
      </c>
      <c r="H2227" s="22">
        <f t="shared" si="69"/>
        <v>0</v>
      </c>
    </row>
    <row r="2228" spans="1:8">
      <c r="A2228" t="s">
        <v>586</v>
      </c>
      <c r="B2228" t="s">
        <v>489</v>
      </c>
      <c r="C2228">
        <v>72002</v>
      </c>
      <c r="D2228" t="s">
        <v>48</v>
      </c>
      <c r="E2228">
        <f>+SUMIFS(Tabla1[cantidad],Tabla1[articulo],C2228,Tabla1[id_item_bodega2],A2228,Tabla1[GRUPO],COMP!B1835)</f>
        <v>0</v>
      </c>
      <c r="F2228">
        <f>+SUMIFS('INV. EDADES'!F:F,'INV. EDADES'!I:I,A2228,'INV. EDADES'!G:G,C2228)</f>
        <v>0</v>
      </c>
      <c r="G2228">
        <f t="shared" si="68"/>
        <v>0</v>
      </c>
      <c r="H2228" s="22">
        <f t="shared" si="69"/>
        <v>0</v>
      </c>
    </row>
    <row r="2229" spans="1:8">
      <c r="A2229" t="s">
        <v>445</v>
      </c>
      <c r="B2229" t="s">
        <v>490</v>
      </c>
      <c r="C2229">
        <v>10404</v>
      </c>
      <c r="D2229" t="s">
        <v>36</v>
      </c>
      <c r="E2229">
        <f>+SUMIFS(Tabla1[cantidad],Tabla1[articulo],C2229,Tabla1[id_item_bodega2],A2229,Tabla1[GRUPO],COMP!B11)</f>
        <v>0</v>
      </c>
      <c r="F2229">
        <f>+SUMIFS('INV. EDADES'!F:F,'INV. EDADES'!I:I,A2229,'INV. EDADES'!G:G,C2229)</f>
        <v>0</v>
      </c>
      <c r="G2229">
        <f t="shared" si="68"/>
        <v>0</v>
      </c>
      <c r="H2229" s="22">
        <f t="shared" si="69"/>
        <v>0</v>
      </c>
    </row>
    <row r="2230" spans="1:8">
      <c r="A2230" t="s">
        <v>520</v>
      </c>
      <c r="B2230" t="s">
        <v>489</v>
      </c>
      <c r="C2230">
        <v>12359</v>
      </c>
      <c r="D2230" t="s">
        <v>63</v>
      </c>
      <c r="E2230">
        <f>+SUMIFS(Tabla1[cantidad],Tabla1[articulo],C2230,Tabla1[id_item_bodega2],A2230,Tabla1[GRUPO],COMP!B2060)</f>
        <v>0</v>
      </c>
      <c r="F2230">
        <f>+SUMIFS('INV. EDADES'!F:F,'INV. EDADES'!I:I,A2230,'INV. EDADES'!G:G,C2230)</f>
        <v>0</v>
      </c>
      <c r="G2230" s="6">
        <f t="shared" si="68"/>
        <v>0</v>
      </c>
      <c r="H2230" s="22">
        <f t="shared" si="69"/>
        <v>0</v>
      </c>
    </row>
    <row r="2231" spans="1:8">
      <c r="A2231" t="s">
        <v>52</v>
      </c>
      <c r="B2231" t="s">
        <v>489</v>
      </c>
      <c r="C2231">
        <v>10205</v>
      </c>
      <c r="D2231" t="s">
        <v>552</v>
      </c>
      <c r="E2231">
        <f>+SUMIFS(Tabla1[cantidad],Tabla1[articulo],C2231,Tabla1[id_item_bodega2],A2231,Tabla1[GRUPO],COMP!B2011)</f>
        <v>0</v>
      </c>
      <c r="F2231">
        <f>+SUMIFS('INV. EDADES'!F:F,'INV. EDADES'!I:I,A2231,'INV. EDADES'!G:G,C2231)</f>
        <v>0</v>
      </c>
      <c r="G2231">
        <f t="shared" si="68"/>
        <v>0</v>
      </c>
      <c r="H2231" s="22">
        <f t="shared" si="69"/>
        <v>0</v>
      </c>
    </row>
    <row r="2232" spans="1:8">
      <c r="A2232" t="s">
        <v>445</v>
      </c>
      <c r="B2232" t="s">
        <v>490</v>
      </c>
      <c r="C2232">
        <v>12459</v>
      </c>
      <c r="D2232" t="s">
        <v>66</v>
      </c>
      <c r="E2232">
        <f>+SUMIFS(Tabla1[cantidad],Tabla1[articulo],C2232,Tabla1[id_item_bodega2],A2232,Tabla1[GRUPO],COMP!B33)</f>
        <v>0</v>
      </c>
      <c r="F2232">
        <f>+SUMIFS('INV. EDADES'!F:F,'INV. EDADES'!I:I,A2232,'INV. EDADES'!G:G,C2232)</f>
        <v>0</v>
      </c>
      <c r="G2232">
        <f t="shared" si="68"/>
        <v>0</v>
      </c>
      <c r="H2232" s="22">
        <f t="shared" si="69"/>
        <v>0</v>
      </c>
    </row>
    <row r="2233" spans="1:8">
      <c r="A2233" t="s">
        <v>520</v>
      </c>
      <c r="B2233" t="s">
        <v>489</v>
      </c>
      <c r="C2233">
        <v>72002</v>
      </c>
      <c r="D2233" t="s">
        <v>48</v>
      </c>
      <c r="E2233">
        <f>+SUMIFS(Tabla1[cantidad],Tabla1[articulo],C2233,Tabla1[id_item_bodega2],A2233,Tabla1[GRUPO],COMP!B2048)</f>
        <v>0</v>
      </c>
      <c r="F2233">
        <f>+SUMIFS('INV. EDADES'!F:F,'INV. EDADES'!I:I,A2233,'INV. EDADES'!G:G,C2233)</f>
        <v>0</v>
      </c>
      <c r="G2233" s="6">
        <f t="shared" si="68"/>
        <v>0</v>
      </c>
      <c r="H2233" s="22">
        <f t="shared" si="69"/>
        <v>0</v>
      </c>
    </row>
    <row r="2234" spans="1:8">
      <c r="A2234" t="s">
        <v>445</v>
      </c>
      <c r="B2234" t="s">
        <v>490</v>
      </c>
      <c r="C2234">
        <v>12359</v>
      </c>
      <c r="D2234" t="s">
        <v>63</v>
      </c>
      <c r="E2234">
        <f>+SUMIFS(Tabla1[cantidad],Tabla1[articulo],C2234,Tabla1[id_item_bodega2],A2234,Tabla1[GRUPO],COMP!B31)</f>
        <v>0</v>
      </c>
      <c r="F2234">
        <f>+SUMIFS('INV. EDADES'!F:F,'INV. EDADES'!I:I,A2234,'INV. EDADES'!G:G,C2234)</f>
        <v>0</v>
      </c>
      <c r="G2234">
        <f t="shared" si="68"/>
        <v>0</v>
      </c>
      <c r="H2234" s="22">
        <f t="shared" si="69"/>
        <v>0</v>
      </c>
    </row>
    <row r="2235" spans="1:8">
      <c r="A2235" t="s">
        <v>586</v>
      </c>
      <c r="B2235" t="s">
        <v>489</v>
      </c>
      <c r="C2235">
        <v>73001</v>
      </c>
      <c r="D2235" t="s">
        <v>49</v>
      </c>
      <c r="E2235">
        <f>+SUMIFS(Tabla1[cantidad],Tabla1[articulo],C2235,Tabla1[id_item_bodega2],A2235,Tabla1[GRUPO],COMP!B1837)</f>
        <v>0</v>
      </c>
      <c r="F2235">
        <f>+SUMIFS('INV. EDADES'!F:F,'INV. EDADES'!I:I,A2235,'INV. EDADES'!G:G,C2235)</f>
        <v>0</v>
      </c>
      <c r="G2235">
        <f t="shared" si="68"/>
        <v>0</v>
      </c>
      <c r="H2235" s="22">
        <f t="shared" si="69"/>
        <v>0</v>
      </c>
    </row>
    <row r="2236" spans="1:8">
      <c r="A2236" t="s">
        <v>52</v>
      </c>
      <c r="B2236" t="s">
        <v>489</v>
      </c>
      <c r="C2236">
        <v>10472</v>
      </c>
      <c r="D2236" t="s">
        <v>40</v>
      </c>
      <c r="E2236">
        <f>+SUMIFS(Tabla1[cantidad],Tabla1[articulo],C2236,Tabla1[id_item_bodega2],A2236,Tabla1[GRUPO],COMP!B1969)</f>
        <v>0</v>
      </c>
      <c r="F2236">
        <f>+SUMIFS('INV. EDADES'!F:F,'INV. EDADES'!I:I,A2236,'INV. EDADES'!G:G,C2236)</f>
        <v>0</v>
      </c>
      <c r="G2236">
        <f t="shared" si="68"/>
        <v>0</v>
      </c>
      <c r="H2236" s="22">
        <f t="shared" si="69"/>
        <v>0</v>
      </c>
    </row>
    <row r="2237" spans="1:8">
      <c r="A2237" t="s">
        <v>1388</v>
      </c>
      <c r="B2237" t="s">
        <v>490</v>
      </c>
      <c r="C2237">
        <v>10203</v>
      </c>
      <c r="D2237" t="s">
        <v>29</v>
      </c>
      <c r="E2237">
        <f>+SUMIFS(Tabla1[cantidad],Tabla1[articulo],C2237,Tabla1[id_item_bodega2],A2237,Tabla1[GRUPO],COMP!B28)</f>
        <v>0</v>
      </c>
      <c r="F2237">
        <f>+SUMIFS('INV. EDADES'!F:F,'INV. EDADES'!I:I,A2237,'INV. EDADES'!G:G,C2237)</f>
        <v>0</v>
      </c>
      <c r="G2237">
        <f t="shared" si="68"/>
        <v>0</v>
      </c>
      <c r="H2237" s="22">
        <f t="shared" si="69"/>
        <v>0</v>
      </c>
    </row>
    <row r="2238" spans="1:8">
      <c r="A2238" t="s">
        <v>587</v>
      </c>
      <c r="B2238" t="s">
        <v>489</v>
      </c>
      <c r="C2238">
        <v>10204</v>
      </c>
      <c r="D2238" t="s">
        <v>53</v>
      </c>
      <c r="E2238">
        <f>+SUMIFS(Tabla1[cantidad],Tabla1[articulo],C2238,Tabla1[id_item_bodega2],A2238,Tabla1[GRUPO],COMP!B2277)</f>
        <v>0</v>
      </c>
      <c r="F2238">
        <f>+SUMIFS('INV. EDADES'!F:F,'INV. EDADES'!I:I,A2238,'INV. EDADES'!G:G,C2238)</f>
        <v>0</v>
      </c>
      <c r="G2238">
        <f t="shared" si="68"/>
        <v>0</v>
      </c>
      <c r="H2238" s="22">
        <f t="shared" si="69"/>
        <v>0</v>
      </c>
    </row>
    <row r="2239" spans="1:8">
      <c r="A2239" t="s">
        <v>586</v>
      </c>
      <c r="B2239" t="s">
        <v>489</v>
      </c>
      <c r="C2239">
        <v>10407</v>
      </c>
      <c r="D2239" t="s">
        <v>37</v>
      </c>
      <c r="E2239">
        <f>+SUMIFS(Tabla1[cantidad],Tabla1[articulo],C2239,Tabla1[id_item_bodega2],A2239,Tabla1[GRUPO],COMP!B1828)</f>
        <v>0</v>
      </c>
      <c r="F2239">
        <f>+SUMIFS('INV. EDADES'!F:F,'INV. EDADES'!I:I,A2239,'INV. EDADES'!G:G,C2239)</f>
        <v>0</v>
      </c>
      <c r="G2239">
        <f t="shared" si="68"/>
        <v>0</v>
      </c>
      <c r="H2239" s="22">
        <f t="shared" si="69"/>
        <v>0</v>
      </c>
    </row>
    <row r="2240" spans="1:8">
      <c r="A2240" t="s">
        <v>455</v>
      </c>
      <c r="B2240" t="s">
        <v>490</v>
      </c>
      <c r="C2240">
        <v>10202</v>
      </c>
      <c r="D2240" t="s">
        <v>28</v>
      </c>
      <c r="E2240">
        <f>+SUMIFS(Tabla1[cantidad],Tabla1[articulo],C2240,Tabla1[id_item_bodega2],A2240,Tabla1[GRUPO],COMP!B215)</f>
        <v>0</v>
      </c>
      <c r="F2240">
        <f>+SUMIFS('INV. EDADES'!F:F,'INV. EDADES'!I:I,A2240,'INV. EDADES'!G:G,C2240)</f>
        <v>0</v>
      </c>
      <c r="G2240">
        <f t="shared" si="68"/>
        <v>0</v>
      </c>
      <c r="H2240" s="22">
        <f t="shared" si="69"/>
        <v>0</v>
      </c>
    </row>
    <row r="2241" spans="1:8">
      <c r="A2241" t="s">
        <v>455</v>
      </c>
      <c r="B2241" t="s">
        <v>490</v>
      </c>
      <c r="C2241">
        <v>13368</v>
      </c>
      <c r="D2241" t="s">
        <v>76</v>
      </c>
      <c r="E2241">
        <f>+SUMIFS(Tabla1[cantidad],Tabla1[articulo],C2241,Tabla1[id_item_bodega2],A2241,Tabla1[GRUPO],COMP!B250)</f>
        <v>0</v>
      </c>
      <c r="F2241">
        <f>+SUMIFS('INV. EDADES'!F:F,'INV. EDADES'!I:I,A2241,'INV. EDADES'!G:G,C2241)</f>
        <v>0</v>
      </c>
      <c r="G2241">
        <f t="shared" si="68"/>
        <v>0</v>
      </c>
      <c r="H2241" s="22">
        <f t="shared" si="69"/>
        <v>0</v>
      </c>
    </row>
    <row r="2242" spans="1:8">
      <c r="A2242" t="s">
        <v>445</v>
      </c>
      <c r="B2242" t="s">
        <v>490</v>
      </c>
      <c r="C2242">
        <v>10103</v>
      </c>
      <c r="D2242" t="s">
        <v>60</v>
      </c>
      <c r="E2242">
        <f>+SUMIFS(Tabla1[cantidad],Tabla1[articulo],C2242,Tabla1[id_item_bodega2],A2242,Tabla1[GRUPO],COMP!B26)</f>
        <v>0</v>
      </c>
      <c r="F2242">
        <f>+SUMIFS('INV. EDADES'!F:F,'INV. EDADES'!I:I,A2242,'INV. EDADES'!G:G,C2242)</f>
        <v>0</v>
      </c>
      <c r="G2242">
        <f t="shared" ref="G2242:G2305" si="70">+E2242-F2242</f>
        <v>0</v>
      </c>
      <c r="H2242" s="22">
        <f t="shared" ref="H2242:H2305" si="71">IFERROR(+G2242/E2242,0)</f>
        <v>0</v>
      </c>
    </row>
    <row r="2243" spans="1:8">
      <c r="A2243" t="s">
        <v>587</v>
      </c>
      <c r="B2243" t="s">
        <v>489</v>
      </c>
      <c r="C2243">
        <v>10404</v>
      </c>
      <c r="D2243" t="s">
        <v>36</v>
      </c>
      <c r="E2243">
        <f>+SUMIFS(Tabla1[cantidad],Tabla1[articulo],C2243,Tabla1[id_item_bodega2],A2243,Tabla1[GRUPO],COMP!B2253)</f>
        <v>0</v>
      </c>
      <c r="F2243">
        <f>+SUMIFS('INV. EDADES'!F:F,'INV. EDADES'!I:I,A2243,'INV. EDADES'!G:G,C2243)</f>
        <v>0</v>
      </c>
      <c r="G2243">
        <f t="shared" si="70"/>
        <v>0</v>
      </c>
      <c r="H2243" s="22">
        <f t="shared" si="71"/>
        <v>0</v>
      </c>
    </row>
    <row r="2244" spans="1:8">
      <c r="A2244" t="s">
        <v>1388</v>
      </c>
      <c r="B2244" t="s">
        <v>490</v>
      </c>
      <c r="C2244">
        <v>10601</v>
      </c>
      <c r="D2244" t="s">
        <v>44</v>
      </c>
      <c r="E2244">
        <f>+SUMIFS(Tabla1[cantidad],Tabla1[articulo],C2244,Tabla1[id_item_bodega2],A2244,Tabla1[GRUPO],COMP!B542)</f>
        <v>0</v>
      </c>
      <c r="F2244">
        <f>+SUMIFS('INV. EDADES'!F:F,'INV. EDADES'!I:I,A2244,'INV. EDADES'!G:G,C2244)</f>
        <v>0</v>
      </c>
      <c r="G2244">
        <f t="shared" si="70"/>
        <v>0</v>
      </c>
      <c r="H2244" s="22">
        <f t="shared" si="71"/>
        <v>0</v>
      </c>
    </row>
    <row r="2245" spans="1:8">
      <c r="A2245" t="s">
        <v>587</v>
      </c>
      <c r="B2245" t="s">
        <v>489</v>
      </c>
      <c r="C2245">
        <v>10102</v>
      </c>
      <c r="D2245" t="s">
        <v>24</v>
      </c>
      <c r="E2245">
        <f>+SUMIFS(Tabla1[cantidad],Tabla1[articulo],C2245,Tabla1[id_item_bodega2],A2245,Tabla1[GRUPO],COMP!B2246)</f>
        <v>0</v>
      </c>
      <c r="F2245">
        <f>+SUMIFS('INV. EDADES'!F:F,'INV. EDADES'!I:I,A2245,'INV. EDADES'!G:G,C2245)</f>
        <v>0</v>
      </c>
      <c r="G2245">
        <f t="shared" si="70"/>
        <v>0</v>
      </c>
      <c r="H2245" s="22">
        <f t="shared" si="71"/>
        <v>0</v>
      </c>
    </row>
    <row r="2246" spans="1:8">
      <c r="A2246" t="s">
        <v>445</v>
      </c>
      <c r="B2246" t="s">
        <v>490</v>
      </c>
      <c r="C2246">
        <v>12380</v>
      </c>
      <c r="D2246" t="s">
        <v>65</v>
      </c>
      <c r="E2246">
        <f>+SUMIFS(Tabla1[cantidad],Tabla1[articulo],C2246,Tabla1[id_item_bodega2],A2246,Tabla1[GRUPO],COMP!B32)</f>
        <v>0</v>
      </c>
      <c r="F2246">
        <f>+SUMIFS('INV. EDADES'!F:F,'INV. EDADES'!I:I,A2246,'INV. EDADES'!G:G,C2246)</f>
        <v>0</v>
      </c>
      <c r="G2246">
        <f t="shared" si="70"/>
        <v>0</v>
      </c>
      <c r="H2246" s="22">
        <f t="shared" si="71"/>
        <v>0</v>
      </c>
    </row>
    <row r="2247" spans="1:8">
      <c r="A2247" t="s">
        <v>1388</v>
      </c>
      <c r="B2247" t="s">
        <v>490</v>
      </c>
      <c r="C2247">
        <v>10303</v>
      </c>
      <c r="D2247" t="s">
        <v>32</v>
      </c>
      <c r="E2247">
        <f>+SUMIFS(Tabla1[cantidad],Tabla1[articulo],C2247,Tabla1[id_item_bodega2],A2247,Tabla1[GRUPO],COMP!B552)</f>
        <v>0</v>
      </c>
      <c r="F2247">
        <f>+SUMIFS('INV. EDADES'!F:F,'INV. EDADES'!I:I,A2247,'INV. EDADES'!G:G,C2247)</f>
        <v>0</v>
      </c>
      <c r="G2247">
        <f t="shared" si="70"/>
        <v>0</v>
      </c>
      <c r="H2247" s="22">
        <f t="shared" si="71"/>
        <v>0</v>
      </c>
    </row>
    <row r="2248" spans="1:8">
      <c r="A2248" t="s">
        <v>587</v>
      </c>
      <c r="B2248" t="s">
        <v>489</v>
      </c>
      <c r="C2248">
        <v>10389</v>
      </c>
      <c r="D2248" t="s">
        <v>71</v>
      </c>
      <c r="E2248">
        <f>+SUMIFS(Tabla1[cantidad],Tabla1[articulo],C2248,Tabla1[id_item_bodega2],A2248,Tabla1[GRUPO],COMP!B2317)</f>
        <v>0</v>
      </c>
      <c r="F2248">
        <f>+SUMIFS('INV. EDADES'!F:F,'INV. EDADES'!I:I,A2248,'INV. EDADES'!G:G,C2248)</f>
        <v>0</v>
      </c>
      <c r="G2248">
        <f t="shared" si="70"/>
        <v>0</v>
      </c>
      <c r="H2248" s="22">
        <f t="shared" si="71"/>
        <v>0</v>
      </c>
    </row>
    <row r="2249" spans="1:8">
      <c r="A2249" t="s">
        <v>520</v>
      </c>
      <c r="B2249" t="s">
        <v>489</v>
      </c>
      <c r="C2249">
        <v>10504</v>
      </c>
      <c r="D2249" t="s">
        <v>43</v>
      </c>
      <c r="E2249">
        <f>+SUMIFS(Tabla1[cantidad],Tabla1[articulo],C2249,Tabla1[id_item_bodega2],A2249,Tabla1[GRUPO],COMP!B2054)</f>
        <v>0</v>
      </c>
      <c r="F2249">
        <f>+SUMIFS('INV. EDADES'!F:F,'INV. EDADES'!I:I,A2249,'INV. EDADES'!G:G,C2249)</f>
        <v>0</v>
      </c>
      <c r="G2249" s="6">
        <f t="shared" si="70"/>
        <v>0</v>
      </c>
      <c r="H2249" s="22">
        <f t="shared" si="71"/>
        <v>0</v>
      </c>
    </row>
    <row r="2250" spans="1:8">
      <c r="A2250" t="s">
        <v>587</v>
      </c>
      <c r="B2250" t="s">
        <v>489</v>
      </c>
      <c r="C2250">
        <v>10103</v>
      </c>
      <c r="D2250" t="s">
        <v>60</v>
      </c>
      <c r="E2250">
        <f>+SUMIFS(Tabla1[cantidad],Tabla1[articulo],C2250,Tabla1[id_item_bodega2],A2250,Tabla1[GRUPO],COMP!B2268)</f>
        <v>0</v>
      </c>
      <c r="F2250">
        <f>+SUMIFS('INV. EDADES'!F:F,'INV. EDADES'!I:I,A2250,'INV. EDADES'!G:G,C2250)</f>
        <v>0</v>
      </c>
      <c r="G2250">
        <f t="shared" si="70"/>
        <v>0</v>
      </c>
      <c r="H2250" s="22">
        <f t="shared" si="71"/>
        <v>0</v>
      </c>
    </row>
    <row r="2251" spans="1:8">
      <c r="A2251" t="s">
        <v>586</v>
      </c>
      <c r="B2251" t="s">
        <v>489</v>
      </c>
      <c r="C2251">
        <v>10102</v>
      </c>
      <c r="D2251" t="s">
        <v>24</v>
      </c>
      <c r="E2251">
        <f>+SUMIFS(Tabla1[cantidad],Tabla1[articulo],C2251,Tabla1[id_item_bodega2],A2251,Tabla1[GRUPO],COMP!B1820)</f>
        <v>0</v>
      </c>
      <c r="F2251">
        <f>+SUMIFS('INV. EDADES'!F:F,'INV. EDADES'!I:I,A2251,'INV. EDADES'!G:G,C2251)</f>
        <v>0</v>
      </c>
      <c r="G2251">
        <f t="shared" si="70"/>
        <v>0</v>
      </c>
      <c r="H2251" s="22">
        <f t="shared" si="71"/>
        <v>0</v>
      </c>
    </row>
    <row r="2252" spans="1:8">
      <c r="A2252" t="s">
        <v>587</v>
      </c>
      <c r="B2252" t="s">
        <v>489</v>
      </c>
      <c r="C2252">
        <v>10406</v>
      </c>
      <c r="D2252" t="s">
        <v>72</v>
      </c>
      <c r="E2252">
        <f>+SUMIFS(Tabla1[cantidad],Tabla1[articulo],C2252,Tabla1[id_item_bodega2],A2252,Tabla1[GRUPO],COMP!B2271)</f>
        <v>0</v>
      </c>
      <c r="F2252">
        <f>+SUMIFS('INV. EDADES'!F:F,'INV. EDADES'!I:I,A2252,'INV. EDADES'!G:G,C2252)</f>
        <v>0</v>
      </c>
      <c r="G2252">
        <f t="shared" si="70"/>
        <v>0</v>
      </c>
      <c r="H2252" s="22">
        <f t="shared" si="71"/>
        <v>0</v>
      </c>
    </row>
    <row r="2253" spans="1:8">
      <c r="A2253" t="s">
        <v>520</v>
      </c>
      <c r="B2253" t="s">
        <v>489</v>
      </c>
      <c r="C2253">
        <v>10304</v>
      </c>
      <c r="D2253" t="s">
        <v>54</v>
      </c>
      <c r="E2253">
        <f>+SUMIFS(Tabla1[cantidad],Tabla1[articulo],C2253,Tabla1[id_item_bodega2],A2253,Tabla1[GRUPO],COMP!B2037)</f>
        <v>0</v>
      </c>
      <c r="F2253">
        <f>+SUMIFS('INV. EDADES'!F:F,'INV. EDADES'!I:I,A2253,'INV. EDADES'!G:G,C2253)</f>
        <v>0</v>
      </c>
      <c r="G2253" s="6">
        <f t="shared" si="70"/>
        <v>0</v>
      </c>
      <c r="H2253" s="22">
        <f t="shared" si="71"/>
        <v>0</v>
      </c>
    </row>
    <row r="2254" spans="1:8">
      <c r="A2254" t="s">
        <v>520</v>
      </c>
      <c r="B2254" t="s">
        <v>489</v>
      </c>
      <c r="C2254">
        <v>10302</v>
      </c>
      <c r="D2254" t="s">
        <v>31</v>
      </c>
      <c r="E2254">
        <f>+SUMIFS(Tabla1[cantidad],Tabla1[articulo],C2254,Tabla1[id_item_bodega2],A2254,Tabla1[GRUPO],COMP!B2036)</f>
        <v>0</v>
      </c>
      <c r="F2254">
        <f>+SUMIFS('INV. EDADES'!F:F,'INV. EDADES'!I:I,A2254,'INV. EDADES'!G:G,C2254)</f>
        <v>0</v>
      </c>
      <c r="G2254" s="6">
        <f t="shared" si="70"/>
        <v>0</v>
      </c>
      <c r="H2254" s="22">
        <f t="shared" si="71"/>
        <v>0</v>
      </c>
    </row>
    <row r="2255" spans="1:8">
      <c r="A2255" t="s">
        <v>52</v>
      </c>
      <c r="B2255" t="s">
        <v>489</v>
      </c>
      <c r="C2255">
        <v>10102</v>
      </c>
      <c r="D2255" t="s">
        <v>24</v>
      </c>
      <c r="E2255">
        <f>+SUMIFS(Tabla1[cantidad],Tabla1[articulo],C2255,Tabla1[id_item_bodega2],A2255,Tabla1[GRUPO],COMP!B1925)</f>
        <v>0</v>
      </c>
      <c r="F2255">
        <f>+SUMIFS('INV. EDADES'!F:F,'INV. EDADES'!I:I,A2255,'INV. EDADES'!G:G,C2255)</f>
        <v>0</v>
      </c>
      <c r="G2255">
        <f t="shared" si="70"/>
        <v>0</v>
      </c>
      <c r="H2255" s="22">
        <f t="shared" si="71"/>
        <v>0</v>
      </c>
    </row>
    <row r="2256" spans="1:8">
      <c r="A2256" t="s">
        <v>587</v>
      </c>
      <c r="B2256" t="s">
        <v>489</v>
      </c>
      <c r="C2256">
        <v>10303</v>
      </c>
      <c r="D2256" t="s">
        <v>32</v>
      </c>
      <c r="E2256">
        <f>+SUMIFS(Tabla1[cantidad],Tabla1[articulo],C2256,Tabla1[id_item_bodega2],A2256,Tabla1[GRUPO],COMP!B2269)</f>
        <v>0</v>
      </c>
      <c r="F2256">
        <f>+SUMIFS('INV. EDADES'!F:F,'INV. EDADES'!I:I,A2256,'INV. EDADES'!G:G,C2256)</f>
        <v>0</v>
      </c>
      <c r="G2256">
        <f t="shared" si="70"/>
        <v>0</v>
      </c>
      <c r="H2256" s="22">
        <f t="shared" si="71"/>
        <v>0</v>
      </c>
    </row>
    <row r="2257" spans="1:8">
      <c r="A2257" t="s">
        <v>520</v>
      </c>
      <c r="B2257" t="s">
        <v>489</v>
      </c>
      <c r="C2257">
        <v>10202</v>
      </c>
      <c r="D2257" t="s">
        <v>28</v>
      </c>
      <c r="E2257">
        <f>+SUMIFS(Tabla1[cantidad],Tabla1[articulo],C2257,Tabla1[id_item_bodega2],A2257,Tabla1[GRUPO],COMP!B2034)</f>
        <v>0</v>
      </c>
      <c r="F2257">
        <f>+SUMIFS('INV. EDADES'!F:F,'INV. EDADES'!I:I,A2257,'INV. EDADES'!G:G,C2257)</f>
        <v>0</v>
      </c>
      <c r="G2257" s="6">
        <f t="shared" si="70"/>
        <v>0</v>
      </c>
      <c r="H2257" s="22">
        <f t="shared" si="71"/>
        <v>0</v>
      </c>
    </row>
    <row r="2258" spans="1:8">
      <c r="A2258" t="s">
        <v>586</v>
      </c>
      <c r="B2258" t="s">
        <v>489</v>
      </c>
      <c r="C2258">
        <v>10204</v>
      </c>
      <c r="D2258" t="s">
        <v>53</v>
      </c>
      <c r="E2258">
        <f>+SUMIFS(Tabla1[cantidad],Tabla1[articulo],C2258,Tabla1[id_item_bodega2],A2258,Tabla1[GRUPO],COMP!B1851)</f>
        <v>0</v>
      </c>
      <c r="F2258">
        <f>+SUMIFS('INV. EDADES'!F:F,'INV. EDADES'!I:I,A2258,'INV. EDADES'!G:G,C2258)</f>
        <v>0</v>
      </c>
      <c r="G2258">
        <f t="shared" si="70"/>
        <v>0</v>
      </c>
      <c r="H2258" s="22">
        <f t="shared" si="71"/>
        <v>0</v>
      </c>
    </row>
    <row r="2259" spans="1:8">
      <c r="A2259" t="s">
        <v>520</v>
      </c>
      <c r="B2259" t="s">
        <v>489</v>
      </c>
      <c r="C2259">
        <v>13403</v>
      </c>
      <c r="D2259" t="s">
        <v>428</v>
      </c>
      <c r="E2259">
        <f>+SUMIFS(Tabla1[cantidad],Tabla1[articulo],C2259,Tabla1[id_item_bodega2],A2259,Tabla1[GRUPO],COMP!B2081)</f>
        <v>0</v>
      </c>
      <c r="F2259">
        <f>+SUMIFS('INV. EDADES'!F:F,'INV. EDADES'!I:I,A2259,'INV. EDADES'!G:G,C2259)</f>
        <v>0</v>
      </c>
      <c r="G2259" s="6">
        <f t="shared" si="70"/>
        <v>0</v>
      </c>
      <c r="H2259" s="22">
        <f t="shared" si="71"/>
        <v>0</v>
      </c>
    </row>
    <row r="2260" spans="1:8">
      <c r="A2260" t="s">
        <v>58</v>
      </c>
      <c r="B2260" t="s">
        <v>489</v>
      </c>
      <c r="C2260">
        <v>79101</v>
      </c>
      <c r="D2260" t="s">
        <v>1388</v>
      </c>
      <c r="E2260">
        <f>+SUMIFS(Tabla1[cantidad],Tabla1[articulo],C2260,Tabla1[id_item_bodega2],A2260,Tabla1[GRUPO],COMP!B2158)</f>
        <v>0</v>
      </c>
      <c r="F2260">
        <f>+SUMIFS('INV. EDADES'!F:F,'INV. EDADES'!I:I,A2260,'INV. EDADES'!G:G,C2260)</f>
        <v>0</v>
      </c>
      <c r="G2260">
        <f t="shared" si="70"/>
        <v>0</v>
      </c>
      <c r="H2260" s="22">
        <f t="shared" si="71"/>
        <v>0</v>
      </c>
    </row>
    <row r="2261" spans="1:8">
      <c r="A2261" t="s">
        <v>52</v>
      </c>
      <c r="B2261" t="s">
        <v>489</v>
      </c>
      <c r="C2261">
        <v>13403</v>
      </c>
      <c r="D2261" t="s">
        <v>428</v>
      </c>
      <c r="E2261">
        <f>+SUMIFS(Tabla1[cantidad],Tabla1[articulo],C2261,Tabla1[id_item_bodega2],A2261,Tabla1[GRUPO],COMP!B1972)</f>
        <v>0</v>
      </c>
      <c r="F2261">
        <f>+SUMIFS('INV. EDADES'!F:F,'INV. EDADES'!I:I,A2261,'INV. EDADES'!G:G,C2261)</f>
        <v>0</v>
      </c>
      <c r="G2261">
        <f t="shared" si="70"/>
        <v>0</v>
      </c>
      <c r="H2261" s="22">
        <f t="shared" si="71"/>
        <v>0</v>
      </c>
    </row>
    <row r="2262" spans="1:8">
      <c r="A2262" t="s">
        <v>457</v>
      </c>
      <c r="B2262" t="s">
        <v>490</v>
      </c>
      <c r="C2262">
        <v>10304</v>
      </c>
      <c r="D2262" t="s">
        <v>54</v>
      </c>
      <c r="E2262">
        <f>+SUMIFS(Tabla1[cantidad],Tabla1[articulo],C2262,Tabla1[id_item_bodega2],A2262,Tabla1[GRUPO],COMP!B842)</f>
        <v>0</v>
      </c>
      <c r="F2262">
        <f>+SUMIFS('INV. EDADES'!F:F,'INV. EDADES'!I:I,A2262,'INV. EDADES'!G:G,C2262)</f>
        <v>0</v>
      </c>
      <c r="G2262">
        <f t="shared" si="70"/>
        <v>0</v>
      </c>
      <c r="H2262" s="22">
        <f t="shared" si="71"/>
        <v>0</v>
      </c>
    </row>
    <row r="2263" spans="1:8">
      <c r="A2263" t="s">
        <v>58</v>
      </c>
      <c r="B2263" t="s">
        <v>489</v>
      </c>
      <c r="C2263">
        <v>10102</v>
      </c>
      <c r="D2263" t="s">
        <v>24</v>
      </c>
      <c r="E2263">
        <f>+SUMIFS(Tabla1[cantidad],Tabla1[articulo],C2263,Tabla1[id_item_bodega2],A2263,Tabla1[GRUPO],COMP!B2139)</f>
        <v>0</v>
      </c>
      <c r="F2263">
        <f>+SUMIFS('INV. EDADES'!F:F,'INV. EDADES'!I:I,A2263,'INV. EDADES'!G:G,C2263)</f>
        <v>0</v>
      </c>
      <c r="G2263">
        <f t="shared" si="70"/>
        <v>0</v>
      </c>
      <c r="H2263" s="22">
        <f t="shared" si="71"/>
        <v>0</v>
      </c>
    </row>
    <row r="2264" spans="1:8">
      <c r="A2264" t="s">
        <v>520</v>
      </c>
      <c r="B2264" t="s">
        <v>489</v>
      </c>
      <c r="C2264">
        <v>10601</v>
      </c>
      <c r="D2264" t="s">
        <v>44</v>
      </c>
      <c r="E2264">
        <f>+SUMIFS(Tabla1[cantidad],Tabla1[articulo],C2264,Tabla1[id_item_bodega2],A2264,Tabla1[GRUPO],COMP!B2046)</f>
        <v>0</v>
      </c>
      <c r="F2264">
        <f>+SUMIFS('INV. EDADES'!F:F,'INV. EDADES'!I:I,A2264,'INV. EDADES'!G:G,C2264)</f>
        <v>0</v>
      </c>
      <c r="G2264" s="6">
        <f t="shared" si="70"/>
        <v>0</v>
      </c>
      <c r="H2264" s="22">
        <f t="shared" si="71"/>
        <v>0</v>
      </c>
    </row>
    <row r="2265" spans="1:8">
      <c r="A2265" t="s">
        <v>1388</v>
      </c>
      <c r="B2265" t="s">
        <v>490</v>
      </c>
      <c r="C2265">
        <v>10301</v>
      </c>
      <c r="D2265" t="s">
        <v>30</v>
      </c>
      <c r="E2265">
        <f>+SUMIFS(Tabla1[cantidad],Tabla1[articulo],C2265,Tabla1[id_item_bodega2],A2265,Tabla1[GRUPO],COMP!B531)</f>
        <v>0</v>
      </c>
      <c r="F2265">
        <f>+SUMIFS('INV. EDADES'!F:F,'INV. EDADES'!I:I,A2265,'INV. EDADES'!G:G,C2265)</f>
        <v>0</v>
      </c>
      <c r="G2265">
        <f t="shared" si="70"/>
        <v>0</v>
      </c>
      <c r="H2265" s="22">
        <f t="shared" si="71"/>
        <v>0</v>
      </c>
    </row>
    <row r="2266" spans="1:8">
      <c r="A2266" t="s">
        <v>455</v>
      </c>
      <c r="B2266" t="s">
        <v>490</v>
      </c>
      <c r="C2266">
        <v>12380</v>
      </c>
      <c r="D2266" t="s">
        <v>65</v>
      </c>
      <c r="E2266">
        <f>+SUMIFS(Tabla1[cantidad],Tabla1[articulo],C2266,Tabla1[id_item_bodega2],A2266,Tabla1[GRUPO],COMP!B242)</f>
        <v>0</v>
      </c>
      <c r="F2266">
        <f>+SUMIFS('INV. EDADES'!F:F,'INV. EDADES'!I:I,A2266,'INV. EDADES'!G:G,C2266)</f>
        <v>0</v>
      </c>
      <c r="G2266">
        <f t="shared" si="70"/>
        <v>0</v>
      </c>
      <c r="H2266" s="22">
        <f t="shared" si="71"/>
        <v>0</v>
      </c>
    </row>
    <row r="2267" spans="1:8">
      <c r="A2267" t="s">
        <v>587</v>
      </c>
      <c r="B2267" t="s">
        <v>489</v>
      </c>
      <c r="C2267">
        <v>10201</v>
      </c>
      <c r="D2267" t="s">
        <v>27</v>
      </c>
      <c r="E2267">
        <f>+SUMIFS(Tabla1[cantidad],Tabla1[articulo],C2267,Tabla1[id_item_bodega2],A2267,Tabla1[GRUPO],COMP!B2296)</f>
        <v>0</v>
      </c>
      <c r="F2267">
        <f>+SUMIFS('INV. EDADES'!F:F,'INV. EDADES'!I:I,A2267,'INV. EDADES'!G:G,C2267)</f>
        <v>0</v>
      </c>
      <c r="G2267">
        <f t="shared" si="70"/>
        <v>0</v>
      </c>
      <c r="H2267" s="22">
        <f t="shared" si="71"/>
        <v>0</v>
      </c>
    </row>
    <row r="2268" spans="1:8">
      <c r="A2268" t="s">
        <v>52</v>
      </c>
      <c r="B2268" t="s">
        <v>489</v>
      </c>
      <c r="C2268">
        <v>10204</v>
      </c>
      <c r="D2268" t="s">
        <v>53</v>
      </c>
      <c r="E2268">
        <f>+SUMIFS(Tabla1[cantidad],Tabla1[articulo],C2268,Tabla1[id_item_bodega2],A2268,Tabla1[GRUPO],COMP!B1955)</f>
        <v>0</v>
      </c>
      <c r="F2268">
        <f>+SUMIFS('INV. EDADES'!F:F,'INV. EDADES'!I:I,A2268,'INV. EDADES'!G:G,C2268)</f>
        <v>0</v>
      </c>
      <c r="G2268">
        <f t="shared" si="70"/>
        <v>0</v>
      </c>
      <c r="H2268" s="22">
        <f t="shared" si="71"/>
        <v>0</v>
      </c>
    </row>
    <row r="2269" spans="1:8">
      <c r="A2269" t="s">
        <v>1388</v>
      </c>
      <c r="B2269" t="s">
        <v>490</v>
      </c>
      <c r="C2269">
        <v>10201</v>
      </c>
      <c r="D2269" t="s">
        <v>27</v>
      </c>
      <c r="E2269">
        <f>+SUMIFS(Tabla1[cantidad],Tabla1[articulo],C2269,Tabla1[id_item_bodega2],A2269,Tabla1[GRUPO],COMP!B579)</f>
        <v>0</v>
      </c>
      <c r="F2269">
        <f>+SUMIFS('INV. EDADES'!F:F,'INV. EDADES'!I:I,A2269,'INV. EDADES'!G:G,C2269)</f>
        <v>0</v>
      </c>
      <c r="G2269">
        <f t="shared" si="70"/>
        <v>0</v>
      </c>
      <c r="H2269" s="22">
        <f t="shared" si="71"/>
        <v>0</v>
      </c>
    </row>
    <row r="2270" spans="1:8">
      <c r="A2270" t="s">
        <v>520</v>
      </c>
      <c r="B2270" t="s">
        <v>489</v>
      </c>
      <c r="C2270">
        <v>12270</v>
      </c>
      <c r="D2270" t="s">
        <v>62</v>
      </c>
      <c r="E2270">
        <f>+SUMIFS(Tabla1[cantidad],Tabla1[articulo],C2270,Tabla1[id_item_bodega2],A2270,Tabla1[GRUPO],COMP!B2091)</f>
        <v>0</v>
      </c>
      <c r="F2270">
        <f>+SUMIFS('INV. EDADES'!F:F,'INV. EDADES'!I:I,A2270,'INV. EDADES'!G:G,C2270)</f>
        <v>0</v>
      </c>
      <c r="G2270" s="6">
        <f t="shared" si="70"/>
        <v>0</v>
      </c>
      <c r="H2270" s="22">
        <f t="shared" si="71"/>
        <v>0</v>
      </c>
    </row>
    <row r="2271" spans="1:8">
      <c r="A2271" t="s">
        <v>455</v>
      </c>
      <c r="B2271" t="s">
        <v>490</v>
      </c>
      <c r="C2271">
        <v>10601</v>
      </c>
      <c r="D2271" t="s">
        <v>44</v>
      </c>
      <c r="E2271">
        <f>+SUMIFS(Tabla1[cantidad],Tabla1[articulo],C2271,Tabla1[id_item_bodega2],A2271,Tabla1[GRUPO],COMP!B227)</f>
        <v>0</v>
      </c>
      <c r="F2271">
        <f>+SUMIFS('INV. EDADES'!F:F,'INV. EDADES'!I:I,A2271,'INV. EDADES'!G:G,C2271)</f>
        <v>0</v>
      </c>
      <c r="G2271">
        <f t="shared" si="70"/>
        <v>0</v>
      </c>
      <c r="H2271" s="22">
        <f t="shared" si="71"/>
        <v>0</v>
      </c>
    </row>
    <row r="2272" spans="1:8">
      <c r="A2272" t="s">
        <v>1388</v>
      </c>
      <c r="B2272" t="s">
        <v>490</v>
      </c>
      <c r="C2272">
        <v>10204</v>
      </c>
      <c r="D2272" t="s">
        <v>53</v>
      </c>
      <c r="E2272">
        <f>+SUMIFS(Tabla1[cantidad],Tabla1[articulo],C2272,Tabla1[id_item_bodega2],A2272,Tabla1[GRUPO],COMP!B560)</f>
        <v>0</v>
      </c>
      <c r="F2272">
        <f>+SUMIFS('INV. EDADES'!F:F,'INV. EDADES'!I:I,A2272,'INV. EDADES'!G:G,C2272)</f>
        <v>0</v>
      </c>
      <c r="G2272">
        <f t="shared" si="70"/>
        <v>0</v>
      </c>
      <c r="H2272" s="22">
        <f t="shared" si="71"/>
        <v>0</v>
      </c>
    </row>
    <row r="2273" spans="1:8">
      <c r="A2273" t="s">
        <v>586</v>
      </c>
      <c r="B2273" t="s">
        <v>489</v>
      </c>
      <c r="C2273">
        <v>10601</v>
      </c>
      <c r="D2273" t="s">
        <v>44</v>
      </c>
      <c r="E2273">
        <f>+SUMIFS(Tabla1[cantidad],Tabla1[articulo],C2273,Tabla1[id_item_bodega2],A2273,Tabla1[GRUPO],COMP!B1833)</f>
        <v>0</v>
      </c>
      <c r="F2273">
        <f>+SUMIFS('INV. EDADES'!F:F,'INV. EDADES'!I:I,A2273,'INV. EDADES'!G:G,C2273)</f>
        <v>0</v>
      </c>
      <c r="G2273">
        <f t="shared" si="70"/>
        <v>0</v>
      </c>
      <c r="H2273" s="22">
        <f t="shared" si="71"/>
        <v>0</v>
      </c>
    </row>
    <row r="2274" spans="1:8">
      <c r="A2274" t="s">
        <v>520</v>
      </c>
      <c r="B2274" t="s">
        <v>489</v>
      </c>
      <c r="C2274">
        <v>10201</v>
      </c>
      <c r="D2274" t="s">
        <v>27</v>
      </c>
      <c r="E2274">
        <f>+SUMIFS(Tabla1[cantidad],Tabla1[articulo],C2274,Tabla1[id_item_bodega2],A2274,Tabla1[GRUPO],COMP!B2083)</f>
        <v>0</v>
      </c>
      <c r="F2274">
        <f>+SUMIFS('INV. EDADES'!F:F,'INV. EDADES'!I:I,A2274,'INV. EDADES'!G:G,C2274)</f>
        <v>0</v>
      </c>
      <c r="G2274" s="6">
        <f t="shared" si="70"/>
        <v>0</v>
      </c>
      <c r="H2274" s="22">
        <f t="shared" si="71"/>
        <v>0</v>
      </c>
    </row>
    <row r="2275" spans="1:8">
      <c r="A2275" t="s">
        <v>52</v>
      </c>
      <c r="B2275" t="s">
        <v>489</v>
      </c>
      <c r="C2275">
        <v>10504</v>
      </c>
      <c r="D2275" t="s">
        <v>43</v>
      </c>
      <c r="E2275">
        <f>+SUMIFS(Tabla1[cantidad],Tabla1[articulo],C2275,Tabla1[id_item_bodega2],A2275,Tabla1[GRUPO],COMP!B1945)</f>
        <v>0</v>
      </c>
      <c r="F2275">
        <f>+SUMIFS('INV. EDADES'!F:F,'INV. EDADES'!I:I,A2275,'INV. EDADES'!G:G,C2275)</f>
        <v>0</v>
      </c>
      <c r="G2275">
        <f t="shared" si="70"/>
        <v>0</v>
      </c>
      <c r="H2275" s="22">
        <f t="shared" si="71"/>
        <v>0</v>
      </c>
    </row>
    <row r="2276" spans="1:8">
      <c r="A2276" t="s">
        <v>520</v>
      </c>
      <c r="B2276" t="s">
        <v>489</v>
      </c>
      <c r="C2276">
        <v>10404</v>
      </c>
      <c r="D2276" t="s">
        <v>36</v>
      </c>
      <c r="E2276">
        <f>+SUMIFS(Tabla1[cantidad],Tabla1[articulo],C2276,Tabla1[id_item_bodega2],A2276,Tabla1[GRUPO],COMP!B2040)</f>
        <v>0</v>
      </c>
      <c r="F2276">
        <f>+SUMIFS('INV. EDADES'!F:F,'INV. EDADES'!I:I,A2276,'INV. EDADES'!G:G,C2276)</f>
        <v>0</v>
      </c>
      <c r="G2276" s="6">
        <f t="shared" si="70"/>
        <v>0</v>
      </c>
      <c r="H2276" s="22">
        <f t="shared" si="71"/>
        <v>0</v>
      </c>
    </row>
    <row r="2277" spans="1:8">
      <c r="A2277" t="s">
        <v>587</v>
      </c>
      <c r="B2277" t="s">
        <v>489</v>
      </c>
      <c r="C2277">
        <v>10203</v>
      </c>
      <c r="D2277" t="s">
        <v>29</v>
      </c>
      <c r="E2277">
        <f>+SUMIFS(Tabla1[cantidad],Tabla1[articulo],C2277,Tabla1[id_item_bodega2],A2277,Tabla1[GRUPO],COMP!B2286)</f>
        <v>0</v>
      </c>
      <c r="F2277">
        <f>+SUMIFS('INV. EDADES'!F:F,'INV. EDADES'!I:I,A2277,'INV. EDADES'!G:G,C2277)</f>
        <v>0</v>
      </c>
      <c r="G2277">
        <f t="shared" si="70"/>
        <v>0</v>
      </c>
      <c r="H2277" s="22">
        <f t="shared" si="71"/>
        <v>0</v>
      </c>
    </row>
    <row r="2278" spans="1:8">
      <c r="A2278" t="s">
        <v>587</v>
      </c>
      <c r="B2278" t="s">
        <v>489</v>
      </c>
      <c r="C2278">
        <v>10403</v>
      </c>
      <c r="D2278" t="s">
        <v>35</v>
      </c>
      <c r="E2278">
        <f>+SUMIFS(Tabla1[cantidad],Tabla1[articulo],C2278,Tabla1[id_item_bodega2],A2278,Tabla1[GRUPO],COMP!B2270)</f>
        <v>0</v>
      </c>
      <c r="F2278">
        <f>+SUMIFS('INV. EDADES'!F:F,'INV. EDADES'!I:I,A2278,'INV. EDADES'!G:G,C2278)</f>
        <v>0</v>
      </c>
      <c r="G2278">
        <f t="shared" si="70"/>
        <v>0</v>
      </c>
      <c r="H2278" s="22">
        <f t="shared" si="71"/>
        <v>0</v>
      </c>
    </row>
    <row r="2279" spans="1:8">
      <c r="A2279" t="s">
        <v>520</v>
      </c>
      <c r="B2279" t="s">
        <v>489</v>
      </c>
      <c r="C2279">
        <v>13559</v>
      </c>
      <c r="D2279" t="s">
        <v>429</v>
      </c>
      <c r="E2279">
        <f>+SUMIFS(Tabla1[cantidad],Tabla1[articulo],C2279,Tabla1[id_item_bodega2],A2279,Tabla1[GRUPO],COMP!B2047)</f>
        <v>0</v>
      </c>
      <c r="F2279">
        <f>+SUMIFS('INV. EDADES'!F:F,'INV. EDADES'!I:I,A2279,'INV. EDADES'!G:G,C2279)</f>
        <v>0</v>
      </c>
      <c r="G2279" s="6">
        <f t="shared" si="70"/>
        <v>0</v>
      </c>
      <c r="H2279" s="22">
        <f t="shared" si="71"/>
        <v>0</v>
      </c>
    </row>
    <row r="2280" spans="1:8">
      <c r="A2280" t="s">
        <v>52</v>
      </c>
      <c r="B2280" t="s">
        <v>489</v>
      </c>
      <c r="C2280">
        <v>13311</v>
      </c>
      <c r="D2280" t="s">
        <v>580</v>
      </c>
      <c r="E2280">
        <f>+SUMIFS(Tabla1[cantidad],Tabla1[articulo],C2280,Tabla1[id_item_bodega2],A2280,Tabla1[GRUPO],COMP!B1993)</f>
        <v>0</v>
      </c>
      <c r="F2280">
        <f>+SUMIFS('INV. EDADES'!F:F,'INV. EDADES'!I:I,A2280,'INV. EDADES'!G:G,C2280)</f>
        <v>0</v>
      </c>
      <c r="G2280">
        <f t="shared" si="70"/>
        <v>0</v>
      </c>
      <c r="H2280" s="22">
        <f t="shared" si="71"/>
        <v>0</v>
      </c>
    </row>
    <row r="2281" spans="1:8">
      <c r="A2281" t="s">
        <v>587</v>
      </c>
      <c r="B2281" t="s">
        <v>489</v>
      </c>
      <c r="C2281">
        <v>10304</v>
      </c>
      <c r="D2281" t="s">
        <v>54</v>
      </c>
      <c r="E2281">
        <f>+SUMIFS(Tabla1[cantidad],Tabla1[articulo],C2281,Tabla1[id_item_bodega2],A2281,Tabla1[GRUPO],COMP!B2250)</f>
        <v>0</v>
      </c>
      <c r="F2281">
        <f>+SUMIFS('INV. EDADES'!F:F,'INV. EDADES'!I:I,A2281,'INV. EDADES'!G:G,C2281)</f>
        <v>0</v>
      </c>
      <c r="G2281">
        <f t="shared" si="70"/>
        <v>0</v>
      </c>
      <c r="H2281" s="22">
        <f t="shared" si="71"/>
        <v>0</v>
      </c>
    </row>
    <row r="2282" spans="1:8">
      <c r="A2282" t="s">
        <v>58</v>
      </c>
      <c r="B2282" t="s">
        <v>489</v>
      </c>
      <c r="C2282">
        <v>72002</v>
      </c>
      <c r="D2282" t="s">
        <v>455</v>
      </c>
      <c r="E2282">
        <f>+SUMIFS(Tabla1[cantidad],Tabla1[articulo],C2282,Tabla1[id_item_bodega2],A2282,Tabla1[GRUPO],COMP!B2154)</f>
        <v>0</v>
      </c>
      <c r="F2282">
        <f>+SUMIFS('INV. EDADES'!F:F,'INV. EDADES'!I:I,A2282,'INV. EDADES'!G:G,C2282)</f>
        <v>0</v>
      </c>
      <c r="G2282">
        <f t="shared" si="70"/>
        <v>0</v>
      </c>
      <c r="H2282" s="22">
        <f t="shared" si="71"/>
        <v>0</v>
      </c>
    </row>
    <row r="2283" spans="1:8">
      <c r="A2283" t="s">
        <v>587</v>
      </c>
      <c r="B2283" t="s">
        <v>489</v>
      </c>
      <c r="C2283">
        <v>10301</v>
      </c>
      <c r="D2283" t="s">
        <v>30</v>
      </c>
      <c r="E2283">
        <f>+SUMIFS(Tabla1[cantidad],Tabla1[articulo],C2283,Tabla1[id_item_bodega2],A2283,Tabla1[GRUPO],COMP!B2248)</f>
        <v>0</v>
      </c>
      <c r="F2283">
        <f>+SUMIFS('INV. EDADES'!F:F,'INV. EDADES'!I:I,A2283,'INV. EDADES'!G:G,C2283)</f>
        <v>0</v>
      </c>
      <c r="G2283">
        <f t="shared" si="70"/>
        <v>0</v>
      </c>
      <c r="H2283" s="22">
        <f t="shared" si="71"/>
        <v>0</v>
      </c>
    </row>
    <row r="2284" spans="1:8">
      <c r="A2284" t="s">
        <v>1388</v>
      </c>
      <c r="B2284" t="s">
        <v>490</v>
      </c>
      <c r="C2284">
        <v>10402</v>
      </c>
      <c r="D2284" t="s">
        <v>21</v>
      </c>
      <c r="E2284">
        <f>+SUMIFS(Tabla1[cantidad],Tabla1[articulo],C2284,Tabla1[id_item_bodega2],A2284,Tabla1[GRUPO],COMP!B527)</f>
        <v>0</v>
      </c>
      <c r="F2284">
        <f>+SUMIFS('INV. EDADES'!F:F,'INV. EDADES'!I:I,A2284,'INV. EDADES'!G:G,C2284)</f>
        <v>0</v>
      </c>
      <c r="G2284">
        <f t="shared" si="70"/>
        <v>0</v>
      </c>
      <c r="H2284" s="22">
        <f t="shared" si="71"/>
        <v>0</v>
      </c>
    </row>
    <row r="2285" spans="1:8">
      <c r="A2285" t="s">
        <v>455</v>
      </c>
      <c r="B2285" t="s">
        <v>490</v>
      </c>
      <c r="C2285">
        <v>10504</v>
      </c>
      <c r="D2285" t="s">
        <v>43</v>
      </c>
      <c r="E2285">
        <f>+SUMIFS(Tabla1[cantidad],Tabla1[articulo],C2285,Tabla1[id_item_bodega2],A2285,Tabla1[GRUPO],COMP!B235)</f>
        <v>0</v>
      </c>
      <c r="F2285">
        <f>+SUMIFS('INV. EDADES'!F:F,'INV. EDADES'!I:I,A2285,'INV. EDADES'!G:G,C2285)</f>
        <v>0</v>
      </c>
      <c r="G2285">
        <f t="shared" si="70"/>
        <v>0</v>
      </c>
      <c r="H2285" s="22">
        <f t="shared" si="71"/>
        <v>0</v>
      </c>
    </row>
    <row r="2286" spans="1:8">
      <c r="A2286" t="s">
        <v>520</v>
      </c>
      <c r="B2286" t="s">
        <v>489</v>
      </c>
      <c r="C2286">
        <v>71901</v>
      </c>
      <c r="D2286" t="s">
        <v>47</v>
      </c>
      <c r="E2286">
        <f>+SUMIFS(Tabla1[cantidad],Tabla1[articulo],C2286,Tabla1[id_item_bodega2],A2286,Tabla1[GRUPO],COMP!B2132)</f>
        <v>0</v>
      </c>
      <c r="F2286">
        <f>+SUMIFS('INV. EDADES'!F:F,'INV. EDADES'!I:I,A2286,'INV. EDADES'!G:G,C2286)</f>
        <v>0</v>
      </c>
      <c r="G2286" s="6">
        <f t="shared" si="70"/>
        <v>0</v>
      </c>
      <c r="H2286" s="22">
        <f t="shared" si="71"/>
        <v>0</v>
      </c>
    </row>
    <row r="2287" spans="1:8">
      <c r="A2287" t="s">
        <v>52</v>
      </c>
      <c r="B2287" t="s">
        <v>489</v>
      </c>
      <c r="C2287">
        <v>10404</v>
      </c>
      <c r="D2287" t="s">
        <v>36</v>
      </c>
      <c r="E2287">
        <f>+SUMIFS(Tabla1[cantidad],Tabla1[articulo],C2287,Tabla1[id_item_bodega2],A2287,Tabla1[GRUPO],COMP!B1931)</f>
        <v>0</v>
      </c>
      <c r="F2287">
        <f>+SUMIFS('INV. EDADES'!F:F,'INV. EDADES'!I:I,A2287,'INV. EDADES'!G:G,C2287)</f>
        <v>0</v>
      </c>
      <c r="G2287">
        <f t="shared" si="70"/>
        <v>0</v>
      </c>
      <c r="H2287" s="22">
        <f t="shared" si="71"/>
        <v>0</v>
      </c>
    </row>
    <row r="2288" spans="1:8">
      <c r="A2288" t="s">
        <v>445</v>
      </c>
      <c r="B2288" t="s">
        <v>490</v>
      </c>
      <c r="C2288">
        <v>10204</v>
      </c>
      <c r="D2288" t="s">
        <v>53</v>
      </c>
      <c r="E2288">
        <f>+SUMIFS(Tabla1[cantidad],Tabla1[articulo],C2288,Tabla1[id_item_bodega2],A2288,Tabla1[GRUPO],COMP!B35)</f>
        <v>0</v>
      </c>
      <c r="F2288">
        <f>+SUMIFS('INV. EDADES'!F:F,'INV. EDADES'!I:I,A2288,'INV. EDADES'!G:G,C2288)</f>
        <v>0</v>
      </c>
      <c r="G2288">
        <f t="shared" si="70"/>
        <v>0</v>
      </c>
      <c r="H2288" s="22">
        <f t="shared" si="71"/>
        <v>0</v>
      </c>
    </row>
    <row r="2289" spans="1:8">
      <c r="A2289" t="s">
        <v>52</v>
      </c>
      <c r="B2289" t="s">
        <v>489</v>
      </c>
      <c r="C2289">
        <v>10203</v>
      </c>
      <c r="D2289" t="s">
        <v>29</v>
      </c>
      <c r="E2289">
        <f>+SUMIFS(Tabla1[cantidad],Tabla1[articulo],C2289,Tabla1[id_item_bodega2],A2289,Tabla1[GRUPO],COMP!B1964)</f>
        <v>0</v>
      </c>
      <c r="F2289">
        <f>+SUMIFS('INV. EDADES'!F:F,'INV. EDADES'!I:I,A2289,'INV. EDADES'!G:G,C2289)</f>
        <v>0</v>
      </c>
      <c r="G2289">
        <f t="shared" si="70"/>
        <v>0</v>
      </c>
      <c r="H2289" s="22">
        <f t="shared" si="71"/>
        <v>0</v>
      </c>
    </row>
    <row r="2290" spans="1:8">
      <c r="A2290" t="s">
        <v>455</v>
      </c>
      <c r="B2290" t="s">
        <v>490</v>
      </c>
      <c r="C2290">
        <v>10201</v>
      </c>
      <c r="D2290" t="s">
        <v>27</v>
      </c>
      <c r="E2290">
        <f>+SUMIFS(Tabla1[cantidad],Tabla1[articulo],C2290,Tabla1[id_item_bodega2],A2290,Tabla1[GRUPO],COMP!B264)</f>
        <v>0</v>
      </c>
      <c r="F2290">
        <f>+SUMIFS('INV. EDADES'!F:F,'INV. EDADES'!I:I,A2290,'INV. EDADES'!G:G,C2290)</f>
        <v>0</v>
      </c>
      <c r="G2290">
        <f t="shared" si="70"/>
        <v>0</v>
      </c>
      <c r="H2290" s="22">
        <f t="shared" si="71"/>
        <v>0</v>
      </c>
    </row>
    <row r="2291" spans="1:8">
      <c r="A2291" t="s">
        <v>445</v>
      </c>
      <c r="B2291" t="s">
        <v>490</v>
      </c>
      <c r="C2291">
        <v>10202</v>
      </c>
      <c r="D2291" t="s">
        <v>28</v>
      </c>
      <c r="E2291">
        <f>+SUMIFS(Tabla1[cantidad],Tabla1[articulo],C2291,Tabla1[id_item_bodega2],A2291,Tabla1[GRUPO],COMP!B5)</f>
        <v>0</v>
      </c>
      <c r="F2291">
        <f>+SUMIFS('INV. EDADES'!F:F,'INV. EDADES'!I:I,A2291,'INV. EDADES'!G:G,C2291)</f>
        <v>0</v>
      </c>
      <c r="G2291">
        <f t="shared" si="70"/>
        <v>0</v>
      </c>
      <c r="H2291" s="22">
        <f t="shared" si="71"/>
        <v>0</v>
      </c>
    </row>
    <row r="2292" spans="1:8">
      <c r="A2292" t="s">
        <v>587</v>
      </c>
      <c r="B2292" t="s">
        <v>489</v>
      </c>
      <c r="C2292">
        <v>10358</v>
      </c>
      <c r="D2292" t="s">
        <v>33</v>
      </c>
      <c r="E2292">
        <f>+SUMIFS(Tabla1[cantidad],Tabla1[articulo],C2292,Tabla1[id_item_bodega2],A2292,Tabla1[GRUPO],COMP!B2251)</f>
        <v>0</v>
      </c>
      <c r="F2292">
        <f>+SUMIFS('INV. EDADES'!F:F,'INV. EDADES'!I:I,A2292,'INV. EDADES'!G:G,C2292)</f>
        <v>0</v>
      </c>
      <c r="G2292">
        <f t="shared" si="70"/>
        <v>0</v>
      </c>
      <c r="H2292" s="22">
        <f t="shared" si="71"/>
        <v>0</v>
      </c>
    </row>
    <row r="2293" spans="1:8">
      <c r="A2293" t="s">
        <v>445</v>
      </c>
      <c r="B2293" t="s">
        <v>490</v>
      </c>
      <c r="C2293">
        <v>10203</v>
      </c>
      <c r="D2293" t="s">
        <v>29</v>
      </c>
      <c r="E2293">
        <f>+SUMIFS(Tabla1[cantidad],Tabla1[articulo],C2293,Tabla1[id_item_bodega2],A2293,Tabla1[GRUPO],COMP!B44)</f>
        <v>0</v>
      </c>
      <c r="F2293">
        <f>+SUMIFS('INV. EDADES'!F:F,'INV. EDADES'!I:I,A2293,'INV. EDADES'!G:G,C2293)</f>
        <v>0</v>
      </c>
      <c r="G2293">
        <f t="shared" si="70"/>
        <v>0</v>
      </c>
      <c r="H2293" s="22">
        <f t="shared" si="71"/>
        <v>0</v>
      </c>
    </row>
    <row r="2294" spans="1:8">
      <c r="A2294" t="s">
        <v>445</v>
      </c>
      <c r="B2294" t="s">
        <v>490</v>
      </c>
      <c r="C2294">
        <v>10504</v>
      </c>
      <c r="D2294" t="s">
        <v>43</v>
      </c>
      <c r="E2294">
        <f>+SUMIFS(Tabla1[cantidad],Tabla1[articulo],C2294,Tabla1[id_item_bodega2],A2294,Tabla1[GRUPO],COMP!B25)</f>
        <v>0</v>
      </c>
      <c r="F2294">
        <f>+SUMIFS('INV. EDADES'!F:F,'INV. EDADES'!I:I,A2294,'INV. EDADES'!G:G,C2294)</f>
        <v>0</v>
      </c>
      <c r="G2294">
        <f t="shared" si="70"/>
        <v>0</v>
      </c>
      <c r="H2294" s="22">
        <f t="shared" si="71"/>
        <v>0</v>
      </c>
    </row>
    <row r="2295" spans="1:8">
      <c r="A2295" t="s">
        <v>587</v>
      </c>
      <c r="B2295" t="s">
        <v>489</v>
      </c>
      <c r="C2295">
        <v>10601</v>
      </c>
      <c r="D2295" t="s">
        <v>44</v>
      </c>
      <c r="E2295">
        <f>+SUMIFS(Tabla1[cantidad],Tabla1[articulo],C2295,Tabla1[id_item_bodega2],A2295,Tabla1[GRUPO],COMP!B2259)</f>
        <v>25680</v>
      </c>
      <c r="F2295">
        <f>+SUMIFS('INV. EDADES'!F:F,'INV. EDADES'!I:I,A2295,'INV. EDADES'!G:G,C2295)</f>
        <v>0</v>
      </c>
      <c r="G2295">
        <f t="shared" si="70"/>
        <v>25680</v>
      </c>
      <c r="H2295" s="22">
        <f t="shared" si="71"/>
        <v>1</v>
      </c>
    </row>
    <row r="2296" spans="1:8">
      <c r="A2296" t="s">
        <v>445</v>
      </c>
      <c r="B2296" t="s">
        <v>490</v>
      </c>
      <c r="C2296">
        <v>10304</v>
      </c>
      <c r="D2296" t="s">
        <v>54</v>
      </c>
      <c r="E2296">
        <f>+SUMIFS(Tabla1[cantidad],Tabla1[articulo],C2296,Tabla1[id_item_bodega2],A2296,Tabla1[GRUPO],COMP!B8)</f>
        <v>0</v>
      </c>
      <c r="F2296">
        <f>+SUMIFS('INV. EDADES'!F:F,'INV. EDADES'!I:I,A2296,'INV. EDADES'!G:G,C2296)</f>
        <v>0</v>
      </c>
      <c r="G2296">
        <f t="shared" si="70"/>
        <v>0</v>
      </c>
      <c r="H2296" s="22">
        <f t="shared" si="71"/>
        <v>0</v>
      </c>
    </row>
    <row r="2297" spans="1:8">
      <c r="A2297" t="s">
        <v>520</v>
      </c>
      <c r="B2297" t="s">
        <v>489</v>
      </c>
      <c r="C2297">
        <v>10301</v>
      </c>
      <c r="D2297" t="s">
        <v>30</v>
      </c>
      <c r="E2297">
        <f>+SUMIFS(Tabla1[cantidad],Tabla1[articulo],C2297,Tabla1[id_item_bodega2],A2297,Tabla1[GRUPO],COMP!B2035)</f>
        <v>0</v>
      </c>
      <c r="F2297">
        <f>+SUMIFS('INV. EDADES'!F:F,'INV. EDADES'!I:I,A2297,'INV. EDADES'!G:G,C2297)</f>
        <v>0</v>
      </c>
      <c r="G2297" s="6">
        <f t="shared" si="70"/>
        <v>0</v>
      </c>
      <c r="H2297" s="22">
        <f t="shared" si="71"/>
        <v>0</v>
      </c>
    </row>
    <row r="2298" spans="1:8">
      <c r="A2298" t="s">
        <v>445</v>
      </c>
      <c r="B2298" t="s">
        <v>490</v>
      </c>
      <c r="C2298">
        <v>10402</v>
      </c>
      <c r="D2298" t="s">
        <v>21</v>
      </c>
      <c r="E2298">
        <f>+SUMIFS(Tabla1[cantidad],Tabla1[articulo],C2298,Tabla1[id_item_bodega2],A2298,Tabla1[GRUPO],COMP!B2)</f>
        <v>0</v>
      </c>
      <c r="F2298">
        <f>+SUMIFS('INV. EDADES'!F:F,'INV. EDADES'!I:I,A2298,'INV. EDADES'!G:G,C2298)</f>
        <v>0</v>
      </c>
      <c r="G2298">
        <f t="shared" si="70"/>
        <v>0</v>
      </c>
      <c r="H2298" s="22">
        <f t="shared" si="71"/>
        <v>0</v>
      </c>
    </row>
    <row r="2299" spans="1:8">
      <c r="A2299" t="s">
        <v>52</v>
      </c>
      <c r="B2299" t="s">
        <v>489</v>
      </c>
      <c r="C2299">
        <v>10358</v>
      </c>
      <c r="D2299" t="s">
        <v>33</v>
      </c>
      <c r="E2299">
        <f>+SUMIFS(Tabla1[cantidad],Tabla1[articulo],C2299,Tabla1[id_item_bodega2],A2299,Tabla1[GRUPO],COMP!B1929)</f>
        <v>0</v>
      </c>
      <c r="F2299">
        <f>+SUMIFS('INV. EDADES'!F:F,'INV. EDADES'!I:I,A2299,'INV. EDADES'!G:G,C2299)</f>
        <v>0</v>
      </c>
      <c r="G2299">
        <f t="shared" si="70"/>
        <v>0</v>
      </c>
      <c r="H2299" s="22">
        <f t="shared" si="71"/>
        <v>0</v>
      </c>
    </row>
    <row r="2300" spans="1:8">
      <c r="A2300" t="s">
        <v>52</v>
      </c>
      <c r="B2300" t="s">
        <v>489</v>
      </c>
      <c r="C2300">
        <v>10202</v>
      </c>
      <c r="D2300" t="s">
        <v>28</v>
      </c>
      <c r="E2300">
        <f>+SUMIFS(Tabla1[cantidad],Tabla1[articulo],C2300,Tabla1[id_item_bodega2],A2300,Tabla1[GRUPO],COMP!B1926)</f>
        <v>0</v>
      </c>
      <c r="F2300">
        <f>+SUMIFS('INV. EDADES'!F:F,'INV. EDADES'!I:I,A2300,'INV. EDADES'!G:G,C2300)</f>
        <v>0</v>
      </c>
      <c r="G2300">
        <f t="shared" si="70"/>
        <v>0</v>
      </c>
      <c r="H2300" s="22">
        <f t="shared" si="71"/>
        <v>0</v>
      </c>
    </row>
    <row r="2301" spans="1:8">
      <c r="A2301" t="s">
        <v>586</v>
      </c>
      <c r="B2301" t="s">
        <v>489</v>
      </c>
      <c r="C2301">
        <v>10304</v>
      </c>
      <c r="D2301" t="s">
        <v>54</v>
      </c>
      <c r="E2301">
        <f>+SUMIFS(Tabla1[cantidad],Tabla1[articulo],C2301,Tabla1[id_item_bodega2],A2301,Tabla1[GRUPO],COMP!B1824)</f>
        <v>0</v>
      </c>
      <c r="F2301">
        <f>+SUMIFS('INV. EDADES'!F:F,'INV. EDADES'!I:I,A2301,'INV. EDADES'!G:G,C2301)</f>
        <v>0</v>
      </c>
      <c r="G2301">
        <f t="shared" si="70"/>
        <v>0</v>
      </c>
      <c r="H2301" s="22">
        <f t="shared" si="71"/>
        <v>0</v>
      </c>
    </row>
    <row r="2302" spans="1:8">
      <c r="A2302" t="s">
        <v>457</v>
      </c>
      <c r="B2302" t="s">
        <v>490</v>
      </c>
      <c r="C2302">
        <v>10404</v>
      </c>
      <c r="D2302" t="s">
        <v>36</v>
      </c>
      <c r="E2302">
        <f>+SUMIFS(Tabla1[cantidad],Tabla1[articulo],C2302,Tabla1[id_item_bodega2],A2302,Tabla1[GRUPO],COMP!B851)</f>
        <v>0</v>
      </c>
      <c r="F2302">
        <f>+SUMIFS('INV. EDADES'!F:F,'INV. EDADES'!I:I,A2302,'INV. EDADES'!G:G,C2302)</f>
        <v>0</v>
      </c>
      <c r="G2302">
        <f t="shared" si="70"/>
        <v>0</v>
      </c>
      <c r="H2302" s="22">
        <f t="shared" si="71"/>
        <v>0</v>
      </c>
    </row>
    <row r="2303" spans="1:8">
      <c r="A2303" t="s">
        <v>455</v>
      </c>
      <c r="B2303" t="s">
        <v>490</v>
      </c>
      <c r="C2303">
        <v>10304</v>
      </c>
      <c r="D2303" t="s">
        <v>54</v>
      </c>
      <c r="E2303">
        <f>+SUMIFS(Tabla1[cantidad],Tabla1[articulo],C2303,Tabla1[id_item_bodega2],A2303,Tabla1[GRUPO],COMP!B218)</f>
        <v>0</v>
      </c>
      <c r="F2303">
        <f>+SUMIFS('INV. EDADES'!F:F,'INV. EDADES'!I:I,A2303,'INV. EDADES'!G:G,C2303)</f>
        <v>0</v>
      </c>
      <c r="G2303">
        <f t="shared" si="70"/>
        <v>0</v>
      </c>
      <c r="H2303" s="22">
        <f t="shared" si="71"/>
        <v>0</v>
      </c>
    </row>
    <row r="2304" spans="1:8">
      <c r="A2304" t="s">
        <v>587</v>
      </c>
      <c r="B2304" t="s">
        <v>489</v>
      </c>
      <c r="C2304">
        <v>10457</v>
      </c>
      <c r="D2304" t="s">
        <v>38</v>
      </c>
      <c r="E2304">
        <f>+SUMIFS(Tabla1[cantidad],Tabla1[articulo],C2304,Tabla1[id_item_bodega2],A2304,Tabla1[GRUPO],COMP!B2255)</f>
        <v>0</v>
      </c>
      <c r="F2304">
        <f>+SUMIFS('INV. EDADES'!F:F,'INV. EDADES'!I:I,A2304,'INV. EDADES'!G:G,C2304)</f>
        <v>0</v>
      </c>
      <c r="G2304">
        <f t="shared" si="70"/>
        <v>0</v>
      </c>
      <c r="H2304" s="22">
        <f t="shared" si="71"/>
        <v>0</v>
      </c>
    </row>
    <row r="2305" spans="1:8">
      <c r="A2305" t="s">
        <v>587</v>
      </c>
      <c r="B2305" t="s">
        <v>489</v>
      </c>
      <c r="C2305">
        <v>73001</v>
      </c>
      <c r="D2305" t="s">
        <v>49</v>
      </c>
      <c r="E2305">
        <f>+SUMIFS(Tabla1[cantidad],Tabla1[articulo],C2305,Tabla1[id_item_bodega2],A2305,Tabla1[GRUPO],COMP!B2263)</f>
        <v>0</v>
      </c>
      <c r="F2305">
        <f>+SUMIFS('INV. EDADES'!F:F,'INV. EDADES'!I:I,A2305,'INV. EDADES'!G:G,C2305)</f>
        <v>0</v>
      </c>
      <c r="G2305">
        <f t="shared" si="70"/>
        <v>0</v>
      </c>
      <c r="H2305" s="22">
        <f t="shared" si="71"/>
        <v>0</v>
      </c>
    </row>
    <row r="2306" spans="1:8">
      <c r="A2306" t="s">
        <v>58</v>
      </c>
      <c r="B2306" t="s">
        <v>489</v>
      </c>
      <c r="C2306">
        <v>10501</v>
      </c>
      <c r="D2306" t="s">
        <v>654</v>
      </c>
      <c r="E2306">
        <f>+SUMIFS(Tabla1[cantidad],Tabla1[articulo],C2306,Tabla1[id_item_bodega2],A2306,Tabla1[GRUPO],COMP!B2150)</f>
        <v>0</v>
      </c>
      <c r="F2306">
        <f>+SUMIFS('INV. EDADES'!F:F,'INV. EDADES'!I:I,A2306,'INV. EDADES'!G:G,C2306)</f>
        <v>0</v>
      </c>
      <c r="G2306">
        <f t="shared" ref="G2306:G2350" si="72">+E2306-F2306</f>
        <v>0</v>
      </c>
      <c r="H2306" s="22">
        <f t="shared" ref="H2306:H2350" si="73">IFERROR(+G2306/E2306,0)</f>
        <v>0</v>
      </c>
    </row>
    <row r="2307" spans="1:8">
      <c r="A2307" t="s">
        <v>587</v>
      </c>
      <c r="B2307" t="s">
        <v>489</v>
      </c>
      <c r="C2307">
        <v>72501</v>
      </c>
      <c r="D2307" t="s">
        <v>78</v>
      </c>
      <c r="E2307">
        <f>+SUMIFS(Tabla1[cantidad],Tabla1[articulo],C2307,Tabla1[id_item_bodega2],A2307,Tabla1[GRUPO],COMP!B2281)</f>
        <v>0</v>
      </c>
      <c r="F2307">
        <f>+SUMIFS('INV. EDADES'!F:F,'INV. EDADES'!I:I,A2307,'INV. EDADES'!G:G,C2307)</f>
        <v>0</v>
      </c>
      <c r="G2307">
        <f t="shared" si="72"/>
        <v>0</v>
      </c>
      <c r="H2307" s="22">
        <f t="shared" si="73"/>
        <v>0</v>
      </c>
    </row>
    <row r="2308" spans="1:8">
      <c r="A2308" t="s">
        <v>455</v>
      </c>
      <c r="B2308" t="s">
        <v>490</v>
      </c>
      <c r="C2308">
        <v>10404</v>
      </c>
      <c r="D2308" t="s">
        <v>36</v>
      </c>
      <c r="E2308">
        <f>+SUMIFS(Tabla1[cantidad],Tabla1[articulo],C2308,Tabla1[id_item_bodega2],A2308,Tabla1[GRUPO],COMP!B221)</f>
        <v>0</v>
      </c>
      <c r="F2308">
        <f>+SUMIFS('INV. EDADES'!F:F,'INV. EDADES'!I:I,A2308,'INV. EDADES'!G:G,C2308)</f>
        <v>0</v>
      </c>
      <c r="G2308">
        <f t="shared" si="72"/>
        <v>0</v>
      </c>
      <c r="H2308" s="22">
        <f t="shared" si="73"/>
        <v>0</v>
      </c>
    </row>
    <row r="2309" spans="1:8">
      <c r="A2309" t="s">
        <v>1388</v>
      </c>
      <c r="B2309" t="s">
        <v>490</v>
      </c>
      <c r="C2309">
        <v>10302</v>
      </c>
      <c r="D2309" t="s">
        <v>31</v>
      </c>
      <c r="E2309">
        <f>+SUMIFS(Tabla1[cantidad],Tabla1[articulo],C2309,Tabla1[id_item_bodega2],A2309,Tabla1[GRUPO],COMP!B532)</f>
        <v>0</v>
      </c>
      <c r="F2309">
        <f>+SUMIFS('INV. EDADES'!F:F,'INV. EDADES'!I:I,A2309,'INV. EDADES'!G:G,C2309)</f>
        <v>0</v>
      </c>
      <c r="G2309">
        <f t="shared" si="72"/>
        <v>0</v>
      </c>
      <c r="H2309" s="22">
        <f t="shared" si="73"/>
        <v>0</v>
      </c>
    </row>
    <row r="2310" spans="1:8">
      <c r="A2310" t="s">
        <v>586</v>
      </c>
      <c r="B2310" t="s">
        <v>489</v>
      </c>
      <c r="C2310">
        <v>10404</v>
      </c>
      <c r="D2310" t="s">
        <v>36</v>
      </c>
      <c r="E2310">
        <f>+SUMIFS(Tabla1[cantidad],Tabla1[articulo],C2310,Tabla1[id_item_bodega2],A2310,Tabla1[GRUPO],COMP!B1827)</f>
        <v>0</v>
      </c>
      <c r="F2310">
        <f>+SUMIFS('INV. EDADES'!F:F,'INV. EDADES'!I:I,A2310,'INV. EDADES'!G:G,C2310)</f>
        <v>0</v>
      </c>
      <c r="G2310">
        <f t="shared" si="72"/>
        <v>0</v>
      </c>
      <c r="H2310" s="22">
        <f t="shared" si="73"/>
        <v>0</v>
      </c>
    </row>
    <row r="2311" spans="1:8">
      <c r="A2311" t="s">
        <v>586</v>
      </c>
      <c r="B2311" t="s">
        <v>489</v>
      </c>
      <c r="C2311">
        <v>10302</v>
      </c>
      <c r="D2311" t="s">
        <v>31</v>
      </c>
      <c r="E2311">
        <f>+SUMIFS(Tabla1[cantidad],Tabla1[articulo],C2311,Tabla1[id_item_bodega2],A2311,Tabla1[GRUPO],COMP!B1823)</f>
        <v>0</v>
      </c>
      <c r="F2311">
        <f>+SUMIFS('INV. EDADES'!F:F,'INV. EDADES'!I:I,A2311,'INV. EDADES'!G:G,C2311)</f>
        <v>0</v>
      </c>
      <c r="G2311">
        <f t="shared" si="72"/>
        <v>0</v>
      </c>
      <c r="H2311" s="22">
        <f t="shared" si="73"/>
        <v>0</v>
      </c>
    </row>
    <row r="2312" spans="1:8">
      <c r="A2312" t="s">
        <v>52</v>
      </c>
      <c r="B2312" t="s">
        <v>489</v>
      </c>
      <c r="C2312">
        <v>10457</v>
      </c>
      <c r="D2312" t="s">
        <v>38</v>
      </c>
      <c r="E2312">
        <f>+SUMIFS(Tabla1[cantidad],Tabla1[articulo],C2312,Tabla1[id_item_bodega2],A2312,Tabla1[GRUPO],COMP!B1933)</f>
        <v>0</v>
      </c>
      <c r="F2312">
        <f>+SUMIFS('INV. EDADES'!F:F,'INV. EDADES'!I:I,A2312,'INV. EDADES'!G:G,C2312)</f>
        <v>0</v>
      </c>
      <c r="G2312">
        <f t="shared" si="72"/>
        <v>0</v>
      </c>
      <c r="H2312" s="22">
        <f t="shared" si="73"/>
        <v>0</v>
      </c>
    </row>
    <row r="2313" spans="1:8">
      <c r="A2313" t="s">
        <v>58</v>
      </c>
      <c r="B2313" t="s">
        <v>489</v>
      </c>
      <c r="C2313">
        <v>73001</v>
      </c>
      <c r="D2313" t="s">
        <v>455</v>
      </c>
      <c r="E2313">
        <f>+SUMIFS(Tabla1[cantidad],Tabla1[articulo],C2313,Tabla1[id_item_bodega2],A2313,Tabla1[GRUPO],COMP!B2156)</f>
        <v>0</v>
      </c>
      <c r="F2313">
        <f>+SUMIFS('INV. EDADES'!F:F,'INV. EDADES'!I:I,A2313,'INV. EDADES'!G:G,C2313)</f>
        <v>0</v>
      </c>
      <c r="G2313">
        <f t="shared" si="72"/>
        <v>0</v>
      </c>
      <c r="H2313" s="22">
        <f t="shared" si="73"/>
        <v>0</v>
      </c>
    </row>
    <row r="2314" spans="1:8">
      <c r="A2314" t="s">
        <v>1388</v>
      </c>
      <c r="B2314" t="s">
        <v>490</v>
      </c>
      <c r="C2314">
        <v>10202</v>
      </c>
      <c r="D2314" t="s">
        <v>28</v>
      </c>
      <c r="E2314">
        <f>+SUMIFS(Tabla1[cantidad],Tabla1[articulo],C2314,Tabla1[id_item_bodega2],A2314,Tabla1[GRUPO],COMP!B530)</f>
        <v>0</v>
      </c>
      <c r="F2314">
        <f>+SUMIFS('INV. EDADES'!F:F,'INV. EDADES'!I:I,A2314,'INV. EDADES'!G:G,C2314)</f>
        <v>0</v>
      </c>
      <c r="G2314">
        <f t="shared" si="72"/>
        <v>0</v>
      </c>
      <c r="H2314" s="22">
        <f t="shared" si="73"/>
        <v>0</v>
      </c>
    </row>
    <row r="2315" spans="1:8">
      <c r="A2315" t="s">
        <v>587</v>
      </c>
      <c r="B2315" t="s">
        <v>489</v>
      </c>
      <c r="C2315">
        <v>10501</v>
      </c>
      <c r="D2315" t="s">
        <v>41</v>
      </c>
      <c r="E2315">
        <f>+SUMIFS(Tabla1[cantidad],Tabla1[articulo],C2315,Tabla1[id_item_bodega2],A2315,Tabla1[GRUPO],COMP!B2257)</f>
        <v>0</v>
      </c>
      <c r="F2315">
        <f>+SUMIFS('INV. EDADES'!F:F,'INV. EDADES'!I:I,A2315,'INV. EDADES'!G:G,C2315)</f>
        <v>0</v>
      </c>
      <c r="G2315">
        <f t="shared" si="72"/>
        <v>0</v>
      </c>
      <c r="H2315" s="22">
        <f t="shared" si="73"/>
        <v>0</v>
      </c>
    </row>
    <row r="2316" spans="1:8">
      <c r="A2316" t="s">
        <v>455</v>
      </c>
      <c r="B2316" t="s">
        <v>490</v>
      </c>
      <c r="C2316">
        <v>10403</v>
      </c>
      <c r="D2316" t="s">
        <v>35</v>
      </c>
      <c r="E2316">
        <f>+SUMIFS(Tabla1[cantidad],Tabla1[articulo],C2316,Tabla1[id_item_bodega2],A2316,Tabla1[GRUPO],COMP!B238)</f>
        <v>0</v>
      </c>
      <c r="F2316">
        <f>+SUMIFS('INV. EDADES'!F:F,'INV. EDADES'!I:I,A2316,'INV. EDADES'!G:G,C2316)</f>
        <v>0</v>
      </c>
      <c r="G2316">
        <f t="shared" si="72"/>
        <v>0</v>
      </c>
      <c r="H2316" s="22">
        <f t="shared" si="73"/>
        <v>0</v>
      </c>
    </row>
    <row r="2317" spans="1:8">
      <c r="A2317" t="s">
        <v>520</v>
      </c>
      <c r="B2317" t="s">
        <v>489</v>
      </c>
      <c r="C2317">
        <v>11301</v>
      </c>
      <c r="D2317" t="s">
        <v>550</v>
      </c>
      <c r="E2317">
        <f>+SUMIFS(Tabla1[cantidad],Tabla1[articulo],C2317,Tabla1[id_item_bodega2],A2317,Tabla1[GRUPO],COMP!B2127)</f>
        <v>0</v>
      </c>
      <c r="F2317">
        <f>+SUMIFS('INV. EDADES'!F:F,'INV. EDADES'!I:I,A2317,'INV. EDADES'!G:G,C2317)</f>
        <v>0</v>
      </c>
      <c r="G2317" s="6">
        <f t="shared" si="72"/>
        <v>0</v>
      </c>
      <c r="H2317" s="22">
        <f t="shared" si="73"/>
        <v>0</v>
      </c>
    </row>
    <row r="2318" spans="1:8">
      <c r="A2318" t="s">
        <v>587</v>
      </c>
      <c r="B2318" t="s">
        <v>489</v>
      </c>
      <c r="C2318">
        <v>10401</v>
      </c>
      <c r="D2318" t="s">
        <v>34</v>
      </c>
      <c r="E2318">
        <f>+SUMIFS(Tabla1[cantidad],Tabla1[articulo],C2318,Tabla1[id_item_bodega2],A2318,Tabla1[GRUPO],COMP!B2252)</f>
        <v>5040</v>
      </c>
      <c r="F2318">
        <f>+SUMIFS('INV. EDADES'!F:F,'INV. EDADES'!I:I,A2318,'INV. EDADES'!G:G,C2318)</f>
        <v>0</v>
      </c>
      <c r="G2318">
        <f t="shared" si="72"/>
        <v>5040</v>
      </c>
      <c r="H2318" s="22">
        <f t="shared" si="73"/>
        <v>1</v>
      </c>
    </row>
    <row r="2319" spans="1:8">
      <c r="A2319" t="s">
        <v>520</v>
      </c>
      <c r="B2319" t="s">
        <v>489</v>
      </c>
      <c r="C2319">
        <v>10403</v>
      </c>
      <c r="D2319" t="s">
        <v>35</v>
      </c>
      <c r="E2319">
        <f>+SUMIFS(Tabla1[cantidad],Tabla1[articulo],C2319,Tabla1[id_item_bodega2],A2319,Tabla1[GRUPO],COMP!B2057)</f>
        <v>0</v>
      </c>
      <c r="F2319">
        <f>+SUMIFS('INV. EDADES'!F:F,'INV. EDADES'!I:I,A2319,'INV. EDADES'!G:G,C2319)</f>
        <v>0</v>
      </c>
      <c r="G2319" s="6">
        <f t="shared" si="72"/>
        <v>0</v>
      </c>
      <c r="H2319" s="22">
        <f t="shared" si="73"/>
        <v>0</v>
      </c>
    </row>
    <row r="2320" spans="1:8">
      <c r="A2320" t="s">
        <v>587</v>
      </c>
      <c r="B2320" t="s">
        <v>489</v>
      </c>
      <c r="C2320">
        <v>72002</v>
      </c>
      <c r="D2320" t="s">
        <v>48</v>
      </c>
      <c r="E2320">
        <f>+SUMIFS(Tabla1[cantidad],Tabla1[articulo],C2320,Tabla1[id_item_bodega2],A2320,Tabla1[GRUPO],COMP!B2261)</f>
        <v>0</v>
      </c>
      <c r="F2320">
        <f>+SUMIFS('INV. EDADES'!F:F,'INV. EDADES'!I:I,A2320,'INV. EDADES'!G:G,C2320)</f>
        <v>0</v>
      </c>
      <c r="G2320">
        <f t="shared" si="72"/>
        <v>0</v>
      </c>
      <c r="H2320" s="22">
        <f t="shared" si="73"/>
        <v>0</v>
      </c>
    </row>
    <row r="2321" spans="1:8">
      <c r="A2321" t="s">
        <v>587</v>
      </c>
      <c r="B2321" t="s">
        <v>489</v>
      </c>
      <c r="C2321">
        <v>10202</v>
      </c>
      <c r="D2321" t="s">
        <v>28</v>
      </c>
      <c r="E2321">
        <f>+SUMIFS(Tabla1[cantidad],Tabla1[articulo],C2321,Tabla1[id_item_bodega2],A2321,Tabla1[GRUPO],COMP!B2247)</f>
        <v>0</v>
      </c>
      <c r="F2321">
        <f>+SUMIFS('INV. EDADES'!F:F,'INV. EDADES'!I:I,A2321,'INV. EDADES'!G:G,C2321)</f>
        <v>0</v>
      </c>
      <c r="G2321">
        <f t="shared" si="72"/>
        <v>0</v>
      </c>
      <c r="H2321" s="22">
        <f t="shared" si="73"/>
        <v>0</v>
      </c>
    </row>
    <row r="2322" spans="1:8">
      <c r="A2322" t="s">
        <v>52</v>
      </c>
      <c r="B2322" t="s">
        <v>489</v>
      </c>
      <c r="C2322">
        <v>10304</v>
      </c>
      <c r="D2322" t="s">
        <v>54</v>
      </c>
      <c r="E2322">
        <f>+SUMIFS(Tabla1[cantidad],Tabla1[articulo],C2322,Tabla1[id_item_bodega2],A2322,Tabla1[GRUPO],COMP!B1928)</f>
        <v>0</v>
      </c>
      <c r="F2322">
        <f>+SUMIFS('INV. EDADES'!F:F,'INV. EDADES'!I:I,A2322,'INV. EDADES'!G:G,C2322)</f>
        <v>0</v>
      </c>
      <c r="G2322">
        <f t="shared" si="72"/>
        <v>0</v>
      </c>
      <c r="H2322" s="22">
        <f t="shared" si="73"/>
        <v>0</v>
      </c>
    </row>
    <row r="2323" spans="1:8">
      <c r="A2323" t="s">
        <v>586</v>
      </c>
      <c r="B2323" t="s">
        <v>489</v>
      </c>
      <c r="C2323">
        <v>10358</v>
      </c>
      <c r="D2323" t="s">
        <v>33</v>
      </c>
      <c r="E2323">
        <f>+SUMIFS(Tabla1[cantidad],Tabla1[articulo],C2323,Tabla1[id_item_bodega2],A2323,Tabla1[GRUPO],COMP!B1825)</f>
        <v>0</v>
      </c>
      <c r="F2323">
        <f>+SUMIFS('INV. EDADES'!F:F,'INV. EDADES'!I:I,A2323,'INV. EDADES'!G:G,C2323)</f>
        <v>0</v>
      </c>
      <c r="G2323">
        <f t="shared" si="72"/>
        <v>0</v>
      </c>
      <c r="H2323" s="22">
        <f t="shared" si="73"/>
        <v>0</v>
      </c>
    </row>
    <row r="2324" spans="1:8">
      <c r="A2324" t="s">
        <v>52</v>
      </c>
      <c r="B2324" t="s">
        <v>489</v>
      </c>
      <c r="C2324">
        <v>73012</v>
      </c>
      <c r="D2324" t="s">
        <v>56</v>
      </c>
      <c r="E2324">
        <f>+SUMIFS(Tabla1[cantidad],Tabla1[articulo],C2324,Tabla1[id_item_bodega2],A2324,Tabla1[GRUPO],COMP!B1942)</f>
        <v>0</v>
      </c>
      <c r="F2324">
        <f>+SUMIFS('INV. EDADES'!F:F,'INV. EDADES'!I:I,A2324,'INV. EDADES'!G:G,C2324)</f>
        <v>0</v>
      </c>
      <c r="G2324">
        <f t="shared" si="72"/>
        <v>0</v>
      </c>
      <c r="H2324" s="22">
        <f t="shared" si="73"/>
        <v>0</v>
      </c>
    </row>
    <row r="2325" spans="1:8">
      <c r="A2325" t="s">
        <v>586</v>
      </c>
      <c r="B2325" t="s">
        <v>489</v>
      </c>
      <c r="C2325">
        <v>10401</v>
      </c>
      <c r="D2325" t="s">
        <v>34</v>
      </c>
      <c r="E2325">
        <f>+SUMIFS(Tabla1[cantidad],Tabla1[articulo],C2325,Tabla1[id_item_bodega2],A2325,Tabla1[GRUPO],COMP!B1826)</f>
        <v>0</v>
      </c>
      <c r="F2325">
        <f>+SUMIFS('INV. EDADES'!F:F,'INV. EDADES'!I:I,A2325,'INV. EDADES'!G:G,C2325)</f>
        <v>0</v>
      </c>
      <c r="G2325">
        <f t="shared" si="72"/>
        <v>0</v>
      </c>
      <c r="H2325" s="22">
        <f t="shared" si="73"/>
        <v>0</v>
      </c>
    </row>
    <row r="2326" spans="1:8">
      <c r="A2326" t="s">
        <v>52</v>
      </c>
      <c r="B2326" t="s">
        <v>489</v>
      </c>
      <c r="C2326">
        <v>72002</v>
      </c>
      <c r="D2326" t="s">
        <v>48</v>
      </c>
      <c r="E2326">
        <f>+SUMIFS(Tabla1[cantidad],Tabla1[articulo],C2326,Tabla1[id_item_bodega2],A2326,Tabla1[GRUPO],COMP!B1939)</f>
        <v>0</v>
      </c>
      <c r="F2326">
        <f>+SUMIFS('INV. EDADES'!F:F,'INV. EDADES'!I:I,A2326,'INV. EDADES'!G:G,C2326)</f>
        <v>0</v>
      </c>
      <c r="G2326">
        <f t="shared" si="72"/>
        <v>0</v>
      </c>
      <c r="H2326" s="22">
        <f t="shared" si="73"/>
        <v>0</v>
      </c>
    </row>
    <row r="2327" spans="1:8">
      <c r="A2327" t="s">
        <v>520</v>
      </c>
      <c r="B2327" t="s">
        <v>489</v>
      </c>
      <c r="C2327">
        <v>73001</v>
      </c>
      <c r="D2327" t="s">
        <v>49</v>
      </c>
      <c r="E2327">
        <f>+SUMIFS(Tabla1[cantidad],Tabla1[articulo],C2327,Tabla1[id_item_bodega2],A2327,Tabla1[GRUPO],COMP!B2050)</f>
        <v>0</v>
      </c>
      <c r="F2327">
        <f>+SUMIFS('INV. EDADES'!F:F,'INV. EDADES'!I:I,A2327,'INV. EDADES'!G:G,C2327)</f>
        <v>0</v>
      </c>
      <c r="G2327" s="6">
        <f t="shared" si="72"/>
        <v>0</v>
      </c>
      <c r="H2327" s="22">
        <f t="shared" si="73"/>
        <v>0</v>
      </c>
    </row>
    <row r="2328" spans="1:8">
      <c r="A2328" t="s">
        <v>58</v>
      </c>
      <c r="B2328" t="s">
        <v>489</v>
      </c>
      <c r="C2328">
        <v>10402</v>
      </c>
      <c r="D2328" t="s">
        <v>21</v>
      </c>
      <c r="E2328">
        <f>+SUMIFS(Tabla1[cantidad],Tabla1[articulo],C2328,Tabla1[id_item_bodega2],A2328,Tabla1[GRUPO],COMP!B2137)</f>
        <v>0</v>
      </c>
      <c r="F2328">
        <f>+SUMIFS('INV. EDADES'!F:F,'INV. EDADES'!I:I,A2328,'INV. EDADES'!G:G,C2328)</f>
        <v>0</v>
      </c>
      <c r="G2328">
        <f t="shared" si="72"/>
        <v>0</v>
      </c>
      <c r="H2328" s="22">
        <f t="shared" si="73"/>
        <v>0</v>
      </c>
    </row>
    <row r="2329" spans="1:8">
      <c r="A2329" t="s">
        <v>58</v>
      </c>
      <c r="B2329" t="s">
        <v>489</v>
      </c>
      <c r="C2329">
        <v>10202</v>
      </c>
      <c r="D2329" t="s">
        <v>28</v>
      </c>
      <c r="E2329">
        <f>+SUMIFS(Tabla1[cantidad],Tabla1[articulo],C2329,Tabla1[id_item_bodega2],A2329,Tabla1[GRUPO],COMP!B2140)</f>
        <v>0</v>
      </c>
      <c r="F2329">
        <f>+SUMIFS('INV. EDADES'!F:F,'INV. EDADES'!I:I,A2329,'INV. EDADES'!G:G,C2329)</f>
        <v>0</v>
      </c>
      <c r="G2329">
        <f t="shared" si="72"/>
        <v>0</v>
      </c>
      <c r="H2329" s="22">
        <f t="shared" si="73"/>
        <v>0</v>
      </c>
    </row>
    <row r="2330" spans="1:8">
      <c r="A2330" t="s">
        <v>58</v>
      </c>
      <c r="B2330" t="s">
        <v>489</v>
      </c>
      <c r="C2330">
        <v>10411</v>
      </c>
      <c r="D2330" t="s">
        <v>543</v>
      </c>
      <c r="E2330">
        <f>+SUMIFS(Tabla1[cantidad],Tabla1[articulo],C2330,Tabla1[id_item_bodega2],A2330,Tabla1[GRUPO],COMP!B2230)</f>
        <v>0</v>
      </c>
      <c r="F2330">
        <f>+SUMIFS('INV. EDADES'!F:F,'INV. EDADES'!I:I,A2330,'INV. EDADES'!G:G,C2330)</f>
        <v>0</v>
      </c>
      <c r="G2330">
        <f t="shared" si="72"/>
        <v>0</v>
      </c>
      <c r="H2330" s="22">
        <f t="shared" si="73"/>
        <v>0</v>
      </c>
    </row>
    <row r="2331" spans="1:8">
      <c r="A2331" t="s">
        <v>52</v>
      </c>
      <c r="B2331" t="s">
        <v>489</v>
      </c>
      <c r="C2331">
        <v>10501</v>
      </c>
      <c r="D2331" t="s">
        <v>41</v>
      </c>
      <c r="E2331">
        <f>+SUMIFS(Tabla1[cantidad],Tabla1[articulo],C2331,Tabla1[id_item_bodega2],A2331,Tabla1[GRUPO],COMP!B1935)</f>
        <v>0</v>
      </c>
      <c r="F2331">
        <f>+SUMIFS('INV. EDADES'!F:F,'INV. EDADES'!I:I,A2331,'INV. EDADES'!G:G,C2331)</f>
        <v>0</v>
      </c>
      <c r="G2331">
        <f t="shared" si="72"/>
        <v>0</v>
      </c>
      <c r="H2331" s="22">
        <f t="shared" si="73"/>
        <v>0</v>
      </c>
    </row>
    <row r="2332" spans="1:8">
      <c r="A2332" t="s">
        <v>586</v>
      </c>
      <c r="B2332" t="s">
        <v>489</v>
      </c>
      <c r="C2332">
        <v>10202</v>
      </c>
      <c r="D2332" t="s">
        <v>28</v>
      </c>
      <c r="E2332">
        <f>+SUMIFS(Tabla1[cantidad],Tabla1[articulo],C2332,Tabla1[id_item_bodega2],A2332,Tabla1[GRUPO],COMP!B1821)</f>
        <v>0</v>
      </c>
      <c r="F2332">
        <f>+SUMIFS('INV. EDADES'!F:F,'INV. EDADES'!I:I,A2332,'INV. EDADES'!G:G,C2332)</f>
        <v>0</v>
      </c>
      <c r="G2332">
        <f t="shared" si="72"/>
        <v>0</v>
      </c>
      <c r="H2332" s="22">
        <f t="shared" si="73"/>
        <v>0</v>
      </c>
    </row>
    <row r="2333" spans="1:8">
      <c r="A2333" t="s">
        <v>587</v>
      </c>
      <c r="B2333" t="s">
        <v>489</v>
      </c>
      <c r="C2333">
        <v>10402</v>
      </c>
      <c r="D2333" t="s">
        <v>21</v>
      </c>
      <c r="E2333">
        <f>+SUMIFS(Tabla1[cantidad],Tabla1[articulo],C2333,Tabla1[id_item_bodega2],A2333,Tabla1[GRUPO],COMP!B2244)</f>
        <v>0</v>
      </c>
      <c r="F2333">
        <f>+SUMIFS('INV. EDADES'!F:F,'INV. EDADES'!I:I,A2333,'INV. EDADES'!G:G,C2333)</f>
        <v>0</v>
      </c>
      <c r="G2333">
        <f t="shared" si="72"/>
        <v>0</v>
      </c>
      <c r="H2333" s="22">
        <f t="shared" si="73"/>
        <v>0</v>
      </c>
    </row>
    <row r="2334" spans="1:8">
      <c r="A2334" t="s">
        <v>52</v>
      </c>
      <c r="B2334" t="s">
        <v>489</v>
      </c>
      <c r="C2334">
        <v>10302</v>
      </c>
      <c r="D2334" t="s">
        <v>31</v>
      </c>
      <c r="E2334">
        <f>+SUMIFS(Tabla1[cantidad],Tabla1[articulo],C2334,Tabla1[id_item_bodega2],A2334,Tabla1[GRUPO],COMP!#REF!)</f>
        <v>0</v>
      </c>
      <c r="F2334">
        <f>+SUMIFS('INV. EDADES'!F:F,'INV. EDADES'!I:I,A2334,'INV. EDADES'!G:G,C2334)</f>
        <v>0</v>
      </c>
      <c r="G2334">
        <f t="shared" si="72"/>
        <v>0</v>
      </c>
      <c r="H2334" s="22">
        <f t="shared" si="73"/>
        <v>0</v>
      </c>
    </row>
    <row r="2335" spans="1:8">
      <c r="A2335" t="s">
        <v>586</v>
      </c>
      <c r="B2335" t="s">
        <v>489</v>
      </c>
      <c r="C2335">
        <v>10457</v>
      </c>
      <c r="D2335" t="s">
        <v>38</v>
      </c>
      <c r="E2335">
        <f>+SUMIFS(Tabla1[cantidad],Tabla1[articulo],C2335,Tabla1[id_item_bodega2],A2335,Tabla1[GRUPO],COMP!B1829)</f>
        <v>0</v>
      </c>
      <c r="F2335">
        <f>+SUMIFS('INV. EDADES'!F:F,'INV. EDADES'!I:I,A2335,'INV. EDADES'!G:G,C2335)</f>
        <v>0</v>
      </c>
      <c r="G2335">
        <f t="shared" si="72"/>
        <v>0</v>
      </c>
      <c r="H2335" s="22">
        <f t="shared" si="73"/>
        <v>0</v>
      </c>
    </row>
    <row r="2336" spans="1:8">
      <c r="A2336" t="s">
        <v>473</v>
      </c>
      <c r="B2336" t="s">
        <v>490</v>
      </c>
      <c r="C2336">
        <v>10304</v>
      </c>
      <c r="D2336" t="s">
        <v>54</v>
      </c>
      <c r="E2336">
        <f>+SUMIFS(Tabla1[cantidad],Tabla1[articulo],C2336,Tabla1[id_item_bodega2],A2336,Tabla1[GRUPO],COMP!B638)</f>
        <v>0</v>
      </c>
      <c r="F2336">
        <f>+SUMIFS('INV. EDADES'!F:F,'INV. EDADES'!I:I,A2336,'INV. EDADES'!G:G,C2336)</f>
        <v>0</v>
      </c>
      <c r="G2336">
        <f t="shared" si="72"/>
        <v>0</v>
      </c>
      <c r="H2336" s="22">
        <f t="shared" si="73"/>
        <v>0</v>
      </c>
    </row>
    <row r="2337" spans="1:8">
      <c r="A2337" t="s">
        <v>455</v>
      </c>
      <c r="B2337" t="s">
        <v>490</v>
      </c>
      <c r="C2337">
        <v>10302</v>
      </c>
      <c r="D2337" t="s">
        <v>31</v>
      </c>
      <c r="E2337">
        <f>+SUMIFS(Tabla1[cantidad],Tabla1[articulo],C2337,Tabla1[id_item_bodega2],A2337,Tabla1[GRUPO],COMP!B217)</f>
        <v>0</v>
      </c>
      <c r="F2337">
        <f>+SUMIFS('INV. EDADES'!F:F,'INV. EDADES'!I:I,A2337,'INV. EDADES'!G:G,C2337)</f>
        <v>0</v>
      </c>
      <c r="G2337">
        <f t="shared" si="72"/>
        <v>0</v>
      </c>
      <c r="H2337" s="22">
        <f t="shared" si="73"/>
        <v>0</v>
      </c>
    </row>
    <row r="2338" spans="1:8">
      <c r="A2338" t="s">
        <v>445</v>
      </c>
      <c r="B2338" t="s">
        <v>490</v>
      </c>
      <c r="C2338">
        <v>10302</v>
      </c>
      <c r="D2338" t="s">
        <v>31</v>
      </c>
      <c r="E2338">
        <f>+SUMIFS(Tabla1[cantidad],Tabla1[articulo],C2338,Tabla1[id_item_bodega2],A2338,Tabla1[GRUPO],COMP!B7)</f>
        <v>0</v>
      </c>
      <c r="F2338">
        <f>+SUMIFS('INV. EDADES'!F:F,'INV. EDADES'!I:I,A2338,'INV. EDADES'!G:G,C2338)</f>
        <v>0</v>
      </c>
      <c r="G2338">
        <f t="shared" si="72"/>
        <v>0</v>
      </c>
      <c r="H2338" s="22">
        <f t="shared" si="73"/>
        <v>0</v>
      </c>
    </row>
    <row r="2339" spans="1:8">
      <c r="A2339" t="s">
        <v>586</v>
      </c>
      <c r="B2339" t="s">
        <v>489</v>
      </c>
      <c r="C2339">
        <v>10501</v>
      </c>
      <c r="D2339" t="s">
        <v>41</v>
      </c>
      <c r="E2339">
        <f>+SUMIFS(Tabla1[cantidad],Tabla1[articulo],C2339,Tabla1[id_item_bodega2],A2339,Tabla1[GRUPO],COMP!B1831)</f>
        <v>0</v>
      </c>
      <c r="F2339">
        <f>+SUMIFS('INV. EDADES'!F:F,'INV. EDADES'!I:I,A2339,'INV. EDADES'!G:G,C2339)</f>
        <v>0</v>
      </c>
      <c r="G2339">
        <f t="shared" si="72"/>
        <v>0</v>
      </c>
      <c r="H2339" s="22">
        <f t="shared" si="73"/>
        <v>0</v>
      </c>
    </row>
    <row r="2340" spans="1:8">
      <c r="A2340" t="s">
        <v>463</v>
      </c>
      <c r="B2340" t="s">
        <v>490</v>
      </c>
      <c r="C2340">
        <v>10402</v>
      </c>
      <c r="D2340" t="s">
        <v>21</v>
      </c>
      <c r="E2340">
        <f>+SUMIFS(Tabla1[cantidad],Tabla1[articulo],C2340,Tabla1[id_item_bodega2],A2340,Tabla1[GRUPO],COMP!B317)</f>
        <v>0</v>
      </c>
      <c r="F2340">
        <f>+SUMIFS('INV. EDADES'!F:F,'INV. EDADES'!I:I,A2340,'INV. EDADES'!G:G,C2340)</f>
        <v>0</v>
      </c>
      <c r="G2340">
        <f t="shared" si="72"/>
        <v>0</v>
      </c>
      <c r="H2340" s="22">
        <f t="shared" si="73"/>
        <v>0</v>
      </c>
    </row>
    <row r="2341" spans="1:8">
      <c r="A2341" t="s">
        <v>587</v>
      </c>
      <c r="B2341" t="s">
        <v>489</v>
      </c>
      <c r="C2341">
        <v>10302</v>
      </c>
      <c r="D2341" t="s">
        <v>31</v>
      </c>
      <c r="E2341">
        <f>+SUMIFS(Tabla1[cantidad],Tabla1[articulo],C2341,Tabla1[id_item_bodega2],A2341,Tabla1[GRUPO],COMP!B2249)</f>
        <v>0</v>
      </c>
      <c r="F2341">
        <f>+SUMIFS('INV. EDADES'!F:F,'INV. EDADES'!I:I,A2341,'INV. EDADES'!G:G,C2341)</f>
        <v>0</v>
      </c>
      <c r="G2341">
        <f t="shared" si="72"/>
        <v>0</v>
      </c>
      <c r="H2341" s="22">
        <f t="shared" si="73"/>
        <v>0</v>
      </c>
    </row>
    <row r="2342" spans="1:8">
      <c r="A2342" t="s">
        <v>455</v>
      </c>
      <c r="B2342" t="s">
        <v>490</v>
      </c>
      <c r="C2342">
        <v>10401</v>
      </c>
      <c r="D2342" t="s">
        <v>34</v>
      </c>
      <c r="E2342">
        <f>+SUMIFS(Tabla1[cantidad],Tabla1[articulo],C2342,Tabla1[id_item_bodega2],A2342,Tabla1[GRUPO],COMP!B220)</f>
        <v>0</v>
      </c>
      <c r="F2342">
        <f>+SUMIFS('INV. EDADES'!F:F,'INV. EDADES'!I:I,A2342,'INV. EDADES'!G:G,C2342)</f>
        <v>0</v>
      </c>
      <c r="G2342">
        <f t="shared" si="72"/>
        <v>0</v>
      </c>
      <c r="H2342" s="22">
        <f t="shared" si="73"/>
        <v>0</v>
      </c>
    </row>
    <row r="2343" spans="1:8">
      <c r="A2343" t="s">
        <v>520</v>
      </c>
      <c r="B2343" t="s">
        <v>489</v>
      </c>
      <c r="C2343">
        <v>10501</v>
      </c>
      <c r="D2343" t="s">
        <v>41</v>
      </c>
      <c r="E2343">
        <f>+SUMIFS(Tabla1[cantidad],Tabla1[articulo],C2343,Tabla1[id_item_bodega2],A2343,Tabla1[GRUPO],COMP!B2044)</f>
        <v>0</v>
      </c>
      <c r="F2343">
        <f>+SUMIFS('INV. EDADES'!F:F,'INV. EDADES'!I:I,A2343,'INV. EDADES'!G:G,C2343)</f>
        <v>0</v>
      </c>
      <c r="G2343" s="6">
        <f t="shared" si="72"/>
        <v>0</v>
      </c>
      <c r="H2343" s="22">
        <f t="shared" si="73"/>
        <v>0</v>
      </c>
    </row>
    <row r="2344" spans="1:8">
      <c r="A2344" t="s">
        <v>52</v>
      </c>
      <c r="B2344" t="s">
        <v>489</v>
      </c>
      <c r="C2344">
        <v>10402</v>
      </c>
      <c r="D2344" t="s">
        <v>21</v>
      </c>
      <c r="E2344">
        <f>+SUMIFS(Tabla1[cantidad],Tabla1[articulo],C2344,Tabla1[id_item_bodega2],A2344,Tabla1[GRUPO],COMP!B1923)</f>
        <v>0</v>
      </c>
      <c r="F2344">
        <f>+SUMIFS('INV. EDADES'!F:F,'INV. EDADES'!I:I,A2344,'INV. EDADES'!G:G,C2344)</f>
        <v>0</v>
      </c>
      <c r="G2344">
        <f t="shared" si="72"/>
        <v>0</v>
      </c>
      <c r="H2344" s="22">
        <f t="shared" si="73"/>
        <v>0</v>
      </c>
    </row>
    <row r="2345" spans="1:8">
      <c r="A2345" t="s">
        <v>455</v>
      </c>
      <c r="B2345" t="s">
        <v>490</v>
      </c>
      <c r="C2345">
        <v>10501</v>
      </c>
      <c r="D2345" t="s">
        <v>41</v>
      </c>
      <c r="E2345">
        <f>+SUMIFS(Tabla1[cantidad],Tabla1[articulo],C2345,Tabla1[id_item_bodega2],A2345,Tabla1[GRUPO],COMP!B225)</f>
        <v>0</v>
      </c>
      <c r="F2345">
        <f>+SUMIFS('INV. EDADES'!F:F,'INV. EDADES'!I:I,A2345,'INV. EDADES'!G:G,C2345)</f>
        <v>0</v>
      </c>
      <c r="G2345">
        <f t="shared" si="72"/>
        <v>0</v>
      </c>
      <c r="H2345" s="22">
        <f t="shared" si="73"/>
        <v>0</v>
      </c>
    </row>
    <row r="2346" spans="1:8">
      <c r="A2346" t="s">
        <v>586</v>
      </c>
      <c r="B2346" t="s">
        <v>489</v>
      </c>
      <c r="C2346">
        <v>10402</v>
      </c>
      <c r="D2346" t="s">
        <v>21</v>
      </c>
      <c r="E2346">
        <f>+SUMIFS(Tabla1[cantidad],Tabla1[articulo],C2346,Tabla1[id_item_bodega2],A2346,Tabla1[GRUPO],COMP!B1818)</f>
        <v>0</v>
      </c>
      <c r="F2346">
        <f>+SUMIFS('INV. EDADES'!F:F,'INV. EDADES'!I:I,A2346,'INV. EDADES'!G:G,C2346)</f>
        <v>0</v>
      </c>
      <c r="G2346">
        <f t="shared" si="72"/>
        <v>0</v>
      </c>
      <c r="H2346" s="22">
        <f t="shared" si="73"/>
        <v>0</v>
      </c>
    </row>
    <row r="2347" spans="1:8">
      <c r="A2347" t="s">
        <v>58</v>
      </c>
      <c r="B2347" t="s">
        <v>489</v>
      </c>
      <c r="C2347">
        <v>10302</v>
      </c>
      <c r="D2347" t="s">
        <v>31</v>
      </c>
      <c r="E2347">
        <f>+SUMIFS(Tabla1[cantidad],Tabla1[articulo],C2347,Tabla1[id_item_bodega2],A2347,Tabla1[GRUPO],COMP!B2142)</f>
        <v>0</v>
      </c>
      <c r="F2347">
        <f>+SUMIFS('INV. EDADES'!F:F,'INV. EDADES'!I:I,A2347,'INV. EDADES'!G:G,C2347)</f>
        <v>0</v>
      </c>
      <c r="G2347">
        <f t="shared" si="72"/>
        <v>0</v>
      </c>
      <c r="H2347" s="22">
        <f t="shared" si="73"/>
        <v>0</v>
      </c>
    </row>
    <row r="2348" spans="1:8">
      <c r="A2348" t="s">
        <v>520</v>
      </c>
      <c r="B2348" t="s">
        <v>489</v>
      </c>
      <c r="C2348">
        <v>10401</v>
      </c>
      <c r="D2348" t="s">
        <v>34</v>
      </c>
      <c r="E2348">
        <f>+SUMIFS(Tabla1[cantidad],Tabla1[articulo],C2348,Tabla1[id_item_bodega2],A2348,Tabla1[GRUPO],COMP!B2039)</f>
        <v>0</v>
      </c>
      <c r="F2348">
        <f>+SUMIFS('INV. EDADES'!F:F,'INV. EDADES'!I:I,A2348,'INV. EDADES'!G:G,C2348)</f>
        <v>0</v>
      </c>
      <c r="G2348" s="6">
        <f t="shared" si="72"/>
        <v>0</v>
      </c>
      <c r="H2348" s="22">
        <f t="shared" si="73"/>
        <v>0</v>
      </c>
    </row>
    <row r="2349" spans="1:8">
      <c r="A2349" t="s">
        <v>520</v>
      </c>
      <c r="B2349" t="s">
        <v>489</v>
      </c>
      <c r="C2349">
        <v>10402</v>
      </c>
      <c r="D2349" t="s">
        <v>21</v>
      </c>
      <c r="E2349">
        <f>+SUMIFS(Tabla1[cantidad],Tabla1[articulo],C2349,Tabla1[id_item_bodega2],A2349,Tabla1[GRUPO],COMP!B2031)</f>
        <v>0</v>
      </c>
      <c r="F2349">
        <f>+SUMIFS('INV. EDADES'!F:F,'INV. EDADES'!I:I,A2349,'INV. EDADES'!G:G,C2349)</f>
        <v>0</v>
      </c>
      <c r="G2349" s="6">
        <f t="shared" si="72"/>
        <v>0</v>
      </c>
      <c r="H2349" s="22">
        <f t="shared" si="73"/>
        <v>0</v>
      </c>
    </row>
    <row r="2350" spans="1:8">
      <c r="A2350" t="s">
        <v>455</v>
      </c>
      <c r="B2350" t="s">
        <v>490</v>
      </c>
      <c r="C2350">
        <v>10402</v>
      </c>
      <c r="D2350" t="s">
        <v>21</v>
      </c>
      <c r="E2350">
        <f>+SUMIFS(Tabla1[cantidad],Tabla1[articulo],C2350,Tabla1[id_item_bodega2],A2350,Tabla1[GRUPO],COMP!B212)</f>
        <v>0</v>
      </c>
      <c r="F2350">
        <f>+SUMIFS('INV. EDADES'!F:F,'INV. EDADES'!I:I,A2350,'INV. EDADES'!G:G,C2350)</f>
        <v>0</v>
      </c>
      <c r="G2350">
        <f t="shared" si="72"/>
        <v>0</v>
      </c>
      <c r="H2350" s="22">
        <f t="shared" si="73"/>
        <v>0</v>
      </c>
    </row>
  </sheetData>
  <autoFilter ref="A1:I2350" xr:uid="{00000000-0009-0000-0000-000013000000}"/>
  <conditionalFormatting sqref="G1:G1048576">
    <cfRule type="cellIs" dxfId="23" priority="1" operator="not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10"/>
  <dimension ref="A1:U2136"/>
  <sheetViews>
    <sheetView workbookViewId="0"/>
  </sheetViews>
  <sheetFormatPr baseColWidth="10" defaultRowHeight="14.5"/>
  <cols>
    <col min="1" max="1" width="25.08984375" bestFit="1" customWidth="1"/>
    <col min="2" max="2" width="7.08984375" style="7" bestFit="1" customWidth="1"/>
    <col min="3" max="3" width="39.90625" customWidth="1"/>
    <col min="4" max="4" width="10.54296875" customWidth="1"/>
    <col min="5" max="5" width="12" customWidth="1"/>
    <col min="6" max="6" width="10.90625" customWidth="1"/>
    <col min="7" max="7" width="10.453125" customWidth="1"/>
    <col min="8" max="8" width="15.08984375" customWidth="1"/>
    <col min="9" max="9" width="12.08984375" customWidth="1"/>
    <col min="10" max="10" width="11.90625" customWidth="1"/>
    <col min="11" max="11" width="8.90625" customWidth="1"/>
    <col min="12" max="12" width="10.08984375" style="6" customWidth="1"/>
    <col min="13" max="13" width="11.08984375" customWidth="1"/>
    <col min="14" max="14" width="11.453125" customWidth="1"/>
    <col min="15" max="15" width="13.08984375" customWidth="1"/>
    <col min="16" max="16" width="9.90625" customWidth="1"/>
    <col min="17" max="17" width="10.08984375" customWidth="1"/>
    <col min="18" max="18" width="9.54296875" style="19" customWidth="1"/>
    <col min="19" max="19" width="13.90625" customWidth="1"/>
    <col min="20" max="21" width="21.453125" bestFit="1" customWidth="1"/>
  </cols>
  <sheetData>
    <row r="1" spans="1:21" s="10" customFormat="1" ht="29">
      <c r="B1" s="42"/>
      <c r="E1" s="10" t="s">
        <v>503</v>
      </c>
      <c r="F1" s="10" t="s">
        <v>491</v>
      </c>
      <c r="G1" s="10" t="s">
        <v>490</v>
      </c>
      <c r="H1" s="10" t="s">
        <v>489</v>
      </c>
      <c r="I1" s="10" t="s">
        <v>79</v>
      </c>
      <c r="J1" s="10" t="s">
        <v>101</v>
      </c>
      <c r="K1" s="10" t="s">
        <v>594</v>
      </c>
      <c r="L1" s="43"/>
      <c r="R1" s="44"/>
    </row>
    <row r="2" spans="1:21" s="10" customFormat="1" ht="39.5">
      <c r="A2" s="45" t="s">
        <v>20</v>
      </c>
      <c r="B2" s="45" t="s">
        <v>616</v>
      </c>
      <c r="C2" s="45" t="s">
        <v>556</v>
      </c>
      <c r="D2" s="39" t="s">
        <v>608</v>
      </c>
      <c r="E2" s="39" t="s">
        <v>609</v>
      </c>
      <c r="F2" s="39" t="s">
        <v>610</v>
      </c>
      <c r="G2" s="39" t="s">
        <v>615</v>
      </c>
      <c r="H2" s="39" t="s">
        <v>611</v>
      </c>
      <c r="I2" s="39" t="s">
        <v>612</v>
      </c>
      <c r="J2" s="39" t="s">
        <v>613</v>
      </c>
      <c r="K2" s="39" t="s">
        <v>614</v>
      </c>
      <c r="L2" s="40" t="s">
        <v>633</v>
      </c>
      <c r="M2" s="39" t="s">
        <v>618</v>
      </c>
      <c r="N2" s="39" t="s">
        <v>619</v>
      </c>
      <c r="O2" s="39" t="s">
        <v>620</v>
      </c>
      <c r="P2" s="39" t="s">
        <v>621</v>
      </c>
      <c r="Q2" s="39" t="s">
        <v>617</v>
      </c>
      <c r="R2" s="41" t="s">
        <v>622</v>
      </c>
      <c r="S2" s="39" t="s">
        <v>600</v>
      </c>
      <c r="T2" s="39" t="s">
        <v>597</v>
      </c>
      <c r="U2" s="39" t="s">
        <v>596</v>
      </c>
    </row>
    <row r="3" spans="1:21">
      <c r="A3" t="s">
        <v>445</v>
      </c>
      <c r="B3">
        <v>10402</v>
      </c>
      <c r="C3" t="s">
        <v>21</v>
      </c>
      <c r="D3">
        <f>+SUMIFS(inv!D:D,inv!A:A,B3,inv!T:T,A3)</f>
        <v>0</v>
      </c>
      <c r="E3">
        <f>+SUMIFS(inv!$D$1:$D$1164,inv!$A$1:$A$1164,$B3,inv!$T$1:$T$1164,$A3,inv!$U$1:$U$1164,'DIAS DE INVENTARIO TAT'!E$1)</f>
        <v>0</v>
      </c>
      <c r="F3">
        <f>+SUMIFS(inv!$D$1:$D$1164,inv!$A$1:$A$1164,$B3,inv!$T$1:$T$1164,$A3,inv!$U$1:$U$1164,'DIAS DE INVENTARIO TAT'!F$1)</f>
        <v>0</v>
      </c>
      <c r="G3">
        <f>+SUMIFS(inv!$D$1:$D$1164,inv!$A$1:$A$1164,$B3,inv!$T$1:$T$1164,$A3,inv!$U$1:$U$1164,'DIAS DE INVENTARIO TAT'!G$1)</f>
        <v>0</v>
      </c>
      <c r="H3">
        <f>+SUMIFS(inv!$D$1:$D$1164,inv!$A$1:$A$1164,$B3,inv!$T$1:$T$1164,$A3,inv!$U$1:$U$1164,'DIAS DE INVENTARIO TAT'!H$1)</f>
        <v>0</v>
      </c>
      <c r="I3">
        <f>+SUMIFS(inv!$D$1:$D$1164,inv!$A$1:$A$1164,$B3,inv!$T$1:$T$1164,$A3,inv!$U$1:$U$1164,'DIAS DE INVENTARIO TAT'!I$1)</f>
        <v>0</v>
      </c>
      <c r="J3">
        <f>+SUMIFS(inv!$D$1:$D$1164,inv!$A$1:$A$1164,$B3,inv!$T$1:$T$1164,$A3,inv!$U$1:$U$1164,'DIAS DE INVENTARIO TAT'!J$1)</f>
        <v>0</v>
      </c>
      <c r="K3">
        <f>+SUMIFS(inv!$D$1:$D$1164,inv!$A$1:$A$1164,$B3,inv!$T$1:$T$1164,$A3,inv!$U$1:$U$1164,'DIAS DE INVENTARIO TAT'!K$1)</f>
        <v>0</v>
      </c>
      <c r="L3" s="6">
        <f>+SUMIFS(VENTAS!H:H,VENTAS!B:B,B3,VENTAS!G:G,A3)</f>
        <v>0</v>
      </c>
      <c r="M3" s="4">
        <f>+IFERROR(D3/$L3,0)</f>
        <v>0</v>
      </c>
      <c r="N3" s="4">
        <f t="shared" ref="N3:P18" si="0">+IFERROR(E3/$L3,0)</f>
        <v>0</v>
      </c>
      <c r="O3" s="4">
        <f t="shared" si="0"/>
        <v>0</v>
      </c>
      <c r="P3" s="4">
        <f t="shared" si="0"/>
        <v>0</v>
      </c>
      <c r="Q3" s="6" t="e">
        <f>+SUMIFS(#REF!,#REF!,TablaINV[[#This Row],[GRUPO]],#REF!,TablaINV[[#This Row],[COD]])</f>
        <v>#REF!</v>
      </c>
      <c r="R3" s="19">
        <f>+IFERROR(D3/Q3,0)</f>
        <v>0</v>
      </c>
      <c r="S3" s="4" t="str">
        <f>+VLOOKUP(A3,inv!T:X,5,0)</f>
        <v>OCCIDENTE</v>
      </c>
      <c r="T3" s="4" t="str">
        <f>+VLOOKUP(B:B,'DT HUEVO'!$A:$D,4,0)</f>
        <v>VERDE</v>
      </c>
      <c r="U3" s="4" t="str">
        <f>+VLOOKUP(TablaINV[[#This Row],[COD]],'DT HUEVO'!$A:$D,3,0)</f>
        <v>A</v>
      </c>
    </row>
    <row r="4" spans="1:21">
      <c r="A4" t="s">
        <v>445</v>
      </c>
      <c r="B4">
        <v>72001</v>
      </c>
      <c r="C4" t="s">
        <v>23</v>
      </c>
      <c r="D4">
        <f>+SUMIFS(inv!D:D,inv!A:A,B4,inv!T:T,A4)</f>
        <v>0</v>
      </c>
      <c r="E4">
        <f>+SUMIFS(inv!$D$1:$D$1164,inv!$A$1:$A$1164,$B4,inv!$T$1:$T$1164,$A4,inv!$U$1:$U$1164,'DIAS DE INVENTARIO TAT'!E$1)</f>
        <v>0</v>
      </c>
      <c r="F4">
        <f>+SUMIFS(inv!$D$1:$D$1164,inv!$A$1:$A$1164,$B4,inv!$T$1:$T$1164,$A4,inv!$U$1:$U$1164,'DIAS DE INVENTARIO TAT'!F$1)</f>
        <v>0</v>
      </c>
      <c r="G4">
        <f>+SUMIFS(inv!$D$1:$D$1164,inv!$A$1:$A$1164,$B4,inv!$T$1:$T$1164,$A4,inv!$U$1:$U$1164,'DIAS DE INVENTARIO TAT'!G$1)</f>
        <v>0</v>
      </c>
      <c r="H4">
        <f>+SUMIFS(inv!$D$1:$D$1164,inv!$A$1:$A$1164,$B4,inv!$T$1:$T$1164,$A4,inv!$U$1:$U$1164,'DIAS DE INVENTARIO TAT'!H$1)</f>
        <v>0</v>
      </c>
      <c r="I4">
        <f>+SUMIFS(inv!$D$1:$D$1164,inv!$A$1:$A$1164,$B4,inv!$T$1:$T$1164,$A4,inv!$U$1:$U$1164,'DIAS DE INVENTARIO TAT'!I$1)</f>
        <v>0</v>
      </c>
      <c r="J4">
        <f>+SUMIFS(inv!$D$1:$D$1164,inv!$A$1:$A$1164,$B4,inv!$T$1:$T$1164,$A4,inv!$U$1:$U$1164,'DIAS DE INVENTARIO TAT'!J$1)</f>
        <v>0</v>
      </c>
      <c r="K4">
        <f>+SUMIFS(inv!$D$1:$D$1164,inv!$A$1:$A$1164,$B4,inv!$T$1:$T$1164,$A4,inv!$U$1:$U$1164,'DIAS DE INVENTARIO TAT'!K$1)</f>
        <v>0</v>
      </c>
      <c r="L4" s="6">
        <f>+SUMIFS(VENTAS!H:H,VENTAS!B:B,B4,VENTAS!G:G,A4)</f>
        <v>0</v>
      </c>
      <c r="M4" s="4">
        <f t="shared" ref="M4:M67" si="1">+IFERROR(D4/$L4,0)</f>
        <v>0</v>
      </c>
      <c r="N4" s="4">
        <f t="shared" si="0"/>
        <v>0</v>
      </c>
      <c r="O4" s="4">
        <f t="shared" si="0"/>
        <v>0</v>
      </c>
      <c r="P4" s="4">
        <f t="shared" si="0"/>
        <v>0</v>
      </c>
      <c r="Q4" s="6" t="e">
        <f>+SUMIFS(#REF!,#REF!,TablaINV[[#This Row],[GRUPO]],#REF!,TablaINV[[#This Row],[COD]])</f>
        <v>#REF!</v>
      </c>
      <c r="R4" s="19">
        <f t="shared" ref="R4:R28" si="2">+IFERROR(D4/Q4,0)</f>
        <v>0</v>
      </c>
      <c r="S4" s="4" t="str">
        <f>+VLOOKUP(A4,inv!T:X,5,0)</f>
        <v>OCCIDENTE</v>
      </c>
      <c r="T4" s="4" t="str">
        <f>+VLOOKUP(B:B,'DT HUEVO'!$A:$D,4,0)</f>
        <v>SEGUNDA</v>
      </c>
      <c r="U4" s="4" t="str">
        <f>+VLOOKUP(TablaINV[[#This Row],[COD]],'DT HUEVO'!$A:$D,3,0)</f>
        <v>SEGUNDA</v>
      </c>
    </row>
    <row r="5" spans="1:21">
      <c r="A5" t="s">
        <v>445</v>
      </c>
      <c r="B5">
        <v>10102</v>
      </c>
      <c r="C5" t="s">
        <v>24</v>
      </c>
      <c r="D5">
        <f>+SUMIFS(inv!D:D,inv!A:A,B5,inv!T:T,A5)</f>
        <v>0</v>
      </c>
      <c r="E5">
        <f>+SUMIFS(inv!$D$1:$D$1164,inv!$A$1:$A$1164,$B5,inv!$T$1:$T$1164,$A5,inv!$U$1:$U$1164,'DIAS DE INVENTARIO TAT'!E$1)</f>
        <v>0</v>
      </c>
      <c r="F5">
        <f>+SUMIFS(inv!$D$1:$D$1164,inv!$A$1:$A$1164,$B5,inv!$T$1:$T$1164,$A5,inv!$U$1:$U$1164,'DIAS DE INVENTARIO TAT'!F$1)</f>
        <v>0</v>
      </c>
      <c r="G5">
        <f>+SUMIFS(inv!$D$1:$D$1164,inv!$A$1:$A$1164,$B5,inv!$T$1:$T$1164,$A5,inv!$U$1:$U$1164,'DIAS DE INVENTARIO TAT'!G$1)</f>
        <v>0</v>
      </c>
      <c r="H5">
        <f>+SUMIFS(inv!$D$1:$D$1164,inv!$A$1:$A$1164,$B5,inv!$T$1:$T$1164,$A5,inv!$U$1:$U$1164,'DIAS DE INVENTARIO TAT'!H$1)</f>
        <v>0</v>
      </c>
      <c r="I5">
        <f>+SUMIFS(inv!$D$1:$D$1164,inv!$A$1:$A$1164,$B5,inv!$T$1:$T$1164,$A5,inv!$U$1:$U$1164,'DIAS DE INVENTARIO TAT'!I$1)</f>
        <v>0</v>
      </c>
      <c r="J5">
        <f>+SUMIFS(inv!$D$1:$D$1164,inv!$A$1:$A$1164,$B5,inv!$T$1:$T$1164,$A5,inv!$U$1:$U$1164,'DIAS DE INVENTARIO TAT'!J$1)</f>
        <v>0</v>
      </c>
      <c r="K5">
        <f>+SUMIFS(inv!$D$1:$D$1164,inv!$A$1:$A$1164,$B5,inv!$T$1:$T$1164,$A5,inv!$U$1:$U$1164,'DIAS DE INVENTARIO TAT'!K$1)</f>
        <v>0</v>
      </c>
      <c r="L5" s="6">
        <f>+SUMIFS(VENTAS!H:H,VENTAS!B:B,B5,VENTAS!G:G,A5)</f>
        <v>0</v>
      </c>
      <c r="M5" s="4">
        <f t="shared" si="1"/>
        <v>0</v>
      </c>
      <c r="N5" s="4">
        <f t="shared" si="0"/>
        <v>0</v>
      </c>
      <c r="O5" s="4">
        <f t="shared" si="0"/>
        <v>0</v>
      </c>
      <c r="P5" s="4">
        <f t="shared" si="0"/>
        <v>0</v>
      </c>
      <c r="Q5" s="6" t="e">
        <f>+SUMIFS(#REF!,#REF!,TablaINV[[#This Row],[GRUPO]],#REF!,TablaINV[[#This Row],[COD]])</f>
        <v>#REF!</v>
      </c>
      <c r="R5" s="19">
        <f t="shared" si="2"/>
        <v>0</v>
      </c>
      <c r="S5" s="4" t="str">
        <f>+VLOOKUP(A5,inv!T:X,5,0)</f>
        <v>OCCIDENTE</v>
      </c>
      <c r="T5" s="4" t="str">
        <f>+VLOOKUP(B:B,'DT HUEVO'!$A:$D,4,0)</f>
        <v>VERDE</v>
      </c>
      <c r="U5" s="4" t="str">
        <f>+VLOOKUP(TablaINV[[#This Row],[COD]],'DT HUEVO'!$A:$D,3,0)</f>
        <v>YUMBO</v>
      </c>
    </row>
    <row r="6" spans="1:21">
      <c r="A6" t="s">
        <v>445</v>
      </c>
      <c r="B6">
        <v>10202</v>
      </c>
      <c r="C6" t="s">
        <v>28</v>
      </c>
      <c r="D6">
        <f>+SUMIFS(inv!D:D,inv!A:A,B6,inv!T:T,A6)</f>
        <v>0</v>
      </c>
      <c r="E6">
        <f>+SUMIFS(inv!$D$1:$D$1164,inv!$A$1:$A$1164,$B6,inv!$T$1:$T$1164,$A6,inv!$U$1:$U$1164,'DIAS DE INVENTARIO TAT'!E$1)</f>
        <v>0</v>
      </c>
      <c r="F6">
        <f>+SUMIFS(inv!$D$1:$D$1164,inv!$A$1:$A$1164,$B6,inv!$T$1:$T$1164,$A6,inv!$U$1:$U$1164,'DIAS DE INVENTARIO TAT'!F$1)</f>
        <v>0</v>
      </c>
      <c r="G6">
        <f>+SUMIFS(inv!$D$1:$D$1164,inv!$A$1:$A$1164,$B6,inv!$T$1:$T$1164,$A6,inv!$U$1:$U$1164,'DIAS DE INVENTARIO TAT'!G$1)</f>
        <v>0</v>
      </c>
      <c r="H6">
        <f>+SUMIFS(inv!$D$1:$D$1164,inv!$A$1:$A$1164,$B6,inv!$T$1:$T$1164,$A6,inv!$U$1:$U$1164,'DIAS DE INVENTARIO TAT'!H$1)</f>
        <v>0</v>
      </c>
      <c r="I6">
        <f>+SUMIFS(inv!$D$1:$D$1164,inv!$A$1:$A$1164,$B6,inv!$T$1:$T$1164,$A6,inv!$U$1:$U$1164,'DIAS DE INVENTARIO TAT'!I$1)</f>
        <v>0</v>
      </c>
      <c r="J6">
        <f>+SUMIFS(inv!$D$1:$D$1164,inv!$A$1:$A$1164,$B6,inv!$T$1:$T$1164,$A6,inv!$U$1:$U$1164,'DIAS DE INVENTARIO TAT'!J$1)</f>
        <v>0</v>
      </c>
      <c r="K6">
        <f>+SUMIFS(inv!$D$1:$D$1164,inv!$A$1:$A$1164,$B6,inv!$T$1:$T$1164,$A6,inv!$U$1:$U$1164,'DIAS DE INVENTARIO TAT'!K$1)</f>
        <v>0</v>
      </c>
      <c r="L6" s="6">
        <f>+SUMIFS(VENTAS!H:H,VENTAS!B:B,B6,VENTAS!G:G,A6)</f>
        <v>0</v>
      </c>
      <c r="M6" s="4">
        <f t="shared" si="1"/>
        <v>0</v>
      </c>
      <c r="N6" s="4">
        <f t="shared" si="0"/>
        <v>0</v>
      </c>
      <c r="O6" s="4">
        <f t="shared" si="0"/>
        <v>0</v>
      </c>
      <c r="P6" s="4">
        <f t="shared" si="0"/>
        <v>0</v>
      </c>
      <c r="Q6" s="6" t="e">
        <f>+SUMIFS(#REF!,#REF!,TablaINV[[#This Row],[GRUPO]],#REF!,TablaINV[[#This Row],[COD]])</f>
        <v>#REF!</v>
      </c>
      <c r="R6" s="19">
        <f t="shared" si="2"/>
        <v>0</v>
      </c>
      <c r="S6" s="4" t="str">
        <f>+VLOOKUP(A6,inv!T:X,5,0)</f>
        <v>OCCIDENTE</v>
      </c>
      <c r="T6" s="4" t="str">
        <f>+VLOOKUP(B:B,'DT HUEVO'!$A:$D,4,0)</f>
        <v>VERDE</v>
      </c>
      <c r="U6" s="4" t="str">
        <f>+VLOOKUP(TablaINV[[#This Row],[COD]],'DT HUEVO'!$A:$D,3,0)</f>
        <v>AAA</v>
      </c>
    </row>
    <row r="7" spans="1:21">
      <c r="A7" t="s">
        <v>445</v>
      </c>
      <c r="B7">
        <v>10301</v>
      </c>
      <c r="C7" t="s">
        <v>30</v>
      </c>
      <c r="D7">
        <f>+SUMIFS(inv!D:D,inv!A:A,B7,inv!T:T,A7)</f>
        <v>0</v>
      </c>
      <c r="E7">
        <f>+SUMIFS(inv!$D$1:$D$1164,inv!$A$1:$A$1164,$B7,inv!$T$1:$T$1164,$A7,inv!$U$1:$U$1164,'DIAS DE INVENTARIO TAT'!E$1)</f>
        <v>0</v>
      </c>
      <c r="F7">
        <f>+SUMIFS(inv!$D$1:$D$1164,inv!$A$1:$A$1164,$B7,inv!$T$1:$T$1164,$A7,inv!$U$1:$U$1164,'DIAS DE INVENTARIO TAT'!F$1)</f>
        <v>0</v>
      </c>
      <c r="G7">
        <f>+SUMIFS(inv!$D$1:$D$1164,inv!$A$1:$A$1164,$B7,inv!$T$1:$T$1164,$A7,inv!$U$1:$U$1164,'DIAS DE INVENTARIO TAT'!G$1)</f>
        <v>0</v>
      </c>
      <c r="H7">
        <f>+SUMIFS(inv!$D$1:$D$1164,inv!$A$1:$A$1164,$B7,inv!$T$1:$T$1164,$A7,inv!$U$1:$U$1164,'DIAS DE INVENTARIO TAT'!H$1)</f>
        <v>0</v>
      </c>
      <c r="I7">
        <f>+SUMIFS(inv!$D$1:$D$1164,inv!$A$1:$A$1164,$B7,inv!$T$1:$T$1164,$A7,inv!$U$1:$U$1164,'DIAS DE INVENTARIO TAT'!I$1)</f>
        <v>0</v>
      </c>
      <c r="J7">
        <f>+SUMIFS(inv!$D$1:$D$1164,inv!$A$1:$A$1164,$B7,inv!$T$1:$T$1164,$A7,inv!$U$1:$U$1164,'DIAS DE INVENTARIO TAT'!J$1)</f>
        <v>0</v>
      </c>
      <c r="K7">
        <f>+SUMIFS(inv!$D$1:$D$1164,inv!$A$1:$A$1164,$B7,inv!$T$1:$T$1164,$A7,inv!$U$1:$U$1164,'DIAS DE INVENTARIO TAT'!K$1)</f>
        <v>0</v>
      </c>
      <c r="L7" s="6">
        <f>+SUMIFS(VENTAS!H:H,VENTAS!B:B,B7,VENTAS!G:G,A7)</f>
        <v>0</v>
      </c>
      <c r="M7" s="4">
        <f t="shared" si="1"/>
        <v>0</v>
      </c>
      <c r="N7" s="4">
        <f t="shared" si="0"/>
        <v>0</v>
      </c>
      <c r="O7" s="4">
        <f t="shared" si="0"/>
        <v>0</v>
      </c>
      <c r="P7" s="4">
        <f t="shared" si="0"/>
        <v>0</v>
      </c>
      <c r="Q7" s="6" t="e">
        <f>+SUMIFS(#REF!,#REF!,TablaINV[[#This Row],[GRUPO]],#REF!,TablaINV[[#This Row],[COD]])</f>
        <v>#REF!</v>
      </c>
      <c r="R7" s="19">
        <f t="shared" si="2"/>
        <v>0</v>
      </c>
      <c r="S7" s="4" t="str">
        <f>+VLOOKUP(A7,inv!T:X,5,0)</f>
        <v>OCCIDENTE</v>
      </c>
      <c r="T7" s="4" t="str">
        <f>+VLOOKUP(B:B,'DT HUEVO'!$A:$D,4,0)</f>
        <v>GRIS SUELTO</v>
      </c>
      <c r="U7" s="4" t="str">
        <f>+VLOOKUP(TablaINV[[#This Row],[COD]],'DT HUEVO'!$A:$D,3,0)</f>
        <v>AA</v>
      </c>
    </row>
    <row r="8" spans="1:21" s="7" customFormat="1">
      <c r="A8" t="s">
        <v>445</v>
      </c>
      <c r="B8">
        <v>10302</v>
      </c>
      <c r="C8" t="s">
        <v>31</v>
      </c>
      <c r="D8">
        <f>+SUMIFS(inv!D:D,inv!A:A,B8,inv!T:T,A8)</f>
        <v>0</v>
      </c>
      <c r="E8">
        <f>+SUMIFS(inv!$D$1:$D$1164,inv!$A$1:$A$1164,$B8,inv!$T$1:$T$1164,$A8,inv!$U$1:$U$1164,'DIAS DE INVENTARIO TAT'!E$1)</f>
        <v>0</v>
      </c>
      <c r="F8">
        <f>+SUMIFS(inv!$D$1:$D$1164,inv!$A$1:$A$1164,$B8,inv!$T$1:$T$1164,$A8,inv!$U$1:$U$1164,'DIAS DE INVENTARIO TAT'!F$1)</f>
        <v>0</v>
      </c>
      <c r="G8">
        <f>+SUMIFS(inv!$D$1:$D$1164,inv!$A$1:$A$1164,$B8,inv!$T$1:$T$1164,$A8,inv!$U$1:$U$1164,'DIAS DE INVENTARIO TAT'!G$1)</f>
        <v>0</v>
      </c>
      <c r="H8">
        <f>+SUMIFS(inv!$D$1:$D$1164,inv!$A$1:$A$1164,$B8,inv!$T$1:$T$1164,$A8,inv!$U$1:$U$1164,'DIAS DE INVENTARIO TAT'!H$1)</f>
        <v>0</v>
      </c>
      <c r="I8">
        <f>+SUMIFS(inv!$D$1:$D$1164,inv!$A$1:$A$1164,$B8,inv!$T$1:$T$1164,$A8,inv!$U$1:$U$1164,'DIAS DE INVENTARIO TAT'!I$1)</f>
        <v>0</v>
      </c>
      <c r="J8">
        <f>+SUMIFS(inv!$D$1:$D$1164,inv!$A$1:$A$1164,$B8,inv!$T$1:$T$1164,$A8,inv!$U$1:$U$1164,'DIAS DE INVENTARIO TAT'!J$1)</f>
        <v>0</v>
      </c>
      <c r="K8">
        <f>+SUMIFS(inv!$D$1:$D$1164,inv!$A$1:$A$1164,$B8,inv!$T$1:$T$1164,$A8,inv!$U$1:$U$1164,'DIAS DE INVENTARIO TAT'!K$1)</f>
        <v>0</v>
      </c>
      <c r="L8" s="6">
        <f>+SUMIFS(VENTAS!H:H,VENTAS!B:B,B8,VENTAS!G:G,A8)</f>
        <v>0</v>
      </c>
      <c r="M8" s="4">
        <f t="shared" si="1"/>
        <v>0</v>
      </c>
      <c r="N8" s="12">
        <f t="shared" si="0"/>
        <v>0</v>
      </c>
      <c r="O8" s="12">
        <f t="shared" si="0"/>
        <v>0</v>
      </c>
      <c r="P8" s="12">
        <f t="shared" si="0"/>
        <v>0</v>
      </c>
      <c r="Q8" s="6" t="e">
        <f>+SUMIFS(#REF!,#REF!,TablaINV[[#This Row],[GRUPO]],#REF!,TablaINV[[#This Row],[COD]])</f>
        <v>#REF!</v>
      </c>
      <c r="R8" s="20">
        <f t="shared" si="2"/>
        <v>0</v>
      </c>
      <c r="S8" s="4" t="str">
        <f>+VLOOKUP(A8,inv!T:X,5,0)</f>
        <v>OCCIDENTE</v>
      </c>
      <c r="T8" s="12" t="str">
        <f>+VLOOKUP(B:B,'DT HUEVO'!$A:$D,4,0)</f>
        <v>VERDE</v>
      </c>
      <c r="U8" s="12" t="str">
        <f>+VLOOKUP(TablaINV[[#This Row],[COD]],'DT HUEVO'!$A:$D,3,0)</f>
        <v>AA</v>
      </c>
    </row>
    <row r="9" spans="1:21">
      <c r="A9" t="s">
        <v>445</v>
      </c>
      <c r="B9">
        <v>10304</v>
      </c>
      <c r="C9" t="s">
        <v>54</v>
      </c>
      <c r="D9">
        <f>+SUMIFS(inv!D:D,inv!A:A,B9,inv!T:T,A9)</f>
        <v>0</v>
      </c>
      <c r="E9">
        <f>+SUMIFS(inv!$D$1:$D$1164,inv!$A$1:$A$1164,$B9,inv!$T$1:$T$1164,$A9,inv!$U$1:$U$1164,'DIAS DE INVENTARIO TAT'!E$1)</f>
        <v>0</v>
      </c>
      <c r="F9">
        <f>+SUMIFS(inv!$D$1:$D$1164,inv!$A$1:$A$1164,$B9,inv!$T$1:$T$1164,$A9,inv!$U$1:$U$1164,'DIAS DE INVENTARIO TAT'!F$1)</f>
        <v>0</v>
      </c>
      <c r="G9">
        <f>+SUMIFS(inv!$D$1:$D$1164,inv!$A$1:$A$1164,$B9,inv!$T$1:$T$1164,$A9,inv!$U$1:$U$1164,'DIAS DE INVENTARIO TAT'!G$1)</f>
        <v>0</v>
      </c>
      <c r="H9">
        <f>+SUMIFS(inv!$D$1:$D$1164,inv!$A$1:$A$1164,$B9,inv!$T$1:$T$1164,$A9,inv!$U$1:$U$1164,'DIAS DE INVENTARIO TAT'!H$1)</f>
        <v>0</v>
      </c>
      <c r="I9">
        <f>+SUMIFS(inv!$D$1:$D$1164,inv!$A$1:$A$1164,$B9,inv!$T$1:$T$1164,$A9,inv!$U$1:$U$1164,'DIAS DE INVENTARIO TAT'!I$1)</f>
        <v>0</v>
      </c>
      <c r="J9">
        <f>+SUMIFS(inv!$D$1:$D$1164,inv!$A$1:$A$1164,$B9,inv!$T$1:$T$1164,$A9,inv!$U$1:$U$1164,'DIAS DE INVENTARIO TAT'!J$1)</f>
        <v>0</v>
      </c>
      <c r="K9">
        <f>+SUMIFS(inv!$D$1:$D$1164,inv!$A$1:$A$1164,$B9,inv!$T$1:$T$1164,$A9,inv!$U$1:$U$1164,'DIAS DE INVENTARIO TAT'!K$1)</f>
        <v>0</v>
      </c>
      <c r="L9" s="6">
        <f>+SUMIFS(VENTAS!H:H,VENTAS!B:B,B9,VENTAS!G:G,A9)</f>
        <v>0</v>
      </c>
      <c r="M9" s="4">
        <f t="shared" si="1"/>
        <v>0</v>
      </c>
      <c r="N9" s="4">
        <f t="shared" si="0"/>
        <v>0</v>
      </c>
      <c r="O9" s="4">
        <f t="shared" si="0"/>
        <v>0</v>
      </c>
      <c r="P9" s="4">
        <f t="shared" si="0"/>
        <v>0</v>
      </c>
      <c r="Q9" s="6" t="e">
        <f>+SUMIFS(#REF!,#REF!,TablaINV[[#This Row],[GRUPO]],#REF!,TablaINV[[#This Row],[COD]])</f>
        <v>#REF!</v>
      </c>
      <c r="R9" s="19">
        <f t="shared" si="2"/>
        <v>0</v>
      </c>
      <c r="S9" s="4" t="str">
        <f>+VLOOKUP(A9,inv!T:X,5,0)</f>
        <v>OCCIDENTE</v>
      </c>
      <c r="T9" s="4" t="str">
        <f>+VLOOKUP(B:B,'DT HUEVO'!$A:$D,4,0)</f>
        <v>FS</v>
      </c>
      <c r="U9" s="4" t="str">
        <f>+VLOOKUP(TablaINV[[#This Row],[COD]],'DT HUEVO'!$A:$D,3,0)</f>
        <v>AA</v>
      </c>
    </row>
    <row r="10" spans="1:21">
      <c r="A10" t="s">
        <v>445</v>
      </c>
      <c r="B10">
        <v>10358</v>
      </c>
      <c r="C10" t="s">
        <v>33</v>
      </c>
      <c r="D10">
        <f>+SUMIFS(inv!D:D,inv!A:A,B10,inv!T:T,A10)</f>
        <v>0</v>
      </c>
      <c r="E10">
        <f>+SUMIFS(inv!$D$1:$D$1164,inv!$A$1:$A$1164,$B10,inv!$T$1:$T$1164,$A10,inv!$U$1:$U$1164,'DIAS DE INVENTARIO TAT'!E$1)</f>
        <v>0</v>
      </c>
      <c r="F10">
        <f>+SUMIFS(inv!$D$1:$D$1164,inv!$A$1:$A$1164,$B10,inv!$T$1:$T$1164,$A10,inv!$U$1:$U$1164,'DIAS DE INVENTARIO TAT'!F$1)</f>
        <v>0</v>
      </c>
      <c r="G10">
        <f>+SUMIFS(inv!$D$1:$D$1164,inv!$A$1:$A$1164,$B10,inv!$T$1:$T$1164,$A10,inv!$U$1:$U$1164,'DIAS DE INVENTARIO TAT'!G$1)</f>
        <v>0</v>
      </c>
      <c r="H10">
        <f>+SUMIFS(inv!$D$1:$D$1164,inv!$A$1:$A$1164,$B10,inv!$T$1:$T$1164,$A10,inv!$U$1:$U$1164,'DIAS DE INVENTARIO TAT'!H$1)</f>
        <v>0</v>
      </c>
      <c r="I10">
        <f>+SUMIFS(inv!$D$1:$D$1164,inv!$A$1:$A$1164,$B10,inv!$T$1:$T$1164,$A10,inv!$U$1:$U$1164,'DIAS DE INVENTARIO TAT'!I$1)</f>
        <v>0</v>
      </c>
      <c r="J10">
        <f>+SUMIFS(inv!$D$1:$D$1164,inv!$A$1:$A$1164,$B10,inv!$T$1:$T$1164,$A10,inv!$U$1:$U$1164,'DIAS DE INVENTARIO TAT'!J$1)</f>
        <v>0</v>
      </c>
      <c r="K10">
        <f>+SUMIFS(inv!$D$1:$D$1164,inv!$A$1:$A$1164,$B10,inv!$T$1:$T$1164,$A10,inv!$U$1:$U$1164,'DIAS DE INVENTARIO TAT'!K$1)</f>
        <v>0</v>
      </c>
      <c r="L10" s="6">
        <f>+SUMIFS(VENTAS!H:H,VENTAS!B:B,B10,VENTAS!G:G,A10)</f>
        <v>0</v>
      </c>
      <c r="M10" s="4">
        <f t="shared" si="1"/>
        <v>0</v>
      </c>
      <c r="N10" s="4">
        <f t="shared" si="0"/>
        <v>0</v>
      </c>
      <c r="O10" s="4">
        <f t="shared" si="0"/>
        <v>0</v>
      </c>
      <c r="P10" s="4">
        <f t="shared" si="0"/>
        <v>0</v>
      </c>
      <c r="Q10" s="6" t="e">
        <f>+SUMIFS(#REF!,#REF!,TablaINV[[#This Row],[GRUPO]],#REF!,TablaINV[[#This Row],[COD]])</f>
        <v>#REF!</v>
      </c>
      <c r="R10" s="19">
        <f t="shared" si="2"/>
        <v>0</v>
      </c>
      <c r="S10" s="4" t="str">
        <f>+VLOOKUP(A10,inv!T:X,5,0)</f>
        <v>OCCIDENTE</v>
      </c>
      <c r="T10" s="4" t="str">
        <f>+VLOOKUP(B:B,'DT HUEVO'!$A:$D,4,0)</f>
        <v>EMPACADOS</v>
      </c>
      <c r="U10" s="4" t="str">
        <f>+VLOOKUP(TablaINV[[#This Row],[COD]],'DT HUEVO'!$A:$D,3,0)</f>
        <v>AA</v>
      </c>
    </row>
    <row r="11" spans="1:21">
      <c r="A11" t="s">
        <v>445</v>
      </c>
      <c r="B11">
        <v>10401</v>
      </c>
      <c r="C11" t="s">
        <v>34</v>
      </c>
      <c r="D11">
        <f>+SUMIFS(inv!D:D,inv!A:A,B11,inv!T:T,A11)</f>
        <v>0</v>
      </c>
      <c r="E11">
        <f>+SUMIFS(inv!$D$1:$D$1164,inv!$A$1:$A$1164,$B11,inv!$T$1:$T$1164,$A11,inv!$U$1:$U$1164,'DIAS DE INVENTARIO TAT'!E$1)</f>
        <v>0</v>
      </c>
      <c r="F11">
        <f>+SUMIFS(inv!$D$1:$D$1164,inv!$A$1:$A$1164,$B11,inv!$T$1:$T$1164,$A11,inv!$U$1:$U$1164,'DIAS DE INVENTARIO TAT'!F$1)</f>
        <v>0</v>
      </c>
      <c r="G11">
        <f>+SUMIFS(inv!$D$1:$D$1164,inv!$A$1:$A$1164,$B11,inv!$T$1:$T$1164,$A11,inv!$U$1:$U$1164,'DIAS DE INVENTARIO TAT'!G$1)</f>
        <v>0</v>
      </c>
      <c r="H11">
        <f>+SUMIFS(inv!$D$1:$D$1164,inv!$A$1:$A$1164,$B11,inv!$T$1:$T$1164,$A11,inv!$U$1:$U$1164,'DIAS DE INVENTARIO TAT'!H$1)</f>
        <v>0</v>
      </c>
      <c r="I11">
        <f>+SUMIFS(inv!$D$1:$D$1164,inv!$A$1:$A$1164,$B11,inv!$T$1:$T$1164,$A11,inv!$U$1:$U$1164,'DIAS DE INVENTARIO TAT'!I$1)</f>
        <v>0</v>
      </c>
      <c r="J11">
        <f>+SUMIFS(inv!$D$1:$D$1164,inv!$A$1:$A$1164,$B11,inv!$T$1:$T$1164,$A11,inv!$U$1:$U$1164,'DIAS DE INVENTARIO TAT'!J$1)</f>
        <v>0</v>
      </c>
      <c r="K11">
        <f>+SUMIFS(inv!$D$1:$D$1164,inv!$A$1:$A$1164,$B11,inv!$T$1:$T$1164,$A11,inv!$U$1:$U$1164,'DIAS DE INVENTARIO TAT'!K$1)</f>
        <v>0</v>
      </c>
      <c r="L11" s="6">
        <f>+SUMIFS(VENTAS!H:H,VENTAS!B:B,B11,VENTAS!G:G,A11)</f>
        <v>0</v>
      </c>
      <c r="M11" s="4">
        <f t="shared" si="1"/>
        <v>0</v>
      </c>
      <c r="N11" s="4">
        <f t="shared" si="0"/>
        <v>0</v>
      </c>
      <c r="O11" s="4">
        <f t="shared" si="0"/>
        <v>0</v>
      </c>
      <c r="P11" s="4">
        <f t="shared" si="0"/>
        <v>0</v>
      </c>
      <c r="Q11" s="6" t="e">
        <f>+SUMIFS(#REF!,#REF!,TablaINV[[#This Row],[GRUPO]],#REF!,TablaINV[[#This Row],[COD]])</f>
        <v>#REF!</v>
      </c>
      <c r="R11" s="19">
        <f t="shared" si="2"/>
        <v>0</v>
      </c>
      <c r="S11" s="4" t="str">
        <f>+VLOOKUP(A11,inv!T:X,5,0)</f>
        <v>OCCIDENTE</v>
      </c>
      <c r="T11" s="4" t="str">
        <f>+VLOOKUP(B:B,'DT HUEVO'!$A:$D,4,0)</f>
        <v>GRIS SUELTO</v>
      </c>
      <c r="U11" s="4" t="str">
        <f>+VLOOKUP(TablaINV[[#This Row],[COD]],'DT HUEVO'!$A:$D,3,0)</f>
        <v>A</v>
      </c>
    </row>
    <row r="12" spans="1:21">
      <c r="A12" t="s">
        <v>445</v>
      </c>
      <c r="B12">
        <v>10404</v>
      </c>
      <c r="C12" t="s">
        <v>36</v>
      </c>
      <c r="D12">
        <f>+SUMIFS(inv!D:D,inv!A:A,B12,inv!T:T,A12)</f>
        <v>0</v>
      </c>
      <c r="E12">
        <f>+SUMIFS(inv!$D$1:$D$1164,inv!$A$1:$A$1164,$B12,inv!$T$1:$T$1164,$A12,inv!$U$1:$U$1164,'DIAS DE INVENTARIO TAT'!E$1)</f>
        <v>0</v>
      </c>
      <c r="F12">
        <f>+SUMIFS(inv!$D$1:$D$1164,inv!$A$1:$A$1164,$B12,inv!$T$1:$T$1164,$A12,inv!$U$1:$U$1164,'DIAS DE INVENTARIO TAT'!F$1)</f>
        <v>0</v>
      </c>
      <c r="G12">
        <f>+SUMIFS(inv!$D$1:$D$1164,inv!$A$1:$A$1164,$B12,inv!$T$1:$T$1164,$A12,inv!$U$1:$U$1164,'DIAS DE INVENTARIO TAT'!G$1)</f>
        <v>0</v>
      </c>
      <c r="H12">
        <f>+SUMIFS(inv!$D$1:$D$1164,inv!$A$1:$A$1164,$B12,inv!$T$1:$T$1164,$A12,inv!$U$1:$U$1164,'DIAS DE INVENTARIO TAT'!H$1)</f>
        <v>0</v>
      </c>
      <c r="I12">
        <f>+SUMIFS(inv!$D$1:$D$1164,inv!$A$1:$A$1164,$B12,inv!$T$1:$T$1164,$A12,inv!$U$1:$U$1164,'DIAS DE INVENTARIO TAT'!I$1)</f>
        <v>0</v>
      </c>
      <c r="J12">
        <f>+SUMIFS(inv!$D$1:$D$1164,inv!$A$1:$A$1164,$B12,inv!$T$1:$T$1164,$A12,inv!$U$1:$U$1164,'DIAS DE INVENTARIO TAT'!J$1)</f>
        <v>0</v>
      </c>
      <c r="K12">
        <f>+SUMIFS(inv!$D$1:$D$1164,inv!$A$1:$A$1164,$B12,inv!$T$1:$T$1164,$A12,inv!$U$1:$U$1164,'DIAS DE INVENTARIO TAT'!K$1)</f>
        <v>0</v>
      </c>
      <c r="L12" s="6">
        <f>+SUMIFS(VENTAS!H:H,VENTAS!B:B,B12,VENTAS!G:G,A12)</f>
        <v>0</v>
      </c>
      <c r="M12" s="4">
        <f t="shared" si="1"/>
        <v>0</v>
      </c>
      <c r="N12" s="4">
        <f t="shared" si="0"/>
        <v>0</v>
      </c>
      <c r="O12" s="4">
        <f t="shared" si="0"/>
        <v>0</v>
      </c>
      <c r="P12" s="4">
        <f t="shared" si="0"/>
        <v>0</v>
      </c>
      <c r="Q12" s="6" t="e">
        <f>+SUMIFS(#REF!,#REF!,TablaINV[[#This Row],[GRUPO]],#REF!,TablaINV[[#This Row],[COD]])</f>
        <v>#REF!</v>
      </c>
      <c r="R12" s="19">
        <f t="shared" si="2"/>
        <v>0</v>
      </c>
      <c r="S12" s="4" t="str">
        <f>+VLOOKUP(A12,inv!T:X,5,0)</f>
        <v>OCCIDENTE</v>
      </c>
      <c r="T12" s="4" t="str">
        <f>+VLOOKUP(B:B,'DT HUEVO'!$A:$D,4,0)</f>
        <v>FS</v>
      </c>
      <c r="U12" s="4" t="str">
        <f>+VLOOKUP(TablaINV[[#This Row],[COD]],'DT HUEVO'!$A:$D,3,0)</f>
        <v>A</v>
      </c>
    </row>
    <row r="13" spans="1:21">
      <c r="A13" t="s">
        <v>445</v>
      </c>
      <c r="B13">
        <v>10407</v>
      </c>
      <c r="C13" t="s">
        <v>37</v>
      </c>
      <c r="D13">
        <f>+SUMIFS(inv!D:D,inv!A:A,B13,inv!T:T,A13)</f>
        <v>0</v>
      </c>
      <c r="E13">
        <f>+SUMIFS(inv!$D$1:$D$1164,inv!$A$1:$A$1164,$B13,inv!$T$1:$T$1164,$A13,inv!$U$1:$U$1164,'DIAS DE INVENTARIO TAT'!E$1)</f>
        <v>0</v>
      </c>
      <c r="F13">
        <f>+SUMIFS(inv!$D$1:$D$1164,inv!$A$1:$A$1164,$B13,inv!$T$1:$T$1164,$A13,inv!$U$1:$U$1164,'DIAS DE INVENTARIO TAT'!F$1)</f>
        <v>0</v>
      </c>
      <c r="G13">
        <f>+SUMIFS(inv!$D$1:$D$1164,inv!$A$1:$A$1164,$B13,inv!$T$1:$T$1164,$A13,inv!$U$1:$U$1164,'DIAS DE INVENTARIO TAT'!G$1)</f>
        <v>0</v>
      </c>
      <c r="H13">
        <f>+SUMIFS(inv!$D$1:$D$1164,inv!$A$1:$A$1164,$B13,inv!$T$1:$T$1164,$A13,inv!$U$1:$U$1164,'DIAS DE INVENTARIO TAT'!H$1)</f>
        <v>0</v>
      </c>
      <c r="I13">
        <f>+SUMIFS(inv!$D$1:$D$1164,inv!$A$1:$A$1164,$B13,inv!$T$1:$T$1164,$A13,inv!$U$1:$U$1164,'DIAS DE INVENTARIO TAT'!I$1)</f>
        <v>0</v>
      </c>
      <c r="J13">
        <f>+SUMIFS(inv!$D$1:$D$1164,inv!$A$1:$A$1164,$B13,inv!$T$1:$T$1164,$A13,inv!$U$1:$U$1164,'DIAS DE INVENTARIO TAT'!J$1)</f>
        <v>0</v>
      </c>
      <c r="K13">
        <f>+SUMIFS(inv!$D$1:$D$1164,inv!$A$1:$A$1164,$B13,inv!$T$1:$T$1164,$A13,inv!$U$1:$U$1164,'DIAS DE INVENTARIO TAT'!K$1)</f>
        <v>0</v>
      </c>
      <c r="L13" s="6">
        <f>+SUMIFS(VENTAS!H:H,VENTAS!B:B,B13,VENTAS!G:G,A13)</f>
        <v>0</v>
      </c>
      <c r="M13" s="4">
        <f t="shared" si="1"/>
        <v>0</v>
      </c>
      <c r="N13" s="4">
        <f t="shared" si="0"/>
        <v>0</v>
      </c>
      <c r="O13" s="4">
        <f t="shared" si="0"/>
        <v>0</v>
      </c>
      <c r="P13" s="4">
        <f t="shared" si="0"/>
        <v>0</v>
      </c>
      <c r="Q13" s="6" t="e">
        <f>+SUMIFS(#REF!,#REF!,TablaINV[[#This Row],[GRUPO]],#REF!,TablaINV[[#This Row],[COD]])</f>
        <v>#REF!</v>
      </c>
      <c r="R13" s="19">
        <f t="shared" si="2"/>
        <v>0</v>
      </c>
      <c r="S13" s="4" t="str">
        <f>+VLOOKUP(A13,inv!T:X,5,0)</f>
        <v>OCCIDENTE</v>
      </c>
      <c r="T13" s="4" t="str">
        <f>+VLOOKUP(B:B,'DT HUEVO'!$A:$D,4,0)</f>
        <v>EMPACADOS</v>
      </c>
      <c r="U13" s="4" t="str">
        <f>+VLOOKUP(TablaINV[[#This Row],[COD]],'DT HUEVO'!$A:$D,3,0)</f>
        <v>A</v>
      </c>
    </row>
    <row r="14" spans="1:21">
      <c r="A14" t="s">
        <v>445</v>
      </c>
      <c r="B14">
        <v>10457</v>
      </c>
      <c r="C14" t="s">
        <v>38</v>
      </c>
      <c r="D14">
        <f>+SUMIFS(inv!D:D,inv!A:A,B14,inv!T:T,A14)</f>
        <v>0</v>
      </c>
      <c r="E14">
        <f>+SUMIFS(inv!$D$1:$D$1164,inv!$A$1:$A$1164,$B14,inv!$T$1:$T$1164,$A14,inv!$U$1:$U$1164,'DIAS DE INVENTARIO TAT'!E$1)</f>
        <v>0</v>
      </c>
      <c r="F14">
        <f>+SUMIFS(inv!$D$1:$D$1164,inv!$A$1:$A$1164,$B14,inv!$T$1:$T$1164,$A14,inv!$U$1:$U$1164,'DIAS DE INVENTARIO TAT'!F$1)</f>
        <v>0</v>
      </c>
      <c r="G14">
        <f>+SUMIFS(inv!$D$1:$D$1164,inv!$A$1:$A$1164,$B14,inv!$T$1:$T$1164,$A14,inv!$U$1:$U$1164,'DIAS DE INVENTARIO TAT'!G$1)</f>
        <v>0</v>
      </c>
      <c r="H14">
        <f>+SUMIFS(inv!$D$1:$D$1164,inv!$A$1:$A$1164,$B14,inv!$T$1:$T$1164,$A14,inv!$U$1:$U$1164,'DIAS DE INVENTARIO TAT'!H$1)</f>
        <v>0</v>
      </c>
      <c r="I14">
        <f>+SUMIFS(inv!$D$1:$D$1164,inv!$A$1:$A$1164,$B14,inv!$T$1:$T$1164,$A14,inv!$U$1:$U$1164,'DIAS DE INVENTARIO TAT'!I$1)</f>
        <v>0</v>
      </c>
      <c r="J14">
        <f>+SUMIFS(inv!$D$1:$D$1164,inv!$A$1:$A$1164,$B14,inv!$T$1:$T$1164,$A14,inv!$U$1:$U$1164,'DIAS DE INVENTARIO TAT'!J$1)</f>
        <v>0</v>
      </c>
      <c r="K14">
        <f>+SUMIFS(inv!$D$1:$D$1164,inv!$A$1:$A$1164,$B14,inv!$T$1:$T$1164,$A14,inv!$U$1:$U$1164,'DIAS DE INVENTARIO TAT'!K$1)</f>
        <v>0</v>
      </c>
      <c r="L14" s="6">
        <f>+SUMIFS(VENTAS!H:H,VENTAS!B:B,B14,VENTAS!G:G,A14)</f>
        <v>0</v>
      </c>
      <c r="M14" s="4">
        <f t="shared" si="1"/>
        <v>0</v>
      </c>
      <c r="N14" s="4">
        <f t="shared" si="0"/>
        <v>0</v>
      </c>
      <c r="O14" s="4">
        <f t="shared" si="0"/>
        <v>0</v>
      </c>
      <c r="P14" s="4">
        <f t="shared" si="0"/>
        <v>0</v>
      </c>
      <c r="Q14" s="6" t="e">
        <f>+SUMIFS(#REF!,#REF!,TablaINV[[#This Row],[GRUPO]],#REF!,TablaINV[[#This Row],[COD]])</f>
        <v>#REF!</v>
      </c>
      <c r="R14" s="19">
        <f t="shared" si="2"/>
        <v>0</v>
      </c>
      <c r="S14" s="4" t="str">
        <f>+VLOOKUP(A14,inv!T:X,5,0)</f>
        <v>OCCIDENTE</v>
      </c>
      <c r="T14" s="4" t="str">
        <f>+VLOOKUP(B:B,'DT HUEVO'!$A:$D,4,0)</f>
        <v>EMPACADOS</v>
      </c>
      <c r="U14" s="4" t="str">
        <f>+VLOOKUP(TablaINV[[#This Row],[COD]],'DT HUEVO'!$A:$D,3,0)</f>
        <v>A</v>
      </c>
    </row>
    <row r="15" spans="1:21">
      <c r="A15" t="s">
        <v>445</v>
      </c>
      <c r="B15">
        <v>10469</v>
      </c>
      <c r="C15" t="s">
        <v>39</v>
      </c>
      <c r="D15">
        <f>+SUMIFS(inv!D:D,inv!A:A,B15,inv!T:T,A15)</f>
        <v>0</v>
      </c>
      <c r="E15">
        <f>+SUMIFS(inv!$D$1:$D$1164,inv!$A$1:$A$1164,$B15,inv!$T$1:$T$1164,$A15,inv!$U$1:$U$1164,'DIAS DE INVENTARIO TAT'!E$1)</f>
        <v>0</v>
      </c>
      <c r="F15">
        <f>+SUMIFS(inv!$D$1:$D$1164,inv!$A$1:$A$1164,$B15,inv!$T$1:$T$1164,$A15,inv!$U$1:$U$1164,'DIAS DE INVENTARIO TAT'!F$1)</f>
        <v>0</v>
      </c>
      <c r="G15">
        <f>+SUMIFS(inv!$D$1:$D$1164,inv!$A$1:$A$1164,$B15,inv!$T$1:$T$1164,$A15,inv!$U$1:$U$1164,'DIAS DE INVENTARIO TAT'!G$1)</f>
        <v>0</v>
      </c>
      <c r="H15">
        <f>+SUMIFS(inv!$D$1:$D$1164,inv!$A$1:$A$1164,$B15,inv!$T$1:$T$1164,$A15,inv!$U$1:$U$1164,'DIAS DE INVENTARIO TAT'!H$1)</f>
        <v>0</v>
      </c>
      <c r="I15">
        <f>+SUMIFS(inv!$D$1:$D$1164,inv!$A$1:$A$1164,$B15,inv!$T$1:$T$1164,$A15,inv!$U$1:$U$1164,'DIAS DE INVENTARIO TAT'!I$1)</f>
        <v>0</v>
      </c>
      <c r="J15">
        <f>+SUMIFS(inv!$D$1:$D$1164,inv!$A$1:$A$1164,$B15,inv!$T$1:$T$1164,$A15,inv!$U$1:$U$1164,'DIAS DE INVENTARIO TAT'!J$1)</f>
        <v>0</v>
      </c>
      <c r="K15">
        <f>+SUMIFS(inv!$D$1:$D$1164,inv!$A$1:$A$1164,$B15,inv!$T$1:$T$1164,$A15,inv!$U$1:$U$1164,'DIAS DE INVENTARIO TAT'!K$1)</f>
        <v>0</v>
      </c>
      <c r="L15" s="6">
        <f>+SUMIFS(VENTAS!H:H,VENTAS!B:B,B15,VENTAS!G:G,A15)</f>
        <v>0</v>
      </c>
      <c r="M15" s="4">
        <f t="shared" si="1"/>
        <v>0</v>
      </c>
      <c r="N15" s="4">
        <f t="shared" si="0"/>
        <v>0</v>
      </c>
      <c r="O15" s="4">
        <f t="shared" si="0"/>
        <v>0</v>
      </c>
      <c r="P15" s="4">
        <f t="shared" si="0"/>
        <v>0</v>
      </c>
      <c r="Q15" s="6" t="e">
        <f>+SUMIFS(#REF!,#REF!,TablaINV[[#This Row],[GRUPO]],#REF!,TablaINV[[#This Row],[COD]])</f>
        <v>#REF!</v>
      </c>
      <c r="R15" s="19">
        <f t="shared" si="2"/>
        <v>0</v>
      </c>
      <c r="S15" s="4" t="str">
        <f>+VLOOKUP(A15,inv!T:X,5,0)</f>
        <v>OCCIDENTE</v>
      </c>
      <c r="T15" s="4" t="str">
        <f>+VLOOKUP(B:B,'DT HUEVO'!$A:$D,4,0)</f>
        <v>EMPACADOS</v>
      </c>
      <c r="U15" s="4" t="str">
        <f>+VLOOKUP(TablaINV[[#This Row],[COD]],'DT HUEVO'!$A:$D,3,0)</f>
        <v>A</v>
      </c>
    </row>
    <row r="16" spans="1:21">
      <c r="A16" t="s">
        <v>445</v>
      </c>
      <c r="B16">
        <v>10501</v>
      </c>
      <c r="C16" t="s">
        <v>41</v>
      </c>
      <c r="D16">
        <f>+SUMIFS(inv!D:D,inv!A:A,B16,inv!T:T,A16)</f>
        <v>0</v>
      </c>
      <c r="E16">
        <f>+SUMIFS(inv!$D$1:$D$1164,inv!$A$1:$A$1164,$B16,inv!$T$1:$T$1164,$A16,inv!$U$1:$U$1164,'DIAS DE INVENTARIO TAT'!E$1)</f>
        <v>0</v>
      </c>
      <c r="F16">
        <f>+SUMIFS(inv!$D$1:$D$1164,inv!$A$1:$A$1164,$B16,inv!$T$1:$T$1164,$A16,inv!$U$1:$U$1164,'DIAS DE INVENTARIO TAT'!F$1)</f>
        <v>0</v>
      </c>
      <c r="G16">
        <f>+SUMIFS(inv!$D$1:$D$1164,inv!$A$1:$A$1164,$B16,inv!$T$1:$T$1164,$A16,inv!$U$1:$U$1164,'DIAS DE INVENTARIO TAT'!G$1)</f>
        <v>0</v>
      </c>
      <c r="H16">
        <f>+SUMIFS(inv!$D$1:$D$1164,inv!$A$1:$A$1164,$B16,inv!$T$1:$T$1164,$A16,inv!$U$1:$U$1164,'DIAS DE INVENTARIO TAT'!H$1)</f>
        <v>0</v>
      </c>
      <c r="I16">
        <f>+SUMIFS(inv!$D$1:$D$1164,inv!$A$1:$A$1164,$B16,inv!$T$1:$T$1164,$A16,inv!$U$1:$U$1164,'DIAS DE INVENTARIO TAT'!I$1)</f>
        <v>0</v>
      </c>
      <c r="J16">
        <f>+SUMIFS(inv!$D$1:$D$1164,inv!$A$1:$A$1164,$B16,inv!$T$1:$T$1164,$A16,inv!$U$1:$U$1164,'DIAS DE INVENTARIO TAT'!J$1)</f>
        <v>0</v>
      </c>
      <c r="K16">
        <f>+SUMIFS(inv!$D$1:$D$1164,inv!$A$1:$A$1164,$B16,inv!$T$1:$T$1164,$A16,inv!$U$1:$U$1164,'DIAS DE INVENTARIO TAT'!K$1)</f>
        <v>0</v>
      </c>
      <c r="L16" s="6">
        <f>+SUMIFS(VENTAS!H:H,VENTAS!B:B,B16,VENTAS!G:G,A16)</f>
        <v>0</v>
      </c>
      <c r="M16" s="4">
        <f t="shared" si="1"/>
        <v>0</v>
      </c>
      <c r="N16" s="4">
        <f t="shared" si="0"/>
        <v>0</v>
      </c>
      <c r="O16" s="4">
        <f t="shared" si="0"/>
        <v>0</v>
      </c>
      <c r="P16" s="4">
        <f t="shared" si="0"/>
        <v>0</v>
      </c>
      <c r="Q16" s="6" t="e">
        <f>+SUMIFS(#REF!,#REF!,TablaINV[[#This Row],[GRUPO]],#REF!,TablaINV[[#This Row],[COD]])</f>
        <v>#REF!</v>
      </c>
      <c r="R16" s="19">
        <f t="shared" si="2"/>
        <v>0</v>
      </c>
      <c r="S16" s="4" t="str">
        <f>+VLOOKUP(A16,inv!T:X,5,0)</f>
        <v>OCCIDENTE</v>
      </c>
      <c r="T16" s="4" t="str">
        <f>+VLOOKUP(B:B,'DT HUEVO'!$A:$D,4,0)</f>
        <v>GRIS SUELTO</v>
      </c>
      <c r="U16" s="4" t="str">
        <f>+VLOOKUP(TablaINV[[#This Row],[COD]],'DT HUEVO'!$A:$D,3,0)</f>
        <v>B</v>
      </c>
    </row>
    <row r="17" spans="1:21">
      <c r="A17" t="s">
        <v>445</v>
      </c>
      <c r="B17">
        <v>10502</v>
      </c>
      <c r="C17" t="s">
        <v>42</v>
      </c>
      <c r="D17">
        <f>+SUMIFS(inv!D:D,inv!A:A,B17,inv!T:T,A17)</f>
        <v>0</v>
      </c>
      <c r="E17">
        <f>+SUMIFS(inv!$D$1:$D$1164,inv!$A$1:$A$1164,$B17,inv!$T$1:$T$1164,$A17,inv!$U$1:$U$1164,'DIAS DE INVENTARIO TAT'!E$1)</f>
        <v>0</v>
      </c>
      <c r="F17">
        <f>+SUMIFS(inv!$D$1:$D$1164,inv!$A$1:$A$1164,$B17,inv!$T$1:$T$1164,$A17,inv!$U$1:$U$1164,'DIAS DE INVENTARIO TAT'!F$1)</f>
        <v>0</v>
      </c>
      <c r="G17">
        <f>+SUMIFS(inv!$D$1:$D$1164,inv!$A$1:$A$1164,$B17,inv!$T$1:$T$1164,$A17,inv!$U$1:$U$1164,'DIAS DE INVENTARIO TAT'!G$1)</f>
        <v>0</v>
      </c>
      <c r="H17">
        <f>+SUMIFS(inv!$D$1:$D$1164,inv!$A$1:$A$1164,$B17,inv!$T$1:$T$1164,$A17,inv!$U$1:$U$1164,'DIAS DE INVENTARIO TAT'!H$1)</f>
        <v>0</v>
      </c>
      <c r="I17">
        <f>+SUMIFS(inv!$D$1:$D$1164,inv!$A$1:$A$1164,$B17,inv!$T$1:$T$1164,$A17,inv!$U$1:$U$1164,'DIAS DE INVENTARIO TAT'!I$1)</f>
        <v>0</v>
      </c>
      <c r="J17">
        <f>+SUMIFS(inv!$D$1:$D$1164,inv!$A$1:$A$1164,$B17,inv!$T$1:$T$1164,$A17,inv!$U$1:$U$1164,'DIAS DE INVENTARIO TAT'!J$1)</f>
        <v>0</v>
      </c>
      <c r="K17">
        <f>+SUMIFS(inv!$D$1:$D$1164,inv!$A$1:$A$1164,$B17,inv!$T$1:$T$1164,$A17,inv!$U$1:$U$1164,'DIAS DE INVENTARIO TAT'!K$1)</f>
        <v>0</v>
      </c>
      <c r="L17" s="6">
        <f>+SUMIFS(VENTAS!H:H,VENTAS!B:B,B17,VENTAS!G:G,A17)</f>
        <v>0</v>
      </c>
      <c r="M17" s="4">
        <f t="shared" si="1"/>
        <v>0</v>
      </c>
      <c r="N17" s="4">
        <f t="shared" si="0"/>
        <v>0</v>
      </c>
      <c r="O17" s="4">
        <f t="shared" si="0"/>
        <v>0</v>
      </c>
      <c r="P17" s="4">
        <f t="shared" si="0"/>
        <v>0</v>
      </c>
      <c r="Q17" s="6" t="e">
        <f>+SUMIFS(#REF!,#REF!,TablaINV[[#This Row],[GRUPO]],#REF!,TablaINV[[#This Row],[COD]])</f>
        <v>#REF!</v>
      </c>
      <c r="R17" s="19">
        <f t="shared" si="2"/>
        <v>0</v>
      </c>
      <c r="S17" s="4" t="str">
        <f>+VLOOKUP(A17,inv!T:X,5,0)</f>
        <v>OCCIDENTE</v>
      </c>
      <c r="T17" s="4" t="e">
        <f>+VLOOKUP(B:B,'DT HUEVO'!$A:$D,4,0)</f>
        <v>#N/A</v>
      </c>
      <c r="U17" s="4" t="e">
        <f>+VLOOKUP(TablaINV[[#This Row],[COD]],'DT HUEVO'!$A:$D,3,0)</f>
        <v>#N/A</v>
      </c>
    </row>
    <row r="18" spans="1:21" ht="13.5" customHeight="1">
      <c r="A18" t="s">
        <v>445</v>
      </c>
      <c r="B18">
        <v>10601</v>
      </c>
      <c r="C18" s="25" t="s">
        <v>44</v>
      </c>
      <c r="D18">
        <f>+SUMIFS(inv!D:D,inv!A:A,B18,inv!T:T,A18)</f>
        <v>0</v>
      </c>
      <c r="E18">
        <f>+SUMIFS(inv!$D$1:$D$1164,inv!$A$1:$A$1164,$B18,inv!$T$1:$T$1164,$A18,inv!$U$1:$U$1164,'DIAS DE INVENTARIO TAT'!E$1)</f>
        <v>0</v>
      </c>
      <c r="F18">
        <f>+SUMIFS(inv!$D$1:$D$1164,inv!$A$1:$A$1164,$B18,inv!$T$1:$T$1164,$A18,inv!$U$1:$U$1164,'DIAS DE INVENTARIO TAT'!F$1)</f>
        <v>0</v>
      </c>
      <c r="G18">
        <f>+SUMIFS(inv!$D$1:$D$1164,inv!$A$1:$A$1164,$B18,inv!$T$1:$T$1164,$A18,inv!$U$1:$U$1164,'DIAS DE INVENTARIO TAT'!G$1)</f>
        <v>0</v>
      </c>
      <c r="H18">
        <f>+SUMIFS(inv!$D$1:$D$1164,inv!$A$1:$A$1164,$B18,inv!$T$1:$T$1164,$A18,inv!$U$1:$U$1164,'DIAS DE INVENTARIO TAT'!H$1)</f>
        <v>0</v>
      </c>
      <c r="I18">
        <f>+SUMIFS(inv!$D$1:$D$1164,inv!$A$1:$A$1164,$B18,inv!$T$1:$T$1164,$A18,inv!$U$1:$U$1164,'DIAS DE INVENTARIO TAT'!I$1)</f>
        <v>0</v>
      </c>
      <c r="J18">
        <f>+SUMIFS(inv!$D$1:$D$1164,inv!$A$1:$A$1164,$B18,inv!$T$1:$T$1164,$A18,inv!$U$1:$U$1164,'DIAS DE INVENTARIO TAT'!J$1)</f>
        <v>0</v>
      </c>
      <c r="K18">
        <f>+SUMIFS(inv!$D$1:$D$1164,inv!$A$1:$A$1164,$B18,inv!$T$1:$T$1164,$A18,inv!$U$1:$U$1164,'DIAS DE INVENTARIO TAT'!K$1)</f>
        <v>0</v>
      </c>
      <c r="L18" s="6">
        <f>+SUMIFS(VENTAS!H:H,VENTAS!B:B,B18,VENTAS!G:G,A18)</f>
        <v>0</v>
      </c>
      <c r="M18" s="4">
        <f t="shared" si="1"/>
        <v>0</v>
      </c>
      <c r="N18" s="4">
        <f t="shared" si="0"/>
        <v>0</v>
      </c>
      <c r="O18" s="4">
        <f t="shared" si="0"/>
        <v>0</v>
      </c>
      <c r="P18" s="4">
        <f t="shared" si="0"/>
        <v>0</v>
      </c>
      <c r="Q18" s="6" t="e">
        <f>+SUMIFS(#REF!,#REF!,TablaINV[[#This Row],[GRUPO]],#REF!,TablaINV[[#This Row],[COD]])</f>
        <v>#REF!</v>
      </c>
      <c r="R18" s="19">
        <f t="shared" si="2"/>
        <v>0</v>
      </c>
      <c r="S18" s="4" t="str">
        <f>+VLOOKUP(A18,inv!T:X,5,0)</f>
        <v>OCCIDENTE</v>
      </c>
      <c r="T18" s="4" t="str">
        <f>+VLOOKUP(B:B,'DT HUEVO'!$A:$D,4,0)</f>
        <v>GRIS SUELTO</v>
      </c>
      <c r="U18" s="4" t="str">
        <f>+VLOOKUP(TablaINV[[#This Row],[COD]],'DT HUEVO'!$A:$D,3,0)</f>
        <v>C</v>
      </c>
    </row>
    <row r="19" spans="1:21">
      <c r="A19" t="s">
        <v>445</v>
      </c>
      <c r="B19">
        <v>13559</v>
      </c>
      <c r="C19" t="s">
        <v>429</v>
      </c>
      <c r="D19">
        <f>+SUMIFS(inv!D:D,inv!A:A,B19,inv!T:T,A19)</f>
        <v>0</v>
      </c>
      <c r="E19">
        <f>+SUMIFS(inv!$D$1:$D$1164,inv!$A$1:$A$1164,$B19,inv!$T$1:$T$1164,$A19,inv!$U$1:$U$1164,'DIAS DE INVENTARIO TAT'!E$1)</f>
        <v>0</v>
      </c>
      <c r="F19">
        <f>+SUMIFS(inv!$D$1:$D$1164,inv!$A$1:$A$1164,$B19,inv!$T$1:$T$1164,$A19,inv!$U$1:$U$1164,'DIAS DE INVENTARIO TAT'!F$1)</f>
        <v>0</v>
      </c>
      <c r="G19">
        <f>+SUMIFS(inv!$D$1:$D$1164,inv!$A$1:$A$1164,$B19,inv!$T$1:$T$1164,$A19,inv!$U$1:$U$1164,'DIAS DE INVENTARIO TAT'!G$1)</f>
        <v>0</v>
      </c>
      <c r="H19">
        <f>+SUMIFS(inv!$D$1:$D$1164,inv!$A$1:$A$1164,$B19,inv!$T$1:$T$1164,$A19,inv!$U$1:$U$1164,'DIAS DE INVENTARIO TAT'!H$1)</f>
        <v>0</v>
      </c>
      <c r="I19">
        <f>+SUMIFS(inv!$D$1:$D$1164,inv!$A$1:$A$1164,$B19,inv!$T$1:$T$1164,$A19,inv!$U$1:$U$1164,'DIAS DE INVENTARIO TAT'!I$1)</f>
        <v>0</v>
      </c>
      <c r="J19">
        <f>+SUMIFS(inv!$D$1:$D$1164,inv!$A$1:$A$1164,$B19,inv!$T$1:$T$1164,$A19,inv!$U$1:$U$1164,'DIAS DE INVENTARIO TAT'!J$1)</f>
        <v>0</v>
      </c>
      <c r="K19">
        <f>+SUMIFS(inv!$D$1:$D$1164,inv!$A$1:$A$1164,$B19,inv!$T$1:$T$1164,$A19,inv!$U$1:$U$1164,'DIAS DE INVENTARIO TAT'!K$1)</f>
        <v>0</v>
      </c>
      <c r="L19" s="6">
        <f>+SUMIFS(VENTAS!H:H,VENTAS!B:B,B19,VENTAS!G:G,A19)</f>
        <v>0</v>
      </c>
      <c r="M19" s="4">
        <f t="shared" si="1"/>
        <v>0</v>
      </c>
      <c r="N19" s="4">
        <f t="shared" ref="N19:P28" si="3">+IFERROR(E19/$L19,0)</f>
        <v>0</v>
      </c>
      <c r="O19" s="4">
        <f t="shared" si="3"/>
        <v>0</v>
      </c>
      <c r="P19" s="4">
        <f t="shared" si="3"/>
        <v>0</v>
      </c>
      <c r="Q19" s="6" t="e">
        <f>+SUMIFS(#REF!,#REF!,TablaINV[[#This Row],[GRUPO]],#REF!,TablaINV[[#This Row],[COD]])</f>
        <v>#REF!</v>
      </c>
      <c r="R19" s="19">
        <f t="shared" si="2"/>
        <v>0</v>
      </c>
      <c r="S19" s="4" t="str">
        <f>+VLOOKUP(A19,inv!T:X,5,0)</f>
        <v>OCCIDENTE</v>
      </c>
      <c r="T19" s="4" t="str">
        <f>+VLOOKUP(B:B,'DT HUEVO'!$A:$D,4,0)</f>
        <v>EMPACADOS</v>
      </c>
      <c r="U19" s="4" t="str">
        <f>+VLOOKUP(TablaINV[[#This Row],[COD]],'DT HUEVO'!$A:$D,3,0)</f>
        <v>B</v>
      </c>
    </row>
    <row r="20" spans="1:21">
      <c r="A20" t="s">
        <v>445</v>
      </c>
      <c r="B20">
        <v>72002</v>
      </c>
      <c r="C20" t="s">
        <v>48</v>
      </c>
      <c r="D20">
        <f>+SUMIFS(inv!D:D,inv!A:A,B20,inv!T:T,A20)</f>
        <v>0</v>
      </c>
      <c r="E20">
        <f>+SUMIFS(inv!$D$1:$D$1164,inv!$A$1:$A$1164,$B20,inv!$T$1:$T$1164,$A20,inv!$U$1:$U$1164,'DIAS DE INVENTARIO TAT'!E$1)</f>
        <v>0</v>
      </c>
      <c r="F20">
        <f>+SUMIFS(inv!$D$1:$D$1164,inv!$A$1:$A$1164,$B20,inv!$T$1:$T$1164,$A20,inv!$U$1:$U$1164,'DIAS DE INVENTARIO TAT'!F$1)</f>
        <v>0</v>
      </c>
      <c r="G20">
        <f>+SUMIFS(inv!$D$1:$D$1164,inv!$A$1:$A$1164,$B20,inv!$T$1:$T$1164,$A20,inv!$U$1:$U$1164,'DIAS DE INVENTARIO TAT'!G$1)</f>
        <v>0</v>
      </c>
      <c r="H20">
        <f>+SUMIFS(inv!$D$1:$D$1164,inv!$A$1:$A$1164,$B20,inv!$T$1:$T$1164,$A20,inv!$U$1:$U$1164,'DIAS DE INVENTARIO TAT'!H$1)</f>
        <v>0</v>
      </c>
      <c r="I20">
        <f>+SUMIFS(inv!$D$1:$D$1164,inv!$A$1:$A$1164,$B20,inv!$T$1:$T$1164,$A20,inv!$U$1:$U$1164,'DIAS DE INVENTARIO TAT'!I$1)</f>
        <v>0</v>
      </c>
      <c r="J20">
        <f>+SUMIFS(inv!$D$1:$D$1164,inv!$A$1:$A$1164,$B20,inv!$T$1:$T$1164,$A20,inv!$U$1:$U$1164,'DIAS DE INVENTARIO TAT'!J$1)</f>
        <v>0</v>
      </c>
      <c r="K20">
        <f>+SUMIFS(inv!$D$1:$D$1164,inv!$A$1:$A$1164,$B20,inv!$T$1:$T$1164,$A20,inv!$U$1:$U$1164,'DIAS DE INVENTARIO TAT'!K$1)</f>
        <v>0</v>
      </c>
      <c r="L20" s="6">
        <f>+SUMIFS(VENTAS!H:H,VENTAS!B:B,B20,VENTAS!G:G,A20)</f>
        <v>0</v>
      </c>
      <c r="M20" s="4">
        <f t="shared" si="1"/>
        <v>0</v>
      </c>
      <c r="N20" s="4">
        <f t="shared" si="3"/>
        <v>0</v>
      </c>
      <c r="O20" s="4">
        <f t="shared" si="3"/>
        <v>0</v>
      </c>
      <c r="P20" s="4">
        <f t="shared" si="3"/>
        <v>0</v>
      </c>
      <c r="Q20" s="6" t="e">
        <f>+SUMIFS(#REF!,#REF!,TablaINV[[#This Row],[GRUPO]],#REF!,TablaINV[[#This Row],[COD]])</f>
        <v>#REF!</v>
      </c>
      <c r="R20" s="19">
        <f t="shared" si="2"/>
        <v>0</v>
      </c>
      <c r="S20" s="4" t="str">
        <f>+VLOOKUP(A20,inv!T:X,5,0)</f>
        <v>OCCIDENTE</v>
      </c>
      <c r="T20" s="4" t="str">
        <f>+VLOOKUP(B:B,'DT HUEVO'!$A:$D,4,0)</f>
        <v>SEGUNDA</v>
      </c>
      <c r="U20" s="4" t="str">
        <f>+VLOOKUP(TablaINV[[#This Row],[COD]],'DT HUEVO'!$A:$D,3,0)</f>
        <v>SEGUNDA</v>
      </c>
    </row>
    <row r="21" spans="1:21">
      <c r="A21" t="s">
        <v>445</v>
      </c>
      <c r="B21">
        <v>72012</v>
      </c>
      <c r="C21" t="s">
        <v>55</v>
      </c>
      <c r="D21">
        <f>+SUMIFS(inv!D:D,inv!A:A,B21,inv!T:T,A21)</f>
        <v>0</v>
      </c>
      <c r="E21">
        <f>+SUMIFS(inv!$D$1:$D$1164,inv!$A$1:$A$1164,$B21,inv!$T$1:$T$1164,$A21,inv!$U$1:$U$1164,'DIAS DE INVENTARIO TAT'!E$1)</f>
        <v>0</v>
      </c>
      <c r="F21">
        <f>+SUMIFS(inv!$D$1:$D$1164,inv!$A$1:$A$1164,$B21,inv!$T$1:$T$1164,$A21,inv!$U$1:$U$1164,'DIAS DE INVENTARIO TAT'!F$1)</f>
        <v>0</v>
      </c>
      <c r="G21">
        <f>+SUMIFS(inv!$D$1:$D$1164,inv!$A$1:$A$1164,$B21,inv!$T$1:$T$1164,$A21,inv!$U$1:$U$1164,'DIAS DE INVENTARIO TAT'!G$1)</f>
        <v>0</v>
      </c>
      <c r="H21">
        <f>+SUMIFS(inv!$D$1:$D$1164,inv!$A$1:$A$1164,$B21,inv!$T$1:$T$1164,$A21,inv!$U$1:$U$1164,'DIAS DE INVENTARIO TAT'!H$1)</f>
        <v>0</v>
      </c>
      <c r="I21">
        <f>+SUMIFS(inv!$D$1:$D$1164,inv!$A$1:$A$1164,$B21,inv!$T$1:$T$1164,$A21,inv!$U$1:$U$1164,'DIAS DE INVENTARIO TAT'!I$1)</f>
        <v>0</v>
      </c>
      <c r="J21">
        <f>+SUMIFS(inv!$D$1:$D$1164,inv!$A$1:$A$1164,$B21,inv!$T$1:$T$1164,$A21,inv!$U$1:$U$1164,'DIAS DE INVENTARIO TAT'!J$1)</f>
        <v>0</v>
      </c>
      <c r="K21">
        <f>+SUMIFS(inv!$D$1:$D$1164,inv!$A$1:$A$1164,$B21,inv!$T$1:$T$1164,$A21,inv!$U$1:$U$1164,'DIAS DE INVENTARIO TAT'!K$1)</f>
        <v>0</v>
      </c>
      <c r="L21" s="6">
        <f>+SUMIFS(VENTAS!H:H,VENTAS!B:B,B21,VENTAS!G:G,A21)</f>
        <v>0</v>
      </c>
      <c r="M21" s="4">
        <f t="shared" si="1"/>
        <v>0</v>
      </c>
      <c r="N21" s="4">
        <f t="shared" si="3"/>
        <v>0</v>
      </c>
      <c r="O21" s="4">
        <f t="shared" si="3"/>
        <v>0</v>
      </c>
      <c r="P21" s="4">
        <f t="shared" si="3"/>
        <v>0</v>
      </c>
      <c r="Q21" s="6" t="e">
        <f>+SUMIFS(#REF!,#REF!,TablaINV[[#This Row],[GRUPO]],#REF!,TablaINV[[#This Row],[COD]])</f>
        <v>#REF!</v>
      </c>
      <c r="R21" s="19">
        <f t="shared" si="2"/>
        <v>0</v>
      </c>
      <c r="S21" s="4" t="str">
        <f>+VLOOKUP(A21,inv!T:X,5,0)</f>
        <v>OCCIDENTE</v>
      </c>
      <c r="T21" s="4" t="str">
        <f>+VLOOKUP(B:B,'DT HUEVO'!$A:$D,4,0)</f>
        <v>SEGUNDA</v>
      </c>
      <c r="U21" s="4" t="str">
        <f>+VLOOKUP(TablaINV[[#This Row],[COD]],'DT HUEVO'!$A:$D,3,0)</f>
        <v>SEGUNDA</v>
      </c>
    </row>
    <row r="22" spans="1:21">
      <c r="A22" t="s">
        <v>445</v>
      </c>
      <c r="B22">
        <v>73001</v>
      </c>
      <c r="C22" t="s">
        <v>49</v>
      </c>
      <c r="D22">
        <f>+SUMIFS(inv!D:D,inv!A:A,B22,inv!T:T,A22)</f>
        <v>0</v>
      </c>
      <c r="E22">
        <f>+SUMIFS(inv!$D$1:$D$1164,inv!$A$1:$A$1164,$B22,inv!$T$1:$T$1164,$A22,inv!$U$1:$U$1164,'DIAS DE INVENTARIO TAT'!E$1)</f>
        <v>0</v>
      </c>
      <c r="F22">
        <f>+SUMIFS(inv!$D$1:$D$1164,inv!$A$1:$A$1164,$B22,inv!$T$1:$T$1164,$A22,inv!$U$1:$U$1164,'DIAS DE INVENTARIO TAT'!F$1)</f>
        <v>0</v>
      </c>
      <c r="G22">
        <f>+SUMIFS(inv!$D$1:$D$1164,inv!$A$1:$A$1164,$B22,inv!$T$1:$T$1164,$A22,inv!$U$1:$U$1164,'DIAS DE INVENTARIO TAT'!G$1)</f>
        <v>0</v>
      </c>
      <c r="H22">
        <f>+SUMIFS(inv!$D$1:$D$1164,inv!$A$1:$A$1164,$B22,inv!$T$1:$T$1164,$A22,inv!$U$1:$U$1164,'DIAS DE INVENTARIO TAT'!H$1)</f>
        <v>0</v>
      </c>
      <c r="I22">
        <f>+SUMIFS(inv!$D$1:$D$1164,inv!$A$1:$A$1164,$B22,inv!$T$1:$T$1164,$A22,inv!$U$1:$U$1164,'DIAS DE INVENTARIO TAT'!I$1)</f>
        <v>0</v>
      </c>
      <c r="J22">
        <f>+SUMIFS(inv!$D$1:$D$1164,inv!$A$1:$A$1164,$B22,inv!$T$1:$T$1164,$A22,inv!$U$1:$U$1164,'DIAS DE INVENTARIO TAT'!J$1)</f>
        <v>0</v>
      </c>
      <c r="K22">
        <f>+SUMIFS(inv!$D$1:$D$1164,inv!$A$1:$A$1164,$B22,inv!$T$1:$T$1164,$A22,inv!$U$1:$U$1164,'DIAS DE INVENTARIO TAT'!K$1)</f>
        <v>0</v>
      </c>
      <c r="L22" s="6">
        <f>+SUMIFS(VENTAS!H:H,VENTAS!B:B,B22,VENTAS!G:G,A22)</f>
        <v>0</v>
      </c>
      <c r="M22" s="4">
        <f t="shared" si="1"/>
        <v>0</v>
      </c>
      <c r="N22" s="4">
        <f t="shared" si="3"/>
        <v>0</v>
      </c>
      <c r="O22" s="4">
        <f t="shared" si="3"/>
        <v>0</v>
      </c>
      <c r="P22" s="4">
        <f t="shared" si="3"/>
        <v>0</v>
      </c>
      <c r="Q22" s="6" t="e">
        <f>+SUMIFS(#REF!,#REF!,TablaINV[[#This Row],[GRUPO]],#REF!,TablaINV[[#This Row],[COD]])</f>
        <v>#REF!</v>
      </c>
      <c r="R22" s="19">
        <f t="shared" si="2"/>
        <v>0</v>
      </c>
      <c r="S22" s="4" t="str">
        <f>+VLOOKUP(A22,inv!T:X,5,0)</f>
        <v>OCCIDENTE</v>
      </c>
      <c r="T22" s="4" t="str">
        <f>+VLOOKUP(B:B,'DT HUEVO'!$A:$D,4,0)</f>
        <v>SEGUNDA</v>
      </c>
      <c r="U22" s="4" t="str">
        <f>+VLOOKUP(TablaINV[[#This Row],[COD]],'DT HUEVO'!$A:$D,3,0)</f>
        <v>SEGUNDA</v>
      </c>
    </row>
    <row r="23" spans="1:21">
      <c r="A23" t="s">
        <v>445</v>
      </c>
      <c r="B23">
        <v>73012</v>
      </c>
      <c r="C23" t="s">
        <v>56</v>
      </c>
      <c r="D23">
        <f>+SUMIFS(inv!D:D,inv!A:A,B23,inv!T:T,A23)</f>
        <v>0</v>
      </c>
      <c r="E23">
        <f>+SUMIFS(inv!$D$1:$D$1164,inv!$A$1:$A$1164,$B23,inv!$T$1:$T$1164,$A23,inv!$U$1:$U$1164,'DIAS DE INVENTARIO TAT'!E$1)</f>
        <v>0</v>
      </c>
      <c r="F23">
        <f>+SUMIFS(inv!$D$1:$D$1164,inv!$A$1:$A$1164,$B23,inv!$T$1:$T$1164,$A23,inv!$U$1:$U$1164,'DIAS DE INVENTARIO TAT'!F$1)</f>
        <v>0</v>
      </c>
      <c r="G23">
        <f>+SUMIFS(inv!$D$1:$D$1164,inv!$A$1:$A$1164,$B23,inv!$T$1:$T$1164,$A23,inv!$U$1:$U$1164,'DIAS DE INVENTARIO TAT'!G$1)</f>
        <v>0</v>
      </c>
      <c r="H23">
        <f>+SUMIFS(inv!$D$1:$D$1164,inv!$A$1:$A$1164,$B23,inv!$T$1:$T$1164,$A23,inv!$U$1:$U$1164,'DIAS DE INVENTARIO TAT'!H$1)</f>
        <v>0</v>
      </c>
      <c r="I23">
        <f>+SUMIFS(inv!$D$1:$D$1164,inv!$A$1:$A$1164,$B23,inv!$T$1:$T$1164,$A23,inv!$U$1:$U$1164,'DIAS DE INVENTARIO TAT'!I$1)</f>
        <v>0</v>
      </c>
      <c r="J23">
        <f>+SUMIFS(inv!$D$1:$D$1164,inv!$A$1:$A$1164,$B23,inv!$T$1:$T$1164,$A23,inv!$U$1:$U$1164,'DIAS DE INVENTARIO TAT'!J$1)</f>
        <v>0</v>
      </c>
      <c r="K23">
        <f>+SUMIFS(inv!$D$1:$D$1164,inv!$A$1:$A$1164,$B23,inv!$T$1:$T$1164,$A23,inv!$U$1:$U$1164,'DIAS DE INVENTARIO TAT'!K$1)</f>
        <v>0</v>
      </c>
      <c r="L23" s="6">
        <f>+SUMIFS(VENTAS!H:H,VENTAS!B:B,B23,VENTAS!G:G,A23)</f>
        <v>0</v>
      </c>
      <c r="M23" s="4">
        <f t="shared" si="1"/>
        <v>0</v>
      </c>
      <c r="N23" s="4">
        <f t="shared" si="3"/>
        <v>0</v>
      </c>
      <c r="O23" s="4">
        <f t="shared" si="3"/>
        <v>0</v>
      </c>
      <c r="P23" s="4">
        <f t="shared" si="3"/>
        <v>0</v>
      </c>
      <c r="Q23" s="6" t="e">
        <f>+SUMIFS(#REF!,#REF!,TablaINV[[#This Row],[GRUPO]],#REF!,TablaINV[[#This Row],[COD]])</f>
        <v>#REF!</v>
      </c>
      <c r="R23" s="19">
        <f t="shared" si="2"/>
        <v>0</v>
      </c>
      <c r="S23" s="4" t="str">
        <f>+VLOOKUP(A23,inv!T:X,5,0)</f>
        <v>OCCIDENTE</v>
      </c>
      <c r="T23" s="4" t="str">
        <f>+VLOOKUP(B:B,'DT HUEVO'!$A:$D,4,0)</f>
        <v>SEGUNDA</v>
      </c>
      <c r="U23" s="4" t="str">
        <f>+VLOOKUP(TablaINV[[#This Row],[COD]],'DT HUEVO'!$A:$D,3,0)</f>
        <v>SEGUNDA</v>
      </c>
    </row>
    <row r="24" spans="1:21">
      <c r="A24" t="s">
        <v>445</v>
      </c>
      <c r="B24">
        <v>79101</v>
      </c>
      <c r="C24" t="s">
        <v>57</v>
      </c>
      <c r="D24">
        <f>+SUMIFS(inv!D:D,inv!A:A,B24,inv!T:T,A24)</f>
        <v>0</v>
      </c>
      <c r="E24">
        <f>+SUMIFS(inv!$D$1:$D$1164,inv!$A$1:$A$1164,$B24,inv!$T$1:$T$1164,$A24,inv!$U$1:$U$1164,'DIAS DE INVENTARIO TAT'!E$1)</f>
        <v>0</v>
      </c>
      <c r="F24">
        <f>+SUMIFS(inv!$D$1:$D$1164,inv!$A$1:$A$1164,$B24,inv!$T$1:$T$1164,$A24,inv!$U$1:$U$1164,'DIAS DE INVENTARIO TAT'!F$1)</f>
        <v>0</v>
      </c>
      <c r="G24">
        <f>+SUMIFS(inv!$D$1:$D$1164,inv!$A$1:$A$1164,$B24,inv!$T$1:$T$1164,$A24,inv!$U$1:$U$1164,'DIAS DE INVENTARIO TAT'!G$1)</f>
        <v>0</v>
      </c>
      <c r="H24">
        <f>+SUMIFS(inv!$D$1:$D$1164,inv!$A$1:$A$1164,$B24,inv!$T$1:$T$1164,$A24,inv!$U$1:$U$1164,'DIAS DE INVENTARIO TAT'!H$1)</f>
        <v>0</v>
      </c>
      <c r="I24">
        <f>+SUMIFS(inv!$D$1:$D$1164,inv!$A$1:$A$1164,$B24,inv!$T$1:$T$1164,$A24,inv!$U$1:$U$1164,'DIAS DE INVENTARIO TAT'!I$1)</f>
        <v>0</v>
      </c>
      <c r="J24">
        <f>+SUMIFS(inv!$D$1:$D$1164,inv!$A$1:$A$1164,$B24,inv!$T$1:$T$1164,$A24,inv!$U$1:$U$1164,'DIAS DE INVENTARIO TAT'!J$1)</f>
        <v>0</v>
      </c>
      <c r="K24">
        <f>+SUMIFS(inv!$D$1:$D$1164,inv!$A$1:$A$1164,$B24,inv!$T$1:$T$1164,$A24,inv!$U$1:$U$1164,'DIAS DE INVENTARIO TAT'!K$1)</f>
        <v>0</v>
      </c>
      <c r="L24" s="6">
        <f>+SUMIFS(VENTAS!H:H,VENTAS!B:B,B24,VENTAS!G:G,A24)</f>
        <v>0</v>
      </c>
      <c r="M24" s="4">
        <f t="shared" si="1"/>
        <v>0</v>
      </c>
      <c r="N24" s="4">
        <f t="shared" si="3"/>
        <v>0</v>
      </c>
      <c r="O24" s="4">
        <f t="shared" si="3"/>
        <v>0</v>
      </c>
      <c r="P24" s="4">
        <f t="shared" si="3"/>
        <v>0</v>
      </c>
      <c r="Q24" s="6" t="e">
        <f>+SUMIFS(#REF!,#REF!,TablaINV[[#This Row],[GRUPO]],#REF!,TablaINV[[#This Row],[COD]])</f>
        <v>#REF!</v>
      </c>
      <c r="R24" s="19">
        <f t="shared" si="2"/>
        <v>0</v>
      </c>
      <c r="S24" s="4" t="str">
        <f>+VLOOKUP(A24,inv!T:X,5,0)</f>
        <v>OCCIDENTE</v>
      </c>
      <c r="T24" s="4" t="str">
        <f>+VLOOKUP(B:B,'DT HUEVO'!$A:$D,4,0)</f>
        <v>SEGUNDA</v>
      </c>
      <c r="U24" s="4" t="str">
        <f>+VLOOKUP(TablaINV[[#This Row],[COD]],'DT HUEVO'!$A:$D,3,0)</f>
        <v>SEGUNDA</v>
      </c>
    </row>
    <row r="25" spans="1:21">
      <c r="A25" t="s">
        <v>445</v>
      </c>
      <c r="B25">
        <v>79201</v>
      </c>
      <c r="C25" t="s">
        <v>50</v>
      </c>
      <c r="D25">
        <f>+SUMIFS(inv!D:D,inv!A:A,B25,inv!T:T,A25)</f>
        <v>0</v>
      </c>
      <c r="E25">
        <f>+SUMIFS(inv!$D$1:$D$1164,inv!$A$1:$A$1164,$B25,inv!$T$1:$T$1164,$A25,inv!$U$1:$U$1164,'DIAS DE INVENTARIO TAT'!E$1)</f>
        <v>0</v>
      </c>
      <c r="F25">
        <f>+SUMIFS(inv!$D$1:$D$1164,inv!$A$1:$A$1164,$B25,inv!$T$1:$T$1164,$A25,inv!$U$1:$U$1164,'DIAS DE INVENTARIO TAT'!F$1)</f>
        <v>0</v>
      </c>
      <c r="G25">
        <f>+SUMIFS(inv!$D$1:$D$1164,inv!$A$1:$A$1164,$B25,inv!$T$1:$T$1164,$A25,inv!$U$1:$U$1164,'DIAS DE INVENTARIO TAT'!G$1)</f>
        <v>0</v>
      </c>
      <c r="H25">
        <f>+SUMIFS(inv!$D$1:$D$1164,inv!$A$1:$A$1164,$B25,inv!$T$1:$T$1164,$A25,inv!$U$1:$U$1164,'DIAS DE INVENTARIO TAT'!H$1)</f>
        <v>0</v>
      </c>
      <c r="I25">
        <f>+SUMIFS(inv!$D$1:$D$1164,inv!$A$1:$A$1164,$B25,inv!$T$1:$T$1164,$A25,inv!$U$1:$U$1164,'DIAS DE INVENTARIO TAT'!I$1)</f>
        <v>0</v>
      </c>
      <c r="J25">
        <f>+SUMIFS(inv!$D$1:$D$1164,inv!$A$1:$A$1164,$B25,inv!$T$1:$T$1164,$A25,inv!$U$1:$U$1164,'DIAS DE INVENTARIO TAT'!J$1)</f>
        <v>0</v>
      </c>
      <c r="K25">
        <f>+SUMIFS(inv!$D$1:$D$1164,inv!$A$1:$A$1164,$B25,inv!$T$1:$T$1164,$A25,inv!$U$1:$U$1164,'DIAS DE INVENTARIO TAT'!K$1)</f>
        <v>0</v>
      </c>
      <c r="L25" s="6">
        <f>+SUMIFS(VENTAS!H:H,VENTAS!B:B,B25,VENTAS!G:G,A25)</f>
        <v>0</v>
      </c>
      <c r="M25" s="4">
        <f t="shared" si="1"/>
        <v>0</v>
      </c>
      <c r="N25" s="4">
        <f t="shared" si="3"/>
        <v>0</v>
      </c>
      <c r="O25" s="4">
        <f t="shared" si="3"/>
        <v>0</v>
      </c>
      <c r="P25" s="4">
        <f t="shared" si="3"/>
        <v>0</v>
      </c>
      <c r="Q25" s="6" t="e">
        <f>+SUMIFS(#REF!,#REF!,TablaINV[[#This Row],[GRUPO]],#REF!,TablaINV[[#This Row],[COD]])</f>
        <v>#REF!</v>
      </c>
      <c r="R25" s="19">
        <f t="shared" si="2"/>
        <v>0</v>
      </c>
      <c r="S25" s="4" t="str">
        <f>+VLOOKUP(A25,inv!T:X,5,0)</f>
        <v>OCCIDENTE</v>
      </c>
      <c r="T25" s="4" t="str">
        <f>+VLOOKUP(B:B,'DT HUEVO'!$A:$D,4,0)</f>
        <v>SEGUNDA</v>
      </c>
      <c r="U25" s="4" t="str">
        <f>+VLOOKUP(TablaINV[[#This Row],[COD]],'DT HUEVO'!$A:$D,3,0)</f>
        <v>SEGUNDA</v>
      </c>
    </row>
    <row r="26" spans="1:21">
      <c r="A26" t="s">
        <v>445</v>
      </c>
      <c r="B26">
        <v>10504</v>
      </c>
      <c r="C26" t="s">
        <v>43</v>
      </c>
      <c r="D26">
        <f>+SUMIFS(inv!D:D,inv!A:A,B26,inv!T:T,A26)</f>
        <v>0</v>
      </c>
      <c r="E26">
        <f>+SUMIFS(inv!$D$1:$D$1164,inv!$A$1:$A$1164,$B26,inv!$T$1:$T$1164,$A26,inv!$U$1:$U$1164,'DIAS DE INVENTARIO TAT'!E$1)</f>
        <v>0</v>
      </c>
      <c r="F26">
        <f>+SUMIFS(inv!$D$1:$D$1164,inv!$A$1:$A$1164,$B26,inv!$T$1:$T$1164,$A26,inv!$U$1:$U$1164,'DIAS DE INVENTARIO TAT'!F$1)</f>
        <v>0</v>
      </c>
      <c r="G26">
        <f>+SUMIFS(inv!$D$1:$D$1164,inv!$A$1:$A$1164,$B26,inv!$T$1:$T$1164,$A26,inv!$U$1:$U$1164,'DIAS DE INVENTARIO TAT'!G$1)</f>
        <v>0</v>
      </c>
      <c r="H26">
        <f>+SUMIFS(inv!$D$1:$D$1164,inv!$A$1:$A$1164,$B26,inv!$T$1:$T$1164,$A26,inv!$U$1:$U$1164,'DIAS DE INVENTARIO TAT'!H$1)</f>
        <v>0</v>
      </c>
      <c r="I26">
        <f>+SUMIFS(inv!$D$1:$D$1164,inv!$A$1:$A$1164,$B26,inv!$T$1:$T$1164,$A26,inv!$U$1:$U$1164,'DIAS DE INVENTARIO TAT'!I$1)</f>
        <v>0</v>
      </c>
      <c r="J26">
        <f>+SUMIFS(inv!$D$1:$D$1164,inv!$A$1:$A$1164,$B26,inv!$T$1:$T$1164,$A26,inv!$U$1:$U$1164,'DIAS DE INVENTARIO TAT'!J$1)</f>
        <v>0</v>
      </c>
      <c r="K26">
        <f>+SUMIFS(inv!$D$1:$D$1164,inv!$A$1:$A$1164,$B26,inv!$T$1:$T$1164,$A26,inv!$U$1:$U$1164,'DIAS DE INVENTARIO TAT'!K$1)</f>
        <v>0</v>
      </c>
      <c r="L26" s="6">
        <f>+SUMIFS(VENTAS!H:H,VENTAS!B:B,B26,VENTAS!G:G,A26)</f>
        <v>0</v>
      </c>
      <c r="M26" s="4">
        <f t="shared" si="1"/>
        <v>0</v>
      </c>
      <c r="N26" s="4">
        <f t="shared" si="3"/>
        <v>0</v>
      </c>
      <c r="O26" s="4">
        <f t="shared" si="3"/>
        <v>0</v>
      </c>
      <c r="P26" s="4">
        <f t="shared" si="3"/>
        <v>0</v>
      </c>
      <c r="Q26" s="6" t="e">
        <f>+SUMIFS(#REF!,#REF!,TablaINV[[#This Row],[GRUPO]],#REF!,TablaINV[[#This Row],[COD]])</f>
        <v>#REF!</v>
      </c>
      <c r="R26" s="19">
        <f t="shared" si="2"/>
        <v>0</v>
      </c>
      <c r="S26" s="4" t="str">
        <f>+VLOOKUP(A26,inv!T:X,5,0)</f>
        <v>OCCIDENTE</v>
      </c>
      <c r="T26" s="4" t="e">
        <f>+VLOOKUP(B:B,'DT HUEVO'!$A:$D,4,0)</f>
        <v>#N/A</v>
      </c>
      <c r="U26" s="4" t="e">
        <f>+VLOOKUP(TablaINV[[#This Row],[COD]],'DT HUEVO'!$A:$D,3,0)</f>
        <v>#N/A</v>
      </c>
    </row>
    <row r="27" spans="1:21">
      <c r="A27" t="s">
        <v>445</v>
      </c>
      <c r="B27">
        <v>10103</v>
      </c>
      <c r="C27" t="s">
        <v>60</v>
      </c>
      <c r="D27">
        <f>+SUMIFS(inv!D:D,inv!A:A,B27,inv!T:T,A27)</f>
        <v>0</v>
      </c>
      <c r="E27">
        <f>+SUMIFS(inv!$D$1:$D$1164,inv!$A$1:$A$1164,$B27,inv!$T$1:$T$1164,$A27,inv!$U$1:$U$1164,'DIAS DE INVENTARIO TAT'!E$1)</f>
        <v>0</v>
      </c>
      <c r="F27">
        <f>+SUMIFS(inv!$D$1:$D$1164,inv!$A$1:$A$1164,$B27,inv!$T$1:$T$1164,$A27,inv!$U$1:$U$1164,'DIAS DE INVENTARIO TAT'!F$1)</f>
        <v>0</v>
      </c>
      <c r="G27">
        <f>+SUMIFS(inv!$D$1:$D$1164,inv!$A$1:$A$1164,$B27,inv!$T$1:$T$1164,$A27,inv!$U$1:$U$1164,'DIAS DE INVENTARIO TAT'!G$1)</f>
        <v>0</v>
      </c>
      <c r="H27">
        <f>+SUMIFS(inv!$D$1:$D$1164,inv!$A$1:$A$1164,$B27,inv!$T$1:$T$1164,$A27,inv!$U$1:$U$1164,'DIAS DE INVENTARIO TAT'!H$1)</f>
        <v>0</v>
      </c>
      <c r="I27">
        <f>+SUMIFS(inv!$D$1:$D$1164,inv!$A$1:$A$1164,$B27,inv!$T$1:$T$1164,$A27,inv!$U$1:$U$1164,'DIAS DE INVENTARIO TAT'!I$1)</f>
        <v>0</v>
      </c>
      <c r="J27">
        <f>+SUMIFS(inv!$D$1:$D$1164,inv!$A$1:$A$1164,$B27,inv!$T$1:$T$1164,$A27,inv!$U$1:$U$1164,'DIAS DE INVENTARIO TAT'!J$1)</f>
        <v>0</v>
      </c>
      <c r="K27">
        <f>+SUMIFS(inv!$D$1:$D$1164,inv!$A$1:$A$1164,$B27,inv!$T$1:$T$1164,$A27,inv!$U$1:$U$1164,'DIAS DE INVENTARIO TAT'!K$1)</f>
        <v>0</v>
      </c>
      <c r="L27" s="6">
        <f>+SUMIFS(VENTAS!H:H,VENTAS!B:B,B27,VENTAS!G:G,A27)</f>
        <v>0</v>
      </c>
      <c r="M27" s="4">
        <f t="shared" si="1"/>
        <v>0</v>
      </c>
      <c r="N27" s="4">
        <f t="shared" si="3"/>
        <v>0</v>
      </c>
      <c r="O27" s="4">
        <f t="shared" si="3"/>
        <v>0</v>
      </c>
      <c r="P27" s="4">
        <f t="shared" si="3"/>
        <v>0</v>
      </c>
      <c r="Q27" s="6" t="e">
        <f>+SUMIFS(#REF!,#REF!,TablaINV[[#This Row],[GRUPO]],#REF!,TablaINV[[#This Row],[COD]])</f>
        <v>#REF!</v>
      </c>
      <c r="R27" s="19">
        <f t="shared" si="2"/>
        <v>0</v>
      </c>
      <c r="S27" s="4" t="str">
        <f>+VLOOKUP(A27,inv!T:X,5,0)</f>
        <v>OCCIDENTE</v>
      </c>
      <c r="T27" s="4" t="str">
        <f>+VLOOKUP(B:B,'DT HUEVO'!$A:$D,4,0)</f>
        <v>EMPACADOS</v>
      </c>
      <c r="U27" s="4" t="str">
        <f>+VLOOKUP(TablaINV[[#This Row],[COD]],'DT HUEVO'!$A:$D,3,0)</f>
        <v>YUMBO</v>
      </c>
    </row>
    <row r="28" spans="1:21">
      <c r="A28" t="s">
        <v>445</v>
      </c>
      <c r="B28">
        <v>10303</v>
      </c>
      <c r="C28" t="s">
        <v>32</v>
      </c>
      <c r="D28">
        <f>+SUMIFS(inv!D:D,inv!A:A,B28,inv!T:T,A28)</f>
        <v>0</v>
      </c>
      <c r="E28">
        <f>+SUMIFS(inv!$D$1:$D$1164,inv!$A$1:$A$1164,$B28,inv!$T$1:$T$1164,$A28,inv!$U$1:$U$1164,'DIAS DE INVENTARIO TAT'!E$1)</f>
        <v>0</v>
      </c>
      <c r="F28">
        <f>+SUMIFS(inv!$D$1:$D$1164,inv!$A$1:$A$1164,$B28,inv!$T$1:$T$1164,$A28,inv!$U$1:$U$1164,'DIAS DE INVENTARIO TAT'!F$1)</f>
        <v>0</v>
      </c>
      <c r="G28">
        <f>+SUMIFS(inv!$D$1:$D$1164,inv!$A$1:$A$1164,$B28,inv!$T$1:$T$1164,$A28,inv!$U$1:$U$1164,'DIAS DE INVENTARIO TAT'!G$1)</f>
        <v>0</v>
      </c>
      <c r="H28">
        <f>+SUMIFS(inv!$D$1:$D$1164,inv!$A$1:$A$1164,$B28,inv!$T$1:$T$1164,$A28,inv!$U$1:$U$1164,'DIAS DE INVENTARIO TAT'!H$1)</f>
        <v>0</v>
      </c>
      <c r="I28">
        <f>+SUMIFS(inv!$D$1:$D$1164,inv!$A$1:$A$1164,$B28,inv!$T$1:$T$1164,$A28,inv!$U$1:$U$1164,'DIAS DE INVENTARIO TAT'!I$1)</f>
        <v>0</v>
      </c>
      <c r="J28">
        <f>+SUMIFS(inv!$D$1:$D$1164,inv!$A$1:$A$1164,$B28,inv!$T$1:$T$1164,$A28,inv!$U$1:$U$1164,'DIAS DE INVENTARIO TAT'!J$1)</f>
        <v>0</v>
      </c>
      <c r="K28">
        <f>+SUMIFS(inv!$D$1:$D$1164,inv!$A$1:$A$1164,$B28,inv!$T$1:$T$1164,$A28,inv!$U$1:$U$1164,'DIAS DE INVENTARIO TAT'!K$1)</f>
        <v>0</v>
      </c>
      <c r="L28" s="6">
        <f>+SUMIFS(VENTAS!H:H,VENTAS!B:B,B28,VENTAS!G:G,A28)</f>
        <v>0</v>
      </c>
      <c r="M28" s="4">
        <f t="shared" si="1"/>
        <v>0</v>
      </c>
      <c r="N28" s="4">
        <f t="shared" si="3"/>
        <v>0</v>
      </c>
      <c r="O28" s="4">
        <f t="shared" si="3"/>
        <v>0</v>
      </c>
      <c r="P28" s="4">
        <f t="shared" si="3"/>
        <v>0</v>
      </c>
      <c r="Q28" s="6" t="e">
        <f>+SUMIFS(#REF!,#REF!,TablaINV[[#This Row],[GRUPO]],#REF!,TablaINV[[#This Row],[COD]])</f>
        <v>#REF!</v>
      </c>
      <c r="R28" s="19">
        <f t="shared" si="2"/>
        <v>0</v>
      </c>
      <c r="S28" s="4" t="str">
        <f>+VLOOKUP(A28,inv!T:X,5,0)</f>
        <v>OCCIDENTE</v>
      </c>
      <c r="T28" s="4" t="str">
        <f>+VLOOKUP(B:B,'DT HUEVO'!$A:$D,4,0)</f>
        <v>EMPACADOS</v>
      </c>
      <c r="U28" s="4" t="str">
        <f>+VLOOKUP(TablaINV[[#This Row],[COD]],'DT HUEVO'!$A:$D,3,0)</f>
        <v>AA</v>
      </c>
    </row>
    <row r="29" spans="1:21">
      <c r="A29" t="s">
        <v>445</v>
      </c>
      <c r="B29">
        <v>10406</v>
      </c>
      <c r="C29" t="s">
        <v>72</v>
      </c>
      <c r="D29">
        <f>+SUMIFS(inv!D:D,inv!A:A,B29,inv!T:T,A29)</f>
        <v>0</v>
      </c>
      <c r="E29">
        <f>+SUMIFS(inv!$D$1:$D$1164,inv!$A$1:$A$1164,$B29,inv!$T$1:$T$1164,$A29,inv!$U$1:$U$1164,'DIAS DE INVENTARIO TAT'!E$1)</f>
        <v>0</v>
      </c>
      <c r="F29">
        <f>+SUMIFS(inv!$D$1:$D$1164,inv!$A$1:$A$1164,$B29,inv!$T$1:$T$1164,$A29,inv!$U$1:$U$1164,'DIAS DE INVENTARIO TAT'!F$1)</f>
        <v>0</v>
      </c>
      <c r="G29">
        <f>+SUMIFS(inv!$D$1:$D$1164,inv!$A$1:$A$1164,$B29,inv!$T$1:$T$1164,$A29,inv!$U$1:$U$1164,'DIAS DE INVENTARIO TAT'!G$1)</f>
        <v>0</v>
      </c>
      <c r="H29">
        <f>+SUMIFS(inv!$D$1:$D$1164,inv!$A$1:$A$1164,$B29,inv!$T$1:$T$1164,$A29,inv!$U$1:$U$1164,'DIAS DE INVENTARIO TAT'!H$1)</f>
        <v>0</v>
      </c>
      <c r="I29">
        <f>+SUMIFS(inv!$D$1:$D$1164,inv!$A$1:$A$1164,$B29,inv!$T$1:$T$1164,$A29,inv!$U$1:$U$1164,'DIAS DE INVENTARIO TAT'!I$1)</f>
        <v>0</v>
      </c>
      <c r="J29">
        <f>+SUMIFS(inv!$D$1:$D$1164,inv!$A$1:$A$1164,$B29,inv!$T$1:$T$1164,$A29,inv!$U$1:$U$1164,'DIAS DE INVENTARIO TAT'!J$1)</f>
        <v>0</v>
      </c>
      <c r="K29">
        <f>+SUMIFS(inv!$D$1:$D$1164,inv!$A$1:$A$1164,$B29,inv!$T$1:$T$1164,$A29,inv!$U$1:$U$1164,'DIAS DE INVENTARIO TAT'!K$1)</f>
        <v>0</v>
      </c>
      <c r="L29" s="6">
        <f>+SUMIFS(VENTAS!H:H,VENTAS!B:B,B29,VENTAS!G:G,A29)</f>
        <v>0</v>
      </c>
      <c r="M29" s="4">
        <f t="shared" si="1"/>
        <v>0</v>
      </c>
      <c r="N29" s="4">
        <f t="shared" ref="N29:N92" si="4">+IFERROR(E29/$L29,0)</f>
        <v>0</v>
      </c>
      <c r="O29" s="4">
        <f t="shared" ref="O29:O92" si="5">+IFERROR(F29/$L29,0)</f>
        <v>0</v>
      </c>
      <c r="P29" s="4">
        <f t="shared" ref="P29:P92" si="6">+IFERROR(G29/$L29,0)</f>
        <v>0</v>
      </c>
      <c r="Q29" s="6" t="e">
        <f>+SUMIFS(#REF!,#REF!,TablaINV[[#This Row],[GRUPO]],#REF!,TablaINV[[#This Row],[COD]])</f>
        <v>#REF!</v>
      </c>
      <c r="R29" s="19">
        <f t="shared" ref="R29:R92" si="7">+IFERROR(D29/Q29,0)</f>
        <v>0</v>
      </c>
      <c r="S29" s="4" t="str">
        <f>+VLOOKUP(A29,inv!T:X,5,0)</f>
        <v>OCCIDENTE</v>
      </c>
      <c r="T29" s="4" t="str">
        <f>+VLOOKUP(B:B,'DT HUEVO'!$A:$D,4,0)</f>
        <v>VERDE</v>
      </c>
      <c r="U29" s="4" t="str">
        <f>+VLOOKUP(TablaINV[[#This Row],[COD]],'DT HUEVO'!$A:$D,3,0)</f>
        <v>A</v>
      </c>
    </row>
    <row r="30" spans="1:21">
      <c r="A30" t="s">
        <v>445</v>
      </c>
      <c r="B30">
        <v>10480</v>
      </c>
      <c r="C30" t="s">
        <v>545</v>
      </c>
      <c r="D30">
        <f>+SUMIFS(inv!D:D,inv!A:A,B30,inv!T:T,A30)</f>
        <v>0</v>
      </c>
      <c r="E30">
        <f>+SUMIFS(inv!$D$1:$D$1164,inv!$A$1:$A$1164,$B30,inv!$T$1:$T$1164,$A30,inv!$U$1:$U$1164,'DIAS DE INVENTARIO TAT'!E$1)</f>
        <v>0</v>
      </c>
      <c r="F30">
        <f>+SUMIFS(inv!$D$1:$D$1164,inv!$A$1:$A$1164,$B30,inv!$T$1:$T$1164,$A30,inv!$U$1:$U$1164,'DIAS DE INVENTARIO TAT'!F$1)</f>
        <v>0</v>
      </c>
      <c r="G30">
        <f>+SUMIFS(inv!$D$1:$D$1164,inv!$A$1:$A$1164,$B30,inv!$T$1:$T$1164,$A30,inv!$U$1:$U$1164,'DIAS DE INVENTARIO TAT'!G$1)</f>
        <v>0</v>
      </c>
      <c r="H30">
        <f>+SUMIFS(inv!$D$1:$D$1164,inv!$A$1:$A$1164,$B30,inv!$T$1:$T$1164,$A30,inv!$U$1:$U$1164,'DIAS DE INVENTARIO TAT'!H$1)</f>
        <v>0</v>
      </c>
      <c r="I30">
        <f>+SUMIFS(inv!$D$1:$D$1164,inv!$A$1:$A$1164,$B30,inv!$T$1:$T$1164,$A30,inv!$U$1:$U$1164,'DIAS DE INVENTARIO TAT'!I$1)</f>
        <v>0</v>
      </c>
      <c r="J30">
        <f>+SUMIFS(inv!$D$1:$D$1164,inv!$A$1:$A$1164,$B30,inv!$T$1:$T$1164,$A30,inv!$U$1:$U$1164,'DIAS DE INVENTARIO TAT'!J$1)</f>
        <v>0</v>
      </c>
      <c r="K30">
        <f>+SUMIFS(inv!$D$1:$D$1164,inv!$A$1:$A$1164,$B30,inv!$T$1:$T$1164,$A30,inv!$U$1:$U$1164,'DIAS DE INVENTARIO TAT'!K$1)</f>
        <v>0</v>
      </c>
      <c r="L30" s="6">
        <f>+SUMIFS(VENTAS!H:H,VENTAS!B:B,B30,VENTAS!G:G,A30)</f>
        <v>0</v>
      </c>
      <c r="M30" s="4">
        <f t="shared" si="1"/>
        <v>0</v>
      </c>
      <c r="N30" s="4">
        <f t="shared" si="4"/>
        <v>0</v>
      </c>
      <c r="O30" s="4">
        <f t="shared" si="5"/>
        <v>0</v>
      </c>
      <c r="P30" s="4">
        <f t="shared" si="6"/>
        <v>0</v>
      </c>
      <c r="Q30" s="6" t="e">
        <f>+SUMIFS(#REF!,#REF!,TablaINV[[#This Row],[GRUPO]],#REF!,TablaINV[[#This Row],[COD]])</f>
        <v>#REF!</v>
      </c>
      <c r="R30" s="19">
        <f t="shared" si="7"/>
        <v>0</v>
      </c>
      <c r="S30" s="4" t="str">
        <f>+VLOOKUP(A30,inv!T:X,5,0)</f>
        <v>OCCIDENTE</v>
      </c>
      <c r="T30" s="4" t="str">
        <f>+VLOOKUP(B:B,'DT HUEVO'!$A:$D,4,0)</f>
        <v>EMPACADOS</v>
      </c>
      <c r="U30" s="4" t="str">
        <f>+VLOOKUP(TablaINV[[#This Row],[COD]],'DT HUEVO'!$A:$D,3,0)</f>
        <v>A</v>
      </c>
    </row>
    <row r="31" spans="1:21">
      <c r="A31" t="s">
        <v>445</v>
      </c>
      <c r="B31">
        <v>12359</v>
      </c>
      <c r="C31" t="s">
        <v>63</v>
      </c>
      <c r="D31">
        <f>+SUMIFS(inv!D:D,inv!A:A,B31,inv!T:T,A31)</f>
        <v>0</v>
      </c>
      <c r="E31">
        <f>+SUMIFS(inv!$D$1:$D$1164,inv!$A$1:$A$1164,$B31,inv!$T$1:$T$1164,$A31,inv!$U$1:$U$1164,'DIAS DE INVENTARIO TAT'!E$1)</f>
        <v>0</v>
      </c>
      <c r="F31">
        <f>+SUMIFS(inv!$D$1:$D$1164,inv!$A$1:$A$1164,$B31,inv!$T$1:$T$1164,$A31,inv!$U$1:$U$1164,'DIAS DE INVENTARIO TAT'!F$1)</f>
        <v>0</v>
      </c>
      <c r="G31">
        <f>+SUMIFS(inv!$D$1:$D$1164,inv!$A$1:$A$1164,$B31,inv!$T$1:$T$1164,$A31,inv!$U$1:$U$1164,'DIAS DE INVENTARIO TAT'!G$1)</f>
        <v>0</v>
      </c>
      <c r="H31">
        <f>+SUMIFS(inv!$D$1:$D$1164,inv!$A$1:$A$1164,$B31,inv!$T$1:$T$1164,$A31,inv!$U$1:$U$1164,'DIAS DE INVENTARIO TAT'!H$1)</f>
        <v>0</v>
      </c>
      <c r="I31">
        <f>+SUMIFS(inv!$D$1:$D$1164,inv!$A$1:$A$1164,$B31,inv!$T$1:$T$1164,$A31,inv!$U$1:$U$1164,'DIAS DE INVENTARIO TAT'!I$1)</f>
        <v>0</v>
      </c>
      <c r="J31">
        <f>+SUMIFS(inv!$D$1:$D$1164,inv!$A$1:$A$1164,$B31,inv!$T$1:$T$1164,$A31,inv!$U$1:$U$1164,'DIAS DE INVENTARIO TAT'!J$1)</f>
        <v>0</v>
      </c>
      <c r="K31">
        <f>+SUMIFS(inv!$D$1:$D$1164,inv!$A$1:$A$1164,$B31,inv!$T$1:$T$1164,$A31,inv!$U$1:$U$1164,'DIAS DE INVENTARIO TAT'!K$1)</f>
        <v>0</v>
      </c>
      <c r="L31" s="6">
        <f>+SUMIFS(VENTAS!H:H,VENTAS!B:B,B31,VENTAS!G:G,A31)</f>
        <v>0</v>
      </c>
      <c r="M31" s="4">
        <f t="shared" si="1"/>
        <v>0</v>
      </c>
      <c r="N31" s="4">
        <f t="shared" si="4"/>
        <v>0</v>
      </c>
      <c r="O31" s="4">
        <f t="shared" si="5"/>
        <v>0</v>
      </c>
      <c r="P31" s="4">
        <f t="shared" si="6"/>
        <v>0</v>
      </c>
      <c r="Q31" s="6" t="e">
        <f>+SUMIFS(#REF!,#REF!,TablaINV[[#This Row],[GRUPO]],#REF!,TablaINV[[#This Row],[COD]])</f>
        <v>#REF!</v>
      </c>
      <c r="R31" s="19">
        <f t="shared" si="7"/>
        <v>0</v>
      </c>
      <c r="S31" s="4" t="str">
        <f>+VLOOKUP(A31,inv!T:X,5,0)</f>
        <v>OCCIDENTE</v>
      </c>
      <c r="T31" s="4" t="e">
        <f>+VLOOKUP(B:B,'DT HUEVO'!$A:$D,4,0)</f>
        <v>#N/A</v>
      </c>
      <c r="U31" s="4" t="e">
        <f>+VLOOKUP(TablaINV[[#This Row],[COD]],'DT HUEVO'!$A:$D,3,0)</f>
        <v>#N/A</v>
      </c>
    </row>
    <row r="32" spans="1:21">
      <c r="A32" t="s">
        <v>445</v>
      </c>
      <c r="B32">
        <v>12380</v>
      </c>
      <c r="C32" t="s">
        <v>65</v>
      </c>
      <c r="D32">
        <f>+SUMIFS(inv!D:D,inv!A:A,B32,inv!T:T,A32)</f>
        <v>0</v>
      </c>
      <c r="E32">
        <f>+SUMIFS(inv!$D$1:$D$1164,inv!$A$1:$A$1164,$B32,inv!$T$1:$T$1164,$A32,inv!$U$1:$U$1164,'DIAS DE INVENTARIO TAT'!E$1)</f>
        <v>0</v>
      </c>
      <c r="F32">
        <f>+SUMIFS(inv!$D$1:$D$1164,inv!$A$1:$A$1164,$B32,inv!$T$1:$T$1164,$A32,inv!$U$1:$U$1164,'DIAS DE INVENTARIO TAT'!F$1)</f>
        <v>0</v>
      </c>
      <c r="G32">
        <f>+SUMIFS(inv!$D$1:$D$1164,inv!$A$1:$A$1164,$B32,inv!$T$1:$T$1164,$A32,inv!$U$1:$U$1164,'DIAS DE INVENTARIO TAT'!G$1)</f>
        <v>0</v>
      </c>
      <c r="H32">
        <f>+SUMIFS(inv!$D$1:$D$1164,inv!$A$1:$A$1164,$B32,inv!$T$1:$T$1164,$A32,inv!$U$1:$U$1164,'DIAS DE INVENTARIO TAT'!H$1)</f>
        <v>0</v>
      </c>
      <c r="I32">
        <f>+SUMIFS(inv!$D$1:$D$1164,inv!$A$1:$A$1164,$B32,inv!$T$1:$T$1164,$A32,inv!$U$1:$U$1164,'DIAS DE INVENTARIO TAT'!I$1)</f>
        <v>0</v>
      </c>
      <c r="J32">
        <f>+SUMIFS(inv!$D$1:$D$1164,inv!$A$1:$A$1164,$B32,inv!$T$1:$T$1164,$A32,inv!$U$1:$U$1164,'DIAS DE INVENTARIO TAT'!J$1)</f>
        <v>0</v>
      </c>
      <c r="K32">
        <f>+SUMIFS(inv!$D$1:$D$1164,inv!$A$1:$A$1164,$B32,inv!$T$1:$T$1164,$A32,inv!$U$1:$U$1164,'DIAS DE INVENTARIO TAT'!K$1)</f>
        <v>0</v>
      </c>
      <c r="L32" s="6">
        <f>+SUMIFS(VENTAS!H:H,VENTAS!B:B,B32,VENTAS!G:G,A32)</f>
        <v>0</v>
      </c>
      <c r="M32" s="4">
        <f t="shared" si="1"/>
        <v>0</v>
      </c>
      <c r="N32" s="4">
        <f t="shared" si="4"/>
        <v>0</v>
      </c>
      <c r="O32" s="4">
        <f t="shared" si="5"/>
        <v>0</v>
      </c>
      <c r="P32" s="4">
        <f t="shared" si="6"/>
        <v>0</v>
      </c>
      <c r="Q32" s="6" t="e">
        <f>+SUMIFS(#REF!,#REF!,TablaINV[[#This Row],[GRUPO]],#REF!,TablaINV[[#This Row],[COD]])</f>
        <v>#REF!</v>
      </c>
      <c r="R32" s="19">
        <f t="shared" si="7"/>
        <v>0</v>
      </c>
      <c r="S32" s="4" t="str">
        <f>+VLOOKUP(A32,inv!T:X,5,0)</f>
        <v>OCCIDENTE</v>
      </c>
      <c r="T32" s="4" t="e">
        <f>+VLOOKUP(B:B,'DT HUEVO'!$A:$D,4,0)</f>
        <v>#N/A</v>
      </c>
      <c r="U32" s="4" t="e">
        <f>+VLOOKUP(TablaINV[[#This Row],[COD]],'DT HUEVO'!$A:$D,3,0)</f>
        <v>#N/A</v>
      </c>
    </row>
    <row r="33" spans="1:21">
      <c r="A33" t="s">
        <v>445</v>
      </c>
      <c r="B33">
        <v>12459</v>
      </c>
      <c r="C33" t="s">
        <v>66</v>
      </c>
      <c r="D33">
        <f>+SUMIFS(inv!D:D,inv!A:A,B33,inv!T:T,A33)</f>
        <v>0</v>
      </c>
      <c r="E33">
        <f>+SUMIFS(inv!$D$1:$D$1164,inv!$A$1:$A$1164,$B33,inv!$T$1:$T$1164,$A33,inv!$U$1:$U$1164,'DIAS DE INVENTARIO TAT'!E$1)</f>
        <v>0</v>
      </c>
      <c r="F33">
        <f>+SUMIFS(inv!$D$1:$D$1164,inv!$A$1:$A$1164,$B33,inv!$T$1:$T$1164,$A33,inv!$U$1:$U$1164,'DIAS DE INVENTARIO TAT'!F$1)</f>
        <v>0</v>
      </c>
      <c r="G33">
        <f>+SUMIFS(inv!$D$1:$D$1164,inv!$A$1:$A$1164,$B33,inv!$T$1:$T$1164,$A33,inv!$U$1:$U$1164,'DIAS DE INVENTARIO TAT'!G$1)</f>
        <v>0</v>
      </c>
      <c r="H33">
        <f>+SUMIFS(inv!$D$1:$D$1164,inv!$A$1:$A$1164,$B33,inv!$T$1:$T$1164,$A33,inv!$U$1:$U$1164,'DIAS DE INVENTARIO TAT'!H$1)</f>
        <v>0</v>
      </c>
      <c r="I33">
        <f>+SUMIFS(inv!$D$1:$D$1164,inv!$A$1:$A$1164,$B33,inv!$T$1:$T$1164,$A33,inv!$U$1:$U$1164,'DIAS DE INVENTARIO TAT'!I$1)</f>
        <v>0</v>
      </c>
      <c r="J33">
        <f>+SUMIFS(inv!$D$1:$D$1164,inv!$A$1:$A$1164,$B33,inv!$T$1:$T$1164,$A33,inv!$U$1:$U$1164,'DIAS DE INVENTARIO TAT'!J$1)</f>
        <v>0</v>
      </c>
      <c r="K33">
        <f>+SUMIFS(inv!$D$1:$D$1164,inv!$A$1:$A$1164,$B33,inv!$T$1:$T$1164,$A33,inv!$U$1:$U$1164,'DIAS DE INVENTARIO TAT'!K$1)</f>
        <v>0</v>
      </c>
      <c r="L33" s="6">
        <f>+SUMIFS(VENTAS!H:H,VENTAS!B:B,B33,VENTAS!G:G,A33)</f>
        <v>0</v>
      </c>
      <c r="M33" s="4">
        <f t="shared" si="1"/>
        <v>0</v>
      </c>
      <c r="N33" s="4">
        <f t="shared" si="4"/>
        <v>0</v>
      </c>
      <c r="O33" s="4">
        <f t="shared" si="5"/>
        <v>0</v>
      </c>
      <c r="P33" s="4">
        <f t="shared" si="6"/>
        <v>0</v>
      </c>
      <c r="Q33" s="6" t="e">
        <f>+SUMIFS(#REF!,#REF!,TablaINV[[#This Row],[GRUPO]],#REF!,TablaINV[[#This Row],[COD]])</f>
        <v>#REF!</v>
      </c>
      <c r="R33" s="19">
        <f t="shared" si="7"/>
        <v>0</v>
      </c>
      <c r="S33" s="4" t="str">
        <f>+VLOOKUP(A33,inv!T:X,5,0)</f>
        <v>OCCIDENTE</v>
      </c>
      <c r="T33" s="4" t="e">
        <f>+VLOOKUP(B:B,'DT HUEVO'!$A:$D,4,0)</f>
        <v>#N/A</v>
      </c>
      <c r="U33" s="4" t="e">
        <f>+VLOOKUP(TablaINV[[#This Row],[COD]],'DT HUEVO'!$A:$D,3,0)</f>
        <v>#N/A</v>
      </c>
    </row>
    <row r="34" spans="1:21">
      <c r="A34" t="s">
        <v>445</v>
      </c>
      <c r="B34">
        <v>13480</v>
      </c>
      <c r="C34" t="s">
        <v>469</v>
      </c>
      <c r="D34">
        <f>+SUMIFS(inv!D:D,inv!A:A,B34,inv!T:T,A34)</f>
        <v>0</v>
      </c>
      <c r="E34">
        <f>+SUMIFS(inv!$D$1:$D$1164,inv!$A$1:$A$1164,$B34,inv!$T$1:$T$1164,$A34,inv!$U$1:$U$1164,'DIAS DE INVENTARIO TAT'!E$1)</f>
        <v>0</v>
      </c>
      <c r="F34">
        <f>+SUMIFS(inv!$D$1:$D$1164,inv!$A$1:$A$1164,$B34,inv!$T$1:$T$1164,$A34,inv!$U$1:$U$1164,'DIAS DE INVENTARIO TAT'!F$1)</f>
        <v>0</v>
      </c>
      <c r="G34">
        <f>+SUMIFS(inv!$D$1:$D$1164,inv!$A$1:$A$1164,$B34,inv!$T$1:$T$1164,$A34,inv!$U$1:$U$1164,'DIAS DE INVENTARIO TAT'!G$1)</f>
        <v>0</v>
      </c>
      <c r="H34">
        <f>+SUMIFS(inv!$D$1:$D$1164,inv!$A$1:$A$1164,$B34,inv!$T$1:$T$1164,$A34,inv!$U$1:$U$1164,'DIAS DE INVENTARIO TAT'!H$1)</f>
        <v>0</v>
      </c>
      <c r="I34">
        <f>+SUMIFS(inv!$D$1:$D$1164,inv!$A$1:$A$1164,$B34,inv!$T$1:$T$1164,$A34,inv!$U$1:$U$1164,'DIAS DE INVENTARIO TAT'!I$1)</f>
        <v>0</v>
      </c>
      <c r="J34">
        <f>+SUMIFS(inv!$D$1:$D$1164,inv!$A$1:$A$1164,$B34,inv!$T$1:$T$1164,$A34,inv!$U$1:$U$1164,'DIAS DE INVENTARIO TAT'!J$1)</f>
        <v>0</v>
      </c>
      <c r="K34">
        <f>+SUMIFS(inv!$D$1:$D$1164,inv!$A$1:$A$1164,$B34,inv!$T$1:$T$1164,$A34,inv!$U$1:$U$1164,'DIAS DE INVENTARIO TAT'!K$1)</f>
        <v>0</v>
      </c>
      <c r="L34" s="6">
        <f>+SUMIFS(VENTAS!H:H,VENTAS!B:B,B34,VENTAS!G:G,A34)</f>
        <v>0</v>
      </c>
      <c r="M34" s="4">
        <f t="shared" si="1"/>
        <v>0</v>
      </c>
      <c r="N34" s="4">
        <f t="shared" si="4"/>
        <v>0</v>
      </c>
      <c r="O34" s="4">
        <f t="shared" si="5"/>
        <v>0</v>
      </c>
      <c r="P34" s="4">
        <f t="shared" si="6"/>
        <v>0</v>
      </c>
      <c r="Q34" s="6" t="e">
        <f>+SUMIFS(#REF!,#REF!,TablaINV[[#This Row],[GRUPO]],#REF!,TablaINV[[#This Row],[COD]])</f>
        <v>#REF!</v>
      </c>
      <c r="R34" s="19">
        <f t="shared" si="7"/>
        <v>0</v>
      </c>
      <c r="S34" s="4" t="str">
        <f>+VLOOKUP(A34,inv!T:X,5,0)</f>
        <v>OCCIDENTE</v>
      </c>
      <c r="T34" s="4" t="str">
        <f>+VLOOKUP(B:B,'DT HUEVO'!$A:$D,4,0)</f>
        <v>EMPACADOS</v>
      </c>
      <c r="U34" s="4" t="str">
        <f>+VLOOKUP(TablaINV[[#This Row],[COD]],'DT HUEVO'!$A:$D,3,0)</f>
        <v>A</v>
      </c>
    </row>
    <row r="35" spans="1:21">
      <c r="A35" t="s">
        <v>445</v>
      </c>
      <c r="B35">
        <v>10204</v>
      </c>
      <c r="C35" t="s">
        <v>53</v>
      </c>
      <c r="D35">
        <f>+SUMIFS(inv!D:D,inv!A:A,B35,inv!T:T,A35)</f>
        <v>0</v>
      </c>
      <c r="E35">
        <f>+SUMIFS(inv!$D$1:$D$1164,inv!$A$1:$A$1164,$B35,inv!$T$1:$T$1164,$A35,inv!$U$1:$U$1164,'DIAS DE INVENTARIO TAT'!E$1)</f>
        <v>0</v>
      </c>
      <c r="F35">
        <f>+SUMIFS(inv!$D$1:$D$1164,inv!$A$1:$A$1164,$B35,inv!$T$1:$T$1164,$A35,inv!$U$1:$U$1164,'DIAS DE INVENTARIO TAT'!F$1)</f>
        <v>0</v>
      </c>
      <c r="G35">
        <f>+SUMIFS(inv!$D$1:$D$1164,inv!$A$1:$A$1164,$B35,inv!$T$1:$T$1164,$A35,inv!$U$1:$U$1164,'DIAS DE INVENTARIO TAT'!G$1)</f>
        <v>0</v>
      </c>
      <c r="H35">
        <f>+SUMIFS(inv!$D$1:$D$1164,inv!$A$1:$A$1164,$B35,inv!$T$1:$T$1164,$A35,inv!$U$1:$U$1164,'DIAS DE INVENTARIO TAT'!H$1)</f>
        <v>0</v>
      </c>
      <c r="I35">
        <f>+SUMIFS(inv!$D$1:$D$1164,inv!$A$1:$A$1164,$B35,inv!$T$1:$T$1164,$A35,inv!$U$1:$U$1164,'DIAS DE INVENTARIO TAT'!I$1)</f>
        <v>0</v>
      </c>
      <c r="J35">
        <f>+SUMIFS(inv!$D$1:$D$1164,inv!$A$1:$A$1164,$B35,inv!$T$1:$T$1164,$A35,inv!$U$1:$U$1164,'DIAS DE INVENTARIO TAT'!J$1)</f>
        <v>0</v>
      </c>
      <c r="K35">
        <f>+SUMIFS(inv!$D$1:$D$1164,inv!$A$1:$A$1164,$B35,inv!$T$1:$T$1164,$A35,inv!$U$1:$U$1164,'DIAS DE INVENTARIO TAT'!K$1)</f>
        <v>0</v>
      </c>
      <c r="L35" s="6">
        <f>+SUMIFS(VENTAS!H:H,VENTAS!B:B,B35,VENTAS!G:G,A35)</f>
        <v>0</v>
      </c>
      <c r="M35" s="4">
        <f t="shared" si="1"/>
        <v>0</v>
      </c>
      <c r="N35" s="4">
        <f t="shared" si="4"/>
        <v>0</v>
      </c>
      <c r="O35" s="4">
        <f t="shared" si="5"/>
        <v>0</v>
      </c>
      <c r="P35" s="4">
        <f t="shared" si="6"/>
        <v>0</v>
      </c>
      <c r="Q35" s="6" t="e">
        <f>+SUMIFS(#REF!,#REF!,TablaINV[[#This Row],[GRUPO]],#REF!,TablaINV[[#This Row],[COD]])</f>
        <v>#REF!</v>
      </c>
      <c r="R35" s="19">
        <f t="shared" si="7"/>
        <v>0</v>
      </c>
      <c r="S35" s="4" t="str">
        <f>+VLOOKUP(A35,inv!T:X,5,0)</f>
        <v>OCCIDENTE</v>
      </c>
      <c r="T35" s="4" t="str">
        <f>+VLOOKUP(B:B,'DT HUEVO'!$A:$D,4,0)</f>
        <v>FS</v>
      </c>
      <c r="U35" s="4" t="str">
        <f>+VLOOKUP(TablaINV[[#This Row],[COD]],'DT HUEVO'!$A:$D,3,0)</f>
        <v>AAA</v>
      </c>
    </row>
    <row r="36" spans="1:21">
      <c r="A36" t="s">
        <v>445</v>
      </c>
      <c r="B36">
        <v>13303</v>
      </c>
      <c r="C36" t="s">
        <v>75</v>
      </c>
      <c r="D36">
        <f>+SUMIFS(inv!D:D,inv!A:A,B36,inv!T:T,A36)</f>
        <v>0</v>
      </c>
      <c r="E36">
        <f>+SUMIFS(inv!$D$1:$D$1164,inv!$A$1:$A$1164,$B36,inv!$T$1:$T$1164,$A36,inv!$U$1:$U$1164,'DIAS DE INVENTARIO TAT'!E$1)</f>
        <v>0</v>
      </c>
      <c r="F36">
        <f>+SUMIFS(inv!$D$1:$D$1164,inv!$A$1:$A$1164,$B36,inv!$T$1:$T$1164,$A36,inv!$U$1:$U$1164,'DIAS DE INVENTARIO TAT'!F$1)</f>
        <v>0</v>
      </c>
      <c r="G36">
        <f>+SUMIFS(inv!$D$1:$D$1164,inv!$A$1:$A$1164,$B36,inv!$T$1:$T$1164,$A36,inv!$U$1:$U$1164,'DIAS DE INVENTARIO TAT'!G$1)</f>
        <v>0</v>
      </c>
      <c r="H36">
        <f>+SUMIFS(inv!$D$1:$D$1164,inv!$A$1:$A$1164,$B36,inv!$T$1:$T$1164,$A36,inv!$U$1:$U$1164,'DIAS DE INVENTARIO TAT'!H$1)</f>
        <v>0</v>
      </c>
      <c r="I36">
        <f>+SUMIFS(inv!$D$1:$D$1164,inv!$A$1:$A$1164,$B36,inv!$T$1:$T$1164,$A36,inv!$U$1:$U$1164,'DIAS DE INVENTARIO TAT'!I$1)</f>
        <v>0</v>
      </c>
      <c r="J36">
        <f>+SUMIFS(inv!$D$1:$D$1164,inv!$A$1:$A$1164,$B36,inv!$T$1:$T$1164,$A36,inv!$U$1:$U$1164,'DIAS DE INVENTARIO TAT'!J$1)</f>
        <v>0</v>
      </c>
      <c r="K36">
        <f>+SUMIFS(inv!$D$1:$D$1164,inv!$A$1:$A$1164,$B36,inv!$T$1:$T$1164,$A36,inv!$U$1:$U$1164,'DIAS DE INVENTARIO TAT'!K$1)</f>
        <v>0</v>
      </c>
      <c r="L36" s="6">
        <f>+SUMIFS(VENTAS!H:H,VENTAS!B:B,B36,VENTAS!G:G,A36)</f>
        <v>0</v>
      </c>
      <c r="M36" s="4">
        <f t="shared" si="1"/>
        <v>0</v>
      </c>
      <c r="N36" s="4">
        <f t="shared" si="4"/>
        <v>0</v>
      </c>
      <c r="O36" s="4">
        <f t="shared" si="5"/>
        <v>0</v>
      </c>
      <c r="P36" s="4">
        <f t="shared" si="6"/>
        <v>0</v>
      </c>
      <c r="Q36" s="6" t="e">
        <f>+SUMIFS(#REF!,#REF!,TablaINV[[#This Row],[GRUPO]],#REF!,TablaINV[[#This Row],[COD]])</f>
        <v>#REF!</v>
      </c>
      <c r="R36" s="19">
        <f t="shared" si="7"/>
        <v>0</v>
      </c>
      <c r="S36" s="4" t="str">
        <f>+VLOOKUP(A36,inv!T:X,5,0)</f>
        <v>OCCIDENTE</v>
      </c>
      <c r="T36" s="4" t="str">
        <f>+VLOOKUP(B:B,'DT HUEVO'!$A:$D,4,0)</f>
        <v>EMPACADOS</v>
      </c>
      <c r="U36" s="4" t="str">
        <f>+VLOOKUP(TablaINV[[#This Row],[COD]],'DT HUEVO'!$A:$D,3,0)</f>
        <v>AA</v>
      </c>
    </row>
    <row r="37" spans="1:21">
      <c r="A37" t="s">
        <v>445</v>
      </c>
      <c r="B37">
        <v>13401</v>
      </c>
      <c r="C37" t="s">
        <v>77</v>
      </c>
      <c r="D37">
        <f>+SUMIFS(inv!D:D,inv!A:A,B37,inv!T:T,A37)</f>
        <v>0</v>
      </c>
      <c r="E37">
        <f>+SUMIFS(inv!$D$1:$D$1164,inv!$A$1:$A$1164,$B37,inv!$T$1:$T$1164,$A37,inv!$U$1:$U$1164,'DIAS DE INVENTARIO TAT'!E$1)</f>
        <v>0</v>
      </c>
      <c r="F37">
        <f>+SUMIFS(inv!$D$1:$D$1164,inv!$A$1:$A$1164,$B37,inv!$T$1:$T$1164,$A37,inv!$U$1:$U$1164,'DIAS DE INVENTARIO TAT'!F$1)</f>
        <v>0</v>
      </c>
      <c r="G37">
        <f>+SUMIFS(inv!$D$1:$D$1164,inv!$A$1:$A$1164,$B37,inv!$T$1:$T$1164,$A37,inv!$U$1:$U$1164,'DIAS DE INVENTARIO TAT'!G$1)</f>
        <v>0</v>
      </c>
      <c r="H37">
        <f>+SUMIFS(inv!$D$1:$D$1164,inv!$A$1:$A$1164,$B37,inv!$T$1:$T$1164,$A37,inv!$U$1:$U$1164,'DIAS DE INVENTARIO TAT'!H$1)</f>
        <v>0</v>
      </c>
      <c r="I37">
        <f>+SUMIFS(inv!$D$1:$D$1164,inv!$A$1:$A$1164,$B37,inv!$T$1:$T$1164,$A37,inv!$U$1:$U$1164,'DIAS DE INVENTARIO TAT'!I$1)</f>
        <v>0</v>
      </c>
      <c r="J37">
        <f>+SUMIFS(inv!$D$1:$D$1164,inv!$A$1:$A$1164,$B37,inv!$T$1:$T$1164,$A37,inv!$U$1:$U$1164,'DIAS DE INVENTARIO TAT'!J$1)</f>
        <v>0</v>
      </c>
      <c r="K37">
        <f>+SUMIFS(inv!$D$1:$D$1164,inv!$A$1:$A$1164,$B37,inv!$T$1:$T$1164,$A37,inv!$U$1:$U$1164,'DIAS DE INVENTARIO TAT'!K$1)</f>
        <v>0</v>
      </c>
      <c r="L37" s="6">
        <f>+SUMIFS(VENTAS!H:H,VENTAS!B:B,B37,VENTAS!G:G,A37)</f>
        <v>0</v>
      </c>
      <c r="M37" s="4">
        <f t="shared" si="1"/>
        <v>0</v>
      </c>
      <c r="N37" s="4">
        <f t="shared" si="4"/>
        <v>0</v>
      </c>
      <c r="O37" s="4">
        <f t="shared" si="5"/>
        <v>0</v>
      </c>
      <c r="P37" s="4">
        <f t="shared" si="6"/>
        <v>0</v>
      </c>
      <c r="Q37" s="6" t="e">
        <f>+SUMIFS(#REF!,#REF!,TablaINV[[#This Row],[GRUPO]],#REF!,TablaINV[[#This Row],[COD]])</f>
        <v>#REF!</v>
      </c>
      <c r="R37" s="19">
        <f t="shared" si="7"/>
        <v>0</v>
      </c>
      <c r="S37" s="4" t="str">
        <f>+VLOOKUP(A37,inv!T:X,5,0)</f>
        <v>OCCIDENTE</v>
      </c>
      <c r="T37" s="4" t="str">
        <f>+VLOOKUP(B:B,'DT HUEVO'!$A:$D,4,0)</f>
        <v>EMPACADOS</v>
      </c>
      <c r="U37" s="4" t="str">
        <f>+VLOOKUP(TablaINV[[#This Row],[COD]],'DT HUEVO'!$A:$D,3,0)</f>
        <v>A</v>
      </c>
    </row>
    <row r="38" spans="1:21">
      <c r="A38" t="s">
        <v>445</v>
      </c>
      <c r="B38">
        <v>100</v>
      </c>
      <c r="C38" t="s">
        <v>96</v>
      </c>
      <c r="D38">
        <f>+SUMIFS(inv!D:D,inv!A:A,B38,inv!T:T,A38)</f>
        <v>0</v>
      </c>
      <c r="E38">
        <f>+SUMIFS(inv!$D$1:$D$1164,inv!$A$1:$A$1164,$B38,inv!$T$1:$T$1164,$A38,inv!$U$1:$U$1164,'DIAS DE INVENTARIO TAT'!E$1)</f>
        <v>0</v>
      </c>
      <c r="F38">
        <f>+SUMIFS(inv!$D$1:$D$1164,inv!$A$1:$A$1164,$B38,inv!$T$1:$T$1164,$A38,inv!$U$1:$U$1164,'DIAS DE INVENTARIO TAT'!F$1)</f>
        <v>0</v>
      </c>
      <c r="G38">
        <f>+SUMIFS(inv!$D$1:$D$1164,inv!$A$1:$A$1164,$B38,inv!$T$1:$T$1164,$A38,inv!$U$1:$U$1164,'DIAS DE INVENTARIO TAT'!G$1)</f>
        <v>0</v>
      </c>
      <c r="H38">
        <f>+SUMIFS(inv!$D$1:$D$1164,inv!$A$1:$A$1164,$B38,inv!$T$1:$T$1164,$A38,inv!$U$1:$U$1164,'DIAS DE INVENTARIO TAT'!H$1)</f>
        <v>0</v>
      </c>
      <c r="I38">
        <f>+SUMIFS(inv!$D$1:$D$1164,inv!$A$1:$A$1164,$B38,inv!$T$1:$T$1164,$A38,inv!$U$1:$U$1164,'DIAS DE INVENTARIO TAT'!I$1)</f>
        <v>0</v>
      </c>
      <c r="J38">
        <f>+SUMIFS(inv!$D$1:$D$1164,inv!$A$1:$A$1164,$B38,inv!$T$1:$T$1164,$A38,inv!$U$1:$U$1164,'DIAS DE INVENTARIO TAT'!J$1)</f>
        <v>0</v>
      </c>
      <c r="K38">
        <f>+SUMIFS(inv!$D$1:$D$1164,inv!$A$1:$A$1164,$B38,inv!$T$1:$T$1164,$A38,inv!$U$1:$U$1164,'DIAS DE INVENTARIO TAT'!K$1)</f>
        <v>0</v>
      </c>
      <c r="L38" s="6">
        <f>+SUMIFS(VENTAS!H:H,VENTAS!B:B,B38,VENTAS!G:G,A38)</f>
        <v>0</v>
      </c>
      <c r="M38" s="4">
        <f t="shared" si="1"/>
        <v>0</v>
      </c>
      <c r="N38" s="4">
        <f t="shared" si="4"/>
        <v>0</v>
      </c>
      <c r="O38" s="4">
        <f t="shared" si="5"/>
        <v>0</v>
      </c>
      <c r="P38" s="4">
        <f t="shared" si="6"/>
        <v>0</v>
      </c>
      <c r="Q38" s="6" t="e">
        <f>+SUMIFS(#REF!,#REF!,TablaINV[[#This Row],[GRUPO]],#REF!,TablaINV[[#This Row],[COD]])</f>
        <v>#REF!</v>
      </c>
      <c r="R38" s="19">
        <f t="shared" si="7"/>
        <v>0</v>
      </c>
      <c r="S38" s="4" t="str">
        <f>+VLOOKUP(A38,inv!T:X,5,0)</f>
        <v>OCCIDENTE</v>
      </c>
      <c r="T38" s="4" t="str">
        <f>+VLOOKUP(B:B,'DT HUEVO'!$A:$D,4,0)</f>
        <v>HUEVO SIN CLASIFICAR</v>
      </c>
      <c r="U38" s="4" t="str">
        <f>+VLOOKUP(TablaINV[[#This Row],[COD]],'DT HUEVO'!$A:$D,3,0)</f>
        <v>HUEVO SIN CLASIFICAR</v>
      </c>
    </row>
    <row r="39" spans="1:21">
      <c r="A39" t="s">
        <v>445</v>
      </c>
      <c r="B39">
        <v>72501</v>
      </c>
      <c r="C39" t="s">
        <v>78</v>
      </c>
      <c r="D39">
        <f>+SUMIFS(inv!D:D,inv!A:A,B39,inv!T:T,A39)</f>
        <v>0</v>
      </c>
      <c r="E39">
        <f>+SUMIFS(inv!$D$1:$D$1164,inv!$A$1:$A$1164,$B39,inv!$T$1:$T$1164,$A39,inv!$U$1:$U$1164,'DIAS DE INVENTARIO TAT'!E$1)</f>
        <v>0</v>
      </c>
      <c r="F39">
        <f>+SUMIFS(inv!$D$1:$D$1164,inv!$A$1:$A$1164,$B39,inv!$T$1:$T$1164,$A39,inv!$U$1:$U$1164,'DIAS DE INVENTARIO TAT'!F$1)</f>
        <v>0</v>
      </c>
      <c r="G39">
        <f>+SUMIFS(inv!$D$1:$D$1164,inv!$A$1:$A$1164,$B39,inv!$T$1:$T$1164,$A39,inv!$U$1:$U$1164,'DIAS DE INVENTARIO TAT'!G$1)</f>
        <v>0</v>
      </c>
      <c r="H39">
        <f>+SUMIFS(inv!$D$1:$D$1164,inv!$A$1:$A$1164,$B39,inv!$T$1:$T$1164,$A39,inv!$U$1:$U$1164,'DIAS DE INVENTARIO TAT'!H$1)</f>
        <v>0</v>
      </c>
      <c r="I39">
        <f>+SUMIFS(inv!$D$1:$D$1164,inv!$A$1:$A$1164,$B39,inv!$T$1:$T$1164,$A39,inv!$U$1:$U$1164,'DIAS DE INVENTARIO TAT'!I$1)</f>
        <v>0</v>
      </c>
      <c r="J39">
        <f>+SUMIFS(inv!$D$1:$D$1164,inv!$A$1:$A$1164,$B39,inv!$T$1:$T$1164,$A39,inv!$U$1:$U$1164,'DIAS DE INVENTARIO TAT'!J$1)</f>
        <v>0</v>
      </c>
      <c r="K39">
        <f>+SUMIFS(inv!$D$1:$D$1164,inv!$A$1:$A$1164,$B39,inv!$T$1:$T$1164,$A39,inv!$U$1:$U$1164,'DIAS DE INVENTARIO TAT'!K$1)</f>
        <v>0</v>
      </c>
      <c r="L39" s="6">
        <f>+SUMIFS(VENTAS!H:H,VENTAS!B:B,B39,VENTAS!G:G,A39)</f>
        <v>0</v>
      </c>
      <c r="M39" s="4">
        <f t="shared" si="1"/>
        <v>0</v>
      </c>
      <c r="N39" s="4">
        <f t="shared" si="4"/>
        <v>0</v>
      </c>
      <c r="O39" s="4">
        <f t="shared" si="5"/>
        <v>0</v>
      </c>
      <c r="P39" s="4">
        <f t="shared" si="6"/>
        <v>0</v>
      </c>
      <c r="Q39" s="6" t="e">
        <f>+SUMIFS(#REF!,#REF!,TablaINV[[#This Row],[GRUPO]],#REF!,TablaINV[[#This Row],[COD]])</f>
        <v>#REF!</v>
      </c>
      <c r="R39" s="19">
        <f t="shared" si="7"/>
        <v>0</v>
      </c>
      <c r="S39" s="4" t="str">
        <f>+VLOOKUP(A39,inv!T:X,5,0)</f>
        <v>OCCIDENTE</v>
      </c>
      <c r="T39" s="4" t="str">
        <f>+VLOOKUP(B:B,'DT HUEVO'!$A:$D,4,0)</f>
        <v>SEGUNDA</v>
      </c>
      <c r="U39" s="4" t="str">
        <f>+VLOOKUP(TablaINV[[#This Row],[COD]],'DT HUEVO'!$A:$D,3,0)</f>
        <v>SEGUNDA</v>
      </c>
    </row>
    <row r="40" spans="1:21">
      <c r="A40" t="s">
        <v>445</v>
      </c>
      <c r="B40">
        <v>13368</v>
      </c>
      <c r="C40" t="s">
        <v>76</v>
      </c>
      <c r="D40">
        <f>+SUMIFS(inv!D:D,inv!A:A,B40,inv!T:T,A40)</f>
        <v>0</v>
      </c>
      <c r="E40">
        <f>+SUMIFS(inv!$D$1:$D$1164,inv!$A$1:$A$1164,$B40,inv!$T$1:$T$1164,$A40,inv!$U$1:$U$1164,'DIAS DE INVENTARIO TAT'!E$1)</f>
        <v>0</v>
      </c>
      <c r="F40">
        <f>+SUMIFS(inv!$D$1:$D$1164,inv!$A$1:$A$1164,$B40,inv!$T$1:$T$1164,$A40,inv!$U$1:$U$1164,'DIAS DE INVENTARIO TAT'!F$1)</f>
        <v>0</v>
      </c>
      <c r="G40">
        <f>+SUMIFS(inv!$D$1:$D$1164,inv!$A$1:$A$1164,$B40,inv!$T$1:$T$1164,$A40,inv!$U$1:$U$1164,'DIAS DE INVENTARIO TAT'!G$1)</f>
        <v>0</v>
      </c>
      <c r="H40">
        <f>+SUMIFS(inv!$D$1:$D$1164,inv!$A$1:$A$1164,$B40,inv!$T$1:$T$1164,$A40,inv!$U$1:$U$1164,'DIAS DE INVENTARIO TAT'!H$1)</f>
        <v>0</v>
      </c>
      <c r="I40">
        <f>+SUMIFS(inv!$D$1:$D$1164,inv!$A$1:$A$1164,$B40,inv!$T$1:$T$1164,$A40,inv!$U$1:$U$1164,'DIAS DE INVENTARIO TAT'!I$1)</f>
        <v>0</v>
      </c>
      <c r="J40">
        <f>+SUMIFS(inv!$D$1:$D$1164,inv!$A$1:$A$1164,$B40,inv!$T$1:$T$1164,$A40,inv!$U$1:$U$1164,'DIAS DE INVENTARIO TAT'!J$1)</f>
        <v>0</v>
      </c>
      <c r="K40">
        <f>+SUMIFS(inv!$D$1:$D$1164,inv!$A$1:$A$1164,$B40,inv!$T$1:$T$1164,$A40,inv!$U$1:$U$1164,'DIAS DE INVENTARIO TAT'!K$1)</f>
        <v>0</v>
      </c>
      <c r="L40" s="6">
        <f>+SUMIFS(VENTAS!H:H,VENTAS!B:B,B40,VENTAS!G:G,A40)</f>
        <v>0</v>
      </c>
      <c r="M40" s="4">
        <f t="shared" si="1"/>
        <v>0</v>
      </c>
      <c r="N40" s="4">
        <f t="shared" si="4"/>
        <v>0</v>
      </c>
      <c r="O40" s="4">
        <f t="shared" si="5"/>
        <v>0</v>
      </c>
      <c r="P40" s="4">
        <f t="shared" si="6"/>
        <v>0</v>
      </c>
      <c r="Q40" s="6" t="e">
        <f>+SUMIFS(#REF!,#REF!,TablaINV[[#This Row],[GRUPO]],#REF!,TablaINV[[#This Row],[COD]])</f>
        <v>#REF!</v>
      </c>
      <c r="R40" s="19">
        <f t="shared" si="7"/>
        <v>0</v>
      </c>
      <c r="S40" s="4" t="str">
        <f>+VLOOKUP(A40,inv!T:X,5,0)</f>
        <v>OCCIDENTE</v>
      </c>
      <c r="T40" s="4" t="str">
        <f>+VLOOKUP(B:B,'DT HUEVO'!$A:$D,4,0)</f>
        <v>EMPACADOS</v>
      </c>
      <c r="U40" s="4" t="str">
        <f>+VLOOKUP(TablaINV[[#This Row],[COD]],'DT HUEVO'!$A:$D,3,0)</f>
        <v>AA</v>
      </c>
    </row>
    <row r="41" spans="1:21">
      <c r="A41" t="s">
        <v>445</v>
      </c>
      <c r="B41">
        <v>10104</v>
      </c>
      <c r="C41" t="s">
        <v>84</v>
      </c>
      <c r="D41">
        <f>+SUMIFS(inv!D:D,inv!A:A,B41,inv!T:T,A41)</f>
        <v>0</v>
      </c>
      <c r="E41">
        <f>+SUMIFS(inv!$D$1:$D$1164,inv!$A$1:$A$1164,$B41,inv!$T$1:$T$1164,$A41,inv!$U$1:$U$1164,'DIAS DE INVENTARIO TAT'!E$1)</f>
        <v>0</v>
      </c>
      <c r="F41">
        <f>+SUMIFS(inv!$D$1:$D$1164,inv!$A$1:$A$1164,$B41,inv!$T$1:$T$1164,$A41,inv!$U$1:$U$1164,'DIAS DE INVENTARIO TAT'!F$1)</f>
        <v>0</v>
      </c>
      <c r="G41">
        <f>+SUMIFS(inv!$D$1:$D$1164,inv!$A$1:$A$1164,$B41,inv!$T$1:$T$1164,$A41,inv!$U$1:$U$1164,'DIAS DE INVENTARIO TAT'!G$1)</f>
        <v>0</v>
      </c>
      <c r="H41">
        <f>+SUMIFS(inv!$D$1:$D$1164,inv!$A$1:$A$1164,$B41,inv!$T$1:$T$1164,$A41,inv!$U$1:$U$1164,'DIAS DE INVENTARIO TAT'!H$1)</f>
        <v>0</v>
      </c>
      <c r="I41">
        <f>+SUMIFS(inv!$D$1:$D$1164,inv!$A$1:$A$1164,$B41,inv!$T$1:$T$1164,$A41,inv!$U$1:$U$1164,'DIAS DE INVENTARIO TAT'!I$1)</f>
        <v>0</v>
      </c>
      <c r="J41">
        <f>+SUMIFS(inv!$D$1:$D$1164,inv!$A$1:$A$1164,$B41,inv!$T$1:$T$1164,$A41,inv!$U$1:$U$1164,'DIAS DE INVENTARIO TAT'!J$1)</f>
        <v>0</v>
      </c>
      <c r="K41">
        <f>+SUMIFS(inv!$D$1:$D$1164,inv!$A$1:$A$1164,$B41,inv!$T$1:$T$1164,$A41,inv!$U$1:$U$1164,'DIAS DE INVENTARIO TAT'!K$1)</f>
        <v>0</v>
      </c>
      <c r="L41" s="6">
        <f>+SUMIFS(VENTAS!H:H,VENTAS!B:B,B41,VENTAS!G:G,A41)</f>
        <v>0</v>
      </c>
      <c r="M41" s="4">
        <f t="shared" si="1"/>
        <v>0</v>
      </c>
      <c r="N41" s="4">
        <f t="shared" si="4"/>
        <v>0</v>
      </c>
      <c r="O41" s="4">
        <f t="shared" si="5"/>
        <v>0</v>
      </c>
      <c r="P41" s="4">
        <f t="shared" si="6"/>
        <v>0</v>
      </c>
      <c r="Q41" s="6" t="e">
        <f>+SUMIFS(#REF!,#REF!,TablaINV[[#This Row],[GRUPO]],#REF!,TablaINV[[#This Row],[COD]])</f>
        <v>#REF!</v>
      </c>
      <c r="R41" s="19">
        <f t="shared" si="7"/>
        <v>0</v>
      </c>
      <c r="S41" s="4" t="str">
        <f>+VLOOKUP(A41,inv!T:X,5,0)</f>
        <v>OCCIDENTE</v>
      </c>
      <c r="T41" s="4" t="str">
        <f>+VLOOKUP(B:B,'DT HUEVO'!$A:$D,4,0)</f>
        <v>EMPACADOS</v>
      </c>
      <c r="U41" s="4" t="str">
        <f>+VLOOKUP(TablaINV[[#This Row],[COD]],'DT HUEVO'!$A:$D,3,0)</f>
        <v>YUMBO</v>
      </c>
    </row>
    <row r="42" spans="1:21">
      <c r="A42" t="s">
        <v>445</v>
      </c>
      <c r="B42">
        <v>300</v>
      </c>
      <c r="C42" t="s">
        <v>99</v>
      </c>
      <c r="D42">
        <f>+SUMIFS(inv!D:D,inv!A:A,B42,inv!T:T,A42)</f>
        <v>0</v>
      </c>
      <c r="E42">
        <f>+SUMIFS(inv!$D$1:$D$1164,inv!$A$1:$A$1164,$B42,inv!$T$1:$T$1164,$A42,inv!$U$1:$U$1164,'DIAS DE INVENTARIO TAT'!E$1)</f>
        <v>0</v>
      </c>
      <c r="F42">
        <f>+SUMIFS(inv!$D$1:$D$1164,inv!$A$1:$A$1164,$B42,inv!$T$1:$T$1164,$A42,inv!$U$1:$U$1164,'DIAS DE INVENTARIO TAT'!F$1)</f>
        <v>0</v>
      </c>
      <c r="G42">
        <f>+SUMIFS(inv!$D$1:$D$1164,inv!$A$1:$A$1164,$B42,inv!$T$1:$T$1164,$A42,inv!$U$1:$U$1164,'DIAS DE INVENTARIO TAT'!G$1)</f>
        <v>0</v>
      </c>
      <c r="H42">
        <f>+SUMIFS(inv!$D$1:$D$1164,inv!$A$1:$A$1164,$B42,inv!$T$1:$T$1164,$A42,inv!$U$1:$U$1164,'DIAS DE INVENTARIO TAT'!H$1)</f>
        <v>0</v>
      </c>
      <c r="I42">
        <f>+SUMIFS(inv!$D$1:$D$1164,inv!$A$1:$A$1164,$B42,inv!$T$1:$T$1164,$A42,inv!$U$1:$U$1164,'DIAS DE INVENTARIO TAT'!I$1)</f>
        <v>0</v>
      </c>
      <c r="J42">
        <f>+SUMIFS(inv!$D$1:$D$1164,inv!$A$1:$A$1164,$B42,inv!$T$1:$T$1164,$A42,inv!$U$1:$U$1164,'DIAS DE INVENTARIO TAT'!J$1)</f>
        <v>0</v>
      </c>
      <c r="K42">
        <f>+SUMIFS(inv!$D$1:$D$1164,inv!$A$1:$A$1164,$B42,inv!$T$1:$T$1164,$A42,inv!$U$1:$U$1164,'DIAS DE INVENTARIO TAT'!K$1)</f>
        <v>0</v>
      </c>
      <c r="L42" s="6">
        <f>+SUMIFS(VENTAS!H:H,VENTAS!B:B,B42,VENTAS!G:G,A42)</f>
        <v>0</v>
      </c>
      <c r="M42" s="4">
        <f t="shared" si="1"/>
        <v>0</v>
      </c>
      <c r="N42" s="4">
        <f t="shared" si="4"/>
        <v>0</v>
      </c>
      <c r="O42" s="4">
        <f t="shared" si="5"/>
        <v>0</v>
      </c>
      <c r="P42" s="4">
        <f t="shared" si="6"/>
        <v>0</v>
      </c>
      <c r="Q42" s="6" t="e">
        <f>+SUMIFS(#REF!,#REF!,TablaINV[[#This Row],[GRUPO]],#REF!,TablaINV[[#This Row],[COD]])</f>
        <v>#REF!</v>
      </c>
      <c r="R42" s="19">
        <f t="shared" si="7"/>
        <v>0</v>
      </c>
      <c r="S42" s="4" t="str">
        <f>+VLOOKUP(A42,inv!T:X,5,0)</f>
        <v>OCCIDENTE</v>
      </c>
      <c r="T42" s="4" t="str">
        <f>+VLOOKUP(B:B,'DT HUEVO'!$A:$D,4,0)</f>
        <v>HUEVO SIN CLASIFICAR</v>
      </c>
      <c r="U42" s="4" t="str">
        <f>+VLOOKUP(TablaINV[[#This Row],[COD]],'DT HUEVO'!$A:$D,3,0)</f>
        <v>HUEVO SIN CLASIFICAR</v>
      </c>
    </row>
    <row r="43" spans="1:21">
      <c r="A43" t="s">
        <v>445</v>
      </c>
      <c r="B43">
        <v>52378</v>
      </c>
      <c r="C43" t="s">
        <v>69</v>
      </c>
      <c r="D43">
        <f>+SUMIFS(inv!D:D,inv!A:A,B43,inv!T:T,A43)</f>
        <v>0</v>
      </c>
      <c r="E43">
        <f>+SUMIFS(inv!$D$1:$D$1164,inv!$A$1:$A$1164,$B43,inv!$T$1:$T$1164,$A43,inv!$U$1:$U$1164,'DIAS DE INVENTARIO TAT'!E$1)</f>
        <v>0</v>
      </c>
      <c r="F43">
        <f>+SUMIFS(inv!$D$1:$D$1164,inv!$A$1:$A$1164,$B43,inv!$T$1:$T$1164,$A43,inv!$U$1:$U$1164,'DIAS DE INVENTARIO TAT'!F$1)</f>
        <v>0</v>
      </c>
      <c r="G43">
        <f>+SUMIFS(inv!$D$1:$D$1164,inv!$A$1:$A$1164,$B43,inv!$T$1:$T$1164,$A43,inv!$U$1:$U$1164,'DIAS DE INVENTARIO TAT'!G$1)</f>
        <v>0</v>
      </c>
      <c r="H43">
        <f>+SUMIFS(inv!$D$1:$D$1164,inv!$A$1:$A$1164,$B43,inv!$T$1:$T$1164,$A43,inv!$U$1:$U$1164,'DIAS DE INVENTARIO TAT'!H$1)</f>
        <v>0</v>
      </c>
      <c r="I43">
        <f>+SUMIFS(inv!$D$1:$D$1164,inv!$A$1:$A$1164,$B43,inv!$T$1:$T$1164,$A43,inv!$U$1:$U$1164,'DIAS DE INVENTARIO TAT'!I$1)</f>
        <v>0</v>
      </c>
      <c r="J43">
        <f>+SUMIFS(inv!$D$1:$D$1164,inv!$A$1:$A$1164,$B43,inv!$T$1:$T$1164,$A43,inv!$U$1:$U$1164,'DIAS DE INVENTARIO TAT'!J$1)</f>
        <v>0</v>
      </c>
      <c r="K43">
        <f>+SUMIFS(inv!$D$1:$D$1164,inv!$A$1:$A$1164,$B43,inv!$T$1:$T$1164,$A43,inv!$U$1:$U$1164,'DIAS DE INVENTARIO TAT'!K$1)</f>
        <v>0</v>
      </c>
      <c r="L43" s="6">
        <f>+SUMIFS(VENTAS!H:H,VENTAS!B:B,B43,VENTAS!G:G,A43)</f>
        <v>0</v>
      </c>
      <c r="M43" s="4">
        <f t="shared" si="1"/>
        <v>0</v>
      </c>
      <c r="N43" s="4">
        <f t="shared" si="4"/>
        <v>0</v>
      </c>
      <c r="O43" s="4">
        <f t="shared" si="5"/>
        <v>0</v>
      </c>
      <c r="P43" s="4">
        <f t="shared" si="6"/>
        <v>0</v>
      </c>
      <c r="Q43" s="6" t="e">
        <f>+SUMIFS(#REF!,#REF!,TablaINV[[#This Row],[GRUPO]],#REF!,TablaINV[[#This Row],[COD]])</f>
        <v>#REF!</v>
      </c>
      <c r="R43" s="19">
        <f t="shared" si="7"/>
        <v>0</v>
      </c>
      <c r="S43" s="4" t="str">
        <f>+VLOOKUP(A43,inv!T:X,5,0)</f>
        <v>OCCIDENTE</v>
      </c>
      <c r="T43" s="4" t="e">
        <f>+VLOOKUP(B:B,'DT HUEVO'!$A:$D,4,0)</f>
        <v>#N/A</v>
      </c>
      <c r="U43" s="4" t="e">
        <f>+VLOOKUP(TablaINV[[#This Row],[COD]],'DT HUEVO'!$A:$D,3,0)</f>
        <v>#N/A</v>
      </c>
    </row>
    <row r="44" spans="1:21">
      <c r="A44" t="s">
        <v>445</v>
      </c>
      <c r="B44">
        <v>10203</v>
      </c>
      <c r="C44" t="s">
        <v>29</v>
      </c>
      <c r="D44">
        <f>+SUMIFS(inv!D:D,inv!A:A,B44,inv!T:T,A44)</f>
        <v>0</v>
      </c>
      <c r="E44">
        <f>+SUMIFS(inv!$D$1:$D$1164,inv!$A$1:$A$1164,$B44,inv!$T$1:$T$1164,$A44,inv!$U$1:$U$1164,'DIAS DE INVENTARIO TAT'!E$1)</f>
        <v>0</v>
      </c>
      <c r="F44">
        <f>+SUMIFS(inv!$D$1:$D$1164,inv!$A$1:$A$1164,$B44,inv!$T$1:$T$1164,$A44,inv!$U$1:$U$1164,'DIAS DE INVENTARIO TAT'!F$1)</f>
        <v>0</v>
      </c>
      <c r="G44">
        <f>+SUMIFS(inv!$D$1:$D$1164,inv!$A$1:$A$1164,$B44,inv!$T$1:$T$1164,$A44,inv!$U$1:$U$1164,'DIAS DE INVENTARIO TAT'!G$1)</f>
        <v>0</v>
      </c>
      <c r="H44">
        <f>+SUMIFS(inv!$D$1:$D$1164,inv!$A$1:$A$1164,$B44,inv!$T$1:$T$1164,$A44,inv!$U$1:$U$1164,'DIAS DE INVENTARIO TAT'!H$1)</f>
        <v>0</v>
      </c>
      <c r="I44">
        <f>+SUMIFS(inv!$D$1:$D$1164,inv!$A$1:$A$1164,$B44,inv!$T$1:$T$1164,$A44,inv!$U$1:$U$1164,'DIAS DE INVENTARIO TAT'!I$1)</f>
        <v>0</v>
      </c>
      <c r="J44">
        <f>+SUMIFS(inv!$D$1:$D$1164,inv!$A$1:$A$1164,$B44,inv!$T$1:$T$1164,$A44,inv!$U$1:$U$1164,'DIAS DE INVENTARIO TAT'!J$1)</f>
        <v>0</v>
      </c>
      <c r="K44">
        <f>+SUMIFS(inv!$D$1:$D$1164,inv!$A$1:$A$1164,$B44,inv!$T$1:$T$1164,$A44,inv!$U$1:$U$1164,'DIAS DE INVENTARIO TAT'!K$1)</f>
        <v>0</v>
      </c>
      <c r="L44" s="6">
        <f>+SUMIFS(VENTAS!H:H,VENTAS!B:B,B44,VENTAS!G:G,A44)</f>
        <v>0</v>
      </c>
      <c r="M44" s="4">
        <f t="shared" si="1"/>
        <v>0</v>
      </c>
      <c r="N44" s="4">
        <f t="shared" si="4"/>
        <v>0</v>
      </c>
      <c r="O44" s="4">
        <f t="shared" si="5"/>
        <v>0</v>
      </c>
      <c r="P44" s="4">
        <f t="shared" si="6"/>
        <v>0</v>
      </c>
      <c r="Q44" s="6" t="e">
        <f>+SUMIFS(#REF!,#REF!,TablaINV[[#This Row],[GRUPO]],#REF!,TablaINV[[#This Row],[COD]])</f>
        <v>#REF!</v>
      </c>
      <c r="R44" s="19">
        <f t="shared" si="7"/>
        <v>0</v>
      </c>
      <c r="S44" s="4" t="str">
        <f>+VLOOKUP(A44,inv!T:X,5,0)</f>
        <v>OCCIDENTE</v>
      </c>
      <c r="T44" s="4" t="str">
        <f>+VLOOKUP(B:B,'DT HUEVO'!$A:$D,4,0)</f>
        <v>EMPACADOS</v>
      </c>
      <c r="U44" s="4" t="str">
        <f>+VLOOKUP(TablaINV[[#This Row],[COD]],'DT HUEVO'!$A:$D,3,0)</f>
        <v>AAA</v>
      </c>
    </row>
    <row r="45" spans="1:21">
      <c r="A45" t="s">
        <v>445</v>
      </c>
      <c r="B45">
        <v>12370</v>
      </c>
      <c r="C45" t="s">
        <v>64</v>
      </c>
      <c r="D45">
        <f>+SUMIFS(inv!D:D,inv!A:A,B45,inv!T:T,A45)</f>
        <v>0</v>
      </c>
      <c r="E45">
        <f>+SUMIFS(inv!$D$1:$D$1164,inv!$A$1:$A$1164,$B45,inv!$T$1:$T$1164,$A45,inv!$U$1:$U$1164,'DIAS DE INVENTARIO TAT'!E$1)</f>
        <v>0</v>
      </c>
      <c r="F45">
        <f>+SUMIFS(inv!$D$1:$D$1164,inv!$A$1:$A$1164,$B45,inv!$T$1:$T$1164,$A45,inv!$U$1:$U$1164,'DIAS DE INVENTARIO TAT'!F$1)</f>
        <v>0</v>
      </c>
      <c r="G45">
        <f>+SUMIFS(inv!$D$1:$D$1164,inv!$A$1:$A$1164,$B45,inv!$T$1:$T$1164,$A45,inv!$U$1:$U$1164,'DIAS DE INVENTARIO TAT'!G$1)</f>
        <v>0</v>
      </c>
      <c r="H45">
        <f>+SUMIFS(inv!$D$1:$D$1164,inv!$A$1:$A$1164,$B45,inv!$T$1:$T$1164,$A45,inv!$U$1:$U$1164,'DIAS DE INVENTARIO TAT'!H$1)</f>
        <v>0</v>
      </c>
      <c r="I45">
        <f>+SUMIFS(inv!$D$1:$D$1164,inv!$A$1:$A$1164,$B45,inv!$T$1:$T$1164,$A45,inv!$U$1:$U$1164,'DIAS DE INVENTARIO TAT'!I$1)</f>
        <v>0</v>
      </c>
      <c r="J45">
        <f>+SUMIFS(inv!$D$1:$D$1164,inv!$A$1:$A$1164,$B45,inv!$T$1:$T$1164,$A45,inv!$U$1:$U$1164,'DIAS DE INVENTARIO TAT'!J$1)</f>
        <v>0</v>
      </c>
      <c r="K45">
        <f>+SUMIFS(inv!$D$1:$D$1164,inv!$A$1:$A$1164,$B45,inv!$T$1:$T$1164,$A45,inv!$U$1:$U$1164,'DIAS DE INVENTARIO TAT'!K$1)</f>
        <v>0</v>
      </c>
      <c r="L45" s="6">
        <f>+SUMIFS(VENTAS!H:H,VENTAS!B:B,B45,VENTAS!G:G,A45)</f>
        <v>0</v>
      </c>
      <c r="M45" s="4">
        <f t="shared" si="1"/>
        <v>0</v>
      </c>
      <c r="N45" s="4">
        <f t="shared" si="4"/>
        <v>0</v>
      </c>
      <c r="O45" s="4">
        <f t="shared" si="5"/>
        <v>0</v>
      </c>
      <c r="P45" s="4">
        <f t="shared" si="6"/>
        <v>0</v>
      </c>
      <c r="Q45" s="6" t="e">
        <f>+SUMIFS(#REF!,#REF!,TablaINV[[#This Row],[GRUPO]],#REF!,TablaINV[[#This Row],[COD]])</f>
        <v>#REF!</v>
      </c>
      <c r="R45" s="19">
        <f t="shared" si="7"/>
        <v>0</v>
      </c>
      <c r="S45" s="4" t="str">
        <f>+VLOOKUP(A45,inv!T:X,5,0)</f>
        <v>OCCIDENTE</v>
      </c>
      <c r="T45" s="4" t="e">
        <f>+VLOOKUP(B:B,'DT HUEVO'!$A:$D,4,0)</f>
        <v>#N/A</v>
      </c>
      <c r="U45" s="4" t="e">
        <f>+VLOOKUP(TablaINV[[#This Row],[COD]],'DT HUEVO'!$A:$D,3,0)</f>
        <v>#N/A</v>
      </c>
    </row>
    <row r="46" spans="1:21">
      <c r="A46" t="s">
        <v>445</v>
      </c>
      <c r="B46">
        <v>52377</v>
      </c>
      <c r="C46" t="s">
        <v>134</v>
      </c>
      <c r="D46">
        <f>+SUMIFS(inv!D:D,inv!A:A,B46,inv!T:T,A46)</f>
        <v>0</v>
      </c>
      <c r="E46">
        <f>+SUMIFS(inv!$D$1:$D$1164,inv!$A$1:$A$1164,$B46,inv!$T$1:$T$1164,$A46,inv!$U$1:$U$1164,'DIAS DE INVENTARIO TAT'!E$1)</f>
        <v>0</v>
      </c>
      <c r="F46">
        <f>+SUMIFS(inv!$D$1:$D$1164,inv!$A$1:$A$1164,$B46,inv!$T$1:$T$1164,$A46,inv!$U$1:$U$1164,'DIAS DE INVENTARIO TAT'!F$1)</f>
        <v>0</v>
      </c>
      <c r="G46">
        <f>+SUMIFS(inv!$D$1:$D$1164,inv!$A$1:$A$1164,$B46,inv!$T$1:$T$1164,$A46,inv!$U$1:$U$1164,'DIAS DE INVENTARIO TAT'!G$1)</f>
        <v>0</v>
      </c>
      <c r="H46">
        <f>+SUMIFS(inv!$D$1:$D$1164,inv!$A$1:$A$1164,$B46,inv!$T$1:$T$1164,$A46,inv!$U$1:$U$1164,'DIAS DE INVENTARIO TAT'!H$1)</f>
        <v>0</v>
      </c>
      <c r="I46">
        <f>+SUMIFS(inv!$D$1:$D$1164,inv!$A$1:$A$1164,$B46,inv!$T$1:$T$1164,$A46,inv!$U$1:$U$1164,'DIAS DE INVENTARIO TAT'!I$1)</f>
        <v>0</v>
      </c>
      <c r="J46">
        <f>+SUMIFS(inv!$D$1:$D$1164,inv!$A$1:$A$1164,$B46,inv!$T$1:$T$1164,$A46,inv!$U$1:$U$1164,'DIAS DE INVENTARIO TAT'!J$1)</f>
        <v>0</v>
      </c>
      <c r="K46">
        <f>+SUMIFS(inv!$D$1:$D$1164,inv!$A$1:$A$1164,$B46,inv!$T$1:$T$1164,$A46,inv!$U$1:$U$1164,'DIAS DE INVENTARIO TAT'!K$1)</f>
        <v>0</v>
      </c>
      <c r="L46" s="6">
        <f>+SUMIFS(VENTAS!H:H,VENTAS!B:B,B46,VENTAS!G:G,A46)</f>
        <v>0</v>
      </c>
      <c r="M46" s="4">
        <f t="shared" si="1"/>
        <v>0</v>
      </c>
      <c r="N46" s="4">
        <f t="shared" si="4"/>
        <v>0</v>
      </c>
      <c r="O46" s="4">
        <f t="shared" si="5"/>
        <v>0</v>
      </c>
      <c r="P46" s="4">
        <f t="shared" si="6"/>
        <v>0</v>
      </c>
      <c r="Q46" s="6" t="e">
        <f>+SUMIFS(#REF!,#REF!,TablaINV[[#This Row],[GRUPO]],#REF!,TablaINV[[#This Row],[COD]])</f>
        <v>#REF!</v>
      </c>
      <c r="R46" s="19">
        <f t="shared" si="7"/>
        <v>0</v>
      </c>
      <c r="S46" s="4" t="str">
        <f>+VLOOKUP(A46,inv!T:X,5,0)</f>
        <v>OCCIDENTE</v>
      </c>
      <c r="T46" s="4" t="e">
        <f>+VLOOKUP(B:B,'DT HUEVO'!$A:$D,4,0)</f>
        <v>#N/A</v>
      </c>
      <c r="U46" s="4" t="e">
        <f>+VLOOKUP(TablaINV[[#This Row],[COD]],'DT HUEVO'!$A:$D,3,0)</f>
        <v>#N/A</v>
      </c>
    </row>
    <row r="47" spans="1:21">
      <c r="A47" t="s">
        <v>445</v>
      </c>
      <c r="B47">
        <v>10306</v>
      </c>
      <c r="C47" t="s">
        <v>226</v>
      </c>
      <c r="D47">
        <f>+SUMIFS(inv!D:D,inv!A:A,B47,inv!T:T,A47)</f>
        <v>0</v>
      </c>
      <c r="E47">
        <f>+SUMIFS(inv!$D$1:$D$1164,inv!$A$1:$A$1164,$B47,inv!$T$1:$T$1164,$A47,inv!$U$1:$U$1164,'DIAS DE INVENTARIO TAT'!E$1)</f>
        <v>0</v>
      </c>
      <c r="F47">
        <f>+SUMIFS(inv!$D$1:$D$1164,inv!$A$1:$A$1164,$B47,inv!$T$1:$T$1164,$A47,inv!$U$1:$U$1164,'DIAS DE INVENTARIO TAT'!F$1)</f>
        <v>0</v>
      </c>
      <c r="G47">
        <f>+SUMIFS(inv!$D$1:$D$1164,inv!$A$1:$A$1164,$B47,inv!$T$1:$T$1164,$A47,inv!$U$1:$U$1164,'DIAS DE INVENTARIO TAT'!G$1)</f>
        <v>0</v>
      </c>
      <c r="H47">
        <f>+SUMIFS(inv!$D$1:$D$1164,inv!$A$1:$A$1164,$B47,inv!$T$1:$T$1164,$A47,inv!$U$1:$U$1164,'DIAS DE INVENTARIO TAT'!H$1)</f>
        <v>0</v>
      </c>
      <c r="I47">
        <f>+SUMIFS(inv!$D$1:$D$1164,inv!$A$1:$A$1164,$B47,inv!$T$1:$T$1164,$A47,inv!$U$1:$U$1164,'DIAS DE INVENTARIO TAT'!I$1)</f>
        <v>0</v>
      </c>
      <c r="J47">
        <f>+SUMIFS(inv!$D$1:$D$1164,inv!$A$1:$A$1164,$B47,inv!$T$1:$T$1164,$A47,inv!$U$1:$U$1164,'DIAS DE INVENTARIO TAT'!J$1)</f>
        <v>0</v>
      </c>
      <c r="K47">
        <f>+SUMIFS(inv!$D$1:$D$1164,inv!$A$1:$A$1164,$B47,inv!$T$1:$T$1164,$A47,inv!$U$1:$U$1164,'DIAS DE INVENTARIO TAT'!K$1)</f>
        <v>0</v>
      </c>
      <c r="L47" s="6">
        <f>+SUMIFS(VENTAS!H:H,VENTAS!B:B,B47,VENTAS!G:G,A47)</f>
        <v>0</v>
      </c>
      <c r="M47" s="4">
        <f t="shared" si="1"/>
        <v>0</v>
      </c>
      <c r="N47" s="4">
        <f t="shared" si="4"/>
        <v>0</v>
      </c>
      <c r="O47" s="4">
        <f t="shared" si="5"/>
        <v>0</v>
      </c>
      <c r="P47" s="4">
        <f t="shared" si="6"/>
        <v>0</v>
      </c>
      <c r="Q47" s="6" t="e">
        <f>+SUMIFS(#REF!,#REF!,TablaINV[[#This Row],[GRUPO]],#REF!,TablaINV[[#This Row],[COD]])</f>
        <v>#REF!</v>
      </c>
      <c r="R47" s="19">
        <f t="shared" si="7"/>
        <v>0</v>
      </c>
      <c r="S47" s="4" t="str">
        <f>+VLOOKUP(A47,inv!T:X,5,0)</f>
        <v>OCCIDENTE</v>
      </c>
      <c r="T47" s="4" t="str">
        <f>+VLOOKUP(B:B,'DT HUEVO'!$A:$D,4,0)</f>
        <v>VERDE</v>
      </c>
      <c r="U47" s="4" t="str">
        <f>+VLOOKUP(TablaINV[[#This Row],[COD]],'DT HUEVO'!$A:$D,3,0)</f>
        <v>AA</v>
      </c>
    </row>
    <row r="48" spans="1:21">
      <c r="A48" t="s">
        <v>445</v>
      </c>
      <c r="B48">
        <v>10311</v>
      </c>
      <c r="C48" t="s">
        <v>467</v>
      </c>
      <c r="D48">
        <f>+SUMIFS(inv!D:D,inv!A:A,B48,inv!T:T,A48)</f>
        <v>0</v>
      </c>
      <c r="E48">
        <f>+SUMIFS(inv!$D$1:$D$1164,inv!$A$1:$A$1164,$B48,inv!$T$1:$T$1164,$A48,inv!$U$1:$U$1164,'DIAS DE INVENTARIO TAT'!E$1)</f>
        <v>0</v>
      </c>
      <c r="F48">
        <f>+SUMIFS(inv!$D$1:$D$1164,inv!$A$1:$A$1164,$B48,inv!$T$1:$T$1164,$A48,inv!$U$1:$U$1164,'DIAS DE INVENTARIO TAT'!F$1)</f>
        <v>0</v>
      </c>
      <c r="G48">
        <f>+SUMIFS(inv!$D$1:$D$1164,inv!$A$1:$A$1164,$B48,inv!$T$1:$T$1164,$A48,inv!$U$1:$U$1164,'DIAS DE INVENTARIO TAT'!G$1)</f>
        <v>0</v>
      </c>
      <c r="H48">
        <f>+SUMIFS(inv!$D$1:$D$1164,inv!$A$1:$A$1164,$B48,inv!$T$1:$T$1164,$A48,inv!$U$1:$U$1164,'DIAS DE INVENTARIO TAT'!H$1)</f>
        <v>0</v>
      </c>
      <c r="I48">
        <f>+SUMIFS(inv!$D$1:$D$1164,inv!$A$1:$A$1164,$B48,inv!$T$1:$T$1164,$A48,inv!$U$1:$U$1164,'DIAS DE INVENTARIO TAT'!I$1)</f>
        <v>0</v>
      </c>
      <c r="J48">
        <f>+SUMIFS(inv!$D$1:$D$1164,inv!$A$1:$A$1164,$B48,inv!$T$1:$T$1164,$A48,inv!$U$1:$U$1164,'DIAS DE INVENTARIO TAT'!J$1)</f>
        <v>0</v>
      </c>
      <c r="K48">
        <f>+SUMIFS(inv!$D$1:$D$1164,inv!$A$1:$A$1164,$B48,inv!$T$1:$T$1164,$A48,inv!$U$1:$U$1164,'DIAS DE INVENTARIO TAT'!K$1)</f>
        <v>0</v>
      </c>
      <c r="L48" s="6">
        <f>+SUMIFS(VENTAS!H:H,VENTAS!B:B,B48,VENTAS!G:G,A48)</f>
        <v>0</v>
      </c>
      <c r="M48" s="4">
        <f t="shared" si="1"/>
        <v>0</v>
      </c>
      <c r="N48" s="4">
        <f t="shared" si="4"/>
        <v>0</v>
      </c>
      <c r="O48" s="4">
        <f t="shared" si="5"/>
        <v>0</v>
      </c>
      <c r="P48" s="4">
        <f t="shared" si="6"/>
        <v>0</v>
      </c>
      <c r="Q48" s="6" t="e">
        <f>+SUMIFS(#REF!,#REF!,TablaINV[[#This Row],[GRUPO]],#REF!,TablaINV[[#This Row],[COD]])</f>
        <v>#REF!</v>
      </c>
      <c r="R48" s="19">
        <f t="shared" si="7"/>
        <v>0</v>
      </c>
      <c r="S48" s="4" t="str">
        <f>+VLOOKUP(A48,inv!T:X,5,0)</f>
        <v>OCCIDENTE</v>
      </c>
      <c r="T48" s="4" t="str">
        <f>+VLOOKUP(B:B,'DT HUEVO'!$A:$D,4,0)</f>
        <v>EMPACADOS</v>
      </c>
      <c r="U48" s="4" t="str">
        <f>+VLOOKUP(TablaINV[[#This Row],[COD]],'DT HUEVO'!$A:$D,3,0)</f>
        <v>AA</v>
      </c>
    </row>
    <row r="49" spans="1:21">
      <c r="A49" t="s">
        <v>445</v>
      </c>
      <c r="B49">
        <v>10472</v>
      </c>
      <c r="C49" t="s">
        <v>40</v>
      </c>
      <c r="D49">
        <f>+SUMIFS(inv!D:D,inv!A:A,B49,inv!T:T,A49)</f>
        <v>0</v>
      </c>
      <c r="E49">
        <f>+SUMIFS(inv!$D$1:$D$1164,inv!$A$1:$A$1164,$B49,inv!$T$1:$T$1164,$A49,inv!$U$1:$U$1164,'DIAS DE INVENTARIO TAT'!E$1)</f>
        <v>0</v>
      </c>
      <c r="F49">
        <f>+SUMIFS(inv!$D$1:$D$1164,inv!$A$1:$A$1164,$B49,inv!$T$1:$T$1164,$A49,inv!$U$1:$U$1164,'DIAS DE INVENTARIO TAT'!F$1)</f>
        <v>0</v>
      </c>
      <c r="G49">
        <f>+SUMIFS(inv!$D$1:$D$1164,inv!$A$1:$A$1164,$B49,inv!$T$1:$T$1164,$A49,inv!$U$1:$U$1164,'DIAS DE INVENTARIO TAT'!G$1)</f>
        <v>0</v>
      </c>
      <c r="H49">
        <f>+SUMIFS(inv!$D$1:$D$1164,inv!$A$1:$A$1164,$B49,inv!$T$1:$T$1164,$A49,inv!$U$1:$U$1164,'DIAS DE INVENTARIO TAT'!H$1)</f>
        <v>0</v>
      </c>
      <c r="I49">
        <f>+SUMIFS(inv!$D$1:$D$1164,inv!$A$1:$A$1164,$B49,inv!$T$1:$T$1164,$A49,inv!$U$1:$U$1164,'DIAS DE INVENTARIO TAT'!I$1)</f>
        <v>0</v>
      </c>
      <c r="J49">
        <f>+SUMIFS(inv!$D$1:$D$1164,inv!$A$1:$A$1164,$B49,inv!$T$1:$T$1164,$A49,inv!$U$1:$U$1164,'DIAS DE INVENTARIO TAT'!J$1)</f>
        <v>0</v>
      </c>
      <c r="K49">
        <f>+SUMIFS(inv!$D$1:$D$1164,inv!$A$1:$A$1164,$B49,inv!$T$1:$T$1164,$A49,inv!$U$1:$U$1164,'DIAS DE INVENTARIO TAT'!K$1)</f>
        <v>0</v>
      </c>
      <c r="L49" s="6">
        <f>+SUMIFS(VENTAS!H:H,VENTAS!B:B,B49,VENTAS!G:G,A49)</f>
        <v>0</v>
      </c>
      <c r="M49" s="4">
        <f t="shared" si="1"/>
        <v>0</v>
      </c>
      <c r="N49" s="4">
        <f t="shared" si="4"/>
        <v>0</v>
      </c>
      <c r="O49" s="4">
        <f t="shared" si="5"/>
        <v>0</v>
      </c>
      <c r="P49" s="4">
        <f t="shared" si="6"/>
        <v>0</v>
      </c>
      <c r="Q49" s="6" t="e">
        <f>+SUMIFS(#REF!,#REF!,TablaINV[[#This Row],[GRUPO]],#REF!,TablaINV[[#This Row],[COD]])</f>
        <v>#REF!</v>
      </c>
      <c r="R49" s="19">
        <f t="shared" si="7"/>
        <v>0</v>
      </c>
      <c r="S49" s="4" t="str">
        <f>+VLOOKUP(A49,inv!T:X,5,0)</f>
        <v>OCCIDENTE</v>
      </c>
      <c r="T49" s="4" t="str">
        <f>+VLOOKUP(B:B,'DT HUEVO'!$A:$D,4,0)</f>
        <v>EMPACADOS</v>
      </c>
      <c r="U49" s="4" t="str">
        <f>+VLOOKUP(TablaINV[[#This Row],[COD]],'DT HUEVO'!$A:$D,3,0)</f>
        <v>A</v>
      </c>
    </row>
    <row r="50" spans="1:21">
      <c r="A50" t="s">
        <v>445</v>
      </c>
      <c r="B50">
        <v>13359</v>
      </c>
      <c r="C50" t="s">
        <v>468</v>
      </c>
      <c r="D50">
        <f>+SUMIFS(inv!D:D,inv!A:A,B50,inv!T:T,A50)</f>
        <v>0</v>
      </c>
      <c r="E50">
        <f>+SUMIFS(inv!$D$1:$D$1164,inv!$A$1:$A$1164,$B50,inv!$T$1:$T$1164,$A50,inv!$U$1:$U$1164,'DIAS DE INVENTARIO TAT'!E$1)</f>
        <v>0</v>
      </c>
      <c r="F50">
        <f>+SUMIFS(inv!$D$1:$D$1164,inv!$A$1:$A$1164,$B50,inv!$T$1:$T$1164,$A50,inv!$U$1:$U$1164,'DIAS DE INVENTARIO TAT'!F$1)</f>
        <v>0</v>
      </c>
      <c r="G50">
        <f>+SUMIFS(inv!$D$1:$D$1164,inv!$A$1:$A$1164,$B50,inv!$T$1:$T$1164,$A50,inv!$U$1:$U$1164,'DIAS DE INVENTARIO TAT'!G$1)</f>
        <v>0</v>
      </c>
      <c r="H50">
        <f>+SUMIFS(inv!$D$1:$D$1164,inv!$A$1:$A$1164,$B50,inv!$T$1:$T$1164,$A50,inv!$U$1:$U$1164,'DIAS DE INVENTARIO TAT'!H$1)</f>
        <v>0</v>
      </c>
      <c r="I50">
        <f>+SUMIFS(inv!$D$1:$D$1164,inv!$A$1:$A$1164,$B50,inv!$T$1:$T$1164,$A50,inv!$U$1:$U$1164,'DIAS DE INVENTARIO TAT'!I$1)</f>
        <v>0</v>
      </c>
      <c r="J50">
        <f>+SUMIFS(inv!$D$1:$D$1164,inv!$A$1:$A$1164,$B50,inv!$T$1:$T$1164,$A50,inv!$U$1:$U$1164,'DIAS DE INVENTARIO TAT'!J$1)</f>
        <v>0</v>
      </c>
      <c r="K50">
        <f>+SUMIFS(inv!$D$1:$D$1164,inv!$A$1:$A$1164,$B50,inv!$T$1:$T$1164,$A50,inv!$U$1:$U$1164,'DIAS DE INVENTARIO TAT'!K$1)</f>
        <v>0</v>
      </c>
      <c r="L50" s="6">
        <f>+SUMIFS(VENTAS!H:H,VENTAS!B:B,B50,VENTAS!G:G,A50)</f>
        <v>0</v>
      </c>
      <c r="M50" s="4">
        <f t="shared" si="1"/>
        <v>0</v>
      </c>
      <c r="N50" s="4">
        <f t="shared" si="4"/>
        <v>0</v>
      </c>
      <c r="O50" s="4">
        <f t="shared" si="5"/>
        <v>0</v>
      </c>
      <c r="P50" s="4">
        <f t="shared" si="6"/>
        <v>0</v>
      </c>
      <c r="Q50" s="6" t="e">
        <f>+SUMIFS(#REF!,#REF!,TablaINV[[#This Row],[GRUPO]],#REF!,TablaINV[[#This Row],[COD]])</f>
        <v>#REF!</v>
      </c>
      <c r="R50" s="19">
        <f t="shared" si="7"/>
        <v>0</v>
      </c>
      <c r="S50" s="4" t="str">
        <f>+VLOOKUP(A50,inv!T:X,5,0)</f>
        <v>OCCIDENTE</v>
      </c>
      <c r="T50" s="4" t="str">
        <f>+VLOOKUP(B:B,'DT HUEVO'!$A:$D,4,0)</f>
        <v>EMPACADOS</v>
      </c>
      <c r="U50" s="4" t="str">
        <f>+VLOOKUP(TablaINV[[#This Row],[COD]],'DT HUEVO'!$A:$D,3,0)</f>
        <v>AA</v>
      </c>
    </row>
    <row r="51" spans="1:21">
      <c r="A51" t="s">
        <v>445</v>
      </c>
      <c r="B51">
        <v>13503</v>
      </c>
      <c r="C51" t="s">
        <v>470</v>
      </c>
      <c r="D51">
        <f>+SUMIFS(inv!D:D,inv!A:A,B51,inv!T:T,A51)</f>
        <v>0</v>
      </c>
      <c r="E51">
        <f>+SUMIFS(inv!$D$1:$D$1164,inv!$A$1:$A$1164,$B51,inv!$T$1:$T$1164,$A51,inv!$U$1:$U$1164,'DIAS DE INVENTARIO TAT'!E$1)</f>
        <v>0</v>
      </c>
      <c r="F51">
        <f>+SUMIFS(inv!$D$1:$D$1164,inv!$A$1:$A$1164,$B51,inv!$T$1:$T$1164,$A51,inv!$U$1:$U$1164,'DIAS DE INVENTARIO TAT'!F$1)</f>
        <v>0</v>
      </c>
      <c r="G51">
        <f>+SUMIFS(inv!$D$1:$D$1164,inv!$A$1:$A$1164,$B51,inv!$T$1:$T$1164,$A51,inv!$U$1:$U$1164,'DIAS DE INVENTARIO TAT'!G$1)</f>
        <v>0</v>
      </c>
      <c r="H51">
        <f>+SUMIFS(inv!$D$1:$D$1164,inv!$A$1:$A$1164,$B51,inv!$T$1:$T$1164,$A51,inv!$U$1:$U$1164,'DIAS DE INVENTARIO TAT'!H$1)</f>
        <v>0</v>
      </c>
      <c r="I51">
        <f>+SUMIFS(inv!$D$1:$D$1164,inv!$A$1:$A$1164,$B51,inv!$T$1:$T$1164,$A51,inv!$U$1:$U$1164,'DIAS DE INVENTARIO TAT'!I$1)</f>
        <v>0</v>
      </c>
      <c r="J51">
        <f>+SUMIFS(inv!$D$1:$D$1164,inv!$A$1:$A$1164,$B51,inv!$T$1:$T$1164,$A51,inv!$U$1:$U$1164,'DIAS DE INVENTARIO TAT'!J$1)</f>
        <v>0</v>
      </c>
      <c r="K51">
        <f>+SUMIFS(inv!$D$1:$D$1164,inv!$A$1:$A$1164,$B51,inv!$T$1:$T$1164,$A51,inv!$U$1:$U$1164,'DIAS DE INVENTARIO TAT'!K$1)</f>
        <v>0</v>
      </c>
      <c r="L51" s="6">
        <f>+SUMIFS(VENTAS!H:H,VENTAS!B:B,B51,VENTAS!G:G,A51)</f>
        <v>0</v>
      </c>
      <c r="M51" s="4">
        <f t="shared" si="1"/>
        <v>0</v>
      </c>
      <c r="N51" s="4">
        <f t="shared" si="4"/>
        <v>0</v>
      </c>
      <c r="O51" s="4">
        <f t="shared" si="5"/>
        <v>0</v>
      </c>
      <c r="P51" s="4">
        <f t="shared" si="6"/>
        <v>0</v>
      </c>
      <c r="Q51" s="6" t="e">
        <f>+SUMIFS(#REF!,#REF!,TablaINV[[#This Row],[GRUPO]],#REF!,TablaINV[[#This Row],[COD]])</f>
        <v>#REF!</v>
      </c>
      <c r="R51" s="19">
        <f t="shared" si="7"/>
        <v>0</v>
      </c>
      <c r="S51" s="4" t="str">
        <f>+VLOOKUP(A51,inv!T:X,5,0)</f>
        <v>OCCIDENTE</v>
      </c>
      <c r="T51" s="4" t="str">
        <f>+VLOOKUP(B:B,'DT HUEVO'!$A:$D,4,0)</f>
        <v>EMPACADOS</v>
      </c>
      <c r="U51" s="4" t="str">
        <f>+VLOOKUP(TablaINV[[#This Row],[COD]],'DT HUEVO'!$A:$D,3,0)</f>
        <v>B</v>
      </c>
    </row>
    <row r="52" spans="1:21">
      <c r="A52" t="s">
        <v>445</v>
      </c>
      <c r="B52">
        <v>13403</v>
      </c>
      <c r="C52" t="s">
        <v>428</v>
      </c>
      <c r="D52">
        <f>+SUMIFS(inv!D:D,inv!A:A,B52,inv!T:T,A52)</f>
        <v>0</v>
      </c>
      <c r="E52">
        <f>+SUMIFS(inv!$D$1:$D$1164,inv!$A$1:$A$1164,$B52,inv!$T$1:$T$1164,$A52,inv!$U$1:$U$1164,'DIAS DE INVENTARIO TAT'!E$1)</f>
        <v>0</v>
      </c>
      <c r="F52">
        <f>+SUMIFS(inv!$D$1:$D$1164,inv!$A$1:$A$1164,$B52,inv!$T$1:$T$1164,$A52,inv!$U$1:$U$1164,'DIAS DE INVENTARIO TAT'!F$1)</f>
        <v>0</v>
      </c>
      <c r="G52">
        <f>+SUMIFS(inv!$D$1:$D$1164,inv!$A$1:$A$1164,$B52,inv!$T$1:$T$1164,$A52,inv!$U$1:$U$1164,'DIAS DE INVENTARIO TAT'!G$1)</f>
        <v>0</v>
      </c>
      <c r="H52">
        <f>+SUMIFS(inv!$D$1:$D$1164,inv!$A$1:$A$1164,$B52,inv!$T$1:$T$1164,$A52,inv!$U$1:$U$1164,'DIAS DE INVENTARIO TAT'!H$1)</f>
        <v>0</v>
      </c>
      <c r="I52">
        <f>+SUMIFS(inv!$D$1:$D$1164,inv!$A$1:$A$1164,$B52,inv!$T$1:$T$1164,$A52,inv!$U$1:$U$1164,'DIAS DE INVENTARIO TAT'!I$1)</f>
        <v>0</v>
      </c>
      <c r="J52">
        <f>+SUMIFS(inv!$D$1:$D$1164,inv!$A$1:$A$1164,$B52,inv!$T$1:$T$1164,$A52,inv!$U$1:$U$1164,'DIAS DE INVENTARIO TAT'!J$1)</f>
        <v>0</v>
      </c>
      <c r="K52">
        <f>+SUMIFS(inv!$D$1:$D$1164,inv!$A$1:$A$1164,$B52,inv!$T$1:$T$1164,$A52,inv!$U$1:$U$1164,'DIAS DE INVENTARIO TAT'!K$1)</f>
        <v>0</v>
      </c>
      <c r="L52" s="6">
        <f>+SUMIFS(VENTAS!H:H,VENTAS!B:B,B52,VENTAS!G:G,A52)</f>
        <v>0</v>
      </c>
      <c r="M52" s="4">
        <f t="shared" si="1"/>
        <v>0</v>
      </c>
      <c r="N52" s="4">
        <f t="shared" si="4"/>
        <v>0</v>
      </c>
      <c r="O52" s="4">
        <f t="shared" si="5"/>
        <v>0</v>
      </c>
      <c r="P52" s="4">
        <f t="shared" si="6"/>
        <v>0</v>
      </c>
      <c r="Q52" s="6" t="e">
        <f>+SUMIFS(#REF!,#REF!,TablaINV[[#This Row],[GRUPO]],#REF!,TablaINV[[#This Row],[COD]])</f>
        <v>#REF!</v>
      </c>
      <c r="R52" s="19">
        <f t="shared" si="7"/>
        <v>0</v>
      </c>
      <c r="S52" s="4" t="str">
        <f>+VLOOKUP(A52,inv!T:X,5,0)</f>
        <v>OCCIDENTE</v>
      </c>
      <c r="T52" s="4" t="str">
        <f>+VLOOKUP(B:B,'DT HUEVO'!$A:$D,4,0)</f>
        <v>EMPACADOS</v>
      </c>
      <c r="U52" s="4" t="str">
        <f>+VLOOKUP(TablaINV[[#This Row],[COD]],'DT HUEVO'!$A:$D,3,0)</f>
        <v>A</v>
      </c>
    </row>
    <row r="53" spans="1:21">
      <c r="A53" t="s">
        <v>445</v>
      </c>
      <c r="B53">
        <v>10101</v>
      </c>
      <c r="C53" t="s">
        <v>536</v>
      </c>
      <c r="D53">
        <f>+SUMIFS(inv!D:D,inv!A:A,B53,inv!T:T,A53)</f>
        <v>0</v>
      </c>
      <c r="E53">
        <f>+SUMIFS(inv!$D$1:$D$1164,inv!$A$1:$A$1164,$B53,inv!$T$1:$T$1164,$A53,inv!$U$1:$U$1164,'DIAS DE INVENTARIO TAT'!E$1)</f>
        <v>0</v>
      </c>
      <c r="F53">
        <f>+SUMIFS(inv!$D$1:$D$1164,inv!$A$1:$A$1164,$B53,inv!$T$1:$T$1164,$A53,inv!$U$1:$U$1164,'DIAS DE INVENTARIO TAT'!F$1)</f>
        <v>0</v>
      </c>
      <c r="G53">
        <f>+SUMIFS(inv!$D$1:$D$1164,inv!$A$1:$A$1164,$B53,inv!$T$1:$T$1164,$A53,inv!$U$1:$U$1164,'DIAS DE INVENTARIO TAT'!G$1)</f>
        <v>0</v>
      </c>
      <c r="H53">
        <f>+SUMIFS(inv!$D$1:$D$1164,inv!$A$1:$A$1164,$B53,inv!$T$1:$T$1164,$A53,inv!$U$1:$U$1164,'DIAS DE INVENTARIO TAT'!H$1)</f>
        <v>0</v>
      </c>
      <c r="I53">
        <f>+SUMIFS(inv!$D$1:$D$1164,inv!$A$1:$A$1164,$B53,inv!$T$1:$T$1164,$A53,inv!$U$1:$U$1164,'DIAS DE INVENTARIO TAT'!I$1)</f>
        <v>0</v>
      </c>
      <c r="J53">
        <f>+SUMIFS(inv!$D$1:$D$1164,inv!$A$1:$A$1164,$B53,inv!$T$1:$T$1164,$A53,inv!$U$1:$U$1164,'DIAS DE INVENTARIO TAT'!J$1)</f>
        <v>0</v>
      </c>
      <c r="K53">
        <f>+SUMIFS(inv!$D$1:$D$1164,inv!$A$1:$A$1164,$B53,inv!$T$1:$T$1164,$A53,inv!$U$1:$U$1164,'DIAS DE INVENTARIO TAT'!K$1)</f>
        <v>0</v>
      </c>
      <c r="L53" s="6">
        <f>+SUMIFS(VENTAS!H:H,VENTAS!B:B,B53,VENTAS!G:G,A53)</f>
        <v>0</v>
      </c>
      <c r="M53" s="4">
        <f t="shared" si="1"/>
        <v>0</v>
      </c>
      <c r="N53" s="4">
        <f t="shared" si="4"/>
        <v>0</v>
      </c>
      <c r="O53" s="4">
        <f t="shared" si="5"/>
        <v>0</v>
      </c>
      <c r="P53" s="4">
        <f t="shared" si="6"/>
        <v>0</v>
      </c>
      <c r="Q53" s="6" t="e">
        <f>+SUMIFS(#REF!,#REF!,TablaINV[[#This Row],[GRUPO]],#REF!,TablaINV[[#This Row],[COD]])</f>
        <v>#REF!</v>
      </c>
      <c r="R53" s="19">
        <f t="shared" si="7"/>
        <v>0</v>
      </c>
      <c r="S53" s="4" t="str">
        <f>+VLOOKUP(A53,inv!T:X,5,0)</f>
        <v>OCCIDENTE</v>
      </c>
      <c r="T53" s="4" t="str">
        <f>+VLOOKUP(B:B,'DT HUEVO'!$A:$D,4,0)</f>
        <v>GRIS SUELTO</v>
      </c>
      <c r="U53" s="4" t="str">
        <f>+VLOOKUP(TablaINV[[#This Row],[COD]],'DT HUEVO'!$A:$D,3,0)</f>
        <v>YUMBO</v>
      </c>
    </row>
    <row r="54" spans="1:21">
      <c r="A54" t="s">
        <v>445</v>
      </c>
      <c r="B54">
        <v>10201</v>
      </c>
      <c r="C54" t="s">
        <v>27</v>
      </c>
      <c r="D54">
        <f>+SUMIFS(inv!D:D,inv!A:A,B54,inv!T:T,A54)</f>
        <v>0</v>
      </c>
      <c r="E54">
        <f>+SUMIFS(inv!$D$1:$D$1164,inv!$A$1:$A$1164,$B54,inv!$T$1:$T$1164,$A54,inv!$U$1:$U$1164,'DIAS DE INVENTARIO TAT'!E$1)</f>
        <v>0</v>
      </c>
      <c r="F54">
        <f>+SUMIFS(inv!$D$1:$D$1164,inv!$A$1:$A$1164,$B54,inv!$T$1:$T$1164,$A54,inv!$U$1:$U$1164,'DIAS DE INVENTARIO TAT'!F$1)</f>
        <v>0</v>
      </c>
      <c r="G54">
        <f>+SUMIFS(inv!$D$1:$D$1164,inv!$A$1:$A$1164,$B54,inv!$T$1:$T$1164,$A54,inv!$U$1:$U$1164,'DIAS DE INVENTARIO TAT'!G$1)</f>
        <v>0</v>
      </c>
      <c r="H54">
        <f>+SUMIFS(inv!$D$1:$D$1164,inv!$A$1:$A$1164,$B54,inv!$T$1:$T$1164,$A54,inv!$U$1:$U$1164,'DIAS DE INVENTARIO TAT'!H$1)</f>
        <v>0</v>
      </c>
      <c r="I54">
        <f>+SUMIFS(inv!$D$1:$D$1164,inv!$A$1:$A$1164,$B54,inv!$T$1:$T$1164,$A54,inv!$U$1:$U$1164,'DIAS DE INVENTARIO TAT'!I$1)</f>
        <v>0</v>
      </c>
      <c r="J54">
        <f>+SUMIFS(inv!$D$1:$D$1164,inv!$A$1:$A$1164,$B54,inv!$T$1:$T$1164,$A54,inv!$U$1:$U$1164,'DIAS DE INVENTARIO TAT'!J$1)</f>
        <v>0</v>
      </c>
      <c r="K54">
        <f>+SUMIFS(inv!$D$1:$D$1164,inv!$A$1:$A$1164,$B54,inv!$T$1:$T$1164,$A54,inv!$U$1:$U$1164,'DIAS DE INVENTARIO TAT'!K$1)</f>
        <v>0</v>
      </c>
      <c r="L54" s="6">
        <f>+SUMIFS(VENTAS!H:H,VENTAS!B:B,B54,VENTAS!G:G,A54)</f>
        <v>0</v>
      </c>
      <c r="M54" s="4">
        <f t="shared" si="1"/>
        <v>0</v>
      </c>
      <c r="N54" s="4">
        <f t="shared" si="4"/>
        <v>0</v>
      </c>
      <c r="O54" s="4">
        <f t="shared" si="5"/>
        <v>0</v>
      </c>
      <c r="P54" s="4">
        <f t="shared" si="6"/>
        <v>0</v>
      </c>
      <c r="Q54" s="6" t="e">
        <f>+SUMIFS(#REF!,#REF!,TablaINV[[#This Row],[GRUPO]],#REF!,TablaINV[[#This Row],[COD]])</f>
        <v>#REF!</v>
      </c>
      <c r="R54" s="19">
        <f t="shared" si="7"/>
        <v>0</v>
      </c>
      <c r="S54" s="4" t="str">
        <f>+VLOOKUP(A54,inv!T:X,5,0)</f>
        <v>OCCIDENTE</v>
      </c>
      <c r="T54" s="4" t="str">
        <f>+VLOOKUP(B:B,'DT HUEVO'!$A:$D,4,0)</f>
        <v>GRIS SUELTO</v>
      </c>
      <c r="U54" s="4" t="str">
        <f>+VLOOKUP(TablaINV[[#This Row],[COD]],'DT HUEVO'!$A:$D,3,0)</f>
        <v>AAA</v>
      </c>
    </row>
    <row r="55" spans="1:21">
      <c r="A55" t="s">
        <v>445</v>
      </c>
      <c r="B55">
        <v>73501</v>
      </c>
      <c r="C55" t="s">
        <v>425</v>
      </c>
      <c r="D55">
        <f>+SUMIFS(inv!D:D,inv!A:A,B55,inv!T:T,A55)</f>
        <v>0</v>
      </c>
      <c r="E55">
        <f>+SUMIFS(inv!$D$1:$D$1164,inv!$A$1:$A$1164,$B55,inv!$T$1:$T$1164,$A55,inv!$U$1:$U$1164,'DIAS DE INVENTARIO TAT'!E$1)</f>
        <v>0</v>
      </c>
      <c r="F55">
        <f>+SUMIFS(inv!$D$1:$D$1164,inv!$A$1:$A$1164,$B55,inv!$T$1:$T$1164,$A55,inv!$U$1:$U$1164,'DIAS DE INVENTARIO TAT'!F$1)</f>
        <v>0</v>
      </c>
      <c r="G55">
        <f>+SUMIFS(inv!$D$1:$D$1164,inv!$A$1:$A$1164,$B55,inv!$T$1:$T$1164,$A55,inv!$U$1:$U$1164,'DIAS DE INVENTARIO TAT'!G$1)</f>
        <v>0</v>
      </c>
      <c r="H55">
        <f>+SUMIFS(inv!$D$1:$D$1164,inv!$A$1:$A$1164,$B55,inv!$T$1:$T$1164,$A55,inv!$U$1:$U$1164,'DIAS DE INVENTARIO TAT'!H$1)</f>
        <v>0</v>
      </c>
      <c r="I55">
        <f>+SUMIFS(inv!$D$1:$D$1164,inv!$A$1:$A$1164,$B55,inv!$T$1:$T$1164,$A55,inv!$U$1:$U$1164,'DIAS DE INVENTARIO TAT'!I$1)</f>
        <v>0</v>
      </c>
      <c r="J55">
        <f>+SUMIFS(inv!$D$1:$D$1164,inv!$A$1:$A$1164,$B55,inv!$T$1:$T$1164,$A55,inv!$U$1:$U$1164,'DIAS DE INVENTARIO TAT'!J$1)</f>
        <v>0</v>
      </c>
      <c r="K55">
        <f>+SUMIFS(inv!$D$1:$D$1164,inv!$A$1:$A$1164,$B55,inv!$T$1:$T$1164,$A55,inv!$U$1:$U$1164,'DIAS DE INVENTARIO TAT'!K$1)</f>
        <v>0</v>
      </c>
      <c r="L55" s="6">
        <f>+SUMIFS(VENTAS!H:H,VENTAS!B:B,B55,VENTAS!G:G,A55)</f>
        <v>0</v>
      </c>
      <c r="M55" s="4">
        <f t="shared" si="1"/>
        <v>0</v>
      </c>
      <c r="N55" s="4">
        <f t="shared" si="4"/>
        <v>0</v>
      </c>
      <c r="O55" s="4">
        <f t="shared" si="5"/>
        <v>0</v>
      </c>
      <c r="P55" s="4">
        <f t="shared" si="6"/>
        <v>0</v>
      </c>
      <c r="Q55" s="6" t="e">
        <f>+SUMIFS(#REF!,#REF!,TablaINV[[#This Row],[GRUPO]],#REF!,TablaINV[[#This Row],[COD]])</f>
        <v>#REF!</v>
      </c>
      <c r="R55" s="19">
        <f t="shared" si="7"/>
        <v>0</v>
      </c>
      <c r="S55" s="4" t="str">
        <f>+VLOOKUP(A55,inv!T:X,5,0)</f>
        <v>OCCIDENTE</v>
      </c>
      <c r="T55" s="4" t="str">
        <f>+VLOOKUP(B:B,'DT HUEVO'!$A:$D,4,0)</f>
        <v>SEGUNDA</v>
      </c>
      <c r="U55" s="4" t="str">
        <f>+VLOOKUP(TablaINV[[#This Row],[COD]],'DT HUEVO'!$A:$D,3,0)</f>
        <v>SEGUNDA</v>
      </c>
    </row>
    <row r="56" spans="1:21">
      <c r="A56" t="s">
        <v>445</v>
      </c>
      <c r="B56">
        <v>76501</v>
      </c>
      <c r="C56" t="s">
        <v>589</v>
      </c>
      <c r="D56">
        <f>+SUMIFS(inv!D:D,inv!A:A,B56,inv!T:T,A56)</f>
        <v>0</v>
      </c>
      <c r="E56">
        <f>+SUMIFS(inv!$D$1:$D$1164,inv!$A$1:$A$1164,$B56,inv!$T$1:$T$1164,$A56,inv!$U$1:$U$1164,'DIAS DE INVENTARIO TAT'!E$1)</f>
        <v>0</v>
      </c>
      <c r="F56">
        <f>+SUMIFS(inv!$D$1:$D$1164,inv!$A$1:$A$1164,$B56,inv!$T$1:$T$1164,$A56,inv!$U$1:$U$1164,'DIAS DE INVENTARIO TAT'!F$1)</f>
        <v>0</v>
      </c>
      <c r="G56">
        <f>+SUMIFS(inv!$D$1:$D$1164,inv!$A$1:$A$1164,$B56,inv!$T$1:$T$1164,$A56,inv!$U$1:$U$1164,'DIAS DE INVENTARIO TAT'!G$1)</f>
        <v>0</v>
      </c>
      <c r="H56">
        <f>+SUMIFS(inv!$D$1:$D$1164,inv!$A$1:$A$1164,$B56,inv!$T$1:$T$1164,$A56,inv!$U$1:$U$1164,'DIAS DE INVENTARIO TAT'!H$1)</f>
        <v>0</v>
      </c>
      <c r="I56">
        <f>+SUMIFS(inv!$D$1:$D$1164,inv!$A$1:$A$1164,$B56,inv!$T$1:$T$1164,$A56,inv!$U$1:$U$1164,'DIAS DE INVENTARIO TAT'!I$1)</f>
        <v>0</v>
      </c>
      <c r="J56">
        <f>+SUMIFS(inv!$D$1:$D$1164,inv!$A$1:$A$1164,$B56,inv!$T$1:$T$1164,$A56,inv!$U$1:$U$1164,'DIAS DE INVENTARIO TAT'!J$1)</f>
        <v>0</v>
      </c>
      <c r="K56">
        <f>+SUMIFS(inv!$D$1:$D$1164,inv!$A$1:$A$1164,$B56,inv!$T$1:$T$1164,$A56,inv!$U$1:$U$1164,'DIAS DE INVENTARIO TAT'!K$1)</f>
        <v>0</v>
      </c>
      <c r="L56" s="6">
        <f>+SUMIFS(VENTAS!H:H,VENTAS!B:B,B56,VENTAS!G:G,A56)</f>
        <v>0</v>
      </c>
      <c r="M56" s="4">
        <f t="shared" si="1"/>
        <v>0</v>
      </c>
      <c r="N56" s="4">
        <f t="shared" si="4"/>
        <v>0</v>
      </c>
      <c r="O56" s="4">
        <f t="shared" si="5"/>
        <v>0</v>
      </c>
      <c r="P56" s="4">
        <f t="shared" si="6"/>
        <v>0</v>
      </c>
      <c r="Q56" s="6" t="e">
        <f>+SUMIFS(#REF!,#REF!,TablaINV[[#This Row],[GRUPO]],#REF!,TablaINV[[#This Row],[COD]])</f>
        <v>#REF!</v>
      </c>
      <c r="R56" s="19">
        <f t="shared" si="7"/>
        <v>0</v>
      </c>
      <c r="S56" s="4" t="str">
        <f>+VLOOKUP(A56,inv!T:X,5,0)</f>
        <v>OCCIDENTE</v>
      </c>
      <c r="T56" s="4" t="str">
        <f>+VLOOKUP(B:B,'DT HUEVO'!$A:$D,4,0)</f>
        <v>SEGUNDA</v>
      </c>
      <c r="U56" s="4" t="str">
        <f>+VLOOKUP(TablaINV[[#This Row],[COD]],'DT HUEVO'!$A:$D,3,0)</f>
        <v>SEGUNDA</v>
      </c>
    </row>
    <row r="57" spans="1:21">
      <c r="A57" t="s">
        <v>445</v>
      </c>
      <c r="B57">
        <v>76601</v>
      </c>
      <c r="C57" t="s">
        <v>590</v>
      </c>
      <c r="D57">
        <f>+SUMIFS(inv!D:D,inv!A:A,B57,inv!T:T,A57)</f>
        <v>0</v>
      </c>
      <c r="E57">
        <f>+SUMIFS(inv!$D$1:$D$1164,inv!$A$1:$A$1164,$B57,inv!$T$1:$T$1164,$A57,inv!$U$1:$U$1164,'DIAS DE INVENTARIO TAT'!E$1)</f>
        <v>0</v>
      </c>
      <c r="F57">
        <f>+SUMIFS(inv!$D$1:$D$1164,inv!$A$1:$A$1164,$B57,inv!$T$1:$T$1164,$A57,inv!$U$1:$U$1164,'DIAS DE INVENTARIO TAT'!F$1)</f>
        <v>0</v>
      </c>
      <c r="G57">
        <f>+SUMIFS(inv!$D$1:$D$1164,inv!$A$1:$A$1164,$B57,inv!$T$1:$T$1164,$A57,inv!$U$1:$U$1164,'DIAS DE INVENTARIO TAT'!G$1)</f>
        <v>0</v>
      </c>
      <c r="H57">
        <f>+SUMIFS(inv!$D$1:$D$1164,inv!$A$1:$A$1164,$B57,inv!$T$1:$T$1164,$A57,inv!$U$1:$U$1164,'DIAS DE INVENTARIO TAT'!H$1)</f>
        <v>0</v>
      </c>
      <c r="I57">
        <f>+SUMIFS(inv!$D$1:$D$1164,inv!$A$1:$A$1164,$B57,inv!$T$1:$T$1164,$A57,inv!$U$1:$U$1164,'DIAS DE INVENTARIO TAT'!I$1)</f>
        <v>0</v>
      </c>
      <c r="J57">
        <f>+SUMIFS(inv!$D$1:$D$1164,inv!$A$1:$A$1164,$B57,inv!$T$1:$T$1164,$A57,inv!$U$1:$U$1164,'DIAS DE INVENTARIO TAT'!J$1)</f>
        <v>0</v>
      </c>
      <c r="K57">
        <f>+SUMIFS(inv!$D$1:$D$1164,inv!$A$1:$A$1164,$B57,inv!$T$1:$T$1164,$A57,inv!$U$1:$U$1164,'DIAS DE INVENTARIO TAT'!K$1)</f>
        <v>0</v>
      </c>
      <c r="L57" s="6">
        <f>+SUMIFS(VENTAS!H:H,VENTAS!B:B,B57,VENTAS!G:G,A57)</f>
        <v>0</v>
      </c>
      <c r="M57" s="4">
        <f t="shared" si="1"/>
        <v>0</v>
      </c>
      <c r="N57" s="4">
        <f t="shared" si="4"/>
        <v>0</v>
      </c>
      <c r="O57" s="4">
        <f t="shared" si="5"/>
        <v>0</v>
      </c>
      <c r="P57" s="4">
        <f t="shared" si="6"/>
        <v>0</v>
      </c>
      <c r="Q57" s="6" t="e">
        <f>+SUMIFS(#REF!,#REF!,TablaINV[[#This Row],[GRUPO]],#REF!,TablaINV[[#This Row],[COD]])</f>
        <v>#REF!</v>
      </c>
      <c r="R57" s="19">
        <f t="shared" si="7"/>
        <v>0</v>
      </c>
      <c r="S57" s="4" t="str">
        <f>+VLOOKUP(A57,inv!T:X,5,0)</f>
        <v>OCCIDENTE</v>
      </c>
      <c r="T57" s="4" t="str">
        <f>+VLOOKUP(B:B,'DT HUEVO'!$A:$D,4,0)</f>
        <v>SEGUNDA</v>
      </c>
      <c r="U57" s="4" t="str">
        <f>+VLOOKUP(TablaINV[[#This Row],[COD]],'DT HUEVO'!$A:$D,3,0)</f>
        <v>SEGUNDA</v>
      </c>
    </row>
    <row r="58" spans="1:21">
      <c r="A58" t="s">
        <v>445</v>
      </c>
      <c r="B58">
        <v>76701</v>
      </c>
      <c r="C58" t="s">
        <v>588</v>
      </c>
      <c r="D58">
        <f>+SUMIFS(inv!D:D,inv!A:A,B58,inv!T:T,A58)</f>
        <v>0</v>
      </c>
      <c r="E58">
        <f>+SUMIFS(inv!$D$1:$D$1164,inv!$A$1:$A$1164,$B58,inv!$T$1:$T$1164,$A58,inv!$U$1:$U$1164,'DIAS DE INVENTARIO TAT'!E$1)</f>
        <v>0</v>
      </c>
      <c r="F58">
        <f>+SUMIFS(inv!$D$1:$D$1164,inv!$A$1:$A$1164,$B58,inv!$T$1:$T$1164,$A58,inv!$U$1:$U$1164,'DIAS DE INVENTARIO TAT'!F$1)</f>
        <v>0</v>
      </c>
      <c r="G58">
        <f>+SUMIFS(inv!$D$1:$D$1164,inv!$A$1:$A$1164,$B58,inv!$T$1:$T$1164,$A58,inv!$U$1:$U$1164,'DIAS DE INVENTARIO TAT'!G$1)</f>
        <v>0</v>
      </c>
      <c r="H58">
        <f>+SUMIFS(inv!$D$1:$D$1164,inv!$A$1:$A$1164,$B58,inv!$T$1:$T$1164,$A58,inv!$U$1:$U$1164,'DIAS DE INVENTARIO TAT'!H$1)</f>
        <v>0</v>
      </c>
      <c r="I58">
        <f>+SUMIFS(inv!$D$1:$D$1164,inv!$A$1:$A$1164,$B58,inv!$T$1:$T$1164,$A58,inv!$U$1:$U$1164,'DIAS DE INVENTARIO TAT'!I$1)</f>
        <v>0</v>
      </c>
      <c r="J58">
        <f>+SUMIFS(inv!$D$1:$D$1164,inv!$A$1:$A$1164,$B58,inv!$T$1:$T$1164,$A58,inv!$U$1:$U$1164,'DIAS DE INVENTARIO TAT'!J$1)</f>
        <v>0</v>
      </c>
      <c r="K58">
        <f>+SUMIFS(inv!$D$1:$D$1164,inv!$A$1:$A$1164,$B58,inv!$T$1:$T$1164,$A58,inv!$U$1:$U$1164,'DIAS DE INVENTARIO TAT'!K$1)</f>
        <v>0</v>
      </c>
      <c r="L58" s="6">
        <f>+SUMIFS(VENTAS!H:H,VENTAS!B:B,B58,VENTAS!G:G,A58)</f>
        <v>0</v>
      </c>
      <c r="M58" s="4">
        <f t="shared" si="1"/>
        <v>0</v>
      </c>
      <c r="N58" s="4">
        <f t="shared" si="4"/>
        <v>0</v>
      </c>
      <c r="O58" s="4">
        <f t="shared" si="5"/>
        <v>0</v>
      </c>
      <c r="P58" s="4">
        <f t="shared" si="6"/>
        <v>0</v>
      </c>
      <c r="Q58" s="6" t="e">
        <f>+SUMIFS(#REF!,#REF!,TablaINV[[#This Row],[GRUPO]],#REF!,TablaINV[[#This Row],[COD]])</f>
        <v>#REF!</v>
      </c>
      <c r="R58" s="19">
        <f t="shared" si="7"/>
        <v>0</v>
      </c>
      <c r="S58" s="4" t="str">
        <f>+VLOOKUP(A58,inv!T:X,5,0)</f>
        <v>OCCIDENTE</v>
      </c>
      <c r="T58" s="4" t="str">
        <f>+VLOOKUP(B:B,'DT HUEVO'!$A:$D,4,0)</f>
        <v>SEGUNDA</v>
      </c>
      <c r="U58" s="4" t="str">
        <f>+VLOOKUP(TablaINV[[#This Row],[COD]],'DT HUEVO'!$A:$D,3,0)</f>
        <v>SEGUNDA</v>
      </c>
    </row>
    <row r="59" spans="1:21">
      <c r="A59" t="s">
        <v>445</v>
      </c>
      <c r="B59">
        <v>77101</v>
      </c>
      <c r="C59" t="s">
        <v>567</v>
      </c>
      <c r="D59">
        <f>+SUMIFS(inv!D:D,inv!A:A,B59,inv!T:T,A59)</f>
        <v>0</v>
      </c>
      <c r="E59">
        <f>+SUMIFS(inv!$D$1:$D$1164,inv!$A$1:$A$1164,$B59,inv!$T$1:$T$1164,$A59,inv!$U$1:$U$1164,'DIAS DE INVENTARIO TAT'!E$1)</f>
        <v>0</v>
      </c>
      <c r="F59">
        <f>+SUMIFS(inv!$D$1:$D$1164,inv!$A$1:$A$1164,$B59,inv!$T$1:$T$1164,$A59,inv!$U$1:$U$1164,'DIAS DE INVENTARIO TAT'!F$1)</f>
        <v>0</v>
      </c>
      <c r="G59">
        <f>+SUMIFS(inv!$D$1:$D$1164,inv!$A$1:$A$1164,$B59,inv!$T$1:$T$1164,$A59,inv!$U$1:$U$1164,'DIAS DE INVENTARIO TAT'!G$1)</f>
        <v>0</v>
      </c>
      <c r="H59">
        <f>+SUMIFS(inv!$D$1:$D$1164,inv!$A$1:$A$1164,$B59,inv!$T$1:$T$1164,$A59,inv!$U$1:$U$1164,'DIAS DE INVENTARIO TAT'!H$1)</f>
        <v>0</v>
      </c>
      <c r="I59">
        <f>+SUMIFS(inv!$D$1:$D$1164,inv!$A$1:$A$1164,$B59,inv!$T$1:$T$1164,$A59,inv!$U$1:$U$1164,'DIAS DE INVENTARIO TAT'!I$1)</f>
        <v>0</v>
      </c>
      <c r="J59">
        <f>+SUMIFS(inv!$D$1:$D$1164,inv!$A$1:$A$1164,$B59,inv!$T$1:$T$1164,$A59,inv!$U$1:$U$1164,'DIAS DE INVENTARIO TAT'!J$1)</f>
        <v>0</v>
      </c>
      <c r="K59">
        <f>+SUMIFS(inv!$D$1:$D$1164,inv!$A$1:$A$1164,$B59,inv!$T$1:$T$1164,$A59,inv!$U$1:$U$1164,'DIAS DE INVENTARIO TAT'!K$1)</f>
        <v>0</v>
      </c>
      <c r="L59" s="6">
        <f>+SUMIFS(VENTAS!H:H,VENTAS!B:B,B59,VENTAS!G:G,A59)</f>
        <v>0</v>
      </c>
      <c r="M59" s="4">
        <f t="shared" si="1"/>
        <v>0</v>
      </c>
      <c r="N59" s="4">
        <f t="shared" si="4"/>
        <v>0</v>
      </c>
      <c r="O59" s="4">
        <f t="shared" si="5"/>
        <v>0</v>
      </c>
      <c r="P59" s="4">
        <f t="shared" si="6"/>
        <v>0</v>
      </c>
      <c r="Q59" s="6" t="e">
        <f>+SUMIFS(#REF!,#REF!,TablaINV[[#This Row],[GRUPO]],#REF!,TablaINV[[#This Row],[COD]])</f>
        <v>#REF!</v>
      </c>
      <c r="R59" s="19">
        <f t="shared" si="7"/>
        <v>0</v>
      </c>
      <c r="S59" s="4" t="str">
        <f>+VLOOKUP(A59,inv!T:X,5,0)</f>
        <v>OCCIDENTE</v>
      </c>
      <c r="T59" s="4" t="str">
        <f>+VLOOKUP(B:B,'DT HUEVO'!$A:$D,4,0)</f>
        <v>SEGUNDA</v>
      </c>
      <c r="U59" s="4" t="str">
        <f>+VLOOKUP(TablaINV[[#This Row],[COD]],'DT HUEVO'!$A:$D,3,0)</f>
        <v>SEGUNDA</v>
      </c>
    </row>
    <row r="60" spans="1:21">
      <c r="A60" t="s">
        <v>445</v>
      </c>
      <c r="B60">
        <v>78001</v>
      </c>
      <c r="C60" t="s">
        <v>571</v>
      </c>
      <c r="D60">
        <f>+SUMIFS(inv!D:D,inv!A:A,B60,inv!T:T,A60)</f>
        <v>0</v>
      </c>
      <c r="E60">
        <f>+SUMIFS(inv!$D$1:$D$1164,inv!$A$1:$A$1164,$B60,inv!$T$1:$T$1164,$A60,inv!$U$1:$U$1164,'DIAS DE INVENTARIO TAT'!E$1)</f>
        <v>0</v>
      </c>
      <c r="F60">
        <f>+SUMIFS(inv!$D$1:$D$1164,inv!$A$1:$A$1164,$B60,inv!$T$1:$T$1164,$A60,inv!$U$1:$U$1164,'DIAS DE INVENTARIO TAT'!F$1)</f>
        <v>0</v>
      </c>
      <c r="G60">
        <f>+SUMIFS(inv!$D$1:$D$1164,inv!$A$1:$A$1164,$B60,inv!$T$1:$T$1164,$A60,inv!$U$1:$U$1164,'DIAS DE INVENTARIO TAT'!G$1)</f>
        <v>0</v>
      </c>
      <c r="H60">
        <f>+SUMIFS(inv!$D$1:$D$1164,inv!$A$1:$A$1164,$B60,inv!$T$1:$T$1164,$A60,inv!$U$1:$U$1164,'DIAS DE INVENTARIO TAT'!H$1)</f>
        <v>0</v>
      </c>
      <c r="I60">
        <f>+SUMIFS(inv!$D$1:$D$1164,inv!$A$1:$A$1164,$B60,inv!$T$1:$T$1164,$A60,inv!$U$1:$U$1164,'DIAS DE INVENTARIO TAT'!I$1)</f>
        <v>0</v>
      </c>
      <c r="J60">
        <f>+SUMIFS(inv!$D$1:$D$1164,inv!$A$1:$A$1164,$B60,inv!$T$1:$T$1164,$A60,inv!$U$1:$U$1164,'DIAS DE INVENTARIO TAT'!J$1)</f>
        <v>0</v>
      </c>
      <c r="K60">
        <f>+SUMIFS(inv!$D$1:$D$1164,inv!$A$1:$A$1164,$B60,inv!$T$1:$T$1164,$A60,inv!$U$1:$U$1164,'DIAS DE INVENTARIO TAT'!K$1)</f>
        <v>0</v>
      </c>
      <c r="L60" s="6">
        <f>+SUMIFS(VENTAS!H:H,VENTAS!B:B,B60,VENTAS!G:G,A60)</f>
        <v>0</v>
      </c>
      <c r="M60" s="4">
        <f t="shared" si="1"/>
        <v>0</v>
      </c>
      <c r="N60" s="4">
        <f t="shared" si="4"/>
        <v>0</v>
      </c>
      <c r="O60" s="4">
        <f t="shared" si="5"/>
        <v>0</v>
      </c>
      <c r="P60" s="4">
        <f t="shared" si="6"/>
        <v>0</v>
      </c>
      <c r="Q60" s="6" t="e">
        <f>+SUMIFS(#REF!,#REF!,TablaINV[[#This Row],[GRUPO]],#REF!,TablaINV[[#This Row],[COD]])</f>
        <v>#REF!</v>
      </c>
      <c r="R60" s="19">
        <f t="shared" si="7"/>
        <v>0</v>
      </c>
      <c r="S60" s="4" t="str">
        <f>+VLOOKUP(A60,inv!T:X,5,0)</f>
        <v>OCCIDENTE</v>
      </c>
      <c r="T60" s="4" t="str">
        <f>+VLOOKUP(B:B,'DT HUEVO'!$A:$D,4,0)</f>
        <v>SEGUNDA</v>
      </c>
      <c r="U60" s="4" t="str">
        <f>+VLOOKUP(TablaINV[[#This Row],[COD]],'DT HUEVO'!$A:$D,3,0)</f>
        <v>SEGUNDA</v>
      </c>
    </row>
    <row r="61" spans="1:21">
      <c r="A61" t="s">
        <v>445</v>
      </c>
      <c r="B61">
        <v>10369</v>
      </c>
      <c r="C61" t="s">
        <v>61</v>
      </c>
      <c r="D61">
        <f>+SUMIFS(inv!D:D,inv!A:A,B61,inv!T:T,A61)</f>
        <v>0</v>
      </c>
      <c r="E61">
        <f>+SUMIFS(inv!$D$1:$D$1164,inv!$A$1:$A$1164,$B61,inv!$T$1:$T$1164,$A61,inv!$U$1:$U$1164,'DIAS DE INVENTARIO TAT'!E$1)</f>
        <v>0</v>
      </c>
      <c r="F61">
        <f>+SUMIFS(inv!$D$1:$D$1164,inv!$A$1:$A$1164,$B61,inv!$T$1:$T$1164,$A61,inv!$U$1:$U$1164,'DIAS DE INVENTARIO TAT'!F$1)</f>
        <v>0</v>
      </c>
      <c r="G61">
        <f>+SUMIFS(inv!$D$1:$D$1164,inv!$A$1:$A$1164,$B61,inv!$T$1:$T$1164,$A61,inv!$U$1:$U$1164,'DIAS DE INVENTARIO TAT'!G$1)</f>
        <v>0</v>
      </c>
      <c r="H61">
        <f>+SUMIFS(inv!$D$1:$D$1164,inv!$A$1:$A$1164,$B61,inv!$T$1:$T$1164,$A61,inv!$U$1:$U$1164,'DIAS DE INVENTARIO TAT'!H$1)</f>
        <v>0</v>
      </c>
      <c r="I61">
        <f>+SUMIFS(inv!$D$1:$D$1164,inv!$A$1:$A$1164,$B61,inv!$T$1:$T$1164,$A61,inv!$U$1:$U$1164,'DIAS DE INVENTARIO TAT'!I$1)</f>
        <v>0</v>
      </c>
      <c r="J61">
        <f>+SUMIFS(inv!$D$1:$D$1164,inv!$A$1:$A$1164,$B61,inv!$T$1:$T$1164,$A61,inv!$U$1:$U$1164,'DIAS DE INVENTARIO TAT'!J$1)</f>
        <v>0</v>
      </c>
      <c r="K61">
        <f>+SUMIFS(inv!$D$1:$D$1164,inv!$A$1:$A$1164,$B61,inv!$T$1:$T$1164,$A61,inv!$U$1:$U$1164,'DIAS DE INVENTARIO TAT'!K$1)</f>
        <v>0</v>
      </c>
      <c r="L61" s="6">
        <f>+SUMIFS(VENTAS!H:H,VENTAS!B:B,B61,VENTAS!G:G,A61)</f>
        <v>0</v>
      </c>
      <c r="M61" s="4">
        <f t="shared" si="1"/>
        <v>0</v>
      </c>
      <c r="N61" s="4">
        <f t="shared" si="4"/>
        <v>0</v>
      </c>
      <c r="O61" s="4">
        <f t="shared" si="5"/>
        <v>0</v>
      </c>
      <c r="P61" s="4">
        <f t="shared" si="6"/>
        <v>0</v>
      </c>
      <c r="Q61" s="6" t="e">
        <f>+SUMIFS(#REF!,#REF!,TablaINV[[#This Row],[GRUPO]],#REF!,TablaINV[[#This Row],[COD]])</f>
        <v>#REF!</v>
      </c>
      <c r="R61" s="19">
        <f t="shared" si="7"/>
        <v>0</v>
      </c>
      <c r="S61" s="4" t="str">
        <f>+VLOOKUP(A61,inv!T:X,5,0)</f>
        <v>OCCIDENTE</v>
      </c>
      <c r="T61" s="4" t="str">
        <f>+VLOOKUP(B:B,'DT HUEVO'!$A:$D,4,0)</f>
        <v>EMPACADOS</v>
      </c>
      <c r="U61" s="4" t="str">
        <f>+VLOOKUP(TablaINV[[#This Row],[COD]],'DT HUEVO'!$A:$D,3,0)</f>
        <v>AA</v>
      </c>
    </row>
    <row r="62" spans="1:21">
      <c r="A62" t="s">
        <v>445</v>
      </c>
      <c r="B62">
        <v>12270</v>
      </c>
      <c r="C62" t="s">
        <v>62</v>
      </c>
      <c r="D62">
        <f>+SUMIFS(inv!D:D,inv!A:A,B62,inv!T:T,A62)</f>
        <v>0</v>
      </c>
      <c r="E62">
        <f>+SUMIFS(inv!$D$1:$D$1164,inv!$A$1:$A$1164,$B62,inv!$T$1:$T$1164,$A62,inv!$U$1:$U$1164,'DIAS DE INVENTARIO TAT'!E$1)</f>
        <v>0</v>
      </c>
      <c r="F62">
        <f>+SUMIFS(inv!$D$1:$D$1164,inv!$A$1:$A$1164,$B62,inv!$T$1:$T$1164,$A62,inv!$U$1:$U$1164,'DIAS DE INVENTARIO TAT'!F$1)</f>
        <v>0</v>
      </c>
      <c r="G62">
        <f>+SUMIFS(inv!$D$1:$D$1164,inv!$A$1:$A$1164,$B62,inv!$T$1:$T$1164,$A62,inv!$U$1:$U$1164,'DIAS DE INVENTARIO TAT'!G$1)</f>
        <v>0</v>
      </c>
      <c r="H62">
        <f>+SUMIFS(inv!$D$1:$D$1164,inv!$A$1:$A$1164,$B62,inv!$T$1:$T$1164,$A62,inv!$U$1:$U$1164,'DIAS DE INVENTARIO TAT'!H$1)</f>
        <v>0</v>
      </c>
      <c r="I62">
        <f>+SUMIFS(inv!$D$1:$D$1164,inv!$A$1:$A$1164,$B62,inv!$T$1:$T$1164,$A62,inv!$U$1:$U$1164,'DIAS DE INVENTARIO TAT'!I$1)</f>
        <v>0</v>
      </c>
      <c r="J62">
        <f>+SUMIFS(inv!$D$1:$D$1164,inv!$A$1:$A$1164,$B62,inv!$T$1:$T$1164,$A62,inv!$U$1:$U$1164,'DIAS DE INVENTARIO TAT'!J$1)</f>
        <v>0</v>
      </c>
      <c r="K62">
        <f>+SUMIFS(inv!$D$1:$D$1164,inv!$A$1:$A$1164,$B62,inv!$T$1:$T$1164,$A62,inv!$U$1:$U$1164,'DIAS DE INVENTARIO TAT'!K$1)</f>
        <v>0</v>
      </c>
      <c r="L62" s="6">
        <f>+SUMIFS(VENTAS!H:H,VENTAS!B:B,B62,VENTAS!G:G,A62)</f>
        <v>0</v>
      </c>
      <c r="M62" s="4">
        <f t="shared" si="1"/>
        <v>0</v>
      </c>
      <c r="N62" s="4">
        <f t="shared" si="4"/>
        <v>0</v>
      </c>
      <c r="O62" s="4">
        <f t="shared" si="5"/>
        <v>0</v>
      </c>
      <c r="P62" s="4">
        <f t="shared" si="6"/>
        <v>0</v>
      </c>
      <c r="Q62" s="6" t="e">
        <f>+SUMIFS(#REF!,#REF!,TablaINV[[#This Row],[GRUPO]],#REF!,TablaINV[[#This Row],[COD]])</f>
        <v>#REF!</v>
      </c>
      <c r="R62" s="19">
        <f t="shared" si="7"/>
        <v>0</v>
      </c>
      <c r="S62" s="4" t="str">
        <f>+VLOOKUP(A62,inv!T:X,5,0)</f>
        <v>OCCIDENTE</v>
      </c>
      <c r="T62" s="4" t="str">
        <f>+VLOOKUP(B:B,'DT HUEVO'!$A:$D,4,0)</f>
        <v>EMPACADOS</v>
      </c>
      <c r="U62" s="4" t="str">
        <f>+VLOOKUP(TablaINV[[#This Row],[COD]],'DT HUEVO'!$A:$D,3,0)</f>
        <v>AAA</v>
      </c>
    </row>
    <row r="63" spans="1:21">
      <c r="A63" t="s">
        <v>445</v>
      </c>
      <c r="B63">
        <v>12480</v>
      </c>
      <c r="C63" t="s">
        <v>67</v>
      </c>
      <c r="D63">
        <f>+SUMIFS(inv!D:D,inv!A:A,B63,inv!T:T,A63)</f>
        <v>0</v>
      </c>
      <c r="E63">
        <f>+SUMIFS(inv!$D$1:$D$1164,inv!$A$1:$A$1164,$B63,inv!$T$1:$T$1164,$A63,inv!$U$1:$U$1164,'DIAS DE INVENTARIO TAT'!E$1)</f>
        <v>0</v>
      </c>
      <c r="F63">
        <f>+SUMIFS(inv!$D$1:$D$1164,inv!$A$1:$A$1164,$B63,inv!$T$1:$T$1164,$A63,inv!$U$1:$U$1164,'DIAS DE INVENTARIO TAT'!F$1)</f>
        <v>0</v>
      </c>
      <c r="G63">
        <f>+SUMIFS(inv!$D$1:$D$1164,inv!$A$1:$A$1164,$B63,inv!$T$1:$T$1164,$A63,inv!$U$1:$U$1164,'DIAS DE INVENTARIO TAT'!G$1)</f>
        <v>0</v>
      </c>
      <c r="H63">
        <f>+SUMIFS(inv!$D$1:$D$1164,inv!$A$1:$A$1164,$B63,inv!$T$1:$T$1164,$A63,inv!$U$1:$U$1164,'DIAS DE INVENTARIO TAT'!H$1)</f>
        <v>0</v>
      </c>
      <c r="I63">
        <f>+SUMIFS(inv!$D$1:$D$1164,inv!$A$1:$A$1164,$B63,inv!$T$1:$T$1164,$A63,inv!$U$1:$U$1164,'DIAS DE INVENTARIO TAT'!I$1)</f>
        <v>0</v>
      </c>
      <c r="J63">
        <f>+SUMIFS(inv!$D$1:$D$1164,inv!$A$1:$A$1164,$B63,inv!$T$1:$T$1164,$A63,inv!$U$1:$U$1164,'DIAS DE INVENTARIO TAT'!J$1)</f>
        <v>0</v>
      </c>
      <c r="K63">
        <f>+SUMIFS(inv!$D$1:$D$1164,inv!$A$1:$A$1164,$B63,inv!$T$1:$T$1164,$A63,inv!$U$1:$U$1164,'DIAS DE INVENTARIO TAT'!K$1)</f>
        <v>0</v>
      </c>
      <c r="L63" s="6">
        <f>+SUMIFS(VENTAS!H:H,VENTAS!B:B,B63,VENTAS!G:G,A63)</f>
        <v>0</v>
      </c>
      <c r="M63" s="4">
        <f t="shared" si="1"/>
        <v>0</v>
      </c>
      <c r="N63" s="4">
        <f t="shared" si="4"/>
        <v>0</v>
      </c>
      <c r="O63" s="4">
        <f t="shared" si="5"/>
        <v>0</v>
      </c>
      <c r="P63" s="4">
        <f t="shared" si="6"/>
        <v>0</v>
      </c>
      <c r="Q63" s="6" t="e">
        <f>+SUMIFS(#REF!,#REF!,TablaINV[[#This Row],[GRUPO]],#REF!,TablaINV[[#This Row],[COD]])</f>
        <v>#REF!</v>
      </c>
      <c r="R63" s="19">
        <f t="shared" si="7"/>
        <v>0</v>
      </c>
      <c r="S63" s="4" t="str">
        <f>+VLOOKUP(A63,inv!T:X,5,0)</f>
        <v>OCCIDENTE</v>
      </c>
      <c r="T63" s="4" t="e">
        <f>+VLOOKUP(B:B,'DT HUEVO'!$A:$D,4,0)</f>
        <v>#N/A</v>
      </c>
      <c r="U63" s="4" t="e">
        <f>+VLOOKUP(TablaINV[[#This Row],[COD]],'DT HUEVO'!$A:$D,3,0)</f>
        <v>#N/A</v>
      </c>
    </row>
    <row r="64" spans="1:21">
      <c r="A64" t="s">
        <v>445</v>
      </c>
      <c r="B64">
        <v>14459</v>
      </c>
      <c r="C64" t="s">
        <v>68</v>
      </c>
      <c r="D64">
        <f>+SUMIFS(inv!D:D,inv!A:A,B64,inv!T:T,A64)</f>
        <v>0</v>
      </c>
      <c r="E64">
        <f>+SUMIFS(inv!$D$1:$D$1164,inv!$A$1:$A$1164,$B64,inv!$T$1:$T$1164,$A64,inv!$U$1:$U$1164,'DIAS DE INVENTARIO TAT'!E$1)</f>
        <v>0</v>
      </c>
      <c r="F64">
        <f>+SUMIFS(inv!$D$1:$D$1164,inv!$A$1:$A$1164,$B64,inv!$T$1:$T$1164,$A64,inv!$U$1:$U$1164,'DIAS DE INVENTARIO TAT'!F$1)</f>
        <v>0</v>
      </c>
      <c r="G64">
        <f>+SUMIFS(inv!$D$1:$D$1164,inv!$A$1:$A$1164,$B64,inv!$T$1:$T$1164,$A64,inv!$U$1:$U$1164,'DIAS DE INVENTARIO TAT'!G$1)</f>
        <v>0</v>
      </c>
      <c r="H64">
        <f>+SUMIFS(inv!$D$1:$D$1164,inv!$A$1:$A$1164,$B64,inv!$T$1:$T$1164,$A64,inv!$U$1:$U$1164,'DIAS DE INVENTARIO TAT'!H$1)</f>
        <v>0</v>
      </c>
      <c r="I64">
        <f>+SUMIFS(inv!$D$1:$D$1164,inv!$A$1:$A$1164,$B64,inv!$T$1:$T$1164,$A64,inv!$U$1:$U$1164,'DIAS DE INVENTARIO TAT'!I$1)</f>
        <v>0</v>
      </c>
      <c r="J64">
        <f>+SUMIFS(inv!$D$1:$D$1164,inv!$A$1:$A$1164,$B64,inv!$T$1:$T$1164,$A64,inv!$U$1:$U$1164,'DIAS DE INVENTARIO TAT'!J$1)</f>
        <v>0</v>
      </c>
      <c r="K64">
        <f>+SUMIFS(inv!$D$1:$D$1164,inv!$A$1:$A$1164,$B64,inv!$T$1:$T$1164,$A64,inv!$U$1:$U$1164,'DIAS DE INVENTARIO TAT'!K$1)</f>
        <v>0</v>
      </c>
      <c r="L64" s="6">
        <f>+SUMIFS(VENTAS!H:H,VENTAS!B:B,B64,VENTAS!G:G,A64)</f>
        <v>0</v>
      </c>
      <c r="M64" s="4">
        <f t="shared" si="1"/>
        <v>0</v>
      </c>
      <c r="N64" s="4">
        <f t="shared" si="4"/>
        <v>0</v>
      </c>
      <c r="O64" s="4">
        <f t="shared" si="5"/>
        <v>0</v>
      </c>
      <c r="P64" s="4">
        <f t="shared" si="6"/>
        <v>0</v>
      </c>
      <c r="Q64" s="6" t="e">
        <f>+SUMIFS(#REF!,#REF!,TablaINV[[#This Row],[GRUPO]],#REF!,TablaINV[[#This Row],[COD]])</f>
        <v>#REF!</v>
      </c>
      <c r="R64" s="19">
        <f t="shared" si="7"/>
        <v>0</v>
      </c>
      <c r="S64" s="4" t="str">
        <f>+VLOOKUP(A64,inv!T:X,5,0)</f>
        <v>OCCIDENTE</v>
      </c>
      <c r="T64" s="4" t="str">
        <f>+VLOOKUP(B:B,'DT HUEVO'!$A:$D,4,0)</f>
        <v>EMPACADOS</v>
      </c>
      <c r="U64" s="4" t="str">
        <f>+VLOOKUP(TablaINV[[#This Row],[COD]],'DT HUEVO'!$A:$D,3,0)</f>
        <v>A</v>
      </c>
    </row>
    <row r="65" spans="1:21">
      <c r="A65" t="s">
        <v>445</v>
      </c>
      <c r="B65">
        <v>14311</v>
      </c>
      <c r="C65" t="s">
        <v>45</v>
      </c>
      <c r="D65">
        <f>+SUMIFS(inv!D:D,inv!A:A,B65,inv!T:T,A65)</f>
        <v>0</v>
      </c>
      <c r="E65">
        <f>+SUMIFS(inv!$D$1:$D$1164,inv!$A$1:$A$1164,$B65,inv!$T$1:$T$1164,$A65,inv!$U$1:$U$1164,'DIAS DE INVENTARIO TAT'!E$1)</f>
        <v>0</v>
      </c>
      <c r="F65">
        <f>+SUMIFS(inv!$D$1:$D$1164,inv!$A$1:$A$1164,$B65,inv!$T$1:$T$1164,$A65,inv!$U$1:$U$1164,'DIAS DE INVENTARIO TAT'!F$1)</f>
        <v>0</v>
      </c>
      <c r="G65">
        <f>+SUMIFS(inv!$D$1:$D$1164,inv!$A$1:$A$1164,$B65,inv!$T$1:$T$1164,$A65,inv!$U$1:$U$1164,'DIAS DE INVENTARIO TAT'!G$1)</f>
        <v>0</v>
      </c>
      <c r="H65">
        <f>+SUMIFS(inv!$D$1:$D$1164,inv!$A$1:$A$1164,$B65,inv!$T$1:$T$1164,$A65,inv!$U$1:$U$1164,'DIAS DE INVENTARIO TAT'!H$1)</f>
        <v>0</v>
      </c>
      <c r="I65">
        <f>+SUMIFS(inv!$D$1:$D$1164,inv!$A$1:$A$1164,$B65,inv!$T$1:$T$1164,$A65,inv!$U$1:$U$1164,'DIAS DE INVENTARIO TAT'!I$1)</f>
        <v>0</v>
      </c>
      <c r="J65">
        <f>+SUMIFS(inv!$D$1:$D$1164,inv!$A$1:$A$1164,$B65,inv!$T$1:$T$1164,$A65,inv!$U$1:$U$1164,'DIAS DE INVENTARIO TAT'!J$1)</f>
        <v>0</v>
      </c>
      <c r="K65">
        <f>+SUMIFS(inv!$D$1:$D$1164,inv!$A$1:$A$1164,$B65,inv!$T$1:$T$1164,$A65,inv!$U$1:$U$1164,'DIAS DE INVENTARIO TAT'!K$1)</f>
        <v>0</v>
      </c>
      <c r="L65" s="6">
        <f>+SUMIFS(VENTAS!H:H,VENTAS!B:B,B65,VENTAS!G:G,A65)</f>
        <v>0</v>
      </c>
      <c r="M65" s="4">
        <f t="shared" si="1"/>
        <v>0</v>
      </c>
      <c r="N65" s="4">
        <f t="shared" si="4"/>
        <v>0</v>
      </c>
      <c r="O65" s="4">
        <f t="shared" si="5"/>
        <v>0</v>
      </c>
      <c r="P65" s="4">
        <f t="shared" si="6"/>
        <v>0</v>
      </c>
      <c r="Q65" s="6" t="e">
        <f>+SUMIFS(#REF!,#REF!,TablaINV[[#This Row],[GRUPO]],#REF!,TablaINV[[#This Row],[COD]])</f>
        <v>#REF!</v>
      </c>
      <c r="R65" s="19">
        <f t="shared" si="7"/>
        <v>0</v>
      </c>
      <c r="S65" s="4" t="str">
        <f>+VLOOKUP(A65,inv!T:X,5,0)</f>
        <v>OCCIDENTE</v>
      </c>
      <c r="T65" s="4" t="str">
        <f>+VLOOKUP(B:B,'DT HUEVO'!$A:$D,4,0)</f>
        <v>EMPACADOS</v>
      </c>
      <c r="U65" s="4" t="str">
        <f>+VLOOKUP(TablaINV[[#This Row],[COD]],'DT HUEVO'!$A:$D,3,0)</f>
        <v>AA</v>
      </c>
    </row>
    <row r="66" spans="1:21">
      <c r="A66" t="s">
        <v>445</v>
      </c>
      <c r="B66">
        <v>10410</v>
      </c>
      <c r="C66" t="s">
        <v>452</v>
      </c>
      <c r="D66">
        <f>+SUMIFS(inv!D:D,inv!A:A,B66,inv!T:T,A66)</f>
        <v>0</v>
      </c>
      <c r="E66">
        <f>+SUMIFS(inv!$D$1:$D$1164,inv!$A$1:$A$1164,$B66,inv!$T$1:$T$1164,$A66,inv!$U$1:$U$1164,'DIAS DE INVENTARIO TAT'!E$1)</f>
        <v>0</v>
      </c>
      <c r="F66">
        <f>+SUMIFS(inv!$D$1:$D$1164,inv!$A$1:$A$1164,$B66,inv!$T$1:$T$1164,$A66,inv!$U$1:$U$1164,'DIAS DE INVENTARIO TAT'!F$1)</f>
        <v>0</v>
      </c>
      <c r="G66">
        <f>+SUMIFS(inv!$D$1:$D$1164,inv!$A$1:$A$1164,$B66,inv!$T$1:$T$1164,$A66,inv!$U$1:$U$1164,'DIAS DE INVENTARIO TAT'!G$1)</f>
        <v>0</v>
      </c>
      <c r="H66">
        <f>+SUMIFS(inv!$D$1:$D$1164,inv!$A$1:$A$1164,$B66,inv!$T$1:$T$1164,$A66,inv!$U$1:$U$1164,'DIAS DE INVENTARIO TAT'!H$1)</f>
        <v>0</v>
      </c>
      <c r="I66">
        <f>+SUMIFS(inv!$D$1:$D$1164,inv!$A$1:$A$1164,$B66,inv!$T$1:$T$1164,$A66,inv!$U$1:$U$1164,'DIAS DE INVENTARIO TAT'!I$1)</f>
        <v>0</v>
      </c>
      <c r="J66">
        <f>+SUMIFS(inv!$D$1:$D$1164,inv!$A$1:$A$1164,$B66,inv!$T$1:$T$1164,$A66,inv!$U$1:$U$1164,'DIAS DE INVENTARIO TAT'!J$1)</f>
        <v>0</v>
      </c>
      <c r="K66">
        <f>+SUMIFS(inv!$D$1:$D$1164,inv!$A$1:$A$1164,$B66,inv!$T$1:$T$1164,$A66,inv!$U$1:$U$1164,'DIAS DE INVENTARIO TAT'!K$1)</f>
        <v>0</v>
      </c>
      <c r="L66" s="6">
        <f>+SUMIFS(VENTAS!H:H,VENTAS!B:B,B66,VENTAS!G:G,A66)</f>
        <v>0</v>
      </c>
      <c r="M66" s="4">
        <f t="shared" si="1"/>
        <v>0</v>
      </c>
      <c r="N66" s="4">
        <f t="shared" si="4"/>
        <v>0</v>
      </c>
      <c r="O66" s="4">
        <f t="shared" si="5"/>
        <v>0</v>
      </c>
      <c r="P66" s="4">
        <f t="shared" si="6"/>
        <v>0</v>
      </c>
      <c r="Q66" s="6" t="e">
        <f>+SUMIFS(#REF!,#REF!,TablaINV[[#This Row],[GRUPO]],#REF!,TablaINV[[#This Row],[COD]])</f>
        <v>#REF!</v>
      </c>
      <c r="R66" s="19">
        <f t="shared" si="7"/>
        <v>0</v>
      </c>
      <c r="S66" s="4" t="str">
        <f>+VLOOKUP(A66,inv!T:X,5,0)</f>
        <v>OCCIDENTE</v>
      </c>
      <c r="T66" s="4" t="str">
        <f>+VLOOKUP(B:B,'DT HUEVO'!$A:$D,4,0)</f>
        <v>EMPACADOS</v>
      </c>
      <c r="U66" s="4" t="str">
        <f>+VLOOKUP(TablaINV[[#This Row],[COD]],'DT HUEVO'!$A:$D,3,0)</f>
        <v>A</v>
      </c>
    </row>
    <row r="67" spans="1:21">
      <c r="A67" t="s">
        <v>445</v>
      </c>
      <c r="B67">
        <v>10268</v>
      </c>
      <c r="C67" t="s">
        <v>427</v>
      </c>
      <c r="D67">
        <f>+SUMIFS(inv!D:D,inv!A:A,B67,inv!T:T,A67)</f>
        <v>0</v>
      </c>
      <c r="E67">
        <f>+SUMIFS(inv!$D$1:$D$1164,inv!$A$1:$A$1164,$B67,inv!$T$1:$T$1164,$A67,inv!$U$1:$U$1164,'DIAS DE INVENTARIO TAT'!E$1)</f>
        <v>0</v>
      </c>
      <c r="F67">
        <f>+SUMIFS(inv!$D$1:$D$1164,inv!$A$1:$A$1164,$B67,inv!$T$1:$T$1164,$A67,inv!$U$1:$U$1164,'DIAS DE INVENTARIO TAT'!F$1)</f>
        <v>0</v>
      </c>
      <c r="G67">
        <f>+SUMIFS(inv!$D$1:$D$1164,inv!$A$1:$A$1164,$B67,inv!$T$1:$T$1164,$A67,inv!$U$1:$U$1164,'DIAS DE INVENTARIO TAT'!G$1)</f>
        <v>0</v>
      </c>
      <c r="H67">
        <f>+SUMIFS(inv!$D$1:$D$1164,inv!$A$1:$A$1164,$B67,inv!$T$1:$T$1164,$A67,inv!$U$1:$U$1164,'DIAS DE INVENTARIO TAT'!H$1)</f>
        <v>0</v>
      </c>
      <c r="I67">
        <f>+SUMIFS(inv!$D$1:$D$1164,inv!$A$1:$A$1164,$B67,inv!$T$1:$T$1164,$A67,inv!$U$1:$U$1164,'DIAS DE INVENTARIO TAT'!I$1)</f>
        <v>0</v>
      </c>
      <c r="J67">
        <f>+SUMIFS(inv!$D$1:$D$1164,inv!$A$1:$A$1164,$B67,inv!$T$1:$T$1164,$A67,inv!$U$1:$U$1164,'DIAS DE INVENTARIO TAT'!J$1)</f>
        <v>0</v>
      </c>
      <c r="K67">
        <f>+SUMIFS(inv!$D$1:$D$1164,inv!$A$1:$A$1164,$B67,inv!$T$1:$T$1164,$A67,inv!$U$1:$U$1164,'DIAS DE INVENTARIO TAT'!K$1)</f>
        <v>0</v>
      </c>
      <c r="L67" s="6">
        <f>+SUMIFS(VENTAS!H:H,VENTAS!B:B,B67,VENTAS!G:G,A67)</f>
        <v>0</v>
      </c>
      <c r="M67" s="4">
        <f t="shared" si="1"/>
        <v>0</v>
      </c>
      <c r="N67" s="4">
        <f t="shared" si="4"/>
        <v>0</v>
      </c>
      <c r="O67" s="4">
        <f t="shared" si="5"/>
        <v>0</v>
      </c>
      <c r="P67" s="4">
        <f t="shared" si="6"/>
        <v>0</v>
      </c>
      <c r="Q67" s="6" t="e">
        <f>+SUMIFS(#REF!,#REF!,TablaINV[[#This Row],[GRUPO]],#REF!,TablaINV[[#This Row],[COD]])</f>
        <v>#REF!</v>
      </c>
      <c r="R67" s="19">
        <f t="shared" si="7"/>
        <v>0</v>
      </c>
      <c r="S67" s="4" t="str">
        <f>+VLOOKUP(A67,inv!T:X,5,0)</f>
        <v>OCCIDENTE</v>
      </c>
      <c r="T67" s="4" t="str">
        <f>+VLOOKUP(B:B,'DT HUEVO'!$A:$D,4,0)</f>
        <v>EMPACADOS</v>
      </c>
      <c r="U67" s="4" t="str">
        <f>+VLOOKUP(TablaINV[[#This Row],[COD]],'DT HUEVO'!$A:$D,3,0)</f>
        <v>AAA</v>
      </c>
    </row>
    <row r="68" spans="1:21">
      <c r="A68" t="s">
        <v>445</v>
      </c>
      <c r="B68">
        <v>14348</v>
      </c>
      <c r="C68" t="s">
        <v>46</v>
      </c>
      <c r="D68">
        <f>+SUMIFS(inv!D:D,inv!A:A,B68,inv!T:T,A68)</f>
        <v>0</v>
      </c>
      <c r="E68">
        <f>+SUMIFS(inv!$D$1:$D$1164,inv!$A$1:$A$1164,$B68,inv!$T$1:$T$1164,$A68,inv!$U$1:$U$1164,'DIAS DE INVENTARIO TAT'!E$1)</f>
        <v>0</v>
      </c>
      <c r="F68">
        <f>+SUMIFS(inv!$D$1:$D$1164,inv!$A$1:$A$1164,$B68,inv!$T$1:$T$1164,$A68,inv!$U$1:$U$1164,'DIAS DE INVENTARIO TAT'!F$1)</f>
        <v>0</v>
      </c>
      <c r="G68">
        <f>+SUMIFS(inv!$D$1:$D$1164,inv!$A$1:$A$1164,$B68,inv!$T$1:$T$1164,$A68,inv!$U$1:$U$1164,'DIAS DE INVENTARIO TAT'!G$1)</f>
        <v>0</v>
      </c>
      <c r="H68">
        <f>+SUMIFS(inv!$D$1:$D$1164,inv!$A$1:$A$1164,$B68,inv!$T$1:$T$1164,$A68,inv!$U$1:$U$1164,'DIAS DE INVENTARIO TAT'!H$1)</f>
        <v>0</v>
      </c>
      <c r="I68">
        <f>+SUMIFS(inv!$D$1:$D$1164,inv!$A$1:$A$1164,$B68,inv!$T$1:$T$1164,$A68,inv!$U$1:$U$1164,'DIAS DE INVENTARIO TAT'!I$1)</f>
        <v>0</v>
      </c>
      <c r="J68">
        <f>+SUMIFS(inv!$D$1:$D$1164,inv!$A$1:$A$1164,$B68,inv!$T$1:$T$1164,$A68,inv!$U$1:$U$1164,'DIAS DE INVENTARIO TAT'!J$1)</f>
        <v>0</v>
      </c>
      <c r="K68">
        <f>+SUMIFS(inv!$D$1:$D$1164,inv!$A$1:$A$1164,$B68,inv!$T$1:$T$1164,$A68,inv!$U$1:$U$1164,'DIAS DE INVENTARIO TAT'!K$1)</f>
        <v>0</v>
      </c>
      <c r="L68" s="6">
        <f>+SUMIFS(VENTAS!H:H,VENTAS!B:B,B68,VENTAS!G:G,A68)</f>
        <v>0</v>
      </c>
      <c r="M68" s="4">
        <f t="shared" ref="M68:M131" si="8">+IFERROR(D68/$L68,0)</f>
        <v>0</v>
      </c>
      <c r="N68" s="4">
        <f t="shared" si="4"/>
        <v>0</v>
      </c>
      <c r="O68" s="4">
        <f t="shared" si="5"/>
        <v>0</v>
      </c>
      <c r="P68" s="4">
        <f t="shared" si="6"/>
        <v>0</v>
      </c>
      <c r="Q68" s="6" t="e">
        <f>+SUMIFS(#REF!,#REF!,TablaINV[[#This Row],[GRUPO]],#REF!,TablaINV[[#This Row],[COD]])</f>
        <v>#REF!</v>
      </c>
      <c r="R68" s="19">
        <f t="shared" si="7"/>
        <v>0</v>
      </c>
      <c r="S68" s="4" t="str">
        <f>+VLOOKUP(A68,inv!T:X,5,0)</f>
        <v>OCCIDENTE</v>
      </c>
      <c r="T68" s="4" t="str">
        <f>+VLOOKUP(B:B,'DT HUEVO'!$A:$D,4,0)</f>
        <v>EMPACADOS</v>
      </c>
      <c r="U68" s="4" t="str">
        <f>+VLOOKUP(TablaINV[[#This Row],[COD]],'DT HUEVO'!$A:$D,3,0)</f>
        <v>AA</v>
      </c>
    </row>
    <row r="69" spans="1:21">
      <c r="A69" t="s">
        <v>445</v>
      </c>
      <c r="B69">
        <v>10503</v>
      </c>
      <c r="C69" t="s">
        <v>487</v>
      </c>
      <c r="D69">
        <f>+SUMIFS(inv!D:D,inv!A:A,B69,inv!T:T,A69)</f>
        <v>0</v>
      </c>
      <c r="E69">
        <f>+SUMIFS(inv!$D$1:$D$1164,inv!$A$1:$A$1164,$B69,inv!$T$1:$T$1164,$A69,inv!$U$1:$U$1164,'DIAS DE INVENTARIO TAT'!E$1)</f>
        <v>0</v>
      </c>
      <c r="F69">
        <f>+SUMIFS(inv!$D$1:$D$1164,inv!$A$1:$A$1164,$B69,inv!$T$1:$T$1164,$A69,inv!$U$1:$U$1164,'DIAS DE INVENTARIO TAT'!F$1)</f>
        <v>0</v>
      </c>
      <c r="G69">
        <f>+SUMIFS(inv!$D$1:$D$1164,inv!$A$1:$A$1164,$B69,inv!$T$1:$T$1164,$A69,inv!$U$1:$U$1164,'DIAS DE INVENTARIO TAT'!G$1)</f>
        <v>0</v>
      </c>
      <c r="H69">
        <f>+SUMIFS(inv!$D$1:$D$1164,inv!$A$1:$A$1164,$B69,inv!$T$1:$T$1164,$A69,inv!$U$1:$U$1164,'DIAS DE INVENTARIO TAT'!H$1)</f>
        <v>0</v>
      </c>
      <c r="I69">
        <f>+SUMIFS(inv!$D$1:$D$1164,inv!$A$1:$A$1164,$B69,inv!$T$1:$T$1164,$A69,inv!$U$1:$U$1164,'DIAS DE INVENTARIO TAT'!I$1)</f>
        <v>0</v>
      </c>
      <c r="J69">
        <f>+SUMIFS(inv!$D$1:$D$1164,inv!$A$1:$A$1164,$B69,inv!$T$1:$T$1164,$A69,inv!$U$1:$U$1164,'DIAS DE INVENTARIO TAT'!J$1)</f>
        <v>0</v>
      </c>
      <c r="K69">
        <f>+SUMIFS(inv!$D$1:$D$1164,inv!$A$1:$A$1164,$B69,inv!$T$1:$T$1164,$A69,inv!$U$1:$U$1164,'DIAS DE INVENTARIO TAT'!K$1)</f>
        <v>0</v>
      </c>
      <c r="L69" s="6">
        <f>+SUMIFS(VENTAS!H:H,VENTAS!B:B,B69,VENTAS!G:G,A69)</f>
        <v>0</v>
      </c>
      <c r="M69" s="4">
        <f t="shared" si="8"/>
        <v>0</v>
      </c>
      <c r="N69" s="4">
        <f t="shared" si="4"/>
        <v>0</v>
      </c>
      <c r="O69" s="4">
        <f t="shared" si="5"/>
        <v>0</v>
      </c>
      <c r="P69" s="4">
        <f t="shared" si="6"/>
        <v>0</v>
      </c>
      <c r="Q69" s="6" t="e">
        <f>+SUMIFS(#REF!,#REF!,TablaINV[[#This Row],[GRUPO]],#REF!,TablaINV[[#This Row],[COD]])</f>
        <v>#REF!</v>
      </c>
      <c r="R69" s="19">
        <f t="shared" si="7"/>
        <v>0</v>
      </c>
      <c r="S69" s="4" t="str">
        <f>+VLOOKUP(A69,inv!T:X,5,0)</f>
        <v>OCCIDENTE</v>
      </c>
      <c r="T69" s="4" t="e">
        <f>+VLOOKUP(B:B,'DT HUEVO'!$A:$D,4,0)</f>
        <v>#N/A</v>
      </c>
      <c r="U69" s="4" t="e">
        <f>+VLOOKUP(TablaINV[[#This Row],[COD]],'DT HUEVO'!$A:$D,3,0)</f>
        <v>#N/A</v>
      </c>
    </row>
    <row r="70" spans="1:21">
      <c r="A70" t="s">
        <v>445</v>
      </c>
      <c r="B70">
        <v>10473</v>
      </c>
      <c r="C70" t="s">
        <v>544</v>
      </c>
      <c r="D70">
        <f>+SUMIFS(inv!D:D,inv!A:A,B70,inv!T:T,A70)</f>
        <v>0</v>
      </c>
      <c r="E70">
        <f>+SUMIFS(inv!$D$1:$D$1164,inv!$A$1:$A$1164,$B70,inv!$T$1:$T$1164,$A70,inv!$U$1:$U$1164,'DIAS DE INVENTARIO TAT'!E$1)</f>
        <v>0</v>
      </c>
      <c r="F70">
        <f>+SUMIFS(inv!$D$1:$D$1164,inv!$A$1:$A$1164,$B70,inv!$T$1:$T$1164,$A70,inv!$U$1:$U$1164,'DIAS DE INVENTARIO TAT'!F$1)</f>
        <v>0</v>
      </c>
      <c r="G70">
        <f>+SUMIFS(inv!$D$1:$D$1164,inv!$A$1:$A$1164,$B70,inv!$T$1:$T$1164,$A70,inv!$U$1:$U$1164,'DIAS DE INVENTARIO TAT'!G$1)</f>
        <v>0</v>
      </c>
      <c r="H70">
        <f>+SUMIFS(inv!$D$1:$D$1164,inv!$A$1:$A$1164,$B70,inv!$T$1:$T$1164,$A70,inv!$U$1:$U$1164,'DIAS DE INVENTARIO TAT'!H$1)</f>
        <v>0</v>
      </c>
      <c r="I70">
        <f>+SUMIFS(inv!$D$1:$D$1164,inv!$A$1:$A$1164,$B70,inv!$T$1:$T$1164,$A70,inv!$U$1:$U$1164,'DIAS DE INVENTARIO TAT'!I$1)</f>
        <v>0</v>
      </c>
      <c r="J70">
        <f>+SUMIFS(inv!$D$1:$D$1164,inv!$A$1:$A$1164,$B70,inv!$T$1:$T$1164,$A70,inv!$U$1:$U$1164,'DIAS DE INVENTARIO TAT'!J$1)</f>
        <v>0</v>
      </c>
      <c r="K70">
        <f>+SUMIFS(inv!$D$1:$D$1164,inv!$A$1:$A$1164,$B70,inv!$T$1:$T$1164,$A70,inv!$U$1:$U$1164,'DIAS DE INVENTARIO TAT'!K$1)</f>
        <v>0</v>
      </c>
      <c r="L70" s="6">
        <f>+SUMIFS(VENTAS!H:H,VENTAS!B:B,B70,VENTAS!G:G,A70)</f>
        <v>0</v>
      </c>
      <c r="M70" s="4">
        <f t="shared" si="8"/>
        <v>0</v>
      </c>
      <c r="N70" s="4">
        <f t="shared" si="4"/>
        <v>0</v>
      </c>
      <c r="O70" s="4">
        <f t="shared" si="5"/>
        <v>0</v>
      </c>
      <c r="P70" s="4">
        <f t="shared" si="6"/>
        <v>0</v>
      </c>
      <c r="Q70" s="6" t="e">
        <f>+SUMIFS(#REF!,#REF!,TablaINV[[#This Row],[GRUPO]],#REF!,TablaINV[[#This Row],[COD]])</f>
        <v>#REF!</v>
      </c>
      <c r="R70" s="19">
        <f t="shared" si="7"/>
        <v>0</v>
      </c>
      <c r="S70" s="4" t="str">
        <f>+VLOOKUP(A70,inv!T:X,5,0)</f>
        <v>OCCIDENTE</v>
      </c>
      <c r="T70" s="4" t="str">
        <f>+VLOOKUP(B:B,'DT HUEVO'!$A:$D,4,0)</f>
        <v>EMPACADOS</v>
      </c>
      <c r="U70" s="4" t="str">
        <f>+VLOOKUP(TablaINV[[#This Row],[COD]],'DT HUEVO'!$A:$D,3,0)</f>
        <v>A</v>
      </c>
    </row>
    <row r="71" spans="1:21">
      <c r="A71" t="s">
        <v>445</v>
      </c>
      <c r="B71">
        <v>12306</v>
      </c>
      <c r="C71" t="s">
        <v>579</v>
      </c>
      <c r="D71">
        <f>+SUMIFS(inv!D:D,inv!A:A,B71,inv!T:T,A71)</f>
        <v>0</v>
      </c>
      <c r="E71">
        <f>+SUMIFS(inv!$D$1:$D$1164,inv!$A$1:$A$1164,$B71,inv!$T$1:$T$1164,$A71,inv!$U$1:$U$1164,'DIAS DE INVENTARIO TAT'!E$1)</f>
        <v>0</v>
      </c>
      <c r="F71">
        <f>+SUMIFS(inv!$D$1:$D$1164,inv!$A$1:$A$1164,$B71,inv!$T$1:$T$1164,$A71,inv!$U$1:$U$1164,'DIAS DE INVENTARIO TAT'!F$1)</f>
        <v>0</v>
      </c>
      <c r="G71">
        <f>+SUMIFS(inv!$D$1:$D$1164,inv!$A$1:$A$1164,$B71,inv!$T$1:$T$1164,$A71,inv!$U$1:$U$1164,'DIAS DE INVENTARIO TAT'!G$1)</f>
        <v>0</v>
      </c>
      <c r="H71">
        <f>+SUMIFS(inv!$D$1:$D$1164,inv!$A$1:$A$1164,$B71,inv!$T$1:$T$1164,$A71,inv!$U$1:$U$1164,'DIAS DE INVENTARIO TAT'!H$1)</f>
        <v>0</v>
      </c>
      <c r="I71">
        <f>+SUMIFS(inv!$D$1:$D$1164,inv!$A$1:$A$1164,$B71,inv!$T$1:$T$1164,$A71,inv!$U$1:$U$1164,'DIAS DE INVENTARIO TAT'!I$1)</f>
        <v>0</v>
      </c>
      <c r="J71">
        <f>+SUMIFS(inv!$D$1:$D$1164,inv!$A$1:$A$1164,$B71,inv!$T$1:$T$1164,$A71,inv!$U$1:$U$1164,'DIAS DE INVENTARIO TAT'!J$1)</f>
        <v>0</v>
      </c>
      <c r="K71">
        <f>+SUMIFS(inv!$D$1:$D$1164,inv!$A$1:$A$1164,$B71,inv!$T$1:$T$1164,$A71,inv!$U$1:$U$1164,'DIAS DE INVENTARIO TAT'!K$1)</f>
        <v>0</v>
      </c>
      <c r="L71" s="6">
        <f>+SUMIFS(VENTAS!H:H,VENTAS!B:B,B71,VENTAS!G:G,A71)</f>
        <v>0</v>
      </c>
      <c r="M71" s="4">
        <f t="shared" si="8"/>
        <v>0</v>
      </c>
      <c r="N71" s="4">
        <f t="shared" si="4"/>
        <v>0</v>
      </c>
      <c r="O71" s="4">
        <f t="shared" si="5"/>
        <v>0</v>
      </c>
      <c r="P71" s="4">
        <f t="shared" si="6"/>
        <v>0</v>
      </c>
      <c r="Q71" s="6" t="e">
        <f>+SUMIFS(#REF!,#REF!,TablaINV[[#This Row],[GRUPO]],#REF!,TablaINV[[#This Row],[COD]])</f>
        <v>#REF!</v>
      </c>
      <c r="R71" s="19">
        <f t="shared" si="7"/>
        <v>0</v>
      </c>
      <c r="S71" s="4" t="str">
        <f>+VLOOKUP(A71,inv!T:X,5,0)</f>
        <v>OCCIDENTE</v>
      </c>
      <c r="T71" s="4" t="str">
        <f>+VLOOKUP(B:B,'DT HUEVO'!$A:$D,4,0)</f>
        <v>EMPACADOS</v>
      </c>
      <c r="U71" s="4" t="str">
        <f>+VLOOKUP(TablaINV[[#This Row],[COD]],'DT HUEVO'!$A:$D,3,0)</f>
        <v>AA</v>
      </c>
    </row>
    <row r="72" spans="1:21">
      <c r="A72" t="s">
        <v>445</v>
      </c>
      <c r="B72">
        <v>12347</v>
      </c>
      <c r="C72" t="s">
        <v>74</v>
      </c>
      <c r="D72">
        <f>+SUMIFS(inv!D:D,inv!A:A,B72,inv!T:T,A72)</f>
        <v>0</v>
      </c>
      <c r="E72">
        <f>+SUMIFS(inv!$D$1:$D$1164,inv!$A$1:$A$1164,$B72,inv!$T$1:$T$1164,$A72,inv!$U$1:$U$1164,'DIAS DE INVENTARIO TAT'!E$1)</f>
        <v>0</v>
      </c>
      <c r="F72">
        <f>+SUMIFS(inv!$D$1:$D$1164,inv!$A$1:$A$1164,$B72,inv!$T$1:$T$1164,$A72,inv!$U$1:$U$1164,'DIAS DE INVENTARIO TAT'!F$1)</f>
        <v>0</v>
      </c>
      <c r="G72">
        <f>+SUMIFS(inv!$D$1:$D$1164,inv!$A$1:$A$1164,$B72,inv!$T$1:$T$1164,$A72,inv!$U$1:$U$1164,'DIAS DE INVENTARIO TAT'!G$1)</f>
        <v>0</v>
      </c>
      <c r="H72">
        <f>+SUMIFS(inv!$D$1:$D$1164,inv!$A$1:$A$1164,$B72,inv!$T$1:$T$1164,$A72,inv!$U$1:$U$1164,'DIAS DE INVENTARIO TAT'!H$1)</f>
        <v>0</v>
      </c>
      <c r="I72">
        <f>+SUMIFS(inv!$D$1:$D$1164,inv!$A$1:$A$1164,$B72,inv!$T$1:$T$1164,$A72,inv!$U$1:$U$1164,'DIAS DE INVENTARIO TAT'!I$1)</f>
        <v>0</v>
      </c>
      <c r="J72">
        <f>+SUMIFS(inv!$D$1:$D$1164,inv!$A$1:$A$1164,$B72,inv!$T$1:$T$1164,$A72,inv!$U$1:$U$1164,'DIAS DE INVENTARIO TAT'!J$1)</f>
        <v>0</v>
      </c>
      <c r="K72">
        <f>+SUMIFS(inv!$D$1:$D$1164,inv!$A$1:$A$1164,$B72,inv!$T$1:$T$1164,$A72,inv!$U$1:$U$1164,'DIAS DE INVENTARIO TAT'!K$1)</f>
        <v>0</v>
      </c>
      <c r="L72" s="6">
        <f>+SUMIFS(VENTAS!H:H,VENTAS!B:B,B72,VENTAS!G:G,A72)</f>
        <v>0</v>
      </c>
      <c r="M72" s="4">
        <f t="shared" si="8"/>
        <v>0</v>
      </c>
      <c r="N72" s="4">
        <f t="shared" si="4"/>
        <v>0</v>
      </c>
      <c r="O72" s="4">
        <f t="shared" si="5"/>
        <v>0</v>
      </c>
      <c r="P72" s="4">
        <f t="shared" si="6"/>
        <v>0</v>
      </c>
      <c r="Q72" s="6" t="e">
        <f>+SUMIFS(#REF!,#REF!,TablaINV[[#This Row],[GRUPO]],#REF!,TablaINV[[#This Row],[COD]])</f>
        <v>#REF!</v>
      </c>
      <c r="R72" s="19">
        <f t="shared" si="7"/>
        <v>0</v>
      </c>
      <c r="S72" s="4" t="str">
        <f>+VLOOKUP(A72,inv!T:X,5,0)</f>
        <v>OCCIDENTE</v>
      </c>
      <c r="T72" s="4" t="e">
        <f>+VLOOKUP(B:B,'DT HUEVO'!$A:$D,4,0)</f>
        <v>#N/A</v>
      </c>
      <c r="U72" s="4" t="e">
        <f>+VLOOKUP(TablaINV[[#This Row],[COD]],'DT HUEVO'!$A:$D,3,0)</f>
        <v>#N/A</v>
      </c>
    </row>
    <row r="73" spans="1:21">
      <c r="A73" t="s">
        <v>445</v>
      </c>
      <c r="B73">
        <v>13311</v>
      </c>
      <c r="C73" t="s">
        <v>580</v>
      </c>
      <c r="D73">
        <f>+SUMIFS(inv!D:D,inv!A:A,B73,inv!T:T,A73)</f>
        <v>0</v>
      </c>
      <c r="E73">
        <f>+SUMIFS(inv!$D$1:$D$1164,inv!$A$1:$A$1164,$B73,inv!$T$1:$T$1164,$A73,inv!$U$1:$U$1164,'DIAS DE INVENTARIO TAT'!E$1)</f>
        <v>0</v>
      </c>
      <c r="F73">
        <f>+SUMIFS(inv!$D$1:$D$1164,inv!$A$1:$A$1164,$B73,inv!$T$1:$T$1164,$A73,inv!$U$1:$U$1164,'DIAS DE INVENTARIO TAT'!F$1)</f>
        <v>0</v>
      </c>
      <c r="G73">
        <f>+SUMIFS(inv!$D$1:$D$1164,inv!$A$1:$A$1164,$B73,inv!$T$1:$T$1164,$A73,inv!$U$1:$U$1164,'DIAS DE INVENTARIO TAT'!G$1)</f>
        <v>0</v>
      </c>
      <c r="H73">
        <f>+SUMIFS(inv!$D$1:$D$1164,inv!$A$1:$A$1164,$B73,inv!$T$1:$T$1164,$A73,inv!$U$1:$U$1164,'DIAS DE INVENTARIO TAT'!H$1)</f>
        <v>0</v>
      </c>
      <c r="I73">
        <f>+SUMIFS(inv!$D$1:$D$1164,inv!$A$1:$A$1164,$B73,inv!$T$1:$T$1164,$A73,inv!$U$1:$U$1164,'DIAS DE INVENTARIO TAT'!I$1)</f>
        <v>0</v>
      </c>
      <c r="J73">
        <f>+SUMIFS(inv!$D$1:$D$1164,inv!$A$1:$A$1164,$B73,inv!$T$1:$T$1164,$A73,inv!$U$1:$U$1164,'DIAS DE INVENTARIO TAT'!J$1)</f>
        <v>0</v>
      </c>
      <c r="K73">
        <f>+SUMIFS(inv!$D$1:$D$1164,inv!$A$1:$A$1164,$B73,inv!$T$1:$T$1164,$A73,inv!$U$1:$U$1164,'DIAS DE INVENTARIO TAT'!K$1)</f>
        <v>0</v>
      </c>
      <c r="L73" s="6">
        <f>+SUMIFS(VENTAS!H:H,VENTAS!B:B,B73,VENTAS!G:G,A73)</f>
        <v>0</v>
      </c>
      <c r="M73" s="4">
        <f t="shared" si="8"/>
        <v>0</v>
      </c>
      <c r="N73" s="4">
        <f t="shared" si="4"/>
        <v>0</v>
      </c>
      <c r="O73" s="4">
        <f t="shared" si="5"/>
        <v>0</v>
      </c>
      <c r="P73" s="4">
        <f t="shared" si="6"/>
        <v>0</v>
      </c>
      <c r="Q73" s="6" t="e">
        <f>+SUMIFS(#REF!,#REF!,TablaINV[[#This Row],[GRUPO]],#REF!,TablaINV[[#This Row],[COD]])</f>
        <v>#REF!</v>
      </c>
      <c r="R73" s="19">
        <f t="shared" si="7"/>
        <v>0</v>
      </c>
      <c r="S73" s="4" t="str">
        <f>+VLOOKUP(A73,inv!T:X,5,0)</f>
        <v>OCCIDENTE</v>
      </c>
      <c r="T73" s="4" t="str">
        <f>+VLOOKUP(B:B,'DT HUEVO'!$A:$D,4,0)</f>
        <v>EMPACADOS</v>
      </c>
      <c r="U73" s="4" t="str">
        <f>+VLOOKUP(TablaINV[[#This Row],[COD]],'DT HUEVO'!$A:$D,3,0)</f>
        <v>AA</v>
      </c>
    </row>
    <row r="74" spans="1:21">
      <c r="A74" t="s">
        <v>445</v>
      </c>
      <c r="B74">
        <v>10305</v>
      </c>
      <c r="C74" t="s">
        <v>537</v>
      </c>
      <c r="D74">
        <f>+SUMIFS(inv!D:D,inv!A:A,B74,inv!T:T,A74)</f>
        <v>0</v>
      </c>
      <c r="E74">
        <f>+SUMIFS(inv!$D$1:$D$1164,inv!$A$1:$A$1164,$B74,inv!$T$1:$T$1164,$A74,inv!$U$1:$U$1164,'DIAS DE INVENTARIO TAT'!E$1)</f>
        <v>0</v>
      </c>
      <c r="F74">
        <f>+SUMIFS(inv!$D$1:$D$1164,inv!$A$1:$A$1164,$B74,inv!$T$1:$T$1164,$A74,inv!$U$1:$U$1164,'DIAS DE INVENTARIO TAT'!F$1)</f>
        <v>0</v>
      </c>
      <c r="G74">
        <f>+SUMIFS(inv!$D$1:$D$1164,inv!$A$1:$A$1164,$B74,inv!$T$1:$T$1164,$A74,inv!$U$1:$U$1164,'DIAS DE INVENTARIO TAT'!G$1)</f>
        <v>0</v>
      </c>
      <c r="H74">
        <f>+SUMIFS(inv!$D$1:$D$1164,inv!$A$1:$A$1164,$B74,inv!$T$1:$T$1164,$A74,inv!$U$1:$U$1164,'DIAS DE INVENTARIO TAT'!H$1)</f>
        <v>0</v>
      </c>
      <c r="I74">
        <f>+SUMIFS(inv!$D$1:$D$1164,inv!$A$1:$A$1164,$B74,inv!$T$1:$T$1164,$A74,inv!$U$1:$U$1164,'DIAS DE INVENTARIO TAT'!I$1)</f>
        <v>0</v>
      </c>
      <c r="J74">
        <f>+SUMIFS(inv!$D$1:$D$1164,inv!$A$1:$A$1164,$B74,inv!$T$1:$T$1164,$A74,inv!$U$1:$U$1164,'DIAS DE INVENTARIO TAT'!J$1)</f>
        <v>0</v>
      </c>
      <c r="K74">
        <f>+SUMIFS(inv!$D$1:$D$1164,inv!$A$1:$A$1164,$B74,inv!$T$1:$T$1164,$A74,inv!$U$1:$U$1164,'DIAS DE INVENTARIO TAT'!K$1)</f>
        <v>0</v>
      </c>
      <c r="L74" s="6">
        <f>+SUMIFS(VENTAS!H:H,VENTAS!B:B,B74,VENTAS!G:G,A74)</f>
        <v>0</v>
      </c>
      <c r="M74" s="4">
        <f t="shared" si="8"/>
        <v>0</v>
      </c>
      <c r="N74" s="4">
        <f t="shared" si="4"/>
        <v>0</v>
      </c>
      <c r="O74" s="4">
        <f t="shared" si="5"/>
        <v>0</v>
      </c>
      <c r="P74" s="4">
        <f t="shared" si="6"/>
        <v>0</v>
      </c>
      <c r="Q74" s="6" t="e">
        <f>+SUMIFS(#REF!,#REF!,TablaINV[[#This Row],[GRUPO]],#REF!,TablaINV[[#This Row],[COD]])</f>
        <v>#REF!</v>
      </c>
      <c r="R74" s="19">
        <f t="shared" si="7"/>
        <v>0</v>
      </c>
      <c r="S74" s="4" t="str">
        <f>+VLOOKUP(A74,inv!T:X,5,0)</f>
        <v>OCCIDENTE</v>
      </c>
      <c r="T74" s="4" t="str">
        <f>+VLOOKUP(B:B,'DT HUEVO'!$A:$D,4,0)</f>
        <v>FS</v>
      </c>
      <c r="U74" s="4" t="str">
        <f>+VLOOKUP(TablaINV[[#This Row],[COD]],'DT HUEVO'!$A:$D,3,0)</f>
        <v>AA</v>
      </c>
    </row>
    <row r="75" spans="1:21">
      <c r="A75" t="s">
        <v>445</v>
      </c>
      <c r="B75">
        <v>10389</v>
      </c>
      <c r="C75" t="s">
        <v>71</v>
      </c>
      <c r="D75">
        <f>+SUMIFS(inv!D:D,inv!A:A,B75,inv!T:T,A75)</f>
        <v>0</v>
      </c>
      <c r="E75">
        <f>+SUMIFS(inv!$D$1:$D$1164,inv!$A$1:$A$1164,$B75,inv!$T$1:$T$1164,$A75,inv!$U$1:$U$1164,'DIAS DE INVENTARIO TAT'!E$1)</f>
        <v>0</v>
      </c>
      <c r="F75">
        <f>+SUMIFS(inv!$D$1:$D$1164,inv!$A$1:$A$1164,$B75,inv!$T$1:$T$1164,$A75,inv!$U$1:$U$1164,'DIAS DE INVENTARIO TAT'!F$1)</f>
        <v>0</v>
      </c>
      <c r="G75">
        <f>+SUMIFS(inv!$D$1:$D$1164,inv!$A$1:$A$1164,$B75,inv!$T$1:$T$1164,$A75,inv!$U$1:$U$1164,'DIAS DE INVENTARIO TAT'!G$1)</f>
        <v>0</v>
      </c>
      <c r="H75">
        <f>+SUMIFS(inv!$D$1:$D$1164,inv!$A$1:$A$1164,$B75,inv!$T$1:$T$1164,$A75,inv!$U$1:$U$1164,'DIAS DE INVENTARIO TAT'!H$1)</f>
        <v>0</v>
      </c>
      <c r="I75">
        <f>+SUMIFS(inv!$D$1:$D$1164,inv!$A$1:$A$1164,$B75,inv!$T$1:$T$1164,$A75,inv!$U$1:$U$1164,'DIAS DE INVENTARIO TAT'!I$1)</f>
        <v>0</v>
      </c>
      <c r="J75">
        <f>+SUMIFS(inv!$D$1:$D$1164,inv!$A$1:$A$1164,$B75,inv!$T$1:$T$1164,$A75,inv!$U$1:$U$1164,'DIAS DE INVENTARIO TAT'!J$1)</f>
        <v>0</v>
      </c>
      <c r="K75">
        <f>+SUMIFS(inv!$D$1:$D$1164,inv!$A$1:$A$1164,$B75,inv!$T$1:$T$1164,$A75,inv!$U$1:$U$1164,'DIAS DE INVENTARIO TAT'!K$1)</f>
        <v>0</v>
      </c>
      <c r="L75" s="6">
        <f>+SUMIFS(VENTAS!H:H,VENTAS!B:B,B75,VENTAS!G:G,A75)</f>
        <v>0</v>
      </c>
      <c r="M75" s="4">
        <f t="shared" si="8"/>
        <v>0</v>
      </c>
      <c r="N75" s="4">
        <f t="shared" si="4"/>
        <v>0</v>
      </c>
      <c r="O75" s="4">
        <f t="shared" si="5"/>
        <v>0</v>
      </c>
      <c r="P75" s="4">
        <f t="shared" si="6"/>
        <v>0</v>
      </c>
      <c r="Q75" s="6" t="e">
        <f>+SUMIFS(#REF!,#REF!,TablaINV[[#This Row],[GRUPO]],#REF!,TablaINV[[#This Row],[COD]])</f>
        <v>#REF!</v>
      </c>
      <c r="R75" s="19">
        <f t="shared" si="7"/>
        <v>0</v>
      </c>
      <c r="S75" s="4" t="str">
        <f>+VLOOKUP(A75,inv!T:X,5,0)</f>
        <v>OCCIDENTE</v>
      </c>
      <c r="T75" s="4" t="str">
        <f>+VLOOKUP(B:B,'DT HUEVO'!$A:$D,4,0)</f>
        <v>FS</v>
      </c>
      <c r="U75" s="4" t="str">
        <f>+VLOOKUP(TablaINV[[#This Row],[COD]],'DT HUEVO'!$A:$D,3,0)</f>
        <v>AA</v>
      </c>
    </row>
    <row r="76" spans="1:21">
      <c r="A76" t="s">
        <v>445</v>
      </c>
      <c r="B76">
        <v>10405</v>
      </c>
      <c r="C76" t="s">
        <v>542</v>
      </c>
      <c r="D76">
        <f>+SUMIFS(inv!D:D,inv!A:A,B76,inv!T:T,A76)</f>
        <v>0</v>
      </c>
      <c r="E76">
        <f>+SUMIFS(inv!$D$1:$D$1164,inv!$A$1:$A$1164,$B76,inv!$T$1:$T$1164,$A76,inv!$U$1:$U$1164,'DIAS DE INVENTARIO TAT'!E$1)</f>
        <v>0</v>
      </c>
      <c r="F76">
        <f>+SUMIFS(inv!$D$1:$D$1164,inv!$A$1:$A$1164,$B76,inv!$T$1:$T$1164,$A76,inv!$U$1:$U$1164,'DIAS DE INVENTARIO TAT'!F$1)</f>
        <v>0</v>
      </c>
      <c r="G76">
        <f>+SUMIFS(inv!$D$1:$D$1164,inv!$A$1:$A$1164,$B76,inv!$T$1:$T$1164,$A76,inv!$U$1:$U$1164,'DIAS DE INVENTARIO TAT'!G$1)</f>
        <v>0</v>
      </c>
      <c r="H76">
        <f>+SUMIFS(inv!$D$1:$D$1164,inv!$A$1:$A$1164,$B76,inv!$T$1:$T$1164,$A76,inv!$U$1:$U$1164,'DIAS DE INVENTARIO TAT'!H$1)</f>
        <v>0</v>
      </c>
      <c r="I76">
        <f>+SUMIFS(inv!$D$1:$D$1164,inv!$A$1:$A$1164,$B76,inv!$T$1:$T$1164,$A76,inv!$U$1:$U$1164,'DIAS DE INVENTARIO TAT'!I$1)</f>
        <v>0</v>
      </c>
      <c r="J76">
        <f>+SUMIFS(inv!$D$1:$D$1164,inv!$A$1:$A$1164,$B76,inv!$T$1:$T$1164,$A76,inv!$U$1:$U$1164,'DIAS DE INVENTARIO TAT'!J$1)</f>
        <v>0</v>
      </c>
      <c r="K76">
        <f>+SUMIFS(inv!$D$1:$D$1164,inv!$A$1:$A$1164,$B76,inv!$T$1:$T$1164,$A76,inv!$U$1:$U$1164,'DIAS DE INVENTARIO TAT'!K$1)</f>
        <v>0</v>
      </c>
      <c r="L76" s="6">
        <f>+SUMIFS(VENTAS!H:H,VENTAS!B:B,B76,VENTAS!G:G,A76)</f>
        <v>0</v>
      </c>
      <c r="M76" s="4">
        <f t="shared" si="8"/>
        <v>0</v>
      </c>
      <c r="N76" s="4">
        <f t="shared" si="4"/>
        <v>0</v>
      </c>
      <c r="O76" s="4">
        <f t="shared" si="5"/>
        <v>0</v>
      </c>
      <c r="P76" s="4">
        <f t="shared" si="6"/>
        <v>0</v>
      </c>
      <c r="Q76" s="6" t="e">
        <f>+SUMIFS(#REF!,#REF!,TablaINV[[#This Row],[GRUPO]],#REF!,TablaINV[[#This Row],[COD]])</f>
        <v>#REF!</v>
      </c>
      <c r="R76" s="19">
        <f t="shared" si="7"/>
        <v>0</v>
      </c>
      <c r="S76" s="4" t="str">
        <f>+VLOOKUP(A76,inv!T:X,5,0)</f>
        <v>OCCIDENTE</v>
      </c>
      <c r="T76" s="4" t="str">
        <f>+VLOOKUP(B:B,'DT HUEVO'!$A:$D,4,0)</f>
        <v>FS</v>
      </c>
      <c r="U76" s="4" t="str">
        <f>+VLOOKUP(TablaINV[[#This Row],[COD]],'DT HUEVO'!$A:$D,3,0)</f>
        <v>A</v>
      </c>
    </row>
    <row r="77" spans="1:21">
      <c r="A77" t="s">
        <v>445</v>
      </c>
      <c r="B77">
        <v>10490</v>
      </c>
      <c r="C77" t="s">
        <v>476</v>
      </c>
      <c r="D77">
        <f>+SUMIFS(inv!D:D,inv!A:A,B77,inv!T:T,A77)</f>
        <v>0</v>
      </c>
      <c r="E77">
        <f>+SUMIFS(inv!$D$1:$D$1164,inv!$A$1:$A$1164,$B77,inv!$T$1:$T$1164,$A77,inv!$U$1:$U$1164,'DIAS DE INVENTARIO TAT'!E$1)</f>
        <v>0</v>
      </c>
      <c r="F77">
        <f>+SUMIFS(inv!$D$1:$D$1164,inv!$A$1:$A$1164,$B77,inv!$T$1:$T$1164,$A77,inv!$U$1:$U$1164,'DIAS DE INVENTARIO TAT'!F$1)</f>
        <v>0</v>
      </c>
      <c r="G77">
        <f>+SUMIFS(inv!$D$1:$D$1164,inv!$A$1:$A$1164,$B77,inv!$T$1:$T$1164,$A77,inv!$U$1:$U$1164,'DIAS DE INVENTARIO TAT'!G$1)</f>
        <v>0</v>
      </c>
      <c r="H77">
        <f>+SUMIFS(inv!$D$1:$D$1164,inv!$A$1:$A$1164,$B77,inv!$T$1:$T$1164,$A77,inv!$U$1:$U$1164,'DIAS DE INVENTARIO TAT'!H$1)</f>
        <v>0</v>
      </c>
      <c r="I77">
        <f>+SUMIFS(inv!$D$1:$D$1164,inv!$A$1:$A$1164,$B77,inv!$T$1:$T$1164,$A77,inv!$U$1:$U$1164,'DIAS DE INVENTARIO TAT'!I$1)</f>
        <v>0</v>
      </c>
      <c r="J77">
        <f>+SUMIFS(inv!$D$1:$D$1164,inv!$A$1:$A$1164,$B77,inv!$T$1:$T$1164,$A77,inv!$U$1:$U$1164,'DIAS DE INVENTARIO TAT'!J$1)</f>
        <v>0</v>
      </c>
      <c r="K77">
        <f>+SUMIFS(inv!$D$1:$D$1164,inv!$A$1:$A$1164,$B77,inv!$T$1:$T$1164,$A77,inv!$U$1:$U$1164,'DIAS DE INVENTARIO TAT'!K$1)</f>
        <v>0</v>
      </c>
      <c r="L77" s="6">
        <f>+SUMIFS(VENTAS!H:H,VENTAS!B:B,B77,VENTAS!G:G,A77)</f>
        <v>0</v>
      </c>
      <c r="M77" s="4">
        <f t="shared" si="8"/>
        <v>0</v>
      </c>
      <c r="N77" s="4">
        <f t="shared" si="4"/>
        <v>0</v>
      </c>
      <c r="O77" s="4">
        <f t="shared" si="5"/>
        <v>0</v>
      </c>
      <c r="P77" s="4">
        <f t="shared" si="6"/>
        <v>0</v>
      </c>
      <c r="Q77" s="6" t="e">
        <f>+SUMIFS(#REF!,#REF!,TablaINV[[#This Row],[GRUPO]],#REF!,TablaINV[[#This Row],[COD]])</f>
        <v>#REF!</v>
      </c>
      <c r="R77" s="19">
        <f t="shared" si="7"/>
        <v>0</v>
      </c>
      <c r="S77" s="4" t="str">
        <f>+VLOOKUP(A77,inv!T:X,5,0)</f>
        <v>OCCIDENTE</v>
      </c>
      <c r="T77" s="4" t="e">
        <f>+VLOOKUP(B:B,'DT HUEVO'!$A:$D,4,0)</f>
        <v>#N/A</v>
      </c>
      <c r="U77" s="4" t="e">
        <f>+VLOOKUP(TablaINV[[#This Row],[COD]],'DT HUEVO'!$A:$D,3,0)</f>
        <v>#N/A</v>
      </c>
    </row>
    <row r="78" spans="1:21">
      <c r="A78" t="s">
        <v>445</v>
      </c>
      <c r="B78">
        <v>10488</v>
      </c>
      <c r="C78" t="s">
        <v>607</v>
      </c>
      <c r="D78">
        <f>+SUMIFS(inv!D:D,inv!A:A,B78,inv!T:T,A78)</f>
        <v>0</v>
      </c>
      <c r="E78">
        <f>+SUMIFS(inv!$D$1:$D$1164,inv!$A$1:$A$1164,$B78,inv!$T$1:$T$1164,$A78,inv!$U$1:$U$1164,'DIAS DE INVENTARIO TAT'!E$1)</f>
        <v>0</v>
      </c>
      <c r="F78">
        <f>+SUMIFS(inv!$D$1:$D$1164,inv!$A$1:$A$1164,$B78,inv!$T$1:$T$1164,$A78,inv!$U$1:$U$1164,'DIAS DE INVENTARIO TAT'!F$1)</f>
        <v>0</v>
      </c>
      <c r="G78">
        <f>+SUMIFS(inv!$D$1:$D$1164,inv!$A$1:$A$1164,$B78,inv!$T$1:$T$1164,$A78,inv!$U$1:$U$1164,'DIAS DE INVENTARIO TAT'!G$1)</f>
        <v>0</v>
      </c>
      <c r="H78">
        <f>+SUMIFS(inv!$D$1:$D$1164,inv!$A$1:$A$1164,$B78,inv!$T$1:$T$1164,$A78,inv!$U$1:$U$1164,'DIAS DE INVENTARIO TAT'!H$1)</f>
        <v>0</v>
      </c>
      <c r="I78">
        <f>+SUMIFS(inv!$D$1:$D$1164,inv!$A$1:$A$1164,$B78,inv!$T$1:$T$1164,$A78,inv!$U$1:$U$1164,'DIAS DE INVENTARIO TAT'!I$1)</f>
        <v>0</v>
      </c>
      <c r="J78">
        <f>+SUMIFS(inv!$D$1:$D$1164,inv!$A$1:$A$1164,$B78,inv!$T$1:$T$1164,$A78,inv!$U$1:$U$1164,'DIAS DE INVENTARIO TAT'!J$1)</f>
        <v>0</v>
      </c>
      <c r="K78">
        <f>+SUMIFS(inv!$D$1:$D$1164,inv!$A$1:$A$1164,$B78,inv!$T$1:$T$1164,$A78,inv!$U$1:$U$1164,'DIAS DE INVENTARIO TAT'!K$1)</f>
        <v>0</v>
      </c>
      <c r="L78" s="6">
        <f>+SUMIFS(VENTAS!H:H,VENTAS!B:B,B78,VENTAS!G:G,A78)</f>
        <v>0</v>
      </c>
      <c r="M78" s="4">
        <f t="shared" si="8"/>
        <v>0</v>
      </c>
      <c r="N78" s="4">
        <f t="shared" si="4"/>
        <v>0</v>
      </c>
      <c r="O78" s="4">
        <f t="shared" si="5"/>
        <v>0</v>
      </c>
      <c r="P78" s="4">
        <f t="shared" si="6"/>
        <v>0</v>
      </c>
      <c r="Q78" s="6" t="e">
        <f>+SUMIFS(#REF!,#REF!,TablaINV[[#This Row],[GRUPO]],#REF!,TablaINV[[#This Row],[COD]])</f>
        <v>#REF!</v>
      </c>
      <c r="R78" s="19">
        <f t="shared" si="7"/>
        <v>0</v>
      </c>
      <c r="S78" s="4" t="str">
        <f>+VLOOKUP(A78,inv!T:X,5,0)</f>
        <v>OCCIDENTE</v>
      </c>
      <c r="T78" s="4" t="str">
        <f>+VLOOKUP(B:B,'DT HUEVO'!$A:$D,4,0)</f>
        <v>FS</v>
      </c>
      <c r="U78" s="4" t="str">
        <f>+VLOOKUP(TablaINV[[#This Row],[COD]],'DT HUEVO'!$A:$D,3,0)</f>
        <v>A</v>
      </c>
    </row>
    <row r="79" spans="1:21">
      <c r="A79" t="s">
        <v>445</v>
      </c>
      <c r="B79">
        <v>10312</v>
      </c>
      <c r="C79" t="s">
        <v>540</v>
      </c>
      <c r="D79">
        <f>+SUMIFS(inv!D:D,inv!A:A,B79,inv!T:T,A79)</f>
        <v>0</v>
      </c>
      <c r="E79">
        <f>+SUMIFS(inv!$D$1:$D$1164,inv!$A$1:$A$1164,$B79,inv!$T$1:$T$1164,$A79,inv!$U$1:$U$1164,'DIAS DE INVENTARIO TAT'!E$1)</f>
        <v>0</v>
      </c>
      <c r="F79">
        <f>+SUMIFS(inv!$D$1:$D$1164,inv!$A$1:$A$1164,$B79,inv!$T$1:$T$1164,$A79,inv!$U$1:$U$1164,'DIAS DE INVENTARIO TAT'!F$1)</f>
        <v>0</v>
      </c>
      <c r="G79">
        <f>+SUMIFS(inv!$D$1:$D$1164,inv!$A$1:$A$1164,$B79,inv!$T$1:$T$1164,$A79,inv!$U$1:$U$1164,'DIAS DE INVENTARIO TAT'!G$1)</f>
        <v>0</v>
      </c>
      <c r="H79">
        <f>+SUMIFS(inv!$D$1:$D$1164,inv!$A$1:$A$1164,$B79,inv!$T$1:$T$1164,$A79,inv!$U$1:$U$1164,'DIAS DE INVENTARIO TAT'!H$1)</f>
        <v>0</v>
      </c>
      <c r="I79">
        <f>+SUMIFS(inv!$D$1:$D$1164,inv!$A$1:$A$1164,$B79,inv!$T$1:$T$1164,$A79,inv!$U$1:$U$1164,'DIAS DE INVENTARIO TAT'!I$1)</f>
        <v>0</v>
      </c>
      <c r="J79">
        <f>+SUMIFS(inv!$D$1:$D$1164,inv!$A$1:$A$1164,$B79,inv!$T$1:$T$1164,$A79,inv!$U$1:$U$1164,'DIAS DE INVENTARIO TAT'!J$1)</f>
        <v>0</v>
      </c>
      <c r="K79">
        <f>+SUMIFS(inv!$D$1:$D$1164,inv!$A$1:$A$1164,$B79,inv!$T$1:$T$1164,$A79,inv!$U$1:$U$1164,'DIAS DE INVENTARIO TAT'!K$1)</f>
        <v>0</v>
      </c>
      <c r="L79" s="6">
        <f>+SUMIFS(VENTAS!H:H,VENTAS!B:B,B79,VENTAS!G:G,A79)</f>
        <v>0</v>
      </c>
      <c r="M79" s="4">
        <f t="shared" si="8"/>
        <v>0</v>
      </c>
      <c r="N79" s="4">
        <f t="shared" si="4"/>
        <v>0</v>
      </c>
      <c r="O79" s="4">
        <f t="shared" si="5"/>
        <v>0</v>
      </c>
      <c r="P79" s="4">
        <f t="shared" si="6"/>
        <v>0</v>
      </c>
      <c r="Q79" s="6" t="e">
        <f>+SUMIFS(#REF!,#REF!,TablaINV[[#This Row],[GRUPO]],#REF!,TablaINV[[#This Row],[COD]])</f>
        <v>#REF!</v>
      </c>
      <c r="R79" s="19">
        <f t="shared" si="7"/>
        <v>0</v>
      </c>
      <c r="S79" s="4" t="str">
        <f>+VLOOKUP(A79,inv!T:X,5,0)</f>
        <v>OCCIDENTE</v>
      </c>
      <c r="T79" s="4" t="str">
        <f>+VLOOKUP(B:B,'DT HUEVO'!$A:$D,4,0)</f>
        <v>EMPACADOS</v>
      </c>
      <c r="U79" s="4" t="str">
        <f>+VLOOKUP(TablaINV[[#This Row],[COD]],'DT HUEVO'!$A:$D,3,0)</f>
        <v>AA</v>
      </c>
    </row>
    <row r="80" spans="1:21">
      <c r="A80" t="s">
        <v>445</v>
      </c>
      <c r="B80">
        <v>10589</v>
      </c>
      <c r="C80" t="s">
        <v>73</v>
      </c>
      <c r="D80">
        <f>+SUMIFS(inv!D:D,inv!A:A,B80,inv!T:T,A80)</f>
        <v>0</v>
      </c>
      <c r="E80">
        <f>+SUMIFS(inv!$D$1:$D$1164,inv!$A$1:$A$1164,$B80,inv!$T$1:$T$1164,$A80,inv!$U$1:$U$1164,'DIAS DE INVENTARIO TAT'!E$1)</f>
        <v>0</v>
      </c>
      <c r="F80">
        <f>+SUMIFS(inv!$D$1:$D$1164,inv!$A$1:$A$1164,$B80,inv!$T$1:$T$1164,$A80,inv!$U$1:$U$1164,'DIAS DE INVENTARIO TAT'!F$1)</f>
        <v>0</v>
      </c>
      <c r="G80">
        <f>+SUMIFS(inv!$D$1:$D$1164,inv!$A$1:$A$1164,$B80,inv!$T$1:$T$1164,$A80,inv!$U$1:$U$1164,'DIAS DE INVENTARIO TAT'!G$1)</f>
        <v>0</v>
      </c>
      <c r="H80">
        <f>+SUMIFS(inv!$D$1:$D$1164,inv!$A$1:$A$1164,$B80,inv!$T$1:$T$1164,$A80,inv!$U$1:$U$1164,'DIAS DE INVENTARIO TAT'!H$1)</f>
        <v>0</v>
      </c>
      <c r="I80">
        <f>+SUMIFS(inv!$D$1:$D$1164,inv!$A$1:$A$1164,$B80,inv!$T$1:$T$1164,$A80,inv!$U$1:$U$1164,'DIAS DE INVENTARIO TAT'!I$1)</f>
        <v>0</v>
      </c>
      <c r="J80">
        <f>+SUMIFS(inv!$D$1:$D$1164,inv!$A$1:$A$1164,$B80,inv!$T$1:$T$1164,$A80,inv!$U$1:$U$1164,'DIAS DE INVENTARIO TAT'!J$1)</f>
        <v>0</v>
      </c>
      <c r="K80">
        <f>+SUMIFS(inv!$D$1:$D$1164,inv!$A$1:$A$1164,$B80,inv!$T$1:$T$1164,$A80,inv!$U$1:$U$1164,'DIAS DE INVENTARIO TAT'!K$1)</f>
        <v>0</v>
      </c>
      <c r="L80" s="6">
        <f>+SUMIFS(VENTAS!H:H,VENTAS!B:B,B80,VENTAS!G:G,A80)</f>
        <v>0</v>
      </c>
      <c r="M80" s="4">
        <f t="shared" si="8"/>
        <v>0</v>
      </c>
      <c r="N80" s="4">
        <f t="shared" si="4"/>
        <v>0</v>
      </c>
      <c r="O80" s="4">
        <f t="shared" si="5"/>
        <v>0</v>
      </c>
      <c r="P80" s="4">
        <f t="shared" si="6"/>
        <v>0</v>
      </c>
      <c r="Q80" s="6" t="e">
        <f>+SUMIFS(#REF!,#REF!,TablaINV[[#This Row],[GRUPO]],#REF!,TablaINV[[#This Row],[COD]])</f>
        <v>#REF!</v>
      </c>
      <c r="R80" s="19">
        <f t="shared" si="7"/>
        <v>0</v>
      </c>
      <c r="S80" s="4" t="str">
        <f>+VLOOKUP(A80,inv!T:X,5,0)</f>
        <v>OCCIDENTE</v>
      </c>
      <c r="T80" s="4" t="e">
        <f>+VLOOKUP(B:B,'DT HUEVO'!$A:$D,4,0)</f>
        <v>#N/A</v>
      </c>
      <c r="U80" s="4" t="e">
        <f>+VLOOKUP(TablaINV[[#This Row],[COD]],'DT HUEVO'!$A:$D,3,0)</f>
        <v>#N/A</v>
      </c>
    </row>
    <row r="81" spans="1:21">
      <c r="A81" t="s">
        <v>445</v>
      </c>
      <c r="B81">
        <v>10580</v>
      </c>
      <c r="C81" t="s">
        <v>548</v>
      </c>
      <c r="D81">
        <f>+SUMIFS(inv!D:D,inv!A:A,B81,inv!T:T,A81)</f>
        <v>0</v>
      </c>
      <c r="E81">
        <f>+SUMIFS(inv!$D$1:$D$1164,inv!$A$1:$A$1164,$B81,inv!$T$1:$T$1164,$A81,inv!$U$1:$U$1164,'DIAS DE INVENTARIO TAT'!E$1)</f>
        <v>0</v>
      </c>
      <c r="F81">
        <f>+SUMIFS(inv!$D$1:$D$1164,inv!$A$1:$A$1164,$B81,inv!$T$1:$T$1164,$A81,inv!$U$1:$U$1164,'DIAS DE INVENTARIO TAT'!F$1)</f>
        <v>0</v>
      </c>
      <c r="G81">
        <f>+SUMIFS(inv!$D$1:$D$1164,inv!$A$1:$A$1164,$B81,inv!$T$1:$T$1164,$A81,inv!$U$1:$U$1164,'DIAS DE INVENTARIO TAT'!G$1)</f>
        <v>0</v>
      </c>
      <c r="H81">
        <f>+SUMIFS(inv!$D$1:$D$1164,inv!$A$1:$A$1164,$B81,inv!$T$1:$T$1164,$A81,inv!$U$1:$U$1164,'DIAS DE INVENTARIO TAT'!H$1)</f>
        <v>0</v>
      </c>
      <c r="I81">
        <f>+SUMIFS(inv!$D$1:$D$1164,inv!$A$1:$A$1164,$B81,inv!$T$1:$T$1164,$A81,inv!$U$1:$U$1164,'DIAS DE INVENTARIO TAT'!I$1)</f>
        <v>0</v>
      </c>
      <c r="J81">
        <f>+SUMIFS(inv!$D$1:$D$1164,inv!$A$1:$A$1164,$B81,inv!$T$1:$T$1164,$A81,inv!$U$1:$U$1164,'DIAS DE INVENTARIO TAT'!J$1)</f>
        <v>0</v>
      </c>
      <c r="K81">
        <f>+SUMIFS(inv!$D$1:$D$1164,inv!$A$1:$A$1164,$B81,inv!$T$1:$T$1164,$A81,inv!$U$1:$U$1164,'DIAS DE INVENTARIO TAT'!K$1)</f>
        <v>0</v>
      </c>
      <c r="L81" s="6">
        <f>+SUMIFS(VENTAS!H:H,VENTAS!B:B,B81,VENTAS!G:G,A81)</f>
        <v>0</v>
      </c>
      <c r="M81" s="4">
        <f t="shared" si="8"/>
        <v>0</v>
      </c>
      <c r="N81" s="4">
        <f t="shared" si="4"/>
        <v>0</v>
      </c>
      <c r="O81" s="4">
        <f t="shared" si="5"/>
        <v>0</v>
      </c>
      <c r="P81" s="4">
        <f t="shared" si="6"/>
        <v>0</v>
      </c>
      <c r="Q81" s="6" t="e">
        <f>+SUMIFS(#REF!,#REF!,TablaINV[[#This Row],[GRUPO]],#REF!,TablaINV[[#This Row],[COD]])</f>
        <v>#REF!</v>
      </c>
      <c r="R81" s="19">
        <f t="shared" si="7"/>
        <v>0</v>
      </c>
      <c r="S81" s="4" t="str">
        <f>+VLOOKUP(A81,inv!T:X,5,0)</f>
        <v>OCCIDENTE</v>
      </c>
      <c r="T81" s="4" t="e">
        <f>+VLOOKUP(B:B,'DT HUEVO'!$A:$D,4,0)</f>
        <v>#N/A</v>
      </c>
      <c r="U81" s="4" t="e">
        <f>+VLOOKUP(TablaINV[[#This Row],[COD]],'DT HUEVO'!$A:$D,3,0)</f>
        <v>#N/A</v>
      </c>
    </row>
    <row r="82" spans="1:21">
      <c r="A82" t="s">
        <v>445</v>
      </c>
      <c r="B82">
        <v>13380</v>
      </c>
      <c r="C82" t="s">
        <v>534</v>
      </c>
      <c r="D82">
        <f>+SUMIFS(inv!D:D,inv!A:A,B82,inv!T:T,A82)</f>
        <v>0</v>
      </c>
      <c r="E82">
        <f>+SUMIFS(inv!$D$1:$D$1164,inv!$A$1:$A$1164,$B82,inv!$T$1:$T$1164,$A82,inv!$U$1:$U$1164,'DIAS DE INVENTARIO TAT'!E$1)</f>
        <v>0</v>
      </c>
      <c r="F82">
        <f>+SUMIFS(inv!$D$1:$D$1164,inv!$A$1:$A$1164,$B82,inv!$T$1:$T$1164,$A82,inv!$U$1:$U$1164,'DIAS DE INVENTARIO TAT'!F$1)</f>
        <v>0</v>
      </c>
      <c r="G82">
        <f>+SUMIFS(inv!$D$1:$D$1164,inv!$A$1:$A$1164,$B82,inv!$T$1:$T$1164,$A82,inv!$U$1:$U$1164,'DIAS DE INVENTARIO TAT'!G$1)</f>
        <v>0</v>
      </c>
      <c r="H82">
        <f>+SUMIFS(inv!$D$1:$D$1164,inv!$A$1:$A$1164,$B82,inv!$T$1:$T$1164,$A82,inv!$U$1:$U$1164,'DIAS DE INVENTARIO TAT'!H$1)</f>
        <v>0</v>
      </c>
      <c r="I82">
        <f>+SUMIFS(inv!$D$1:$D$1164,inv!$A$1:$A$1164,$B82,inv!$T$1:$T$1164,$A82,inv!$U$1:$U$1164,'DIAS DE INVENTARIO TAT'!I$1)</f>
        <v>0</v>
      </c>
      <c r="J82">
        <f>+SUMIFS(inv!$D$1:$D$1164,inv!$A$1:$A$1164,$B82,inv!$T$1:$T$1164,$A82,inv!$U$1:$U$1164,'DIAS DE INVENTARIO TAT'!J$1)</f>
        <v>0</v>
      </c>
      <c r="K82">
        <f>+SUMIFS(inv!$D$1:$D$1164,inv!$A$1:$A$1164,$B82,inv!$T$1:$T$1164,$A82,inv!$U$1:$U$1164,'DIAS DE INVENTARIO TAT'!K$1)</f>
        <v>0</v>
      </c>
      <c r="L82" s="6">
        <f>+SUMIFS(VENTAS!H:H,VENTAS!B:B,B82,VENTAS!G:G,A82)</f>
        <v>0</v>
      </c>
      <c r="M82" s="4">
        <f t="shared" si="8"/>
        <v>0</v>
      </c>
      <c r="N82" s="4">
        <f t="shared" si="4"/>
        <v>0</v>
      </c>
      <c r="O82" s="4">
        <f t="shared" si="5"/>
        <v>0</v>
      </c>
      <c r="P82" s="4">
        <f t="shared" si="6"/>
        <v>0</v>
      </c>
      <c r="Q82" s="6" t="e">
        <f>+SUMIFS(#REF!,#REF!,TablaINV[[#This Row],[GRUPO]],#REF!,TablaINV[[#This Row],[COD]])</f>
        <v>#REF!</v>
      </c>
      <c r="R82" s="19">
        <f t="shared" si="7"/>
        <v>0</v>
      </c>
      <c r="S82" s="4" t="str">
        <f>+VLOOKUP(A82,inv!T:X,5,0)</f>
        <v>OCCIDENTE</v>
      </c>
      <c r="T82" s="4" t="str">
        <f>+VLOOKUP(B:B,'DT HUEVO'!$A:$D,4,0)</f>
        <v>EMPACADOS</v>
      </c>
      <c r="U82" s="4" t="str">
        <f>+VLOOKUP(TablaINV[[#This Row],[COD]],'DT HUEVO'!$A:$D,3,0)</f>
        <v>AA</v>
      </c>
    </row>
    <row r="83" spans="1:21">
      <c r="A83" t="s">
        <v>445</v>
      </c>
      <c r="B83">
        <v>13580</v>
      </c>
      <c r="C83" t="s">
        <v>535</v>
      </c>
      <c r="D83">
        <f>+SUMIFS(inv!D:D,inv!A:A,B83,inv!T:T,A83)</f>
        <v>0</v>
      </c>
      <c r="E83">
        <f>+SUMIFS(inv!$D$1:$D$1164,inv!$A$1:$A$1164,$B83,inv!$T$1:$T$1164,$A83,inv!$U$1:$U$1164,'DIAS DE INVENTARIO TAT'!E$1)</f>
        <v>0</v>
      </c>
      <c r="F83">
        <f>+SUMIFS(inv!$D$1:$D$1164,inv!$A$1:$A$1164,$B83,inv!$T$1:$T$1164,$A83,inv!$U$1:$U$1164,'DIAS DE INVENTARIO TAT'!F$1)</f>
        <v>0</v>
      </c>
      <c r="G83">
        <f>+SUMIFS(inv!$D$1:$D$1164,inv!$A$1:$A$1164,$B83,inv!$T$1:$T$1164,$A83,inv!$U$1:$U$1164,'DIAS DE INVENTARIO TAT'!G$1)</f>
        <v>0</v>
      </c>
      <c r="H83">
        <f>+SUMIFS(inv!$D$1:$D$1164,inv!$A$1:$A$1164,$B83,inv!$T$1:$T$1164,$A83,inv!$U$1:$U$1164,'DIAS DE INVENTARIO TAT'!H$1)</f>
        <v>0</v>
      </c>
      <c r="I83">
        <f>+SUMIFS(inv!$D$1:$D$1164,inv!$A$1:$A$1164,$B83,inv!$T$1:$T$1164,$A83,inv!$U$1:$U$1164,'DIAS DE INVENTARIO TAT'!I$1)</f>
        <v>0</v>
      </c>
      <c r="J83">
        <f>+SUMIFS(inv!$D$1:$D$1164,inv!$A$1:$A$1164,$B83,inv!$T$1:$T$1164,$A83,inv!$U$1:$U$1164,'DIAS DE INVENTARIO TAT'!J$1)</f>
        <v>0</v>
      </c>
      <c r="K83">
        <f>+SUMIFS(inv!$D$1:$D$1164,inv!$A$1:$A$1164,$B83,inv!$T$1:$T$1164,$A83,inv!$U$1:$U$1164,'DIAS DE INVENTARIO TAT'!K$1)</f>
        <v>0</v>
      </c>
      <c r="L83" s="6">
        <f>+SUMIFS(VENTAS!H:H,VENTAS!B:B,B83,VENTAS!G:G,A83)</f>
        <v>0</v>
      </c>
      <c r="M83" s="4">
        <f t="shared" si="8"/>
        <v>0</v>
      </c>
      <c r="N83" s="4">
        <f t="shared" si="4"/>
        <v>0</v>
      </c>
      <c r="O83" s="4">
        <f t="shared" si="5"/>
        <v>0</v>
      </c>
      <c r="P83" s="4">
        <f t="shared" si="6"/>
        <v>0</v>
      </c>
      <c r="Q83" s="6" t="e">
        <f>+SUMIFS(#REF!,#REF!,TablaINV[[#This Row],[GRUPO]],#REF!,TablaINV[[#This Row],[COD]])</f>
        <v>#REF!</v>
      </c>
      <c r="R83" s="19">
        <f t="shared" si="7"/>
        <v>0</v>
      </c>
      <c r="S83" s="4" t="str">
        <f>+VLOOKUP(A83,inv!T:X,5,0)</f>
        <v>OCCIDENTE</v>
      </c>
      <c r="T83" s="4" t="str">
        <f>+VLOOKUP(B:B,'DT HUEVO'!$A:$D,4,0)</f>
        <v>EMPACADOS</v>
      </c>
      <c r="U83" s="4" t="str">
        <f>+VLOOKUP(TablaINV[[#This Row],[COD]],'DT HUEVO'!$A:$D,3,0)</f>
        <v>B</v>
      </c>
    </row>
    <row r="84" spans="1:21">
      <c r="A84" t="s">
        <v>445</v>
      </c>
      <c r="B84">
        <v>12360</v>
      </c>
      <c r="C84" t="s">
        <v>584</v>
      </c>
      <c r="D84">
        <f>+SUMIFS(inv!D:D,inv!A:A,B84,inv!T:T,A84)</f>
        <v>0</v>
      </c>
      <c r="E84">
        <f>+SUMIFS(inv!$D$1:$D$1164,inv!$A$1:$A$1164,$B84,inv!$T$1:$T$1164,$A84,inv!$U$1:$U$1164,'DIAS DE INVENTARIO TAT'!E$1)</f>
        <v>0</v>
      </c>
      <c r="F84">
        <f>+SUMIFS(inv!$D$1:$D$1164,inv!$A$1:$A$1164,$B84,inv!$T$1:$T$1164,$A84,inv!$U$1:$U$1164,'DIAS DE INVENTARIO TAT'!F$1)</f>
        <v>0</v>
      </c>
      <c r="G84">
        <f>+SUMIFS(inv!$D$1:$D$1164,inv!$A$1:$A$1164,$B84,inv!$T$1:$T$1164,$A84,inv!$U$1:$U$1164,'DIAS DE INVENTARIO TAT'!G$1)</f>
        <v>0</v>
      </c>
      <c r="H84">
        <f>+SUMIFS(inv!$D$1:$D$1164,inv!$A$1:$A$1164,$B84,inv!$T$1:$T$1164,$A84,inv!$U$1:$U$1164,'DIAS DE INVENTARIO TAT'!H$1)</f>
        <v>0</v>
      </c>
      <c r="I84">
        <f>+SUMIFS(inv!$D$1:$D$1164,inv!$A$1:$A$1164,$B84,inv!$T$1:$T$1164,$A84,inv!$U$1:$U$1164,'DIAS DE INVENTARIO TAT'!I$1)</f>
        <v>0</v>
      </c>
      <c r="J84">
        <f>+SUMIFS(inv!$D$1:$D$1164,inv!$A$1:$A$1164,$B84,inv!$T$1:$T$1164,$A84,inv!$U$1:$U$1164,'DIAS DE INVENTARIO TAT'!J$1)</f>
        <v>0</v>
      </c>
      <c r="K84">
        <f>+SUMIFS(inv!$D$1:$D$1164,inv!$A$1:$A$1164,$B84,inv!$T$1:$T$1164,$A84,inv!$U$1:$U$1164,'DIAS DE INVENTARIO TAT'!K$1)</f>
        <v>0</v>
      </c>
      <c r="L84" s="6">
        <f>+SUMIFS(VENTAS!H:H,VENTAS!B:B,B84,VENTAS!G:G,A84)</f>
        <v>0</v>
      </c>
      <c r="M84" s="4">
        <f t="shared" si="8"/>
        <v>0</v>
      </c>
      <c r="N84" s="4">
        <f t="shared" si="4"/>
        <v>0</v>
      </c>
      <c r="O84" s="4">
        <f t="shared" si="5"/>
        <v>0</v>
      </c>
      <c r="P84" s="4">
        <f t="shared" si="6"/>
        <v>0</v>
      </c>
      <c r="Q84" s="6" t="e">
        <f>+SUMIFS(#REF!,#REF!,TablaINV[[#This Row],[GRUPO]],#REF!,TablaINV[[#This Row],[COD]])</f>
        <v>#REF!</v>
      </c>
      <c r="R84" s="19">
        <f t="shared" si="7"/>
        <v>0</v>
      </c>
      <c r="S84" s="4" t="str">
        <f>+VLOOKUP(A84,inv!T:X,5,0)</f>
        <v>OCCIDENTE</v>
      </c>
      <c r="T84" s="4" t="e">
        <f>+VLOOKUP(B:B,'DT HUEVO'!$A:$D,4,0)</f>
        <v>#N/A</v>
      </c>
      <c r="U84" s="4" t="e">
        <f>+VLOOKUP(TablaINV[[#This Row],[COD]],'DT HUEVO'!$A:$D,3,0)</f>
        <v>#N/A</v>
      </c>
    </row>
    <row r="85" spans="1:21">
      <c r="A85" t="s">
        <v>445</v>
      </c>
      <c r="B85">
        <v>12470</v>
      </c>
      <c r="C85" t="s">
        <v>447</v>
      </c>
      <c r="D85">
        <f>+SUMIFS(inv!D:D,inv!A:A,B85,inv!T:T,A85)</f>
        <v>0</v>
      </c>
      <c r="E85">
        <f>+SUMIFS(inv!$D$1:$D$1164,inv!$A$1:$A$1164,$B85,inv!$T$1:$T$1164,$A85,inv!$U$1:$U$1164,'DIAS DE INVENTARIO TAT'!E$1)</f>
        <v>0</v>
      </c>
      <c r="F85">
        <f>+SUMIFS(inv!$D$1:$D$1164,inv!$A$1:$A$1164,$B85,inv!$T$1:$T$1164,$A85,inv!$U$1:$U$1164,'DIAS DE INVENTARIO TAT'!F$1)</f>
        <v>0</v>
      </c>
      <c r="G85">
        <f>+SUMIFS(inv!$D$1:$D$1164,inv!$A$1:$A$1164,$B85,inv!$T$1:$T$1164,$A85,inv!$U$1:$U$1164,'DIAS DE INVENTARIO TAT'!G$1)</f>
        <v>0</v>
      </c>
      <c r="H85">
        <f>+SUMIFS(inv!$D$1:$D$1164,inv!$A$1:$A$1164,$B85,inv!$T$1:$T$1164,$A85,inv!$U$1:$U$1164,'DIAS DE INVENTARIO TAT'!H$1)</f>
        <v>0</v>
      </c>
      <c r="I85">
        <f>+SUMIFS(inv!$D$1:$D$1164,inv!$A$1:$A$1164,$B85,inv!$T$1:$T$1164,$A85,inv!$U$1:$U$1164,'DIAS DE INVENTARIO TAT'!I$1)</f>
        <v>0</v>
      </c>
      <c r="J85">
        <f>+SUMIFS(inv!$D$1:$D$1164,inv!$A$1:$A$1164,$B85,inv!$T$1:$T$1164,$A85,inv!$U$1:$U$1164,'DIAS DE INVENTARIO TAT'!J$1)</f>
        <v>0</v>
      </c>
      <c r="K85">
        <f>+SUMIFS(inv!$D$1:$D$1164,inv!$A$1:$A$1164,$B85,inv!$T$1:$T$1164,$A85,inv!$U$1:$U$1164,'DIAS DE INVENTARIO TAT'!K$1)</f>
        <v>0</v>
      </c>
      <c r="L85" s="6">
        <f>+SUMIFS(VENTAS!H:H,VENTAS!B:B,B85,VENTAS!G:G,A85)</f>
        <v>0</v>
      </c>
      <c r="M85" s="4">
        <f t="shared" si="8"/>
        <v>0</v>
      </c>
      <c r="N85" s="4">
        <f t="shared" si="4"/>
        <v>0</v>
      </c>
      <c r="O85" s="4">
        <f t="shared" si="5"/>
        <v>0</v>
      </c>
      <c r="P85" s="4">
        <f t="shared" si="6"/>
        <v>0</v>
      </c>
      <c r="Q85" s="6" t="e">
        <f>+SUMIFS(#REF!,#REF!,TablaINV[[#This Row],[GRUPO]],#REF!,TablaINV[[#This Row],[COD]])</f>
        <v>#REF!</v>
      </c>
      <c r="R85" s="19">
        <f t="shared" si="7"/>
        <v>0</v>
      </c>
      <c r="S85" s="4" t="str">
        <f>+VLOOKUP(A85,inv!T:X,5,0)</f>
        <v>OCCIDENTE</v>
      </c>
      <c r="T85" s="4" t="e">
        <f>+VLOOKUP(B:B,'DT HUEVO'!$A:$D,4,0)</f>
        <v>#N/A</v>
      </c>
      <c r="U85" s="4" t="e">
        <f>+VLOOKUP(TablaINV[[#This Row],[COD]],'DT HUEVO'!$A:$D,3,0)</f>
        <v>#N/A</v>
      </c>
    </row>
    <row r="86" spans="1:21">
      <c r="A86" t="s">
        <v>445</v>
      </c>
      <c r="B86">
        <v>10489</v>
      </c>
      <c r="C86" t="s">
        <v>546</v>
      </c>
      <c r="D86">
        <f>+SUMIFS(inv!D:D,inv!A:A,B86,inv!T:T,A86)</f>
        <v>0</v>
      </c>
      <c r="E86">
        <f>+SUMIFS(inv!$D$1:$D$1164,inv!$A$1:$A$1164,$B86,inv!$T$1:$T$1164,$A86,inv!$U$1:$U$1164,'DIAS DE INVENTARIO TAT'!E$1)</f>
        <v>0</v>
      </c>
      <c r="F86">
        <f>+SUMIFS(inv!$D$1:$D$1164,inv!$A$1:$A$1164,$B86,inv!$T$1:$T$1164,$A86,inv!$U$1:$U$1164,'DIAS DE INVENTARIO TAT'!F$1)</f>
        <v>0</v>
      </c>
      <c r="G86">
        <f>+SUMIFS(inv!$D$1:$D$1164,inv!$A$1:$A$1164,$B86,inv!$T$1:$T$1164,$A86,inv!$U$1:$U$1164,'DIAS DE INVENTARIO TAT'!G$1)</f>
        <v>0</v>
      </c>
      <c r="H86">
        <f>+SUMIFS(inv!$D$1:$D$1164,inv!$A$1:$A$1164,$B86,inv!$T$1:$T$1164,$A86,inv!$U$1:$U$1164,'DIAS DE INVENTARIO TAT'!H$1)</f>
        <v>0</v>
      </c>
      <c r="I86">
        <f>+SUMIFS(inv!$D$1:$D$1164,inv!$A$1:$A$1164,$B86,inv!$T$1:$T$1164,$A86,inv!$U$1:$U$1164,'DIAS DE INVENTARIO TAT'!I$1)</f>
        <v>0</v>
      </c>
      <c r="J86">
        <f>+SUMIFS(inv!$D$1:$D$1164,inv!$A$1:$A$1164,$B86,inv!$T$1:$T$1164,$A86,inv!$U$1:$U$1164,'DIAS DE INVENTARIO TAT'!J$1)</f>
        <v>0</v>
      </c>
      <c r="K86">
        <f>+SUMIFS(inv!$D$1:$D$1164,inv!$A$1:$A$1164,$B86,inv!$T$1:$T$1164,$A86,inv!$U$1:$U$1164,'DIAS DE INVENTARIO TAT'!K$1)</f>
        <v>0</v>
      </c>
      <c r="L86" s="6">
        <f>+SUMIFS(VENTAS!H:H,VENTAS!B:B,B86,VENTAS!G:G,A86)</f>
        <v>0</v>
      </c>
      <c r="M86" s="4">
        <f t="shared" si="8"/>
        <v>0</v>
      </c>
      <c r="N86" s="4">
        <f t="shared" si="4"/>
        <v>0</v>
      </c>
      <c r="O86" s="4">
        <f t="shared" si="5"/>
        <v>0</v>
      </c>
      <c r="P86" s="4">
        <f t="shared" si="6"/>
        <v>0</v>
      </c>
      <c r="Q86" s="6" t="e">
        <f>+SUMIFS(#REF!,#REF!,TablaINV[[#This Row],[GRUPO]],#REF!,TablaINV[[#This Row],[COD]])</f>
        <v>#REF!</v>
      </c>
      <c r="R86" s="19">
        <f t="shared" si="7"/>
        <v>0</v>
      </c>
      <c r="S86" s="4" t="str">
        <f>+VLOOKUP(A86,inv!T:X,5,0)</f>
        <v>OCCIDENTE</v>
      </c>
      <c r="T86" s="4" t="str">
        <f>+VLOOKUP(B:B,'DT HUEVO'!$A:$D,4,0)</f>
        <v>FS</v>
      </c>
      <c r="U86" s="4" t="str">
        <f>+VLOOKUP(TablaINV[[#This Row],[COD]],'DT HUEVO'!$A:$D,3,0)</f>
        <v>A</v>
      </c>
    </row>
    <row r="87" spans="1:21">
      <c r="A87" t="s">
        <v>445</v>
      </c>
      <c r="B87">
        <v>10416</v>
      </c>
      <c r="C87" t="s">
        <v>581</v>
      </c>
      <c r="D87">
        <f>+SUMIFS(inv!D:D,inv!A:A,B87,inv!T:T,A87)</f>
        <v>0</v>
      </c>
      <c r="E87">
        <f>+SUMIFS(inv!$D$1:$D$1164,inv!$A$1:$A$1164,$B87,inv!$T$1:$T$1164,$A87,inv!$U$1:$U$1164,'DIAS DE INVENTARIO TAT'!E$1)</f>
        <v>0</v>
      </c>
      <c r="F87">
        <f>+SUMIFS(inv!$D$1:$D$1164,inv!$A$1:$A$1164,$B87,inv!$T$1:$T$1164,$A87,inv!$U$1:$U$1164,'DIAS DE INVENTARIO TAT'!F$1)</f>
        <v>0</v>
      </c>
      <c r="G87">
        <f>+SUMIFS(inv!$D$1:$D$1164,inv!$A$1:$A$1164,$B87,inv!$T$1:$T$1164,$A87,inv!$U$1:$U$1164,'DIAS DE INVENTARIO TAT'!G$1)</f>
        <v>0</v>
      </c>
      <c r="H87">
        <f>+SUMIFS(inv!$D$1:$D$1164,inv!$A$1:$A$1164,$B87,inv!$T$1:$T$1164,$A87,inv!$U$1:$U$1164,'DIAS DE INVENTARIO TAT'!H$1)</f>
        <v>0</v>
      </c>
      <c r="I87">
        <f>+SUMIFS(inv!$D$1:$D$1164,inv!$A$1:$A$1164,$B87,inv!$T$1:$T$1164,$A87,inv!$U$1:$U$1164,'DIAS DE INVENTARIO TAT'!I$1)</f>
        <v>0</v>
      </c>
      <c r="J87">
        <f>+SUMIFS(inv!$D$1:$D$1164,inv!$A$1:$A$1164,$B87,inv!$T$1:$T$1164,$A87,inv!$U$1:$U$1164,'DIAS DE INVENTARIO TAT'!J$1)</f>
        <v>0</v>
      </c>
      <c r="K87">
        <f>+SUMIFS(inv!$D$1:$D$1164,inv!$A$1:$A$1164,$B87,inv!$T$1:$T$1164,$A87,inv!$U$1:$U$1164,'DIAS DE INVENTARIO TAT'!K$1)</f>
        <v>0</v>
      </c>
      <c r="L87" s="6">
        <f>+SUMIFS(VENTAS!H:H,VENTAS!B:B,B87,VENTAS!G:G,A87)</f>
        <v>0</v>
      </c>
      <c r="M87" s="4">
        <f t="shared" si="8"/>
        <v>0</v>
      </c>
      <c r="N87" s="4">
        <f t="shared" si="4"/>
        <v>0</v>
      </c>
      <c r="O87" s="4">
        <f t="shared" si="5"/>
        <v>0</v>
      </c>
      <c r="P87" s="4">
        <f t="shared" si="6"/>
        <v>0</v>
      </c>
      <c r="Q87" s="6" t="e">
        <f>+SUMIFS(#REF!,#REF!,TablaINV[[#This Row],[GRUPO]],#REF!,TablaINV[[#This Row],[COD]])</f>
        <v>#REF!</v>
      </c>
      <c r="R87" s="19">
        <f t="shared" si="7"/>
        <v>0</v>
      </c>
      <c r="S87" s="4" t="str">
        <f>+VLOOKUP(A87,inv!T:X,5,0)</f>
        <v>OCCIDENTE</v>
      </c>
      <c r="T87" s="4" t="str">
        <f>+VLOOKUP(B:B,'DT HUEVO'!$A:$D,4,0)</f>
        <v>ETIQUETA</v>
      </c>
      <c r="U87" s="4" t="str">
        <f>+VLOOKUP(TablaINV[[#This Row],[COD]],'DT HUEVO'!$A:$D,3,0)</f>
        <v>A</v>
      </c>
    </row>
    <row r="88" spans="1:21">
      <c r="A88" t="s">
        <v>445</v>
      </c>
      <c r="B88">
        <v>10367</v>
      </c>
      <c r="C88" t="s">
        <v>606</v>
      </c>
      <c r="D88">
        <f>+SUMIFS(inv!D:D,inv!A:A,B88,inv!T:T,A88)</f>
        <v>0</v>
      </c>
      <c r="E88">
        <f>+SUMIFS(inv!$D$1:$D$1164,inv!$A$1:$A$1164,$B88,inv!$T$1:$T$1164,$A88,inv!$U$1:$U$1164,'DIAS DE INVENTARIO TAT'!E$1)</f>
        <v>0</v>
      </c>
      <c r="F88">
        <f>+SUMIFS(inv!$D$1:$D$1164,inv!$A$1:$A$1164,$B88,inv!$T$1:$T$1164,$A88,inv!$U$1:$U$1164,'DIAS DE INVENTARIO TAT'!F$1)</f>
        <v>0</v>
      </c>
      <c r="G88">
        <f>+SUMIFS(inv!$D$1:$D$1164,inv!$A$1:$A$1164,$B88,inv!$T$1:$T$1164,$A88,inv!$U$1:$U$1164,'DIAS DE INVENTARIO TAT'!G$1)</f>
        <v>0</v>
      </c>
      <c r="H88">
        <f>+SUMIFS(inv!$D$1:$D$1164,inv!$A$1:$A$1164,$B88,inv!$T$1:$T$1164,$A88,inv!$U$1:$U$1164,'DIAS DE INVENTARIO TAT'!H$1)</f>
        <v>0</v>
      </c>
      <c r="I88">
        <f>+SUMIFS(inv!$D$1:$D$1164,inv!$A$1:$A$1164,$B88,inv!$T$1:$T$1164,$A88,inv!$U$1:$U$1164,'DIAS DE INVENTARIO TAT'!I$1)</f>
        <v>0</v>
      </c>
      <c r="J88">
        <f>+SUMIFS(inv!$D$1:$D$1164,inv!$A$1:$A$1164,$B88,inv!$T$1:$T$1164,$A88,inv!$U$1:$U$1164,'DIAS DE INVENTARIO TAT'!J$1)</f>
        <v>0</v>
      </c>
      <c r="K88">
        <f>+SUMIFS(inv!$D$1:$D$1164,inv!$A$1:$A$1164,$B88,inv!$T$1:$T$1164,$A88,inv!$U$1:$U$1164,'DIAS DE INVENTARIO TAT'!K$1)</f>
        <v>0</v>
      </c>
      <c r="L88" s="6">
        <f>+SUMIFS(VENTAS!H:H,VENTAS!B:B,B88,VENTAS!G:G,A88)</f>
        <v>0</v>
      </c>
      <c r="M88" s="4">
        <f t="shared" si="8"/>
        <v>0</v>
      </c>
      <c r="N88" s="4">
        <f t="shared" si="4"/>
        <v>0</v>
      </c>
      <c r="O88" s="4">
        <f t="shared" si="5"/>
        <v>0</v>
      </c>
      <c r="P88" s="4">
        <f t="shared" si="6"/>
        <v>0</v>
      </c>
      <c r="Q88" s="6" t="e">
        <f>+SUMIFS(#REF!,#REF!,TablaINV[[#This Row],[GRUPO]],#REF!,TablaINV[[#This Row],[COD]])</f>
        <v>#REF!</v>
      </c>
      <c r="R88" s="19">
        <f t="shared" si="7"/>
        <v>0</v>
      </c>
      <c r="S88" s="4" t="str">
        <f>+VLOOKUP(A88,inv!T:X,5,0)</f>
        <v>OCCIDENTE</v>
      </c>
      <c r="T88" s="4" t="str">
        <f>+VLOOKUP(B:B,'DT HUEVO'!$A:$D,4,0)</f>
        <v>FS</v>
      </c>
      <c r="U88" s="4" t="str">
        <f>+VLOOKUP(TablaINV[[#This Row],[COD]],'DT HUEVO'!$A:$D,3,0)</f>
        <v>AA</v>
      </c>
    </row>
    <row r="89" spans="1:21">
      <c r="A89" t="s">
        <v>445</v>
      </c>
      <c r="B89">
        <v>10309</v>
      </c>
      <c r="C89" t="s">
        <v>539</v>
      </c>
      <c r="D89">
        <f>+SUMIFS(inv!D:D,inv!A:A,B89,inv!T:T,A89)</f>
        <v>0</v>
      </c>
      <c r="E89">
        <f>+SUMIFS(inv!$D$1:$D$1164,inv!$A$1:$A$1164,$B89,inv!$T$1:$T$1164,$A89,inv!$U$1:$U$1164,'DIAS DE INVENTARIO TAT'!E$1)</f>
        <v>0</v>
      </c>
      <c r="F89">
        <f>+SUMIFS(inv!$D$1:$D$1164,inv!$A$1:$A$1164,$B89,inv!$T$1:$T$1164,$A89,inv!$U$1:$U$1164,'DIAS DE INVENTARIO TAT'!F$1)</f>
        <v>0</v>
      </c>
      <c r="G89">
        <f>+SUMIFS(inv!$D$1:$D$1164,inv!$A$1:$A$1164,$B89,inv!$T$1:$T$1164,$A89,inv!$U$1:$U$1164,'DIAS DE INVENTARIO TAT'!G$1)</f>
        <v>0</v>
      </c>
      <c r="H89">
        <f>+SUMIFS(inv!$D$1:$D$1164,inv!$A$1:$A$1164,$B89,inv!$T$1:$T$1164,$A89,inv!$U$1:$U$1164,'DIAS DE INVENTARIO TAT'!H$1)</f>
        <v>0</v>
      </c>
      <c r="I89">
        <f>+SUMIFS(inv!$D$1:$D$1164,inv!$A$1:$A$1164,$B89,inv!$T$1:$T$1164,$A89,inv!$U$1:$U$1164,'DIAS DE INVENTARIO TAT'!I$1)</f>
        <v>0</v>
      </c>
      <c r="J89">
        <f>+SUMIFS(inv!$D$1:$D$1164,inv!$A$1:$A$1164,$B89,inv!$T$1:$T$1164,$A89,inv!$U$1:$U$1164,'DIAS DE INVENTARIO TAT'!J$1)</f>
        <v>0</v>
      </c>
      <c r="K89">
        <f>+SUMIFS(inv!$D$1:$D$1164,inv!$A$1:$A$1164,$B89,inv!$T$1:$T$1164,$A89,inv!$U$1:$U$1164,'DIAS DE INVENTARIO TAT'!K$1)</f>
        <v>0</v>
      </c>
      <c r="L89" s="6">
        <f>+SUMIFS(VENTAS!H:H,VENTAS!B:B,B89,VENTAS!G:G,A89)</f>
        <v>0</v>
      </c>
      <c r="M89" s="4">
        <f t="shared" si="8"/>
        <v>0</v>
      </c>
      <c r="N89" s="4">
        <f t="shared" si="4"/>
        <v>0</v>
      </c>
      <c r="O89" s="4">
        <f t="shared" si="5"/>
        <v>0</v>
      </c>
      <c r="P89" s="4">
        <f t="shared" si="6"/>
        <v>0</v>
      </c>
      <c r="Q89" s="6" t="e">
        <f>+SUMIFS(#REF!,#REF!,TablaINV[[#This Row],[GRUPO]],#REF!,TablaINV[[#This Row],[COD]])</f>
        <v>#REF!</v>
      </c>
      <c r="R89" s="19">
        <f t="shared" si="7"/>
        <v>0</v>
      </c>
      <c r="S89" s="4" t="str">
        <f>+VLOOKUP(A89,inv!T:X,5,0)</f>
        <v>OCCIDENTE</v>
      </c>
      <c r="T89" s="4" t="str">
        <f>+VLOOKUP(B:B,'DT HUEVO'!$A:$D,4,0)</f>
        <v>FS</v>
      </c>
      <c r="U89" s="4" t="str">
        <f>+VLOOKUP(TablaINV[[#This Row],[COD]],'DT HUEVO'!$A:$D,3,0)</f>
        <v>AA</v>
      </c>
    </row>
    <row r="90" spans="1:21">
      <c r="A90" t="s">
        <v>445</v>
      </c>
      <c r="B90">
        <v>10388</v>
      </c>
      <c r="C90" t="s">
        <v>541</v>
      </c>
      <c r="D90">
        <f>+SUMIFS(inv!D:D,inv!A:A,B90,inv!T:T,A90)</f>
        <v>0</v>
      </c>
      <c r="E90">
        <f>+SUMIFS(inv!$D$1:$D$1164,inv!$A$1:$A$1164,$B90,inv!$T$1:$T$1164,$A90,inv!$U$1:$U$1164,'DIAS DE INVENTARIO TAT'!E$1)</f>
        <v>0</v>
      </c>
      <c r="F90">
        <f>+SUMIFS(inv!$D$1:$D$1164,inv!$A$1:$A$1164,$B90,inv!$T$1:$T$1164,$A90,inv!$U$1:$U$1164,'DIAS DE INVENTARIO TAT'!F$1)</f>
        <v>0</v>
      </c>
      <c r="G90">
        <f>+SUMIFS(inv!$D$1:$D$1164,inv!$A$1:$A$1164,$B90,inv!$T$1:$T$1164,$A90,inv!$U$1:$U$1164,'DIAS DE INVENTARIO TAT'!G$1)</f>
        <v>0</v>
      </c>
      <c r="H90">
        <f>+SUMIFS(inv!$D$1:$D$1164,inv!$A$1:$A$1164,$B90,inv!$T$1:$T$1164,$A90,inv!$U$1:$U$1164,'DIAS DE INVENTARIO TAT'!H$1)</f>
        <v>0</v>
      </c>
      <c r="I90">
        <f>+SUMIFS(inv!$D$1:$D$1164,inv!$A$1:$A$1164,$B90,inv!$T$1:$T$1164,$A90,inv!$U$1:$U$1164,'DIAS DE INVENTARIO TAT'!I$1)</f>
        <v>0</v>
      </c>
      <c r="J90">
        <f>+SUMIFS(inv!$D$1:$D$1164,inv!$A$1:$A$1164,$B90,inv!$T$1:$T$1164,$A90,inv!$U$1:$U$1164,'DIAS DE INVENTARIO TAT'!J$1)</f>
        <v>0</v>
      </c>
      <c r="K90">
        <f>+SUMIFS(inv!$D$1:$D$1164,inv!$A$1:$A$1164,$B90,inv!$T$1:$T$1164,$A90,inv!$U$1:$U$1164,'DIAS DE INVENTARIO TAT'!K$1)</f>
        <v>0</v>
      </c>
      <c r="L90" s="6">
        <f>+SUMIFS(VENTAS!H:H,VENTAS!B:B,B90,VENTAS!G:G,A90)</f>
        <v>0</v>
      </c>
      <c r="M90" s="4">
        <f t="shared" si="8"/>
        <v>0</v>
      </c>
      <c r="N90" s="4">
        <f t="shared" si="4"/>
        <v>0</v>
      </c>
      <c r="O90" s="4">
        <f t="shared" si="5"/>
        <v>0</v>
      </c>
      <c r="P90" s="4">
        <f t="shared" si="6"/>
        <v>0</v>
      </c>
      <c r="Q90" s="6" t="e">
        <f>+SUMIFS(#REF!,#REF!,TablaINV[[#This Row],[GRUPO]],#REF!,TablaINV[[#This Row],[COD]])</f>
        <v>#REF!</v>
      </c>
      <c r="R90" s="19">
        <f t="shared" si="7"/>
        <v>0</v>
      </c>
      <c r="S90" s="4" t="str">
        <f>+VLOOKUP(A90,inv!T:X,5,0)</f>
        <v>OCCIDENTE</v>
      </c>
      <c r="T90" s="4" t="str">
        <f>+VLOOKUP(B:B,'DT HUEVO'!$A:$D,4,0)</f>
        <v>FS</v>
      </c>
      <c r="U90" s="4" t="str">
        <f>+VLOOKUP(TablaINV[[#This Row],[COD]],'DT HUEVO'!$A:$D,3,0)</f>
        <v>AA</v>
      </c>
    </row>
    <row r="91" spans="1:21">
      <c r="A91" t="s">
        <v>445</v>
      </c>
      <c r="B91">
        <v>10205</v>
      </c>
      <c r="C91" t="s">
        <v>552</v>
      </c>
      <c r="D91">
        <f>+SUMIFS(inv!D:D,inv!A:A,B91,inv!T:T,A91)</f>
        <v>0</v>
      </c>
      <c r="E91">
        <f>+SUMIFS(inv!$D$1:$D$1164,inv!$A$1:$A$1164,$B91,inv!$T$1:$T$1164,$A91,inv!$U$1:$U$1164,'DIAS DE INVENTARIO TAT'!E$1)</f>
        <v>0</v>
      </c>
      <c r="F91">
        <f>+SUMIFS(inv!$D$1:$D$1164,inv!$A$1:$A$1164,$B91,inv!$T$1:$T$1164,$A91,inv!$U$1:$U$1164,'DIAS DE INVENTARIO TAT'!F$1)</f>
        <v>0</v>
      </c>
      <c r="G91">
        <f>+SUMIFS(inv!$D$1:$D$1164,inv!$A$1:$A$1164,$B91,inv!$T$1:$T$1164,$A91,inv!$U$1:$U$1164,'DIAS DE INVENTARIO TAT'!G$1)</f>
        <v>0</v>
      </c>
      <c r="H91">
        <f>+SUMIFS(inv!$D$1:$D$1164,inv!$A$1:$A$1164,$B91,inv!$T$1:$T$1164,$A91,inv!$U$1:$U$1164,'DIAS DE INVENTARIO TAT'!H$1)</f>
        <v>0</v>
      </c>
      <c r="I91">
        <f>+SUMIFS(inv!$D$1:$D$1164,inv!$A$1:$A$1164,$B91,inv!$T$1:$T$1164,$A91,inv!$U$1:$U$1164,'DIAS DE INVENTARIO TAT'!I$1)</f>
        <v>0</v>
      </c>
      <c r="J91">
        <f>+SUMIFS(inv!$D$1:$D$1164,inv!$A$1:$A$1164,$B91,inv!$T$1:$T$1164,$A91,inv!$U$1:$U$1164,'DIAS DE INVENTARIO TAT'!J$1)</f>
        <v>0</v>
      </c>
      <c r="K91">
        <f>+SUMIFS(inv!$D$1:$D$1164,inv!$A$1:$A$1164,$B91,inv!$T$1:$T$1164,$A91,inv!$U$1:$U$1164,'DIAS DE INVENTARIO TAT'!K$1)</f>
        <v>0</v>
      </c>
      <c r="L91" s="6">
        <f>+SUMIFS(VENTAS!H:H,VENTAS!B:B,B91,VENTAS!G:G,A91)</f>
        <v>0</v>
      </c>
      <c r="M91" s="4">
        <f t="shared" si="8"/>
        <v>0</v>
      </c>
      <c r="N91" s="4">
        <f t="shared" si="4"/>
        <v>0</v>
      </c>
      <c r="O91" s="4">
        <f t="shared" si="5"/>
        <v>0</v>
      </c>
      <c r="P91" s="4">
        <f t="shared" si="6"/>
        <v>0</v>
      </c>
      <c r="Q91" s="6" t="e">
        <f>+SUMIFS(#REF!,#REF!,TablaINV[[#This Row],[GRUPO]],#REF!,TablaINV[[#This Row],[COD]])</f>
        <v>#REF!</v>
      </c>
      <c r="R91" s="19">
        <f t="shared" si="7"/>
        <v>0</v>
      </c>
      <c r="S91" s="4" t="str">
        <f>+VLOOKUP(A91,inv!T:X,5,0)</f>
        <v>OCCIDENTE</v>
      </c>
      <c r="T91" s="4" t="str">
        <f>+VLOOKUP(B:B,'DT HUEVO'!$A:$D,4,0)</f>
        <v>FS</v>
      </c>
      <c r="U91" s="4" t="str">
        <f>+VLOOKUP(TablaINV[[#This Row],[COD]],'DT HUEVO'!$A:$D,3,0)</f>
        <v>AAA</v>
      </c>
    </row>
    <row r="92" spans="1:21">
      <c r="A92" t="s">
        <v>445</v>
      </c>
      <c r="B92">
        <v>10307</v>
      </c>
      <c r="C92" t="s">
        <v>538</v>
      </c>
      <c r="D92">
        <f>+SUMIFS(inv!D:D,inv!A:A,B92,inv!T:T,A92)</f>
        <v>0</v>
      </c>
      <c r="E92">
        <f>+SUMIFS(inv!$D$1:$D$1164,inv!$A$1:$A$1164,$B92,inv!$T$1:$T$1164,$A92,inv!$U$1:$U$1164,'DIAS DE INVENTARIO TAT'!E$1)</f>
        <v>0</v>
      </c>
      <c r="F92">
        <f>+SUMIFS(inv!$D$1:$D$1164,inv!$A$1:$A$1164,$B92,inv!$T$1:$T$1164,$A92,inv!$U$1:$U$1164,'DIAS DE INVENTARIO TAT'!F$1)</f>
        <v>0</v>
      </c>
      <c r="G92">
        <f>+SUMIFS(inv!$D$1:$D$1164,inv!$A$1:$A$1164,$B92,inv!$T$1:$T$1164,$A92,inv!$U$1:$U$1164,'DIAS DE INVENTARIO TAT'!G$1)</f>
        <v>0</v>
      </c>
      <c r="H92">
        <f>+SUMIFS(inv!$D$1:$D$1164,inv!$A$1:$A$1164,$B92,inv!$T$1:$T$1164,$A92,inv!$U$1:$U$1164,'DIAS DE INVENTARIO TAT'!H$1)</f>
        <v>0</v>
      </c>
      <c r="I92">
        <f>+SUMIFS(inv!$D$1:$D$1164,inv!$A$1:$A$1164,$B92,inv!$T$1:$T$1164,$A92,inv!$U$1:$U$1164,'DIAS DE INVENTARIO TAT'!I$1)</f>
        <v>0</v>
      </c>
      <c r="J92">
        <f>+SUMIFS(inv!$D$1:$D$1164,inv!$A$1:$A$1164,$B92,inv!$T$1:$T$1164,$A92,inv!$U$1:$U$1164,'DIAS DE INVENTARIO TAT'!J$1)</f>
        <v>0</v>
      </c>
      <c r="K92">
        <f>+SUMIFS(inv!$D$1:$D$1164,inv!$A$1:$A$1164,$B92,inv!$T$1:$T$1164,$A92,inv!$U$1:$U$1164,'DIAS DE INVENTARIO TAT'!K$1)</f>
        <v>0</v>
      </c>
      <c r="L92" s="6">
        <f>+SUMIFS(VENTAS!H:H,VENTAS!B:B,B92,VENTAS!G:G,A92)</f>
        <v>0</v>
      </c>
      <c r="M92" s="4">
        <f t="shared" si="8"/>
        <v>0</v>
      </c>
      <c r="N92" s="4">
        <f t="shared" si="4"/>
        <v>0</v>
      </c>
      <c r="O92" s="4">
        <f t="shared" si="5"/>
        <v>0</v>
      </c>
      <c r="P92" s="4">
        <f t="shared" si="6"/>
        <v>0</v>
      </c>
      <c r="Q92" s="6" t="e">
        <f>+SUMIFS(#REF!,#REF!,TablaINV[[#This Row],[GRUPO]],#REF!,TablaINV[[#This Row],[COD]])</f>
        <v>#REF!</v>
      </c>
      <c r="R92" s="19">
        <f t="shared" si="7"/>
        <v>0</v>
      </c>
      <c r="S92" s="4" t="str">
        <f>+VLOOKUP(A92,inv!T:X,5,0)</f>
        <v>OCCIDENTE</v>
      </c>
      <c r="T92" s="4" t="str">
        <f>+VLOOKUP(B:B,'DT HUEVO'!$A:$D,4,0)</f>
        <v>EMPACADOS</v>
      </c>
      <c r="U92" s="4" t="str">
        <f>+VLOOKUP(TablaINV[[#This Row],[COD]],'DT HUEVO'!$A:$D,3,0)</f>
        <v>AA</v>
      </c>
    </row>
    <row r="93" spans="1:21">
      <c r="A93" t="s">
        <v>445</v>
      </c>
      <c r="B93">
        <v>10380</v>
      </c>
      <c r="C93" t="s">
        <v>565</v>
      </c>
      <c r="D93">
        <f>+SUMIFS(inv!D:D,inv!A:A,B93,inv!T:T,A93)</f>
        <v>0</v>
      </c>
      <c r="E93">
        <f>+SUMIFS(inv!$D$1:$D$1164,inv!$A$1:$A$1164,$B93,inv!$T$1:$T$1164,$A93,inv!$U$1:$U$1164,'DIAS DE INVENTARIO TAT'!E$1)</f>
        <v>0</v>
      </c>
      <c r="F93">
        <f>+SUMIFS(inv!$D$1:$D$1164,inv!$A$1:$A$1164,$B93,inv!$T$1:$T$1164,$A93,inv!$U$1:$U$1164,'DIAS DE INVENTARIO TAT'!F$1)</f>
        <v>0</v>
      </c>
      <c r="G93">
        <f>+SUMIFS(inv!$D$1:$D$1164,inv!$A$1:$A$1164,$B93,inv!$T$1:$T$1164,$A93,inv!$U$1:$U$1164,'DIAS DE INVENTARIO TAT'!G$1)</f>
        <v>0</v>
      </c>
      <c r="H93">
        <f>+SUMIFS(inv!$D$1:$D$1164,inv!$A$1:$A$1164,$B93,inv!$T$1:$T$1164,$A93,inv!$U$1:$U$1164,'DIAS DE INVENTARIO TAT'!H$1)</f>
        <v>0</v>
      </c>
      <c r="I93">
        <f>+SUMIFS(inv!$D$1:$D$1164,inv!$A$1:$A$1164,$B93,inv!$T$1:$T$1164,$A93,inv!$U$1:$U$1164,'DIAS DE INVENTARIO TAT'!I$1)</f>
        <v>0</v>
      </c>
      <c r="J93">
        <f>+SUMIFS(inv!$D$1:$D$1164,inv!$A$1:$A$1164,$B93,inv!$T$1:$T$1164,$A93,inv!$U$1:$U$1164,'DIAS DE INVENTARIO TAT'!J$1)</f>
        <v>0</v>
      </c>
      <c r="K93">
        <f>+SUMIFS(inv!$D$1:$D$1164,inv!$A$1:$A$1164,$B93,inv!$T$1:$T$1164,$A93,inv!$U$1:$U$1164,'DIAS DE INVENTARIO TAT'!K$1)</f>
        <v>0</v>
      </c>
      <c r="L93" s="6">
        <f>+SUMIFS(VENTAS!H:H,VENTAS!B:B,B93,VENTAS!G:G,A93)</f>
        <v>0</v>
      </c>
      <c r="M93" s="4">
        <f t="shared" si="8"/>
        <v>0</v>
      </c>
      <c r="N93" s="4">
        <f t="shared" ref="N93:N107" si="9">+IFERROR(E93/$L93,0)</f>
        <v>0</v>
      </c>
      <c r="O93" s="4">
        <f t="shared" ref="O93:O107" si="10">+IFERROR(F93/$L93,0)</f>
        <v>0</v>
      </c>
      <c r="P93" s="4">
        <f t="shared" ref="P93:P107" si="11">+IFERROR(G93/$L93,0)</f>
        <v>0</v>
      </c>
      <c r="Q93" s="6" t="e">
        <f>+SUMIFS(#REF!,#REF!,TablaINV[[#This Row],[GRUPO]],#REF!,TablaINV[[#This Row],[COD]])</f>
        <v>#REF!</v>
      </c>
      <c r="R93" s="19">
        <f t="shared" ref="R93:R107" si="12">+IFERROR(D93/Q93,0)</f>
        <v>0</v>
      </c>
      <c r="S93" s="4" t="str">
        <f>+VLOOKUP(A93,inv!T:X,5,0)</f>
        <v>OCCIDENTE</v>
      </c>
      <c r="T93" s="4" t="str">
        <f>+VLOOKUP(B:B,'DT HUEVO'!$A:$D,4,0)</f>
        <v>EMPACADOS</v>
      </c>
      <c r="U93" s="4" t="str">
        <f>+VLOOKUP(TablaINV[[#This Row],[COD]],'DT HUEVO'!$A:$D,3,0)</f>
        <v>AA</v>
      </c>
    </row>
    <row r="94" spans="1:21">
      <c r="A94" t="s">
        <v>445</v>
      </c>
      <c r="B94">
        <v>10409</v>
      </c>
      <c r="C94" t="s">
        <v>566</v>
      </c>
      <c r="D94">
        <f>+SUMIFS(inv!D:D,inv!A:A,B94,inv!T:T,A94)</f>
        <v>0</v>
      </c>
      <c r="E94">
        <f>+SUMIFS(inv!$D$1:$D$1164,inv!$A$1:$A$1164,$B94,inv!$T$1:$T$1164,$A94,inv!$U$1:$U$1164,'DIAS DE INVENTARIO TAT'!E$1)</f>
        <v>0</v>
      </c>
      <c r="F94">
        <f>+SUMIFS(inv!$D$1:$D$1164,inv!$A$1:$A$1164,$B94,inv!$T$1:$T$1164,$A94,inv!$U$1:$U$1164,'DIAS DE INVENTARIO TAT'!F$1)</f>
        <v>0</v>
      </c>
      <c r="G94">
        <f>+SUMIFS(inv!$D$1:$D$1164,inv!$A$1:$A$1164,$B94,inv!$T$1:$T$1164,$A94,inv!$U$1:$U$1164,'DIAS DE INVENTARIO TAT'!G$1)</f>
        <v>0</v>
      </c>
      <c r="H94">
        <f>+SUMIFS(inv!$D$1:$D$1164,inv!$A$1:$A$1164,$B94,inv!$T$1:$T$1164,$A94,inv!$U$1:$U$1164,'DIAS DE INVENTARIO TAT'!H$1)</f>
        <v>0</v>
      </c>
      <c r="I94">
        <f>+SUMIFS(inv!$D$1:$D$1164,inv!$A$1:$A$1164,$B94,inv!$T$1:$T$1164,$A94,inv!$U$1:$U$1164,'DIAS DE INVENTARIO TAT'!I$1)</f>
        <v>0</v>
      </c>
      <c r="J94">
        <f>+SUMIFS(inv!$D$1:$D$1164,inv!$A$1:$A$1164,$B94,inv!$T$1:$T$1164,$A94,inv!$U$1:$U$1164,'DIAS DE INVENTARIO TAT'!J$1)</f>
        <v>0</v>
      </c>
      <c r="K94">
        <f>+SUMIFS(inv!$D$1:$D$1164,inv!$A$1:$A$1164,$B94,inv!$T$1:$T$1164,$A94,inv!$U$1:$U$1164,'DIAS DE INVENTARIO TAT'!K$1)</f>
        <v>0</v>
      </c>
      <c r="L94" s="6">
        <f>+SUMIFS(VENTAS!H:H,VENTAS!B:B,B94,VENTAS!G:G,A94)</f>
        <v>0</v>
      </c>
      <c r="M94" s="4">
        <f t="shared" si="8"/>
        <v>0</v>
      </c>
      <c r="N94" s="4">
        <f t="shared" si="9"/>
        <v>0</v>
      </c>
      <c r="O94" s="4">
        <f t="shared" si="10"/>
        <v>0</v>
      </c>
      <c r="P94" s="4">
        <f t="shared" si="11"/>
        <v>0</v>
      </c>
      <c r="Q94" s="6" t="e">
        <f>+SUMIFS(#REF!,#REF!,TablaINV[[#This Row],[GRUPO]],#REF!,TablaINV[[#This Row],[COD]])</f>
        <v>#REF!</v>
      </c>
      <c r="R94" s="19">
        <f t="shared" si="12"/>
        <v>0</v>
      </c>
      <c r="S94" s="4" t="str">
        <f>+VLOOKUP(A94,inv!T:X,5,0)</f>
        <v>OCCIDENTE</v>
      </c>
      <c r="T94" s="4" t="str">
        <f>+VLOOKUP(B:B,'DT HUEVO'!$A:$D,4,0)</f>
        <v>FS</v>
      </c>
      <c r="U94" s="4" t="str">
        <f>+VLOOKUP(TablaINV[[#This Row],[COD]],'DT HUEVO'!$A:$D,3,0)</f>
        <v>A</v>
      </c>
    </row>
    <row r="95" spans="1:21">
      <c r="A95" t="s">
        <v>445</v>
      </c>
      <c r="B95">
        <v>10411</v>
      </c>
      <c r="C95" t="s">
        <v>543</v>
      </c>
      <c r="D95">
        <f>+SUMIFS(inv!D:D,inv!A:A,B95,inv!T:T,A95)</f>
        <v>0</v>
      </c>
      <c r="E95">
        <f>+SUMIFS(inv!$D$1:$D$1164,inv!$A$1:$A$1164,$B95,inv!$T$1:$T$1164,$A95,inv!$U$1:$U$1164,'DIAS DE INVENTARIO TAT'!E$1)</f>
        <v>0</v>
      </c>
      <c r="F95">
        <f>+SUMIFS(inv!$D$1:$D$1164,inv!$A$1:$A$1164,$B95,inv!$T$1:$T$1164,$A95,inv!$U$1:$U$1164,'DIAS DE INVENTARIO TAT'!F$1)</f>
        <v>0</v>
      </c>
      <c r="G95">
        <f>+SUMIFS(inv!$D$1:$D$1164,inv!$A$1:$A$1164,$B95,inv!$T$1:$T$1164,$A95,inv!$U$1:$U$1164,'DIAS DE INVENTARIO TAT'!G$1)</f>
        <v>0</v>
      </c>
      <c r="H95">
        <f>+SUMIFS(inv!$D$1:$D$1164,inv!$A$1:$A$1164,$B95,inv!$T$1:$T$1164,$A95,inv!$U$1:$U$1164,'DIAS DE INVENTARIO TAT'!H$1)</f>
        <v>0</v>
      </c>
      <c r="I95">
        <f>+SUMIFS(inv!$D$1:$D$1164,inv!$A$1:$A$1164,$B95,inv!$T$1:$T$1164,$A95,inv!$U$1:$U$1164,'DIAS DE INVENTARIO TAT'!I$1)</f>
        <v>0</v>
      </c>
      <c r="J95">
        <f>+SUMIFS(inv!$D$1:$D$1164,inv!$A$1:$A$1164,$B95,inv!$T$1:$T$1164,$A95,inv!$U$1:$U$1164,'DIAS DE INVENTARIO TAT'!J$1)</f>
        <v>0</v>
      </c>
      <c r="K95">
        <f>+SUMIFS(inv!$D$1:$D$1164,inv!$A$1:$A$1164,$B95,inv!$T$1:$T$1164,$A95,inv!$U$1:$U$1164,'DIAS DE INVENTARIO TAT'!K$1)</f>
        <v>0</v>
      </c>
      <c r="L95" s="6">
        <f>+SUMIFS(VENTAS!H:H,VENTAS!B:B,B95,VENTAS!G:G,A95)</f>
        <v>0</v>
      </c>
      <c r="M95" s="4">
        <f t="shared" si="8"/>
        <v>0</v>
      </c>
      <c r="N95" s="4">
        <f t="shared" si="9"/>
        <v>0</v>
      </c>
      <c r="O95" s="4">
        <f t="shared" si="10"/>
        <v>0</v>
      </c>
      <c r="P95" s="4">
        <f t="shared" si="11"/>
        <v>0</v>
      </c>
      <c r="Q95" s="6" t="e">
        <f>+SUMIFS(#REF!,#REF!,TablaINV[[#This Row],[GRUPO]],#REF!,TablaINV[[#This Row],[COD]])</f>
        <v>#REF!</v>
      </c>
      <c r="R95" s="19">
        <f t="shared" si="12"/>
        <v>0</v>
      </c>
      <c r="S95" s="4" t="str">
        <f>+VLOOKUP(A95,inv!T:X,5,0)</f>
        <v>OCCIDENTE</v>
      </c>
      <c r="T95" s="4" t="str">
        <f>+VLOOKUP(B:B,'DT HUEVO'!$A:$D,4,0)</f>
        <v>EMPACADOS</v>
      </c>
      <c r="U95" s="4" t="str">
        <f>+VLOOKUP(TablaINV[[#This Row],[COD]],'DT HUEVO'!$A:$D,3,0)</f>
        <v>A</v>
      </c>
    </row>
    <row r="96" spans="1:21">
      <c r="A96" t="s">
        <v>445</v>
      </c>
      <c r="B96">
        <v>10511</v>
      </c>
      <c r="C96" t="s">
        <v>547</v>
      </c>
      <c r="D96">
        <f>+SUMIFS(inv!D:D,inv!A:A,B96,inv!T:T,A96)</f>
        <v>0</v>
      </c>
      <c r="E96">
        <f>+SUMIFS(inv!$D$1:$D$1164,inv!$A$1:$A$1164,$B96,inv!$T$1:$T$1164,$A96,inv!$U$1:$U$1164,'DIAS DE INVENTARIO TAT'!E$1)</f>
        <v>0</v>
      </c>
      <c r="F96">
        <f>+SUMIFS(inv!$D$1:$D$1164,inv!$A$1:$A$1164,$B96,inv!$T$1:$T$1164,$A96,inv!$U$1:$U$1164,'DIAS DE INVENTARIO TAT'!F$1)</f>
        <v>0</v>
      </c>
      <c r="G96">
        <f>+SUMIFS(inv!$D$1:$D$1164,inv!$A$1:$A$1164,$B96,inv!$T$1:$T$1164,$A96,inv!$U$1:$U$1164,'DIAS DE INVENTARIO TAT'!G$1)</f>
        <v>0</v>
      </c>
      <c r="H96">
        <f>+SUMIFS(inv!$D$1:$D$1164,inv!$A$1:$A$1164,$B96,inv!$T$1:$T$1164,$A96,inv!$U$1:$U$1164,'DIAS DE INVENTARIO TAT'!H$1)</f>
        <v>0</v>
      </c>
      <c r="I96">
        <f>+SUMIFS(inv!$D$1:$D$1164,inv!$A$1:$A$1164,$B96,inv!$T$1:$T$1164,$A96,inv!$U$1:$U$1164,'DIAS DE INVENTARIO TAT'!I$1)</f>
        <v>0</v>
      </c>
      <c r="J96">
        <f>+SUMIFS(inv!$D$1:$D$1164,inv!$A$1:$A$1164,$B96,inv!$T$1:$T$1164,$A96,inv!$U$1:$U$1164,'DIAS DE INVENTARIO TAT'!J$1)</f>
        <v>0</v>
      </c>
      <c r="K96">
        <f>+SUMIFS(inv!$D$1:$D$1164,inv!$A$1:$A$1164,$B96,inv!$T$1:$T$1164,$A96,inv!$U$1:$U$1164,'DIAS DE INVENTARIO TAT'!K$1)</f>
        <v>0</v>
      </c>
      <c r="L96" s="6">
        <f>+SUMIFS(VENTAS!H:H,VENTAS!B:B,B96,VENTAS!G:G,A96)</f>
        <v>0</v>
      </c>
      <c r="M96" s="4">
        <f t="shared" si="8"/>
        <v>0</v>
      </c>
      <c r="N96" s="4">
        <f t="shared" si="9"/>
        <v>0</v>
      </c>
      <c r="O96" s="4">
        <f t="shared" si="10"/>
        <v>0</v>
      </c>
      <c r="P96" s="4">
        <f t="shared" si="11"/>
        <v>0</v>
      </c>
      <c r="Q96" s="6" t="e">
        <f>+SUMIFS(#REF!,#REF!,TablaINV[[#This Row],[GRUPO]],#REF!,TablaINV[[#This Row],[COD]])</f>
        <v>#REF!</v>
      </c>
      <c r="R96" s="19">
        <f t="shared" si="12"/>
        <v>0</v>
      </c>
      <c r="S96" s="4" t="str">
        <f>+VLOOKUP(A96,inv!T:X,5,0)</f>
        <v>OCCIDENTE</v>
      </c>
      <c r="T96" s="4" t="str">
        <f>+VLOOKUP(B:B,'DT HUEVO'!$A:$D,4,0)</f>
        <v>EMPACADOS</v>
      </c>
      <c r="U96" s="4" t="str">
        <f>+VLOOKUP(TablaINV[[#This Row],[COD]],'DT HUEVO'!$A:$D,3,0)</f>
        <v>B</v>
      </c>
    </row>
    <row r="97" spans="1:21">
      <c r="A97" t="s">
        <v>445</v>
      </c>
      <c r="B97">
        <v>10588</v>
      </c>
      <c r="C97" t="s">
        <v>549</v>
      </c>
      <c r="D97">
        <f>+SUMIFS(inv!D:D,inv!A:A,B97,inv!T:T,A97)</f>
        <v>0</v>
      </c>
      <c r="E97">
        <f>+SUMIFS(inv!$D$1:$D$1164,inv!$A$1:$A$1164,$B97,inv!$T$1:$T$1164,$A97,inv!$U$1:$U$1164,'DIAS DE INVENTARIO TAT'!E$1)</f>
        <v>0</v>
      </c>
      <c r="F97">
        <f>+SUMIFS(inv!$D$1:$D$1164,inv!$A$1:$A$1164,$B97,inv!$T$1:$T$1164,$A97,inv!$U$1:$U$1164,'DIAS DE INVENTARIO TAT'!F$1)</f>
        <v>0</v>
      </c>
      <c r="G97">
        <f>+SUMIFS(inv!$D$1:$D$1164,inv!$A$1:$A$1164,$B97,inv!$T$1:$T$1164,$A97,inv!$U$1:$U$1164,'DIAS DE INVENTARIO TAT'!G$1)</f>
        <v>0</v>
      </c>
      <c r="H97">
        <f>+SUMIFS(inv!$D$1:$D$1164,inv!$A$1:$A$1164,$B97,inv!$T$1:$T$1164,$A97,inv!$U$1:$U$1164,'DIAS DE INVENTARIO TAT'!H$1)</f>
        <v>0</v>
      </c>
      <c r="I97">
        <f>+SUMIFS(inv!$D$1:$D$1164,inv!$A$1:$A$1164,$B97,inv!$T$1:$T$1164,$A97,inv!$U$1:$U$1164,'DIAS DE INVENTARIO TAT'!I$1)</f>
        <v>0</v>
      </c>
      <c r="J97">
        <f>+SUMIFS(inv!$D$1:$D$1164,inv!$A$1:$A$1164,$B97,inv!$T$1:$T$1164,$A97,inv!$U$1:$U$1164,'DIAS DE INVENTARIO TAT'!J$1)</f>
        <v>0</v>
      </c>
      <c r="K97">
        <f>+SUMIFS(inv!$D$1:$D$1164,inv!$A$1:$A$1164,$B97,inv!$T$1:$T$1164,$A97,inv!$U$1:$U$1164,'DIAS DE INVENTARIO TAT'!K$1)</f>
        <v>0</v>
      </c>
      <c r="L97" s="6">
        <f>+SUMIFS(VENTAS!H:H,VENTAS!B:B,B97,VENTAS!G:G,A97)</f>
        <v>0</v>
      </c>
      <c r="M97" s="4">
        <f t="shared" si="8"/>
        <v>0</v>
      </c>
      <c r="N97" s="4">
        <f t="shared" si="9"/>
        <v>0</v>
      </c>
      <c r="O97" s="4">
        <f t="shared" si="10"/>
        <v>0</v>
      </c>
      <c r="P97" s="4">
        <f t="shared" si="11"/>
        <v>0</v>
      </c>
      <c r="Q97" s="6" t="e">
        <f>+SUMIFS(#REF!,#REF!,TablaINV[[#This Row],[GRUPO]],#REF!,TablaINV[[#This Row],[COD]])</f>
        <v>#REF!</v>
      </c>
      <c r="R97" s="19">
        <f t="shared" si="12"/>
        <v>0</v>
      </c>
      <c r="S97" s="4" t="str">
        <f>+VLOOKUP(A97,inv!T:X,5,0)</f>
        <v>OCCIDENTE</v>
      </c>
      <c r="T97" s="4" t="e">
        <f>+VLOOKUP(B:B,'DT HUEVO'!$A:$D,4,0)</f>
        <v>#N/A</v>
      </c>
      <c r="U97" s="4" t="e">
        <f>+VLOOKUP(TablaINV[[#This Row],[COD]],'DT HUEVO'!$A:$D,3,0)</f>
        <v>#N/A</v>
      </c>
    </row>
    <row r="98" spans="1:21">
      <c r="A98" t="s">
        <v>445</v>
      </c>
      <c r="B98">
        <v>11301</v>
      </c>
      <c r="C98" t="s">
        <v>550</v>
      </c>
      <c r="D98">
        <f>+SUMIFS(inv!D:D,inv!A:A,B98,inv!T:T,A98)</f>
        <v>0</v>
      </c>
      <c r="E98">
        <f>+SUMIFS(inv!$D$1:$D$1164,inv!$A$1:$A$1164,$B98,inv!$T$1:$T$1164,$A98,inv!$U$1:$U$1164,'DIAS DE INVENTARIO TAT'!E$1)</f>
        <v>0</v>
      </c>
      <c r="F98">
        <f>+SUMIFS(inv!$D$1:$D$1164,inv!$A$1:$A$1164,$B98,inv!$T$1:$T$1164,$A98,inv!$U$1:$U$1164,'DIAS DE INVENTARIO TAT'!F$1)</f>
        <v>0</v>
      </c>
      <c r="G98">
        <f>+SUMIFS(inv!$D$1:$D$1164,inv!$A$1:$A$1164,$B98,inv!$T$1:$T$1164,$A98,inv!$U$1:$U$1164,'DIAS DE INVENTARIO TAT'!G$1)</f>
        <v>0</v>
      </c>
      <c r="H98">
        <f>+SUMIFS(inv!$D$1:$D$1164,inv!$A$1:$A$1164,$B98,inv!$T$1:$T$1164,$A98,inv!$U$1:$U$1164,'DIAS DE INVENTARIO TAT'!H$1)</f>
        <v>0</v>
      </c>
      <c r="I98">
        <f>+SUMIFS(inv!$D$1:$D$1164,inv!$A$1:$A$1164,$B98,inv!$T$1:$T$1164,$A98,inv!$U$1:$U$1164,'DIAS DE INVENTARIO TAT'!I$1)</f>
        <v>0</v>
      </c>
      <c r="J98">
        <f>+SUMIFS(inv!$D$1:$D$1164,inv!$A$1:$A$1164,$B98,inv!$T$1:$T$1164,$A98,inv!$U$1:$U$1164,'DIAS DE INVENTARIO TAT'!J$1)</f>
        <v>0</v>
      </c>
      <c r="K98">
        <f>+SUMIFS(inv!$D$1:$D$1164,inv!$A$1:$A$1164,$B98,inv!$T$1:$T$1164,$A98,inv!$U$1:$U$1164,'DIAS DE INVENTARIO TAT'!K$1)</f>
        <v>0</v>
      </c>
      <c r="L98" s="6">
        <f>+SUMIFS(VENTAS!H:H,VENTAS!B:B,B98,VENTAS!G:G,A98)</f>
        <v>0</v>
      </c>
      <c r="M98" s="4">
        <f t="shared" si="8"/>
        <v>0</v>
      </c>
      <c r="N98" s="4">
        <f t="shared" si="9"/>
        <v>0</v>
      </c>
      <c r="O98" s="4">
        <f t="shared" si="10"/>
        <v>0</v>
      </c>
      <c r="P98" s="4">
        <f t="shared" si="11"/>
        <v>0</v>
      </c>
      <c r="Q98" s="6" t="e">
        <f>+SUMIFS(#REF!,#REF!,TablaINV[[#This Row],[GRUPO]],#REF!,TablaINV[[#This Row],[COD]])</f>
        <v>#REF!</v>
      </c>
      <c r="R98" s="19">
        <f t="shared" si="12"/>
        <v>0</v>
      </c>
      <c r="S98" s="4" t="str">
        <f>+VLOOKUP(A98,inv!T:X,5,0)</f>
        <v>OCCIDENTE</v>
      </c>
      <c r="T98" s="4" t="str">
        <f>+VLOOKUP(B:B,'DT HUEVO'!$A:$D,4,0)</f>
        <v>EMPACADOS</v>
      </c>
      <c r="U98" s="4" t="str">
        <f>+VLOOKUP(TablaINV[[#This Row],[COD]],'DT HUEVO'!$A:$D,3,0)</f>
        <v>AA</v>
      </c>
    </row>
    <row r="99" spans="1:21">
      <c r="A99" t="s">
        <v>445</v>
      </c>
      <c r="B99">
        <v>11401</v>
      </c>
      <c r="C99" t="s">
        <v>583</v>
      </c>
      <c r="D99">
        <f>+SUMIFS(inv!D:D,inv!A:A,B99,inv!T:T,A99)</f>
        <v>0</v>
      </c>
      <c r="E99">
        <f>+SUMIFS(inv!$D$1:$D$1164,inv!$A$1:$A$1164,$B99,inv!$T$1:$T$1164,$A99,inv!$U$1:$U$1164,'DIAS DE INVENTARIO TAT'!E$1)</f>
        <v>0</v>
      </c>
      <c r="F99">
        <f>+SUMIFS(inv!$D$1:$D$1164,inv!$A$1:$A$1164,$B99,inv!$T$1:$T$1164,$A99,inv!$U$1:$U$1164,'DIAS DE INVENTARIO TAT'!F$1)</f>
        <v>0</v>
      </c>
      <c r="G99">
        <f>+SUMIFS(inv!$D$1:$D$1164,inv!$A$1:$A$1164,$B99,inv!$T$1:$T$1164,$A99,inv!$U$1:$U$1164,'DIAS DE INVENTARIO TAT'!G$1)</f>
        <v>0</v>
      </c>
      <c r="H99">
        <f>+SUMIFS(inv!$D$1:$D$1164,inv!$A$1:$A$1164,$B99,inv!$T$1:$T$1164,$A99,inv!$U$1:$U$1164,'DIAS DE INVENTARIO TAT'!H$1)</f>
        <v>0</v>
      </c>
      <c r="I99">
        <f>+SUMIFS(inv!$D$1:$D$1164,inv!$A$1:$A$1164,$B99,inv!$T$1:$T$1164,$A99,inv!$U$1:$U$1164,'DIAS DE INVENTARIO TAT'!I$1)</f>
        <v>0</v>
      </c>
      <c r="J99">
        <f>+SUMIFS(inv!$D$1:$D$1164,inv!$A$1:$A$1164,$B99,inv!$T$1:$T$1164,$A99,inv!$U$1:$U$1164,'DIAS DE INVENTARIO TAT'!J$1)</f>
        <v>0</v>
      </c>
      <c r="K99">
        <f>+SUMIFS(inv!$D$1:$D$1164,inv!$A$1:$A$1164,$B99,inv!$T$1:$T$1164,$A99,inv!$U$1:$U$1164,'DIAS DE INVENTARIO TAT'!K$1)</f>
        <v>0</v>
      </c>
      <c r="L99" s="6">
        <f>+SUMIFS(VENTAS!H:H,VENTAS!B:B,B99,VENTAS!G:G,A99)</f>
        <v>0</v>
      </c>
      <c r="M99" s="4">
        <f t="shared" si="8"/>
        <v>0</v>
      </c>
      <c r="N99" s="4">
        <f t="shared" si="9"/>
        <v>0</v>
      </c>
      <c r="O99" s="4">
        <f t="shared" si="10"/>
        <v>0</v>
      </c>
      <c r="P99" s="4">
        <f t="shared" si="11"/>
        <v>0</v>
      </c>
      <c r="Q99" s="6" t="e">
        <f>+SUMIFS(#REF!,#REF!,TablaINV[[#This Row],[GRUPO]],#REF!,TablaINV[[#This Row],[COD]])</f>
        <v>#REF!</v>
      </c>
      <c r="R99" s="19">
        <f t="shared" si="12"/>
        <v>0</v>
      </c>
      <c r="S99" s="4" t="str">
        <f>+VLOOKUP(A99,inv!T:X,5,0)</f>
        <v>OCCIDENTE</v>
      </c>
      <c r="T99" s="4" t="str">
        <f>+VLOOKUP(B:B,'DT HUEVO'!$A:$D,4,0)</f>
        <v>EMPACADOS</v>
      </c>
      <c r="U99" s="4" t="str">
        <f>+VLOOKUP(TablaINV[[#This Row],[COD]],'DT HUEVO'!$A:$D,3,0)</f>
        <v>A</v>
      </c>
    </row>
    <row r="100" spans="1:21">
      <c r="A100" t="s">
        <v>445</v>
      </c>
      <c r="B100">
        <v>12301</v>
      </c>
      <c r="C100" t="s">
        <v>578</v>
      </c>
      <c r="D100">
        <f>+SUMIFS(inv!D:D,inv!A:A,B100,inv!T:T,A100)</f>
        <v>0</v>
      </c>
      <c r="E100">
        <f>+SUMIFS(inv!$D$1:$D$1164,inv!$A$1:$A$1164,$B100,inv!$T$1:$T$1164,$A100,inv!$U$1:$U$1164,'DIAS DE INVENTARIO TAT'!E$1)</f>
        <v>0</v>
      </c>
      <c r="F100">
        <f>+SUMIFS(inv!$D$1:$D$1164,inv!$A$1:$A$1164,$B100,inv!$T$1:$T$1164,$A100,inv!$U$1:$U$1164,'DIAS DE INVENTARIO TAT'!F$1)</f>
        <v>0</v>
      </c>
      <c r="G100">
        <f>+SUMIFS(inv!$D$1:$D$1164,inv!$A$1:$A$1164,$B100,inv!$T$1:$T$1164,$A100,inv!$U$1:$U$1164,'DIAS DE INVENTARIO TAT'!G$1)</f>
        <v>0</v>
      </c>
      <c r="H100">
        <f>+SUMIFS(inv!$D$1:$D$1164,inv!$A$1:$A$1164,$B100,inv!$T$1:$T$1164,$A100,inv!$U$1:$U$1164,'DIAS DE INVENTARIO TAT'!H$1)</f>
        <v>0</v>
      </c>
      <c r="I100">
        <f>+SUMIFS(inv!$D$1:$D$1164,inv!$A$1:$A$1164,$B100,inv!$T$1:$T$1164,$A100,inv!$U$1:$U$1164,'DIAS DE INVENTARIO TAT'!I$1)</f>
        <v>0</v>
      </c>
      <c r="J100">
        <f>+SUMIFS(inv!$D$1:$D$1164,inv!$A$1:$A$1164,$B100,inv!$T$1:$T$1164,$A100,inv!$U$1:$U$1164,'DIAS DE INVENTARIO TAT'!J$1)</f>
        <v>0</v>
      </c>
      <c r="K100">
        <f>+SUMIFS(inv!$D$1:$D$1164,inv!$A$1:$A$1164,$B100,inv!$T$1:$T$1164,$A100,inv!$U$1:$U$1164,'DIAS DE INVENTARIO TAT'!K$1)</f>
        <v>0</v>
      </c>
      <c r="L100" s="6">
        <f>+SUMIFS(VENTAS!H:H,VENTAS!B:B,B100,VENTAS!G:G,A100)</f>
        <v>0</v>
      </c>
      <c r="M100" s="4">
        <f t="shared" si="8"/>
        <v>0</v>
      </c>
      <c r="N100" s="4">
        <f t="shared" si="9"/>
        <v>0</v>
      </c>
      <c r="O100" s="4">
        <f t="shared" si="10"/>
        <v>0</v>
      </c>
      <c r="P100" s="4">
        <f t="shared" si="11"/>
        <v>0</v>
      </c>
      <c r="Q100" s="6" t="e">
        <f>+SUMIFS(#REF!,#REF!,TablaINV[[#This Row],[GRUPO]],#REF!,TablaINV[[#This Row],[COD]])</f>
        <v>#REF!</v>
      </c>
      <c r="R100" s="19">
        <f t="shared" si="12"/>
        <v>0</v>
      </c>
      <c r="S100" s="4" t="str">
        <f>+VLOOKUP(A100,inv!T:X,5,0)</f>
        <v>OCCIDENTE</v>
      </c>
      <c r="T100" s="4" t="str">
        <f>+VLOOKUP(B:B,'DT HUEVO'!$A:$D,4,0)</f>
        <v>EMPACADOS</v>
      </c>
      <c r="U100" s="4" t="str">
        <f>+VLOOKUP(TablaINV[[#This Row],[COD]],'DT HUEVO'!$A:$D,3,0)</f>
        <v>AA</v>
      </c>
    </row>
    <row r="101" spans="1:21">
      <c r="A101" t="s">
        <v>445</v>
      </c>
      <c r="B101">
        <v>12460</v>
      </c>
      <c r="C101" t="s">
        <v>585</v>
      </c>
      <c r="D101">
        <f>+SUMIFS(inv!D:D,inv!A:A,B101,inv!T:T,A101)</f>
        <v>0</v>
      </c>
      <c r="E101">
        <f>+SUMIFS(inv!$D$1:$D$1164,inv!$A$1:$A$1164,$B101,inv!$T$1:$T$1164,$A101,inv!$U$1:$U$1164,'DIAS DE INVENTARIO TAT'!E$1)</f>
        <v>0</v>
      </c>
      <c r="F101">
        <f>+SUMIFS(inv!$D$1:$D$1164,inv!$A$1:$A$1164,$B101,inv!$T$1:$T$1164,$A101,inv!$U$1:$U$1164,'DIAS DE INVENTARIO TAT'!F$1)</f>
        <v>0</v>
      </c>
      <c r="G101">
        <f>+SUMIFS(inv!$D$1:$D$1164,inv!$A$1:$A$1164,$B101,inv!$T$1:$T$1164,$A101,inv!$U$1:$U$1164,'DIAS DE INVENTARIO TAT'!G$1)</f>
        <v>0</v>
      </c>
      <c r="H101">
        <f>+SUMIFS(inv!$D$1:$D$1164,inv!$A$1:$A$1164,$B101,inv!$T$1:$T$1164,$A101,inv!$U$1:$U$1164,'DIAS DE INVENTARIO TAT'!H$1)</f>
        <v>0</v>
      </c>
      <c r="I101">
        <f>+SUMIFS(inv!$D$1:$D$1164,inv!$A$1:$A$1164,$B101,inv!$T$1:$T$1164,$A101,inv!$U$1:$U$1164,'DIAS DE INVENTARIO TAT'!I$1)</f>
        <v>0</v>
      </c>
      <c r="J101">
        <f>+SUMIFS(inv!$D$1:$D$1164,inv!$A$1:$A$1164,$B101,inv!$T$1:$T$1164,$A101,inv!$U$1:$U$1164,'DIAS DE INVENTARIO TAT'!J$1)</f>
        <v>0</v>
      </c>
      <c r="K101">
        <f>+SUMIFS(inv!$D$1:$D$1164,inv!$A$1:$A$1164,$B101,inv!$T$1:$T$1164,$A101,inv!$U$1:$U$1164,'DIAS DE INVENTARIO TAT'!K$1)</f>
        <v>0</v>
      </c>
      <c r="L101" s="6">
        <f>+SUMIFS(VENTAS!H:H,VENTAS!B:B,B101,VENTAS!G:G,A101)</f>
        <v>0</v>
      </c>
      <c r="M101" s="4">
        <f t="shared" si="8"/>
        <v>0</v>
      </c>
      <c r="N101" s="4">
        <f t="shared" si="9"/>
        <v>0</v>
      </c>
      <c r="O101" s="4">
        <f t="shared" si="10"/>
        <v>0</v>
      </c>
      <c r="P101" s="4">
        <f t="shared" si="11"/>
        <v>0</v>
      </c>
      <c r="Q101" s="6" t="e">
        <f>+SUMIFS(#REF!,#REF!,TablaINV[[#This Row],[GRUPO]],#REF!,TablaINV[[#This Row],[COD]])</f>
        <v>#REF!</v>
      </c>
      <c r="R101" s="19">
        <f t="shared" si="12"/>
        <v>0</v>
      </c>
      <c r="S101" s="4" t="str">
        <f>+VLOOKUP(A101,inv!T:X,5,0)</f>
        <v>OCCIDENTE</v>
      </c>
      <c r="T101" s="4" t="e">
        <f>+VLOOKUP(B:B,'DT HUEVO'!$A:$D,4,0)</f>
        <v>#N/A</v>
      </c>
      <c r="U101" s="4" t="e">
        <f>+VLOOKUP(TablaINV[[#This Row],[COD]],'DT HUEVO'!$A:$D,3,0)</f>
        <v>#N/A</v>
      </c>
    </row>
    <row r="102" spans="1:21">
      <c r="A102" t="s">
        <v>445</v>
      </c>
      <c r="B102">
        <v>13203</v>
      </c>
      <c r="C102" t="s">
        <v>551</v>
      </c>
      <c r="D102">
        <f>+SUMIFS(inv!D:D,inv!A:A,B102,inv!T:T,A102)</f>
        <v>0</v>
      </c>
      <c r="E102">
        <f>+SUMIFS(inv!$D$1:$D$1164,inv!$A$1:$A$1164,$B102,inv!$T$1:$T$1164,$A102,inv!$U$1:$U$1164,'DIAS DE INVENTARIO TAT'!E$1)</f>
        <v>0</v>
      </c>
      <c r="F102">
        <f>+SUMIFS(inv!$D$1:$D$1164,inv!$A$1:$A$1164,$B102,inv!$T$1:$T$1164,$A102,inv!$U$1:$U$1164,'DIAS DE INVENTARIO TAT'!F$1)</f>
        <v>0</v>
      </c>
      <c r="G102">
        <f>+SUMIFS(inv!$D$1:$D$1164,inv!$A$1:$A$1164,$B102,inv!$T$1:$T$1164,$A102,inv!$U$1:$U$1164,'DIAS DE INVENTARIO TAT'!G$1)</f>
        <v>0</v>
      </c>
      <c r="H102">
        <f>+SUMIFS(inv!$D$1:$D$1164,inv!$A$1:$A$1164,$B102,inv!$T$1:$T$1164,$A102,inv!$U$1:$U$1164,'DIAS DE INVENTARIO TAT'!H$1)</f>
        <v>0</v>
      </c>
      <c r="I102">
        <f>+SUMIFS(inv!$D$1:$D$1164,inv!$A$1:$A$1164,$B102,inv!$T$1:$T$1164,$A102,inv!$U$1:$U$1164,'DIAS DE INVENTARIO TAT'!I$1)</f>
        <v>0</v>
      </c>
      <c r="J102">
        <f>+SUMIFS(inv!$D$1:$D$1164,inv!$A$1:$A$1164,$B102,inv!$T$1:$T$1164,$A102,inv!$U$1:$U$1164,'DIAS DE INVENTARIO TAT'!J$1)</f>
        <v>0</v>
      </c>
      <c r="K102">
        <f>+SUMIFS(inv!$D$1:$D$1164,inv!$A$1:$A$1164,$B102,inv!$T$1:$T$1164,$A102,inv!$U$1:$U$1164,'DIAS DE INVENTARIO TAT'!K$1)</f>
        <v>0</v>
      </c>
      <c r="L102" s="6">
        <f>+SUMIFS(VENTAS!H:H,VENTAS!B:B,B102,VENTAS!G:G,A102)</f>
        <v>0</v>
      </c>
      <c r="M102" s="4">
        <f t="shared" si="8"/>
        <v>0</v>
      </c>
      <c r="N102" s="4">
        <f t="shared" si="9"/>
        <v>0</v>
      </c>
      <c r="O102" s="4">
        <f t="shared" si="10"/>
        <v>0</v>
      </c>
      <c r="P102" s="4">
        <f t="shared" si="11"/>
        <v>0</v>
      </c>
      <c r="Q102" s="6" t="e">
        <f>+SUMIFS(#REF!,#REF!,TablaINV[[#This Row],[GRUPO]],#REF!,TablaINV[[#This Row],[COD]])</f>
        <v>#REF!</v>
      </c>
      <c r="R102" s="19">
        <f t="shared" si="12"/>
        <v>0</v>
      </c>
      <c r="S102" s="4" t="str">
        <f>+VLOOKUP(A102,inv!T:X,5,0)</f>
        <v>OCCIDENTE</v>
      </c>
      <c r="T102" s="4" t="str">
        <f>+VLOOKUP(B:B,'DT HUEVO'!$A:$D,4,0)</f>
        <v>EMPACADOS</v>
      </c>
      <c r="U102" s="4" t="str">
        <f>+VLOOKUP(TablaINV[[#This Row],[COD]],'DT HUEVO'!$A:$D,3,0)</f>
        <v>AAA</v>
      </c>
    </row>
    <row r="103" spans="1:21">
      <c r="A103" t="s">
        <v>445</v>
      </c>
      <c r="B103">
        <v>71901</v>
      </c>
      <c r="C103" t="s">
        <v>47</v>
      </c>
      <c r="D103">
        <f>+SUMIFS(inv!D:D,inv!A:A,B103,inv!T:T,A103)</f>
        <v>0</v>
      </c>
      <c r="E103">
        <f>+SUMIFS(inv!$D$1:$D$1164,inv!$A$1:$A$1164,$B103,inv!$T$1:$T$1164,$A103,inv!$U$1:$U$1164,'DIAS DE INVENTARIO TAT'!E$1)</f>
        <v>0</v>
      </c>
      <c r="F103">
        <f>+SUMIFS(inv!$D$1:$D$1164,inv!$A$1:$A$1164,$B103,inv!$T$1:$T$1164,$A103,inv!$U$1:$U$1164,'DIAS DE INVENTARIO TAT'!F$1)</f>
        <v>0</v>
      </c>
      <c r="G103">
        <f>+SUMIFS(inv!$D$1:$D$1164,inv!$A$1:$A$1164,$B103,inv!$T$1:$T$1164,$A103,inv!$U$1:$U$1164,'DIAS DE INVENTARIO TAT'!G$1)</f>
        <v>0</v>
      </c>
      <c r="H103">
        <f>+SUMIFS(inv!$D$1:$D$1164,inv!$A$1:$A$1164,$B103,inv!$T$1:$T$1164,$A103,inv!$U$1:$U$1164,'DIAS DE INVENTARIO TAT'!H$1)</f>
        <v>0</v>
      </c>
      <c r="I103">
        <f>+SUMIFS(inv!$D$1:$D$1164,inv!$A$1:$A$1164,$B103,inv!$T$1:$T$1164,$A103,inv!$U$1:$U$1164,'DIAS DE INVENTARIO TAT'!I$1)</f>
        <v>0</v>
      </c>
      <c r="J103">
        <f>+SUMIFS(inv!$D$1:$D$1164,inv!$A$1:$A$1164,$B103,inv!$T$1:$T$1164,$A103,inv!$U$1:$U$1164,'DIAS DE INVENTARIO TAT'!J$1)</f>
        <v>0</v>
      </c>
      <c r="K103">
        <f>+SUMIFS(inv!$D$1:$D$1164,inv!$A$1:$A$1164,$B103,inv!$T$1:$T$1164,$A103,inv!$U$1:$U$1164,'DIAS DE INVENTARIO TAT'!K$1)</f>
        <v>0</v>
      </c>
      <c r="L103" s="6">
        <f>+SUMIFS(VENTAS!H:H,VENTAS!B:B,B103,VENTAS!G:G,A103)</f>
        <v>0</v>
      </c>
      <c r="M103" s="4">
        <f t="shared" si="8"/>
        <v>0</v>
      </c>
      <c r="N103" s="4">
        <f t="shared" si="9"/>
        <v>0</v>
      </c>
      <c r="O103" s="4">
        <f t="shared" si="10"/>
        <v>0</v>
      </c>
      <c r="P103" s="4">
        <f t="shared" si="11"/>
        <v>0</v>
      </c>
      <c r="Q103" s="6" t="e">
        <f>+SUMIFS(#REF!,#REF!,TablaINV[[#This Row],[GRUPO]],#REF!,TablaINV[[#This Row],[COD]])</f>
        <v>#REF!</v>
      </c>
      <c r="R103" s="19">
        <f t="shared" si="12"/>
        <v>0</v>
      </c>
      <c r="S103" s="4" t="str">
        <f>+VLOOKUP(A103,inv!T:X,5,0)</f>
        <v>OCCIDENTE</v>
      </c>
      <c r="T103" s="4" t="str">
        <f>+VLOOKUP(B:B,'DT HUEVO'!$A:$D,4,0)</f>
        <v>SEGUNDA</v>
      </c>
      <c r="U103" s="4" t="str">
        <f>+VLOOKUP(TablaINV[[#This Row],[COD]],'DT HUEVO'!$A:$D,3,0)</f>
        <v>SEGUNDA</v>
      </c>
    </row>
    <row r="104" spans="1:21">
      <c r="A104" t="s">
        <v>445</v>
      </c>
      <c r="B104">
        <v>76401</v>
      </c>
      <c r="C104" t="s">
        <v>533</v>
      </c>
      <c r="D104">
        <f>+SUMIFS(inv!D:D,inv!A:A,B104,inv!T:T,A104)</f>
        <v>0</v>
      </c>
      <c r="E104">
        <f>+SUMIFS(inv!$D$1:$D$1164,inv!$A$1:$A$1164,$B104,inv!$T$1:$T$1164,$A104,inv!$U$1:$U$1164,'DIAS DE INVENTARIO TAT'!E$1)</f>
        <v>0</v>
      </c>
      <c r="F104">
        <f>+SUMIFS(inv!$D$1:$D$1164,inv!$A$1:$A$1164,$B104,inv!$T$1:$T$1164,$A104,inv!$U$1:$U$1164,'DIAS DE INVENTARIO TAT'!F$1)</f>
        <v>0</v>
      </c>
      <c r="G104">
        <f>+SUMIFS(inv!$D$1:$D$1164,inv!$A$1:$A$1164,$B104,inv!$T$1:$T$1164,$A104,inv!$U$1:$U$1164,'DIAS DE INVENTARIO TAT'!G$1)</f>
        <v>0</v>
      </c>
      <c r="H104">
        <f>+SUMIFS(inv!$D$1:$D$1164,inv!$A$1:$A$1164,$B104,inv!$T$1:$T$1164,$A104,inv!$U$1:$U$1164,'DIAS DE INVENTARIO TAT'!H$1)</f>
        <v>0</v>
      </c>
      <c r="I104">
        <f>+SUMIFS(inv!$D$1:$D$1164,inv!$A$1:$A$1164,$B104,inv!$T$1:$T$1164,$A104,inv!$U$1:$U$1164,'DIAS DE INVENTARIO TAT'!I$1)</f>
        <v>0</v>
      </c>
      <c r="J104">
        <f>+SUMIFS(inv!$D$1:$D$1164,inv!$A$1:$A$1164,$B104,inv!$T$1:$T$1164,$A104,inv!$U$1:$U$1164,'DIAS DE INVENTARIO TAT'!J$1)</f>
        <v>0</v>
      </c>
      <c r="K104">
        <f>+SUMIFS(inv!$D$1:$D$1164,inv!$A$1:$A$1164,$B104,inv!$T$1:$T$1164,$A104,inv!$U$1:$U$1164,'DIAS DE INVENTARIO TAT'!K$1)</f>
        <v>0</v>
      </c>
      <c r="L104" s="6">
        <f>+SUMIFS(VENTAS!H:H,VENTAS!B:B,B104,VENTAS!G:G,A104)</f>
        <v>0</v>
      </c>
      <c r="M104" s="4">
        <f t="shared" si="8"/>
        <v>0</v>
      </c>
      <c r="N104" s="4">
        <f t="shared" si="9"/>
        <v>0</v>
      </c>
      <c r="O104" s="4">
        <f t="shared" si="10"/>
        <v>0</v>
      </c>
      <c r="P104" s="4">
        <f t="shared" si="11"/>
        <v>0</v>
      </c>
      <c r="Q104" s="6" t="e">
        <f>+SUMIFS(#REF!,#REF!,TablaINV[[#This Row],[GRUPO]],#REF!,TablaINV[[#This Row],[COD]])</f>
        <v>#REF!</v>
      </c>
      <c r="R104" s="19">
        <f t="shared" si="12"/>
        <v>0</v>
      </c>
      <c r="S104" s="4" t="str">
        <f>+VLOOKUP(A104,inv!T:X,5,0)</f>
        <v>OCCIDENTE</v>
      </c>
      <c r="T104" s="4" t="str">
        <f>+VLOOKUP(B:B,'DT HUEVO'!$A:$D,4,0)</f>
        <v>SEGUNDA</v>
      </c>
      <c r="U104" s="4" t="str">
        <f>+VLOOKUP(TablaINV[[#This Row],[COD]],'DT HUEVO'!$A:$D,3,0)</f>
        <v>SEGUNDA</v>
      </c>
    </row>
    <row r="105" spans="1:21">
      <c r="A105" t="s">
        <v>445</v>
      </c>
      <c r="B105">
        <v>72101</v>
      </c>
      <c r="C105" t="s">
        <v>582</v>
      </c>
      <c r="D105">
        <f>+SUMIFS(inv!D:D,inv!A:A,B105,inv!T:T,A105)</f>
        <v>0</v>
      </c>
      <c r="E105">
        <f>+SUMIFS(inv!$D$1:$D$1164,inv!$A$1:$A$1164,$B105,inv!$T$1:$T$1164,$A105,inv!$U$1:$U$1164,'DIAS DE INVENTARIO TAT'!E$1)</f>
        <v>0</v>
      </c>
      <c r="F105">
        <f>+SUMIFS(inv!$D$1:$D$1164,inv!$A$1:$A$1164,$B105,inv!$T$1:$T$1164,$A105,inv!$U$1:$U$1164,'DIAS DE INVENTARIO TAT'!F$1)</f>
        <v>0</v>
      </c>
      <c r="G105">
        <f>+SUMIFS(inv!$D$1:$D$1164,inv!$A$1:$A$1164,$B105,inv!$T$1:$T$1164,$A105,inv!$U$1:$U$1164,'DIAS DE INVENTARIO TAT'!G$1)</f>
        <v>0</v>
      </c>
      <c r="H105">
        <f>+SUMIFS(inv!$D$1:$D$1164,inv!$A$1:$A$1164,$B105,inv!$T$1:$T$1164,$A105,inv!$U$1:$U$1164,'DIAS DE INVENTARIO TAT'!H$1)</f>
        <v>0</v>
      </c>
      <c r="I105">
        <f>+SUMIFS(inv!$D$1:$D$1164,inv!$A$1:$A$1164,$B105,inv!$T$1:$T$1164,$A105,inv!$U$1:$U$1164,'DIAS DE INVENTARIO TAT'!I$1)</f>
        <v>0</v>
      </c>
      <c r="J105">
        <f>+SUMIFS(inv!$D$1:$D$1164,inv!$A$1:$A$1164,$B105,inv!$T$1:$T$1164,$A105,inv!$U$1:$U$1164,'DIAS DE INVENTARIO TAT'!J$1)</f>
        <v>0</v>
      </c>
      <c r="K105">
        <f>+SUMIFS(inv!$D$1:$D$1164,inv!$A$1:$A$1164,$B105,inv!$T$1:$T$1164,$A105,inv!$U$1:$U$1164,'DIAS DE INVENTARIO TAT'!K$1)</f>
        <v>0</v>
      </c>
      <c r="L105" s="6">
        <f>+SUMIFS(VENTAS!H:H,VENTAS!B:B,B105,VENTAS!G:G,A105)</f>
        <v>0</v>
      </c>
      <c r="M105" s="4">
        <f t="shared" si="8"/>
        <v>0</v>
      </c>
      <c r="N105" s="4">
        <f t="shared" si="9"/>
        <v>0</v>
      </c>
      <c r="O105" s="4">
        <f t="shared" si="10"/>
        <v>0</v>
      </c>
      <c r="P105" s="4">
        <f t="shared" si="11"/>
        <v>0</v>
      </c>
      <c r="Q105" s="6" t="e">
        <f>+SUMIFS(#REF!,#REF!,TablaINV[[#This Row],[GRUPO]],#REF!,TablaINV[[#This Row],[COD]])</f>
        <v>#REF!</v>
      </c>
      <c r="R105" s="19">
        <f t="shared" si="12"/>
        <v>0</v>
      </c>
      <c r="S105" s="4" t="str">
        <f>+VLOOKUP(A105,inv!T:X,5,0)</f>
        <v>OCCIDENTE</v>
      </c>
      <c r="T105" s="4" t="str">
        <f>+VLOOKUP(B:B,'DT HUEVO'!$A:$D,4,0)</f>
        <v>SEGUNDA</v>
      </c>
      <c r="U105" s="4" t="str">
        <f>+VLOOKUP(TablaINV[[#This Row],[COD]],'DT HUEVO'!$A:$D,3,0)</f>
        <v>SEGUNDA</v>
      </c>
    </row>
    <row r="106" spans="1:21">
      <c r="A106" t="s">
        <v>445</v>
      </c>
      <c r="B106">
        <v>90</v>
      </c>
      <c r="C106" t="s">
        <v>100</v>
      </c>
      <c r="D106">
        <f>+SUMIFS(inv!D:D,inv!A:A,B106,inv!T:T,A106)</f>
        <v>0</v>
      </c>
      <c r="E106">
        <f>+SUMIFS(inv!$D$1:$D$1164,inv!$A$1:$A$1164,$B106,inv!$T$1:$T$1164,$A106,inv!$U$1:$U$1164,'DIAS DE INVENTARIO TAT'!E$1)</f>
        <v>0</v>
      </c>
      <c r="F106">
        <f>+SUMIFS(inv!$D$1:$D$1164,inv!$A$1:$A$1164,$B106,inv!$T$1:$T$1164,$A106,inv!$U$1:$U$1164,'DIAS DE INVENTARIO TAT'!F$1)</f>
        <v>0</v>
      </c>
      <c r="G106">
        <f>+SUMIFS(inv!$D$1:$D$1164,inv!$A$1:$A$1164,$B106,inv!$T$1:$T$1164,$A106,inv!$U$1:$U$1164,'DIAS DE INVENTARIO TAT'!G$1)</f>
        <v>0</v>
      </c>
      <c r="H106">
        <f>+SUMIFS(inv!$D$1:$D$1164,inv!$A$1:$A$1164,$B106,inv!$T$1:$T$1164,$A106,inv!$U$1:$U$1164,'DIAS DE INVENTARIO TAT'!H$1)</f>
        <v>0</v>
      </c>
      <c r="I106">
        <f>+SUMIFS(inv!$D$1:$D$1164,inv!$A$1:$A$1164,$B106,inv!$T$1:$T$1164,$A106,inv!$U$1:$U$1164,'DIAS DE INVENTARIO TAT'!I$1)</f>
        <v>0</v>
      </c>
      <c r="J106">
        <f>+SUMIFS(inv!$D$1:$D$1164,inv!$A$1:$A$1164,$B106,inv!$T$1:$T$1164,$A106,inv!$U$1:$U$1164,'DIAS DE INVENTARIO TAT'!J$1)</f>
        <v>0</v>
      </c>
      <c r="K106">
        <f>+SUMIFS(inv!$D$1:$D$1164,inv!$A$1:$A$1164,$B106,inv!$T$1:$T$1164,$A106,inv!$U$1:$U$1164,'DIAS DE INVENTARIO TAT'!K$1)</f>
        <v>0</v>
      </c>
      <c r="L106" s="6">
        <f>+SUMIFS(VENTAS!H:H,VENTAS!B:B,B106,VENTAS!G:G,A106)</f>
        <v>0</v>
      </c>
      <c r="M106" s="4">
        <f t="shared" si="8"/>
        <v>0</v>
      </c>
      <c r="N106" s="4">
        <f t="shared" si="9"/>
        <v>0</v>
      </c>
      <c r="O106" s="4">
        <f t="shared" si="10"/>
        <v>0</v>
      </c>
      <c r="P106" s="4">
        <f t="shared" si="11"/>
        <v>0</v>
      </c>
      <c r="Q106" s="6" t="e">
        <f>+SUMIFS(#REF!,#REF!,TablaINV[[#This Row],[GRUPO]],#REF!,TablaINV[[#This Row],[COD]])</f>
        <v>#REF!</v>
      </c>
      <c r="R106" s="19">
        <f t="shared" si="12"/>
        <v>0</v>
      </c>
      <c r="S106" s="4" t="str">
        <f>+VLOOKUP(A106,inv!T:X,5,0)</f>
        <v>OCCIDENTE</v>
      </c>
      <c r="T106" s="4" t="str">
        <f>+VLOOKUP(B:B,'DT HUEVO'!$A:$D,4,0)</f>
        <v>HUEVO SIN CLASIFICAR</v>
      </c>
      <c r="U106" s="4" t="str">
        <f>+VLOOKUP(TablaINV[[#This Row],[COD]],'DT HUEVO'!$A:$D,3,0)</f>
        <v>HUEVO SIN CLASIFICAR</v>
      </c>
    </row>
    <row r="107" spans="1:21">
      <c r="A107" t="s">
        <v>445</v>
      </c>
      <c r="B107">
        <v>10403</v>
      </c>
      <c r="C107" t="s">
        <v>35</v>
      </c>
      <c r="D107">
        <f>+SUMIFS(inv!D:D,inv!A:A,B107,inv!T:T,A107)</f>
        <v>0</v>
      </c>
      <c r="E107">
        <f>+SUMIFS(inv!$D$1:$D$1164,inv!$A$1:$A$1164,$B107,inv!$T$1:$T$1164,$A107,inv!$U$1:$U$1164,'DIAS DE INVENTARIO TAT'!E$1)</f>
        <v>0</v>
      </c>
      <c r="F107">
        <f>+SUMIFS(inv!$D$1:$D$1164,inv!$A$1:$A$1164,$B107,inv!$T$1:$T$1164,$A107,inv!$U$1:$U$1164,'DIAS DE INVENTARIO TAT'!F$1)</f>
        <v>0</v>
      </c>
      <c r="G107">
        <f>+SUMIFS(inv!$D$1:$D$1164,inv!$A$1:$A$1164,$B107,inv!$T$1:$T$1164,$A107,inv!$U$1:$U$1164,'DIAS DE INVENTARIO TAT'!G$1)</f>
        <v>0</v>
      </c>
      <c r="H107">
        <f>+SUMIFS(inv!$D$1:$D$1164,inv!$A$1:$A$1164,$B107,inv!$T$1:$T$1164,$A107,inv!$U$1:$U$1164,'DIAS DE INVENTARIO TAT'!H$1)</f>
        <v>0</v>
      </c>
      <c r="I107">
        <f>+SUMIFS(inv!$D$1:$D$1164,inv!$A$1:$A$1164,$B107,inv!$T$1:$T$1164,$A107,inv!$U$1:$U$1164,'DIAS DE INVENTARIO TAT'!I$1)</f>
        <v>0</v>
      </c>
      <c r="J107">
        <f>+SUMIFS(inv!$D$1:$D$1164,inv!$A$1:$A$1164,$B107,inv!$T$1:$T$1164,$A107,inv!$U$1:$U$1164,'DIAS DE INVENTARIO TAT'!J$1)</f>
        <v>0</v>
      </c>
      <c r="K107">
        <f>+SUMIFS(inv!$D$1:$D$1164,inv!$A$1:$A$1164,$B107,inv!$T$1:$T$1164,$A107,inv!$U$1:$U$1164,'DIAS DE INVENTARIO TAT'!K$1)</f>
        <v>0</v>
      </c>
      <c r="L107" s="6">
        <f>+SUMIFS(VENTAS!H:H,VENTAS!B:B,B107,VENTAS!G:G,A107)</f>
        <v>0</v>
      </c>
      <c r="M107" s="4">
        <f t="shared" si="8"/>
        <v>0</v>
      </c>
      <c r="N107" s="4">
        <f t="shared" si="9"/>
        <v>0</v>
      </c>
      <c r="O107" s="4">
        <f t="shared" si="10"/>
        <v>0</v>
      </c>
      <c r="P107" s="4">
        <f t="shared" si="11"/>
        <v>0</v>
      </c>
      <c r="Q107" s="6" t="e">
        <f>+SUMIFS(#REF!,#REF!,TablaINV[[#This Row],[GRUPO]],#REF!,TablaINV[[#This Row],[COD]])</f>
        <v>#REF!</v>
      </c>
      <c r="R107" s="19">
        <f t="shared" si="12"/>
        <v>0</v>
      </c>
      <c r="S107" s="4" t="str">
        <f>+VLOOKUP(A107,inv!T:X,5,0)</f>
        <v>OCCIDENTE</v>
      </c>
      <c r="T107" s="4" t="str">
        <f>+VLOOKUP(B:B,'DT HUEVO'!$A:$D,4,0)</f>
        <v>EMPACADOS</v>
      </c>
      <c r="U107" s="4" t="str">
        <f>+VLOOKUP(TablaINV[[#This Row],[COD]],'DT HUEVO'!$A:$D,3,0)</f>
        <v>A</v>
      </c>
    </row>
    <row r="108" spans="1:21">
      <c r="A108" t="s">
        <v>445</v>
      </c>
      <c r="B108">
        <v>76001</v>
      </c>
      <c r="C108" t="s">
        <v>99</v>
      </c>
      <c r="D108">
        <f>+SUMIFS(inv!D:D,inv!A:A,B108,inv!T:T,A108)</f>
        <v>0</v>
      </c>
      <c r="E108">
        <f>+SUMIFS(inv!$D$1:$D$1164,inv!$A$1:$A$1164,$B108,inv!$T$1:$T$1164,$A108,inv!$U$1:$U$1164,'DIAS DE INVENTARIO TAT'!E$1)</f>
        <v>0</v>
      </c>
      <c r="F108">
        <f>+SUMIFS(inv!$D$1:$D$1164,inv!$A$1:$A$1164,$B108,inv!$T$1:$T$1164,$A108,inv!$U$1:$U$1164,'DIAS DE INVENTARIO TAT'!F$1)</f>
        <v>0</v>
      </c>
      <c r="G108">
        <f>+SUMIFS(inv!$D$1:$D$1164,inv!$A$1:$A$1164,$B108,inv!$T$1:$T$1164,$A108,inv!$U$1:$U$1164,'DIAS DE INVENTARIO TAT'!G$1)</f>
        <v>0</v>
      </c>
      <c r="H108">
        <f>+SUMIFS(inv!$D$1:$D$1164,inv!$A$1:$A$1164,$B108,inv!$T$1:$T$1164,$A108,inv!$U$1:$U$1164,'DIAS DE INVENTARIO TAT'!H$1)</f>
        <v>0</v>
      </c>
      <c r="I108">
        <f>+SUMIFS(inv!$D$1:$D$1164,inv!$A$1:$A$1164,$B108,inv!$T$1:$T$1164,$A108,inv!$U$1:$U$1164,'DIAS DE INVENTARIO TAT'!I$1)</f>
        <v>0</v>
      </c>
      <c r="J108">
        <f>+SUMIFS(inv!$D$1:$D$1164,inv!$A$1:$A$1164,$B108,inv!$T$1:$T$1164,$A108,inv!$U$1:$U$1164,'DIAS DE INVENTARIO TAT'!J$1)</f>
        <v>0</v>
      </c>
      <c r="K108">
        <f>+SUMIFS(inv!$D$1:$D$1164,inv!$A$1:$A$1164,$B108,inv!$T$1:$T$1164,$A108,inv!$U$1:$U$1164,'DIAS DE INVENTARIO TAT'!K$1)</f>
        <v>0</v>
      </c>
      <c r="L108" s="6">
        <f>+SUMIFS(VENTAS!H:H,VENTAS!B:B,B108,VENTAS!G:G,A108)</f>
        <v>0</v>
      </c>
      <c r="M108" s="4">
        <f t="shared" si="8"/>
        <v>0</v>
      </c>
      <c r="N108" s="4">
        <f t="shared" ref="N108:N124" si="13">+IFERROR(E108/$L108,0)</f>
        <v>0</v>
      </c>
      <c r="O108" s="4">
        <f t="shared" ref="O108:O124" si="14">+IFERROR(F108/$L108,0)</f>
        <v>0</v>
      </c>
      <c r="P108" s="4">
        <f t="shared" ref="P108:P124" si="15">+IFERROR(G108/$L108,0)</f>
        <v>0</v>
      </c>
      <c r="Q108" s="6" t="e">
        <f>+SUMIFS(#REF!,#REF!,TablaINV[[#This Row],[GRUPO]],#REF!,TablaINV[[#This Row],[COD]])</f>
        <v>#REF!</v>
      </c>
      <c r="R108" s="19">
        <f t="shared" ref="R108:R124" si="16">+IFERROR(D108/Q108,0)</f>
        <v>0</v>
      </c>
      <c r="S108" s="4" t="str">
        <f>+VLOOKUP(A108,inv!T:X,5,0)</f>
        <v>OCCIDENTE</v>
      </c>
      <c r="T108" s="4" t="str">
        <f>+VLOOKUP(B:B,'DT HUEVO'!$A:$D,4,0)</f>
        <v>HUEVO SIN CLASIFICAR</v>
      </c>
      <c r="U108" s="4" t="str">
        <f>+VLOOKUP(TablaINV[[#This Row],[COD]],'DT HUEVO'!$A:$D,3,0)</f>
        <v>HUEVO SIN CLASIFICAR</v>
      </c>
    </row>
    <row r="109" spans="1:21">
      <c r="A109" t="s">
        <v>445</v>
      </c>
      <c r="B109">
        <v>901</v>
      </c>
      <c r="C109" t="s">
        <v>57</v>
      </c>
      <c r="D109">
        <f>+SUMIFS(inv!D:D,inv!A:A,B109,inv!T:T,A109)</f>
        <v>0</v>
      </c>
      <c r="E109">
        <f>+SUMIFS(inv!$D$1:$D$1164,inv!$A$1:$A$1164,$B109,inv!$T$1:$T$1164,$A109,inv!$U$1:$U$1164,'DIAS DE INVENTARIO TAT'!E$1)</f>
        <v>0</v>
      </c>
      <c r="F109">
        <f>+SUMIFS(inv!$D$1:$D$1164,inv!$A$1:$A$1164,$B109,inv!$T$1:$T$1164,$A109,inv!$U$1:$U$1164,'DIAS DE INVENTARIO TAT'!F$1)</f>
        <v>0</v>
      </c>
      <c r="G109">
        <f>+SUMIFS(inv!$D$1:$D$1164,inv!$A$1:$A$1164,$B109,inv!$T$1:$T$1164,$A109,inv!$U$1:$U$1164,'DIAS DE INVENTARIO TAT'!G$1)</f>
        <v>0</v>
      </c>
      <c r="H109">
        <f>+SUMIFS(inv!$D$1:$D$1164,inv!$A$1:$A$1164,$B109,inv!$T$1:$T$1164,$A109,inv!$U$1:$U$1164,'DIAS DE INVENTARIO TAT'!H$1)</f>
        <v>0</v>
      </c>
      <c r="I109">
        <f>+SUMIFS(inv!$D$1:$D$1164,inv!$A$1:$A$1164,$B109,inv!$T$1:$T$1164,$A109,inv!$U$1:$U$1164,'DIAS DE INVENTARIO TAT'!I$1)</f>
        <v>0</v>
      </c>
      <c r="J109">
        <f>+SUMIFS(inv!$D$1:$D$1164,inv!$A$1:$A$1164,$B109,inv!$T$1:$T$1164,$A109,inv!$U$1:$U$1164,'DIAS DE INVENTARIO TAT'!J$1)</f>
        <v>0</v>
      </c>
      <c r="K109">
        <f>+SUMIFS(inv!$D$1:$D$1164,inv!$A$1:$A$1164,$B109,inv!$T$1:$T$1164,$A109,inv!$U$1:$U$1164,'DIAS DE INVENTARIO TAT'!K$1)</f>
        <v>0</v>
      </c>
      <c r="L109" s="6">
        <f>+SUMIFS(VENTAS!H:H,VENTAS!B:B,B109,VENTAS!G:G,A109)</f>
        <v>0</v>
      </c>
      <c r="M109" s="4">
        <f t="shared" si="8"/>
        <v>0</v>
      </c>
      <c r="N109" s="4">
        <f t="shared" si="13"/>
        <v>0</v>
      </c>
      <c r="O109" s="4">
        <f t="shared" si="14"/>
        <v>0</v>
      </c>
      <c r="P109" s="4">
        <f t="shared" si="15"/>
        <v>0</v>
      </c>
      <c r="Q109" s="6" t="e">
        <f>+SUMIFS(#REF!,#REF!,TablaINV[[#This Row],[GRUPO]],#REF!,TablaINV[[#This Row],[COD]])</f>
        <v>#REF!</v>
      </c>
      <c r="R109" s="19">
        <f t="shared" si="16"/>
        <v>0</v>
      </c>
      <c r="S109" s="4" t="str">
        <f>+VLOOKUP(A109,inv!T:X,5,0)</f>
        <v>OCCIDENTE</v>
      </c>
      <c r="T109" s="4" t="str">
        <f>+VLOOKUP(B:B,'DT HUEVO'!$A:$D,4,0)</f>
        <v>HUEVO SIN CLASIFICAR</v>
      </c>
      <c r="U109" s="4" t="str">
        <f>+VLOOKUP(TablaINV[[#This Row],[COD]],'DT HUEVO'!$A:$D,3,0)</f>
        <v>HUEVO SIN CLASIFICAR</v>
      </c>
    </row>
    <row r="110" spans="1:21">
      <c r="A110" t="s">
        <v>445</v>
      </c>
      <c r="B110">
        <v>74001</v>
      </c>
      <c r="C110" t="s">
        <v>641</v>
      </c>
      <c r="D110">
        <f>+SUMIFS(inv!D:D,inv!A:A,B110,inv!T:T,A110)</f>
        <v>0</v>
      </c>
      <c r="E110">
        <f>+SUMIFS(inv!$D$1:$D$1164,inv!$A$1:$A$1164,$B110,inv!$T$1:$T$1164,$A110,inv!$U$1:$U$1164,'DIAS DE INVENTARIO TAT'!E$1)</f>
        <v>0</v>
      </c>
      <c r="F110">
        <f>+SUMIFS(inv!$D$1:$D$1164,inv!$A$1:$A$1164,$B110,inv!$T$1:$T$1164,$A110,inv!$U$1:$U$1164,'DIAS DE INVENTARIO TAT'!F$1)</f>
        <v>0</v>
      </c>
      <c r="G110">
        <f>+SUMIFS(inv!$D$1:$D$1164,inv!$A$1:$A$1164,$B110,inv!$T$1:$T$1164,$A110,inv!$U$1:$U$1164,'DIAS DE INVENTARIO TAT'!G$1)</f>
        <v>0</v>
      </c>
      <c r="H110">
        <f>+SUMIFS(inv!$D$1:$D$1164,inv!$A$1:$A$1164,$B110,inv!$T$1:$T$1164,$A110,inv!$U$1:$U$1164,'DIAS DE INVENTARIO TAT'!H$1)</f>
        <v>0</v>
      </c>
      <c r="I110">
        <f>+SUMIFS(inv!$D$1:$D$1164,inv!$A$1:$A$1164,$B110,inv!$T$1:$T$1164,$A110,inv!$U$1:$U$1164,'DIAS DE INVENTARIO TAT'!I$1)</f>
        <v>0</v>
      </c>
      <c r="J110">
        <f>+SUMIFS(inv!$D$1:$D$1164,inv!$A$1:$A$1164,$B110,inv!$T$1:$T$1164,$A110,inv!$U$1:$U$1164,'DIAS DE INVENTARIO TAT'!J$1)</f>
        <v>0</v>
      </c>
      <c r="K110">
        <f>+SUMIFS(inv!$D$1:$D$1164,inv!$A$1:$A$1164,$B110,inv!$T$1:$T$1164,$A110,inv!$U$1:$U$1164,'DIAS DE INVENTARIO TAT'!K$1)</f>
        <v>0</v>
      </c>
      <c r="L110" s="6">
        <f>+SUMIFS(VENTAS!H:H,VENTAS!B:B,B110,VENTAS!G:G,A110)</f>
        <v>0</v>
      </c>
      <c r="M110" s="4">
        <f t="shared" si="8"/>
        <v>0</v>
      </c>
      <c r="N110" s="4">
        <f t="shared" si="13"/>
        <v>0</v>
      </c>
      <c r="O110" s="4">
        <f t="shared" si="14"/>
        <v>0</v>
      </c>
      <c r="P110" s="4">
        <f t="shared" si="15"/>
        <v>0</v>
      </c>
      <c r="Q110" s="6" t="e">
        <f>+SUMIFS(#REF!,#REF!,TablaINV[[#This Row],[GRUPO]],#REF!,TablaINV[[#This Row],[COD]])</f>
        <v>#REF!</v>
      </c>
      <c r="R110" s="19">
        <f t="shared" si="16"/>
        <v>0</v>
      </c>
      <c r="S110" s="4" t="str">
        <f>+VLOOKUP(A110,inv!T:X,5,0)</f>
        <v>OCCIDENTE</v>
      </c>
      <c r="T110" s="4" t="str">
        <f>+VLOOKUP(B:B,'DT HUEVO'!$A:$D,4,0)</f>
        <v>SEGUNDA</v>
      </c>
      <c r="U110" s="4" t="str">
        <f>+VLOOKUP(TablaINV[[#This Row],[COD]],'DT HUEVO'!$A:$D,3,0)</f>
        <v>SEGUNDA</v>
      </c>
    </row>
    <row r="111" spans="1:21">
      <c r="A111" t="s">
        <v>445</v>
      </c>
      <c r="B111">
        <v>76101</v>
      </c>
      <c r="C111" t="s">
        <v>644</v>
      </c>
      <c r="D111">
        <f>+SUMIFS(inv!D:D,inv!A:A,B111,inv!T:T,A111)</f>
        <v>0</v>
      </c>
      <c r="E111">
        <f>+SUMIFS(inv!$D$1:$D$1164,inv!$A$1:$A$1164,$B111,inv!$T$1:$T$1164,$A111,inv!$U$1:$U$1164,'DIAS DE INVENTARIO TAT'!E$1)</f>
        <v>0</v>
      </c>
      <c r="F111">
        <f>+SUMIFS(inv!$D$1:$D$1164,inv!$A$1:$A$1164,$B111,inv!$T$1:$T$1164,$A111,inv!$U$1:$U$1164,'DIAS DE INVENTARIO TAT'!F$1)</f>
        <v>0</v>
      </c>
      <c r="G111">
        <f>+SUMIFS(inv!$D$1:$D$1164,inv!$A$1:$A$1164,$B111,inv!$T$1:$T$1164,$A111,inv!$U$1:$U$1164,'DIAS DE INVENTARIO TAT'!G$1)</f>
        <v>0</v>
      </c>
      <c r="H111">
        <f>+SUMIFS(inv!$D$1:$D$1164,inv!$A$1:$A$1164,$B111,inv!$T$1:$T$1164,$A111,inv!$U$1:$U$1164,'DIAS DE INVENTARIO TAT'!H$1)</f>
        <v>0</v>
      </c>
      <c r="I111">
        <f>+SUMIFS(inv!$D$1:$D$1164,inv!$A$1:$A$1164,$B111,inv!$T$1:$T$1164,$A111,inv!$U$1:$U$1164,'DIAS DE INVENTARIO TAT'!I$1)</f>
        <v>0</v>
      </c>
      <c r="J111">
        <f>+SUMIFS(inv!$D$1:$D$1164,inv!$A$1:$A$1164,$B111,inv!$T$1:$T$1164,$A111,inv!$U$1:$U$1164,'DIAS DE INVENTARIO TAT'!J$1)</f>
        <v>0</v>
      </c>
      <c r="K111">
        <f>+SUMIFS(inv!$D$1:$D$1164,inv!$A$1:$A$1164,$B111,inv!$T$1:$T$1164,$A111,inv!$U$1:$U$1164,'DIAS DE INVENTARIO TAT'!K$1)</f>
        <v>0</v>
      </c>
      <c r="L111" s="6">
        <f>+SUMIFS(VENTAS!H:H,VENTAS!B:B,B111,VENTAS!G:G,A111)</f>
        <v>0</v>
      </c>
      <c r="M111" s="4">
        <f t="shared" si="8"/>
        <v>0</v>
      </c>
      <c r="N111" s="4">
        <f t="shared" si="13"/>
        <v>0</v>
      </c>
      <c r="O111" s="4">
        <f t="shared" si="14"/>
        <v>0</v>
      </c>
      <c r="P111" s="4">
        <f t="shared" si="15"/>
        <v>0</v>
      </c>
      <c r="Q111" s="6" t="e">
        <f>+SUMIFS(#REF!,#REF!,TablaINV[[#This Row],[GRUPO]],#REF!,TablaINV[[#This Row],[COD]])</f>
        <v>#REF!</v>
      </c>
      <c r="R111" s="19">
        <f t="shared" si="16"/>
        <v>0</v>
      </c>
      <c r="S111" s="4" t="str">
        <f>+VLOOKUP(A111,inv!T:X,5,0)</f>
        <v>OCCIDENTE</v>
      </c>
      <c r="T111" s="4" t="str">
        <f>+VLOOKUP(B:B,'DT HUEVO'!$A:$D,4,0)</f>
        <v>GRIS SUELTO</v>
      </c>
      <c r="U111" s="4" t="str">
        <f>+VLOOKUP(TablaINV[[#This Row],[COD]],'DT HUEVO'!$A:$D,3,0)</f>
        <v>YUMBO</v>
      </c>
    </row>
    <row r="112" spans="1:21">
      <c r="A112" t="s">
        <v>445</v>
      </c>
      <c r="B112">
        <v>12401</v>
      </c>
      <c r="C112" t="s">
        <v>645</v>
      </c>
      <c r="D112">
        <f>+SUMIFS(inv!D:D,inv!A:A,B112,inv!T:T,A112)</f>
        <v>0</v>
      </c>
      <c r="E112">
        <f>+SUMIFS(inv!$D$1:$D$1164,inv!$A$1:$A$1164,$B112,inv!$T$1:$T$1164,$A112,inv!$U$1:$U$1164,'DIAS DE INVENTARIO TAT'!E$1)</f>
        <v>0</v>
      </c>
      <c r="F112">
        <f>+SUMIFS(inv!$D$1:$D$1164,inv!$A$1:$A$1164,$B112,inv!$T$1:$T$1164,$A112,inv!$U$1:$U$1164,'DIAS DE INVENTARIO TAT'!F$1)</f>
        <v>0</v>
      </c>
      <c r="G112">
        <f>+SUMIFS(inv!$D$1:$D$1164,inv!$A$1:$A$1164,$B112,inv!$T$1:$T$1164,$A112,inv!$U$1:$U$1164,'DIAS DE INVENTARIO TAT'!G$1)</f>
        <v>0</v>
      </c>
      <c r="H112">
        <f>+SUMIFS(inv!$D$1:$D$1164,inv!$A$1:$A$1164,$B112,inv!$T$1:$T$1164,$A112,inv!$U$1:$U$1164,'DIAS DE INVENTARIO TAT'!H$1)</f>
        <v>0</v>
      </c>
      <c r="I112">
        <f>+SUMIFS(inv!$D$1:$D$1164,inv!$A$1:$A$1164,$B112,inv!$T$1:$T$1164,$A112,inv!$U$1:$U$1164,'DIAS DE INVENTARIO TAT'!I$1)</f>
        <v>0</v>
      </c>
      <c r="J112">
        <f>+SUMIFS(inv!$D$1:$D$1164,inv!$A$1:$A$1164,$B112,inv!$T$1:$T$1164,$A112,inv!$U$1:$U$1164,'DIAS DE INVENTARIO TAT'!J$1)</f>
        <v>0</v>
      </c>
      <c r="K112">
        <f>+SUMIFS(inv!$D$1:$D$1164,inv!$A$1:$A$1164,$B112,inv!$T$1:$T$1164,$A112,inv!$U$1:$U$1164,'DIAS DE INVENTARIO TAT'!K$1)</f>
        <v>0</v>
      </c>
      <c r="L112" s="6">
        <f>+SUMIFS(VENTAS!H:H,VENTAS!B:B,B112,VENTAS!G:G,A112)</f>
        <v>0</v>
      </c>
      <c r="M112" s="4">
        <f t="shared" si="8"/>
        <v>0</v>
      </c>
      <c r="N112" s="4">
        <f t="shared" si="13"/>
        <v>0</v>
      </c>
      <c r="O112" s="4">
        <f t="shared" si="14"/>
        <v>0</v>
      </c>
      <c r="P112" s="4">
        <f t="shared" si="15"/>
        <v>0</v>
      </c>
      <c r="Q112" s="6" t="e">
        <f>+SUMIFS(#REF!,#REF!,TablaINV[[#This Row],[GRUPO]],#REF!,TablaINV[[#This Row],[COD]])</f>
        <v>#REF!</v>
      </c>
      <c r="R112" s="19">
        <f t="shared" si="16"/>
        <v>0</v>
      </c>
      <c r="S112" s="4" t="str">
        <f>+VLOOKUP(A112,inv!T:X,5,0)</f>
        <v>OCCIDENTE</v>
      </c>
      <c r="T112" s="4" t="e">
        <f>+VLOOKUP(B:B,'DT HUEVO'!$A:$D,4,0)</f>
        <v>#N/A</v>
      </c>
      <c r="U112" s="4" t="e">
        <f>+VLOOKUP(TablaINV[[#This Row],[COD]],'DT HUEVO'!$A:$D,3,0)</f>
        <v>#N/A</v>
      </c>
    </row>
    <row r="113" spans="1:21">
      <c r="A113" t="s">
        <v>445</v>
      </c>
      <c r="B113">
        <v>77301</v>
      </c>
      <c r="C113" t="s">
        <v>648</v>
      </c>
      <c r="D113">
        <f>+SUMIFS(inv!D:D,inv!A:A,B113,inv!T:T,A113)</f>
        <v>0</v>
      </c>
      <c r="E113">
        <f>+SUMIFS(inv!$D$1:$D$1164,inv!$A$1:$A$1164,$B113,inv!$T$1:$T$1164,$A113,inv!$U$1:$U$1164,'DIAS DE INVENTARIO TAT'!E$1)</f>
        <v>0</v>
      </c>
      <c r="F113">
        <f>+SUMIFS(inv!$D$1:$D$1164,inv!$A$1:$A$1164,$B113,inv!$T$1:$T$1164,$A113,inv!$U$1:$U$1164,'DIAS DE INVENTARIO TAT'!F$1)</f>
        <v>0</v>
      </c>
      <c r="G113">
        <f>+SUMIFS(inv!$D$1:$D$1164,inv!$A$1:$A$1164,$B113,inv!$T$1:$T$1164,$A113,inv!$U$1:$U$1164,'DIAS DE INVENTARIO TAT'!G$1)</f>
        <v>0</v>
      </c>
      <c r="H113">
        <f>+SUMIFS(inv!$D$1:$D$1164,inv!$A$1:$A$1164,$B113,inv!$T$1:$T$1164,$A113,inv!$U$1:$U$1164,'DIAS DE INVENTARIO TAT'!H$1)</f>
        <v>0</v>
      </c>
      <c r="I113">
        <f>+SUMIFS(inv!$D$1:$D$1164,inv!$A$1:$A$1164,$B113,inv!$T$1:$T$1164,$A113,inv!$U$1:$U$1164,'DIAS DE INVENTARIO TAT'!I$1)</f>
        <v>0</v>
      </c>
      <c r="J113">
        <f>+SUMIFS(inv!$D$1:$D$1164,inv!$A$1:$A$1164,$B113,inv!$T$1:$T$1164,$A113,inv!$U$1:$U$1164,'DIAS DE INVENTARIO TAT'!J$1)</f>
        <v>0</v>
      </c>
      <c r="K113">
        <f>+SUMIFS(inv!$D$1:$D$1164,inv!$A$1:$A$1164,$B113,inv!$T$1:$T$1164,$A113,inv!$U$1:$U$1164,'DIAS DE INVENTARIO TAT'!K$1)</f>
        <v>0</v>
      </c>
      <c r="L113" s="6">
        <f>+SUMIFS(VENTAS!H:H,VENTAS!B:B,B113,VENTAS!G:G,A113)</f>
        <v>0</v>
      </c>
      <c r="M113" s="4">
        <f t="shared" si="8"/>
        <v>0</v>
      </c>
      <c r="N113" s="4">
        <f t="shared" si="13"/>
        <v>0</v>
      </c>
      <c r="O113" s="4">
        <f t="shared" si="14"/>
        <v>0</v>
      </c>
      <c r="P113" s="4">
        <f t="shared" si="15"/>
        <v>0</v>
      </c>
      <c r="Q113" s="6" t="e">
        <f>+SUMIFS(#REF!,#REF!,TablaINV[[#This Row],[GRUPO]],#REF!,TablaINV[[#This Row],[COD]])</f>
        <v>#REF!</v>
      </c>
      <c r="R113" s="19">
        <f t="shared" si="16"/>
        <v>0</v>
      </c>
      <c r="S113" s="4" t="str">
        <f>+VLOOKUP(A113,inv!T:X,5,0)</f>
        <v>OCCIDENTE</v>
      </c>
      <c r="T113" s="4" t="str">
        <f>+VLOOKUP(B:B,'DT HUEVO'!$A:$D,4,0)</f>
        <v>SEGUNDA</v>
      </c>
      <c r="U113" s="4" t="str">
        <f>+VLOOKUP(TablaINV[[#This Row],[COD]],'DT HUEVO'!$A:$D,3,0)</f>
        <v>SEGUNDA</v>
      </c>
    </row>
    <row r="114" spans="1:21">
      <c r="A114" t="s">
        <v>445</v>
      </c>
      <c r="B114">
        <v>12336</v>
      </c>
      <c r="C114" t="s">
        <v>658</v>
      </c>
      <c r="D114">
        <f>+SUMIFS(inv!D:D,inv!A:A,B114,inv!T:T,A114)</f>
        <v>0</v>
      </c>
      <c r="E114">
        <f>+SUMIFS(inv!$D$1:$D$1164,inv!$A$1:$A$1164,$B114,inv!$T$1:$T$1164,$A114,inv!$U$1:$U$1164,'DIAS DE INVENTARIO TAT'!E$1)</f>
        <v>0</v>
      </c>
      <c r="F114">
        <f>+SUMIFS(inv!$D$1:$D$1164,inv!$A$1:$A$1164,$B114,inv!$T$1:$T$1164,$A114,inv!$U$1:$U$1164,'DIAS DE INVENTARIO TAT'!F$1)</f>
        <v>0</v>
      </c>
      <c r="G114">
        <f>+SUMIFS(inv!$D$1:$D$1164,inv!$A$1:$A$1164,$B114,inv!$T$1:$T$1164,$A114,inv!$U$1:$U$1164,'DIAS DE INVENTARIO TAT'!G$1)</f>
        <v>0</v>
      </c>
      <c r="H114">
        <f>+SUMIFS(inv!$D$1:$D$1164,inv!$A$1:$A$1164,$B114,inv!$T$1:$T$1164,$A114,inv!$U$1:$U$1164,'DIAS DE INVENTARIO TAT'!H$1)</f>
        <v>0</v>
      </c>
      <c r="I114">
        <f>+SUMIFS(inv!$D$1:$D$1164,inv!$A$1:$A$1164,$B114,inv!$T$1:$T$1164,$A114,inv!$U$1:$U$1164,'DIAS DE INVENTARIO TAT'!I$1)</f>
        <v>0</v>
      </c>
      <c r="J114">
        <f>+SUMIFS(inv!$D$1:$D$1164,inv!$A$1:$A$1164,$B114,inv!$T$1:$T$1164,$A114,inv!$U$1:$U$1164,'DIAS DE INVENTARIO TAT'!J$1)</f>
        <v>0</v>
      </c>
      <c r="K114">
        <f>+SUMIFS(inv!$D$1:$D$1164,inv!$A$1:$A$1164,$B114,inv!$T$1:$T$1164,$A114,inv!$U$1:$U$1164,'DIAS DE INVENTARIO TAT'!K$1)</f>
        <v>0</v>
      </c>
      <c r="L114" s="6">
        <f>+SUMIFS(VENTAS!H:H,VENTAS!B:B,B114,VENTAS!G:G,A114)</f>
        <v>0</v>
      </c>
      <c r="M114" s="4">
        <f t="shared" si="8"/>
        <v>0</v>
      </c>
      <c r="N114" s="4">
        <f t="shared" si="13"/>
        <v>0</v>
      </c>
      <c r="O114" s="4">
        <f t="shared" si="14"/>
        <v>0</v>
      </c>
      <c r="P114" s="4">
        <f t="shared" si="15"/>
        <v>0</v>
      </c>
      <c r="Q114" s="6" t="e">
        <f>+SUMIFS(#REF!,#REF!,TablaINV[[#This Row],[GRUPO]],#REF!,TablaINV[[#This Row],[COD]])</f>
        <v>#REF!</v>
      </c>
      <c r="R114" s="19">
        <f t="shared" si="16"/>
        <v>0</v>
      </c>
      <c r="S114" s="4" t="str">
        <f>+VLOOKUP(A114,inv!T:X,5,0)</f>
        <v>OCCIDENTE</v>
      </c>
      <c r="T114" s="4" t="e">
        <f>+VLOOKUP(B:B,'DT HUEVO'!$A:$D,4,0)</f>
        <v>#N/A</v>
      </c>
      <c r="U114" s="4" t="e">
        <f>+VLOOKUP(TablaINV[[#This Row],[COD]],'DT HUEVO'!$A:$D,3,0)</f>
        <v>#N/A</v>
      </c>
    </row>
    <row r="115" spans="1:21">
      <c r="A115" t="s">
        <v>445</v>
      </c>
      <c r="B115">
        <v>32306</v>
      </c>
      <c r="C115" t="s">
        <v>661</v>
      </c>
      <c r="D115">
        <f>+SUMIFS(inv!D:D,inv!A:A,B115,inv!T:T,A115)</f>
        <v>0</v>
      </c>
      <c r="E115">
        <f>+SUMIFS(inv!$D$1:$D$1164,inv!$A$1:$A$1164,$B115,inv!$T$1:$T$1164,$A115,inv!$U$1:$U$1164,'DIAS DE INVENTARIO TAT'!E$1)</f>
        <v>0</v>
      </c>
      <c r="F115">
        <f>+SUMIFS(inv!$D$1:$D$1164,inv!$A$1:$A$1164,$B115,inv!$T$1:$T$1164,$A115,inv!$U$1:$U$1164,'DIAS DE INVENTARIO TAT'!F$1)</f>
        <v>0</v>
      </c>
      <c r="G115">
        <f>+SUMIFS(inv!$D$1:$D$1164,inv!$A$1:$A$1164,$B115,inv!$T$1:$T$1164,$A115,inv!$U$1:$U$1164,'DIAS DE INVENTARIO TAT'!G$1)</f>
        <v>0</v>
      </c>
      <c r="H115">
        <f>+SUMIFS(inv!$D$1:$D$1164,inv!$A$1:$A$1164,$B115,inv!$T$1:$T$1164,$A115,inv!$U$1:$U$1164,'DIAS DE INVENTARIO TAT'!H$1)</f>
        <v>0</v>
      </c>
      <c r="I115">
        <f>+SUMIFS(inv!$D$1:$D$1164,inv!$A$1:$A$1164,$B115,inv!$T$1:$T$1164,$A115,inv!$U$1:$U$1164,'DIAS DE INVENTARIO TAT'!I$1)</f>
        <v>0</v>
      </c>
      <c r="J115">
        <f>+SUMIFS(inv!$D$1:$D$1164,inv!$A$1:$A$1164,$B115,inv!$T$1:$T$1164,$A115,inv!$U$1:$U$1164,'DIAS DE INVENTARIO TAT'!J$1)</f>
        <v>0</v>
      </c>
      <c r="K115">
        <f>+SUMIFS(inv!$D$1:$D$1164,inv!$A$1:$A$1164,$B115,inv!$T$1:$T$1164,$A115,inv!$U$1:$U$1164,'DIAS DE INVENTARIO TAT'!K$1)</f>
        <v>0</v>
      </c>
      <c r="L115" s="6">
        <f>+SUMIFS(VENTAS!H:H,VENTAS!B:B,B115,VENTAS!G:G,A115)</f>
        <v>0</v>
      </c>
      <c r="M115" s="4">
        <f t="shared" si="8"/>
        <v>0</v>
      </c>
      <c r="N115" s="4">
        <f t="shared" si="13"/>
        <v>0</v>
      </c>
      <c r="O115" s="4">
        <f t="shared" si="14"/>
        <v>0</v>
      </c>
      <c r="P115" s="4">
        <f t="shared" si="15"/>
        <v>0</v>
      </c>
      <c r="Q115" s="6" t="e">
        <f>+SUMIFS(#REF!,#REF!,TablaINV[[#This Row],[GRUPO]],#REF!,TablaINV[[#This Row],[COD]])</f>
        <v>#REF!</v>
      </c>
      <c r="R115" s="19">
        <f t="shared" si="16"/>
        <v>0</v>
      </c>
      <c r="S115" s="4" t="str">
        <f>+VLOOKUP(A115,inv!T:X,5,0)</f>
        <v>OCCIDENTE</v>
      </c>
      <c r="T115" s="4" t="str">
        <f>+VLOOKUP(B:B,'DT HUEVO'!$A:$D,4,0)</f>
        <v>EMPACADOS</v>
      </c>
      <c r="U115" s="4" t="str">
        <f>+VLOOKUP(TablaINV[[#This Row],[COD]],'DT HUEVO'!$A:$D,3,0)</f>
        <v>AA</v>
      </c>
    </row>
    <row r="116" spans="1:21">
      <c r="A116" t="s">
        <v>445</v>
      </c>
      <c r="B116">
        <v>32359</v>
      </c>
      <c r="C116" t="s">
        <v>660</v>
      </c>
      <c r="D116">
        <f>+SUMIFS(inv!D:D,inv!A:A,B116,inv!T:T,A116)</f>
        <v>0</v>
      </c>
      <c r="E116">
        <f>+SUMIFS(inv!$D$1:$D$1164,inv!$A$1:$A$1164,$B116,inv!$T$1:$T$1164,$A116,inv!$U$1:$U$1164,'DIAS DE INVENTARIO TAT'!E$1)</f>
        <v>0</v>
      </c>
      <c r="F116">
        <f>+SUMIFS(inv!$D$1:$D$1164,inv!$A$1:$A$1164,$B116,inv!$T$1:$T$1164,$A116,inv!$U$1:$U$1164,'DIAS DE INVENTARIO TAT'!F$1)</f>
        <v>0</v>
      </c>
      <c r="G116">
        <f>+SUMIFS(inv!$D$1:$D$1164,inv!$A$1:$A$1164,$B116,inv!$T$1:$T$1164,$A116,inv!$U$1:$U$1164,'DIAS DE INVENTARIO TAT'!G$1)</f>
        <v>0</v>
      </c>
      <c r="H116">
        <f>+SUMIFS(inv!$D$1:$D$1164,inv!$A$1:$A$1164,$B116,inv!$T$1:$T$1164,$A116,inv!$U$1:$U$1164,'DIAS DE INVENTARIO TAT'!H$1)</f>
        <v>0</v>
      </c>
      <c r="I116">
        <f>+SUMIFS(inv!$D$1:$D$1164,inv!$A$1:$A$1164,$B116,inv!$T$1:$T$1164,$A116,inv!$U$1:$U$1164,'DIAS DE INVENTARIO TAT'!I$1)</f>
        <v>0</v>
      </c>
      <c r="J116">
        <f>+SUMIFS(inv!$D$1:$D$1164,inv!$A$1:$A$1164,$B116,inv!$T$1:$T$1164,$A116,inv!$U$1:$U$1164,'DIAS DE INVENTARIO TAT'!J$1)</f>
        <v>0</v>
      </c>
      <c r="K116">
        <f>+SUMIFS(inv!$D$1:$D$1164,inv!$A$1:$A$1164,$B116,inv!$T$1:$T$1164,$A116,inv!$U$1:$U$1164,'DIAS DE INVENTARIO TAT'!K$1)</f>
        <v>0</v>
      </c>
      <c r="L116" s="6">
        <f>+SUMIFS(VENTAS!H:H,VENTAS!B:B,B116,VENTAS!G:G,A116)</f>
        <v>0</v>
      </c>
      <c r="M116" s="4">
        <f t="shared" si="8"/>
        <v>0</v>
      </c>
      <c r="N116" s="4">
        <f t="shared" si="13"/>
        <v>0</v>
      </c>
      <c r="O116" s="4">
        <f t="shared" si="14"/>
        <v>0</v>
      </c>
      <c r="P116" s="4">
        <f t="shared" si="15"/>
        <v>0</v>
      </c>
      <c r="Q116" s="6" t="e">
        <f>+SUMIFS(#REF!,#REF!,TablaINV[[#This Row],[GRUPO]],#REF!,TablaINV[[#This Row],[COD]])</f>
        <v>#REF!</v>
      </c>
      <c r="R116" s="19">
        <f t="shared" si="16"/>
        <v>0</v>
      </c>
      <c r="S116" s="4" t="str">
        <f>+VLOOKUP(A116,inv!T:X,5,0)</f>
        <v>OCCIDENTE</v>
      </c>
      <c r="T116" s="4" t="str">
        <f>+VLOOKUP(B:B,'DT HUEVO'!$A:$D,4,0)</f>
        <v>EMPACADOS</v>
      </c>
      <c r="U116" s="4" t="str">
        <f>+VLOOKUP(TablaINV[[#This Row],[COD]],'DT HUEVO'!$A:$D,3,0)</f>
        <v>AA</v>
      </c>
    </row>
    <row r="117" spans="1:21">
      <c r="A117" t="s">
        <v>445</v>
      </c>
      <c r="B117">
        <v>101</v>
      </c>
      <c r="C117" t="s">
        <v>662</v>
      </c>
      <c r="D117">
        <f>+SUMIFS(inv!D:D,inv!A:A,B117,inv!T:T,A117)</f>
        <v>0</v>
      </c>
      <c r="E117">
        <f>+SUMIFS(inv!$D$1:$D$1164,inv!$A$1:$A$1164,$B117,inv!$T$1:$T$1164,$A117,inv!$U$1:$U$1164,'DIAS DE INVENTARIO TAT'!E$1)</f>
        <v>0</v>
      </c>
      <c r="F117">
        <f>+SUMIFS(inv!$D$1:$D$1164,inv!$A$1:$A$1164,$B117,inv!$T$1:$T$1164,$A117,inv!$U$1:$U$1164,'DIAS DE INVENTARIO TAT'!F$1)</f>
        <v>0</v>
      </c>
      <c r="G117">
        <f>+SUMIFS(inv!$D$1:$D$1164,inv!$A$1:$A$1164,$B117,inv!$T$1:$T$1164,$A117,inv!$U$1:$U$1164,'DIAS DE INVENTARIO TAT'!G$1)</f>
        <v>0</v>
      </c>
      <c r="H117">
        <f>+SUMIFS(inv!$D$1:$D$1164,inv!$A$1:$A$1164,$B117,inv!$T$1:$T$1164,$A117,inv!$U$1:$U$1164,'DIAS DE INVENTARIO TAT'!H$1)</f>
        <v>0</v>
      </c>
      <c r="I117">
        <f>+SUMIFS(inv!$D$1:$D$1164,inv!$A$1:$A$1164,$B117,inv!$T$1:$T$1164,$A117,inv!$U$1:$U$1164,'DIAS DE INVENTARIO TAT'!I$1)</f>
        <v>0</v>
      </c>
      <c r="J117">
        <f>+SUMIFS(inv!$D$1:$D$1164,inv!$A$1:$A$1164,$B117,inv!$T$1:$T$1164,$A117,inv!$U$1:$U$1164,'DIAS DE INVENTARIO TAT'!J$1)</f>
        <v>0</v>
      </c>
      <c r="K117">
        <f>+SUMIFS(inv!$D$1:$D$1164,inv!$A$1:$A$1164,$B117,inv!$T$1:$T$1164,$A117,inv!$U$1:$U$1164,'DIAS DE INVENTARIO TAT'!K$1)</f>
        <v>0</v>
      </c>
      <c r="L117" s="6">
        <f>+SUMIFS(VENTAS!H:H,VENTAS!B:B,B117,VENTAS!G:G,A117)</f>
        <v>0</v>
      </c>
      <c r="M117" s="4">
        <f t="shared" si="8"/>
        <v>0</v>
      </c>
      <c r="N117" s="4">
        <f t="shared" si="13"/>
        <v>0</v>
      </c>
      <c r="O117" s="4">
        <f t="shared" si="14"/>
        <v>0</v>
      </c>
      <c r="P117" s="4">
        <f t="shared" si="15"/>
        <v>0</v>
      </c>
      <c r="Q117" s="6" t="e">
        <f>+SUMIFS(#REF!,#REF!,TablaINV[[#This Row],[GRUPO]],#REF!,TablaINV[[#This Row],[COD]])</f>
        <v>#REF!</v>
      </c>
      <c r="R117" s="19">
        <f t="shared" si="16"/>
        <v>0</v>
      </c>
      <c r="S117" s="4" t="str">
        <f>+VLOOKUP(A117,inv!T:X,5,0)</f>
        <v>OCCIDENTE</v>
      </c>
      <c r="T117" s="4" t="str">
        <f>+VLOOKUP(B:B,'DT HUEVO'!$A:$D,4,0)</f>
        <v>GRIS SUELTO</v>
      </c>
      <c r="U117" s="4" t="str">
        <f>+VLOOKUP(TablaINV[[#This Row],[COD]],'DT HUEVO'!$A:$D,3,0)</f>
        <v>YUMBO</v>
      </c>
    </row>
    <row r="118" spans="1:21">
      <c r="A118" t="s">
        <v>445</v>
      </c>
      <c r="B118">
        <v>102</v>
      </c>
      <c r="C118" t="s">
        <v>663</v>
      </c>
      <c r="D118">
        <f>+SUMIFS(inv!D:D,inv!A:A,B118,inv!T:T,A118)</f>
        <v>0</v>
      </c>
      <c r="E118">
        <f>+SUMIFS(inv!$D$1:$D$1164,inv!$A$1:$A$1164,$B118,inv!$T$1:$T$1164,$A118,inv!$U$1:$U$1164,'DIAS DE INVENTARIO TAT'!E$1)</f>
        <v>0</v>
      </c>
      <c r="F118">
        <f>+SUMIFS(inv!$D$1:$D$1164,inv!$A$1:$A$1164,$B118,inv!$T$1:$T$1164,$A118,inv!$U$1:$U$1164,'DIAS DE INVENTARIO TAT'!F$1)</f>
        <v>0</v>
      </c>
      <c r="G118">
        <f>+SUMIFS(inv!$D$1:$D$1164,inv!$A$1:$A$1164,$B118,inv!$T$1:$T$1164,$A118,inv!$U$1:$U$1164,'DIAS DE INVENTARIO TAT'!G$1)</f>
        <v>0</v>
      </c>
      <c r="H118">
        <f>+SUMIFS(inv!$D$1:$D$1164,inv!$A$1:$A$1164,$B118,inv!$T$1:$T$1164,$A118,inv!$U$1:$U$1164,'DIAS DE INVENTARIO TAT'!H$1)</f>
        <v>0</v>
      </c>
      <c r="I118">
        <f>+SUMIFS(inv!$D$1:$D$1164,inv!$A$1:$A$1164,$B118,inv!$T$1:$T$1164,$A118,inv!$U$1:$U$1164,'DIAS DE INVENTARIO TAT'!I$1)</f>
        <v>0</v>
      </c>
      <c r="J118">
        <f>+SUMIFS(inv!$D$1:$D$1164,inv!$A$1:$A$1164,$B118,inv!$T$1:$T$1164,$A118,inv!$U$1:$U$1164,'DIAS DE INVENTARIO TAT'!J$1)</f>
        <v>0</v>
      </c>
      <c r="K118">
        <f>+SUMIFS(inv!$D$1:$D$1164,inv!$A$1:$A$1164,$B118,inv!$T$1:$T$1164,$A118,inv!$U$1:$U$1164,'DIAS DE INVENTARIO TAT'!K$1)</f>
        <v>0</v>
      </c>
      <c r="L118" s="6">
        <f>+SUMIFS(VENTAS!H:H,VENTAS!B:B,B118,VENTAS!G:G,A118)</f>
        <v>0</v>
      </c>
      <c r="M118" s="4">
        <f t="shared" si="8"/>
        <v>0</v>
      </c>
      <c r="N118" s="4">
        <f t="shared" si="13"/>
        <v>0</v>
      </c>
      <c r="O118" s="4">
        <f t="shared" si="14"/>
        <v>0</v>
      </c>
      <c r="P118" s="4">
        <f t="shared" si="15"/>
        <v>0</v>
      </c>
      <c r="Q118" s="6" t="e">
        <f>+SUMIFS(#REF!,#REF!,TablaINV[[#This Row],[GRUPO]],#REF!,TablaINV[[#This Row],[COD]])</f>
        <v>#REF!</v>
      </c>
      <c r="R118" s="19">
        <f t="shared" si="16"/>
        <v>0</v>
      </c>
      <c r="S118" s="4" t="str">
        <f>+VLOOKUP(A118,inv!T:X,5,0)</f>
        <v>OCCIDENTE</v>
      </c>
      <c r="T118" s="4" t="str">
        <f>+VLOOKUP(B:B,'DT HUEVO'!$A:$D,4,0)</f>
        <v>GRIS SUELTO</v>
      </c>
      <c r="U118" s="4" t="str">
        <f>+VLOOKUP(TablaINV[[#This Row],[COD]],'DT HUEVO'!$A:$D,3,0)</f>
        <v>AAA</v>
      </c>
    </row>
    <row r="119" spans="1:21">
      <c r="A119" t="s">
        <v>445</v>
      </c>
      <c r="B119">
        <v>103</v>
      </c>
      <c r="C119" t="s">
        <v>664</v>
      </c>
      <c r="D119">
        <f>+SUMIFS(inv!D:D,inv!A:A,B119,inv!T:T,A119)</f>
        <v>0</v>
      </c>
      <c r="E119">
        <f>+SUMIFS(inv!$D$1:$D$1164,inv!$A$1:$A$1164,$B119,inv!$T$1:$T$1164,$A119,inv!$U$1:$U$1164,'DIAS DE INVENTARIO TAT'!E$1)</f>
        <v>0</v>
      </c>
      <c r="F119">
        <f>+SUMIFS(inv!$D$1:$D$1164,inv!$A$1:$A$1164,$B119,inv!$T$1:$T$1164,$A119,inv!$U$1:$U$1164,'DIAS DE INVENTARIO TAT'!F$1)</f>
        <v>0</v>
      </c>
      <c r="G119">
        <f>+SUMIFS(inv!$D$1:$D$1164,inv!$A$1:$A$1164,$B119,inv!$T$1:$T$1164,$A119,inv!$U$1:$U$1164,'DIAS DE INVENTARIO TAT'!G$1)</f>
        <v>0</v>
      </c>
      <c r="H119">
        <f>+SUMIFS(inv!$D$1:$D$1164,inv!$A$1:$A$1164,$B119,inv!$T$1:$T$1164,$A119,inv!$U$1:$U$1164,'DIAS DE INVENTARIO TAT'!H$1)</f>
        <v>0</v>
      </c>
      <c r="I119">
        <f>+SUMIFS(inv!$D$1:$D$1164,inv!$A$1:$A$1164,$B119,inv!$T$1:$T$1164,$A119,inv!$U$1:$U$1164,'DIAS DE INVENTARIO TAT'!I$1)</f>
        <v>0</v>
      </c>
      <c r="J119">
        <f>+SUMIFS(inv!$D$1:$D$1164,inv!$A$1:$A$1164,$B119,inv!$T$1:$T$1164,$A119,inv!$U$1:$U$1164,'DIAS DE INVENTARIO TAT'!J$1)</f>
        <v>0</v>
      </c>
      <c r="K119">
        <f>+SUMIFS(inv!$D$1:$D$1164,inv!$A$1:$A$1164,$B119,inv!$T$1:$T$1164,$A119,inv!$U$1:$U$1164,'DIAS DE INVENTARIO TAT'!K$1)</f>
        <v>0</v>
      </c>
      <c r="L119" s="6">
        <f>+SUMIFS(VENTAS!H:H,VENTAS!B:B,B119,VENTAS!G:G,A119)</f>
        <v>0</v>
      </c>
      <c r="M119" s="4">
        <f t="shared" si="8"/>
        <v>0</v>
      </c>
      <c r="N119" s="4">
        <f t="shared" si="13"/>
        <v>0</v>
      </c>
      <c r="O119" s="4">
        <f t="shared" si="14"/>
        <v>0</v>
      </c>
      <c r="P119" s="4">
        <f t="shared" si="15"/>
        <v>0</v>
      </c>
      <c r="Q119" s="6" t="e">
        <f>+SUMIFS(#REF!,#REF!,TablaINV[[#This Row],[GRUPO]],#REF!,TablaINV[[#This Row],[COD]])</f>
        <v>#REF!</v>
      </c>
      <c r="R119" s="19">
        <f t="shared" si="16"/>
        <v>0</v>
      </c>
      <c r="S119" s="4" t="str">
        <f>+VLOOKUP(A119,inv!T:X,5,0)</f>
        <v>OCCIDENTE</v>
      </c>
      <c r="T119" s="4" t="str">
        <f>+VLOOKUP(B:B,'DT HUEVO'!$A:$D,4,0)</f>
        <v>GRIS SUELTO</v>
      </c>
      <c r="U119" s="4" t="str">
        <f>+VLOOKUP(TablaINV[[#This Row],[COD]],'DT HUEVO'!$A:$D,3,0)</f>
        <v>AA</v>
      </c>
    </row>
    <row r="120" spans="1:21">
      <c r="A120" t="s">
        <v>445</v>
      </c>
      <c r="B120">
        <v>104</v>
      </c>
      <c r="C120" t="s">
        <v>665</v>
      </c>
      <c r="D120">
        <f>+SUMIFS(inv!D:D,inv!A:A,B120,inv!T:T,A120)</f>
        <v>0</v>
      </c>
      <c r="E120">
        <f>+SUMIFS(inv!$D$1:$D$1164,inv!$A$1:$A$1164,$B120,inv!$T$1:$T$1164,$A120,inv!$U$1:$U$1164,'DIAS DE INVENTARIO TAT'!E$1)</f>
        <v>0</v>
      </c>
      <c r="F120">
        <f>+SUMIFS(inv!$D$1:$D$1164,inv!$A$1:$A$1164,$B120,inv!$T$1:$T$1164,$A120,inv!$U$1:$U$1164,'DIAS DE INVENTARIO TAT'!F$1)</f>
        <v>0</v>
      </c>
      <c r="G120">
        <f>+SUMIFS(inv!$D$1:$D$1164,inv!$A$1:$A$1164,$B120,inv!$T$1:$T$1164,$A120,inv!$U$1:$U$1164,'DIAS DE INVENTARIO TAT'!G$1)</f>
        <v>0</v>
      </c>
      <c r="H120">
        <f>+SUMIFS(inv!$D$1:$D$1164,inv!$A$1:$A$1164,$B120,inv!$T$1:$T$1164,$A120,inv!$U$1:$U$1164,'DIAS DE INVENTARIO TAT'!H$1)</f>
        <v>0</v>
      </c>
      <c r="I120">
        <f>+SUMIFS(inv!$D$1:$D$1164,inv!$A$1:$A$1164,$B120,inv!$T$1:$T$1164,$A120,inv!$U$1:$U$1164,'DIAS DE INVENTARIO TAT'!I$1)</f>
        <v>0</v>
      </c>
      <c r="J120">
        <f>+SUMIFS(inv!$D$1:$D$1164,inv!$A$1:$A$1164,$B120,inv!$T$1:$T$1164,$A120,inv!$U$1:$U$1164,'DIAS DE INVENTARIO TAT'!J$1)</f>
        <v>0</v>
      </c>
      <c r="K120">
        <f>+SUMIFS(inv!$D$1:$D$1164,inv!$A$1:$A$1164,$B120,inv!$T$1:$T$1164,$A120,inv!$U$1:$U$1164,'DIAS DE INVENTARIO TAT'!K$1)</f>
        <v>0</v>
      </c>
      <c r="L120" s="6">
        <f>+SUMIFS(VENTAS!H:H,VENTAS!B:B,B120,VENTAS!G:G,A120)</f>
        <v>0</v>
      </c>
      <c r="M120" s="4">
        <f t="shared" si="8"/>
        <v>0</v>
      </c>
      <c r="N120" s="4">
        <f t="shared" si="13"/>
        <v>0</v>
      </c>
      <c r="O120" s="4">
        <f t="shared" si="14"/>
        <v>0</v>
      </c>
      <c r="P120" s="4">
        <f t="shared" si="15"/>
        <v>0</v>
      </c>
      <c r="Q120" s="6" t="e">
        <f>+SUMIFS(#REF!,#REF!,TablaINV[[#This Row],[GRUPO]],#REF!,TablaINV[[#This Row],[COD]])</f>
        <v>#REF!</v>
      </c>
      <c r="R120" s="19">
        <f t="shared" si="16"/>
        <v>0</v>
      </c>
      <c r="S120" s="4" t="str">
        <f>+VLOOKUP(A120,inv!T:X,5,0)</f>
        <v>OCCIDENTE</v>
      </c>
      <c r="T120" s="4" t="str">
        <f>+VLOOKUP(B:B,'DT HUEVO'!$A:$D,4,0)</f>
        <v>GRIS SUELTO</v>
      </c>
      <c r="U120" s="4" t="str">
        <f>+VLOOKUP(TablaINV[[#This Row],[COD]],'DT HUEVO'!$A:$D,3,0)</f>
        <v>A</v>
      </c>
    </row>
    <row r="121" spans="1:21">
      <c r="A121" t="s">
        <v>445</v>
      </c>
      <c r="B121">
        <v>105</v>
      </c>
      <c r="C121" t="s">
        <v>666</v>
      </c>
      <c r="D121">
        <f>+SUMIFS(inv!D:D,inv!A:A,B121,inv!T:T,A121)</f>
        <v>0</v>
      </c>
      <c r="E121">
        <f>+SUMIFS(inv!$D$1:$D$1164,inv!$A$1:$A$1164,$B121,inv!$T$1:$T$1164,$A121,inv!$U$1:$U$1164,'DIAS DE INVENTARIO TAT'!E$1)</f>
        <v>0</v>
      </c>
      <c r="F121">
        <f>+SUMIFS(inv!$D$1:$D$1164,inv!$A$1:$A$1164,$B121,inv!$T$1:$T$1164,$A121,inv!$U$1:$U$1164,'DIAS DE INVENTARIO TAT'!F$1)</f>
        <v>0</v>
      </c>
      <c r="G121">
        <f>+SUMIFS(inv!$D$1:$D$1164,inv!$A$1:$A$1164,$B121,inv!$T$1:$T$1164,$A121,inv!$U$1:$U$1164,'DIAS DE INVENTARIO TAT'!G$1)</f>
        <v>0</v>
      </c>
      <c r="H121">
        <f>+SUMIFS(inv!$D$1:$D$1164,inv!$A$1:$A$1164,$B121,inv!$T$1:$T$1164,$A121,inv!$U$1:$U$1164,'DIAS DE INVENTARIO TAT'!H$1)</f>
        <v>0</v>
      </c>
      <c r="I121">
        <f>+SUMIFS(inv!$D$1:$D$1164,inv!$A$1:$A$1164,$B121,inv!$T$1:$T$1164,$A121,inv!$U$1:$U$1164,'DIAS DE INVENTARIO TAT'!I$1)</f>
        <v>0</v>
      </c>
      <c r="J121">
        <f>+SUMIFS(inv!$D$1:$D$1164,inv!$A$1:$A$1164,$B121,inv!$T$1:$T$1164,$A121,inv!$U$1:$U$1164,'DIAS DE INVENTARIO TAT'!J$1)</f>
        <v>0</v>
      </c>
      <c r="K121">
        <f>+SUMIFS(inv!$D$1:$D$1164,inv!$A$1:$A$1164,$B121,inv!$T$1:$T$1164,$A121,inv!$U$1:$U$1164,'DIAS DE INVENTARIO TAT'!K$1)</f>
        <v>0</v>
      </c>
      <c r="L121" s="6">
        <f>+SUMIFS(VENTAS!H:H,VENTAS!B:B,B121,VENTAS!G:G,A121)</f>
        <v>0</v>
      </c>
      <c r="M121" s="4">
        <f t="shared" si="8"/>
        <v>0</v>
      </c>
      <c r="N121" s="4">
        <f t="shared" si="13"/>
        <v>0</v>
      </c>
      <c r="O121" s="4">
        <f t="shared" si="14"/>
        <v>0</v>
      </c>
      <c r="P121" s="4">
        <f t="shared" si="15"/>
        <v>0</v>
      </c>
      <c r="Q121" s="6" t="e">
        <f>+SUMIFS(#REF!,#REF!,TablaINV[[#This Row],[GRUPO]],#REF!,TablaINV[[#This Row],[COD]])</f>
        <v>#REF!</v>
      </c>
      <c r="R121" s="19">
        <f t="shared" si="16"/>
        <v>0</v>
      </c>
      <c r="S121" s="4" t="str">
        <f>+VLOOKUP(A121,inv!T:X,5,0)</f>
        <v>OCCIDENTE</v>
      </c>
      <c r="T121" s="4" t="str">
        <f>+VLOOKUP(B:B,'DT HUEVO'!$A:$D,4,0)</f>
        <v>GRIS SUELTO</v>
      </c>
      <c r="U121" s="4" t="str">
        <f>+VLOOKUP(TablaINV[[#This Row],[COD]],'DT HUEVO'!$A:$D,3,0)</f>
        <v>B</v>
      </c>
    </row>
    <row r="122" spans="1:21">
      <c r="A122" t="s">
        <v>445</v>
      </c>
      <c r="B122">
        <v>106</v>
      </c>
      <c r="C122" t="s">
        <v>667</v>
      </c>
      <c r="D122">
        <f>+SUMIFS(inv!D:D,inv!A:A,B122,inv!T:T,A122)</f>
        <v>0</v>
      </c>
      <c r="E122">
        <f>+SUMIFS(inv!$D$1:$D$1164,inv!$A$1:$A$1164,$B122,inv!$T$1:$T$1164,$A122,inv!$U$1:$U$1164,'DIAS DE INVENTARIO TAT'!E$1)</f>
        <v>0</v>
      </c>
      <c r="F122">
        <f>+SUMIFS(inv!$D$1:$D$1164,inv!$A$1:$A$1164,$B122,inv!$T$1:$T$1164,$A122,inv!$U$1:$U$1164,'DIAS DE INVENTARIO TAT'!F$1)</f>
        <v>0</v>
      </c>
      <c r="G122">
        <f>+SUMIFS(inv!$D$1:$D$1164,inv!$A$1:$A$1164,$B122,inv!$T$1:$T$1164,$A122,inv!$U$1:$U$1164,'DIAS DE INVENTARIO TAT'!G$1)</f>
        <v>0</v>
      </c>
      <c r="H122">
        <f>+SUMIFS(inv!$D$1:$D$1164,inv!$A$1:$A$1164,$B122,inv!$T$1:$T$1164,$A122,inv!$U$1:$U$1164,'DIAS DE INVENTARIO TAT'!H$1)</f>
        <v>0</v>
      </c>
      <c r="I122">
        <f>+SUMIFS(inv!$D$1:$D$1164,inv!$A$1:$A$1164,$B122,inv!$T$1:$T$1164,$A122,inv!$U$1:$U$1164,'DIAS DE INVENTARIO TAT'!I$1)</f>
        <v>0</v>
      </c>
      <c r="J122">
        <f>+SUMIFS(inv!$D$1:$D$1164,inv!$A$1:$A$1164,$B122,inv!$T$1:$T$1164,$A122,inv!$U$1:$U$1164,'DIAS DE INVENTARIO TAT'!J$1)</f>
        <v>0</v>
      </c>
      <c r="K122">
        <f>+SUMIFS(inv!$D$1:$D$1164,inv!$A$1:$A$1164,$B122,inv!$T$1:$T$1164,$A122,inv!$U$1:$U$1164,'DIAS DE INVENTARIO TAT'!K$1)</f>
        <v>0</v>
      </c>
      <c r="L122" s="6">
        <f>+SUMIFS(VENTAS!H:H,VENTAS!B:B,B122,VENTAS!G:G,A122)</f>
        <v>0</v>
      </c>
      <c r="M122" s="4">
        <f t="shared" si="8"/>
        <v>0</v>
      </c>
      <c r="N122" s="4">
        <f t="shared" si="13"/>
        <v>0</v>
      </c>
      <c r="O122" s="4">
        <f t="shared" si="14"/>
        <v>0</v>
      </c>
      <c r="P122" s="4">
        <f t="shared" si="15"/>
        <v>0</v>
      </c>
      <c r="Q122" s="6" t="e">
        <f>+SUMIFS(#REF!,#REF!,TablaINV[[#This Row],[GRUPO]],#REF!,TablaINV[[#This Row],[COD]])</f>
        <v>#REF!</v>
      </c>
      <c r="R122" s="19">
        <f t="shared" si="16"/>
        <v>0</v>
      </c>
      <c r="S122" s="4" t="str">
        <f>+VLOOKUP(A122,inv!T:X,5,0)</f>
        <v>OCCIDENTE</v>
      </c>
      <c r="T122" s="4" t="str">
        <f>+VLOOKUP(B:B,'DT HUEVO'!$A:$D,4,0)</f>
        <v>SEGUNDA</v>
      </c>
      <c r="U122" s="4" t="str">
        <f>+VLOOKUP(TablaINV[[#This Row],[COD]],'DT HUEVO'!$A:$D,3,0)</f>
        <v>C</v>
      </c>
    </row>
    <row r="123" spans="1:21">
      <c r="A123" t="s">
        <v>445</v>
      </c>
      <c r="B123">
        <v>10269</v>
      </c>
      <c r="C123" t="s">
        <v>668</v>
      </c>
      <c r="D123">
        <f>+SUMIFS(inv!D:D,inv!A:A,B123,inv!T:T,A123)</f>
        <v>0</v>
      </c>
      <c r="E123">
        <f>+SUMIFS(inv!$D$1:$D$1164,inv!$A$1:$A$1164,$B123,inv!$T$1:$T$1164,$A123,inv!$U$1:$U$1164,'DIAS DE INVENTARIO TAT'!E$1)</f>
        <v>0</v>
      </c>
      <c r="F123">
        <f>+SUMIFS(inv!$D$1:$D$1164,inv!$A$1:$A$1164,$B123,inv!$T$1:$T$1164,$A123,inv!$U$1:$U$1164,'DIAS DE INVENTARIO TAT'!F$1)</f>
        <v>0</v>
      </c>
      <c r="G123">
        <f>+SUMIFS(inv!$D$1:$D$1164,inv!$A$1:$A$1164,$B123,inv!$T$1:$T$1164,$A123,inv!$U$1:$U$1164,'DIAS DE INVENTARIO TAT'!G$1)</f>
        <v>0</v>
      </c>
      <c r="H123">
        <f>+SUMIFS(inv!$D$1:$D$1164,inv!$A$1:$A$1164,$B123,inv!$T$1:$T$1164,$A123,inv!$U$1:$U$1164,'DIAS DE INVENTARIO TAT'!H$1)</f>
        <v>0</v>
      </c>
      <c r="I123">
        <f>+SUMIFS(inv!$D$1:$D$1164,inv!$A$1:$A$1164,$B123,inv!$T$1:$T$1164,$A123,inv!$U$1:$U$1164,'DIAS DE INVENTARIO TAT'!I$1)</f>
        <v>0</v>
      </c>
      <c r="J123">
        <f>+SUMIFS(inv!$D$1:$D$1164,inv!$A$1:$A$1164,$B123,inv!$T$1:$T$1164,$A123,inv!$U$1:$U$1164,'DIAS DE INVENTARIO TAT'!J$1)</f>
        <v>0</v>
      </c>
      <c r="K123">
        <f>+SUMIFS(inv!$D$1:$D$1164,inv!$A$1:$A$1164,$B123,inv!$T$1:$T$1164,$A123,inv!$U$1:$U$1164,'DIAS DE INVENTARIO TAT'!K$1)</f>
        <v>0</v>
      </c>
      <c r="L123" s="6">
        <f>+SUMIFS(VENTAS!H:H,VENTAS!B:B,B123,VENTAS!G:G,A123)</f>
        <v>0</v>
      </c>
      <c r="M123" s="4">
        <f t="shared" si="8"/>
        <v>0</v>
      </c>
      <c r="N123" s="4">
        <f t="shared" si="13"/>
        <v>0</v>
      </c>
      <c r="O123" s="4">
        <f t="shared" si="14"/>
        <v>0</v>
      </c>
      <c r="P123" s="4">
        <f t="shared" si="15"/>
        <v>0</v>
      </c>
      <c r="Q123" s="6" t="e">
        <f>+SUMIFS(#REF!,#REF!,TablaINV[[#This Row],[GRUPO]],#REF!,TablaINV[[#This Row],[COD]])</f>
        <v>#REF!</v>
      </c>
      <c r="R123" s="19">
        <f t="shared" si="16"/>
        <v>0</v>
      </c>
      <c r="S123" s="4" t="str">
        <f>+VLOOKUP(A123,inv!T:X,5,0)</f>
        <v>OCCIDENTE</v>
      </c>
      <c r="T123" s="4" t="str">
        <f>+VLOOKUP(B:B,'DT HUEVO'!$A:$D,4,0)</f>
        <v>EMPACADOS</v>
      </c>
      <c r="U123" s="4" t="str">
        <f>+VLOOKUP(TablaINV[[#This Row],[COD]],'DT HUEVO'!$A:$D,3,0)</f>
        <v>AAA</v>
      </c>
    </row>
    <row r="124" spans="1:21">
      <c r="A124" t="s">
        <v>445</v>
      </c>
      <c r="B124">
        <v>10505</v>
      </c>
      <c r="C124" t="s">
        <v>669</v>
      </c>
      <c r="D124">
        <f>+SUMIFS(inv!D:D,inv!A:A,B124,inv!T:T,A124)</f>
        <v>0</v>
      </c>
      <c r="E124">
        <f>+SUMIFS(inv!$D$1:$D$1164,inv!$A$1:$A$1164,$B124,inv!$T$1:$T$1164,$A124,inv!$U$1:$U$1164,'DIAS DE INVENTARIO TAT'!E$1)</f>
        <v>0</v>
      </c>
      <c r="F124">
        <f>+SUMIFS(inv!$D$1:$D$1164,inv!$A$1:$A$1164,$B124,inv!$T$1:$T$1164,$A124,inv!$U$1:$U$1164,'DIAS DE INVENTARIO TAT'!F$1)</f>
        <v>0</v>
      </c>
      <c r="G124">
        <f>+SUMIFS(inv!$D$1:$D$1164,inv!$A$1:$A$1164,$B124,inv!$T$1:$T$1164,$A124,inv!$U$1:$U$1164,'DIAS DE INVENTARIO TAT'!G$1)</f>
        <v>0</v>
      </c>
      <c r="H124">
        <f>+SUMIFS(inv!$D$1:$D$1164,inv!$A$1:$A$1164,$B124,inv!$T$1:$T$1164,$A124,inv!$U$1:$U$1164,'DIAS DE INVENTARIO TAT'!H$1)</f>
        <v>0</v>
      </c>
      <c r="I124">
        <f>+SUMIFS(inv!$D$1:$D$1164,inv!$A$1:$A$1164,$B124,inv!$T$1:$T$1164,$A124,inv!$U$1:$U$1164,'DIAS DE INVENTARIO TAT'!I$1)</f>
        <v>0</v>
      </c>
      <c r="J124">
        <f>+SUMIFS(inv!$D$1:$D$1164,inv!$A$1:$A$1164,$B124,inv!$T$1:$T$1164,$A124,inv!$U$1:$U$1164,'DIAS DE INVENTARIO TAT'!J$1)</f>
        <v>0</v>
      </c>
      <c r="K124">
        <f>+SUMIFS(inv!$D$1:$D$1164,inv!$A$1:$A$1164,$B124,inv!$T$1:$T$1164,$A124,inv!$U$1:$U$1164,'DIAS DE INVENTARIO TAT'!K$1)</f>
        <v>0</v>
      </c>
      <c r="L124" s="6">
        <f>+SUMIFS(VENTAS!H:H,VENTAS!B:B,B124,VENTAS!G:G,A124)</f>
        <v>0</v>
      </c>
      <c r="M124" s="4">
        <f t="shared" si="8"/>
        <v>0</v>
      </c>
      <c r="N124" s="4">
        <f t="shared" si="13"/>
        <v>0</v>
      </c>
      <c r="O124" s="4">
        <f t="shared" si="14"/>
        <v>0</v>
      </c>
      <c r="P124" s="4">
        <f t="shared" si="15"/>
        <v>0</v>
      </c>
      <c r="Q124" s="6" t="e">
        <f>+SUMIFS(#REF!,#REF!,TablaINV[[#This Row],[GRUPO]],#REF!,TablaINV[[#This Row],[COD]])</f>
        <v>#REF!</v>
      </c>
      <c r="R124" s="19">
        <f t="shared" si="16"/>
        <v>0</v>
      </c>
      <c r="S124" s="4" t="str">
        <f>+VLOOKUP(A124,inv!T:X,5,0)</f>
        <v>OCCIDENTE</v>
      </c>
      <c r="T124" s="4" t="e">
        <f>+VLOOKUP(B:B,'DT HUEVO'!$A:$D,4,0)</f>
        <v>#N/A</v>
      </c>
      <c r="U124" s="4" t="e">
        <f>+VLOOKUP(TablaINV[[#This Row],[COD]],'DT HUEVO'!$A:$D,3,0)</f>
        <v>#N/A</v>
      </c>
    </row>
    <row r="125" spans="1:21">
      <c r="A125" t="s">
        <v>445</v>
      </c>
      <c r="B125">
        <v>10569</v>
      </c>
      <c r="C125" t="s">
        <v>670</v>
      </c>
      <c r="D125">
        <f>+SUMIFS(inv!D:D,inv!A:A,B125,inv!T:T,A125)</f>
        <v>0</v>
      </c>
      <c r="E125">
        <f>+SUMIFS(inv!$D$1:$D$1164,inv!$A$1:$A$1164,$B125,inv!$T$1:$T$1164,$A125,inv!$U$1:$U$1164,'DIAS DE INVENTARIO TAT'!E$1)</f>
        <v>0</v>
      </c>
      <c r="F125">
        <f>+SUMIFS(inv!$D$1:$D$1164,inv!$A$1:$A$1164,$B125,inv!$T$1:$T$1164,$A125,inv!$U$1:$U$1164,'DIAS DE INVENTARIO TAT'!F$1)</f>
        <v>0</v>
      </c>
      <c r="G125">
        <f>+SUMIFS(inv!$D$1:$D$1164,inv!$A$1:$A$1164,$B125,inv!$T$1:$T$1164,$A125,inv!$U$1:$U$1164,'DIAS DE INVENTARIO TAT'!G$1)</f>
        <v>0</v>
      </c>
      <c r="H125">
        <f>+SUMIFS(inv!$D$1:$D$1164,inv!$A$1:$A$1164,$B125,inv!$T$1:$T$1164,$A125,inv!$U$1:$U$1164,'DIAS DE INVENTARIO TAT'!H$1)</f>
        <v>0</v>
      </c>
      <c r="I125">
        <f>+SUMIFS(inv!$D$1:$D$1164,inv!$A$1:$A$1164,$B125,inv!$T$1:$T$1164,$A125,inv!$U$1:$U$1164,'DIAS DE INVENTARIO TAT'!I$1)</f>
        <v>0</v>
      </c>
      <c r="J125">
        <f>+SUMIFS(inv!$D$1:$D$1164,inv!$A$1:$A$1164,$B125,inv!$T$1:$T$1164,$A125,inv!$U$1:$U$1164,'DIAS DE INVENTARIO TAT'!J$1)</f>
        <v>0</v>
      </c>
      <c r="K125">
        <f>+SUMIFS(inv!$D$1:$D$1164,inv!$A$1:$A$1164,$B125,inv!$T$1:$T$1164,$A125,inv!$U$1:$U$1164,'DIAS DE INVENTARIO TAT'!K$1)</f>
        <v>0</v>
      </c>
      <c r="L125" s="6">
        <f>+SUMIFS(VENTAS!H:H,VENTAS!B:B,B125,VENTAS!G:G,A125)</f>
        <v>0</v>
      </c>
      <c r="M125" s="4">
        <f t="shared" si="8"/>
        <v>0</v>
      </c>
      <c r="N125" s="4">
        <f t="shared" ref="N125:N190" si="17">+IFERROR(E125/$L125,0)</f>
        <v>0</v>
      </c>
      <c r="O125" s="4">
        <f t="shared" ref="O125:O190" si="18">+IFERROR(F125/$L125,0)</f>
        <v>0</v>
      </c>
      <c r="P125" s="4">
        <f t="shared" ref="P125:P190" si="19">+IFERROR(G125/$L125,0)</f>
        <v>0</v>
      </c>
      <c r="Q125" s="6" t="e">
        <f>+SUMIFS(#REF!,#REF!,TablaINV[[#This Row],[GRUPO]],#REF!,TablaINV[[#This Row],[COD]])</f>
        <v>#REF!</v>
      </c>
      <c r="R125" s="19">
        <f t="shared" ref="R125:R190" si="20">+IFERROR(D125/Q125,0)</f>
        <v>0</v>
      </c>
      <c r="S125" s="4" t="str">
        <f>+VLOOKUP(A125,inv!T:X,5,0)</f>
        <v>OCCIDENTE</v>
      </c>
      <c r="T125" s="4" t="e">
        <f>+VLOOKUP(B:B,'DT HUEVO'!$A:$D,4,0)</f>
        <v>#N/A</v>
      </c>
      <c r="U125" s="4" t="e">
        <f>+VLOOKUP(TablaINV[[#This Row],[COD]],'DT HUEVO'!$A:$D,3,0)</f>
        <v>#N/A</v>
      </c>
    </row>
    <row r="126" spans="1:21">
      <c r="A126" t="s">
        <v>445</v>
      </c>
      <c r="B126">
        <v>10602</v>
      </c>
      <c r="C126" t="s">
        <v>671</v>
      </c>
      <c r="D126">
        <f>+SUMIFS(inv!D:D,inv!A:A,B126,inv!T:T,A126)</f>
        <v>0</v>
      </c>
      <c r="E126">
        <f>+SUMIFS(inv!$D$1:$D$1164,inv!$A$1:$A$1164,$B126,inv!$T$1:$T$1164,$A126,inv!$U$1:$U$1164,'DIAS DE INVENTARIO TAT'!E$1)</f>
        <v>0</v>
      </c>
      <c r="F126">
        <f>+SUMIFS(inv!$D$1:$D$1164,inv!$A$1:$A$1164,$B126,inv!$T$1:$T$1164,$A126,inv!$U$1:$U$1164,'DIAS DE INVENTARIO TAT'!F$1)</f>
        <v>0</v>
      </c>
      <c r="G126">
        <f>+SUMIFS(inv!$D$1:$D$1164,inv!$A$1:$A$1164,$B126,inv!$T$1:$T$1164,$A126,inv!$U$1:$U$1164,'DIAS DE INVENTARIO TAT'!G$1)</f>
        <v>0</v>
      </c>
      <c r="H126">
        <f>+SUMIFS(inv!$D$1:$D$1164,inv!$A$1:$A$1164,$B126,inv!$T$1:$T$1164,$A126,inv!$U$1:$U$1164,'DIAS DE INVENTARIO TAT'!H$1)</f>
        <v>0</v>
      </c>
      <c r="I126">
        <f>+SUMIFS(inv!$D$1:$D$1164,inv!$A$1:$A$1164,$B126,inv!$T$1:$T$1164,$A126,inv!$U$1:$U$1164,'DIAS DE INVENTARIO TAT'!I$1)</f>
        <v>0</v>
      </c>
      <c r="J126">
        <f>+SUMIFS(inv!$D$1:$D$1164,inv!$A$1:$A$1164,$B126,inv!$T$1:$T$1164,$A126,inv!$U$1:$U$1164,'DIAS DE INVENTARIO TAT'!J$1)</f>
        <v>0</v>
      </c>
      <c r="K126">
        <f>+SUMIFS(inv!$D$1:$D$1164,inv!$A$1:$A$1164,$B126,inv!$T$1:$T$1164,$A126,inv!$U$1:$U$1164,'DIAS DE INVENTARIO TAT'!K$1)</f>
        <v>0</v>
      </c>
      <c r="L126" s="6">
        <f>+SUMIFS(VENTAS!H:H,VENTAS!B:B,B126,VENTAS!G:G,A126)</f>
        <v>0</v>
      </c>
      <c r="M126" s="4">
        <f t="shared" si="8"/>
        <v>0</v>
      </c>
      <c r="N126" s="4">
        <f t="shared" si="17"/>
        <v>0</v>
      </c>
      <c r="O126" s="4">
        <f t="shared" si="18"/>
        <v>0</v>
      </c>
      <c r="P126" s="4">
        <f t="shared" si="19"/>
        <v>0</v>
      </c>
      <c r="Q126" s="6" t="e">
        <f>+SUMIFS(#REF!,#REF!,TablaINV[[#This Row],[GRUPO]],#REF!,TablaINV[[#This Row],[COD]])</f>
        <v>#REF!</v>
      </c>
      <c r="R126" s="19">
        <f t="shared" si="20"/>
        <v>0</v>
      </c>
      <c r="S126" s="4" t="str">
        <f>+VLOOKUP(A126,inv!T:X,5,0)</f>
        <v>OCCIDENTE</v>
      </c>
      <c r="T126" s="4" t="e">
        <f>+VLOOKUP(B:B,'DT HUEVO'!$A:$D,4,0)</f>
        <v>#N/A</v>
      </c>
      <c r="U126" s="4" t="e">
        <f>+VLOOKUP(TablaINV[[#This Row],[COD]],'DT HUEVO'!$A:$D,3,0)</f>
        <v>#N/A</v>
      </c>
    </row>
    <row r="127" spans="1:21">
      <c r="A127" t="s">
        <v>445</v>
      </c>
      <c r="B127">
        <v>52379</v>
      </c>
      <c r="C127" t="s">
        <v>721</v>
      </c>
      <c r="D127">
        <f>+SUMIFS(inv!D:D,inv!A:A,B127,inv!T:T,A127)</f>
        <v>0</v>
      </c>
      <c r="E127">
        <f>+SUMIFS(inv!$D$1:$D$1164,inv!$A$1:$A$1164,$B127,inv!$T$1:$T$1164,$A127,inv!$U$1:$U$1164,'DIAS DE INVENTARIO TAT'!E$1)</f>
        <v>0</v>
      </c>
      <c r="F127">
        <f>+SUMIFS(inv!$D$1:$D$1164,inv!$A$1:$A$1164,$B127,inv!$T$1:$T$1164,$A127,inv!$U$1:$U$1164,'DIAS DE INVENTARIO TAT'!F$1)</f>
        <v>0</v>
      </c>
      <c r="G127">
        <f>+SUMIFS(inv!$D$1:$D$1164,inv!$A$1:$A$1164,$B127,inv!$T$1:$T$1164,$A127,inv!$U$1:$U$1164,'DIAS DE INVENTARIO TAT'!G$1)</f>
        <v>0</v>
      </c>
      <c r="H127">
        <f>+SUMIFS(inv!$D$1:$D$1164,inv!$A$1:$A$1164,$B127,inv!$T$1:$T$1164,$A127,inv!$U$1:$U$1164,'DIAS DE INVENTARIO TAT'!H$1)</f>
        <v>0</v>
      </c>
      <c r="I127">
        <f>+SUMIFS(inv!$D$1:$D$1164,inv!$A$1:$A$1164,$B127,inv!$T$1:$T$1164,$A127,inv!$U$1:$U$1164,'DIAS DE INVENTARIO TAT'!I$1)</f>
        <v>0</v>
      </c>
      <c r="J127">
        <f>+SUMIFS(inv!$D$1:$D$1164,inv!$A$1:$A$1164,$B127,inv!$T$1:$T$1164,$A127,inv!$U$1:$U$1164,'DIAS DE INVENTARIO TAT'!J$1)</f>
        <v>0</v>
      </c>
      <c r="K127">
        <f>+SUMIFS(inv!$D$1:$D$1164,inv!$A$1:$A$1164,$B127,inv!$T$1:$T$1164,$A127,inv!$U$1:$U$1164,'DIAS DE INVENTARIO TAT'!K$1)</f>
        <v>0</v>
      </c>
      <c r="L127" s="6">
        <f>+SUMIFS(VENTAS!H:H,VENTAS!B:B,B127,VENTAS!G:G,A127)</f>
        <v>0</v>
      </c>
      <c r="M127" s="4">
        <f t="shared" si="8"/>
        <v>0</v>
      </c>
      <c r="N127" s="4">
        <f t="shared" ref="N127:P128" si="21">+IFERROR(E127/$L127,0)</f>
        <v>0</v>
      </c>
      <c r="O127" s="4">
        <f t="shared" si="21"/>
        <v>0</v>
      </c>
      <c r="P127" s="4">
        <f t="shared" si="21"/>
        <v>0</v>
      </c>
      <c r="Q127" s="6" t="e">
        <f>+SUMIFS(#REF!,#REF!,TablaINV[[#This Row],[GRUPO]],#REF!,TablaINV[[#This Row],[COD]])</f>
        <v>#REF!</v>
      </c>
      <c r="R127" s="19">
        <f>+IFERROR(D127/Q127,0)</f>
        <v>0</v>
      </c>
      <c r="S127" s="4" t="str">
        <f>+VLOOKUP(A127,inv!T:X,5,0)</f>
        <v>OCCIDENTE</v>
      </c>
      <c r="T127" s="4" t="e">
        <f>+VLOOKUP(B:B,'DT HUEVO'!$A:$D,4,0)</f>
        <v>#N/A</v>
      </c>
      <c r="U127" s="4" t="e">
        <f>+VLOOKUP(TablaINV[[#This Row],[COD]],'DT HUEVO'!$A:$D,3,0)</f>
        <v>#N/A</v>
      </c>
    </row>
    <row r="128" spans="1:21">
      <c r="A128" t="s">
        <v>445</v>
      </c>
      <c r="B128">
        <v>52380</v>
      </c>
      <c r="C128" t="s">
        <v>727</v>
      </c>
      <c r="D128">
        <f>+SUMIFS(inv!D:D,inv!A:A,B128,inv!T:T,A128)</f>
        <v>0</v>
      </c>
      <c r="E128">
        <f>+SUMIFS(inv!$D$1:$D$1164,inv!$A$1:$A$1164,$B128,inv!$T$1:$T$1164,$A128,inv!$U$1:$U$1164,'DIAS DE INVENTARIO TAT'!E$1)</f>
        <v>0</v>
      </c>
      <c r="F128">
        <f>+SUMIFS(inv!$D$1:$D$1164,inv!$A$1:$A$1164,$B128,inv!$T$1:$T$1164,$A128,inv!$U$1:$U$1164,'DIAS DE INVENTARIO TAT'!F$1)</f>
        <v>0</v>
      </c>
      <c r="G128">
        <f>+SUMIFS(inv!$D$1:$D$1164,inv!$A$1:$A$1164,$B128,inv!$T$1:$T$1164,$A128,inv!$U$1:$U$1164,'DIAS DE INVENTARIO TAT'!G$1)</f>
        <v>0</v>
      </c>
      <c r="H128">
        <f>+SUMIFS(inv!$D$1:$D$1164,inv!$A$1:$A$1164,$B128,inv!$T$1:$T$1164,$A128,inv!$U$1:$U$1164,'DIAS DE INVENTARIO TAT'!H$1)</f>
        <v>0</v>
      </c>
      <c r="I128">
        <f>+SUMIFS(inv!$D$1:$D$1164,inv!$A$1:$A$1164,$B128,inv!$T$1:$T$1164,$A128,inv!$U$1:$U$1164,'DIAS DE INVENTARIO TAT'!I$1)</f>
        <v>0</v>
      </c>
      <c r="J128">
        <f>+SUMIFS(inv!$D$1:$D$1164,inv!$A$1:$A$1164,$B128,inv!$T$1:$T$1164,$A128,inv!$U$1:$U$1164,'DIAS DE INVENTARIO TAT'!J$1)</f>
        <v>0</v>
      </c>
      <c r="K128">
        <f>+SUMIFS(inv!$D$1:$D$1164,inv!$A$1:$A$1164,$B128,inv!$T$1:$T$1164,$A128,inv!$U$1:$U$1164,'DIAS DE INVENTARIO TAT'!K$1)</f>
        <v>0</v>
      </c>
      <c r="L128" s="6">
        <f>+SUMIFS(VENTAS!H:H,VENTAS!B:B,B128,VENTAS!G:G,A128)</f>
        <v>0</v>
      </c>
      <c r="M128" s="4">
        <f t="shared" si="8"/>
        <v>0</v>
      </c>
      <c r="N128" s="4">
        <f t="shared" si="21"/>
        <v>0</v>
      </c>
      <c r="O128" s="4">
        <f t="shared" si="21"/>
        <v>0</v>
      </c>
      <c r="P128" s="4">
        <f t="shared" si="21"/>
        <v>0</v>
      </c>
      <c r="Q128" s="6" t="e">
        <f>+SUMIFS(#REF!,#REF!,TablaINV[[#This Row],[GRUPO]],#REF!,TablaINV[[#This Row],[COD]])</f>
        <v>#REF!</v>
      </c>
      <c r="R128" s="19">
        <f>+IFERROR(D128/Q128,0)</f>
        <v>0</v>
      </c>
      <c r="S128" s="4" t="str">
        <f>+VLOOKUP(A128,inv!T:X,5,0)</f>
        <v>OCCIDENTE</v>
      </c>
      <c r="T128" s="4" t="e">
        <f>+VLOOKUP(B:B,'DT HUEVO'!$A:$D,4,0)</f>
        <v>#N/A</v>
      </c>
      <c r="U128" s="4" t="e">
        <f>+VLOOKUP(TablaINV[[#This Row],[COD]],'DT HUEVO'!$A:$D,3,0)</f>
        <v>#N/A</v>
      </c>
    </row>
    <row r="129" spans="1:21">
      <c r="A129" t="s">
        <v>445</v>
      </c>
      <c r="B129">
        <v>10517</v>
      </c>
      <c r="C129" t="s">
        <v>676</v>
      </c>
      <c r="D129">
        <f>+SUMIFS(inv!D:D,inv!A:A,B129,inv!T:T,A129)</f>
        <v>0</v>
      </c>
      <c r="E129">
        <f>+SUMIFS(inv!$D$1:$D$1164,inv!$A$1:$A$1164,$B129,inv!$T$1:$T$1164,$A129,inv!$U$1:$U$1164,'DIAS DE INVENTARIO TAT'!E$1)</f>
        <v>0</v>
      </c>
      <c r="F129">
        <f>+SUMIFS(inv!$D$1:$D$1164,inv!$A$1:$A$1164,$B129,inv!$T$1:$T$1164,$A129,inv!$U$1:$U$1164,'DIAS DE INVENTARIO TAT'!F$1)</f>
        <v>0</v>
      </c>
      <c r="G129">
        <f>+SUMIFS(inv!$D$1:$D$1164,inv!$A$1:$A$1164,$B129,inv!$T$1:$T$1164,$A129,inv!$U$1:$U$1164,'DIAS DE INVENTARIO TAT'!G$1)</f>
        <v>0</v>
      </c>
      <c r="H129">
        <f>+SUMIFS(inv!$D$1:$D$1164,inv!$A$1:$A$1164,$B129,inv!$T$1:$T$1164,$A129,inv!$U$1:$U$1164,'DIAS DE INVENTARIO TAT'!H$1)</f>
        <v>0</v>
      </c>
      <c r="I129">
        <f>+SUMIFS(inv!$D$1:$D$1164,inv!$A$1:$A$1164,$B129,inv!$T$1:$T$1164,$A129,inv!$U$1:$U$1164,'DIAS DE INVENTARIO TAT'!I$1)</f>
        <v>0</v>
      </c>
      <c r="J129">
        <f>+SUMIFS(inv!$D$1:$D$1164,inv!$A$1:$A$1164,$B129,inv!$T$1:$T$1164,$A129,inv!$U$1:$U$1164,'DIAS DE INVENTARIO TAT'!J$1)</f>
        <v>0</v>
      </c>
      <c r="K129">
        <f>+SUMIFS(inv!$D$1:$D$1164,inv!$A$1:$A$1164,$B129,inv!$T$1:$T$1164,$A129,inv!$U$1:$U$1164,'DIAS DE INVENTARIO TAT'!K$1)</f>
        <v>0</v>
      </c>
      <c r="L129" s="6">
        <f>+SUMIFS(VENTAS!H:H,VENTAS!B:B,B129,VENTAS!G:G,A129)</f>
        <v>0</v>
      </c>
      <c r="M129" s="4">
        <f t="shared" si="8"/>
        <v>0</v>
      </c>
      <c r="N129" s="4">
        <f t="shared" si="17"/>
        <v>0</v>
      </c>
      <c r="O129" s="4">
        <f t="shared" si="18"/>
        <v>0</v>
      </c>
      <c r="P129" s="4">
        <f t="shared" si="19"/>
        <v>0</v>
      </c>
      <c r="Q129" s="6" t="e">
        <f>+SUMIFS(#REF!,#REF!,TablaINV[[#This Row],[GRUPO]],#REF!,TablaINV[[#This Row],[COD]])</f>
        <v>#REF!</v>
      </c>
      <c r="R129" s="19">
        <f t="shared" si="20"/>
        <v>0</v>
      </c>
      <c r="S129" s="4" t="str">
        <f>+VLOOKUP(A129,inv!T:X,5,0)</f>
        <v>OCCIDENTE</v>
      </c>
      <c r="T129" s="4" t="str">
        <f>+VLOOKUP(B:B,'DT HUEVO'!$A:$D,4,0)</f>
        <v>GRIS SUELTO</v>
      </c>
      <c r="U129" s="4" t="str">
        <f>+VLOOKUP(TablaINV[[#This Row],[COD]],'DT HUEVO'!$A:$D,3,0)</f>
        <v>B</v>
      </c>
    </row>
    <row r="130" spans="1:21">
      <c r="A130" t="s">
        <v>654</v>
      </c>
      <c r="B130">
        <v>10402</v>
      </c>
      <c r="C130" t="s">
        <v>21</v>
      </c>
      <c r="D130">
        <f>+SUMIFS(inv!D:D,inv!A:A,B130,inv!T:T,A130)</f>
        <v>0</v>
      </c>
      <c r="E130">
        <f>+SUMIFS(inv!$D$1:$D$1164,inv!$A$1:$A$1164,$B130,inv!$T$1:$T$1164,$A130,inv!$U$1:$U$1164,'DIAS DE INVENTARIO TAT'!E$1)</f>
        <v>0</v>
      </c>
      <c r="F130">
        <f>+SUMIFS(inv!$D$1:$D$1164,inv!$A$1:$A$1164,$B130,inv!$T$1:$T$1164,$A130,inv!$U$1:$U$1164,'DIAS DE INVENTARIO TAT'!F$1)</f>
        <v>0</v>
      </c>
      <c r="G130">
        <f>+SUMIFS(inv!$D$1:$D$1164,inv!$A$1:$A$1164,$B130,inv!$T$1:$T$1164,$A130,inv!$U$1:$U$1164,'DIAS DE INVENTARIO TAT'!G$1)</f>
        <v>0</v>
      </c>
      <c r="H130">
        <f>+SUMIFS(inv!$D$1:$D$1164,inv!$A$1:$A$1164,$B130,inv!$T$1:$T$1164,$A130,inv!$U$1:$U$1164,'DIAS DE INVENTARIO TAT'!H$1)</f>
        <v>0</v>
      </c>
      <c r="I130">
        <f>+SUMIFS(inv!$D$1:$D$1164,inv!$A$1:$A$1164,$B130,inv!$T$1:$T$1164,$A130,inv!$U$1:$U$1164,'DIAS DE INVENTARIO TAT'!I$1)</f>
        <v>0</v>
      </c>
      <c r="J130">
        <f>+SUMIFS(inv!$D$1:$D$1164,inv!$A$1:$A$1164,$B130,inv!$T$1:$T$1164,$A130,inv!$U$1:$U$1164,'DIAS DE INVENTARIO TAT'!J$1)</f>
        <v>0</v>
      </c>
      <c r="K130">
        <f>+SUMIFS(inv!$D$1:$D$1164,inv!$A$1:$A$1164,$B130,inv!$T$1:$T$1164,$A130,inv!$U$1:$U$1164,'DIAS DE INVENTARIO TAT'!K$1)</f>
        <v>0</v>
      </c>
      <c r="L130" s="6">
        <f>+SUMIFS(VENTAS!H:H,VENTAS!B:B,B130,VENTAS!G:G,A130)</f>
        <v>0</v>
      </c>
      <c r="M130" s="4">
        <f t="shared" si="8"/>
        <v>0</v>
      </c>
      <c r="N130" s="4">
        <f t="shared" si="17"/>
        <v>0</v>
      </c>
      <c r="O130" s="4">
        <f t="shared" si="18"/>
        <v>0</v>
      </c>
      <c r="P130" s="4">
        <f t="shared" si="19"/>
        <v>0</v>
      </c>
      <c r="Q130" s="6" t="e">
        <f>+SUMIFS(#REF!,#REF!,TablaINV[[#This Row],[GRUPO]],#REF!,TablaINV[[#This Row],[COD]])</f>
        <v>#REF!</v>
      </c>
      <c r="R130" s="19">
        <f t="shared" si="20"/>
        <v>0</v>
      </c>
      <c r="S130" s="4" t="e">
        <f>+VLOOKUP(A130,inv!T:X,5,0)</f>
        <v>#N/A</v>
      </c>
      <c r="T130" s="4" t="str">
        <f>+VLOOKUP(B:B,'DT HUEVO'!$A:$D,4,0)</f>
        <v>VERDE</v>
      </c>
      <c r="U130" s="4" t="str">
        <f>+VLOOKUP(TablaINV[[#This Row],[COD]],'DT HUEVO'!$A:$D,3,0)</f>
        <v>A</v>
      </c>
    </row>
    <row r="131" spans="1:21">
      <c r="A131" t="s">
        <v>654</v>
      </c>
      <c r="B131">
        <v>72001</v>
      </c>
      <c r="C131" t="s">
        <v>23</v>
      </c>
      <c r="D131">
        <f>+SUMIFS(inv!D:D,inv!A:A,B131,inv!T:T,A131)</f>
        <v>0</v>
      </c>
      <c r="E131">
        <f>+SUMIFS(inv!$D$1:$D$1164,inv!$A$1:$A$1164,$B131,inv!$T$1:$T$1164,$A131,inv!$U$1:$U$1164,'DIAS DE INVENTARIO TAT'!E$1)</f>
        <v>0</v>
      </c>
      <c r="F131">
        <f>+SUMIFS(inv!$D$1:$D$1164,inv!$A$1:$A$1164,$B131,inv!$T$1:$T$1164,$A131,inv!$U$1:$U$1164,'DIAS DE INVENTARIO TAT'!F$1)</f>
        <v>0</v>
      </c>
      <c r="G131">
        <f>+SUMIFS(inv!$D$1:$D$1164,inv!$A$1:$A$1164,$B131,inv!$T$1:$T$1164,$A131,inv!$U$1:$U$1164,'DIAS DE INVENTARIO TAT'!G$1)</f>
        <v>0</v>
      </c>
      <c r="H131">
        <f>+SUMIFS(inv!$D$1:$D$1164,inv!$A$1:$A$1164,$B131,inv!$T$1:$T$1164,$A131,inv!$U$1:$U$1164,'DIAS DE INVENTARIO TAT'!H$1)</f>
        <v>0</v>
      </c>
      <c r="I131">
        <f>+SUMIFS(inv!$D$1:$D$1164,inv!$A$1:$A$1164,$B131,inv!$T$1:$T$1164,$A131,inv!$U$1:$U$1164,'DIAS DE INVENTARIO TAT'!I$1)</f>
        <v>0</v>
      </c>
      <c r="J131">
        <f>+SUMIFS(inv!$D$1:$D$1164,inv!$A$1:$A$1164,$B131,inv!$T$1:$T$1164,$A131,inv!$U$1:$U$1164,'DIAS DE INVENTARIO TAT'!J$1)</f>
        <v>0</v>
      </c>
      <c r="K131">
        <f>+SUMIFS(inv!$D$1:$D$1164,inv!$A$1:$A$1164,$B131,inv!$T$1:$T$1164,$A131,inv!$U$1:$U$1164,'DIAS DE INVENTARIO TAT'!K$1)</f>
        <v>0</v>
      </c>
      <c r="L131" s="6">
        <f>+SUMIFS(VENTAS!H:H,VENTAS!B:B,B131,VENTAS!G:G,A131)</f>
        <v>0</v>
      </c>
      <c r="M131" s="4">
        <f t="shared" si="8"/>
        <v>0</v>
      </c>
      <c r="N131" s="4">
        <f t="shared" si="17"/>
        <v>0</v>
      </c>
      <c r="O131" s="4">
        <f t="shared" si="18"/>
        <v>0</v>
      </c>
      <c r="P131" s="4">
        <f t="shared" si="19"/>
        <v>0</v>
      </c>
      <c r="Q131" s="6" t="e">
        <f>+SUMIFS(#REF!,#REF!,TablaINV[[#This Row],[GRUPO]],#REF!,TablaINV[[#This Row],[COD]])</f>
        <v>#REF!</v>
      </c>
      <c r="R131" s="19">
        <f t="shared" si="20"/>
        <v>0</v>
      </c>
      <c r="S131" s="4" t="e">
        <f>+VLOOKUP(A131,inv!T:X,5,0)</f>
        <v>#N/A</v>
      </c>
      <c r="T131" s="4" t="str">
        <f>+VLOOKUP(B:B,'DT HUEVO'!$A:$D,4,0)</f>
        <v>SEGUNDA</v>
      </c>
      <c r="U131" s="4" t="str">
        <f>+VLOOKUP(TablaINV[[#This Row],[COD]],'DT HUEVO'!$A:$D,3,0)</f>
        <v>SEGUNDA</v>
      </c>
    </row>
    <row r="132" spans="1:21">
      <c r="A132" t="s">
        <v>654</v>
      </c>
      <c r="B132">
        <v>10102</v>
      </c>
      <c r="C132" t="s">
        <v>24</v>
      </c>
      <c r="D132">
        <f>+SUMIFS(inv!D:D,inv!A:A,B132,inv!T:T,A132)</f>
        <v>0</v>
      </c>
      <c r="E132">
        <f>+SUMIFS(inv!$D$1:$D$1164,inv!$A$1:$A$1164,$B132,inv!$T$1:$T$1164,$A132,inv!$U$1:$U$1164,'DIAS DE INVENTARIO TAT'!E$1)</f>
        <v>0</v>
      </c>
      <c r="F132">
        <f>+SUMIFS(inv!$D$1:$D$1164,inv!$A$1:$A$1164,$B132,inv!$T$1:$T$1164,$A132,inv!$U$1:$U$1164,'DIAS DE INVENTARIO TAT'!F$1)</f>
        <v>0</v>
      </c>
      <c r="G132">
        <f>+SUMIFS(inv!$D$1:$D$1164,inv!$A$1:$A$1164,$B132,inv!$T$1:$T$1164,$A132,inv!$U$1:$U$1164,'DIAS DE INVENTARIO TAT'!G$1)</f>
        <v>0</v>
      </c>
      <c r="H132">
        <f>+SUMIFS(inv!$D$1:$D$1164,inv!$A$1:$A$1164,$B132,inv!$T$1:$T$1164,$A132,inv!$U$1:$U$1164,'DIAS DE INVENTARIO TAT'!H$1)</f>
        <v>0</v>
      </c>
      <c r="I132">
        <f>+SUMIFS(inv!$D$1:$D$1164,inv!$A$1:$A$1164,$B132,inv!$T$1:$T$1164,$A132,inv!$U$1:$U$1164,'DIAS DE INVENTARIO TAT'!I$1)</f>
        <v>0</v>
      </c>
      <c r="J132">
        <f>+SUMIFS(inv!$D$1:$D$1164,inv!$A$1:$A$1164,$B132,inv!$T$1:$T$1164,$A132,inv!$U$1:$U$1164,'DIAS DE INVENTARIO TAT'!J$1)</f>
        <v>0</v>
      </c>
      <c r="K132">
        <f>+SUMIFS(inv!$D$1:$D$1164,inv!$A$1:$A$1164,$B132,inv!$T$1:$T$1164,$A132,inv!$U$1:$U$1164,'DIAS DE INVENTARIO TAT'!K$1)</f>
        <v>0</v>
      </c>
      <c r="L132" s="6">
        <f>+SUMIFS(VENTAS!H:H,VENTAS!B:B,B132,VENTAS!G:G,A132)</f>
        <v>0</v>
      </c>
      <c r="M132" s="4">
        <f t="shared" ref="M132:M195" si="22">+IFERROR(D132/$L132,0)</f>
        <v>0</v>
      </c>
      <c r="N132" s="4">
        <f t="shared" si="17"/>
        <v>0</v>
      </c>
      <c r="O132" s="4">
        <f t="shared" si="18"/>
        <v>0</v>
      </c>
      <c r="P132" s="4">
        <f t="shared" si="19"/>
        <v>0</v>
      </c>
      <c r="Q132" s="6" t="e">
        <f>+SUMIFS(#REF!,#REF!,TablaINV[[#This Row],[GRUPO]],#REF!,TablaINV[[#This Row],[COD]])</f>
        <v>#REF!</v>
      </c>
      <c r="R132" s="19">
        <f t="shared" si="20"/>
        <v>0</v>
      </c>
      <c r="S132" s="4" t="e">
        <f>+VLOOKUP(A132,inv!T:X,5,0)</f>
        <v>#N/A</v>
      </c>
      <c r="T132" s="4" t="str">
        <f>+VLOOKUP(B:B,'DT HUEVO'!$A:$D,4,0)</f>
        <v>VERDE</v>
      </c>
      <c r="U132" s="4" t="str">
        <f>+VLOOKUP(TablaINV[[#This Row],[COD]],'DT HUEVO'!$A:$D,3,0)</f>
        <v>YUMBO</v>
      </c>
    </row>
    <row r="133" spans="1:21">
      <c r="A133" t="s">
        <v>654</v>
      </c>
      <c r="B133">
        <v>10202</v>
      </c>
      <c r="C133" t="s">
        <v>28</v>
      </c>
      <c r="D133">
        <f>+SUMIFS(inv!D:D,inv!A:A,B133,inv!T:T,A133)</f>
        <v>0</v>
      </c>
      <c r="E133">
        <f>+SUMIFS(inv!$D$1:$D$1164,inv!$A$1:$A$1164,$B133,inv!$T$1:$T$1164,$A133,inv!$U$1:$U$1164,'DIAS DE INVENTARIO TAT'!E$1)</f>
        <v>0</v>
      </c>
      <c r="F133">
        <f>+SUMIFS(inv!$D$1:$D$1164,inv!$A$1:$A$1164,$B133,inv!$T$1:$T$1164,$A133,inv!$U$1:$U$1164,'DIAS DE INVENTARIO TAT'!F$1)</f>
        <v>0</v>
      </c>
      <c r="G133">
        <f>+SUMIFS(inv!$D$1:$D$1164,inv!$A$1:$A$1164,$B133,inv!$T$1:$T$1164,$A133,inv!$U$1:$U$1164,'DIAS DE INVENTARIO TAT'!G$1)</f>
        <v>0</v>
      </c>
      <c r="H133">
        <f>+SUMIFS(inv!$D$1:$D$1164,inv!$A$1:$A$1164,$B133,inv!$T$1:$T$1164,$A133,inv!$U$1:$U$1164,'DIAS DE INVENTARIO TAT'!H$1)</f>
        <v>0</v>
      </c>
      <c r="I133">
        <f>+SUMIFS(inv!$D$1:$D$1164,inv!$A$1:$A$1164,$B133,inv!$T$1:$T$1164,$A133,inv!$U$1:$U$1164,'DIAS DE INVENTARIO TAT'!I$1)</f>
        <v>0</v>
      </c>
      <c r="J133">
        <f>+SUMIFS(inv!$D$1:$D$1164,inv!$A$1:$A$1164,$B133,inv!$T$1:$T$1164,$A133,inv!$U$1:$U$1164,'DIAS DE INVENTARIO TAT'!J$1)</f>
        <v>0</v>
      </c>
      <c r="K133">
        <f>+SUMIFS(inv!$D$1:$D$1164,inv!$A$1:$A$1164,$B133,inv!$T$1:$T$1164,$A133,inv!$U$1:$U$1164,'DIAS DE INVENTARIO TAT'!K$1)</f>
        <v>0</v>
      </c>
      <c r="L133" s="6">
        <f>+SUMIFS(VENTAS!H:H,VENTAS!B:B,B133,VENTAS!G:G,A133)</f>
        <v>0</v>
      </c>
      <c r="M133" s="4">
        <f t="shared" si="22"/>
        <v>0</v>
      </c>
      <c r="N133" s="4">
        <f t="shared" si="17"/>
        <v>0</v>
      </c>
      <c r="O133" s="4">
        <f t="shared" si="18"/>
        <v>0</v>
      </c>
      <c r="P133" s="4">
        <f t="shared" si="19"/>
        <v>0</v>
      </c>
      <c r="Q133" s="6" t="e">
        <f>+SUMIFS(#REF!,#REF!,TablaINV[[#This Row],[GRUPO]],#REF!,TablaINV[[#This Row],[COD]])</f>
        <v>#REF!</v>
      </c>
      <c r="R133" s="19">
        <f t="shared" si="20"/>
        <v>0</v>
      </c>
      <c r="S133" s="4" t="e">
        <f>+VLOOKUP(A133,inv!T:X,5,0)</f>
        <v>#N/A</v>
      </c>
      <c r="T133" s="4" t="str">
        <f>+VLOOKUP(B:B,'DT HUEVO'!$A:$D,4,0)</f>
        <v>VERDE</v>
      </c>
      <c r="U133" s="4" t="str">
        <f>+VLOOKUP(TablaINV[[#This Row],[COD]],'DT HUEVO'!$A:$D,3,0)</f>
        <v>AAA</v>
      </c>
    </row>
    <row r="134" spans="1:21">
      <c r="A134" t="s">
        <v>654</v>
      </c>
      <c r="B134">
        <v>10301</v>
      </c>
      <c r="C134" t="s">
        <v>30</v>
      </c>
      <c r="D134">
        <f>+SUMIFS(inv!D:D,inv!A:A,B134,inv!T:T,A134)</f>
        <v>0</v>
      </c>
      <c r="E134">
        <f>+SUMIFS(inv!$D$1:$D$1164,inv!$A$1:$A$1164,$B134,inv!$T$1:$T$1164,$A134,inv!$U$1:$U$1164,'DIAS DE INVENTARIO TAT'!E$1)</f>
        <v>0</v>
      </c>
      <c r="F134">
        <f>+SUMIFS(inv!$D$1:$D$1164,inv!$A$1:$A$1164,$B134,inv!$T$1:$T$1164,$A134,inv!$U$1:$U$1164,'DIAS DE INVENTARIO TAT'!F$1)</f>
        <v>0</v>
      </c>
      <c r="G134">
        <f>+SUMIFS(inv!$D$1:$D$1164,inv!$A$1:$A$1164,$B134,inv!$T$1:$T$1164,$A134,inv!$U$1:$U$1164,'DIAS DE INVENTARIO TAT'!G$1)</f>
        <v>0</v>
      </c>
      <c r="H134">
        <f>+SUMIFS(inv!$D$1:$D$1164,inv!$A$1:$A$1164,$B134,inv!$T$1:$T$1164,$A134,inv!$U$1:$U$1164,'DIAS DE INVENTARIO TAT'!H$1)</f>
        <v>0</v>
      </c>
      <c r="I134">
        <f>+SUMIFS(inv!$D$1:$D$1164,inv!$A$1:$A$1164,$B134,inv!$T$1:$T$1164,$A134,inv!$U$1:$U$1164,'DIAS DE INVENTARIO TAT'!I$1)</f>
        <v>0</v>
      </c>
      <c r="J134">
        <f>+SUMIFS(inv!$D$1:$D$1164,inv!$A$1:$A$1164,$B134,inv!$T$1:$T$1164,$A134,inv!$U$1:$U$1164,'DIAS DE INVENTARIO TAT'!J$1)</f>
        <v>0</v>
      </c>
      <c r="K134">
        <f>+SUMIFS(inv!$D$1:$D$1164,inv!$A$1:$A$1164,$B134,inv!$T$1:$T$1164,$A134,inv!$U$1:$U$1164,'DIAS DE INVENTARIO TAT'!K$1)</f>
        <v>0</v>
      </c>
      <c r="L134" s="6">
        <f>+SUMIFS(VENTAS!H:H,VENTAS!B:B,B134,VENTAS!G:G,A134)</f>
        <v>0</v>
      </c>
      <c r="M134" s="4">
        <f t="shared" si="22"/>
        <v>0</v>
      </c>
      <c r="N134" s="4">
        <f t="shared" si="17"/>
        <v>0</v>
      </c>
      <c r="O134" s="4">
        <f t="shared" si="18"/>
        <v>0</v>
      </c>
      <c r="P134" s="4">
        <f t="shared" si="19"/>
        <v>0</v>
      </c>
      <c r="Q134" s="6" t="e">
        <f>+SUMIFS(#REF!,#REF!,TablaINV[[#This Row],[GRUPO]],#REF!,TablaINV[[#This Row],[COD]])</f>
        <v>#REF!</v>
      </c>
      <c r="R134" s="19">
        <f t="shared" si="20"/>
        <v>0</v>
      </c>
      <c r="S134" s="4" t="e">
        <f>+VLOOKUP(A134,inv!T:X,5,0)</f>
        <v>#N/A</v>
      </c>
      <c r="T134" s="4" t="str">
        <f>+VLOOKUP(B:B,'DT HUEVO'!$A:$D,4,0)</f>
        <v>GRIS SUELTO</v>
      </c>
      <c r="U134" s="4" t="str">
        <f>+VLOOKUP(TablaINV[[#This Row],[COD]],'DT HUEVO'!$A:$D,3,0)</f>
        <v>AA</v>
      </c>
    </row>
    <row r="135" spans="1:21">
      <c r="A135" t="s">
        <v>654</v>
      </c>
      <c r="B135">
        <v>10302</v>
      </c>
      <c r="C135" t="s">
        <v>31</v>
      </c>
      <c r="D135">
        <f>+SUMIFS(inv!D:D,inv!A:A,B135,inv!T:T,A135)</f>
        <v>0</v>
      </c>
      <c r="E135">
        <f>+SUMIFS(inv!$D$1:$D$1164,inv!$A$1:$A$1164,$B135,inv!$T$1:$T$1164,$A135,inv!$U$1:$U$1164,'DIAS DE INVENTARIO TAT'!E$1)</f>
        <v>0</v>
      </c>
      <c r="F135">
        <f>+SUMIFS(inv!$D$1:$D$1164,inv!$A$1:$A$1164,$B135,inv!$T$1:$T$1164,$A135,inv!$U$1:$U$1164,'DIAS DE INVENTARIO TAT'!F$1)</f>
        <v>0</v>
      </c>
      <c r="G135">
        <f>+SUMIFS(inv!$D$1:$D$1164,inv!$A$1:$A$1164,$B135,inv!$T$1:$T$1164,$A135,inv!$U$1:$U$1164,'DIAS DE INVENTARIO TAT'!G$1)</f>
        <v>0</v>
      </c>
      <c r="H135">
        <f>+SUMIFS(inv!$D$1:$D$1164,inv!$A$1:$A$1164,$B135,inv!$T$1:$T$1164,$A135,inv!$U$1:$U$1164,'DIAS DE INVENTARIO TAT'!H$1)</f>
        <v>0</v>
      </c>
      <c r="I135">
        <f>+SUMIFS(inv!$D$1:$D$1164,inv!$A$1:$A$1164,$B135,inv!$T$1:$T$1164,$A135,inv!$U$1:$U$1164,'DIAS DE INVENTARIO TAT'!I$1)</f>
        <v>0</v>
      </c>
      <c r="J135">
        <f>+SUMIFS(inv!$D$1:$D$1164,inv!$A$1:$A$1164,$B135,inv!$T$1:$T$1164,$A135,inv!$U$1:$U$1164,'DIAS DE INVENTARIO TAT'!J$1)</f>
        <v>0</v>
      </c>
      <c r="K135">
        <f>+SUMIFS(inv!$D$1:$D$1164,inv!$A$1:$A$1164,$B135,inv!$T$1:$T$1164,$A135,inv!$U$1:$U$1164,'DIAS DE INVENTARIO TAT'!K$1)</f>
        <v>0</v>
      </c>
      <c r="L135" s="6">
        <f>+SUMIFS(VENTAS!H:H,VENTAS!B:B,B135,VENTAS!G:G,A135)</f>
        <v>0</v>
      </c>
      <c r="M135" s="4">
        <f t="shared" si="22"/>
        <v>0</v>
      </c>
      <c r="N135" s="4">
        <f t="shared" si="17"/>
        <v>0</v>
      </c>
      <c r="O135" s="4">
        <f t="shared" si="18"/>
        <v>0</v>
      </c>
      <c r="P135" s="4">
        <f t="shared" si="19"/>
        <v>0</v>
      </c>
      <c r="Q135" s="6" t="e">
        <f>+SUMIFS(#REF!,#REF!,TablaINV[[#This Row],[GRUPO]],#REF!,TablaINV[[#This Row],[COD]])</f>
        <v>#REF!</v>
      </c>
      <c r="R135" s="19">
        <f t="shared" si="20"/>
        <v>0</v>
      </c>
      <c r="S135" s="4" t="e">
        <f>+VLOOKUP(A135,inv!T:X,5,0)</f>
        <v>#N/A</v>
      </c>
      <c r="T135" s="4" t="str">
        <f>+VLOOKUP(B:B,'DT HUEVO'!$A:$D,4,0)</f>
        <v>VERDE</v>
      </c>
      <c r="U135" s="4" t="str">
        <f>+VLOOKUP(TablaINV[[#This Row],[COD]],'DT HUEVO'!$A:$D,3,0)</f>
        <v>AA</v>
      </c>
    </row>
    <row r="136" spans="1:21">
      <c r="A136" t="s">
        <v>654</v>
      </c>
      <c r="B136">
        <v>10304</v>
      </c>
      <c r="C136" t="s">
        <v>54</v>
      </c>
      <c r="D136">
        <f>+SUMIFS(inv!D:D,inv!A:A,B136,inv!T:T,A136)</f>
        <v>0</v>
      </c>
      <c r="E136">
        <f>+SUMIFS(inv!$D$1:$D$1164,inv!$A$1:$A$1164,$B136,inv!$T$1:$T$1164,$A136,inv!$U$1:$U$1164,'DIAS DE INVENTARIO TAT'!E$1)</f>
        <v>0</v>
      </c>
      <c r="F136">
        <f>+SUMIFS(inv!$D$1:$D$1164,inv!$A$1:$A$1164,$B136,inv!$T$1:$T$1164,$A136,inv!$U$1:$U$1164,'DIAS DE INVENTARIO TAT'!F$1)</f>
        <v>0</v>
      </c>
      <c r="G136">
        <f>+SUMIFS(inv!$D$1:$D$1164,inv!$A$1:$A$1164,$B136,inv!$T$1:$T$1164,$A136,inv!$U$1:$U$1164,'DIAS DE INVENTARIO TAT'!G$1)</f>
        <v>0</v>
      </c>
      <c r="H136">
        <f>+SUMIFS(inv!$D$1:$D$1164,inv!$A$1:$A$1164,$B136,inv!$T$1:$T$1164,$A136,inv!$U$1:$U$1164,'DIAS DE INVENTARIO TAT'!H$1)</f>
        <v>0</v>
      </c>
      <c r="I136">
        <f>+SUMIFS(inv!$D$1:$D$1164,inv!$A$1:$A$1164,$B136,inv!$T$1:$T$1164,$A136,inv!$U$1:$U$1164,'DIAS DE INVENTARIO TAT'!I$1)</f>
        <v>0</v>
      </c>
      <c r="J136">
        <f>+SUMIFS(inv!$D$1:$D$1164,inv!$A$1:$A$1164,$B136,inv!$T$1:$T$1164,$A136,inv!$U$1:$U$1164,'DIAS DE INVENTARIO TAT'!J$1)</f>
        <v>0</v>
      </c>
      <c r="K136">
        <f>+SUMIFS(inv!$D$1:$D$1164,inv!$A$1:$A$1164,$B136,inv!$T$1:$T$1164,$A136,inv!$U$1:$U$1164,'DIAS DE INVENTARIO TAT'!K$1)</f>
        <v>0</v>
      </c>
      <c r="L136" s="6">
        <f>+SUMIFS(VENTAS!H:H,VENTAS!B:B,B136,VENTAS!G:G,A136)</f>
        <v>0</v>
      </c>
      <c r="M136" s="4">
        <f t="shared" si="22"/>
        <v>0</v>
      </c>
      <c r="N136" s="4">
        <f t="shared" si="17"/>
        <v>0</v>
      </c>
      <c r="O136" s="4">
        <f t="shared" si="18"/>
        <v>0</v>
      </c>
      <c r="P136" s="4">
        <f t="shared" si="19"/>
        <v>0</v>
      </c>
      <c r="Q136" s="6" t="e">
        <f>+SUMIFS(#REF!,#REF!,TablaINV[[#This Row],[GRUPO]],#REF!,TablaINV[[#This Row],[COD]])</f>
        <v>#REF!</v>
      </c>
      <c r="R136" s="19">
        <f t="shared" si="20"/>
        <v>0</v>
      </c>
      <c r="S136" s="4" t="e">
        <f>+VLOOKUP(A136,inv!T:X,5,0)</f>
        <v>#N/A</v>
      </c>
      <c r="T136" s="4" t="str">
        <f>+VLOOKUP(B:B,'DT HUEVO'!$A:$D,4,0)</f>
        <v>FS</v>
      </c>
      <c r="U136" s="4" t="str">
        <f>+VLOOKUP(TablaINV[[#This Row],[COD]],'DT HUEVO'!$A:$D,3,0)</f>
        <v>AA</v>
      </c>
    </row>
    <row r="137" spans="1:21">
      <c r="A137" t="s">
        <v>654</v>
      </c>
      <c r="B137">
        <v>10358</v>
      </c>
      <c r="C137" t="s">
        <v>33</v>
      </c>
      <c r="D137">
        <f>+SUMIFS(inv!D:D,inv!A:A,B137,inv!T:T,A137)</f>
        <v>0</v>
      </c>
      <c r="E137">
        <f>+SUMIFS(inv!$D$1:$D$1164,inv!$A$1:$A$1164,$B137,inv!$T$1:$T$1164,$A137,inv!$U$1:$U$1164,'DIAS DE INVENTARIO TAT'!E$1)</f>
        <v>0</v>
      </c>
      <c r="F137">
        <f>+SUMIFS(inv!$D$1:$D$1164,inv!$A$1:$A$1164,$B137,inv!$T$1:$T$1164,$A137,inv!$U$1:$U$1164,'DIAS DE INVENTARIO TAT'!F$1)</f>
        <v>0</v>
      </c>
      <c r="G137">
        <f>+SUMIFS(inv!$D$1:$D$1164,inv!$A$1:$A$1164,$B137,inv!$T$1:$T$1164,$A137,inv!$U$1:$U$1164,'DIAS DE INVENTARIO TAT'!G$1)</f>
        <v>0</v>
      </c>
      <c r="H137">
        <f>+SUMIFS(inv!$D$1:$D$1164,inv!$A$1:$A$1164,$B137,inv!$T$1:$T$1164,$A137,inv!$U$1:$U$1164,'DIAS DE INVENTARIO TAT'!H$1)</f>
        <v>0</v>
      </c>
      <c r="I137">
        <f>+SUMIFS(inv!$D$1:$D$1164,inv!$A$1:$A$1164,$B137,inv!$T$1:$T$1164,$A137,inv!$U$1:$U$1164,'DIAS DE INVENTARIO TAT'!I$1)</f>
        <v>0</v>
      </c>
      <c r="J137">
        <f>+SUMIFS(inv!$D$1:$D$1164,inv!$A$1:$A$1164,$B137,inv!$T$1:$T$1164,$A137,inv!$U$1:$U$1164,'DIAS DE INVENTARIO TAT'!J$1)</f>
        <v>0</v>
      </c>
      <c r="K137">
        <f>+SUMIFS(inv!$D$1:$D$1164,inv!$A$1:$A$1164,$B137,inv!$T$1:$T$1164,$A137,inv!$U$1:$U$1164,'DIAS DE INVENTARIO TAT'!K$1)</f>
        <v>0</v>
      </c>
      <c r="L137" s="6">
        <f>+SUMIFS(VENTAS!H:H,VENTAS!B:B,B137,VENTAS!G:G,A137)</f>
        <v>0</v>
      </c>
      <c r="M137" s="4">
        <f t="shared" si="22"/>
        <v>0</v>
      </c>
      <c r="N137" s="4">
        <f t="shared" si="17"/>
        <v>0</v>
      </c>
      <c r="O137" s="4">
        <f t="shared" si="18"/>
        <v>0</v>
      </c>
      <c r="P137" s="4">
        <f t="shared" si="19"/>
        <v>0</v>
      </c>
      <c r="Q137" s="6" t="e">
        <f>+SUMIFS(#REF!,#REF!,TablaINV[[#This Row],[GRUPO]],#REF!,TablaINV[[#This Row],[COD]])</f>
        <v>#REF!</v>
      </c>
      <c r="R137" s="19">
        <f t="shared" si="20"/>
        <v>0</v>
      </c>
      <c r="S137" s="4" t="e">
        <f>+VLOOKUP(A137,inv!T:X,5,0)</f>
        <v>#N/A</v>
      </c>
      <c r="T137" s="4" t="str">
        <f>+VLOOKUP(B:B,'DT HUEVO'!$A:$D,4,0)</f>
        <v>EMPACADOS</v>
      </c>
      <c r="U137" s="4" t="str">
        <f>+VLOOKUP(TablaINV[[#This Row],[COD]],'DT HUEVO'!$A:$D,3,0)</f>
        <v>AA</v>
      </c>
    </row>
    <row r="138" spans="1:21">
      <c r="A138" t="s">
        <v>654</v>
      </c>
      <c r="B138">
        <v>10401</v>
      </c>
      <c r="C138" t="s">
        <v>34</v>
      </c>
      <c r="D138">
        <f>+SUMIFS(inv!D:D,inv!A:A,B138,inv!T:T,A138)</f>
        <v>0</v>
      </c>
      <c r="E138">
        <f>+SUMIFS(inv!$D$1:$D$1164,inv!$A$1:$A$1164,$B138,inv!$T$1:$T$1164,$A138,inv!$U$1:$U$1164,'DIAS DE INVENTARIO TAT'!E$1)</f>
        <v>0</v>
      </c>
      <c r="F138">
        <f>+SUMIFS(inv!$D$1:$D$1164,inv!$A$1:$A$1164,$B138,inv!$T$1:$T$1164,$A138,inv!$U$1:$U$1164,'DIAS DE INVENTARIO TAT'!F$1)</f>
        <v>0</v>
      </c>
      <c r="G138">
        <f>+SUMIFS(inv!$D$1:$D$1164,inv!$A$1:$A$1164,$B138,inv!$T$1:$T$1164,$A138,inv!$U$1:$U$1164,'DIAS DE INVENTARIO TAT'!G$1)</f>
        <v>0</v>
      </c>
      <c r="H138">
        <f>+SUMIFS(inv!$D$1:$D$1164,inv!$A$1:$A$1164,$B138,inv!$T$1:$T$1164,$A138,inv!$U$1:$U$1164,'DIAS DE INVENTARIO TAT'!H$1)</f>
        <v>0</v>
      </c>
      <c r="I138">
        <f>+SUMIFS(inv!$D$1:$D$1164,inv!$A$1:$A$1164,$B138,inv!$T$1:$T$1164,$A138,inv!$U$1:$U$1164,'DIAS DE INVENTARIO TAT'!I$1)</f>
        <v>0</v>
      </c>
      <c r="J138">
        <f>+SUMIFS(inv!$D$1:$D$1164,inv!$A$1:$A$1164,$B138,inv!$T$1:$T$1164,$A138,inv!$U$1:$U$1164,'DIAS DE INVENTARIO TAT'!J$1)</f>
        <v>0</v>
      </c>
      <c r="K138">
        <f>+SUMIFS(inv!$D$1:$D$1164,inv!$A$1:$A$1164,$B138,inv!$T$1:$T$1164,$A138,inv!$U$1:$U$1164,'DIAS DE INVENTARIO TAT'!K$1)</f>
        <v>0</v>
      </c>
      <c r="L138" s="6">
        <f>+SUMIFS(VENTAS!H:H,VENTAS!B:B,B138,VENTAS!G:G,A138)</f>
        <v>0</v>
      </c>
      <c r="M138" s="4">
        <f t="shared" si="22"/>
        <v>0</v>
      </c>
      <c r="N138" s="4">
        <f t="shared" si="17"/>
        <v>0</v>
      </c>
      <c r="O138" s="4">
        <f t="shared" si="18"/>
        <v>0</v>
      </c>
      <c r="P138" s="4">
        <f t="shared" si="19"/>
        <v>0</v>
      </c>
      <c r="Q138" s="6" t="e">
        <f>+SUMIFS(#REF!,#REF!,TablaINV[[#This Row],[GRUPO]],#REF!,TablaINV[[#This Row],[COD]])</f>
        <v>#REF!</v>
      </c>
      <c r="R138" s="19">
        <f t="shared" si="20"/>
        <v>0</v>
      </c>
      <c r="S138" s="4" t="e">
        <f>+VLOOKUP(A138,inv!T:X,5,0)</f>
        <v>#N/A</v>
      </c>
      <c r="T138" s="4" t="str">
        <f>+VLOOKUP(B:B,'DT HUEVO'!$A:$D,4,0)</f>
        <v>GRIS SUELTO</v>
      </c>
      <c r="U138" s="4" t="str">
        <f>+VLOOKUP(TablaINV[[#This Row],[COD]],'DT HUEVO'!$A:$D,3,0)</f>
        <v>A</v>
      </c>
    </row>
    <row r="139" spans="1:21">
      <c r="A139" t="s">
        <v>654</v>
      </c>
      <c r="B139">
        <v>10404</v>
      </c>
      <c r="C139" t="s">
        <v>36</v>
      </c>
      <c r="D139">
        <f>+SUMIFS(inv!D:D,inv!A:A,B139,inv!T:T,A139)</f>
        <v>0</v>
      </c>
      <c r="E139">
        <f>+SUMIFS(inv!$D$1:$D$1164,inv!$A$1:$A$1164,$B139,inv!$T$1:$T$1164,$A139,inv!$U$1:$U$1164,'DIAS DE INVENTARIO TAT'!E$1)</f>
        <v>0</v>
      </c>
      <c r="F139">
        <f>+SUMIFS(inv!$D$1:$D$1164,inv!$A$1:$A$1164,$B139,inv!$T$1:$T$1164,$A139,inv!$U$1:$U$1164,'DIAS DE INVENTARIO TAT'!F$1)</f>
        <v>0</v>
      </c>
      <c r="G139">
        <f>+SUMIFS(inv!$D$1:$D$1164,inv!$A$1:$A$1164,$B139,inv!$T$1:$T$1164,$A139,inv!$U$1:$U$1164,'DIAS DE INVENTARIO TAT'!G$1)</f>
        <v>0</v>
      </c>
      <c r="H139">
        <f>+SUMIFS(inv!$D$1:$D$1164,inv!$A$1:$A$1164,$B139,inv!$T$1:$T$1164,$A139,inv!$U$1:$U$1164,'DIAS DE INVENTARIO TAT'!H$1)</f>
        <v>0</v>
      </c>
      <c r="I139">
        <f>+SUMIFS(inv!$D$1:$D$1164,inv!$A$1:$A$1164,$B139,inv!$T$1:$T$1164,$A139,inv!$U$1:$U$1164,'DIAS DE INVENTARIO TAT'!I$1)</f>
        <v>0</v>
      </c>
      <c r="J139">
        <f>+SUMIFS(inv!$D$1:$D$1164,inv!$A$1:$A$1164,$B139,inv!$T$1:$T$1164,$A139,inv!$U$1:$U$1164,'DIAS DE INVENTARIO TAT'!J$1)</f>
        <v>0</v>
      </c>
      <c r="K139">
        <f>+SUMIFS(inv!$D$1:$D$1164,inv!$A$1:$A$1164,$B139,inv!$T$1:$T$1164,$A139,inv!$U$1:$U$1164,'DIAS DE INVENTARIO TAT'!K$1)</f>
        <v>0</v>
      </c>
      <c r="L139" s="6">
        <f>+SUMIFS(VENTAS!H:H,VENTAS!B:B,B139,VENTAS!G:G,A139)</f>
        <v>0</v>
      </c>
      <c r="M139" s="4">
        <f t="shared" si="22"/>
        <v>0</v>
      </c>
      <c r="N139" s="4">
        <f t="shared" si="17"/>
        <v>0</v>
      </c>
      <c r="O139" s="4">
        <f t="shared" si="18"/>
        <v>0</v>
      </c>
      <c r="P139" s="4">
        <f t="shared" si="19"/>
        <v>0</v>
      </c>
      <c r="Q139" s="6" t="e">
        <f>+SUMIFS(#REF!,#REF!,TablaINV[[#This Row],[GRUPO]],#REF!,TablaINV[[#This Row],[COD]])</f>
        <v>#REF!</v>
      </c>
      <c r="R139" s="19">
        <f t="shared" si="20"/>
        <v>0</v>
      </c>
      <c r="S139" s="4" t="e">
        <f>+VLOOKUP(A139,inv!T:X,5,0)</f>
        <v>#N/A</v>
      </c>
      <c r="T139" s="4" t="str">
        <f>+VLOOKUP(B:B,'DT HUEVO'!$A:$D,4,0)</f>
        <v>FS</v>
      </c>
      <c r="U139" s="4" t="str">
        <f>+VLOOKUP(TablaINV[[#This Row],[COD]],'DT HUEVO'!$A:$D,3,0)</f>
        <v>A</v>
      </c>
    </row>
    <row r="140" spans="1:21">
      <c r="A140" t="s">
        <v>654</v>
      </c>
      <c r="B140">
        <v>10407</v>
      </c>
      <c r="C140" t="s">
        <v>37</v>
      </c>
      <c r="D140">
        <f>+SUMIFS(inv!D:D,inv!A:A,B140,inv!T:T,A140)</f>
        <v>0</v>
      </c>
      <c r="E140">
        <f>+SUMIFS(inv!$D$1:$D$1164,inv!$A$1:$A$1164,$B140,inv!$T$1:$T$1164,$A140,inv!$U$1:$U$1164,'DIAS DE INVENTARIO TAT'!E$1)</f>
        <v>0</v>
      </c>
      <c r="F140">
        <f>+SUMIFS(inv!$D$1:$D$1164,inv!$A$1:$A$1164,$B140,inv!$T$1:$T$1164,$A140,inv!$U$1:$U$1164,'DIAS DE INVENTARIO TAT'!F$1)</f>
        <v>0</v>
      </c>
      <c r="G140">
        <f>+SUMIFS(inv!$D$1:$D$1164,inv!$A$1:$A$1164,$B140,inv!$T$1:$T$1164,$A140,inv!$U$1:$U$1164,'DIAS DE INVENTARIO TAT'!G$1)</f>
        <v>0</v>
      </c>
      <c r="H140">
        <f>+SUMIFS(inv!$D$1:$D$1164,inv!$A$1:$A$1164,$B140,inv!$T$1:$T$1164,$A140,inv!$U$1:$U$1164,'DIAS DE INVENTARIO TAT'!H$1)</f>
        <v>0</v>
      </c>
      <c r="I140">
        <f>+SUMIFS(inv!$D$1:$D$1164,inv!$A$1:$A$1164,$B140,inv!$T$1:$T$1164,$A140,inv!$U$1:$U$1164,'DIAS DE INVENTARIO TAT'!I$1)</f>
        <v>0</v>
      </c>
      <c r="J140">
        <f>+SUMIFS(inv!$D$1:$D$1164,inv!$A$1:$A$1164,$B140,inv!$T$1:$T$1164,$A140,inv!$U$1:$U$1164,'DIAS DE INVENTARIO TAT'!J$1)</f>
        <v>0</v>
      </c>
      <c r="K140">
        <f>+SUMIFS(inv!$D$1:$D$1164,inv!$A$1:$A$1164,$B140,inv!$T$1:$T$1164,$A140,inv!$U$1:$U$1164,'DIAS DE INVENTARIO TAT'!K$1)</f>
        <v>0</v>
      </c>
      <c r="L140" s="6">
        <f>+SUMIFS(VENTAS!H:H,VENTAS!B:B,B140,VENTAS!G:G,A140)</f>
        <v>0</v>
      </c>
      <c r="M140" s="4">
        <f t="shared" si="22"/>
        <v>0</v>
      </c>
      <c r="N140" s="4">
        <f t="shared" si="17"/>
        <v>0</v>
      </c>
      <c r="O140" s="4">
        <f t="shared" si="18"/>
        <v>0</v>
      </c>
      <c r="P140" s="4">
        <f t="shared" si="19"/>
        <v>0</v>
      </c>
      <c r="Q140" s="6" t="e">
        <f>+SUMIFS(#REF!,#REF!,TablaINV[[#This Row],[GRUPO]],#REF!,TablaINV[[#This Row],[COD]])</f>
        <v>#REF!</v>
      </c>
      <c r="R140" s="19">
        <f t="shared" si="20"/>
        <v>0</v>
      </c>
      <c r="S140" s="4" t="e">
        <f>+VLOOKUP(A140,inv!T:X,5,0)</f>
        <v>#N/A</v>
      </c>
      <c r="T140" s="4" t="str">
        <f>+VLOOKUP(B:B,'DT HUEVO'!$A:$D,4,0)</f>
        <v>EMPACADOS</v>
      </c>
      <c r="U140" s="4" t="str">
        <f>+VLOOKUP(TablaINV[[#This Row],[COD]],'DT HUEVO'!$A:$D,3,0)</f>
        <v>A</v>
      </c>
    </row>
    <row r="141" spans="1:21">
      <c r="A141" t="s">
        <v>654</v>
      </c>
      <c r="B141">
        <v>10457</v>
      </c>
      <c r="C141" t="s">
        <v>38</v>
      </c>
      <c r="D141">
        <f>+SUMIFS(inv!D:D,inv!A:A,B141,inv!T:T,A141)</f>
        <v>0</v>
      </c>
      <c r="E141">
        <f>+SUMIFS(inv!$D$1:$D$1164,inv!$A$1:$A$1164,$B141,inv!$T$1:$T$1164,$A141,inv!$U$1:$U$1164,'DIAS DE INVENTARIO TAT'!E$1)</f>
        <v>0</v>
      </c>
      <c r="F141">
        <f>+SUMIFS(inv!$D$1:$D$1164,inv!$A$1:$A$1164,$B141,inv!$T$1:$T$1164,$A141,inv!$U$1:$U$1164,'DIAS DE INVENTARIO TAT'!F$1)</f>
        <v>0</v>
      </c>
      <c r="G141">
        <f>+SUMIFS(inv!$D$1:$D$1164,inv!$A$1:$A$1164,$B141,inv!$T$1:$T$1164,$A141,inv!$U$1:$U$1164,'DIAS DE INVENTARIO TAT'!G$1)</f>
        <v>0</v>
      </c>
      <c r="H141">
        <f>+SUMIFS(inv!$D$1:$D$1164,inv!$A$1:$A$1164,$B141,inv!$T$1:$T$1164,$A141,inv!$U$1:$U$1164,'DIAS DE INVENTARIO TAT'!H$1)</f>
        <v>0</v>
      </c>
      <c r="I141">
        <f>+SUMIFS(inv!$D$1:$D$1164,inv!$A$1:$A$1164,$B141,inv!$T$1:$T$1164,$A141,inv!$U$1:$U$1164,'DIAS DE INVENTARIO TAT'!I$1)</f>
        <v>0</v>
      </c>
      <c r="J141">
        <f>+SUMIFS(inv!$D$1:$D$1164,inv!$A$1:$A$1164,$B141,inv!$T$1:$T$1164,$A141,inv!$U$1:$U$1164,'DIAS DE INVENTARIO TAT'!J$1)</f>
        <v>0</v>
      </c>
      <c r="K141">
        <f>+SUMIFS(inv!$D$1:$D$1164,inv!$A$1:$A$1164,$B141,inv!$T$1:$T$1164,$A141,inv!$U$1:$U$1164,'DIAS DE INVENTARIO TAT'!K$1)</f>
        <v>0</v>
      </c>
      <c r="L141" s="6">
        <f>+SUMIFS(VENTAS!H:H,VENTAS!B:B,B141,VENTAS!G:G,A141)</f>
        <v>0</v>
      </c>
      <c r="M141" s="4">
        <f t="shared" si="22"/>
        <v>0</v>
      </c>
      <c r="N141" s="4">
        <f t="shared" si="17"/>
        <v>0</v>
      </c>
      <c r="O141" s="4">
        <f t="shared" si="18"/>
        <v>0</v>
      </c>
      <c r="P141" s="4">
        <f t="shared" si="19"/>
        <v>0</v>
      </c>
      <c r="Q141" s="6" t="e">
        <f>+SUMIFS(#REF!,#REF!,TablaINV[[#This Row],[GRUPO]],#REF!,TablaINV[[#This Row],[COD]])</f>
        <v>#REF!</v>
      </c>
      <c r="R141" s="19">
        <f t="shared" si="20"/>
        <v>0</v>
      </c>
      <c r="S141" s="4" t="e">
        <f>+VLOOKUP(A141,inv!T:X,5,0)</f>
        <v>#N/A</v>
      </c>
      <c r="T141" s="4" t="str">
        <f>+VLOOKUP(B:B,'DT HUEVO'!$A:$D,4,0)</f>
        <v>EMPACADOS</v>
      </c>
      <c r="U141" s="4" t="str">
        <f>+VLOOKUP(TablaINV[[#This Row],[COD]],'DT HUEVO'!$A:$D,3,0)</f>
        <v>A</v>
      </c>
    </row>
    <row r="142" spans="1:21">
      <c r="A142" t="s">
        <v>654</v>
      </c>
      <c r="B142">
        <v>10469</v>
      </c>
      <c r="C142" t="s">
        <v>39</v>
      </c>
      <c r="D142">
        <f>+SUMIFS(inv!D:D,inv!A:A,B142,inv!T:T,A142)</f>
        <v>0</v>
      </c>
      <c r="E142">
        <f>+SUMIFS(inv!$D$1:$D$1164,inv!$A$1:$A$1164,$B142,inv!$T$1:$T$1164,$A142,inv!$U$1:$U$1164,'DIAS DE INVENTARIO TAT'!E$1)</f>
        <v>0</v>
      </c>
      <c r="F142">
        <f>+SUMIFS(inv!$D$1:$D$1164,inv!$A$1:$A$1164,$B142,inv!$T$1:$T$1164,$A142,inv!$U$1:$U$1164,'DIAS DE INVENTARIO TAT'!F$1)</f>
        <v>0</v>
      </c>
      <c r="G142">
        <f>+SUMIFS(inv!$D$1:$D$1164,inv!$A$1:$A$1164,$B142,inv!$T$1:$T$1164,$A142,inv!$U$1:$U$1164,'DIAS DE INVENTARIO TAT'!G$1)</f>
        <v>0</v>
      </c>
      <c r="H142">
        <f>+SUMIFS(inv!$D$1:$D$1164,inv!$A$1:$A$1164,$B142,inv!$T$1:$T$1164,$A142,inv!$U$1:$U$1164,'DIAS DE INVENTARIO TAT'!H$1)</f>
        <v>0</v>
      </c>
      <c r="I142">
        <f>+SUMIFS(inv!$D$1:$D$1164,inv!$A$1:$A$1164,$B142,inv!$T$1:$T$1164,$A142,inv!$U$1:$U$1164,'DIAS DE INVENTARIO TAT'!I$1)</f>
        <v>0</v>
      </c>
      <c r="J142">
        <f>+SUMIFS(inv!$D$1:$D$1164,inv!$A$1:$A$1164,$B142,inv!$T$1:$T$1164,$A142,inv!$U$1:$U$1164,'DIAS DE INVENTARIO TAT'!J$1)</f>
        <v>0</v>
      </c>
      <c r="K142">
        <f>+SUMIFS(inv!$D$1:$D$1164,inv!$A$1:$A$1164,$B142,inv!$T$1:$T$1164,$A142,inv!$U$1:$U$1164,'DIAS DE INVENTARIO TAT'!K$1)</f>
        <v>0</v>
      </c>
      <c r="L142" s="6">
        <f>+SUMIFS(VENTAS!H:H,VENTAS!B:B,B142,VENTAS!G:G,A142)</f>
        <v>0</v>
      </c>
      <c r="M142" s="4">
        <f t="shared" si="22"/>
        <v>0</v>
      </c>
      <c r="N142" s="4">
        <f t="shared" si="17"/>
        <v>0</v>
      </c>
      <c r="O142" s="4">
        <f t="shared" si="18"/>
        <v>0</v>
      </c>
      <c r="P142" s="4">
        <f t="shared" si="19"/>
        <v>0</v>
      </c>
      <c r="Q142" s="6" t="e">
        <f>+SUMIFS(#REF!,#REF!,TablaINV[[#This Row],[GRUPO]],#REF!,TablaINV[[#This Row],[COD]])</f>
        <v>#REF!</v>
      </c>
      <c r="R142" s="19">
        <f t="shared" si="20"/>
        <v>0</v>
      </c>
      <c r="S142" s="4" t="e">
        <f>+VLOOKUP(A142,inv!T:X,5,0)</f>
        <v>#N/A</v>
      </c>
      <c r="T142" s="4" t="str">
        <f>+VLOOKUP(B:B,'DT HUEVO'!$A:$D,4,0)</f>
        <v>EMPACADOS</v>
      </c>
      <c r="U142" s="4" t="str">
        <f>+VLOOKUP(TablaINV[[#This Row],[COD]],'DT HUEVO'!$A:$D,3,0)</f>
        <v>A</v>
      </c>
    </row>
    <row r="143" spans="1:21">
      <c r="A143" t="s">
        <v>654</v>
      </c>
      <c r="B143">
        <v>10501</v>
      </c>
      <c r="C143" t="s">
        <v>41</v>
      </c>
      <c r="D143">
        <f>+SUMIFS(inv!D:D,inv!A:A,B143,inv!T:T,A143)</f>
        <v>0</v>
      </c>
      <c r="E143">
        <f>+SUMIFS(inv!$D$1:$D$1164,inv!$A$1:$A$1164,$B143,inv!$T$1:$T$1164,$A143,inv!$U$1:$U$1164,'DIAS DE INVENTARIO TAT'!E$1)</f>
        <v>0</v>
      </c>
      <c r="F143">
        <f>+SUMIFS(inv!$D$1:$D$1164,inv!$A$1:$A$1164,$B143,inv!$T$1:$T$1164,$A143,inv!$U$1:$U$1164,'DIAS DE INVENTARIO TAT'!F$1)</f>
        <v>0</v>
      </c>
      <c r="G143">
        <f>+SUMIFS(inv!$D$1:$D$1164,inv!$A$1:$A$1164,$B143,inv!$T$1:$T$1164,$A143,inv!$U$1:$U$1164,'DIAS DE INVENTARIO TAT'!G$1)</f>
        <v>0</v>
      </c>
      <c r="H143">
        <f>+SUMIFS(inv!$D$1:$D$1164,inv!$A$1:$A$1164,$B143,inv!$T$1:$T$1164,$A143,inv!$U$1:$U$1164,'DIAS DE INVENTARIO TAT'!H$1)</f>
        <v>0</v>
      </c>
      <c r="I143">
        <f>+SUMIFS(inv!$D$1:$D$1164,inv!$A$1:$A$1164,$B143,inv!$T$1:$T$1164,$A143,inv!$U$1:$U$1164,'DIAS DE INVENTARIO TAT'!I$1)</f>
        <v>0</v>
      </c>
      <c r="J143">
        <f>+SUMIFS(inv!$D$1:$D$1164,inv!$A$1:$A$1164,$B143,inv!$T$1:$T$1164,$A143,inv!$U$1:$U$1164,'DIAS DE INVENTARIO TAT'!J$1)</f>
        <v>0</v>
      </c>
      <c r="K143">
        <f>+SUMIFS(inv!$D$1:$D$1164,inv!$A$1:$A$1164,$B143,inv!$T$1:$T$1164,$A143,inv!$U$1:$U$1164,'DIAS DE INVENTARIO TAT'!K$1)</f>
        <v>0</v>
      </c>
      <c r="L143" s="6">
        <f>+SUMIFS(VENTAS!H:H,VENTAS!B:B,B143,VENTAS!G:G,A143)</f>
        <v>0</v>
      </c>
      <c r="M143" s="4">
        <f t="shared" si="22"/>
        <v>0</v>
      </c>
      <c r="N143" s="4">
        <f t="shared" si="17"/>
        <v>0</v>
      </c>
      <c r="O143" s="4">
        <f t="shared" si="18"/>
        <v>0</v>
      </c>
      <c r="P143" s="4">
        <f t="shared" si="19"/>
        <v>0</v>
      </c>
      <c r="Q143" s="6" t="e">
        <f>+SUMIFS(#REF!,#REF!,TablaINV[[#This Row],[GRUPO]],#REF!,TablaINV[[#This Row],[COD]])</f>
        <v>#REF!</v>
      </c>
      <c r="R143" s="19">
        <f t="shared" si="20"/>
        <v>0</v>
      </c>
      <c r="S143" s="4" t="e">
        <f>+VLOOKUP(A143,inv!T:X,5,0)</f>
        <v>#N/A</v>
      </c>
      <c r="T143" s="4" t="str">
        <f>+VLOOKUP(B:B,'DT HUEVO'!$A:$D,4,0)</f>
        <v>GRIS SUELTO</v>
      </c>
      <c r="U143" s="4" t="str">
        <f>+VLOOKUP(TablaINV[[#This Row],[COD]],'DT HUEVO'!$A:$D,3,0)</f>
        <v>B</v>
      </c>
    </row>
    <row r="144" spans="1:21">
      <c r="A144" t="s">
        <v>654</v>
      </c>
      <c r="B144">
        <v>10502</v>
      </c>
      <c r="C144" t="s">
        <v>42</v>
      </c>
      <c r="D144">
        <f>+SUMIFS(inv!D:D,inv!A:A,B144,inv!T:T,A144)</f>
        <v>0</v>
      </c>
      <c r="E144">
        <f>+SUMIFS(inv!$D$1:$D$1164,inv!$A$1:$A$1164,$B144,inv!$T$1:$T$1164,$A144,inv!$U$1:$U$1164,'DIAS DE INVENTARIO TAT'!E$1)</f>
        <v>0</v>
      </c>
      <c r="F144">
        <f>+SUMIFS(inv!$D$1:$D$1164,inv!$A$1:$A$1164,$B144,inv!$T$1:$T$1164,$A144,inv!$U$1:$U$1164,'DIAS DE INVENTARIO TAT'!F$1)</f>
        <v>0</v>
      </c>
      <c r="G144">
        <f>+SUMIFS(inv!$D$1:$D$1164,inv!$A$1:$A$1164,$B144,inv!$T$1:$T$1164,$A144,inv!$U$1:$U$1164,'DIAS DE INVENTARIO TAT'!G$1)</f>
        <v>0</v>
      </c>
      <c r="H144">
        <f>+SUMIFS(inv!$D$1:$D$1164,inv!$A$1:$A$1164,$B144,inv!$T$1:$T$1164,$A144,inv!$U$1:$U$1164,'DIAS DE INVENTARIO TAT'!H$1)</f>
        <v>0</v>
      </c>
      <c r="I144">
        <f>+SUMIFS(inv!$D$1:$D$1164,inv!$A$1:$A$1164,$B144,inv!$T$1:$T$1164,$A144,inv!$U$1:$U$1164,'DIAS DE INVENTARIO TAT'!I$1)</f>
        <v>0</v>
      </c>
      <c r="J144">
        <f>+SUMIFS(inv!$D$1:$D$1164,inv!$A$1:$A$1164,$B144,inv!$T$1:$T$1164,$A144,inv!$U$1:$U$1164,'DIAS DE INVENTARIO TAT'!J$1)</f>
        <v>0</v>
      </c>
      <c r="K144">
        <f>+SUMIFS(inv!$D$1:$D$1164,inv!$A$1:$A$1164,$B144,inv!$T$1:$T$1164,$A144,inv!$U$1:$U$1164,'DIAS DE INVENTARIO TAT'!K$1)</f>
        <v>0</v>
      </c>
      <c r="L144" s="6">
        <f>+SUMIFS(VENTAS!H:H,VENTAS!B:B,B144,VENTAS!G:G,A144)</f>
        <v>0</v>
      </c>
      <c r="M144" s="4">
        <f t="shared" si="22"/>
        <v>0</v>
      </c>
      <c r="N144" s="4">
        <f t="shared" si="17"/>
        <v>0</v>
      </c>
      <c r="O144" s="4">
        <f t="shared" si="18"/>
        <v>0</v>
      </c>
      <c r="P144" s="4">
        <f t="shared" si="19"/>
        <v>0</v>
      </c>
      <c r="Q144" s="6" t="e">
        <f>+SUMIFS(#REF!,#REF!,TablaINV[[#This Row],[GRUPO]],#REF!,TablaINV[[#This Row],[COD]])</f>
        <v>#REF!</v>
      </c>
      <c r="R144" s="19">
        <f t="shared" si="20"/>
        <v>0</v>
      </c>
      <c r="S144" s="4" t="e">
        <f>+VLOOKUP(A144,inv!T:X,5,0)</f>
        <v>#N/A</v>
      </c>
      <c r="T144" s="4" t="e">
        <f>+VLOOKUP(B:B,'DT HUEVO'!$A:$D,4,0)</f>
        <v>#N/A</v>
      </c>
      <c r="U144" s="4" t="e">
        <f>+VLOOKUP(TablaINV[[#This Row],[COD]],'DT HUEVO'!$A:$D,3,0)</f>
        <v>#N/A</v>
      </c>
    </row>
    <row r="145" spans="1:21">
      <c r="A145" t="s">
        <v>654</v>
      </c>
      <c r="B145">
        <v>10601</v>
      </c>
      <c r="C145" s="25" t="s">
        <v>44</v>
      </c>
      <c r="D145">
        <f>+SUMIFS(inv!D:D,inv!A:A,B145,inv!T:T,A145)</f>
        <v>0</v>
      </c>
      <c r="E145">
        <f>+SUMIFS(inv!$D$1:$D$1164,inv!$A$1:$A$1164,$B145,inv!$T$1:$T$1164,$A145,inv!$U$1:$U$1164,'DIAS DE INVENTARIO TAT'!E$1)</f>
        <v>0</v>
      </c>
      <c r="F145">
        <f>+SUMIFS(inv!$D$1:$D$1164,inv!$A$1:$A$1164,$B145,inv!$T$1:$T$1164,$A145,inv!$U$1:$U$1164,'DIAS DE INVENTARIO TAT'!F$1)</f>
        <v>0</v>
      </c>
      <c r="G145">
        <f>+SUMIFS(inv!$D$1:$D$1164,inv!$A$1:$A$1164,$B145,inv!$T$1:$T$1164,$A145,inv!$U$1:$U$1164,'DIAS DE INVENTARIO TAT'!G$1)</f>
        <v>0</v>
      </c>
      <c r="H145">
        <f>+SUMIFS(inv!$D$1:$D$1164,inv!$A$1:$A$1164,$B145,inv!$T$1:$T$1164,$A145,inv!$U$1:$U$1164,'DIAS DE INVENTARIO TAT'!H$1)</f>
        <v>0</v>
      </c>
      <c r="I145">
        <f>+SUMIFS(inv!$D$1:$D$1164,inv!$A$1:$A$1164,$B145,inv!$T$1:$T$1164,$A145,inv!$U$1:$U$1164,'DIAS DE INVENTARIO TAT'!I$1)</f>
        <v>0</v>
      </c>
      <c r="J145">
        <f>+SUMIFS(inv!$D$1:$D$1164,inv!$A$1:$A$1164,$B145,inv!$T$1:$T$1164,$A145,inv!$U$1:$U$1164,'DIAS DE INVENTARIO TAT'!J$1)</f>
        <v>0</v>
      </c>
      <c r="K145">
        <f>+SUMIFS(inv!$D$1:$D$1164,inv!$A$1:$A$1164,$B145,inv!$T$1:$T$1164,$A145,inv!$U$1:$U$1164,'DIAS DE INVENTARIO TAT'!K$1)</f>
        <v>0</v>
      </c>
      <c r="L145" s="6">
        <f>+SUMIFS(VENTAS!H:H,VENTAS!B:B,B145,VENTAS!G:G,A145)</f>
        <v>0</v>
      </c>
      <c r="M145" s="4">
        <f t="shared" si="22"/>
        <v>0</v>
      </c>
      <c r="N145" s="4">
        <f t="shared" si="17"/>
        <v>0</v>
      </c>
      <c r="O145" s="4">
        <f t="shared" si="18"/>
        <v>0</v>
      </c>
      <c r="P145" s="4">
        <f t="shared" si="19"/>
        <v>0</v>
      </c>
      <c r="Q145" s="6" t="e">
        <f>+SUMIFS(#REF!,#REF!,TablaINV[[#This Row],[GRUPO]],#REF!,TablaINV[[#This Row],[COD]])</f>
        <v>#REF!</v>
      </c>
      <c r="R145" s="19">
        <f t="shared" si="20"/>
        <v>0</v>
      </c>
      <c r="S145" s="4" t="e">
        <f>+VLOOKUP(A145,inv!T:X,5,0)</f>
        <v>#N/A</v>
      </c>
      <c r="T145" s="4" t="str">
        <f>+VLOOKUP(B:B,'DT HUEVO'!$A:$D,4,0)</f>
        <v>GRIS SUELTO</v>
      </c>
      <c r="U145" s="4" t="str">
        <f>+VLOOKUP(TablaINV[[#This Row],[COD]],'DT HUEVO'!$A:$D,3,0)</f>
        <v>C</v>
      </c>
    </row>
    <row r="146" spans="1:21">
      <c r="A146" t="s">
        <v>654</v>
      </c>
      <c r="B146">
        <v>13559</v>
      </c>
      <c r="C146" t="s">
        <v>429</v>
      </c>
      <c r="D146">
        <f>+SUMIFS(inv!D:D,inv!A:A,B146,inv!T:T,A146)</f>
        <v>0</v>
      </c>
      <c r="E146">
        <f>+SUMIFS(inv!$D$1:$D$1164,inv!$A$1:$A$1164,$B146,inv!$T$1:$T$1164,$A146,inv!$U$1:$U$1164,'DIAS DE INVENTARIO TAT'!E$1)</f>
        <v>0</v>
      </c>
      <c r="F146">
        <f>+SUMIFS(inv!$D$1:$D$1164,inv!$A$1:$A$1164,$B146,inv!$T$1:$T$1164,$A146,inv!$U$1:$U$1164,'DIAS DE INVENTARIO TAT'!F$1)</f>
        <v>0</v>
      </c>
      <c r="G146">
        <f>+SUMIFS(inv!$D$1:$D$1164,inv!$A$1:$A$1164,$B146,inv!$T$1:$T$1164,$A146,inv!$U$1:$U$1164,'DIAS DE INVENTARIO TAT'!G$1)</f>
        <v>0</v>
      </c>
      <c r="H146">
        <f>+SUMIFS(inv!$D$1:$D$1164,inv!$A$1:$A$1164,$B146,inv!$T$1:$T$1164,$A146,inv!$U$1:$U$1164,'DIAS DE INVENTARIO TAT'!H$1)</f>
        <v>0</v>
      </c>
      <c r="I146">
        <f>+SUMIFS(inv!$D$1:$D$1164,inv!$A$1:$A$1164,$B146,inv!$T$1:$T$1164,$A146,inv!$U$1:$U$1164,'DIAS DE INVENTARIO TAT'!I$1)</f>
        <v>0</v>
      </c>
      <c r="J146">
        <f>+SUMIFS(inv!$D$1:$D$1164,inv!$A$1:$A$1164,$B146,inv!$T$1:$T$1164,$A146,inv!$U$1:$U$1164,'DIAS DE INVENTARIO TAT'!J$1)</f>
        <v>0</v>
      </c>
      <c r="K146">
        <f>+SUMIFS(inv!$D$1:$D$1164,inv!$A$1:$A$1164,$B146,inv!$T$1:$T$1164,$A146,inv!$U$1:$U$1164,'DIAS DE INVENTARIO TAT'!K$1)</f>
        <v>0</v>
      </c>
      <c r="L146" s="6">
        <f>+SUMIFS(VENTAS!H:H,VENTAS!B:B,B146,VENTAS!G:G,A146)</f>
        <v>0</v>
      </c>
      <c r="M146" s="4">
        <f t="shared" si="22"/>
        <v>0</v>
      </c>
      <c r="N146" s="4">
        <f t="shared" si="17"/>
        <v>0</v>
      </c>
      <c r="O146" s="4">
        <f t="shared" si="18"/>
        <v>0</v>
      </c>
      <c r="P146" s="4">
        <f t="shared" si="19"/>
        <v>0</v>
      </c>
      <c r="Q146" s="6" t="e">
        <f>+SUMIFS(#REF!,#REF!,TablaINV[[#This Row],[GRUPO]],#REF!,TablaINV[[#This Row],[COD]])</f>
        <v>#REF!</v>
      </c>
      <c r="R146" s="19">
        <f t="shared" si="20"/>
        <v>0</v>
      </c>
      <c r="S146" s="4" t="e">
        <f>+VLOOKUP(A146,inv!T:X,5,0)</f>
        <v>#N/A</v>
      </c>
      <c r="T146" s="4" t="str">
        <f>+VLOOKUP(B:B,'DT HUEVO'!$A:$D,4,0)</f>
        <v>EMPACADOS</v>
      </c>
      <c r="U146" s="4" t="str">
        <f>+VLOOKUP(TablaINV[[#This Row],[COD]],'DT HUEVO'!$A:$D,3,0)</f>
        <v>B</v>
      </c>
    </row>
    <row r="147" spans="1:21">
      <c r="A147" t="s">
        <v>654</v>
      </c>
      <c r="B147">
        <v>72002</v>
      </c>
      <c r="C147" t="s">
        <v>48</v>
      </c>
      <c r="D147">
        <f>+SUMIFS(inv!D:D,inv!A:A,B147,inv!T:T,A147)</f>
        <v>0</v>
      </c>
      <c r="E147">
        <f>+SUMIFS(inv!$D$1:$D$1164,inv!$A$1:$A$1164,$B147,inv!$T$1:$T$1164,$A147,inv!$U$1:$U$1164,'DIAS DE INVENTARIO TAT'!E$1)</f>
        <v>0</v>
      </c>
      <c r="F147">
        <f>+SUMIFS(inv!$D$1:$D$1164,inv!$A$1:$A$1164,$B147,inv!$T$1:$T$1164,$A147,inv!$U$1:$U$1164,'DIAS DE INVENTARIO TAT'!F$1)</f>
        <v>0</v>
      </c>
      <c r="G147">
        <f>+SUMIFS(inv!$D$1:$D$1164,inv!$A$1:$A$1164,$B147,inv!$T$1:$T$1164,$A147,inv!$U$1:$U$1164,'DIAS DE INVENTARIO TAT'!G$1)</f>
        <v>0</v>
      </c>
      <c r="H147">
        <f>+SUMIFS(inv!$D$1:$D$1164,inv!$A$1:$A$1164,$B147,inv!$T$1:$T$1164,$A147,inv!$U$1:$U$1164,'DIAS DE INVENTARIO TAT'!H$1)</f>
        <v>0</v>
      </c>
      <c r="I147">
        <f>+SUMIFS(inv!$D$1:$D$1164,inv!$A$1:$A$1164,$B147,inv!$T$1:$T$1164,$A147,inv!$U$1:$U$1164,'DIAS DE INVENTARIO TAT'!I$1)</f>
        <v>0</v>
      </c>
      <c r="J147">
        <f>+SUMIFS(inv!$D$1:$D$1164,inv!$A$1:$A$1164,$B147,inv!$T$1:$T$1164,$A147,inv!$U$1:$U$1164,'DIAS DE INVENTARIO TAT'!J$1)</f>
        <v>0</v>
      </c>
      <c r="K147">
        <f>+SUMIFS(inv!$D$1:$D$1164,inv!$A$1:$A$1164,$B147,inv!$T$1:$T$1164,$A147,inv!$U$1:$U$1164,'DIAS DE INVENTARIO TAT'!K$1)</f>
        <v>0</v>
      </c>
      <c r="L147" s="6">
        <f>+SUMIFS(VENTAS!H:H,VENTAS!B:B,B147,VENTAS!G:G,A147)</f>
        <v>0</v>
      </c>
      <c r="M147" s="4">
        <f t="shared" si="22"/>
        <v>0</v>
      </c>
      <c r="N147" s="4">
        <f t="shared" si="17"/>
        <v>0</v>
      </c>
      <c r="O147" s="4">
        <f t="shared" si="18"/>
        <v>0</v>
      </c>
      <c r="P147" s="4">
        <f t="shared" si="19"/>
        <v>0</v>
      </c>
      <c r="Q147" s="6" t="e">
        <f>+SUMIFS(#REF!,#REF!,TablaINV[[#This Row],[GRUPO]],#REF!,TablaINV[[#This Row],[COD]])</f>
        <v>#REF!</v>
      </c>
      <c r="R147" s="19">
        <f t="shared" si="20"/>
        <v>0</v>
      </c>
      <c r="S147" s="4" t="e">
        <f>+VLOOKUP(A147,inv!T:X,5,0)</f>
        <v>#N/A</v>
      </c>
      <c r="T147" s="4" t="str">
        <f>+VLOOKUP(B:B,'DT HUEVO'!$A:$D,4,0)</f>
        <v>SEGUNDA</v>
      </c>
      <c r="U147" s="4" t="str">
        <f>+VLOOKUP(TablaINV[[#This Row],[COD]],'DT HUEVO'!$A:$D,3,0)</f>
        <v>SEGUNDA</v>
      </c>
    </row>
    <row r="148" spans="1:21">
      <c r="A148" t="s">
        <v>654</v>
      </c>
      <c r="B148">
        <v>72012</v>
      </c>
      <c r="C148" t="s">
        <v>55</v>
      </c>
      <c r="D148">
        <f>+SUMIFS(inv!D:D,inv!A:A,B148,inv!T:T,A148)</f>
        <v>0</v>
      </c>
      <c r="E148">
        <f>+SUMIFS(inv!$D$1:$D$1164,inv!$A$1:$A$1164,$B148,inv!$T$1:$T$1164,$A148,inv!$U$1:$U$1164,'DIAS DE INVENTARIO TAT'!E$1)</f>
        <v>0</v>
      </c>
      <c r="F148">
        <f>+SUMIFS(inv!$D$1:$D$1164,inv!$A$1:$A$1164,$B148,inv!$T$1:$T$1164,$A148,inv!$U$1:$U$1164,'DIAS DE INVENTARIO TAT'!F$1)</f>
        <v>0</v>
      </c>
      <c r="G148">
        <f>+SUMIFS(inv!$D$1:$D$1164,inv!$A$1:$A$1164,$B148,inv!$T$1:$T$1164,$A148,inv!$U$1:$U$1164,'DIAS DE INVENTARIO TAT'!G$1)</f>
        <v>0</v>
      </c>
      <c r="H148">
        <f>+SUMIFS(inv!$D$1:$D$1164,inv!$A$1:$A$1164,$B148,inv!$T$1:$T$1164,$A148,inv!$U$1:$U$1164,'DIAS DE INVENTARIO TAT'!H$1)</f>
        <v>0</v>
      </c>
      <c r="I148">
        <f>+SUMIFS(inv!$D$1:$D$1164,inv!$A$1:$A$1164,$B148,inv!$T$1:$T$1164,$A148,inv!$U$1:$U$1164,'DIAS DE INVENTARIO TAT'!I$1)</f>
        <v>0</v>
      </c>
      <c r="J148">
        <f>+SUMIFS(inv!$D$1:$D$1164,inv!$A$1:$A$1164,$B148,inv!$T$1:$T$1164,$A148,inv!$U$1:$U$1164,'DIAS DE INVENTARIO TAT'!J$1)</f>
        <v>0</v>
      </c>
      <c r="K148">
        <f>+SUMIFS(inv!$D$1:$D$1164,inv!$A$1:$A$1164,$B148,inv!$T$1:$T$1164,$A148,inv!$U$1:$U$1164,'DIAS DE INVENTARIO TAT'!K$1)</f>
        <v>0</v>
      </c>
      <c r="L148" s="6">
        <f>+SUMIFS(VENTAS!H:H,VENTAS!B:B,B148,VENTAS!G:G,A148)</f>
        <v>0</v>
      </c>
      <c r="M148" s="4">
        <f t="shared" si="22"/>
        <v>0</v>
      </c>
      <c r="N148" s="4">
        <f t="shared" si="17"/>
        <v>0</v>
      </c>
      <c r="O148" s="4">
        <f t="shared" si="18"/>
        <v>0</v>
      </c>
      <c r="P148" s="4">
        <f t="shared" si="19"/>
        <v>0</v>
      </c>
      <c r="Q148" s="6" t="e">
        <f>+SUMIFS(#REF!,#REF!,TablaINV[[#This Row],[GRUPO]],#REF!,TablaINV[[#This Row],[COD]])</f>
        <v>#REF!</v>
      </c>
      <c r="R148" s="19">
        <f t="shared" si="20"/>
        <v>0</v>
      </c>
      <c r="S148" s="4" t="e">
        <f>+VLOOKUP(A148,inv!T:X,5,0)</f>
        <v>#N/A</v>
      </c>
      <c r="T148" s="4" t="str">
        <f>+VLOOKUP(B:B,'DT HUEVO'!$A:$D,4,0)</f>
        <v>SEGUNDA</v>
      </c>
      <c r="U148" s="4" t="str">
        <f>+VLOOKUP(TablaINV[[#This Row],[COD]],'DT HUEVO'!$A:$D,3,0)</f>
        <v>SEGUNDA</v>
      </c>
    </row>
    <row r="149" spans="1:21">
      <c r="A149" t="s">
        <v>654</v>
      </c>
      <c r="B149">
        <v>73001</v>
      </c>
      <c r="C149" t="s">
        <v>49</v>
      </c>
      <c r="D149">
        <f>+SUMIFS(inv!D:D,inv!A:A,B149,inv!T:T,A149)</f>
        <v>0</v>
      </c>
      <c r="E149">
        <f>+SUMIFS(inv!$D$1:$D$1164,inv!$A$1:$A$1164,$B149,inv!$T$1:$T$1164,$A149,inv!$U$1:$U$1164,'DIAS DE INVENTARIO TAT'!E$1)</f>
        <v>0</v>
      </c>
      <c r="F149">
        <f>+SUMIFS(inv!$D$1:$D$1164,inv!$A$1:$A$1164,$B149,inv!$T$1:$T$1164,$A149,inv!$U$1:$U$1164,'DIAS DE INVENTARIO TAT'!F$1)</f>
        <v>0</v>
      </c>
      <c r="G149">
        <f>+SUMIFS(inv!$D$1:$D$1164,inv!$A$1:$A$1164,$B149,inv!$T$1:$T$1164,$A149,inv!$U$1:$U$1164,'DIAS DE INVENTARIO TAT'!G$1)</f>
        <v>0</v>
      </c>
      <c r="H149">
        <f>+SUMIFS(inv!$D$1:$D$1164,inv!$A$1:$A$1164,$B149,inv!$T$1:$T$1164,$A149,inv!$U$1:$U$1164,'DIAS DE INVENTARIO TAT'!H$1)</f>
        <v>0</v>
      </c>
      <c r="I149">
        <f>+SUMIFS(inv!$D$1:$D$1164,inv!$A$1:$A$1164,$B149,inv!$T$1:$T$1164,$A149,inv!$U$1:$U$1164,'DIAS DE INVENTARIO TAT'!I$1)</f>
        <v>0</v>
      </c>
      <c r="J149">
        <f>+SUMIFS(inv!$D$1:$D$1164,inv!$A$1:$A$1164,$B149,inv!$T$1:$T$1164,$A149,inv!$U$1:$U$1164,'DIAS DE INVENTARIO TAT'!J$1)</f>
        <v>0</v>
      </c>
      <c r="K149">
        <f>+SUMIFS(inv!$D$1:$D$1164,inv!$A$1:$A$1164,$B149,inv!$T$1:$T$1164,$A149,inv!$U$1:$U$1164,'DIAS DE INVENTARIO TAT'!K$1)</f>
        <v>0</v>
      </c>
      <c r="L149" s="6">
        <f>+SUMIFS(VENTAS!H:H,VENTAS!B:B,B149,VENTAS!G:G,A149)</f>
        <v>0</v>
      </c>
      <c r="M149" s="4">
        <f t="shared" si="22"/>
        <v>0</v>
      </c>
      <c r="N149" s="4">
        <f t="shared" si="17"/>
        <v>0</v>
      </c>
      <c r="O149" s="4">
        <f t="shared" si="18"/>
        <v>0</v>
      </c>
      <c r="P149" s="4">
        <f t="shared" si="19"/>
        <v>0</v>
      </c>
      <c r="Q149" s="6" t="e">
        <f>+SUMIFS(#REF!,#REF!,TablaINV[[#This Row],[GRUPO]],#REF!,TablaINV[[#This Row],[COD]])</f>
        <v>#REF!</v>
      </c>
      <c r="R149" s="19">
        <f t="shared" si="20"/>
        <v>0</v>
      </c>
      <c r="S149" s="4" t="e">
        <f>+VLOOKUP(A149,inv!T:X,5,0)</f>
        <v>#N/A</v>
      </c>
      <c r="T149" s="4" t="str">
        <f>+VLOOKUP(B:B,'DT HUEVO'!$A:$D,4,0)</f>
        <v>SEGUNDA</v>
      </c>
      <c r="U149" s="4" t="str">
        <f>+VLOOKUP(TablaINV[[#This Row],[COD]],'DT HUEVO'!$A:$D,3,0)</f>
        <v>SEGUNDA</v>
      </c>
    </row>
    <row r="150" spans="1:21">
      <c r="A150" t="s">
        <v>654</v>
      </c>
      <c r="B150">
        <v>73012</v>
      </c>
      <c r="C150" t="s">
        <v>56</v>
      </c>
      <c r="D150">
        <f>+SUMIFS(inv!D:D,inv!A:A,B150,inv!T:T,A150)</f>
        <v>0</v>
      </c>
      <c r="E150">
        <f>+SUMIFS(inv!$D$1:$D$1164,inv!$A$1:$A$1164,$B150,inv!$T$1:$T$1164,$A150,inv!$U$1:$U$1164,'DIAS DE INVENTARIO TAT'!E$1)</f>
        <v>0</v>
      </c>
      <c r="F150">
        <f>+SUMIFS(inv!$D$1:$D$1164,inv!$A$1:$A$1164,$B150,inv!$T$1:$T$1164,$A150,inv!$U$1:$U$1164,'DIAS DE INVENTARIO TAT'!F$1)</f>
        <v>0</v>
      </c>
      <c r="G150">
        <f>+SUMIFS(inv!$D$1:$D$1164,inv!$A$1:$A$1164,$B150,inv!$T$1:$T$1164,$A150,inv!$U$1:$U$1164,'DIAS DE INVENTARIO TAT'!G$1)</f>
        <v>0</v>
      </c>
      <c r="H150">
        <f>+SUMIFS(inv!$D$1:$D$1164,inv!$A$1:$A$1164,$B150,inv!$T$1:$T$1164,$A150,inv!$U$1:$U$1164,'DIAS DE INVENTARIO TAT'!H$1)</f>
        <v>0</v>
      </c>
      <c r="I150">
        <f>+SUMIFS(inv!$D$1:$D$1164,inv!$A$1:$A$1164,$B150,inv!$T$1:$T$1164,$A150,inv!$U$1:$U$1164,'DIAS DE INVENTARIO TAT'!I$1)</f>
        <v>0</v>
      </c>
      <c r="J150">
        <f>+SUMIFS(inv!$D$1:$D$1164,inv!$A$1:$A$1164,$B150,inv!$T$1:$T$1164,$A150,inv!$U$1:$U$1164,'DIAS DE INVENTARIO TAT'!J$1)</f>
        <v>0</v>
      </c>
      <c r="K150">
        <f>+SUMIFS(inv!$D$1:$D$1164,inv!$A$1:$A$1164,$B150,inv!$T$1:$T$1164,$A150,inv!$U$1:$U$1164,'DIAS DE INVENTARIO TAT'!K$1)</f>
        <v>0</v>
      </c>
      <c r="L150" s="6">
        <f>+SUMIFS(VENTAS!H:H,VENTAS!B:B,B150,VENTAS!G:G,A150)</f>
        <v>0</v>
      </c>
      <c r="M150" s="4">
        <f t="shared" si="22"/>
        <v>0</v>
      </c>
      <c r="N150" s="4">
        <f t="shared" si="17"/>
        <v>0</v>
      </c>
      <c r="O150" s="4">
        <f t="shared" si="18"/>
        <v>0</v>
      </c>
      <c r="P150" s="4">
        <f t="shared" si="19"/>
        <v>0</v>
      </c>
      <c r="Q150" s="6" t="e">
        <f>+SUMIFS(#REF!,#REF!,TablaINV[[#This Row],[GRUPO]],#REF!,TablaINV[[#This Row],[COD]])</f>
        <v>#REF!</v>
      </c>
      <c r="R150" s="19">
        <f t="shared" si="20"/>
        <v>0</v>
      </c>
      <c r="S150" s="4" t="e">
        <f>+VLOOKUP(A150,inv!T:X,5,0)</f>
        <v>#N/A</v>
      </c>
      <c r="T150" s="4" t="str">
        <f>+VLOOKUP(B:B,'DT HUEVO'!$A:$D,4,0)</f>
        <v>SEGUNDA</v>
      </c>
      <c r="U150" s="4" t="str">
        <f>+VLOOKUP(TablaINV[[#This Row],[COD]],'DT HUEVO'!$A:$D,3,0)</f>
        <v>SEGUNDA</v>
      </c>
    </row>
    <row r="151" spans="1:21">
      <c r="A151" t="s">
        <v>654</v>
      </c>
      <c r="B151">
        <v>79101</v>
      </c>
      <c r="C151" t="s">
        <v>57</v>
      </c>
      <c r="D151">
        <f>+SUMIFS(inv!D:D,inv!A:A,B151,inv!T:T,A151)</f>
        <v>0</v>
      </c>
      <c r="E151">
        <f>+SUMIFS(inv!$D$1:$D$1164,inv!$A$1:$A$1164,$B151,inv!$T$1:$T$1164,$A151,inv!$U$1:$U$1164,'DIAS DE INVENTARIO TAT'!E$1)</f>
        <v>0</v>
      </c>
      <c r="F151">
        <f>+SUMIFS(inv!$D$1:$D$1164,inv!$A$1:$A$1164,$B151,inv!$T$1:$T$1164,$A151,inv!$U$1:$U$1164,'DIAS DE INVENTARIO TAT'!F$1)</f>
        <v>0</v>
      </c>
      <c r="G151">
        <f>+SUMIFS(inv!$D$1:$D$1164,inv!$A$1:$A$1164,$B151,inv!$T$1:$T$1164,$A151,inv!$U$1:$U$1164,'DIAS DE INVENTARIO TAT'!G$1)</f>
        <v>0</v>
      </c>
      <c r="H151">
        <f>+SUMIFS(inv!$D$1:$D$1164,inv!$A$1:$A$1164,$B151,inv!$T$1:$T$1164,$A151,inv!$U$1:$U$1164,'DIAS DE INVENTARIO TAT'!H$1)</f>
        <v>0</v>
      </c>
      <c r="I151">
        <f>+SUMIFS(inv!$D$1:$D$1164,inv!$A$1:$A$1164,$B151,inv!$T$1:$T$1164,$A151,inv!$U$1:$U$1164,'DIAS DE INVENTARIO TAT'!I$1)</f>
        <v>0</v>
      </c>
      <c r="J151">
        <f>+SUMIFS(inv!$D$1:$D$1164,inv!$A$1:$A$1164,$B151,inv!$T$1:$T$1164,$A151,inv!$U$1:$U$1164,'DIAS DE INVENTARIO TAT'!J$1)</f>
        <v>0</v>
      </c>
      <c r="K151">
        <f>+SUMIFS(inv!$D$1:$D$1164,inv!$A$1:$A$1164,$B151,inv!$T$1:$T$1164,$A151,inv!$U$1:$U$1164,'DIAS DE INVENTARIO TAT'!K$1)</f>
        <v>0</v>
      </c>
      <c r="L151" s="6">
        <f>+SUMIFS(VENTAS!H:H,VENTAS!B:B,B151,VENTAS!G:G,A151)</f>
        <v>0</v>
      </c>
      <c r="M151" s="4">
        <f t="shared" si="22"/>
        <v>0</v>
      </c>
      <c r="N151" s="4">
        <f t="shared" si="17"/>
        <v>0</v>
      </c>
      <c r="O151" s="4">
        <f t="shared" si="18"/>
        <v>0</v>
      </c>
      <c r="P151" s="4">
        <f t="shared" si="19"/>
        <v>0</v>
      </c>
      <c r="Q151" s="6" t="e">
        <f>+SUMIFS(#REF!,#REF!,TablaINV[[#This Row],[GRUPO]],#REF!,TablaINV[[#This Row],[COD]])</f>
        <v>#REF!</v>
      </c>
      <c r="R151" s="19">
        <f t="shared" si="20"/>
        <v>0</v>
      </c>
      <c r="S151" s="4" t="e">
        <f>+VLOOKUP(A151,inv!T:X,5,0)</f>
        <v>#N/A</v>
      </c>
      <c r="T151" s="4" t="str">
        <f>+VLOOKUP(B:B,'DT HUEVO'!$A:$D,4,0)</f>
        <v>SEGUNDA</v>
      </c>
      <c r="U151" s="4" t="str">
        <f>+VLOOKUP(TablaINV[[#This Row],[COD]],'DT HUEVO'!$A:$D,3,0)</f>
        <v>SEGUNDA</v>
      </c>
    </row>
    <row r="152" spans="1:21">
      <c r="A152" t="s">
        <v>654</v>
      </c>
      <c r="B152">
        <v>79201</v>
      </c>
      <c r="C152" t="s">
        <v>50</v>
      </c>
      <c r="D152">
        <f>+SUMIFS(inv!D:D,inv!A:A,B152,inv!T:T,A152)</f>
        <v>0</v>
      </c>
      <c r="E152">
        <f>+SUMIFS(inv!$D$1:$D$1164,inv!$A$1:$A$1164,$B152,inv!$T$1:$T$1164,$A152,inv!$U$1:$U$1164,'DIAS DE INVENTARIO TAT'!E$1)</f>
        <v>0</v>
      </c>
      <c r="F152">
        <f>+SUMIFS(inv!$D$1:$D$1164,inv!$A$1:$A$1164,$B152,inv!$T$1:$T$1164,$A152,inv!$U$1:$U$1164,'DIAS DE INVENTARIO TAT'!F$1)</f>
        <v>0</v>
      </c>
      <c r="G152">
        <f>+SUMIFS(inv!$D$1:$D$1164,inv!$A$1:$A$1164,$B152,inv!$T$1:$T$1164,$A152,inv!$U$1:$U$1164,'DIAS DE INVENTARIO TAT'!G$1)</f>
        <v>0</v>
      </c>
      <c r="H152">
        <f>+SUMIFS(inv!$D$1:$D$1164,inv!$A$1:$A$1164,$B152,inv!$T$1:$T$1164,$A152,inv!$U$1:$U$1164,'DIAS DE INVENTARIO TAT'!H$1)</f>
        <v>0</v>
      </c>
      <c r="I152">
        <f>+SUMIFS(inv!$D$1:$D$1164,inv!$A$1:$A$1164,$B152,inv!$T$1:$T$1164,$A152,inv!$U$1:$U$1164,'DIAS DE INVENTARIO TAT'!I$1)</f>
        <v>0</v>
      </c>
      <c r="J152">
        <f>+SUMIFS(inv!$D$1:$D$1164,inv!$A$1:$A$1164,$B152,inv!$T$1:$T$1164,$A152,inv!$U$1:$U$1164,'DIAS DE INVENTARIO TAT'!J$1)</f>
        <v>0</v>
      </c>
      <c r="K152">
        <f>+SUMIFS(inv!$D$1:$D$1164,inv!$A$1:$A$1164,$B152,inv!$T$1:$T$1164,$A152,inv!$U$1:$U$1164,'DIAS DE INVENTARIO TAT'!K$1)</f>
        <v>0</v>
      </c>
      <c r="L152" s="6">
        <f>+SUMIFS(VENTAS!H:H,VENTAS!B:B,B152,VENTAS!G:G,A152)</f>
        <v>0</v>
      </c>
      <c r="M152" s="4">
        <f t="shared" si="22"/>
        <v>0</v>
      </c>
      <c r="N152" s="4">
        <f t="shared" si="17"/>
        <v>0</v>
      </c>
      <c r="O152" s="4">
        <f t="shared" si="18"/>
        <v>0</v>
      </c>
      <c r="P152" s="4">
        <f t="shared" si="19"/>
        <v>0</v>
      </c>
      <c r="Q152" s="6" t="e">
        <f>+SUMIFS(#REF!,#REF!,TablaINV[[#This Row],[GRUPO]],#REF!,TablaINV[[#This Row],[COD]])</f>
        <v>#REF!</v>
      </c>
      <c r="R152" s="19">
        <f t="shared" si="20"/>
        <v>0</v>
      </c>
      <c r="S152" s="4" t="e">
        <f>+VLOOKUP(A152,inv!T:X,5,0)</f>
        <v>#N/A</v>
      </c>
      <c r="T152" s="4" t="str">
        <f>+VLOOKUP(B:B,'DT HUEVO'!$A:$D,4,0)</f>
        <v>SEGUNDA</v>
      </c>
      <c r="U152" s="4" t="str">
        <f>+VLOOKUP(TablaINV[[#This Row],[COD]],'DT HUEVO'!$A:$D,3,0)</f>
        <v>SEGUNDA</v>
      </c>
    </row>
    <row r="153" spans="1:21">
      <c r="A153" t="s">
        <v>654</v>
      </c>
      <c r="B153">
        <v>10504</v>
      </c>
      <c r="C153" t="s">
        <v>43</v>
      </c>
      <c r="D153">
        <f>+SUMIFS(inv!D:D,inv!A:A,B153,inv!T:T,A153)</f>
        <v>0</v>
      </c>
      <c r="E153">
        <f>+SUMIFS(inv!$D$1:$D$1164,inv!$A$1:$A$1164,$B153,inv!$T$1:$T$1164,$A153,inv!$U$1:$U$1164,'DIAS DE INVENTARIO TAT'!E$1)</f>
        <v>0</v>
      </c>
      <c r="F153">
        <f>+SUMIFS(inv!$D$1:$D$1164,inv!$A$1:$A$1164,$B153,inv!$T$1:$T$1164,$A153,inv!$U$1:$U$1164,'DIAS DE INVENTARIO TAT'!F$1)</f>
        <v>0</v>
      </c>
      <c r="G153">
        <f>+SUMIFS(inv!$D$1:$D$1164,inv!$A$1:$A$1164,$B153,inv!$T$1:$T$1164,$A153,inv!$U$1:$U$1164,'DIAS DE INVENTARIO TAT'!G$1)</f>
        <v>0</v>
      </c>
      <c r="H153">
        <f>+SUMIFS(inv!$D$1:$D$1164,inv!$A$1:$A$1164,$B153,inv!$T$1:$T$1164,$A153,inv!$U$1:$U$1164,'DIAS DE INVENTARIO TAT'!H$1)</f>
        <v>0</v>
      </c>
      <c r="I153">
        <f>+SUMIFS(inv!$D$1:$D$1164,inv!$A$1:$A$1164,$B153,inv!$T$1:$T$1164,$A153,inv!$U$1:$U$1164,'DIAS DE INVENTARIO TAT'!I$1)</f>
        <v>0</v>
      </c>
      <c r="J153">
        <f>+SUMIFS(inv!$D$1:$D$1164,inv!$A$1:$A$1164,$B153,inv!$T$1:$T$1164,$A153,inv!$U$1:$U$1164,'DIAS DE INVENTARIO TAT'!J$1)</f>
        <v>0</v>
      </c>
      <c r="K153">
        <f>+SUMIFS(inv!$D$1:$D$1164,inv!$A$1:$A$1164,$B153,inv!$T$1:$T$1164,$A153,inv!$U$1:$U$1164,'DIAS DE INVENTARIO TAT'!K$1)</f>
        <v>0</v>
      </c>
      <c r="L153" s="6">
        <f>+SUMIFS(VENTAS!H:H,VENTAS!B:B,B153,VENTAS!G:G,A153)</f>
        <v>0</v>
      </c>
      <c r="M153" s="4">
        <f t="shared" si="22"/>
        <v>0</v>
      </c>
      <c r="N153" s="4">
        <f t="shared" si="17"/>
        <v>0</v>
      </c>
      <c r="O153" s="4">
        <f t="shared" si="18"/>
        <v>0</v>
      </c>
      <c r="P153" s="4">
        <f t="shared" si="19"/>
        <v>0</v>
      </c>
      <c r="Q153" s="6" t="e">
        <f>+SUMIFS(#REF!,#REF!,TablaINV[[#This Row],[GRUPO]],#REF!,TablaINV[[#This Row],[COD]])</f>
        <v>#REF!</v>
      </c>
      <c r="R153" s="19">
        <f t="shared" si="20"/>
        <v>0</v>
      </c>
      <c r="S153" s="4" t="e">
        <f>+VLOOKUP(A153,inv!T:X,5,0)</f>
        <v>#N/A</v>
      </c>
      <c r="T153" s="4" t="e">
        <f>+VLOOKUP(B:B,'DT HUEVO'!$A:$D,4,0)</f>
        <v>#N/A</v>
      </c>
      <c r="U153" s="4" t="e">
        <f>+VLOOKUP(TablaINV[[#This Row],[COD]],'DT HUEVO'!$A:$D,3,0)</f>
        <v>#N/A</v>
      </c>
    </row>
    <row r="154" spans="1:21">
      <c r="A154" t="s">
        <v>654</v>
      </c>
      <c r="B154">
        <v>10103</v>
      </c>
      <c r="C154" t="s">
        <v>60</v>
      </c>
      <c r="D154">
        <f>+SUMIFS(inv!D:D,inv!A:A,B154,inv!T:T,A154)</f>
        <v>0</v>
      </c>
      <c r="E154">
        <f>+SUMIFS(inv!$D$1:$D$1164,inv!$A$1:$A$1164,$B154,inv!$T$1:$T$1164,$A154,inv!$U$1:$U$1164,'DIAS DE INVENTARIO TAT'!E$1)</f>
        <v>0</v>
      </c>
      <c r="F154">
        <f>+SUMIFS(inv!$D$1:$D$1164,inv!$A$1:$A$1164,$B154,inv!$T$1:$T$1164,$A154,inv!$U$1:$U$1164,'DIAS DE INVENTARIO TAT'!F$1)</f>
        <v>0</v>
      </c>
      <c r="G154">
        <f>+SUMIFS(inv!$D$1:$D$1164,inv!$A$1:$A$1164,$B154,inv!$T$1:$T$1164,$A154,inv!$U$1:$U$1164,'DIAS DE INVENTARIO TAT'!G$1)</f>
        <v>0</v>
      </c>
      <c r="H154">
        <f>+SUMIFS(inv!$D$1:$D$1164,inv!$A$1:$A$1164,$B154,inv!$T$1:$T$1164,$A154,inv!$U$1:$U$1164,'DIAS DE INVENTARIO TAT'!H$1)</f>
        <v>0</v>
      </c>
      <c r="I154">
        <f>+SUMIFS(inv!$D$1:$D$1164,inv!$A$1:$A$1164,$B154,inv!$T$1:$T$1164,$A154,inv!$U$1:$U$1164,'DIAS DE INVENTARIO TAT'!I$1)</f>
        <v>0</v>
      </c>
      <c r="J154">
        <f>+SUMIFS(inv!$D$1:$D$1164,inv!$A$1:$A$1164,$B154,inv!$T$1:$T$1164,$A154,inv!$U$1:$U$1164,'DIAS DE INVENTARIO TAT'!J$1)</f>
        <v>0</v>
      </c>
      <c r="K154">
        <f>+SUMIFS(inv!$D$1:$D$1164,inv!$A$1:$A$1164,$B154,inv!$T$1:$T$1164,$A154,inv!$U$1:$U$1164,'DIAS DE INVENTARIO TAT'!K$1)</f>
        <v>0</v>
      </c>
      <c r="L154" s="6">
        <f>+SUMIFS(VENTAS!H:H,VENTAS!B:B,B154,VENTAS!G:G,A154)</f>
        <v>0</v>
      </c>
      <c r="M154" s="4">
        <f t="shared" si="22"/>
        <v>0</v>
      </c>
      <c r="N154" s="4">
        <f t="shared" si="17"/>
        <v>0</v>
      </c>
      <c r="O154" s="4">
        <f t="shared" si="18"/>
        <v>0</v>
      </c>
      <c r="P154" s="4">
        <f t="shared" si="19"/>
        <v>0</v>
      </c>
      <c r="Q154" s="6" t="e">
        <f>+SUMIFS(#REF!,#REF!,TablaINV[[#This Row],[GRUPO]],#REF!,TablaINV[[#This Row],[COD]])</f>
        <v>#REF!</v>
      </c>
      <c r="R154" s="19">
        <f t="shared" si="20"/>
        <v>0</v>
      </c>
      <c r="S154" s="4" t="e">
        <f>+VLOOKUP(A154,inv!T:X,5,0)</f>
        <v>#N/A</v>
      </c>
      <c r="T154" s="4" t="str">
        <f>+VLOOKUP(B:B,'DT HUEVO'!$A:$D,4,0)</f>
        <v>EMPACADOS</v>
      </c>
      <c r="U154" s="4" t="str">
        <f>+VLOOKUP(TablaINV[[#This Row],[COD]],'DT HUEVO'!$A:$D,3,0)</f>
        <v>YUMBO</v>
      </c>
    </row>
    <row r="155" spans="1:21">
      <c r="A155" t="s">
        <v>654</v>
      </c>
      <c r="B155">
        <v>10303</v>
      </c>
      <c r="C155" t="s">
        <v>32</v>
      </c>
      <c r="D155">
        <f>+SUMIFS(inv!D:D,inv!A:A,B155,inv!T:T,A155)</f>
        <v>0</v>
      </c>
      <c r="E155">
        <f>+SUMIFS(inv!$D$1:$D$1164,inv!$A$1:$A$1164,$B155,inv!$T$1:$T$1164,$A155,inv!$U$1:$U$1164,'DIAS DE INVENTARIO TAT'!E$1)</f>
        <v>0</v>
      </c>
      <c r="F155">
        <f>+SUMIFS(inv!$D$1:$D$1164,inv!$A$1:$A$1164,$B155,inv!$T$1:$T$1164,$A155,inv!$U$1:$U$1164,'DIAS DE INVENTARIO TAT'!F$1)</f>
        <v>0</v>
      </c>
      <c r="G155">
        <f>+SUMIFS(inv!$D$1:$D$1164,inv!$A$1:$A$1164,$B155,inv!$T$1:$T$1164,$A155,inv!$U$1:$U$1164,'DIAS DE INVENTARIO TAT'!G$1)</f>
        <v>0</v>
      </c>
      <c r="H155">
        <f>+SUMIFS(inv!$D$1:$D$1164,inv!$A$1:$A$1164,$B155,inv!$T$1:$T$1164,$A155,inv!$U$1:$U$1164,'DIAS DE INVENTARIO TAT'!H$1)</f>
        <v>0</v>
      </c>
      <c r="I155">
        <f>+SUMIFS(inv!$D$1:$D$1164,inv!$A$1:$A$1164,$B155,inv!$T$1:$T$1164,$A155,inv!$U$1:$U$1164,'DIAS DE INVENTARIO TAT'!I$1)</f>
        <v>0</v>
      </c>
      <c r="J155">
        <f>+SUMIFS(inv!$D$1:$D$1164,inv!$A$1:$A$1164,$B155,inv!$T$1:$T$1164,$A155,inv!$U$1:$U$1164,'DIAS DE INVENTARIO TAT'!J$1)</f>
        <v>0</v>
      </c>
      <c r="K155">
        <f>+SUMIFS(inv!$D$1:$D$1164,inv!$A$1:$A$1164,$B155,inv!$T$1:$T$1164,$A155,inv!$U$1:$U$1164,'DIAS DE INVENTARIO TAT'!K$1)</f>
        <v>0</v>
      </c>
      <c r="L155" s="6">
        <f>+SUMIFS(VENTAS!H:H,VENTAS!B:B,B155,VENTAS!G:G,A155)</f>
        <v>0</v>
      </c>
      <c r="M155" s="4">
        <f t="shared" si="22"/>
        <v>0</v>
      </c>
      <c r="N155" s="4">
        <f t="shared" si="17"/>
        <v>0</v>
      </c>
      <c r="O155" s="4">
        <f t="shared" si="18"/>
        <v>0</v>
      </c>
      <c r="P155" s="4">
        <f t="shared" si="19"/>
        <v>0</v>
      </c>
      <c r="Q155" s="6" t="e">
        <f>+SUMIFS(#REF!,#REF!,TablaINV[[#This Row],[GRUPO]],#REF!,TablaINV[[#This Row],[COD]])</f>
        <v>#REF!</v>
      </c>
      <c r="R155" s="19">
        <f t="shared" si="20"/>
        <v>0</v>
      </c>
      <c r="S155" s="4" t="e">
        <f>+VLOOKUP(A155,inv!T:X,5,0)</f>
        <v>#N/A</v>
      </c>
      <c r="T155" s="4" t="str">
        <f>+VLOOKUP(B:B,'DT HUEVO'!$A:$D,4,0)</f>
        <v>EMPACADOS</v>
      </c>
      <c r="U155" s="4" t="str">
        <f>+VLOOKUP(TablaINV[[#This Row],[COD]],'DT HUEVO'!$A:$D,3,0)</f>
        <v>AA</v>
      </c>
    </row>
    <row r="156" spans="1:21">
      <c r="A156" t="s">
        <v>654</v>
      </c>
      <c r="B156">
        <v>10406</v>
      </c>
      <c r="C156" t="s">
        <v>72</v>
      </c>
      <c r="D156">
        <f>+SUMIFS(inv!D:D,inv!A:A,B156,inv!T:T,A156)</f>
        <v>0</v>
      </c>
      <c r="E156">
        <f>+SUMIFS(inv!$D$1:$D$1164,inv!$A$1:$A$1164,$B156,inv!$T$1:$T$1164,$A156,inv!$U$1:$U$1164,'DIAS DE INVENTARIO TAT'!E$1)</f>
        <v>0</v>
      </c>
      <c r="F156">
        <f>+SUMIFS(inv!$D$1:$D$1164,inv!$A$1:$A$1164,$B156,inv!$T$1:$T$1164,$A156,inv!$U$1:$U$1164,'DIAS DE INVENTARIO TAT'!F$1)</f>
        <v>0</v>
      </c>
      <c r="G156">
        <f>+SUMIFS(inv!$D$1:$D$1164,inv!$A$1:$A$1164,$B156,inv!$T$1:$T$1164,$A156,inv!$U$1:$U$1164,'DIAS DE INVENTARIO TAT'!G$1)</f>
        <v>0</v>
      </c>
      <c r="H156">
        <f>+SUMIFS(inv!$D$1:$D$1164,inv!$A$1:$A$1164,$B156,inv!$T$1:$T$1164,$A156,inv!$U$1:$U$1164,'DIAS DE INVENTARIO TAT'!H$1)</f>
        <v>0</v>
      </c>
      <c r="I156">
        <f>+SUMIFS(inv!$D$1:$D$1164,inv!$A$1:$A$1164,$B156,inv!$T$1:$T$1164,$A156,inv!$U$1:$U$1164,'DIAS DE INVENTARIO TAT'!I$1)</f>
        <v>0</v>
      </c>
      <c r="J156">
        <f>+SUMIFS(inv!$D$1:$D$1164,inv!$A$1:$A$1164,$B156,inv!$T$1:$T$1164,$A156,inv!$U$1:$U$1164,'DIAS DE INVENTARIO TAT'!J$1)</f>
        <v>0</v>
      </c>
      <c r="K156">
        <f>+SUMIFS(inv!$D$1:$D$1164,inv!$A$1:$A$1164,$B156,inv!$T$1:$T$1164,$A156,inv!$U$1:$U$1164,'DIAS DE INVENTARIO TAT'!K$1)</f>
        <v>0</v>
      </c>
      <c r="L156" s="6">
        <f>+SUMIFS(VENTAS!H:H,VENTAS!B:B,B156,VENTAS!G:G,A156)</f>
        <v>0</v>
      </c>
      <c r="M156" s="4">
        <f t="shared" si="22"/>
        <v>0</v>
      </c>
      <c r="N156" s="4">
        <f t="shared" si="17"/>
        <v>0</v>
      </c>
      <c r="O156" s="4">
        <f t="shared" si="18"/>
        <v>0</v>
      </c>
      <c r="P156" s="4">
        <f t="shared" si="19"/>
        <v>0</v>
      </c>
      <c r="Q156" s="6" t="e">
        <f>+SUMIFS(#REF!,#REF!,TablaINV[[#This Row],[GRUPO]],#REF!,TablaINV[[#This Row],[COD]])</f>
        <v>#REF!</v>
      </c>
      <c r="R156" s="19">
        <f t="shared" si="20"/>
        <v>0</v>
      </c>
      <c r="S156" s="4" t="e">
        <f>+VLOOKUP(A156,inv!T:X,5,0)</f>
        <v>#N/A</v>
      </c>
      <c r="T156" s="4" t="str">
        <f>+VLOOKUP(B:B,'DT HUEVO'!$A:$D,4,0)</f>
        <v>VERDE</v>
      </c>
      <c r="U156" s="4" t="str">
        <f>+VLOOKUP(TablaINV[[#This Row],[COD]],'DT HUEVO'!$A:$D,3,0)</f>
        <v>A</v>
      </c>
    </row>
    <row r="157" spans="1:21">
      <c r="A157" t="s">
        <v>654</v>
      </c>
      <c r="B157">
        <v>10480</v>
      </c>
      <c r="C157" t="s">
        <v>545</v>
      </c>
      <c r="D157">
        <f>+SUMIFS(inv!D:D,inv!A:A,B157,inv!T:T,A157)</f>
        <v>0</v>
      </c>
      <c r="E157">
        <f>+SUMIFS(inv!$D$1:$D$1164,inv!$A$1:$A$1164,$B157,inv!$T$1:$T$1164,$A157,inv!$U$1:$U$1164,'DIAS DE INVENTARIO TAT'!E$1)</f>
        <v>0</v>
      </c>
      <c r="F157">
        <f>+SUMIFS(inv!$D$1:$D$1164,inv!$A$1:$A$1164,$B157,inv!$T$1:$T$1164,$A157,inv!$U$1:$U$1164,'DIAS DE INVENTARIO TAT'!F$1)</f>
        <v>0</v>
      </c>
      <c r="G157">
        <f>+SUMIFS(inv!$D$1:$D$1164,inv!$A$1:$A$1164,$B157,inv!$T$1:$T$1164,$A157,inv!$U$1:$U$1164,'DIAS DE INVENTARIO TAT'!G$1)</f>
        <v>0</v>
      </c>
      <c r="H157">
        <f>+SUMIFS(inv!$D$1:$D$1164,inv!$A$1:$A$1164,$B157,inv!$T$1:$T$1164,$A157,inv!$U$1:$U$1164,'DIAS DE INVENTARIO TAT'!H$1)</f>
        <v>0</v>
      </c>
      <c r="I157">
        <f>+SUMIFS(inv!$D$1:$D$1164,inv!$A$1:$A$1164,$B157,inv!$T$1:$T$1164,$A157,inv!$U$1:$U$1164,'DIAS DE INVENTARIO TAT'!I$1)</f>
        <v>0</v>
      </c>
      <c r="J157">
        <f>+SUMIFS(inv!$D$1:$D$1164,inv!$A$1:$A$1164,$B157,inv!$T$1:$T$1164,$A157,inv!$U$1:$U$1164,'DIAS DE INVENTARIO TAT'!J$1)</f>
        <v>0</v>
      </c>
      <c r="K157">
        <f>+SUMIFS(inv!$D$1:$D$1164,inv!$A$1:$A$1164,$B157,inv!$T$1:$T$1164,$A157,inv!$U$1:$U$1164,'DIAS DE INVENTARIO TAT'!K$1)</f>
        <v>0</v>
      </c>
      <c r="L157" s="6">
        <f>+SUMIFS(VENTAS!H:H,VENTAS!B:B,B157,VENTAS!G:G,A157)</f>
        <v>0</v>
      </c>
      <c r="M157" s="4">
        <f t="shared" si="22"/>
        <v>0</v>
      </c>
      <c r="N157" s="4">
        <f t="shared" si="17"/>
        <v>0</v>
      </c>
      <c r="O157" s="4">
        <f t="shared" si="18"/>
        <v>0</v>
      </c>
      <c r="P157" s="4">
        <f t="shared" si="19"/>
        <v>0</v>
      </c>
      <c r="Q157" s="6" t="e">
        <f>+SUMIFS(#REF!,#REF!,TablaINV[[#This Row],[GRUPO]],#REF!,TablaINV[[#This Row],[COD]])</f>
        <v>#REF!</v>
      </c>
      <c r="R157" s="19">
        <f t="shared" si="20"/>
        <v>0</v>
      </c>
      <c r="S157" s="4" t="e">
        <f>+VLOOKUP(A157,inv!T:X,5,0)</f>
        <v>#N/A</v>
      </c>
      <c r="T157" s="4" t="str">
        <f>+VLOOKUP(B:B,'DT HUEVO'!$A:$D,4,0)</f>
        <v>EMPACADOS</v>
      </c>
      <c r="U157" s="4" t="str">
        <f>+VLOOKUP(TablaINV[[#This Row],[COD]],'DT HUEVO'!$A:$D,3,0)</f>
        <v>A</v>
      </c>
    </row>
    <row r="158" spans="1:21">
      <c r="A158" t="s">
        <v>654</v>
      </c>
      <c r="B158">
        <v>12359</v>
      </c>
      <c r="C158" t="s">
        <v>63</v>
      </c>
      <c r="D158">
        <f>+SUMIFS(inv!D:D,inv!A:A,B158,inv!T:T,A158)</f>
        <v>0</v>
      </c>
      <c r="E158">
        <f>+SUMIFS(inv!$D$1:$D$1164,inv!$A$1:$A$1164,$B158,inv!$T$1:$T$1164,$A158,inv!$U$1:$U$1164,'DIAS DE INVENTARIO TAT'!E$1)</f>
        <v>0</v>
      </c>
      <c r="F158">
        <f>+SUMIFS(inv!$D$1:$D$1164,inv!$A$1:$A$1164,$B158,inv!$T$1:$T$1164,$A158,inv!$U$1:$U$1164,'DIAS DE INVENTARIO TAT'!F$1)</f>
        <v>0</v>
      </c>
      <c r="G158">
        <f>+SUMIFS(inv!$D$1:$D$1164,inv!$A$1:$A$1164,$B158,inv!$T$1:$T$1164,$A158,inv!$U$1:$U$1164,'DIAS DE INVENTARIO TAT'!G$1)</f>
        <v>0</v>
      </c>
      <c r="H158">
        <f>+SUMIFS(inv!$D$1:$D$1164,inv!$A$1:$A$1164,$B158,inv!$T$1:$T$1164,$A158,inv!$U$1:$U$1164,'DIAS DE INVENTARIO TAT'!H$1)</f>
        <v>0</v>
      </c>
      <c r="I158">
        <f>+SUMIFS(inv!$D$1:$D$1164,inv!$A$1:$A$1164,$B158,inv!$T$1:$T$1164,$A158,inv!$U$1:$U$1164,'DIAS DE INVENTARIO TAT'!I$1)</f>
        <v>0</v>
      </c>
      <c r="J158">
        <f>+SUMIFS(inv!$D$1:$D$1164,inv!$A$1:$A$1164,$B158,inv!$T$1:$T$1164,$A158,inv!$U$1:$U$1164,'DIAS DE INVENTARIO TAT'!J$1)</f>
        <v>0</v>
      </c>
      <c r="K158">
        <f>+SUMIFS(inv!$D$1:$D$1164,inv!$A$1:$A$1164,$B158,inv!$T$1:$T$1164,$A158,inv!$U$1:$U$1164,'DIAS DE INVENTARIO TAT'!K$1)</f>
        <v>0</v>
      </c>
      <c r="L158" s="6">
        <f>+SUMIFS(VENTAS!H:H,VENTAS!B:B,B158,VENTAS!G:G,A158)</f>
        <v>0</v>
      </c>
      <c r="M158" s="4">
        <f t="shared" si="22"/>
        <v>0</v>
      </c>
      <c r="N158" s="4">
        <f t="shared" si="17"/>
        <v>0</v>
      </c>
      <c r="O158" s="4">
        <f t="shared" si="18"/>
        <v>0</v>
      </c>
      <c r="P158" s="4">
        <f t="shared" si="19"/>
        <v>0</v>
      </c>
      <c r="Q158" s="6" t="e">
        <f>+SUMIFS(#REF!,#REF!,TablaINV[[#This Row],[GRUPO]],#REF!,TablaINV[[#This Row],[COD]])</f>
        <v>#REF!</v>
      </c>
      <c r="R158" s="19">
        <f t="shared" si="20"/>
        <v>0</v>
      </c>
      <c r="S158" s="4" t="e">
        <f>+VLOOKUP(A158,inv!T:X,5,0)</f>
        <v>#N/A</v>
      </c>
      <c r="T158" s="4" t="e">
        <f>+VLOOKUP(B:B,'DT HUEVO'!$A:$D,4,0)</f>
        <v>#N/A</v>
      </c>
      <c r="U158" s="4" t="e">
        <f>+VLOOKUP(TablaINV[[#This Row],[COD]],'DT HUEVO'!$A:$D,3,0)</f>
        <v>#N/A</v>
      </c>
    </row>
    <row r="159" spans="1:21">
      <c r="A159" t="s">
        <v>654</v>
      </c>
      <c r="B159">
        <v>12380</v>
      </c>
      <c r="C159" t="s">
        <v>65</v>
      </c>
      <c r="D159">
        <f>+SUMIFS(inv!D:D,inv!A:A,B159,inv!T:T,A159)</f>
        <v>0</v>
      </c>
      <c r="E159">
        <f>+SUMIFS(inv!$D$1:$D$1164,inv!$A$1:$A$1164,$B159,inv!$T$1:$T$1164,$A159,inv!$U$1:$U$1164,'DIAS DE INVENTARIO TAT'!E$1)</f>
        <v>0</v>
      </c>
      <c r="F159">
        <f>+SUMIFS(inv!$D$1:$D$1164,inv!$A$1:$A$1164,$B159,inv!$T$1:$T$1164,$A159,inv!$U$1:$U$1164,'DIAS DE INVENTARIO TAT'!F$1)</f>
        <v>0</v>
      </c>
      <c r="G159">
        <f>+SUMIFS(inv!$D$1:$D$1164,inv!$A$1:$A$1164,$B159,inv!$T$1:$T$1164,$A159,inv!$U$1:$U$1164,'DIAS DE INVENTARIO TAT'!G$1)</f>
        <v>0</v>
      </c>
      <c r="H159">
        <f>+SUMIFS(inv!$D$1:$D$1164,inv!$A$1:$A$1164,$B159,inv!$T$1:$T$1164,$A159,inv!$U$1:$U$1164,'DIAS DE INVENTARIO TAT'!H$1)</f>
        <v>0</v>
      </c>
      <c r="I159">
        <f>+SUMIFS(inv!$D$1:$D$1164,inv!$A$1:$A$1164,$B159,inv!$T$1:$T$1164,$A159,inv!$U$1:$U$1164,'DIAS DE INVENTARIO TAT'!I$1)</f>
        <v>0</v>
      </c>
      <c r="J159">
        <f>+SUMIFS(inv!$D$1:$D$1164,inv!$A$1:$A$1164,$B159,inv!$T$1:$T$1164,$A159,inv!$U$1:$U$1164,'DIAS DE INVENTARIO TAT'!J$1)</f>
        <v>0</v>
      </c>
      <c r="K159">
        <f>+SUMIFS(inv!$D$1:$D$1164,inv!$A$1:$A$1164,$B159,inv!$T$1:$T$1164,$A159,inv!$U$1:$U$1164,'DIAS DE INVENTARIO TAT'!K$1)</f>
        <v>0</v>
      </c>
      <c r="L159" s="6">
        <f>+SUMIFS(VENTAS!H:H,VENTAS!B:B,B159,VENTAS!G:G,A159)</f>
        <v>0</v>
      </c>
      <c r="M159" s="4">
        <f t="shared" si="22"/>
        <v>0</v>
      </c>
      <c r="N159" s="4">
        <f t="shared" si="17"/>
        <v>0</v>
      </c>
      <c r="O159" s="4">
        <f t="shared" si="18"/>
        <v>0</v>
      </c>
      <c r="P159" s="4">
        <f t="shared" si="19"/>
        <v>0</v>
      </c>
      <c r="Q159" s="6" t="e">
        <f>+SUMIFS(#REF!,#REF!,TablaINV[[#This Row],[GRUPO]],#REF!,TablaINV[[#This Row],[COD]])</f>
        <v>#REF!</v>
      </c>
      <c r="R159" s="19">
        <f t="shared" si="20"/>
        <v>0</v>
      </c>
      <c r="S159" s="4" t="e">
        <f>+VLOOKUP(A159,inv!T:X,5,0)</f>
        <v>#N/A</v>
      </c>
      <c r="T159" s="4" t="e">
        <f>+VLOOKUP(B:B,'DT HUEVO'!$A:$D,4,0)</f>
        <v>#N/A</v>
      </c>
      <c r="U159" s="4" t="e">
        <f>+VLOOKUP(TablaINV[[#This Row],[COD]],'DT HUEVO'!$A:$D,3,0)</f>
        <v>#N/A</v>
      </c>
    </row>
    <row r="160" spans="1:21">
      <c r="A160" t="s">
        <v>654</v>
      </c>
      <c r="B160">
        <v>12459</v>
      </c>
      <c r="C160" t="s">
        <v>66</v>
      </c>
      <c r="D160">
        <f>+SUMIFS(inv!D:D,inv!A:A,B160,inv!T:T,A160)</f>
        <v>0</v>
      </c>
      <c r="E160">
        <f>+SUMIFS(inv!$D$1:$D$1164,inv!$A$1:$A$1164,$B160,inv!$T$1:$T$1164,$A160,inv!$U$1:$U$1164,'DIAS DE INVENTARIO TAT'!E$1)</f>
        <v>0</v>
      </c>
      <c r="F160">
        <f>+SUMIFS(inv!$D$1:$D$1164,inv!$A$1:$A$1164,$B160,inv!$T$1:$T$1164,$A160,inv!$U$1:$U$1164,'DIAS DE INVENTARIO TAT'!F$1)</f>
        <v>0</v>
      </c>
      <c r="G160">
        <f>+SUMIFS(inv!$D$1:$D$1164,inv!$A$1:$A$1164,$B160,inv!$T$1:$T$1164,$A160,inv!$U$1:$U$1164,'DIAS DE INVENTARIO TAT'!G$1)</f>
        <v>0</v>
      </c>
      <c r="H160">
        <f>+SUMIFS(inv!$D$1:$D$1164,inv!$A$1:$A$1164,$B160,inv!$T$1:$T$1164,$A160,inv!$U$1:$U$1164,'DIAS DE INVENTARIO TAT'!H$1)</f>
        <v>0</v>
      </c>
      <c r="I160">
        <f>+SUMIFS(inv!$D$1:$D$1164,inv!$A$1:$A$1164,$B160,inv!$T$1:$T$1164,$A160,inv!$U$1:$U$1164,'DIAS DE INVENTARIO TAT'!I$1)</f>
        <v>0</v>
      </c>
      <c r="J160">
        <f>+SUMIFS(inv!$D$1:$D$1164,inv!$A$1:$A$1164,$B160,inv!$T$1:$T$1164,$A160,inv!$U$1:$U$1164,'DIAS DE INVENTARIO TAT'!J$1)</f>
        <v>0</v>
      </c>
      <c r="K160">
        <f>+SUMIFS(inv!$D$1:$D$1164,inv!$A$1:$A$1164,$B160,inv!$T$1:$T$1164,$A160,inv!$U$1:$U$1164,'DIAS DE INVENTARIO TAT'!K$1)</f>
        <v>0</v>
      </c>
      <c r="L160" s="6">
        <f>+SUMIFS(VENTAS!H:H,VENTAS!B:B,B160,VENTAS!G:G,A160)</f>
        <v>0</v>
      </c>
      <c r="M160" s="4">
        <f t="shared" si="22"/>
        <v>0</v>
      </c>
      <c r="N160" s="4">
        <f t="shared" si="17"/>
        <v>0</v>
      </c>
      <c r="O160" s="4">
        <f t="shared" si="18"/>
        <v>0</v>
      </c>
      <c r="P160" s="4">
        <f t="shared" si="19"/>
        <v>0</v>
      </c>
      <c r="Q160" s="6" t="e">
        <f>+SUMIFS(#REF!,#REF!,TablaINV[[#This Row],[GRUPO]],#REF!,TablaINV[[#This Row],[COD]])</f>
        <v>#REF!</v>
      </c>
      <c r="R160" s="19">
        <f t="shared" si="20"/>
        <v>0</v>
      </c>
      <c r="S160" s="4" t="e">
        <f>+VLOOKUP(A160,inv!T:X,5,0)</f>
        <v>#N/A</v>
      </c>
      <c r="T160" s="4" t="e">
        <f>+VLOOKUP(B:B,'DT HUEVO'!$A:$D,4,0)</f>
        <v>#N/A</v>
      </c>
      <c r="U160" s="4" t="e">
        <f>+VLOOKUP(TablaINV[[#This Row],[COD]],'DT HUEVO'!$A:$D,3,0)</f>
        <v>#N/A</v>
      </c>
    </row>
    <row r="161" spans="1:21">
      <c r="A161" t="s">
        <v>654</v>
      </c>
      <c r="B161">
        <v>13480</v>
      </c>
      <c r="C161" t="s">
        <v>469</v>
      </c>
      <c r="D161">
        <f>+SUMIFS(inv!D:D,inv!A:A,B161,inv!T:T,A161)</f>
        <v>0</v>
      </c>
      <c r="E161">
        <f>+SUMIFS(inv!$D$1:$D$1164,inv!$A$1:$A$1164,$B161,inv!$T$1:$T$1164,$A161,inv!$U$1:$U$1164,'DIAS DE INVENTARIO TAT'!E$1)</f>
        <v>0</v>
      </c>
      <c r="F161">
        <f>+SUMIFS(inv!$D$1:$D$1164,inv!$A$1:$A$1164,$B161,inv!$T$1:$T$1164,$A161,inv!$U$1:$U$1164,'DIAS DE INVENTARIO TAT'!F$1)</f>
        <v>0</v>
      </c>
      <c r="G161">
        <f>+SUMIFS(inv!$D$1:$D$1164,inv!$A$1:$A$1164,$B161,inv!$T$1:$T$1164,$A161,inv!$U$1:$U$1164,'DIAS DE INVENTARIO TAT'!G$1)</f>
        <v>0</v>
      </c>
      <c r="H161">
        <f>+SUMIFS(inv!$D$1:$D$1164,inv!$A$1:$A$1164,$B161,inv!$T$1:$T$1164,$A161,inv!$U$1:$U$1164,'DIAS DE INVENTARIO TAT'!H$1)</f>
        <v>0</v>
      </c>
      <c r="I161">
        <f>+SUMIFS(inv!$D$1:$D$1164,inv!$A$1:$A$1164,$B161,inv!$T$1:$T$1164,$A161,inv!$U$1:$U$1164,'DIAS DE INVENTARIO TAT'!I$1)</f>
        <v>0</v>
      </c>
      <c r="J161">
        <f>+SUMIFS(inv!$D$1:$D$1164,inv!$A$1:$A$1164,$B161,inv!$T$1:$T$1164,$A161,inv!$U$1:$U$1164,'DIAS DE INVENTARIO TAT'!J$1)</f>
        <v>0</v>
      </c>
      <c r="K161">
        <f>+SUMIFS(inv!$D$1:$D$1164,inv!$A$1:$A$1164,$B161,inv!$T$1:$T$1164,$A161,inv!$U$1:$U$1164,'DIAS DE INVENTARIO TAT'!K$1)</f>
        <v>0</v>
      </c>
      <c r="L161" s="6">
        <f>+SUMIFS(VENTAS!H:H,VENTAS!B:B,B161,VENTAS!G:G,A161)</f>
        <v>0</v>
      </c>
      <c r="M161" s="4">
        <f t="shared" si="22"/>
        <v>0</v>
      </c>
      <c r="N161" s="4">
        <f t="shared" si="17"/>
        <v>0</v>
      </c>
      <c r="O161" s="4">
        <f t="shared" si="18"/>
        <v>0</v>
      </c>
      <c r="P161" s="4">
        <f t="shared" si="19"/>
        <v>0</v>
      </c>
      <c r="Q161" s="6" t="e">
        <f>+SUMIFS(#REF!,#REF!,TablaINV[[#This Row],[GRUPO]],#REF!,TablaINV[[#This Row],[COD]])</f>
        <v>#REF!</v>
      </c>
      <c r="R161" s="19">
        <f t="shared" si="20"/>
        <v>0</v>
      </c>
      <c r="S161" s="4" t="e">
        <f>+VLOOKUP(A161,inv!T:X,5,0)</f>
        <v>#N/A</v>
      </c>
      <c r="T161" s="4" t="str">
        <f>+VLOOKUP(B:B,'DT HUEVO'!$A:$D,4,0)</f>
        <v>EMPACADOS</v>
      </c>
      <c r="U161" s="4" t="str">
        <f>+VLOOKUP(TablaINV[[#This Row],[COD]],'DT HUEVO'!$A:$D,3,0)</f>
        <v>A</v>
      </c>
    </row>
    <row r="162" spans="1:21">
      <c r="A162" t="s">
        <v>654</v>
      </c>
      <c r="B162">
        <v>10204</v>
      </c>
      <c r="C162" t="s">
        <v>53</v>
      </c>
      <c r="D162">
        <f>+SUMIFS(inv!D:D,inv!A:A,B162,inv!T:T,A162)</f>
        <v>0</v>
      </c>
      <c r="E162">
        <f>+SUMIFS(inv!$D$1:$D$1164,inv!$A$1:$A$1164,$B162,inv!$T$1:$T$1164,$A162,inv!$U$1:$U$1164,'DIAS DE INVENTARIO TAT'!E$1)</f>
        <v>0</v>
      </c>
      <c r="F162">
        <f>+SUMIFS(inv!$D$1:$D$1164,inv!$A$1:$A$1164,$B162,inv!$T$1:$T$1164,$A162,inv!$U$1:$U$1164,'DIAS DE INVENTARIO TAT'!F$1)</f>
        <v>0</v>
      </c>
      <c r="G162">
        <f>+SUMIFS(inv!$D$1:$D$1164,inv!$A$1:$A$1164,$B162,inv!$T$1:$T$1164,$A162,inv!$U$1:$U$1164,'DIAS DE INVENTARIO TAT'!G$1)</f>
        <v>0</v>
      </c>
      <c r="H162">
        <f>+SUMIFS(inv!$D$1:$D$1164,inv!$A$1:$A$1164,$B162,inv!$T$1:$T$1164,$A162,inv!$U$1:$U$1164,'DIAS DE INVENTARIO TAT'!H$1)</f>
        <v>0</v>
      </c>
      <c r="I162">
        <f>+SUMIFS(inv!$D$1:$D$1164,inv!$A$1:$A$1164,$B162,inv!$T$1:$T$1164,$A162,inv!$U$1:$U$1164,'DIAS DE INVENTARIO TAT'!I$1)</f>
        <v>0</v>
      </c>
      <c r="J162">
        <f>+SUMIFS(inv!$D$1:$D$1164,inv!$A$1:$A$1164,$B162,inv!$T$1:$T$1164,$A162,inv!$U$1:$U$1164,'DIAS DE INVENTARIO TAT'!J$1)</f>
        <v>0</v>
      </c>
      <c r="K162">
        <f>+SUMIFS(inv!$D$1:$D$1164,inv!$A$1:$A$1164,$B162,inv!$T$1:$T$1164,$A162,inv!$U$1:$U$1164,'DIAS DE INVENTARIO TAT'!K$1)</f>
        <v>0</v>
      </c>
      <c r="L162" s="6">
        <f>+SUMIFS(VENTAS!H:H,VENTAS!B:B,B162,VENTAS!G:G,A162)</f>
        <v>0</v>
      </c>
      <c r="M162" s="4">
        <f t="shared" si="22"/>
        <v>0</v>
      </c>
      <c r="N162" s="4">
        <f t="shared" si="17"/>
        <v>0</v>
      </c>
      <c r="O162" s="4">
        <f t="shared" si="18"/>
        <v>0</v>
      </c>
      <c r="P162" s="4">
        <f t="shared" si="19"/>
        <v>0</v>
      </c>
      <c r="Q162" s="6" t="e">
        <f>+SUMIFS(#REF!,#REF!,TablaINV[[#This Row],[GRUPO]],#REF!,TablaINV[[#This Row],[COD]])</f>
        <v>#REF!</v>
      </c>
      <c r="R162" s="19">
        <f t="shared" si="20"/>
        <v>0</v>
      </c>
      <c r="S162" s="4" t="e">
        <f>+VLOOKUP(A162,inv!T:X,5,0)</f>
        <v>#N/A</v>
      </c>
      <c r="T162" s="4" t="str">
        <f>+VLOOKUP(B:B,'DT HUEVO'!$A:$D,4,0)</f>
        <v>FS</v>
      </c>
      <c r="U162" s="4" t="str">
        <f>+VLOOKUP(TablaINV[[#This Row],[COD]],'DT HUEVO'!$A:$D,3,0)</f>
        <v>AAA</v>
      </c>
    </row>
    <row r="163" spans="1:21">
      <c r="A163" t="s">
        <v>654</v>
      </c>
      <c r="B163">
        <v>13303</v>
      </c>
      <c r="C163" t="s">
        <v>75</v>
      </c>
      <c r="D163">
        <f>+SUMIFS(inv!D:D,inv!A:A,B163,inv!T:T,A163)</f>
        <v>0</v>
      </c>
      <c r="E163">
        <f>+SUMIFS(inv!$D$1:$D$1164,inv!$A$1:$A$1164,$B163,inv!$T$1:$T$1164,$A163,inv!$U$1:$U$1164,'DIAS DE INVENTARIO TAT'!E$1)</f>
        <v>0</v>
      </c>
      <c r="F163">
        <f>+SUMIFS(inv!$D$1:$D$1164,inv!$A$1:$A$1164,$B163,inv!$T$1:$T$1164,$A163,inv!$U$1:$U$1164,'DIAS DE INVENTARIO TAT'!F$1)</f>
        <v>0</v>
      </c>
      <c r="G163">
        <f>+SUMIFS(inv!$D$1:$D$1164,inv!$A$1:$A$1164,$B163,inv!$T$1:$T$1164,$A163,inv!$U$1:$U$1164,'DIAS DE INVENTARIO TAT'!G$1)</f>
        <v>0</v>
      </c>
      <c r="H163">
        <f>+SUMIFS(inv!$D$1:$D$1164,inv!$A$1:$A$1164,$B163,inv!$T$1:$T$1164,$A163,inv!$U$1:$U$1164,'DIAS DE INVENTARIO TAT'!H$1)</f>
        <v>0</v>
      </c>
      <c r="I163">
        <f>+SUMIFS(inv!$D$1:$D$1164,inv!$A$1:$A$1164,$B163,inv!$T$1:$T$1164,$A163,inv!$U$1:$U$1164,'DIAS DE INVENTARIO TAT'!I$1)</f>
        <v>0</v>
      </c>
      <c r="J163">
        <f>+SUMIFS(inv!$D$1:$D$1164,inv!$A$1:$A$1164,$B163,inv!$T$1:$T$1164,$A163,inv!$U$1:$U$1164,'DIAS DE INVENTARIO TAT'!J$1)</f>
        <v>0</v>
      </c>
      <c r="K163">
        <f>+SUMIFS(inv!$D$1:$D$1164,inv!$A$1:$A$1164,$B163,inv!$T$1:$T$1164,$A163,inv!$U$1:$U$1164,'DIAS DE INVENTARIO TAT'!K$1)</f>
        <v>0</v>
      </c>
      <c r="L163" s="6">
        <f>+SUMIFS(VENTAS!H:H,VENTAS!B:B,B163,VENTAS!G:G,A163)</f>
        <v>0</v>
      </c>
      <c r="M163" s="4">
        <f t="shared" si="22"/>
        <v>0</v>
      </c>
      <c r="N163" s="4">
        <f t="shared" si="17"/>
        <v>0</v>
      </c>
      <c r="O163" s="4">
        <f t="shared" si="18"/>
        <v>0</v>
      </c>
      <c r="P163" s="4">
        <f t="shared" si="19"/>
        <v>0</v>
      </c>
      <c r="Q163" s="6" t="e">
        <f>+SUMIFS(#REF!,#REF!,TablaINV[[#This Row],[GRUPO]],#REF!,TablaINV[[#This Row],[COD]])</f>
        <v>#REF!</v>
      </c>
      <c r="R163" s="19">
        <f t="shared" si="20"/>
        <v>0</v>
      </c>
      <c r="S163" s="4" t="e">
        <f>+VLOOKUP(A163,inv!T:X,5,0)</f>
        <v>#N/A</v>
      </c>
      <c r="T163" s="4" t="str">
        <f>+VLOOKUP(B:B,'DT HUEVO'!$A:$D,4,0)</f>
        <v>EMPACADOS</v>
      </c>
      <c r="U163" s="4" t="str">
        <f>+VLOOKUP(TablaINV[[#This Row],[COD]],'DT HUEVO'!$A:$D,3,0)</f>
        <v>AA</v>
      </c>
    </row>
    <row r="164" spans="1:21">
      <c r="A164" t="s">
        <v>654</v>
      </c>
      <c r="B164">
        <v>13401</v>
      </c>
      <c r="C164" t="s">
        <v>77</v>
      </c>
      <c r="D164">
        <f>+SUMIFS(inv!D:D,inv!A:A,B164,inv!T:T,A164)</f>
        <v>0</v>
      </c>
      <c r="E164">
        <f>+SUMIFS(inv!$D$1:$D$1164,inv!$A$1:$A$1164,$B164,inv!$T$1:$T$1164,$A164,inv!$U$1:$U$1164,'DIAS DE INVENTARIO TAT'!E$1)</f>
        <v>0</v>
      </c>
      <c r="F164">
        <f>+SUMIFS(inv!$D$1:$D$1164,inv!$A$1:$A$1164,$B164,inv!$T$1:$T$1164,$A164,inv!$U$1:$U$1164,'DIAS DE INVENTARIO TAT'!F$1)</f>
        <v>0</v>
      </c>
      <c r="G164">
        <f>+SUMIFS(inv!$D$1:$D$1164,inv!$A$1:$A$1164,$B164,inv!$T$1:$T$1164,$A164,inv!$U$1:$U$1164,'DIAS DE INVENTARIO TAT'!G$1)</f>
        <v>0</v>
      </c>
      <c r="H164">
        <f>+SUMIFS(inv!$D$1:$D$1164,inv!$A$1:$A$1164,$B164,inv!$T$1:$T$1164,$A164,inv!$U$1:$U$1164,'DIAS DE INVENTARIO TAT'!H$1)</f>
        <v>0</v>
      </c>
      <c r="I164">
        <f>+SUMIFS(inv!$D$1:$D$1164,inv!$A$1:$A$1164,$B164,inv!$T$1:$T$1164,$A164,inv!$U$1:$U$1164,'DIAS DE INVENTARIO TAT'!I$1)</f>
        <v>0</v>
      </c>
      <c r="J164">
        <f>+SUMIFS(inv!$D$1:$D$1164,inv!$A$1:$A$1164,$B164,inv!$T$1:$T$1164,$A164,inv!$U$1:$U$1164,'DIAS DE INVENTARIO TAT'!J$1)</f>
        <v>0</v>
      </c>
      <c r="K164">
        <f>+SUMIFS(inv!$D$1:$D$1164,inv!$A$1:$A$1164,$B164,inv!$T$1:$T$1164,$A164,inv!$U$1:$U$1164,'DIAS DE INVENTARIO TAT'!K$1)</f>
        <v>0</v>
      </c>
      <c r="L164" s="6">
        <f>+SUMIFS(VENTAS!H:H,VENTAS!B:B,B164,VENTAS!G:G,A164)</f>
        <v>0</v>
      </c>
      <c r="M164" s="4">
        <f t="shared" si="22"/>
        <v>0</v>
      </c>
      <c r="N164" s="4">
        <f t="shared" si="17"/>
        <v>0</v>
      </c>
      <c r="O164" s="4">
        <f t="shared" si="18"/>
        <v>0</v>
      </c>
      <c r="P164" s="4">
        <f t="shared" si="19"/>
        <v>0</v>
      </c>
      <c r="Q164" s="6" t="e">
        <f>+SUMIFS(#REF!,#REF!,TablaINV[[#This Row],[GRUPO]],#REF!,TablaINV[[#This Row],[COD]])</f>
        <v>#REF!</v>
      </c>
      <c r="R164" s="19">
        <f t="shared" si="20"/>
        <v>0</v>
      </c>
      <c r="S164" s="4" t="e">
        <f>+VLOOKUP(A164,inv!T:X,5,0)</f>
        <v>#N/A</v>
      </c>
      <c r="T164" s="4" t="str">
        <f>+VLOOKUP(B:B,'DT HUEVO'!$A:$D,4,0)</f>
        <v>EMPACADOS</v>
      </c>
      <c r="U164" s="4" t="str">
        <f>+VLOOKUP(TablaINV[[#This Row],[COD]],'DT HUEVO'!$A:$D,3,0)</f>
        <v>A</v>
      </c>
    </row>
    <row r="165" spans="1:21">
      <c r="A165" t="s">
        <v>654</v>
      </c>
      <c r="B165">
        <v>100</v>
      </c>
      <c r="C165" t="s">
        <v>96</v>
      </c>
      <c r="D165">
        <f>+SUMIFS(inv!D:D,inv!A:A,B165,inv!T:T,A165)</f>
        <v>0</v>
      </c>
      <c r="E165">
        <f>+SUMIFS(inv!$D$1:$D$1164,inv!$A$1:$A$1164,$B165,inv!$T$1:$T$1164,$A165,inv!$U$1:$U$1164,'DIAS DE INVENTARIO TAT'!E$1)</f>
        <v>0</v>
      </c>
      <c r="F165">
        <f>+SUMIFS(inv!$D$1:$D$1164,inv!$A$1:$A$1164,$B165,inv!$T$1:$T$1164,$A165,inv!$U$1:$U$1164,'DIAS DE INVENTARIO TAT'!F$1)</f>
        <v>0</v>
      </c>
      <c r="G165">
        <f>+SUMIFS(inv!$D$1:$D$1164,inv!$A$1:$A$1164,$B165,inv!$T$1:$T$1164,$A165,inv!$U$1:$U$1164,'DIAS DE INVENTARIO TAT'!G$1)</f>
        <v>0</v>
      </c>
      <c r="H165">
        <f>+SUMIFS(inv!$D$1:$D$1164,inv!$A$1:$A$1164,$B165,inv!$T$1:$T$1164,$A165,inv!$U$1:$U$1164,'DIAS DE INVENTARIO TAT'!H$1)</f>
        <v>0</v>
      </c>
      <c r="I165">
        <f>+SUMIFS(inv!$D$1:$D$1164,inv!$A$1:$A$1164,$B165,inv!$T$1:$T$1164,$A165,inv!$U$1:$U$1164,'DIAS DE INVENTARIO TAT'!I$1)</f>
        <v>0</v>
      </c>
      <c r="J165">
        <f>+SUMIFS(inv!$D$1:$D$1164,inv!$A$1:$A$1164,$B165,inv!$T$1:$T$1164,$A165,inv!$U$1:$U$1164,'DIAS DE INVENTARIO TAT'!J$1)</f>
        <v>0</v>
      </c>
      <c r="K165">
        <f>+SUMIFS(inv!$D$1:$D$1164,inv!$A$1:$A$1164,$B165,inv!$T$1:$T$1164,$A165,inv!$U$1:$U$1164,'DIAS DE INVENTARIO TAT'!K$1)</f>
        <v>0</v>
      </c>
      <c r="L165" s="6">
        <f>+SUMIFS(VENTAS!H:H,VENTAS!B:B,B165,VENTAS!G:G,A165)</f>
        <v>0</v>
      </c>
      <c r="M165" s="4">
        <f t="shared" si="22"/>
        <v>0</v>
      </c>
      <c r="N165" s="4">
        <f t="shared" si="17"/>
        <v>0</v>
      </c>
      <c r="O165" s="4">
        <f t="shared" si="18"/>
        <v>0</v>
      </c>
      <c r="P165" s="4">
        <f t="shared" si="19"/>
        <v>0</v>
      </c>
      <c r="Q165" s="6" t="e">
        <f>+SUMIFS(#REF!,#REF!,TablaINV[[#This Row],[GRUPO]],#REF!,TablaINV[[#This Row],[COD]])</f>
        <v>#REF!</v>
      </c>
      <c r="R165" s="19">
        <f t="shared" si="20"/>
        <v>0</v>
      </c>
      <c r="S165" s="4" t="e">
        <f>+VLOOKUP(A165,inv!T:X,5,0)</f>
        <v>#N/A</v>
      </c>
      <c r="T165" s="4" t="str">
        <f>+VLOOKUP(B:B,'DT HUEVO'!$A:$D,4,0)</f>
        <v>HUEVO SIN CLASIFICAR</v>
      </c>
      <c r="U165" s="4" t="str">
        <f>+VLOOKUP(TablaINV[[#This Row],[COD]],'DT HUEVO'!$A:$D,3,0)</f>
        <v>HUEVO SIN CLASIFICAR</v>
      </c>
    </row>
    <row r="166" spans="1:21">
      <c r="A166" t="s">
        <v>654</v>
      </c>
      <c r="B166">
        <v>72501</v>
      </c>
      <c r="C166" t="s">
        <v>78</v>
      </c>
      <c r="D166">
        <f>+SUMIFS(inv!D:D,inv!A:A,B166,inv!T:T,A166)</f>
        <v>0</v>
      </c>
      <c r="E166">
        <f>+SUMIFS(inv!$D$1:$D$1164,inv!$A$1:$A$1164,$B166,inv!$T$1:$T$1164,$A166,inv!$U$1:$U$1164,'DIAS DE INVENTARIO TAT'!E$1)</f>
        <v>0</v>
      </c>
      <c r="F166">
        <f>+SUMIFS(inv!$D$1:$D$1164,inv!$A$1:$A$1164,$B166,inv!$T$1:$T$1164,$A166,inv!$U$1:$U$1164,'DIAS DE INVENTARIO TAT'!F$1)</f>
        <v>0</v>
      </c>
      <c r="G166">
        <f>+SUMIFS(inv!$D$1:$D$1164,inv!$A$1:$A$1164,$B166,inv!$T$1:$T$1164,$A166,inv!$U$1:$U$1164,'DIAS DE INVENTARIO TAT'!G$1)</f>
        <v>0</v>
      </c>
      <c r="H166">
        <f>+SUMIFS(inv!$D$1:$D$1164,inv!$A$1:$A$1164,$B166,inv!$T$1:$T$1164,$A166,inv!$U$1:$U$1164,'DIAS DE INVENTARIO TAT'!H$1)</f>
        <v>0</v>
      </c>
      <c r="I166">
        <f>+SUMIFS(inv!$D$1:$D$1164,inv!$A$1:$A$1164,$B166,inv!$T$1:$T$1164,$A166,inv!$U$1:$U$1164,'DIAS DE INVENTARIO TAT'!I$1)</f>
        <v>0</v>
      </c>
      <c r="J166">
        <f>+SUMIFS(inv!$D$1:$D$1164,inv!$A$1:$A$1164,$B166,inv!$T$1:$T$1164,$A166,inv!$U$1:$U$1164,'DIAS DE INVENTARIO TAT'!J$1)</f>
        <v>0</v>
      </c>
      <c r="K166">
        <f>+SUMIFS(inv!$D$1:$D$1164,inv!$A$1:$A$1164,$B166,inv!$T$1:$T$1164,$A166,inv!$U$1:$U$1164,'DIAS DE INVENTARIO TAT'!K$1)</f>
        <v>0</v>
      </c>
      <c r="L166" s="6">
        <f>+SUMIFS(VENTAS!H:H,VENTAS!B:B,B166,VENTAS!G:G,A166)</f>
        <v>0</v>
      </c>
      <c r="M166" s="4">
        <f t="shared" si="22"/>
        <v>0</v>
      </c>
      <c r="N166" s="4">
        <f t="shared" si="17"/>
        <v>0</v>
      </c>
      <c r="O166" s="4">
        <f t="shared" si="18"/>
        <v>0</v>
      </c>
      <c r="P166" s="4">
        <f t="shared" si="19"/>
        <v>0</v>
      </c>
      <c r="Q166" s="6" t="e">
        <f>+SUMIFS(#REF!,#REF!,TablaINV[[#This Row],[GRUPO]],#REF!,TablaINV[[#This Row],[COD]])</f>
        <v>#REF!</v>
      </c>
      <c r="R166" s="19">
        <f t="shared" si="20"/>
        <v>0</v>
      </c>
      <c r="S166" s="4" t="e">
        <f>+VLOOKUP(A166,inv!T:X,5,0)</f>
        <v>#N/A</v>
      </c>
      <c r="T166" s="4" t="str">
        <f>+VLOOKUP(B:B,'DT HUEVO'!$A:$D,4,0)</f>
        <v>SEGUNDA</v>
      </c>
      <c r="U166" s="4" t="str">
        <f>+VLOOKUP(TablaINV[[#This Row],[COD]],'DT HUEVO'!$A:$D,3,0)</f>
        <v>SEGUNDA</v>
      </c>
    </row>
    <row r="167" spans="1:21">
      <c r="A167" t="s">
        <v>654</v>
      </c>
      <c r="B167">
        <v>13368</v>
      </c>
      <c r="C167" t="s">
        <v>76</v>
      </c>
      <c r="D167">
        <f>+SUMIFS(inv!D:D,inv!A:A,B167,inv!T:T,A167)</f>
        <v>0</v>
      </c>
      <c r="E167">
        <f>+SUMIFS(inv!$D$1:$D$1164,inv!$A$1:$A$1164,$B167,inv!$T$1:$T$1164,$A167,inv!$U$1:$U$1164,'DIAS DE INVENTARIO TAT'!E$1)</f>
        <v>0</v>
      </c>
      <c r="F167">
        <f>+SUMIFS(inv!$D$1:$D$1164,inv!$A$1:$A$1164,$B167,inv!$T$1:$T$1164,$A167,inv!$U$1:$U$1164,'DIAS DE INVENTARIO TAT'!F$1)</f>
        <v>0</v>
      </c>
      <c r="G167">
        <f>+SUMIFS(inv!$D$1:$D$1164,inv!$A$1:$A$1164,$B167,inv!$T$1:$T$1164,$A167,inv!$U$1:$U$1164,'DIAS DE INVENTARIO TAT'!G$1)</f>
        <v>0</v>
      </c>
      <c r="H167">
        <f>+SUMIFS(inv!$D$1:$D$1164,inv!$A$1:$A$1164,$B167,inv!$T$1:$T$1164,$A167,inv!$U$1:$U$1164,'DIAS DE INVENTARIO TAT'!H$1)</f>
        <v>0</v>
      </c>
      <c r="I167">
        <f>+SUMIFS(inv!$D$1:$D$1164,inv!$A$1:$A$1164,$B167,inv!$T$1:$T$1164,$A167,inv!$U$1:$U$1164,'DIAS DE INVENTARIO TAT'!I$1)</f>
        <v>0</v>
      </c>
      <c r="J167">
        <f>+SUMIFS(inv!$D$1:$D$1164,inv!$A$1:$A$1164,$B167,inv!$T$1:$T$1164,$A167,inv!$U$1:$U$1164,'DIAS DE INVENTARIO TAT'!J$1)</f>
        <v>0</v>
      </c>
      <c r="K167">
        <f>+SUMIFS(inv!$D$1:$D$1164,inv!$A$1:$A$1164,$B167,inv!$T$1:$T$1164,$A167,inv!$U$1:$U$1164,'DIAS DE INVENTARIO TAT'!K$1)</f>
        <v>0</v>
      </c>
      <c r="L167" s="6">
        <f>+SUMIFS(VENTAS!H:H,VENTAS!B:B,B167,VENTAS!G:G,A167)</f>
        <v>0</v>
      </c>
      <c r="M167" s="4">
        <f t="shared" si="22"/>
        <v>0</v>
      </c>
      <c r="N167" s="4">
        <f t="shared" si="17"/>
        <v>0</v>
      </c>
      <c r="O167" s="4">
        <f t="shared" si="18"/>
        <v>0</v>
      </c>
      <c r="P167" s="4">
        <f t="shared" si="19"/>
        <v>0</v>
      </c>
      <c r="Q167" s="6" t="e">
        <f>+SUMIFS(#REF!,#REF!,TablaINV[[#This Row],[GRUPO]],#REF!,TablaINV[[#This Row],[COD]])</f>
        <v>#REF!</v>
      </c>
      <c r="R167" s="19">
        <f t="shared" si="20"/>
        <v>0</v>
      </c>
      <c r="S167" s="4" t="e">
        <f>+VLOOKUP(A167,inv!T:X,5,0)</f>
        <v>#N/A</v>
      </c>
      <c r="T167" s="4" t="str">
        <f>+VLOOKUP(B:B,'DT HUEVO'!$A:$D,4,0)</f>
        <v>EMPACADOS</v>
      </c>
      <c r="U167" s="4" t="str">
        <f>+VLOOKUP(TablaINV[[#This Row],[COD]],'DT HUEVO'!$A:$D,3,0)</f>
        <v>AA</v>
      </c>
    </row>
    <row r="168" spans="1:21">
      <c r="A168" t="s">
        <v>654</v>
      </c>
      <c r="B168">
        <v>10104</v>
      </c>
      <c r="C168" t="s">
        <v>84</v>
      </c>
      <c r="D168">
        <f>+SUMIFS(inv!D:D,inv!A:A,B168,inv!T:T,A168)</f>
        <v>0</v>
      </c>
      <c r="E168">
        <f>+SUMIFS(inv!$D$1:$D$1164,inv!$A$1:$A$1164,$B168,inv!$T$1:$T$1164,$A168,inv!$U$1:$U$1164,'DIAS DE INVENTARIO TAT'!E$1)</f>
        <v>0</v>
      </c>
      <c r="F168">
        <f>+SUMIFS(inv!$D$1:$D$1164,inv!$A$1:$A$1164,$B168,inv!$T$1:$T$1164,$A168,inv!$U$1:$U$1164,'DIAS DE INVENTARIO TAT'!F$1)</f>
        <v>0</v>
      </c>
      <c r="G168">
        <f>+SUMIFS(inv!$D$1:$D$1164,inv!$A$1:$A$1164,$B168,inv!$T$1:$T$1164,$A168,inv!$U$1:$U$1164,'DIAS DE INVENTARIO TAT'!G$1)</f>
        <v>0</v>
      </c>
      <c r="H168">
        <f>+SUMIFS(inv!$D$1:$D$1164,inv!$A$1:$A$1164,$B168,inv!$T$1:$T$1164,$A168,inv!$U$1:$U$1164,'DIAS DE INVENTARIO TAT'!H$1)</f>
        <v>0</v>
      </c>
      <c r="I168">
        <f>+SUMIFS(inv!$D$1:$D$1164,inv!$A$1:$A$1164,$B168,inv!$T$1:$T$1164,$A168,inv!$U$1:$U$1164,'DIAS DE INVENTARIO TAT'!I$1)</f>
        <v>0</v>
      </c>
      <c r="J168">
        <f>+SUMIFS(inv!$D$1:$D$1164,inv!$A$1:$A$1164,$B168,inv!$T$1:$T$1164,$A168,inv!$U$1:$U$1164,'DIAS DE INVENTARIO TAT'!J$1)</f>
        <v>0</v>
      </c>
      <c r="K168">
        <f>+SUMIFS(inv!$D$1:$D$1164,inv!$A$1:$A$1164,$B168,inv!$T$1:$T$1164,$A168,inv!$U$1:$U$1164,'DIAS DE INVENTARIO TAT'!K$1)</f>
        <v>0</v>
      </c>
      <c r="L168" s="6">
        <f>+SUMIFS(VENTAS!H:H,VENTAS!B:B,B168,VENTAS!G:G,A168)</f>
        <v>0</v>
      </c>
      <c r="M168" s="4">
        <f t="shared" si="22"/>
        <v>0</v>
      </c>
      <c r="N168" s="4">
        <f t="shared" si="17"/>
        <v>0</v>
      </c>
      <c r="O168" s="4">
        <f t="shared" si="18"/>
        <v>0</v>
      </c>
      <c r="P168" s="4">
        <f t="shared" si="19"/>
        <v>0</v>
      </c>
      <c r="Q168" s="6" t="e">
        <f>+SUMIFS(#REF!,#REF!,TablaINV[[#This Row],[GRUPO]],#REF!,TablaINV[[#This Row],[COD]])</f>
        <v>#REF!</v>
      </c>
      <c r="R168" s="19">
        <f t="shared" si="20"/>
        <v>0</v>
      </c>
      <c r="S168" s="4" t="e">
        <f>+VLOOKUP(A168,inv!T:X,5,0)</f>
        <v>#N/A</v>
      </c>
      <c r="T168" s="4" t="str">
        <f>+VLOOKUP(B:B,'DT HUEVO'!$A:$D,4,0)</f>
        <v>EMPACADOS</v>
      </c>
      <c r="U168" s="4" t="str">
        <f>+VLOOKUP(TablaINV[[#This Row],[COD]],'DT HUEVO'!$A:$D,3,0)</f>
        <v>YUMBO</v>
      </c>
    </row>
    <row r="169" spans="1:21">
      <c r="A169" t="s">
        <v>654</v>
      </c>
      <c r="B169">
        <v>300</v>
      </c>
      <c r="C169" t="s">
        <v>99</v>
      </c>
      <c r="D169">
        <f>+SUMIFS(inv!D:D,inv!A:A,B169,inv!T:T,A169)</f>
        <v>0</v>
      </c>
      <c r="E169">
        <f>+SUMIFS(inv!$D$1:$D$1164,inv!$A$1:$A$1164,$B169,inv!$T$1:$T$1164,$A169,inv!$U$1:$U$1164,'DIAS DE INVENTARIO TAT'!E$1)</f>
        <v>0</v>
      </c>
      <c r="F169">
        <f>+SUMIFS(inv!$D$1:$D$1164,inv!$A$1:$A$1164,$B169,inv!$T$1:$T$1164,$A169,inv!$U$1:$U$1164,'DIAS DE INVENTARIO TAT'!F$1)</f>
        <v>0</v>
      </c>
      <c r="G169">
        <f>+SUMIFS(inv!$D$1:$D$1164,inv!$A$1:$A$1164,$B169,inv!$T$1:$T$1164,$A169,inv!$U$1:$U$1164,'DIAS DE INVENTARIO TAT'!G$1)</f>
        <v>0</v>
      </c>
      <c r="H169">
        <f>+SUMIFS(inv!$D$1:$D$1164,inv!$A$1:$A$1164,$B169,inv!$T$1:$T$1164,$A169,inv!$U$1:$U$1164,'DIAS DE INVENTARIO TAT'!H$1)</f>
        <v>0</v>
      </c>
      <c r="I169">
        <f>+SUMIFS(inv!$D$1:$D$1164,inv!$A$1:$A$1164,$B169,inv!$T$1:$T$1164,$A169,inv!$U$1:$U$1164,'DIAS DE INVENTARIO TAT'!I$1)</f>
        <v>0</v>
      </c>
      <c r="J169">
        <f>+SUMIFS(inv!$D$1:$D$1164,inv!$A$1:$A$1164,$B169,inv!$T$1:$T$1164,$A169,inv!$U$1:$U$1164,'DIAS DE INVENTARIO TAT'!J$1)</f>
        <v>0</v>
      </c>
      <c r="K169">
        <f>+SUMIFS(inv!$D$1:$D$1164,inv!$A$1:$A$1164,$B169,inv!$T$1:$T$1164,$A169,inv!$U$1:$U$1164,'DIAS DE INVENTARIO TAT'!K$1)</f>
        <v>0</v>
      </c>
      <c r="L169" s="6">
        <f>+SUMIFS(VENTAS!H:H,VENTAS!B:B,B169,VENTAS!G:G,A169)</f>
        <v>0</v>
      </c>
      <c r="M169" s="4">
        <f t="shared" si="22"/>
        <v>0</v>
      </c>
      <c r="N169" s="4">
        <f t="shared" si="17"/>
        <v>0</v>
      </c>
      <c r="O169" s="4">
        <f t="shared" si="18"/>
        <v>0</v>
      </c>
      <c r="P169" s="4">
        <f t="shared" si="19"/>
        <v>0</v>
      </c>
      <c r="Q169" s="6" t="e">
        <f>+SUMIFS(#REF!,#REF!,TablaINV[[#This Row],[GRUPO]],#REF!,TablaINV[[#This Row],[COD]])</f>
        <v>#REF!</v>
      </c>
      <c r="R169" s="19">
        <f t="shared" si="20"/>
        <v>0</v>
      </c>
      <c r="S169" s="4" t="e">
        <f>+VLOOKUP(A169,inv!T:X,5,0)</f>
        <v>#N/A</v>
      </c>
      <c r="T169" s="4" t="str">
        <f>+VLOOKUP(B:B,'DT HUEVO'!$A:$D,4,0)</f>
        <v>HUEVO SIN CLASIFICAR</v>
      </c>
      <c r="U169" s="4" t="str">
        <f>+VLOOKUP(TablaINV[[#This Row],[COD]],'DT HUEVO'!$A:$D,3,0)</f>
        <v>HUEVO SIN CLASIFICAR</v>
      </c>
    </row>
    <row r="170" spans="1:21">
      <c r="A170" t="s">
        <v>654</v>
      </c>
      <c r="B170">
        <v>52378</v>
      </c>
      <c r="C170" t="s">
        <v>69</v>
      </c>
      <c r="D170">
        <f>+SUMIFS(inv!D:D,inv!A:A,B170,inv!T:T,A170)</f>
        <v>0</v>
      </c>
      <c r="E170">
        <f>+SUMIFS(inv!$D$1:$D$1164,inv!$A$1:$A$1164,$B170,inv!$T$1:$T$1164,$A170,inv!$U$1:$U$1164,'DIAS DE INVENTARIO TAT'!E$1)</f>
        <v>0</v>
      </c>
      <c r="F170">
        <f>+SUMIFS(inv!$D$1:$D$1164,inv!$A$1:$A$1164,$B170,inv!$T$1:$T$1164,$A170,inv!$U$1:$U$1164,'DIAS DE INVENTARIO TAT'!F$1)</f>
        <v>0</v>
      </c>
      <c r="G170">
        <f>+SUMIFS(inv!$D$1:$D$1164,inv!$A$1:$A$1164,$B170,inv!$T$1:$T$1164,$A170,inv!$U$1:$U$1164,'DIAS DE INVENTARIO TAT'!G$1)</f>
        <v>0</v>
      </c>
      <c r="H170">
        <f>+SUMIFS(inv!$D$1:$D$1164,inv!$A$1:$A$1164,$B170,inv!$T$1:$T$1164,$A170,inv!$U$1:$U$1164,'DIAS DE INVENTARIO TAT'!H$1)</f>
        <v>0</v>
      </c>
      <c r="I170">
        <f>+SUMIFS(inv!$D$1:$D$1164,inv!$A$1:$A$1164,$B170,inv!$T$1:$T$1164,$A170,inv!$U$1:$U$1164,'DIAS DE INVENTARIO TAT'!I$1)</f>
        <v>0</v>
      </c>
      <c r="J170">
        <f>+SUMIFS(inv!$D$1:$D$1164,inv!$A$1:$A$1164,$B170,inv!$T$1:$T$1164,$A170,inv!$U$1:$U$1164,'DIAS DE INVENTARIO TAT'!J$1)</f>
        <v>0</v>
      </c>
      <c r="K170">
        <f>+SUMIFS(inv!$D$1:$D$1164,inv!$A$1:$A$1164,$B170,inv!$T$1:$T$1164,$A170,inv!$U$1:$U$1164,'DIAS DE INVENTARIO TAT'!K$1)</f>
        <v>0</v>
      </c>
      <c r="L170" s="6">
        <f>+SUMIFS(VENTAS!H:H,VENTAS!B:B,B170,VENTAS!G:G,A170)</f>
        <v>0</v>
      </c>
      <c r="M170" s="4">
        <f t="shared" si="22"/>
        <v>0</v>
      </c>
      <c r="N170" s="4">
        <f t="shared" si="17"/>
        <v>0</v>
      </c>
      <c r="O170" s="4">
        <f t="shared" si="18"/>
        <v>0</v>
      </c>
      <c r="P170" s="4">
        <f t="shared" si="19"/>
        <v>0</v>
      </c>
      <c r="Q170" s="6" t="e">
        <f>+SUMIFS(#REF!,#REF!,TablaINV[[#This Row],[GRUPO]],#REF!,TablaINV[[#This Row],[COD]])</f>
        <v>#REF!</v>
      </c>
      <c r="R170" s="19">
        <f t="shared" si="20"/>
        <v>0</v>
      </c>
      <c r="S170" s="4" t="e">
        <f>+VLOOKUP(A170,inv!T:X,5,0)</f>
        <v>#N/A</v>
      </c>
      <c r="T170" s="4" t="e">
        <f>+VLOOKUP(B:B,'DT HUEVO'!$A:$D,4,0)</f>
        <v>#N/A</v>
      </c>
      <c r="U170" s="4" t="e">
        <f>+VLOOKUP(TablaINV[[#This Row],[COD]],'DT HUEVO'!$A:$D,3,0)</f>
        <v>#N/A</v>
      </c>
    </row>
    <row r="171" spans="1:21">
      <c r="A171" t="s">
        <v>654</v>
      </c>
      <c r="B171">
        <v>10203</v>
      </c>
      <c r="C171" t="s">
        <v>29</v>
      </c>
      <c r="D171">
        <f>+SUMIFS(inv!D:D,inv!A:A,B171,inv!T:T,A171)</f>
        <v>0</v>
      </c>
      <c r="E171">
        <f>+SUMIFS(inv!$D$1:$D$1164,inv!$A$1:$A$1164,$B171,inv!$T$1:$T$1164,$A171,inv!$U$1:$U$1164,'DIAS DE INVENTARIO TAT'!E$1)</f>
        <v>0</v>
      </c>
      <c r="F171">
        <f>+SUMIFS(inv!$D$1:$D$1164,inv!$A$1:$A$1164,$B171,inv!$T$1:$T$1164,$A171,inv!$U$1:$U$1164,'DIAS DE INVENTARIO TAT'!F$1)</f>
        <v>0</v>
      </c>
      <c r="G171">
        <f>+SUMIFS(inv!$D$1:$D$1164,inv!$A$1:$A$1164,$B171,inv!$T$1:$T$1164,$A171,inv!$U$1:$U$1164,'DIAS DE INVENTARIO TAT'!G$1)</f>
        <v>0</v>
      </c>
      <c r="H171">
        <f>+SUMIFS(inv!$D$1:$D$1164,inv!$A$1:$A$1164,$B171,inv!$T$1:$T$1164,$A171,inv!$U$1:$U$1164,'DIAS DE INVENTARIO TAT'!H$1)</f>
        <v>0</v>
      </c>
      <c r="I171">
        <f>+SUMIFS(inv!$D$1:$D$1164,inv!$A$1:$A$1164,$B171,inv!$T$1:$T$1164,$A171,inv!$U$1:$U$1164,'DIAS DE INVENTARIO TAT'!I$1)</f>
        <v>0</v>
      </c>
      <c r="J171">
        <f>+SUMIFS(inv!$D$1:$D$1164,inv!$A$1:$A$1164,$B171,inv!$T$1:$T$1164,$A171,inv!$U$1:$U$1164,'DIAS DE INVENTARIO TAT'!J$1)</f>
        <v>0</v>
      </c>
      <c r="K171">
        <f>+SUMIFS(inv!$D$1:$D$1164,inv!$A$1:$A$1164,$B171,inv!$T$1:$T$1164,$A171,inv!$U$1:$U$1164,'DIAS DE INVENTARIO TAT'!K$1)</f>
        <v>0</v>
      </c>
      <c r="L171" s="6">
        <f>+SUMIFS(VENTAS!H:H,VENTAS!B:B,B171,VENTAS!G:G,A171)</f>
        <v>0</v>
      </c>
      <c r="M171" s="4">
        <f t="shared" si="22"/>
        <v>0</v>
      </c>
      <c r="N171" s="4">
        <f t="shared" si="17"/>
        <v>0</v>
      </c>
      <c r="O171" s="4">
        <f t="shared" si="18"/>
        <v>0</v>
      </c>
      <c r="P171" s="4">
        <f t="shared" si="19"/>
        <v>0</v>
      </c>
      <c r="Q171" s="6" t="e">
        <f>+SUMIFS(#REF!,#REF!,TablaINV[[#This Row],[GRUPO]],#REF!,TablaINV[[#This Row],[COD]])</f>
        <v>#REF!</v>
      </c>
      <c r="R171" s="19">
        <f t="shared" si="20"/>
        <v>0</v>
      </c>
      <c r="S171" s="4" t="e">
        <f>+VLOOKUP(A171,inv!T:X,5,0)</f>
        <v>#N/A</v>
      </c>
      <c r="T171" s="4" t="str">
        <f>+VLOOKUP(B:B,'DT HUEVO'!$A:$D,4,0)</f>
        <v>EMPACADOS</v>
      </c>
      <c r="U171" s="4" t="str">
        <f>+VLOOKUP(TablaINV[[#This Row],[COD]],'DT HUEVO'!$A:$D,3,0)</f>
        <v>AAA</v>
      </c>
    </row>
    <row r="172" spans="1:21">
      <c r="A172" t="s">
        <v>654</v>
      </c>
      <c r="B172">
        <v>12370</v>
      </c>
      <c r="C172" t="s">
        <v>64</v>
      </c>
      <c r="D172">
        <f>+SUMIFS(inv!D:D,inv!A:A,B172,inv!T:T,A172)</f>
        <v>0</v>
      </c>
      <c r="E172">
        <f>+SUMIFS(inv!$D$1:$D$1164,inv!$A$1:$A$1164,$B172,inv!$T$1:$T$1164,$A172,inv!$U$1:$U$1164,'DIAS DE INVENTARIO TAT'!E$1)</f>
        <v>0</v>
      </c>
      <c r="F172">
        <f>+SUMIFS(inv!$D$1:$D$1164,inv!$A$1:$A$1164,$B172,inv!$T$1:$T$1164,$A172,inv!$U$1:$U$1164,'DIAS DE INVENTARIO TAT'!F$1)</f>
        <v>0</v>
      </c>
      <c r="G172">
        <f>+SUMIFS(inv!$D$1:$D$1164,inv!$A$1:$A$1164,$B172,inv!$T$1:$T$1164,$A172,inv!$U$1:$U$1164,'DIAS DE INVENTARIO TAT'!G$1)</f>
        <v>0</v>
      </c>
      <c r="H172">
        <f>+SUMIFS(inv!$D$1:$D$1164,inv!$A$1:$A$1164,$B172,inv!$T$1:$T$1164,$A172,inv!$U$1:$U$1164,'DIAS DE INVENTARIO TAT'!H$1)</f>
        <v>0</v>
      </c>
      <c r="I172">
        <f>+SUMIFS(inv!$D$1:$D$1164,inv!$A$1:$A$1164,$B172,inv!$T$1:$T$1164,$A172,inv!$U$1:$U$1164,'DIAS DE INVENTARIO TAT'!I$1)</f>
        <v>0</v>
      </c>
      <c r="J172">
        <f>+SUMIFS(inv!$D$1:$D$1164,inv!$A$1:$A$1164,$B172,inv!$T$1:$T$1164,$A172,inv!$U$1:$U$1164,'DIAS DE INVENTARIO TAT'!J$1)</f>
        <v>0</v>
      </c>
      <c r="K172">
        <f>+SUMIFS(inv!$D$1:$D$1164,inv!$A$1:$A$1164,$B172,inv!$T$1:$T$1164,$A172,inv!$U$1:$U$1164,'DIAS DE INVENTARIO TAT'!K$1)</f>
        <v>0</v>
      </c>
      <c r="L172" s="6">
        <f>+SUMIFS(VENTAS!H:H,VENTAS!B:B,B172,VENTAS!G:G,A172)</f>
        <v>0</v>
      </c>
      <c r="M172" s="4">
        <f t="shared" si="22"/>
        <v>0</v>
      </c>
      <c r="N172" s="4">
        <f t="shared" si="17"/>
        <v>0</v>
      </c>
      <c r="O172" s="4">
        <f t="shared" si="18"/>
        <v>0</v>
      </c>
      <c r="P172" s="4">
        <f t="shared" si="19"/>
        <v>0</v>
      </c>
      <c r="Q172" s="6" t="e">
        <f>+SUMIFS(#REF!,#REF!,TablaINV[[#This Row],[GRUPO]],#REF!,TablaINV[[#This Row],[COD]])</f>
        <v>#REF!</v>
      </c>
      <c r="R172" s="19">
        <f t="shared" si="20"/>
        <v>0</v>
      </c>
      <c r="S172" s="4" t="e">
        <f>+VLOOKUP(A172,inv!T:X,5,0)</f>
        <v>#N/A</v>
      </c>
      <c r="T172" s="4" t="e">
        <f>+VLOOKUP(B:B,'DT HUEVO'!$A:$D,4,0)</f>
        <v>#N/A</v>
      </c>
      <c r="U172" s="4" t="e">
        <f>+VLOOKUP(TablaINV[[#This Row],[COD]],'DT HUEVO'!$A:$D,3,0)</f>
        <v>#N/A</v>
      </c>
    </row>
    <row r="173" spans="1:21">
      <c r="A173" t="s">
        <v>654</v>
      </c>
      <c r="B173">
        <v>52377</v>
      </c>
      <c r="C173" t="s">
        <v>134</v>
      </c>
      <c r="D173">
        <f>+SUMIFS(inv!D:D,inv!A:A,B173,inv!T:T,A173)</f>
        <v>0</v>
      </c>
      <c r="E173">
        <f>+SUMIFS(inv!$D$1:$D$1164,inv!$A$1:$A$1164,$B173,inv!$T$1:$T$1164,$A173,inv!$U$1:$U$1164,'DIAS DE INVENTARIO TAT'!E$1)</f>
        <v>0</v>
      </c>
      <c r="F173">
        <f>+SUMIFS(inv!$D$1:$D$1164,inv!$A$1:$A$1164,$B173,inv!$T$1:$T$1164,$A173,inv!$U$1:$U$1164,'DIAS DE INVENTARIO TAT'!F$1)</f>
        <v>0</v>
      </c>
      <c r="G173">
        <f>+SUMIFS(inv!$D$1:$D$1164,inv!$A$1:$A$1164,$B173,inv!$T$1:$T$1164,$A173,inv!$U$1:$U$1164,'DIAS DE INVENTARIO TAT'!G$1)</f>
        <v>0</v>
      </c>
      <c r="H173">
        <f>+SUMIFS(inv!$D$1:$D$1164,inv!$A$1:$A$1164,$B173,inv!$T$1:$T$1164,$A173,inv!$U$1:$U$1164,'DIAS DE INVENTARIO TAT'!H$1)</f>
        <v>0</v>
      </c>
      <c r="I173">
        <f>+SUMIFS(inv!$D$1:$D$1164,inv!$A$1:$A$1164,$B173,inv!$T$1:$T$1164,$A173,inv!$U$1:$U$1164,'DIAS DE INVENTARIO TAT'!I$1)</f>
        <v>0</v>
      </c>
      <c r="J173">
        <f>+SUMIFS(inv!$D$1:$D$1164,inv!$A$1:$A$1164,$B173,inv!$T$1:$T$1164,$A173,inv!$U$1:$U$1164,'DIAS DE INVENTARIO TAT'!J$1)</f>
        <v>0</v>
      </c>
      <c r="K173">
        <f>+SUMIFS(inv!$D$1:$D$1164,inv!$A$1:$A$1164,$B173,inv!$T$1:$T$1164,$A173,inv!$U$1:$U$1164,'DIAS DE INVENTARIO TAT'!K$1)</f>
        <v>0</v>
      </c>
      <c r="L173" s="6">
        <f>+SUMIFS(VENTAS!H:H,VENTAS!B:B,B173,VENTAS!G:G,A173)</f>
        <v>0</v>
      </c>
      <c r="M173" s="4">
        <f t="shared" si="22"/>
        <v>0</v>
      </c>
      <c r="N173" s="4">
        <f t="shared" si="17"/>
        <v>0</v>
      </c>
      <c r="O173" s="4">
        <f t="shared" si="18"/>
        <v>0</v>
      </c>
      <c r="P173" s="4">
        <f t="shared" si="19"/>
        <v>0</v>
      </c>
      <c r="Q173" s="6" t="e">
        <f>+SUMIFS(#REF!,#REF!,TablaINV[[#This Row],[GRUPO]],#REF!,TablaINV[[#This Row],[COD]])</f>
        <v>#REF!</v>
      </c>
      <c r="R173" s="19">
        <f t="shared" si="20"/>
        <v>0</v>
      </c>
      <c r="S173" s="4" t="e">
        <f>+VLOOKUP(A173,inv!T:X,5,0)</f>
        <v>#N/A</v>
      </c>
      <c r="T173" s="4" t="e">
        <f>+VLOOKUP(B:B,'DT HUEVO'!$A:$D,4,0)</f>
        <v>#N/A</v>
      </c>
      <c r="U173" s="4" t="e">
        <f>+VLOOKUP(TablaINV[[#This Row],[COD]],'DT HUEVO'!$A:$D,3,0)</f>
        <v>#N/A</v>
      </c>
    </row>
    <row r="174" spans="1:21">
      <c r="A174" t="s">
        <v>654</v>
      </c>
      <c r="B174">
        <v>10306</v>
      </c>
      <c r="C174" t="s">
        <v>226</v>
      </c>
      <c r="D174">
        <f>+SUMIFS(inv!D:D,inv!A:A,B174,inv!T:T,A174)</f>
        <v>0</v>
      </c>
      <c r="E174">
        <f>+SUMIFS(inv!$D$1:$D$1164,inv!$A$1:$A$1164,$B174,inv!$T$1:$T$1164,$A174,inv!$U$1:$U$1164,'DIAS DE INVENTARIO TAT'!E$1)</f>
        <v>0</v>
      </c>
      <c r="F174">
        <f>+SUMIFS(inv!$D$1:$D$1164,inv!$A$1:$A$1164,$B174,inv!$T$1:$T$1164,$A174,inv!$U$1:$U$1164,'DIAS DE INVENTARIO TAT'!F$1)</f>
        <v>0</v>
      </c>
      <c r="G174">
        <f>+SUMIFS(inv!$D$1:$D$1164,inv!$A$1:$A$1164,$B174,inv!$T$1:$T$1164,$A174,inv!$U$1:$U$1164,'DIAS DE INVENTARIO TAT'!G$1)</f>
        <v>0</v>
      </c>
      <c r="H174">
        <f>+SUMIFS(inv!$D$1:$D$1164,inv!$A$1:$A$1164,$B174,inv!$T$1:$T$1164,$A174,inv!$U$1:$U$1164,'DIAS DE INVENTARIO TAT'!H$1)</f>
        <v>0</v>
      </c>
      <c r="I174">
        <f>+SUMIFS(inv!$D$1:$D$1164,inv!$A$1:$A$1164,$B174,inv!$T$1:$T$1164,$A174,inv!$U$1:$U$1164,'DIAS DE INVENTARIO TAT'!I$1)</f>
        <v>0</v>
      </c>
      <c r="J174">
        <f>+SUMIFS(inv!$D$1:$D$1164,inv!$A$1:$A$1164,$B174,inv!$T$1:$T$1164,$A174,inv!$U$1:$U$1164,'DIAS DE INVENTARIO TAT'!J$1)</f>
        <v>0</v>
      </c>
      <c r="K174">
        <f>+SUMIFS(inv!$D$1:$D$1164,inv!$A$1:$A$1164,$B174,inv!$T$1:$T$1164,$A174,inv!$U$1:$U$1164,'DIAS DE INVENTARIO TAT'!K$1)</f>
        <v>0</v>
      </c>
      <c r="L174" s="6">
        <f>+SUMIFS(VENTAS!H:H,VENTAS!B:B,B174,VENTAS!G:G,A174)</f>
        <v>0</v>
      </c>
      <c r="M174" s="4">
        <f t="shared" si="22"/>
        <v>0</v>
      </c>
      <c r="N174" s="4">
        <f t="shared" si="17"/>
        <v>0</v>
      </c>
      <c r="O174" s="4">
        <f t="shared" si="18"/>
        <v>0</v>
      </c>
      <c r="P174" s="4">
        <f t="shared" si="19"/>
        <v>0</v>
      </c>
      <c r="Q174" s="6" t="e">
        <f>+SUMIFS(#REF!,#REF!,TablaINV[[#This Row],[GRUPO]],#REF!,TablaINV[[#This Row],[COD]])</f>
        <v>#REF!</v>
      </c>
      <c r="R174" s="19">
        <f t="shared" si="20"/>
        <v>0</v>
      </c>
      <c r="S174" s="4" t="e">
        <f>+VLOOKUP(A174,inv!T:X,5,0)</f>
        <v>#N/A</v>
      </c>
      <c r="T174" s="4" t="str">
        <f>+VLOOKUP(B:B,'DT HUEVO'!$A:$D,4,0)</f>
        <v>VERDE</v>
      </c>
      <c r="U174" s="4" t="str">
        <f>+VLOOKUP(TablaINV[[#This Row],[COD]],'DT HUEVO'!$A:$D,3,0)</f>
        <v>AA</v>
      </c>
    </row>
    <row r="175" spans="1:21">
      <c r="A175" t="s">
        <v>654</v>
      </c>
      <c r="B175">
        <v>10311</v>
      </c>
      <c r="C175" t="s">
        <v>467</v>
      </c>
      <c r="D175">
        <f>+SUMIFS(inv!D:D,inv!A:A,B175,inv!T:T,A175)</f>
        <v>0</v>
      </c>
      <c r="E175">
        <f>+SUMIFS(inv!$D$1:$D$1164,inv!$A$1:$A$1164,$B175,inv!$T$1:$T$1164,$A175,inv!$U$1:$U$1164,'DIAS DE INVENTARIO TAT'!E$1)</f>
        <v>0</v>
      </c>
      <c r="F175">
        <f>+SUMIFS(inv!$D$1:$D$1164,inv!$A$1:$A$1164,$B175,inv!$T$1:$T$1164,$A175,inv!$U$1:$U$1164,'DIAS DE INVENTARIO TAT'!F$1)</f>
        <v>0</v>
      </c>
      <c r="G175">
        <f>+SUMIFS(inv!$D$1:$D$1164,inv!$A$1:$A$1164,$B175,inv!$T$1:$T$1164,$A175,inv!$U$1:$U$1164,'DIAS DE INVENTARIO TAT'!G$1)</f>
        <v>0</v>
      </c>
      <c r="H175">
        <f>+SUMIFS(inv!$D$1:$D$1164,inv!$A$1:$A$1164,$B175,inv!$T$1:$T$1164,$A175,inv!$U$1:$U$1164,'DIAS DE INVENTARIO TAT'!H$1)</f>
        <v>0</v>
      </c>
      <c r="I175">
        <f>+SUMIFS(inv!$D$1:$D$1164,inv!$A$1:$A$1164,$B175,inv!$T$1:$T$1164,$A175,inv!$U$1:$U$1164,'DIAS DE INVENTARIO TAT'!I$1)</f>
        <v>0</v>
      </c>
      <c r="J175">
        <f>+SUMIFS(inv!$D$1:$D$1164,inv!$A$1:$A$1164,$B175,inv!$T$1:$T$1164,$A175,inv!$U$1:$U$1164,'DIAS DE INVENTARIO TAT'!J$1)</f>
        <v>0</v>
      </c>
      <c r="K175">
        <f>+SUMIFS(inv!$D$1:$D$1164,inv!$A$1:$A$1164,$B175,inv!$T$1:$T$1164,$A175,inv!$U$1:$U$1164,'DIAS DE INVENTARIO TAT'!K$1)</f>
        <v>0</v>
      </c>
      <c r="L175" s="6">
        <f>+SUMIFS(VENTAS!H:H,VENTAS!B:B,B175,VENTAS!G:G,A175)</f>
        <v>0</v>
      </c>
      <c r="M175" s="4">
        <f t="shared" si="22"/>
        <v>0</v>
      </c>
      <c r="N175" s="4">
        <f t="shared" si="17"/>
        <v>0</v>
      </c>
      <c r="O175" s="4">
        <f t="shared" si="18"/>
        <v>0</v>
      </c>
      <c r="P175" s="4">
        <f t="shared" si="19"/>
        <v>0</v>
      </c>
      <c r="Q175" s="6" t="e">
        <f>+SUMIFS(#REF!,#REF!,TablaINV[[#This Row],[GRUPO]],#REF!,TablaINV[[#This Row],[COD]])</f>
        <v>#REF!</v>
      </c>
      <c r="R175" s="19">
        <f t="shared" si="20"/>
        <v>0</v>
      </c>
      <c r="S175" s="4" t="e">
        <f>+VLOOKUP(A175,inv!T:X,5,0)</f>
        <v>#N/A</v>
      </c>
      <c r="T175" s="4" t="str">
        <f>+VLOOKUP(B:B,'DT HUEVO'!$A:$D,4,0)</f>
        <v>EMPACADOS</v>
      </c>
      <c r="U175" s="4" t="str">
        <f>+VLOOKUP(TablaINV[[#This Row],[COD]],'DT HUEVO'!$A:$D,3,0)</f>
        <v>AA</v>
      </c>
    </row>
    <row r="176" spans="1:21">
      <c r="A176" t="s">
        <v>654</v>
      </c>
      <c r="B176">
        <v>10472</v>
      </c>
      <c r="C176" t="s">
        <v>40</v>
      </c>
      <c r="D176">
        <f>+SUMIFS(inv!D:D,inv!A:A,B176,inv!T:T,A176)</f>
        <v>0</v>
      </c>
      <c r="E176">
        <f>+SUMIFS(inv!$D$1:$D$1164,inv!$A$1:$A$1164,$B176,inv!$T$1:$T$1164,$A176,inv!$U$1:$U$1164,'DIAS DE INVENTARIO TAT'!E$1)</f>
        <v>0</v>
      </c>
      <c r="F176">
        <f>+SUMIFS(inv!$D$1:$D$1164,inv!$A$1:$A$1164,$B176,inv!$T$1:$T$1164,$A176,inv!$U$1:$U$1164,'DIAS DE INVENTARIO TAT'!F$1)</f>
        <v>0</v>
      </c>
      <c r="G176">
        <f>+SUMIFS(inv!$D$1:$D$1164,inv!$A$1:$A$1164,$B176,inv!$T$1:$T$1164,$A176,inv!$U$1:$U$1164,'DIAS DE INVENTARIO TAT'!G$1)</f>
        <v>0</v>
      </c>
      <c r="H176">
        <f>+SUMIFS(inv!$D$1:$D$1164,inv!$A$1:$A$1164,$B176,inv!$T$1:$T$1164,$A176,inv!$U$1:$U$1164,'DIAS DE INVENTARIO TAT'!H$1)</f>
        <v>0</v>
      </c>
      <c r="I176">
        <f>+SUMIFS(inv!$D$1:$D$1164,inv!$A$1:$A$1164,$B176,inv!$T$1:$T$1164,$A176,inv!$U$1:$U$1164,'DIAS DE INVENTARIO TAT'!I$1)</f>
        <v>0</v>
      </c>
      <c r="J176">
        <f>+SUMIFS(inv!$D$1:$D$1164,inv!$A$1:$A$1164,$B176,inv!$T$1:$T$1164,$A176,inv!$U$1:$U$1164,'DIAS DE INVENTARIO TAT'!J$1)</f>
        <v>0</v>
      </c>
      <c r="K176">
        <f>+SUMIFS(inv!$D$1:$D$1164,inv!$A$1:$A$1164,$B176,inv!$T$1:$T$1164,$A176,inv!$U$1:$U$1164,'DIAS DE INVENTARIO TAT'!K$1)</f>
        <v>0</v>
      </c>
      <c r="L176" s="6">
        <f>+SUMIFS(VENTAS!H:H,VENTAS!B:B,B176,VENTAS!G:G,A176)</f>
        <v>0</v>
      </c>
      <c r="M176" s="4">
        <f t="shared" si="22"/>
        <v>0</v>
      </c>
      <c r="N176" s="4">
        <f t="shared" si="17"/>
        <v>0</v>
      </c>
      <c r="O176" s="4">
        <f t="shared" si="18"/>
        <v>0</v>
      </c>
      <c r="P176" s="4">
        <f t="shared" si="19"/>
        <v>0</v>
      </c>
      <c r="Q176" s="6" t="e">
        <f>+SUMIFS(#REF!,#REF!,TablaINV[[#This Row],[GRUPO]],#REF!,TablaINV[[#This Row],[COD]])</f>
        <v>#REF!</v>
      </c>
      <c r="R176" s="19">
        <f t="shared" si="20"/>
        <v>0</v>
      </c>
      <c r="S176" s="4" t="e">
        <f>+VLOOKUP(A176,inv!T:X,5,0)</f>
        <v>#N/A</v>
      </c>
      <c r="T176" s="4" t="str">
        <f>+VLOOKUP(B:B,'DT HUEVO'!$A:$D,4,0)</f>
        <v>EMPACADOS</v>
      </c>
      <c r="U176" s="4" t="str">
        <f>+VLOOKUP(TablaINV[[#This Row],[COD]],'DT HUEVO'!$A:$D,3,0)</f>
        <v>A</v>
      </c>
    </row>
    <row r="177" spans="1:21">
      <c r="A177" t="s">
        <v>654</v>
      </c>
      <c r="B177">
        <v>13359</v>
      </c>
      <c r="C177" t="s">
        <v>468</v>
      </c>
      <c r="D177">
        <f>+SUMIFS(inv!D:D,inv!A:A,B177,inv!T:T,A177)</f>
        <v>0</v>
      </c>
      <c r="E177">
        <f>+SUMIFS(inv!$D$1:$D$1164,inv!$A$1:$A$1164,$B177,inv!$T$1:$T$1164,$A177,inv!$U$1:$U$1164,'DIAS DE INVENTARIO TAT'!E$1)</f>
        <v>0</v>
      </c>
      <c r="F177">
        <f>+SUMIFS(inv!$D$1:$D$1164,inv!$A$1:$A$1164,$B177,inv!$T$1:$T$1164,$A177,inv!$U$1:$U$1164,'DIAS DE INVENTARIO TAT'!F$1)</f>
        <v>0</v>
      </c>
      <c r="G177">
        <f>+SUMIFS(inv!$D$1:$D$1164,inv!$A$1:$A$1164,$B177,inv!$T$1:$T$1164,$A177,inv!$U$1:$U$1164,'DIAS DE INVENTARIO TAT'!G$1)</f>
        <v>0</v>
      </c>
      <c r="H177">
        <f>+SUMIFS(inv!$D$1:$D$1164,inv!$A$1:$A$1164,$B177,inv!$T$1:$T$1164,$A177,inv!$U$1:$U$1164,'DIAS DE INVENTARIO TAT'!H$1)</f>
        <v>0</v>
      </c>
      <c r="I177">
        <f>+SUMIFS(inv!$D$1:$D$1164,inv!$A$1:$A$1164,$B177,inv!$T$1:$T$1164,$A177,inv!$U$1:$U$1164,'DIAS DE INVENTARIO TAT'!I$1)</f>
        <v>0</v>
      </c>
      <c r="J177">
        <f>+SUMIFS(inv!$D$1:$D$1164,inv!$A$1:$A$1164,$B177,inv!$T$1:$T$1164,$A177,inv!$U$1:$U$1164,'DIAS DE INVENTARIO TAT'!J$1)</f>
        <v>0</v>
      </c>
      <c r="K177">
        <f>+SUMIFS(inv!$D$1:$D$1164,inv!$A$1:$A$1164,$B177,inv!$T$1:$T$1164,$A177,inv!$U$1:$U$1164,'DIAS DE INVENTARIO TAT'!K$1)</f>
        <v>0</v>
      </c>
      <c r="L177" s="6">
        <f>+SUMIFS(VENTAS!H:H,VENTAS!B:B,B177,VENTAS!G:G,A177)</f>
        <v>0</v>
      </c>
      <c r="M177" s="4">
        <f t="shared" si="22"/>
        <v>0</v>
      </c>
      <c r="N177" s="4">
        <f t="shared" si="17"/>
        <v>0</v>
      </c>
      <c r="O177" s="4">
        <f t="shared" si="18"/>
        <v>0</v>
      </c>
      <c r="P177" s="4">
        <f t="shared" si="19"/>
        <v>0</v>
      </c>
      <c r="Q177" s="6" t="e">
        <f>+SUMIFS(#REF!,#REF!,TablaINV[[#This Row],[GRUPO]],#REF!,TablaINV[[#This Row],[COD]])</f>
        <v>#REF!</v>
      </c>
      <c r="R177" s="19">
        <f t="shared" si="20"/>
        <v>0</v>
      </c>
      <c r="S177" s="4" t="e">
        <f>+VLOOKUP(A177,inv!T:X,5,0)</f>
        <v>#N/A</v>
      </c>
      <c r="T177" s="4" t="str">
        <f>+VLOOKUP(B:B,'DT HUEVO'!$A:$D,4,0)</f>
        <v>EMPACADOS</v>
      </c>
      <c r="U177" s="4" t="str">
        <f>+VLOOKUP(TablaINV[[#This Row],[COD]],'DT HUEVO'!$A:$D,3,0)</f>
        <v>AA</v>
      </c>
    </row>
    <row r="178" spans="1:21">
      <c r="A178" t="s">
        <v>654</v>
      </c>
      <c r="B178">
        <v>13503</v>
      </c>
      <c r="C178" t="s">
        <v>470</v>
      </c>
      <c r="D178">
        <f>+SUMIFS(inv!D:D,inv!A:A,B178,inv!T:T,A178)</f>
        <v>0</v>
      </c>
      <c r="E178">
        <f>+SUMIFS(inv!$D$1:$D$1164,inv!$A$1:$A$1164,$B178,inv!$T$1:$T$1164,$A178,inv!$U$1:$U$1164,'DIAS DE INVENTARIO TAT'!E$1)</f>
        <v>0</v>
      </c>
      <c r="F178">
        <f>+SUMIFS(inv!$D$1:$D$1164,inv!$A$1:$A$1164,$B178,inv!$T$1:$T$1164,$A178,inv!$U$1:$U$1164,'DIAS DE INVENTARIO TAT'!F$1)</f>
        <v>0</v>
      </c>
      <c r="G178">
        <f>+SUMIFS(inv!$D$1:$D$1164,inv!$A$1:$A$1164,$B178,inv!$T$1:$T$1164,$A178,inv!$U$1:$U$1164,'DIAS DE INVENTARIO TAT'!G$1)</f>
        <v>0</v>
      </c>
      <c r="H178">
        <f>+SUMIFS(inv!$D$1:$D$1164,inv!$A$1:$A$1164,$B178,inv!$T$1:$T$1164,$A178,inv!$U$1:$U$1164,'DIAS DE INVENTARIO TAT'!H$1)</f>
        <v>0</v>
      </c>
      <c r="I178">
        <f>+SUMIFS(inv!$D$1:$D$1164,inv!$A$1:$A$1164,$B178,inv!$T$1:$T$1164,$A178,inv!$U$1:$U$1164,'DIAS DE INVENTARIO TAT'!I$1)</f>
        <v>0</v>
      </c>
      <c r="J178">
        <f>+SUMIFS(inv!$D$1:$D$1164,inv!$A$1:$A$1164,$B178,inv!$T$1:$T$1164,$A178,inv!$U$1:$U$1164,'DIAS DE INVENTARIO TAT'!J$1)</f>
        <v>0</v>
      </c>
      <c r="K178">
        <f>+SUMIFS(inv!$D$1:$D$1164,inv!$A$1:$A$1164,$B178,inv!$T$1:$T$1164,$A178,inv!$U$1:$U$1164,'DIAS DE INVENTARIO TAT'!K$1)</f>
        <v>0</v>
      </c>
      <c r="L178" s="6">
        <f>+SUMIFS(VENTAS!H:H,VENTAS!B:B,B178,VENTAS!G:G,A178)</f>
        <v>0</v>
      </c>
      <c r="M178" s="4">
        <f t="shared" si="22"/>
        <v>0</v>
      </c>
      <c r="N178" s="4">
        <f t="shared" si="17"/>
        <v>0</v>
      </c>
      <c r="O178" s="4">
        <f t="shared" si="18"/>
        <v>0</v>
      </c>
      <c r="P178" s="4">
        <f t="shared" si="19"/>
        <v>0</v>
      </c>
      <c r="Q178" s="6" t="e">
        <f>+SUMIFS(#REF!,#REF!,TablaINV[[#This Row],[GRUPO]],#REF!,TablaINV[[#This Row],[COD]])</f>
        <v>#REF!</v>
      </c>
      <c r="R178" s="19">
        <f t="shared" si="20"/>
        <v>0</v>
      </c>
      <c r="S178" s="4" t="e">
        <f>+VLOOKUP(A178,inv!T:X,5,0)</f>
        <v>#N/A</v>
      </c>
      <c r="T178" s="4" t="str">
        <f>+VLOOKUP(B:B,'DT HUEVO'!$A:$D,4,0)</f>
        <v>EMPACADOS</v>
      </c>
      <c r="U178" s="4" t="str">
        <f>+VLOOKUP(TablaINV[[#This Row],[COD]],'DT HUEVO'!$A:$D,3,0)</f>
        <v>B</v>
      </c>
    </row>
    <row r="179" spans="1:21">
      <c r="A179" t="s">
        <v>654</v>
      </c>
      <c r="B179">
        <v>13403</v>
      </c>
      <c r="C179" t="s">
        <v>428</v>
      </c>
      <c r="D179">
        <f>+SUMIFS(inv!D:D,inv!A:A,B179,inv!T:T,A179)</f>
        <v>0</v>
      </c>
      <c r="E179">
        <f>+SUMIFS(inv!$D$1:$D$1164,inv!$A$1:$A$1164,$B179,inv!$T$1:$T$1164,$A179,inv!$U$1:$U$1164,'DIAS DE INVENTARIO TAT'!E$1)</f>
        <v>0</v>
      </c>
      <c r="F179">
        <f>+SUMIFS(inv!$D$1:$D$1164,inv!$A$1:$A$1164,$B179,inv!$T$1:$T$1164,$A179,inv!$U$1:$U$1164,'DIAS DE INVENTARIO TAT'!F$1)</f>
        <v>0</v>
      </c>
      <c r="G179">
        <f>+SUMIFS(inv!$D$1:$D$1164,inv!$A$1:$A$1164,$B179,inv!$T$1:$T$1164,$A179,inv!$U$1:$U$1164,'DIAS DE INVENTARIO TAT'!G$1)</f>
        <v>0</v>
      </c>
      <c r="H179">
        <f>+SUMIFS(inv!$D$1:$D$1164,inv!$A$1:$A$1164,$B179,inv!$T$1:$T$1164,$A179,inv!$U$1:$U$1164,'DIAS DE INVENTARIO TAT'!H$1)</f>
        <v>0</v>
      </c>
      <c r="I179">
        <f>+SUMIFS(inv!$D$1:$D$1164,inv!$A$1:$A$1164,$B179,inv!$T$1:$T$1164,$A179,inv!$U$1:$U$1164,'DIAS DE INVENTARIO TAT'!I$1)</f>
        <v>0</v>
      </c>
      <c r="J179">
        <f>+SUMIFS(inv!$D$1:$D$1164,inv!$A$1:$A$1164,$B179,inv!$T$1:$T$1164,$A179,inv!$U$1:$U$1164,'DIAS DE INVENTARIO TAT'!J$1)</f>
        <v>0</v>
      </c>
      <c r="K179">
        <f>+SUMIFS(inv!$D$1:$D$1164,inv!$A$1:$A$1164,$B179,inv!$T$1:$T$1164,$A179,inv!$U$1:$U$1164,'DIAS DE INVENTARIO TAT'!K$1)</f>
        <v>0</v>
      </c>
      <c r="L179" s="6">
        <f>+SUMIFS(VENTAS!H:H,VENTAS!B:B,B179,VENTAS!G:G,A179)</f>
        <v>0</v>
      </c>
      <c r="M179" s="4">
        <f t="shared" si="22"/>
        <v>0</v>
      </c>
      <c r="N179" s="4">
        <f t="shared" si="17"/>
        <v>0</v>
      </c>
      <c r="O179" s="4">
        <f t="shared" si="18"/>
        <v>0</v>
      </c>
      <c r="P179" s="4">
        <f t="shared" si="19"/>
        <v>0</v>
      </c>
      <c r="Q179" s="6" t="e">
        <f>+SUMIFS(#REF!,#REF!,TablaINV[[#This Row],[GRUPO]],#REF!,TablaINV[[#This Row],[COD]])</f>
        <v>#REF!</v>
      </c>
      <c r="R179" s="19">
        <f t="shared" si="20"/>
        <v>0</v>
      </c>
      <c r="S179" s="4" t="e">
        <f>+VLOOKUP(A179,inv!T:X,5,0)</f>
        <v>#N/A</v>
      </c>
      <c r="T179" s="4" t="str">
        <f>+VLOOKUP(B:B,'DT HUEVO'!$A:$D,4,0)</f>
        <v>EMPACADOS</v>
      </c>
      <c r="U179" s="4" t="str">
        <f>+VLOOKUP(TablaINV[[#This Row],[COD]],'DT HUEVO'!$A:$D,3,0)</f>
        <v>A</v>
      </c>
    </row>
    <row r="180" spans="1:21">
      <c r="A180" t="s">
        <v>654</v>
      </c>
      <c r="B180">
        <v>10101</v>
      </c>
      <c r="C180" t="s">
        <v>536</v>
      </c>
      <c r="D180">
        <f>+SUMIFS(inv!D:D,inv!A:A,B180,inv!T:T,A180)</f>
        <v>0</v>
      </c>
      <c r="E180">
        <f>+SUMIFS(inv!$D$1:$D$1164,inv!$A$1:$A$1164,$B180,inv!$T$1:$T$1164,$A180,inv!$U$1:$U$1164,'DIAS DE INVENTARIO TAT'!E$1)</f>
        <v>0</v>
      </c>
      <c r="F180">
        <f>+SUMIFS(inv!$D$1:$D$1164,inv!$A$1:$A$1164,$B180,inv!$T$1:$T$1164,$A180,inv!$U$1:$U$1164,'DIAS DE INVENTARIO TAT'!F$1)</f>
        <v>0</v>
      </c>
      <c r="G180">
        <f>+SUMIFS(inv!$D$1:$D$1164,inv!$A$1:$A$1164,$B180,inv!$T$1:$T$1164,$A180,inv!$U$1:$U$1164,'DIAS DE INVENTARIO TAT'!G$1)</f>
        <v>0</v>
      </c>
      <c r="H180">
        <f>+SUMIFS(inv!$D$1:$D$1164,inv!$A$1:$A$1164,$B180,inv!$T$1:$T$1164,$A180,inv!$U$1:$U$1164,'DIAS DE INVENTARIO TAT'!H$1)</f>
        <v>0</v>
      </c>
      <c r="I180">
        <f>+SUMIFS(inv!$D$1:$D$1164,inv!$A$1:$A$1164,$B180,inv!$T$1:$T$1164,$A180,inv!$U$1:$U$1164,'DIAS DE INVENTARIO TAT'!I$1)</f>
        <v>0</v>
      </c>
      <c r="J180">
        <f>+SUMIFS(inv!$D$1:$D$1164,inv!$A$1:$A$1164,$B180,inv!$T$1:$T$1164,$A180,inv!$U$1:$U$1164,'DIAS DE INVENTARIO TAT'!J$1)</f>
        <v>0</v>
      </c>
      <c r="K180">
        <f>+SUMIFS(inv!$D$1:$D$1164,inv!$A$1:$A$1164,$B180,inv!$T$1:$T$1164,$A180,inv!$U$1:$U$1164,'DIAS DE INVENTARIO TAT'!K$1)</f>
        <v>0</v>
      </c>
      <c r="L180" s="6">
        <f>+SUMIFS(VENTAS!H:H,VENTAS!B:B,B180,VENTAS!G:G,A180)</f>
        <v>0</v>
      </c>
      <c r="M180" s="4">
        <f t="shared" si="22"/>
        <v>0</v>
      </c>
      <c r="N180" s="4">
        <f t="shared" si="17"/>
        <v>0</v>
      </c>
      <c r="O180" s="4">
        <f t="shared" si="18"/>
        <v>0</v>
      </c>
      <c r="P180" s="4">
        <f t="shared" si="19"/>
        <v>0</v>
      </c>
      <c r="Q180" s="6" t="e">
        <f>+SUMIFS(#REF!,#REF!,TablaINV[[#This Row],[GRUPO]],#REF!,TablaINV[[#This Row],[COD]])</f>
        <v>#REF!</v>
      </c>
      <c r="R180" s="19">
        <f t="shared" si="20"/>
        <v>0</v>
      </c>
      <c r="S180" s="4" t="e">
        <f>+VLOOKUP(A180,inv!T:X,5,0)</f>
        <v>#N/A</v>
      </c>
      <c r="T180" s="4" t="str">
        <f>+VLOOKUP(B:B,'DT HUEVO'!$A:$D,4,0)</f>
        <v>GRIS SUELTO</v>
      </c>
      <c r="U180" s="4" t="str">
        <f>+VLOOKUP(TablaINV[[#This Row],[COD]],'DT HUEVO'!$A:$D,3,0)</f>
        <v>YUMBO</v>
      </c>
    </row>
    <row r="181" spans="1:21">
      <c r="A181" t="s">
        <v>654</v>
      </c>
      <c r="B181">
        <v>10201</v>
      </c>
      <c r="C181" t="s">
        <v>27</v>
      </c>
      <c r="D181">
        <f>+SUMIFS(inv!D:D,inv!A:A,B181,inv!T:T,A181)</f>
        <v>0</v>
      </c>
      <c r="E181">
        <f>+SUMIFS(inv!$D$1:$D$1164,inv!$A$1:$A$1164,$B181,inv!$T$1:$T$1164,$A181,inv!$U$1:$U$1164,'DIAS DE INVENTARIO TAT'!E$1)</f>
        <v>0</v>
      </c>
      <c r="F181">
        <f>+SUMIFS(inv!$D$1:$D$1164,inv!$A$1:$A$1164,$B181,inv!$T$1:$T$1164,$A181,inv!$U$1:$U$1164,'DIAS DE INVENTARIO TAT'!F$1)</f>
        <v>0</v>
      </c>
      <c r="G181">
        <f>+SUMIFS(inv!$D$1:$D$1164,inv!$A$1:$A$1164,$B181,inv!$T$1:$T$1164,$A181,inv!$U$1:$U$1164,'DIAS DE INVENTARIO TAT'!G$1)</f>
        <v>0</v>
      </c>
      <c r="H181">
        <f>+SUMIFS(inv!$D$1:$D$1164,inv!$A$1:$A$1164,$B181,inv!$T$1:$T$1164,$A181,inv!$U$1:$U$1164,'DIAS DE INVENTARIO TAT'!H$1)</f>
        <v>0</v>
      </c>
      <c r="I181">
        <f>+SUMIFS(inv!$D$1:$D$1164,inv!$A$1:$A$1164,$B181,inv!$T$1:$T$1164,$A181,inv!$U$1:$U$1164,'DIAS DE INVENTARIO TAT'!I$1)</f>
        <v>0</v>
      </c>
      <c r="J181">
        <f>+SUMIFS(inv!$D$1:$D$1164,inv!$A$1:$A$1164,$B181,inv!$T$1:$T$1164,$A181,inv!$U$1:$U$1164,'DIAS DE INVENTARIO TAT'!J$1)</f>
        <v>0</v>
      </c>
      <c r="K181">
        <f>+SUMIFS(inv!$D$1:$D$1164,inv!$A$1:$A$1164,$B181,inv!$T$1:$T$1164,$A181,inv!$U$1:$U$1164,'DIAS DE INVENTARIO TAT'!K$1)</f>
        <v>0</v>
      </c>
      <c r="L181" s="6">
        <f>+SUMIFS(VENTAS!H:H,VENTAS!B:B,B181,VENTAS!G:G,A181)</f>
        <v>0</v>
      </c>
      <c r="M181" s="4">
        <f t="shared" si="22"/>
        <v>0</v>
      </c>
      <c r="N181" s="4">
        <f t="shared" si="17"/>
        <v>0</v>
      </c>
      <c r="O181" s="4">
        <f t="shared" si="18"/>
        <v>0</v>
      </c>
      <c r="P181" s="4">
        <f t="shared" si="19"/>
        <v>0</v>
      </c>
      <c r="Q181" s="6" t="e">
        <f>+SUMIFS(#REF!,#REF!,TablaINV[[#This Row],[GRUPO]],#REF!,TablaINV[[#This Row],[COD]])</f>
        <v>#REF!</v>
      </c>
      <c r="R181" s="19">
        <f t="shared" si="20"/>
        <v>0</v>
      </c>
      <c r="S181" s="4" t="e">
        <f>+VLOOKUP(A181,inv!T:X,5,0)</f>
        <v>#N/A</v>
      </c>
      <c r="T181" s="4" t="str">
        <f>+VLOOKUP(B:B,'DT HUEVO'!$A:$D,4,0)</f>
        <v>GRIS SUELTO</v>
      </c>
      <c r="U181" s="4" t="str">
        <f>+VLOOKUP(TablaINV[[#This Row],[COD]],'DT HUEVO'!$A:$D,3,0)</f>
        <v>AAA</v>
      </c>
    </row>
    <row r="182" spans="1:21">
      <c r="A182" t="s">
        <v>654</v>
      </c>
      <c r="B182">
        <v>73501</v>
      </c>
      <c r="C182" t="s">
        <v>425</v>
      </c>
      <c r="D182">
        <f>+SUMIFS(inv!D:D,inv!A:A,B182,inv!T:T,A182)</f>
        <v>0</v>
      </c>
      <c r="E182">
        <f>+SUMIFS(inv!$D$1:$D$1164,inv!$A$1:$A$1164,$B182,inv!$T$1:$T$1164,$A182,inv!$U$1:$U$1164,'DIAS DE INVENTARIO TAT'!E$1)</f>
        <v>0</v>
      </c>
      <c r="F182">
        <f>+SUMIFS(inv!$D$1:$D$1164,inv!$A$1:$A$1164,$B182,inv!$T$1:$T$1164,$A182,inv!$U$1:$U$1164,'DIAS DE INVENTARIO TAT'!F$1)</f>
        <v>0</v>
      </c>
      <c r="G182">
        <f>+SUMIFS(inv!$D$1:$D$1164,inv!$A$1:$A$1164,$B182,inv!$T$1:$T$1164,$A182,inv!$U$1:$U$1164,'DIAS DE INVENTARIO TAT'!G$1)</f>
        <v>0</v>
      </c>
      <c r="H182">
        <f>+SUMIFS(inv!$D$1:$D$1164,inv!$A$1:$A$1164,$B182,inv!$T$1:$T$1164,$A182,inv!$U$1:$U$1164,'DIAS DE INVENTARIO TAT'!H$1)</f>
        <v>0</v>
      </c>
      <c r="I182">
        <f>+SUMIFS(inv!$D$1:$D$1164,inv!$A$1:$A$1164,$B182,inv!$T$1:$T$1164,$A182,inv!$U$1:$U$1164,'DIAS DE INVENTARIO TAT'!I$1)</f>
        <v>0</v>
      </c>
      <c r="J182">
        <f>+SUMIFS(inv!$D$1:$D$1164,inv!$A$1:$A$1164,$B182,inv!$T$1:$T$1164,$A182,inv!$U$1:$U$1164,'DIAS DE INVENTARIO TAT'!J$1)</f>
        <v>0</v>
      </c>
      <c r="K182">
        <f>+SUMIFS(inv!$D$1:$D$1164,inv!$A$1:$A$1164,$B182,inv!$T$1:$T$1164,$A182,inv!$U$1:$U$1164,'DIAS DE INVENTARIO TAT'!K$1)</f>
        <v>0</v>
      </c>
      <c r="L182" s="6">
        <f>+SUMIFS(VENTAS!H:H,VENTAS!B:B,B182,VENTAS!G:G,A182)</f>
        <v>0</v>
      </c>
      <c r="M182" s="4">
        <f t="shared" si="22"/>
        <v>0</v>
      </c>
      <c r="N182" s="4">
        <f t="shared" si="17"/>
        <v>0</v>
      </c>
      <c r="O182" s="4">
        <f t="shared" si="18"/>
        <v>0</v>
      </c>
      <c r="P182" s="4">
        <f t="shared" si="19"/>
        <v>0</v>
      </c>
      <c r="Q182" s="6" t="e">
        <f>+SUMIFS(#REF!,#REF!,TablaINV[[#This Row],[GRUPO]],#REF!,TablaINV[[#This Row],[COD]])</f>
        <v>#REF!</v>
      </c>
      <c r="R182" s="19">
        <f t="shared" si="20"/>
        <v>0</v>
      </c>
      <c r="S182" s="4" t="e">
        <f>+VLOOKUP(A182,inv!T:X,5,0)</f>
        <v>#N/A</v>
      </c>
      <c r="T182" s="4" t="str">
        <f>+VLOOKUP(B:B,'DT HUEVO'!$A:$D,4,0)</f>
        <v>SEGUNDA</v>
      </c>
      <c r="U182" s="4" t="str">
        <f>+VLOOKUP(TablaINV[[#This Row],[COD]],'DT HUEVO'!$A:$D,3,0)</f>
        <v>SEGUNDA</v>
      </c>
    </row>
    <row r="183" spans="1:21">
      <c r="A183" t="s">
        <v>654</v>
      </c>
      <c r="B183">
        <v>76501</v>
      </c>
      <c r="C183" t="s">
        <v>589</v>
      </c>
      <c r="D183">
        <f>+SUMIFS(inv!D:D,inv!A:A,B183,inv!T:T,A183)</f>
        <v>0</v>
      </c>
      <c r="E183">
        <f>+SUMIFS(inv!$D$1:$D$1164,inv!$A$1:$A$1164,$B183,inv!$T$1:$T$1164,$A183,inv!$U$1:$U$1164,'DIAS DE INVENTARIO TAT'!E$1)</f>
        <v>0</v>
      </c>
      <c r="F183">
        <f>+SUMIFS(inv!$D$1:$D$1164,inv!$A$1:$A$1164,$B183,inv!$T$1:$T$1164,$A183,inv!$U$1:$U$1164,'DIAS DE INVENTARIO TAT'!F$1)</f>
        <v>0</v>
      </c>
      <c r="G183">
        <f>+SUMIFS(inv!$D$1:$D$1164,inv!$A$1:$A$1164,$B183,inv!$T$1:$T$1164,$A183,inv!$U$1:$U$1164,'DIAS DE INVENTARIO TAT'!G$1)</f>
        <v>0</v>
      </c>
      <c r="H183">
        <f>+SUMIFS(inv!$D$1:$D$1164,inv!$A$1:$A$1164,$B183,inv!$T$1:$T$1164,$A183,inv!$U$1:$U$1164,'DIAS DE INVENTARIO TAT'!H$1)</f>
        <v>0</v>
      </c>
      <c r="I183">
        <f>+SUMIFS(inv!$D$1:$D$1164,inv!$A$1:$A$1164,$B183,inv!$T$1:$T$1164,$A183,inv!$U$1:$U$1164,'DIAS DE INVENTARIO TAT'!I$1)</f>
        <v>0</v>
      </c>
      <c r="J183">
        <f>+SUMIFS(inv!$D$1:$D$1164,inv!$A$1:$A$1164,$B183,inv!$T$1:$T$1164,$A183,inv!$U$1:$U$1164,'DIAS DE INVENTARIO TAT'!J$1)</f>
        <v>0</v>
      </c>
      <c r="K183">
        <f>+SUMIFS(inv!$D$1:$D$1164,inv!$A$1:$A$1164,$B183,inv!$T$1:$T$1164,$A183,inv!$U$1:$U$1164,'DIAS DE INVENTARIO TAT'!K$1)</f>
        <v>0</v>
      </c>
      <c r="L183" s="6">
        <f>+SUMIFS(VENTAS!H:H,VENTAS!B:B,B183,VENTAS!G:G,A183)</f>
        <v>0</v>
      </c>
      <c r="M183" s="4">
        <f t="shared" si="22"/>
        <v>0</v>
      </c>
      <c r="N183" s="4">
        <f t="shared" si="17"/>
        <v>0</v>
      </c>
      <c r="O183" s="4">
        <f t="shared" si="18"/>
        <v>0</v>
      </c>
      <c r="P183" s="4">
        <f t="shared" si="19"/>
        <v>0</v>
      </c>
      <c r="Q183" s="6" t="e">
        <f>+SUMIFS(#REF!,#REF!,TablaINV[[#This Row],[GRUPO]],#REF!,TablaINV[[#This Row],[COD]])</f>
        <v>#REF!</v>
      </c>
      <c r="R183" s="19">
        <f t="shared" si="20"/>
        <v>0</v>
      </c>
      <c r="S183" s="4" t="e">
        <f>+VLOOKUP(A183,inv!T:X,5,0)</f>
        <v>#N/A</v>
      </c>
      <c r="T183" s="4" t="str">
        <f>+VLOOKUP(B:B,'DT HUEVO'!$A:$D,4,0)</f>
        <v>SEGUNDA</v>
      </c>
      <c r="U183" s="4" t="str">
        <f>+VLOOKUP(TablaINV[[#This Row],[COD]],'DT HUEVO'!$A:$D,3,0)</f>
        <v>SEGUNDA</v>
      </c>
    </row>
    <row r="184" spans="1:21">
      <c r="A184" t="s">
        <v>654</v>
      </c>
      <c r="B184">
        <v>76601</v>
      </c>
      <c r="C184" t="s">
        <v>590</v>
      </c>
      <c r="D184">
        <f>+SUMIFS(inv!D:D,inv!A:A,B184,inv!T:T,A184)</f>
        <v>0</v>
      </c>
      <c r="E184">
        <f>+SUMIFS(inv!$D$1:$D$1164,inv!$A$1:$A$1164,$B184,inv!$T$1:$T$1164,$A184,inv!$U$1:$U$1164,'DIAS DE INVENTARIO TAT'!E$1)</f>
        <v>0</v>
      </c>
      <c r="F184">
        <f>+SUMIFS(inv!$D$1:$D$1164,inv!$A$1:$A$1164,$B184,inv!$T$1:$T$1164,$A184,inv!$U$1:$U$1164,'DIAS DE INVENTARIO TAT'!F$1)</f>
        <v>0</v>
      </c>
      <c r="G184">
        <f>+SUMIFS(inv!$D$1:$D$1164,inv!$A$1:$A$1164,$B184,inv!$T$1:$T$1164,$A184,inv!$U$1:$U$1164,'DIAS DE INVENTARIO TAT'!G$1)</f>
        <v>0</v>
      </c>
      <c r="H184">
        <f>+SUMIFS(inv!$D$1:$D$1164,inv!$A$1:$A$1164,$B184,inv!$T$1:$T$1164,$A184,inv!$U$1:$U$1164,'DIAS DE INVENTARIO TAT'!H$1)</f>
        <v>0</v>
      </c>
      <c r="I184">
        <f>+SUMIFS(inv!$D$1:$D$1164,inv!$A$1:$A$1164,$B184,inv!$T$1:$T$1164,$A184,inv!$U$1:$U$1164,'DIAS DE INVENTARIO TAT'!I$1)</f>
        <v>0</v>
      </c>
      <c r="J184">
        <f>+SUMIFS(inv!$D$1:$D$1164,inv!$A$1:$A$1164,$B184,inv!$T$1:$T$1164,$A184,inv!$U$1:$U$1164,'DIAS DE INVENTARIO TAT'!J$1)</f>
        <v>0</v>
      </c>
      <c r="K184">
        <f>+SUMIFS(inv!$D$1:$D$1164,inv!$A$1:$A$1164,$B184,inv!$T$1:$T$1164,$A184,inv!$U$1:$U$1164,'DIAS DE INVENTARIO TAT'!K$1)</f>
        <v>0</v>
      </c>
      <c r="L184" s="6">
        <f>+SUMIFS(VENTAS!H:H,VENTAS!B:B,B184,VENTAS!G:G,A184)</f>
        <v>0</v>
      </c>
      <c r="M184" s="4">
        <f t="shared" si="22"/>
        <v>0</v>
      </c>
      <c r="N184" s="4">
        <f t="shared" si="17"/>
        <v>0</v>
      </c>
      <c r="O184" s="4">
        <f t="shared" si="18"/>
        <v>0</v>
      </c>
      <c r="P184" s="4">
        <f t="shared" si="19"/>
        <v>0</v>
      </c>
      <c r="Q184" s="6" t="e">
        <f>+SUMIFS(#REF!,#REF!,TablaINV[[#This Row],[GRUPO]],#REF!,TablaINV[[#This Row],[COD]])</f>
        <v>#REF!</v>
      </c>
      <c r="R184" s="19">
        <f t="shared" si="20"/>
        <v>0</v>
      </c>
      <c r="S184" s="4" t="e">
        <f>+VLOOKUP(A184,inv!T:X,5,0)</f>
        <v>#N/A</v>
      </c>
      <c r="T184" s="4" t="str">
        <f>+VLOOKUP(B:B,'DT HUEVO'!$A:$D,4,0)</f>
        <v>SEGUNDA</v>
      </c>
      <c r="U184" s="4" t="str">
        <f>+VLOOKUP(TablaINV[[#This Row],[COD]],'DT HUEVO'!$A:$D,3,0)</f>
        <v>SEGUNDA</v>
      </c>
    </row>
    <row r="185" spans="1:21">
      <c r="A185" t="s">
        <v>654</v>
      </c>
      <c r="B185">
        <v>76701</v>
      </c>
      <c r="C185" t="s">
        <v>588</v>
      </c>
      <c r="D185">
        <f>+SUMIFS(inv!D:D,inv!A:A,B185,inv!T:T,A185)</f>
        <v>0</v>
      </c>
      <c r="E185">
        <f>+SUMIFS(inv!$D$1:$D$1164,inv!$A$1:$A$1164,$B185,inv!$T$1:$T$1164,$A185,inv!$U$1:$U$1164,'DIAS DE INVENTARIO TAT'!E$1)</f>
        <v>0</v>
      </c>
      <c r="F185">
        <f>+SUMIFS(inv!$D$1:$D$1164,inv!$A$1:$A$1164,$B185,inv!$T$1:$T$1164,$A185,inv!$U$1:$U$1164,'DIAS DE INVENTARIO TAT'!F$1)</f>
        <v>0</v>
      </c>
      <c r="G185">
        <f>+SUMIFS(inv!$D$1:$D$1164,inv!$A$1:$A$1164,$B185,inv!$T$1:$T$1164,$A185,inv!$U$1:$U$1164,'DIAS DE INVENTARIO TAT'!G$1)</f>
        <v>0</v>
      </c>
      <c r="H185">
        <f>+SUMIFS(inv!$D$1:$D$1164,inv!$A$1:$A$1164,$B185,inv!$T$1:$T$1164,$A185,inv!$U$1:$U$1164,'DIAS DE INVENTARIO TAT'!H$1)</f>
        <v>0</v>
      </c>
      <c r="I185">
        <f>+SUMIFS(inv!$D$1:$D$1164,inv!$A$1:$A$1164,$B185,inv!$T$1:$T$1164,$A185,inv!$U$1:$U$1164,'DIAS DE INVENTARIO TAT'!I$1)</f>
        <v>0</v>
      </c>
      <c r="J185">
        <f>+SUMIFS(inv!$D$1:$D$1164,inv!$A$1:$A$1164,$B185,inv!$T$1:$T$1164,$A185,inv!$U$1:$U$1164,'DIAS DE INVENTARIO TAT'!J$1)</f>
        <v>0</v>
      </c>
      <c r="K185">
        <f>+SUMIFS(inv!$D$1:$D$1164,inv!$A$1:$A$1164,$B185,inv!$T$1:$T$1164,$A185,inv!$U$1:$U$1164,'DIAS DE INVENTARIO TAT'!K$1)</f>
        <v>0</v>
      </c>
      <c r="L185" s="6">
        <f>+SUMIFS(VENTAS!H:H,VENTAS!B:B,B185,VENTAS!G:G,A185)</f>
        <v>0</v>
      </c>
      <c r="M185" s="4">
        <f t="shared" si="22"/>
        <v>0</v>
      </c>
      <c r="N185" s="4">
        <f t="shared" si="17"/>
        <v>0</v>
      </c>
      <c r="O185" s="4">
        <f t="shared" si="18"/>
        <v>0</v>
      </c>
      <c r="P185" s="4">
        <f t="shared" si="19"/>
        <v>0</v>
      </c>
      <c r="Q185" s="6" t="e">
        <f>+SUMIFS(#REF!,#REF!,TablaINV[[#This Row],[GRUPO]],#REF!,TablaINV[[#This Row],[COD]])</f>
        <v>#REF!</v>
      </c>
      <c r="R185" s="19">
        <f t="shared" si="20"/>
        <v>0</v>
      </c>
      <c r="S185" s="4" t="e">
        <f>+VLOOKUP(A185,inv!T:X,5,0)</f>
        <v>#N/A</v>
      </c>
      <c r="T185" s="4" t="str">
        <f>+VLOOKUP(B:B,'DT HUEVO'!$A:$D,4,0)</f>
        <v>SEGUNDA</v>
      </c>
      <c r="U185" s="4" t="str">
        <f>+VLOOKUP(TablaINV[[#This Row],[COD]],'DT HUEVO'!$A:$D,3,0)</f>
        <v>SEGUNDA</v>
      </c>
    </row>
    <row r="186" spans="1:21">
      <c r="A186" t="s">
        <v>654</v>
      </c>
      <c r="B186">
        <v>77101</v>
      </c>
      <c r="C186" t="s">
        <v>567</v>
      </c>
      <c r="D186">
        <f>+SUMIFS(inv!D:D,inv!A:A,B186,inv!T:T,A186)</f>
        <v>0</v>
      </c>
      <c r="E186">
        <f>+SUMIFS(inv!$D$1:$D$1164,inv!$A$1:$A$1164,$B186,inv!$T$1:$T$1164,$A186,inv!$U$1:$U$1164,'DIAS DE INVENTARIO TAT'!E$1)</f>
        <v>0</v>
      </c>
      <c r="F186">
        <f>+SUMIFS(inv!$D$1:$D$1164,inv!$A$1:$A$1164,$B186,inv!$T$1:$T$1164,$A186,inv!$U$1:$U$1164,'DIAS DE INVENTARIO TAT'!F$1)</f>
        <v>0</v>
      </c>
      <c r="G186">
        <f>+SUMIFS(inv!$D$1:$D$1164,inv!$A$1:$A$1164,$B186,inv!$T$1:$T$1164,$A186,inv!$U$1:$U$1164,'DIAS DE INVENTARIO TAT'!G$1)</f>
        <v>0</v>
      </c>
      <c r="H186">
        <f>+SUMIFS(inv!$D$1:$D$1164,inv!$A$1:$A$1164,$B186,inv!$T$1:$T$1164,$A186,inv!$U$1:$U$1164,'DIAS DE INVENTARIO TAT'!H$1)</f>
        <v>0</v>
      </c>
      <c r="I186">
        <f>+SUMIFS(inv!$D$1:$D$1164,inv!$A$1:$A$1164,$B186,inv!$T$1:$T$1164,$A186,inv!$U$1:$U$1164,'DIAS DE INVENTARIO TAT'!I$1)</f>
        <v>0</v>
      </c>
      <c r="J186">
        <f>+SUMIFS(inv!$D$1:$D$1164,inv!$A$1:$A$1164,$B186,inv!$T$1:$T$1164,$A186,inv!$U$1:$U$1164,'DIAS DE INVENTARIO TAT'!J$1)</f>
        <v>0</v>
      </c>
      <c r="K186">
        <f>+SUMIFS(inv!$D$1:$D$1164,inv!$A$1:$A$1164,$B186,inv!$T$1:$T$1164,$A186,inv!$U$1:$U$1164,'DIAS DE INVENTARIO TAT'!K$1)</f>
        <v>0</v>
      </c>
      <c r="L186" s="6">
        <f>+SUMIFS(VENTAS!H:H,VENTAS!B:B,B186,VENTAS!G:G,A186)</f>
        <v>0</v>
      </c>
      <c r="M186" s="4">
        <f t="shared" si="22"/>
        <v>0</v>
      </c>
      <c r="N186" s="4">
        <f t="shared" si="17"/>
        <v>0</v>
      </c>
      <c r="O186" s="4">
        <f t="shared" si="18"/>
        <v>0</v>
      </c>
      <c r="P186" s="4">
        <f t="shared" si="19"/>
        <v>0</v>
      </c>
      <c r="Q186" s="6" t="e">
        <f>+SUMIFS(#REF!,#REF!,TablaINV[[#This Row],[GRUPO]],#REF!,TablaINV[[#This Row],[COD]])</f>
        <v>#REF!</v>
      </c>
      <c r="R186" s="19">
        <f t="shared" si="20"/>
        <v>0</v>
      </c>
      <c r="S186" s="4" t="e">
        <f>+VLOOKUP(A186,inv!T:X,5,0)</f>
        <v>#N/A</v>
      </c>
      <c r="T186" s="4" t="str">
        <f>+VLOOKUP(B:B,'DT HUEVO'!$A:$D,4,0)</f>
        <v>SEGUNDA</v>
      </c>
      <c r="U186" s="4" t="str">
        <f>+VLOOKUP(TablaINV[[#This Row],[COD]],'DT HUEVO'!$A:$D,3,0)</f>
        <v>SEGUNDA</v>
      </c>
    </row>
    <row r="187" spans="1:21">
      <c r="A187" t="s">
        <v>654</v>
      </c>
      <c r="B187">
        <v>78001</v>
      </c>
      <c r="C187" t="s">
        <v>571</v>
      </c>
      <c r="D187">
        <f>+SUMIFS(inv!D:D,inv!A:A,B187,inv!T:T,A187)</f>
        <v>0</v>
      </c>
      <c r="E187">
        <f>+SUMIFS(inv!$D$1:$D$1164,inv!$A$1:$A$1164,$B187,inv!$T$1:$T$1164,$A187,inv!$U$1:$U$1164,'DIAS DE INVENTARIO TAT'!E$1)</f>
        <v>0</v>
      </c>
      <c r="F187">
        <f>+SUMIFS(inv!$D$1:$D$1164,inv!$A$1:$A$1164,$B187,inv!$T$1:$T$1164,$A187,inv!$U$1:$U$1164,'DIAS DE INVENTARIO TAT'!F$1)</f>
        <v>0</v>
      </c>
      <c r="G187">
        <f>+SUMIFS(inv!$D$1:$D$1164,inv!$A$1:$A$1164,$B187,inv!$T$1:$T$1164,$A187,inv!$U$1:$U$1164,'DIAS DE INVENTARIO TAT'!G$1)</f>
        <v>0</v>
      </c>
      <c r="H187">
        <f>+SUMIFS(inv!$D$1:$D$1164,inv!$A$1:$A$1164,$B187,inv!$T$1:$T$1164,$A187,inv!$U$1:$U$1164,'DIAS DE INVENTARIO TAT'!H$1)</f>
        <v>0</v>
      </c>
      <c r="I187">
        <f>+SUMIFS(inv!$D$1:$D$1164,inv!$A$1:$A$1164,$B187,inv!$T$1:$T$1164,$A187,inv!$U$1:$U$1164,'DIAS DE INVENTARIO TAT'!I$1)</f>
        <v>0</v>
      </c>
      <c r="J187">
        <f>+SUMIFS(inv!$D$1:$D$1164,inv!$A$1:$A$1164,$B187,inv!$T$1:$T$1164,$A187,inv!$U$1:$U$1164,'DIAS DE INVENTARIO TAT'!J$1)</f>
        <v>0</v>
      </c>
      <c r="K187">
        <f>+SUMIFS(inv!$D$1:$D$1164,inv!$A$1:$A$1164,$B187,inv!$T$1:$T$1164,$A187,inv!$U$1:$U$1164,'DIAS DE INVENTARIO TAT'!K$1)</f>
        <v>0</v>
      </c>
      <c r="L187" s="6">
        <f>+SUMIFS(VENTAS!H:H,VENTAS!B:B,B187,VENTAS!G:G,A187)</f>
        <v>0</v>
      </c>
      <c r="M187" s="4">
        <f t="shared" si="22"/>
        <v>0</v>
      </c>
      <c r="N187" s="4">
        <f t="shared" si="17"/>
        <v>0</v>
      </c>
      <c r="O187" s="4">
        <f t="shared" si="18"/>
        <v>0</v>
      </c>
      <c r="P187" s="4">
        <f t="shared" si="19"/>
        <v>0</v>
      </c>
      <c r="Q187" s="6" t="e">
        <f>+SUMIFS(#REF!,#REF!,TablaINV[[#This Row],[GRUPO]],#REF!,TablaINV[[#This Row],[COD]])</f>
        <v>#REF!</v>
      </c>
      <c r="R187" s="19">
        <f t="shared" si="20"/>
        <v>0</v>
      </c>
      <c r="S187" s="4" t="e">
        <f>+VLOOKUP(A187,inv!T:X,5,0)</f>
        <v>#N/A</v>
      </c>
      <c r="T187" s="4" t="str">
        <f>+VLOOKUP(B:B,'DT HUEVO'!$A:$D,4,0)</f>
        <v>SEGUNDA</v>
      </c>
      <c r="U187" s="4" t="str">
        <f>+VLOOKUP(TablaINV[[#This Row],[COD]],'DT HUEVO'!$A:$D,3,0)</f>
        <v>SEGUNDA</v>
      </c>
    </row>
    <row r="188" spans="1:21">
      <c r="A188" t="s">
        <v>654</v>
      </c>
      <c r="B188">
        <v>10369</v>
      </c>
      <c r="C188" t="s">
        <v>61</v>
      </c>
      <c r="D188">
        <f>+SUMIFS(inv!D:D,inv!A:A,B188,inv!T:T,A188)</f>
        <v>0</v>
      </c>
      <c r="E188">
        <f>+SUMIFS(inv!$D$1:$D$1164,inv!$A$1:$A$1164,$B188,inv!$T$1:$T$1164,$A188,inv!$U$1:$U$1164,'DIAS DE INVENTARIO TAT'!E$1)</f>
        <v>0</v>
      </c>
      <c r="F188">
        <f>+SUMIFS(inv!$D$1:$D$1164,inv!$A$1:$A$1164,$B188,inv!$T$1:$T$1164,$A188,inv!$U$1:$U$1164,'DIAS DE INVENTARIO TAT'!F$1)</f>
        <v>0</v>
      </c>
      <c r="G188">
        <f>+SUMIFS(inv!$D$1:$D$1164,inv!$A$1:$A$1164,$B188,inv!$T$1:$T$1164,$A188,inv!$U$1:$U$1164,'DIAS DE INVENTARIO TAT'!G$1)</f>
        <v>0</v>
      </c>
      <c r="H188">
        <f>+SUMIFS(inv!$D$1:$D$1164,inv!$A$1:$A$1164,$B188,inv!$T$1:$T$1164,$A188,inv!$U$1:$U$1164,'DIAS DE INVENTARIO TAT'!H$1)</f>
        <v>0</v>
      </c>
      <c r="I188">
        <f>+SUMIFS(inv!$D$1:$D$1164,inv!$A$1:$A$1164,$B188,inv!$T$1:$T$1164,$A188,inv!$U$1:$U$1164,'DIAS DE INVENTARIO TAT'!I$1)</f>
        <v>0</v>
      </c>
      <c r="J188">
        <f>+SUMIFS(inv!$D$1:$D$1164,inv!$A$1:$A$1164,$B188,inv!$T$1:$T$1164,$A188,inv!$U$1:$U$1164,'DIAS DE INVENTARIO TAT'!J$1)</f>
        <v>0</v>
      </c>
      <c r="K188">
        <f>+SUMIFS(inv!$D$1:$D$1164,inv!$A$1:$A$1164,$B188,inv!$T$1:$T$1164,$A188,inv!$U$1:$U$1164,'DIAS DE INVENTARIO TAT'!K$1)</f>
        <v>0</v>
      </c>
      <c r="L188" s="6">
        <f>+SUMIFS(VENTAS!H:H,VENTAS!B:B,B188,VENTAS!G:G,A188)</f>
        <v>0</v>
      </c>
      <c r="M188" s="4">
        <f t="shared" si="22"/>
        <v>0</v>
      </c>
      <c r="N188" s="4">
        <f t="shared" si="17"/>
        <v>0</v>
      </c>
      <c r="O188" s="4">
        <f t="shared" si="18"/>
        <v>0</v>
      </c>
      <c r="P188" s="4">
        <f t="shared" si="19"/>
        <v>0</v>
      </c>
      <c r="Q188" s="6" t="e">
        <f>+SUMIFS(#REF!,#REF!,TablaINV[[#This Row],[GRUPO]],#REF!,TablaINV[[#This Row],[COD]])</f>
        <v>#REF!</v>
      </c>
      <c r="R188" s="19">
        <f t="shared" si="20"/>
        <v>0</v>
      </c>
      <c r="S188" s="4" t="e">
        <f>+VLOOKUP(A188,inv!T:X,5,0)</f>
        <v>#N/A</v>
      </c>
      <c r="T188" s="4" t="str">
        <f>+VLOOKUP(B:B,'DT HUEVO'!$A:$D,4,0)</f>
        <v>EMPACADOS</v>
      </c>
      <c r="U188" s="4" t="str">
        <f>+VLOOKUP(TablaINV[[#This Row],[COD]],'DT HUEVO'!$A:$D,3,0)</f>
        <v>AA</v>
      </c>
    </row>
    <row r="189" spans="1:21">
      <c r="A189" t="s">
        <v>654</v>
      </c>
      <c r="B189">
        <v>12270</v>
      </c>
      <c r="C189" t="s">
        <v>62</v>
      </c>
      <c r="D189">
        <f>+SUMIFS(inv!D:D,inv!A:A,B189,inv!T:T,A189)</f>
        <v>0</v>
      </c>
      <c r="E189">
        <f>+SUMIFS(inv!$D$1:$D$1164,inv!$A$1:$A$1164,$B189,inv!$T$1:$T$1164,$A189,inv!$U$1:$U$1164,'DIAS DE INVENTARIO TAT'!E$1)</f>
        <v>0</v>
      </c>
      <c r="F189">
        <f>+SUMIFS(inv!$D$1:$D$1164,inv!$A$1:$A$1164,$B189,inv!$T$1:$T$1164,$A189,inv!$U$1:$U$1164,'DIAS DE INVENTARIO TAT'!F$1)</f>
        <v>0</v>
      </c>
      <c r="G189">
        <f>+SUMIFS(inv!$D$1:$D$1164,inv!$A$1:$A$1164,$B189,inv!$T$1:$T$1164,$A189,inv!$U$1:$U$1164,'DIAS DE INVENTARIO TAT'!G$1)</f>
        <v>0</v>
      </c>
      <c r="H189">
        <f>+SUMIFS(inv!$D$1:$D$1164,inv!$A$1:$A$1164,$B189,inv!$T$1:$T$1164,$A189,inv!$U$1:$U$1164,'DIAS DE INVENTARIO TAT'!H$1)</f>
        <v>0</v>
      </c>
      <c r="I189">
        <f>+SUMIFS(inv!$D$1:$D$1164,inv!$A$1:$A$1164,$B189,inv!$T$1:$T$1164,$A189,inv!$U$1:$U$1164,'DIAS DE INVENTARIO TAT'!I$1)</f>
        <v>0</v>
      </c>
      <c r="J189">
        <f>+SUMIFS(inv!$D$1:$D$1164,inv!$A$1:$A$1164,$B189,inv!$T$1:$T$1164,$A189,inv!$U$1:$U$1164,'DIAS DE INVENTARIO TAT'!J$1)</f>
        <v>0</v>
      </c>
      <c r="K189">
        <f>+SUMIFS(inv!$D$1:$D$1164,inv!$A$1:$A$1164,$B189,inv!$T$1:$T$1164,$A189,inv!$U$1:$U$1164,'DIAS DE INVENTARIO TAT'!K$1)</f>
        <v>0</v>
      </c>
      <c r="L189" s="6">
        <f>+SUMIFS(VENTAS!H:H,VENTAS!B:B,B189,VENTAS!G:G,A189)</f>
        <v>0</v>
      </c>
      <c r="M189" s="4">
        <f t="shared" si="22"/>
        <v>0</v>
      </c>
      <c r="N189" s="4">
        <f t="shared" si="17"/>
        <v>0</v>
      </c>
      <c r="O189" s="4">
        <f t="shared" si="18"/>
        <v>0</v>
      </c>
      <c r="P189" s="4">
        <f t="shared" si="19"/>
        <v>0</v>
      </c>
      <c r="Q189" s="6" t="e">
        <f>+SUMIFS(#REF!,#REF!,TablaINV[[#This Row],[GRUPO]],#REF!,TablaINV[[#This Row],[COD]])</f>
        <v>#REF!</v>
      </c>
      <c r="R189" s="19">
        <f t="shared" si="20"/>
        <v>0</v>
      </c>
      <c r="S189" s="4" t="e">
        <f>+VLOOKUP(A189,inv!T:X,5,0)</f>
        <v>#N/A</v>
      </c>
      <c r="T189" s="4" t="str">
        <f>+VLOOKUP(B:B,'DT HUEVO'!$A:$D,4,0)</f>
        <v>EMPACADOS</v>
      </c>
      <c r="U189" s="4" t="str">
        <f>+VLOOKUP(TablaINV[[#This Row],[COD]],'DT HUEVO'!$A:$D,3,0)</f>
        <v>AAA</v>
      </c>
    </row>
    <row r="190" spans="1:21">
      <c r="A190" t="s">
        <v>654</v>
      </c>
      <c r="B190">
        <v>12480</v>
      </c>
      <c r="C190" t="s">
        <v>67</v>
      </c>
      <c r="D190">
        <f>+SUMIFS(inv!D:D,inv!A:A,B190,inv!T:T,A190)</f>
        <v>0</v>
      </c>
      <c r="E190">
        <f>+SUMIFS(inv!$D$1:$D$1164,inv!$A$1:$A$1164,$B190,inv!$T$1:$T$1164,$A190,inv!$U$1:$U$1164,'DIAS DE INVENTARIO TAT'!E$1)</f>
        <v>0</v>
      </c>
      <c r="F190">
        <f>+SUMIFS(inv!$D$1:$D$1164,inv!$A$1:$A$1164,$B190,inv!$T$1:$T$1164,$A190,inv!$U$1:$U$1164,'DIAS DE INVENTARIO TAT'!F$1)</f>
        <v>0</v>
      </c>
      <c r="G190">
        <f>+SUMIFS(inv!$D$1:$D$1164,inv!$A$1:$A$1164,$B190,inv!$T$1:$T$1164,$A190,inv!$U$1:$U$1164,'DIAS DE INVENTARIO TAT'!G$1)</f>
        <v>0</v>
      </c>
      <c r="H190">
        <f>+SUMIFS(inv!$D$1:$D$1164,inv!$A$1:$A$1164,$B190,inv!$T$1:$T$1164,$A190,inv!$U$1:$U$1164,'DIAS DE INVENTARIO TAT'!H$1)</f>
        <v>0</v>
      </c>
      <c r="I190">
        <f>+SUMIFS(inv!$D$1:$D$1164,inv!$A$1:$A$1164,$B190,inv!$T$1:$T$1164,$A190,inv!$U$1:$U$1164,'DIAS DE INVENTARIO TAT'!I$1)</f>
        <v>0</v>
      </c>
      <c r="J190">
        <f>+SUMIFS(inv!$D$1:$D$1164,inv!$A$1:$A$1164,$B190,inv!$T$1:$T$1164,$A190,inv!$U$1:$U$1164,'DIAS DE INVENTARIO TAT'!J$1)</f>
        <v>0</v>
      </c>
      <c r="K190">
        <f>+SUMIFS(inv!$D$1:$D$1164,inv!$A$1:$A$1164,$B190,inv!$T$1:$T$1164,$A190,inv!$U$1:$U$1164,'DIAS DE INVENTARIO TAT'!K$1)</f>
        <v>0</v>
      </c>
      <c r="L190" s="6">
        <f>+SUMIFS(VENTAS!H:H,VENTAS!B:B,B190,VENTAS!G:G,A190)</f>
        <v>0</v>
      </c>
      <c r="M190" s="4">
        <f t="shared" si="22"/>
        <v>0</v>
      </c>
      <c r="N190" s="4">
        <f t="shared" si="17"/>
        <v>0</v>
      </c>
      <c r="O190" s="4">
        <f t="shared" si="18"/>
        <v>0</v>
      </c>
      <c r="P190" s="4">
        <f t="shared" si="19"/>
        <v>0</v>
      </c>
      <c r="Q190" s="6" t="e">
        <f>+SUMIFS(#REF!,#REF!,TablaINV[[#This Row],[GRUPO]],#REF!,TablaINV[[#This Row],[COD]])</f>
        <v>#REF!</v>
      </c>
      <c r="R190" s="19">
        <f t="shared" si="20"/>
        <v>0</v>
      </c>
      <c r="S190" s="4" t="e">
        <f>+VLOOKUP(A190,inv!T:X,5,0)</f>
        <v>#N/A</v>
      </c>
      <c r="T190" s="4" t="e">
        <f>+VLOOKUP(B:B,'DT HUEVO'!$A:$D,4,0)</f>
        <v>#N/A</v>
      </c>
      <c r="U190" s="4" t="e">
        <f>+VLOOKUP(TablaINV[[#This Row],[COD]],'DT HUEVO'!$A:$D,3,0)</f>
        <v>#N/A</v>
      </c>
    </row>
    <row r="191" spans="1:21">
      <c r="A191" t="s">
        <v>654</v>
      </c>
      <c r="B191">
        <v>14459</v>
      </c>
      <c r="C191" t="s">
        <v>68</v>
      </c>
      <c r="D191">
        <f>+SUMIFS(inv!D:D,inv!A:A,B191,inv!T:T,A191)</f>
        <v>0</v>
      </c>
      <c r="E191">
        <f>+SUMIFS(inv!$D$1:$D$1164,inv!$A$1:$A$1164,$B191,inv!$T$1:$T$1164,$A191,inv!$U$1:$U$1164,'DIAS DE INVENTARIO TAT'!E$1)</f>
        <v>0</v>
      </c>
      <c r="F191">
        <f>+SUMIFS(inv!$D$1:$D$1164,inv!$A$1:$A$1164,$B191,inv!$T$1:$T$1164,$A191,inv!$U$1:$U$1164,'DIAS DE INVENTARIO TAT'!F$1)</f>
        <v>0</v>
      </c>
      <c r="G191">
        <f>+SUMIFS(inv!$D$1:$D$1164,inv!$A$1:$A$1164,$B191,inv!$T$1:$T$1164,$A191,inv!$U$1:$U$1164,'DIAS DE INVENTARIO TAT'!G$1)</f>
        <v>0</v>
      </c>
      <c r="H191">
        <f>+SUMIFS(inv!$D$1:$D$1164,inv!$A$1:$A$1164,$B191,inv!$T$1:$T$1164,$A191,inv!$U$1:$U$1164,'DIAS DE INVENTARIO TAT'!H$1)</f>
        <v>0</v>
      </c>
      <c r="I191">
        <f>+SUMIFS(inv!$D$1:$D$1164,inv!$A$1:$A$1164,$B191,inv!$T$1:$T$1164,$A191,inv!$U$1:$U$1164,'DIAS DE INVENTARIO TAT'!I$1)</f>
        <v>0</v>
      </c>
      <c r="J191">
        <f>+SUMIFS(inv!$D$1:$D$1164,inv!$A$1:$A$1164,$B191,inv!$T$1:$T$1164,$A191,inv!$U$1:$U$1164,'DIAS DE INVENTARIO TAT'!J$1)</f>
        <v>0</v>
      </c>
      <c r="K191">
        <f>+SUMIFS(inv!$D$1:$D$1164,inv!$A$1:$A$1164,$B191,inv!$T$1:$T$1164,$A191,inv!$U$1:$U$1164,'DIAS DE INVENTARIO TAT'!K$1)</f>
        <v>0</v>
      </c>
      <c r="L191" s="6">
        <f>+SUMIFS(VENTAS!H:H,VENTAS!B:B,B191,VENTAS!G:G,A191)</f>
        <v>0</v>
      </c>
      <c r="M191" s="4">
        <f t="shared" si="22"/>
        <v>0</v>
      </c>
      <c r="N191" s="4">
        <f t="shared" ref="N191:N213" si="23">+IFERROR(E191/$L191,0)</f>
        <v>0</v>
      </c>
      <c r="O191" s="4">
        <f t="shared" ref="O191:O213" si="24">+IFERROR(F191/$L191,0)</f>
        <v>0</v>
      </c>
      <c r="P191" s="4">
        <f t="shared" ref="P191:P213" si="25">+IFERROR(G191/$L191,0)</f>
        <v>0</v>
      </c>
      <c r="Q191" s="6" t="e">
        <f>+SUMIFS(#REF!,#REF!,TablaINV[[#This Row],[GRUPO]],#REF!,TablaINV[[#This Row],[COD]])</f>
        <v>#REF!</v>
      </c>
      <c r="R191" s="19">
        <f t="shared" ref="R191:R213" si="26">+IFERROR(D191/Q191,0)</f>
        <v>0</v>
      </c>
      <c r="S191" s="4" t="e">
        <f>+VLOOKUP(A191,inv!T:X,5,0)</f>
        <v>#N/A</v>
      </c>
      <c r="T191" s="4" t="str">
        <f>+VLOOKUP(B:B,'DT HUEVO'!$A:$D,4,0)</f>
        <v>EMPACADOS</v>
      </c>
      <c r="U191" s="4" t="str">
        <f>+VLOOKUP(TablaINV[[#This Row],[COD]],'DT HUEVO'!$A:$D,3,0)</f>
        <v>A</v>
      </c>
    </row>
    <row r="192" spans="1:21">
      <c r="A192" t="s">
        <v>654</v>
      </c>
      <c r="B192">
        <v>14311</v>
      </c>
      <c r="C192" t="s">
        <v>45</v>
      </c>
      <c r="D192">
        <f>+SUMIFS(inv!D:D,inv!A:A,B192,inv!T:T,A192)</f>
        <v>0</v>
      </c>
      <c r="E192">
        <f>+SUMIFS(inv!$D$1:$D$1164,inv!$A$1:$A$1164,$B192,inv!$T$1:$T$1164,$A192,inv!$U$1:$U$1164,'DIAS DE INVENTARIO TAT'!E$1)</f>
        <v>0</v>
      </c>
      <c r="F192">
        <f>+SUMIFS(inv!$D$1:$D$1164,inv!$A$1:$A$1164,$B192,inv!$T$1:$T$1164,$A192,inv!$U$1:$U$1164,'DIAS DE INVENTARIO TAT'!F$1)</f>
        <v>0</v>
      </c>
      <c r="G192">
        <f>+SUMIFS(inv!$D$1:$D$1164,inv!$A$1:$A$1164,$B192,inv!$T$1:$T$1164,$A192,inv!$U$1:$U$1164,'DIAS DE INVENTARIO TAT'!G$1)</f>
        <v>0</v>
      </c>
      <c r="H192">
        <f>+SUMIFS(inv!$D$1:$D$1164,inv!$A$1:$A$1164,$B192,inv!$T$1:$T$1164,$A192,inv!$U$1:$U$1164,'DIAS DE INVENTARIO TAT'!H$1)</f>
        <v>0</v>
      </c>
      <c r="I192">
        <f>+SUMIFS(inv!$D$1:$D$1164,inv!$A$1:$A$1164,$B192,inv!$T$1:$T$1164,$A192,inv!$U$1:$U$1164,'DIAS DE INVENTARIO TAT'!I$1)</f>
        <v>0</v>
      </c>
      <c r="J192">
        <f>+SUMIFS(inv!$D$1:$D$1164,inv!$A$1:$A$1164,$B192,inv!$T$1:$T$1164,$A192,inv!$U$1:$U$1164,'DIAS DE INVENTARIO TAT'!J$1)</f>
        <v>0</v>
      </c>
      <c r="K192">
        <f>+SUMIFS(inv!$D$1:$D$1164,inv!$A$1:$A$1164,$B192,inv!$T$1:$T$1164,$A192,inv!$U$1:$U$1164,'DIAS DE INVENTARIO TAT'!K$1)</f>
        <v>0</v>
      </c>
      <c r="L192" s="6">
        <f>+SUMIFS(VENTAS!H:H,VENTAS!B:B,B192,VENTAS!G:G,A192)</f>
        <v>0</v>
      </c>
      <c r="M192" s="4">
        <f t="shared" si="22"/>
        <v>0</v>
      </c>
      <c r="N192" s="4">
        <f t="shared" si="23"/>
        <v>0</v>
      </c>
      <c r="O192" s="4">
        <f t="shared" si="24"/>
        <v>0</v>
      </c>
      <c r="P192" s="4">
        <f t="shared" si="25"/>
        <v>0</v>
      </c>
      <c r="Q192" s="6" t="e">
        <f>+SUMIFS(#REF!,#REF!,TablaINV[[#This Row],[GRUPO]],#REF!,TablaINV[[#This Row],[COD]])</f>
        <v>#REF!</v>
      </c>
      <c r="R192" s="19">
        <f t="shared" si="26"/>
        <v>0</v>
      </c>
      <c r="S192" s="4" t="e">
        <f>+VLOOKUP(A192,inv!T:X,5,0)</f>
        <v>#N/A</v>
      </c>
      <c r="T192" s="4" t="str">
        <f>+VLOOKUP(B:B,'DT HUEVO'!$A:$D,4,0)</f>
        <v>EMPACADOS</v>
      </c>
      <c r="U192" s="4" t="str">
        <f>+VLOOKUP(TablaINV[[#This Row],[COD]],'DT HUEVO'!$A:$D,3,0)</f>
        <v>AA</v>
      </c>
    </row>
    <row r="193" spans="1:21">
      <c r="A193" t="s">
        <v>654</v>
      </c>
      <c r="B193">
        <v>10410</v>
      </c>
      <c r="C193" t="s">
        <v>452</v>
      </c>
      <c r="D193">
        <f>+SUMIFS(inv!D:D,inv!A:A,B193,inv!T:T,A193)</f>
        <v>0</v>
      </c>
      <c r="E193">
        <f>+SUMIFS(inv!$D$1:$D$1164,inv!$A$1:$A$1164,$B193,inv!$T$1:$T$1164,$A193,inv!$U$1:$U$1164,'DIAS DE INVENTARIO TAT'!E$1)</f>
        <v>0</v>
      </c>
      <c r="F193">
        <f>+SUMIFS(inv!$D$1:$D$1164,inv!$A$1:$A$1164,$B193,inv!$T$1:$T$1164,$A193,inv!$U$1:$U$1164,'DIAS DE INVENTARIO TAT'!F$1)</f>
        <v>0</v>
      </c>
      <c r="G193">
        <f>+SUMIFS(inv!$D$1:$D$1164,inv!$A$1:$A$1164,$B193,inv!$T$1:$T$1164,$A193,inv!$U$1:$U$1164,'DIAS DE INVENTARIO TAT'!G$1)</f>
        <v>0</v>
      </c>
      <c r="H193">
        <f>+SUMIFS(inv!$D$1:$D$1164,inv!$A$1:$A$1164,$B193,inv!$T$1:$T$1164,$A193,inv!$U$1:$U$1164,'DIAS DE INVENTARIO TAT'!H$1)</f>
        <v>0</v>
      </c>
      <c r="I193">
        <f>+SUMIFS(inv!$D$1:$D$1164,inv!$A$1:$A$1164,$B193,inv!$T$1:$T$1164,$A193,inv!$U$1:$U$1164,'DIAS DE INVENTARIO TAT'!I$1)</f>
        <v>0</v>
      </c>
      <c r="J193">
        <f>+SUMIFS(inv!$D$1:$D$1164,inv!$A$1:$A$1164,$B193,inv!$T$1:$T$1164,$A193,inv!$U$1:$U$1164,'DIAS DE INVENTARIO TAT'!J$1)</f>
        <v>0</v>
      </c>
      <c r="K193">
        <f>+SUMIFS(inv!$D$1:$D$1164,inv!$A$1:$A$1164,$B193,inv!$T$1:$T$1164,$A193,inv!$U$1:$U$1164,'DIAS DE INVENTARIO TAT'!K$1)</f>
        <v>0</v>
      </c>
      <c r="L193" s="6">
        <f>+SUMIFS(VENTAS!H:H,VENTAS!B:B,B193,VENTAS!G:G,A193)</f>
        <v>0</v>
      </c>
      <c r="M193" s="4">
        <f t="shared" si="22"/>
        <v>0</v>
      </c>
      <c r="N193" s="4">
        <f t="shared" si="23"/>
        <v>0</v>
      </c>
      <c r="O193" s="4">
        <f t="shared" si="24"/>
        <v>0</v>
      </c>
      <c r="P193" s="4">
        <f t="shared" si="25"/>
        <v>0</v>
      </c>
      <c r="Q193" s="6" t="e">
        <f>+SUMIFS(#REF!,#REF!,TablaINV[[#This Row],[GRUPO]],#REF!,TablaINV[[#This Row],[COD]])</f>
        <v>#REF!</v>
      </c>
      <c r="R193" s="19">
        <f t="shared" si="26"/>
        <v>0</v>
      </c>
      <c r="S193" s="4" t="e">
        <f>+VLOOKUP(A193,inv!T:X,5,0)</f>
        <v>#N/A</v>
      </c>
      <c r="T193" s="4" t="str">
        <f>+VLOOKUP(B:B,'DT HUEVO'!$A:$D,4,0)</f>
        <v>EMPACADOS</v>
      </c>
      <c r="U193" s="4" t="str">
        <f>+VLOOKUP(TablaINV[[#This Row],[COD]],'DT HUEVO'!$A:$D,3,0)</f>
        <v>A</v>
      </c>
    </row>
    <row r="194" spans="1:21">
      <c r="A194" t="s">
        <v>654</v>
      </c>
      <c r="B194">
        <v>10268</v>
      </c>
      <c r="C194" t="s">
        <v>427</v>
      </c>
      <c r="D194">
        <f>+SUMIFS(inv!D:D,inv!A:A,B194,inv!T:T,A194)</f>
        <v>0</v>
      </c>
      <c r="E194">
        <f>+SUMIFS(inv!$D$1:$D$1164,inv!$A$1:$A$1164,$B194,inv!$T$1:$T$1164,$A194,inv!$U$1:$U$1164,'DIAS DE INVENTARIO TAT'!E$1)</f>
        <v>0</v>
      </c>
      <c r="F194">
        <f>+SUMIFS(inv!$D$1:$D$1164,inv!$A$1:$A$1164,$B194,inv!$T$1:$T$1164,$A194,inv!$U$1:$U$1164,'DIAS DE INVENTARIO TAT'!F$1)</f>
        <v>0</v>
      </c>
      <c r="G194">
        <f>+SUMIFS(inv!$D$1:$D$1164,inv!$A$1:$A$1164,$B194,inv!$T$1:$T$1164,$A194,inv!$U$1:$U$1164,'DIAS DE INVENTARIO TAT'!G$1)</f>
        <v>0</v>
      </c>
      <c r="H194">
        <f>+SUMIFS(inv!$D$1:$D$1164,inv!$A$1:$A$1164,$B194,inv!$T$1:$T$1164,$A194,inv!$U$1:$U$1164,'DIAS DE INVENTARIO TAT'!H$1)</f>
        <v>0</v>
      </c>
      <c r="I194">
        <f>+SUMIFS(inv!$D$1:$D$1164,inv!$A$1:$A$1164,$B194,inv!$T$1:$T$1164,$A194,inv!$U$1:$U$1164,'DIAS DE INVENTARIO TAT'!I$1)</f>
        <v>0</v>
      </c>
      <c r="J194">
        <f>+SUMIFS(inv!$D$1:$D$1164,inv!$A$1:$A$1164,$B194,inv!$T$1:$T$1164,$A194,inv!$U$1:$U$1164,'DIAS DE INVENTARIO TAT'!J$1)</f>
        <v>0</v>
      </c>
      <c r="K194">
        <f>+SUMIFS(inv!$D$1:$D$1164,inv!$A$1:$A$1164,$B194,inv!$T$1:$T$1164,$A194,inv!$U$1:$U$1164,'DIAS DE INVENTARIO TAT'!K$1)</f>
        <v>0</v>
      </c>
      <c r="L194" s="6">
        <f>+SUMIFS(VENTAS!H:H,VENTAS!B:B,B194,VENTAS!G:G,A194)</f>
        <v>0</v>
      </c>
      <c r="M194" s="4">
        <f t="shared" si="22"/>
        <v>0</v>
      </c>
      <c r="N194" s="4">
        <f t="shared" si="23"/>
        <v>0</v>
      </c>
      <c r="O194" s="4">
        <f t="shared" si="24"/>
        <v>0</v>
      </c>
      <c r="P194" s="4">
        <f t="shared" si="25"/>
        <v>0</v>
      </c>
      <c r="Q194" s="6" t="e">
        <f>+SUMIFS(#REF!,#REF!,TablaINV[[#This Row],[GRUPO]],#REF!,TablaINV[[#This Row],[COD]])</f>
        <v>#REF!</v>
      </c>
      <c r="R194" s="19">
        <f t="shared" si="26"/>
        <v>0</v>
      </c>
      <c r="S194" s="4" t="e">
        <f>+VLOOKUP(A194,inv!T:X,5,0)</f>
        <v>#N/A</v>
      </c>
      <c r="T194" s="4" t="str">
        <f>+VLOOKUP(B:B,'DT HUEVO'!$A:$D,4,0)</f>
        <v>EMPACADOS</v>
      </c>
      <c r="U194" s="4" t="str">
        <f>+VLOOKUP(TablaINV[[#This Row],[COD]],'DT HUEVO'!$A:$D,3,0)</f>
        <v>AAA</v>
      </c>
    </row>
    <row r="195" spans="1:21">
      <c r="A195" t="s">
        <v>654</v>
      </c>
      <c r="B195">
        <v>14348</v>
      </c>
      <c r="C195" t="s">
        <v>46</v>
      </c>
      <c r="D195">
        <f>+SUMIFS(inv!D:D,inv!A:A,B195,inv!T:T,A195)</f>
        <v>0</v>
      </c>
      <c r="E195">
        <f>+SUMIFS(inv!$D$1:$D$1164,inv!$A$1:$A$1164,$B195,inv!$T$1:$T$1164,$A195,inv!$U$1:$U$1164,'DIAS DE INVENTARIO TAT'!E$1)</f>
        <v>0</v>
      </c>
      <c r="F195">
        <f>+SUMIFS(inv!$D$1:$D$1164,inv!$A$1:$A$1164,$B195,inv!$T$1:$T$1164,$A195,inv!$U$1:$U$1164,'DIAS DE INVENTARIO TAT'!F$1)</f>
        <v>0</v>
      </c>
      <c r="G195">
        <f>+SUMIFS(inv!$D$1:$D$1164,inv!$A$1:$A$1164,$B195,inv!$T$1:$T$1164,$A195,inv!$U$1:$U$1164,'DIAS DE INVENTARIO TAT'!G$1)</f>
        <v>0</v>
      </c>
      <c r="H195">
        <f>+SUMIFS(inv!$D$1:$D$1164,inv!$A$1:$A$1164,$B195,inv!$T$1:$T$1164,$A195,inv!$U$1:$U$1164,'DIAS DE INVENTARIO TAT'!H$1)</f>
        <v>0</v>
      </c>
      <c r="I195">
        <f>+SUMIFS(inv!$D$1:$D$1164,inv!$A$1:$A$1164,$B195,inv!$T$1:$T$1164,$A195,inv!$U$1:$U$1164,'DIAS DE INVENTARIO TAT'!I$1)</f>
        <v>0</v>
      </c>
      <c r="J195">
        <f>+SUMIFS(inv!$D$1:$D$1164,inv!$A$1:$A$1164,$B195,inv!$T$1:$T$1164,$A195,inv!$U$1:$U$1164,'DIAS DE INVENTARIO TAT'!J$1)</f>
        <v>0</v>
      </c>
      <c r="K195">
        <f>+SUMIFS(inv!$D$1:$D$1164,inv!$A$1:$A$1164,$B195,inv!$T$1:$T$1164,$A195,inv!$U$1:$U$1164,'DIAS DE INVENTARIO TAT'!K$1)</f>
        <v>0</v>
      </c>
      <c r="L195" s="6">
        <f>+SUMIFS(VENTAS!H:H,VENTAS!B:B,B195,VENTAS!G:G,A195)</f>
        <v>0</v>
      </c>
      <c r="M195" s="4">
        <f t="shared" si="22"/>
        <v>0</v>
      </c>
      <c r="N195" s="4">
        <f t="shared" si="23"/>
        <v>0</v>
      </c>
      <c r="O195" s="4">
        <f t="shared" si="24"/>
        <v>0</v>
      </c>
      <c r="P195" s="4">
        <f t="shared" si="25"/>
        <v>0</v>
      </c>
      <c r="Q195" s="6" t="e">
        <f>+SUMIFS(#REF!,#REF!,TablaINV[[#This Row],[GRUPO]],#REF!,TablaINV[[#This Row],[COD]])</f>
        <v>#REF!</v>
      </c>
      <c r="R195" s="19">
        <f t="shared" si="26"/>
        <v>0</v>
      </c>
      <c r="S195" s="4" t="e">
        <f>+VLOOKUP(A195,inv!T:X,5,0)</f>
        <v>#N/A</v>
      </c>
      <c r="T195" s="4" t="str">
        <f>+VLOOKUP(B:B,'DT HUEVO'!$A:$D,4,0)</f>
        <v>EMPACADOS</v>
      </c>
      <c r="U195" s="4" t="str">
        <f>+VLOOKUP(TablaINV[[#This Row],[COD]],'DT HUEVO'!$A:$D,3,0)</f>
        <v>AA</v>
      </c>
    </row>
    <row r="196" spans="1:21">
      <c r="A196" t="s">
        <v>654</v>
      </c>
      <c r="B196">
        <v>10503</v>
      </c>
      <c r="C196" t="s">
        <v>487</v>
      </c>
      <c r="D196">
        <f>+SUMIFS(inv!D:D,inv!A:A,B196,inv!T:T,A196)</f>
        <v>0</v>
      </c>
      <c r="E196">
        <f>+SUMIFS(inv!$D$1:$D$1164,inv!$A$1:$A$1164,$B196,inv!$T$1:$T$1164,$A196,inv!$U$1:$U$1164,'DIAS DE INVENTARIO TAT'!E$1)</f>
        <v>0</v>
      </c>
      <c r="F196">
        <f>+SUMIFS(inv!$D$1:$D$1164,inv!$A$1:$A$1164,$B196,inv!$T$1:$T$1164,$A196,inv!$U$1:$U$1164,'DIAS DE INVENTARIO TAT'!F$1)</f>
        <v>0</v>
      </c>
      <c r="G196">
        <f>+SUMIFS(inv!$D$1:$D$1164,inv!$A$1:$A$1164,$B196,inv!$T$1:$T$1164,$A196,inv!$U$1:$U$1164,'DIAS DE INVENTARIO TAT'!G$1)</f>
        <v>0</v>
      </c>
      <c r="H196">
        <f>+SUMIFS(inv!$D$1:$D$1164,inv!$A$1:$A$1164,$B196,inv!$T$1:$T$1164,$A196,inv!$U$1:$U$1164,'DIAS DE INVENTARIO TAT'!H$1)</f>
        <v>0</v>
      </c>
      <c r="I196">
        <f>+SUMIFS(inv!$D$1:$D$1164,inv!$A$1:$A$1164,$B196,inv!$T$1:$T$1164,$A196,inv!$U$1:$U$1164,'DIAS DE INVENTARIO TAT'!I$1)</f>
        <v>0</v>
      </c>
      <c r="J196">
        <f>+SUMIFS(inv!$D$1:$D$1164,inv!$A$1:$A$1164,$B196,inv!$T$1:$T$1164,$A196,inv!$U$1:$U$1164,'DIAS DE INVENTARIO TAT'!J$1)</f>
        <v>0</v>
      </c>
      <c r="K196">
        <f>+SUMIFS(inv!$D$1:$D$1164,inv!$A$1:$A$1164,$B196,inv!$T$1:$T$1164,$A196,inv!$U$1:$U$1164,'DIAS DE INVENTARIO TAT'!K$1)</f>
        <v>0</v>
      </c>
      <c r="L196" s="6">
        <f>+SUMIFS(VENTAS!H:H,VENTAS!B:B,B196,VENTAS!G:G,A196)</f>
        <v>0</v>
      </c>
      <c r="M196" s="4">
        <f t="shared" ref="M196:M259" si="27">+IFERROR(D196/$L196,0)</f>
        <v>0</v>
      </c>
      <c r="N196" s="4">
        <f t="shared" si="23"/>
        <v>0</v>
      </c>
      <c r="O196" s="4">
        <f t="shared" si="24"/>
        <v>0</v>
      </c>
      <c r="P196" s="4">
        <f t="shared" si="25"/>
        <v>0</v>
      </c>
      <c r="Q196" s="6" t="e">
        <f>+SUMIFS(#REF!,#REF!,TablaINV[[#This Row],[GRUPO]],#REF!,TablaINV[[#This Row],[COD]])</f>
        <v>#REF!</v>
      </c>
      <c r="R196" s="19">
        <f t="shared" si="26"/>
        <v>0</v>
      </c>
      <c r="S196" s="4" t="e">
        <f>+VLOOKUP(A196,inv!T:X,5,0)</f>
        <v>#N/A</v>
      </c>
      <c r="T196" s="4" t="e">
        <f>+VLOOKUP(B:B,'DT HUEVO'!$A:$D,4,0)</f>
        <v>#N/A</v>
      </c>
      <c r="U196" s="4" t="e">
        <f>+VLOOKUP(TablaINV[[#This Row],[COD]],'DT HUEVO'!$A:$D,3,0)</f>
        <v>#N/A</v>
      </c>
    </row>
    <row r="197" spans="1:21">
      <c r="A197" t="s">
        <v>654</v>
      </c>
      <c r="B197">
        <v>10473</v>
      </c>
      <c r="C197" t="s">
        <v>544</v>
      </c>
      <c r="D197">
        <f>+SUMIFS(inv!D:D,inv!A:A,B197,inv!T:T,A197)</f>
        <v>0</v>
      </c>
      <c r="E197">
        <f>+SUMIFS(inv!$D$1:$D$1164,inv!$A$1:$A$1164,$B197,inv!$T$1:$T$1164,$A197,inv!$U$1:$U$1164,'DIAS DE INVENTARIO TAT'!E$1)</f>
        <v>0</v>
      </c>
      <c r="F197">
        <f>+SUMIFS(inv!$D$1:$D$1164,inv!$A$1:$A$1164,$B197,inv!$T$1:$T$1164,$A197,inv!$U$1:$U$1164,'DIAS DE INVENTARIO TAT'!F$1)</f>
        <v>0</v>
      </c>
      <c r="G197">
        <f>+SUMIFS(inv!$D$1:$D$1164,inv!$A$1:$A$1164,$B197,inv!$T$1:$T$1164,$A197,inv!$U$1:$U$1164,'DIAS DE INVENTARIO TAT'!G$1)</f>
        <v>0</v>
      </c>
      <c r="H197">
        <f>+SUMIFS(inv!$D$1:$D$1164,inv!$A$1:$A$1164,$B197,inv!$T$1:$T$1164,$A197,inv!$U$1:$U$1164,'DIAS DE INVENTARIO TAT'!H$1)</f>
        <v>0</v>
      </c>
      <c r="I197">
        <f>+SUMIFS(inv!$D$1:$D$1164,inv!$A$1:$A$1164,$B197,inv!$T$1:$T$1164,$A197,inv!$U$1:$U$1164,'DIAS DE INVENTARIO TAT'!I$1)</f>
        <v>0</v>
      </c>
      <c r="J197">
        <f>+SUMIFS(inv!$D$1:$D$1164,inv!$A$1:$A$1164,$B197,inv!$T$1:$T$1164,$A197,inv!$U$1:$U$1164,'DIAS DE INVENTARIO TAT'!J$1)</f>
        <v>0</v>
      </c>
      <c r="K197">
        <f>+SUMIFS(inv!$D$1:$D$1164,inv!$A$1:$A$1164,$B197,inv!$T$1:$T$1164,$A197,inv!$U$1:$U$1164,'DIAS DE INVENTARIO TAT'!K$1)</f>
        <v>0</v>
      </c>
      <c r="L197" s="6">
        <f>+SUMIFS(VENTAS!H:H,VENTAS!B:B,B197,VENTAS!G:G,A197)</f>
        <v>0</v>
      </c>
      <c r="M197" s="4">
        <f t="shared" si="27"/>
        <v>0</v>
      </c>
      <c r="N197" s="4">
        <f t="shared" si="23"/>
        <v>0</v>
      </c>
      <c r="O197" s="4">
        <f t="shared" si="24"/>
        <v>0</v>
      </c>
      <c r="P197" s="4">
        <f t="shared" si="25"/>
        <v>0</v>
      </c>
      <c r="Q197" s="6" t="e">
        <f>+SUMIFS(#REF!,#REF!,TablaINV[[#This Row],[GRUPO]],#REF!,TablaINV[[#This Row],[COD]])</f>
        <v>#REF!</v>
      </c>
      <c r="R197" s="19">
        <f t="shared" si="26"/>
        <v>0</v>
      </c>
      <c r="S197" s="4" t="e">
        <f>+VLOOKUP(A197,inv!T:X,5,0)</f>
        <v>#N/A</v>
      </c>
      <c r="T197" s="4" t="str">
        <f>+VLOOKUP(B:B,'DT HUEVO'!$A:$D,4,0)</f>
        <v>EMPACADOS</v>
      </c>
      <c r="U197" s="4" t="str">
        <f>+VLOOKUP(TablaINV[[#This Row],[COD]],'DT HUEVO'!$A:$D,3,0)</f>
        <v>A</v>
      </c>
    </row>
    <row r="198" spans="1:21">
      <c r="A198" t="s">
        <v>654</v>
      </c>
      <c r="B198">
        <v>12306</v>
      </c>
      <c r="C198" t="s">
        <v>579</v>
      </c>
      <c r="D198">
        <f>+SUMIFS(inv!D:D,inv!A:A,B198,inv!T:T,A198)</f>
        <v>0</v>
      </c>
      <c r="E198">
        <f>+SUMIFS(inv!$D$1:$D$1164,inv!$A$1:$A$1164,$B198,inv!$T$1:$T$1164,$A198,inv!$U$1:$U$1164,'DIAS DE INVENTARIO TAT'!E$1)</f>
        <v>0</v>
      </c>
      <c r="F198">
        <f>+SUMIFS(inv!$D$1:$D$1164,inv!$A$1:$A$1164,$B198,inv!$T$1:$T$1164,$A198,inv!$U$1:$U$1164,'DIAS DE INVENTARIO TAT'!F$1)</f>
        <v>0</v>
      </c>
      <c r="G198">
        <f>+SUMIFS(inv!$D$1:$D$1164,inv!$A$1:$A$1164,$B198,inv!$T$1:$T$1164,$A198,inv!$U$1:$U$1164,'DIAS DE INVENTARIO TAT'!G$1)</f>
        <v>0</v>
      </c>
      <c r="H198">
        <f>+SUMIFS(inv!$D$1:$D$1164,inv!$A$1:$A$1164,$B198,inv!$T$1:$T$1164,$A198,inv!$U$1:$U$1164,'DIAS DE INVENTARIO TAT'!H$1)</f>
        <v>0</v>
      </c>
      <c r="I198">
        <f>+SUMIFS(inv!$D$1:$D$1164,inv!$A$1:$A$1164,$B198,inv!$T$1:$T$1164,$A198,inv!$U$1:$U$1164,'DIAS DE INVENTARIO TAT'!I$1)</f>
        <v>0</v>
      </c>
      <c r="J198">
        <f>+SUMIFS(inv!$D$1:$D$1164,inv!$A$1:$A$1164,$B198,inv!$T$1:$T$1164,$A198,inv!$U$1:$U$1164,'DIAS DE INVENTARIO TAT'!J$1)</f>
        <v>0</v>
      </c>
      <c r="K198">
        <f>+SUMIFS(inv!$D$1:$D$1164,inv!$A$1:$A$1164,$B198,inv!$T$1:$T$1164,$A198,inv!$U$1:$U$1164,'DIAS DE INVENTARIO TAT'!K$1)</f>
        <v>0</v>
      </c>
      <c r="L198" s="6">
        <f>+SUMIFS(VENTAS!H:H,VENTAS!B:B,B198,VENTAS!G:G,A198)</f>
        <v>0</v>
      </c>
      <c r="M198" s="4">
        <f t="shared" si="27"/>
        <v>0</v>
      </c>
      <c r="N198" s="4">
        <f t="shared" si="23"/>
        <v>0</v>
      </c>
      <c r="O198" s="4">
        <f t="shared" si="24"/>
        <v>0</v>
      </c>
      <c r="P198" s="4">
        <f t="shared" si="25"/>
        <v>0</v>
      </c>
      <c r="Q198" s="6" t="e">
        <f>+SUMIFS(#REF!,#REF!,TablaINV[[#This Row],[GRUPO]],#REF!,TablaINV[[#This Row],[COD]])</f>
        <v>#REF!</v>
      </c>
      <c r="R198" s="19">
        <f t="shared" si="26"/>
        <v>0</v>
      </c>
      <c r="S198" s="4" t="e">
        <f>+VLOOKUP(A198,inv!T:X,5,0)</f>
        <v>#N/A</v>
      </c>
      <c r="T198" s="4" t="str">
        <f>+VLOOKUP(B:B,'DT HUEVO'!$A:$D,4,0)</f>
        <v>EMPACADOS</v>
      </c>
      <c r="U198" s="4" t="str">
        <f>+VLOOKUP(TablaINV[[#This Row],[COD]],'DT HUEVO'!$A:$D,3,0)</f>
        <v>AA</v>
      </c>
    </row>
    <row r="199" spans="1:21">
      <c r="A199" t="s">
        <v>654</v>
      </c>
      <c r="B199">
        <v>12347</v>
      </c>
      <c r="C199" t="s">
        <v>74</v>
      </c>
      <c r="D199">
        <f>+SUMIFS(inv!D:D,inv!A:A,B199,inv!T:T,A199)</f>
        <v>0</v>
      </c>
      <c r="E199">
        <f>+SUMIFS(inv!$D$1:$D$1164,inv!$A$1:$A$1164,$B199,inv!$T$1:$T$1164,$A199,inv!$U$1:$U$1164,'DIAS DE INVENTARIO TAT'!E$1)</f>
        <v>0</v>
      </c>
      <c r="F199">
        <f>+SUMIFS(inv!$D$1:$D$1164,inv!$A$1:$A$1164,$B199,inv!$T$1:$T$1164,$A199,inv!$U$1:$U$1164,'DIAS DE INVENTARIO TAT'!F$1)</f>
        <v>0</v>
      </c>
      <c r="G199">
        <f>+SUMIFS(inv!$D$1:$D$1164,inv!$A$1:$A$1164,$B199,inv!$T$1:$T$1164,$A199,inv!$U$1:$U$1164,'DIAS DE INVENTARIO TAT'!G$1)</f>
        <v>0</v>
      </c>
      <c r="H199">
        <f>+SUMIFS(inv!$D$1:$D$1164,inv!$A$1:$A$1164,$B199,inv!$T$1:$T$1164,$A199,inv!$U$1:$U$1164,'DIAS DE INVENTARIO TAT'!H$1)</f>
        <v>0</v>
      </c>
      <c r="I199">
        <f>+SUMIFS(inv!$D$1:$D$1164,inv!$A$1:$A$1164,$B199,inv!$T$1:$T$1164,$A199,inv!$U$1:$U$1164,'DIAS DE INVENTARIO TAT'!I$1)</f>
        <v>0</v>
      </c>
      <c r="J199">
        <f>+SUMIFS(inv!$D$1:$D$1164,inv!$A$1:$A$1164,$B199,inv!$T$1:$T$1164,$A199,inv!$U$1:$U$1164,'DIAS DE INVENTARIO TAT'!J$1)</f>
        <v>0</v>
      </c>
      <c r="K199">
        <f>+SUMIFS(inv!$D$1:$D$1164,inv!$A$1:$A$1164,$B199,inv!$T$1:$T$1164,$A199,inv!$U$1:$U$1164,'DIAS DE INVENTARIO TAT'!K$1)</f>
        <v>0</v>
      </c>
      <c r="L199" s="6">
        <f>+SUMIFS(VENTAS!H:H,VENTAS!B:B,B199,VENTAS!G:G,A199)</f>
        <v>0</v>
      </c>
      <c r="M199" s="4">
        <f t="shared" si="27"/>
        <v>0</v>
      </c>
      <c r="N199" s="4">
        <f t="shared" si="23"/>
        <v>0</v>
      </c>
      <c r="O199" s="4">
        <f t="shared" si="24"/>
        <v>0</v>
      </c>
      <c r="P199" s="4">
        <f t="shared" si="25"/>
        <v>0</v>
      </c>
      <c r="Q199" s="6" t="e">
        <f>+SUMIFS(#REF!,#REF!,TablaINV[[#This Row],[GRUPO]],#REF!,TablaINV[[#This Row],[COD]])</f>
        <v>#REF!</v>
      </c>
      <c r="R199" s="19">
        <f t="shared" si="26"/>
        <v>0</v>
      </c>
      <c r="S199" s="4" t="e">
        <f>+VLOOKUP(A199,inv!T:X,5,0)</f>
        <v>#N/A</v>
      </c>
      <c r="T199" s="4" t="e">
        <f>+VLOOKUP(B:B,'DT HUEVO'!$A:$D,4,0)</f>
        <v>#N/A</v>
      </c>
      <c r="U199" s="4" t="e">
        <f>+VLOOKUP(TablaINV[[#This Row],[COD]],'DT HUEVO'!$A:$D,3,0)</f>
        <v>#N/A</v>
      </c>
    </row>
    <row r="200" spans="1:21">
      <c r="A200" t="s">
        <v>654</v>
      </c>
      <c r="B200">
        <v>13311</v>
      </c>
      <c r="C200" t="s">
        <v>580</v>
      </c>
      <c r="D200">
        <f>+SUMIFS(inv!D:D,inv!A:A,B200,inv!T:T,A200)</f>
        <v>0</v>
      </c>
      <c r="E200">
        <f>+SUMIFS(inv!$D$1:$D$1164,inv!$A$1:$A$1164,$B200,inv!$T$1:$T$1164,$A200,inv!$U$1:$U$1164,'DIAS DE INVENTARIO TAT'!E$1)</f>
        <v>0</v>
      </c>
      <c r="F200">
        <f>+SUMIFS(inv!$D$1:$D$1164,inv!$A$1:$A$1164,$B200,inv!$T$1:$T$1164,$A200,inv!$U$1:$U$1164,'DIAS DE INVENTARIO TAT'!F$1)</f>
        <v>0</v>
      </c>
      <c r="G200">
        <f>+SUMIFS(inv!$D$1:$D$1164,inv!$A$1:$A$1164,$B200,inv!$T$1:$T$1164,$A200,inv!$U$1:$U$1164,'DIAS DE INVENTARIO TAT'!G$1)</f>
        <v>0</v>
      </c>
      <c r="H200">
        <f>+SUMIFS(inv!$D$1:$D$1164,inv!$A$1:$A$1164,$B200,inv!$T$1:$T$1164,$A200,inv!$U$1:$U$1164,'DIAS DE INVENTARIO TAT'!H$1)</f>
        <v>0</v>
      </c>
      <c r="I200">
        <f>+SUMIFS(inv!$D$1:$D$1164,inv!$A$1:$A$1164,$B200,inv!$T$1:$T$1164,$A200,inv!$U$1:$U$1164,'DIAS DE INVENTARIO TAT'!I$1)</f>
        <v>0</v>
      </c>
      <c r="J200">
        <f>+SUMIFS(inv!$D$1:$D$1164,inv!$A$1:$A$1164,$B200,inv!$T$1:$T$1164,$A200,inv!$U$1:$U$1164,'DIAS DE INVENTARIO TAT'!J$1)</f>
        <v>0</v>
      </c>
      <c r="K200">
        <f>+SUMIFS(inv!$D$1:$D$1164,inv!$A$1:$A$1164,$B200,inv!$T$1:$T$1164,$A200,inv!$U$1:$U$1164,'DIAS DE INVENTARIO TAT'!K$1)</f>
        <v>0</v>
      </c>
      <c r="L200" s="6">
        <f>+SUMIFS(VENTAS!H:H,VENTAS!B:B,B200,VENTAS!G:G,A200)</f>
        <v>0</v>
      </c>
      <c r="M200" s="4">
        <f t="shared" si="27"/>
        <v>0</v>
      </c>
      <c r="N200" s="4">
        <f t="shared" si="23"/>
        <v>0</v>
      </c>
      <c r="O200" s="4">
        <f t="shared" si="24"/>
        <v>0</v>
      </c>
      <c r="P200" s="4">
        <f t="shared" si="25"/>
        <v>0</v>
      </c>
      <c r="Q200" s="6" t="e">
        <f>+SUMIFS(#REF!,#REF!,TablaINV[[#This Row],[GRUPO]],#REF!,TablaINV[[#This Row],[COD]])</f>
        <v>#REF!</v>
      </c>
      <c r="R200" s="19">
        <f t="shared" si="26"/>
        <v>0</v>
      </c>
      <c r="S200" s="4" t="e">
        <f>+VLOOKUP(A200,inv!T:X,5,0)</f>
        <v>#N/A</v>
      </c>
      <c r="T200" s="4" t="str">
        <f>+VLOOKUP(B:B,'DT HUEVO'!$A:$D,4,0)</f>
        <v>EMPACADOS</v>
      </c>
      <c r="U200" s="4" t="str">
        <f>+VLOOKUP(TablaINV[[#This Row],[COD]],'DT HUEVO'!$A:$D,3,0)</f>
        <v>AA</v>
      </c>
    </row>
    <row r="201" spans="1:21">
      <c r="A201" t="s">
        <v>654</v>
      </c>
      <c r="B201">
        <v>10305</v>
      </c>
      <c r="C201" t="s">
        <v>537</v>
      </c>
      <c r="D201">
        <f>+SUMIFS(inv!D:D,inv!A:A,B201,inv!T:T,A201)</f>
        <v>0</v>
      </c>
      <c r="E201">
        <f>+SUMIFS(inv!$D$1:$D$1164,inv!$A$1:$A$1164,$B201,inv!$T$1:$T$1164,$A201,inv!$U$1:$U$1164,'DIAS DE INVENTARIO TAT'!E$1)</f>
        <v>0</v>
      </c>
      <c r="F201">
        <f>+SUMIFS(inv!$D$1:$D$1164,inv!$A$1:$A$1164,$B201,inv!$T$1:$T$1164,$A201,inv!$U$1:$U$1164,'DIAS DE INVENTARIO TAT'!F$1)</f>
        <v>0</v>
      </c>
      <c r="G201">
        <f>+SUMIFS(inv!$D$1:$D$1164,inv!$A$1:$A$1164,$B201,inv!$T$1:$T$1164,$A201,inv!$U$1:$U$1164,'DIAS DE INVENTARIO TAT'!G$1)</f>
        <v>0</v>
      </c>
      <c r="H201">
        <f>+SUMIFS(inv!$D$1:$D$1164,inv!$A$1:$A$1164,$B201,inv!$T$1:$T$1164,$A201,inv!$U$1:$U$1164,'DIAS DE INVENTARIO TAT'!H$1)</f>
        <v>0</v>
      </c>
      <c r="I201">
        <f>+SUMIFS(inv!$D$1:$D$1164,inv!$A$1:$A$1164,$B201,inv!$T$1:$T$1164,$A201,inv!$U$1:$U$1164,'DIAS DE INVENTARIO TAT'!I$1)</f>
        <v>0</v>
      </c>
      <c r="J201">
        <f>+SUMIFS(inv!$D$1:$D$1164,inv!$A$1:$A$1164,$B201,inv!$T$1:$T$1164,$A201,inv!$U$1:$U$1164,'DIAS DE INVENTARIO TAT'!J$1)</f>
        <v>0</v>
      </c>
      <c r="K201">
        <f>+SUMIFS(inv!$D$1:$D$1164,inv!$A$1:$A$1164,$B201,inv!$T$1:$T$1164,$A201,inv!$U$1:$U$1164,'DIAS DE INVENTARIO TAT'!K$1)</f>
        <v>0</v>
      </c>
      <c r="L201" s="6">
        <f>+SUMIFS(VENTAS!H:H,VENTAS!B:B,B201,VENTAS!G:G,A201)</f>
        <v>0</v>
      </c>
      <c r="M201" s="4">
        <f t="shared" si="27"/>
        <v>0</v>
      </c>
      <c r="N201" s="4">
        <f t="shared" si="23"/>
        <v>0</v>
      </c>
      <c r="O201" s="4">
        <f t="shared" si="24"/>
        <v>0</v>
      </c>
      <c r="P201" s="4">
        <f t="shared" si="25"/>
        <v>0</v>
      </c>
      <c r="Q201" s="6" t="e">
        <f>+SUMIFS(#REF!,#REF!,TablaINV[[#This Row],[GRUPO]],#REF!,TablaINV[[#This Row],[COD]])</f>
        <v>#REF!</v>
      </c>
      <c r="R201" s="19">
        <f t="shared" si="26"/>
        <v>0</v>
      </c>
      <c r="S201" s="4" t="e">
        <f>+VLOOKUP(A201,inv!T:X,5,0)</f>
        <v>#N/A</v>
      </c>
      <c r="T201" s="4" t="str">
        <f>+VLOOKUP(B:B,'DT HUEVO'!$A:$D,4,0)</f>
        <v>FS</v>
      </c>
      <c r="U201" s="4" t="str">
        <f>+VLOOKUP(TablaINV[[#This Row],[COD]],'DT HUEVO'!$A:$D,3,0)</f>
        <v>AA</v>
      </c>
    </row>
    <row r="202" spans="1:21">
      <c r="A202" t="s">
        <v>654</v>
      </c>
      <c r="B202">
        <v>10389</v>
      </c>
      <c r="C202" t="s">
        <v>71</v>
      </c>
      <c r="D202">
        <f>+SUMIFS(inv!D:D,inv!A:A,B202,inv!T:T,A202)</f>
        <v>0</v>
      </c>
      <c r="E202">
        <f>+SUMIFS(inv!$D$1:$D$1164,inv!$A$1:$A$1164,$B202,inv!$T$1:$T$1164,$A202,inv!$U$1:$U$1164,'DIAS DE INVENTARIO TAT'!E$1)</f>
        <v>0</v>
      </c>
      <c r="F202">
        <f>+SUMIFS(inv!$D$1:$D$1164,inv!$A$1:$A$1164,$B202,inv!$T$1:$T$1164,$A202,inv!$U$1:$U$1164,'DIAS DE INVENTARIO TAT'!F$1)</f>
        <v>0</v>
      </c>
      <c r="G202">
        <f>+SUMIFS(inv!$D$1:$D$1164,inv!$A$1:$A$1164,$B202,inv!$T$1:$T$1164,$A202,inv!$U$1:$U$1164,'DIAS DE INVENTARIO TAT'!G$1)</f>
        <v>0</v>
      </c>
      <c r="H202">
        <f>+SUMIFS(inv!$D$1:$D$1164,inv!$A$1:$A$1164,$B202,inv!$T$1:$T$1164,$A202,inv!$U$1:$U$1164,'DIAS DE INVENTARIO TAT'!H$1)</f>
        <v>0</v>
      </c>
      <c r="I202">
        <f>+SUMIFS(inv!$D$1:$D$1164,inv!$A$1:$A$1164,$B202,inv!$T$1:$T$1164,$A202,inv!$U$1:$U$1164,'DIAS DE INVENTARIO TAT'!I$1)</f>
        <v>0</v>
      </c>
      <c r="J202">
        <f>+SUMIFS(inv!$D$1:$D$1164,inv!$A$1:$A$1164,$B202,inv!$T$1:$T$1164,$A202,inv!$U$1:$U$1164,'DIAS DE INVENTARIO TAT'!J$1)</f>
        <v>0</v>
      </c>
      <c r="K202">
        <f>+SUMIFS(inv!$D$1:$D$1164,inv!$A$1:$A$1164,$B202,inv!$T$1:$T$1164,$A202,inv!$U$1:$U$1164,'DIAS DE INVENTARIO TAT'!K$1)</f>
        <v>0</v>
      </c>
      <c r="L202" s="6">
        <f>+SUMIFS(VENTAS!H:H,VENTAS!B:B,B202,VENTAS!G:G,A202)</f>
        <v>0</v>
      </c>
      <c r="M202" s="4">
        <f t="shared" si="27"/>
        <v>0</v>
      </c>
      <c r="N202" s="4">
        <f t="shared" si="23"/>
        <v>0</v>
      </c>
      <c r="O202" s="4">
        <f t="shared" si="24"/>
        <v>0</v>
      </c>
      <c r="P202" s="4">
        <f t="shared" si="25"/>
        <v>0</v>
      </c>
      <c r="Q202" s="6" t="e">
        <f>+SUMIFS(#REF!,#REF!,TablaINV[[#This Row],[GRUPO]],#REF!,TablaINV[[#This Row],[COD]])</f>
        <v>#REF!</v>
      </c>
      <c r="R202" s="19">
        <f t="shared" si="26"/>
        <v>0</v>
      </c>
      <c r="S202" s="4" t="e">
        <f>+VLOOKUP(A202,inv!T:X,5,0)</f>
        <v>#N/A</v>
      </c>
      <c r="T202" s="4" t="str">
        <f>+VLOOKUP(B:B,'DT HUEVO'!$A:$D,4,0)</f>
        <v>FS</v>
      </c>
      <c r="U202" s="4" t="str">
        <f>+VLOOKUP(TablaINV[[#This Row],[COD]],'DT HUEVO'!$A:$D,3,0)</f>
        <v>AA</v>
      </c>
    </row>
    <row r="203" spans="1:21">
      <c r="A203" t="s">
        <v>654</v>
      </c>
      <c r="B203">
        <v>10405</v>
      </c>
      <c r="C203" t="s">
        <v>542</v>
      </c>
      <c r="D203">
        <f>+SUMIFS(inv!D:D,inv!A:A,B203,inv!T:T,A203)</f>
        <v>0</v>
      </c>
      <c r="E203">
        <f>+SUMIFS(inv!$D$1:$D$1164,inv!$A$1:$A$1164,$B203,inv!$T$1:$T$1164,$A203,inv!$U$1:$U$1164,'DIAS DE INVENTARIO TAT'!E$1)</f>
        <v>0</v>
      </c>
      <c r="F203">
        <f>+SUMIFS(inv!$D$1:$D$1164,inv!$A$1:$A$1164,$B203,inv!$T$1:$T$1164,$A203,inv!$U$1:$U$1164,'DIAS DE INVENTARIO TAT'!F$1)</f>
        <v>0</v>
      </c>
      <c r="G203">
        <f>+SUMIFS(inv!$D$1:$D$1164,inv!$A$1:$A$1164,$B203,inv!$T$1:$T$1164,$A203,inv!$U$1:$U$1164,'DIAS DE INVENTARIO TAT'!G$1)</f>
        <v>0</v>
      </c>
      <c r="H203">
        <f>+SUMIFS(inv!$D$1:$D$1164,inv!$A$1:$A$1164,$B203,inv!$T$1:$T$1164,$A203,inv!$U$1:$U$1164,'DIAS DE INVENTARIO TAT'!H$1)</f>
        <v>0</v>
      </c>
      <c r="I203">
        <f>+SUMIFS(inv!$D$1:$D$1164,inv!$A$1:$A$1164,$B203,inv!$T$1:$T$1164,$A203,inv!$U$1:$U$1164,'DIAS DE INVENTARIO TAT'!I$1)</f>
        <v>0</v>
      </c>
      <c r="J203">
        <f>+SUMIFS(inv!$D$1:$D$1164,inv!$A$1:$A$1164,$B203,inv!$T$1:$T$1164,$A203,inv!$U$1:$U$1164,'DIAS DE INVENTARIO TAT'!J$1)</f>
        <v>0</v>
      </c>
      <c r="K203">
        <f>+SUMIFS(inv!$D$1:$D$1164,inv!$A$1:$A$1164,$B203,inv!$T$1:$T$1164,$A203,inv!$U$1:$U$1164,'DIAS DE INVENTARIO TAT'!K$1)</f>
        <v>0</v>
      </c>
      <c r="L203" s="6">
        <f>+SUMIFS(VENTAS!H:H,VENTAS!B:B,B203,VENTAS!G:G,A203)</f>
        <v>0</v>
      </c>
      <c r="M203" s="4">
        <f t="shared" si="27"/>
        <v>0</v>
      </c>
      <c r="N203" s="4">
        <f t="shared" si="23"/>
        <v>0</v>
      </c>
      <c r="O203" s="4">
        <f t="shared" si="24"/>
        <v>0</v>
      </c>
      <c r="P203" s="4">
        <f t="shared" si="25"/>
        <v>0</v>
      </c>
      <c r="Q203" s="6" t="e">
        <f>+SUMIFS(#REF!,#REF!,TablaINV[[#This Row],[GRUPO]],#REF!,TablaINV[[#This Row],[COD]])</f>
        <v>#REF!</v>
      </c>
      <c r="R203" s="19">
        <f t="shared" si="26"/>
        <v>0</v>
      </c>
      <c r="S203" s="4" t="e">
        <f>+VLOOKUP(A203,inv!T:X,5,0)</f>
        <v>#N/A</v>
      </c>
      <c r="T203" s="4" t="str">
        <f>+VLOOKUP(B:B,'DT HUEVO'!$A:$D,4,0)</f>
        <v>FS</v>
      </c>
      <c r="U203" s="4" t="str">
        <f>+VLOOKUP(TablaINV[[#This Row],[COD]],'DT HUEVO'!$A:$D,3,0)</f>
        <v>A</v>
      </c>
    </row>
    <row r="204" spans="1:21">
      <c r="A204" t="s">
        <v>654</v>
      </c>
      <c r="B204">
        <v>10490</v>
      </c>
      <c r="C204" t="s">
        <v>476</v>
      </c>
      <c r="D204">
        <f>+SUMIFS(inv!D:D,inv!A:A,B204,inv!T:T,A204)</f>
        <v>0</v>
      </c>
      <c r="E204">
        <f>+SUMIFS(inv!$D$1:$D$1164,inv!$A$1:$A$1164,$B204,inv!$T$1:$T$1164,$A204,inv!$U$1:$U$1164,'DIAS DE INVENTARIO TAT'!E$1)</f>
        <v>0</v>
      </c>
      <c r="F204">
        <f>+SUMIFS(inv!$D$1:$D$1164,inv!$A$1:$A$1164,$B204,inv!$T$1:$T$1164,$A204,inv!$U$1:$U$1164,'DIAS DE INVENTARIO TAT'!F$1)</f>
        <v>0</v>
      </c>
      <c r="G204">
        <f>+SUMIFS(inv!$D$1:$D$1164,inv!$A$1:$A$1164,$B204,inv!$T$1:$T$1164,$A204,inv!$U$1:$U$1164,'DIAS DE INVENTARIO TAT'!G$1)</f>
        <v>0</v>
      </c>
      <c r="H204">
        <f>+SUMIFS(inv!$D$1:$D$1164,inv!$A$1:$A$1164,$B204,inv!$T$1:$T$1164,$A204,inv!$U$1:$U$1164,'DIAS DE INVENTARIO TAT'!H$1)</f>
        <v>0</v>
      </c>
      <c r="I204">
        <f>+SUMIFS(inv!$D$1:$D$1164,inv!$A$1:$A$1164,$B204,inv!$T$1:$T$1164,$A204,inv!$U$1:$U$1164,'DIAS DE INVENTARIO TAT'!I$1)</f>
        <v>0</v>
      </c>
      <c r="J204">
        <f>+SUMIFS(inv!$D$1:$D$1164,inv!$A$1:$A$1164,$B204,inv!$T$1:$T$1164,$A204,inv!$U$1:$U$1164,'DIAS DE INVENTARIO TAT'!J$1)</f>
        <v>0</v>
      </c>
      <c r="K204">
        <f>+SUMIFS(inv!$D$1:$D$1164,inv!$A$1:$A$1164,$B204,inv!$T$1:$T$1164,$A204,inv!$U$1:$U$1164,'DIAS DE INVENTARIO TAT'!K$1)</f>
        <v>0</v>
      </c>
      <c r="L204" s="6">
        <f>+SUMIFS(VENTAS!H:H,VENTAS!B:B,B204,VENTAS!G:G,A204)</f>
        <v>0</v>
      </c>
      <c r="M204" s="4">
        <f t="shared" si="27"/>
        <v>0</v>
      </c>
      <c r="N204" s="4">
        <f t="shared" si="23"/>
        <v>0</v>
      </c>
      <c r="O204" s="4">
        <f t="shared" si="24"/>
        <v>0</v>
      </c>
      <c r="P204" s="4">
        <f t="shared" si="25"/>
        <v>0</v>
      </c>
      <c r="Q204" s="6" t="e">
        <f>+SUMIFS(#REF!,#REF!,TablaINV[[#This Row],[GRUPO]],#REF!,TablaINV[[#This Row],[COD]])</f>
        <v>#REF!</v>
      </c>
      <c r="R204" s="19">
        <f t="shared" si="26"/>
        <v>0</v>
      </c>
      <c r="S204" s="4" t="e">
        <f>+VLOOKUP(A204,inv!T:X,5,0)</f>
        <v>#N/A</v>
      </c>
      <c r="T204" s="4" t="e">
        <f>+VLOOKUP(B:B,'DT HUEVO'!$A:$D,4,0)</f>
        <v>#N/A</v>
      </c>
      <c r="U204" s="4" t="e">
        <f>+VLOOKUP(TablaINV[[#This Row],[COD]],'DT HUEVO'!$A:$D,3,0)</f>
        <v>#N/A</v>
      </c>
    </row>
    <row r="205" spans="1:21">
      <c r="A205" t="s">
        <v>654</v>
      </c>
      <c r="B205">
        <v>10488</v>
      </c>
      <c r="C205" t="s">
        <v>607</v>
      </c>
      <c r="D205">
        <f>+SUMIFS(inv!D:D,inv!A:A,B205,inv!T:T,A205)</f>
        <v>0</v>
      </c>
      <c r="E205">
        <f>+SUMIFS(inv!$D$1:$D$1164,inv!$A$1:$A$1164,$B205,inv!$T$1:$T$1164,$A205,inv!$U$1:$U$1164,'DIAS DE INVENTARIO TAT'!E$1)</f>
        <v>0</v>
      </c>
      <c r="F205">
        <f>+SUMIFS(inv!$D$1:$D$1164,inv!$A$1:$A$1164,$B205,inv!$T$1:$T$1164,$A205,inv!$U$1:$U$1164,'DIAS DE INVENTARIO TAT'!F$1)</f>
        <v>0</v>
      </c>
      <c r="G205">
        <f>+SUMIFS(inv!$D$1:$D$1164,inv!$A$1:$A$1164,$B205,inv!$T$1:$T$1164,$A205,inv!$U$1:$U$1164,'DIAS DE INVENTARIO TAT'!G$1)</f>
        <v>0</v>
      </c>
      <c r="H205">
        <f>+SUMIFS(inv!$D$1:$D$1164,inv!$A$1:$A$1164,$B205,inv!$T$1:$T$1164,$A205,inv!$U$1:$U$1164,'DIAS DE INVENTARIO TAT'!H$1)</f>
        <v>0</v>
      </c>
      <c r="I205">
        <f>+SUMIFS(inv!$D$1:$D$1164,inv!$A$1:$A$1164,$B205,inv!$T$1:$T$1164,$A205,inv!$U$1:$U$1164,'DIAS DE INVENTARIO TAT'!I$1)</f>
        <v>0</v>
      </c>
      <c r="J205">
        <f>+SUMIFS(inv!$D$1:$D$1164,inv!$A$1:$A$1164,$B205,inv!$T$1:$T$1164,$A205,inv!$U$1:$U$1164,'DIAS DE INVENTARIO TAT'!J$1)</f>
        <v>0</v>
      </c>
      <c r="K205">
        <f>+SUMIFS(inv!$D$1:$D$1164,inv!$A$1:$A$1164,$B205,inv!$T$1:$T$1164,$A205,inv!$U$1:$U$1164,'DIAS DE INVENTARIO TAT'!K$1)</f>
        <v>0</v>
      </c>
      <c r="L205" s="6">
        <f>+SUMIFS(VENTAS!H:H,VENTAS!B:B,B205,VENTAS!G:G,A205)</f>
        <v>0</v>
      </c>
      <c r="M205" s="4">
        <f t="shared" si="27"/>
        <v>0</v>
      </c>
      <c r="N205" s="4">
        <f t="shared" si="23"/>
        <v>0</v>
      </c>
      <c r="O205" s="4">
        <f t="shared" si="24"/>
        <v>0</v>
      </c>
      <c r="P205" s="4">
        <f t="shared" si="25"/>
        <v>0</v>
      </c>
      <c r="Q205" s="6" t="e">
        <f>+SUMIFS(#REF!,#REF!,TablaINV[[#This Row],[GRUPO]],#REF!,TablaINV[[#This Row],[COD]])</f>
        <v>#REF!</v>
      </c>
      <c r="R205" s="19">
        <f t="shared" si="26"/>
        <v>0</v>
      </c>
      <c r="S205" s="4" t="e">
        <f>+VLOOKUP(A205,inv!T:X,5,0)</f>
        <v>#N/A</v>
      </c>
      <c r="T205" s="4" t="str">
        <f>+VLOOKUP(B:B,'DT HUEVO'!$A:$D,4,0)</f>
        <v>FS</v>
      </c>
      <c r="U205" s="4" t="str">
        <f>+VLOOKUP(TablaINV[[#This Row],[COD]],'DT HUEVO'!$A:$D,3,0)</f>
        <v>A</v>
      </c>
    </row>
    <row r="206" spans="1:21">
      <c r="A206" t="s">
        <v>654</v>
      </c>
      <c r="B206">
        <v>10312</v>
      </c>
      <c r="C206" t="s">
        <v>540</v>
      </c>
      <c r="D206">
        <f>+SUMIFS(inv!D:D,inv!A:A,B206,inv!T:T,A206)</f>
        <v>0</v>
      </c>
      <c r="E206">
        <f>+SUMIFS(inv!$D$1:$D$1164,inv!$A$1:$A$1164,$B206,inv!$T$1:$T$1164,$A206,inv!$U$1:$U$1164,'DIAS DE INVENTARIO TAT'!E$1)</f>
        <v>0</v>
      </c>
      <c r="F206">
        <f>+SUMIFS(inv!$D$1:$D$1164,inv!$A$1:$A$1164,$B206,inv!$T$1:$T$1164,$A206,inv!$U$1:$U$1164,'DIAS DE INVENTARIO TAT'!F$1)</f>
        <v>0</v>
      </c>
      <c r="G206">
        <f>+SUMIFS(inv!$D$1:$D$1164,inv!$A$1:$A$1164,$B206,inv!$T$1:$T$1164,$A206,inv!$U$1:$U$1164,'DIAS DE INVENTARIO TAT'!G$1)</f>
        <v>0</v>
      </c>
      <c r="H206">
        <f>+SUMIFS(inv!$D$1:$D$1164,inv!$A$1:$A$1164,$B206,inv!$T$1:$T$1164,$A206,inv!$U$1:$U$1164,'DIAS DE INVENTARIO TAT'!H$1)</f>
        <v>0</v>
      </c>
      <c r="I206">
        <f>+SUMIFS(inv!$D$1:$D$1164,inv!$A$1:$A$1164,$B206,inv!$T$1:$T$1164,$A206,inv!$U$1:$U$1164,'DIAS DE INVENTARIO TAT'!I$1)</f>
        <v>0</v>
      </c>
      <c r="J206">
        <f>+SUMIFS(inv!$D$1:$D$1164,inv!$A$1:$A$1164,$B206,inv!$T$1:$T$1164,$A206,inv!$U$1:$U$1164,'DIAS DE INVENTARIO TAT'!J$1)</f>
        <v>0</v>
      </c>
      <c r="K206">
        <f>+SUMIFS(inv!$D$1:$D$1164,inv!$A$1:$A$1164,$B206,inv!$T$1:$T$1164,$A206,inv!$U$1:$U$1164,'DIAS DE INVENTARIO TAT'!K$1)</f>
        <v>0</v>
      </c>
      <c r="L206" s="6">
        <f>+SUMIFS(VENTAS!H:H,VENTAS!B:B,B206,VENTAS!G:G,A206)</f>
        <v>0</v>
      </c>
      <c r="M206" s="4">
        <f t="shared" si="27"/>
        <v>0</v>
      </c>
      <c r="N206" s="4">
        <f t="shared" si="23"/>
        <v>0</v>
      </c>
      <c r="O206" s="4">
        <f t="shared" si="24"/>
        <v>0</v>
      </c>
      <c r="P206" s="4">
        <f t="shared" si="25"/>
        <v>0</v>
      </c>
      <c r="Q206" s="6" t="e">
        <f>+SUMIFS(#REF!,#REF!,TablaINV[[#This Row],[GRUPO]],#REF!,TablaINV[[#This Row],[COD]])</f>
        <v>#REF!</v>
      </c>
      <c r="R206" s="19">
        <f t="shared" si="26"/>
        <v>0</v>
      </c>
      <c r="S206" s="4" t="e">
        <f>+VLOOKUP(A206,inv!T:X,5,0)</f>
        <v>#N/A</v>
      </c>
      <c r="T206" s="4" t="str">
        <f>+VLOOKUP(B:B,'DT HUEVO'!$A:$D,4,0)</f>
        <v>EMPACADOS</v>
      </c>
      <c r="U206" s="4" t="str">
        <f>+VLOOKUP(TablaINV[[#This Row],[COD]],'DT HUEVO'!$A:$D,3,0)</f>
        <v>AA</v>
      </c>
    </row>
    <row r="207" spans="1:21">
      <c r="A207" t="s">
        <v>654</v>
      </c>
      <c r="B207">
        <v>10589</v>
      </c>
      <c r="C207" t="s">
        <v>73</v>
      </c>
      <c r="D207">
        <f>+SUMIFS(inv!D:D,inv!A:A,B207,inv!T:T,A207)</f>
        <v>0</v>
      </c>
      <c r="E207">
        <f>+SUMIFS(inv!$D$1:$D$1164,inv!$A$1:$A$1164,$B207,inv!$T$1:$T$1164,$A207,inv!$U$1:$U$1164,'DIAS DE INVENTARIO TAT'!E$1)</f>
        <v>0</v>
      </c>
      <c r="F207">
        <f>+SUMIFS(inv!$D$1:$D$1164,inv!$A$1:$A$1164,$B207,inv!$T$1:$T$1164,$A207,inv!$U$1:$U$1164,'DIAS DE INVENTARIO TAT'!F$1)</f>
        <v>0</v>
      </c>
      <c r="G207">
        <f>+SUMIFS(inv!$D$1:$D$1164,inv!$A$1:$A$1164,$B207,inv!$T$1:$T$1164,$A207,inv!$U$1:$U$1164,'DIAS DE INVENTARIO TAT'!G$1)</f>
        <v>0</v>
      </c>
      <c r="H207">
        <f>+SUMIFS(inv!$D$1:$D$1164,inv!$A$1:$A$1164,$B207,inv!$T$1:$T$1164,$A207,inv!$U$1:$U$1164,'DIAS DE INVENTARIO TAT'!H$1)</f>
        <v>0</v>
      </c>
      <c r="I207">
        <f>+SUMIFS(inv!$D$1:$D$1164,inv!$A$1:$A$1164,$B207,inv!$T$1:$T$1164,$A207,inv!$U$1:$U$1164,'DIAS DE INVENTARIO TAT'!I$1)</f>
        <v>0</v>
      </c>
      <c r="J207">
        <f>+SUMIFS(inv!$D$1:$D$1164,inv!$A$1:$A$1164,$B207,inv!$T$1:$T$1164,$A207,inv!$U$1:$U$1164,'DIAS DE INVENTARIO TAT'!J$1)</f>
        <v>0</v>
      </c>
      <c r="K207">
        <f>+SUMIFS(inv!$D$1:$D$1164,inv!$A$1:$A$1164,$B207,inv!$T$1:$T$1164,$A207,inv!$U$1:$U$1164,'DIAS DE INVENTARIO TAT'!K$1)</f>
        <v>0</v>
      </c>
      <c r="L207" s="6">
        <f>+SUMIFS(VENTAS!H:H,VENTAS!B:B,B207,VENTAS!G:G,A207)</f>
        <v>0</v>
      </c>
      <c r="M207" s="4">
        <f t="shared" si="27"/>
        <v>0</v>
      </c>
      <c r="N207" s="4">
        <f t="shared" si="23"/>
        <v>0</v>
      </c>
      <c r="O207" s="4">
        <f t="shared" si="24"/>
        <v>0</v>
      </c>
      <c r="P207" s="4">
        <f t="shared" si="25"/>
        <v>0</v>
      </c>
      <c r="Q207" s="6" t="e">
        <f>+SUMIFS(#REF!,#REF!,TablaINV[[#This Row],[GRUPO]],#REF!,TablaINV[[#This Row],[COD]])</f>
        <v>#REF!</v>
      </c>
      <c r="R207" s="19">
        <f t="shared" si="26"/>
        <v>0</v>
      </c>
      <c r="S207" s="4" t="e">
        <f>+VLOOKUP(A207,inv!T:X,5,0)</f>
        <v>#N/A</v>
      </c>
      <c r="T207" s="4" t="e">
        <f>+VLOOKUP(B:B,'DT HUEVO'!$A:$D,4,0)</f>
        <v>#N/A</v>
      </c>
      <c r="U207" s="4" t="e">
        <f>+VLOOKUP(TablaINV[[#This Row],[COD]],'DT HUEVO'!$A:$D,3,0)</f>
        <v>#N/A</v>
      </c>
    </row>
    <row r="208" spans="1:21">
      <c r="A208" t="s">
        <v>654</v>
      </c>
      <c r="B208">
        <v>10580</v>
      </c>
      <c r="C208" t="s">
        <v>548</v>
      </c>
      <c r="D208">
        <f>+SUMIFS(inv!D:D,inv!A:A,B208,inv!T:T,A208)</f>
        <v>0</v>
      </c>
      <c r="E208">
        <f>+SUMIFS(inv!$D$1:$D$1164,inv!$A$1:$A$1164,$B208,inv!$T$1:$T$1164,$A208,inv!$U$1:$U$1164,'DIAS DE INVENTARIO TAT'!E$1)</f>
        <v>0</v>
      </c>
      <c r="F208">
        <f>+SUMIFS(inv!$D$1:$D$1164,inv!$A$1:$A$1164,$B208,inv!$T$1:$T$1164,$A208,inv!$U$1:$U$1164,'DIAS DE INVENTARIO TAT'!F$1)</f>
        <v>0</v>
      </c>
      <c r="G208">
        <f>+SUMIFS(inv!$D$1:$D$1164,inv!$A$1:$A$1164,$B208,inv!$T$1:$T$1164,$A208,inv!$U$1:$U$1164,'DIAS DE INVENTARIO TAT'!G$1)</f>
        <v>0</v>
      </c>
      <c r="H208">
        <f>+SUMIFS(inv!$D$1:$D$1164,inv!$A$1:$A$1164,$B208,inv!$T$1:$T$1164,$A208,inv!$U$1:$U$1164,'DIAS DE INVENTARIO TAT'!H$1)</f>
        <v>0</v>
      </c>
      <c r="I208">
        <f>+SUMIFS(inv!$D$1:$D$1164,inv!$A$1:$A$1164,$B208,inv!$T$1:$T$1164,$A208,inv!$U$1:$U$1164,'DIAS DE INVENTARIO TAT'!I$1)</f>
        <v>0</v>
      </c>
      <c r="J208">
        <f>+SUMIFS(inv!$D$1:$D$1164,inv!$A$1:$A$1164,$B208,inv!$T$1:$T$1164,$A208,inv!$U$1:$U$1164,'DIAS DE INVENTARIO TAT'!J$1)</f>
        <v>0</v>
      </c>
      <c r="K208">
        <f>+SUMIFS(inv!$D$1:$D$1164,inv!$A$1:$A$1164,$B208,inv!$T$1:$T$1164,$A208,inv!$U$1:$U$1164,'DIAS DE INVENTARIO TAT'!K$1)</f>
        <v>0</v>
      </c>
      <c r="L208" s="6">
        <f>+SUMIFS(VENTAS!H:H,VENTAS!B:B,B208,VENTAS!G:G,A208)</f>
        <v>0</v>
      </c>
      <c r="M208" s="4">
        <f t="shared" si="27"/>
        <v>0</v>
      </c>
      <c r="N208" s="4">
        <f t="shared" si="23"/>
        <v>0</v>
      </c>
      <c r="O208" s="4">
        <f t="shared" si="24"/>
        <v>0</v>
      </c>
      <c r="P208" s="4">
        <f t="shared" si="25"/>
        <v>0</v>
      </c>
      <c r="Q208" s="6" t="e">
        <f>+SUMIFS(#REF!,#REF!,TablaINV[[#This Row],[GRUPO]],#REF!,TablaINV[[#This Row],[COD]])</f>
        <v>#REF!</v>
      </c>
      <c r="R208" s="19">
        <f t="shared" si="26"/>
        <v>0</v>
      </c>
      <c r="S208" s="4" t="e">
        <f>+VLOOKUP(A208,inv!T:X,5,0)</f>
        <v>#N/A</v>
      </c>
      <c r="T208" s="4" t="e">
        <f>+VLOOKUP(B:B,'DT HUEVO'!$A:$D,4,0)</f>
        <v>#N/A</v>
      </c>
      <c r="U208" s="4" t="e">
        <f>+VLOOKUP(TablaINV[[#This Row],[COD]],'DT HUEVO'!$A:$D,3,0)</f>
        <v>#N/A</v>
      </c>
    </row>
    <row r="209" spans="1:21">
      <c r="A209" t="s">
        <v>654</v>
      </c>
      <c r="B209">
        <v>13380</v>
      </c>
      <c r="C209" t="s">
        <v>534</v>
      </c>
      <c r="D209">
        <f>+SUMIFS(inv!D:D,inv!A:A,B209,inv!T:T,A209)</f>
        <v>0</v>
      </c>
      <c r="E209">
        <f>+SUMIFS(inv!$D$1:$D$1164,inv!$A$1:$A$1164,$B209,inv!$T$1:$T$1164,$A209,inv!$U$1:$U$1164,'DIAS DE INVENTARIO TAT'!E$1)</f>
        <v>0</v>
      </c>
      <c r="F209">
        <f>+SUMIFS(inv!$D$1:$D$1164,inv!$A$1:$A$1164,$B209,inv!$T$1:$T$1164,$A209,inv!$U$1:$U$1164,'DIAS DE INVENTARIO TAT'!F$1)</f>
        <v>0</v>
      </c>
      <c r="G209">
        <f>+SUMIFS(inv!$D$1:$D$1164,inv!$A$1:$A$1164,$B209,inv!$T$1:$T$1164,$A209,inv!$U$1:$U$1164,'DIAS DE INVENTARIO TAT'!G$1)</f>
        <v>0</v>
      </c>
      <c r="H209">
        <f>+SUMIFS(inv!$D$1:$D$1164,inv!$A$1:$A$1164,$B209,inv!$T$1:$T$1164,$A209,inv!$U$1:$U$1164,'DIAS DE INVENTARIO TAT'!H$1)</f>
        <v>0</v>
      </c>
      <c r="I209">
        <f>+SUMIFS(inv!$D$1:$D$1164,inv!$A$1:$A$1164,$B209,inv!$T$1:$T$1164,$A209,inv!$U$1:$U$1164,'DIAS DE INVENTARIO TAT'!I$1)</f>
        <v>0</v>
      </c>
      <c r="J209">
        <f>+SUMIFS(inv!$D$1:$D$1164,inv!$A$1:$A$1164,$B209,inv!$T$1:$T$1164,$A209,inv!$U$1:$U$1164,'DIAS DE INVENTARIO TAT'!J$1)</f>
        <v>0</v>
      </c>
      <c r="K209">
        <f>+SUMIFS(inv!$D$1:$D$1164,inv!$A$1:$A$1164,$B209,inv!$T$1:$T$1164,$A209,inv!$U$1:$U$1164,'DIAS DE INVENTARIO TAT'!K$1)</f>
        <v>0</v>
      </c>
      <c r="L209" s="6">
        <f>+SUMIFS(VENTAS!H:H,VENTAS!B:B,B209,VENTAS!G:G,A209)</f>
        <v>0</v>
      </c>
      <c r="M209" s="4">
        <f t="shared" si="27"/>
        <v>0</v>
      </c>
      <c r="N209" s="4">
        <f t="shared" si="23"/>
        <v>0</v>
      </c>
      <c r="O209" s="4">
        <f t="shared" si="24"/>
        <v>0</v>
      </c>
      <c r="P209" s="4">
        <f t="shared" si="25"/>
        <v>0</v>
      </c>
      <c r="Q209" s="6" t="e">
        <f>+SUMIFS(#REF!,#REF!,TablaINV[[#This Row],[GRUPO]],#REF!,TablaINV[[#This Row],[COD]])</f>
        <v>#REF!</v>
      </c>
      <c r="R209" s="19">
        <f t="shared" si="26"/>
        <v>0</v>
      </c>
      <c r="S209" s="4" t="e">
        <f>+VLOOKUP(A209,inv!T:X,5,0)</f>
        <v>#N/A</v>
      </c>
      <c r="T209" s="4" t="str">
        <f>+VLOOKUP(B:B,'DT HUEVO'!$A:$D,4,0)</f>
        <v>EMPACADOS</v>
      </c>
      <c r="U209" s="4" t="str">
        <f>+VLOOKUP(TablaINV[[#This Row],[COD]],'DT HUEVO'!$A:$D,3,0)</f>
        <v>AA</v>
      </c>
    </row>
    <row r="210" spans="1:21">
      <c r="A210" t="s">
        <v>654</v>
      </c>
      <c r="B210">
        <v>13580</v>
      </c>
      <c r="C210" t="s">
        <v>535</v>
      </c>
      <c r="D210">
        <f>+SUMIFS(inv!D:D,inv!A:A,B210,inv!T:T,A210)</f>
        <v>0</v>
      </c>
      <c r="E210">
        <f>+SUMIFS(inv!$D$1:$D$1164,inv!$A$1:$A$1164,$B210,inv!$T$1:$T$1164,$A210,inv!$U$1:$U$1164,'DIAS DE INVENTARIO TAT'!E$1)</f>
        <v>0</v>
      </c>
      <c r="F210">
        <f>+SUMIFS(inv!$D$1:$D$1164,inv!$A$1:$A$1164,$B210,inv!$T$1:$T$1164,$A210,inv!$U$1:$U$1164,'DIAS DE INVENTARIO TAT'!F$1)</f>
        <v>0</v>
      </c>
      <c r="G210">
        <f>+SUMIFS(inv!$D$1:$D$1164,inv!$A$1:$A$1164,$B210,inv!$T$1:$T$1164,$A210,inv!$U$1:$U$1164,'DIAS DE INVENTARIO TAT'!G$1)</f>
        <v>0</v>
      </c>
      <c r="H210">
        <f>+SUMIFS(inv!$D$1:$D$1164,inv!$A$1:$A$1164,$B210,inv!$T$1:$T$1164,$A210,inv!$U$1:$U$1164,'DIAS DE INVENTARIO TAT'!H$1)</f>
        <v>0</v>
      </c>
      <c r="I210">
        <f>+SUMIFS(inv!$D$1:$D$1164,inv!$A$1:$A$1164,$B210,inv!$T$1:$T$1164,$A210,inv!$U$1:$U$1164,'DIAS DE INVENTARIO TAT'!I$1)</f>
        <v>0</v>
      </c>
      <c r="J210">
        <f>+SUMIFS(inv!$D$1:$D$1164,inv!$A$1:$A$1164,$B210,inv!$T$1:$T$1164,$A210,inv!$U$1:$U$1164,'DIAS DE INVENTARIO TAT'!J$1)</f>
        <v>0</v>
      </c>
      <c r="K210">
        <f>+SUMIFS(inv!$D$1:$D$1164,inv!$A$1:$A$1164,$B210,inv!$T$1:$T$1164,$A210,inv!$U$1:$U$1164,'DIAS DE INVENTARIO TAT'!K$1)</f>
        <v>0</v>
      </c>
      <c r="L210" s="6">
        <f>+SUMIFS(VENTAS!H:H,VENTAS!B:B,B210,VENTAS!G:G,A210)</f>
        <v>0</v>
      </c>
      <c r="M210" s="4">
        <f t="shared" si="27"/>
        <v>0</v>
      </c>
      <c r="N210" s="4">
        <f t="shared" si="23"/>
        <v>0</v>
      </c>
      <c r="O210" s="4">
        <f t="shared" si="24"/>
        <v>0</v>
      </c>
      <c r="P210" s="4">
        <f t="shared" si="25"/>
        <v>0</v>
      </c>
      <c r="Q210" s="6" t="e">
        <f>+SUMIFS(#REF!,#REF!,TablaINV[[#This Row],[GRUPO]],#REF!,TablaINV[[#This Row],[COD]])</f>
        <v>#REF!</v>
      </c>
      <c r="R210" s="19">
        <f t="shared" si="26"/>
        <v>0</v>
      </c>
      <c r="S210" s="4" t="e">
        <f>+VLOOKUP(A210,inv!T:X,5,0)</f>
        <v>#N/A</v>
      </c>
      <c r="T210" s="4" t="str">
        <f>+VLOOKUP(B:B,'DT HUEVO'!$A:$D,4,0)</f>
        <v>EMPACADOS</v>
      </c>
      <c r="U210" s="4" t="str">
        <f>+VLOOKUP(TablaINV[[#This Row],[COD]],'DT HUEVO'!$A:$D,3,0)</f>
        <v>B</v>
      </c>
    </row>
    <row r="211" spans="1:21">
      <c r="A211" t="s">
        <v>654</v>
      </c>
      <c r="B211">
        <v>12360</v>
      </c>
      <c r="C211" t="s">
        <v>584</v>
      </c>
      <c r="D211">
        <f>+SUMIFS(inv!D:D,inv!A:A,B211,inv!T:T,A211)</f>
        <v>0</v>
      </c>
      <c r="E211">
        <f>+SUMIFS(inv!$D$1:$D$1164,inv!$A$1:$A$1164,$B211,inv!$T$1:$T$1164,$A211,inv!$U$1:$U$1164,'DIAS DE INVENTARIO TAT'!E$1)</f>
        <v>0</v>
      </c>
      <c r="F211">
        <f>+SUMIFS(inv!$D$1:$D$1164,inv!$A$1:$A$1164,$B211,inv!$T$1:$T$1164,$A211,inv!$U$1:$U$1164,'DIAS DE INVENTARIO TAT'!F$1)</f>
        <v>0</v>
      </c>
      <c r="G211">
        <f>+SUMIFS(inv!$D$1:$D$1164,inv!$A$1:$A$1164,$B211,inv!$T$1:$T$1164,$A211,inv!$U$1:$U$1164,'DIAS DE INVENTARIO TAT'!G$1)</f>
        <v>0</v>
      </c>
      <c r="H211">
        <f>+SUMIFS(inv!$D$1:$D$1164,inv!$A$1:$A$1164,$B211,inv!$T$1:$T$1164,$A211,inv!$U$1:$U$1164,'DIAS DE INVENTARIO TAT'!H$1)</f>
        <v>0</v>
      </c>
      <c r="I211">
        <f>+SUMIFS(inv!$D$1:$D$1164,inv!$A$1:$A$1164,$B211,inv!$T$1:$T$1164,$A211,inv!$U$1:$U$1164,'DIAS DE INVENTARIO TAT'!I$1)</f>
        <v>0</v>
      </c>
      <c r="J211">
        <f>+SUMIFS(inv!$D$1:$D$1164,inv!$A$1:$A$1164,$B211,inv!$T$1:$T$1164,$A211,inv!$U$1:$U$1164,'DIAS DE INVENTARIO TAT'!J$1)</f>
        <v>0</v>
      </c>
      <c r="K211">
        <f>+SUMIFS(inv!$D$1:$D$1164,inv!$A$1:$A$1164,$B211,inv!$T$1:$T$1164,$A211,inv!$U$1:$U$1164,'DIAS DE INVENTARIO TAT'!K$1)</f>
        <v>0</v>
      </c>
      <c r="L211" s="6">
        <f>+SUMIFS(VENTAS!H:H,VENTAS!B:B,B211,VENTAS!G:G,A211)</f>
        <v>0</v>
      </c>
      <c r="M211" s="4">
        <f t="shared" si="27"/>
        <v>0</v>
      </c>
      <c r="N211" s="4">
        <f t="shared" si="23"/>
        <v>0</v>
      </c>
      <c r="O211" s="4">
        <f t="shared" si="24"/>
        <v>0</v>
      </c>
      <c r="P211" s="4">
        <f t="shared" si="25"/>
        <v>0</v>
      </c>
      <c r="Q211" s="6" t="e">
        <f>+SUMIFS(#REF!,#REF!,TablaINV[[#This Row],[GRUPO]],#REF!,TablaINV[[#This Row],[COD]])</f>
        <v>#REF!</v>
      </c>
      <c r="R211" s="19">
        <f t="shared" si="26"/>
        <v>0</v>
      </c>
      <c r="S211" s="4" t="e">
        <f>+VLOOKUP(A211,inv!T:X,5,0)</f>
        <v>#N/A</v>
      </c>
      <c r="T211" s="4" t="e">
        <f>+VLOOKUP(B:B,'DT HUEVO'!$A:$D,4,0)</f>
        <v>#N/A</v>
      </c>
      <c r="U211" s="4" t="e">
        <f>+VLOOKUP(TablaINV[[#This Row],[COD]],'DT HUEVO'!$A:$D,3,0)</f>
        <v>#N/A</v>
      </c>
    </row>
    <row r="212" spans="1:21">
      <c r="A212" t="s">
        <v>654</v>
      </c>
      <c r="B212">
        <v>12470</v>
      </c>
      <c r="C212" t="s">
        <v>447</v>
      </c>
      <c r="D212">
        <f>+SUMIFS(inv!D:D,inv!A:A,B212,inv!T:T,A212)</f>
        <v>0</v>
      </c>
      <c r="E212">
        <f>+SUMIFS(inv!$D$1:$D$1164,inv!$A$1:$A$1164,$B212,inv!$T$1:$T$1164,$A212,inv!$U$1:$U$1164,'DIAS DE INVENTARIO TAT'!E$1)</f>
        <v>0</v>
      </c>
      <c r="F212">
        <f>+SUMIFS(inv!$D$1:$D$1164,inv!$A$1:$A$1164,$B212,inv!$T$1:$T$1164,$A212,inv!$U$1:$U$1164,'DIAS DE INVENTARIO TAT'!F$1)</f>
        <v>0</v>
      </c>
      <c r="G212">
        <f>+SUMIFS(inv!$D$1:$D$1164,inv!$A$1:$A$1164,$B212,inv!$T$1:$T$1164,$A212,inv!$U$1:$U$1164,'DIAS DE INVENTARIO TAT'!G$1)</f>
        <v>0</v>
      </c>
      <c r="H212">
        <f>+SUMIFS(inv!$D$1:$D$1164,inv!$A$1:$A$1164,$B212,inv!$T$1:$T$1164,$A212,inv!$U$1:$U$1164,'DIAS DE INVENTARIO TAT'!H$1)</f>
        <v>0</v>
      </c>
      <c r="I212">
        <f>+SUMIFS(inv!$D$1:$D$1164,inv!$A$1:$A$1164,$B212,inv!$T$1:$T$1164,$A212,inv!$U$1:$U$1164,'DIAS DE INVENTARIO TAT'!I$1)</f>
        <v>0</v>
      </c>
      <c r="J212">
        <f>+SUMIFS(inv!$D$1:$D$1164,inv!$A$1:$A$1164,$B212,inv!$T$1:$T$1164,$A212,inv!$U$1:$U$1164,'DIAS DE INVENTARIO TAT'!J$1)</f>
        <v>0</v>
      </c>
      <c r="K212">
        <f>+SUMIFS(inv!$D$1:$D$1164,inv!$A$1:$A$1164,$B212,inv!$T$1:$T$1164,$A212,inv!$U$1:$U$1164,'DIAS DE INVENTARIO TAT'!K$1)</f>
        <v>0</v>
      </c>
      <c r="L212" s="6">
        <f>+SUMIFS(VENTAS!H:H,VENTAS!B:B,B212,VENTAS!G:G,A212)</f>
        <v>0</v>
      </c>
      <c r="M212" s="4">
        <f t="shared" si="27"/>
        <v>0</v>
      </c>
      <c r="N212" s="4">
        <f t="shared" si="23"/>
        <v>0</v>
      </c>
      <c r="O212" s="4">
        <f t="shared" si="24"/>
        <v>0</v>
      </c>
      <c r="P212" s="4">
        <f t="shared" si="25"/>
        <v>0</v>
      </c>
      <c r="Q212" s="6" t="e">
        <f>+SUMIFS(#REF!,#REF!,TablaINV[[#This Row],[GRUPO]],#REF!,TablaINV[[#This Row],[COD]])</f>
        <v>#REF!</v>
      </c>
      <c r="R212" s="19">
        <f t="shared" si="26"/>
        <v>0</v>
      </c>
      <c r="S212" s="4" t="e">
        <f>+VLOOKUP(A212,inv!T:X,5,0)</f>
        <v>#N/A</v>
      </c>
      <c r="T212" s="4" t="e">
        <f>+VLOOKUP(B:B,'DT HUEVO'!$A:$D,4,0)</f>
        <v>#N/A</v>
      </c>
      <c r="U212" s="4" t="e">
        <f>+VLOOKUP(TablaINV[[#This Row],[COD]],'DT HUEVO'!$A:$D,3,0)</f>
        <v>#N/A</v>
      </c>
    </row>
    <row r="213" spans="1:21">
      <c r="A213" t="s">
        <v>654</v>
      </c>
      <c r="B213">
        <v>10489</v>
      </c>
      <c r="C213" t="s">
        <v>546</v>
      </c>
      <c r="D213">
        <f>+SUMIFS(inv!D:D,inv!A:A,B213,inv!T:T,A213)</f>
        <v>0</v>
      </c>
      <c r="E213">
        <f>+SUMIFS(inv!$D$1:$D$1164,inv!$A$1:$A$1164,$B213,inv!$T$1:$T$1164,$A213,inv!$U$1:$U$1164,'DIAS DE INVENTARIO TAT'!E$1)</f>
        <v>0</v>
      </c>
      <c r="F213">
        <f>+SUMIFS(inv!$D$1:$D$1164,inv!$A$1:$A$1164,$B213,inv!$T$1:$T$1164,$A213,inv!$U$1:$U$1164,'DIAS DE INVENTARIO TAT'!F$1)</f>
        <v>0</v>
      </c>
      <c r="G213">
        <f>+SUMIFS(inv!$D$1:$D$1164,inv!$A$1:$A$1164,$B213,inv!$T$1:$T$1164,$A213,inv!$U$1:$U$1164,'DIAS DE INVENTARIO TAT'!G$1)</f>
        <v>0</v>
      </c>
      <c r="H213">
        <f>+SUMIFS(inv!$D$1:$D$1164,inv!$A$1:$A$1164,$B213,inv!$T$1:$T$1164,$A213,inv!$U$1:$U$1164,'DIAS DE INVENTARIO TAT'!H$1)</f>
        <v>0</v>
      </c>
      <c r="I213">
        <f>+SUMIFS(inv!$D$1:$D$1164,inv!$A$1:$A$1164,$B213,inv!$T$1:$T$1164,$A213,inv!$U$1:$U$1164,'DIAS DE INVENTARIO TAT'!I$1)</f>
        <v>0</v>
      </c>
      <c r="J213">
        <f>+SUMIFS(inv!$D$1:$D$1164,inv!$A$1:$A$1164,$B213,inv!$T$1:$T$1164,$A213,inv!$U$1:$U$1164,'DIAS DE INVENTARIO TAT'!J$1)</f>
        <v>0</v>
      </c>
      <c r="K213">
        <f>+SUMIFS(inv!$D$1:$D$1164,inv!$A$1:$A$1164,$B213,inv!$T$1:$T$1164,$A213,inv!$U$1:$U$1164,'DIAS DE INVENTARIO TAT'!K$1)</f>
        <v>0</v>
      </c>
      <c r="L213" s="6">
        <f>+SUMIFS(VENTAS!H:H,VENTAS!B:B,B213,VENTAS!G:G,A213)</f>
        <v>0</v>
      </c>
      <c r="M213" s="4">
        <f t="shared" si="27"/>
        <v>0</v>
      </c>
      <c r="N213" s="4">
        <f t="shared" si="23"/>
        <v>0</v>
      </c>
      <c r="O213" s="4">
        <f t="shared" si="24"/>
        <v>0</v>
      </c>
      <c r="P213" s="4">
        <f t="shared" si="25"/>
        <v>0</v>
      </c>
      <c r="Q213" s="6" t="e">
        <f>+SUMIFS(#REF!,#REF!,TablaINV[[#This Row],[GRUPO]],#REF!,TablaINV[[#This Row],[COD]])</f>
        <v>#REF!</v>
      </c>
      <c r="R213" s="19">
        <f t="shared" si="26"/>
        <v>0</v>
      </c>
      <c r="S213" s="4" t="e">
        <f>+VLOOKUP(A213,inv!T:X,5,0)</f>
        <v>#N/A</v>
      </c>
      <c r="T213" s="4" t="str">
        <f>+VLOOKUP(B:B,'DT HUEVO'!$A:$D,4,0)</f>
        <v>FS</v>
      </c>
      <c r="U213" s="4" t="str">
        <f>+VLOOKUP(TablaINV[[#This Row],[COD]],'DT HUEVO'!$A:$D,3,0)</f>
        <v>A</v>
      </c>
    </row>
    <row r="214" spans="1:21">
      <c r="A214" t="s">
        <v>654</v>
      </c>
      <c r="B214">
        <v>10416</v>
      </c>
      <c r="C214" t="s">
        <v>581</v>
      </c>
      <c r="D214">
        <f>+SUMIFS(inv!D:D,inv!A:A,B214,inv!T:T,A214)</f>
        <v>0</v>
      </c>
      <c r="E214">
        <f>+SUMIFS(inv!$D$1:$D$1164,inv!$A$1:$A$1164,$B214,inv!$T$1:$T$1164,$A214,inv!$U$1:$U$1164,'DIAS DE INVENTARIO TAT'!E$1)</f>
        <v>0</v>
      </c>
      <c r="F214">
        <f>+SUMIFS(inv!$D$1:$D$1164,inv!$A$1:$A$1164,$B214,inv!$T$1:$T$1164,$A214,inv!$U$1:$U$1164,'DIAS DE INVENTARIO TAT'!F$1)</f>
        <v>0</v>
      </c>
      <c r="G214">
        <f>+SUMIFS(inv!$D$1:$D$1164,inv!$A$1:$A$1164,$B214,inv!$T$1:$T$1164,$A214,inv!$U$1:$U$1164,'DIAS DE INVENTARIO TAT'!G$1)</f>
        <v>0</v>
      </c>
      <c r="H214">
        <f>+SUMIFS(inv!$D$1:$D$1164,inv!$A$1:$A$1164,$B214,inv!$T$1:$T$1164,$A214,inv!$U$1:$U$1164,'DIAS DE INVENTARIO TAT'!H$1)</f>
        <v>0</v>
      </c>
      <c r="I214">
        <f>+SUMIFS(inv!$D$1:$D$1164,inv!$A$1:$A$1164,$B214,inv!$T$1:$T$1164,$A214,inv!$U$1:$U$1164,'DIAS DE INVENTARIO TAT'!I$1)</f>
        <v>0</v>
      </c>
      <c r="J214">
        <f>+SUMIFS(inv!$D$1:$D$1164,inv!$A$1:$A$1164,$B214,inv!$T$1:$T$1164,$A214,inv!$U$1:$U$1164,'DIAS DE INVENTARIO TAT'!J$1)</f>
        <v>0</v>
      </c>
      <c r="K214">
        <f>+SUMIFS(inv!$D$1:$D$1164,inv!$A$1:$A$1164,$B214,inv!$T$1:$T$1164,$A214,inv!$U$1:$U$1164,'DIAS DE INVENTARIO TAT'!K$1)</f>
        <v>0</v>
      </c>
      <c r="L214" s="6">
        <f>+SUMIFS(VENTAS!H:H,VENTAS!B:B,B214,VENTAS!G:G,A214)</f>
        <v>0</v>
      </c>
      <c r="M214" s="4">
        <f t="shared" si="27"/>
        <v>0</v>
      </c>
      <c r="N214" s="4">
        <f t="shared" ref="N214:N276" si="28">+IFERROR(E214/$L214,0)</f>
        <v>0</v>
      </c>
      <c r="O214" s="4">
        <f t="shared" ref="O214:O276" si="29">+IFERROR(F214/$L214,0)</f>
        <v>0</v>
      </c>
      <c r="P214" s="4">
        <f t="shared" ref="P214:P276" si="30">+IFERROR(G214/$L214,0)</f>
        <v>0</v>
      </c>
      <c r="Q214" s="6" t="e">
        <f>+SUMIFS(#REF!,#REF!,TablaINV[[#This Row],[GRUPO]],#REF!,TablaINV[[#This Row],[COD]])</f>
        <v>#REF!</v>
      </c>
      <c r="R214" s="19">
        <f t="shared" ref="R214:R276" si="31">+IFERROR(D214/Q214,0)</f>
        <v>0</v>
      </c>
      <c r="S214" s="4" t="e">
        <f>+VLOOKUP(A214,inv!T:X,5,0)</f>
        <v>#N/A</v>
      </c>
      <c r="T214" s="4" t="str">
        <f>+VLOOKUP(B:B,'DT HUEVO'!$A:$D,4,0)</f>
        <v>ETIQUETA</v>
      </c>
      <c r="U214" s="4" t="str">
        <f>+VLOOKUP(TablaINV[[#This Row],[COD]],'DT HUEVO'!$A:$D,3,0)</f>
        <v>A</v>
      </c>
    </row>
    <row r="215" spans="1:21">
      <c r="A215" t="s">
        <v>654</v>
      </c>
      <c r="B215">
        <v>10367</v>
      </c>
      <c r="C215" t="s">
        <v>606</v>
      </c>
      <c r="D215">
        <f>+SUMIFS(inv!D:D,inv!A:A,B215,inv!T:T,A215)</f>
        <v>0</v>
      </c>
      <c r="E215">
        <f>+SUMIFS(inv!$D$1:$D$1164,inv!$A$1:$A$1164,$B215,inv!$T$1:$T$1164,$A215,inv!$U$1:$U$1164,'DIAS DE INVENTARIO TAT'!E$1)</f>
        <v>0</v>
      </c>
      <c r="F215">
        <f>+SUMIFS(inv!$D$1:$D$1164,inv!$A$1:$A$1164,$B215,inv!$T$1:$T$1164,$A215,inv!$U$1:$U$1164,'DIAS DE INVENTARIO TAT'!F$1)</f>
        <v>0</v>
      </c>
      <c r="G215">
        <f>+SUMIFS(inv!$D$1:$D$1164,inv!$A$1:$A$1164,$B215,inv!$T$1:$T$1164,$A215,inv!$U$1:$U$1164,'DIAS DE INVENTARIO TAT'!G$1)</f>
        <v>0</v>
      </c>
      <c r="H215">
        <f>+SUMIFS(inv!$D$1:$D$1164,inv!$A$1:$A$1164,$B215,inv!$T$1:$T$1164,$A215,inv!$U$1:$U$1164,'DIAS DE INVENTARIO TAT'!H$1)</f>
        <v>0</v>
      </c>
      <c r="I215">
        <f>+SUMIFS(inv!$D$1:$D$1164,inv!$A$1:$A$1164,$B215,inv!$T$1:$T$1164,$A215,inv!$U$1:$U$1164,'DIAS DE INVENTARIO TAT'!I$1)</f>
        <v>0</v>
      </c>
      <c r="J215">
        <f>+SUMIFS(inv!$D$1:$D$1164,inv!$A$1:$A$1164,$B215,inv!$T$1:$T$1164,$A215,inv!$U$1:$U$1164,'DIAS DE INVENTARIO TAT'!J$1)</f>
        <v>0</v>
      </c>
      <c r="K215">
        <f>+SUMIFS(inv!$D$1:$D$1164,inv!$A$1:$A$1164,$B215,inv!$T$1:$T$1164,$A215,inv!$U$1:$U$1164,'DIAS DE INVENTARIO TAT'!K$1)</f>
        <v>0</v>
      </c>
      <c r="L215" s="6">
        <f>+SUMIFS(VENTAS!H:H,VENTAS!B:B,B215,VENTAS!G:G,A215)</f>
        <v>0</v>
      </c>
      <c r="M215" s="4">
        <f t="shared" si="27"/>
        <v>0</v>
      </c>
      <c r="N215" s="4">
        <f t="shared" si="28"/>
        <v>0</v>
      </c>
      <c r="O215" s="4">
        <f t="shared" si="29"/>
        <v>0</v>
      </c>
      <c r="P215" s="4">
        <f t="shared" si="30"/>
        <v>0</v>
      </c>
      <c r="Q215" s="6" t="e">
        <f>+SUMIFS(#REF!,#REF!,TablaINV[[#This Row],[GRUPO]],#REF!,TablaINV[[#This Row],[COD]])</f>
        <v>#REF!</v>
      </c>
      <c r="R215" s="19">
        <f t="shared" si="31"/>
        <v>0</v>
      </c>
      <c r="S215" s="4" t="e">
        <f>+VLOOKUP(A215,inv!T:X,5,0)</f>
        <v>#N/A</v>
      </c>
      <c r="T215" s="4" t="str">
        <f>+VLOOKUP(B:B,'DT HUEVO'!$A:$D,4,0)</f>
        <v>FS</v>
      </c>
      <c r="U215" s="4" t="str">
        <f>+VLOOKUP(TablaINV[[#This Row],[COD]],'DT HUEVO'!$A:$D,3,0)</f>
        <v>AA</v>
      </c>
    </row>
    <row r="216" spans="1:21">
      <c r="A216" t="s">
        <v>654</v>
      </c>
      <c r="B216">
        <v>10309</v>
      </c>
      <c r="C216" t="s">
        <v>539</v>
      </c>
      <c r="D216">
        <f>+SUMIFS(inv!D:D,inv!A:A,B216,inv!T:T,A216)</f>
        <v>0</v>
      </c>
      <c r="E216">
        <f>+SUMIFS(inv!$D$1:$D$1164,inv!$A$1:$A$1164,$B216,inv!$T$1:$T$1164,$A216,inv!$U$1:$U$1164,'DIAS DE INVENTARIO TAT'!E$1)</f>
        <v>0</v>
      </c>
      <c r="F216">
        <f>+SUMIFS(inv!$D$1:$D$1164,inv!$A$1:$A$1164,$B216,inv!$T$1:$T$1164,$A216,inv!$U$1:$U$1164,'DIAS DE INVENTARIO TAT'!F$1)</f>
        <v>0</v>
      </c>
      <c r="G216">
        <f>+SUMIFS(inv!$D$1:$D$1164,inv!$A$1:$A$1164,$B216,inv!$T$1:$T$1164,$A216,inv!$U$1:$U$1164,'DIAS DE INVENTARIO TAT'!G$1)</f>
        <v>0</v>
      </c>
      <c r="H216">
        <f>+SUMIFS(inv!$D$1:$D$1164,inv!$A$1:$A$1164,$B216,inv!$T$1:$T$1164,$A216,inv!$U$1:$U$1164,'DIAS DE INVENTARIO TAT'!H$1)</f>
        <v>0</v>
      </c>
      <c r="I216">
        <f>+SUMIFS(inv!$D$1:$D$1164,inv!$A$1:$A$1164,$B216,inv!$T$1:$T$1164,$A216,inv!$U$1:$U$1164,'DIAS DE INVENTARIO TAT'!I$1)</f>
        <v>0</v>
      </c>
      <c r="J216">
        <f>+SUMIFS(inv!$D$1:$D$1164,inv!$A$1:$A$1164,$B216,inv!$T$1:$T$1164,$A216,inv!$U$1:$U$1164,'DIAS DE INVENTARIO TAT'!J$1)</f>
        <v>0</v>
      </c>
      <c r="K216">
        <f>+SUMIFS(inv!$D$1:$D$1164,inv!$A$1:$A$1164,$B216,inv!$T$1:$T$1164,$A216,inv!$U$1:$U$1164,'DIAS DE INVENTARIO TAT'!K$1)</f>
        <v>0</v>
      </c>
      <c r="L216" s="6">
        <f>+SUMIFS(VENTAS!H:H,VENTAS!B:B,B216,VENTAS!G:G,A216)</f>
        <v>0</v>
      </c>
      <c r="M216" s="4">
        <f t="shared" si="27"/>
        <v>0</v>
      </c>
      <c r="N216" s="4">
        <f t="shared" si="28"/>
        <v>0</v>
      </c>
      <c r="O216" s="4">
        <f t="shared" si="29"/>
        <v>0</v>
      </c>
      <c r="P216" s="4">
        <f t="shared" si="30"/>
        <v>0</v>
      </c>
      <c r="Q216" s="6" t="e">
        <f>+SUMIFS(#REF!,#REF!,TablaINV[[#This Row],[GRUPO]],#REF!,TablaINV[[#This Row],[COD]])</f>
        <v>#REF!</v>
      </c>
      <c r="R216" s="19">
        <f t="shared" si="31"/>
        <v>0</v>
      </c>
      <c r="S216" s="4" t="e">
        <f>+VLOOKUP(A216,inv!T:X,5,0)</f>
        <v>#N/A</v>
      </c>
      <c r="T216" s="4" t="str">
        <f>+VLOOKUP(B:B,'DT HUEVO'!$A:$D,4,0)</f>
        <v>FS</v>
      </c>
      <c r="U216" s="4" t="str">
        <f>+VLOOKUP(TablaINV[[#This Row],[COD]],'DT HUEVO'!$A:$D,3,0)</f>
        <v>AA</v>
      </c>
    </row>
    <row r="217" spans="1:21">
      <c r="A217" t="s">
        <v>654</v>
      </c>
      <c r="B217">
        <v>10388</v>
      </c>
      <c r="C217" t="s">
        <v>541</v>
      </c>
      <c r="D217">
        <f>+SUMIFS(inv!D:D,inv!A:A,B217,inv!T:T,A217)</f>
        <v>0</v>
      </c>
      <c r="E217">
        <f>+SUMIFS(inv!$D$1:$D$1164,inv!$A$1:$A$1164,$B217,inv!$T$1:$T$1164,$A217,inv!$U$1:$U$1164,'DIAS DE INVENTARIO TAT'!E$1)</f>
        <v>0</v>
      </c>
      <c r="F217">
        <f>+SUMIFS(inv!$D$1:$D$1164,inv!$A$1:$A$1164,$B217,inv!$T$1:$T$1164,$A217,inv!$U$1:$U$1164,'DIAS DE INVENTARIO TAT'!F$1)</f>
        <v>0</v>
      </c>
      <c r="G217">
        <f>+SUMIFS(inv!$D$1:$D$1164,inv!$A$1:$A$1164,$B217,inv!$T$1:$T$1164,$A217,inv!$U$1:$U$1164,'DIAS DE INVENTARIO TAT'!G$1)</f>
        <v>0</v>
      </c>
      <c r="H217">
        <f>+SUMIFS(inv!$D$1:$D$1164,inv!$A$1:$A$1164,$B217,inv!$T$1:$T$1164,$A217,inv!$U$1:$U$1164,'DIAS DE INVENTARIO TAT'!H$1)</f>
        <v>0</v>
      </c>
      <c r="I217">
        <f>+SUMIFS(inv!$D$1:$D$1164,inv!$A$1:$A$1164,$B217,inv!$T$1:$T$1164,$A217,inv!$U$1:$U$1164,'DIAS DE INVENTARIO TAT'!I$1)</f>
        <v>0</v>
      </c>
      <c r="J217">
        <f>+SUMIFS(inv!$D$1:$D$1164,inv!$A$1:$A$1164,$B217,inv!$T$1:$T$1164,$A217,inv!$U$1:$U$1164,'DIAS DE INVENTARIO TAT'!J$1)</f>
        <v>0</v>
      </c>
      <c r="K217">
        <f>+SUMIFS(inv!$D$1:$D$1164,inv!$A$1:$A$1164,$B217,inv!$T$1:$T$1164,$A217,inv!$U$1:$U$1164,'DIAS DE INVENTARIO TAT'!K$1)</f>
        <v>0</v>
      </c>
      <c r="L217" s="6">
        <f>+SUMIFS(VENTAS!H:H,VENTAS!B:B,B217,VENTAS!G:G,A217)</f>
        <v>0</v>
      </c>
      <c r="M217" s="4">
        <f t="shared" si="27"/>
        <v>0</v>
      </c>
      <c r="N217" s="4">
        <f t="shared" si="28"/>
        <v>0</v>
      </c>
      <c r="O217" s="4">
        <f t="shared" si="29"/>
        <v>0</v>
      </c>
      <c r="P217" s="4">
        <f t="shared" si="30"/>
        <v>0</v>
      </c>
      <c r="Q217" s="6" t="e">
        <f>+SUMIFS(#REF!,#REF!,TablaINV[[#This Row],[GRUPO]],#REF!,TablaINV[[#This Row],[COD]])</f>
        <v>#REF!</v>
      </c>
      <c r="R217" s="19">
        <f t="shared" si="31"/>
        <v>0</v>
      </c>
      <c r="S217" s="4" t="e">
        <f>+VLOOKUP(A217,inv!T:X,5,0)</f>
        <v>#N/A</v>
      </c>
      <c r="T217" s="4" t="str">
        <f>+VLOOKUP(B:B,'DT HUEVO'!$A:$D,4,0)</f>
        <v>FS</v>
      </c>
      <c r="U217" s="4" t="str">
        <f>+VLOOKUP(TablaINV[[#This Row],[COD]],'DT HUEVO'!$A:$D,3,0)</f>
        <v>AA</v>
      </c>
    </row>
    <row r="218" spans="1:21">
      <c r="A218" t="s">
        <v>654</v>
      </c>
      <c r="B218">
        <v>10205</v>
      </c>
      <c r="C218" t="s">
        <v>552</v>
      </c>
      <c r="D218">
        <f>+SUMIFS(inv!D:D,inv!A:A,B218,inv!T:T,A218)</f>
        <v>0</v>
      </c>
      <c r="E218">
        <f>+SUMIFS(inv!$D$1:$D$1164,inv!$A$1:$A$1164,$B218,inv!$T$1:$T$1164,$A218,inv!$U$1:$U$1164,'DIAS DE INVENTARIO TAT'!E$1)</f>
        <v>0</v>
      </c>
      <c r="F218">
        <f>+SUMIFS(inv!$D$1:$D$1164,inv!$A$1:$A$1164,$B218,inv!$T$1:$T$1164,$A218,inv!$U$1:$U$1164,'DIAS DE INVENTARIO TAT'!F$1)</f>
        <v>0</v>
      </c>
      <c r="G218">
        <f>+SUMIFS(inv!$D$1:$D$1164,inv!$A$1:$A$1164,$B218,inv!$T$1:$T$1164,$A218,inv!$U$1:$U$1164,'DIAS DE INVENTARIO TAT'!G$1)</f>
        <v>0</v>
      </c>
      <c r="H218">
        <f>+SUMIFS(inv!$D$1:$D$1164,inv!$A$1:$A$1164,$B218,inv!$T$1:$T$1164,$A218,inv!$U$1:$U$1164,'DIAS DE INVENTARIO TAT'!H$1)</f>
        <v>0</v>
      </c>
      <c r="I218">
        <f>+SUMIFS(inv!$D$1:$D$1164,inv!$A$1:$A$1164,$B218,inv!$T$1:$T$1164,$A218,inv!$U$1:$U$1164,'DIAS DE INVENTARIO TAT'!I$1)</f>
        <v>0</v>
      </c>
      <c r="J218">
        <f>+SUMIFS(inv!$D$1:$D$1164,inv!$A$1:$A$1164,$B218,inv!$T$1:$T$1164,$A218,inv!$U$1:$U$1164,'DIAS DE INVENTARIO TAT'!J$1)</f>
        <v>0</v>
      </c>
      <c r="K218">
        <f>+SUMIFS(inv!$D$1:$D$1164,inv!$A$1:$A$1164,$B218,inv!$T$1:$T$1164,$A218,inv!$U$1:$U$1164,'DIAS DE INVENTARIO TAT'!K$1)</f>
        <v>0</v>
      </c>
      <c r="L218" s="6">
        <f>+SUMIFS(VENTAS!H:H,VENTAS!B:B,B218,VENTAS!G:G,A218)</f>
        <v>0</v>
      </c>
      <c r="M218" s="4">
        <f t="shared" si="27"/>
        <v>0</v>
      </c>
      <c r="N218" s="4">
        <f t="shared" si="28"/>
        <v>0</v>
      </c>
      <c r="O218" s="4">
        <f t="shared" si="29"/>
        <v>0</v>
      </c>
      <c r="P218" s="4">
        <f t="shared" si="30"/>
        <v>0</v>
      </c>
      <c r="Q218" s="6" t="e">
        <f>+SUMIFS(#REF!,#REF!,TablaINV[[#This Row],[GRUPO]],#REF!,TablaINV[[#This Row],[COD]])</f>
        <v>#REF!</v>
      </c>
      <c r="R218" s="19">
        <f t="shared" si="31"/>
        <v>0</v>
      </c>
      <c r="S218" s="4" t="e">
        <f>+VLOOKUP(A218,inv!T:X,5,0)</f>
        <v>#N/A</v>
      </c>
      <c r="T218" s="4" t="str">
        <f>+VLOOKUP(B:B,'DT HUEVO'!$A:$D,4,0)</f>
        <v>FS</v>
      </c>
      <c r="U218" s="4" t="str">
        <f>+VLOOKUP(TablaINV[[#This Row],[COD]],'DT HUEVO'!$A:$D,3,0)</f>
        <v>AAA</v>
      </c>
    </row>
    <row r="219" spans="1:21">
      <c r="A219" t="s">
        <v>654</v>
      </c>
      <c r="B219">
        <v>10307</v>
      </c>
      <c r="C219" t="s">
        <v>538</v>
      </c>
      <c r="D219">
        <f>+SUMIFS(inv!D:D,inv!A:A,B219,inv!T:T,A219)</f>
        <v>0</v>
      </c>
      <c r="E219">
        <f>+SUMIFS(inv!$D$1:$D$1164,inv!$A$1:$A$1164,$B219,inv!$T$1:$T$1164,$A219,inv!$U$1:$U$1164,'DIAS DE INVENTARIO TAT'!E$1)</f>
        <v>0</v>
      </c>
      <c r="F219">
        <f>+SUMIFS(inv!$D$1:$D$1164,inv!$A$1:$A$1164,$B219,inv!$T$1:$T$1164,$A219,inv!$U$1:$U$1164,'DIAS DE INVENTARIO TAT'!F$1)</f>
        <v>0</v>
      </c>
      <c r="G219">
        <f>+SUMIFS(inv!$D$1:$D$1164,inv!$A$1:$A$1164,$B219,inv!$T$1:$T$1164,$A219,inv!$U$1:$U$1164,'DIAS DE INVENTARIO TAT'!G$1)</f>
        <v>0</v>
      </c>
      <c r="H219">
        <f>+SUMIFS(inv!$D$1:$D$1164,inv!$A$1:$A$1164,$B219,inv!$T$1:$T$1164,$A219,inv!$U$1:$U$1164,'DIAS DE INVENTARIO TAT'!H$1)</f>
        <v>0</v>
      </c>
      <c r="I219">
        <f>+SUMIFS(inv!$D$1:$D$1164,inv!$A$1:$A$1164,$B219,inv!$T$1:$T$1164,$A219,inv!$U$1:$U$1164,'DIAS DE INVENTARIO TAT'!I$1)</f>
        <v>0</v>
      </c>
      <c r="J219">
        <f>+SUMIFS(inv!$D$1:$D$1164,inv!$A$1:$A$1164,$B219,inv!$T$1:$T$1164,$A219,inv!$U$1:$U$1164,'DIAS DE INVENTARIO TAT'!J$1)</f>
        <v>0</v>
      </c>
      <c r="K219">
        <f>+SUMIFS(inv!$D$1:$D$1164,inv!$A$1:$A$1164,$B219,inv!$T$1:$T$1164,$A219,inv!$U$1:$U$1164,'DIAS DE INVENTARIO TAT'!K$1)</f>
        <v>0</v>
      </c>
      <c r="L219" s="6">
        <f>+SUMIFS(VENTAS!H:H,VENTAS!B:B,B219,VENTAS!G:G,A219)</f>
        <v>0</v>
      </c>
      <c r="M219" s="4">
        <f t="shared" si="27"/>
        <v>0</v>
      </c>
      <c r="N219" s="4">
        <f t="shared" si="28"/>
        <v>0</v>
      </c>
      <c r="O219" s="4">
        <f t="shared" si="29"/>
        <v>0</v>
      </c>
      <c r="P219" s="4">
        <f t="shared" si="30"/>
        <v>0</v>
      </c>
      <c r="Q219" s="6" t="e">
        <f>+SUMIFS(#REF!,#REF!,TablaINV[[#This Row],[GRUPO]],#REF!,TablaINV[[#This Row],[COD]])</f>
        <v>#REF!</v>
      </c>
      <c r="R219" s="19">
        <f t="shared" si="31"/>
        <v>0</v>
      </c>
      <c r="S219" s="4" t="e">
        <f>+VLOOKUP(A219,inv!T:X,5,0)</f>
        <v>#N/A</v>
      </c>
      <c r="T219" s="4" t="str">
        <f>+VLOOKUP(B:B,'DT HUEVO'!$A:$D,4,0)</f>
        <v>EMPACADOS</v>
      </c>
      <c r="U219" s="4" t="str">
        <f>+VLOOKUP(TablaINV[[#This Row],[COD]],'DT HUEVO'!$A:$D,3,0)</f>
        <v>AA</v>
      </c>
    </row>
    <row r="220" spans="1:21">
      <c r="A220" t="s">
        <v>654</v>
      </c>
      <c r="B220">
        <v>10380</v>
      </c>
      <c r="C220" t="s">
        <v>565</v>
      </c>
      <c r="D220">
        <f>+SUMIFS(inv!D:D,inv!A:A,B220,inv!T:T,A220)</f>
        <v>0</v>
      </c>
      <c r="E220">
        <f>+SUMIFS(inv!$D$1:$D$1164,inv!$A$1:$A$1164,$B220,inv!$T$1:$T$1164,$A220,inv!$U$1:$U$1164,'DIAS DE INVENTARIO TAT'!E$1)</f>
        <v>0</v>
      </c>
      <c r="F220">
        <f>+SUMIFS(inv!$D$1:$D$1164,inv!$A$1:$A$1164,$B220,inv!$T$1:$T$1164,$A220,inv!$U$1:$U$1164,'DIAS DE INVENTARIO TAT'!F$1)</f>
        <v>0</v>
      </c>
      <c r="G220">
        <f>+SUMIFS(inv!$D$1:$D$1164,inv!$A$1:$A$1164,$B220,inv!$T$1:$T$1164,$A220,inv!$U$1:$U$1164,'DIAS DE INVENTARIO TAT'!G$1)</f>
        <v>0</v>
      </c>
      <c r="H220">
        <f>+SUMIFS(inv!$D$1:$D$1164,inv!$A$1:$A$1164,$B220,inv!$T$1:$T$1164,$A220,inv!$U$1:$U$1164,'DIAS DE INVENTARIO TAT'!H$1)</f>
        <v>0</v>
      </c>
      <c r="I220">
        <f>+SUMIFS(inv!$D$1:$D$1164,inv!$A$1:$A$1164,$B220,inv!$T$1:$T$1164,$A220,inv!$U$1:$U$1164,'DIAS DE INVENTARIO TAT'!I$1)</f>
        <v>0</v>
      </c>
      <c r="J220">
        <f>+SUMIFS(inv!$D$1:$D$1164,inv!$A$1:$A$1164,$B220,inv!$T$1:$T$1164,$A220,inv!$U$1:$U$1164,'DIAS DE INVENTARIO TAT'!J$1)</f>
        <v>0</v>
      </c>
      <c r="K220">
        <f>+SUMIFS(inv!$D$1:$D$1164,inv!$A$1:$A$1164,$B220,inv!$T$1:$T$1164,$A220,inv!$U$1:$U$1164,'DIAS DE INVENTARIO TAT'!K$1)</f>
        <v>0</v>
      </c>
      <c r="L220" s="6">
        <f>+SUMIFS(VENTAS!H:H,VENTAS!B:B,B220,VENTAS!G:G,A220)</f>
        <v>0</v>
      </c>
      <c r="M220" s="4">
        <f t="shared" si="27"/>
        <v>0</v>
      </c>
      <c r="N220" s="4">
        <f t="shared" si="28"/>
        <v>0</v>
      </c>
      <c r="O220" s="4">
        <f t="shared" si="29"/>
        <v>0</v>
      </c>
      <c r="P220" s="4">
        <f t="shared" si="30"/>
        <v>0</v>
      </c>
      <c r="Q220" s="6" t="e">
        <f>+SUMIFS(#REF!,#REF!,TablaINV[[#This Row],[GRUPO]],#REF!,TablaINV[[#This Row],[COD]])</f>
        <v>#REF!</v>
      </c>
      <c r="R220" s="19">
        <f t="shared" si="31"/>
        <v>0</v>
      </c>
      <c r="S220" s="4" t="e">
        <f>+VLOOKUP(A220,inv!T:X,5,0)</f>
        <v>#N/A</v>
      </c>
      <c r="T220" s="4" t="str">
        <f>+VLOOKUP(B:B,'DT HUEVO'!$A:$D,4,0)</f>
        <v>EMPACADOS</v>
      </c>
      <c r="U220" s="4" t="str">
        <f>+VLOOKUP(TablaINV[[#This Row],[COD]],'DT HUEVO'!$A:$D,3,0)</f>
        <v>AA</v>
      </c>
    </row>
    <row r="221" spans="1:21">
      <c r="A221" t="s">
        <v>654</v>
      </c>
      <c r="B221">
        <v>10409</v>
      </c>
      <c r="C221" t="s">
        <v>566</v>
      </c>
      <c r="D221">
        <f>+SUMIFS(inv!D:D,inv!A:A,B221,inv!T:T,A221)</f>
        <v>0</v>
      </c>
      <c r="E221">
        <f>+SUMIFS(inv!$D$1:$D$1164,inv!$A$1:$A$1164,$B221,inv!$T$1:$T$1164,$A221,inv!$U$1:$U$1164,'DIAS DE INVENTARIO TAT'!E$1)</f>
        <v>0</v>
      </c>
      <c r="F221">
        <f>+SUMIFS(inv!$D$1:$D$1164,inv!$A$1:$A$1164,$B221,inv!$T$1:$T$1164,$A221,inv!$U$1:$U$1164,'DIAS DE INVENTARIO TAT'!F$1)</f>
        <v>0</v>
      </c>
      <c r="G221">
        <f>+SUMIFS(inv!$D$1:$D$1164,inv!$A$1:$A$1164,$B221,inv!$T$1:$T$1164,$A221,inv!$U$1:$U$1164,'DIAS DE INVENTARIO TAT'!G$1)</f>
        <v>0</v>
      </c>
      <c r="H221">
        <f>+SUMIFS(inv!$D$1:$D$1164,inv!$A$1:$A$1164,$B221,inv!$T$1:$T$1164,$A221,inv!$U$1:$U$1164,'DIAS DE INVENTARIO TAT'!H$1)</f>
        <v>0</v>
      </c>
      <c r="I221">
        <f>+SUMIFS(inv!$D$1:$D$1164,inv!$A$1:$A$1164,$B221,inv!$T$1:$T$1164,$A221,inv!$U$1:$U$1164,'DIAS DE INVENTARIO TAT'!I$1)</f>
        <v>0</v>
      </c>
      <c r="J221">
        <f>+SUMIFS(inv!$D$1:$D$1164,inv!$A$1:$A$1164,$B221,inv!$T$1:$T$1164,$A221,inv!$U$1:$U$1164,'DIAS DE INVENTARIO TAT'!J$1)</f>
        <v>0</v>
      </c>
      <c r="K221">
        <f>+SUMIFS(inv!$D$1:$D$1164,inv!$A$1:$A$1164,$B221,inv!$T$1:$T$1164,$A221,inv!$U$1:$U$1164,'DIAS DE INVENTARIO TAT'!K$1)</f>
        <v>0</v>
      </c>
      <c r="L221" s="6">
        <f>+SUMIFS(VENTAS!H:H,VENTAS!B:B,B221,VENTAS!G:G,A221)</f>
        <v>0</v>
      </c>
      <c r="M221" s="4">
        <f t="shared" si="27"/>
        <v>0</v>
      </c>
      <c r="N221" s="4">
        <f t="shared" si="28"/>
        <v>0</v>
      </c>
      <c r="O221" s="4">
        <f t="shared" si="29"/>
        <v>0</v>
      </c>
      <c r="P221" s="4">
        <f t="shared" si="30"/>
        <v>0</v>
      </c>
      <c r="Q221" s="6" t="e">
        <f>+SUMIFS(#REF!,#REF!,TablaINV[[#This Row],[GRUPO]],#REF!,TablaINV[[#This Row],[COD]])</f>
        <v>#REF!</v>
      </c>
      <c r="R221" s="19">
        <f t="shared" si="31"/>
        <v>0</v>
      </c>
      <c r="S221" s="4" t="e">
        <f>+VLOOKUP(A221,inv!T:X,5,0)</f>
        <v>#N/A</v>
      </c>
      <c r="T221" s="4" t="str">
        <f>+VLOOKUP(B:B,'DT HUEVO'!$A:$D,4,0)</f>
        <v>FS</v>
      </c>
      <c r="U221" s="4" t="str">
        <f>+VLOOKUP(TablaINV[[#This Row],[COD]],'DT HUEVO'!$A:$D,3,0)</f>
        <v>A</v>
      </c>
    </row>
    <row r="222" spans="1:21">
      <c r="A222" t="s">
        <v>654</v>
      </c>
      <c r="B222">
        <v>10411</v>
      </c>
      <c r="C222" t="s">
        <v>543</v>
      </c>
      <c r="D222">
        <f>+SUMIFS(inv!D:D,inv!A:A,B222,inv!T:T,A222)</f>
        <v>0</v>
      </c>
      <c r="E222">
        <f>+SUMIFS(inv!$D$1:$D$1164,inv!$A$1:$A$1164,$B222,inv!$T$1:$T$1164,$A222,inv!$U$1:$U$1164,'DIAS DE INVENTARIO TAT'!E$1)</f>
        <v>0</v>
      </c>
      <c r="F222">
        <f>+SUMIFS(inv!$D$1:$D$1164,inv!$A$1:$A$1164,$B222,inv!$T$1:$T$1164,$A222,inv!$U$1:$U$1164,'DIAS DE INVENTARIO TAT'!F$1)</f>
        <v>0</v>
      </c>
      <c r="G222">
        <f>+SUMIFS(inv!$D$1:$D$1164,inv!$A$1:$A$1164,$B222,inv!$T$1:$T$1164,$A222,inv!$U$1:$U$1164,'DIAS DE INVENTARIO TAT'!G$1)</f>
        <v>0</v>
      </c>
      <c r="H222">
        <f>+SUMIFS(inv!$D$1:$D$1164,inv!$A$1:$A$1164,$B222,inv!$T$1:$T$1164,$A222,inv!$U$1:$U$1164,'DIAS DE INVENTARIO TAT'!H$1)</f>
        <v>0</v>
      </c>
      <c r="I222">
        <f>+SUMIFS(inv!$D$1:$D$1164,inv!$A$1:$A$1164,$B222,inv!$T$1:$T$1164,$A222,inv!$U$1:$U$1164,'DIAS DE INVENTARIO TAT'!I$1)</f>
        <v>0</v>
      </c>
      <c r="J222">
        <f>+SUMIFS(inv!$D$1:$D$1164,inv!$A$1:$A$1164,$B222,inv!$T$1:$T$1164,$A222,inv!$U$1:$U$1164,'DIAS DE INVENTARIO TAT'!J$1)</f>
        <v>0</v>
      </c>
      <c r="K222">
        <f>+SUMIFS(inv!$D$1:$D$1164,inv!$A$1:$A$1164,$B222,inv!$T$1:$T$1164,$A222,inv!$U$1:$U$1164,'DIAS DE INVENTARIO TAT'!K$1)</f>
        <v>0</v>
      </c>
      <c r="L222" s="6">
        <f>+SUMIFS(VENTAS!H:H,VENTAS!B:B,B222,VENTAS!G:G,A222)</f>
        <v>0</v>
      </c>
      <c r="M222" s="4">
        <f t="shared" si="27"/>
        <v>0</v>
      </c>
      <c r="N222" s="4">
        <f t="shared" si="28"/>
        <v>0</v>
      </c>
      <c r="O222" s="4">
        <f t="shared" si="29"/>
        <v>0</v>
      </c>
      <c r="P222" s="4">
        <f t="shared" si="30"/>
        <v>0</v>
      </c>
      <c r="Q222" s="6" t="e">
        <f>+SUMIFS(#REF!,#REF!,TablaINV[[#This Row],[GRUPO]],#REF!,TablaINV[[#This Row],[COD]])</f>
        <v>#REF!</v>
      </c>
      <c r="R222" s="19">
        <f t="shared" si="31"/>
        <v>0</v>
      </c>
      <c r="S222" s="4" t="e">
        <f>+VLOOKUP(A222,inv!T:X,5,0)</f>
        <v>#N/A</v>
      </c>
      <c r="T222" s="4" t="str">
        <f>+VLOOKUP(B:B,'DT HUEVO'!$A:$D,4,0)</f>
        <v>EMPACADOS</v>
      </c>
      <c r="U222" s="4" t="str">
        <f>+VLOOKUP(TablaINV[[#This Row],[COD]],'DT HUEVO'!$A:$D,3,0)</f>
        <v>A</v>
      </c>
    </row>
    <row r="223" spans="1:21">
      <c r="A223" t="s">
        <v>654</v>
      </c>
      <c r="B223">
        <v>10511</v>
      </c>
      <c r="C223" t="s">
        <v>547</v>
      </c>
      <c r="D223">
        <f>+SUMIFS(inv!D:D,inv!A:A,B223,inv!T:T,A223)</f>
        <v>0</v>
      </c>
      <c r="E223">
        <f>+SUMIFS(inv!$D$1:$D$1164,inv!$A$1:$A$1164,$B223,inv!$T$1:$T$1164,$A223,inv!$U$1:$U$1164,'DIAS DE INVENTARIO TAT'!E$1)</f>
        <v>0</v>
      </c>
      <c r="F223">
        <f>+SUMIFS(inv!$D$1:$D$1164,inv!$A$1:$A$1164,$B223,inv!$T$1:$T$1164,$A223,inv!$U$1:$U$1164,'DIAS DE INVENTARIO TAT'!F$1)</f>
        <v>0</v>
      </c>
      <c r="G223">
        <f>+SUMIFS(inv!$D$1:$D$1164,inv!$A$1:$A$1164,$B223,inv!$T$1:$T$1164,$A223,inv!$U$1:$U$1164,'DIAS DE INVENTARIO TAT'!G$1)</f>
        <v>0</v>
      </c>
      <c r="H223">
        <f>+SUMIFS(inv!$D$1:$D$1164,inv!$A$1:$A$1164,$B223,inv!$T$1:$T$1164,$A223,inv!$U$1:$U$1164,'DIAS DE INVENTARIO TAT'!H$1)</f>
        <v>0</v>
      </c>
      <c r="I223">
        <f>+SUMIFS(inv!$D$1:$D$1164,inv!$A$1:$A$1164,$B223,inv!$T$1:$T$1164,$A223,inv!$U$1:$U$1164,'DIAS DE INVENTARIO TAT'!I$1)</f>
        <v>0</v>
      </c>
      <c r="J223">
        <f>+SUMIFS(inv!$D$1:$D$1164,inv!$A$1:$A$1164,$B223,inv!$T$1:$T$1164,$A223,inv!$U$1:$U$1164,'DIAS DE INVENTARIO TAT'!J$1)</f>
        <v>0</v>
      </c>
      <c r="K223">
        <f>+SUMIFS(inv!$D$1:$D$1164,inv!$A$1:$A$1164,$B223,inv!$T$1:$T$1164,$A223,inv!$U$1:$U$1164,'DIAS DE INVENTARIO TAT'!K$1)</f>
        <v>0</v>
      </c>
      <c r="L223" s="6">
        <f>+SUMIFS(VENTAS!H:H,VENTAS!B:B,B223,VENTAS!G:G,A223)</f>
        <v>0</v>
      </c>
      <c r="M223" s="4">
        <f t="shared" si="27"/>
        <v>0</v>
      </c>
      <c r="N223" s="4">
        <f t="shared" si="28"/>
        <v>0</v>
      </c>
      <c r="O223" s="4">
        <f t="shared" si="29"/>
        <v>0</v>
      </c>
      <c r="P223" s="4">
        <f t="shared" si="30"/>
        <v>0</v>
      </c>
      <c r="Q223" s="6" t="e">
        <f>+SUMIFS(#REF!,#REF!,TablaINV[[#This Row],[GRUPO]],#REF!,TablaINV[[#This Row],[COD]])</f>
        <v>#REF!</v>
      </c>
      <c r="R223" s="19">
        <f t="shared" si="31"/>
        <v>0</v>
      </c>
      <c r="S223" s="4" t="e">
        <f>+VLOOKUP(A223,inv!T:X,5,0)</f>
        <v>#N/A</v>
      </c>
      <c r="T223" s="4" t="str">
        <f>+VLOOKUP(B:B,'DT HUEVO'!$A:$D,4,0)</f>
        <v>EMPACADOS</v>
      </c>
      <c r="U223" s="4" t="str">
        <f>+VLOOKUP(TablaINV[[#This Row],[COD]],'DT HUEVO'!$A:$D,3,0)</f>
        <v>B</v>
      </c>
    </row>
    <row r="224" spans="1:21">
      <c r="A224" t="s">
        <v>654</v>
      </c>
      <c r="B224">
        <v>10588</v>
      </c>
      <c r="C224" t="s">
        <v>549</v>
      </c>
      <c r="D224">
        <f>+SUMIFS(inv!D:D,inv!A:A,B224,inv!T:T,A224)</f>
        <v>0</v>
      </c>
      <c r="E224">
        <f>+SUMIFS(inv!$D$1:$D$1164,inv!$A$1:$A$1164,$B224,inv!$T$1:$T$1164,$A224,inv!$U$1:$U$1164,'DIAS DE INVENTARIO TAT'!E$1)</f>
        <v>0</v>
      </c>
      <c r="F224">
        <f>+SUMIFS(inv!$D$1:$D$1164,inv!$A$1:$A$1164,$B224,inv!$T$1:$T$1164,$A224,inv!$U$1:$U$1164,'DIAS DE INVENTARIO TAT'!F$1)</f>
        <v>0</v>
      </c>
      <c r="G224">
        <f>+SUMIFS(inv!$D$1:$D$1164,inv!$A$1:$A$1164,$B224,inv!$T$1:$T$1164,$A224,inv!$U$1:$U$1164,'DIAS DE INVENTARIO TAT'!G$1)</f>
        <v>0</v>
      </c>
      <c r="H224">
        <f>+SUMIFS(inv!$D$1:$D$1164,inv!$A$1:$A$1164,$B224,inv!$T$1:$T$1164,$A224,inv!$U$1:$U$1164,'DIAS DE INVENTARIO TAT'!H$1)</f>
        <v>0</v>
      </c>
      <c r="I224">
        <f>+SUMIFS(inv!$D$1:$D$1164,inv!$A$1:$A$1164,$B224,inv!$T$1:$T$1164,$A224,inv!$U$1:$U$1164,'DIAS DE INVENTARIO TAT'!I$1)</f>
        <v>0</v>
      </c>
      <c r="J224">
        <f>+SUMIFS(inv!$D$1:$D$1164,inv!$A$1:$A$1164,$B224,inv!$T$1:$T$1164,$A224,inv!$U$1:$U$1164,'DIAS DE INVENTARIO TAT'!J$1)</f>
        <v>0</v>
      </c>
      <c r="K224">
        <f>+SUMIFS(inv!$D$1:$D$1164,inv!$A$1:$A$1164,$B224,inv!$T$1:$T$1164,$A224,inv!$U$1:$U$1164,'DIAS DE INVENTARIO TAT'!K$1)</f>
        <v>0</v>
      </c>
      <c r="L224" s="6">
        <f>+SUMIFS(VENTAS!H:H,VENTAS!B:B,B224,VENTAS!G:G,A224)</f>
        <v>0</v>
      </c>
      <c r="M224" s="4">
        <f t="shared" si="27"/>
        <v>0</v>
      </c>
      <c r="N224" s="4">
        <f t="shared" si="28"/>
        <v>0</v>
      </c>
      <c r="O224" s="4">
        <f t="shared" si="29"/>
        <v>0</v>
      </c>
      <c r="P224" s="4">
        <f t="shared" si="30"/>
        <v>0</v>
      </c>
      <c r="Q224" s="6" t="e">
        <f>+SUMIFS(#REF!,#REF!,TablaINV[[#This Row],[GRUPO]],#REF!,TablaINV[[#This Row],[COD]])</f>
        <v>#REF!</v>
      </c>
      <c r="R224" s="19">
        <f t="shared" si="31"/>
        <v>0</v>
      </c>
      <c r="S224" s="4" t="e">
        <f>+VLOOKUP(A224,inv!T:X,5,0)</f>
        <v>#N/A</v>
      </c>
      <c r="T224" s="4" t="e">
        <f>+VLOOKUP(B:B,'DT HUEVO'!$A:$D,4,0)</f>
        <v>#N/A</v>
      </c>
      <c r="U224" s="4" t="e">
        <f>+VLOOKUP(TablaINV[[#This Row],[COD]],'DT HUEVO'!$A:$D,3,0)</f>
        <v>#N/A</v>
      </c>
    </row>
    <row r="225" spans="1:21">
      <c r="A225" t="s">
        <v>654</v>
      </c>
      <c r="B225">
        <v>11301</v>
      </c>
      <c r="C225" t="s">
        <v>550</v>
      </c>
      <c r="D225">
        <f>+SUMIFS(inv!D:D,inv!A:A,B225,inv!T:T,A225)</f>
        <v>0</v>
      </c>
      <c r="E225">
        <f>+SUMIFS(inv!$D$1:$D$1164,inv!$A$1:$A$1164,$B225,inv!$T$1:$T$1164,$A225,inv!$U$1:$U$1164,'DIAS DE INVENTARIO TAT'!E$1)</f>
        <v>0</v>
      </c>
      <c r="F225">
        <f>+SUMIFS(inv!$D$1:$D$1164,inv!$A$1:$A$1164,$B225,inv!$T$1:$T$1164,$A225,inv!$U$1:$U$1164,'DIAS DE INVENTARIO TAT'!F$1)</f>
        <v>0</v>
      </c>
      <c r="G225">
        <f>+SUMIFS(inv!$D$1:$D$1164,inv!$A$1:$A$1164,$B225,inv!$T$1:$T$1164,$A225,inv!$U$1:$U$1164,'DIAS DE INVENTARIO TAT'!G$1)</f>
        <v>0</v>
      </c>
      <c r="H225">
        <f>+SUMIFS(inv!$D$1:$D$1164,inv!$A$1:$A$1164,$B225,inv!$T$1:$T$1164,$A225,inv!$U$1:$U$1164,'DIAS DE INVENTARIO TAT'!H$1)</f>
        <v>0</v>
      </c>
      <c r="I225">
        <f>+SUMIFS(inv!$D$1:$D$1164,inv!$A$1:$A$1164,$B225,inv!$T$1:$T$1164,$A225,inv!$U$1:$U$1164,'DIAS DE INVENTARIO TAT'!I$1)</f>
        <v>0</v>
      </c>
      <c r="J225">
        <f>+SUMIFS(inv!$D$1:$D$1164,inv!$A$1:$A$1164,$B225,inv!$T$1:$T$1164,$A225,inv!$U$1:$U$1164,'DIAS DE INVENTARIO TAT'!J$1)</f>
        <v>0</v>
      </c>
      <c r="K225">
        <f>+SUMIFS(inv!$D$1:$D$1164,inv!$A$1:$A$1164,$B225,inv!$T$1:$T$1164,$A225,inv!$U$1:$U$1164,'DIAS DE INVENTARIO TAT'!K$1)</f>
        <v>0</v>
      </c>
      <c r="L225" s="6">
        <f>+SUMIFS(VENTAS!H:H,VENTAS!B:B,B225,VENTAS!G:G,A225)</f>
        <v>0</v>
      </c>
      <c r="M225" s="4">
        <f t="shared" si="27"/>
        <v>0</v>
      </c>
      <c r="N225" s="4">
        <f t="shared" si="28"/>
        <v>0</v>
      </c>
      <c r="O225" s="4">
        <f t="shared" si="29"/>
        <v>0</v>
      </c>
      <c r="P225" s="4">
        <f t="shared" si="30"/>
        <v>0</v>
      </c>
      <c r="Q225" s="6" t="e">
        <f>+SUMIFS(#REF!,#REF!,TablaINV[[#This Row],[GRUPO]],#REF!,TablaINV[[#This Row],[COD]])</f>
        <v>#REF!</v>
      </c>
      <c r="R225" s="19">
        <f t="shared" si="31"/>
        <v>0</v>
      </c>
      <c r="S225" s="4" t="e">
        <f>+VLOOKUP(A225,inv!T:X,5,0)</f>
        <v>#N/A</v>
      </c>
      <c r="T225" s="4" t="str">
        <f>+VLOOKUP(B:B,'DT HUEVO'!$A:$D,4,0)</f>
        <v>EMPACADOS</v>
      </c>
      <c r="U225" s="4" t="str">
        <f>+VLOOKUP(TablaINV[[#This Row],[COD]],'DT HUEVO'!$A:$D,3,0)</f>
        <v>AA</v>
      </c>
    </row>
    <row r="226" spans="1:21">
      <c r="A226" t="s">
        <v>654</v>
      </c>
      <c r="B226">
        <v>11401</v>
      </c>
      <c r="C226" t="s">
        <v>583</v>
      </c>
      <c r="D226">
        <f>+SUMIFS(inv!D:D,inv!A:A,B226,inv!T:T,A226)</f>
        <v>0</v>
      </c>
      <c r="E226">
        <f>+SUMIFS(inv!$D$1:$D$1164,inv!$A$1:$A$1164,$B226,inv!$T$1:$T$1164,$A226,inv!$U$1:$U$1164,'DIAS DE INVENTARIO TAT'!E$1)</f>
        <v>0</v>
      </c>
      <c r="F226">
        <f>+SUMIFS(inv!$D$1:$D$1164,inv!$A$1:$A$1164,$B226,inv!$T$1:$T$1164,$A226,inv!$U$1:$U$1164,'DIAS DE INVENTARIO TAT'!F$1)</f>
        <v>0</v>
      </c>
      <c r="G226">
        <f>+SUMIFS(inv!$D$1:$D$1164,inv!$A$1:$A$1164,$B226,inv!$T$1:$T$1164,$A226,inv!$U$1:$U$1164,'DIAS DE INVENTARIO TAT'!G$1)</f>
        <v>0</v>
      </c>
      <c r="H226">
        <f>+SUMIFS(inv!$D$1:$D$1164,inv!$A$1:$A$1164,$B226,inv!$T$1:$T$1164,$A226,inv!$U$1:$U$1164,'DIAS DE INVENTARIO TAT'!H$1)</f>
        <v>0</v>
      </c>
      <c r="I226">
        <f>+SUMIFS(inv!$D$1:$D$1164,inv!$A$1:$A$1164,$B226,inv!$T$1:$T$1164,$A226,inv!$U$1:$U$1164,'DIAS DE INVENTARIO TAT'!I$1)</f>
        <v>0</v>
      </c>
      <c r="J226">
        <f>+SUMIFS(inv!$D$1:$D$1164,inv!$A$1:$A$1164,$B226,inv!$T$1:$T$1164,$A226,inv!$U$1:$U$1164,'DIAS DE INVENTARIO TAT'!J$1)</f>
        <v>0</v>
      </c>
      <c r="K226">
        <f>+SUMIFS(inv!$D$1:$D$1164,inv!$A$1:$A$1164,$B226,inv!$T$1:$T$1164,$A226,inv!$U$1:$U$1164,'DIAS DE INVENTARIO TAT'!K$1)</f>
        <v>0</v>
      </c>
      <c r="L226" s="6">
        <f>+SUMIFS(VENTAS!H:H,VENTAS!B:B,B226,VENTAS!G:G,A226)</f>
        <v>0</v>
      </c>
      <c r="M226" s="4">
        <f t="shared" si="27"/>
        <v>0</v>
      </c>
      <c r="N226" s="4">
        <f t="shared" si="28"/>
        <v>0</v>
      </c>
      <c r="O226" s="4">
        <f t="shared" si="29"/>
        <v>0</v>
      </c>
      <c r="P226" s="4">
        <f t="shared" si="30"/>
        <v>0</v>
      </c>
      <c r="Q226" s="6" t="e">
        <f>+SUMIFS(#REF!,#REF!,TablaINV[[#This Row],[GRUPO]],#REF!,TablaINV[[#This Row],[COD]])</f>
        <v>#REF!</v>
      </c>
      <c r="R226" s="19">
        <f t="shared" si="31"/>
        <v>0</v>
      </c>
      <c r="S226" s="4" t="e">
        <f>+VLOOKUP(A226,inv!T:X,5,0)</f>
        <v>#N/A</v>
      </c>
      <c r="T226" s="4" t="str">
        <f>+VLOOKUP(B:B,'DT HUEVO'!$A:$D,4,0)</f>
        <v>EMPACADOS</v>
      </c>
      <c r="U226" s="4" t="str">
        <f>+VLOOKUP(TablaINV[[#This Row],[COD]],'DT HUEVO'!$A:$D,3,0)</f>
        <v>A</v>
      </c>
    </row>
    <row r="227" spans="1:21">
      <c r="A227" t="s">
        <v>654</v>
      </c>
      <c r="B227">
        <v>12301</v>
      </c>
      <c r="C227" t="s">
        <v>578</v>
      </c>
      <c r="D227">
        <f>+SUMIFS(inv!D:D,inv!A:A,B227,inv!T:T,A227)</f>
        <v>0</v>
      </c>
      <c r="E227">
        <f>+SUMIFS(inv!$D$1:$D$1164,inv!$A$1:$A$1164,$B227,inv!$T$1:$T$1164,$A227,inv!$U$1:$U$1164,'DIAS DE INVENTARIO TAT'!E$1)</f>
        <v>0</v>
      </c>
      <c r="F227">
        <f>+SUMIFS(inv!$D$1:$D$1164,inv!$A$1:$A$1164,$B227,inv!$T$1:$T$1164,$A227,inv!$U$1:$U$1164,'DIAS DE INVENTARIO TAT'!F$1)</f>
        <v>0</v>
      </c>
      <c r="G227">
        <f>+SUMIFS(inv!$D$1:$D$1164,inv!$A$1:$A$1164,$B227,inv!$T$1:$T$1164,$A227,inv!$U$1:$U$1164,'DIAS DE INVENTARIO TAT'!G$1)</f>
        <v>0</v>
      </c>
      <c r="H227">
        <f>+SUMIFS(inv!$D$1:$D$1164,inv!$A$1:$A$1164,$B227,inv!$T$1:$T$1164,$A227,inv!$U$1:$U$1164,'DIAS DE INVENTARIO TAT'!H$1)</f>
        <v>0</v>
      </c>
      <c r="I227">
        <f>+SUMIFS(inv!$D$1:$D$1164,inv!$A$1:$A$1164,$B227,inv!$T$1:$T$1164,$A227,inv!$U$1:$U$1164,'DIAS DE INVENTARIO TAT'!I$1)</f>
        <v>0</v>
      </c>
      <c r="J227">
        <f>+SUMIFS(inv!$D$1:$D$1164,inv!$A$1:$A$1164,$B227,inv!$T$1:$T$1164,$A227,inv!$U$1:$U$1164,'DIAS DE INVENTARIO TAT'!J$1)</f>
        <v>0</v>
      </c>
      <c r="K227">
        <f>+SUMIFS(inv!$D$1:$D$1164,inv!$A$1:$A$1164,$B227,inv!$T$1:$T$1164,$A227,inv!$U$1:$U$1164,'DIAS DE INVENTARIO TAT'!K$1)</f>
        <v>0</v>
      </c>
      <c r="L227" s="6">
        <f>+SUMIFS(VENTAS!H:H,VENTAS!B:B,B227,VENTAS!G:G,A227)</f>
        <v>0</v>
      </c>
      <c r="M227" s="4">
        <f t="shared" si="27"/>
        <v>0</v>
      </c>
      <c r="N227" s="4">
        <f t="shared" si="28"/>
        <v>0</v>
      </c>
      <c r="O227" s="4">
        <f t="shared" si="29"/>
        <v>0</v>
      </c>
      <c r="P227" s="4">
        <f t="shared" si="30"/>
        <v>0</v>
      </c>
      <c r="Q227" s="6" t="e">
        <f>+SUMIFS(#REF!,#REF!,TablaINV[[#This Row],[GRUPO]],#REF!,TablaINV[[#This Row],[COD]])</f>
        <v>#REF!</v>
      </c>
      <c r="R227" s="19">
        <f t="shared" si="31"/>
        <v>0</v>
      </c>
      <c r="S227" s="4" t="e">
        <f>+VLOOKUP(A227,inv!T:X,5,0)</f>
        <v>#N/A</v>
      </c>
      <c r="T227" s="4" t="str">
        <f>+VLOOKUP(B:B,'DT HUEVO'!$A:$D,4,0)</f>
        <v>EMPACADOS</v>
      </c>
      <c r="U227" s="4" t="str">
        <f>+VLOOKUP(TablaINV[[#This Row],[COD]],'DT HUEVO'!$A:$D,3,0)</f>
        <v>AA</v>
      </c>
    </row>
    <row r="228" spans="1:21">
      <c r="A228" t="s">
        <v>654</v>
      </c>
      <c r="B228">
        <v>12460</v>
      </c>
      <c r="C228" t="s">
        <v>585</v>
      </c>
      <c r="D228">
        <f>+SUMIFS(inv!D:D,inv!A:A,B228,inv!T:T,A228)</f>
        <v>0</v>
      </c>
      <c r="E228">
        <f>+SUMIFS(inv!$D$1:$D$1164,inv!$A$1:$A$1164,$B228,inv!$T$1:$T$1164,$A228,inv!$U$1:$U$1164,'DIAS DE INVENTARIO TAT'!E$1)</f>
        <v>0</v>
      </c>
      <c r="F228">
        <f>+SUMIFS(inv!$D$1:$D$1164,inv!$A$1:$A$1164,$B228,inv!$T$1:$T$1164,$A228,inv!$U$1:$U$1164,'DIAS DE INVENTARIO TAT'!F$1)</f>
        <v>0</v>
      </c>
      <c r="G228">
        <f>+SUMIFS(inv!$D$1:$D$1164,inv!$A$1:$A$1164,$B228,inv!$T$1:$T$1164,$A228,inv!$U$1:$U$1164,'DIAS DE INVENTARIO TAT'!G$1)</f>
        <v>0</v>
      </c>
      <c r="H228">
        <f>+SUMIFS(inv!$D$1:$D$1164,inv!$A$1:$A$1164,$B228,inv!$T$1:$T$1164,$A228,inv!$U$1:$U$1164,'DIAS DE INVENTARIO TAT'!H$1)</f>
        <v>0</v>
      </c>
      <c r="I228">
        <f>+SUMIFS(inv!$D$1:$D$1164,inv!$A$1:$A$1164,$B228,inv!$T$1:$T$1164,$A228,inv!$U$1:$U$1164,'DIAS DE INVENTARIO TAT'!I$1)</f>
        <v>0</v>
      </c>
      <c r="J228">
        <f>+SUMIFS(inv!$D$1:$D$1164,inv!$A$1:$A$1164,$B228,inv!$T$1:$T$1164,$A228,inv!$U$1:$U$1164,'DIAS DE INVENTARIO TAT'!J$1)</f>
        <v>0</v>
      </c>
      <c r="K228">
        <f>+SUMIFS(inv!$D$1:$D$1164,inv!$A$1:$A$1164,$B228,inv!$T$1:$T$1164,$A228,inv!$U$1:$U$1164,'DIAS DE INVENTARIO TAT'!K$1)</f>
        <v>0</v>
      </c>
      <c r="L228" s="6">
        <f>+SUMIFS(VENTAS!H:H,VENTAS!B:B,B228,VENTAS!G:G,A228)</f>
        <v>0</v>
      </c>
      <c r="M228" s="4">
        <f t="shared" si="27"/>
        <v>0</v>
      </c>
      <c r="N228" s="4">
        <f t="shared" si="28"/>
        <v>0</v>
      </c>
      <c r="O228" s="4">
        <f t="shared" si="29"/>
        <v>0</v>
      </c>
      <c r="P228" s="4">
        <f t="shared" si="30"/>
        <v>0</v>
      </c>
      <c r="Q228" s="6" t="e">
        <f>+SUMIFS(#REF!,#REF!,TablaINV[[#This Row],[GRUPO]],#REF!,TablaINV[[#This Row],[COD]])</f>
        <v>#REF!</v>
      </c>
      <c r="R228" s="19">
        <f t="shared" si="31"/>
        <v>0</v>
      </c>
      <c r="S228" s="4" t="e">
        <f>+VLOOKUP(A228,inv!T:X,5,0)</f>
        <v>#N/A</v>
      </c>
      <c r="T228" s="4" t="e">
        <f>+VLOOKUP(B:B,'DT HUEVO'!$A:$D,4,0)</f>
        <v>#N/A</v>
      </c>
      <c r="U228" s="4" t="e">
        <f>+VLOOKUP(TablaINV[[#This Row],[COD]],'DT HUEVO'!$A:$D,3,0)</f>
        <v>#N/A</v>
      </c>
    </row>
    <row r="229" spans="1:21">
      <c r="A229" t="s">
        <v>654</v>
      </c>
      <c r="B229">
        <v>13203</v>
      </c>
      <c r="C229" t="s">
        <v>551</v>
      </c>
      <c r="D229">
        <f>+SUMIFS(inv!D:D,inv!A:A,B229,inv!T:T,A229)</f>
        <v>0</v>
      </c>
      <c r="E229">
        <f>+SUMIFS(inv!$D$1:$D$1164,inv!$A$1:$A$1164,$B229,inv!$T$1:$T$1164,$A229,inv!$U$1:$U$1164,'DIAS DE INVENTARIO TAT'!E$1)</f>
        <v>0</v>
      </c>
      <c r="F229">
        <f>+SUMIFS(inv!$D$1:$D$1164,inv!$A$1:$A$1164,$B229,inv!$T$1:$T$1164,$A229,inv!$U$1:$U$1164,'DIAS DE INVENTARIO TAT'!F$1)</f>
        <v>0</v>
      </c>
      <c r="G229">
        <f>+SUMIFS(inv!$D$1:$D$1164,inv!$A$1:$A$1164,$B229,inv!$T$1:$T$1164,$A229,inv!$U$1:$U$1164,'DIAS DE INVENTARIO TAT'!G$1)</f>
        <v>0</v>
      </c>
      <c r="H229">
        <f>+SUMIFS(inv!$D$1:$D$1164,inv!$A$1:$A$1164,$B229,inv!$T$1:$T$1164,$A229,inv!$U$1:$U$1164,'DIAS DE INVENTARIO TAT'!H$1)</f>
        <v>0</v>
      </c>
      <c r="I229">
        <f>+SUMIFS(inv!$D$1:$D$1164,inv!$A$1:$A$1164,$B229,inv!$T$1:$T$1164,$A229,inv!$U$1:$U$1164,'DIAS DE INVENTARIO TAT'!I$1)</f>
        <v>0</v>
      </c>
      <c r="J229">
        <f>+SUMIFS(inv!$D$1:$D$1164,inv!$A$1:$A$1164,$B229,inv!$T$1:$T$1164,$A229,inv!$U$1:$U$1164,'DIAS DE INVENTARIO TAT'!J$1)</f>
        <v>0</v>
      </c>
      <c r="K229">
        <f>+SUMIFS(inv!$D$1:$D$1164,inv!$A$1:$A$1164,$B229,inv!$T$1:$T$1164,$A229,inv!$U$1:$U$1164,'DIAS DE INVENTARIO TAT'!K$1)</f>
        <v>0</v>
      </c>
      <c r="L229" s="6">
        <f>+SUMIFS(VENTAS!H:H,VENTAS!B:B,B229,VENTAS!G:G,A229)</f>
        <v>0</v>
      </c>
      <c r="M229" s="4">
        <f t="shared" si="27"/>
        <v>0</v>
      </c>
      <c r="N229" s="4">
        <f t="shared" si="28"/>
        <v>0</v>
      </c>
      <c r="O229" s="4">
        <f t="shared" si="29"/>
        <v>0</v>
      </c>
      <c r="P229" s="4">
        <f t="shared" si="30"/>
        <v>0</v>
      </c>
      <c r="Q229" s="6" t="e">
        <f>+SUMIFS(#REF!,#REF!,TablaINV[[#This Row],[GRUPO]],#REF!,TablaINV[[#This Row],[COD]])</f>
        <v>#REF!</v>
      </c>
      <c r="R229" s="19">
        <f t="shared" si="31"/>
        <v>0</v>
      </c>
      <c r="S229" s="4" t="e">
        <f>+VLOOKUP(A229,inv!T:X,5,0)</f>
        <v>#N/A</v>
      </c>
      <c r="T229" s="4" t="str">
        <f>+VLOOKUP(B:B,'DT HUEVO'!$A:$D,4,0)</f>
        <v>EMPACADOS</v>
      </c>
      <c r="U229" s="4" t="str">
        <f>+VLOOKUP(TablaINV[[#This Row],[COD]],'DT HUEVO'!$A:$D,3,0)</f>
        <v>AAA</v>
      </c>
    </row>
    <row r="230" spans="1:21">
      <c r="A230" t="s">
        <v>654</v>
      </c>
      <c r="B230">
        <v>71901</v>
      </c>
      <c r="C230" t="s">
        <v>47</v>
      </c>
      <c r="D230">
        <f>+SUMIFS(inv!D:D,inv!A:A,B230,inv!T:T,A230)</f>
        <v>0</v>
      </c>
      <c r="E230">
        <f>+SUMIFS(inv!$D$1:$D$1164,inv!$A$1:$A$1164,$B230,inv!$T$1:$T$1164,$A230,inv!$U$1:$U$1164,'DIAS DE INVENTARIO TAT'!E$1)</f>
        <v>0</v>
      </c>
      <c r="F230">
        <f>+SUMIFS(inv!$D$1:$D$1164,inv!$A$1:$A$1164,$B230,inv!$T$1:$T$1164,$A230,inv!$U$1:$U$1164,'DIAS DE INVENTARIO TAT'!F$1)</f>
        <v>0</v>
      </c>
      <c r="G230">
        <f>+SUMIFS(inv!$D$1:$D$1164,inv!$A$1:$A$1164,$B230,inv!$T$1:$T$1164,$A230,inv!$U$1:$U$1164,'DIAS DE INVENTARIO TAT'!G$1)</f>
        <v>0</v>
      </c>
      <c r="H230">
        <f>+SUMIFS(inv!$D$1:$D$1164,inv!$A$1:$A$1164,$B230,inv!$T$1:$T$1164,$A230,inv!$U$1:$U$1164,'DIAS DE INVENTARIO TAT'!H$1)</f>
        <v>0</v>
      </c>
      <c r="I230">
        <f>+SUMIFS(inv!$D$1:$D$1164,inv!$A$1:$A$1164,$B230,inv!$T$1:$T$1164,$A230,inv!$U$1:$U$1164,'DIAS DE INVENTARIO TAT'!I$1)</f>
        <v>0</v>
      </c>
      <c r="J230">
        <f>+SUMIFS(inv!$D$1:$D$1164,inv!$A$1:$A$1164,$B230,inv!$T$1:$T$1164,$A230,inv!$U$1:$U$1164,'DIAS DE INVENTARIO TAT'!J$1)</f>
        <v>0</v>
      </c>
      <c r="K230">
        <f>+SUMIFS(inv!$D$1:$D$1164,inv!$A$1:$A$1164,$B230,inv!$T$1:$T$1164,$A230,inv!$U$1:$U$1164,'DIAS DE INVENTARIO TAT'!K$1)</f>
        <v>0</v>
      </c>
      <c r="L230" s="6">
        <f>+SUMIFS(VENTAS!H:H,VENTAS!B:B,B230,VENTAS!G:G,A230)</f>
        <v>0</v>
      </c>
      <c r="M230" s="4">
        <f t="shared" si="27"/>
        <v>0</v>
      </c>
      <c r="N230" s="4">
        <f t="shared" si="28"/>
        <v>0</v>
      </c>
      <c r="O230" s="4">
        <f t="shared" si="29"/>
        <v>0</v>
      </c>
      <c r="P230" s="4">
        <f t="shared" si="30"/>
        <v>0</v>
      </c>
      <c r="Q230" s="6" t="e">
        <f>+SUMIFS(#REF!,#REF!,TablaINV[[#This Row],[GRUPO]],#REF!,TablaINV[[#This Row],[COD]])</f>
        <v>#REF!</v>
      </c>
      <c r="R230" s="19">
        <f t="shared" si="31"/>
        <v>0</v>
      </c>
      <c r="S230" s="4" t="e">
        <f>+VLOOKUP(A230,inv!T:X,5,0)</f>
        <v>#N/A</v>
      </c>
      <c r="T230" s="4" t="str">
        <f>+VLOOKUP(B:B,'DT HUEVO'!$A:$D,4,0)</f>
        <v>SEGUNDA</v>
      </c>
      <c r="U230" s="4" t="str">
        <f>+VLOOKUP(TablaINV[[#This Row],[COD]],'DT HUEVO'!$A:$D,3,0)</f>
        <v>SEGUNDA</v>
      </c>
    </row>
    <row r="231" spans="1:21">
      <c r="A231" t="s">
        <v>654</v>
      </c>
      <c r="B231">
        <v>76401</v>
      </c>
      <c r="C231" t="s">
        <v>533</v>
      </c>
      <c r="D231">
        <f>+SUMIFS(inv!D:D,inv!A:A,B231,inv!T:T,A231)</f>
        <v>0</v>
      </c>
      <c r="E231">
        <f>+SUMIFS(inv!$D$1:$D$1164,inv!$A$1:$A$1164,$B231,inv!$T$1:$T$1164,$A231,inv!$U$1:$U$1164,'DIAS DE INVENTARIO TAT'!E$1)</f>
        <v>0</v>
      </c>
      <c r="F231">
        <f>+SUMIFS(inv!$D$1:$D$1164,inv!$A$1:$A$1164,$B231,inv!$T$1:$T$1164,$A231,inv!$U$1:$U$1164,'DIAS DE INVENTARIO TAT'!F$1)</f>
        <v>0</v>
      </c>
      <c r="G231">
        <f>+SUMIFS(inv!$D$1:$D$1164,inv!$A$1:$A$1164,$B231,inv!$T$1:$T$1164,$A231,inv!$U$1:$U$1164,'DIAS DE INVENTARIO TAT'!G$1)</f>
        <v>0</v>
      </c>
      <c r="H231">
        <f>+SUMIFS(inv!$D$1:$D$1164,inv!$A$1:$A$1164,$B231,inv!$T$1:$T$1164,$A231,inv!$U$1:$U$1164,'DIAS DE INVENTARIO TAT'!H$1)</f>
        <v>0</v>
      </c>
      <c r="I231">
        <f>+SUMIFS(inv!$D$1:$D$1164,inv!$A$1:$A$1164,$B231,inv!$T$1:$T$1164,$A231,inv!$U$1:$U$1164,'DIAS DE INVENTARIO TAT'!I$1)</f>
        <v>0</v>
      </c>
      <c r="J231">
        <f>+SUMIFS(inv!$D$1:$D$1164,inv!$A$1:$A$1164,$B231,inv!$T$1:$T$1164,$A231,inv!$U$1:$U$1164,'DIAS DE INVENTARIO TAT'!J$1)</f>
        <v>0</v>
      </c>
      <c r="K231">
        <f>+SUMIFS(inv!$D$1:$D$1164,inv!$A$1:$A$1164,$B231,inv!$T$1:$T$1164,$A231,inv!$U$1:$U$1164,'DIAS DE INVENTARIO TAT'!K$1)</f>
        <v>0</v>
      </c>
      <c r="L231" s="6">
        <f>+SUMIFS(VENTAS!H:H,VENTAS!B:B,B231,VENTAS!G:G,A231)</f>
        <v>0</v>
      </c>
      <c r="M231" s="4">
        <f t="shared" si="27"/>
        <v>0</v>
      </c>
      <c r="N231" s="4">
        <f t="shared" si="28"/>
        <v>0</v>
      </c>
      <c r="O231" s="4">
        <f t="shared" si="29"/>
        <v>0</v>
      </c>
      <c r="P231" s="4">
        <f t="shared" si="30"/>
        <v>0</v>
      </c>
      <c r="Q231" s="6" t="e">
        <f>+SUMIFS(#REF!,#REF!,TablaINV[[#This Row],[GRUPO]],#REF!,TablaINV[[#This Row],[COD]])</f>
        <v>#REF!</v>
      </c>
      <c r="R231" s="19">
        <f t="shared" si="31"/>
        <v>0</v>
      </c>
      <c r="S231" s="4" t="e">
        <f>+VLOOKUP(A231,inv!T:X,5,0)</f>
        <v>#N/A</v>
      </c>
      <c r="T231" s="4" t="str">
        <f>+VLOOKUP(B:B,'DT HUEVO'!$A:$D,4,0)</f>
        <v>SEGUNDA</v>
      </c>
      <c r="U231" s="4" t="str">
        <f>+VLOOKUP(TablaINV[[#This Row],[COD]],'DT HUEVO'!$A:$D,3,0)</f>
        <v>SEGUNDA</v>
      </c>
    </row>
    <row r="232" spans="1:21">
      <c r="A232" t="s">
        <v>654</v>
      </c>
      <c r="B232">
        <v>72101</v>
      </c>
      <c r="C232" t="s">
        <v>582</v>
      </c>
      <c r="D232">
        <f>+SUMIFS(inv!D:D,inv!A:A,B232,inv!T:T,A232)</f>
        <v>0</v>
      </c>
      <c r="E232">
        <f>+SUMIFS(inv!$D$1:$D$1164,inv!$A$1:$A$1164,$B232,inv!$T$1:$T$1164,$A232,inv!$U$1:$U$1164,'DIAS DE INVENTARIO TAT'!E$1)</f>
        <v>0</v>
      </c>
      <c r="F232">
        <f>+SUMIFS(inv!$D$1:$D$1164,inv!$A$1:$A$1164,$B232,inv!$T$1:$T$1164,$A232,inv!$U$1:$U$1164,'DIAS DE INVENTARIO TAT'!F$1)</f>
        <v>0</v>
      </c>
      <c r="G232">
        <f>+SUMIFS(inv!$D$1:$D$1164,inv!$A$1:$A$1164,$B232,inv!$T$1:$T$1164,$A232,inv!$U$1:$U$1164,'DIAS DE INVENTARIO TAT'!G$1)</f>
        <v>0</v>
      </c>
      <c r="H232">
        <f>+SUMIFS(inv!$D$1:$D$1164,inv!$A$1:$A$1164,$B232,inv!$T$1:$T$1164,$A232,inv!$U$1:$U$1164,'DIAS DE INVENTARIO TAT'!H$1)</f>
        <v>0</v>
      </c>
      <c r="I232">
        <f>+SUMIFS(inv!$D$1:$D$1164,inv!$A$1:$A$1164,$B232,inv!$T$1:$T$1164,$A232,inv!$U$1:$U$1164,'DIAS DE INVENTARIO TAT'!I$1)</f>
        <v>0</v>
      </c>
      <c r="J232">
        <f>+SUMIFS(inv!$D$1:$D$1164,inv!$A$1:$A$1164,$B232,inv!$T$1:$T$1164,$A232,inv!$U$1:$U$1164,'DIAS DE INVENTARIO TAT'!J$1)</f>
        <v>0</v>
      </c>
      <c r="K232">
        <f>+SUMIFS(inv!$D$1:$D$1164,inv!$A$1:$A$1164,$B232,inv!$T$1:$T$1164,$A232,inv!$U$1:$U$1164,'DIAS DE INVENTARIO TAT'!K$1)</f>
        <v>0</v>
      </c>
      <c r="L232" s="6">
        <f>+SUMIFS(VENTAS!H:H,VENTAS!B:B,B232,VENTAS!G:G,A232)</f>
        <v>0</v>
      </c>
      <c r="M232" s="4">
        <f t="shared" si="27"/>
        <v>0</v>
      </c>
      <c r="N232" s="4">
        <f t="shared" si="28"/>
        <v>0</v>
      </c>
      <c r="O232" s="4">
        <f t="shared" si="29"/>
        <v>0</v>
      </c>
      <c r="P232" s="4">
        <f t="shared" si="30"/>
        <v>0</v>
      </c>
      <c r="Q232" s="6" t="e">
        <f>+SUMIFS(#REF!,#REF!,TablaINV[[#This Row],[GRUPO]],#REF!,TablaINV[[#This Row],[COD]])</f>
        <v>#REF!</v>
      </c>
      <c r="R232" s="19">
        <f t="shared" si="31"/>
        <v>0</v>
      </c>
      <c r="S232" s="4" t="e">
        <f>+VLOOKUP(A232,inv!T:X,5,0)</f>
        <v>#N/A</v>
      </c>
      <c r="T232" s="4" t="str">
        <f>+VLOOKUP(B:B,'DT HUEVO'!$A:$D,4,0)</f>
        <v>SEGUNDA</v>
      </c>
      <c r="U232" s="4" t="str">
        <f>+VLOOKUP(TablaINV[[#This Row],[COD]],'DT HUEVO'!$A:$D,3,0)</f>
        <v>SEGUNDA</v>
      </c>
    </row>
    <row r="233" spans="1:21">
      <c r="A233" t="s">
        <v>654</v>
      </c>
      <c r="B233">
        <v>90</v>
      </c>
      <c r="C233" t="s">
        <v>100</v>
      </c>
      <c r="D233">
        <f>+SUMIFS(inv!D:D,inv!A:A,B233,inv!T:T,A233)</f>
        <v>0</v>
      </c>
      <c r="E233">
        <f>+SUMIFS(inv!$D$1:$D$1164,inv!$A$1:$A$1164,$B233,inv!$T$1:$T$1164,$A233,inv!$U$1:$U$1164,'DIAS DE INVENTARIO TAT'!E$1)</f>
        <v>0</v>
      </c>
      <c r="F233">
        <f>+SUMIFS(inv!$D$1:$D$1164,inv!$A$1:$A$1164,$B233,inv!$T$1:$T$1164,$A233,inv!$U$1:$U$1164,'DIAS DE INVENTARIO TAT'!F$1)</f>
        <v>0</v>
      </c>
      <c r="G233">
        <f>+SUMIFS(inv!$D$1:$D$1164,inv!$A$1:$A$1164,$B233,inv!$T$1:$T$1164,$A233,inv!$U$1:$U$1164,'DIAS DE INVENTARIO TAT'!G$1)</f>
        <v>0</v>
      </c>
      <c r="H233">
        <f>+SUMIFS(inv!$D$1:$D$1164,inv!$A$1:$A$1164,$B233,inv!$T$1:$T$1164,$A233,inv!$U$1:$U$1164,'DIAS DE INVENTARIO TAT'!H$1)</f>
        <v>0</v>
      </c>
      <c r="I233">
        <f>+SUMIFS(inv!$D$1:$D$1164,inv!$A$1:$A$1164,$B233,inv!$T$1:$T$1164,$A233,inv!$U$1:$U$1164,'DIAS DE INVENTARIO TAT'!I$1)</f>
        <v>0</v>
      </c>
      <c r="J233">
        <f>+SUMIFS(inv!$D$1:$D$1164,inv!$A$1:$A$1164,$B233,inv!$T$1:$T$1164,$A233,inv!$U$1:$U$1164,'DIAS DE INVENTARIO TAT'!J$1)</f>
        <v>0</v>
      </c>
      <c r="K233">
        <f>+SUMIFS(inv!$D$1:$D$1164,inv!$A$1:$A$1164,$B233,inv!$T$1:$T$1164,$A233,inv!$U$1:$U$1164,'DIAS DE INVENTARIO TAT'!K$1)</f>
        <v>0</v>
      </c>
      <c r="L233" s="6">
        <f>+SUMIFS(VENTAS!H:H,VENTAS!B:B,B233,VENTAS!G:G,A233)</f>
        <v>0</v>
      </c>
      <c r="M233" s="4">
        <f t="shared" si="27"/>
        <v>0</v>
      </c>
      <c r="N233" s="4">
        <f t="shared" si="28"/>
        <v>0</v>
      </c>
      <c r="O233" s="4">
        <f t="shared" si="29"/>
        <v>0</v>
      </c>
      <c r="P233" s="4">
        <f t="shared" si="30"/>
        <v>0</v>
      </c>
      <c r="Q233" s="6" t="e">
        <f>+SUMIFS(#REF!,#REF!,TablaINV[[#This Row],[GRUPO]],#REF!,TablaINV[[#This Row],[COD]])</f>
        <v>#REF!</v>
      </c>
      <c r="R233" s="19">
        <f t="shared" si="31"/>
        <v>0</v>
      </c>
      <c r="S233" s="4" t="e">
        <f>+VLOOKUP(A233,inv!T:X,5,0)</f>
        <v>#N/A</v>
      </c>
      <c r="T233" s="4" t="str">
        <f>+VLOOKUP(B:B,'DT HUEVO'!$A:$D,4,0)</f>
        <v>HUEVO SIN CLASIFICAR</v>
      </c>
      <c r="U233" s="4" t="str">
        <f>+VLOOKUP(TablaINV[[#This Row],[COD]],'DT HUEVO'!$A:$D,3,0)</f>
        <v>HUEVO SIN CLASIFICAR</v>
      </c>
    </row>
    <row r="234" spans="1:21">
      <c r="A234" t="s">
        <v>654</v>
      </c>
      <c r="B234">
        <v>10403</v>
      </c>
      <c r="C234" t="s">
        <v>35</v>
      </c>
      <c r="D234">
        <f>+SUMIFS(inv!D:D,inv!A:A,B234,inv!T:T,A234)</f>
        <v>0</v>
      </c>
      <c r="E234">
        <f>+SUMIFS(inv!$D$1:$D$1164,inv!$A$1:$A$1164,$B234,inv!$T$1:$T$1164,$A234,inv!$U$1:$U$1164,'DIAS DE INVENTARIO TAT'!E$1)</f>
        <v>0</v>
      </c>
      <c r="F234">
        <f>+SUMIFS(inv!$D$1:$D$1164,inv!$A$1:$A$1164,$B234,inv!$T$1:$T$1164,$A234,inv!$U$1:$U$1164,'DIAS DE INVENTARIO TAT'!F$1)</f>
        <v>0</v>
      </c>
      <c r="G234">
        <f>+SUMIFS(inv!$D$1:$D$1164,inv!$A$1:$A$1164,$B234,inv!$T$1:$T$1164,$A234,inv!$U$1:$U$1164,'DIAS DE INVENTARIO TAT'!G$1)</f>
        <v>0</v>
      </c>
      <c r="H234">
        <f>+SUMIFS(inv!$D$1:$D$1164,inv!$A$1:$A$1164,$B234,inv!$T$1:$T$1164,$A234,inv!$U$1:$U$1164,'DIAS DE INVENTARIO TAT'!H$1)</f>
        <v>0</v>
      </c>
      <c r="I234">
        <f>+SUMIFS(inv!$D$1:$D$1164,inv!$A$1:$A$1164,$B234,inv!$T$1:$T$1164,$A234,inv!$U$1:$U$1164,'DIAS DE INVENTARIO TAT'!I$1)</f>
        <v>0</v>
      </c>
      <c r="J234">
        <f>+SUMIFS(inv!$D$1:$D$1164,inv!$A$1:$A$1164,$B234,inv!$T$1:$T$1164,$A234,inv!$U$1:$U$1164,'DIAS DE INVENTARIO TAT'!J$1)</f>
        <v>0</v>
      </c>
      <c r="K234">
        <f>+SUMIFS(inv!$D$1:$D$1164,inv!$A$1:$A$1164,$B234,inv!$T$1:$T$1164,$A234,inv!$U$1:$U$1164,'DIAS DE INVENTARIO TAT'!K$1)</f>
        <v>0</v>
      </c>
      <c r="L234" s="6">
        <f>+SUMIFS(VENTAS!H:H,VENTAS!B:B,B234,VENTAS!G:G,A234)</f>
        <v>0</v>
      </c>
      <c r="M234" s="4">
        <f t="shared" si="27"/>
        <v>0</v>
      </c>
      <c r="N234" s="4">
        <f t="shared" si="28"/>
        <v>0</v>
      </c>
      <c r="O234" s="4">
        <f t="shared" si="29"/>
        <v>0</v>
      </c>
      <c r="P234" s="4">
        <f t="shared" si="30"/>
        <v>0</v>
      </c>
      <c r="Q234" s="6" t="e">
        <f>+SUMIFS(#REF!,#REF!,TablaINV[[#This Row],[GRUPO]],#REF!,TablaINV[[#This Row],[COD]])</f>
        <v>#REF!</v>
      </c>
      <c r="R234" s="19">
        <f t="shared" si="31"/>
        <v>0</v>
      </c>
      <c r="S234" s="4" t="e">
        <f>+VLOOKUP(A234,inv!T:X,5,0)</f>
        <v>#N/A</v>
      </c>
      <c r="T234" s="4" t="str">
        <f>+VLOOKUP(B:B,'DT HUEVO'!$A:$D,4,0)</f>
        <v>EMPACADOS</v>
      </c>
      <c r="U234" s="4" t="str">
        <f>+VLOOKUP(TablaINV[[#This Row],[COD]],'DT HUEVO'!$A:$D,3,0)</f>
        <v>A</v>
      </c>
    </row>
    <row r="235" spans="1:21">
      <c r="A235" t="s">
        <v>654</v>
      </c>
      <c r="B235">
        <v>76001</v>
      </c>
      <c r="C235" t="s">
        <v>99</v>
      </c>
      <c r="D235">
        <f>+SUMIFS(inv!D:D,inv!A:A,B235,inv!T:T,A235)</f>
        <v>0</v>
      </c>
      <c r="E235">
        <f>+SUMIFS(inv!$D$1:$D$1164,inv!$A$1:$A$1164,$B235,inv!$T$1:$T$1164,$A235,inv!$U$1:$U$1164,'DIAS DE INVENTARIO TAT'!E$1)</f>
        <v>0</v>
      </c>
      <c r="F235">
        <f>+SUMIFS(inv!$D$1:$D$1164,inv!$A$1:$A$1164,$B235,inv!$T$1:$T$1164,$A235,inv!$U$1:$U$1164,'DIAS DE INVENTARIO TAT'!F$1)</f>
        <v>0</v>
      </c>
      <c r="G235">
        <f>+SUMIFS(inv!$D$1:$D$1164,inv!$A$1:$A$1164,$B235,inv!$T$1:$T$1164,$A235,inv!$U$1:$U$1164,'DIAS DE INVENTARIO TAT'!G$1)</f>
        <v>0</v>
      </c>
      <c r="H235">
        <f>+SUMIFS(inv!$D$1:$D$1164,inv!$A$1:$A$1164,$B235,inv!$T$1:$T$1164,$A235,inv!$U$1:$U$1164,'DIAS DE INVENTARIO TAT'!H$1)</f>
        <v>0</v>
      </c>
      <c r="I235">
        <f>+SUMIFS(inv!$D$1:$D$1164,inv!$A$1:$A$1164,$B235,inv!$T$1:$T$1164,$A235,inv!$U$1:$U$1164,'DIAS DE INVENTARIO TAT'!I$1)</f>
        <v>0</v>
      </c>
      <c r="J235">
        <f>+SUMIFS(inv!$D$1:$D$1164,inv!$A$1:$A$1164,$B235,inv!$T$1:$T$1164,$A235,inv!$U$1:$U$1164,'DIAS DE INVENTARIO TAT'!J$1)</f>
        <v>0</v>
      </c>
      <c r="K235">
        <f>+SUMIFS(inv!$D$1:$D$1164,inv!$A$1:$A$1164,$B235,inv!$T$1:$T$1164,$A235,inv!$U$1:$U$1164,'DIAS DE INVENTARIO TAT'!K$1)</f>
        <v>0</v>
      </c>
      <c r="L235" s="6">
        <f>+SUMIFS(VENTAS!H:H,VENTAS!B:B,B235,VENTAS!G:G,A235)</f>
        <v>0</v>
      </c>
      <c r="M235" s="4">
        <f t="shared" si="27"/>
        <v>0</v>
      </c>
      <c r="N235" s="4">
        <f t="shared" si="28"/>
        <v>0</v>
      </c>
      <c r="O235" s="4">
        <f t="shared" si="29"/>
        <v>0</v>
      </c>
      <c r="P235" s="4">
        <f t="shared" si="30"/>
        <v>0</v>
      </c>
      <c r="Q235" s="6" t="e">
        <f>+SUMIFS(#REF!,#REF!,TablaINV[[#This Row],[GRUPO]],#REF!,TablaINV[[#This Row],[COD]])</f>
        <v>#REF!</v>
      </c>
      <c r="R235" s="19">
        <f t="shared" si="31"/>
        <v>0</v>
      </c>
      <c r="S235" s="4" t="e">
        <f>+VLOOKUP(A235,inv!T:X,5,0)</f>
        <v>#N/A</v>
      </c>
      <c r="T235" s="4" t="str">
        <f>+VLOOKUP(B:B,'DT HUEVO'!$A:$D,4,0)</f>
        <v>HUEVO SIN CLASIFICAR</v>
      </c>
      <c r="U235" s="4" t="str">
        <f>+VLOOKUP(TablaINV[[#This Row],[COD]],'DT HUEVO'!$A:$D,3,0)</f>
        <v>HUEVO SIN CLASIFICAR</v>
      </c>
    </row>
    <row r="236" spans="1:21">
      <c r="A236" t="s">
        <v>654</v>
      </c>
      <c r="B236">
        <v>901</v>
      </c>
      <c r="C236" t="s">
        <v>57</v>
      </c>
      <c r="D236">
        <f>+SUMIFS(inv!D:D,inv!A:A,B236,inv!T:T,A236)</f>
        <v>0</v>
      </c>
      <c r="E236">
        <f>+SUMIFS(inv!$D$1:$D$1164,inv!$A$1:$A$1164,$B236,inv!$T$1:$T$1164,$A236,inv!$U$1:$U$1164,'DIAS DE INVENTARIO TAT'!E$1)</f>
        <v>0</v>
      </c>
      <c r="F236">
        <f>+SUMIFS(inv!$D$1:$D$1164,inv!$A$1:$A$1164,$B236,inv!$T$1:$T$1164,$A236,inv!$U$1:$U$1164,'DIAS DE INVENTARIO TAT'!F$1)</f>
        <v>0</v>
      </c>
      <c r="G236">
        <f>+SUMIFS(inv!$D$1:$D$1164,inv!$A$1:$A$1164,$B236,inv!$T$1:$T$1164,$A236,inv!$U$1:$U$1164,'DIAS DE INVENTARIO TAT'!G$1)</f>
        <v>0</v>
      </c>
      <c r="H236">
        <f>+SUMIFS(inv!$D$1:$D$1164,inv!$A$1:$A$1164,$B236,inv!$T$1:$T$1164,$A236,inv!$U$1:$U$1164,'DIAS DE INVENTARIO TAT'!H$1)</f>
        <v>0</v>
      </c>
      <c r="I236">
        <f>+SUMIFS(inv!$D$1:$D$1164,inv!$A$1:$A$1164,$B236,inv!$T$1:$T$1164,$A236,inv!$U$1:$U$1164,'DIAS DE INVENTARIO TAT'!I$1)</f>
        <v>0</v>
      </c>
      <c r="J236">
        <f>+SUMIFS(inv!$D$1:$D$1164,inv!$A$1:$A$1164,$B236,inv!$T$1:$T$1164,$A236,inv!$U$1:$U$1164,'DIAS DE INVENTARIO TAT'!J$1)</f>
        <v>0</v>
      </c>
      <c r="K236">
        <f>+SUMIFS(inv!$D$1:$D$1164,inv!$A$1:$A$1164,$B236,inv!$T$1:$T$1164,$A236,inv!$U$1:$U$1164,'DIAS DE INVENTARIO TAT'!K$1)</f>
        <v>0</v>
      </c>
      <c r="L236" s="6">
        <f>+SUMIFS(VENTAS!H:H,VENTAS!B:B,B236,VENTAS!G:G,A236)</f>
        <v>0</v>
      </c>
      <c r="M236" s="4">
        <f t="shared" si="27"/>
        <v>0</v>
      </c>
      <c r="N236" s="4">
        <f t="shared" si="28"/>
        <v>0</v>
      </c>
      <c r="O236" s="4">
        <f t="shared" si="29"/>
        <v>0</v>
      </c>
      <c r="P236" s="4">
        <f t="shared" si="30"/>
        <v>0</v>
      </c>
      <c r="Q236" s="6" t="e">
        <f>+SUMIFS(#REF!,#REF!,TablaINV[[#This Row],[GRUPO]],#REF!,TablaINV[[#This Row],[COD]])</f>
        <v>#REF!</v>
      </c>
      <c r="R236" s="19">
        <f t="shared" si="31"/>
        <v>0</v>
      </c>
      <c r="S236" s="4" t="e">
        <f>+VLOOKUP(A236,inv!T:X,5,0)</f>
        <v>#N/A</v>
      </c>
      <c r="T236" s="4" t="str">
        <f>+VLOOKUP(B:B,'DT HUEVO'!$A:$D,4,0)</f>
        <v>HUEVO SIN CLASIFICAR</v>
      </c>
      <c r="U236" s="4" t="str">
        <f>+VLOOKUP(TablaINV[[#This Row],[COD]],'DT HUEVO'!$A:$D,3,0)</f>
        <v>HUEVO SIN CLASIFICAR</v>
      </c>
    </row>
    <row r="237" spans="1:21">
      <c r="A237" t="s">
        <v>654</v>
      </c>
      <c r="B237">
        <v>74001</v>
      </c>
      <c r="C237" t="s">
        <v>641</v>
      </c>
      <c r="D237">
        <f>+SUMIFS(inv!D:D,inv!A:A,B237,inv!T:T,A237)</f>
        <v>0</v>
      </c>
      <c r="E237">
        <f>+SUMIFS(inv!$D$1:$D$1164,inv!$A$1:$A$1164,$B237,inv!$T$1:$T$1164,$A237,inv!$U$1:$U$1164,'DIAS DE INVENTARIO TAT'!E$1)</f>
        <v>0</v>
      </c>
      <c r="F237">
        <f>+SUMIFS(inv!$D$1:$D$1164,inv!$A$1:$A$1164,$B237,inv!$T$1:$T$1164,$A237,inv!$U$1:$U$1164,'DIAS DE INVENTARIO TAT'!F$1)</f>
        <v>0</v>
      </c>
      <c r="G237">
        <f>+SUMIFS(inv!$D$1:$D$1164,inv!$A$1:$A$1164,$B237,inv!$T$1:$T$1164,$A237,inv!$U$1:$U$1164,'DIAS DE INVENTARIO TAT'!G$1)</f>
        <v>0</v>
      </c>
      <c r="H237">
        <f>+SUMIFS(inv!$D$1:$D$1164,inv!$A$1:$A$1164,$B237,inv!$T$1:$T$1164,$A237,inv!$U$1:$U$1164,'DIAS DE INVENTARIO TAT'!H$1)</f>
        <v>0</v>
      </c>
      <c r="I237">
        <f>+SUMIFS(inv!$D$1:$D$1164,inv!$A$1:$A$1164,$B237,inv!$T$1:$T$1164,$A237,inv!$U$1:$U$1164,'DIAS DE INVENTARIO TAT'!I$1)</f>
        <v>0</v>
      </c>
      <c r="J237">
        <f>+SUMIFS(inv!$D$1:$D$1164,inv!$A$1:$A$1164,$B237,inv!$T$1:$T$1164,$A237,inv!$U$1:$U$1164,'DIAS DE INVENTARIO TAT'!J$1)</f>
        <v>0</v>
      </c>
      <c r="K237">
        <f>+SUMIFS(inv!$D$1:$D$1164,inv!$A$1:$A$1164,$B237,inv!$T$1:$T$1164,$A237,inv!$U$1:$U$1164,'DIAS DE INVENTARIO TAT'!K$1)</f>
        <v>0</v>
      </c>
      <c r="L237" s="6">
        <f>+SUMIFS(VENTAS!H:H,VENTAS!B:B,B237,VENTAS!G:G,A237)</f>
        <v>0</v>
      </c>
      <c r="M237" s="4">
        <f t="shared" si="27"/>
        <v>0</v>
      </c>
      <c r="N237" s="4">
        <f t="shared" si="28"/>
        <v>0</v>
      </c>
      <c r="O237" s="4">
        <f t="shared" si="29"/>
        <v>0</v>
      </c>
      <c r="P237" s="4">
        <f t="shared" si="30"/>
        <v>0</v>
      </c>
      <c r="Q237" s="6" t="e">
        <f>+SUMIFS(#REF!,#REF!,TablaINV[[#This Row],[GRUPO]],#REF!,TablaINV[[#This Row],[COD]])</f>
        <v>#REF!</v>
      </c>
      <c r="R237" s="19">
        <f t="shared" si="31"/>
        <v>0</v>
      </c>
      <c r="S237" s="4" t="e">
        <f>+VLOOKUP(A237,inv!T:X,5,0)</f>
        <v>#N/A</v>
      </c>
      <c r="T237" s="4" t="str">
        <f>+VLOOKUP(B:B,'DT HUEVO'!$A:$D,4,0)</f>
        <v>SEGUNDA</v>
      </c>
      <c r="U237" s="4" t="str">
        <f>+VLOOKUP(TablaINV[[#This Row],[COD]],'DT HUEVO'!$A:$D,3,0)</f>
        <v>SEGUNDA</v>
      </c>
    </row>
    <row r="238" spans="1:21">
      <c r="A238" t="s">
        <v>654</v>
      </c>
      <c r="B238">
        <v>76101</v>
      </c>
      <c r="C238" t="s">
        <v>644</v>
      </c>
      <c r="D238">
        <f>+SUMIFS(inv!D:D,inv!A:A,B238,inv!T:T,A238)</f>
        <v>0</v>
      </c>
      <c r="E238">
        <f>+SUMIFS(inv!$D$1:$D$1164,inv!$A$1:$A$1164,$B238,inv!$T$1:$T$1164,$A238,inv!$U$1:$U$1164,'DIAS DE INVENTARIO TAT'!E$1)</f>
        <v>0</v>
      </c>
      <c r="F238">
        <f>+SUMIFS(inv!$D$1:$D$1164,inv!$A$1:$A$1164,$B238,inv!$T$1:$T$1164,$A238,inv!$U$1:$U$1164,'DIAS DE INVENTARIO TAT'!F$1)</f>
        <v>0</v>
      </c>
      <c r="G238">
        <f>+SUMIFS(inv!$D$1:$D$1164,inv!$A$1:$A$1164,$B238,inv!$T$1:$T$1164,$A238,inv!$U$1:$U$1164,'DIAS DE INVENTARIO TAT'!G$1)</f>
        <v>0</v>
      </c>
      <c r="H238">
        <f>+SUMIFS(inv!$D$1:$D$1164,inv!$A$1:$A$1164,$B238,inv!$T$1:$T$1164,$A238,inv!$U$1:$U$1164,'DIAS DE INVENTARIO TAT'!H$1)</f>
        <v>0</v>
      </c>
      <c r="I238">
        <f>+SUMIFS(inv!$D$1:$D$1164,inv!$A$1:$A$1164,$B238,inv!$T$1:$T$1164,$A238,inv!$U$1:$U$1164,'DIAS DE INVENTARIO TAT'!I$1)</f>
        <v>0</v>
      </c>
      <c r="J238">
        <f>+SUMIFS(inv!$D$1:$D$1164,inv!$A$1:$A$1164,$B238,inv!$T$1:$T$1164,$A238,inv!$U$1:$U$1164,'DIAS DE INVENTARIO TAT'!J$1)</f>
        <v>0</v>
      </c>
      <c r="K238">
        <f>+SUMIFS(inv!$D$1:$D$1164,inv!$A$1:$A$1164,$B238,inv!$T$1:$T$1164,$A238,inv!$U$1:$U$1164,'DIAS DE INVENTARIO TAT'!K$1)</f>
        <v>0</v>
      </c>
      <c r="L238" s="6">
        <f>+SUMIFS(VENTAS!H:H,VENTAS!B:B,B238,VENTAS!G:G,A238)</f>
        <v>0</v>
      </c>
      <c r="M238" s="4">
        <f t="shared" si="27"/>
        <v>0</v>
      </c>
      <c r="N238" s="4">
        <f t="shared" si="28"/>
        <v>0</v>
      </c>
      <c r="O238" s="4">
        <f t="shared" si="29"/>
        <v>0</v>
      </c>
      <c r="P238" s="4">
        <f t="shared" si="30"/>
        <v>0</v>
      </c>
      <c r="Q238" s="6" t="e">
        <f>+SUMIFS(#REF!,#REF!,TablaINV[[#This Row],[GRUPO]],#REF!,TablaINV[[#This Row],[COD]])</f>
        <v>#REF!</v>
      </c>
      <c r="R238" s="19">
        <f t="shared" si="31"/>
        <v>0</v>
      </c>
      <c r="S238" s="4" t="e">
        <f>+VLOOKUP(A238,inv!T:X,5,0)</f>
        <v>#N/A</v>
      </c>
      <c r="T238" s="4" t="str">
        <f>+VLOOKUP(B:B,'DT HUEVO'!$A:$D,4,0)</f>
        <v>GRIS SUELTO</v>
      </c>
      <c r="U238" s="4" t="str">
        <f>+VLOOKUP(TablaINV[[#This Row],[COD]],'DT HUEVO'!$A:$D,3,0)</f>
        <v>YUMBO</v>
      </c>
    </row>
    <row r="239" spans="1:21">
      <c r="A239" t="s">
        <v>654</v>
      </c>
      <c r="B239">
        <v>12401</v>
      </c>
      <c r="C239" t="s">
        <v>645</v>
      </c>
      <c r="D239">
        <f>+SUMIFS(inv!D:D,inv!A:A,B239,inv!T:T,A239)</f>
        <v>0</v>
      </c>
      <c r="E239">
        <f>+SUMIFS(inv!$D$1:$D$1164,inv!$A$1:$A$1164,$B239,inv!$T$1:$T$1164,$A239,inv!$U$1:$U$1164,'DIAS DE INVENTARIO TAT'!E$1)</f>
        <v>0</v>
      </c>
      <c r="F239">
        <f>+SUMIFS(inv!$D$1:$D$1164,inv!$A$1:$A$1164,$B239,inv!$T$1:$T$1164,$A239,inv!$U$1:$U$1164,'DIAS DE INVENTARIO TAT'!F$1)</f>
        <v>0</v>
      </c>
      <c r="G239">
        <f>+SUMIFS(inv!$D$1:$D$1164,inv!$A$1:$A$1164,$B239,inv!$T$1:$T$1164,$A239,inv!$U$1:$U$1164,'DIAS DE INVENTARIO TAT'!G$1)</f>
        <v>0</v>
      </c>
      <c r="H239">
        <f>+SUMIFS(inv!$D$1:$D$1164,inv!$A$1:$A$1164,$B239,inv!$T$1:$T$1164,$A239,inv!$U$1:$U$1164,'DIAS DE INVENTARIO TAT'!H$1)</f>
        <v>0</v>
      </c>
      <c r="I239">
        <f>+SUMIFS(inv!$D$1:$D$1164,inv!$A$1:$A$1164,$B239,inv!$T$1:$T$1164,$A239,inv!$U$1:$U$1164,'DIAS DE INVENTARIO TAT'!I$1)</f>
        <v>0</v>
      </c>
      <c r="J239">
        <f>+SUMIFS(inv!$D$1:$D$1164,inv!$A$1:$A$1164,$B239,inv!$T$1:$T$1164,$A239,inv!$U$1:$U$1164,'DIAS DE INVENTARIO TAT'!J$1)</f>
        <v>0</v>
      </c>
      <c r="K239">
        <f>+SUMIFS(inv!$D$1:$D$1164,inv!$A$1:$A$1164,$B239,inv!$T$1:$T$1164,$A239,inv!$U$1:$U$1164,'DIAS DE INVENTARIO TAT'!K$1)</f>
        <v>0</v>
      </c>
      <c r="L239" s="6">
        <f>+SUMIFS(VENTAS!H:H,VENTAS!B:B,B239,VENTAS!G:G,A239)</f>
        <v>0</v>
      </c>
      <c r="M239" s="4">
        <f t="shared" si="27"/>
        <v>0</v>
      </c>
      <c r="N239" s="4">
        <f t="shared" si="28"/>
        <v>0</v>
      </c>
      <c r="O239" s="4">
        <f t="shared" si="29"/>
        <v>0</v>
      </c>
      <c r="P239" s="4">
        <f t="shared" si="30"/>
        <v>0</v>
      </c>
      <c r="Q239" s="6" t="e">
        <f>+SUMIFS(#REF!,#REF!,TablaINV[[#This Row],[GRUPO]],#REF!,TablaINV[[#This Row],[COD]])</f>
        <v>#REF!</v>
      </c>
      <c r="R239" s="19">
        <f t="shared" si="31"/>
        <v>0</v>
      </c>
      <c r="S239" s="4" t="e">
        <f>+VLOOKUP(A239,inv!T:X,5,0)</f>
        <v>#N/A</v>
      </c>
      <c r="T239" s="4" t="e">
        <f>+VLOOKUP(B:B,'DT HUEVO'!$A:$D,4,0)</f>
        <v>#N/A</v>
      </c>
      <c r="U239" s="4" t="e">
        <f>+VLOOKUP(TablaINV[[#This Row],[COD]],'DT HUEVO'!$A:$D,3,0)</f>
        <v>#N/A</v>
      </c>
    </row>
    <row r="240" spans="1:21">
      <c r="A240" t="s">
        <v>654</v>
      </c>
      <c r="B240">
        <v>77301</v>
      </c>
      <c r="C240" t="s">
        <v>648</v>
      </c>
      <c r="D240">
        <f>+SUMIFS(inv!D:D,inv!A:A,B240,inv!T:T,A240)</f>
        <v>0</v>
      </c>
      <c r="E240">
        <f>+SUMIFS(inv!$D$1:$D$1164,inv!$A$1:$A$1164,$B240,inv!$T$1:$T$1164,$A240,inv!$U$1:$U$1164,'DIAS DE INVENTARIO TAT'!E$1)</f>
        <v>0</v>
      </c>
      <c r="F240">
        <f>+SUMIFS(inv!$D$1:$D$1164,inv!$A$1:$A$1164,$B240,inv!$T$1:$T$1164,$A240,inv!$U$1:$U$1164,'DIAS DE INVENTARIO TAT'!F$1)</f>
        <v>0</v>
      </c>
      <c r="G240">
        <f>+SUMIFS(inv!$D$1:$D$1164,inv!$A$1:$A$1164,$B240,inv!$T$1:$T$1164,$A240,inv!$U$1:$U$1164,'DIAS DE INVENTARIO TAT'!G$1)</f>
        <v>0</v>
      </c>
      <c r="H240">
        <f>+SUMIFS(inv!$D$1:$D$1164,inv!$A$1:$A$1164,$B240,inv!$T$1:$T$1164,$A240,inv!$U$1:$U$1164,'DIAS DE INVENTARIO TAT'!H$1)</f>
        <v>0</v>
      </c>
      <c r="I240">
        <f>+SUMIFS(inv!$D$1:$D$1164,inv!$A$1:$A$1164,$B240,inv!$T$1:$T$1164,$A240,inv!$U$1:$U$1164,'DIAS DE INVENTARIO TAT'!I$1)</f>
        <v>0</v>
      </c>
      <c r="J240">
        <f>+SUMIFS(inv!$D$1:$D$1164,inv!$A$1:$A$1164,$B240,inv!$T$1:$T$1164,$A240,inv!$U$1:$U$1164,'DIAS DE INVENTARIO TAT'!J$1)</f>
        <v>0</v>
      </c>
      <c r="K240">
        <f>+SUMIFS(inv!$D$1:$D$1164,inv!$A$1:$A$1164,$B240,inv!$T$1:$T$1164,$A240,inv!$U$1:$U$1164,'DIAS DE INVENTARIO TAT'!K$1)</f>
        <v>0</v>
      </c>
      <c r="L240" s="6">
        <f>+SUMIFS(VENTAS!H:H,VENTAS!B:B,B240,VENTAS!G:G,A240)</f>
        <v>0</v>
      </c>
      <c r="M240" s="4">
        <f t="shared" si="27"/>
        <v>0</v>
      </c>
      <c r="N240" s="4">
        <f t="shared" si="28"/>
        <v>0</v>
      </c>
      <c r="O240" s="4">
        <f t="shared" si="29"/>
        <v>0</v>
      </c>
      <c r="P240" s="4">
        <f t="shared" si="30"/>
        <v>0</v>
      </c>
      <c r="Q240" s="6" t="e">
        <f>+SUMIFS(#REF!,#REF!,TablaINV[[#This Row],[GRUPO]],#REF!,TablaINV[[#This Row],[COD]])</f>
        <v>#REF!</v>
      </c>
      <c r="R240" s="19">
        <f t="shared" si="31"/>
        <v>0</v>
      </c>
      <c r="S240" s="4" t="e">
        <f>+VLOOKUP(A240,inv!T:X,5,0)</f>
        <v>#N/A</v>
      </c>
      <c r="T240" s="4" t="str">
        <f>+VLOOKUP(B:B,'DT HUEVO'!$A:$D,4,0)</f>
        <v>SEGUNDA</v>
      </c>
      <c r="U240" s="4" t="str">
        <f>+VLOOKUP(TablaINV[[#This Row],[COD]],'DT HUEVO'!$A:$D,3,0)</f>
        <v>SEGUNDA</v>
      </c>
    </row>
    <row r="241" spans="1:21">
      <c r="A241" t="s">
        <v>654</v>
      </c>
      <c r="B241">
        <v>12336</v>
      </c>
      <c r="C241" t="s">
        <v>658</v>
      </c>
      <c r="D241">
        <f>+SUMIFS(inv!D:D,inv!A:A,B241,inv!T:T,A241)</f>
        <v>0</v>
      </c>
      <c r="E241">
        <f>+SUMIFS(inv!$D$1:$D$1164,inv!$A$1:$A$1164,$B241,inv!$T$1:$T$1164,$A241,inv!$U$1:$U$1164,'DIAS DE INVENTARIO TAT'!E$1)</f>
        <v>0</v>
      </c>
      <c r="F241">
        <f>+SUMIFS(inv!$D$1:$D$1164,inv!$A$1:$A$1164,$B241,inv!$T$1:$T$1164,$A241,inv!$U$1:$U$1164,'DIAS DE INVENTARIO TAT'!F$1)</f>
        <v>0</v>
      </c>
      <c r="G241">
        <f>+SUMIFS(inv!$D$1:$D$1164,inv!$A$1:$A$1164,$B241,inv!$T$1:$T$1164,$A241,inv!$U$1:$U$1164,'DIAS DE INVENTARIO TAT'!G$1)</f>
        <v>0</v>
      </c>
      <c r="H241">
        <f>+SUMIFS(inv!$D$1:$D$1164,inv!$A$1:$A$1164,$B241,inv!$T$1:$T$1164,$A241,inv!$U$1:$U$1164,'DIAS DE INVENTARIO TAT'!H$1)</f>
        <v>0</v>
      </c>
      <c r="I241">
        <f>+SUMIFS(inv!$D$1:$D$1164,inv!$A$1:$A$1164,$B241,inv!$T$1:$T$1164,$A241,inv!$U$1:$U$1164,'DIAS DE INVENTARIO TAT'!I$1)</f>
        <v>0</v>
      </c>
      <c r="J241">
        <f>+SUMIFS(inv!$D$1:$D$1164,inv!$A$1:$A$1164,$B241,inv!$T$1:$T$1164,$A241,inv!$U$1:$U$1164,'DIAS DE INVENTARIO TAT'!J$1)</f>
        <v>0</v>
      </c>
      <c r="K241">
        <f>+SUMIFS(inv!$D$1:$D$1164,inv!$A$1:$A$1164,$B241,inv!$T$1:$T$1164,$A241,inv!$U$1:$U$1164,'DIAS DE INVENTARIO TAT'!K$1)</f>
        <v>0</v>
      </c>
      <c r="L241" s="6">
        <f>+SUMIFS(VENTAS!H:H,VENTAS!B:B,B241,VENTAS!G:G,A241)</f>
        <v>0</v>
      </c>
      <c r="M241" s="4">
        <f t="shared" si="27"/>
        <v>0</v>
      </c>
      <c r="N241" s="4">
        <f t="shared" si="28"/>
        <v>0</v>
      </c>
      <c r="O241" s="4">
        <f t="shared" si="29"/>
        <v>0</v>
      </c>
      <c r="P241" s="4">
        <f t="shared" si="30"/>
        <v>0</v>
      </c>
      <c r="Q241" s="6" t="e">
        <f>+SUMIFS(#REF!,#REF!,TablaINV[[#This Row],[GRUPO]],#REF!,TablaINV[[#This Row],[COD]])</f>
        <v>#REF!</v>
      </c>
      <c r="R241" s="19">
        <f t="shared" si="31"/>
        <v>0</v>
      </c>
      <c r="S241" s="4" t="e">
        <f>+VLOOKUP(A241,inv!T:X,5,0)</f>
        <v>#N/A</v>
      </c>
      <c r="T241" s="4" t="e">
        <f>+VLOOKUP(B:B,'DT HUEVO'!$A:$D,4,0)</f>
        <v>#N/A</v>
      </c>
      <c r="U241" s="4" t="e">
        <f>+VLOOKUP(TablaINV[[#This Row],[COD]],'DT HUEVO'!$A:$D,3,0)</f>
        <v>#N/A</v>
      </c>
    </row>
    <row r="242" spans="1:21">
      <c r="A242" t="s">
        <v>654</v>
      </c>
      <c r="B242">
        <v>32306</v>
      </c>
      <c r="C242" t="s">
        <v>661</v>
      </c>
      <c r="D242">
        <f>+SUMIFS(inv!D:D,inv!A:A,B242,inv!T:T,A242)</f>
        <v>0</v>
      </c>
      <c r="E242">
        <f>+SUMIFS(inv!$D$1:$D$1164,inv!$A$1:$A$1164,$B242,inv!$T$1:$T$1164,$A242,inv!$U$1:$U$1164,'DIAS DE INVENTARIO TAT'!E$1)</f>
        <v>0</v>
      </c>
      <c r="F242">
        <f>+SUMIFS(inv!$D$1:$D$1164,inv!$A$1:$A$1164,$B242,inv!$T$1:$T$1164,$A242,inv!$U$1:$U$1164,'DIAS DE INVENTARIO TAT'!F$1)</f>
        <v>0</v>
      </c>
      <c r="G242">
        <f>+SUMIFS(inv!$D$1:$D$1164,inv!$A$1:$A$1164,$B242,inv!$T$1:$T$1164,$A242,inv!$U$1:$U$1164,'DIAS DE INVENTARIO TAT'!G$1)</f>
        <v>0</v>
      </c>
      <c r="H242">
        <f>+SUMIFS(inv!$D$1:$D$1164,inv!$A$1:$A$1164,$B242,inv!$T$1:$T$1164,$A242,inv!$U$1:$U$1164,'DIAS DE INVENTARIO TAT'!H$1)</f>
        <v>0</v>
      </c>
      <c r="I242">
        <f>+SUMIFS(inv!$D$1:$D$1164,inv!$A$1:$A$1164,$B242,inv!$T$1:$T$1164,$A242,inv!$U$1:$U$1164,'DIAS DE INVENTARIO TAT'!I$1)</f>
        <v>0</v>
      </c>
      <c r="J242">
        <f>+SUMIFS(inv!$D$1:$D$1164,inv!$A$1:$A$1164,$B242,inv!$T$1:$T$1164,$A242,inv!$U$1:$U$1164,'DIAS DE INVENTARIO TAT'!J$1)</f>
        <v>0</v>
      </c>
      <c r="K242">
        <f>+SUMIFS(inv!$D$1:$D$1164,inv!$A$1:$A$1164,$B242,inv!$T$1:$T$1164,$A242,inv!$U$1:$U$1164,'DIAS DE INVENTARIO TAT'!K$1)</f>
        <v>0</v>
      </c>
      <c r="L242" s="6">
        <f>+SUMIFS(VENTAS!H:H,VENTAS!B:B,B242,VENTAS!G:G,A242)</f>
        <v>0</v>
      </c>
      <c r="M242" s="4">
        <f t="shared" si="27"/>
        <v>0</v>
      </c>
      <c r="N242" s="4">
        <f t="shared" si="28"/>
        <v>0</v>
      </c>
      <c r="O242" s="4">
        <f t="shared" si="29"/>
        <v>0</v>
      </c>
      <c r="P242" s="4">
        <f t="shared" si="30"/>
        <v>0</v>
      </c>
      <c r="Q242" s="6" t="e">
        <f>+SUMIFS(#REF!,#REF!,TablaINV[[#This Row],[GRUPO]],#REF!,TablaINV[[#This Row],[COD]])</f>
        <v>#REF!</v>
      </c>
      <c r="R242" s="19">
        <f t="shared" si="31"/>
        <v>0</v>
      </c>
      <c r="S242" s="4" t="e">
        <f>+VLOOKUP(A242,inv!T:X,5,0)</f>
        <v>#N/A</v>
      </c>
      <c r="T242" s="4" t="str">
        <f>+VLOOKUP(B:B,'DT HUEVO'!$A:$D,4,0)</f>
        <v>EMPACADOS</v>
      </c>
      <c r="U242" s="4" t="str">
        <f>+VLOOKUP(TablaINV[[#This Row],[COD]],'DT HUEVO'!$A:$D,3,0)</f>
        <v>AA</v>
      </c>
    </row>
    <row r="243" spans="1:21">
      <c r="A243" t="s">
        <v>654</v>
      </c>
      <c r="B243">
        <v>32359</v>
      </c>
      <c r="C243" t="s">
        <v>660</v>
      </c>
      <c r="D243">
        <f>+SUMIFS(inv!D:D,inv!A:A,B243,inv!T:T,A243)</f>
        <v>0</v>
      </c>
      <c r="E243">
        <f>+SUMIFS(inv!$D$1:$D$1164,inv!$A$1:$A$1164,$B243,inv!$T$1:$T$1164,$A243,inv!$U$1:$U$1164,'DIAS DE INVENTARIO TAT'!E$1)</f>
        <v>0</v>
      </c>
      <c r="F243">
        <f>+SUMIFS(inv!$D$1:$D$1164,inv!$A$1:$A$1164,$B243,inv!$T$1:$T$1164,$A243,inv!$U$1:$U$1164,'DIAS DE INVENTARIO TAT'!F$1)</f>
        <v>0</v>
      </c>
      <c r="G243">
        <f>+SUMIFS(inv!$D$1:$D$1164,inv!$A$1:$A$1164,$B243,inv!$T$1:$T$1164,$A243,inv!$U$1:$U$1164,'DIAS DE INVENTARIO TAT'!G$1)</f>
        <v>0</v>
      </c>
      <c r="H243">
        <f>+SUMIFS(inv!$D$1:$D$1164,inv!$A$1:$A$1164,$B243,inv!$T$1:$T$1164,$A243,inv!$U$1:$U$1164,'DIAS DE INVENTARIO TAT'!H$1)</f>
        <v>0</v>
      </c>
      <c r="I243">
        <f>+SUMIFS(inv!$D$1:$D$1164,inv!$A$1:$A$1164,$B243,inv!$T$1:$T$1164,$A243,inv!$U$1:$U$1164,'DIAS DE INVENTARIO TAT'!I$1)</f>
        <v>0</v>
      </c>
      <c r="J243">
        <f>+SUMIFS(inv!$D$1:$D$1164,inv!$A$1:$A$1164,$B243,inv!$T$1:$T$1164,$A243,inv!$U$1:$U$1164,'DIAS DE INVENTARIO TAT'!J$1)</f>
        <v>0</v>
      </c>
      <c r="K243">
        <f>+SUMIFS(inv!$D$1:$D$1164,inv!$A$1:$A$1164,$B243,inv!$T$1:$T$1164,$A243,inv!$U$1:$U$1164,'DIAS DE INVENTARIO TAT'!K$1)</f>
        <v>0</v>
      </c>
      <c r="L243" s="6">
        <f>+SUMIFS(VENTAS!H:H,VENTAS!B:B,B243,VENTAS!G:G,A243)</f>
        <v>0</v>
      </c>
      <c r="M243" s="4">
        <f t="shared" si="27"/>
        <v>0</v>
      </c>
      <c r="N243" s="4">
        <f t="shared" si="28"/>
        <v>0</v>
      </c>
      <c r="O243" s="4">
        <f t="shared" si="29"/>
        <v>0</v>
      </c>
      <c r="P243" s="4">
        <f t="shared" si="30"/>
        <v>0</v>
      </c>
      <c r="Q243" s="6" t="e">
        <f>+SUMIFS(#REF!,#REF!,TablaINV[[#This Row],[GRUPO]],#REF!,TablaINV[[#This Row],[COD]])</f>
        <v>#REF!</v>
      </c>
      <c r="R243" s="19">
        <f t="shared" si="31"/>
        <v>0</v>
      </c>
      <c r="S243" s="4" t="e">
        <f>+VLOOKUP(A243,inv!T:X,5,0)</f>
        <v>#N/A</v>
      </c>
      <c r="T243" s="4" t="str">
        <f>+VLOOKUP(B:B,'DT HUEVO'!$A:$D,4,0)</f>
        <v>EMPACADOS</v>
      </c>
      <c r="U243" s="4" t="str">
        <f>+VLOOKUP(TablaINV[[#This Row],[COD]],'DT HUEVO'!$A:$D,3,0)</f>
        <v>AA</v>
      </c>
    </row>
    <row r="244" spans="1:21">
      <c r="A244" t="s">
        <v>654</v>
      </c>
      <c r="B244">
        <v>101</v>
      </c>
      <c r="C244" t="s">
        <v>662</v>
      </c>
      <c r="D244">
        <f>+SUMIFS(inv!D:D,inv!A:A,B244,inv!T:T,A244)</f>
        <v>0</v>
      </c>
      <c r="E244">
        <f>+SUMIFS(inv!$D$1:$D$1164,inv!$A$1:$A$1164,$B244,inv!$T$1:$T$1164,$A244,inv!$U$1:$U$1164,'DIAS DE INVENTARIO TAT'!E$1)</f>
        <v>0</v>
      </c>
      <c r="F244">
        <f>+SUMIFS(inv!$D$1:$D$1164,inv!$A$1:$A$1164,$B244,inv!$T$1:$T$1164,$A244,inv!$U$1:$U$1164,'DIAS DE INVENTARIO TAT'!F$1)</f>
        <v>0</v>
      </c>
      <c r="G244">
        <f>+SUMIFS(inv!$D$1:$D$1164,inv!$A$1:$A$1164,$B244,inv!$T$1:$T$1164,$A244,inv!$U$1:$U$1164,'DIAS DE INVENTARIO TAT'!G$1)</f>
        <v>0</v>
      </c>
      <c r="H244">
        <f>+SUMIFS(inv!$D$1:$D$1164,inv!$A$1:$A$1164,$B244,inv!$T$1:$T$1164,$A244,inv!$U$1:$U$1164,'DIAS DE INVENTARIO TAT'!H$1)</f>
        <v>0</v>
      </c>
      <c r="I244">
        <f>+SUMIFS(inv!$D$1:$D$1164,inv!$A$1:$A$1164,$B244,inv!$T$1:$T$1164,$A244,inv!$U$1:$U$1164,'DIAS DE INVENTARIO TAT'!I$1)</f>
        <v>0</v>
      </c>
      <c r="J244">
        <f>+SUMIFS(inv!$D$1:$D$1164,inv!$A$1:$A$1164,$B244,inv!$T$1:$T$1164,$A244,inv!$U$1:$U$1164,'DIAS DE INVENTARIO TAT'!J$1)</f>
        <v>0</v>
      </c>
      <c r="K244">
        <f>+SUMIFS(inv!$D$1:$D$1164,inv!$A$1:$A$1164,$B244,inv!$T$1:$T$1164,$A244,inv!$U$1:$U$1164,'DIAS DE INVENTARIO TAT'!K$1)</f>
        <v>0</v>
      </c>
      <c r="L244" s="6">
        <f>+SUMIFS(VENTAS!H:H,VENTAS!B:B,B244,VENTAS!G:G,A244)</f>
        <v>0</v>
      </c>
      <c r="M244" s="4">
        <f t="shared" si="27"/>
        <v>0</v>
      </c>
      <c r="N244" s="4">
        <f t="shared" si="28"/>
        <v>0</v>
      </c>
      <c r="O244" s="4">
        <f t="shared" si="29"/>
        <v>0</v>
      </c>
      <c r="P244" s="4">
        <f t="shared" si="30"/>
        <v>0</v>
      </c>
      <c r="Q244" s="6" t="e">
        <f>+SUMIFS(#REF!,#REF!,TablaINV[[#This Row],[GRUPO]],#REF!,TablaINV[[#This Row],[COD]])</f>
        <v>#REF!</v>
      </c>
      <c r="R244" s="19">
        <f t="shared" si="31"/>
        <v>0</v>
      </c>
      <c r="S244" s="4" t="e">
        <f>+VLOOKUP(A244,inv!T:X,5,0)</f>
        <v>#N/A</v>
      </c>
      <c r="T244" s="4" t="str">
        <f>+VLOOKUP(B:B,'DT HUEVO'!$A:$D,4,0)</f>
        <v>GRIS SUELTO</v>
      </c>
      <c r="U244" s="4" t="str">
        <f>+VLOOKUP(TablaINV[[#This Row],[COD]],'DT HUEVO'!$A:$D,3,0)</f>
        <v>YUMBO</v>
      </c>
    </row>
    <row r="245" spans="1:21">
      <c r="A245" t="s">
        <v>654</v>
      </c>
      <c r="B245">
        <v>102</v>
      </c>
      <c r="C245" t="s">
        <v>663</v>
      </c>
      <c r="D245">
        <f>+SUMIFS(inv!D:D,inv!A:A,B245,inv!T:T,A245)</f>
        <v>0</v>
      </c>
      <c r="E245">
        <f>+SUMIFS(inv!$D$1:$D$1164,inv!$A$1:$A$1164,$B245,inv!$T$1:$T$1164,$A245,inv!$U$1:$U$1164,'DIAS DE INVENTARIO TAT'!E$1)</f>
        <v>0</v>
      </c>
      <c r="F245">
        <f>+SUMIFS(inv!$D$1:$D$1164,inv!$A$1:$A$1164,$B245,inv!$T$1:$T$1164,$A245,inv!$U$1:$U$1164,'DIAS DE INVENTARIO TAT'!F$1)</f>
        <v>0</v>
      </c>
      <c r="G245">
        <f>+SUMIFS(inv!$D$1:$D$1164,inv!$A$1:$A$1164,$B245,inv!$T$1:$T$1164,$A245,inv!$U$1:$U$1164,'DIAS DE INVENTARIO TAT'!G$1)</f>
        <v>0</v>
      </c>
      <c r="H245">
        <f>+SUMIFS(inv!$D$1:$D$1164,inv!$A$1:$A$1164,$B245,inv!$T$1:$T$1164,$A245,inv!$U$1:$U$1164,'DIAS DE INVENTARIO TAT'!H$1)</f>
        <v>0</v>
      </c>
      <c r="I245">
        <f>+SUMIFS(inv!$D$1:$D$1164,inv!$A$1:$A$1164,$B245,inv!$T$1:$T$1164,$A245,inv!$U$1:$U$1164,'DIAS DE INVENTARIO TAT'!I$1)</f>
        <v>0</v>
      </c>
      <c r="J245">
        <f>+SUMIFS(inv!$D$1:$D$1164,inv!$A$1:$A$1164,$B245,inv!$T$1:$T$1164,$A245,inv!$U$1:$U$1164,'DIAS DE INVENTARIO TAT'!J$1)</f>
        <v>0</v>
      </c>
      <c r="K245">
        <f>+SUMIFS(inv!$D$1:$D$1164,inv!$A$1:$A$1164,$B245,inv!$T$1:$T$1164,$A245,inv!$U$1:$U$1164,'DIAS DE INVENTARIO TAT'!K$1)</f>
        <v>0</v>
      </c>
      <c r="L245" s="6">
        <f>+SUMIFS(VENTAS!H:H,VENTAS!B:B,B245,VENTAS!G:G,A245)</f>
        <v>0</v>
      </c>
      <c r="M245" s="4">
        <f t="shared" si="27"/>
        <v>0</v>
      </c>
      <c r="N245" s="4">
        <f t="shared" si="28"/>
        <v>0</v>
      </c>
      <c r="O245" s="4">
        <f t="shared" si="29"/>
        <v>0</v>
      </c>
      <c r="P245" s="4">
        <f t="shared" si="30"/>
        <v>0</v>
      </c>
      <c r="Q245" s="6" t="e">
        <f>+SUMIFS(#REF!,#REF!,TablaINV[[#This Row],[GRUPO]],#REF!,TablaINV[[#This Row],[COD]])</f>
        <v>#REF!</v>
      </c>
      <c r="R245" s="19">
        <f t="shared" si="31"/>
        <v>0</v>
      </c>
      <c r="S245" s="4" t="e">
        <f>+VLOOKUP(A245,inv!T:X,5,0)</f>
        <v>#N/A</v>
      </c>
      <c r="T245" s="4" t="str">
        <f>+VLOOKUP(B:B,'DT HUEVO'!$A:$D,4,0)</f>
        <v>GRIS SUELTO</v>
      </c>
      <c r="U245" s="4" t="str">
        <f>+VLOOKUP(TablaINV[[#This Row],[COD]],'DT HUEVO'!$A:$D,3,0)</f>
        <v>AAA</v>
      </c>
    </row>
    <row r="246" spans="1:21">
      <c r="A246" t="s">
        <v>654</v>
      </c>
      <c r="B246">
        <v>103</v>
      </c>
      <c r="C246" t="s">
        <v>664</v>
      </c>
      <c r="D246">
        <f>+SUMIFS(inv!D:D,inv!A:A,B246,inv!T:T,A246)</f>
        <v>0</v>
      </c>
      <c r="E246">
        <f>+SUMIFS(inv!$D$1:$D$1164,inv!$A$1:$A$1164,$B246,inv!$T$1:$T$1164,$A246,inv!$U$1:$U$1164,'DIAS DE INVENTARIO TAT'!E$1)</f>
        <v>0</v>
      </c>
      <c r="F246">
        <f>+SUMIFS(inv!$D$1:$D$1164,inv!$A$1:$A$1164,$B246,inv!$T$1:$T$1164,$A246,inv!$U$1:$U$1164,'DIAS DE INVENTARIO TAT'!F$1)</f>
        <v>0</v>
      </c>
      <c r="G246">
        <f>+SUMIFS(inv!$D$1:$D$1164,inv!$A$1:$A$1164,$B246,inv!$T$1:$T$1164,$A246,inv!$U$1:$U$1164,'DIAS DE INVENTARIO TAT'!G$1)</f>
        <v>0</v>
      </c>
      <c r="H246">
        <f>+SUMIFS(inv!$D$1:$D$1164,inv!$A$1:$A$1164,$B246,inv!$T$1:$T$1164,$A246,inv!$U$1:$U$1164,'DIAS DE INVENTARIO TAT'!H$1)</f>
        <v>0</v>
      </c>
      <c r="I246">
        <f>+SUMIFS(inv!$D$1:$D$1164,inv!$A$1:$A$1164,$B246,inv!$T$1:$T$1164,$A246,inv!$U$1:$U$1164,'DIAS DE INVENTARIO TAT'!I$1)</f>
        <v>0</v>
      </c>
      <c r="J246">
        <f>+SUMIFS(inv!$D$1:$D$1164,inv!$A$1:$A$1164,$B246,inv!$T$1:$T$1164,$A246,inv!$U$1:$U$1164,'DIAS DE INVENTARIO TAT'!J$1)</f>
        <v>0</v>
      </c>
      <c r="K246">
        <f>+SUMIFS(inv!$D$1:$D$1164,inv!$A$1:$A$1164,$B246,inv!$T$1:$T$1164,$A246,inv!$U$1:$U$1164,'DIAS DE INVENTARIO TAT'!K$1)</f>
        <v>0</v>
      </c>
      <c r="L246" s="6">
        <f>+SUMIFS(VENTAS!H:H,VENTAS!B:B,B246,VENTAS!G:G,A246)</f>
        <v>0</v>
      </c>
      <c r="M246" s="4">
        <f t="shared" si="27"/>
        <v>0</v>
      </c>
      <c r="N246" s="4">
        <f t="shared" si="28"/>
        <v>0</v>
      </c>
      <c r="O246" s="4">
        <f t="shared" si="29"/>
        <v>0</v>
      </c>
      <c r="P246" s="4">
        <f t="shared" si="30"/>
        <v>0</v>
      </c>
      <c r="Q246" s="6" t="e">
        <f>+SUMIFS(#REF!,#REF!,TablaINV[[#This Row],[GRUPO]],#REF!,TablaINV[[#This Row],[COD]])</f>
        <v>#REF!</v>
      </c>
      <c r="R246" s="19">
        <f t="shared" si="31"/>
        <v>0</v>
      </c>
      <c r="S246" s="4" t="e">
        <f>+VLOOKUP(A246,inv!T:X,5,0)</f>
        <v>#N/A</v>
      </c>
      <c r="T246" s="4" t="str">
        <f>+VLOOKUP(B:B,'DT HUEVO'!$A:$D,4,0)</f>
        <v>GRIS SUELTO</v>
      </c>
      <c r="U246" s="4" t="str">
        <f>+VLOOKUP(TablaINV[[#This Row],[COD]],'DT HUEVO'!$A:$D,3,0)</f>
        <v>AA</v>
      </c>
    </row>
    <row r="247" spans="1:21">
      <c r="A247" t="s">
        <v>654</v>
      </c>
      <c r="B247">
        <v>104</v>
      </c>
      <c r="C247" t="s">
        <v>665</v>
      </c>
      <c r="D247">
        <f>+SUMIFS(inv!D:D,inv!A:A,B247,inv!T:T,A247)</f>
        <v>0</v>
      </c>
      <c r="E247">
        <f>+SUMIFS(inv!$D$1:$D$1164,inv!$A$1:$A$1164,$B247,inv!$T$1:$T$1164,$A247,inv!$U$1:$U$1164,'DIAS DE INVENTARIO TAT'!E$1)</f>
        <v>0</v>
      </c>
      <c r="F247">
        <f>+SUMIFS(inv!$D$1:$D$1164,inv!$A$1:$A$1164,$B247,inv!$T$1:$T$1164,$A247,inv!$U$1:$U$1164,'DIAS DE INVENTARIO TAT'!F$1)</f>
        <v>0</v>
      </c>
      <c r="G247">
        <f>+SUMIFS(inv!$D$1:$D$1164,inv!$A$1:$A$1164,$B247,inv!$T$1:$T$1164,$A247,inv!$U$1:$U$1164,'DIAS DE INVENTARIO TAT'!G$1)</f>
        <v>0</v>
      </c>
      <c r="H247">
        <f>+SUMIFS(inv!$D$1:$D$1164,inv!$A$1:$A$1164,$B247,inv!$T$1:$T$1164,$A247,inv!$U$1:$U$1164,'DIAS DE INVENTARIO TAT'!H$1)</f>
        <v>0</v>
      </c>
      <c r="I247">
        <f>+SUMIFS(inv!$D$1:$D$1164,inv!$A$1:$A$1164,$B247,inv!$T$1:$T$1164,$A247,inv!$U$1:$U$1164,'DIAS DE INVENTARIO TAT'!I$1)</f>
        <v>0</v>
      </c>
      <c r="J247">
        <f>+SUMIFS(inv!$D$1:$D$1164,inv!$A$1:$A$1164,$B247,inv!$T$1:$T$1164,$A247,inv!$U$1:$U$1164,'DIAS DE INVENTARIO TAT'!J$1)</f>
        <v>0</v>
      </c>
      <c r="K247">
        <f>+SUMIFS(inv!$D$1:$D$1164,inv!$A$1:$A$1164,$B247,inv!$T$1:$T$1164,$A247,inv!$U$1:$U$1164,'DIAS DE INVENTARIO TAT'!K$1)</f>
        <v>0</v>
      </c>
      <c r="L247" s="6">
        <f>+SUMIFS(VENTAS!H:H,VENTAS!B:B,B247,VENTAS!G:G,A247)</f>
        <v>0</v>
      </c>
      <c r="M247" s="4">
        <f t="shared" si="27"/>
        <v>0</v>
      </c>
      <c r="N247" s="4">
        <f t="shared" si="28"/>
        <v>0</v>
      </c>
      <c r="O247" s="4">
        <f t="shared" si="29"/>
        <v>0</v>
      </c>
      <c r="P247" s="4">
        <f t="shared" si="30"/>
        <v>0</v>
      </c>
      <c r="Q247" s="6" t="e">
        <f>+SUMIFS(#REF!,#REF!,TablaINV[[#This Row],[GRUPO]],#REF!,TablaINV[[#This Row],[COD]])</f>
        <v>#REF!</v>
      </c>
      <c r="R247" s="19">
        <f t="shared" si="31"/>
        <v>0</v>
      </c>
      <c r="S247" s="4" t="e">
        <f>+VLOOKUP(A247,inv!T:X,5,0)</f>
        <v>#N/A</v>
      </c>
      <c r="T247" s="4" t="str">
        <f>+VLOOKUP(B:B,'DT HUEVO'!$A:$D,4,0)</f>
        <v>GRIS SUELTO</v>
      </c>
      <c r="U247" s="4" t="str">
        <f>+VLOOKUP(TablaINV[[#This Row],[COD]],'DT HUEVO'!$A:$D,3,0)</f>
        <v>A</v>
      </c>
    </row>
    <row r="248" spans="1:21">
      <c r="A248" t="s">
        <v>654</v>
      </c>
      <c r="B248">
        <v>105</v>
      </c>
      <c r="C248" t="s">
        <v>666</v>
      </c>
      <c r="D248">
        <f>+SUMIFS(inv!D:D,inv!A:A,B248,inv!T:T,A248)</f>
        <v>0</v>
      </c>
      <c r="E248">
        <f>+SUMIFS(inv!$D$1:$D$1164,inv!$A$1:$A$1164,$B248,inv!$T$1:$T$1164,$A248,inv!$U$1:$U$1164,'DIAS DE INVENTARIO TAT'!E$1)</f>
        <v>0</v>
      </c>
      <c r="F248">
        <f>+SUMIFS(inv!$D$1:$D$1164,inv!$A$1:$A$1164,$B248,inv!$T$1:$T$1164,$A248,inv!$U$1:$U$1164,'DIAS DE INVENTARIO TAT'!F$1)</f>
        <v>0</v>
      </c>
      <c r="G248">
        <f>+SUMIFS(inv!$D$1:$D$1164,inv!$A$1:$A$1164,$B248,inv!$T$1:$T$1164,$A248,inv!$U$1:$U$1164,'DIAS DE INVENTARIO TAT'!G$1)</f>
        <v>0</v>
      </c>
      <c r="H248">
        <f>+SUMIFS(inv!$D$1:$D$1164,inv!$A$1:$A$1164,$B248,inv!$T$1:$T$1164,$A248,inv!$U$1:$U$1164,'DIAS DE INVENTARIO TAT'!H$1)</f>
        <v>0</v>
      </c>
      <c r="I248">
        <f>+SUMIFS(inv!$D$1:$D$1164,inv!$A$1:$A$1164,$B248,inv!$T$1:$T$1164,$A248,inv!$U$1:$U$1164,'DIAS DE INVENTARIO TAT'!I$1)</f>
        <v>0</v>
      </c>
      <c r="J248">
        <f>+SUMIFS(inv!$D$1:$D$1164,inv!$A$1:$A$1164,$B248,inv!$T$1:$T$1164,$A248,inv!$U$1:$U$1164,'DIAS DE INVENTARIO TAT'!J$1)</f>
        <v>0</v>
      </c>
      <c r="K248">
        <f>+SUMIFS(inv!$D$1:$D$1164,inv!$A$1:$A$1164,$B248,inv!$T$1:$T$1164,$A248,inv!$U$1:$U$1164,'DIAS DE INVENTARIO TAT'!K$1)</f>
        <v>0</v>
      </c>
      <c r="L248" s="6">
        <f>+SUMIFS(VENTAS!H:H,VENTAS!B:B,B248,VENTAS!G:G,A248)</f>
        <v>0</v>
      </c>
      <c r="M248" s="4">
        <f t="shared" si="27"/>
        <v>0</v>
      </c>
      <c r="N248" s="4">
        <f t="shared" si="28"/>
        <v>0</v>
      </c>
      <c r="O248" s="4">
        <f t="shared" si="29"/>
        <v>0</v>
      </c>
      <c r="P248" s="4">
        <f t="shared" si="30"/>
        <v>0</v>
      </c>
      <c r="Q248" s="6" t="e">
        <f>+SUMIFS(#REF!,#REF!,TablaINV[[#This Row],[GRUPO]],#REF!,TablaINV[[#This Row],[COD]])</f>
        <v>#REF!</v>
      </c>
      <c r="R248" s="19">
        <f t="shared" si="31"/>
        <v>0</v>
      </c>
      <c r="S248" s="4" t="e">
        <f>+VLOOKUP(A248,inv!T:X,5,0)</f>
        <v>#N/A</v>
      </c>
      <c r="T248" s="4" t="str">
        <f>+VLOOKUP(B:B,'DT HUEVO'!$A:$D,4,0)</f>
        <v>GRIS SUELTO</v>
      </c>
      <c r="U248" s="4" t="str">
        <f>+VLOOKUP(TablaINV[[#This Row],[COD]],'DT HUEVO'!$A:$D,3,0)</f>
        <v>B</v>
      </c>
    </row>
    <row r="249" spans="1:21">
      <c r="A249" t="s">
        <v>654</v>
      </c>
      <c r="B249">
        <v>106</v>
      </c>
      <c r="C249" t="s">
        <v>667</v>
      </c>
      <c r="D249">
        <f>+SUMIFS(inv!D:D,inv!A:A,B249,inv!T:T,A249)</f>
        <v>0</v>
      </c>
      <c r="E249">
        <f>+SUMIFS(inv!$D$1:$D$1164,inv!$A$1:$A$1164,$B249,inv!$T$1:$T$1164,$A249,inv!$U$1:$U$1164,'DIAS DE INVENTARIO TAT'!E$1)</f>
        <v>0</v>
      </c>
      <c r="F249">
        <f>+SUMIFS(inv!$D$1:$D$1164,inv!$A$1:$A$1164,$B249,inv!$T$1:$T$1164,$A249,inv!$U$1:$U$1164,'DIAS DE INVENTARIO TAT'!F$1)</f>
        <v>0</v>
      </c>
      <c r="G249">
        <f>+SUMIFS(inv!$D$1:$D$1164,inv!$A$1:$A$1164,$B249,inv!$T$1:$T$1164,$A249,inv!$U$1:$U$1164,'DIAS DE INVENTARIO TAT'!G$1)</f>
        <v>0</v>
      </c>
      <c r="H249">
        <f>+SUMIFS(inv!$D$1:$D$1164,inv!$A$1:$A$1164,$B249,inv!$T$1:$T$1164,$A249,inv!$U$1:$U$1164,'DIAS DE INVENTARIO TAT'!H$1)</f>
        <v>0</v>
      </c>
      <c r="I249">
        <f>+SUMIFS(inv!$D$1:$D$1164,inv!$A$1:$A$1164,$B249,inv!$T$1:$T$1164,$A249,inv!$U$1:$U$1164,'DIAS DE INVENTARIO TAT'!I$1)</f>
        <v>0</v>
      </c>
      <c r="J249">
        <f>+SUMIFS(inv!$D$1:$D$1164,inv!$A$1:$A$1164,$B249,inv!$T$1:$T$1164,$A249,inv!$U$1:$U$1164,'DIAS DE INVENTARIO TAT'!J$1)</f>
        <v>0</v>
      </c>
      <c r="K249">
        <f>+SUMIFS(inv!$D$1:$D$1164,inv!$A$1:$A$1164,$B249,inv!$T$1:$T$1164,$A249,inv!$U$1:$U$1164,'DIAS DE INVENTARIO TAT'!K$1)</f>
        <v>0</v>
      </c>
      <c r="L249" s="6">
        <f>+SUMIFS(VENTAS!H:H,VENTAS!B:B,B249,VENTAS!G:G,A249)</f>
        <v>0</v>
      </c>
      <c r="M249" s="4">
        <f t="shared" si="27"/>
        <v>0</v>
      </c>
      <c r="N249" s="4">
        <f t="shared" si="28"/>
        <v>0</v>
      </c>
      <c r="O249" s="4">
        <f t="shared" si="29"/>
        <v>0</v>
      </c>
      <c r="P249" s="4">
        <f t="shared" si="30"/>
        <v>0</v>
      </c>
      <c r="Q249" s="6" t="e">
        <f>+SUMIFS(#REF!,#REF!,TablaINV[[#This Row],[GRUPO]],#REF!,TablaINV[[#This Row],[COD]])</f>
        <v>#REF!</v>
      </c>
      <c r="R249" s="19">
        <f t="shared" si="31"/>
        <v>0</v>
      </c>
      <c r="S249" s="4" t="e">
        <f>+VLOOKUP(A249,inv!T:X,5,0)</f>
        <v>#N/A</v>
      </c>
      <c r="T249" s="4" t="str">
        <f>+VLOOKUP(B:B,'DT HUEVO'!$A:$D,4,0)</f>
        <v>SEGUNDA</v>
      </c>
      <c r="U249" s="4" t="str">
        <f>+VLOOKUP(TablaINV[[#This Row],[COD]],'DT HUEVO'!$A:$D,3,0)</f>
        <v>C</v>
      </c>
    </row>
    <row r="250" spans="1:21">
      <c r="A250" t="s">
        <v>654</v>
      </c>
      <c r="B250">
        <v>10269</v>
      </c>
      <c r="C250" t="s">
        <v>668</v>
      </c>
      <c r="D250">
        <f>+SUMIFS(inv!D:D,inv!A:A,B250,inv!T:T,A250)</f>
        <v>0</v>
      </c>
      <c r="E250">
        <f>+SUMIFS(inv!$D$1:$D$1164,inv!$A$1:$A$1164,$B250,inv!$T$1:$T$1164,$A250,inv!$U$1:$U$1164,'DIAS DE INVENTARIO TAT'!E$1)</f>
        <v>0</v>
      </c>
      <c r="F250">
        <f>+SUMIFS(inv!$D$1:$D$1164,inv!$A$1:$A$1164,$B250,inv!$T$1:$T$1164,$A250,inv!$U$1:$U$1164,'DIAS DE INVENTARIO TAT'!F$1)</f>
        <v>0</v>
      </c>
      <c r="G250">
        <f>+SUMIFS(inv!$D$1:$D$1164,inv!$A$1:$A$1164,$B250,inv!$T$1:$T$1164,$A250,inv!$U$1:$U$1164,'DIAS DE INVENTARIO TAT'!G$1)</f>
        <v>0</v>
      </c>
      <c r="H250">
        <f>+SUMIFS(inv!$D$1:$D$1164,inv!$A$1:$A$1164,$B250,inv!$T$1:$T$1164,$A250,inv!$U$1:$U$1164,'DIAS DE INVENTARIO TAT'!H$1)</f>
        <v>0</v>
      </c>
      <c r="I250">
        <f>+SUMIFS(inv!$D$1:$D$1164,inv!$A$1:$A$1164,$B250,inv!$T$1:$T$1164,$A250,inv!$U$1:$U$1164,'DIAS DE INVENTARIO TAT'!I$1)</f>
        <v>0</v>
      </c>
      <c r="J250">
        <f>+SUMIFS(inv!$D$1:$D$1164,inv!$A$1:$A$1164,$B250,inv!$T$1:$T$1164,$A250,inv!$U$1:$U$1164,'DIAS DE INVENTARIO TAT'!J$1)</f>
        <v>0</v>
      </c>
      <c r="K250">
        <f>+SUMIFS(inv!$D$1:$D$1164,inv!$A$1:$A$1164,$B250,inv!$T$1:$T$1164,$A250,inv!$U$1:$U$1164,'DIAS DE INVENTARIO TAT'!K$1)</f>
        <v>0</v>
      </c>
      <c r="L250" s="6">
        <f>+SUMIFS(VENTAS!H:H,VENTAS!B:B,B250,VENTAS!G:G,A250)</f>
        <v>0</v>
      </c>
      <c r="M250" s="4">
        <f t="shared" si="27"/>
        <v>0</v>
      </c>
      <c r="N250" s="4">
        <f t="shared" si="28"/>
        <v>0</v>
      </c>
      <c r="O250" s="4">
        <f t="shared" si="29"/>
        <v>0</v>
      </c>
      <c r="P250" s="4">
        <f t="shared" si="30"/>
        <v>0</v>
      </c>
      <c r="Q250" s="6" t="e">
        <f>+SUMIFS(#REF!,#REF!,TablaINV[[#This Row],[GRUPO]],#REF!,TablaINV[[#This Row],[COD]])</f>
        <v>#REF!</v>
      </c>
      <c r="R250" s="19">
        <f t="shared" si="31"/>
        <v>0</v>
      </c>
      <c r="S250" s="4" t="e">
        <f>+VLOOKUP(A250,inv!T:X,5,0)</f>
        <v>#N/A</v>
      </c>
      <c r="T250" s="4" t="str">
        <f>+VLOOKUP(B:B,'DT HUEVO'!$A:$D,4,0)</f>
        <v>EMPACADOS</v>
      </c>
      <c r="U250" s="4" t="str">
        <f>+VLOOKUP(TablaINV[[#This Row],[COD]],'DT HUEVO'!$A:$D,3,0)</f>
        <v>AAA</v>
      </c>
    </row>
    <row r="251" spans="1:21">
      <c r="A251" t="s">
        <v>654</v>
      </c>
      <c r="B251">
        <v>10505</v>
      </c>
      <c r="C251" t="s">
        <v>669</v>
      </c>
      <c r="D251">
        <f>+SUMIFS(inv!D:D,inv!A:A,B251,inv!T:T,A251)</f>
        <v>0</v>
      </c>
      <c r="E251">
        <f>+SUMIFS(inv!$D$1:$D$1164,inv!$A$1:$A$1164,$B251,inv!$T$1:$T$1164,$A251,inv!$U$1:$U$1164,'DIAS DE INVENTARIO TAT'!E$1)</f>
        <v>0</v>
      </c>
      <c r="F251">
        <f>+SUMIFS(inv!$D$1:$D$1164,inv!$A$1:$A$1164,$B251,inv!$T$1:$T$1164,$A251,inv!$U$1:$U$1164,'DIAS DE INVENTARIO TAT'!F$1)</f>
        <v>0</v>
      </c>
      <c r="G251">
        <f>+SUMIFS(inv!$D$1:$D$1164,inv!$A$1:$A$1164,$B251,inv!$T$1:$T$1164,$A251,inv!$U$1:$U$1164,'DIAS DE INVENTARIO TAT'!G$1)</f>
        <v>0</v>
      </c>
      <c r="H251">
        <f>+SUMIFS(inv!$D$1:$D$1164,inv!$A$1:$A$1164,$B251,inv!$T$1:$T$1164,$A251,inv!$U$1:$U$1164,'DIAS DE INVENTARIO TAT'!H$1)</f>
        <v>0</v>
      </c>
      <c r="I251">
        <f>+SUMIFS(inv!$D$1:$D$1164,inv!$A$1:$A$1164,$B251,inv!$T$1:$T$1164,$A251,inv!$U$1:$U$1164,'DIAS DE INVENTARIO TAT'!I$1)</f>
        <v>0</v>
      </c>
      <c r="J251">
        <f>+SUMIFS(inv!$D$1:$D$1164,inv!$A$1:$A$1164,$B251,inv!$T$1:$T$1164,$A251,inv!$U$1:$U$1164,'DIAS DE INVENTARIO TAT'!J$1)</f>
        <v>0</v>
      </c>
      <c r="K251">
        <f>+SUMIFS(inv!$D$1:$D$1164,inv!$A$1:$A$1164,$B251,inv!$T$1:$T$1164,$A251,inv!$U$1:$U$1164,'DIAS DE INVENTARIO TAT'!K$1)</f>
        <v>0</v>
      </c>
      <c r="L251" s="6">
        <f>+SUMIFS(VENTAS!H:H,VENTAS!B:B,B251,VENTAS!G:G,A251)</f>
        <v>0</v>
      </c>
      <c r="M251" s="4">
        <f t="shared" si="27"/>
        <v>0</v>
      </c>
      <c r="N251" s="4">
        <f t="shared" si="28"/>
        <v>0</v>
      </c>
      <c r="O251" s="4">
        <f t="shared" si="29"/>
        <v>0</v>
      </c>
      <c r="P251" s="4">
        <f t="shared" si="30"/>
        <v>0</v>
      </c>
      <c r="Q251" s="6" t="e">
        <f>+SUMIFS(#REF!,#REF!,TablaINV[[#This Row],[GRUPO]],#REF!,TablaINV[[#This Row],[COD]])</f>
        <v>#REF!</v>
      </c>
      <c r="R251" s="19">
        <f t="shared" si="31"/>
        <v>0</v>
      </c>
      <c r="S251" s="4" t="e">
        <f>+VLOOKUP(A251,inv!T:X,5,0)</f>
        <v>#N/A</v>
      </c>
      <c r="T251" s="4" t="e">
        <f>+VLOOKUP(B:B,'DT HUEVO'!$A:$D,4,0)</f>
        <v>#N/A</v>
      </c>
      <c r="U251" s="4" t="e">
        <f>+VLOOKUP(TablaINV[[#This Row],[COD]],'DT HUEVO'!$A:$D,3,0)</f>
        <v>#N/A</v>
      </c>
    </row>
    <row r="252" spans="1:21">
      <c r="A252" t="s">
        <v>654</v>
      </c>
      <c r="B252">
        <v>10569</v>
      </c>
      <c r="C252" t="s">
        <v>670</v>
      </c>
      <c r="D252">
        <f>+SUMIFS(inv!D:D,inv!A:A,B252,inv!T:T,A252)</f>
        <v>0</v>
      </c>
      <c r="E252">
        <f>+SUMIFS(inv!$D$1:$D$1164,inv!$A$1:$A$1164,$B252,inv!$T$1:$T$1164,$A252,inv!$U$1:$U$1164,'DIAS DE INVENTARIO TAT'!E$1)</f>
        <v>0</v>
      </c>
      <c r="F252">
        <f>+SUMIFS(inv!$D$1:$D$1164,inv!$A$1:$A$1164,$B252,inv!$T$1:$T$1164,$A252,inv!$U$1:$U$1164,'DIAS DE INVENTARIO TAT'!F$1)</f>
        <v>0</v>
      </c>
      <c r="G252">
        <f>+SUMIFS(inv!$D$1:$D$1164,inv!$A$1:$A$1164,$B252,inv!$T$1:$T$1164,$A252,inv!$U$1:$U$1164,'DIAS DE INVENTARIO TAT'!G$1)</f>
        <v>0</v>
      </c>
      <c r="H252">
        <f>+SUMIFS(inv!$D$1:$D$1164,inv!$A$1:$A$1164,$B252,inv!$T$1:$T$1164,$A252,inv!$U$1:$U$1164,'DIAS DE INVENTARIO TAT'!H$1)</f>
        <v>0</v>
      </c>
      <c r="I252">
        <f>+SUMIFS(inv!$D$1:$D$1164,inv!$A$1:$A$1164,$B252,inv!$T$1:$T$1164,$A252,inv!$U$1:$U$1164,'DIAS DE INVENTARIO TAT'!I$1)</f>
        <v>0</v>
      </c>
      <c r="J252">
        <f>+SUMIFS(inv!$D$1:$D$1164,inv!$A$1:$A$1164,$B252,inv!$T$1:$T$1164,$A252,inv!$U$1:$U$1164,'DIAS DE INVENTARIO TAT'!J$1)</f>
        <v>0</v>
      </c>
      <c r="K252">
        <f>+SUMIFS(inv!$D$1:$D$1164,inv!$A$1:$A$1164,$B252,inv!$T$1:$T$1164,$A252,inv!$U$1:$U$1164,'DIAS DE INVENTARIO TAT'!K$1)</f>
        <v>0</v>
      </c>
      <c r="L252" s="6">
        <f>+SUMIFS(VENTAS!H:H,VENTAS!B:B,B252,VENTAS!G:G,A252)</f>
        <v>0</v>
      </c>
      <c r="M252" s="4">
        <f t="shared" si="27"/>
        <v>0</v>
      </c>
      <c r="N252" s="4">
        <f t="shared" si="28"/>
        <v>0</v>
      </c>
      <c r="O252" s="4">
        <f t="shared" si="29"/>
        <v>0</v>
      </c>
      <c r="P252" s="4">
        <f t="shared" si="30"/>
        <v>0</v>
      </c>
      <c r="Q252" s="6" t="e">
        <f>+SUMIFS(#REF!,#REF!,TablaINV[[#This Row],[GRUPO]],#REF!,TablaINV[[#This Row],[COD]])</f>
        <v>#REF!</v>
      </c>
      <c r="R252" s="19">
        <f t="shared" si="31"/>
        <v>0</v>
      </c>
      <c r="S252" s="4" t="e">
        <f>+VLOOKUP(A252,inv!T:X,5,0)</f>
        <v>#N/A</v>
      </c>
      <c r="T252" s="4" t="e">
        <f>+VLOOKUP(B:B,'DT HUEVO'!$A:$D,4,0)</f>
        <v>#N/A</v>
      </c>
      <c r="U252" s="4" t="e">
        <f>+VLOOKUP(TablaINV[[#This Row],[COD]],'DT HUEVO'!$A:$D,3,0)</f>
        <v>#N/A</v>
      </c>
    </row>
    <row r="253" spans="1:21">
      <c r="A253" t="s">
        <v>654</v>
      </c>
      <c r="B253">
        <v>10602</v>
      </c>
      <c r="C253" t="s">
        <v>671</v>
      </c>
      <c r="D253">
        <f>+SUMIFS(inv!D:D,inv!A:A,B253,inv!T:T,A253)</f>
        <v>0</v>
      </c>
      <c r="E253">
        <f>+SUMIFS(inv!$D$1:$D$1164,inv!$A$1:$A$1164,$B253,inv!$T$1:$T$1164,$A253,inv!$U$1:$U$1164,'DIAS DE INVENTARIO TAT'!E$1)</f>
        <v>0</v>
      </c>
      <c r="F253">
        <f>+SUMIFS(inv!$D$1:$D$1164,inv!$A$1:$A$1164,$B253,inv!$T$1:$T$1164,$A253,inv!$U$1:$U$1164,'DIAS DE INVENTARIO TAT'!F$1)</f>
        <v>0</v>
      </c>
      <c r="G253">
        <f>+SUMIFS(inv!$D$1:$D$1164,inv!$A$1:$A$1164,$B253,inv!$T$1:$T$1164,$A253,inv!$U$1:$U$1164,'DIAS DE INVENTARIO TAT'!G$1)</f>
        <v>0</v>
      </c>
      <c r="H253">
        <f>+SUMIFS(inv!$D$1:$D$1164,inv!$A$1:$A$1164,$B253,inv!$T$1:$T$1164,$A253,inv!$U$1:$U$1164,'DIAS DE INVENTARIO TAT'!H$1)</f>
        <v>0</v>
      </c>
      <c r="I253">
        <f>+SUMIFS(inv!$D$1:$D$1164,inv!$A$1:$A$1164,$B253,inv!$T$1:$T$1164,$A253,inv!$U$1:$U$1164,'DIAS DE INVENTARIO TAT'!I$1)</f>
        <v>0</v>
      </c>
      <c r="J253">
        <f>+SUMIFS(inv!$D$1:$D$1164,inv!$A$1:$A$1164,$B253,inv!$T$1:$T$1164,$A253,inv!$U$1:$U$1164,'DIAS DE INVENTARIO TAT'!J$1)</f>
        <v>0</v>
      </c>
      <c r="K253">
        <f>+SUMIFS(inv!$D$1:$D$1164,inv!$A$1:$A$1164,$B253,inv!$T$1:$T$1164,$A253,inv!$U$1:$U$1164,'DIAS DE INVENTARIO TAT'!K$1)</f>
        <v>0</v>
      </c>
      <c r="L253" s="6">
        <f>+SUMIFS(VENTAS!H:H,VENTAS!B:B,B253,VENTAS!G:G,A253)</f>
        <v>0</v>
      </c>
      <c r="M253" s="4">
        <f t="shared" si="27"/>
        <v>0</v>
      </c>
      <c r="N253" s="4">
        <f t="shared" si="28"/>
        <v>0</v>
      </c>
      <c r="O253" s="4">
        <f t="shared" si="29"/>
        <v>0</v>
      </c>
      <c r="P253" s="4">
        <f t="shared" si="30"/>
        <v>0</v>
      </c>
      <c r="Q253" s="6" t="e">
        <f>+SUMIFS(#REF!,#REF!,TablaINV[[#This Row],[GRUPO]],#REF!,TablaINV[[#This Row],[COD]])</f>
        <v>#REF!</v>
      </c>
      <c r="R253" s="19">
        <f t="shared" si="31"/>
        <v>0</v>
      </c>
      <c r="S253" s="4" t="e">
        <f>+VLOOKUP(A253,inv!T:X,5,0)</f>
        <v>#N/A</v>
      </c>
      <c r="T253" s="4" t="e">
        <f>+VLOOKUP(B:B,'DT HUEVO'!$A:$D,4,0)</f>
        <v>#N/A</v>
      </c>
      <c r="U253" s="4" t="e">
        <f>+VLOOKUP(TablaINV[[#This Row],[COD]],'DT HUEVO'!$A:$D,3,0)</f>
        <v>#N/A</v>
      </c>
    </row>
    <row r="254" spans="1:21">
      <c r="A254" t="s">
        <v>654</v>
      </c>
      <c r="B254">
        <v>10517</v>
      </c>
      <c r="C254" t="s">
        <v>676</v>
      </c>
      <c r="D254">
        <f>+SUMIFS(inv!D:D,inv!A:A,B254,inv!T:T,A254)</f>
        <v>0</v>
      </c>
      <c r="E254">
        <f>+SUMIFS(inv!$D$1:$D$1164,inv!$A$1:$A$1164,$B254,inv!$T$1:$T$1164,$A254,inv!$U$1:$U$1164,'DIAS DE INVENTARIO TAT'!E$1)</f>
        <v>0</v>
      </c>
      <c r="F254">
        <f>+SUMIFS(inv!$D$1:$D$1164,inv!$A$1:$A$1164,$B254,inv!$T$1:$T$1164,$A254,inv!$U$1:$U$1164,'DIAS DE INVENTARIO TAT'!F$1)</f>
        <v>0</v>
      </c>
      <c r="G254">
        <f>+SUMIFS(inv!$D$1:$D$1164,inv!$A$1:$A$1164,$B254,inv!$T$1:$T$1164,$A254,inv!$U$1:$U$1164,'DIAS DE INVENTARIO TAT'!G$1)</f>
        <v>0</v>
      </c>
      <c r="H254">
        <f>+SUMIFS(inv!$D$1:$D$1164,inv!$A$1:$A$1164,$B254,inv!$T$1:$T$1164,$A254,inv!$U$1:$U$1164,'DIAS DE INVENTARIO TAT'!H$1)</f>
        <v>0</v>
      </c>
      <c r="I254">
        <f>+SUMIFS(inv!$D$1:$D$1164,inv!$A$1:$A$1164,$B254,inv!$T$1:$T$1164,$A254,inv!$U$1:$U$1164,'DIAS DE INVENTARIO TAT'!I$1)</f>
        <v>0</v>
      </c>
      <c r="J254">
        <f>+SUMIFS(inv!$D$1:$D$1164,inv!$A$1:$A$1164,$B254,inv!$T$1:$T$1164,$A254,inv!$U$1:$U$1164,'DIAS DE INVENTARIO TAT'!J$1)</f>
        <v>0</v>
      </c>
      <c r="K254">
        <f>+SUMIFS(inv!$D$1:$D$1164,inv!$A$1:$A$1164,$B254,inv!$T$1:$T$1164,$A254,inv!$U$1:$U$1164,'DIAS DE INVENTARIO TAT'!K$1)</f>
        <v>0</v>
      </c>
      <c r="L254" s="6">
        <f>+SUMIFS(VENTAS!H:H,VENTAS!B:B,B254,VENTAS!G:G,A254)</f>
        <v>0</v>
      </c>
      <c r="M254" s="4">
        <f t="shared" si="27"/>
        <v>0</v>
      </c>
      <c r="N254" s="4">
        <f t="shared" si="28"/>
        <v>0</v>
      </c>
      <c r="O254" s="4">
        <f t="shared" si="29"/>
        <v>0</v>
      </c>
      <c r="P254" s="4">
        <f t="shared" si="30"/>
        <v>0</v>
      </c>
      <c r="Q254" s="6" t="e">
        <f>+SUMIFS(#REF!,#REF!,TablaINV[[#This Row],[GRUPO]],#REF!,TablaINV[[#This Row],[COD]])</f>
        <v>#REF!</v>
      </c>
      <c r="R254" s="19">
        <f t="shared" si="31"/>
        <v>0</v>
      </c>
      <c r="S254" s="4" t="e">
        <f>+VLOOKUP(A254,inv!T:X,5,0)</f>
        <v>#N/A</v>
      </c>
      <c r="T254" s="4" t="str">
        <f>+VLOOKUP(B:B,'DT HUEVO'!$A:$D,4,0)</f>
        <v>GRIS SUELTO</v>
      </c>
      <c r="U254" s="4" t="str">
        <f>+VLOOKUP(TablaINV[[#This Row],[COD]],'DT HUEVO'!$A:$D,3,0)</f>
        <v>B</v>
      </c>
    </row>
    <row r="255" spans="1:21">
      <c r="A255" t="s">
        <v>455</v>
      </c>
      <c r="B255">
        <v>10402</v>
      </c>
      <c r="C255" t="s">
        <v>21</v>
      </c>
      <c r="D255">
        <f>+SUMIFS(inv!D:D,inv!A:A,B255,inv!T:T,A255)</f>
        <v>0</v>
      </c>
      <c r="E255">
        <f>+SUMIFS(inv!$D$1:$D$1164,inv!$A$1:$A$1164,$B255,inv!$T$1:$T$1164,$A255,inv!$U$1:$U$1164,'DIAS DE INVENTARIO TAT'!E$1)</f>
        <v>0</v>
      </c>
      <c r="F255">
        <f>+SUMIFS(inv!$D$1:$D$1164,inv!$A$1:$A$1164,$B255,inv!$T$1:$T$1164,$A255,inv!$U$1:$U$1164,'DIAS DE INVENTARIO TAT'!F$1)</f>
        <v>0</v>
      </c>
      <c r="G255">
        <f>+SUMIFS(inv!$D$1:$D$1164,inv!$A$1:$A$1164,$B255,inv!$T$1:$T$1164,$A255,inv!$U$1:$U$1164,'DIAS DE INVENTARIO TAT'!G$1)</f>
        <v>0</v>
      </c>
      <c r="H255">
        <f>+SUMIFS(inv!$D$1:$D$1164,inv!$A$1:$A$1164,$B255,inv!$T$1:$T$1164,$A255,inv!$U$1:$U$1164,'DIAS DE INVENTARIO TAT'!H$1)</f>
        <v>0</v>
      </c>
      <c r="I255">
        <f>+SUMIFS(inv!$D$1:$D$1164,inv!$A$1:$A$1164,$B255,inv!$T$1:$T$1164,$A255,inv!$U$1:$U$1164,'DIAS DE INVENTARIO TAT'!I$1)</f>
        <v>0</v>
      </c>
      <c r="J255">
        <f>+SUMIFS(inv!$D$1:$D$1164,inv!$A$1:$A$1164,$B255,inv!$T$1:$T$1164,$A255,inv!$U$1:$U$1164,'DIAS DE INVENTARIO TAT'!J$1)</f>
        <v>0</v>
      </c>
      <c r="K255">
        <f>+SUMIFS(inv!$D$1:$D$1164,inv!$A$1:$A$1164,$B255,inv!$T$1:$T$1164,$A255,inv!$U$1:$U$1164,'DIAS DE INVENTARIO TAT'!K$1)</f>
        <v>0</v>
      </c>
      <c r="L255" s="6">
        <f>+SUMIFS(VENTAS!H:H,VENTAS!B:B,B255,VENTAS!G:G,A255)</f>
        <v>0</v>
      </c>
      <c r="M255" s="4">
        <f t="shared" si="27"/>
        <v>0</v>
      </c>
      <c r="N255" s="4">
        <f t="shared" si="28"/>
        <v>0</v>
      </c>
      <c r="O255" s="4">
        <f t="shared" si="29"/>
        <v>0</v>
      </c>
      <c r="P255" s="4">
        <f t="shared" si="30"/>
        <v>0</v>
      </c>
      <c r="Q255" s="6" t="e">
        <f>+SUMIFS(#REF!,#REF!,TablaINV[[#This Row],[GRUPO]],#REF!,TablaINV[[#This Row],[COD]])</f>
        <v>#REF!</v>
      </c>
      <c r="R255" s="19">
        <f t="shared" si="31"/>
        <v>0</v>
      </c>
      <c r="S255" s="4" t="str">
        <f>+VLOOKUP(A255,inv!T:X,5,0)</f>
        <v>COSTA</v>
      </c>
      <c r="T255" s="4" t="str">
        <f>+VLOOKUP(B:B,'DT HUEVO'!$A:$D,4,0)</f>
        <v>VERDE</v>
      </c>
      <c r="U255" s="4" t="str">
        <f>+VLOOKUP(TablaINV[[#This Row],[COD]],'DT HUEVO'!$A:$D,3,0)</f>
        <v>A</v>
      </c>
    </row>
    <row r="256" spans="1:21">
      <c r="A256" t="s">
        <v>455</v>
      </c>
      <c r="B256">
        <v>72001</v>
      </c>
      <c r="C256" t="s">
        <v>23</v>
      </c>
      <c r="D256">
        <f>+SUMIFS(inv!D:D,inv!A:A,B256,inv!T:T,A256)</f>
        <v>540</v>
      </c>
      <c r="E256">
        <f>+SUMIFS(inv!$D$1:$D$1164,inv!$A$1:$A$1164,$B256,inv!$T$1:$T$1164,$A256,inv!$U$1:$U$1164,'DIAS DE INVENTARIO TAT'!E$1)</f>
        <v>0</v>
      </c>
      <c r="F256">
        <f>+SUMIFS(inv!$D$1:$D$1164,inv!$A$1:$A$1164,$B256,inv!$T$1:$T$1164,$A256,inv!$U$1:$U$1164,'DIAS DE INVENTARIO TAT'!F$1)</f>
        <v>0</v>
      </c>
      <c r="G256">
        <f>+SUMIFS(inv!$D$1:$D$1164,inv!$A$1:$A$1164,$B256,inv!$T$1:$T$1164,$A256,inv!$U$1:$U$1164,'DIAS DE INVENTARIO TAT'!G$1)</f>
        <v>540</v>
      </c>
      <c r="H256">
        <f>+SUMIFS(inv!$D$1:$D$1164,inv!$A$1:$A$1164,$B256,inv!$T$1:$T$1164,$A256,inv!$U$1:$U$1164,'DIAS DE INVENTARIO TAT'!H$1)</f>
        <v>0</v>
      </c>
      <c r="I256">
        <f>+SUMIFS(inv!$D$1:$D$1164,inv!$A$1:$A$1164,$B256,inv!$T$1:$T$1164,$A256,inv!$U$1:$U$1164,'DIAS DE INVENTARIO TAT'!I$1)</f>
        <v>0</v>
      </c>
      <c r="J256">
        <f>+SUMIFS(inv!$D$1:$D$1164,inv!$A$1:$A$1164,$B256,inv!$T$1:$T$1164,$A256,inv!$U$1:$U$1164,'DIAS DE INVENTARIO TAT'!J$1)</f>
        <v>0</v>
      </c>
      <c r="K256">
        <f>+SUMIFS(inv!$D$1:$D$1164,inv!$A$1:$A$1164,$B256,inv!$T$1:$T$1164,$A256,inv!$U$1:$U$1164,'DIAS DE INVENTARIO TAT'!K$1)</f>
        <v>0</v>
      </c>
      <c r="L256" s="6">
        <f>+SUMIFS(VENTAS!H:H,VENTAS!B:B,B256,VENTAS!G:G,A256)</f>
        <v>0</v>
      </c>
      <c r="M256" s="4">
        <f t="shared" si="27"/>
        <v>0</v>
      </c>
      <c r="N256" s="4">
        <f t="shared" si="28"/>
        <v>0</v>
      </c>
      <c r="O256" s="4">
        <f t="shared" si="29"/>
        <v>0</v>
      </c>
      <c r="P256" s="4">
        <f t="shared" si="30"/>
        <v>0</v>
      </c>
      <c r="Q256" s="6" t="e">
        <f>+SUMIFS(#REF!,#REF!,TablaINV[[#This Row],[GRUPO]],#REF!,TablaINV[[#This Row],[COD]])</f>
        <v>#REF!</v>
      </c>
      <c r="R256" s="19">
        <f t="shared" si="31"/>
        <v>0</v>
      </c>
      <c r="S256" s="4" t="str">
        <f>+VLOOKUP(A256,inv!T:X,5,0)</f>
        <v>COSTA</v>
      </c>
      <c r="T256" s="4" t="str">
        <f>+VLOOKUP(B:B,'DT HUEVO'!$A:$D,4,0)</f>
        <v>SEGUNDA</v>
      </c>
      <c r="U256" s="4" t="str">
        <f>+VLOOKUP(TablaINV[[#This Row],[COD]],'DT HUEVO'!$A:$D,3,0)</f>
        <v>SEGUNDA</v>
      </c>
    </row>
    <row r="257" spans="1:21">
      <c r="A257" t="s">
        <v>455</v>
      </c>
      <c r="B257">
        <v>10102</v>
      </c>
      <c r="C257" t="s">
        <v>24</v>
      </c>
      <c r="D257">
        <f>+SUMIFS(inv!D:D,inv!A:A,B257,inv!T:T,A257)</f>
        <v>0</v>
      </c>
      <c r="E257">
        <f>+SUMIFS(inv!$D$1:$D$1164,inv!$A$1:$A$1164,$B257,inv!$T$1:$T$1164,$A257,inv!$U$1:$U$1164,'DIAS DE INVENTARIO TAT'!E$1)</f>
        <v>0</v>
      </c>
      <c r="F257">
        <f>+SUMIFS(inv!$D$1:$D$1164,inv!$A$1:$A$1164,$B257,inv!$T$1:$T$1164,$A257,inv!$U$1:$U$1164,'DIAS DE INVENTARIO TAT'!F$1)</f>
        <v>0</v>
      </c>
      <c r="G257">
        <f>+SUMIFS(inv!$D$1:$D$1164,inv!$A$1:$A$1164,$B257,inv!$T$1:$T$1164,$A257,inv!$U$1:$U$1164,'DIAS DE INVENTARIO TAT'!G$1)</f>
        <v>0</v>
      </c>
      <c r="H257">
        <f>+SUMIFS(inv!$D$1:$D$1164,inv!$A$1:$A$1164,$B257,inv!$T$1:$T$1164,$A257,inv!$U$1:$U$1164,'DIAS DE INVENTARIO TAT'!H$1)</f>
        <v>0</v>
      </c>
      <c r="I257">
        <f>+SUMIFS(inv!$D$1:$D$1164,inv!$A$1:$A$1164,$B257,inv!$T$1:$T$1164,$A257,inv!$U$1:$U$1164,'DIAS DE INVENTARIO TAT'!I$1)</f>
        <v>0</v>
      </c>
      <c r="J257">
        <f>+SUMIFS(inv!$D$1:$D$1164,inv!$A$1:$A$1164,$B257,inv!$T$1:$T$1164,$A257,inv!$U$1:$U$1164,'DIAS DE INVENTARIO TAT'!J$1)</f>
        <v>0</v>
      </c>
      <c r="K257">
        <f>+SUMIFS(inv!$D$1:$D$1164,inv!$A$1:$A$1164,$B257,inv!$T$1:$T$1164,$A257,inv!$U$1:$U$1164,'DIAS DE INVENTARIO TAT'!K$1)</f>
        <v>0</v>
      </c>
      <c r="L257" s="6">
        <f>+SUMIFS(VENTAS!H:H,VENTAS!B:B,B257,VENTAS!G:G,A257)</f>
        <v>0</v>
      </c>
      <c r="M257" s="4">
        <f t="shared" si="27"/>
        <v>0</v>
      </c>
      <c r="N257" s="4">
        <f t="shared" si="28"/>
        <v>0</v>
      </c>
      <c r="O257" s="4">
        <f t="shared" si="29"/>
        <v>0</v>
      </c>
      <c r="P257" s="4">
        <f t="shared" si="30"/>
        <v>0</v>
      </c>
      <c r="Q257" s="6" t="e">
        <f>+SUMIFS(#REF!,#REF!,TablaINV[[#This Row],[GRUPO]],#REF!,TablaINV[[#This Row],[COD]])</f>
        <v>#REF!</v>
      </c>
      <c r="R257" s="19">
        <f t="shared" si="31"/>
        <v>0</v>
      </c>
      <c r="S257" s="4" t="str">
        <f>+VLOOKUP(A257,inv!T:X,5,0)</f>
        <v>COSTA</v>
      </c>
      <c r="T257" s="4" t="str">
        <f>+VLOOKUP(B:B,'DT HUEVO'!$A:$D,4,0)</f>
        <v>VERDE</v>
      </c>
      <c r="U257" s="4" t="str">
        <f>+VLOOKUP(TablaINV[[#This Row],[COD]],'DT HUEVO'!$A:$D,3,0)</f>
        <v>YUMBO</v>
      </c>
    </row>
    <row r="258" spans="1:21">
      <c r="A258" t="s">
        <v>455</v>
      </c>
      <c r="B258">
        <v>10202</v>
      </c>
      <c r="C258" t="s">
        <v>28</v>
      </c>
      <c r="D258">
        <f>+SUMIFS(inv!D:D,inv!A:A,B258,inv!T:T,A258)</f>
        <v>0</v>
      </c>
      <c r="E258">
        <f>+SUMIFS(inv!$D$1:$D$1164,inv!$A$1:$A$1164,$B258,inv!$T$1:$T$1164,$A258,inv!$U$1:$U$1164,'DIAS DE INVENTARIO TAT'!E$1)</f>
        <v>0</v>
      </c>
      <c r="F258">
        <f>+SUMIFS(inv!$D$1:$D$1164,inv!$A$1:$A$1164,$B258,inv!$T$1:$T$1164,$A258,inv!$U$1:$U$1164,'DIAS DE INVENTARIO TAT'!F$1)</f>
        <v>0</v>
      </c>
      <c r="G258">
        <f>+SUMIFS(inv!$D$1:$D$1164,inv!$A$1:$A$1164,$B258,inv!$T$1:$T$1164,$A258,inv!$U$1:$U$1164,'DIAS DE INVENTARIO TAT'!G$1)</f>
        <v>0</v>
      </c>
      <c r="H258">
        <f>+SUMIFS(inv!$D$1:$D$1164,inv!$A$1:$A$1164,$B258,inv!$T$1:$T$1164,$A258,inv!$U$1:$U$1164,'DIAS DE INVENTARIO TAT'!H$1)</f>
        <v>0</v>
      </c>
      <c r="I258">
        <f>+SUMIFS(inv!$D$1:$D$1164,inv!$A$1:$A$1164,$B258,inv!$T$1:$T$1164,$A258,inv!$U$1:$U$1164,'DIAS DE INVENTARIO TAT'!I$1)</f>
        <v>0</v>
      </c>
      <c r="J258">
        <f>+SUMIFS(inv!$D$1:$D$1164,inv!$A$1:$A$1164,$B258,inv!$T$1:$T$1164,$A258,inv!$U$1:$U$1164,'DIAS DE INVENTARIO TAT'!J$1)</f>
        <v>0</v>
      </c>
      <c r="K258">
        <f>+SUMIFS(inv!$D$1:$D$1164,inv!$A$1:$A$1164,$B258,inv!$T$1:$T$1164,$A258,inv!$U$1:$U$1164,'DIAS DE INVENTARIO TAT'!K$1)</f>
        <v>0</v>
      </c>
      <c r="L258" s="6">
        <f>+SUMIFS(VENTAS!H:H,VENTAS!B:B,B258,VENTAS!G:G,A258)</f>
        <v>0</v>
      </c>
      <c r="M258" s="4">
        <f t="shared" si="27"/>
        <v>0</v>
      </c>
      <c r="N258" s="4">
        <f t="shared" si="28"/>
        <v>0</v>
      </c>
      <c r="O258" s="4">
        <f t="shared" si="29"/>
        <v>0</v>
      </c>
      <c r="P258" s="4">
        <f t="shared" si="30"/>
        <v>0</v>
      </c>
      <c r="Q258" s="6" t="e">
        <f>+SUMIFS(#REF!,#REF!,TablaINV[[#This Row],[GRUPO]],#REF!,TablaINV[[#This Row],[COD]])</f>
        <v>#REF!</v>
      </c>
      <c r="R258" s="19">
        <f t="shared" si="31"/>
        <v>0</v>
      </c>
      <c r="S258" s="4" t="str">
        <f>+VLOOKUP(A258,inv!T:X,5,0)</f>
        <v>COSTA</v>
      </c>
      <c r="T258" s="4" t="str">
        <f>+VLOOKUP(B:B,'DT HUEVO'!$A:$D,4,0)</f>
        <v>VERDE</v>
      </c>
      <c r="U258" s="4" t="str">
        <f>+VLOOKUP(TablaINV[[#This Row],[COD]],'DT HUEVO'!$A:$D,3,0)</f>
        <v>AAA</v>
      </c>
    </row>
    <row r="259" spans="1:21">
      <c r="A259" t="s">
        <v>455</v>
      </c>
      <c r="B259">
        <v>10301</v>
      </c>
      <c r="C259" t="s">
        <v>30</v>
      </c>
      <c r="D259">
        <f>+SUMIFS(inv!D:D,inv!A:A,B259,inv!T:T,A259)</f>
        <v>0</v>
      </c>
      <c r="E259">
        <f>+SUMIFS(inv!$D$1:$D$1164,inv!$A$1:$A$1164,$B259,inv!$T$1:$T$1164,$A259,inv!$U$1:$U$1164,'DIAS DE INVENTARIO TAT'!E$1)</f>
        <v>0</v>
      </c>
      <c r="F259">
        <f>+SUMIFS(inv!$D$1:$D$1164,inv!$A$1:$A$1164,$B259,inv!$T$1:$T$1164,$A259,inv!$U$1:$U$1164,'DIAS DE INVENTARIO TAT'!F$1)</f>
        <v>0</v>
      </c>
      <c r="G259">
        <f>+SUMIFS(inv!$D$1:$D$1164,inv!$A$1:$A$1164,$B259,inv!$T$1:$T$1164,$A259,inv!$U$1:$U$1164,'DIAS DE INVENTARIO TAT'!G$1)</f>
        <v>0</v>
      </c>
      <c r="H259">
        <f>+SUMIFS(inv!$D$1:$D$1164,inv!$A$1:$A$1164,$B259,inv!$T$1:$T$1164,$A259,inv!$U$1:$U$1164,'DIAS DE INVENTARIO TAT'!H$1)</f>
        <v>0</v>
      </c>
      <c r="I259">
        <f>+SUMIFS(inv!$D$1:$D$1164,inv!$A$1:$A$1164,$B259,inv!$T$1:$T$1164,$A259,inv!$U$1:$U$1164,'DIAS DE INVENTARIO TAT'!I$1)</f>
        <v>0</v>
      </c>
      <c r="J259">
        <f>+SUMIFS(inv!$D$1:$D$1164,inv!$A$1:$A$1164,$B259,inv!$T$1:$T$1164,$A259,inv!$U$1:$U$1164,'DIAS DE INVENTARIO TAT'!J$1)</f>
        <v>0</v>
      </c>
      <c r="K259">
        <f>+SUMIFS(inv!$D$1:$D$1164,inv!$A$1:$A$1164,$B259,inv!$T$1:$T$1164,$A259,inv!$U$1:$U$1164,'DIAS DE INVENTARIO TAT'!K$1)</f>
        <v>0</v>
      </c>
      <c r="L259" s="6">
        <f>+SUMIFS(VENTAS!H:H,VENTAS!B:B,B259,VENTAS!G:G,A259)</f>
        <v>0</v>
      </c>
      <c r="M259" s="4">
        <f t="shared" si="27"/>
        <v>0</v>
      </c>
      <c r="N259" s="4">
        <f t="shared" si="28"/>
        <v>0</v>
      </c>
      <c r="O259" s="4">
        <f t="shared" si="29"/>
        <v>0</v>
      </c>
      <c r="P259" s="4">
        <f t="shared" si="30"/>
        <v>0</v>
      </c>
      <c r="Q259" s="6" t="e">
        <f>+SUMIFS(#REF!,#REF!,TablaINV[[#This Row],[GRUPO]],#REF!,TablaINV[[#This Row],[COD]])</f>
        <v>#REF!</v>
      </c>
      <c r="R259" s="19">
        <f t="shared" si="31"/>
        <v>0</v>
      </c>
      <c r="S259" s="4" t="str">
        <f>+VLOOKUP(A259,inv!T:X,5,0)</f>
        <v>COSTA</v>
      </c>
      <c r="T259" s="4" t="str">
        <f>+VLOOKUP(B:B,'DT HUEVO'!$A:$D,4,0)</f>
        <v>GRIS SUELTO</v>
      </c>
      <c r="U259" s="4" t="str">
        <f>+VLOOKUP(TablaINV[[#This Row],[COD]],'DT HUEVO'!$A:$D,3,0)</f>
        <v>AA</v>
      </c>
    </row>
    <row r="260" spans="1:21">
      <c r="A260" t="s">
        <v>455</v>
      </c>
      <c r="B260">
        <v>10302</v>
      </c>
      <c r="C260" t="s">
        <v>31</v>
      </c>
      <c r="D260">
        <f>+SUMIFS(inv!D:D,inv!A:A,B260,inv!T:T,A260)</f>
        <v>0</v>
      </c>
      <c r="E260">
        <f>+SUMIFS(inv!$D$1:$D$1164,inv!$A$1:$A$1164,$B260,inv!$T$1:$T$1164,$A260,inv!$U$1:$U$1164,'DIAS DE INVENTARIO TAT'!E$1)</f>
        <v>0</v>
      </c>
      <c r="F260">
        <f>+SUMIFS(inv!$D$1:$D$1164,inv!$A$1:$A$1164,$B260,inv!$T$1:$T$1164,$A260,inv!$U$1:$U$1164,'DIAS DE INVENTARIO TAT'!F$1)</f>
        <v>0</v>
      </c>
      <c r="G260">
        <f>+SUMIFS(inv!$D$1:$D$1164,inv!$A$1:$A$1164,$B260,inv!$T$1:$T$1164,$A260,inv!$U$1:$U$1164,'DIAS DE INVENTARIO TAT'!G$1)</f>
        <v>0</v>
      </c>
      <c r="H260">
        <f>+SUMIFS(inv!$D$1:$D$1164,inv!$A$1:$A$1164,$B260,inv!$T$1:$T$1164,$A260,inv!$U$1:$U$1164,'DIAS DE INVENTARIO TAT'!H$1)</f>
        <v>0</v>
      </c>
      <c r="I260">
        <f>+SUMIFS(inv!$D$1:$D$1164,inv!$A$1:$A$1164,$B260,inv!$T$1:$T$1164,$A260,inv!$U$1:$U$1164,'DIAS DE INVENTARIO TAT'!I$1)</f>
        <v>0</v>
      </c>
      <c r="J260">
        <f>+SUMIFS(inv!$D$1:$D$1164,inv!$A$1:$A$1164,$B260,inv!$T$1:$T$1164,$A260,inv!$U$1:$U$1164,'DIAS DE INVENTARIO TAT'!J$1)</f>
        <v>0</v>
      </c>
      <c r="K260">
        <f>+SUMIFS(inv!$D$1:$D$1164,inv!$A$1:$A$1164,$B260,inv!$T$1:$T$1164,$A260,inv!$U$1:$U$1164,'DIAS DE INVENTARIO TAT'!K$1)</f>
        <v>0</v>
      </c>
      <c r="L260" s="6">
        <f>+SUMIFS(VENTAS!H:H,VENTAS!B:B,B260,VENTAS!G:G,A260)</f>
        <v>0</v>
      </c>
      <c r="M260" s="4">
        <f t="shared" ref="M260:M323" si="32">+IFERROR(D260/$L260,0)</f>
        <v>0</v>
      </c>
      <c r="N260" s="4">
        <f t="shared" si="28"/>
        <v>0</v>
      </c>
      <c r="O260" s="4">
        <f t="shared" si="29"/>
        <v>0</v>
      </c>
      <c r="P260" s="4">
        <f t="shared" si="30"/>
        <v>0</v>
      </c>
      <c r="Q260" s="6" t="e">
        <f>+SUMIFS(#REF!,#REF!,TablaINV[[#This Row],[GRUPO]],#REF!,TablaINV[[#This Row],[COD]])</f>
        <v>#REF!</v>
      </c>
      <c r="R260" s="19">
        <f t="shared" si="31"/>
        <v>0</v>
      </c>
      <c r="S260" s="4" t="str">
        <f>+VLOOKUP(A260,inv!T:X,5,0)</f>
        <v>COSTA</v>
      </c>
      <c r="T260" s="4" t="str">
        <f>+VLOOKUP(B:B,'DT HUEVO'!$A:$D,4,0)</f>
        <v>VERDE</v>
      </c>
      <c r="U260" s="4" t="str">
        <f>+VLOOKUP(TablaINV[[#This Row],[COD]],'DT HUEVO'!$A:$D,3,0)</f>
        <v>AA</v>
      </c>
    </row>
    <row r="261" spans="1:21">
      <c r="A261" t="s">
        <v>455</v>
      </c>
      <c r="B261">
        <v>10304</v>
      </c>
      <c r="C261" t="s">
        <v>54</v>
      </c>
      <c r="D261">
        <f>+SUMIFS(inv!D:D,inv!A:A,B261,inv!T:T,A261)</f>
        <v>0</v>
      </c>
      <c r="E261">
        <f>+SUMIFS(inv!$D$1:$D$1164,inv!$A$1:$A$1164,$B261,inv!$T$1:$T$1164,$A261,inv!$U$1:$U$1164,'DIAS DE INVENTARIO TAT'!E$1)</f>
        <v>0</v>
      </c>
      <c r="F261">
        <f>+SUMIFS(inv!$D$1:$D$1164,inv!$A$1:$A$1164,$B261,inv!$T$1:$T$1164,$A261,inv!$U$1:$U$1164,'DIAS DE INVENTARIO TAT'!F$1)</f>
        <v>0</v>
      </c>
      <c r="G261">
        <f>+SUMIFS(inv!$D$1:$D$1164,inv!$A$1:$A$1164,$B261,inv!$T$1:$T$1164,$A261,inv!$U$1:$U$1164,'DIAS DE INVENTARIO TAT'!G$1)</f>
        <v>0</v>
      </c>
      <c r="H261">
        <f>+SUMIFS(inv!$D$1:$D$1164,inv!$A$1:$A$1164,$B261,inv!$T$1:$T$1164,$A261,inv!$U$1:$U$1164,'DIAS DE INVENTARIO TAT'!H$1)</f>
        <v>0</v>
      </c>
      <c r="I261">
        <f>+SUMIFS(inv!$D$1:$D$1164,inv!$A$1:$A$1164,$B261,inv!$T$1:$T$1164,$A261,inv!$U$1:$U$1164,'DIAS DE INVENTARIO TAT'!I$1)</f>
        <v>0</v>
      </c>
      <c r="J261">
        <f>+SUMIFS(inv!$D$1:$D$1164,inv!$A$1:$A$1164,$B261,inv!$T$1:$T$1164,$A261,inv!$U$1:$U$1164,'DIAS DE INVENTARIO TAT'!J$1)</f>
        <v>0</v>
      </c>
      <c r="K261">
        <f>+SUMIFS(inv!$D$1:$D$1164,inv!$A$1:$A$1164,$B261,inv!$T$1:$T$1164,$A261,inv!$U$1:$U$1164,'DIAS DE INVENTARIO TAT'!K$1)</f>
        <v>0</v>
      </c>
      <c r="L261" s="6">
        <f>+SUMIFS(VENTAS!H:H,VENTAS!B:B,B261,VENTAS!G:G,A261)</f>
        <v>0</v>
      </c>
      <c r="M261" s="4">
        <f t="shared" si="32"/>
        <v>0</v>
      </c>
      <c r="N261" s="4">
        <f t="shared" si="28"/>
        <v>0</v>
      </c>
      <c r="O261" s="4">
        <f t="shared" si="29"/>
        <v>0</v>
      </c>
      <c r="P261" s="4">
        <f t="shared" si="30"/>
        <v>0</v>
      </c>
      <c r="Q261" s="6" t="e">
        <f>+SUMIFS(#REF!,#REF!,TablaINV[[#This Row],[GRUPO]],#REF!,TablaINV[[#This Row],[COD]])</f>
        <v>#REF!</v>
      </c>
      <c r="R261" s="19">
        <f t="shared" si="31"/>
        <v>0</v>
      </c>
      <c r="S261" s="4" t="str">
        <f>+VLOOKUP(A261,inv!T:X,5,0)</f>
        <v>COSTA</v>
      </c>
      <c r="T261" s="4" t="str">
        <f>+VLOOKUP(B:B,'DT HUEVO'!$A:$D,4,0)</f>
        <v>FS</v>
      </c>
      <c r="U261" s="4" t="str">
        <f>+VLOOKUP(TablaINV[[#This Row],[COD]],'DT HUEVO'!$A:$D,3,0)</f>
        <v>AA</v>
      </c>
    </row>
    <row r="262" spans="1:21">
      <c r="A262" t="s">
        <v>455</v>
      </c>
      <c r="B262">
        <v>10358</v>
      </c>
      <c r="C262" t="s">
        <v>33</v>
      </c>
      <c r="D262">
        <f>+SUMIFS(inv!D:D,inv!A:A,B262,inv!T:T,A262)</f>
        <v>0</v>
      </c>
      <c r="E262">
        <f>+SUMIFS(inv!$D$1:$D$1164,inv!$A$1:$A$1164,$B262,inv!$T$1:$T$1164,$A262,inv!$U$1:$U$1164,'DIAS DE INVENTARIO TAT'!E$1)</f>
        <v>0</v>
      </c>
      <c r="F262">
        <f>+SUMIFS(inv!$D$1:$D$1164,inv!$A$1:$A$1164,$B262,inv!$T$1:$T$1164,$A262,inv!$U$1:$U$1164,'DIAS DE INVENTARIO TAT'!F$1)</f>
        <v>0</v>
      </c>
      <c r="G262">
        <f>+SUMIFS(inv!$D$1:$D$1164,inv!$A$1:$A$1164,$B262,inv!$T$1:$T$1164,$A262,inv!$U$1:$U$1164,'DIAS DE INVENTARIO TAT'!G$1)</f>
        <v>0</v>
      </c>
      <c r="H262">
        <f>+SUMIFS(inv!$D$1:$D$1164,inv!$A$1:$A$1164,$B262,inv!$T$1:$T$1164,$A262,inv!$U$1:$U$1164,'DIAS DE INVENTARIO TAT'!H$1)</f>
        <v>0</v>
      </c>
      <c r="I262">
        <f>+SUMIFS(inv!$D$1:$D$1164,inv!$A$1:$A$1164,$B262,inv!$T$1:$T$1164,$A262,inv!$U$1:$U$1164,'DIAS DE INVENTARIO TAT'!I$1)</f>
        <v>0</v>
      </c>
      <c r="J262">
        <f>+SUMIFS(inv!$D$1:$D$1164,inv!$A$1:$A$1164,$B262,inv!$T$1:$T$1164,$A262,inv!$U$1:$U$1164,'DIAS DE INVENTARIO TAT'!J$1)</f>
        <v>0</v>
      </c>
      <c r="K262">
        <f>+SUMIFS(inv!$D$1:$D$1164,inv!$A$1:$A$1164,$B262,inv!$T$1:$T$1164,$A262,inv!$U$1:$U$1164,'DIAS DE INVENTARIO TAT'!K$1)</f>
        <v>0</v>
      </c>
      <c r="L262" s="6">
        <f>+SUMIFS(VENTAS!H:H,VENTAS!B:B,B262,VENTAS!G:G,A262)</f>
        <v>0</v>
      </c>
      <c r="M262" s="4">
        <f t="shared" si="32"/>
        <v>0</v>
      </c>
      <c r="N262" s="4">
        <f t="shared" si="28"/>
        <v>0</v>
      </c>
      <c r="O262" s="4">
        <f t="shared" si="29"/>
        <v>0</v>
      </c>
      <c r="P262" s="4">
        <f t="shared" si="30"/>
        <v>0</v>
      </c>
      <c r="Q262" s="6" t="e">
        <f>+SUMIFS(#REF!,#REF!,TablaINV[[#This Row],[GRUPO]],#REF!,TablaINV[[#This Row],[COD]])</f>
        <v>#REF!</v>
      </c>
      <c r="R262" s="19">
        <f t="shared" si="31"/>
        <v>0</v>
      </c>
      <c r="S262" s="4" t="str">
        <f>+VLOOKUP(A262,inv!T:X,5,0)</f>
        <v>COSTA</v>
      </c>
      <c r="T262" s="4" t="str">
        <f>+VLOOKUP(B:B,'DT HUEVO'!$A:$D,4,0)</f>
        <v>EMPACADOS</v>
      </c>
      <c r="U262" s="4" t="str">
        <f>+VLOOKUP(TablaINV[[#This Row],[COD]],'DT HUEVO'!$A:$D,3,0)</f>
        <v>AA</v>
      </c>
    </row>
    <row r="263" spans="1:21">
      <c r="A263" t="s">
        <v>455</v>
      </c>
      <c r="B263">
        <v>10401</v>
      </c>
      <c r="C263" t="s">
        <v>34</v>
      </c>
      <c r="D263">
        <f>+SUMIFS(inv!D:D,inv!A:A,B263,inv!T:T,A263)</f>
        <v>0</v>
      </c>
      <c r="E263">
        <f>+SUMIFS(inv!$D$1:$D$1164,inv!$A$1:$A$1164,$B263,inv!$T$1:$T$1164,$A263,inv!$U$1:$U$1164,'DIAS DE INVENTARIO TAT'!E$1)</f>
        <v>0</v>
      </c>
      <c r="F263">
        <f>+SUMIFS(inv!$D$1:$D$1164,inv!$A$1:$A$1164,$B263,inv!$T$1:$T$1164,$A263,inv!$U$1:$U$1164,'DIAS DE INVENTARIO TAT'!F$1)</f>
        <v>0</v>
      </c>
      <c r="G263">
        <f>+SUMIFS(inv!$D$1:$D$1164,inv!$A$1:$A$1164,$B263,inv!$T$1:$T$1164,$A263,inv!$U$1:$U$1164,'DIAS DE INVENTARIO TAT'!G$1)</f>
        <v>0</v>
      </c>
      <c r="H263">
        <f>+SUMIFS(inv!$D$1:$D$1164,inv!$A$1:$A$1164,$B263,inv!$T$1:$T$1164,$A263,inv!$U$1:$U$1164,'DIAS DE INVENTARIO TAT'!H$1)</f>
        <v>0</v>
      </c>
      <c r="I263">
        <f>+SUMIFS(inv!$D$1:$D$1164,inv!$A$1:$A$1164,$B263,inv!$T$1:$T$1164,$A263,inv!$U$1:$U$1164,'DIAS DE INVENTARIO TAT'!I$1)</f>
        <v>0</v>
      </c>
      <c r="J263">
        <f>+SUMIFS(inv!$D$1:$D$1164,inv!$A$1:$A$1164,$B263,inv!$T$1:$T$1164,$A263,inv!$U$1:$U$1164,'DIAS DE INVENTARIO TAT'!J$1)</f>
        <v>0</v>
      </c>
      <c r="K263">
        <f>+SUMIFS(inv!$D$1:$D$1164,inv!$A$1:$A$1164,$B263,inv!$T$1:$T$1164,$A263,inv!$U$1:$U$1164,'DIAS DE INVENTARIO TAT'!K$1)</f>
        <v>0</v>
      </c>
      <c r="L263" s="6">
        <f>+SUMIFS(VENTAS!H:H,VENTAS!B:B,B263,VENTAS!G:G,A263)</f>
        <v>0</v>
      </c>
      <c r="M263" s="4">
        <f t="shared" si="32"/>
        <v>0</v>
      </c>
      <c r="N263" s="4">
        <f t="shared" si="28"/>
        <v>0</v>
      </c>
      <c r="O263" s="4">
        <f t="shared" si="29"/>
        <v>0</v>
      </c>
      <c r="P263" s="4">
        <f t="shared" si="30"/>
        <v>0</v>
      </c>
      <c r="Q263" s="6" t="e">
        <f>+SUMIFS(#REF!,#REF!,TablaINV[[#This Row],[GRUPO]],#REF!,TablaINV[[#This Row],[COD]])</f>
        <v>#REF!</v>
      </c>
      <c r="R263" s="19">
        <f t="shared" si="31"/>
        <v>0</v>
      </c>
      <c r="S263" s="4" t="str">
        <f>+VLOOKUP(A263,inv!T:X,5,0)</f>
        <v>COSTA</v>
      </c>
      <c r="T263" s="4" t="str">
        <f>+VLOOKUP(B:B,'DT HUEVO'!$A:$D,4,0)</f>
        <v>GRIS SUELTO</v>
      </c>
      <c r="U263" s="4" t="str">
        <f>+VLOOKUP(TablaINV[[#This Row],[COD]],'DT HUEVO'!$A:$D,3,0)</f>
        <v>A</v>
      </c>
    </row>
    <row r="264" spans="1:21">
      <c r="A264" t="s">
        <v>455</v>
      </c>
      <c r="B264">
        <v>10404</v>
      </c>
      <c r="C264" t="s">
        <v>36</v>
      </c>
      <c r="D264">
        <f>+SUMIFS(inv!D:D,inv!A:A,B264,inv!T:T,A264)</f>
        <v>0</v>
      </c>
      <c r="E264">
        <f>+SUMIFS(inv!$D$1:$D$1164,inv!$A$1:$A$1164,$B264,inv!$T$1:$T$1164,$A264,inv!$U$1:$U$1164,'DIAS DE INVENTARIO TAT'!E$1)</f>
        <v>0</v>
      </c>
      <c r="F264">
        <f>+SUMIFS(inv!$D$1:$D$1164,inv!$A$1:$A$1164,$B264,inv!$T$1:$T$1164,$A264,inv!$U$1:$U$1164,'DIAS DE INVENTARIO TAT'!F$1)</f>
        <v>0</v>
      </c>
      <c r="G264">
        <f>+SUMIFS(inv!$D$1:$D$1164,inv!$A$1:$A$1164,$B264,inv!$T$1:$T$1164,$A264,inv!$U$1:$U$1164,'DIAS DE INVENTARIO TAT'!G$1)</f>
        <v>0</v>
      </c>
      <c r="H264">
        <f>+SUMIFS(inv!$D$1:$D$1164,inv!$A$1:$A$1164,$B264,inv!$T$1:$T$1164,$A264,inv!$U$1:$U$1164,'DIAS DE INVENTARIO TAT'!H$1)</f>
        <v>0</v>
      </c>
      <c r="I264">
        <f>+SUMIFS(inv!$D$1:$D$1164,inv!$A$1:$A$1164,$B264,inv!$T$1:$T$1164,$A264,inv!$U$1:$U$1164,'DIAS DE INVENTARIO TAT'!I$1)</f>
        <v>0</v>
      </c>
      <c r="J264">
        <f>+SUMIFS(inv!$D$1:$D$1164,inv!$A$1:$A$1164,$B264,inv!$T$1:$T$1164,$A264,inv!$U$1:$U$1164,'DIAS DE INVENTARIO TAT'!J$1)</f>
        <v>0</v>
      </c>
      <c r="K264">
        <f>+SUMIFS(inv!$D$1:$D$1164,inv!$A$1:$A$1164,$B264,inv!$T$1:$T$1164,$A264,inv!$U$1:$U$1164,'DIAS DE INVENTARIO TAT'!K$1)</f>
        <v>0</v>
      </c>
      <c r="L264" s="6">
        <f>+SUMIFS(VENTAS!H:H,VENTAS!B:B,B264,VENTAS!G:G,A264)</f>
        <v>0</v>
      </c>
      <c r="M264" s="4">
        <f t="shared" si="32"/>
        <v>0</v>
      </c>
      <c r="N264" s="4">
        <f t="shared" si="28"/>
        <v>0</v>
      </c>
      <c r="O264" s="4">
        <f t="shared" si="29"/>
        <v>0</v>
      </c>
      <c r="P264" s="4">
        <f t="shared" si="30"/>
        <v>0</v>
      </c>
      <c r="Q264" s="6" t="e">
        <f>+SUMIFS(#REF!,#REF!,TablaINV[[#This Row],[GRUPO]],#REF!,TablaINV[[#This Row],[COD]])</f>
        <v>#REF!</v>
      </c>
      <c r="R264" s="19">
        <f t="shared" si="31"/>
        <v>0</v>
      </c>
      <c r="S264" s="4" t="str">
        <f>+VLOOKUP(A264,inv!T:X,5,0)</f>
        <v>COSTA</v>
      </c>
      <c r="T264" s="4" t="str">
        <f>+VLOOKUP(B:B,'DT HUEVO'!$A:$D,4,0)</f>
        <v>FS</v>
      </c>
      <c r="U264" s="4" t="str">
        <f>+VLOOKUP(TablaINV[[#This Row],[COD]],'DT HUEVO'!$A:$D,3,0)</f>
        <v>A</v>
      </c>
    </row>
    <row r="265" spans="1:21">
      <c r="A265" t="s">
        <v>455</v>
      </c>
      <c r="B265">
        <v>10407</v>
      </c>
      <c r="C265" t="s">
        <v>37</v>
      </c>
      <c r="D265">
        <f>+SUMIFS(inv!D:D,inv!A:A,B265,inv!T:T,A265)</f>
        <v>0</v>
      </c>
      <c r="E265">
        <f>+SUMIFS(inv!$D$1:$D$1164,inv!$A$1:$A$1164,$B265,inv!$T$1:$T$1164,$A265,inv!$U$1:$U$1164,'DIAS DE INVENTARIO TAT'!E$1)</f>
        <v>0</v>
      </c>
      <c r="F265">
        <f>+SUMIFS(inv!$D$1:$D$1164,inv!$A$1:$A$1164,$B265,inv!$T$1:$T$1164,$A265,inv!$U$1:$U$1164,'DIAS DE INVENTARIO TAT'!F$1)</f>
        <v>0</v>
      </c>
      <c r="G265">
        <f>+SUMIFS(inv!$D$1:$D$1164,inv!$A$1:$A$1164,$B265,inv!$T$1:$T$1164,$A265,inv!$U$1:$U$1164,'DIAS DE INVENTARIO TAT'!G$1)</f>
        <v>0</v>
      </c>
      <c r="H265">
        <f>+SUMIFS(inv!$D$1:$D$1164,inv!$A$1:$A$1164,$B265,inv!$T$1:$T$1164,$A265,inv!$U$1:$U$1164,'DIAS DE INVENTARIO TAT'!H$1)</f>
        <v>0</v>
      </c>
      <c r="I265">
        <f>+SUMIFS(inv!$D$1:$D$1164,inv!$A$1:$A$1164,$B265,inv!$T$1:$T$1164,$A265,inv!$U$1:$U$1164,'DIAS DE INVENTARIO TAT'!I$1)</f>
        <v>0</v>
      </c>
      <c r="J265">
        <f>+SUMIFS(inv!$D$1:$D$1164,inv!$A$1:$A$1164,$B265,inv!$T$1:$T$1164,$A265,inv!$U$1:$U$1164,'DIAS DE INVENTARIO TAT'!J$1)</f>
        <v>0</v>
      </c>
      <c r="K265">
        <f>+SUMIFS(inv!$D$1:$D$1164,inv!$A$1:$A$1164,$B265,inv!$T$1:$T$1164,$A265,inv!$U$1:$U$1164,'DIAS DE INVENTARIO TAT'!K$1)</f>
        <v>0</v>
      </c>
      <c r="L265" s="6">
        <f>+SUMIFS(VENTAS!H:H,VENTAS!B:B,B265,VENTAS!G:G,A265)</f>
        <v>0</v>
      </c>
      <c r="M265" s="4">
        <f t="shared" si="32"/>
        <v>0</v>
      </c>
      <c r="N265" s="4">
        <f t="shared" si="28"/>
        <v>0</v>
      </c>
      <c r="O265" s="4">
        <f t="shared" si="29"/>
        <v>0</v>
      </c>
      <c r="P265" s="4">
        <f t="shared" si="30"/>
        <v>0</v>
      </c>
      <c r="Q265" s="6" t="e">
        <f>+SUMIFS(#REF!,#REF!,TablaINV[[#This Row],[GRUPO]],#REF!,TablaINV[[#This Row],[COD]])</f>
        <v>#REF!</v>
      </c>
      <c r="R265" s="19">
        <f t="shared" si="31"/>
        <v>0</v>
      </c>
      <c r="S265" s="4" t="str">
        <f>+VLOOKUP(A265,inv!T:X,5,0)</f>
        <v>COSTA</v>
      </c>
      <c r="T265" s="4" t="str">
        <f>+VLOOKUP(B:B,'DT HUEVO'!$A:$D,4,0)</f>
        <v>EMPACADOS</v>
      </c>
      <c r="U265" s="4" t="str">
        <f>+VLOOKUP(TablaINV[[#This Row],[COD]],'DT HUEVO'!$A:$D,3,0)</f>
        <v>A</v>
      </c>
    </row>
    <row r="266" spans="1:21">
      <c r="A266" t="s">
        <v>455</v>
      </c>
      <c r="B266">
        <v>10457</v>
      </c>
      <c r="C266" t="s">
        <v>38</v>
      </c>
      <c r="D266">
        <f>+SUMIFS(inv!D:D,inv!A:A,B266,inv!T:T,A266)</f>
        <v>0</v>
      </c>
      <c r="E266">
        <f>+SUMIFS(inv!$D$1:$D$1164,inv!$A$1:$A$1164,$B266,inv!$T$1:$T$1164,$A266,inv!$U$1:$U$1164,'DIAS DE INVENTARIO TAT'!E$1)</f>
        <v>0</v>
      </c>
      <c r="F266">
        <f>+SUMIFS(inv!$D$1:$D$1164,inv!$A$1:$A$1164,$B266,inv!$T$1:$T$1164,$A266,inv!$U$1:$U$1164,'DIAS DE INVENTARIO TAT'!F$1)</f>
        <v>0</v>
      </c>
      <c r="G266">
        <f>+SUMIFS(inv!$D$1:$D$1164,inv!$A$1:$A$1164,$B266,inv!$T$1:$T$1164,$A266,inv!$U$1:$U$1164,'DIAS DE INVENTARIO TAT'!G$1)</f>
        <v>0</v>
      </c>
      <c r="H266">
        <f>+SUMIFS(inv!$D$1:$D$1164,inv!$A$1:$A$1164,$B266,inv!$T$1:$T$1164,$A266,inv!$U$1:$U$1164,'DIAS DE INVENTARIO TAT'!H$1)</f>
        <v>0</v>
      </c>
      <c r="I266">
        <f>+SUMIFS(inv!$D$1:$D$1164,inv!$A$1:$A$1164,$B266,inv!$T$1:$T$1164,$A266,inv!$U$1:$U$1164,'DIAS DE INVENTARIO TAT'!I$1)</f>
        <v>0</v>
      </c>
      <c r="J266">
        <f>+SUMIFS(inv!$D$1:$D$1164,inv!$A$1:$A$1164,$B266,inv!$T$1:$T$1164,$A266,inv!$U$1:$U$1164,'DIAS DE INVENTARIO TAT'!J$1)</f>
        <v>0</v>
      </c>
      <c r="K266">
        <f>+SUMIFS(inv!$D$1:$D$1164,inv!$A$1:$A$1164,$B266,inv!$T$1:$T$1164,$A266,inv!$U$1:$U$1164,'DIAS DE INVENTARIO TAT'!K$1)</f>
        <v>0</v>
      </c>
      <c r="L266" s="6">
        <f>+SUMIFS(VENTAS!H:H,VENTAS!B:B,B266,VENTAS!G:G,A266)</f>
        <v>0</v>
      </c>
      <c r="M266" s="4">
        <f t="shared" si="32"/>
        <v>0</v>
      </c>
      <c r="N266" s="4">
        <f t="shared" si="28"/>
        <v>0</v>
      </c>
      <c r="O266" s="4">
        <f t="shared" si="29"/>
        <v>0</v>
      </c>
      <c r="P266" s="4">
        <f t="shared" si="30"/>
        <v>0</v>
      </c>
      <c r="Q266" s="6" t="e">
        <f>+SUMIFS(#REF!,#REF!,TablaINV[[#This Row],[GRUPO]],#REF!,TablaINV[[#This Row],[COD]])</f>
        <v>#REF!</v>
      </c>
      <c r="R266" s="19">
        <f t="shared" si="31"/>
        <v>0</v>
      </c>
      <c r="S266" s="4" t="str">
        <f>+VLOOKUP(A266,inv!T:X,5,0)</f>
        <v>COSTA</v>
      </c>
      <c r="T266" s="4" t="str">
        <f>+VLOOKUP(B:B,'DT HUEVO'!$A:$D,4,0)</f>
        <v>EMPACADOS</v>
      </c>
      <c r="U266" s="4" t="str">
        <f>+VLOOKUP(TablaINV[[#This Row],[COD]],'DT HUEVO'!$A:$D,3,0)</f>
        <v>A</v>
      </c>
    </row>
    <row r="267" spans="1:21">
      <c r="A267" t="s">
        <v>455</v>
      </c>
      <c r="B267">
        <v>10469</v>
      </c>
      <c r="C267" t="s">
        <v>39</v>
      </c>
      <c r="D267">
        <f>+SUMIFS(inv!D:D,inv!A:A,B267,inv!T:T,A267)</f>
        <v>0</v>
      </c>
      <c r="E267">
        <f>+SUMIFS(inv!$D$1:$D$1164,inv!$A$1:$A$1164,$B267,inv!$T$1:$T$1164,$A267,inv!$U$1:$U$1164,'DIAS DE INVENTARIO TAT'!E$1)</f>
        <v>0</v>
      </c>
      <c r="F267">
        <f>+SUMIFS(inv!$D$1:$D$1164,inv!$A$1:$A$1164,$B267,inv!$T$1:$T$1164,$A267,inv!$U$1:$U$1164,'DIAS DE INVENTARIO TAT'!F$1)</f>
        <v>0</v>
      </c>
      <c r="G267">
        <f>+SUMIFS(inv!$D$1:$D$1164,inv!$A$1:$A$1164,$B267,inv!$T$1:$T$1164,$A267,inv!$U$1:$U$1164,'DIAS DE INVENTARIO TAT'!G$1)</f>
        <v>0</v>
      </c>
      <c r="H267">
        <f>+SUMIFS(inv!$D$1:$D$1164,inv!$A$1:$A$1164,$B267,inv!$T$1:$T$1164,$A267,inv!$U$1:$U$1164,'DIAS DE INVENTARIO TAT'!H$1)</f>
        <v>0</v>
      </c>
      <c r="I267">
        <f>+SUMIFS(inv!$D$1:$D$1164,inv!$A$1:$A$1164,$B267,inv!$T$1:$T$1164,$A267,inv!$U$1:$U$1164,'DIAS DE INVENTARIO TAT'!I$1)</f>
        <v>0</v>
      </c>
      <c r="J267">
        <f>+SUMIFS(inv!$D$1:$D$1164,inv!$A$1:$A$1164,$B267,inv!$T$1:$T$1164,$A267,inv!$U$1:$U$1164,'DIAS DE INVENTARIO TAT'!J$1)</f>
        <v>0</v>
      </c>
      <c r="K267">
        <f>+SUMIFS(inv!$D$1:$D$1164,inv!$A$1:$A$1164,$B267,inv!$T$1:$T$1164,$A267,inv!$U$1:$U$1164,'DIAS DE INVENTARIO TAT'!K$1)</f>
        <v>0</v>
      </c>
      <c r="L267" s="6">
        <f>+SUMIFS(VENTAS!H:H,VENTAS!B:B,B267,VENTAS!G:G,A267)</f>
        <v>0</v>
      </c>
      <c r="M267" s="4">
        <f t="shared" si="32"/>
        <v>0</v>
      </c>
      <c r="N267" s="4">
        <f t="shared" si="28"/>
        <v>0</v>
      </c>
      <c r="O267" s="4">
        <f t="shared" si="29"/>
        <v>0</v>
      </c>
      <c r="P267" s="4">
        <f t="shared" si="30"/>
        <v>0</v>
      </c>
      <c r="Q267" s="6" t="e">
        <f>+SUMIFS(#REF!,#REF!,TablaINV[[#This Row],[GRUPO]],#REF!,TablaINV[[#This Row],[COD]])</f>
        <v>#REF!</v>
      </c>
      <c r="R267" s="19">
        <f t="shared" si="31"/>
        <v>0</v>
      </c>
      <c r="S267" s="4" t="str">
        <f>+VLOOKUP(A267,inv!T:X,5,0)</f>
        <v>COSTA</v>
      </c>
      <c r="T267" s="4" t="str">
        <f>+VLOOKUP(B:B,'DT HUEVO'!$A:$D,4,0)</f>
        <v>EMPACADOS</v>
      </c>
      <c r="U267" s="4" t="str">
        <f>+VLOOKUP(TablaINV[[#This Row],[COD]],'DT HUEVO'!$A:$D,3,0)</f>
        <v>A</v>
      </c>
    </row>
    <row r="268" spans="1:21">
      <c r="A268" t="s">
        <v>455</v>
      </c>
      <c r="B268">
        <v>10501</v>
      </c>
      <c r="C268" t="s">
        <v>41</v>
      </c>
      <c r="D268">
        <f>+SUMIFS(inv!D:D,inv!A:A,B268,inv!T:T,A268)</f>
        <v>0</v>
      </c>
      <c r="E268">
        <f>+SUMIFS(inv!$D$1:$D$1164,inv!$A$1:$A$1164,$B268,inv!$T$1:$T$1164,$A268,inv!$U$1:$U$1164,'DIAS DE INVENTARIO TAT'!E$1)</f>
        <v>0</v>
      </c>
      <c r="F268">
        <f>+SUMIFS(inv!$D$1:$D$1164,inv!$A$1:$A$1164,$B268,inv!$T$1:$T$1164,$A268,inv!$U$1:$U$1164,'DIAS DE INVENTARIO TAT'!F$1)</f>
        <v>0</v>
      </c>
      <c r="G268">
        <f>+SUMIFS(inv!$D$1:$D$1164,inv!$A$1:$A$1164,$B268,inv!$T$1:$T$1164,$A268,inv!$U$1:$U$1164,'DIAS DE INVENTARIO TAT'!G$1)</f>
        <v>0</v>
      </c>
      <c r="H268">
        <f>+SUMIFS(inv!$D$1:$D$1164,inv!$A$1:$A$1164,$B268,inv!$T$1:$T$1164,$A268,inv!$U$1:$U$1164,'DIAS DE INVENTARIO TAT'!H$1)</f>
        <v>0</v>
      </c>
      <c r="I268">
        <f>+SUMIFS(inv!$D$1:$D$1164,inv!$A$1:$A$1164,$B268,inv!$T$1:$T$1164,$A268,inv!$U$1:$U$1164,'DIAS DE INVENTARIO TAT'!I$1)</f>
        <v>0</v>
      </c>
      <c r="J268">
        <f>+SUMIFS(inv!$D$1:$D$1164,inv!$A$1:$A$1164,$B268,inv!$T$1:$T$1164,$A268,inv!$U$1:$U$1164,'DIAS DE INVENTARIO TAT'!J$1)</f>
        <v>0</v>
      </c>
      <c r="K268">
        <f>+SUMIFS(inv!$D$1:$D$1164,inv!$A$1:$A$1164,$B268,inv!$T$1:$T$1164,$A268,inv!$U$1:$U$1164,'DIAS DE INVENTARIO TAT'!K$1)</f>
        <v>0</v>
      </c>
      <c r="L268" s="6">
        <f>+SUMIFS(VENTAS!H:H,VENTAS!B:B,B268,VENTAS!G:G,A268)</f>
        <v>0</v>
      </c>
      <c r="M268" s="4">
        <f t="shared" si="32"/>
        <v>0</v>
      </c>
      <c r="N268" s="4">
        <f t="shared" si="28"/>
        <v>0</v>
      </c>
      <c r="O268" s="4">
        <f t="shared" si="29"/>
        <v>0</v>
      </c>
      <c r="P268" s="4">
        <f t="shared" si="30"/>
        <v>0</v>
      </c>
      <c r="Q268" s="6" t="e">
        <f>+SUMIFS(#REF!,#REF!,TablaINV[[#This Row],[GRUPO]],#REF!,TablaINV[[#This Row],[COD]])</f>
        <v>#REF!</v>
      </c>
      <c r="R268" s="19">
        <f t="shared" si="31"/>
        <v>0</v>
      </c>
      <c r="S268" s="4" t="str">
        <f>+VLOOKUP(A268,inv!T:X,5,0)</f>
        <v>COSTA</v>
      </c>
      <c r="T268" s="4" t="str">
        <f>+VLOOKUP(B:B,'DT HUEVO'!$A:$D,4,0)</f>
        <v>GRIS SUELTO</v>
      </c>
      <c r="U268" s="4" t="str">
        <f>+VLOOKUP(TablaINV[[#This Row],[COD]],'DT HUEVO'!$A:$D,3,0)</f>
        <v>B</v>
      </c>
    </row>
    <row r="269" spans="1:21">
      <c r="A269" t="s">
        <v>455</v>
      </c>
      <c r="B269">
        <v>10502</v>
      </c>
      <c r="C269" t="s">
        <v>42</v>
      </c>
      <c r="D269">
        <f>+SUMIFS(inv!D:D,inv!A:A,B269,inv!T:T,A269)</f>
        <v>0</v>
      </c>
      <c r="E269">
        <f>+SUMIFS(inv!$D$1:$D$1164,inv!$A$1:$A$1164,$B269,inv!$T$1:$T$1164,$A269,inv!$U$1:$U$1164,'DIAS DE INVENTARIO TAT'!E$1)</f>
        <v>0</v>
      </c>
      <c r="F269">
        <f>+SUMIFS(inv!$D$1:$D$1164,inv!$A$1:$A$1164,$B269,inv!$T$1:$T$1164,$A269,inv!$U$1:$U$1164,'DIAS DE INVENTARIO TAT'!F$1)</f>
        <v>0</v>
      </c>
      <c r="G269">
        <f>+SUMIFS(inv!$D$1:$D$1164,inv!$A$1:$A$1164,$B269,inv!$T$1:$T$1164,$A269,inv!$U$1:$U$1164,'DIAS DE INVENTARIO TAT'!G$1)</f>
        <v>0</v>
      </c>
      <c r="H269">
        <f>+SUMIFS(inv!$D$1:$D$1164,inv!$A$1:$A$1164,$B269,inv!$T$1:$T$1164,$A269,inv!$U$1:$U$1164,'DIAS DE INVENTARIO TAT'!H$1)</f>
        <v>0</v>
      </c>
      <c r="I269">
        <f>+SUMIFS(inv!$D$1:$D$1164,inv!$A$1:$A$1164,$B269,inv!$T$1:$T$1164,$A269,inv!$U$1:$U$1164,'DIAS DE INVENTARIO TAT'!I$1)</f>
        <v>0</v>
      </c>
      <c r="J269">
        <f>+SUMIFS(inv!$D$1:$D$1164,inv!$A$1:$A$1164,$B269,inv!$T$1:$T$1164,$A269,inv!$U$1:$U$1164,'DIAS DE INVENTARIO TAT'!J$1)</f>
        <v>0</v>
      </c>
      <c r="K269">
        <f>+SUMIFS(inv!$D$1:$D$1164,inv!$A$1:$A$1164,$B269,inv!$T$1:$T$1164,$A269,inv!$U$1:$U$1164,'DIAS DE INVENTARIO TAT'!K$1)</f>
        <v>0</v>
      </c>
      <c r="L269" s="6">
        <f>+SUMIFS(VENTAS!H:H,VENTAS!B:B,B269,VENTAS!G:G,A269)</f>
        <v>0</v>
      </c>
      <c r="M269" s="4">
        <f t="shared" si="32"/>
        <v>0</v>
      </c>
      <c r="N269" s="4">
        <f t="shared" si="28"/>
        <v>0</v>
      </c>
      <c r="O269" s="4">
        <f t="shared" si="29"/>
        <v>0</v>
      </c>
      <c r="P269" s="4">
        <f t="shared" si="30"/>
        <v>0</v>
      </c>
      <c r="Q269" s="6" t="e">
        <f>+SUMIFS(#REF!,#REF!,TablaINV[[#This Row],[GRUPO]],#REF!,TablaINV[[#This Row],[COD]])</f>
        <v>#REF!</v>
      </c>
      <c r="R269" s="19">
        <f t="shared" si="31"/>
        <v>0</v>
      </c>
      <c r="S269" s="4" t="str">
        <f>+VLOOKUP(A269,inv!T:X,5,0)</f>
        <v>COSTA</v>
      </c>
      <c r="T269" s="4" t="e">
        <f>+VLOOKUP(B:B,'DT HUEVO'!$A:$D,4,0)</f>
        <v>#N/A</v>
      </c>
      <c r="U269" s="4" t="e">
        <f>+VLOOKUP(TablaINV[[#This Row],[COD]],'DT HUEVO'!$A:$D,3,0)</f>
        <v>#N/A</v>
      </c>
    </row>
    <row r="270" spans="1:21">
      <c r="A270" t="s">
        <v>455</v>
      </c>
      <c r="B270">
        <v>10601</v>
      </c>
      <c r="C270" s="25" t="s">
        <v>44</v>
      </c>
      <c r="D270">
        <f>+SUMIFS(inv!D:D,inv!A:A,B270,inv!T:T,A270)</f>
        <v>0</v>
      </c>
      <c r="E270">
        <f>+SUMIFS(inv!$D$1:$D$1164,inv!$A$1:$A$1164,$B270,inv!$T$1:$T$1164,$A270,inv!$U$1:$U$1164,'DIAS DE INVENTARIO TAT'!E$1)</f>
        <v>0</v>
      </c>
      <c r="F270">
        <f>+SUMIFS(inv!$D$1:$D$1164,inv!$A$1:$A$1164,$B270,inv!$T$1:$T$1164,$A270,inv!$U$1:$U$1164,'DIAS DE INVENTARIO TAT'!F$1)</f>
        <v>0</v>
      </c>
      <c r="G270">
        <f>+SUMIFS(inv!$D$1:$D$1164,inv!$A$1:$A$1164,$B270,inv!$T$1:$T$1164,$A270,inv!$U$1:$U$1164,'DIAS DE INVENTARIO TAT'!G$1)</f>
        <v>0</v>
      </c>
      <c r="H270">
        <f>+SUMIFS(inv!$D$1:$D$1164,inv!$A$1:$A$1164,$B270,inv!$T$1:$T$1164,$A270,inv!$U$1:$U$1164,'DIAS DE INVENTARIO TAT'!H$1)</f>
        <v>0</v>
      </c>
      <c r="I270">
        <f>+SUMIFS(inv!$D$1:$D$1164,inv!$A$1:$A$1164,$B270,inv!$T$1:$T$1164,$A270,inv!$U$1:$U$1164,'DIAS DE INVENTARIO TAT'!I$1)</f>
        <v>0</v>
      </c>
      <c r="J270">
        <f>+SUMIFS(inv!$D$1:$D$1164,inv!$A$1:$A$1164,$B270,inv!$T$1:$T$1164,$A270,inv!$U$1:$U$1164,'DIAS DE INVENTARIO TAT'!J$1)</f>
        <v>0</v>
      </c>
      <c r="K270">
        <f>+SUMIFS(inv!$D$1:$D$1164,inv!$A$1:$A$1164,$B270,inv!$T$1:$T$1164,$A270,inv!$U$1:$U$1164,'DIAS DE INVENTARIO TAT'!K$1)</f>
        <v>0</v>
      </c>
      <c r="L270" s="6">
        <f>+SUMIFS(VENTAS!H:H,VENTAS!B:B,B270,VENTAS!G:G,A270)</f>
        <v>0</v>
      </c>
      <c r="M270" s="4">
        <f t="shared" si="32"/>
        <v>0</v>
      </c>
      <c r="N270" s="4">
        <f t="shared" si="28"/>
        <v>0</v>
      </c>
      <c r="O270" s="4">
        <f t="shared" si="29"/>
        <v>0</v>
      </c>
      <c r="P270" s="4">
        <f t="shared" si="30"/>
        <v>0</v>
      </c>
      <c r="Q270" s="6" t="e">
        <f>+SUMIFS(#REF!,#REF!,TablaINV[[#This Row],[GRUPO]],#REF!,TablaINV[[#This Row],[COD]])</f>
        <v>#REF!</v>
      </c>
      <c r="R270" s="19">
        <f t="shared" si="31"/>
        <v>0</v>
      </c>
      <c r="S270" s="4" t="str">
        <f>+VLOOKUP(A270,inv!T:X,5,0)</f>
        <v>COSTA</v>
      </c>
      <c r="T270" s="4" t="str">
        <f>+VLOOKUP(B:B,'DT HUEVO'!$A:$D,4,0)</f>
        <v>GRIS SUELTO</v>
      </c>
      <c r="U270" s="4" t="str">
        <f>+VLOOKUP(TablaINV[[#This Row],[COD]],'DT HUEVO'!$A:$D,3,0)</f>
        <v>C</v>
      </c>
    </row>
    <row r="271" spans="1:21">
      <c r="A271" t="s">
        <v>455</v>
      </c>
      <c r="B271">
        <v>13559</v>
      </c>
      <c r="C271" t="s">
        <v>429</v>
      </c>
      <c r="D271">
        <f>+SUMIFS(inv!D:D,inv!A:A,B271,inv!T:T,A271)</f>
        <v>0</v>
      </c>
      <c r="E271">
        <f>+SUMIFS(inv!$D$1:$D$1164,inv!$A$1:$A$1164,$B271,inv!$T$1:$T$1164,$A271,inv!$U$1:$U$1164,'DIAS DE INVENTARIO TAT'!E$1)</f>
        <v>0</v>
      </c>
      <c r="F271">
        <f>+SUMIFS(inv!$D$1:$D$1164,inv!$A$1:$A$1164,$B271,inv!$T$1:$T$1164,$A271,inv!$U$1:$U$1164,'DIAS DE INVENTARIO TAT'!F$1)</f>
        <v>0</v>
      </c>
      <c r="G271">
        <f>+SUMIFS(inv!$D$1:$D$1164,inv!$A$1:$A$1164,$B271,inv!$T$1:$T$1164,$A271,inv!$U$1:$U$1164,'DIAS DE INVENTARIO TAT'!G$1)</f>
        <v>0</v>
      </c>
      <c r="H271">
        <f>+SUMIFS(inv!$D$1:$D$1164,inv!$A$1:$A$1164,$B271,inv!$T$1:$T$1164,$A271,inv!$U$1:$U$1164,'DIAS DE INVENTARIO TAT'!H$1)</f>
        <v>0</v>
      </c>
      <c r="I271">
        <f>+SUMIFS(inv!$D$1:$D$1164,inv!$A$1:$A$1164,$B271,inv!$T$1:$T$1164,$A271,inv!$U$1:$U$1164,'DIAS DE INVENTARIO TAT'!I$1)</f>
        <v>0</v>
      </c>
      <c r="J271">
        <f>+SUMIFS(inv!$D$1:$D$1164,inv!$A$1:$A$1164,$B271,inv!$T$1:$T$1164,$A271,inv!$U$1:$U$1164,'DIAS DE INVENTARIO TAT'!J$1)</f>
        <v>0</v>
      </c>
      <c r="K271">
        <f>+SUMIFS(inv!$D$1:$D$1164,inv!$A$1:$A$1164,$B271,inv!$T$1:$T$1164,$A271,inv!$U$1:$U$1164,'DIAS DE INVENTARIO TAT'!K$1)</f>
        <v>0</v>
      </c>
      <c r="L271" s="6">
        <f>+SUMIFS(VENTAS!H:H,VENTAS!B:B,B271,VENTAS!G:G,A271)</f>
        <v>0</v>
      </c>
      <c r="M271" s="4">
        <f t="shared" si="32"/>
        <v>0</v>
      </c>
      <c r="N271" s="4">
        <f t="shared" si="28"/>
        <v>0</v>
      </c>
      <c r="O271" s="4">
        <f t="shared" si="29"/>
        <v>0</v>
      </c>
      <c r="P271" s="4">
        <f t="shared" si="30"/>
        <v>0</v>
      </c>
      <c r="Q271" s="6" t="e">
        <f>+SUMIFS(#REF!,#REF!,TablaINV[[#This Row],[GRUPO]],#REF!,TablaINV[[#This Row],[COD]])</f>
        <v>#REF!</v>
      </c>
      <c r="R271" s="19">
        <f t="shared" si="31"/>
        <v>0</v>
      </c>
      <c r="S271" s="4" t="str">
        <f>+VLOOKUP(A271,inv!T:X,5,0)</f>
        <v>COSTA</v>
      </c>
      <c r="T271" s="4" t="str">
        <f>+VLOOKUP(B:B,'DT HUEVO'!$A:$D,4,0)</f>
        <v>EMPACADOS</v>
      </c>
      <c r="U271" s="4" t="str">
        <f>+VLOOKUP(TablaINV[[#This Row],[COD]],'DT HUEVO'!$A:$D,3,0)</f>
        <v>B</v>
      </c>
    </row>
    <row r="272" spans="1:21">
      <c r="A272" t="s">
        <v>455</v>
      </c>
      <c r="B272">
        <v>72002</v>
      </c>
      <c r="C272" t="s">
        <v>48</v>
      </c>
      <c r="D272">
        <f>+SUMIFS(inv!D:D,inv!A:A,B272,inv!T:T,A272)</f>
        <v>0</v>
      </c>
      <c r="E272">
        <f>+SUMIFS(inv!$D$1:$D$1164,inv!$A$1:$A$1164,$B272,inv!$T$1:$T$1164,$A272,inv!$U$1:$U$1164,'DIAS DE INVENTARIO TAT'!E$1)</f>
        <v>0</v>
      </c>
      <c r="F272">
        <f>+SUMIFS(inv!$D$1:$D$1164,inv!$A$1:$A$1164,$B272,inv!$T$1:$T$1164,$A272,inv!$U$1:$U$1164,'DIAS DE INVENTARIO TAT'!F$1)</f>
        <v>0</v>
      </c>
      <c r="G272">
        <f>+SUMIFS(inv!$D$1:$D$1164,inv!$A$1:$A$1164,$B272,inv!$T$1:$T$1164,$A272,inv!$U$1:$U$1164,'DIAS DE INVENTARIO TAT'!G$1)</f>
        <v>0</v>
      </c>
      <c r="H272">
        <f>+SUMIFS(inv!$D$1:$D$1164,inv!$A$1:$A$1164,$B272,inv!$T$1:$T$1164,$A272,inv!$U$1:$U$1164,'DIAS DE INVENTARIO TAT'!H$1)</f>
        <v>0</v>
      </c>
      <c r="I272">
        <f>+SUMIFS(inv!$D$1:$D$1164,inv!$A$1:$A$1164,$B272,inv!$T$1:$T$1164,$A272,inv!$U$1:$U$1164,'DIAS DE INVENTARIO TAT'!I$1)</f>
        <v>0</v>
      </c>
      <c r="J272">
        <f>+SUMIFS(inv!$D$1:$D$1164,inv!$A$1:$A$1164,$B272,inv!$T$1:$T$1164,$A272,inv!$U$1:$U$1164,'DIAS DE INVENTARIO TAT'!J$1)</f>
        <v>0</v>
      </c>
      <c r="K272">
        <f>+SUMIFS(inv!$D$1:$D$1164,inv!$A$1:$A$1164,$B272,inv!$T$1:$T$1164,$A272,inv!$U$1:$U$1164,'DIAS DE INVENTARIO TAT'!K$1)</f>
        <v>0</v>
      </c>
      <c r="L272" s="6">
        <f>+SUMIFS(VENTAS!H:H,VENTAS!B:B,B272,VENTAS!G:G,A272)</f>
        <v>0</v>
      </c>
      <c r="M272" s="4">
        <f t="shared" si="32"/>
        <v>0</v>
      </c>
      <c r="N272" s="4">
        <f t="shared" si="28"/>
        <v>0</v>
      </c>
      <c r="O272" s="4">
        <f t="shared" si="29"/>
        <v>0</v>
      </c>
      <c r="P272" s="4">
        <f t="shared" si="30"/>
        <v>0</v>
      </c>
      <c r="Q272" s="6" t="e">
        <f>+SUMIFS(#REF!,#REF!,TablaINV[[#This Row],[GRUPO]],#REF!,TablaINV[[#This Row],[COD]])</f>
        <v>#REF!</v>
      </c>
      <c r="R272" s="19">
        <f t="shared" si="31"/>
        <v>0</v>
      </c>
      <c r="S272" s="4" t="str">
        <f>+VLOOKUP(A272,inv!T:X,5,0)</f>
        <v>COSTA</v>
      </c>
      <c r="T272" s="4" t="str">
        <f>+VLOOKUP(B:B,'DT HUEVO'!$A:$D,4,0)</f>
        <v>SEGUNDA</v>
      </c>
      <c r="U272" s="4" t="str">
        <f>+VLOOKUP(TablaINV[[#This Row],[COD]],'DT HUEVO'!$A:$D,3,0)</f>
        <v>SEGUNDA</v>
      </c>
    </row>
    <row r="273" spans="1:21">
      <c r="A273" t="s">
        <v>455</v>
      </c>
      <c r="B273">
        <v>72012</v>
      </c>
      <c r="C273" t="s">
        <v>55</v>
      </c>
      <c r="D273">
        <f>+SUMIFS(inv!D:D,inv!A:A,B273,inv!T:T,A273)</f>
        <v>0</v>
      </c>
      <c r="E273">
        <f>+SUMIFS(inv!$D$1:$D$1164,inv!$A$1:$A$1164,$B273,inv!$T$1:$T$1164,$A273,inv!$U$1:$U$1164,'DIAS DE INVENTARIO TAT'!E$1)</f>
        <v>0</v>
      </c>
      <c r="F273">
        <f>+SUMIFS(inv!$D$1:$D$1164,inv!$A$1:$A$1164,$B273,inv!$T$1:$T$1164,$A273,inv!$U$1:$U$1164,'DIAS DE INVENTARIO TAT'!F$1)</f>
        <v>0</v>
      </c>
      <c r="G273">
        <f>+SUMIFS(inv!$D$1:$D$1164,inv!$A$1:$A$1164,$B273,inv!$T$1:$T$1164,$A273,inv!$U$1:$U$1164,'DIAS DE INVENTARIO TAT'!G$1)</f>
        <v>0</v>
      </c>
      <c r="H273">
        <f>+SUMIFS(inv!$D$1:$D$1164,inv!$A$1:$A$1164,$B273,inv!$T$1:$T$1164,$A273,inv!$U$1:$U$1164,'DIAS DE INVENTARIO TAT'!H$1)</f>
        <v>0</v>
      </c>
      <c r="I273">
        <f>+SUMIFS(inv!$D$1:$D$1164,inv!$A$1:$A$1164,$B273,inv!$T$1:$T$1164,$A273,inv!$U$1:$U$1164,'DIAS DE INVENTARIO TAT'!I$1)</f>
        <v>0</v>
      </c>
      <c r="J273">
        <f>+SUMIFS(inv!$D$1:$D$1164,inv!$A$1:$A$1164,$B273,inv!$T$1:$T$1164,$A273,inv!$U$1:$U$1164,'DIAS DE INVENTARIO TAT'!J$1)</f>
        <v>0</v>
      </c>
      <c r="K273">
        <f>+SUMIFS(inv!$D$1:$D$1164,inv!$A$1:$A$1164,$B273,inv!$T$1:$T$1164,$A273,inv!$U$1:$U$1164,'DIAS DE INVENTARIO TAT'!K$1)</f>
        <v>0</v>
      </c>
      <c r="L273" s="6">
        <f>+SUMIFS(VENTAS!H:H,VENTAS!B:B,B273,VENTAS!G:G,A273)</f>
        <v>0</v>
      </c>
      <c r="M273" s="4">
        <f t="shared" si="32"/>
        <v>0</v>
      </c>
      <c r="N273" s="4">
        <f t="shared" si="28"/>
        <v>0</v>
      </c>
      <c r="O273" s="4">
        <f t="shared" si="29"/>
        <v>0</v>
      </c>
      <c r="P273" s="4">
        <f t="shared" si="30"/>
        <v>0</v>
      </c>
      <c r="Q273" s="6" t="e">
        <f>+SUMIFS(#REF!,#REF!,TablaINV[[#This Row],[GRUPO]],#REF!,TablaINV[[#This Row],[COD]])</f>
        <v>#REF!</v>
      </c>
      <c r="R273" s="19">
        <f t="shared" si="31"/>
        <v>0</v>
      </c>
      <c r="S273" s="4" t="str">
        <f>+VLOOKUP(A273,inv!T:X,5,0)</f>
        <v>COSTA</v>
      </c>
      <c r="T273" s="4" t="str">
        <f>+VLOOKUP(B:B,'DT HUEVO'!$A:$D,4,0)</f>
        <v>SEGUNDA</v>
      </c>
      <c r="U273" s="4" t="str">
        <f>+VLOOKUP(TablaINV[[#This Row],[COD]],'DT HUEVO'!$A:$D,3,0)</f>
        <v>SEGUNDA</v>
      </c>
    </row>
    <row r="274" spans="1:21">
      <c r="A274" t="s">
        <v>455</v>
      </c>
      <c r="B274">
        <v>73001</v>
      </c>
      <c r="C274" t="s">
        <v>49</v>
      </c>
      <c r="D274">
        <f>+SUMIFS(inv!D:D,inv!A:A,B274,inv!T:T,A274)</f>
        <v>0</v>
      </c>
      <c r="E274">
        <f>+SUMIFS(inv!$D$1:$D$1164,inv!$A$1:$A$1164,$B274,inv!$T$1:$T$1164,$A274,inv!$U$1:$U$1164,'DIAS DE INVENTARIO TAT'!E$1)</f>
        <v>0</v>
      </c>
      <c r="F274">
        <f>+SUMIFS(inv!$D$1:$D$1164,inv!$A$1:$A$1164,$B274,inv!$T$1:$T$1164,$A274,inv!$U$1:$U$1164,'DIAS DE INVENTARIO TAT'!F$1)</f>
        <v>0</v>
      </c>
      <c r="G274">
        <f>+SUMIFS(inv!$D$1:$D$1164,inv!$A$1:$A$1164,$B274,inv!$T$1:$T$1164,$A274,inv!$U$1:$U$1164,'DIAS DE INVENTARIO TAT'!G$1)</f>
        <v>0</v>
      </c>
      <c r="H274">
        <f>+SUMIFS(inv!$D$1:$D$1164,inv!$A$1:$A$1164,$B274,inv!$T$1:$T$1164,$A274,inv!$U$1:$U$1164,'DIAS DE INVENTARIO TAT'!H$1)</f>
        <v>0</v>
      </c>
      <c r="I274">
        <f>+SUMIFS(inv!$D$1:$D$1164,inv!$A$1:$A$1164,$B274,inv!$T$1:$T$1164,$A274,inv!$U$1:$U$1164,'DIAS DE INVENTARIO TAT'!I$1)</f>
        <v>0</v>
      </c>
      <c r="J274">
        <f>+SUMIFS(inv!$D$1:$D$1164,inv!$A$1:$A$1164,$B274,inv!$T$1:$T$1164,$A274,inv!$U$1:$U$1164,'DIAS DE INVENTARIO TAT'!J$1)</f>
        <v>0</v>
      </c>
      <c r="K274">
        <f>+SUMIFS(inv!$D$1:$D$1164,inv!$A$1:$A$1164,$B274,inv!$T$1:$T$1164,$A274,inv!$U$1:$U$1164,'DIAS DE INVENTARIO TAT'!K$1)</f>
        <v>0</v>
      </c>
      <c r="L274" s="6">
        <f>+SUMIFS(VENTAS!H:H,VENTAS!B:B,B274,VENTAS!G:G,A274)</f>
        <v>0</v>
      </c>
      <c r="M274" s="4">
        <f t="shared" si="32"/>
        <v>0</v>
      </c>
      <c r="N274" s="4">
        <f t="shared" si="28"/>
        <v>0</v>
      </c>
      <c r="O274" s="4">
        <f t="shared" si="29"/>
        <v>0</v>
      </c>
      <c r="P274" s="4">
        <f t="shared" si="30"/>
        <v>0</v>
      </c>
      <c r="Q274" s="6" t="e">
        <f>+SUMIFS(#REF!,#REF!,TablaINV[[#This Row],[GRUPO]],#REF!,TablaINV[[#This Row],[COD]])</f>
        <v>#REF!</v>
      </c>
      <c r="R274" s="19">
        <f t="shared" si="31"/>
        <v>0</v>
      </c>
      <c r="S274" s="4" t="str">
        <f>+VLOOKUP(A274,inv!T:X,5,0)</f>
        <v>COSTA</v>
      </c>
      <c r="T274" s="4" t="str">
        <f>+VLOOKUP(B:B,'DT HUEVO'!$A:$D,4,0)</f>
        <v>SEGUNDA</v>
      </c>
      <c r="U274" s="4" t="str">
        <f>+VLOOKUP(TablaINV[[#This Row],[COD]],'DT HUEVO'!$A:$D,3,0)</f>
        <v>SEGUNDA</v>
      </c>
    </row>
    <row r="275" spans="1:21">
      <c r="A275" t="s">
        <v>455</v>
      </c>
      <c r="B275">
        <v>73012</v>
      </c>
      <c r="C275" t="s">
        <v>56</v>
      </c>
      <c r="D275">
        <f>+SUMIFS(inv!D:D,inv!A:A,B275,inv!T:T,A275)</f>
        <v>0</v>
      </c>
      <c r="E275">
        <f>+SUMIFS(inv!$D$1:$D$1164,inv!$A$1:$A$1164,$B275,inv!$T$1:$T$1164,$A275,inv!$U$1:$U$1164,'DIAS DE INVENTARIO TAT'!E$1)</f>
        <v>0</v>
      </c>
      <c r="F275">
        <f>+SUMIFS(inv!$D$1:$D$1164,inv!$A$1:$A$1164,$B275,inv!$T$1:$T$1164,$A275,inv!$U$1:$U$1164,'DIAS DE INVENTARIO TAT'!F$1)</f>
        <v>0</v>
      </c>
      <c r="G275">
        <f>+SUMIFS(inv!$D$1:$D$1164,inv!$A$1:$A$1164,$B275,inv!$T$1:$T$1164,$A275,inv!$U$1:$U$1164,'DIAS DE INVENTARIO TAT'!G$1)</f>
        <v>0</v>
      </c>
      <c r="H275">
        <f>+SUMIFS(inv!$D$1:$D$1164,inv!$A$1:$A$1164,$B275,inv!$T$1:$T$1164,$A275,inv!$U$1:$U$1164,'DIAS DE INVENTARIO TAT'!H$1)</f>
        <v>0</v>
      </c>
      <c r="I275">
        <f>+SUMIFS(inv!$D$1:$D$1164,inv!$A$1:$A$1164,$B275,inv!$T$1:$T$1164,$A275,inv!$U$1:$U$1164,'DIAS DE INVENTARIO TAT'!I$1)</f>
        <v>0</v>
      </c>
      <c r="J275">
        <f>+SUMIFS(inv!$D$1:$D$1164,inv!$A$1:$A$1164,$B275,inv!$T$1:$T$1164,$A275,inv!$U$1:$U$1164,'DIAS DE INVENTARIO TAT'!J$1)</f>
        <v>0</v>
      </c>
      <c r="K275">
        <f>+SUMIFS(inv!$D$1:$D$1164,inv!$A$1:$A$1164,$B275,inv!$T$1:$T$1164,$A275,inv!$U$1:$U$1164,'DIAS DE INVENTARIO TAT'!K$1)</f>
        <v>0</v>
      </c>
      <c r="L275" s="6">
        <f>+SUMIFS(VENTAS!H:H,VENTAS!B:B,B275,VENTAS!G:G,A275)</f>
        <v>0</v>
      </c>
      <c r="M275" s="4">
        <f t="shared" si="32"/>
        <v>0</v>
      </c>
      <c r="N275" s="4">
        <f t="shared" si="28"/>
        <v>0</v>
      </c>
      <c r="O275" s="4">
        <f t="shared" si="29"/>
        <v>0</v>
      </c>
      <c r="P275" s="4">
        <f t="shared" si="30"/>
        <v>0</v>
      </c>
      <c r="Q275" s="6" t="e">
        <f>+SUMIFS(#REF!,#REF!,TablaINV[[#This Row],[GRUPO]],#REF!,TablaINV[[#This Row],[COD]])</f>
        <v>#REF!</v>
      </c>
      <c r="R275" s="19">
        <f t="shared" si="31"/>
        <v>0</v>
      </c>
      <c r="S275" s="4" t="str">
        <f>+VLOOKUP(A275,inv!T:X,5,0)</f>
        <v>COSTA</v>
      </c>
      <c r="T275" s="4" t="str">
        <f>+VLOOKUP(B:B,'DT HUEVO'!$A:$D,4,0)</f>
        <v>SEGUNDA</v>
      </c>
      <c r="U275" s="4" t="str">
        <f>+VLOOKUP(TablaINV[[#This Row],[COD]],'DT HUEVO'!$A:$D,3,0)</f>
        <v>SEGUNDA</v>
      </c>
    </row>
    <row r="276" spans="1:21">
      <c r="A276" t="s">
        <v>455</v>
      </c>
      <c r="B276">
        <v>79101</v>
      </c>
      <c r="C276" t="s">
        <v>57</v>
      </c>
      <c r="D276">
        <f>+SUMIFS(inv!D:D,inv!A:A,B276,inv!T:T,A276)</f>
        <v>0</v>
      </c>
      <c r="E276">
        <f>+SUMIFS(inv!$D$1:$D$1164,inv!$A$1:$A$1164,$B276,inv!$T$1:$T$1164,$A276,inv!$U$1:$U$1164,'DIAS DE INVENTARIO TAT'!E$1)</f>
        <v>0</v>
      </c>
      <c r="F276">
        <f>+SUMIFS(inv!$D$1:$D$1164,inv!$A$1:$A$1164,$B276,inv!$T$1:$T$1164,$A276,inv!$U$1:$U$1164,'DIAS DE INVENTARIO TAT'!F$1)</f>
        <v>0</v>
      </c>
      <c r="G276">
        <f>+SUMIFS(inv!$D$1:$D$1164,inv!$A$1:$A$1164,$B276,inv!$T$1:$T$1164,$A276,inv!$U$1:$U$1164,'DIAS DE INVENTARIO TAT'!G$1)</f>
        <v>0</v>
      </c>
      <c r="H276">
        <f>+SUMIFS(inv!$D$1:$D$1164,inv!$A$1:$A$1164,$B276,inv!$T$1:$T$1164,$A276,inv!$U$1:$U$1164,'DIAS DE INVENTARIO TAT'!H$1)</f>
        <v>0</v>
      </c>
      <c r="I276">
        <f>+SUMIFS(inv!$D$1:$D$1164,inv!$A$1:$A$1164,$B276,inv!$T$1:$T$1164,$A276,inv!$U$1:$U$1164,'DIAS DE INVENTARIO TAT'!I$1)</f>
        <v>0</v>
      </c>
      <c r="J276">
        <f>+SUMIFS(inv!$D$1:$D$1164,inv!$A$1:$A$1164,$B276,inv!$T$1:$T$1164,$A276,inv!$U$1:$U$1164,'DIAS DE INVENTARIO TAT'!J$1)</f>
        <v>0</v>
      </c>
      <c r="K276">
        <f>+SUMIFS(inv!$D$1:$D$1164,inv!$A$1:$A$1164,$B276,inv!$T$1:$T$1164,$A276,inv!$U$1:$U$1164,'DIAS DE INVENTARIO TAT'!K$1)</f>
        <v>0</v>
      </c>
      <c r="L276" s="6">
        <f>+SUMIFS(VENTAS!H:H,VENTAS!B:B,B276,VENTAS!G:G,A276)</f>
        <v>0</v>
      </c>
      <c r="M276" s="4">
        <f t="shared" si="32"/>
        <v>0</v>
      </c>
      <c r="N276" s="4">
        <f t="shared" si="28"/>
        <v>0</v>
      </c>
      <c r="O276" s="4">
        <f t="shared" si="29"/>
        <v>0</v>
      </c>
      <c r="P276" s="4">
        <f t="shared" si="30"/>
        <v>0</v>
      </c>
      <c r="Q276" s="6" t="e">
        <f>+SUMIFS(#REF!,#REF!,TablaINV[[#This Row],[GRUPO]],#REF!,TablaINV[[#This Row],[COD]])</f>
        <v>#REF!</v>
      </c>
      <c r="R276" s="19">
        <f t="shared" si="31"/>
        <v>0</v>
      </c>
      <c r="S276" s="4" t="str">
        <f>+VLOOKUP(A276,inv!T:X,5,0)</f>
        <v>COSTA</v>
      </c>
      <c r="T276" s="4" t="str">
        <f>+VLOOKUP(B:B,'DT HUEVO'!$A:$D,4,0)</f>
        <v>SEGUNDA</v>
      </c>
      <c r="U276" s="4" t="str">
        <f>+VLOOKUP(TablaINV[[#This Row],[COD]],'DT HUEVO'!$A:$D,3,0)</f>
        <v>SEGUNDA</v>
      </c>
    </row>
    <row r="277" spans="1:21">
      <c r="A277" t="s">
        <v>455</v>
      </c>
      <c r="B277">
        <v>79201</v>
      </c>
      <c r="C277" t="s">
        <v>50</v>
      </c>
      <c r="D277">
        <f>+SUMIFS(inv!D:D,inv!A:A,B277,inv!T:T,A277)</f>
        <v>0</v>
      </c>
      <c r="E277">
        <f>+SUMIFS(inv!$D$1:$D$1164,inv!$A$1:$A$1164,$B277,inv!$T$1:$T$1164,$A277,inv!$U$1:$U$1164,'DIAS DE INVENTARIO TAT'!E$1)</f>
        <v>0</v>
      </c>
      <c r="F277">
        <f>+SUMIFS(inv!$D$1:$D$1164,inv!$A$1:$A$1164,$B277,inv!$T$1:$T$1164,$A277,inv!$U$1:$U$1164,'DIAS DE INVENTARIO TAT'!F$1)</f>
        <v>0</v>
      </c>
      <c r="G277">
        <f>+SUMIFS(inv!$D$1:$D$1164,inv!$A$1:$A$1164,$B277,inv!$T$1:$T$1164,$A277,inv!$U$1:$U$1164,'DIAS DE INVENTARIO TAT'!G$1)</f>
        <v>0</v>
      </c>
      <c r="H277">
        <f>+SUMIFS(inv!$D$1:$D$1164,inv!$A$1:$A$1164,$B277,inv!$T$1:$T$1164,$A277,inv!$U$1:$U$1164,'DIAS DE INVENTARIO TAT'!H$1)</f>
        <v>0</v>
      </c>
      <c r="I277">
        <f>+SUMIFS(inv!$D$1:$D$1164,inv!$A$1:$A$1164,$B277,inv!$T$1:$T$1164,$A277,inv!$U$1:$U$1164,'DIAS DE INVENTARIO TAT'!I$1)</f>
        <v>0</v>
      </c>
      <c r="J277">
        <f>+SUMIFS(inv!$D$1:$D$1164,inv!$A$1:$A$1164,$B277,inv!$T$1:$T$1164,$A277,inv!$U$1:$U$1164,'DIAS DE INVENTARIO TAT'!J$1)</f>
        <v>0</v>
      </c>
      <c r="K277">
        <f>+SUMIFS(inv!$D$1:$D$1164,inv!$A$1:$A$1164,$B277,inv!$T$1:$T$1164,$A277,inv!$U$1:$U$1164,'DIAS DE INVENTARIO TAT'!K$1)</f>
        <v>0</v>
      </c>
      <c r="L277" s="6">
        <f>+SUMIFS(VENTAS!H:H,VENTAS!B:B,B277,VENTAS!G:G,A277)</f>
        <v>0</v>
      </c>
      <c r="M277" s="4">
        <f t="shared" si="32"/>
        <v>0</v>
      </c>
      <c r="N277" s="4">
        <f t="shared" ref="N277:N340" si="33">+IFERROR(E277/$L277,0)</f>
        <v>0</v>
      </c>
      <c r="O277" s="4">
        <f t="shared" ref="O277:O340" si="34">+IFERROR(F277/$L277,0)</f>
        <v>0</v>
      </c>
      <c r="P277" s="4">
        <f t="shared" ref="P277:P340" si="35">+IFERROR(G277/$L277,0)</f>
        <v>0</v>
      </c>
      <c r="Q277" s="6" t="e">
        <f>+SUMIFS(#REF!,#REF!,TablaINV[[#This Row],[GRUPO]],#REF!,TablaINV[[#This Row],[COD]])</f>
        <v>#REF!</v>
      </c>
      <c r="R277" s="19">
        <f t="shared" ref="R277:R340" si="36">+IFERROR(D277/Q277,0)</f>
        <v>0</v>
      </c>
      <c r="S277" s="4" t="str">
        <f>+VLOOKUP(A277,inv!T:X,5,0)</f>
        <v>COSTA</v>
      </c>
      <c r="T277" s="4" t="str">
        <f>+VLOOKUP(B:B,'DT HUEVO'!$A:$D,4,0)</f>
        <v>SEGUNDA</v>
      </c>
      <c r="U277" s="4" t="str">
        <f>+VLOOKUP(TablaINV[[#This Row],[COD]],'DT HUEVO'!$A:$D,3,0)</f>
        <v>SEGUNDA</v>
      </c>
    </row>
    <row r="278" spans="1:21">
      <c r="A278" t="s">
        <v>455</v>
      </c>
      <c r="B278">
        <v>10504</v>
      </c>
      <c r="C278" t="s">
        <v>43</v>
      </c>
      <c r="D278">
        <f>+SUMIFS(inv!D:D,inv!A:A,B278,inv!T:T,A278)</f>
        <v>0</v>
      </c>
      <c r="E278">
        <f>+SUMIFS(inv!$D$1:$D$1164,inv!$A$1:$A$1164,$B278,inv!$T$1:$T$1164,$A278,inv!$U$1:$U$1164,'DIAS DE INVENTARIO TAT'!E$1)</f>
        <v>0</v>
      </c>
      <c r="F278">
        <f>+SUMIFS(inv!$D$1:$D$1164,inv!$A$1:$A$1164,$B278,inv!$T$1:$T$1164,$A278,inv!$U$1:$U$1164,'DIAS DE INVENTARIO TAT'!F$1)</f>
        <v>0</v>
      </c>
      <c r="G278">
        <f>+SUMIFS(inv!$D$1:$D$1164,inv!$A$1:$A$1164,$B278,inv!$T$1:$T$1164,$A278,inv!$U$1:$U$1164,'DIAS DE INVENTARIO TAT'!G$1)</f>
        <v>0</v>
      </c>
      <c r="H278">
        <f>+SUMIFS(inv!$D$1:$D$1164,inv!$A$1:$A$1164,$B278,inv!$T$1:$T$1164,$A278,inv!$U$1:$U$1164,'DIAS DE INVENTARIO TAT'!H$1)</f>
        <v>0</v>
      </c>
      <c r="I278">
        <f>+SUMIFS(inv!$D$1:$D$1164,inv!$A$1:$A$1164,$B278,inv!$T$1:$T$1164,$A278,inv!$U$1:$U$1164,'DIAS DE INVENTARIO TAT'!I$1)</f>
        <v>0</v>
      </c>
      <c r="J278">
        <f>+SUMIFS(inv!$D$1:$D$1164,inv!$A$1:$A$1164,$B278,inv!$T$1:$T$1164,$A278,inv!$U$1:$U$1164,'DIAS DE INVENTARIO TAT'!J$1)</f>
        <v>0</v>
      </c>
      <c r="K278">
        <f>+SUMIFS(inv!$D$1:$D$1164,inv!$A$1:$A$1164,$B278,inv!$T$1:$T$1164,$A278,inv!$U$1:$U$1164,'DIAS DE INVENTARIO TAT'!K$1)</f>
        <v>0</v>
      </c>
      <c r="L278" s="6">
        <f>+SUMIFS(VENTAS!H:H,VENTAS!B:B,B278,VENTAS!G:G,A278)</f>
        <v>0</v>
      </c>
      <c r="M278" s="4">
        <f t="shared" si="32"/>
        <v>0</v>
      </c>
      <c r="N278" s="4">
        <f t="shared" si="33"/>
        <v>0</v>
      </c>
      <c r="O278" s="4">
        <f t="shared" si="34"/>
        <v>0</v>
      </c>
      <c r="P278" s="4">
        <f t="shared" si="35"/>
        <v>0</v>
      </c>
      <c r="Q278" s="6" t="e">
        <f>+SUMIFS(#REF!,#REF!,TablaINV[[#This Row],[GRUPO]],#REF!,TablaINV[[#This Row],[COD]])</f>
        <v>#REF!</v>
      </c>
      <c r="R278" s="19">
        <f t="shared" si="36"/>
        <v>0</v>
      </c>
      <c r="S278" s="4" t="str">
        <f>+VLOOKUP(A278,inv!T:X,5,0)</f>
        <v>COSTA</v>
      </c>
      <c r="T278" s="4" t="e">
        <f>+VLOOKUP(B:B,'DT HUEVO'!$A:$D,4,0)</f>
        <v>#N/A</v>
      </c>
      <c r="U278" s="4" t="e">
        <f>+VLOOKUP(TablaINV[[#This Row],[COD]],'DT HUEVO'!$A:$D,3,0)</f>
        <v>#N/A</v>
      </c>
    </row>
    <row r="279" spans="1:21">
      <c r="A279" t="s">
        <v>455</v>
      </c>
      <c r="B279">
        <v>10103</v>
      </c>
      <c r="C279" t="s">
        <v>60</v>
      </c>
      <c r="D279">
        <f>+SUMIFS(inv!D:D,inv!A:A,B279,inv!T:T,A279)</f>
        <v>0</v>
      </c>
      <c r="E279">
        <f>+SUMIFS(inv!$D$1:$D$1164,inv!$A$1:$A$1164,$B279,inv!$T$1:$T$1164,$A279,inv!$U$1:$U$1164,'DIAS DE INVENTARIO TAT'!E$1)</f>
        <v>0</v>
      </c>
      <c r="F279">
        <f>+SUMIFS(inv!$D$1:$D$1164,inv!$A$1:$A$1164,$B279,inv!$T$1:$T$1164,$A279,inv!$U$1:$U$1164,'DIAS DE INVENTARIO TAT'!F$1)</f>
        <v>0</v>
      </c>
      <c r="G279">
        <f>+SUMIFS(inv!$D$1:$D$1164,inv!$A$1:$A$1164,$B279,inv!$T$1:$T$1164,$A279,inv!$U$1:$U$1164,'DIAS DE INVENTARIO TAT'!G$1)</f>
        <v>0</v>
      </c>
      <c r="H279">
        <f>+SUMIFS(inv!$D$1:$D$1164,inv!$A$1:$A$1164,$B279,inv!$T$1:$T$1164,$A279,inv!$U$1:$U$1164,'DIAS DE INVENTARIO TAT'!H$1)</f>
        <v>0</v>
      </c>
      <c r="I279">
        <f>+SUMIFS(inv!$D$1:$D$1164,inv!$A$1:$A$1164,$B279,inv!$T$1:$T$1164,$A279,inv!$U$1:$U$1164,'DIAS DE INVENTARIO TAT'!I$1)</f>
        <v>0</v>
      </c>
      <c r="J279">
        <f>+SUMIFS(inv!$D$1:$D$1164,inv!$A$1:$A$1164,$B279,inv!$T$1:$T$1164,$A279,inv!$U$1:$U$1164,'DIAS DE INVENTARIO TAT'!J$1)</f>
        <v>0</v>
      </c>
      <c r="K279">
        <f>+SUMIFS(inv!$D$1:$D$1164,inv!$A$1:$A$1164,$B279,inv!$T$1:$T$1164,$A279,inv!$U$1:$U$1164,'DIAS DE INVENTARIO TAT'!K$1)</f>
        <v>0</v>
      </c>
      <c r="L279" s="6">
        <f>+SUMIFS(VENTAS!H:H,VENTAS!B:B,B279,VENTAS!G:G,A279)</f>
        <v>0</v>
      </c>
      <c r="M279" s="4">
        <f t="shared" si="32"/>
        <v>0</v>
      </c>
      <c r="N279" s="4">
        <f t="shared" si="33"/>
        <v>0</v>
      </c>
      <c r="O279" s="4">
        <f t="shared" si="34"/>
        <v>0</v>
      </c>
      <c r="P279" s="4">
        <f t="shared" si="35"/>
        <v>0</v>
      </c>
      <c r="Q279" s="6" t="e">
        <f>+SUMIFS(#REF!,#REF!,TablaINV[[#This Row],[GRUPO]],#REF!,TablaINV[[#This Row],[COD]])</f>
        <v>#REF!</v>
      </c>
      <c r="R279" s="19">
        <f t="shared" si="36"/>
        <v>0</v>
      </c>
      <c r="S279" s="4" t="str">
        <f>+VLOOKUP(A279,inv!T:X,5,0)</f>
        <v>COSTA</v>
      </c>
      <c r="T279" s="4" t="str">
        <f>+VLOOKUP(B:B,'DT HUEVO'!$A:$D,4,0)</f>
        <v>EMPACADOS</v>
      </c>
      <c r="U279" s="4" t="str">
        <f>+VLOOKUP(TablaINV[[#This Row],[COD]],'DT HUEVO'!$A:$D,3,0)</f>
        <v>YUMBO</v>
      </c>
    </row>
    <row r="280" spans="1:21">
      <c r="A280" t="s">
        <v>455</v>
      </c>
      <c r="B280">
        <v>10303</v>
      </c>
      <c r="C280" t="s">
        <v>32</v>
      </c>
      <c r="D280">
        <f>+SUMIFS(inv!D:D,inv!A:A,B280,inv!T:T,A280)</f>
        <v>0</v>
      </c>
      <c r="E280">
        <f>+SUMIFS(inv!$D$1:$D$1164,inv!$A$1:$A$1164,$B280,inv!$T$1:$T$1164,$A280,inv!$U$1:$U$1164,'DIAS DE INVENTARIO TAT'!E$1)</f>
        <v>0</v>
      </c>
      <c r="F280">
        <f>+SUMIFS(inv!$D$1:$D$1164,inv!$A$1:$A$1164,$B280,inv!$T$1:$T$1164,$A280,inv!$U$1:$U$1164,'DIAS DE INVENTARIO TAT'!F$1)</f>
        <v>0</v>
      </c>
      <c r="G280">
        <f>+SUMIFS(inv!$D$1:$D$1164,inv!$A$1:$A$1164,$B280,inv!$T$1:$T$1164,$A280,inv!$U$1:$U$1164,'DIAS DE INVENTARIO TAT'!G$1)</f>
        <v>0</v>
      </c>
      <c r="H280">
        <f>+SUMIFS(inv!$D$1:$D$1164,inv!$A$1:$A$1164,$B280,inv!$T$1:$T$1164,$A280,inv!$U$1:$U$1164,'DIAS DE INVENTARIO TAT'!H$1)</f>
        <v>0</v>
      </c>
      <c r="I280">
        <f>+SUMIFS(inv!$D$1:$D$1164,inv!$A$1:$A$1164,$B280,inv!$T$1:$T$1164,$A280,inv!$U$1:$U$1164,'DIAS DE INVENTARIO TAT'!I$1)</f>
        <v>0</v>
      </c>
      <c r="J280">
        <f>+SUMIFS(inv!$D$1:$D$1164,inv!$A$1:$A$1164,$B280,inv!$T$1:$T$1164,$A280,inv!$U$1:$U$1164,'DIAS DE INVENTARIO TAT'!J$1)</f>
        <v>0</v>
      </c>
      <c r="K280">
        <f>+SUMIFS(inv!$D$1:$D$1164,inv!$A$1:$A$1164,$B280,inv!$T$1:$T$1164,$A280,inv!$U$1:$U$1164,'DIAS DE INVENTARIO TAT'!K$1)</f>
        <v>0</v>
      </c>
      <c r="L280" s="6">
        <f>+SUMIFS(VENTAS!H:H,VENTAS!B:B,B280,VENTAS!G:G,A280)</f>
        <v>0</v>
      </c>
      <c r="M280" s="4">
        <f t="shared" si="32"/>
        <v>0</v>
      </c>
      <c r="N280" s="4">
        <f t="shared" si="33"/>
        <v>0</v>
      </c>
      <c r="O280" s="4">
        <f t="shared" si="34"/>
        <v>0</v>
      </c>
      <c r="P280" s="4">
        <f t="shared" si="35"/>
        <v>0</v>
      </c>
      <c r="Q280" s="6" t="e">
        <f>+SUMIFS(#REF!,#REF!,TablaINV[[#This Row],[GRUPO]],#REF!,TablaINV[[#This Row],[COD]])</f>
        <v>#REF!</v>
      </c>
      <c r="R280" s="19">
        <f t="shared" si="36"/>
        <v>0</v>
      </c>
      <c r="S280" s="4" t="str">
        <f>+VLOOKUP(A280,inv!T:X,5,0)</f>
        <v>COSTA</v>
      </c>
      <c r="T280" s="4" t="str">
        <f>+VLOOKUP(B:B,'DT HUEVO'!$A:$D,4,0)</f>
        <v>EMPACADOS</v>
      </c>
      <c r="U280" s="4" t="str">
        <f>+VLOOKUP(TablaINV[[#This Row],[COD]],'DT HUEVO'!$A:$D,3,0)</f>
        <v>AA</v>
      </c>
    </row>
    <row r="281" spans="1:21">
      <c r="A281" t="s">
        <v>455</v>
      </c>
      <c r="B281">
        <v>10406</v>
      </c>
      <c r="C281" t="s">
        <v>72</v>
      </c>
      <c r="D281">
        <f>+SUMIFS(inv!D:D,inv!A:A,B281,inv!T:T,A281)</f>
        <v>0</v>
      </c>
      <c r="E281">
        <f>+SUMIFS(inv!$D$1:$D$1164,inv!$A$1:$A$1164,$B281,inv!$T$1:$T$1164,$A281,inv!$U$1:$U$1164,'DIAS DE INVENTARIO TAT'!E$1)</f>
        <v>0</v>
      </c>
      <c r="F281">
        <f>+SUMIFS(inv!$D$1:$D$1164,inv!$A$1:$A$1164,$B281,inv!$T$1:$T$1164,$A281,inv!$U$1:$U$1164,'DIAS DE INVENTARIO TAT'!F$1)</f>
        <v>0</v>
      </c>
      <c r="G281">
        <f>+SUMIFS(inv!$D$1:$D$1164,inv!$A$1:$A$1164,$B281,inv!$T$1:$T$1164,$A281,inv!$U$1:$U$1164,'DIAS DE INVENTARIO TAT'!G$1)</f>
        <v>0</v>
      </c>
      <c r="H281">
        <f>+SUMIFS(inv!$D$1:$D$1164,inv!$A$1:$A$1164,$B281,inv!$T$1:$T$1164,$A281,inv!$U$1:$U$1164,'DIAS DE INVENTARIO TAT'!H$1)</f>
        <v>0</v>
      </c>
      <c r="I281">
        <f>+SUMIFS(inv!$D$1:$D$1164,inv!$A$1:$A$1164,$B281,inv!$T$1:$T$1164,$A281,inv!$U$1:$U$1164,'DIAS DE INVENTARIO TAT'!I$1)</f>
        <v>0</v>
      </c>
      <c r="J281">
        <f>+SUMIFS(inv!$D$1:$D$1164,inv!$A$1:$A$1164,$B281,inv!$T$1:$T$1164,$A281,inv!$U$1:$U$1164,'DIAS DE INVENTARIO TAT'!J$1)</f>
        <v>0</v>
      </c>
      <c r="K281">
        <f>+SUMIFS(inv!$D$1:$D$1164,inv!$A$1:$A$1164,$B281,inv!$T$1:$T$1164,$A281,inv!$U$1:$U$1164,'DIAS DE INVENTARIO TAT'!K$1)</f>
        <v>0</v>
      </c>
      <c r="L281" s="6">
        <f>+SUMIFS(VENTAS!H:H,VENTAS!B:B,B281,VENTAS!G:G,A281)</f>
        <v>0</v>
      </c>
      <c r="M281" s="4">
        <f t="shared" si="32"/>
        <v>0</v>
      </c>
      <c r="N281" s="4">
        <f t="shared" si="33"/>
        <v>0</v>
      </c>
      <c r="O281" s="4">
        <f t="shared" si="34"/>
        <v>0</v>
      </c>
      <c r="P281" s="4">
        <f t="shared" si="35"/>
        <v>0</v>
      </c>
      <c r="Q281" s="6" t="e">
        <f>+SUMIFS(#REF!,#REF!,TablaINV[[#This Row],[GRUPO]],#REF!,TablaINV[[#This Row],[COD]])</f>
        <v>#REF!</v>
      </c>
      <c r="R281" s="19">
        <f t="shared" si="36"/>
        <v>0</v>
      </c>
      <c r="S281" s="4" t="str">
        <f>+VLOOKUP(A281,inv!T:X,5,0)</f>
        <v>COSTA</v>
      </c>
      <c r="T281" s="4" t="str">
        <f>+VLOOKUP(B:B,'DT HUEVO'!$A:$D,4,0)</f>
        <v>VERDE</v>
      </c>
      <c r="U281" s="4" t="str">
        <f>+VLOOKUP(TablaINV[[#This Row],[COD]],'DT HUEVO'!$A:$D,3,0)</f>
        <v>A</v>
      </c>
    </row>
    <row r="282" spans="1:21">
      <c r="A282" t="s">
        <v>455</v>
      </c>
      <c r="B282">
        <v>10480</v>
      </c>
      <c r="C282" t="s">
        <v>545</v>
      </c>
      <c r="D282">
        <f>+SUMIFS(inv!D:D,inv!A:A,B282,inv!T:T,A282)</f>
        <v>0</v>
      </c>
      <c r="E282">
        <f>+SUMIFS(inv!$D$1:$D$1164,inv!$A$1:$A$1164,$B282,inv!$T$1:$T$1164,$A282,inv!$U$1:$U$1164,'DIAS DE INVENTARIO TAT'!E$1)</f>
        <v>0</v>
      </c>
      <c r="F282">
        <f>+SUMIFS(inv!$D$1:$D$1164,inv!$A$1:$A$1164,$B282,inv!$T$1:$T$1164,$A282,inv!$U$1:$U$1164,'DIAS DE INVENTARIO TAT'!F$1)</f>
        <v>0</v>
      </c>
      <c r="G282">
        <f>+SUMIFS(inv!$D$1:$D$1164,inv!$A$1:$A$1164,$B282,inv!$T$1:$T$1164,$A282,inv!$U$1:$U$1164,'DIAS DE INVENTARIO TAT'!G$1)</f>
        <v>0</v>
      </c>
      <c r="H282">
        <f>+SUMIFS(inv!$D$1:$D$1164,inv!$A$1:$A$1164,$B282,inv!$T$1:$T$1164,$A282,inv!$U$1:$U$1164,'DIAS DE INVENTARIO TAT'!H$1)</f>
        <v>0</v>
      </c>
      <c r="I282">
        <f>+SUMIFS(inv!$D$1:$D$1164,inv!$A$1:$A$1164,$B282,inv!$T$1:$T$1164,$A282,inv!$U$1:$U$1164,'DIAS DE INVENTARIO TAT'!I$1)</f>
        <v>0</v>
      </c>
      <c r="J282">
        <f>+SUMIFS(inv!$D$1:$D$1164,inv!$A$1:$A$1164,$B282,inv!$T$1:$T$1164,$A282,inv!$U$1:$U$1164,'DIAS DE INVENTARIO TAT'!J$1)</f>
        <v>0</v>
      </c>
      <c r="K282">
        <f>+SUMIFS(inv!$D$1:$D$1164,inv!$A$1:$A$1164,$B282,inv!$T$1:$T$1164,$A282,inv!$U$1:$U$1164,'DIAS DE INVENTARIO TAT'!K$1)</f>
        <v>0</v>
      </c>
      <c r="L282" s="6">
        <f>+SUMIFS(VENTAS!H:H,VENTAS!B:B,B282,VENTAS!G:G,A282)</f>
        <v>0</v>
      </c>
      <c r="M282" s="4">
        <f t="shared" si="32"/>
        <v>0</v>
      </c>
      <c r="N282" s="4">
        <f t="shared" si="33"/>
        <v>0</v>
      </c>
      <c r="O282" s="4">
        <f t="shared" si="34"/>
        <v>0</v>
      </c>
      <c r="P282" s="4">
        <f t="shared" si="35"/>
        <v>0</v>
      </c>
      <c r="Q282" s="6" t="e">
        <f>+SUMIFS(#REF!,#REF!,TablaINV[[#This Row],[GRUPO]],#REF!,TablaINV[[#This Row],[COD]])</f>
        <v>#REF!</v>
      </c>
      <c r="R282" s="19">
        <f t="shared" si="36"/>
        <v>0</v>
      </c>
      <c r="S282" s="4" t="str">
        <f>+VLOOKUP(A282,inv!T:X,5,0)</f>
        <v>COSTA</v>
      </c>
      <c r="T282" s="4" t="str">
        <f>+VLOOKUP(B:B,'DT HUEVO'!$A:$D,4,0)</f>
        <v>EMPACADOS</v>
      </c>
      <c r="U282" s="4" t="str">
        <f>+VLOOKUP(TablaINV[[#This Row],[COD]],'DT HUEVO'!$A:$D,3,0)</f>
        <v>A</v>
      </c>
    </row>
    <row r="283" spans="1:21">
      <c r="A283" t="s">
        <v>455</v>
      </c>
      <c r="B283">
        <v>12359</v>
      </c>
      <c r="C283" t="s">
        <v>63</v>
      </c>
      <c r="D283">
        <f>+SUMIFS(inv!D:D,inv!A:A,B283,inv!T:T,A283)</f>
        <v>0</v>
      </c>
      <c r="E283">
        <f>+SUMIFS(inv!$D$1:$D$1164,inv!$A$1:$A$1164,$B283,inv!$T$1:$T$1164,$A283,inv!$U$1:$U$1164,'DIAS DE INVENTARIO TAT'!E$1)</f>
        <v>0</v>
      </c>
      <c r="F283">
        <f>+SUMIFS(inv!$D$1:$D$1164,inv!$A$1:$A$1164,$B283,inv!$T$1:$T$1164,$A283,inv!$U$1:$U$1164,'DIAS DE INVENTARIO TAT'!F$1)</f>
        <v>0</v>
      </c>
      <c r="G283">
        <f>+SUMIFS(inv!$D$1:$D$1164,inv!$A$1:$A$1164,$B283,inv!$T$1:$T$1164,$A283,inv!$U$1:$U$1164,'DIAS DE INVENTARIO TAT'!G$1)</f>
        <v>0</v>
      </c>
      <c r="H283">
        <f>+SUMIFS(inv!$D$1:$D$1164,inv!$A$1:$A$1164,$B283,inv!$T$1:$T$1164,$A283,inv!$U$1:$U$1164,'DIAS DE INVENTARIO TAT'!H$1)</f>
        <v>0</v>
      </c>
      <c r="I283">
        <f>+SUMIFS(inv!$D$1:$D$1164,inv!$A$1:$A$1164,$B283,inv!$T$1:$T$1164,$A283,inv!$U$1:$U$1164,'DIAS DE INVENTARIO TAT'!I$1)</f>
        <v>0</v>
      </c>
      <c r="J283">
        <f>+SUMIFS(inv!$D$1:$D$1164,inv!$A$1:$A$1164,$B283,inv!$T$1:$T$1164,$A283,inv!$U$1:$U$1164,'DIAS DE INVENTARIO TAT'!J$1)</f>
        <v>0</v>
      </c>
      <c r="K283">
        <f>+SUMIFS(inv!$D$1:$D$1164,inv!$A$1:$A$1164,$B283,inv!$T$1:$T$1164,$A283,inv!$U$1:$U$1164,'DIAS DE INVENTARIO TAT'!K$1)</f>
        <v>0</v>
      </c>
      <c r="L283" s="6">
        <f>+SUMIFS(VENTAS!H:H,VENTAS!B:B,B283,VENTAS!G:G,A283)</f>
        <v>0</v>
      </c>
      <c r="M283" s="4">
        <f t="shared" si="32"/>
        <v>0</v>
      </c>
      <c r="N283" s="4">
        <f t="shared" si="33"/>
        <v>0</v>
      </c>
      <c r="O283" s="4">
        <f t="shared" si="34"/>
        <v>0</v>
      </c>
      <c r="P283" s="4">
        <f t="shared" si="35"/>
        <v>0</v>
      </c>
      <c r="Q283" s="6" t="e">
        <f>+SUMIFS(#REF!,#REF!,TablaINV[[#This Row],[GRUPO]],#REF!,TablaINV[[#This Row],[COD]])</f>
        <v>#REF!</v>
      </c>
      <c r="R283" s="19">
        <f t="shared" si="36"/>
        <v>0</v>
      </c>
      <c r="S283" s="4" t="str">
        <f>+VLOOKUP(A283,inv!T:X,5,0)</f>
        <v>COSTA</v>
      </c>
      <c r="T283" s="4" t="e">
        <f>+VLOOKUP(B:B,'DT HUEVO'!$A:$D,4,0)</f>
        <v>#N/A</v>
      </c>
      <c r="U283" s="4" t="e">
        <f>+VLOOKUP(TablaINV[[#This Row],[COD]],'DT HUEVO'!$A:$D,3,0)</f>
        <v>#N/A</v>
      </c>
    </row>
    <row r="284" spans="1:21">
      <c r="A284" t="s">
        <v>455</v>
      </c>
      <c r="B284">
        <v>12380</v>
      </c>
      <c r="C284" t="s">
        <v>65</v>
      </c>
      <c r="D284">
        <f>+SUMIFS(inv!D:D,inv!A:A,B284,inv!T:T,A284)</f>
        <v>0</v>
      </c>
      <c r="E284">
        <f>+SUMIFS(inv!$D$1:$D$1164,inv!$A$1:$A$1164,$B284,inv!$T$1:$T$1164,$A284,inv!$U$1:$U$1164,'DIAS DE INVENTARIO TAT'!E$1)</f>
        <v>0</v>
      </c>
      <c r="F284">
        <f>+SUMIFS(inv!$D$1:$D$1164,inv!$A$1:$A$1164,$B284,inv!$T$1:$T$1164,$A284,inv!$U$1:$U$1164,'DIAS DE INVENTARIO TAT'!F$1)</f>
        <v>0</v>
      </c>
      <c r="G284">
        <f>+SUMIFS(inv!$D$1:$D$1164,inv!$A$1:$A$1164,$B284,inv!$T$1:$T$1164,$A284,inv!$U$1:$U$1164,'DIAS DE INVENTARIO TAT'!G$1)</f>
        <v>0</v>
      </c>
      <c r="H284">
        <f>+SUMIFS(inv!$D$1:$D$1164,inv!$A$1:$A$1164,$B284,inv!$T$1:$T$1164,$A284,inv!$U$1:$U$1164,'DIAS DE INVENTARIO TAT'!H$1)</f>
        <v>0</v>
      </c>
      <c r="I284">
        <f>+SUMIFS(inv!$D$1:$D$1164,inv!$A$1:$A$1164,$B284,inv!$T$1:$T$1164,$A284,inv!$U$1:$U$1164,'DIAS DE INVENTARIO TAT'!I$1)</f>
        <v>0</v>
      </c>
      <c r="J284">
        <f>+SUMIFS(inv!$D$1:$D$1164,inv!$A$1:$A$1164,$B284,inv!$T$1:$T$1164,$A284,inv!$U$1:$U$1164,'DIAS DE INVENTARIO TAT'!J$1)</f>
        <v>0</v>
      </c>
      <c r="K284">
        <f>+SUMIFS(inv!$D$1:$D$1164,inv!$A$1:$A$1164,$B284,inv!$T$1:$T$1164,$A284,inv!$U$1:$U$1164,'DIAS DE INVENTARIO TAT'!K$1)</f>
        <v>0</v>
      </c>
      <c r="L284" s="6">
        <f>+SUMIFS(VENTAS!H:H,VENTAS!B:B,B284,VENTAS!G:G,A284)</f>
        <v>0</v>
      </c>
      <c r="M284" s="4">
        <f t="shared" si="32"/>
        <v>0</v>
      </c>
      <c r="N284" s="4">
        <f t="shared" si="33"/>
        <v>0</v>
      </c>
      <c r="O284" s="4">
        <f t="shared" si="34"/>
        <v>0</v>
      </c>
      <c r="P284" s="4">
        <f t="shared" si="35"/>
        <v>0</v>
      </c>
      <c r="Q284" s="6" t="e">
        <f>+SUMIFS(#REF!,#REF!,TablaINV[[#This Row],[GRUPO]],#REF!,TablaINV[[#This Row],[COD]])</f>
        <v>#REF!</v>
      </c>
      <c r="R284" s="19">
        <f t="shared" si="36"/>
        <v>0</v>
      </c>
      <c r="S284" s="4" t="str">
        <f>+VLOOKUP(A284,inv!T:X,5,0)</f>
        <v>COSTA</v>
      </c>
      <c r="T284" s="4" t="e">
        <f>+VLOOKUP(B:B,'DT HUEVO'!$A:$D,4,0)</f>
        <v>#N/A</v>
      </c>
      <c r="U284" s="4" t="e">
        <f>+VLOOKUP(TablaINV[[#This Row],[COD]],'DT HUEVO'!$A:$D,3,0)</f>
        <v>#N/A</v>
      </c>
    </row>
    <row r="285" spans="1:21">
      <c r="A285" t="s">
        <v>455</v>
      </c>
      <c r="B285">
        <v>12459</v>
      </c>
      <c r="C285" t="s">
        <v>66</v>
      </c>
      <c r="D285">
        <f>+SUMIFS(inv!D:D,inv!A:A,B285,inv!T:T,A285)</f>
        <v>0</v>
      </c>
      <c r="E285">
        <f>+SUMIFS(inv!$D$1:$D$1164,inv!$A$1:$A$1164,$B285,inv!$T$1:$T$1164,$A285,inv!$U$1:$U$1164,'DIAS DE INVENTARIO TAT'!E$1)</f>
        <v>0</v>
      </c>
      <c r="F285">
        <f>+SUMIFS(inv!$D$1:$D$1164,inv!$A$1:$A$1164,$B285,inv!$T$1:$T$1164,$A285,inv!$U$1:$U$1164,'DIAS DE INVENTARIO TAT'!F$1)</f>
        <v>0</v>
      </c>
      <c r="G285">
        <f>+SUMIFS(inv!$D$1:$D$1164,inv!$A$1:$A$1164,$B285,inv!$T$1:$T$1164,$A285,inv!$U$1:$U$1164,'DIAS DE INVENTARIO TAT'!G$1)</f>
        <v>0</v>
      </c>
      <c r="H285">
        <f>+SUMIFS(inv!$D$1:$D$1164,inv!$A$1:$A$1164,$B285,inv!$T$1:$T$1164,$A285,inv!$U$1:$U$1164,'DIAS DE INVENTARIO TAT'!H$1)</f>
        <v>0</v>
      </c>
      <c r="I285">
        <f>+SUMIFS(inv!$D$1:$D$1164,inv!$A$1:$A$1164,$B285,inv!$T$1:$T$1164,$A285,inv!$U$1:$U$1164,'DIAS DE INVENTARIO TAT'!I$1)</f>
        <v>0</v>
      </c>
      <c r="J285">
        <f>+SUMIFS(inv!$D$1:$D$1164,inv!$A$1:$A$1164,$B285,inv!$T$1:$T$1164,$A285,inv!$U$1:$U$1164,'DIAS DE INVENTARIO TAT'!J$1)</f>
        <v>0</v>
      </c>
      <c r="K285">
        <f>+SUMIFS(inv!$D$1:$D$1164,inv!$A$1:$A$1164,$B285,inv!$T$1:$T$1164,$A285,inv!$U$1:$U$1164,'DIAS DE INVENTARIO TAT'!K$1)</f>
        <v>0</v>
      </c>
      <c r="L285" s="6">
        <f>+SUMIFS(VENTAS!H:H,VENTAS!B:B,B285,VENTAS!G:G,A285)</f>
        <v>0</v>
      </c>
      <c r="M285" s="4">
        <f t="shared" si="32"/>
        <v>0</v>
      </c>
      <c r="N285" s="4">
        <f t="shared" si="33"/>
        <v>0</v>
      </c>
      <c r="O285" s="4">
        <f t="shared" si="34"/>
        <v>0</v>
      </c>
      <c r="P285" s="4">
        <f t="shared" si="35"/>
        <v>0</v>
      </c>
      <c r="Q285" s="6" t="e">
        <f>+SUMIFS(#REF!,#REF!,TablaINV[[#This Row],[GRUPO]],#REF!,TablaINV[[#This Row],[COD]])</f>
        <v>#REF!</v>
      </c>
      <c r="R285" s="19">
        <f t="shared" si="36"/>
        <v>0</v>
      </c>
      <c r="S285" s="4" t="str">
        <f>+VLOOKUP(A285,inv!T:X,5,0)</f>
        <v>COSTA</v>
      </c>
      <c r="T285" s="4" t="e">
        <f>+VLOOKUP(B:B,'DT HUEVO'!$A:$D,4,0)</f>
        <v>#N/A</v>
      </c>
      <c r="U285" s="4" t="e">
        <f>+VLOOKUP(TablaINV[[#This Row],[COD]],'DT HUEVO'!$A:$D,3,0)</f>
        <v>#N/A</v>
      </c>
    </row>
    <row r="286" spans="1:21">
      <c r="A286" t="s">
        <v>455</v>
      </c>
      <c r="B286">
        <v>13480</v>
      </c>
      <c r="C286" t="s">
        <v>469</v>
      </c>
      <c r="D286">
        <f>+SUMIFS(inv!D:D,inv!A:A,B286,inv!T:T,A286)</f>
        <v>0</v>
      </c>
      <c r="E286">
        <f>+SUMIFS(inv!$D$1:$D$1164,inv!$A$1:$A$1164,$B286,inv!$T$1:$T$1164,$A286,inv!$U$1:$U$1164,'DIAS DE INVENTARIO TAT'!E$1)</f>
        <v>0</v>
      </c>
      <c r="F286">
        <f>+SUMIFS(inv!$D$1:$D$1164,inv!$A$1:$A$1164,$B286,inv!$T$1:$T$1164,$A286,inv!$U$1:$U$1164,'DIAS DE INVENTARIO TAT'!F$1)</f>
        <v>0</v>
      </c>
      <c r="G286">
        <f>+SUMIFS(inv!$D$1:$D$1164,inv!$A$1:$A$1164,$B286,inv!$T$1:$T$1164,$A286,inv!$U$1:$U$1164,'DIAS DE INVENTARIO TAT'!G$1)</f>
        <v>0</v>
      </c>
      <c r="H286">
        <f>+SUMIFS(inv!$D$1:$D$1164,inv!$A$1:$A$1164,$B286,inv!$T$1:$T$1164,$A286,inv!$U$1:$U$1164,'DIAS DE INVENTARIO TAT'!H$1)</f>
        <v>0</v>
      </c>
      <c r="I286">
        <f>+SUMIFS(inv!$D$1:$D$1164,inv!$A$1:$A$1164,$B286,inv!$T$1:$T$1164,$A286,inv!$U$1:$U$1164,'DIAS DE INVENTARIO TAT'!I$1)</f>
        <v>0</v>
      </c>
      <c r="J286">
        <f>+SUMIFS(inv!$D$1:$D$1164,inv!$A$1:$A$1164,$B286,inv!$T$1:$T$1164,$A286,inv!$U$1:$U$1164,'DIAS DE INVENTARIO TAT'!J$1)</f>
        <v>0</v>
      </c>
      <c r="K286">
        <f>+SUMIFS(inv!$D$1:$D$1164,inv!$A$1:$A$1164,$B286,inv!$T$1:$T$1164,$A286,inv!$U$1:$U$1164,'DIAS DE INVENTARIO TAT'!K$1)</f>
        <v>0</v>
      </c>
      <c r="L286" s="6">
        <f>+SUMIFS(VENTAS!H:H,VENTAS!B:B,B286,VENTAS!G:G,A286)</f>
        <v>0</v>
      </c>
      <c r="M286" s="4">
        <f t="shared" si="32"/>
        <v>0</v>
      </c>
      <c r="N286" s="4">
        <f t="shared" si="33"/>
        <v>0</v>
      </c>
      <c r="O286" s="4">
        <f t="shared" si="34"/>
        <v>0</v>
      </c>
      <c r="P286" s="4">
        <f t="shared" si="35"/>
        <v>0</v>
      </c>
      <c r="Q286" s="6" t="e">
        <f>+SUMIFS(#REF!,#REF!,TablaINV[[#This Row],[GRUPO]],#REF!,TablaINV[[#This Row],[COD]])</f>
        <v>#REF!</v>
      </c>
      <c r="R286" s="19">
        <f t="shared" si="36"/>
        <v>0</v>
      </c>
      <c r="S286" s="4" t="str">
        <f>+VLOOKUP(A286,inv!T:X,5,0)</f>
        <v>COSTA</v>
      </c>
      <c r="T286" s="4" t="str">
        <f>+VLOOKUP(B:B,'DT HUEVO'!$A:$D,4,0)</f>
        <v>EMPACADOS</v>
      </c>
      <c r="U286" s="4" t="str">
        <f>+VLOOKUP(TablaINV[[#This Row],[COD]],'DT HUEVO'!$A:$D,3,0)</f>
        <v>A</v>
      </c>
    </row>
    <row r="287" spans="1:21">
      <c r="A287" t="s">
        <v>455</v>
      </c>
      <c r="B287">
        <v>10204</v>
      </c>
      <c r="C287" t="s">
        <v>53</v>
      </c>
      <c r="D287">
        <f>+SUMIFS(inv!D:D,inv!A:A,B287,inv!T:T,A287)</f>
        <v>0</v>
      </c>
      <c r="E287">
        <f>+SUMIFS(inv!$D$1:$D$1164,inv!$A$1:$A$1164,$B287,inv!$T$1:$T$1164,$A287,inv!$U$1:$U$1164,'DIAS DE INVENTARIO TAT'!E$1)</f>
        <v>0</v>
      </c>
      <c r="F287">
        <f>+SUMIFS(inv!$D$1:$D$1164,inv!$A$1:$A$1164,$B287,inv!$T$1:$T$1164,$A287,inv!$U$1:$U$1164,'DIAS DE INVENTARIO TAT'!F$1)</f>
        <v>0</v>
      </c>
      <c r="G287">
        <f>+SUMIFS(inv!$D$1:$D$1164,inv!$A$1:$A$1164,$B287,inv!$T$1:$T$1164,$A287,inv!$U$1:$U$1164,'DIAS DE INVENTARIO TAT'!G$1)</f>
        <v>0</v>
      </c>
      <c r="H287">
        <f>+SUMIFS(inv!$D$1:$D$1164,inv!$A$1:$A$1164,$B287,inv!$T$1:$T$1164,$A287,inv!$U$1:$U$1164,'DIAS DE INVENTARIO TAT'!H$1)</f>
        <v>0</v>
      </c>
      <c r="I287">
        <f>+SUMIFS(inv!$D$1:$D$1164,inv!$A$1:$A$1164,$B287,inv!$T$1:$T$1164,$A287,inv!$U$1:$U$1164,'DIAS DE INVENTARIO TAT'!I$1)</f>
        <v>0</v>
      </c>
      <c r="J287">
        <f>+SUMIFS(inv!$D$1:$D$1164,inv!$A$1:$A$1164,$B287,inv!$T$1:$T$1164,$A287,inv!$U$1:$U$1164,'DIAS DE INVENTARIO TAT'!J$1)</f>
        <v>0</v>
      </c>
      <c r="K287">
        <f>+SUMIFS(inv!$D$1:$D$1164,inv!$A$1:$A$1164,$B287,inv!$T$1:$T$1164,$A287,inv!$U$1:$U$1164,'DIAS DE INVENTARIO TAT'!K$1)</f>
        <v>0</v>
      </c>
      <c r="L287" s="6">
        <f>+SUMIFS(VENTAS!H:H,VENTAS!B:B,B287,VENTAS!G:G,A287)</f>
        <v>0</v>
      </c>
      <c r="M287" s="4">
        <f t="shared" si="32"/>
        <v>0</v>
      </c>
      <c r="N287" s="4">
        <f t="shared" si="33"/>
        <v>0</v>
      </c>
      <c r="O287" s="4">
        <f t="shared" si="34"/>
        <v>0</v>
      </c>
      <c r="P287" s="4">
        <f t="shared" si="35"/>
        <v>0</v>
      </c>
      <c r="Q287" s="6" t="e">
        <f>+SUMIFS(#REF!,#REF!,TablaINV[[#This Row],[GRUPO]],#REF!,TablaINV[[#This Row],[COD]])</f>
        <v>#REF!</v>
      </c>
      <c r="R287" s="19">
        <f t="shared" si="36"/>
        <v>0</v>
      </c>
      <c r="S287" s="4" t="str">
        <f>+VLOOKUP(A287,inv!T:X,5,0)</f>
        <v>COSTA</v>
      </c>
      <c r="T287" s="4" t="str">
        <f>+VLOOKUP(B:B,'DT HUEVO'!$A:$D,4,0)</f>
        <v>FS</v>
      </c>
      <c r="U287" s="4" t="str">
        <f>+VLOOKUP(TablaINV[[#This Row],[COD]],'DT HUEVO'!$A:$D,3,0)</f>
        <v>AAA</v>
      </c>
    </row>
    <row r="288" spans="1:21">
      <c r="A288" t="s">
        <v>455</v>
      </c>
      <c r="B288">
        <v>13303</v>
      </c>
      <c r="C288" t="s">
        <v>75</v>
      </c>
      <c r="D288">
        <f>+SUMIFS(inv!D:D,inv!A:A,B288,inv!T:T,A288)</f>
        <v>0</v>
      </c>
      <c r="E288">
        <f>+SUMIFS(inv!$D$1:$D$1164,inv!$A$1:$A$1164,$B288,inv!$T$1:$T$1164,$A288,inv!$U$1:$U$1164,'DIAS DE INVENTARIO TAT'!E$1)</f>
        <v>0</v>
      </c>
      <c r="F288">
        <f>+SUMIFS(inv!$D$1:$D$1164,inv!$A$1:$A$1164,$B288,inv!$T$1:$T$1164,$A288,inv!$U$1:$U$1164,'DIAS DE INVENTARIO TAT'!F$1)</f>
        <v>0</v>
      </c>
      <c r="G288">
        <f>+SUMIFS(inv!$D$1:$D$1164,inv!$A$1:$A$1164,$B288,inv!$T$1:$T$1164,$A288,inv!$U$1:$U$1164,'DIAS DE INVENTARIO TAT'!G$1)</f>
        <v>0</v>
      </c>
      <c r="H288">
        <f>+SUMIFS(inv!$D$1:$D$1164,inv!$A$1:$A$1164,$B288,inv!$T$1:$T$1164,$A288,inv!$U$1:$U$1164,'DIAS DE INVENTARIO TAT'!H$1)</f>
        <v>0</v>
      </c>
      <c r="I288">
        <f>+SUMIFS(inv!$D$1:$D$1164,inv!$A$1:$A$1164,$B288,inv!$T$1:$T$1164,$A288,inv!$U$1:$U$1164,'DIAS DE INVENTARIO TAT'!I$1)</f>
        <v>0</v>
      </c>
      <c r="J288">
        <f>+SUMIFS(inv!$D$1:$D$1164,inv!$A$1:$A$1164,$B288,inv!$T$1:$T$1164,$A288,inv!$U$1:$U$1164,'DIAS DE INVENTARIO TAT'!J$1)</f>
        <v>0</v>
      </c>
      <c r="K288">
        <f>+SUMIFS(inv!$D$1:$D$1164,inv!$A$1:$A$1164,$B288,inv!$T$1:$T$1164,$A288,inv!$U$1:$U$1164,'DIAS DE INVENTARIO TAT'!K$1)</f>
        <v>0</v>
      </c>
      <c r="L288" s="6">
        <f>+SUMIFS(VENTAS!H:H,VENTAS!B:B,B288,VENTAS!G:G,A288)</f>
        <v>0</v>
      </c>
      <c r="M288" s="4">
        <f t="shared" si="32"/>
        <v>0</v>
      </c>
      <c r="N288" s="4">
        <f t="shared" si="33"/>
        <v>0</v>
      </c>
      <c r="O288" s="4">
        <f t="shared" si="34"/>
        <v>0</v>
      </c>
      <c r="P288" s="4">
        <f t="shared" si="35"/>
        <v>0</v>
      </c>
      <c r="Q288" s="6" t="e">
        <f>+SUMIFS(#REF!,#REF!,TablaINV[[#This Row],[GRUPO]],#REF!,TablaINV[[#This Row],[COD]])</f>
        <v>#REF!</v>
      </c>
      <c r="R288" s="19">
        <f t="shared" si="36"/>
        <v>0</v>
      </c>
      <c r="S288" s="4" t="str">
        <f>+VLOOKUP(A288,inv!T:X,5,0)</f>
        <v>COSTA</v>
      </c>
      <c r="T288" s="4" t="str">
        <f>+VLOOKUP(B:B,'DT HUEVO'!$A:$D,4,0)</f>
        <v>EMPACADOS</v>
      </c>
      <c r="U288" s="4" t="str">
        <f>+VLOOKUP(TablaINV[[#This Row],[COD]],'DT HUEVO'!$A:$D,3,0)</f>
        <v>AA</v>
      </c>
    </row>
    <row r="289" spans="1:21">
      <c r="A289" t="s">
        <v>455</v>
      </c>
      <c r="B289">
        <v>13401</v>
      </c>
      <c r="C289" t="s">
        <v>77</v>
      </c>
      <c r="D289">
        <f>+SUMIFS(inv!D:D,inv!A:A,B289,inv!T:T,A289)</f>
        <v>0</v>
      </c>
      <c r="E289">
        <f>+SUMIFS(inv!$D$1:$D$1164,inv!$A$1:$A$1164,$B289,inv!$T$1:$T$1164,$A289,inv!$U$1:$U$1164,'DIAS DE INVENTARIO TAT'!E$1)</f>
        <v>0</v>
      </c>
      <c r="F289">
        <f>+SUMIFS(inv!$D$1:$D$1164,inv!$A$1:$A$1164,$B289,inv!$T$1:$T$1164,$A289,inv!$U$1:$U$1164,'DIAS DE INVENTARIO TAT'!F$1)</f>
        <v>0</v>
      </c>
      <c r="G289">
        <f>+SUMIFS(inv!$D$1:$D$1164,inv!$A$1:$A$1164,$B289,inv!$T$1:$T$1164,$A289,inv!$U$1:$U$1164,'DIAS DE INVENTARIO TAT'!G$1)</f>
        <v>0</v>
      </c>
      <c r="H289">
        <f>+SUMIFS(inv!$D$1:$D$1164,inv!$A$1:$A$1164,$B289,inv!$T$1:$T$1164,$A289,inv!$U$1:$U$1164,'DIAS DE INVENTARIO TAT'!H$1)</f>
        <v>0</v>
      </c>
      <c r="I289">
        <f>+SUMIFS(inv!$D$1:$D$1164,inv!$A$1:$A$1164,$B289,inv!$T$1:$T$1164,$A289,inv!$U$1:$U$1164,'DIAS DE INVENTARIO TAT'!I$1)</f>
        <v>0</v>
      </c>
      <c r="J289">
        <f>+SUMIFS(inv!$D$1:$D$1164,inv!$A$1:$A$1164,$B289,inv!$T$1:$T$1164,$A289,inv!$U$1:$U$1164,'DIAS DE INVENTARIO TAT'!J$1)</f>
        <v>0</v>
      </c>
      <c r="K289">
        <f>+SUMIFS(inv!$D$1:$D$1164,inv!$A$1:$A$1164,$B289,inv!$T$1:$T$1164,$A289,inv!$U$1:$U$1164,'DIAS DE INVENTARIO TAT'!K$1)</f>
        <v>0</v>
      </c>
      <c r="L289" s="6">
        <f>+SUMIFS(VENTAS!H:H,VENTAS!B:B,B289,VENTAS!G:G,A289)</f>
        <v>0</v>
      </c>
      <c r="M289" s="4">
        <f t="shared" si="32"/>
        <v>0</v>
      </c>
      <c r="N289" s="4">
        <f t="shared" si="33"/>
        <v>0</v>
      </c>
      <c r="O289" s="4">
        <f t="shared" si="34"/>
        <v>0</v>
      </c>
      <c r="P289" s="4">
        <f t="shared" si="35"/>
        <v>0</v>
      </c>
      <c r="Q289" s="6" t="e">
        <f>+SUMIFS(#REF!,#REF!,TablaINV[[#This Row],[GRUPO]],#REF!,TablaINV[[#This Row],[COD]])</f>
        <v>#REF!</v>
      </c>
      <c r="R289" s="19">
        <f t="shared" si="36"/>
        <v>0</v>
      </c>
      <c r="S289" s="4" t="str">
        <f>+VLOOKUP(A289,inv!T:X,5,0)</f>
        <v>COSTA</v>
      </c>
      <c r="T289" s="4" t="str">
        <f>+VLOOKUP(B:B,'DT HUEVO'!$A:$D,4,0)</f>
        <v>EMPACADOS</v>
      </c>
      <c r="U289" s="4" t="str">
        <f>+VLOOKUP(TablaINV[[#This Row],[COD]],'DT HUEVO'!$A:$D,3,0)</f>
        <v>A</v>
      </c>
    </row>
    <row r="290" spans="1:21">
      <c r="A290" t="s">
        <v>455</v>
      </c>
      <c r="B290">
        <v>100</v>
      </c>
      <c r="C290" t="s">
        <v>96</v>
      </c>
      <c r="D290">
        <f>+SUMIFS(inv!D:D,inv!A:A,B290,inv!T:T,A290)</f>
        <v>0</v>
      </c>
      <c r="E290">
        <f>+SUMIFS(inv!$D$1:$D$1164,inv!$A$1:$A$1164,$B290,inv!$T$1:$T$1164,$A290,inv!$U$1:$U$1164,'DIAS DE INVENTARIO TAT'!E$1)</f>
        <v>0</v>
      </c>
      <c r="F290">
        <f>+SUMIFS(inv!$D$1:$D$1164,inv!$A$1:$A$1164,$B290,inv!$T$1:$T$1164,$A290,inv!$U$1:$U$1164,'DIAS DE INVENTARIO TAT'!F$1)</f>
        <v>0</v>
      </c>
      <c r="G290">
        <f>+SUMIFS(inv!$D$1:$D$1164,inv!$A$1:$A$1164,$B290,inv!$T$1:$T$1164,$A290,inv!$U$1:$U$1164,'DIAS DE INVENTARIO TAT'!G$1)</f>
        <v>0</v>
      </c>
      <c r="H290">
        <f>+SUMIFS(inv!$D$1:$D$1164,inv!$A$1:$A$1164,$B290,inv!$T$1:$T$1164,$A290,inv!$U$1:$U$1164,'DIAS DE INVENTARIO TAT'!H$1)</f>
        <v>0</v>
      </c>
      <c r="I290">
        <f>+SUMIFS(inv!$D$1:$D$1164,inv!$A$1:$A$1164,$B290,inv!$T$1:$T$1164,$A290,inv!$U$1:$U$1164,'DIAS DE INVENTARIO TAT'!I$1)</f>
        <v>0</v>
      </c>
      <c r="J290">
        <f>+SUMIFS(inv!$D$1:$D$1164,inv!$A$1:$A$1164,$B290,inv!$T$1:$T$1164,$A290,inv!$U$1:$U$1164,'DIAS DE INVENTARIO TAT'!J$1)</f>
        <v>0</v>
      </c>
      <c r="K290">
        <f>+SUMIFS(inv!$D$1:$D$1164,inv!$A$1:$A$1164,$B290,inv!$T$1:$T$1164,$A290,inv!$U$1:$U$1164,'DIAS DE INVENTARIO TAT'!K$1)</f>
        <v>0</v>
      </c>
      <c r="L290" s="6">
        <f>+SUMIFS(VENTAS!H:H,VENTAS!B:B,B290,VENTAS!G:G,A290)</f>
        <v>0</v>
      </c>
      <c r="M290" s="4">
        <f t="shared" si="32"/>
        <v>0</v>
      </c>
      <c r="N290" s="4">
        <f t="shared" si="33"/>
        <v>0</v>
      </c>
      <c r="O290" s="4">
        <f t="shared" si="34"/>
        <v>0</v>
      </c>
      <c r="P290" s="4">
        <f t="shared" si="35"/>
        <v>0</v>
      </c>
      <c r="Q290" s="6" t="e">
        <f>+SUMIFS(#REF!,#REF!,TablaINV[[#This Row],[GRUPO]],#REF!,TablaINV[[#This Row],[COD]])</f>
        <v>#REF!</v>
      </c>
      <c r="R290" s="19">
        <f t="shared" si="36"/>
        <v>0</v>
      </c>
      <c r="S290" s="4" t="str">
        <f>+VLOOKUP(A290,inv!T:X,5,0)</f>
        <v>COSTA</v>
      </c>
      <c r="T290" s="4" t="str">
        <f>+VLOOKUP(B:B,'DT HUEVO'!$A:$D,4,0)</f>
        <v>HUEVO SIN CLASIFICAR</v>
      </c>
      <c r="U290" s="4" t="str">
        <f>+VLOOKUP(TablaINV[[#This Row],[COD]],'DT HUEVO'!$A:$D,3,0)</f>
        <v>HUEVO SIN CLASIFICAR</v>
      </c>
    </row>
    <row r="291" spans="1:21">
      <c r="A291" t="s">
        <v>455</v>
      </c>
      <c r="B291">
        <v>72501</v>
      </c>
      <c r="C291" t="s">
        <v>78</v>
      </c>
      <c r="D291">
        <f>+SUMIFS(inv!D:D,inv!A:A,B291,inv!T:T,A291)</f>
        <v>0</v>
      </c>
      <c r="E291">
        <f>+SUMIFS(inv!$D$1:$D$1164,inv!$A$1:$A$1164,$B291,inv!$T$1:$T$1164,$A291,inv!$U$1:$U$1164,'DIAS DE INVENTARIO TAT'!E$1)</f>
        <v>0</v>
      </c>
      <c r="F291">
        <f>+SUMIFS(inv!$D$1:$D$1164,inv!$A$1:$A$1164,$B291,inv!$T$1:$T$1164,$A291,inv!$U$1:$U$1164,'DIAS DE INVENTARIO TAT'!F$1)</f>
        <v>0</v>
      </c>
      <c r="G291">
        <f>+SUMIFS(inv!$D$1:$D$1164,inv!$A$1:$A$1164,$B291,inv!$T$1:$T$1164,$A291,inv!$U$1:$U$1164,'DIAS DE INVENTARIO TAT'!G$1)</f>
        <v>0</v>
      </c>
      <c r="H291">
        <f>+SUMIFS(inv!$D$1:$D$1164,inv!$A$1:$A$1164,$B291,inv!$T$1:$T$1164,$A291,inv!$U$1:$U$1164,'DIAS DE INVENTARIO TAT'!H$1)</f>
        <v>0</v>
      </c>
      <c r="I291">
        <f>+SUMIFS(inv!$D$1:$D$1164,inv!$A$1:$A$1164,$B291,inv!$T$1:$T$1164,$A291,inv!$U$1:$U$1164,'DIAS DE INVENTARIO TAT'!I$1)</f>
        <v>0</v>
      </c>
      <c r="J291">
        <f>+SUMIFS(inv!$D$1:$D$1164,inv!$A$1:$A$1164,$B291,inv!$T$1:$T$1164,$A291,inv!$U$1:$U$1164,'DIAS DE INVENTARIO TAT'!J$1)</f>
        <v>0</v>
      </c>
      <c r="K291">
        <f>+SUMIFS(inv!$D$1:$D$1164,inv!$A$1:$A$1164,$B291,inv!$T$1:$T$1164,$A291,inv!$U$1:$U$1164,'DIAS DE INVENTARIO TAT'!K$1)</f>
        <v>0</v>
      </c>
      <c r="L291" s="6">
        <f>+SUMIFS(VENTAS!H:H,VENTAS!B:B,B291,VENTAS!G:G,A291)</f>
        <v>0</v>
      </c>
      <c r="M291" s="4">
        <f t="shared" si="32"/>
        <v>0</v>
      </c>
      <c r="N291" s="4">
        <f t="shared" si="33"/>
        <v>0</v>
      </c>
      <c r="O291" s="4">
        <f t="shared" si="34"/>
        <v>0</v>
      </c>
      <c r="P291" s="4">
        <f t="shared" si="35"/>
        <v>0</v>
      </c>
      <c r="Q291" s="6" t="e">
        <f>+SUMIFS(#REF!,#REF!,TablaINV[[#This Row],[GRUPO]],#REF!,TablaINV[[#This Row],[COD]])</f>
        <v>#REF!</v>
      </c>
      <c r="R291" s="19">
        <f t="shared" si="36"/>
        <v>0</v>
      </c>
      <c r="S291" s="4" t="str">
        <f>+VLOOKUP(A291,inv!T:X,5,0)</f>
        <v>COSTA</v>
      </c>
      <c r="T291" s="4" t="str">
        <f>+VLOOKUP(B:B,'DT HUEVO'!$A:$D,4,0)</f>
        <v>SEGUNDA</v>
      </c>
      <c r="U291" s="4" t="str">
        <f>+VLOOKUP(TablaINV[[#This Row],[COD]],'DT HUEVO'!$A:$D,3,0)</f>
        <v>SEGUNDA</v>
      </c>
    </row>
    <row r="292" spans="1:21">
      <c r="A292" t="s">
        <v>455</v>
      </c>
      <c r="B292">
        <v>13368</v>
      </c>
      <c r="C292" t="s">
        <v>76</v>
      </c>
      <c r="D292">
        <f>+SUMIFS(inv!D:D,inv!A:A,B292,inv!T:T,A292)</f>
        <v>0</v>
      </c>
      <c r="E292">
        <f>+SUMIFS(inv!$D$1:$D$1164,inv!$A$1:$A$1164,$B292,inv!$T$1:$T$1164,$A292,inv!$U$1:$U$1164,'DIAS DE INVENTARIO TAT'!E$1)</f>
        <v>0</v>
      </c>
      <c r="F292">
        <f>+SUMIFS(inv!$D$1:$D$1164,inv!$A$1:$A$1164,$B292,inv!$T$1:$T$1164,$A292,inv!$U$1:$U$1164,'DIAS DE INVENTARIO TAT'!F$1)</f>
        <v>0</v>
      </c>
      <c r="G292">
        <f>+SUMIFS(inv!$D$1:$D$1164,inv!$A$1:$A$1164,$B292,inv!$T$1:$T$1164,$A292,inv!$U$1:$U$1164,'DIAS DE INVENTARIO TAT'!G$1)</f>
        <v>0</v>
      </c>
      <c r="H292">
        <f>+SUMIFS(inv!$D$1:$D$1164,inv!$A$1:$A$1164,$B292,inv!$T$1:$T$1164,$A292,inv!$U$1:$U$1164,'DIAS DE INVENTARIO TAT'!H$1)</f>
        <v>0</v>
      </c>
      <c r="I292">
        <f>+SUMIFS(inv!$D$1:$D$1164,inv!$A$1:$A$1164,$B292,inv!$T$1:$T$1164,$A292,inv!$U$1:$U$1164,'DIAS DE INVENTARIO TAT'!I$1)</f>
        <v>0</v>
      </c>
      <c r="J292">
        <f>+SUMIFS(inv!$D$1:$D$1164,inv!$A$1:$A$1164,$B292,inv!$T$1:$T$1164,$A292,inv!$U$1:$U$1164,'DIAS DE INVENTARIO TAT'!J$1)</f>
        <v>0</v>
      </c>
      <c r="K292">
        <f>+SUMIFS(inv!$D$1:$D$1164,inv!$A$1:$A$1164,$B292,inv!$T$1:$T$1164,$A292,inv!$U$1:$U$1164,'DIAS DE INVENTARIO TAT'!K$1)</f>
        <v>0</v>
      </c>
      <c r="L292" s="6">
        <f>+SUMIFS(VENTAS!H:H,VENTAS!B:B,B292,VENTAS!G:G,A292)</f>
        <v>0</v>
      </c>
      <c r="M292" s="4">
        <f t="shared" si="32"/>
        <v>0</v>
      </c>
      <c r="N292" s="4">
        <f t="shared" si="33"/>
        <v>0</v>
      </c>
      <c r="O292" s="4">
        <f t="shared" si="34"/>
        <v>0</v>
      </c>
      <c r="P292" s="4">
        <f t="shared" si="35"/>
        <v>0</v>
      </c>
      <c r="Q292" s="6" t="e">
        <f>+SUMIFS(#REF!,#REF!,TablaINV[[#This Row],[GRUPO]],#REF!,TablaINV[[#This Row],[COD]])</f>
        <v>#REF!</v>
      </c>
      <c r="R292" s="19">
        <f t="shared" si="36"/>
        <v>0</v>
      </c>
      <c r="S292" s="4" t="str">
        <f>+VLOOKUP(A292,inv!T:X,5,0)</f>
        <v>COSTA</v>
      </c>
      <c r="T292" s="4" t="str">
        <f>+VLOOKUP(B:B,'DT HUEVO'!$A:$D,4,0)</f>
        <v>EMPACADOS</v>
      </c>
      <c r="U292" s="4" t="str">
        <f>+VLOOKUP(TablaINV[[#This Row],[COD]],'DT HUEVO'!$A:$D,3,0)</f>
        <v>AA</v>
      </c>
    </row>
    <row r="293" spans="1:21">
      <c r="A293" t="s">
        <v>455</v>
      </c>
      <c r="B293">
        <v>10104</v>
      </c>
      <c r="C293" t="s">
        <v>84</v>
      </c>
      <c r="D293">
        <f>+SUMIFS(inv!D:D,inv!A:A,B293,inv!T:T,A293)</f>
        <v>0</v>
      </c>
      <c r="E293">
        <f>+SUMIFS(inv!$D$1:$D$1164,inv!$A$1:$A$1164,$B293,inv!$T$1:$T$1164,$A293,inv!$U$1:$U$1164,'DIAS DE INVENTARIO TAT'!E$1)</f>
        <v>0</v>
      </c>
      <c r="F293">
        <f>+SUMIFS(inv!$D$1:$D$1164,inv!$A$1:$A$1164,$B293,inv!$T$1:$T$1164,$A293,inv!$U$1:$U$1164,'DIAS DE INVENTARIO TAT'!F$1)</f>
        <v>0</v>
      </c>
      <c r="G293">
        <f>+SUMIFS(inv!$D$1:$D$1164,inv!$A$1:$A$1164,$B293,inv!$T$1:$T$1164,$A293,inv!$U$1:$U$1164,'DIAS DE INVENTARIO TAT'!G$1)</f>
        <v>0</v>
      </c>
      <c r="H293">
        <f>+SUMIFS(inv!$D$1:$D$1164,inv!$A$1:$A$1164,$B293,inv!$T$1:$T$1164,$A293,inv!$U$1:$U$1164,'DIAS DE INVENTARIO TAT'!H$1)</f>
        <v>0</v>
      </c>
      <c r="I293">
        <f>+SUMIFS(inv!$D$1:$D$1164,inv!$A$1:$A$1164,$B293,inv!$T$1:$T$1164,$A293,inv!$U$1:$U$1164,'DIAS DE INVENTARIO TAT'!I$1)</f>
        <v>0</v>
      </c>
      <c r="J293">
        <f>+SUMIFS(inv!$D$1:$D$1164,inv!$A$1:$A$1164,$B293,inv!$T$1:$T$1164,$A293,inv!$U$1:$U$1164,'DIAS DE INVENTARIO TAT'!J$1)</f>
        <v>0</v>
      </c>
      <c r="K293">
        <f>+SUMIFS(inv!$D$1:$D$1164,inv!$A$1:$A$1164,$B293,inv!$T$1:$T$1164,$A293,inv!$U$1:$U$1164,'DIAS DE INVENTARIO TAT'!K$1)</f>
        <v>0</v>
      </c>
      <c r="L293" s="6">
        <f>+SUMIFS(VENTAS!H:H,VENTAS!B:B,B293,VENTAS!G:G,A293)</f>
        <v>0</v>
      </c>
      <c r="M293" s="4">
        <f t="shared" si="32"/>
        <v>0</v>
      </c>
      <c r="N293" s="4">
        <f t="shared" si="33"/>
        <v>0</v>
      </c>
      <c r="O293" s="4">
        <f t="shared" si="34"/>
        <v>0</v>
      </c>
      <c r="P293" s="4">
        <f t="shared" si="35"/>
        <v>0</v>
      </c>
      <c r="Q293" s="6" t="e">
        <f>+SUMIFS(#REF!,#REF!,TablaINV[[#This Row],[GRUPO]],#REF!,TablaINV[[#This Row],[COD]])</f>
        <v>#REF!</v>
      </c>
      <c r="R293" s="19">
        <f t="shared" si="36"/>
        <v>0</v>
      </c>
      <c r="S293" s="4" t="str">
        <f>+VLOOKUP(A293,inv!T:X,5,0)</f>
        <v>COSTA</v>
      </c>
      <c r="T293" s="4" t="str">
        <f>+VLOOKUP(B:B,'DT HUEVO'!$A:$D,4,0)</f>
        <v>EMPACADOS</v>
      </c>
      <c r="U293" s="4" t="str">
        <f>+VLOOKUP(TablaINV[[#This Row],[COD]],'DT HUEVO'!$A:$D,3,0)</f>
        <v>YUMBO</v>
      </c>
    </row>
    <row r="294" spans="1:21">
      <c r="A294" t="s">
        <v>455</v>
      </c>
      <c r="B294">
        <v>300</v>
      </c>
      <c r="C294" t="s">
        <v>99</v>
      </c>
      <c r="D294">
        <f>+SUMIFS(inv!D:D,inv!A:A,B294,inv!T:T,A294)</f>
        <v>0</v>
      </c>
      <c r="E294">
        <f>+SUMIFS(inv!$D$1:$D$1164,inv!$A$1:$A$1164,$B294,inv!$T$1:$T$1164,$A294,inv!$U$1:$U$1164,'DIAS DE INVENTARIO TAT'!E$1)</f>
        <v>0</v>
      </c>
      <c r="F294">
        <f>+SUMIFS(inv!$D$1:$D$1164,inv!$A$1:$A$1164,$B294,inv!$T$1:$T$1164,$A294,inv!$U$1:$U$1164,'DIAS DE INVENTARIO TAT'!F$1)</f>
        <v>0</v>
      </c>
      <c r="G294">
        <f>+SUMIFS(inv!$D$1:$D$1164,inv!$A$1:$A$1164,$B294,inv!$T$1:$T$1164,$A294,inv!$U$1:$U$1164,'DIAS DE INVENTARIO TAT'!G$1)</f>
        <v>0</v>
      </c>
      <c r="H294">
        <f>+SUMIFS(inv!$D$1:$D$1164,inv!$A$1:$A$1164,$B294,inv!$T$1:$T$1164,$A294,inv!$U$1:$U$1164,'DIAS DE INVENTARIO TAT'!H$1)</f>
        <v>0</v>
      </c>
      <c r="I294">
        <f>+SUMIFS(inv!$D$1:$D$1164,inv!$A$1:$A$1164,$B294,inv!$T$1:$T$1164,$A294,inv!$U$1:$U$1164,'DIAS DE INVENTARIO TAT'!I$1)</f>
        <v>0</v>
      </c>
      <c r="J294">
        <f>+SUMIFS(inv!$D$1:$D$1164,inv!$A$1:$A$1164,$B294,inv!$T$1:$T$1164,$A294,inv!$U$1:$U$1164,'DIAS DE INVENTARIO TAT'!J$1)</f>
        <v>0</v>
      </c>
      <c r="K294">
        <f>+SUMIFS(inv!$D$1:$D$1164,inv!$A$1:$A$1164,$B294,inv!$T$1:$T$1164,$A294,inv!$U$1:$U$1164,'DIAS DE INVENTARIO TAT'!K$1)</f>
        <v>0</v>
      </c>
      <c r="L294" s="6">
        <f>+SUMIFS(VENTAS!H:H,VENTAS!B:B,B294,VENTAS!G:G,A294)</f>
        <v>0</v>
      </c>
      <c r="M294" s="4">
        <f t="shared" si="32"/>
        <v>0</v>
      </c>
      <c r="N294" s="4">
        <f t="shared" si="33"/>
        <v>0</v>
      </c>
      <c r="O294" s="4">
        <f t="shared" si="34"/>
        <v>0</v>
      </c>
      <c r="P294" s="4">
        <f t="shared" si="35"/>
        <v>0</v>
      </c>
      <c r="Q294" s="6" t="e">
        <f>+SUMIFS(#REF!,#REF!,TablaINV[[#This Row],[GRUPO]],#REF!,TablaINV[[#This Row],[COD]])</f>
        <v>#REF!</v>
      </c>
      <c r="R294" s="19">
        <f t="shared" si="36"/>
        <v>0</v>
      </c>
      <c r="S294" s="4" t="str">
        <f>+VLOOKUP(A294,inv!T:X,5,0)</f>
        <v>COSTA</v>
      </c>
      <c r="T294" s="4" t="str">
        <f>+VLOOKUP(B:B,'DT HUEVO'!$A:$D,4,0)</f>
        <v>HUEVO SIN CLASIFICAR</v>
      </c>
      <c r="U294" s="4" t="str">
        <f>+VLOOKUP(TablaINV[[#This Row],[COD]],'DT HUEVO'!$A:$D,3,0)</f>
        <v>HUEVO SIN CLASIFICAR</v>
      </c>
    </row>
    <row r="295" spans="1:21">
      <c r="A295" t="s">
        <v>455</v>
      </c>
      <c r="B295">
        <v>52378</v>
      </c>
      <c r="C295" t="s">
        <v>69</v>
      </c>
      <c r="D295">
        <f>+SUMIFS(inv!D:D,inv!A:A,B295,inv!T:T,A295)</f>
        <v>0</v>
      </c>
      <c r="E295">
        <f>+SUMIFS(inv!$D$1:$D$1164,inv!$A$1:$A$1164,$B295,inv!$T$1:$T$1164,$A295,inv!$U$1:$U$1164,'DIAS DE INVENTARIO TAT'!E$1)</f>
        <v>0</v>
      </c>
      <c r="F295">
        <f>+SUMIFS(inv!$D$1:$D$1164,inv!$A$1:$A$1164,$B295,inv!$T$1:$T$1164,$A295,inv!$U$1:$U$1164,'DIAS DE INVENTARIO TAT'!F$1)</f>
        <v>0</v>
      </c>
      <c r="G295">
        <f>+SUMIFS(inv!$D$1:$D$1164,inv!$A$1:$A$1164,$B295,inv!$T$1:$T$1164,$A295,inv!$U$1:$U$1164,'DIAS DE INVENTARIO TAT'!G$1)</f>
        <v>0</v>
      </c>
      <c r="H295">
        <f>+SUMIFS(inv!$D$1:$D$1164,inv!$A$1:$A$1164,$B295,inv!$T$1:$T$1164,$A295,inv!$U$1:$U$1164,'DIAS DE INVENTARIO TAT'!H$1)</f>
        <v>0</v>
      </c>
      <c r="I295">
        <f>+SUMIFS(inv!$D$1:$D$1164,inv!$A$1:$A$1164,$B295,inv!$T$1:$T$1164,$A295,inv!$U$1:$U$1164,'DIAS DE INVENTARIO TAT'!I$1)</f>
        <v>0</v>
      </c>
      <c r="J295">
        <f>+SUMIFS(inv!$D$1:$D$1164,inv!$A$1:$A$1164,$B295,inv!$T$1:$T$1164,$A295,inv!$U$1:$U$1164,'DIAS DE INVENTARIO TAT'!J$1)</f>
        <v>0</v>
      </c>
      <c r="K295">
        <f>+SUMIFS(inv!$D$1:$D$1164,inv!$A$1:$A$1164,$B295,inv!$T$1:$T$1164,$A295,inv!$U$1:$U$1164,'DIAS DE INVENTARIO TAT'!K$1)</f>
        <v>0</v>
      </c>
      <c r="L295" s="6">
        <f>+SUMIFS(VENTAS!H:H,VENTAS!B:B,B295,VENTAS!G:G,A295)</f>
        <v>0</v>
      </c>
      <c r="M295" s="4">
        <f t="shared" si="32"/>
        <v>0</v>
      </c>
      <c r="N295" s="4">
        <f t="shared" si="33"/>
        <v>0</v>
      </c>
      <c r="O295" s="4">
        <f t="shared" si="34"/>
        <v>0</v>
      </c>
      <c r="P295" s="4">
        <f t="shared" si="35"/>
        <v>0</v>
      </c>
      <c r="Q295" s="6" t="e">
        <f>+SUMIFS(#REF!,#REF!,TablaINV[[#This Row],[GRUPO]],#REF!,TablaINV[[#This Row],[COD]])</f>
        <v>#REF!</v>
      </c>
      <c r="R295" s="19">
        <f t="shared" si="36"/>
        <v>0</v>
      </c>
      <c r="S295" s="4" t="str">
        <f>+VLOOKUP(A295,inv!T:X,5,0)</f>
        <v>COSTA</v>
      </c>
      <c r="T295" s="4" t="e">
        <f>+VLOOKUP(B:B,'DT HUEVO'!$A:$D,4,0)</f>
        <v>#N/A</v>
      </c>
      <c r="U295" s="4" t="e">
        <f>+VLOOKUP(TablaINV[[#This Row],[COD]],'DT HUEVO'!$A:$D,3,0)</f>
        <v>#N/A</v>
      </c>
    </row>
    <row r="296" spans="1:21">
      <c r="A296" t="s">
        <v>455</v>
      </c>
      <c r="B296">
        <v>10203</v>
      </c>
      <c r="C296" t="s">
        <v>29</v>
      </c>
      <c r="D296">
        <f>+SUMIFS(inv!D:D,inv!A:A,B296,inv!T:T,A296)</f>
        <v>0</v>
      </c>
      <c r="E296">
        <f>+SUMIFS(inv!$D$1:$D$1164,inv!$A$1:$A$1164,$B296,inv!$T$1:$T$1164,$A296,inv!$U$1:$U$1164,'DIAS DE INVENTARIO TAT'!E$1)</f>
        <v>0</v>
      </c>
      <c r="F296">
        <f>+SUMIFS(inv!$D$1:$D$1164,inv!$A$1:$A$1164,$B296,inv!$T$1:$T$1164,$A296,inv!$U$1:$U$1164,'DIAS DE INVENTARIO TAT'!F$1)</f>
        <v>0</v>
      </c>
      <c r="G296">
        <f>+SUMIFS(inv!$D$1:$D$1164,inv!$A$1:$A$1164,$B296,inv!$T$1:$T$1164,$A296,inv!$U$1:$U$1164,'DIAS DE INVENTARIO TAT'!G$1)</f>
        <v>0</v>
      </c>
      <c r="H296">
        <f>+SUMIFS(inv!$D$1:$D$1164,inv!$A$1:$A$1164,$B296,inv!$T$1:$T$1164,$A296,inv!$U$1:$U$1164,'DIAS DE INVENTARIO TAT'!H$1)</f>
        <v>0</v>
      </c>
      <c r="I296">
        <f>+SUMIFS(inv!$D$1:$D$1164,inv!$A$1:$A$1164,$B296,inv!$T$1:$T$1164,$A296,inv!$U$1:$U$1164,'DIAS DE INVENTARIO TAT'!I$1)</f>
        <v>0</v>
      </c>
      <c r="J296">
        <f>+SUMIFS(inv!$D$1:$D$1164,inv!$A$1:$A$1164,$B296,inv!$T$1:$T$1164,$A296,inv!$U$1:$U$1164,'DIAS DE INVENTARIO TAT'!J$1)</f>
        <v>0</v>
      </c>
      <c r="K296">
        <f>+SUMIFS(inv!$D$1:$D$1164,inv!$A$1:$A$1164,$B296,inv!$T$1:$T$1164,$A296,inv!$U$1:$U$1164,'DIAS DE INVENTARIO TAT'!K$1)</f>
        <v>0</v>
      </c>
      <c r="L296" s="6">
        <f>+SUMIFS(VENTAS!H:H,VENTAS!B:B,B296,VENTAS!G:G,A296)</f>
        <v>0</v>
      </c>
      <c r="M296" s="4">
        <f t="shared" si="32"/>
        <v>0</v>
      </c>
      <c r="N296" s="4">
        <f t="shared" si="33"/>
        <v>0</v>
      </c>
      <c r="O296" s="4">
        <f t="shared" si="34"/>
        <v>0</v>
      </c>
      <c r="P296" s="4">
        <f t="shared" si="35"/>
        <v>0</v>
      </c>
      <c r="Q296" s="6" t="e">
        <f>+SUMIFS(#REF!,#REF!,TablaINV[[#This Row],[GRUPO]],#REF!,TablaINV[[#This Row],[COD]])</f>
        <v>#REF!</v>
      </c>
      <c r="R296" s="19">
        <f t="shared" si="36"/>
        <v>0</v>
      </c>
      <c r="S296" s="4" t="str">
        <f>+VLOOKUP(A296,inv!T:X,5,0)</f>
        <v>COSTA</v>
      </c>
      <c r="T296" s="4" t="str">
        <f>+VLOOKUP(B:B,'DT HUEVO'!$A:$D,4,0)</f>
        <v>EMPACADOS</v>
      </c>
      <c r="U296" s="4" t="str">
        <f>+VLOOKUP(TablaINV[[#This Row],[COD]],'DT HUEVO'!$A:$D,3,0)</f>
        <v>AAA</v>
      </c>
    </row>
    <row r="297" spans="1:21">
      <c r="A297" t="s">
        <v>455</v>
      </c>
      <c r="B297">
        <v>12370</v>
      </c>
      <c r="C297" t="s">
        <v>64</v>
      </c>
      <c r="D297">
        <f>+SUMIFS(inv!D:D,inv!A:A,B297,inv!T:T,A297)</f>
        <v>0</v>
      </c>
      <c r="E297">
        <f>+SUMIFS(inv!$D$1:$D$1164,inv!$A$1:$A$1164,$B297,inv!$T$1:$T$1164,$A297,inv!$U$1:$U$1164,'DIAS DE INVENTARIO TAT'!E$1)</f>
        <v>0</v>
      </c>
      <c r="F297">
        <f>+SUMIFS(inv!$D$1:$D$1164,inv!$A$1:$A$1164,$B297,inv!$T$1:$T$1164,$A297,inv!$U$1:$U$1164,'DIAS DE INVENTARIO TAT'!F$1)</f>
        <v>0</v>
      </c>
      <c r="G297">
        <f>+SUMIFS(inv!$D$1:$D$1164,inv!$A$1:$A$1164,$B297,inv!$T$1:$T$1164,$A297,inv!$U$1:$U$1164,'DIAS DE INVENTARIO TAT'!G$1)</f>
        <v>0</v>
      </c>
      <c r="H297">
        <f>+SUMIFS(inv!$D$1:$D$1164,inv!$A$1:$A$1164,$B297,inv!$T$1:$T$1164,$A297,inv!$U$1:$U$1164,'DIAS DE INVENTARIO TAT'!H$1)</f>
        <v>0</v>
      </c>
      <c r="I297">
        <f>+SUMIFS(inv!$D$1:$D$1164,inv!$A$1:$A$1164,$B297,inv!$T$1:$T$1164,$A297,inv!$U$1:$U$1164,'DIAS DE INVENTARIO TAT'!I$1)</f>
        <v>0</v>
      </c>
      <c r="J297">
        <f>+SUMIFS(inv!$D$1:$D$1164,inv!$A$1:$A$1164,$B297,inv!$T$1:$T$1164,$A297,inv!$U$1:$U$1164,'DIAS DE INVENTARIO TAT'!J$1)</f>
        <v>0</v>
      </c>
      <c r="K297">
        <f>+SUMIFS(inv!$D$1:$D$1164,inv!$A$1:$A$1164,$B297,inv!$T$1:$T$1164,$A297,inv!$U$1:$U$1164,'DIAS DE INVENTARIO TAT'!K$1)</f>
        <v>0</v>
      </c>
      <c r="L297" s="6">
        <f>+SUMIFS(VENTAS!H:H,VENTAS!B:B,B297,VENTAS!G:G,A297)</f>
        <v>0</v>
      </c>
      <c r="M297" s="4">
        <f t="shared" si="32"/>
        <v>0</v>
      </c>
      <c r="N297" s="4">
        <f t="shared" si="33"/>
        <v>0</v>
      </c>
      <c r="O297" s="4">
        <f t="shared" si="34"/>
        <v>0</v>
      </c>
      <c r="P297" s="4">
        <f t="shared" si="35"/>
        <v>0</v>
      </c>
      <c r="Q297" s="6" t="e">
        <f>+SUMIFS(#REF!,#REF!,TablaINV[[#This Row],[GRUPO]],#REF!,TablaINV[[#This Row],[COD]])</f>
        <v>#REF!</v>
      </c>
      <c r="R297" s="19">
        <f t="shared" si="36"/>
        <v>0</v>
      </c>
      <c r="S297" s="4" t="str">
        <f>+VLOOKUP(A297,inv!T:X,5,0)</f>
        <v>COSTA</v>
      </c>
      <c r="T297" s="4" t="e">
        <f>+VLOOKUP(B:B,'DT HUEVO'!$A:$D,4,0)</f>
        <v>#N/A</v>
      </c>
      <c r="U297" s="4" t="e">
        <f>+VLOOKUP(TablaINV[[#This Row],[COD]],'DT HUEVO'!$A:$D,3,0)</f>
        <v>#N/A</v>
      </c>
    </row>
    <row r="298" spans="1:21">
      <c r="A298" t="s">
        <v>455</v>
      </c>
      <c r="B298">
        <v>52377</v>
      </c>
      <c r="C298" t="s">
        <v>134</v>
      </c>
      <c r="D298">
        <f>+SUMIFS(inv!D:D,inv!A:A,B298,inv!T:T,A298)</f>
        <v>0</v>
      </c>
      <c r="E298">
        <f>+SUMIFS(inv!$D$1:$D$1164,inv!$A$1:$A$1164,$B298,inv!$T$1:$T$1164,$A298,inv!$U$1:$U$1164,'DIAS DE INVENTARIO TAT'!E$1)</f>
        <v>0</v>
      </c>
      <c r="F298">
        <f>+SUMIFS(inv!$D$1:$D$1164,inv!$A$1:$A$1164,$B298,inv!$T$1:$T$1164,$A298,inv!$U$1:$U$1164,'DIAS DE INVENTARIO TAT'!F$1)</f>
        <v>0</v>
      </c>
      <c r="G298">
        <f>+SUMIFS(inv!$D$1:$D$1164,inv!$A$1:$A$1164,$B298,inv!$T$1:$T$1164,$A298,inv!$U$1:$U$1164,'DIAS DE INVENTARIO TAT'!G$1)</f>
        <v>0</v>
      </c>
      <c r="H298">
        <f>+SUMIFS(inv!$D$1:$D$1164,inv!$A$1:$A$1164,$B298,inv!$T$1:$T$1164,$A298,inv!$U$1:$U$1164,'DIAS DE INVENTARIO TAT'!H$1)</f>
        <v>0</v>
      </c>
      <c r="I298">
        <f>+SUMIFS(inv!$D$1:$D$1164,inv!$A$1:$A$1164,$B298,inv!$T$1:$T$1164,$A298,inv!$U$1:$U$1164,'DIAS DE INVENTARIO TAT'!I$1)</f>
        <v>0</v>
      </c>
      <c r="J298">
        <f>+SUMIFS(inv!$D$1:$D$1164,inv!$A$1:$A$1164,$B298,inv!$T$1:$T$1164,$A298,inv!$U$1:$U$1164,'DIAS DE INVENTARIO TAT'!J$1)</f>
        <v>0</v>
      </c>
      <c r="K298">
        <f>+SUMIFS(inv!$D$1:$D$1164,inv!$A$1:$A$1164,$B298,inv!$T$1:$T$1164,$A298,inv!$U$1:$U$1164,'DIAS DE INVENTARIO TAT'!K$1)</f>
        <v>0</v>
      </c>
      <c r="L298" s="6">
        <f>+SUMIFS(VENTAS!H:H,VENTAS!B:B,B298,VENTAS!G:G,A298)</f>
        <v>0</v>
      </c>
      <c r="M298" s="4">
        <f t="shared" si="32"/>
        <v>0</v>
      </c>
      <c r="N298" s="4">
        <f t="shared" si="33"/>
        <v>0</v>
      </c>
      <c r="O298" s="4">
        <f t="shared" si="34"/>
        <v>0</v>
      </c>
      <c r="P298" s="4">
        <f t="shared" si="35"/>
        <v>0</v>
      </c>
      <c r="Q298" s="6" t="e">
        <f>+SUMIFS(#REF!,#REF!,TablaINV[[#This Row],[GRUPO]],#REF!,TablaINV[[#This Row],[COD]])</f>
        <v>#REF!</v>
      </c>
      <c r="R298" s="19">
        <f t="shared" si="36"/>
        <v>0</v>
      </c>
      <c r="S298" s="4" t="str">
        <f>+VLOOKUP(A298,inv!T:X,5,0)</f>
        <v>COSTA</v>
      </c>
      <c r="T298" s="4" t="e">
        <f>+VLOOKUP(B:B,'DT HUEVO'!$A:$D,4,0)</f>
        <v>#N/A</v>
      </c>
      <c r="U298" s="4" t="e">
        <f>+VLOOKUP(TablaINV[[#This Row],[COD]],'DT HUEVO'!$A:$D,3,0)</f>
        <v>#N/A</v>
      </c>
    </row>
    <row r="299" spans="1:21">
      <c r="A299" t="s">
        <v>455</v>
      </c>
      <c r="B299">
        <v>10306</v>
      </c>
      <c r="C299" t="s">
        <v>226</v>
      </c>
      <c r="D299">
        <f>+SUMIFS(inv!D:D,inv!A:A,B299,inv!T:T,A299)</f>
        <v>0</v>
      </c>
      <c r="E299">
        <f>+SUMIFS(inv!$D$1:$D$1164,inv!$A$1:$A$1164,$B299,inv!$T$1:$T$1164,$A299,inv!$U$1:$U$1164,'DIAS DE INVENTARIO TAT'!E$1)</f>
        <v>0</v>
      </c>
      <c r="F299">
        <f>+SUMIFS(inv!$D$1:$D$1164,inv!$A$1:$A$1164,$B299,inv!$T$1:$T$1164,$A299,inv!$U$1:$U$1164,'DIAS DE INVENTARIO TAT'!F$1)</f>
        <v>0</v>
      </c>
      <c r="G299">
        <f>+SUMIFS(inv!$D$1:$D$1164,inv!$A$1:$A$1164,$B299,inv!$T$1:$T$1164,$A299,inv!$U$1:$U$1164,'DIAS DE INVENTARIO TAT'!G$1)</f>
        <v>0</v>
      </c>
      <c r="H299">
        <f>+SUMIFS(inv!$D$1:$D$1164,inv!$A$1:$A$1164,$B299,inv!$T$1:$T$1164,$A299,inv!$U$1:$U$1164,'DIAS DE INVENTARIO TAT'!H$1)</f>
        <v>0</v>
      </c>
      <c r="I299">
        <f>+SUMIFS(inv!$D$1:$D$1164,inv!$A$1:$A$1164,$B299,inv!$T$1:$T$1164,$A299,inv!$U$1:$U$1164,'DIAS DE INVENTARIO TAT'!I$1)</f>
        <v>0</v>
      </c>
      <c r="J299">
        <f>+SUMIFS(inv!$D$1:$D$1164,inv!$A$1:$A$1164,$B299,inv!$T$1:$T$1164,$A299,inv!$U$1:$U$1164,'DIAS DE INVENTARIO TAT'!J$1)</f>
        <v>0</v>
      </c>
      <c r="K299">
        <f>+SUMIFS(inv!$D$1:$D$1164,inv!$A$1:$A$1164,$B299,inv!$T$1:$T$1164,$A299,inv!$U$1:$U$1164,'DIAS DE INVENTARIO TAT'!K$1)</f>
        <v>0</v>
      </c>
      <c r="L299" s="6">
        <f>+SUMIFS(VENTAS!H:H,VENTAS!B:B,B299,VENTAS!G:G,A299)</f>
        <v>0</v>
      </c>
      <c r="M299" s="4">
        <f t="shared" si="32"/>
        <v>0</v>
      </c>
      <c r="N299" s="4">
        <f t="shared" si="33"/>
        <v>0</v>
      </c>
      <c r="O299" s="4">
        <f t="shared" si="34"/>
        <v>0</v>
      </c>
      <c r="P299" s="4">
        <f t="shared" si="35"/>
        <v>0</v>
      </c>
      <c r="Q299" s="6" t="e">
        <f>+SUMIFS(#REF!,#REF!,TablaINV[[#This Row],[GRUPO]],#REF!,TablaINV[[#This Row],[COD]])</f>
        <v>#REF!</v>
      </c>
      <c r="R299" s="19">
        <f t="shared" si="36"/>
        <v>0</v>
      </c>
      <c r="S299" s="4" t="str">
        <f>+VLOOKUP(A299,inv!T:X,5,0)</f>
        <v>COSTA</v>
      </c>
      <c r="T299" s="4" t="str">
        <f>+VLOOKUP(B:B,'DT HUEVO'!$A:$D,4,0)</f>
        <v>VERDE</v>
      </c>
      <c r="U299" s="4" t="str">
        <f>+VLOOKUP(TablaINV[[#This Row],[COD]],'DT HUEVO'!$A:$D,3,0)</f>
        <v>AA</v>
      </c>
    </row>
    <row r="300" spans="1:21">
      <c r="A300" t="s">
        <v>455</v>
      </c>
      <c r="B300">
        <v>10311</v>
      </c>
      <c r="C300" t="s">
        <v>467</v>
      </c>
      <c r="D300">
        <f>+SUMIFS(inv!D:D,inv!A:A,B300,inv!T:T,A300)</f>
        <v>0</v>
      </c>
      <c r="E300">
        <f>+SUMIFS(inv!$D$1:$D$1164,inv!$A$1:$A$1164,$B300,inv!$T$1:$T$1164,$A300,inv!$U$1:$U$1164,'DIAS DE INVENTARIO TAT'!E$1)</f>
        <v>0</v>
      </c>
      <c r="F300">
        <f>+SUMIFS(inv!$D$1:$D$1164,inv!$A$1:$A$1164,$B300,inv!$T$1:$T$1164,$A300,inv!$U$1:$U$1164,'DIAS DE INVENTARIO TAT'!F$1)</f>
        <v>0</v>
      </c>
      <c r="G300">
        <f>+SUMIFS(inv!$D$1:$D$1164,inv!$A$1:$A$1164,$B300,inv!$T$1:$T$1164,$A300,inv!$U$1:$U$1164,'DIAS DE INVENTARIO TAT'!G$1)</f>
        <v>0</v>
      </c>
      <c r="H300">
        <f>+SUMIFS(inv!$D$1:$D$1164,inv!$A$1:$A$1164,$B300,inv!$T$1:$T$1164,$A300,inv!$U$1:$U$1164,'DIAS DE INVENTARIO TAT'!H$1)</f>
        <v>0</v>
      </c>
      <c r="I300">
        <f>+SUMIFS(inv!$D$1:$D$1164,inv!$A$1:$A$1164,$B300,inv!$T$1:$T$1164,$A300,inv!$U$1:$U$1164,'DIAS DE INVENTARIO TAT'!I$1)</f>
        <v>0</v>
      </c>
      <c r="J300">
        <f>+SUMIFS(inv!$D$1:$D$1164,inv!$A$1:$A$1164,$B300,inv!$T$1:$T$1164,$A300,inv!$U$1:$U$1164,'DIAS DE INVENTARIO TAT'!J$1)</f>
        <v>0</v>
      </c>
      <c r="K300">
        <f>+SUMIFS(inv!$D$1:$D$1164,inv!$A$1:$A$1164,$B300,inv!$T$1:$T$1164,$A300,inv!$U$1:$U$1164,'DIAS DE INVENTARIO TAT'!K$1)</f>
        <v>0</v>
      </c>
      <c r="L300" s="6">
        <f>+SUMIFS(VENTAS!H:H,VENTAS!B:B,B300,VENTAS!G:G,A300)</f>
        <v>0</v>
      </c>
      <c r="M300" s="4">
        <f t="shared" si="32"/>
        <v>0</v>
      </c>
      <c r="N300" s="4">
        <f t="shared" si="33"/>
        <v>0</v>
      </c>
      <c r="O300" s="4">
        <f t="shared" si="34"/>
        <v>0</v>
      </c>
      <c r="P300" s="4">
        <f t="shared" si="35"/>
        <v>0</v>
      </c>
      <c r="Q300" s="6" t="e">
        <f>+SUMIFS(#REF!,#REF!,TablaINV[[#This Row],[GRUPO]],#REF!,TablaINV[[#This Row],[COD]])</f>
        <v>#REF!</v>
      </c>
      <c r="R300" s="19">
        <f t="shared" si="36"/>
        <v>0</v>
      </c>
      <c r="S300" s="4" t="str">
        <f>+VLOOKUP(A300,inv!T:X,5,0)</f>
        <v>COSTA</v>
      </c>
      <c r="T300" s="4" t="str">
        <f>+VLOOKUP(B:B,'DT HUEVO'!$A:$D,4,0)</f>
        <v>EMPACADOS</v>
      </c>
      <c r="U300" s="4" t="str">
        <f>+VLOOKUP(TablaINV[[#This Row],[COD]],'DT HUEVO'!$A:$D,3,0)</f>
        <v>AA</v>
      </c>
    </row>
    <row r="301" spans="1:21">
      <c r="A301" t="s">
        <v>455</v>
      </c>
      <c r="B301">
        <v>10472</v>
      </c>
      <c r="C301" t="s">
        <v>40</v>
      </c>
      <c r="D301">
        <f>+SUMIFS(inv!D:D,inv!A:A,B301,inv!T:T,A301)</f>
        <v>0</v>
      </c>
      <c r="E301">
        <f>+SUMIFS(inv!$D$1:$D$1164,inv!$A$1:$A$1164,$B301,inv!$T$1:$T$1164,$A301,inv!$U$1:$U$1164,'DIAS DE INVENTARIO TAT'!E$1)</f>
        <v>0</v>
      </c>
      <c r="F301">
        <f>+SUMIFS(inv!$D$1:$D$1164,inv!$A$1:$A$1164,$B301,inv!$T$1:$T$1164,$A301,inv!$U$1:$U$1164,'DIAS DE INVENTARIO TAT'!F$1)</f>
        <v>0</v>
      </c>
      <c r="G301">
        <f>+SUMIFS(inv!$D$1:$D$1164,inv!$A$1:$A$1164,$B301,inv!$T$1:$T$1164,$A301,inv!$U$1:$U$1164,'DIAS DE INVENTARIO TAT'!G$1)</f>
        <v>0</v>
      </c>
      <c r="H301">
        <f>+SUMIFS(inv!$D$1:$D$1164,inv!$A$1:$A$1164,$B301,inv!$T$1:$T$1164,$A301,inv!$U$1:$U$1164,'DIAS DE INVENTARIO TAT'!H$1)</f>
        <v>0</v>
      </c>
      <c r="I301">
        <f>+SUMIFS(inv!$D$1:$D$1164,inv!$A$1:$A$1164,$B301,inv!$T$1:$T$1164,$A301,inv!$U$1:$U$1164,'DIAS DE INVENTARIO TAT'!I$1)</f>
        <v>0</v>
      </c>
      <c r="J301">
        <f>+SUMIFS(inv!$D$1:$D$1164,inv!$A$1:$A$1164,$B301,inv!$T$1:$T$1164,$A301,inv!$U$1:$U$1164,'DIAS DE INVENTARIO TAT'!J$1)</f>
        <v>0</v>
      </c>
      <c r="K301">
        <f>+SUMIFS(inv!$D$1:$D$1164,inv!$A$1:$A$1164,$B301,inv!$T$1:$T$1164,$A301,inv!$U$1:$U$1164,'DIAS DE INVENTARIO TAT'!K$1)</f>
        <v>0</v>
      </c>
      <c r="L301" s="6">
        <f>+SUMIFS(VENTAS!H:H,VENTAS!B:B,B301,VENTAS!G:G,A301)</f>
        <v>0</v>
      </c>
      <c r="M301" s="4">
        <f t="shared" si="32"/>
        <v>0</v>
      </c>
      <c r="N301" s="4">
        <f t="shared" si="33"/>
        <v>0</v>
      </c>
      <c r="O301" s="4">
        <f t="shared" si="34"/>
        <v>0</v>
      </c>
      <c r="P301" s="4">
        <f t="shared" si="35"/>
        <v>0</v>
      </c>
      <c r="Q301" s="6" t="e">
        <f>+SUMIFS(#REF!,#REF!,TablaINV[[#This Row],[GRUPO]],#REF!,TablaINV[[#This Row],[COD]])</f>
        <v>#REF!</v>
      </c>
      <c r="R301" s="19">
        <f t="shared" si="36"/>
        <v>0</v>
      </c>
      <c r="S301" s="4" t="str">
        <f>+VLOOKUP(A301,inv!T:X,5,0)</f>
        <v>COSTA</v>
      </c>
      <c r="T301" s="4" t="str">
        <f>+VLOOKUP(B:B,'DT HUEVO'!$A:$D,4,0)</f>
        <v>EMPACADOS</v>
      </c>
      <c r="U301" s="4" t="str">
        <f>+VLOOKUP(TablaINV[[#This Row],[COD]],'DT HUEVO'!$A:$D,3,0)</f>
        <v>A</v>
      </c>
    </row>
    <row r="302" spans="1:21">
      <c r="A302" t="s">
        <v>455</v>
      </c>
      <c r="B302">
        <v>13359</v>
      </c>
      <c r="C302" t="s">
        <v>468</v>
      </c>
      <c r="D302">
        <f>+SUMIFS(inv!D:D,inv!A:A,B302,inv!T:T,A302)</f>
        <v>0</v>
      </c>
      <c r="E302">
        <f>+SUMIFS(inv!$D$1:$D$1164,inv!$A$1:$A$1164,$B302,inv!$T$1:$T$1164,$A302,inv!$U$1:$U$1164,'DIAS DE INVENTARIO TAT'!E$1)</f>
        <v>0</v>
      </c>
      <c r="F302">
        <f>+SUMIFS(inv!$D$1:$D$1164,inv!$A$1:$A$1164,$B302,inv!$T$1:$T$1164,$A302,inv!$U$1:$U$1164,'DIAS DE INVENTARIO TAT'!F$1)</f>
        <v>0</v>
      </c>
      <c r="G302">
        <f>+SUMIFS(inv!$D$1:$D$1164,inv!$A$1:$A$1164,$B302,inv!$T$1:$T$1164,$A302,inv!$U$1:$U$1164,'DIAS DE INVENTARIO TAT'!G$1)</f>
        <v>0</v>
      </c>
      <c r="H302">
        <f>+SUMIFS(inv!$D$1:$D$1164,inv!$A$1:$A$1164,$B302,inv!$T$1:$T$1164,$A302,inv!$U$1:$U$1164,'DIAS DE INVENTARIO TAT'!H$1)</f>
        <v>0</v>
      </c>
      <c r="I302">
        <f>+SUMIFS(inv!$D$1:$D$1164,inv!$A$1:$A$1164,$B302,inv!$T$1:$T$1164,$A302,inv!$U$1:$U$1164,'DIAS DE INVENTARIO TAT'!I$1)</f>
        <v>0</v>
      </c>
      <c r="J302">
        <f>+SUMIFS(inv!$D$1:$D$1164,inv!$A$1:$A$1164,$B302,inv!$T$1:$T$1164,$A302,inv!$U$1:$U$1164,'DIAS DE INVENTARIO TAT'!J$1)</f>
        <v>0</v>
      </c>
      <c r="K302">
        <f>+SUMIFS(inv!$D$1:$D$1164,inv!$A$1:$A$1164,$B302,inv!$T$1:$T$1164,$A302,inv!$U$1:$U$1164,'DIAS DE INVENTARIO TAT'!K$1)</f>
        <v>0</v>
      </c>
      <c r="L302" s="6">
        <f>+SUMIFS(VENTAS!H:H,VENTAS!B:B,B302,VENTAS!G:G,A302)</f>
        <v>0</v>
      </c>
      <c r="M302" s="4">
        <f t="shared" si="32"/>
        <v>0</v>
      </c>
      <c r="N302" s="4">
        <f t="shared" si="33"/>
        <v>0</v>
      </c>
      <c r="O302" s="4">
        <f t="shared" si="34"/>
        <v>0</v>
      </c>
      <c r="P302" s="4">
        <f t="shared" si="35"/>
        <v>0</v>
      </c>
      <c r="Q302" s="6" t="e">
        <f>+SUMIFS(#REF!,#REF!,TablaINV[[#This Row],[GRUPO]],#REF!,TablaINV[[#This Row],[COD]])</f>
        <v>#REF!</v>
      </c>
      <c r="R302" s="19">
        <f t="shared" si="36"/>
        <v>0</v>
      </c>
      <c r="S302" s="4" t="str">
        <f>+VLOOKUP(A302,inv!T:X,5,0)</f>
        <v>COSTA</v>
      </c>
      <c r="T302" s="4" t="str">
        <f>+VLOOKUP(B:B,'DT HUEVO'!$A:$D,4,0)</f>
        <v>EMPACADOS</v>
      </c>
      <c r="U302" s="4" t="str">
        <f>+VLOOKUP(TablaINV[[#This Row],[COD]],'DT HUEVO'!$A:$D,3,0)</f>
        <v>AA</v>
      </c>
    </row>
    <row r="303" spans="1:21">
      <c r="A303" t="s">
        <v>455</v>
      </c>
      <c r="B303">
        <v>13503</v>
      </c>
      <c r="C303" t="s">
        <v>470</v>
      </c>
      <c r="D303">
        <f>+SUMIFS(inv!D:D,inv!A:A,B303,inv!T:T,A303)</f>
        <v>0</v>
      </c>
      <c r="E303">
        <f>+SUMIFS(inv!$D$1:$D$1164,inv!$A$1:$A$1164,$B303,inv!$T$1:$T$1164,$A303,inv!$U$1:$U$1164,'DIAS DE INVENTARIO TAT'!E$1)</f>
        <v>0</v>
      </c>
      <c r="F303">
        <f>+SUMIFS(inv!$D$1:$D$1164,inv!$A$1:$A$1164,$B303,inv!$T$1:$T$1164,$A303,inv!$U$1:$U$1164,'DIAS DE INVENTARIO TAT'!F$1)</f>
        <v>0</v>
      </c>
      <c r="G303">
        <f>+SUMIFS(inv!$D$1:$D$1164,inv!$A$1:$A$1164,$B303,inv!$T$1:$T$1164,$A303,inv!$U$1:$U$1164,'DIAS DE INVENTARIO TAT'!G$1)</f>
        <v>0</v>
      </c>
      <c r="H303">
        <f>+SUMIFS(inv!$D$1:$D$1164,inv!$A$1:$A$1164,$B303,inv!$T$1:$T$1164,$A303,inv!$U$1:$U$1164,'DIAS DE INVENTARIO TAT'!H$1)</f>
        <v>0</v>
      </c>
      <c r="I303">
        <f>+SUMIFS(inv!$D$1:$D$1164,inv!$A$1:$A$1164,$B303,inv!$T$1:$T$1164,$A303,inv!$U$1:$U$1164,'DIAS DE INVENTARIO TAT'!I$1)</f>
        <v>0</v>
      </c>
      <c r="J303">
        <f>+SUMIFS(inv!$D$1:$D$1164,inv!$A$1:$A$1164,$B303,inv!$T$1:$T$1164,$A303,inv!$U$1:$U$1164,'DIAS DE INVENTARIO TAT'!J$1)</f>
        <v>0</v>
      </c>
      <c r="K303">
        <f>+SUMIFS(inv!$D$1:$D$1164,inv!$A$1:$A$1164,$B303,inv!$T$1:$T$1164,$A303,inv!$U$1:$U$1164,'DIAS DE INVENTARIO TAT'!K$1)</f>
        <v>0</v>
      </c>
      <c r="L303" s="6">
        <f>+SUMIFS(VENTAS!H:H,VENTAS!B:B,B303,VENTAS!G:G,A303)</f>
        <v>0</v>
      </c>
      <c r="M303" s="4">
        <f t="shared" si="32"/>
        <v>0</v>
      </c>
      <c r="N303" s="4">
        <f t="shared" si="33"/>
        <v>0</v>
      </c>
      <c r="O303" s="4">
        <f t="shared" si="34"/>
        <v>0</v>
      </c>
      <c r="P303" s="4">
        <f t="shared" si="35"/>
        <v>0</v>
      </c>
      <c r="Q303" s="6" t="e">
        <f>+SUMIFS(#REF!,#REF!,TablaINV[[#This Row],[GRUPO]],#REF!,TablaINV[[#This Row],[COD]])</f>
        <v>#REF!</v>
      </c>
      <c r="R303" s="19">
        <f t="shared" si="36"/>
        <v>0</v>
      </c>
      <c r="S303" s="4" t="str">
        <f>+VLOOKUP(A303,inv!T:X,5,0)</f>
        <v>COSTA</v>
      </c>
      <c r="T303" s="4" t="str">
        <f>+VLOOKUP(B:B,'DT HUEVO'!$A:$D,4,0)</f>
        <v>EMPACADOS</v>
      </c>
      <c r="U303" s="4" t="str">
        <f>+VLOOKUP(TablaINV[[#This Row],[COD]],'DT HUEVO'!$A:$D,3,0)</f>
        <v>B</v>
      </c>
    </row>
    <row r="304" spans="1:21">
      <c r="A304" t="s">
        <v>455</v>
      </c>
      <c r="B304">
        <v>13403</v>
      </c>
      <c r="C304" t="s">
        <v>428</v>
      </c>
      <c r="D304">
        <f>+SUMIFS(inv!D:D,inv!A:A,B304,inv!T:T,A304)</f>
        <v>0</v>
      </c>
      <c r="E304">
        <f>+SUMIFS(inv!$D$1:$D$1164,inv!$A$1:$A$1164,$B304,inv!$T$1:$T$1164,$A304,inv!$U$1:$U$1164,'DIAS DE INVENTARIO TAT'!E$1)</f>
        <v>0</v>
      </c>
      <c r="F304">
        <f>+SUMIFS(inv!$D$1:$D$1164,inv!$A$1:$A$1164,$B304,inv!$T$1:$T$1164,$A304,inv!$U$1:$U$1164,'DIAS DE INVENTARIO TAT'!F$1)</f>
        <v>0</v>
      </c>
      <c r="G304">
        <f>+SUMIFS(inv!$D$1:$D$1164,inv!$A$1:$A$1164,$B304,inv!$T$1:$T$1164,$A304,inv!$U$1:$U$1164,'DIAS DE INVENTARIO TAT'!G$1)</f>
        <v>0</v>
      </c>
      <c r="H304">
        <f>+SUMIFS(inv!$D$1:$D$1164,inv!$A$1:$A$1164,$B304,inv!$T$1:$T$1164,$A304,inv!$U$1:$U$1164,'DIAS DE INVENTARIO TAT'!H$1)</f>
        <v>0</v>
      </c>
      <c r="I304">
        <f>+SUMIFS(inv!$D$1:$D$1164,inv!$A$1:$A$1164,$B304,inv!$T$1:$T$1164,$A304,inv!$U$1:$U$1164,'DIAS DE INVENTARIO TAT'!I$1)</f>
        <v>0</v>
      </c>
      <c r="J304">
        <f>+SUMIFS(inv!$D$1:$D$1164,inv!$A$1:$A$1164,$B304,inv!$T$1:$T$1164,$A304,inv!$U$1:$U$1164,'DIAS DE INVENTARIO TAT'!J$1)</f>
        <v>0</v>
      </c>
      <c r="K304">
        <f>+SUMIFS(inv!$D$1:$D$1164,inv!$A$1:$A$1164,$B304,inv!$T$1:$T$1164,$A304,inv!$U$1:$U$1164,'DIAS DE INVENTARIO TAT'!K$1)</f>
        <v>0</v>
      </c>
      <c r="L304" s="6">
        <f>+SUMIFS(VENTAS!H:H,VENTAS!B:B,B304,VENTAS!G:G,A304)</f>
        <v>0</v>
      </c>
      <c r="M304" s="4">
        <f t="shared" si="32"/>
        <v>0</v>
      </c>
      <c r="N304" s="4">
        <f t="shared" si="33"/>
        <v>0</v>
      </c>
      <c r="O304" s="4">
        <f t="shared" si="34"/>
        <v>0</v>
      </c>
      <c r="P304" s="4">
        <f t="shared" si="35"/>
        <v>0</v>
      </c>
      <c r="Q304" s="6" t="e">
        <f>+SUMIFS(#REF!,#REF!,TablaINV[[#This Row],[GRUPO]],#REF!,TablaINV[[#This Row],[COD]])</f>
        <v>#REF!</v>
      </c>
      <c r="R304" s="19">
        <f t="shared" si="36"/>
        <v>0</v>
      </c>
      <c r="S304" s="4" t="str">
        <f>+VLOOKUP(A304,inv!T:X,5,0)</f>
        <v>COSTA</v>
      </c>
      <c r="T304" s="4" t="str">
        <f>+VLOOKUP(B:B,'DT HUEVO'!$A:$D,4,0)</f>
        <v>EMPACADOS</v>
      </c>
      <c r="U304" s="4" t="str">
        <f>+VLOOKUP(TablaINV[[#This Row],[COD]],'DT HUEVO'!$A:$D,3,0)</f>
        <v>A</v>
      </c>
    </row>
    <row r="305" spans="1:21">
      <c r="A305" t="s">
        <v>455</v>
      </c>
      <c r="B305">
        <v>10101</v>
      </c>
      <c r="C305" t="s">
        <v>536</v>
      </c>
      <c r="D305">
        <f>+SUMIFS(inv!D:D,inv!A:A,B305,inv!T:T,A305)</f>
        <v>0</v>
      </c>
      <c r="E305">
        <f>+SUMIFS(inv!$D$1:$D$1164,inv!$A$1:$A$1164,$B305,inv!$T$1:$T$1164,$A305,inv!$U$1:$U$1164,'DIAS DE INVENTARIO TAT'!E$1)</f>
        <v>0</v>
      </c>
      <c r="F305">
        <f>+SUMIFS(inv!$D$1:$D$1164,inv!$A$1:$A$1164,$B305,inv!$T$1:$T$1164,$A305,inv!$U$1:$U$1164,'DIAS DE INVENTARIO TAT'!F$1)</f>
        <v>0</v>
      </c>
      <c r="G305">
        <f>+SUMIFS(inv!$D$1:$D$1164,inv!$A$1:$A$1164,$B305,inv!$T$1:$T$1164,$A305,inv!$U$1:$U$1164,'DIAS DE INVENTARIO TAT'!G$1)</f>
        <v>0</v>
      </c>
      <c r="H305">
        <f>+SUMIFS(inv!$D$1:$D$1164,inv!$A$1:$A$1164,$B305,inv!$T$1:$T$1164,$A305,inv!$U$1:$U$1164,'DIAS DE INVENTARIO TAT'!H$1)</f>
        <v>0</v>
      </c>
      <c r="I305">
        <f>+SUMIFS(inv!$D$1:$D$1164,inv!$A$1:$A$1164,$B305,inv!$T$1:$T$1164,$A305,inv!$U$1:$U$1164,'DIAS DE INVENTARIO TAT'!I$1)</f>
        <v>0</v>
      </c>
      <c r="J305">
        <f>+SUMIFS(inv!$D$1:$D$1164,inv!$A$1:$A$1164,$B305,inv!$T$1:$T$1164,$A305,inv!$U$1:$U$1164,'DIAS DE INVENTARIO TAT'!J$1)</f>
        <v>0</v>
      </c>
      <c r="K305">
        <f>+SUMIFS(inv!$D$1:$D$1164,inv!$A$1:$A$1164,$B305,inv!$T$1:$T$1164,$A305,inv!$U$1:$U$1164,'DIAS DE INVENTARIO TAT'!K$1)</f>
        <v>0</v>
      </c>
      <c r="L305" s="6">
        <f>+SUMIFS(VENTAS!H:H,VENTAS!B:B,B305,VENTAS!G:G,A305)</f>
        <v>0</v>
      </c>
      <c r="M305" s="4">
        <f t="shared" si="32"/>
        <v>0</v>
      </c>
      <c r="N305" s="4">
        <f t="shared" si="33"/>
        <v>0</v>
      </c>
      <c r="O305" s="4">
        <f t="shared" si="34"/>
        <v>0</v>
      </c>
      <c r="P305" s="4">
        <f t="shared" si="35"/>
        <v>0</v>
      </c>
      <c r="Q305" s="6" t="e">
        <f>+SUMIFS(#REF!,#REF!,TablaINV[[#This Row],[GRUPO]],#REF!,TablaINV[[#This Row],[COD]])</f>
        <v>#REF!</v>
      </c>
      <c r="R305" s="19">
        <f t="shared" si="36"/>
        <v>0</v>
      </c>
      <c r="S305" s="4" t="str">
        <f>+VLOOKUP(A305,inv!T:X,5,0)</f>
        <v>COSTA</v>
      </c>
      <c r="T305" s="4" t="str">
        <f>+VLOOKUP(B:B,'DT HUEVO'!$A:$D,4,0)</f>
        <v>GRIS SUELTO</v>
      </c>
      <c r="U305" s="4" t="str">
        <f>+VLOOKUP(TablaINV[[#This Row],[COD]],'DT HUEVO'!$A:$D,3,0)</f>
        <v>YUMBO</v>
      </c>
    </row>
    <row r="306" spans="1:21">
      <c r="A306" t="s">
        <v>455</v>
      </c>
      <c r="B306">
        <v>10201</v>
      </c>
      <c r="C306" t="s">
        <v>27</v>
      </c>
      <c r="D306">
        <f>+SUMIFS(inv!D:D,inv!A:A,B306,inv!T:T,A306)</f>
        <v>0</v>
      </c>
      <c r="E306">
        <f>+SUMIFS(inv!$D$1:$D$1164,inv!$A$1:$A$1164,$B306,inv!$T$1:$T$1164,$A306,inv!$U$1:$U$1164,'DIAS DE INVENTARIO TAT'!E$1)</f>
        <v>0</v>
      </c>
      <c r="F306">
        <f>+SUMIFS(inv!$D$1:$D$1164,inv!$A$1:$A$1164,$B306,inv!$T$1:$T$1164,$A306,inv!$U$1:$U$1164,'DIAS DE INVENTARIO TAT'!F$1)</f>
        <v>0</v>
      </c>
      <c r="G306">
        <f>+SUMIFS(inv!$D$1:$D$1164,inv!$A$1:$A$1164,$B306,inv!$T$1:$T$1164,$A306,inv!$U$1:$U$1164,'DIAS DE INVENTARIO TAT'!G$1)</f>
        <v>0</v>
      </c>
      <c r="H306">
        <f>+SUMIFS(inv!$D$1:$D$1164,inv!$A$1:$A$1164,$B306,inv!$T$1:$T$1164,$A306,inv!$U$1:$U$1164,'DIAS DE INVENTARIO TAT'!H$1)</f>
        <v>0</v>
      </c>
      <c r="I306">
        <f>+SUMIFS(inv!$D$1:$D$1164,inv!$A$1:$A$1164,$B306,inv!$T$1:$T$1164,$A306,inv!$U$1:$U$1164,'DIAS DE INVENTARIO TAT'!I$1)</f>
        <v>0</v>
      </c>
      <c r="J306">
        <f>+SUMIFS(inv!$D$1:$D$1164,inv!$A$1:$A$1164,$B306,inv!$T$1:$T$1164,$A306,inv!$U$1:$U$1164,'DIAS DE INVENTARIO TAT'!J$1)</f>
        <v>0</v>
      </c>
      <c r="K306">
        <f>+SUMIFS(inv!$D$1:$D$1164,inv!$A$1:$A$1164,$B306,inv!$T$1:$T$1164,$A306,inv!$U$1:$U$1164,'DIAS DE INVENTARIO TAT'!K$1)</f>
        <v>0</v>
      </c>
      <c r="L306" s="6">
        <f>+SUMIFS(VENTAS!H:H,VENTAS!B:B,B306,VENTAS!G:G,A306)</f>
        <v>0</v>
      </c>
      <c r="M306" s="4">
        <f t="shared" si="32"/>
        <v>0</v>
      </c>
      <c r="N306" s="4">
        <f t="shared" si="33"/>
        <v>0</v>
      </c>
      <c r="O306" s="4">
        <f t="shared" si="34"/>
        <v>0</v>
      </c>
      <c r="P306" s="4">
        <f t="shared" si="35"/>
        <v>0</v>
      </c>
      <c r="Q306" s="6" t="e">
        <f>+SUMIFS(#REF!,#REF!,TablaINV[[#This Row],[GRUPO]],#REF!,TablaINV[[#This Row],[COD]])</f>
        <v>#REF!</v>
      </c>
      <c r="R306" s="19">
        <f t="shared" si="36"/>
        <v>0</v>
      </c>
      <c r="S306" s="4" t="str">
        <f>+VLOOKUP(A306,inv!T:X,5,0)</f>
        <v>COSTA</v>
      </c>
      <c r="T306" s="4" t="str">
        <f>+VLOOKUP(B:B,'DT HUEVO'!$A:$D,4,0)</f>
        <v>GRIS SUELTO</v>
      </c>
      <c r="U306" s="4" t="str">
        <f>+VLOOKUP(TablaINV[[#This Row],[COD]],'DT HUEVO'!$A:$D,3,0)</f>
        <v>AAA</v>
      </c>
    </row>
    <row r="307" spans="1:21">
      <c r="A307" t="s">
        <v>455</v>
      </c>
      <c r="B307">
        <v>73501</v>
      </c>
      <c r="C307" t="s">
        <v>425</v>
      </c>
      <c r="D307">
        <f>+SUMIFS(inv!D:D,inv!A:A,B307,inv!T:T,A307)</f>
        <v>0</v>
      </c>
      <c r="E307">
        <f>+SUMIFS(inv!$D$1:$D$1164,inv!$A$1:$A$1164,$B307,inv!$T$1:$T$1164,$A307,inv!$U$1:$U$1164,'DIAS DE INVENTARIO TAT'!E$1)</f>
        <v>0</v>
      </c>
      <c r="F307">
        <f>+SUMIFS(inv!$D$1:$D$1164,inv!$A$1:$A$1164,$B307,inv!$T$1:$T$1164,$A307,inv!$U$1:$U$1164,'DIAS DE INVENTARIO TAT'!F$1)</f>
        <v>0</v>
      </c>
      <c r="G307">
        <f>+SUMIFS(inv!$D$1:$D$1164,inv!$A$1:$A$1164,$B307,inv!$T$1:$T$1164,$A307,inv!$U$1:$U$1164,'DIAS DE INVENTARIO TAT'!G$1)</f>
        <v>0</v>
      </c>
      <c r="H307">
        <f>+SUMIFS(inv!$D$1:$D$1164,inv!$A$1:$A$1164,$B307,inv!$T$1:$T$1164,$A307,inv!$U$1:$U$1164,'DIAS DE INVENTARIO TAT'!H$1)</f>
        <v>0</v>
      </c>
      <c r="I307">
        <f>+SUMIFS(inv!$D$1:$D$1164,inv!$A$1:$A$1164,$B307,inv!$T$1:$T$1164,$A307,inv!$U$1:$U$1164,'DIAS DE INVENTARIO TAT'!I$1)</f>
        <v>0</v>
      </c>
      <c r="J307">
        <f>+SUMIFS(inv!$D$1:$D$1164,inv!$A$1:$A$1164,$B307,inv!$T$1:$T$1164,$A307,inv!$U$1:$U$1164,'DIAS DE INVENTARIO TAT'!J$1)</f>
        <v>0</v>
      </c>
      <c r="K307">
        <f>+SUMIFS(inv!$D$1:$D$1164,inv!$A$1:$A$1164,$B307,inv!$T$1:$T$1164,$A307,inv!$U$1:$U$1164,'DIAS DE INVENTARIO TAT'!K$1)</f>
        <v>0</v>
      </c>
      <c r="L307" s="6">
        <f>+SUMIFS(VENTAS!H:H,VENTAS!B:B,B307,VENTAS!G:G,A307)</f>
        <v>0</v>
      </c>
      <c r="M307" s="4">
        <f t="shared" si="32"/>
        <v>0</v>
      </c>
      <c r="N307" s="4">
        <f t="shared" si="33"/>
        <v>0</v>
      </c>
      <c r="O307" s="4">
        <f t="shared" si="34"/>
        <v>0</v>
      </c>
      <c r="P307" s="4">
        <f t="shared" si="35"/>
        <v>0</v>
      </c>
      <c r="Q307" s="6" t="e">
        <f>+SUMIFS(#REF!,#REF!,TablaINV[[#This Row],[GRUPO]],#REF!,TablaINV[[#This Row],[COD]])</f>
        <v>#REF!</v>
      </c>
      <c r="R307" s="19">
        <f t="shared" si="36"/>
        <v>0</v>
      </c>
      <c r="S307" s="4" t="str">
        <f>+VLOOKUP(A307,inv!T:X,5,0)</f>
        <v>COSTA</v>
      </c>
      <c r="T307" s="4" t="str">
        <f>+VLOOKUP(B:B,'DT HUEVO'!$A:$D,4,0)</f>
        <v>SEGUNDA</v>
      </c>
      <c r="U307" s="4" t="str">
        <f>+VLOOKUP(TablaINV[[#This Row],[COD]],'DT HUEVO'!$A:$D,3,0)</f>
        <v>SEGUNDA</v>
      </c>
    </row>
    <row r="308" spans="1:21">
      <c r="A308" t="s">
        <v>455</v>
      </c>
      <c r="B308">
        <v>76501</v>
      </c>
      <c r="C308" t="s">
        <v>589</v>
      </c>
      <c r="D308">
        <f>+SUMIFS(inv!D:D,inv!A:A,B308,inv!T:T,A308)</f>
        <v>0</v>
      </c>
      <c r="E308">
        <f>+SUMIFS(inv!$D$1:$D$1164,inv!$A$1:$A$1164,$B308,inv!$T$1:$T$1164,$A308,inv!$U$1:$U$1164,'DIAS DE INVENTARIO TAT'!E$1)</f>
        <v>0</v>
      </c>
      <c r="F308">
        <f>+SUMIFS(inv!$D$1:$D$1164,inv!$A$1:$A$1164,$B308,inv!$T$1:$T$1164,$A308,inv!$U$1:$U$1164,'DIAS DE INVENTARIO TAT'!F$1)</f>
        <v>0</v>
      </c>
      <c r="G308">
        <f>+SUMIFS(inv!$D$1:$D$1164,inv!$A$1:$A$1164,$B308,inv!$T$1:$T$1164,$A308,inv!$U$1:$U$1164,'DIAS DE INVENTARIO TAT'!G$1)</f>
        <v>0</v>
      </c>
      <c r="H308">
        <f>+SUMIFS(inv!$D$1:$D$1164,inv!$A$1:$A$1164,$B308,inv!$T$1:$T$1164,$A308,inv!$U$1:$U$1164,'DIAS DE INVENTARIO TAT'!H$1)</f>
        <v>0</v>
      </c>
      <c r="I308">
        <f>+SUMIFS(inv!$D$1:$D$1164,inv!$A$1:$A$1164,$B308,inv!$T$1:$T$1164,$A308,inv!$U$1:$U$1164,'DIAS DE INVENTARIO TAT'!I$1)</f>
        <v>0</v>
      </c>
      <c r="J308">
        <f>+SUMIFS(inv!$D$1:$D$1164,inv!$A$1:$A$1164,$B308,inv!$T$1:$T$1164,$A308,inv!$U$1:$U$1164,'DIAS DE INVENTARIO TAT'!J$1)</f>
        <v>0</v>
      </c>
      <c r="K308">
        <f>+SUMIFS(inv!$D$1:$D$1164,inv!$A$1:$A$1164,$B308,inv!$T$1:$T$1164,$A308,inv!$U$1:$U$1164,'DIAS DE INVENTARIO TAT'!K$1)</f>
        <v>0</v>
      </c>
      <c r="L308" s="6">
        <f>+SUMIFS(VENTAS!H:H,VENTAS!B:B,B308,VENTAS!G:G,A308)</f>
        <v>0</v>
      </c>
      <c r="M308" s="4">
        <f t="shared" si="32"/>
        <v>0</v>
      </c>
      <c r="N308" s="4">
        <f t="shared" si="33"/>
        <v>0</v>
      </c>
      <c r="O308" s="4">
        <f t="shared" si="34"/>
        <v>0</v>
      </c>
      <c r="P308" s="4">
        <f t="shared" si="35"/>
        <v>0</v>
      </c>
      <c r="Q308" s="6" t="e">
        <f>+SUMIFS(#REF!,#REF!,TablaINV[[#This Row],[GRUPO]],#REF!,TablaINV[[#This Row],[COD]])</f>
        <v>#REF!</v>
      </c>
      <c r="R308" s="19">
        <f t="shared" si="36"/>
        <v>0</v>
      </c>
      <c r="S308" s="4" t="str">
        <f>+VLOOKUP(A308,inv!T:X,5,0)</f>
        <v>COSTA</v>
      </c>
      <c r="T308" s="4" t="str">
        <f>+VLOOKUP(B:B,'DT HUEVO'!$A:$D,4,0)</f>
        <v>SEGUNDA</v>
      </c>
      <c r="U308" s="4" t="str">
        <f>+VLOOKUP(TablaINV[[#This Row],[COD]],'DT HUEVO'!$A:$D,3,0)</f>
        <v>SEGUNDA</v>
      </c>
    </row>
    <row r="309" spans="1:21">
      <c r="A309" t="s">
        <v>455</v>
      </c>
      <c r="B309">
        <v>76601</v>
      </c>
      <c r="C309" t="s">
        <v>590</v>
      </c>
      <c r="D309">
        <f>+SUMIFS(inv!D:D,inv!A:A,B309,inv!T:T,A309)</f>
        <v>0</v>
      </c>
      <c r="E309">
        <f>+SUMIFS(inv!$D$1:$D$1164,inv!$A$1:$A$1164,$B309,inv!$T$1:$T$1164,$A309,inv!$U$1:$U$1164,'DIAS DE INVENTARIO TAT'!E$1)</f>
        <v>0</v>
      </c>
      <c r="F309">
        <f>+SUMIFS(inv!$D$1:$D$1164,inv!$A$1:$A$1164,$B309,inv!$T$1:$T$1164,$A309,inv!$U$1:$U$1164,'DIAS DE INVENTARIO TAT'!F$1)</f>
        <v>0</v>
      </c>
      <c r="G309">
        <f>+SUMIFS(inv!$D$1:$D$1164,inv!$A$1:$A$1164,$B309,inv!$T$1:$T$1164,$A309,inv!$U$1:$U$1164,'DIAS DE INVENTARIO TAT'!G$1)</f>
        <v>0</v>
      </c>
      <c r="H309">
        <f>+SUMIFS(inv!$D$1:$D$1164,inv!$A$1:$A$1164,$B309,inv!$T$1:$T$1164,$A309,inv!$U$1:$U$1164,'DIAS DE INVENTARIO TAT'!H$1)</f>
        <v>0</v>
      </c>
      <c r="I309">
        <f>+SUMIFS(inv!$D$1:$D$1164,inv!$A$1:$A$1164,$B309,inv!$T$1:$T$1164,$A309,inv!$U$1:$U$1164,'DIAS DE INVENTARIO TAT'!I$1)</f>
        <v>0</v>
      </c>
      <c r="J309">
        <f>+SUMIFS(inv!$D$1:$D$1164,inv!$A$1:$A$1164,$B309,inv!$T$1:$T$1164,$A309,inv!$U$1:$U$1164,'DIAS DE INVENTARIO TAT'!J$1)</f>
        <v>0</v>
      </c>
      <c r="K309">
        <f>+SUMIFS(inv!$D$1:$D$1164,inv!$A$1:$A$1164,$B309,inv!$T$1:$T$1164,$A309,inv!$U$1:$U$1164,'DIAS DE INVENTARIO TAT'!K$1)</f>
        <v>0</v>
      </c>
      <c r="L309" s="6">
        <f>+SUMIFS(VENTAS!H:H,VENTAS!B:B,B309,VENTAS!G:G,A309)</f>
        <v>0</v>
      </c>
      <c r="M309" s="4">
        <f t="shared" si="32"/>
        <v>0</v>
      </c>
      <c r="N309" s="4">
        <f t="shared" si="33"/>
        <v>0</v>
      </c>
      <c r="O309" s="4">
        <f t="shared" si="34"/>
        <v>0</v>
      </c>
      <c r="P309" s="4">
        <f t="shared" si="35"/>
        <v>0</v>
      </c>
      <c r="Q309" s="6" t="e">
        <f>+SUMIFS(#REF!,#REF!,TablaINV[[#This Row],[GRUPO]],#REF!,TablaINV[[#This Row],[COD]])</f>
        <v>#REF!</v>
      </c>
      <c r="R309" s="19">
        <f t="shared" si="36"/>
        <v>0</v>
      </c>
      <c r="S309" s="4" t="str">
        <f>+VLOOKUP(A309,inv!T:X,5,0)</f>
        <v>COSTA</v>
      </c>
      <c r="T309" s="4" t="str">
        <f>+VLOOKUP(B:B,'DT HUEVO'!$A:$D,4,0)</f>
        <v>SEGUNDA</v>
      </c>
      <c r="U309" s="4" t="str">
        <f>+VLOOKUP(TablaINV[[#This Row],[COD]],'DT HUEVO'!$A:$D,3,0)</f>
        <v>SEGUNDA</v>
      </c>
    </row>
    <row r="310" spans="1:21">
      <c r="A310" t="s">
        <v>455</v>
      </c>
      <c r="B310">
        <v>76701</v>
      </c>
      <c r="C310" t="s">
        <v>588</v>
      </c>
      <c r="D310">
        <f>+SUMIFS(inv!D:D,inv!A:A,B310,inv!T:T,A310)</f>
        <v>0</v>
      </c>
      <c r="E310">
        <f>+SUMIFS(inv!$D$1:$D$1164,inv!$A$1:$A$1164,$B310,inv!$T$1:$T$1164,$A310,inv!$U$1:$U$1164,'DIAS DE INVENTARIO TAT'!E$1)</f>
        <v>0</v>
      </c>
      <c r="F310">
        <f>+SUMIFS(inv!$D$1:$D$1164,inv!$A$1:$A$1164,$B310,inv!$T$1:$T$1164,$A310,inv!$U$1:$U$1164,'DIAS DE INVENTARIO TAT'!F$1)</f>
        <v>0</v>
      </c>
      <c r="G310">
        <f>+SUMIFS(inv!$D$1:$D$1164,inv!$A$1:$A$1164,$B310,inv!$T$1:$T$1164,$A310,inv!$U$1:$U$1164,'DIAS DE INVENTARIO TAT'!G$1)</f>
        <v>0</v>
      </c>
      <c r="H310">
        <f>+SUMIFS(inv!$D$1:$D$1164,inv!$A$1:$A$1164,$B310,inv!$T$1:$T$1164,$A310,inv!$U$1:$U$1164,'DIAS DE INVENTARIO TAT'!H$1)</f>
        <v>0</v>
      </c>
      <c r="I310">
        <f>+SUMIFS(inv!$D$1:$D$1164,inv!$A$1:$A$1164,$B310,inv!$T$1:$T$1164,$A310,inv!$U$1:$U$1164,'DIAS DE INVENTARIO TAT'!I$1)</f>
        <v>0</v>
      </c>
      <c r="J310">
        <f>+SUMIFS(inv!$D$1:$D$1164,inv!$A$1:$A$1164,$B310,inv!$T$1:$T$1164,$A310,inv!$U$1:$U$1164,'DIAS DE INVENTARIO TAT'!J$1)</f>
        <v>0</v>
      </c>
      <c r="K310">
        <f>+SUMIFS(inv!$D$1:$D$1164,inv!$A$1:$A$1164,$B310,inv!$T$1:$T$1164,$A310,inv!$U$1:$U$1164,'DIAS DE INVENTARIO TAT'!K$1)</f>
        <v>0</v>
      </c>
      <c r="L310" s="6">
        <f>+SUMIFS(VENTAS!H:H,VENTAS!B:B,B310,VENTAS!G:G,A310)</f>
        <v>0</v>
      </c>
      <c r="M310" s="4">
        <f t="shared" si="32"/>
        <v>0</v>
      </c>
      <c r="N310" s="4">
        <f t="shared" si="33"/>
        <v>0</v>
      </c>
      <c r="O310" s="4">
        <f t="shared" si="34"/>
        <v>0</v>
      </c>
      <c r="P310" s="4">
        <f t="shared" si="35"/>
        <v>0</v>
      </c>
      <c r="Q310" s="6" t="e">
        <f>+SUMIFS(#REF!,#REF!,TablaINV[[#This Row],[GRUPO]],#REF!,TablaINV[[#This Row],[COD]])</f>
        <v>#REF!</v>
      </c>
      <c r="R310" s="19">
        <f t="shared" si="36"/>
        <v>0</v>
      </c>
      <c r="S310" s="4" t="str">
        <f>+VLOOKUP(A310,inv!T:X,5,0)</f>
        <v>COSTA</v>
      </c>
      <c r="T310" s="4" t="str">
        <f>+VLOOKUP(B:B,'DT HUEVO'!$A:$D,4,0)</f>
        <v>SEGUNDA</v>
      </c>
      <c r="U310" s="4" t="str">
        <f>+VLOOKUP(TablaINV[[#This Row],[COD]],'DT HUEVO'!$A:$D,3,0)</f>
        <v>SEGUNDA</v>
      </c>
    </row>
    <row r="311" spans="1:21">
      <c r="A311" t="s">
        <v>455</v>
      </c>
      <c r="B311">
        <v>77101</v>
      </c>
      <c r="C311" t="s">
        <v>567</v>
      </c>
      <c r="D311">
        <f>+SUMIFS(inv!D:D,inv!A:A,B311,inv!T:T,A311)</f>
        <v>0</v>
      </c>
      <c r="E311">
        <f>+SUMIFS(inv!$D$1:$D$1164,inv!$A$1:$A$1164,$B311,inv!$T$1:$T$1164,$A311,inv!$U$1:$U$1164,'DIAS DE INVENTARIO TAT'!E$1)</f>
        <v>0</v>
      </c>
      <c r="F311">
        <f>+SUMIFS(inv!$D$1:$D$1164,inv!$A$1:$A$1164,$B311,inv!$T$1:$T$1164,$A311,inv!$U$1:$U$1164,'DIAS DE INVENTARIO TAT'!F$1)</f>
        <v>0</v>
      </c>
      <c r="G311">
        <f>+SUMIFS(inv!$D$1:$D$1164,inv!$A$1:$A$1164,$B311,inv!$T$1:$T$1164,$A311,inv!$U$1:$U$1164,'DIAS DE INVENTARIO TAT'!G$1)</f>
        <v>0</v>
      </c>
      <c r="H311">
        <f>+SUMIFS(inv!$D$1:$D$1164,inv!$A$1:$A$1164,$B311,inv!$T$1:$T$1164,$A311,inv!$U$1:$U$1164,'DIAS DE INVENTARIO TAT'!H$1)</f>
        <v>0</v>
      </c>
      <c r="I311">
        <f>+SUMIFS(inv!$D$1:$D$1164,inv!$A$1:$A$1164,$B311,inv!$T$1:$T$1164,$A311,inv!$U$1:$U$1164,'DIAS DE INVENTARIO TAT'!I$1)</f>
        <v>0</v>
      </c>
      <c r="J311">
        <f>+SUMIFS(inv!$D$1:$D$1164,inv!$A$1:$A$1164,$B311,inv!$T$1:$T$1164,$A311,inv!$U$1:$U$1164,'DIAS DE INVENTARIO TAT'!J$1)</f>
        <v>0</v>
      </c>
      <c r="K311">
        <f>+SUMIFS(inv!$D$1:$D$1164,inv!$A$1:$A$1164,$B311,inv!$T$1:$T$1164,$A311,inv!$U$1:$U$1164,'DIAS DE INVENTARIO TAT'!K$1)</f>
        <v>0</v>
      </c>
      <c r="L311" s="6">
        <f>+SUMIFS(VENTAS!H:H,VENTAS!B:B,B311,VENTAS!G:G,A311)</f>
        <v>0</v>
      </c>
      <c r="M311" s="4">
        <f t="shared" si="32"/>
        <v>0</v>
      </c>
      <c r="N311" s="4">
        <f t="shared" si="33"/>
        <v>0</v>
      </c>
      <c r="O311" s="4">
        <f t="shared" si="34"/>
        <v>0</v>
      </c>
      <c r="P311" s="4">
        <f t="shared" si="35"/>
        <v>0</v>
      </c>
      <c r="Q311" s="6" t="e">
        <f>+SUMIFS(#REF!,#REF!,TablaINV[[#This Row],[GRUPO]],#REF!,TablaINV[[#This Row],[COD]])</f>
        <v>#REF!</v>
      </c>
      <c r="R311" s="19">
        <f t="shared" si="36"/>
        <v>0</v>
      </c>
      <c r="S311" s="4" t="str">
        <f>+VLOOKUP(A311,inv!T:X,5,0)</f>
        <v>COSTA</v>
      </c>
      <c r="T311" s="4" t="str">
        <f>+VLOOKUP(B:B,'DT HUEVO'!$A:$D,4,0)</f>
        <v>SEGUNDA</v>
      </c>
      <c r="U311" s="4" t="str">
        <f>+VLOOKUP(TablaINV[[#This Row],[COD]],'DT HUEVO'!$A:$D,3,0)</f>
        <v>SEGUNDA</v>
      </c>
    </row>
    <row r="312" spans="1:21">
      <c r="A312" t="s">
        <v>455</v>
      </c>
      <c r="B312">
        <v>78001</v>
      </c>
      <c r="C312" t="s">
        <v>571</v>
      </c>
      <c r="D312">
        <f>+SUMIFS(inv!D:D,inv!A:A,B312,inv!T:T,A312)</f>
        <v>0</v>
      </c>
      <c r="E312">
        <f>+SUMIFS(inv!$D$1:$D$1164,inv!$A$1:$A$1164,$B312,inv!$T$1:$T$1164,$A312,inv!$U$1:$U$1164,'DIAS DE INVENTARIO TAT'!E$1)</f>
        <v>0</v>
      </c>
      <c r="F312">
        <f>+SUMIFS(inv!$D$1:$D$1164,inv!$A$1:$A$1164,$B312,inv!$T$1:$T$1164,$A312,inv!$U$1:$U$1164,'DIAS DE INVENTARIO TAT'!F$1)</f>
        <v>0</v>
      </c>
      <c r="G312">
        <f>+SUMIFS(inv!$D$1:$D$1164,inv!$A$1:$A$1164,$B312,inv!$T$1:$T$1164,$A312,inv!$U$1:$U$1164,'DIAS DE INVENTARIO TAT'!G$1)</f>
        <v>0</v>
      </c>
      <c r="H312">
        <f>+SUMIFS(inv!$D$1:$D$1164,inv!$A$1:$A$1164,$B312,inv!$T$1:$T$1164,$A312,inv!$U$1:$U$1164,'DIAS DE INVENTARIO TAT'!H$1)</f>
        <v>0</v>
      </c>
      <c r="I312">
        <f>+SUMIFS(inv!$D$1:$D$1164,inv!$A$1:$A$1164,$B312,inv!$T$1:$T$1164,$A312,inv!$U$1:$U$1164,'DIAS DE INVENTARIO TAT'!I$1)</f>
        <v>0</v>
      </c>
      <c r="J312">
        <f>+SUMIFS(inv!$D$1:$D$1164,inv!$A$1:$A$1164,$B312,inv!$T$1:$T$1164,$A312,inv!$U$1:$U$1164,'DIAS DE INVENTARIO TAT'!J$1)</f>
        <v>0</v>
      </c>
      <c r="K312">
        <f>+SUMIFS(inv!$D$1:$D$1164,inv!$A$1:$A$1164,$B312,inv!$T$1:$T$1164,$A312,inv!$U$1:$U$1164,'DIAS DE INVENTARIO TAT'!K$1)</f>
        <v>0</v>
      </c>
      <c r="L312" s="6">
        <f>+SUMIFS(VENTAS!H:H,VENTAS!B:B,B312,VENTAS!G:G,A312)</f>
        <v>0</v>
      </c>
      <c r="M312" s="4">
        <f t="shared" si="32"/>
        <v>0</v>
      </c>
      <c r="N312" s="4">
        <f t="shared" si="33"/>
        <v>0</v>
      </c>
      <c r="O312" s="4">
        <f t="shared" si="34"/>
        <v>0</v>
      </c>
      <c r="P312" s="4">
        <f t="shared" si="35"/>
        <v>0</v>
      </c>
      <c r="Q312" s="6" t="e">
        <f>+SUMIFS(#REF!,#REF!,TablaINV[[#This Row],[GRUPO]],#REF!,TablaINV[[#This Row],[COD]])</f>
        <v>#REF!</v>
      </c>
      <c r="R312" s="19">
        <f t="shared" si="36"/>
        <v>0</v>
      </c>
      <c r="S312" s="4" t="str">
        <f>+VLOOKUP(A312,inv!T:X,5,0)</f>
        <v>COSTA</v>
      </c>
      <c r="T312" s="4" t="str">
        <f>+VLOOKUP(B:B,'DT HUEVO'!$A:$D,4,0)</f>
        <v>SEGUNDA</v>
      </c>
      <c r="U312" s="4" t="str">
        <f>+VLOOKUP(TablaINV[[#This Row],[COD]],'DT HUEVO'!$A:$D,3,0)</f>
        <v>SEGUNDA</v>
      </c>
    </row>
    <row r="313" spans="1:21">
      <c r="A313" t="s">
        <v>455</v>
      </c>
      <c r="B313">
        <v>10369</v>
      </c>
      <c r="C313" t="s">
        <v>61</v>
      </c>
      <c r="D313">
        <f>+SUMIFS(inv!D:D,inv!A:A,B313,inv!T:T,A313)</f>
        <v>0</v>
      </c>
      <c r="E313">
        <f>+SUMIFS(inv!$D$1:$D$1164,inv!$A$1:$A$1164,$B313,inv!$T$1:$T$1164,$A313,inv!$U$1:$U$1164,'DIAS DE INVENTARIO TAT'!E$1)</f>
        <v>0</v>
      </c>
      <c r="F313">
        <f>+SUMIFS(inv!$D$1:$D$1164,inv!$A$1:$A$1164,$B313,inv!$T$1:$T$1164,$A313,inv!$U$1:$U$1164,'DIAS DE INVENTARIO TAT'!F$1)</f>
        <v>0</v>
      </c>
      <c r="G313">
        <f>+SUMIFS(inv!$D$1:$D$1164,inv!$A$1:$A$1164,$B313,inv!$T$1:$T$1164,$A313,inv!$U$1:$U$1164,'DIAS DE INVENTARIO TAT'!G$1)</f>
        <v>0</v>
      </c>
      <c r="H313">
        <f>+SUMIFS(inv!$D$1:$D$1164,inv!$A$1:$A$1164,$B313,inv!$T$1:$T$1164,$A313,inv!$U$1:$U$1164,'DIAS DE INVENTARIO TAT'!H$1)</f>
        <v>0</v>
      </c>
      <c r="I313">
        <f>+SUMIFS(inv!$D$1:$D$1164,inv!$A$1:$A$1164,$B313,inv!$T$1:$T$1164,$A313,inv!$U$1:$U$1164,'DIAS DE INVENTARIO TAT'!I$1)</f>
        <v>0</v>
      </c>
      <c r="J313">
        <f>+SUMIFS(inv!$D$1:$D$1164,inv!$A$1:$A$1164,$B313,inv!$T$1:$T$1164,$A313,inv!$U$1:$U$1164,'DIAS DE INVENTARIO TAT'!J$1)</f>
        <v>0</v>
      </c>
      <c r="K313">
        <f>+SUMIFS(inv!$D$1:$D$1164,inv!$A$1:$A$1164,$B313,inv!$T$1:$T$1164,$A313,inv!$U$1:$U$1164,'DIAS DE INVENTARIO TAT'!K$1)</f>
        <v>0</v>
      </c>
      <c r="L313" s="6">
        <f>+SUMIFS(VENTAS!H:H,VENTAS!B:B,B313,VENTAS!G:G,A313)</f>
        <v>0</v>
      </c>
      <c r="M313" s="4">
        <f t="shared" si="32"/>
        <v>0</v>
      </c>
      <c r="N313" s="4">
        <f t="shared" si="33"/>
        <v>0</v>
      </c>
      <c r="O313" s="4">
        <f t="shared" si="34"/>
        <v>0</v>
      </c>
      <c r="P313" s="4">
        <f t="shared" si="35"/>
        <v>0</v>
      </c>
      <c r="Q313" s="6" t="e">
        <f>+SUMIFS(#REF!,#REF!,TablaINV[[#This Row],[GRUPO]],#REF!,TablaINV[[#This Row],[COD]])</f>
        <v>#REF!</v>
      </c>
      <c r="R313" s="19">
        <f t="shared" si="36"/>
        <v>0</v>
      </c>
      <c r="S313" s="4" t="str">
        <f>+VLOOKUP(A313,inv!T:X,5,0)</f>
        <v>COSTA</v>
      </c>
      <c r="T313" s="4" t="str">
        <f>+VLOOKUP(B:B,'DT HUEVO'!$A:$D,4,0)</f>
        <v>EMPACADOS</v>
      </c>
      <c r="U313" s="4" t="str">
        <f>+VLOOKUP(TablaINV[[#This Row],[COD]],'DT HUEVO'!$A:$D,3,0)</f>
        <v>AA</v>
      </c>
    </row>
    <row r="314" spans="1:21">
      <c r="A314" t="s">
        <v>455</v>
      </c>
      <c r="B314">
        <v>12270</v>
      </c>
      <c r="C314" t="s">
        <v>62</v>
      </c>
      <c r="D314">
        <f>+SUMIFS(inv!D:D,inv!A:A,B314,inv!T:T,A314)</f>
        <v>0</v>
      </c>
      <c r="E314">
        <f>+SUMIFS(inv!$D$1:$D$1164,inv!$A$1:$A$1164,$B314,inv!$T$1:$T$1164,$A314,inv!$U$1:$U$1164,'DIAS DE INVENTARIO TAT'!E$1)</f>
        <v>0</v>
      </c>
      <c r="F314">
        <f>+SUMIFS(inv!$D$1:$D$1164,inv!$A$1:$A$1164,$B314,inv!$T$1:$T$1164,$A314,inv!$U$1:$U$1164,'DIAS DE INVENTARIO TAT'!F$1)</f>
        <v>0</v>
      </c>
      <c r="G314">
        <f>+SUMIFS(inv!$D$1:$D$1164,inv!$A$1:$A$1164,$B314,inv!$T$1:$T$1164,$A314,inv!$U$1:$U$1164,'DIAS DE INVENTARIO TAT'!G$1)</f>
        <v>0</v>
      </c>
      <c r="H314">
        <f>+SUMIFS(inv!$D$1:$D$1164,inv!$A$1:$A$1164,$B314,inv!$T$1:$T$1164,$A314,inv!$U$1:$U$1164,'DIAS DE INVENTARIO TAT'!H$1)</f>
        <v>0</v>
      </c>
      <c r="I314">
        <f>+SUMIFS(inv!$D$1:$D$1164,inv!$A$1:$A$1164,$B314,inv!$T$1:$T$1164,$A314,inv!$U$1:$U$1164,'DIAS DE INVENTARIO TAT'!I$1)</f>
        <v>0</v>
      </c>
      <c r="J314">
        <f>+SUMIFS(inv!$D$1:$D$1164,inv!$A$1:$A$1164,$B314,inv!$T$1:$T$1164,$A314,inv!$U$1:$U$1164,'DIAS DE INVENTARIO TAT'!J$1)</f>
        <v>0</v>
      </c>
      <c r="K314">
        <f>+SUMIFS(inv!$D$1:$D$1164,inv!$A$1:$A$1164,$B314,inv!$T$1:$T$1164,$A314,inv!$U$1:$U$1164,'DIAS DE INVENTARIO TAT'!K$1)</f>
        <v>0</v>
      </c>
      <c r="L314" s="6">
        <f>+SUMIFS(VENTAS!H:H,VENTAS!B:B,B314,VENTAS!G:G,A314)</f>
        <v>0</v>
      </c>
      <c r="M314" s="4">
        <f t="shared" si="32"/>
        <v>0</v>
      </c>
      <c r="N314" s="4">
        <f t="shared" si="33"/>
        <v>0</v>
      </c>
      <c r="O314" s="4">
        <f t="shared" si="34"/>
        <v>0</v>
      </c>
      <c r="P314" s="4">
        <f t="shared" si="35"/>
        <v>0</v>
      </c>
      <c r="Q314" s="6" t="e">
        <f>+SUMIFS(#REF!,#REF!,TablaINV[[#This Row],[GRUPO]],#REF!,TablaINV[[#This Row],[COD]])</f>
        <v>#REF!</v>
      </c>
      <c r="R314" s="19">
        <f t="shared" si="36"/>
        <v>0</v>
      </c>
      <c r="S314" s="4" t="str">
        <f>+VLOOKUP(A314,inv!T:X,5,0)</f>
        <v>COSTA</v>
      </c>
      <c r="T314" s="4" t="str">
        <f>+VLOOKUP(B:B,'DT HUEVO'!$A:$D,4,0)</f>
        <v>EMPACADOS</v>
      </c>
      <c r="U314" s="4" t="str">
        <f>+VLOOKUP(TablaINV[[#This Row],[COD]],'DT HUEVO'!$A:$D,3,0)</f>
        <v>AAA</v>
      </c>
    </row>
    <row r="315" spans="1:21">
      <c r="A315" t="s">
        <v>455</v>
      </c>
      <c r="B315">
        <v>12480</v>
      </c>
      <c r="C315" t="s">
        <v>67</v>
      </c>
      <c r="D315">
        <f>+SUMIFS(inv!D:D,inv!A:A,B315,inv!T:T,A315)</f>
        <v>0</v>
      </c>
      <c r="E315">
        <f>+SUMIFS(inv!$D$1:$D$1164,inv!$A$1:$A$1164,$B315,inv!$T$1:$T$1164,$A315,inv!$U$1:$U$1164,'DIAS DE INVENTARIO TAT'!E$1)</f>
        <v>0</v>
      </c>
      <c r="F315">
        <f>+SUMIFS(inv!$D$1:$D$1164,inv!$A$1:$A$1164,$B315,inv!$T$1:$T$1164,$A315,inv!$U$1:$U$1164,'DIAS DE INVENTARIO TAT'!F$1)</f>
        <v>0</v>
      </c>
      <c r="G315">
        <f>+SUMIFS(inv!$D$1:$D$1164,inv!$A$1:$A$1164,$B315,inv!$T$1:$T$1164,$A315,inv!$U$1:$U$1164,'DIAS DE INVENTARIO TAT'!G$1)</f>
        <v>0</v>
      </c>
      <c r="H315">
        <f>+SUMIFS(inv!$D$1:$D$1164,inv!$A$1:$A$1164,$B315,inv!$T$1:$T$1164,$A315,inv!$U$1:$U$1164,'DIAS DE INVENTARIO TAT'!H$1)</f>
        <v>0</v>
      </c>
      <c r="I315">
        <f>+SUMIFS(inv!$D$1:$D$1164,inv!$A$1:$A$1164,$B315,inv!$T$1:$T$1164,$A315,inv!$U$1:$U$1164,'DIAS DE INVENTARIO TAT'!I$1)</f>
        <v>0</v>
      </c>
      <c r="J315">
        <f>+SUMIFS(inv!$D$1:$D$1164,inv!$A$1:$A$1164,$B315,inv!$T$1:$T$1164,$A315,inv!$U$1:$U$1164,'DIAS DE INVENTARIO TAT'!J$1)</f>
        <v>0</v>
      </c>
      <c r="K315">
        <f>+SUMIFS(inv!$D$1:$D$1164,inv!$A$1:$A$1164,$B315,inv!$T$1:$T$1164,$A315,inv!$U$1:$U$1164,'DIAS DE INVENTARIO TAT'!K$1)</f>
        <v>0</v>
      </c>
      <c r="L315" s="6">
        <f>+SUMIFS(VENTAS!H:H,VENTAS!B:B,B315,VENTAS!G:G,A315)</f>
        <v>0</v>
      </c>
      <c r="M315" s="4">
        <f t="shared" si="32"/>
        <v>0</v>
      </c>
      <c r="N315" s="4">
        <f t="shared" si="33"/>
        <v>0</v>
      </c>
      <c r="O315" s="4">
        <f t="shared" si="34"/>
        <v>0</v>
      </c>
      <c r="P315" s="4">
        <f t="shared" si="35"/>
        <v>0</v>
      </c>
      <c r="Q315" s="6" t="e">
        <f>+SUMIFS(#REF!,#REF!,TablaINV[[#This Row],[GRUPO]],#REF!,TablaINV[[#This Row],[COD]])</f>
        <v>#REF!</v>
      </c>
      <c r="R315" s="19">
        <f t="shared" si="36"/>
        <v>0</v>
      </c>
      <c r="S315" s="4" t="str">
        <f>+VLOOKUP(A315,inv!T:X,5,0)</f>
        <v>COSTA</v>
      </c>
      <c r="T315" s="4" t="e">
        <f>+VLOOKUP(B:B,'DT HUEVO'!$A:$D,4,0)</f>
        <v>#N/A</v>
      </c>
      <c r="U315" s="4" t="e">
        <f>+VLOOKUP(TablaINV[[#This Row],[COD]],'DT HUEVO'!$A:$D,3,0)</f>
        <v>#N/A</v>
      </c>
    </row>
    <row r="316" spans="1:21">
      <c r="A316" t="s">
        <v>455</v>
      </c>
      <c r="B316">
        <v>14459</v>
      </c>
      <c r="C316" t="s">
        <v>68</v>
      </c>
      <c r="D316">
        <f>+SUMIFS(inv!D:D,inv!A:A,B316,inv!T:T,A316)</f>
        <v>0</v>
      </c>
      <c r="E316">
        <f>+SUMIFS(inv!$D$1:$D$1164,inv!$A$1:$A$1164,$B316,inv!$T$1:$T$1164,$A316,inv!$U$1:$U$1164,'DIAS DE INVENTARIO TAT'!E$1)</f>
        <v>0</v>
      </c>
      <c r="F316">
        <f>+SUMIFS(inv!$D$1:$D$1164,inv!$A$1:$A$1164,$B316,inv!$T$1:$T$1164,$A316,inv!$U$1:$U$1164,'DIAS DE INVENTARIO TAT'!F$1)</f>
        <v>0</v>
      </c>
      <c r="G316">
        <f>+SUMIFS(inv!$D$1:$D$1164,inv!$A$1:$A$1164,$B316,inv!$T$1:$T$1164,$A316,inv!$U$1:$U$1164,'DIAS DE INVENTARIO TAT'!G$1)</f>
        <v>0</v>
      </c>
      <c r="H316">
        <f>+SUMIFS(inv!$D$1:$D$1164,inv!$A$1:$A$1164,$B316,inv!$T$1:$T$1164,$A316,inv!$U$1:$U$1164,'DIAS DE INVENTARIO TAT'!H$1)</f>
        <v>0</v>
      </c>
      <c r="I316">
        <f>+SUMIFS(inv!$D$1:$D$1164,inv!$A$1:$A$1164,$B316,inv!$T$1:$T$1164,$A316,inv!$U$1:$U$1164,'DIAS DE INVENTARIO TAT'!I$1)</f>
        <v>0</v>
      </c>
      <c r="J316">
        <f>+SUMIFS(inv!$D$1:$D$1164,inv!$A$1:$A$1164,$B316,inv!$T$1:$T$1164,$A316,inv!$U$1:$U$1164,'DIAS DE INVENTARIO TAT'!J$1)</f>
        <v>0</v>
      </c>
      <c r="K316">
        <f>+SUMIFS(inv!$D$1:$D$1164,inv!$A$1:$A$1164,$B316,inv!$T$1:$T$1164,$A316,inv!$U$1:$U$1164,'DIAS DE INVENTARIO TAT'!K$1)</f>
        <v>0</v>
      </c>
      <c r="L316" s="6">
        <f>+SUMIFS(VENTAS!H:H,VENTAS!B:B,B316,VENTAS!G:G,A316)</f>
        <v>0</v>
      </c>
      <c r="M316" s="4">
        <f t="shared" si="32"/>
        <v>0</v>
      </c>
      <c r="N316" s="4">
        <f t="shared" si="33"/>
        <v>0</v>
      </c>
      <c r="O316" s="4">
        <f t="shared" si="34"/>
        <v>0</v>
      </c>
      <c r="P316" s="4">
        <f t="shared" si="35"/>
        <v>0</v>
      </c>
      <c r="Q316" s="6" t="e">
        <f>+SUMIFS(#REF!,#REF!,TablaINV[[#This Row],[GRUPO]],#REF!,TablaINV[[#This Row],[COD]])</f>
        <v>#REF!</v>
      </c>
      <c r="R316" s="19">
        <f t="shared" si="36"/>
        <v>0</v>
      </c>
      <c r="S316" s="4" t="str">
        <f>+VLOOKUP(A316,inv!T:X,5,0)</f>
        <v>COSTA</v>
      </c>
      <c r="T316" s="4" t="str">
        <f>+VLOOKUP(B:B,'DT HUEVO'!$A:$D,4,0)</f>
        <v>EMPACADOS</v>
      </c>
      <c r="U316" s="4" t="str">
        <f>+VLOOKUP(TablaINV[[#This Row],[COD]],'DT HUEVO'!$A:$D,3,0)</f>
        <v>A</v>
      </c>
    </row>
    <row r="317" spans="1:21">
      <c r="A317" t="s">
        <v>455</v>
      </c>
      <c r="B317">
        <v>14311</v>
      </c>
      <c r="C317" t="s">
        <v>45</v>
      </c>
      <c r="D317">
        <f>+SUMIFS(inv!D:D,inv!A:A,B317,inv!T:T,A317)</f>
        <v>0</v>
      </c>
      <c r="E317">
        <f>+SUMIFS(inv!$D$1:$D$1164,inv!$A$1:$A$1164,$B317,inv!$T$1:$T$1164,$A317,inv!$U$1:$U$1164,'DIAS DE INVENTARIO TAT'!E$1)</f>
        <v>0</v>
      </c>
      <c r="F317">
        <f>+SUMIFS(inv!$D$1:$D$1164,inv!$A$1:$A$1164,$B317,inv!$T$1:$T$1164,$A317,inv!$U$1:$U$1164,'DIAS DE INVENTARIO TAT'!F$1)</f>
        <v>0</v>
      </c>
      <c r="G317">
        <f>+SUMIFS(inv!$D$1:$D$1164,inv!$A$1:$A$1164,$B317,inv!$T$1:$T$1164,$A317,inv!$U$1:$U$1164,'DIAS DE INVENTARIO TAT'!G$1)</f>
        <v>0</v>
      </c>
      <c r="H317">
        <f>+SUMIFS(inv!$D$1:$D$1164,inv!$A$1:$A$1164,$B317,inv!$T$1:$T$1164,$A317,inv!$U$1:$U$1164,'DIAS DE INVENTARIO TAT'!H$1)</f>
        <v>0</v>
      </c>
      <c r="I317">
        <f>+SUMIFS(inv!$D$1:$D$1164,inv!$A$1:$A$1164,$B317,inv!$T$1:$T$1164,$A317,inv!$U$1:$U$1164,'DIAS DE INVENTARIO TAT'!I$1)</f>
        <v>0</v>
      </c>
      <c r="J317">
        <f>+SUMIFS(inv!$D$1:$D$1164,inv!$A$1:$A$1164,$B317,inv!$T$1:$T$1164,$A317,inv!$U$1:$U$1164,'DIAS DE INVENTARIO TAT'!J$1)</f>
        <v>0</v>
      </c>
      <c r="K317">
        <f>+SUMIFS(inv!$D$1:$D$1164,inv!$A$1:$A$1164,$B317,inv!$T$1:$T$1164,$A317,inv!$U$1:$U$1164,'DIAS DE INVENTARIO TAT'!K$1)</f>
        <v>0</v>
      </c>
      <c r="L317" s="6">
        <f>+SUMIFS(VENTAS!H:H,VENTAS!B:B,B317,VENTAS!G:G,A317)</f>
        <v>0</v>
      </c>
      <c r="M317" s="4">
        <f t="shared" si="32"/>
        <v>0</v>
      </c>
      <c r="N317" s="4">
        <f t="shared" si="33"/>
        <v>0</v>
      </c>
      <c r="O317" s="4">
        <f t="shared" si="34"/>
        <v>0</v>
      </c>
      <c r="P317" s="4">
        <f t="shared" si="35"/>
        <v>0</v>
      </c>
      <c r="Q317" s="6" t="e">
        <f>+SUMIFS(#REF!,#REF!,TablaINV[[#This Row],[GRUPO]],#REF!,TablaINV[[#This Row],[COD]])</f>
        <v>#REF!</v>
      </c>
      <c r="R317" s="19">
        <f t="shared" si="36"/>
        <v>0</v>
      </c>
      <c r="S317" s="4" t="str">
        <f>+VLOOKUP(A317,inv!T:X,5,0)</f>
        <v>COSTA</v>
      </c>
      <c r="T317" s="4" t="str">
        <f>+VLOOKUP(B:B,'DT HUEVO'!$A:$D,4,0)</f>
        <v>EMPACADOS</v>
      </c>
      <c r="U317" s="4" t="str">
        <f>+VLOOKUP(TablaINV[[#This Row],[COD]],'DT HUEVO'!$A:$D,3,0)</f>
        <v>AA</v>
      </c>
    </row>
    <row r="318" spans="1:21">
      <c r="A318" t="s">
        <v>455</v>
      </c>
      <c r="B318">
        <v>10410</v>
      </c>
      <c r="C318" t="s">
        <v>452</v>
      </c>
      <c r="D318">
        <f>+SUMIFS(inv!D:D,inv!A:A,B318,inv!T:T,A318)</f>
        <v>0</v>
      </c>
      <c r="E318">
        <f>+SUMIFS(inv!$D$1:$D$1164,inv!$A$1:$A$1164,$B318,inv!$T$1:$T$1164,$A318,inv!$U$1:$U$1164,'DIAS DE INVENTARIO TAT'!E$1)</f>
        <v>0</v>
      </c>
      <c r="F318">
        <f>+SUMIFS(inv!$D$1:$D$1164,inv!$A$1:$A$1164,$B318,inv!$T$1:$T$1164,$A318,inv!$U$1:$U$1164,'DIAS DE INVENTARIO TAT'!F$1)</f>
        <v>0</v>
      </c>
      <c r="G318">
        <f>+SUMIFS(inv!$D$1:$D$1164,inv!$A$1:$A$1164,$B318,inv!$T$1:$T$1164,$A318,inv!$U$1:$U$1164,'DIAS DE INVENTARIO TAT'!G$1)</f>
        <v>0</v>
      </c>
      <c r="H318">
        <f>+SUMIFS(inv!$D$1:$D$1164,inv!$A$1:$A$1164,$B318,inv!$T$1:$T$1164,$A318,inv!$U$1:$U$1164,'DIAS DE INVENTARIO TAT'!H$1)</f>
        <v>0</v>
      </c>
      <c r="I318">
        <f>+SUMIFS(inv!$D$1:$D$1164,inv!$A$1:$A$1164,$B318,inv!$T$1:$T$1164,$A318,inv!$U$1:$U$1164,'DIAS DE INVENTARIO TAT'!I$1)</f>
        <v>0</v>
      </c>
      <c r="J318">
        <f>+SUMIFS(inv!$D$1:$D$1164,inv!$A$1:$A$1164,$B318,inv!$T$1:$T$1164,$A318,inv!$U$1:$U$1164,'DIAS DE INVENTARIO TAT'!J$1)</f>
        <v>0</v>
      </c>
      <c r="K318">
        <f>+SUMIFS(inv!$D$1:$D$1164,inv!$A$1:$A$1164,$B318,inv!$T$1:$T$1164,$A318,inv!$U$1:$U$1164,'DIAS DE INVENTARIO TAT'!K$1)</f>
        <v>0</v>
      </c>
      <c r="L318" s="6">
        <f>+SUMIFS(VENTAS!H:H,VENTAS!B:B,B318,VENTAS!G:G,A318)</f>
        <v>0</v>
      </c>
      <c r="M318" s="4">
        <f t="shared" si="32"/>
        <v>0</v>
      </c>
      <c r="N318" s="4">
        <f t="shared" si="33"/>
        <v>0</v>
      </c>
      <c r="O318" s="4">
        <f t="shared" si="34"/>
        <v>0</v>
      </c>
      <c r="P318" s="4">
        <f t="shared" si="35"/>
        <v>0</v>
      </c>
      <c r="Q318" s="6" t="e">
        <f>+SUMIFS(#REF!,#REF!,TablaINV[[#This Row],[GRUPO]],#REF!,TablaINV[[#This Row],[COD]])</f>
        <v>#REF!</v>
      </c>
      <c r="R318" s="19">
        <f t="shared" si="36"/>
        <v>0</v>
      </c>
      <c r="S318" s="4" t="str">
        <f>+VLOOKUP(A318,inv!T:X,5,0)</f>
        <v>COSTA</v>
      </c>
      <c r="T318" s="4" t="str">
        <f>+VLOOKUP(B:B,'DT HUEVO'!$A:$D,4,0)</f>
        <v>EMPACADOS</v>
      </c>
      <c r="U318" s="4" t="str">
        <f>+VLOOKUP(TablaINV[[#This Row],[COD]],'DT HUEVO'!$A:$D,3,0)</f>
        <v>A</v>
      </c>
    </row>
    <row r="319" spans="1:21">
      <c r="A319" t="s">
        <v>455</v>
      </c>
      <c r="B319">
        <v>10268</v>
      </c>
      <c r="C319" t="s">
        <v>427</v>
      </c>
      <c r="D319">
        <f>+SUMIFS(inv!D:D,inv!A:A,B319,inv!T:T,A319)</f>
        <v>0</v>
      </c>
      <c r="E319">
        <f>+SUMIFS(inv!$D$1:$D$1164,inv!$A$1:$A$1164,$B319,inv!$T$1:$T$1164,$A319,inv!$U$1:$U$1164,'DIAS DE INVENTARIO TAT'!E$1)</f>
        <v>0</v>
      </c>
      <c r="F319">
        <f>+SUMIFS(inv!$D$1:$D$1164,inv!$A$1:$A$1164,$B319,inv!$T$1:$T$1164,$A319,inv!$U$1:$U$1164,'DIAS DE INVENTARIO TAT'!F$1)</f>
        <v>0</v>
      </c>
      <c r="G319">
        <f>+SUMIFS(inv!$D$1:$D$1164,inv!$A$1:$A$1164,$B319,inv!$T$1:$T$1164,$A319,inv!$U$1:$U$1164,'DIAS DE INVENTARIO TAT'!G$1)</f>
        <v>0</v>
      </c>
      <c r="H319">
        <f>+SUMIFS(inv!$D$1:$D$1164,inv!$A$1:$A$1164,$B319,inv!$T$1:$T$1164,$A319,inv!$U$1:$U$1164,'DIAS DE INVENTARIO TAT'!H$1)</f>
        <v>0</v>
      </c>
      <c r="I319">
        <f>+SUMIFS(inv!$D$1:$D$1164,inv!$A$1:$A$1164,$B319,inv!$T$1:$T$1164,$A319,inv!$U$1:$U$1164,'DIAS DE INVENTARIO TAT'!I$1)</f>
        <v>0</v>
      </c>
      <c r="J319">
        <f>+SUMIFS(inv!$D$1:$D$1164,inv!$A$1:$A$1164,$B319,inv!$T$1:$T$1164,$A319,inv!$U$1:$U$1164,'DIAS DE INVENTARIO TAT'!J$1)</f>
        <v>0</v>
      </c>
      <c r="K319">
        <f>+SUMIFS(inv!$D$1:$D$1164,inv!$A$1:$A$1164,$B319,inv!$T$1:$T$1164,$A319,inv!$U$1:$U$1164,'DIAS DE INVENTARIO TAT'!K$1)</f>
        <v>0</v>
      </c>
      <c r="L319" s="6">
        <f>+SUMIFS(VENTAS!H:H,VENTAS!B:B,B319,VENTAS!G:G,A319)</f>
        <v>0</v>
      </c>
      <c r="M319" s="4">
        <f t="shared" si="32"/>
        <v>0</v>
      </c>
      <c r="N319" s="4">
        <f t="shared" si="33"/>
        <v>0</v>
      </c>
      <c r="O319" s="4">
        <f t="shared" si="34"/>
        <v>0</v>
      </c>
      <c r="P319" s="4">
        <f t="shared" si="35"/>
        <v>0</v>
      </c>
      <c r="Q319" s="6" t="e">
        <f>+SUMIFS(#REF!,#REF!,TablaINV[[#This Row],[GRUPO]],#REF!,TablaINV[[#This Row],[COD]])</f>
        <v>#REF!</v>
      </c>
      <c r="R319" s="19">
        <f t="shared" si="36"/>
        <v>0</v>
      </c>
      <c r="S319" s="4" t="str">
        <f>+VLOOKUP(A319,inv!T:X,5,0)</f>
        <v>COSTA</v>
      </c>
      <c r="T319" s="4" t="str">
        <f>+VLOOKUP(B:B,'DT HUEVO'!$A:$D,4,0)</f>
        <v>EMPACADOS</v>
      </c>
      <c r="U319" s="4" t="str">
        <f>+VLOOKUP(TablaINV[[#This Row],[COD]],'DT HUEVO'!$A:$D,3,0)</f>
        <v>AAA</v>
      </c>
    </row>
    <row r="320" spans="1:21">
      <c r="A320" t="s">
        <v>455</v>
      </c>
      <c r="B320">
        <v>14348</v>
      </c>
      <c r="C320" t="s">
        <v>46</v>
      </c>
      <c r="D320">
        <f>+SUMIFS(inv!D:D,inv!A:A,B320,inv!T:T,A320)</f>
        <v>0</v>
      </c>
      <c r="E320">
        <f>+SUMIFS(inv!$D$1:$D$1164,inv!$A$1:$A$1164,$B320,inv!$T$1:$T$1164,$A320,inv!$U$1:$U$1164,'DIAS DE INVENTARIO TAT'!E$1)</f>
        <v>0</v>
      </c>
      <c r="F320">
        <f>+SUMIFS(inv!$D$1:$D$1164,inv!$A$1:$A$1164,$B320,inv!$T$1:$T$1164,$A320,inv!$U$1:$U$1164,'DIAS DE INVENTARIO TAT'!F$1)</f>
        <v>0</v>
      </c>
      <c r="G320">
        <f>+SUMIFS(inv!$D$1:$D$1164,inv!$A$1:$A$1164,$B320,inv!$T$1:$T$1164,$A320,inv!$U$1:$U$1164,'DIAS DE INVENTARIO TAT'!G$1)</f>
        <v>0</v>
      </c>
      <c r="H320">
        <f>+SUMIFS(inv!$D$1:$D$1164,inv!$A$1:$A$1164,$B320,inv!$T$1:$T$1164,$A320,inv!$U$1:$U$1164,'DIAS DE INVENTARIO TAT'!H$1)</f>
        <v>0</v>
      </c>
      <c r="I320">
        <f>+SUMIFS(inv!$D$1:$D$1164,inv!$A$1:$A$1164,$B320,inv!$T$1:$T$1164,$A320,inv!$U$1:$U$1164,'DIAS DE INVENTARIO TAT'!I$1)</f>
        <v>0</v>
      </c>
      <c r="J320">
        <f>+SUMIFS(inv!$D$1:$D$1164,inv!$A$1:$A$1164,$B320,inv!$T$1:$T$1164,$A320,inv!$U$1:$U$1164,'DIAS DE INVENTARIO TAT'!J$1)</f>
        <v>0</v>
      </c>
      <c r="K320">
        <f>+SUMIFS(inv!$D$1:$D$1164,inv!$A$1:$A$1164,$B320,inv!$T$1:$T$1164,$A320,inv!$U$1:$U$1164,'DIAS DE INVENTARIO TAT'!K$1)</f>
        <v>0</v>
      </c>
      <c r="L320" s="6">
        <f>+SUMIFS(VENTAS!H:H,VENTAS!B:B,B320,VENTAS!G:G,A320)</f>
        <v>0</v>
      </c>
      <c r="M320" s="4">
        <f t="shared" si="32"/>
        <v>0</v>
      </c>
      <c r="N320" s="4">
        <f t="shared" si="33"/>
        <v>0</v>
      </c>
      <c r="O320" s="4">
        <f t="shared" si="34"/>
        <v>0</v>
      </c>
      <c r="P320" s="4">
        <f t="shared" si="35"/>
        <v>0</v>
      </c>
      <c r="Q320" s="6" t="e">
        <f>+SUMIFS(#REF!,#REF!,TablaINV[[#This Row],[GRUPO]],#REF!,TablaINV[[#This Row],[COD]])</f>
        <v>#REF!</v>
      </c>
      <c r="R320" s="19">
        <f t="shared" si="36"/>
        <v>0</v>
      </c>
      <c r="S320" s="4" t="str">
        <f>+VLOOKUP(A320,inv!T:X,5,0)</f>
        <v>COSTA</v>
      </c>
      <c r="T320" s="4" t="str">
        <f>+VLOOKUP(B:B,'DT HUEVO'!$A:$D,4,0)</f>
        <v>EMPACADOS</v>
      </c>
      <c r="U320" s="4" t="str">
        <f>+VLOOKUP(TablaINV[[#This Row],[COD]],'DT HUEVO'!$A:$D,3,0)</f>
        <v>AA</v>
      </c>
    </row>
    <row r="321" spans="1:21">
      <c r="A321" t="s">
        <v>455</v>
      </c>
      <c r="B321">
        <v>10503</v>
      </c>
      <c r="C321" t="s">
        <v>487</v>
      </c>
      <c r="D321">
        <f>+SUMIFS(inv!D:D,inv!A:A,B321,inv!T:T,A321)</f>
        <v>0</v>
      </c>
      <c r="E321">
        <f>+SUMIFS(inv!$D$1:$D$1164,inv!$A$1:$A$1164,$B321,inv!$T$1:$T$1164,$A321,inv!$U$1:$U$1164,'DIAS DE INVENTARIO TAT'!E$1)</f>
        <v>0</v>
      </c>
      <c r="F321">
        <f>+SUMIFS(inv!$D$1:$D$1164,inv!$A$1:$A$1164,$B321,inv!$T$1:$T$1164,$A321,inv!$U$1:$U$1164,'DIAS DE INVENTARIO TAT'!F$1)</f>
        <v>0</v>
      </c>
      <c r="G321">
        <f>+SUMIFS(inv!$D$1:$D$1164,inv!$A$1:$A$1164,$B321,inv!$T$1:$T$1164,$A321,inv!$U$1:$U$1164,'DIAS DE INVENTARIO TAT'!G$1)</f>
        <v>0</v>
      </c>
      <c r="H321">
        <f>+SUMIFS(inv!$D$1:$D$1164,inv!$A$1:$A$1164,$B321,inv!$T$1:$T$1164,$A321,inv!$U$1:$U$1164,'DIAS DE INVENTARIO TAT'!H$1)</f>
        <v>0</v>
      </c>
      <c r="I321">
        <f>+SUMIFS(inv!$D$1:$D$1164,inv!$A$1:$A$1164,$B321,inv!$T$1:$T$1164,$A321,inv!$U$1:$U$1164,'DIAS DE INVENTARIO TAT'!I$1)</f>
        <v>0</v>
      </c>
      <c r="J321">
        <f>+SUMIFS(inv!$D$1:$D$1164,inv!$A$1:$A$1164,$B321,inv!$T$1:$T$1164,$A321,inv!$U$1:$U$1164,'DIAS DE INVENTARIO TAT'!J$1)</f>
        <v>0</v>
      </c>
      <c r="K321">
        <f>+SUMIFS(inv!$D$1:$D$1164,inv!$A$1:$A$1164,$B321,inv!$T$1:$T$1164,$A321,inv!$U$1:$U$1164,'DIAS DE INVENTARIO TAT'!K$1)</f>
        <v>0</v>
      </c>
      <c r="L321" s="6">
        <f>+SUMIFS(VENTAS!H:H,VENTAS!B:B,B321,VENTAS!G:G,A321)</f>
        <v>0</v>
      </c>
      <c r="M321" s="4">
        <f t="shared" si="32"/>
        <v>0</v>
      </c>
      <c r="N321" s="4">
        <f t="shared" si="33"/>
        <v>0</v>
      </c>
      <c r="O321" s="4">
        <f t="shared" si="34"/>
        <v>0</v>
      </c>
      <c r="P321" s="4">
        <f t="shared" si="35"/>
        <v>0</v>
      </c>
      <c r="Q321" s="6" t="e">
        <f>+SUMIFS(#REF!,#REF!,TablaINV[[#This Row],[GRUPO]],#REF!,TablaINV[[#This Row],[COD]])</f>
        <v>#REF!</v>
      </c>
      <c r="R321" s="19">
        <f t="shared" si="36"/>
        <v>0</v>
      </c>
      <c r="S321" s="4" t="str">
        <f>+VLOOKUP(A321,inv!T:X,5,0)</f>
        <v>COSTA</v>
      </c>
      <c r="T321" s="4" t="e">
        <f>+VLOOKUP(B:B,'DT HUEVO'!$A:$D,4,0)</f>
        <v>#N/A</v>
      </c>
      <c r="U321" s="4" t="e">
        <f>+VLOOKUP(TablaINV[[#This Row],[COD]],'DT HUEVO'!$A:$D,3,0)</f>
        <v>#N/A</v>
      </c>
    </row>
    <row r="322" spans="1:21">
      <c r="A322" t="s">
        <v>455</v>
      </c>
      <c r="B322">
        <v>10473</v>
      </c>
      <c r="C322" t="s">
        <v>544</v>
      </c>
      <c r="D322">
        <f>+SUMIFS(inv!D:D,inv!A:A,B322,inv!T:T,A322)</f>
        <v>0</v>
      </c>
      <c r="E322">
        <f>+SUMIFS(inv!$D$1:$D$1164,inv!$A$1:$A$1164,$B322,inv!$T$1:$T$1164,$A322,inv!$U$1:$U$1164,'DIAS DE INVENTARIO TAT'!E$1)</f>
        <v>0</v>
      </c>
      <c r="F322">
        <f>+SUMIFS(inv!$D$1:$D$1164,inv!$A$1:$A$1164,$B322,inv!$T$1:$T$1164,$A322,inv!$U$1:$U$1164,'DIAS DE INVENTARIO TAT'!F$1)</f>
        <v>0</v>
      </c>
      <c r="G322">
        <f>+SUMIFS(inv!$D$1:$D$1164,inv!$A$1:$A$1164,$B322,inv!$T$1:$T$1164,$A322,inv!$U$1:$U$1164,'DIAS DE INVENTARIO TAT'!G$1)</f>
        <v>0</v>
      </c>
      <c r="H322">
        <f>+SUMIFS(inv!$D$1:$D$1164,inv!$A$1:$A$1164,$B322,inv!$T$1:$T$1164,$A322,inv!$U$1:$U$1164,'DIAS DE INVENTARIO TAT'!H$1)</f>
        <v>0</v>
      </c>
      <c r="I322">
        <f>+SUMIFS(inv!$D$1:$D$1164,inv!$A$1:$A$1164,$B322,inv!$T$1:$T$1164,$A322,inv!$U$1:$U$1164,'DIAS DE INVENTARIO TAT'!I$1)</f>
        <v>0</v>
      </c>
      <c r="J322">
        <f>+SUMIFS(inv!$D$1:$D$1164,inv!$A$1:$A$1164,$B322,inv!$T$1:$T$1164,$A322,inv!$U$1:$U$1164,'DIAS DE INVENTARIO TAT'!J$1)</f>
        <v>0</v>
      </c>
      <c r="K322">
        <f>+SUMIFS(inv!$D$1:$D$1164,inv!$A$1:$A$1164,$B322,inv!$T$1:$T$1164,$A322,inv!$U$1:$U$1164,'DIAS DE INVENTARIO TAT'!K$1)</f>
        <v>0</v>
      </c>
      <c r="L322" s="6">
        <f>+SUMIFS(VENTAS!H:H,VENTAS!B:B,B322,VENTAS!G:G,A322)</f>
        <v>0</v>
      </c>
      <c r="M322" s="4">
        <f t="shared" si="32"/>
        <v>0</v>
      </c>
      <c r="N322" s="4">
        <f t="shared" si="33"/>
        <v>0</v>
      </c>
      <c r="O322" s="4">
        <f t="shared" si="34"/>
        <v>0</v>
      </c>
      <c r="P322" s="4">
        <f t="shared" si="35"/>
        <v>0</v>
      </c>
      <c r="Q322" s="6" t="e">
        <f>+SUMIFS(#REF!,#REF!,TablaINV[[#This Row],[GRUPO]],#REF!,TablaINV[[#This Row],[COD]])</f>
        <v>#REF!</v>
      </c>
      <c r="R322" s="19">
        <f t="shared" si="36"/>
        <v>0</v>
      </c>
      <c r="S322" s="4" t="str">
        <f>+VLOOKUP(A322,inv!T:X,5,0)</f>
        <v>COSTA</v>
      </c>
      <c r="T322" s="4" t="str">
        <f>+VLOOKUP(B:B,'DT HUEVO'!$A:$D,4,0)</f>
        <v>EMPACADOS</v>
      </c>
      <c r="U322" s="4" t="str">
        <f>+VLOOKUP(TablaINV[[#This Row],[COD]],'DT HUEVO'!$A:$D,3,0)</f>
        <v>A</v>
      </c>
    </row>
    <row r="323" spans="1:21">
      <c r="A323" t="s">
        <v>455</v>
      </c>
      <c r="B323">
        <v>12306</v>
      </c>
      <c r="C323" t="s">
        <v>579</v>
      </c>
      <c r="D323">
        <f>+SUMIFS(inv!D:D,inv!A:A,B323,inv!T:T,A323)</f>
        <v>0</v>
      </c>
      <c r="E323">
        <f>+SUMIFS(inv!$D$1:$D$1164,inv!$A$1:$A$1164,$B323,inv!$T$1:$T$1164,$A323,inv!$U$1:$U$1164,'DIAS DE INVENTARIO TAT'!E$1)</f>
        <v>0</v>
      </c>
      <c r="F323">
        <f>+SUMIFS(inv!$D$1:$D$1164,inv!$A$1:$A$1164,$B323,inv!$T$1:$T$1164,$A323,inv!$U$1:$U$1164,'DIAS DE INVENTARIO TAT'!F$1)</f>
        <v>0</v>
      </c>
      <c r="G323">
        <f>+SUMIFS(inv!$D$1:$D$1164,inv!$A$1:$A$1164,$B323,inv!$T$1:$T$1164,$A323,inv!$U$1:$U$1164,'DIAS DE INVENTARIO TAT'!G$1)</f>
        <v>0</v>
      </c>
      <c r="H323">
        <f>+SUMIFS(inv!$D$1:$D$1164,inv!$A$1:$A$1164,$B323,inv!$T$1:$T$1164,$A323,inv!$U$1:$U$1164,'DIAS DE INVENTARIO TAT'!H$1)</f>
        <v>0</v>
      </c>
      <c r="I323">
        <f>+SUMIFS(inv!$D$1:$D$1164,inv!$A$1:$A$1164,$B323,inv!$T$1:$T$1164,$A323,inv!$U$1:$U$1164,'DIAS DE INVENTARIO TAT'!I$1)</f>
        <v>0</v>
      </c>
      <c r="J323">
        <f>+SUMIFS(inv!$D$1:$D$1164,inv!$A$1:$A$1164,$B323,inv!$T$1:$T$1164,$A323,inv!$U$1:$U$1164,'DIAS DE INVENTARIO TAT'!J$1)</f>
        <v>0</v>
      </c>
      <c r="K323">
        <f>+SUMIFS(inv!$D$1:$D$1164,inv!$A$1:$A$1164,$B323,inv!$T$1:$T$1164,$A323,inv!$U$1:$U$1164,'DIAS DE INVENTARIO TAT'!K$1)</f>
        <v>0</v>
      </c>
      <c r="L323" s="6">
        <f>+SUMIFS(VENTAS!H:H,VENTAS!B:B,B323,VENTAS!G:G,A323)</f>
        <v>0</v>
      </c>
      <c r="M323" s="4">
        <f t="shared" si="32"/>
        <v>0</v>
      </c>
      <c r="N323" s="4">
        <f t="shared" si="33"/>
        <v>0</v>
      </c>
      <c r="O323" s="4">
        <f t="shared" si="34"/>
        <v>0</v>
      </c>
      <c r="P323" s="4">
        <f t="shared" si="35"/>
        <v>0</v>
      </c>
      <c r="Q323" s="6" t="e">
        <f>+SUMIFS(#REF!,#REF!,TablaINV[[#This Row],[GRUPO]],#REF!,TablaINV[[#This Row],[COD]])</f>
        <v>#REF!</v>
      </c>
      <c r="R323" s="19">
        <f t="shared" si="36"/>
        <v>0</v>
      </c>
      <c r="S323" s="4" t="str">
        <f>+VLOOKUP(A323,inv!T:X,5,0)</f>
        <v>COSTA</v>
      </c>
      <c r="T323" s="4" t="str">
        <f>+VLOOKUP(B:B,'DT HUEVO'!$A:$D,4,0)</f>
        <v>EMPACADOS</v>
      </c>
      <c r="U323" s="4" t="str">
        <f>+VLOOKUP(TablaINV[[#This Row],[COD]],'DT HUEVO'!$A:$D,3,0)</f>
        <v>AA</v>
      </c>
    </row>
    <row r="324" spans="1:21">
      <c r="A324" t="s">
        <v>455</v>
      </c>
      <c r="B324">
        <v>12347</v>
      </c>
      <c r="C324" t="s">
        <v>74</v>
      </c>
      <c r="D324">
        <f>+SUMIFS(inv!D:D,inv!A:A,B324,inv!T:T,A324)</f>
        <v>0</v>
      </c>
      <c r="E324">
        <f>+SUMIFS(inv!$D$1:$D$1164,inv!$A$1:$A$1164,$B324,inv!$T$1:$T$1164,$A324,inv!$U$1:$U$1164,'DIAS DE INVENTARIO TAT'!E$1)</f>
        <v>0</v>
      </c>
      <c r="F324">
        <f>+SUMIFS(inv!$D$1:$D$1164,inv!$A$1:$A$1164,$B324,inv!$T$1:$T$1164,$A324,inv!$U$1:$U$1164,'DIAS DE INVENTARIO TAT'!F$1)</f>
        <v>0</v>
      </c>
      <c r="G324">
        <f>+SUMIFS(inv!$D$1:$D$1164,inv!$A$1:$A$1164,$B324,inv!$T$1:$T$1164,$A324,inv!$U$1:$U$1164,'DIAS DE INVENTARIO TAT'!G$1)</f>
        <v>0</v>
      </c>
      <c r="H324">
        <f>+SUMIFS(inv!$D$1:$D$1164,inv!$A$1:$A$1164,$B324,inv!$T$1:$T$1164,$A324,inv!$U$1:$U$1164,'DIAS DE INVENTARIO TAT'!H$1)</f>
        <v>0</v>
      </c>
      <c r="I324">
        <f>+SUMIFS(inv!$D$1:$D$1164,inv!$A$1:$A$1164,$B324,inv!$T$1:$T$1164,$A324,inv!$U$1:$U$1164,'DIAS DE INVENTARIO TAT'!I$1)</f>
        <v>0</v>
      </c>
      <c r="J324">
        <f>+SUMIFS(inv!$D$1:$D$1164,inv!$A$1:$A$1164,$B324,inv!$T$1:$T$1164,$A324,inv!$U$1:$U$1164,'DIAS DE INVENTARIO TAT'!J$1)</f>
        <v>0</v>
      </c>
      <c r="K324">
        <f>+SUMIFS(inv!$D$1:$D$1164,inv!$A$1:$A$1164,$B324,inv!$T$1:$T$1164,$A324,inv!$U$1:$U$1164,'DIAS DE INVENTARIO TAT'!K$1)</f>
        <v>0</v>
      </c>
      <c r="L324" s="6">
        <f>+SUMIFS(VENTAS!H:H,VENTAS!B:B,B324,VENTAS!G:G,A324)</f>
        <v>0</v>
      </c>
      <c r="M324" s="4">
        <f t="shared" ref="M324:M387" si="37">+IFERROR(D324/$L324,0)</f>
        <v>0</v>
      </c>
      <c r="N324" s="4">
        <f t="shared" si="33"/>
        <v>0</v>
      </c>
      <c r="O324" s="4">
        <f t="shared" si="34"/>
        <v>0</v>
      </c>
      <c r="P324" s="4">
        <f t="shared" si="35"/>
        <v>0</v>
      </c>
      <c r="Q324" s="6" t="e">
        <f>+SUMIFS(#REF!,#REF!,TablaINV[[#This Row],[GRUPO]],#REF!,TablaINV[[#This Row],[COD]])</f>
        <v>#REF!</v>
      </c>
      <c r="R324" s="19">
        <f t="shared" si="36"/>
        <v>0</v>
      </c>
      <c r="S324" s="4" t="str">
        <f>+VLOOKUP(A324,inv!T:X,5,0)</f>
        <v>COSTA</v>
      </c>
      <c r="T324" s="4" t="e">
        <f>+VLOOKUP(B:B,'DT HUEVO'!$A:$D,4,0)</f>
        <v>#N/A</v>
      </c>
      <c r="U324" s="4" t="e">
        <f>+VLOOKUP(TablaINV[[#This Row],[COD]],'DT HUEVO'!$A:$D,3,0)</f>
        <v>#N/A</v>
      </c>
    </row>
    <row r="325" spans="1:21">
      <c r="A325" t="s">
        <v>455</v>
      </c>
      <c r="B325">
        <v>13311</v>
      </c>
      <c r="C325" t="s">
        <v>580</v>
      </c>
      <c r="D325">
        <f>+SUMIFS(inv!D:D,inv!A:A,B325,inv!T:T,A325)</f>
        <v>0</v>
      </c>
      <c r="E325">
        <f>+SUMIFS(inv!$D$1:$D$1164,inv!$A$1:$A$1164,$B325,inv!$T$1:$T$1164,$A325,inv!$U$1:$U$1164,'DIAS DE INVENTARIO TAT'!E$1)</f>
        <v>0</v>
      </c>
      <c r="F325">
        <f>+SUMIFS(inv!$D$1:$D$1164,inv!$A$1:$A$1164,$B325,inv!$T$1:$T$1164,$A325,inv!$U$1:$U$1164,'DIAS DE INVENTARIO TAT'!F$1)</f>
        <v>0</v>
      </c>
      <c r="G325">
        <f>+SUMIFS(inv!$D$1:$D$1164,inv!$A$1:$A$1164,$B325,inv!$T$1:$T$1164,$A325,inv!$U$1:$U$1164,'DIAS DE INVENTARIO TAT'!G$1)</f>
        <v>0</v>
      </c>
      <c r="H325">
        <f>+SUMIFS(inv!$D$1:$D$1164,inv!$A$1:$A$1164,$B325,inv!$T$1:$T$1164,$A325,inv!$U$1:$U$1164,'DIAS DE INVENTARIO TAT'!H$1)</f>
        <v>0</v>
      </c>
      <c r="I325">
        <f>+SUMIFS(inv!$D$1:$D$1164,inv!$A$1:$A$1164,$B325,inv!$T$1:$T$1164,$A325,inv!$U$1:$U$1164,'DIAS DE INVENTARIO TAT'!I$1)</f>
        <v>0</v>
      </c>
      <c r="J325">
        <f>+SUMIFS(inv!$D$1:$D$1164,inv!$A$1:$A$1164,$B325,inv!$T$1:$T$1164,$A325,inv!$U$1:$U$1164,'DIAS DE INVENTARIO TAT'!J$1)</f>
        <v>0</v>
      </c>
      <c r="K325">
        <f>+SUMIFS(inv!$D$1:$D$1164,inv!$A$1:$A$1164,$B325,inv!$T$1:$T$1164,$A325,inv!$U$1:$U$1164,'DIAS DE INVENTARIO TAT'!K$1)</f>
        <v>0</v>
      </c>
      <c r="L325" s="6">
        <f>+SUMIFS(VENTAS!H:H,VENTAS!B:B,B325,VENTAS!G:G,A325)</f>
        <v>0</v>
      </c>
      <c r="M325" s="4">
        <f t="shared" si="37"/>
        <v>0</v>
      </c>
      <c r="N325" s="4">
        <f t="shared" si="33"/>
        <v>0</v>
      </c>
      <c r="O325" s="4">
        <f t="shared" si="34"/>
        <v>0</v>
      </c>
      <c r="P325" s="4">
        <f t="shared" si="35"/>
        <v>0</v>
      </c>
      <c r="Q325" s="6" t="e">
        <f>+SUMIFS(#REF!,#REF!,TablaINV[[#This Row],[GRUPO]],#REF!,TablaINV[[#This Row],[COD]])</f>
        <v>#REF!</v>
      </c>
      <c r="R325" s="19">
        <f t="shared" si="36"/>
        <v>0</v>
      </c>
      <c r="S325" s="4" t="str">
        <f>+VLOOKUP(A325,inv!T:X,5,0)</f>
        <v>COSTA</v>
      </c>
      <c r="T325" s="4" t="str">
        <f>+VLOOKUP(B:B,'DT HUEVO'!$A:$D,4,0)</f>
        <v>EMPACADOS</v>
      </c>
      <c r="U325" s="4" t="str">
        <f>+VLOOKUP(TablaINV[[#This Row],[COD]],'DT HUEVO'!$A:$D,3,0)</f>
        <v>AA</v>
      </c>
    </row>
    <row r="326" spans="1:21">
      <c r="A326" t="s">
        <v>455</v>
      </c>
      <c r="B326">
        <v>10305</v>
      </c>
      <c r="C326" t="s">
        <v>537</v>
      </c>
      <c r="D326">
        <f>+SUMIFS(inv!D:D,inv!A:A,B326,inv!T:T,A326)</f>
        <v>0</v>
      </c>
      <c r="E326">
        <f>+SUMIFS(inv!$D$1:$D$1164,inv!$A$1:$A$1164,$B326,inv!$T$1:$T$1164,$A326,inv!$U$1:$U$1164,'DIAS DE INVENTARIO TAT'!E$1)</f>
        <v>0</v>
      </c>
      <c r="F326">
        <f>+SUMIFS(inv!$D$1:$D$1164,inv!$A$1:$A$1164,$B326,inv!$T$1:$T$1164,$A326,inv!$U$1:$U$1164,'DIAS DE INVENTARIO TAT'!F$1)</f>
        <v>0</v>
      </c>
      <c r="G326">
        <f>+SUMIFS(inv!$D$1:$D$1164,inv!$A$1:$A$1164,$B326,inv!$T$1:$T$1164,$A326,inv!$U$1:$U$1164,'DIAS DE INVENTARIO TAT'!G$1)</f>
        <v>0</v>
      </c>
      <c r="H326">
        <f>+SUMIFS(inv!$D$1:$D$1164,inv!$A$1:$A$1164,$B326,inv!$T$1:$T$1164,$A326,inv!$U$1:$U$1164,'DIAS DE INVENTARIO TAT'!H$1)</f>
        <v>0</v>
      </c>
      <c r="I326">
        <f>+SUMIFS(inv!$D$1:$D$1164,inv!$A$1:$A$1164,$B326,inv!$T$1:$T$1164,$A326,inv!$U$1:$U$1164,'DIAS DE INVENTARIO TAT'!I$1)</f>
        <v>0</v>
      </c>
      <c r="J326">
        <f>+SUMIFS(inv!$D$1:$D$1164,inv!$A$1:$A$1164,$B326,inv!$T$1:$T$1164,$A326,inv!$U$1:$U$1164,'DIAS DE INVENTARIO TAT'!J$1)</f>
        <v>0</v>
      </c>
      <c r="K326">
        <f>+SUMIFS(inv!$D$1:$D$1164,inv!$A$1:$A$1164,$B326,inv!$T$1:$T$1164,$A326,inv!$U$1:$U$1164,'DIAS DE INVENTARIO TAT'!K$1)</f>
        <v>0</v>
      </c>
      <c r="L326" s="6">
        <f>+SUMIFS(VENTAS!H:H,VENTAS!B:B,B326,VENTAS!G:G,A326)</f>
        <v>0</v>
      </c>
      <c r="M326" s="4">
        <f t="shared" si="37"/>
        <v>0</v>
      </c>
      <c r="N326" s="4">
        <f t="shared" si="33"/>
        <v>0</v>
      </c>
      <c r="O326" s="4">
        <f t="shared" si="34"/>
        <v>0</v>
      </c>
      <c r="P326" s="4">
        <f t="shared" si="35"/>
        <v>0</v>
      </c>
      <c r="Q326" s="6" t="e">
        <f>+SUMIFS(#REF!,#REF!,TablaINV[[#This Row],[GRUPO]],#REF!,TablaINV[[#This Row],[COD]])</f>
        <v>#REF!</v>
      </c>
      <c r="R326" s="19">
        <f t="shared" si="36"/>
        <v>0</v>
      </c>
      <c r="S326" s="4" t="str">
        <f>+VLOOKUP(A326,inv!T:X,5,0)</f>
        <v>COSTA</v>
      </c>
      <c r="T326" s="4" t="str">
        <f>+VLOOKUP(B:B,'DT HUEVO'!$A:$D,4,0)</f>
        <v>FS</v>
      </c>
      <c r="U326" s="4" t="str">
        <f>+VLOOKUP(TablaINV[[#This Row],[COD]],'DT HUEVO'!$A:$D,3,0)</f>
        <v>AA</v>
      </c>
    </row>
    <row r="327" spans="1:21">
      <c r="A327" t="s">
        <v>455</v>
      </c>
      <c r="B327">
        <v>10389</v>
      </c>
      <c r="C327" t="s">
        <v>71</v>
      </c>
      <c r="D327">
        <f>+SUMIFS(inv!D:D,inv!A:A,B327,inv!T:T,A327)</f>
        <v>0</v>
      </c>
      <c r="E327">
        <f>+SUMIFS(inv!$D$1:$D$1164,inv!$A$1:$A$1164,$B327,inv!$T$1:$T$1164,$A327,inv!$U$1:$U$1164,'DIAS DE INVENTARIO TAT'!E$1)</f>
        <v>0</v>
      </c>
      <c r="F327">
        <f>+SUMIFS(inv!$D$1:$D$1164,inv!$A$1:$A$1164,$B327,inv!$T$1:$T$1164,$A327,inv!$U$1:$U$1164,'DIAS DE INVENTARIO TAT'!F$1)</f>
        <v>0</v>
      </c>
      <c r="G327">
        <f>+SUMIFS(inv!$D$1:$D$1164,inv!$A$1:$A$1164,$B327,inv!$T$1:$T$1164,$A327,inv!$U$1:$U$1164,'DIAS DE INVENTARIO TAT'!G$1)</f>
        <v>0</v>
      </c>
      <c r="H327">
        <f>+SUMIFS(inv!$D$1:$D$1164,inv!$A$1:$A$1164,$B327,inv!$T$1:$T$1164,$A327,inv!$U$1:$U$1164,'DIAS DE INVENTARIO TAT'!H$1)</f>
        <v>0</v>
      </c>
      <c r="I327">
        <f>+SUMIFS(inv!$D$1:$D$1164,inv!$A$1:$A$1164,$B327,inv!$T$1:$T$1164,$A327,inv!$U$1:$U$1164,'DIAS DE INVENTARIO TAT'!I$1)</f>
        <v>0</v>
      </c>
      <c r="J327">
        <f>+SUMIFS(inv!$D$1:$D$1164,inv!$A$1:$A$1164,$B327,inv!$T$1:$T$1164,$A327,inv!$U$1:$U$1164,'DIAS DE INVENTARIO TAT'!J$1)</f>
        <v>0</v>
      </c>
      <c r="K327">
        <f>+SUMIFS(inv!$D$1:$D$1164,inv!$A$1:$A$1164,$B327,inv!$T$1:$T$1164,$A327,inv!$U$1:$U$1164,'DIAS DE INVENTARIO TAT'!K$1)</f>
        <v>0</v>
      </c>
      <c r="L327" s="6">
        <f>+SUMIFS(VENTAS!H:H,VENTAS!B:B,B327,VENTAS!G:G,A327)</f>
        <v>0</v>
      </c>
      <c r="M327" s="4">
        <f t="shared" si="37"/>
        <v>0</v>
      </c>
      <c r="N327" s="4">
        <f t="shared" si="33"/>
        <v>0</v>
      </c>
      <c r="O327" s="4">
        <f t="shared" si="34"/>
        <v>0</v>
      </c>
      <c r="P327" s="4">
        <f t="shared" si="35"/>
        <v>0</v>
      </c>
      <c r="Q327" s="6" t="e">
        <f>+SUMIFS(#REF!,#REF!,TablaINV[[#This Row],[GRUPO]],#REF!,TablaINV[[#This Row],[COD]])</f>
        <v>#REF!</v>
      </c>
      <c r="R327" s="19">
        <f t="shared" si="36"/>
        <v>0</v>
      </c>
      <c r="S327" s="4" t="str">
        <f>+VLOOKUP(A327,inv!T:X,5,0)</f>
        <v>COSTA</v>
      </c>
      <c r="T327" s="4" t="str">
        <f>+VLOOKUP(B:B,'DT HUEVO'!$A:$D,4,0)</f>
        <v>FS</v>
      </c>
      <c r="U327" s="4" t="str">
        <f>+VLOOKUP(TablaINV[[#This Row],[COD]],'DT HUEVO'!$A:$D,3,0)</f>
        <v>AA</v>
      </c>
    </row>
    <row r="328" spans="1:21">
      <c r="A328" t="s">
        <v>455</v>
      </c>
      <c r="B328">
        <v>10405</v>
      </c>
      <c r="C328" t="s">
        <v>542</v>
      </c>
      <c r="D328">
        <f>+SUMIFS(inv!D:D,inv!A:A,B328,inv!T:T,A328)</f>
        <v>0</v>
      </c>
      <c r="E328">
        <f>+SUMIFS(inv!$D$1:$D$1164,inv!$A$1:$A$1164,$B328,inv!$T$1:$T$1164,$A328,inv!$U$1:$U$1164,'DIAS DE INVENTARIO TAT'!E$1)</f>
        <v>0</v>
      </c>
      <c r="F328">
        <f>+SUMIFS(inv!$D$1:$D$1164,inv!$A$1:$A$1164,$B328,inv!$T$1:$T$1164,$A328,inv!$U$1:$U$1164,'DIAS DE INVENTARIO TAT'!F$1)</f>
        <v>0</v>
      </c>
      <c r="G328">
        <f>+SUMIFS(inv!$D$1:$D$1164,inv!$A$1:$A$1164,$B328,inv!$T$1:$T$1164,$A328,inv!$U$1:$U$1164,'DIAS DE INVENTARIO TAT'!G$1)</f>
        <v>0</v>
      </c>
      <c r="H328">
        <f>+SUMIFS(inv!$D$1:$D$1164,inv!$A$1:$A$1164,$B328,inv!$T$1:$T$1164,$A328,inv!$U$1:$U$1164,'DIAS DE INVENTARIO TAT'!H$1)</f>
        <v>0</v>
      </c>
      <c r="I328">
        <f>+SUMIFS(inv!$D$1:$D$1164,inv!$A$1:$A$1164,$B328,inv!$T$1:$T$1164,$A328,inv!$U$1:$U$1164,'DIAS DE INVENTARIO TAT'!I$1)</f>
        <v>0</v>
      </c>
      <c r="J328">
        <f>+SUMIFS(inv!$D$1:$D$1164,inv!$A$1:$A$1164,$B328,inv!$T$1:$T$1164,$A328,inv!$U$1:$U$1164,'DIAS DE INVENTARIO TAT'!J$1)</f>
        <v>0</v>
      </c>
      <c r="K328">
        <f>+SUMIFS(inv!$D$1:$D$1164,inv!$A$1:$A$1164,$B328,inv!$T$1:$T$1164,$A328,inv!$U$1:$U$1164,'DIAS DE INVENTARIO TAT'!K$1)</f>
        <v>0</v>
      </c>
      <c r="L328" s="6">
        <f>+SUMIFS(VENTAS!H:H,VENTAS!B:B,B328,VENTAS!G:G,A328)</f>
        <v>0</v>
      </c>
      <c r="M328" s="4">
        <f t="shared" si="37"/>
        <v>0</v>
      </c>
      <c r="N328" s="4">
        <f t="shared" si="33"/>
        <v>0</v>
      </c>
      <c r="O328" s="4">
        <f t="shared" si="34"/>
        <v>0</v>
      </c>
      <c r="P328" s="4">
        <f t="shared" si="35"/>
        <v>0</v>
      </c>
      <c r="Q328" s="6" t="e">
        <f>+SUMIFS(#REF!,#REF!,TablaINV[[#This Row],[GRUPO]],#REF!,TablaINV[[#This Row],[COD]])</f>
        <v>#REF!</v>
      </c>
      <c r="R328" s="19">
        <f t="shared" si="36"/>
        <v>0</v>
      </c>
      <c r="S328" s="4" t="str">
        <f>+VLOOKUP(A328,inv!T:X,5,0)</f>
        <v>COSTA</v>
      </c>
      <c r="T328" s="4" t="str">
        <f>+VLOOKUP(B:B,'DT HUEVO'!$A:$D,4,0)</f>
        <v>FS</v>
      </c>
      <c r="U328" s="4" t="str">
        <f>+VLOOKUP(TablaINV[[#This Row],[COD]],'DT HUEVO'!$A:$D,3,0)</f>
        <v>A</v>
      </c>
    </row>
    <row r="329" spans="1:21">
      <c r="A329" t="s">
        <v>455</v>
      </c>
      <c r="B329">
        <v>10490</v>
      </c>
      <c r="C329" t="s">
        <v>476</v>
      </c>
      <c r="D329">
        <f>+SUMIFS(inv!D:D,inv!A:A,B329,inv!T:T,A329)</f>
        <v>0</v>
      </c>
      <c r="E329">
        <f>+SUMIFS(inv!$D$1:$D$1164,inv!$A$1:$A$1164,$B329,inv!$T$1:$T$1164,$A329,inv!$U$1:$U$1164,'DIAS DE INVENTARIO TAT'!E$1)</f>
        <v>0</v>
      </c>
      <c r="F329">
        <f>+SUMIFS(inv!$D$1:$D$1164,inv!$A$1:$A$1164,$B329,inv!$T$1:$T$1164,$A329,inv!$U$1:$U$1164,'DIAS DE INVENTARIO TAT'!F$1)</f>
        <v>0</v>
      </c>
      <c r="G329">
        <f>+SUMIFS(inv!$D$1:$D$1164,inv!$A$1:$A$1164,$B329,inv!$T$1:$T$1164,$A329,inv!$U$1:$U$1164,'DIAS DE INVENTARIO TAT'!G$1)</f>
        <v>0</v>
      </c>
      <c r="H329">
        <f>+SUMIFS(inv!$D$1:$D$1164,inv!$A$1:$A$1164,$B329,inv!$T$1:$T$1164,$A329,inv!$U$1:$U$1164,'DIAS DE INVENTARIO TAT'!H$1)</f>
        <v>0</v>
      </c>
      <c r="I329">
        <f>+SUMIFS(inv!$D$1:$D$1164,inv!$A$1:$A$1164,$B329,inv!$T$1:$T$1164,$A329,inv!$U$1:$U$1164,'DIAS DE INVENTARIO TAT'!I$1)</f>
        <v>0</v>
      </c>
      <c r="J329">
        <f>+SUMIFS(inv!$D$1:$D$1164,inv!$A$1:$A$1164,$B329,inv!$T$1:$T$1164,$A329,inv!$U$1:$U$1164,'DIAS DE INVENTARIO TAT'!J$1)</f>
        <v>0</v>
      </c>
      <c r="K329">
        <f>+SUMIFS(inv!$D$1:$D$1164,inv!$A$1:$A$1164,$B329,inv!$T$1:$T$1164,$A329,inv!$U$1:$U$1164,'DIAS DE INVENTARIO TAT'!K$1)</f>
        <v>0</v>
      </c>
      <c r="L329" s="6">
        <f>+SUMIFS(VENTAS!H:H,VENTAS!B:B,B329,VENTAS!G:G,A329)</f>
        <v>0</v>
      </c>
      <c r="M329" s="4">
        <f t="shared" si="37"/>
        <v>0</v>
      </c>
      <c r="N329" s="4">
        <f t="shared" si="33"/>
        <v>0</v>
      </c>
      <c r="O329" s="4">
        <f t="shared" si="34"/>
        <v>0</v>
      </c>
      <c r="P329" s="4">
        <f t="shared" si="35"/>
        <v>0</v>
      </c>
      <c r="Q329" s="6" t="e">
        <f>+SUMIFS(#REF!,#REF!,TablaINV[[#This Row],[GRUPO]],#REF!,TablaINV[[#This Row],[COD]])</f>
        <v>#REF!</v>
      </c>
      <c r="R329" s="19">
        <f t="shared" si="36"/>
        <v>0</v>
      </c>
      <c r="S329" s="4" t="str">
        <f>+VLOOKUP(A329,inv!T:X,5,0)</f>
        <v>COSTA</v>
      </c>
      <c r="T329" s="4" t="e">
        <f>+VLOOKUP(B:B,'DT HUEVO'!$A:$D,4,0)</f>
        <v>#N/A</v>
      </c>
      <c r="U329" s="4" t="e">
        <f>+VLOOKUP(TablaINV[[#This Row],[COD]],'DT HUEVO'!$A:$D,3,0)</f>
        <v>#N/A</v>
      </c>
    </row>
    <row r="330" spans="1:21">
      <c r="A330" t="s">
        <v>455</v>
      </c>
      <c r="B330">
        <v>10488</v>
      </c>
      <c r="C330" t="s">
        <v>607</v>
      </c>
      <c r="D330">
        <f>+SUMIFS(inv!D:D,inv!A:A,B330,inv!T:T,A330)</f>
        <v>0</v>
      </c>
      <c r="E330">
        <f>+SUMIFS(inv!$D$1:$D$1164,inv!$A$1:$A$1164,$B330,inv!$T$1:$T$1164,$A330,inv!$U$1:$U$1164,'DIAS DE INVENTARIO TAT'!E$1)</f>
        <v>0</v>
      </c>
      <c r="F330">
        <f>+SUMIFS(inv!$D$1:$D$1164,inv!$A$1:$A$1164,$B330,inv!$T$1:$T$1164,$A330,inv!$U$1:$U$1164,'DIAS DE INVENTARIO TAT'!F$1)</f>
        <v>0</v>
      </c>
      <c r="G330">
        <f>+SUMIFS(inv!$D$1:$D$1164,inv!$A$1:$A$1164,$B330,inv!$T$1:$T$1164,$A330,inv!$U$1:$U$1164,'DIAS DE INVENTARIO TAT'!G$1)</f>
        <v>0</v>
      </c>
      <c r="H330">
        <f>+SUMIFS(inv!$D$1:$D$1164,inv!$A$1:$A$1164,$B330,inv!$T$1:$T$1164,$A330,inv!$U$1:$U$1164,'DIAS DE INVENTARIO TAT'!H$1)</f>
        <v>0</v>
      </c>
      <c r="I330">
        <f>+SUMIFS(inv!$D$1:$D$1164,inv!$A$1:$A$1164,$B330,inv!$T$1:$T$1164,$A330,inv!$U$1:$U$1164,'DIAS DE INVENTARIO TAT'!I$1)</f>
        <v>0</v>
      </c>
      <c r="J330">
        <f>+SUMIFS(inv!$D$1:$D$1164,inv!$A$1:$A$1164,$B330,inv!$T$1:$T$1164,$A330,inv!$U$1:$U$1164,'DIAS DE INVENTARIO TAT'!J$1)</f>
        <v>0</v>
      </c>
      <c r="K330">
        <f>+SUMIFS(inv!$D$1:$D$1164,inv!$A$1:$A$1164,$B330,inv!$T$1:$T$1164,$A330,inv!$U$1:$U$1164,'DIAS DE INVENTARIO TAT'!K$1)</f>
        <v>0</v>
      </c>
      <c r="L330" s="6">
        <f>+SUMIFS(VENTAS!H:H,VENTAS!B:B,B330,VENTAS!G:G,A330)</f>
        <v>0</v>
      </c>
      <c r="M330" s="4">
        <f t="shared" si="37"/>
        <v>0</v>
      </c>
      <c r="N330" s="4">
        <f t="shared" si="33"/>
        <v>0</v>
      </c>
      <c r="O330" s="4">
        <f t="shared" si="34"/>
        <v>0</v>
      </c>
      <c r="P330" s="4">
        <f t="shared" si="35"/>
        <v>0</v>
      </c>
      <c r="Q330" s="6" t="e">
        <f>+SUMIFS(#REF!,#REF!,TablaINV[[#This Row],[GRUPO]],#REF!,TablaINV[[#This Row],[COD]])</f>
        <v>#REF!</v>
      </c>
      <c r="R330" s="19">
        <f t="shared" si="36"/>
        <v>0</v>
      </c>
      <c r="S330" s="4" t="str">
        <f>+VLOOKUP(A330,inv!T:X,5,0)</f>
        <v>COSTA</v>
      </c>
      <c r="T330" s="4" t="str">
        <f>+VLOOKUP(B:B,'DT HUEVO'!$A:$D,4,0)</f>
        <v>FS</v>
      </c>
      <c r="U330" s="4" t="str">
        <f>+VLOOKUP(TablaINV[[#This Row],[COD]],'DT HUEVO'!$A:$D,3,0)</f>
        <v>A</v>
      </c>
    </row>
    <row r="331" spans="1:21">
      <c r="A331" t="s">
        <v>455</v>
      </c>
      <c r="B331">
        <v>10312</v>
      </c>
      <c r="C331" t="s">
        <v>540</v>
      </c>
      <c r="D331">
        <f>+SUMIFS(inv!D:D,inv!A:A,B331,inv!T:T,A331)</f>
        <v>0</v>
      </c>
      <c r="E331">
        <f>+SUMIFS(inv!$D$1:$D$1164,inv!$A$1:$A$1164,$B331,inv!$T$1:$T$1164,$A331,inv!$U$1:$U$1164,'DIAS DE INVENTARIO TAT'!E$1)</f>
        <v>0</v>
      </c>
      <c r="F331">
        <f>+SUMIFS(inv!$D$1:$D$1164,inv!$A$1:$A$1164,$B331,inv!$T$1:$T$1164,$A331,inv!$U$1:$U$1164,'DIAS DE INVENTARIO TAT'!F$1)</f>
        <v>0</v>
      </c>
      <c r="G331">
        <f>+SUMIFS(inv!$D$1:$D$1164,inv!$A$1:$A$1164,$B331,inv!$T$1:$T$1164,$A331,inv!$U$1:$U$1164,'DIAS DE INVENTARIO TAT'!G$1)</f>
        <v>0</v>
      </c>
      <c r="H331">
        <f>+SUMIFS(inv!$D$1:$D$1164,inv!$A$1:$A$1164,$B331,inv!$T$1:$T$1164,$A331,inv!$U$1:$U$1164,'DIAS DE INVENTARIO TAT'!H$1)</f>
        <v>0</v>
      </c>
      <c r="I331">
        <f>+SUMIFS(inv!$D$1:$D$1164,inv!$A$1:$A$1164,$B331,inv!$T$1:$T$1164,$A331,inv!$U$1:$U$1164,'DIAS DE INVENTARIO TAT'!I$1)</f>
        <v>0</v>
      </c>
      <c r="J331">
        <f>+SUMIFS(inv!$D$1:$D$1164,inv!$A$1:$A$1164,$B331,inv!$T$1:$T$1164,$A331,inv!$U$1:$U$1164,'DIAS DE INVENTARIO TAT'!J$1)</f>
        <v>0</v>
      </c>
      <c r="K331">
        <f>+SUMIFS(inv!$D$1:$D$1164,inv!$A$1:$A$1164,$B331,inv!$T$1:$T$1164,$A331,inv!$U$1:$U$1164,'DIAS DE INVENTARIO TAT'!K$1)</f>
        <v>0</v>
      </c>
      <c r="L331" s="6">
        <f>+SUMIFS(VENTAS!H:H,VENTAS!B:B,B331,VENTAS!G:G,A331)</f>
        <v>0</v>
      </c>
      <c r="M331" s="4">
        <f t="shared" si="37"/>
        <v>0</v>
      </c>
      <c r="N331" s="4">
        <f t="shared" si="33"/>
        <v>0</v>
      </c>
      <c r="O331" s="4">
        <f t="shared" si="34"/>
        <v>0</v>
      </c>
      <c r="P331" s="4">
        <f t="shared" si="35"/>
        <v>0</v>
      </c>
      <c r="Q331" s="6" t="e">
        <f>+SUMIFS(#REF!,#REF!,TablaINV[[#This Row],[GRUPO]],#REF!,TablaINV[[#This Row],[COD]])</f>
        <v>#REF!</v>
      </c>
      <c r="R331" s="19">
        <f t="shared" si="36"/>
        <v>0</v>
      </c>
      <c r="S331" s="4" t="str">
        <f>+VLOOKUP(A331,inv!T:X,5,0)</f>
        <v>COSTA</v>
      </c>
      <c r="T331" s="4" t="str">
        <f>+VLOOKUP(B:B,'DT HUEVO'!$A:$D,4,0)</f>
        <v>EMPACADOS</v>
      </c>
      <c r="U331" s="4" t="str">
        <f>+VLOOKUP(TablaINV[[#This Row],[COD]],'DT HUEVO'!$A:$D,3,0)</f>
        <v>AA</v>
      </c>
    </row>
    <row r="332" spans="1:21">
      <c r="A332" t="s">
        <v>455</v>
      </c>
      <c r="B332">
        <v>10589</v>
      </c>
      <c r="C332" t="s">
        <v>73</v>
      </c>
      <c r="D332">
        <f>+SUMIFS(inv!D:D,inv!A:A,B332,inv!T:T,A332)</f>
        <v>0</v>
      </c>
      <c r="E332">
        <f>+SUMIFS(inv!$D$1:$D$1164,inv!$A$1:$A$1164,$B332,inv!$T$1:$T$1164,$A332,inv!$U$1:$U$1164,'DIAS DE INVENTARIO TAT'!E$1)</f>
        <v>0</v>
      </c>
      <c r="F332">
        <f>+SUMIFS(inv!$D$1:$D$1164,inv!$A$1:$A$1164,$B332,inv!$T$1:$T$1164,$A332,inv!$U$1:$U$1164,'DIAS DE INVENTARIO TAT'!F$1)</f>
        <v>0</v>
      </c>
      <c r="G332">
        <f>+SUMIFS(inv!$D$1:$D$1164,inv!$A$1:$A$1164,$B332,inv!$T$1:$T$1164,$A332,inv!$U$1:$U$1164,'DIAS DE INVENTARIO TAT'!G$1)</f>
        <v>0</v>
      </c>
      <c r="H332">
        <f>+SUMIFS(inv!$D$1:$D$1164,inv!$A$1:$A$1164,$B332,inv!$T$1:$T$1164,$A332,inv!$U$1:$U$1164,'DIAS DE INVENTARIO TAT'!H$1)</f>
        <v>0</v>
      </c>
      <c r="I332">
        <f>+SUMIFS(inv!$D$1:$D$1164,inv!$A$1:$A$1164,$B332,inv!$T$1:$T$1164,$A332,inv!$U$1:$U$1164,'DIAS DE INVENTARIO TAT'!I$1)</f>
        <v>0</v>
      </c>
      <c r="J332">
        <f>+SUMIFS(inv!$D$1:$D$1164,inv!$A$1:$A$1164,$B332,inv!$T$1:$T$1164,$A332,inv!$U$1:$U$1164,'DIAS DE INVENTARIO TAT'!J$1)</f>
        <v>0</v>
      </c>
      <c r="K332">
        <f>+SUMIFS(inv!$D$1:$D$1164,inv!$A$1:$A$1164,$B332,inv!$T$1:$T$1164,$A332,inv!$U$1:$U$1164,'DIAS DE INVENTARIO TAT'!K$1)</f>
        <v>0</v>
      </c>
      <c r="L332" s="6">
        <f>+SUMIFS(VENTAS!H:H,VENTAS!B:B,B332,VENTAS!G:G,A332)</f>
        <v>0</v>
      </c>
      <c r="M332" s="4">
        <f t="shared" si="37"/>
        <v>0</v>
      </c>
      <c r="N332" s="4">
        <f t="shared" si="33"/>
        <v>0</v>
      </c>
      <c r="O332" s="4">
        <f t="shared" si="34"/>
        <v>0</v>
      </c>
      <c r="P332" s="4">
        <f t="shared" si="35"/>
        <v>0</v>
      </c>
      <c r="Q332" s="6" t="e">
        <f>+SUMIFS(#REF!,#REF!,TablaINV[[#This Row],[GRUPO]],#REF!,TablaINV[[#This Row],[COD]])</f>
        <v>#REF!</v>
      </c>
      <c r="R332" s="19">
        <f t="shared" si="36"/>
        <v>0</v>
      </c>
      <c r="S332" s="4" t="str">
        <f>+VLOOKUP(A332,inv!T:X,5,0)</f>
        <v>COSTA</v>
      </c>
      <c r="T332" s="4" t="e">
        <f>+VLOOKUP(B:B,'DT HUEVO'!$A:$D,4,0)</f>
        <v>#N/A</v>
      </c>
      <c r="U332" s="4" t="e">
        <f>+VLOOKUP(TablaINV[[#This Row],[COD]],'DT HUEVO'!$A:$D,3,0)</f>
        <v>#N/A</v>
      </c>
    </row>
    <row r="333" spans="1:21">
      <c r="A333" t="s">
        <v>455</v>
      </c>
      <c r="B333">
        <v>10580</v>
      </c>
      <c r="C333" t="s">
        <v>548</v>
      </c>
      <c r="D333">
        <f>+SUMIFS(inv!D:D,inv!A:A,B333,inv!T:T,A333)</f>
        <v>0</v>
      </c>
      <c r="E333">
        <f>+SUMIFS(inv!$D$1:$D$1164,inv!$A$1:$A$1164,$B333,inv!$T$1:$T$1164,$A333,inv!$U$1:$U$1164,'DIAS DE INVENTARIO TAT'!E$1)</f>
        <v>0</v>
      </c>
      <c r="F333">
        <f>+SUMIFS(inv!$D$1:$D$1164,inv!$A$1:$A$1164,$B333,inv!$T$1:$T$1164,$A333,inv!$U$1:$U$1164,'DIAS DE INVENTARIO TAT'!F$1)</f>
        <v>0</v>
      </c>
      <c r="G333">
        <f>+SUMIFS(inv!$D$1:$D$1164,inv!$A$1:$A$1164,$B333,inv!$T$1:$T$1164,$A333,inv!$U$1:$U$1164,'DIAS DE INVENTARIO TAT'!G$1)</f>
        <v>0</v>
      </c>
      <c r="H333">
        <f>+SUMIFS(inv!$D$1:$D$1164,inv!$A$1:$A$1164,$B333,inv!$T$1:$T$1164,$A333,inv!$U$1:$U$1164,'DIAS DE INVENTARIO TAT'!H$1)</f>
        <v>0</v>
      </c>
      <c r="I333">
        <f>+SUMIFS(inv!$D$1:$D$1164,inv!$A$1:$A$1164,$B333,inv!$T$1:$T$1164,$A333,inv!$U$1:$U$1164,'DIAS DE INVENTARIO TAT'!I$1)</f>
        <v>0</v>
      </c>
      <c r="J333">
        <f>+SUMIFS(inv!$D$1:$D$1164,inv!$A$1:$A$1164,$B333,inv!$T$1:$T$1164,$A333,inv!$U$1:$U$1164,'DIAS DE INVENTARIO TAT'!J$1)</f>
        <v>0</v>
      </c>
      <c r="K333">
        <f>+SUMIFS(inv!$D$1:$D$1164,inv!$A$1:$A$1164,$B333,inv!$T$1:$T$1164,$A333,inv!$U$1:$U$1164,'DIAS DE INVENTARIO TAT'!K$1)</f>
        <v>0</v>
      </c>
      <c r="L333" s="6">
        <f>+SUMIFS(VENTAS!H:H,VENTAS!B:B,B333,VENTAS!G:G,A333)</f>
        <v>0</v>
      </c>
      <c r="M333" s="4">
        <f t="shared" si="37"/>
        <v>0</v>
      </c>
      <c r="N333" s="4">
        <f t="shared" si="33"/>
        <v>0</v>
      </c>
      <c r="O333" s="4">
        <f t="shared" si="34"/>
        <v>0</v>
      </c>
      <c r="P333" s="4">
        <f t="shared" si="35"/>
        <v>0</v>
      </c>
      <c r="Q333" s="6" t="e">
        <f>+SUMIFS(#REF!,#REF!,TablaINV[[#This Row],[GRUPO]],#REF!,TablaINV[[#This Row],[COD]])</f>
        <v>#REF!</v>
      </c>
      <c r="R333" s="19">
        <f t="shared" si="36"/>
        <v>0</v>
      </c>
      <c r="S333" s="4" t="str">
        <f>+VLOOKUP(A333,inv!T:X,5,0)</f>
        <v>COSTA</v>
      </c>
      <c r="T333" s="4" t="e">
        <f>+VLOOKUP(B:B,'DT HUEVO'!$A:$D,4,0)</f>
        <v>#N/A</v>
      </c>
      <c r="U333" s="4" t="e">
        <f>+VLOOKUP(TablaINV[[#This Row],[COD]],'DT HUEVO'!$A:$D,3,0)</f>
        <v>#N/A</v>
      </c>
    </row>
    <row r="334" spans="1:21">
      <c r="A334" t="s">
        <v>455</v>
      </c>
      <c r="B334">
        <v>13380</v>
      </c>
      <c r="C334" t="s">
        <v>534</v>
      </c>
      <c r="D334">
        <f>+SUMIFS(inv!D:D,inv!A:A,B334,inv!T:T,A334)</f>
        <v>0</v>
      </c>
      <c r="E334">
        <f>+SUMIFS(inv!$D$1:$D$1164,inv!$A$1:$A$1164,$B334,inv!$T$1:$T$1164,$A334,inv!$U$1:$U$1164,'DIAS DE INVENTARIO TAT'!E$1)</f>
        <v>0</v>
      </c>
      <c r="F334">
        <f>+SUMIFS(inv!$D$1:$D$1164,inv!$A$1:$A$1164,$B334,inv!$T$1:$T$1164,$A334,inv!$U$1:$U$1164,'DIAS DE INVENTARIO TAT'!F$1)</f>
        <v>0</v>
      </c>
      <c r="G334">
        <f>+SUMIFS(inv!$D$1:$D$1164,inv!$A$1:$A$1164,$B334,inv!$T$1:$T$1164,$A334,inv!$U$1:$U$1164,'DIAS DE INVENTARIO TAT'!G$1)</f>
        <v>0</v>
      </c>
      <c r="H334">
        <f>+SUMIFS(inv!$D$1:$D$1164,inv!$A$1:$A$1164,$B334,inv!$T$1:$T$1164,$A334,inv!$U$1:$U$1164,'DIAS DE INVENTARIO TAT'!H$1)</f>
        <v>0</v>
      </c>
      <c r="I334">
        <f>+SUMIFS(inv!$D$1:$D$1164,inv!$A$1:$A$1164,$B334,inv!$T$1:$T$1164,$A334,inv!$U$1:$U$1164,'DIAS DE INVENTARIO TAT'!I$1)</f>
        <v>0</v>
      </c>
      <c r="J334">
        <f>+SUMIFS(inv!$D$1:$D$1164,inv!$A$1:$A$1164,$B334,inv!$T$1:$T$1164,$A334,inv!$U$1:$U$1164,'DIAS DE INVENTARIO TAT'!J$1)</f>
        <v>0</v>
      </c>
      <c r="K334">
        <f>+SUMIFS(inv!$D$1:$D$1164,inv!$A$1:$A$1164,$B334,inv!$T$1:$T$1164,$A334,inv!$U$1:$U$1164,'DIAS DE INVENTARIO TAT'!K$1)</f>
        <v>0</v>
      </c>
      <c r="L334" s="6">
        <f>+SUMIFS(VENTAS!H:H,VENTAS!B:B,B334,VENTAS!G:G,A334)</f>
        <v>0</v>
      </c>
      <c r="M334" s="4">
        <f t="shared" si="37"/>
        <v>0</v>
      </c>
      <c r="N334" s="4">
        <f t="shared" si="33"/>
        <v>0</v>
      </c>
      <c r="O334" s="4">
        <f t="shared" si="34"/>
        <v>0</v>
      </c>
      <c r="P334" s="4">
        <f t="shared" si="35"/>
        <v>0</v>
      </c>
      <c r="Q334" s="6" t="e">
        <f>+SUMIFS(#REF!,#REF!,TablaINV[[#This Row],[GRUPO]],#REF!,TablaINV[[#This Row],[COD]])</f>
        <v>#REF!</v>
      </c>
      <c r="R334" s="19">
        <f t="shared" si="36"/>
        <v>0</v>
      </c>
      <c r="S334" s="4" t="str">
        <f>+VLOOKUP(A334,inv!T:X,5,0)</f>
        <v>COSTA</v>
      </c>
      <c r="T334" s="4" t="str">
        <f>+VLOOKUP(B:B,'DT HUEVO'!$A:$D,4,0)</f>
        <v>EMPACADOS</v>
      </c>
      <c r="U334" s="4" t="str">
        <f>+VLOOKUP(TablaINV[[#This Row],[COD]],'DT HUEVO'!$A:$D,3,0)</f>
        <v>AA</v>
      </c>
    </row>
    <row r="335" spans="1:21">
      <c r="A335" t="s">
        <v>455</v>
      </c>
      <c r="B335">
        <v>13580</v>
      </c>
      <c r="C335" t="s">
        <v>535</v>
      </c>
      <c r="D335">
        <f>+SUMIFS(inv!D:D,inv!A:A,B335,inv!T:T,A335)</f>
        <v>0</v>
      </c>
      <c r="E335">
        <f>+SUMIFS(inv!$D$1:$D$1164,inv!$A$1:$A$1164,$B335,inv!$T$1:$T$1164,$A335,inv!$U$1:$U$1164,'DIAS DE INVENTARIO TAT'!E$1)</f>
        <v>0</v>
      </c>
      <c r="F335">
        <f>+SUMIFS(inv!$D$1:$D$1164,inv!$A$1:$A$1164,$B335,inv!$T$1:$T$1164,$A335,inv!$U$1:$U$1164,'DIAS DE INVENTARIO TAT'!F$1)</f>
        <v>0</v>
      </c>
      <c r="G335">
        <f>+SUMIFS(inv!$D$1:$D$1164,inv!$A$1:$A$1164,$B335,inv!$T$1:$T$1164,$A335,inv!$U$1:$U$1164,'DIAS DE INVENTARIO TAT'!G$1)</f>
        <v>0</v>
      </c>
      <c r="H335">
        <f>+SUMIFS(inv!$D$1:$D$1164,inv!$A$1:$A$1164,$B335,inv!$T$1:$T$1164,$A335,inv!$U$1:$U$1164,'DIAS DE INVENTARIO TAT'!H$1)</f>
        <v>0</v>
      </c>
      <c r="I335">
        <f>+SUMIFS(inv!$D$1:$D$1164,inv!$A$1:$A$1164,$B335,inv!$T$1:$T$1164,$A335,inv!$U$1:$U$1164,'DIAS DE INVENTARIO TAT'!I$1)</f>
        <v>0</v>
      </c>
      <c r="J335">
        <f>+SUMIFS(inv!$D$1:$D$1164,inv!$A$1:$A$1164,$B335,inv!$T$1:$T$1164,$A335,inv!$U$1:$U$1164,'DIAS DE INVENTARIO TAT'!J$1)</f>
        <v>0</v>
      </c>
      <c r="K335">
        <f>+SUMIFS(inv!$D$1:$D$1164,inv!$A$1:$A$1164,$B335,inv!$T$1:$T$1164,$A335,inv!$U$1:$U$1164,'DIAS DE INVENTARIO TAT'!K$1)</f>
        <v>0</v>
      </c>
      <c r="L335" s="6">
        <f>+SUMIFS(VENTAS!H:H,VENTAS!B:B,B335,VENTAS!G:G,A335)</f>
        <v>0</v>
      </c>
      <c r="M335" s="4">
        <f t="shared" si="37"/>
        <v>0</v>
      </c>
      <c r="N335" s="4">
        <f t="shared" si="33"/>
        <v>0</v>
      </c>
      <c r="O335" s="4">
        <f t="shared" si="34"/>
        <v>0</v>
      </c>
      <c r="P335" s="4">
        <f t="shared" si="35"/>
        <v>0</v>
      </c>
      <c r="Q335" s="6" t="e">
        <f>+SUMIFS(#REF!,#REF!,TablaINV[[#This Row],[GRUPO]],#REF!,TablaINV[[#This Row],[COD]])</f>
        <v>#REF!</v>
      </c>
      <c r="R335" s="19">
        <f t="shared" si="36"/>
        <v>0</v>
      </c>
      <c r="S335" s="4" t="str">
        <f>+VLOOKUP(A335,inv!T:X,5,0)</f>
        <v>COSTA</v>
      </c>
      <c r="T335" s="4" t="str">
        <f>+VLOOKUP(B:B,'DT HUEVO'!$A:$D,4,0)</f>
        <v>EMPACADOS</v>
      </c>
      <c r="U335" s="4" t="str">
        <f>+VLOOKUP(TablaINV[[#This Row],[COD]],'DT HUEVO'!$A:$D,3,0)</f>
        <v>B</v>
      </c>
    </row>
    <row r="336" spans="1:21">
      <c r="A336" t="s">
        <v>455</v>
      </c>
      <c r="B336">
        <v>12360</v>
      </c>
      <c r="C336" t="s">
        <v>584</v>
      </c>
      <c r="D336">
        <f>+SUMIFS(inv!D:D,inv!A:A,B336,inv!T:T,A336)</f>
        <v>0</v>
      </c>
      <c r="E336">
        <f>+SUMIFS(inv!$D$1:$D$1164,inv!$A$1:$A$1164,$B336,inv!$T$1:$T$1164,$A336,inv!$U$1:$U$1164,'DIAS DE INVENTARIO TAT'!E$1)</f>
        <v>0</v>
      </c>
      <c r="F336">
        <f>+SUMIFS(inv!$D$1:$D$1164,inv!$A$1:$A$1164,$B336,inv!$T$1:$T$1164,$A336,inv!$U$1:$U$1164,'DIAS DE INVENTARIO TAT'!F$1)</f>
        <v>0</v>
      </c>
      <c r="G336">
        <f>+SUMIFS(inv!$D$1:$D$1164,inv!$A$1:$A$1164,$B336,inv!$T$1:$T$1164,$A336,inv!$U$1:$U$1164,'DIAS DE INVENTARIO TAT'!G$1)</f>
        <v>0</v>
      </c>
      <c r="H336">
        <f>+SUMIFS(inv!$D$1:$D$1164,inv!$A$1:$A$1164,$B336,inv!$T$1:$T$1164,$A336,inv!$U$1:$U$1164,'DIAS DE INVENTARIO TAT'!H$1)</f>
        <v>0</v>
      </c>
      <c r="I336">
        <f>+SUMIFS(inv!$D$1:$D$1164,inv!$A$1:$A$1164,$B336,inv!$T$1:$T$1164,$A336,inv!$U$1:$U$1164,'DIAS DE INVENTARIO TAT'!I$1)</f>
        <v>0</v>
      </c>
      <c r="J336">
        <f>+SUMIFS(inv!$D$1:$D$1164,inv!$A$1:$A$1164,$B336,inv!$T$1:$T$1164,$A336,inv!$U$1:$U$1164,'DIAS DE INVENTARIO TAT'!J$1)</f>
        <v>0</v>
      </c>
      <c r="K336">
        <f>+SUMIFS(inv!$D$1:$D$1164,inv!$A$1:$A$1164,$B336,inv!$T$1:$T$1164,$A336,inv!$U$1:$U$1164,'DIAS DE INVENTARIO TAT'!K$1)</f>
        <v>0</v>
      </c>
      <c r="L336" s="6">
        <f>+SUMIFS(VENTAS!H:H,VENTAS!B:B,B336,VENTAS!G:G,A336)</f>
        <v>0</v>
      </c>
      <c r="M336" s="4">
        <f t="shared" si="37"/>
        <v>0</v>
      </c>
      <c r="N336" s="4">
        <f t="shared" si="33"/>
        <v>0</v>
      </c>
      <c r="O336" s="4">
        <f t="shared" si="34"/>
        <v>0</v>
      </c>
      <c r="P336" s="4">
        <f t="shared" si="35"/>
        <v>0</v>
      </c>
      <c r="Q336" s="6" t="e">
        <f>+SUMIFS(#REF!,#REF!,TablaINV[[#This Row],[GRUPO]],#REF!,TablaINV[[#This Row],[COD]])</f>
        <v>#REF!</v>
      </c>
      <c r="R336" s="19">
        <f t="shared" si="36"/>
        <v>0</v>
      </c>
      <c r="S336" s="4" t="str">
        <f>+VLOOKUP(A336,inv!T:X,5,0)</f>
        <v>COSTA</v>
      </c>
      <c r="T336" s="4" t="e">
        <f>+VLOOKUP(B:B,'DT HUEVO'!$A:$D,4,0)</f>
        <v>#N/A</v>
      </c>
      <c r="U336" s="4" t="e">
        <f>+VLOOKUP(TablaINV[[#This Row],[COD]],'DT HUEVO'!$A:$D,3,0)</f>
        <v>#N/A</v>
      </c>
    </row>
    <row r="337" spans="1:21">
      <c r="A337" t="s">
        <v>455</v>
      </c>
      <c r="B337">
        <v>12470</v>
      </c>
      <c r="C337" t="s">
        <v>447</v>
      </c>
      <c r="D337">
        <f>+SUMIFS(inv!D:D,inv!A:A,B337,inv!T:T,A337)</f>
        <v>0</v>
      </c>
      <c r="E337">
        <f>+SUMIFS(inv!$D$1:$D$1164,inv!$A$1:$A$1164,$B337,inv!$T$1:$T$1164,$A337,inv!$U$1:$U$1164,'DIAS DE INVENTARIO TAT'!E$1)</f>
        <v>0</v>
      </c>
      <c r="F337">
        <f>+SUMIFS(inv!$D$1:$D$1164,inv!$A$1:$A$1164,$B337,inv!$T$1:$T$1164,$A337,inv!$U$1:$U$1164,'DIAS DE INVENTARIO TAT'!F$1)</f>
        <v>0</v>
      </c>
      <c r="G337">
        <f>+SUMIFS(inv!$D$1:$D$1164,inv!$A$1:$A$1164,$B337,inv!$T$1:$T$1164,$A337,inv!$U$1:$U$1164,'DIAS DE INVENTARIO TAT'!G$1)</f>
        <v>0</v>
      </c>
      <c r="H337">
        <f>+SUMIFS(inv!$D$1:$D$1164,inv!$A$1:$A$1164,$B337,inv!$T$1:$T$1164,$A337,inv!$U$1:$U$1164,'DIAS DE INVENTARIO TAT'!H$1)</f>
        <v>0</v>
      </c>
      <c r="I337">
        <f>+SUMIFS(inv!$D$1:$D$1164,inv!$A$1:$A$1164,$B337,inv!$T$1:$T$1164,$A337,inv!$U$1:$U$1164,'DIAS DE INVENTARIO TAT'!I$1)</f>
        <v>0</v>
      </c>
      <c r="J337">
        <f>+SUMIFS(inv!$D$1:$D$1164,inv!$A$1:$A$1164,$B337,inv!$T$1:$T$1164,$A337,inv!$U$1:$U$1164,'DIAS DE INVENTARIO TAT'!J$1)</f>
        <v>0</v>
      </c>
      <c r="K337">
        <f>+SUMIFS(inv!$D$1:$D$1164,inv!$A$1:$A$1164,$B337,inv!$T$1:$T$1164,$A337,inv!$U$1:$U$1164,'DIAS DE INVENTARIO TAT'!K$1)</f>
        <v>0</v>
      </c>
      <c r="L337" s="6">
        <f>+SUMIFS(VENTAS!H:H,VENTAS!B:B,B337,VENTAS!G:G,A337)</f>
        <v>0</v>
      </c>
      <c r="M337" s="4">
        <f t="shared" si="37"/>
        <v>0</v>
      </c>
      <c r="N337" s="4">
        <f t="shared" si="33"/>
        <v>0</v>
      </c>
      <c r="O337" s="4">
        <f t="shared" si="34"/>
        <v>0</v>
      </c>
      <c r="P337" s="4">
        <f t="shared" si="35"/>
        <v>0</v>
      </c>
      <c r="Q337" s="6" t="e">
        <f>+SUMIFS(#REF!,#REF!,TablaINV[[#This Row],[GRUPO]],#REF!,TablaINV[[#This Row],[COD]])</f>
        <v>#REF!</v>
      </c>
      <c r="R337" s="19">
        <f t="shared" si="36"/>
        <v>0</v>
      </c>
      <c r="S337" s="4" t="str">
        <f>+VLOOKUP(A337,inv!T:X,5,0)</f>
        <v>COSTA</v>
      </c>
      <c r="T337" s="4" t="e">
        <f>+VLOOKUP(B:B,'DT HUEVO'!$A:$D,4,0)</f>
        <v>#N/A</v>
      </c>
      <c r="U337" s="4" t="e">
        <f>+VLOOKUP(TablaINV[[#This Row],[COD]],'DT HUEVO'!$A:$D,3,0)</f>
        <v>#N/A</v>
      </c>
    </row>
    <row r="338" spans="1:21">
      <c r="A338" t="s">
        <v>455</v>
      </c>
      <c r="B338">
        <v>10489</v>
      </c>
      <c r="C338" t="s">
        <v>546</v>
      </c>
      <c r="D338">
        <f>+SUMIFS(inv!D:D,inv!A:A,B338,inv!T:T,A338)</f>
        <v>0</v>
      </c>
      <c r="E338">
        <f>+SUMIFS(inv!$D$1:$D$1164,inv!$A$1:$A$1164,$B338,inv!$T$1:$T$1164,$A338,inv!$U$1:$U$1164,'DIAS DE INVENTARIO TAT'!E$1)</f>
        <v>0</v>
      </c>
      <c r="F338">
        <f>+SUMIFS(inv!$D$1:$D$1164,inv!$A$1:$A$1164,$B338,inv!$T$1:$T$1164,$A338,inv!$U$1:$U$1164,'DIAS DE INVENTARIO TAT'!F$1)</f>
        <v>0</v>
      </c>
      <c r="G338">
        <f>+SUMIFS(inv!$D$1:$D$1164,inv!$A$1:$A$1164,$B338,inv!$T$1:$T$1164,$A338,inv!$U$1:$U$1164,'DIAS DE INVENTARIO TAT'!G$1)</f>
        <v>0</v>
      </c>
      <c r="H338">
        <f>+SUMIFS(inv!$D$1:$D$1164,inv!$A$1:$A$1164,$B338,inv!$T$1:$T$1164,$A338,inv!$U$1:$U$1164,'DIAS DE INVENTARIO TAT'!H$1)</f>
        <v>0</v>
      </c>
      <c r="I338">
        <f>+SUMIFS(inv!$D$1:$D$1164,inv!$A$1:$A$1164,$B338,inv!$T$1:$T$1164,$A338,inv!$U$1:$U$1164,'DIAS DE INVENTARIO TAT'!I$1)</f>
        <v>0</v>
      </c>
      <c r="J338">
        <f>+SUMIFS(inv!$D$1:$D$1164,inv!$A$1:$A$1164,$B338,inv!$T$1:$T$1164,$A338,inv!$U$1:$U$1164,'DIAS DE INVENTARIO TAT'!J$1)</f>
        <v>0</v>
      </c>
      <c r="K338">
        <f>+SUMIFS(inv!$D$1:$D$1164,inv!$A$1:$A$1164,$B338,inv!$T$1:$T$1164,$A338,inv!$U$1:$U$1164,'DIAS DE INVENTARIO TAT'!K$1)</f>
        <v>0</v>
      </c>
      <c r="L338" s="6">
        <f>+SUMIFS(VENTAS!H:H,VENTAS!B:B,B338,VENTAS!G:G,A338)</f>
        <v>0</v>
      </c>
      <c r="M338" s="4">
        <f t="shared" si="37"/>
        <v>0</v>
      </c>
      <c r="N338" s="4">
        <f t="shared" si="33"/>
        <v>0</v>
      </c>
      <c r="O338" s="4">
        <f t="shared" si="34"/>
        <v>0</v>
      </c>
      <c r="P338" s="4">
        <f t="shared" si="35"/>
        <v>0</v>
      </c>
      <c r="Q338" s="6" t="e">
        <f>+SUMIFS(#REF!,#REF!,TablaINV[[#This Row],[GRUPO]],#REF!,TablaINV[[#This Row],[COD]])</f>
        <v>#REF!</v>
      </c>
      <c r="R338" s="19">
        <f t="shared" si="36"/>
        <v>0</v>
      </c>
      <c r="S338" s="4" t="str">
        <f>+VLOOKUP(A338,inv!T:X,5,0)</f>
        <v>COSTA</v>
      </c>
      <c r="T338" s="4" t="str">
        <f>+VLOOKUP(B:B,'DT HUEVO'!$A:$D,4,0)</f>
        <v>FS</v>
      </c>
      <c r="U338" s="4" t="str">
        <f>+VLOOKUP(TablaINV[[#This Row],[COD]],'DT HUEVO'!$A:$D,3,0)</f>
        <v>A</v>
      </c>
    </row>
    <row r="339" spans="1:21">
      <c r="A339" t="s">
        <v>455</v>
      </c>
      <c r="B339" s="7">
        <v>10416</v>
      </c>
      <c r="C339" t="s">
        <v>581</v>
      </c>
      <c r="D339">
        <f>+SUMIFS(inv!D:D,inv!A:A,B339,inv!T:T,A339)</f>
        <v>0</v>
      </c>
      <c r="E339">
        <f>+SUMIFS(inv!$D$1:$D$1164,inv!$A$1:$A$1164,$B339,inv!$T$1:$T$1164,$A339,inv!$U$1:$U$1164,'DIAS DE INVENTARIO TAT'!E$1)</f>
        <v>0</v>
      </c>
      <c r="F339">
        <f>+SUMIFS(inv!$D$1:$D$1164,inv!$A$1:$A$1164,$B339,inv!$T$1:$T$1164,$A339,inv!$U$1:$U$1164,'DIAS DE INVENTARIO TAT'!F$1)</f>
        <v>0</v>
      </c>
      <c r="G339">
        <f>+SUMIFS(inv!$D$1:$D$1164,inv!$A$1:$A$1164,$B339,inv!$T$1:$T$1164,$A339,inv!$U$1:$U$1164,'DIAS DE INVENTARIO TAT'!G$1)</f>
        <v>0</v>
      </c>
      <c r="H339">
        <f>+SUMIFS(inv!$D$1:$D$1164,inv!$A$1:$A$1164,$B339,inv!$T$1:$T$1164,$A339,inv!$U$1:$U$1164,'DIAS DE INVENTARIO TAT'!H$1)</f>
        <v>0</v>
      </c>
      <c r="I339">
        <f>+SUMIFS(inv!$D$1:$D$1164,inv!$A$1:$A$1164,$B339,inv!$T$1:$T$1164,$A339,inv!$U$1:$U$1164,'DIAS DE INVENTARIO TAT'!I$1)</f>
        <v>0</v>
      </c>
      <c r="J339">
        <f>+SUMIFS(inv!$D$1:$D$1164,inv!$A$1:$A$1164,$B339,inv!$T$1:$T$1164,$A339,inv!$U$1:$U$1164,'DIAS DE INVENTARIO TAT'!J$1)</f>
        <v>0</v>
      </c>
      <c r="K339">
        <f>+SUMIFS(inv!$D$1:$D$1164,inv!$A$1:$A$1164,$B339,inv!$T$1:$T$1164,$A339,inv!$U$1:$U$1164,'DIAS DE INVENTARIO TAT'!K$1)</f>
        <v>0</v>
      </c>
      <c r="L339" s="6">
        <f>+SUMIFS(VENTAS!H:H,VENTAS!B:B,B339,VENTAS!G:G,A339)</f>
        <v>0</v>
      </c>
      <c r="M339" s="4">
        <f t="shared" si="37"/>
        <v>0</v>
      </c>
      <c r="N339" s="4">
        <f t="shared" si="33"/>
        <v>0</v>
      </c>
      <c r="O339" s="4">
        <f t="shared" si="34"/>
        <v>0</v>
      </c>
      <c r="P339" s="4">
        <f t="shared" si="35"/>
        <v>0</v>
      </c>
      <c r="Q339" s="6" t="e">
        <f>+SUMIFS(#REF!,#REF!,TablaINV[[#This Row],[GRUPO]],#REF!,TablaINV[[#This Row],[COD]])</f>
        <v>#REF!</v>
      </c>
      <c r="R339" s="19">
        <f t="shared" si="36"/>
        <v>0</v>
      </c>
      <c r="S339" s="4" t="str">
        <f>+VLOOKUP(A339,inv!T:X,5,0)</f>
        <v>COSTA</v>
      </c>
      <c r="T339" s="4" t="str">
        <f>+VLOOKUP(B:B,'DT HUEVO'!$A:$D,4,0)</f>
        <v>ETIQUETA</v>
      </c>
      <c r="U339" s="4" t="str">
        <f>+VLOOKUP(TablaINV[[#This Row],[COD]],'DT HUEVO'!$A:$D,3,0)</f>
        <v>A</v>
      </c>
    </row>
    <row r="340" spans="1:21">
      <c r="A340" t="s">
        <v>455</v>
      </c>
      <c r="B340" s="7">
        <v>10367</v>
      </c>
      <c r="C340" t="s">
        <v>606</v>
      </c>
      <c r="D340">
        <f>+SUMIFS(inv!D:D,inv!A:A,B340,inv!T:T,A340)</f>
        <v>0</v>
      </c>
      <c r="E340">
        <f>+SUMIFS(inv!$D$1:$D$1164,inv!$A$1:$A$1164,$B340,inv!$T$1:$T$1164,$A340,inv!$U$1:$U$1164,'DIAS DE INVENTARIO TAT'!E$1)</f>
        <v>0</v>
      </c>
      <c r="F340">
        <f>+SUMIFS(inv!$D$1:$D$1164,inv!$A$1:$A$1164,$B340,inv!$T$1:$T$1164,$A340,inv!$U$1:$U$1164,'DIAS DE INVENTARIO TAT'!F$1)</f>
        <v>0</v>
      </c>
      <c r="G340">
        <f>+SUMIFS(inv!$D$1:$D$1164,inv!$A$1:$A$1164,$B340,inv!$T$1:$T$1164,$A340,inv!$U$1:$U$1164,'DIAS DE INVENTARIO TAT'!G$1)</f>
        <v>0</v>
      </c>
      <c r="H340">
        <f>+SUMIFS(inv!$D$1:$D$1164,inv!$A$1:$A$1164,$B340,inv!$T$1:$T$1164,$A340,inv!$U$1:$U$1164,'DIAS DE INVENTARIO TAT'!H$1)</f>
        <v>0</v>
      </c>
      <c r="I340">
        <f>+SUMIFS(inv!$D$1:$D$1164,inv!$A$1:$A$1164,$B340,inv!$T$1:$T$1164,$A340,inv!$U$1:$U$1164,'DIAS DE INVENTARIO TAT'!I$1)</f>
        <v>0</v>
      </c>
      <c r="J340">
        <f>+SUMIFS(inv!$D$1:$D$1164,inv!$A$1:$A$1164,$B340,inv!$T$1:$T$1164,$A340,inv!$U$1:$U$1164,'DIAS DE INVENTARIO TAT'!J$1)</f>
        <v>0</v>
      </c>
      <c r="K340">
        <f>+SUMIFS(inv!$D$1:$D$1164,inv!$A$1:$A$1164,$B340,inv!$T$1:$T$1164,$A340,inv!$U$1:$U$1164,'DIAS DE INVENTARIO TAT'!K$1)</f>
        <v>0</v>
      </c>
      <c r="L340" s="6">
        <f>+SUMIFS(VENTAS!H:H,VENTAS!B:B,B340,VENTAS!G:G,A340)</f>
        <v>0</v>
      </c>
      <c r="M340" s="4">
        <f t="shared" si="37"/>
        <v>0</v>
      </c>
      <c r="N340" s="4">
        <f t="shared" si="33"/>
        <v>0</v>
      </c>
      <c r="O340" s="4">
        <f t="shared" si="34"/>
        <v>0</v>
      </c>
      <c r="P340" s="4">
        <f t="shared" si="35"/>
        <v>0</v>
      </c>
      <c r="Q340" s="6" t="e">
        <f>+SUMIFS(#REF!,#REF!,TablaINV[[#This Row],[GRUPO]],#REF!,TablaINV[[#This Row],[COD]])</f>
        <v>#REF!</v>
      </c>
      <c r="R340" s="19">
        <f t="shared" si="36"/>
        <v>0</v>
      </c>
      <c r="S340" s="4" t="str">
        <f>+VLOOKUP(A340,inv!T:X,5,0)</f>
        <v>COSTA</v>
      </c>
      <c r="T340" s="4" t="str">
        <f>+VLOOKUP(B:B,'DT HUEVO'!$A:$D,4,0)</f>
        <v>FS</v>
      </c>
      <c r="U340" s="4" t="str">
        <f>+VLOOKUP(TablaINV[[#This Row],[COD]],'DT HUEVO'!$A:$D,3,0)</f>
        <v>AA</v>
      </c>
    </row>
    <row r="341" spans="1:21">
      <c r="A341" t="s">
        <v>455</v>
      </c>
      <c r="B341" s="7">
        <v>10309</v>
      </c>
      <c r="C341" t="s">
        <v>539</v>
      </c>
      <c r="D341">
        <f>+SUMIFS(inv!D:D,inv!A:A,B341,inv!T:T,A341)</f>
        <v>0</v>
      </c>
      <c r="E341">
        <f>+SUMIFS(inv!$D$1:$D$1164,inv!$A$1:$A$1164,$B341,inv!$T$1:$T$1164,$A341,inv!$U$1:$U$1164,'DIAS DE INVENTARIO TAT'!E$1)</f>
        <v>0</v>
      </c>
      <c r="F341">
        <f>+SUMIFS(inv!$D$1:$D$1164,inv!$A$1:$A$1164,$B341,inv!$T$1:$T$1164,$A341,inv!$U$1:$U$1164,'DIAS DE INVENTARIO TAT'!F$1)</f>
        <v>0</v>
      </c>
      <c r="G341">
        <f>+SUMIFS(inv!$D$1:$D$1164,inv!$A$1:$A$1164,$B341,inv!$T$1:$T$1164,$A341,inv!$U$1:$U$1164,'DIAS DE INVENTARIO TAT'!G$1)</f>
        <v>0</v>
      </c>
      <c r="H341">
        <f>+SUMIFS(inv!$D$1:$D$1164,inv!$A$1:$A$1164,$B341,inv!$T$1:$T$1164,$A341,inv!$U$1:$U$1164,'DIAS DE INVENTARIO TAT'!H$1)</f>
        <v>0</v>
      </c>
      <c r="I341">
        <f>+SUMIFS(inv!$D$1:$D$1164,inv!$A$1:$A$1164,$B341,inv!$T$1:$T$1164,$A341,inv!$U$1:$U$1164,'DIAS DE INVENTARIO TAT'!I$1)</f>
        <v>0</v>
      </c>
      <c r="J341">
        <f>+SUMIFS(inv!$D$1:$D$1164,inv!$A$1:$A$1164,$B341,inv!$T$1:$T$1164,$A341,inv!$U$1:$U$1164,'DIAS DE INVENTARIO TAT'!J$1)</f>
        <v>0</v>
      </c>
      <c r="K341">
        <f>+SUMIFS(inv!$D$1:$D$1164,inv!$A$1:$A$1164,$B341,inv!$T$1:$T$1164,$A341,inv!$U$1:$U$1164,'DIAS DE INVENTARIO TAT'!K$1)</f>
        <v>0</v>
      </c>
      <c r="L341" s="6">
        <f>+SUMIFS(VENTAS!H:H,VENTAS!B:B,B341,VENTAS!G:G,A341)</f>
        <v>0</v>
      </c>
      <c r="M341" s="4">
        <f t="shared" si="37"/>
        <v>0</v>
      </c>
      <c r="N341" s="4">
        <f t="shared" ref="N341:N403" si="38">+IFERROR(E341/$L341,0)</f>
        <v>0</v>
      </c>
      <c r="O341" s="4">
        <f t="shared" ref="O341:O403" si="39">+IFERROR(F341/$L341,0)</f>
        <v>0</v>
      </c>
      <c r="P341" s="4">
        <f t="shared" ref="P341:P403" si="40">+IFERROR(G341/$L341,0)</f>
        <v>0</v>
      </c>
      <c r="Q341" s="6" t="e">
        <f>+SUMIFS(#REF!,#REF!,TablaINV[[#This Row],[GRUPO]],#REF!,TablaINV[[#This Row],[COD]])</f>
        <v>#REF!</v>
      </c>
      <c r="R341" s="19">
        <f t="shared" ref="R341:R403" si="41">+IFERROR(D341/Q341,0)</f>
        <v>0</v>
      </c>
      <c r="S341" s="4" t="str">
        <f>+VLOOKUP(A341,inv!T:X,5,0)</f>
        <v>COSTA</v>
      </c>
      <c r="T341" s="4" t="str">
        <f>+VLOOKUP(B:B,'DT HUEVO'!$A:$D,4,0)</f>
        <v>FS</v>
      </c>
      <c r="U341" s="4" t="str">
        <f>+VLOOKUP(TablaINV[[#This Row],[COD]],'DT HUEVO'!$A:$D,3,0)</f>
        <v>AA</v>
      </c>
    </row>
    <row r="342" spans="1:21">
      <c r="A342" t="s">
        <v>455</v>
      </c>
      <c r="B342" s="7">
        <v>10388</v>
      </c>
      <c r="C342" t="s">
        <v>541</v>
      </c>
      <c r="D342">
        <f>+SUMIFS(inv!D:D,inv!A:A,B342,inv!T:T,A342)</f>
        <v>0</v>
      </c>
      <c r="E342">
        <f>+SUMIFS(inv!$D$1:$D$1164,inv!$A$1:$A$1164,$B342,inv!$T$1:$T$1164,$A342,inv!$U$1:$U$1164,'DIAS DE INVENTARIO TAT'!E$1)</f>
        <v>0</v>
      </c>
      <c r="F342">
        <f>+SUMIFS(inv!$D$1:$D$1164,inv!$A$1:$A$1164,$B342,inv!$T$1:$T$1164,$A342,inv!$U$1:$U$1164,'DIAS DE INVENTARIO TAT'!F$1)</f>
        <v>0</v>
      </c>
      <c r="G342">
        <f>+SUMIFS(inv!$D$1:$D$1164,inv!$A$1:$A$1164,$B342,inv!$T$1:$T$1164,$A342,inv!$U$1:$U$1164,'DIAS DE INVENTARIO TAT'!G$1)</f>
        <v>0</v>
      </c>
      <c r="H342">
        <f>+SUMIFS(inv!$D$1:$D$1164,inv!$A$1:$A$1164,$B342,inv!$T$1:$T$1164,$A342,inv!$U$1:$U$1164,'DIAS DE INVENTARIO TAT'!H$1)</f>
        <v>0</v>
      </c>
      <c r="I342">
        <f>+SUMIFS(inv!$D$1:$D$1164,inv!$A$1:$A$1164,$B342,inv!$T$1:$T$1164,$A342,inv!$U$1:$U$1164,'DIAS DE INVENTARIO TAT'!I$1)</f>
        <v>0</v>
      </c>
      <c r="J342">
        <f>+SUMIFS(inv!$D$1:$D$1164,inv!$A$1:$A$1164,$B342,inv!$T$1:$T$1164,$A342,inv!$U$1:$U$1164,'DIAS DE INVENTARIO TAT'!J$1)</f>
        <v>0</v>
      </c>
      <c r="K342">
        <f>+SUMIFS(inv!$D$1:$D$1164,inv!$A$1:$A$1164,$B342,inv!$T$1:$T$1164,$A342,inv!$U$1:$U$1164,'DIAS DE INVENTARIO TAT'!K$1)</f>
        <v>0</v>
      </c>
      <c r="L342" s="6">
        <f>+SUMIFS(VENTAS!H:H,VENTAS!B:B,B342,VENTAS!G:G,A342)</f>
        <v>0</v>
      </c>
      <c r="M342" s="4">
        <f t="shared" si="37"/>
        <v>0</v>
      </c>
      <c r="N342" s="4">
        <f t="shared" si="38"/>
        <v>0</v>
      </c>
      <c r="O342" s="4">
        <f t="shared" si="39"/>
        <v>0</v>
      </c>
      <c r="P342" s="4">
        <f t="shared" si="40"/>
        <v>0</v>
      </c>
      <c r="Q342" s="6" t="e">
        <f>+SUMIFS(#REF!,#REF!,TablaINV[[#This Row],[GRUPO]],#REF!,TablaINV[[#This Row],[COD]])</f>
        <v>#REF!</v>
      </c>
      <c r="R342" s="19">
        <f t="shared" si="41"/>
        <v>0</v>
      </c>
      <c r="S342" s="4" t="str">
        <f>+VLOOKUP(A342,inv!T:X,5,0)</f>
        <v>COSTA</v>
      </c>
      <c r="T342" s="4" t="str">
        <f>+VLOOKUP(B:B,'DT HUEVO'!$A:$D,4,0)</f>
        <v>FS</v>
      </c>
      <c r="U342" s="4" t="str">
        <f>+VLOOKUP(TablaINV[[#This Row],[COD]],'DT HUEVO'!$A:$D,3,0)</f>
        <v>AA</v>
      </c>
    </row>
    <row r="343" spans="1:21">
      <c r="A343" t="s">
        <v>455</v>
      </c>
      <c r="B343" s="7">
        <v>10205</v>
      </c>
      <c r="C343" t="s">
        <v>552</v>
      </c>
      <c r="D343">
        <f>+SUMIFS(inv!D:D,inv!A:A,B343,inv!T:T,A343)</f>
        <v>0</v>
      </c>
      <c r="E343">
        <f>+SUMIFS(inv!$D$1:$D$1164,inv!$A$1:$A$1164,$B343,inv!$T$1:$T$1164,$A343,inv!$U$1:$U$1164,'DIAS DE INVENTARIO TAT'!E$1)</f>
        <v>0</v>
      </c>
      <c r="F343">
        <f>+SUMIFS(inv!$D$1:$D$1164,inv!$A$1:$A$1164,$B343,inv!$T$1:$T$1164,$A343,inv!$U$1:$U$1164,'DIAS DE INVENTARIO TAT'!F$1)</f>
        <v>0</v>
      </c>
      <c r="G343">
        <f>+SUMIFS(inv!$D$1:$D$1164,inv!$A$1:$A$1164,$B343,inv!$T$1:$T$1164,$A343,inv!$U$1:$U$1164,'DIAS DE INVENTARIO TAT'!G$1)</f>
        <v>0</v>
      </c>
      <c r="H343">
        <f>+SUMIFS(inv!$D$1:$D$1164,inv!$A$1:$A$1164,$B343,inv!$T$1:$T$1164,$A343,inv!$U$1:$U$1164,'DIAS DE INVENTARIO TAT'!H$1)</f>
        <v>0</v>
      </c>
      <c r="I343">
        <f>+SUMIFS(inv!$D$1:$D$1164,inv!$A$1:$A$1164,$B343,inv!$T$1:$T$1164,$A343,inv!$U$1:$U$1164,'DIAS DE INVENTARIO TAT'!I$1)</f>
        <v>0</v>
      </c>
      <c r="J343">
        <f>+SUMIFS(inv!$D$1:$D$1164,inv!$A$1:$A$1164,$B343,inv!$T$1:$T$1164,$A343,inv!$U$1:$U$1164,'DIAS DE INVENTARIO TAT'!J$1)</f>
        <v>0</v>
      </c>
      <c r="K343">
        <f>+SUMIFS(inv!$D$1:$D$1164,inv!$A$1:$A$1164,$B343,inv!$T$1:$T$1164,$A343,inv!$U$1:$U$1164,'DIAS DE INVENTARIO TAT'!K$1)</f>
        <v>0</v>
      </c>
      <c r="L343" s="6">
        <f>+SUMIFS(VENTAS!H:H,VENTAS!B:B,B343,VENTAS!G:G,A343)</f>
        <v>0</v>
      </c>
      <c r="M343" s="4">
        <f t="shared" si="37"/>
        <v>0</v>
      </c>
      <c r="N343" s="4">
        <f t="shared" si="38"/>
        <v>0</v>
      </c>
      <c r="O343" s="4">
        <f t="shared" si="39"/>
        <v>0</v>
      </c>
      <c r="P343" s="4">
        <f t="shared" si="40"/>
        <v>0</v>
      </c>
      <c r="Q343" s="6" t="e">
        <f>+SUMIFS(#REF!,#REF!,TablaINV[[#This Row],[GRUPO]],#REF!,TablaINV[[#This Row],[COD]])</f>
        <v>#REF!</v>
      </c>
      <c r="R343" s="19">
        <f t="shared" si="41"/>
        <v>0</v>
      </c>
      <c r="S343" s="4" t="str">
        <f>+VLOOKUP(A343,inv!T:X,5,0)</f>
        <v>COSTA</v>
      </c>
      <c r="T343" s="4" t="str">
        <f>+VLOOKUP(B:B,'DT HUEVO'!$A:$D,4,0)</f>
        <v>FS</v>
      </c>
      <c r="U343" s="4" t="str">
        <f>+VLOOKUP(TablaINV[[#This Row],[COD]],'DT HUEVO'!$A:$D,3,0)</f>
        <v>AAA</v>
      </c>
    </row>
    <row r="344" spans="1:21">
      <c r="A344" t="s">
        <v>455</v>
      </c>
      <c r="B344" s="7">
        <v>10307</v>
      </c>
      <c r="C344" t="s">
        <v>538</v>
      </c>
      <c r="D344">
        <f>+SUMIFS(inv!D:D,inv!A:A,B344,inv!T:T,A344)</f>
        <v>0</v>
      </c>
      <c r="E344">
        <f>+SUMIFS(inv!$D$1:$D$1164,inv!$A$1:$A$1164,$B344,inv!$T$1:$T$1164,$A344,inv!$U$1:$U$1164,'DIAS DE INVENTARIO TAT'!E$1)</f>
        <v>0</v>
      </c>
      <c r="F344">
        <f>+SUMIFS(inv!$D$1:$D$1164,inv!$A$1:$A$1164,$B344,inv!$T$1:$T$1164,$A344,inv!$U$1:$U$1164,'DIAS DE INVENTARIO TAT'!F$1)</f>
        <v>0</v>
      </c>
      <c r="G344">
        <f>+SUMIFS(inv!$D$1:$D$1164,inv!$A$1:$A$1164,$B344,inv!$T$1:$T$1164,$A344,inv!$U$1:$U$1164,'DIAS DE INVENTARIO TAT'!G$1)</f>
        <v>0</v>
      </c>
      <c r="H344">
        <f>+SUMIFS(inv!$D$1:$D$1164,inv!$A$1:$A$1164,$B344,inv!$T$1:$T$1164,$A344,inv!$U$1:$U$1164,'DIAS DE INVENTARIO TAT'!H$1)</f>
        <v>0</v>
      </c>
      <c r="I344">
        <f>+SUMIFS(inv!$D$1:$D$1164,inv!$A$1:$A$1164,$B344,inv!$T$1:$T$1164,$A344,inv!$U$1:$U$1164,'DIAS DE INVENTARIO TAT'!I$1)</f>
        <v>0</v>
      </c>
      <c r="J344">
        <f>+SUMIFS(inv!$D$1:$D$1164,inv!$A$1:$A$1164,$B344,inv!$T$1:$T$1164,$A344,inv!$U$1:$U$1164,'DIAS DE INVENTARIO TAT'!J$1)</f>
        <v>0</v>
      </c>
      <c r="K344">
        <f>+SUMIFS(inv!$D$1:$D$1164,inv!$A$1:$A$1164,$B344,inv!$T$1:$T$1164,$A344,inv!$U$1:$U$1164,'DIAS DE INVENTARIO TAT'!K$1)</f>
        <v>0</v>
      </c>
      <c r="L344" s="6">
        <f>+SUMIFS(VENTAS!H:H,VENTAS!B:B,B344,VENTAS!G:G,A344)</f>
        <v>0</v>
      </c>
      <c r="M344" s="4">
        <f t="shared" si="37"/>
        <v>0</v>
      </c>
      <c r="N344" s="4">
        <f t="shared" si="38"/>
        <v>0</v>
      </c>
      <c r="O344" s="4">
        <f t="shared" si="39"/>
        <v>0</v>
      </c>
      <c r="P344" s="4">
        <f t="shared" si="40"/>
        <v>0</v>
      </c>
      <c r="Q344" s="6" t="e">
        <f>+SUMIFS(#REF!,#REF!,TablaINV[[#This Row],[GRUPO]],#REF!,TablaINV[[#This Row],[COD]])</f>
        <v>#REF!</v>
      </c>
      <c r="R344" s="19">
        <f t="shared" si="41"/>
        <v>0</v>
      </c>
      <c r="S344" s="4" t="str">
        <f>+VLOOKUP(A344,inv!T:X,5,0)</f>
        <v>COSTA</v>
      </c>
      <c r="T344" s="4" t="str">
        <f>+VLOOKUP(B:B,'DT HUEVO'!$A:$D,4,0)</f>
        <v>EMPACADOS</v>
      </c>
      <c r="U344" s="4" t="str">
        <f>+VLOOKUP(TablaINV[[#This Row],[COD]],'DT HUEVO'!$A:$D,3,0)</f>
        <v>AA</v>
      </c>
    </row>
    <row r="345" spans="1:21">
      <c r="A345" t="s">
        <v>455</v>
      </c>
      <c r="B345" s="7">
        <v>10380</v>
      </c>
      <c r="C345" t="s">
        <v>565</v>
      </c>
      <c r="D345">
        <f>+SUMIFS(inv!D:D,inv!A:A,B345,inv!T:T,A345)</f>
        <v>0</v>
      </c>
      <c r="E345">
        <f>+SUMIFS(inv!$D$1:$D$1164,inv!$A$1:$A$1164,$B345,inv!$T$1:$T$1164,$A345,inv!$U$1:$U$1164,'DIAS DE INVENTARIO TAT'!E$1)</f>
        <v>0</v>
      </c>
      <c r="F345">
        <f>+SUMIFS(inv!$D$1:$D$1164,inv!$A$1:$A$1164,$B345,inv!$T$1:$T$1164,$A345,inv!$U$1:$U$1164,'DIAS DE INVENTARIO TAT'!F$1)</f>
        <v>0</v>
      </c>
      <c r="G345">
        <f>+SUMIFS(inv!$D$1:$D$1164,inv!$A$1:$A$1164,$B345,inv!$T$1:$T$1164,$A345,inv!$U$1:$U$1164,'DIAS DE INVENTARIO TAT'!G$1)</f>
        <v>0</v>
      </c>
      <c r="H345">
        <f>+SUMIFS(inv!$D$1:$D$1164,inv!$A$1:$A$1164,$B345,inv!$T$1:$T$1164,$A345,inv!$U$1:$U$1164,'DIAS DE INVENTARIO TAT'!H$1)</f>
        <v>0</v>
      </c>
      <c r="I345">
        <f>+SUMIFS(inv!$D$1:$D$1164,inv!$A$1:$A$1164,$B345,inv!$T$1:$T$1164,$A345,inv!$U$1:$U$1164,'DIAS DE INVENTARIO TAT'!I$1)</f>
        <v>0</v>
      </c>
      <c r="J345">
        <f>+SUMIFS(inv!$D$1:$D$1164,inv!$A$1:$A$1164,$B345,inv!$T$1:$T$1164,$A345,inv!$U$1:$U$1164,'DIAS DE INVENTARIO TAT'!J$1)</f>
        <v>0</v>
      </c>
      <c r="K345">
        <f>+SUMIFS(inv!$D$1:$D$1164,inv!$A$1:$A$1164,$B345,inv!$T$1:$T$1164,$A345,inv!$U$1:$U$1164,'DIAS DE INVENTARIO TAT'!K$1)</f>
        <v>0</v>
      </c>
      <c r="L345" s="6">
        <f>+SUMIFS(VENTAS!H:H,VENTAS!B:B,B345,VENTAS!G:G,A345)</f>
        <v>0</v>
      </c>
      <c r="M345" s="4">
        <f t="shared" si="37"/>
        <v>0</v>
      </c>
      <c r="N345" s="4">
        <f t="shared" si="38"/>
        <v>0</v>
      </c>
      <c r="O345" s="4">
        <f t="shared" si="39"/>
        <v>0</v>
      </c>
      <c r="P345" s="4">
        <f t="shared" si="40"/>
        <v>0</v>
      </c>
      <c r="Q345" s="6" t="e">
        <f>+SUMIFS(#REF!,#REF!,TablaINV[[#This Row],[GRUPO]],#REF!,TablaINV[[#This Row],[COD]])</f>
        <v>#REF!</v>
      </c>
      <c r="R345" s="19">
        <f t="shared" si="41"/>
        <v>0</v>
      </c>
      <c r="S345" s="4" t="str">
        <f>+VLOOKUP(A345,inv!T:X,5,0)</f>
        <v>COSTA</v>
      </c>
      <c r="T345" s="4" t="str">
        <f>+VLOOKUP(B:B,'DT HUEVO'!$A:$D,4,0)</f>
        <v>EMPACADOS</v>
      </c>
      <c r="U345" s="4" t="str">
        <f>+VLOOKUP(TablaINV[[#This Row],[COD]],'DT HUEVO'!$A:$D,3,0)</f>
        <v>AA</v>
      </c>
    </row>
    <row r="346" spans="1:21">
      <c r="A346" t="s">
        <v>455</v>
      </c>
      <c r="B346" s="7">
        <v>10409</v>
      </c>
      <c r="C346" t="s">
        <v>566</v>
      </c>
      <c r="D346">
        <f>+SUMIFS(inv!D:D,inv!A:A,B346,inv!T:T,A346)</f>
        <v>0</v>
      </c>
      <c r="E346">
        <f>+SUMIFS(inv!$D$1:$D$1164,inv!$A$1:$A$1164,$B346,inv!$T$1:$T$1164,$A346,inv!$U$1:$U$1164,'DIAS DE INVENTARIO TAT'!E$1)</f>
        <v>0</v>
      </c>
      <c r="F346">
        <f>+SUMIFS(inv!$D$1:$D$1164,inv!$A$1:$A$1164,$B346,inv!$T$1:$T$1164,$A346,inv!$U$1:$U$1164,'DIAS DE INVENTARIO TAT'!F$1)</f>
        <v>0</v>
      </c>
      <c r="G346">
        <f>+SUMIFS(inv!$D$1:$D$1164,inv!$A$1:$A$1164,$B346,inv!$T$1:$T$1164,$A346,inv!$U$1:$U$1164,'DIAS DE INVENTARIO TAT'!G$1)</f>
        <v>0</v>
      </c>
      <c r="H346">
        <f>+SUMIFS(inv!$D$1:$D$1164,inv!$A$1:$A$1164,$B346,inv!$T$1:$T$1164,$A346,inv!$U$1:$U$1164,'DIAS DE INVENTARIO TAT'!H$1)</f>
        <v>0</v>
      </c>
      <c r="I346">
        <f>+SUMIFS(inv!$D$1:$D$1164,inv!$A$1:$A$1164,$B346,inv!$T$1:$T$1164,$A346,inv!$U$1:$U$1164,'DIAS DE INVENTARIO TAT'!I$1)</f>
        <v>0</v>
      </c>
      <c r="J346">
        <f>+SUMIFS(inv!$D$1:$D$1164,inv!$A$1:$A$1164,$B346,inv!$T$1:$T$1164,$A346,inv!$U$1:$U$1164,'DIAS DE INVENTARIO TAT'!J$1)</f>
        <v>0</v>
      </c>
      <c r="K346">
        <f>+SUMIFS(inv!$D$1:$D$1164,inv!$A$1:$A$1164,$B346,inv!$T$1:$T$1164,$A346,inv!$U$1:$U$1164,'DIAS DE INVENTARIO TAT'!K$1)</f>
        <v>0</v>
      </c>
      <c r="L346" s="6">
        <f>+SUMIFS(VENTAS!H:H,VENTAS!B:B,B346,VENTAS!G:G,A346)</f>
        <v>0</v>
      </c>
      <c r="M346" s="4">
        <f t="shared" si="37"/>
        <v>0</v>
      </c>
      <c r="N346" s="4">
        <f t="shared" si="38"/>
        <v>0</v>
      </c>
      <c r="O346" s="4">
        <f t="shared" si="39"/>
        <v>0</v>
      </c>
      <c r="P346" s="4">
        <f t="shared" si="40"/>
        <v>0</v>
      </c>
      <c r="Q346" s="6" t="e">
        <f>+SUMIFS(#REF!,#REF!,TablaINV[[#This Row],[GRUPO]],#REF!,TablaINV[[#This Row],[COD]])</f>
        <v>#REF!</v>
      </c>
      <c r="R346" s="19">
        <f t="shared" si="41"/>
        <v>0</v>
      </c>
      <c r="S346" s="4" t="str">
        <f>+VLOOKUP(A346,inv!T:X,5,0)</f>
        <v>COSTA</v>
      </c>
      <c r="T346" s="4" t="str">
        <f>+VLOOKUP(B:B,'DT HUEVO'!$A:$D,4,0)</f>
        <v>FS</v>
      </c>
      <c r="U346" s="4" t="str">
        <f>+VLOOKUP(TablaINV[[#This Row],[COD]],'DT HUEVO'!$A:$D,3,0)</f>
        <v>A</v>
      </c>
    </row>
    <row r="347" spans="1:21">
      <c r="A347" t="s">
        <v>455</v>
      </c>
      <c r="B347" s="7">
        <v>10411</v>
      </c>
      <c r="C347" t="s">
        <v>543</v>
      </c>
      <c r="D347">
        <f>+SUMIFS(inv!D:D,inv!A:A,B347,inv!T:T,A347)</f>
        <v>0</v>
      </c>
      <c r="E347">
        <f>+SUMIFS(inv!$D$1:$D$1164,inv!$A$1:$A$1164,$B347,inv!$T$1:$T$1164,$A347,inv!$U$1:$U$1164,'DIAS DE INVENTARIO TAT'!E$1)</f>
        <v>0</v>
      </c>
      <c r="F347">
        <f>+SUMIFS(inv!$D$1:$D$1164,inv!$A$1:$A$1164,$B347,inv!$T$1:$T$1164,$A347,inv!$U$1:$U$1164,'DIAS DE INVENTARIO TAT'!F$1)</f>
        <v>0</v>
      </c>
      <c r="G347">
        <f>+SUMIFS(inv!$D$1:$D$1164,inv!$A$1:$A$1164,$B347,inv!$T$1:$T$1164,$A347,inv!$U$1:$U$1164,'DIAS DE INVENTARIO TAT'!G$1)</f>
        <v>0</v>
      </c>
      <c r="H347">
        <f>+SUMIFS(inv!$D$1:$D$1164,inv!$A$1:$A$1164,$B347,inv!$T$1:$T$1164,$A347,inv!$U$1:$U$1164,'DIAS DE INVENTARIO TAT'!H$1)</f>
        <v>0</v>
      </c>
      <c r="I347">
        <f>+SUMIFS(inv!$D$1:$D$1164,inv!$A$1:$A$1164,$B347,inv!$T$1:$T$1164,$A347,inv!$U$1:$U$1164,'DIAS DE INVENTARIO TAT'!I$1)</f>
        <v>0</v>
      </c>
      <c r="J347">
        <f>+SUMIFS(inv!$D$1:$D$1164,inv!$A$1:$A$1164,$B347,inv!$T$1:$T$1164,$A347,inv!$U$1:$U$1164,'DIAS DE INVENTARIO TAT'!J$1)</f>
        <v>0</v>
      </c>
      <c r="K347">
        <f>+SUMIFS(inv!$D$1:$D$1164,inv!$A$1:$A$1164,$B347,inv!$T$1:$T$1164,$A347,inv!$U$1:$U$1164,'DIAS DE INVENTARIO TAT'!K$1)</f>
        <v>0</v>
      </c>
      <c r="L347" s="6">
        <f>+SUMIFS(VENTAS!H:H,VENTAS!B:B,B347,VENTAS!G:G,A347)</f>
        <v>0</v>
      </c>
      <c r="M347" s="4">
        <f t="shared" si="37"/>
        <v>0</v>
      </c>
      <c r="N347" s="4">
        <f t="shared" si="38"/>
        <v>0</v>
      </c>
      <c r="O347" s="4">
        <f t="shared" si="39"/>
        <v>0</v>
      </c>
      <c r="P347" s="4">
        <f t="shared" si="40"/>
        <v>0</v>
      </c>
      <c r="Q347" s="6" t="e">
        <f>+SUMIFS(#REF!,#REF!,TablaINV[[#This Row],[GRUPO]],#REF!,TablaINV[[#This Row],[COD]])</f>
        <v>#REF!</v>
      </c>
      <c r="R347" s="19">
        <f t="shared" si="41"/>
        <v>0</v>
      </c>
      <c r="S347" s="4" t="str">
        <f>+VLOOKUP(A347,inv!T:X,5,0)</f>
        <v>COSTA</v>
      </c>
      <c r="T347" s="4" t="str">
        <f>+VLOOKUP(B:B,'DT HUEVO'!$A:$D,4,0)</f>
        <v>EMPACADOS</v>
      </c>
      <c r="U347" s="4" t="str">
        <f>+VLOOKUP(TablaINV[[#This Row],[COD]],'DT HUEVO'!$A:$D,3,0)</f>
        <v>A</v>
      </c>
    </row>
    <row r="348" spans="1:21">
      <c r="A348" t="s">
        <v>455</v>
      </c>
      <c r="B348" s="7">
        <v>10511</v>
      </c>
      <c r="C348" t="s">
        <v>547</v>
      </c>
      <c r="D348">
        <f>+SUMIFS(inv!D:D,inv!A:A,B348,inv!T:T,A348)</f>
        <v>0</v>
      </c>
      <c r="E348">
        <f>+SUMIFS(inv!$D$1:$D$1164,inv!$A$1:$A$1164,$B348,inv!$T$1:$T$1164,$A348,inv!$U$1:$U$1164,'DIAS DE INVENTARIO TAT'!E$1)</f>
        <v>0</v>
      </c>
      <c r="F348">
        <f>+SUMIFS(inv!$D$1:$D$1164,inv!$A$1:$A$1164,$B348,inv!$T$1:$T$1164,$A348,inv!$U$1:$U$1164,'DIAS DE INVENTARIO TAT'!F$1)</f>
        <v>0</v>
      </c>
      <c r="G348">
        <f>+SUMIFS(inv!$D$1:$D$1164,inv!$A$1:$A$1164,$B348,inv!$T$1:$T$1164,$A348,inv!$U$1:$U$1164,'DIAS DE INVENTARIO TAT'!G$1)</f>
        <v>0</v>
      </c>
      <c r="H348">
        <f>+SUMIFS(inv!$D$1:$D$1164,inv!$A$1:$A$1164,$B348,inv!$T$1:$T$1164,$A348,inv!$U$1:$U$1164,'DIAS DE INVENTARIO TAT'!H$1)</f>
        <v>0</v>
      </c>
      <c r="I348">
        <f>+SUMIFS(inv!$D$1:$D$1164,inv!$A$1:$A$1164,$B348,inv!$T$1:$T$1164,$A348,inv!$U$1:$U$1164,'DIAS DE INVENTARIO TAT'!I$1)</f>
        <v>0</v>
      </c>
      <c r="J348">
        <f>+SUMIFS(inv!$D$1:$D$1164,inv!$A$1:$A$1164,$B348,inv!$T$1:$T$1164,$A348,inv!$U$1:$U$1164,'DIAS DE INVENTARIO TAT'!J$1)</f>
        <v>0</v>
      </c>
      <c r="K348">
        <f>+SUMIFS(inv!$D$1:$D$1164,inv!$A$1:$A$1164,$B348,inv!$T$1:$T$1164,$A348,inv!$U$1:$U$1164,'DIAS DE INVENTARIO TAT'!K$1)</f>
        <v>0</v>
      </c>
      <c r="L348" s="6">
        <f>+SUMIFS(VENTAS!H:H,VENTAS!B:B,B348,VENTAS!G:G,A348)</f>
        <v>0</v>
      </c>
      <c r="M348" s="4">
        <f t="shared" si="37"/>
        <v>0</v>
      </c>
      <c r="N348" s="4">
        <f t="shared" si="38"/>
        <v>0</v>
      </c>
      <c r="O348" s="4">
        <f t="shared" si="39"/>
        <v>0</v>
      </c>
      <c r="P348" s="4">
        <f t="shared" si="40"/>
        <v>0</v>
      </c>
      <c r="Q348" s="6" t="e">
        <f>+SUMIFS(#REF!,#REF!,TablaINV[[#This Row],[GRUPO]],#REF!,TablaINV[[#This Row],[COD]])</f>
        <v>#REF!</v>
      </c>
      <c r="R348" s="19">
        <f t="shared" si="41"/>
        <v>0</v>
      </c>
      <c r="S348" s="4" t="str">
        <f>+VLOOKUP(A348,inv!T:X,5,0)</f>
        <v>COSTA</v>
      </c>
      <c r="T348" s="4" t="str">
        <f>+VLOOKUP(B:B,'DT HUEVO'!$A:$D,4,0)</f>
        <v>EMPACADOS</v>
      </c>
      <c r="U348" s="4" t="str">
        <f>+VLOOKUP(TablaINV[[#This Row],[COD]],'DT HUEVO'!$A:$D,3,0)</f>
        <v>B</v>
      </c>
    </row>
    <row r="349" spans="1:21">
      <c r="A349" t="s">
        <v>455</v>
      </c>
      <c r="B349" s="7">
        <v>10588</v>
      </c>
      <c r="C349" t="s">
        <v>549</v>
      </c>
      <c r="D349">
        <f>+SUMIFS(inv!D:D,inv!A:A,B349,inv!T:T,A349)</f>
        <v>0</v>
      </c>
      <c r="E349">
        <f>+SUMIFS(inv!$D$1:$D$1164,inv!$A$1:$A$1164,$B349,inv!$T$1:$T$1164,$A349,inv!$U$1:$U$1164,'DIAS DE INVENTARIO TAT'!E$1)</f>
        <v>0</v>
      </c>
      <c r="F349">
        <f>+SUMIFS(inv!$D$1:$D$1164,inv!$A$1:$A$1164,$B349,inv!$T$1:$T$1164,$A349,inv!$U$1:$U$1164,'DIAS DE INVENTARIO TAT'!F$1)</f>
        <v>0</v>
      </c>
      <c r="G349">
        <f>+SUMIFS(inv!$D$1:$D$1164,inv!$A$1:$A$1164,$B349,inv!$T$1:$T$1164,$A349,inv!$U$1:$U$1164,'DIAS DE INVENTARIO TAT'!G$1)</f>
        <v>0</v>
      </c>
      <c r="H349">
        <f>+SUMIFS(inv!$D$1:$D$1164,inv!$A$1:$A$1164,$B349,inv!$T$1:$T$1164,$A349,inv!$U$1:$U$1164,'DIAS DE INVENTARIO TAT'!H$1)</f>
        <v>0</v>
      </c>
      <c r="I349">
        <f>+SUMIFS(inv!$D$1:$D$1164,inv!$A$1:$A$1164,$B349,inv!$T$1:$T$1164,$A349,inv!$U$1:$U$1164,'DIAS DE INVENTARIO TAT'!I$1)</f>
        <v>0</v>
      </c>
      <c r="J349">
        <f>+SUMIFS(inv!$D$1:$D$1164,inv!$A$1:$A$1164,$B349,inv!$T$1:$T$1164,$A349,inv!$U$1:$U$1164,'DIAS DE INVENTARIO TAT'!J$1)</f>
        <v>0</v>
      </c>
      <c r="K349">
        <f>+SUMIFS(inv!$D$1:$D$1164,inv!$A$1:$A$1164,$B349,inv!$T$1:$T$1164,$A349,inv!$U$1:$U$1164,'DIAS DE INVENTARIO TAT'!K$1)</f>
        <v>0</v>
      </c>
      <c r="L349" s="6">
        <f>+SUMIFS(VENTAS!H:H,VENTAS!B:B,B349,VENTAS!G:G,A349)</f>
        <v>0</v>
      </c>
      <c r="M349" s="4">
        <f t="shared" si="37"/>
        <v>0</v>
      </c>
      <c r="N349" s="4">
        <f t="shared" si="38"/>
        <v>0</v>
      </c>
      <c r="O349" s="4">
        <f t="shared" si="39"/>
        <v>0</v>
      </c>
      <c r="P349" s="4">
        <f t="shared" si="40"/>
        <v>0</v>
      </c>
      <c r="Q349" s="6" t="e">
        <f>+SUMIFS(#REF!,#REF!,TablaINV[[#This Row],[GRUPO]],#REF!,TablaINV[[#This Row],[COD]])</f>
        <v>#REF!</v>
      </c>
      <c r="R349" s="19">
        <f t="shared" si="41"/>
        <v>0</v>
      </c>
      <c r="S349" s="4" t="str">
        <f>+VLOOKUP(A349,inv!T:X,5,0)</f>
        <v>COSTA</v>
      </c>
      <c r="T349" s="4" t="e">
        <f>+VLOOKUP(B:B,'DT HUEVO'!$A:$D,4,0)</f>
        <v>#N/A</v>
      </c>
      <c r="U349" s="4" t="e">
        <f>+VLOOKUP(TablaINV[[#This Row],[COD]],'DT HUEVO'!$A:$D,3,0)</f>
        <v>#N/A</v>
      </c>
    </row>
    <row r="350" spans="1:21">
      <c r="A350" t="s">
        <v>455</v>
      </c>
      <c r="B350" s="7">
        <v>11301</v>
      </c>
      <c r="C350" t="s">
        <v>550</v>
      </c>
      <c r="D350">
        <f>+SUMIFS(inv!D:D,inv!A:A,B350,inv!T:T,A350)</f>
        <v>0</v>
      </c>
      <c r="E350">
        <f>+SUMIFS(inv!$D$1:$D$1164,inv!$A$1:$A$1164,$B350,inv!$T$1:$T$1164,$A350,inv!$U$1:$U$1164,'DIAS DE INVENTARIO TAT'!E$1)</f>
        <v>0</v>
      </c>
      <c r="F350">
        <f>+SUMIFS(inv!$D$1:$D$1164,inv!$A$1:$A$1164,$B350,inv!$T$1:$T$1164,$A350,inv!$U$1:$U$1164,'DIAS DE INVENTARIO TAT'!F$1)</f>
        <v>0</v>
      </c>
      <c r="G350">
        <f>+SUMIFS(inv!$D$1:$D$1164,inv!$A$1:$A$1164,$B350,inv!$T$1:$T$1164,$A350,inv!$U$1:$U$1164,'DIAS DE INVENTARIO TAT'!G$1)</f>
        <v>0</v>
      </c>
      <c r="H350">
        <f>+SUMIFS(inv!$D$1:$D$1164,inv!$A$1:$A$1164,$B350,inv!$T$1:$T$1164,$A350,inv!$U$1:$U$1164,'DIAS DE INVENTARIO TAT'!H$1)</f>
        <v>0</v>
      </c>
      <c r="I350">
        <f>+SUMIFS(inv!$D$1:$D$1164,inv!$A$1:$A$1164,$B350,inv!$T$1:$T$1164,$A350,inv!$U$1:$U$1164,'DIAS DE INVENTARIO TAT'!I$1)</f>
        <v>0</v>
      </c>
      <c r="J350">
        <f>+SUMIFS(inv!$D$1:$D$1164,inv!$A$1:$A$1164,$B350,inv!$T$1:$T$1164,$A350,inv!$U$1:$U$1164,'DIAS DE INVENTARIO TAT'!J$1)</f>
        <v>0</v>
      </c>
      <c r="K350">
        <f>+SUMIFS(inv!$D$1:$D$1164,inv!$A$1:$A$1164,$B350,inv!$T$1:$T$1164,$A350,inv!$U$1:$U$1164,'DIAS DE INVENTARIO TAT'!K$1)</f>
        <v>0</v>
      </c>
      <c r="L350" s="6">
        <f>+SUMIFS(VENTAS!H:H,VENTAS!B:B,B350,VENTAS!G:G,A350)</f>
        <v>0</v>
      </c>
      <c r="M350" s="4">
        <f t="shared" si="37"/>
        <v>0</v>
      </c>
      <c r="N350" s="4">
        <f t="shared" si="38"/>
        <v>0</v>
      </c>
      <c r="O350" s="4">
        <f t="shared" si="39"/>
        <v>0</v>
      </c>
      <c r="P350" s="4">
        <f t="shared" si="40"/>
        <v>0</v>
      </c>
      <c r="Q350" s="6" t="e">
        <f>+SUMIFS(#REF!,#REF!,TablaINV[[#This Row],[GRUPO]],#REF!,TablaINV[[#This Row],[COD]])</f>
        <v>#REF!</v>
      </c>
      <c r="R350" s="19">
        <f t="shared" si="41"/>
        <v>0</v>
      </c>
      <c r="S350" s="4" t="str">
        <f>+VLOOKUP(A350,inv!T:X,5,0)</f>
        <v>COSTA</v>
      </c>
      <c r="T350" s="4" t="str">
        <f>+VLOOKUP(B:B,'DT HUEVO'!$A:$D,4,0)</f>
        <v>EMPACADOS</v>
      </c>
      <c r="U350" s="4" t="str">
        <f>+VLOOKUP(TablaINV[[#This Row],[COD]],'DT HUEVO'!$A:$D,3,0)</f>
        <v>AA</v>
      </c>
    </row>
    <row r="351" spans="1:21">
      <c r="A351" t="s">
        <v>455</v>
      </c>
      <c r="B351" s="7">
        <v>11401</v>
      </c>
      <c r="C351" t="s">
        <v>583</v>
      </c>
      <c r="D351">
        <f>+SUMIFS(inv!D:D,inv!A:A,B351,inv!T:T,A351)</f>
        <v>0</v>
      </c>
      <c r="E351">
        <f>+SUMIFS(inv!$D$1:$D$1164,inv!$A$1:$A$1164,$B351,inv!$T$1:$T$1164,$A351,inv!$U$1:$U$1164,'DIAS DE INVENTARIO TAT'!E$1)</f>
        <v>0</v>
      </c>
      <c r="F351">
        <f>+SUMIFS(inv!$D$1:$D$1164,inv!$A$1:$A$1164,$B351,inv!$T$1:$T$1164,$A351,inv!$U$1:$U$1164,'DIAS DE INVENTARIO TAT'!F$1)</f>
        <v>0</v>
      </c>
      <c r="G351">
        <f>+SUMIFS(inv!$D$1:$D$1164,inv!$A$1:$A$1164,$B351,inv!$T$1:$T$1164,$A351,inv!$U$1:$U$1164,'DIAS DE INVENTARIO TAT'!G$1)</f>
        <v>0</v>
      </c>
      <c r="H351">
        <f>+SUMIFS(inv!$D$1:$D$1164,inv!$A$1:$A$1164,$B351,inv!$T$1:$T$1164,$A351,inv!$U$1:$U$1164,'DIAS DE INVENTARIO TAT'!H$1)</f>
        <v>0</v>
      </c>
      <c r="I351">
        <f>+SUMIFS(inv!$D$1:$D$1164,inv!$A$1:$A$1164,$B351,inv!$T$1:$T$1164,$A351,inv!$U$1:$U$1164,'DIAS DE INVENTARIO TAT'!I$1)</f>
        <v>0</v>
      </c>
      <c r="J351">
        <f>+SUMIFS(inv!$D$1:$D$1164,inv!$A$1:$A$1164,$B351,inv!$T$1:$T$1164,$A351,inv!$U$1:$U$1164,'DIAS DE INVENTARIO TAT'!J$1)</f>
        <v>0</v>
      </c>
      <c r="K351">
        <f>+SUMIFS(inv!$D$1:$D$1164,inv!$A$1:$A$1164,$B351,inv!$T$1:$T$1164,$A351,inv!$U$1:$U$1164,'DIAS DE INVENTARIO TAT'!K$1)</f>
        <v>0</v>
      </c>
      <c r="L351" s="6">
        <f>+SUMIFS(VENTAS!H:H,VENTAS!B:B,B351,VENTAS!G:G,A351)</f>
        <v>0</v>
      </c>
      <c r="M351" s="4">
        <f t="shared" si="37"/>
        <v>0</v>
      </c>
      <c r="N351" s="4">
        <f t="shared" si="38"/>
        <v>0</v>
      </c>
      <c r="O351" s="4">
        <f t="shared" si="39"/>
        <v>0</v>
      </c>
      <c r="P351" s="4">
        <f t="shared" si="40"/>
        <v>0</v>
      </c>
      <c r="Q351" s="6" t="e">
        <f>+SUMIFS(#REF!,#REF!,TablaINV[[#This Row],[GRUPO]],#REF!,TablaINV[[#This Row],[COD]])</f>
        <v>#REF!</v>
      </c>
      <c r="R351" s="19">
        <f t="shared" si="41"/>
        <v>0</v>
      </c>
      <c r="S351" s="4" t="str">
        <f>+VLOOKUP(A351,inv!T:X,5,0)</f>
        <v>COSTA</v>
      </c>
      <c r="T351" s="4" t="str">
        <f>+VLOOKUP(B:B,'DT HUEVO'!$A:$D,4,0)</f>
        <v>EMPACADOS</v>
      </c>
      <c r="U351" s="4" t="str">
        <f>+VLOOKUP(TablaINV[[#This Row],[COD]],'DT HUEVO'!$A:$D,3,0)</f>
        <v>A</v>
      </c>
    </row>
    <row r="352" spans="1:21">
      <c r="A352" t="s">
        <v>455</v>
      </c>
      <c r="B352" s="7">
        <v>12301</v>
      </c>
      <c r="C352" t="s">
        <v>578</v>
      </c>
      <c r="D352">
        <f>+SUMIFS(inv!D:D,inv!A:A,B352,inv!T:T,A352)</f>
        <v>0</v>
      </c>
      <c r="E352">
        <f>+SUMIFS(inv!$D$1:$D$1164,inv!$A$1:$A$1164,$B352,inv!$T$1:$T$1164,$A352,inv!$U$1:$U$1164,'DIAS DE INVENTARIO TAT'!E$1)</f>
        <v>0</v>
      </c>
      <c r="F352">
        <f>+SUMIFS(inv!$D$1:$D$1164,inv!$A$1:$A$1164,$B352,inv!$T$1:$T$1164,$A352,inv!$U$1:$U$1164,'DIAS DE INVENTARIO TAT'!F$1)</f>
        <v>0</v>
      </c>
      <c r="G352">
        <f>+SUMIFS(inv!$D$1:$D$1164,inv!$A$1:$A$1164,$B352,inv!$T$1:$T$1164,$A352,inv!$U$1:$U$1164,'DIAS DE INVENTARIO TAT'!G$1)</f>
        <v>0</v>
      </c>
      <c r="H352">
        <f>+SUMIFS(inv!$D$1:$D$1164,inv!$A$1:$A$1164,$B352,inv!$T$1:$T$1164,$A352,inv!$U$1:$U$1164,'DIAS DE INVENTARIO TAT'!H$1)</f>
        <v>0</v>
      </c>
      <c r="I352">
        <f>+SUMIFS(inv!$D$1:$D$1164,inv!$A$1:$A$1164,$B352,inv!$T$1:$T$1164,$A352,inv!$U$1:$U$1164,'DIAS DE INVENTARIO TAT'!I$1)</f>
        <v>0</v>
      </c>
      <c r="J352">
        <f>+SUMIFS(inv!$D$1:$D$1164,inv!$A$1:$A$1164,$B352,inv!$T$1:$T$1164,$A352,inv!$U$1:$U$1164,'DIAS DE INVENTARIO TAT'!J$1)</f>
        <v>0</v>
      </c>
      <c r="K352">
        <f>+SUMIFS(inv!$D$1:$D$1164,inv!$A$1:$A$1164,$B352,inv!$T$1:$T$1164,$A352,inv!$U$1:$U$1164,'DIAS DE INVENTARIO TAT'!K$1)</f>
        <v>0</v>
      </c>
      <c r="L352" s="6">
        <f>+SUMIFS(VENTAS!H:H,VENTAS!B:B,B352,VENTAS!G:G,A352)</f>
        <v>0</v>
      </c>
      <c r="M352" s="4">
        <f t="shared" si="37"/>
        <v>0</v>
      </c>
      <c r="N352" s="4">
        <f t="shared" si="38"/>
        <v>0</v>
      </c>
      <c r="O352" s="4">
        <f t="shared" si="39"/>
        <v>0</v>
      </c>
      <c r="P352" s="4">
        <f t="shared" si="40"/>
        <v>0</v>
      </c>
      <c r="Q352" s="6" t="e">
        <f>+SUMIFS(#REF!,#REF!,TablaINV[[#This Row],[GRUPO]],#REF!,TablaINV[[#This Row],[COD]])</f>
        <v>#REF!</v>
      </c>
      <c r="R352" s="19">
        <f t="shared" si="41"/>
        <v>0</v>
      </c>
      <c r="S352" s="4" t="str">
        <f>+VLOOKUP(A352,inv!T:X,5,0)</f>
        <v>COSTA</v>
      </c>
      <c r="T352" s="4" t="str">
        <f>+VLOOKUP(B:B,'DT HUEVO'!$A:$D,4,0)</f>
        <v>EMPACADOS</v>
      </c>
      <c r="U352" s="4" t="str">
        <f>+VLOOKUP(TablaINV[[#This Row],[COD]],'DT HUEVO'!$A:$D,3,0)</f>
        <v>AA</v>
      </c>
    </row>
    <row r="353" spans="1:21">
      <c r="A353" t="s">
        <v>455</v>
      </c>
      <c r="B353" s="7">
        <v>12460</v>
      </c>
      <c r="C353" t="s">
        <v>585</v>
      </c>
      <c r="D353">
        <f>+SUMIFS(inv!D:D,inv!A:A,B353,inv!T:T,A353)</f>
        <v>0</v>
      </c>
      <c r="E353">
        <f>+SUMIFS(inv!$D$1:$D$1164,inv!$A$1:$A$1164,$B353,inv!$T$1:$T$1164,$A353,inv!$U$1:$U$1164,'DIAS DE INVENTARIO TAT'!E$1)</f>
        <v>0</v>
      </c>
      <c r="F353">
        <f>+SUMIFS(inv!$D$1:$D$1164,inv!$A$1:$A$1164,$B353,inv!$T$1:$T$1164,$A353,inv!$U$1:$U$1164,'DIAS DE INVENTARIO TAT'!F$1)</f>
        <v>0</v>
      </c>
      <c r="G353">
        <f>+SUMIFS(inv!$D$1:$D$1164,inv!$A$1:$A$1164,$B353,inv!$T$1:$T$1164,$A353,inv!$U$1:$U$1164,'DIAS DE INVENTARIO TAT'!G$1)</f>
        <v>0</v>
      </c>
      <c r="H353">
        <f>+SUMIFS(inv!$D$1:$D$1164,inv!$A$1:$A$1164,$B353,inv!$T$1:$T$1164,$A353,inv!$U$1:$U$1164,'DIAS DE INVENTARIO TAT'!H$1)</f>
        <v>0</v>
      </c>
      <c r="I353">
        <f>+SUMIFS(inv!$D$1:$D$1164,inv!$A$1:$A$1164,$B353,inv!$T$1:$T$1164,$A353,inv!$U$1:$U$1164,'DIAS DE INVENTARIO TAT'!I$1)</f>
        <v>0</v>
      </c>
      <c r="J353">
        <f>+SUMIFS(inv!$D$1:$D$1164,inv!$A$1:$A$1164,$B353,inv!$T$1:$T$1164,$A353,inv!$U$1:$U$1164,'DIAS DE INVENTARIO TAT'!J$1)</f>
        <v>0</v>
      </c>
      <c r="K353">
        <f>+SUMIFS(inv!$D$1:$D$1164,inv!$A$1:$A$1164,$B353,inv!$T$1:$T$1164,$A353,inv!$U$1:$U$1164,'DIAS DE INVENTARIO TAT'!K$1)</f>
        <v>0</v>
      </c>
      <c r="L353" s="6">
        <f>+SUMIFS(VENTAS!H:H,VENTAS!B:B,B353,VENTAS!G:G,A353)</f>
        <v>0</v>
      </c>
      <c r="M353" s="4">
        <f t="shared" si="37"/>
        <v>0</v>
      </c>
      <c r="N353" s="4">
        <f t="shared" si="38"/>
        <v>0</v>
      </c>
      <c r="O353" s="4">
        <f t="shared" si="39"/>
        <v>0</v>
      </c>
      <c r="P353" s="4">
        <f t="shared" si="40"/>
        <v>0</v>
      </c>
      <c r="Q353" s="6" t="e">
        <f>+SUMIFS(#REF!,#REF!,TablaINV[[#This Row],[GRUPO]],#REF!,TablaINV[[#This Row],[COD]])</f>
        <v>#REF!</v>
      </c>
      <c r="R353" s="19">
        <f t="shared" si="41"/>
        <v>0</v>
      </c>
      <c r="S353" s="4" t="str">
        <f>+VLOOKUP(A353,inv!T:X,5,0)</f>
        <v>COSTA</v>
      </c>
      <c r="T353" s="4" t="e">
        <f>+VLOOKUP(B:B,'DT HUEVO'!$A:$D,4,0)</f>
        <v>#N/A</v>
      </c>
      <c r="U353" s="4" t="e">
        <f>+VLOOKUP(TablaINV[[#This Row],[COD]],'DT HUEVO'!$A:$D,3,0)</f>
        <v>#N/A</v>
      </c>
    </row>
    <row r="354" spans="1:21">
      <c r="A354" t="s">
        <v>455</v>
      </c>
      <c r="B354" s="7">
        <v>13203</v>
      </c>
      <c r="C354" t="s">
        <v>551</v>
      </c>
      <c r="D354">
        <f>+SUMIFS(inv!D:D,inv!A:A,B354,inv!T:T,A354)</f>
        <v>0</v>
      </c>
      <c r="E354">
        <f>+SUMIFS(inv!$D$1:$D$1164,inv!$A$1:$A$1164,$B354,inv!$T$1:$T$1164,$A354,inv!$U$1:$U$1164,'DIAS DE INVENTARIO TAT'!E$1)</f>
        <v>0</v>
      </c>
      <c r="F354">
        <f>+SUMIFS(inv!$D$1:$D$1164,inv!$A$1:$A$1164,$B354,inv!$T$1:$T$1164,$A354,inv!$U$1:$U$1164,'DIAS DE INVENTARIO TAT'!F$1)</f>
        <v>0</v>
      </c>
      <c r="G354">
        <f>+SUMIFS(inv!$D$1:$D$1164,inv!$A$1:$A$1164,$B354,inv!$T$1:$T$1164,$A354,inv!$U$1:$U$1164,'DIAS DE INVENTARIO TAT'!G$1)</f>
        <v>0</v>
      </c>
      <c r="H354">
        <f>+SUMIFS(inv!$D$1:$D$1164,inv!$A$1:$A$1164,$B354,inv!$T$1:$T$1164,$A354,inv!$U$1:$U$1164,'DIAS DE INVENTARIO TAT'!H$1)</f>
        <v>0</v>
      </c>
      <c r="I354">
        <f>+SUMIFS(inv!$D$1:$D$1164,inv!$A$1:$A$1164,$B354,inv!$T$1:$T$1164,$A354,inv!$U$1:$U$1164,'DIAS DE INVENTARIO TAT'!I$1)</f>
        <v>0</v>
      </c>
      <c r="J354">
        <f>+SUMIFS(inv!$D$1:$D$1164,inv!$A$1:$A$1164,$B354,inv!$T$1:$T$1164,$A354,inv!$U$1:$U$1164,'DIAS DE INVENTARIO TAT'!J$1)</f>
        <v>0</v>
      </c>
      <c r="K354">
        <f>+SUMIFS(inv!$D$1:$D$1164,inv!$A$1:$A$1164,$B354,inv!$T$1:$T$1164,$A354,inv!$U$1:$U$1164,'DIAS DE INVENTARIO TAT'!K$1)</f>
        <v>0</v>
      </c>
      <c r="L354" s="6">
        <f>+SUMIFS(VENTAS!H:H,VENTAS!B:B,B354,VENTAS!G:G,A354)</f>
        <v>0</v>
      </c>
      <c r="M354" s="4">
        <f t="shared" si="37"/>
        <v>0</v>
      </c>
      <c r="N354" s="4">
        <f t="shared" si="38"/>
        <v>0</v>
      </c>
      <c r="O354" s="4">
        <f t="shared" si="39"/>
        <v>0</v>
      </c>
      <c r="P354" s="4">
        <f t="shared" si="40"/>
        <v>0</v>
      </c>
      <c r="Q354" s="6" t="e">
        <f>+SUMIFS(#REF!,#REF!,TablaINV[[#This Row],[GRUPO]],#REF!,TablaINV[[#This Row],[COD]])</f>
        <v>#REF!</v>
      </c>
      <c r="R354" s="19">
        <f t="shared" si="41"/>
        <v>0</v>
      </c>
      <c r="S354" s="4" t="str">
        <f>+VLOOKUP(A354,inv!T:X,5,0)</f>
        <v>COSTA</v>
      </c>
      <c r="T354" s="4" t="str">
        <f>+VLOOKUP(B:B,'DT HUEVO'!$A:$D,4,0)</f>
        <v>EMPACADOS</v>
      </c>
      <c r="U354" s="4" t="str">
        <f>+VLOOKUP(TablaINV[[#This Row],[COD]],'DT HUEVO'!$A:$D,3,0)</f>
        <v>AAA</v>
      </c>
    </row>
    <row r="355" spans="1:21">
      <c r="A355" t="s">
        <v>455</v>
      </c>
      <c r="B355" s="7">
        <v>71901</v>
      </c>
      <c r="C355" t="s">
        <v>47</v>
      </c>
      <c r="D355">
        <f>+SUMIFS(inv!D:D,inv!A:A,B355,inv!T:T,A355)</f>
        <v>0</v>
      </c>
      <c r="E355">
        <f>+SUMIFS(inv!$D$1:$D$1164,inv!$A$1:$A$1164,$B355,inv!$T$1:$T$1164,$A355,inv!$U$1:$U$1164,'DIAS DE INVENTARIO TAT'!E$1)</f>
        <v>0</v>
      </c>
      <c r="F355">
        <f>+SUMIFS(inv!$D$1:$D$1164,inv!$A$1:$A$1164,$B355,inv!$T$1:$T$1164,$A355,inv!$U$1:$U$1164,'DIAS DE INVENTARIO TAT'!F$1)</f>
        <v>0</v>
      </c>
      <c r="G355">
        <f>+SUMIFS(inv!$D$1:$D$1164,inv!$A$1:$A$1164,$B355,inv!$T$1:$T$1164,$A355,inv!$U$1:$U$1164,'DIAS DE INVENTARIO TAT'!G$1)</f>
        <v>0</v>
      </c>
      <c r="H355">
        <f>+SUMIFS(inv!$D$1:$D$1164,inv!$A$1:$A$1164,$B355,inv!$T$1:$T$1164,$A355,inv!$U$1:$U$1164,'DIAS DE INVENTARIO TAT'!H$1)</f>
        <v>0</v>
      </c>
      <c r="I355">
        <f>+SUMIFS(inv!$D$1:$D$1164,inv!$A$1:$A$1164,$B355,inv!$T$1:$T$1164,$A355,inv!$U$1:$U$1164,'DIAS DE INVENTARIO TAT'!I$1)</f>
        <v>0</v>
      </c>
      <c r="J355">
        <f>+SUMIFS(inv!$D$1:$D$1164,inv!$A$1:$A$1164,$B355,inv!$T$1:$T$1164,$A355,inv!$U$1:$U$1164,'DIAS DE INVENTARIO TAT'!J$1)</f>
        <v>0</v>
      </c>
      <c r="K355">
        <f>+SUMIFS(inv!$D$1:$D$1164,inv!$A$1:$A$1164,$B355,inv!$T$1:$T$1164,$A355,inv!$U$1:$U$1164,'DIAS DE INVENTARIO TAT'!K$1)</f>
        <v>0</v>
      </c>
      <c r="L355" s="6">
        <f>+SUMIFS(VENTAS!H:H,VENTAS!B:B,B355,VENTAS!G:G,A355)</f>
        <v>0</v>
      </c>
      <c r="M355" s="4">
        <f t="shared" si="37"/>
        <v>0</v>
      </c>
      <c r="N355" s="4">
        <f t="shared" si="38"/>
        <v>0</v>
      </c>
      <c r="O355" s="4">
        <f t="shared" si="39"/>
        <v>0</v>
      </c>
      <c r="P355" s="4">
        <f t="shared" si="40"/>
        <v>0</v>
      </c>
      <c r="Q355" s="6" t="e">
        <f>+SUMIFS(#REF!,#REF!,TablaINV[[#This Row],[GRUPO]],#REF!,TablaINV[[#This Row],[COD]])</f>
        <v>#REF!</v>
      </c>
      <c r="R355" s="19">
        <f t="shared" si="41"/>
        <v>0</v>
      </c>
      <c r="S355" s="4" t="str">
        <f>+VLOOKUP(A355,inv!T:X,5,0)</f>
        <v>COSTA</v>
      </c>
      <c r="T355" s="4" t="str">
        <f>+VLOOKUP(B:B,'DT HUEVO'!$A:$D,4,0)</f>
        <v>SEGUNDA</v>
      </c>
      <c r="U355" s="4" t="str">
        <f>+VLOOKUP(TablaINV[[#This Row],[COD]],'DT HUEVO'!$A:$D,3,0)</f>
        <v>SEGUNDA</v>
      </c>
    </row>
    <row r="356" spans="1:21">
      <c r="A356" t="s">
        <v>455</v>
      </c>
      <c r="B356" s="7">
        <v>76401</v>
      </c>
      <c r="C356" t="s">
        <v>533</v>
      </c>
      <c r="D356">
        <f>+SUMIFS(inv!D:D,inv!A:A,B356,inv!T:T,A356)</f>
        <v>0</v>
      </c>
      <c r="E356">
        <f>+SUMIFS(inv!$D$1:$D$1164,inv!$A$1:$A$1164,$B356,inv!$T$1:$T$1164,$A356,inv!$U$1:$U$1164,'DIAS DE INVENTARIO TAT'!E$1)</f>
        <v>0</v>
      </c>
      <c r="F356">
        <f>+SUMIFS(inv!$D$1:$D$1164,inv!$A$1:$A$1164,$B356,inv!$T$1:$T$1164,$A356,inv!$U$1:$U$1164,'DIAS DE INVENTARIO TAT'!F$1)</f>
        <v>0</v>
      </c>
      <c r="G356">
        <f>+SUMIFS(inv!$D$1:$D$1164,inv!$A$1:$A$1164,$B356,inv!$T$1:$T$1164,$A356,inv!$U$1:$U$1164,'DIAS DE INVENTARIO TAT'!G$1)</f>
        <v>0</v>
      </c>
      <c r="H356">
        <f>+SUMIFS(inv!$D$1:$D$1164,inv!$A$1:$A$1164,$B356,inv!$T$1:$T$1164,$A356,inv!$U$1:$U$1164,'DIAS DE INVENTARIO TAT'!H$1)</f>
        <v>0</v>
      </c>
      <c r="I356">
        <f>+SUMIFS(inv!$D$1:$D$1164,inv!$A$1:$A$1164,$B356,inv!$T$1:$T$1164,$A356,inv!$U$1:$U$1164,'DIAS DE INVENTARIO TAT'!I$1)</f>
        <v>0</v>
      </c>
      <c r="J356">
        <f>+SUMIFS(inv!$D$1:$D$1164,inv!$A$1:$A$1164,$B356,inv!$T$1:$T$1164,$A356,inv!$U$1:$U$1164,'DIAS DE INVENTARIO TAT'!J$1)</f>
        <v>0</v>
      </c>
      <c r="K356">
        <f>+SUMIFS(inv!$D$1:$D$1164,inv!$A$1:$A$1164,$B356,inv!$T$1:$T$1164,$A356,inv!$U$1:$U$1164,'DIAS DE INVENTARIO TAT'!K$1)</f>
        <v>0</v>
      </c>
      <c r="L356" s="6">
        <f>+SUMIFS(VENTAS!H:H,VENTAS!B:B,B356,VENTAS!G:G,A356)</f>
        <v>0</v>
      </c>
      <c r="M356" s="4">
        <f t="shared" si="37"/>
        <v>0</v>
      </c>
      <c r="N356" s="4">
        <f t="shared" si="38"/>
        <v>0</v>
      </c>
      <c r="O356" s="4">
        <f t="shared" si="39"/>
        <v>0</v>
      </c>
      <c r="P356" s="4">
        <f t="shared" si="40"/>
        <v>0</v>
      </c>
      <c r="Q356" s="6" t="e">
        <f>+SUMIFS(#REF!,#REF!,TablaINV[[#This Row],[GRUPO]],#REF!,TablaINV[[#This Row],[COD]])</f>
        <v>#REF!</v>
      </c>
      <c r="R356" s="19">
        <f t="shared" si="41"/>
        <v>0</v>
      </c>
      <c r="S356" s="4" t="str">
        <f>+VLOOKUP(A356,inv!T:X,5,0)</f>
        <v>COSTA</v>
      </c>
      <c r="T356" s="4" t="str">
        <f>+VLOOKUP(B:B,'DT HUEVO'!$A:$D,4,0)</f>
        <v>SEGUNDA</v>
      </c>
      <c r="U356" s="4" t="str">
        <f>+VLOOKUP(TablaINV[[#This Row],[COD]],'DT HUEVO'!$A:$D,3,0)</f>
        <v>SEGUNDA</v>
      </c>
    </row>
    <row r="357" spans="1:21">
      <c r="A357" t="s">
        <v>455</v>
      </c>
      <c r="B357" s="7">
        <v>72101</v>
      </c>
      <c r="C357" t="s">
        <v>582</v>
      </c>
      <c r="D357">
        <f>+SUMIFS(inv!D:D,inv!A:A,B357,inv!T:T,A357)</f>
        <v>0</v>
      </c>
      <c r="E357">
        <f>+SUMIFS(inv!$D$1:$D$1164,inv!$A$1:$A$1164,$B357,inv!$T$1:$T$1164,$A357,inv!$U$1:$U$1164,'DIAS DE INVENTARIO TAT'!E$1)</f>
        <v>0</v>
      </c>
      <c r="F357">
        <f>+SUMIFS(inv!$D$1:$D$1164,inv!$A$1:$A$1164,$B357,inv!$T$1:$T$1164,$A357,inv!$U$1:$U$1164,'DIAS DE INVENTARIO TAT'!F$1)</f>
        <v>0</v>
      </c>
      <c r="G357">
        <f>+SUMIFS(inv!$D$1:$D$1164,inv!$A$1:$A$1164,$B357,inv!$T$1:$T$1164,$A357,inv!$U$1:$U$1164,'DIAS DE INVENTARIO TAT'!G$1)</f>
        <v>0</v>
      </c>
      <c r="H357">
        <f>+SUMIFS(inv!$D$1:$D$1164,inv!$A$1:$A$1164,$B357,inv!$T$1:$T$1164,$A357,inv!$U$1:$U$1164,'DIAS DE INVENTARIO TAT'!H$1)</f>
        <v>0</v>
      </c>
      <c r="I357">
        <f>+SUMIFS(inv!$D$1:$D$1164,inv!$A$1:$A$1164,$B357,inv!$T$1:$T$1164,$A357,inv!$U$1:$U$1164,'DIAS DE INVENTARIO TAT'!I$1)</f>
        <v>0</v>
      </c>
      <c r="J357">
        <f>+SUMIFS(inv!$D$1:$D$1164,inv!$A$1:$A$1164,$B357,inv!$T$1:$T$1164,$A357,inv!$U$1:$U$1164,'DIAS DE INVENTARIO TAT'!J$1)</f>
        <v>0</v>
      </c>
      <c r="K357">
        <f>+SUMIFS(inv!$D$1:$D$1164,inv!$A$1:$A$1164,$B357,inv!$T$1:$T$1164,$A357,inv!$U$1:$U$1164,'DIAS DE INVENTARIO TAT'!K$1)</f>
        <v>0</v>
      </c>
      <c r="L357" s="6">
        <f>+SUMIFS(VENTAS!H:H,VENTAS!B:B,B357,VENTAS!G:G,A357)</f>
        <v>0</v>
      </c>
      <c r="M357" s="4">
        <f t="shared" si="37"/>
        <v>0</v>
      </c>
      <c r="N357" s="4">
        <f t="shared" si="38"/>
        <v>0</v>
      </c>
      <c r="O357" s="4">
        <f t="shared" si="39"/>
        <v>0</v>
      </c>
      <c r="P357" s="4">
        <f t="shared" si="40"/>
        <v>0</v>
      </c>
      <c r="Q357" s="6" t="e">
        <f>+SUMIFS(#REF!,#REF!,TablaINV[[#This Row],[GRUPO]],#REF!,TablaINV[[#This Row],[COD]])</f>
        <v>#REF!</v>
      </c>
      <c r="R357" s="19">
        <f t="shared" si="41"/>
        <v>0</v>
      </c>
      <c r="S357" s="4" t="str">
        <f>+VLOOKUP(A357,inv!T:X,5,0)</f>
        <v>COSTA</v>
      </c>
      <c r="T357" s="4" t="str">
        <f>+VLOOKUP(B:B,'DT HUEVO'!$A:$D,4,0)</f>
        <v>SEGUNDA</v>
      </c>
      <c r="U357" s="4" t="str">
        <f>+VLOOKUP(TablaINV[[#This Row],[COD]],'DT HUEVO'!$A:$D,3,0)</f>
        <v>SEGUNDA</v>
      </c>
    </row>
    <row r="358" spans="1:21">
      <c r="A358" t="s">
        <v>455</v>
      </c>
      <c r="B358" s="7">
        <v>90</v>
      </c>
      <c r="C358" t="s">
        <v>100</v>
      </c>
      <c r="D358">
        <f>+SUMIFS(inv!D:D,inv!A:A,B358,inv!T:T,A358)</f>
        <v>0</v>
      </c>
      <c r="E358">
        <f>+SUMIFS(inv!$D$1:$D$1164,inv!$A$1:$A$1164,$B358,inv!$T$1:$T$1164,$A358,inv!$U$1:$U$1164,'DIAS DE INVENTARIO TAT'!E$1)</f>
        <v>0</v>
      </c>
      <c r="F358">
        <f>+SUMIFS(inv!$D$1:$D$1164,inv!$A$1:$A$1164,$B358,inv!$T$1:$T$1164,$A358,inv!$U$1:$U$1164,'DIAS DE INVENTARIO TAT'!F$1)</f>
        <v>0</v>
      </c>
      <c r="G358">
        <f>+SUMIFS(inv!$D$1:$D$1164,inv!$A$1:$A$1164,$B358,inv!$T$1:$T$1164,$A358,inv!$U$1:$U$1164,'DIAS DE INVENTARIO TAT'!G$1)</f>
        <v>0</v>
      </c>
      <c r="H358">
        <f>+SUMIFS(inv!$D$1:$D$1164,inv!$A$1:$A$1164,$B358,inv!$T$1:$T$1164,$A358,inv!$U$1:$U$1164,'DIAS DE INVENTARIO TAT'!H$1)</f>
        <v>0</v>
      </c>
      <c r="I358">
        <f>+SUMIFS(inv!$D$1:$D$1164,inv!$A$1:$A$1164,$B358,inv!$T$1:$T$1164,$A358,inv!$U$1:$U$1164,'DIAS DE INVENTARIO TAT'!I$1)</f>
        <v>0</v>
      </c>
      <c r="J358">
        <f>+SUMIFS(inv!$D$1:$D$1164,inv!$A$1:$A$1164,$B358,inv!$T$1:$T$1164,$A358,inv!$U$1:$U$1164,'DIAS DE INVENTARIO TAT'!J$1)</f>
        <v>0</v>
      </c>
      <c r="K358">
        <f>+SUMIFS(inv!$D$1:$D$1164,inv!$A$1:$A$1164,$B358,inv!$T$1:$T$1164,$A358,inv!$U$1:$U$1164,'DIAS DE INVENTARIO TAT'!K$1)</f>
        <v>0</v>
      </c>
      <c r="L358" s="6">
        <f>+SUMIFS(VENTAS!H:H,VENTAS!B:B,B358,VENTAS!G:G,A358)</f>
        <v>0</v>
      </c>
      <c r="M358" s="4">
        <f t="shared" si="37"/>
        <v>0</v>
      </c>
      <c r="N358" s="4">
        <f t="shared" si="38"/>
        <v>0</v>
      </c>
      <c r="O358" s="4">
        <f t="shared" si="39"/>
        <v>0</v>
      </c>
      <c r="P358" s="4">
        <f t="shared" si="40"/>
        <v>0</v>
      </c>
      <c r="Q358" s="6" t="e">
        <f>+SUMIFS(#REF!,#REF!,TablaINV[[#This Row],[GRUPO]],#REF!,TablaINV[[#This Row],[COD]])</f>
        <v>#REF!</v>
      </c>
      <c r="R358" s="19">
        <f t="shared" si="41"/>
        <v>0</v>
      </c>
      <c r="S358" s="4" t="str">
        <f>+VLOOKUP(A358,inv!T:X,5,0)</f>
        <v>COSTA</v>
      </c>
      <c r="T358" s="4" t="str">
        <f>+VLOOKUP(B:B,'DT HUEVO'!$A:$D,4,0)</f>
        <v>HUEVO SIN CLASIFICAR</v>
      </c>
      <c r="U358" s="4" t="str">
        <f>+VLOOKUP(TablaINV[[#This Row],[COD]],'DT HUEVO'!$A:$D,3,0)</f>
        <v>HUEVO SIN CLASIFICAR</v>
      </c>
    </row>
    <row r="359" spans="1:21">
      <c r="A359" t="s">
        <v>455</v>
      </c>
      <c r="B359" s="7">
        <v>10403</v>
      </c>
      <c r="C359" t="s">
        <v>35</v>
      </c>
      <c r="D359">
        <f>+SUMIFS(inv!D:D,inv!A:A,B359,inv!T:T,A359)</f>
        <v>0</v>
      </c>
      <c r="E359">
        <f>+SUMIFS(inv!$D$1:$D$1164,inv!$A$1:$A$1164,$B359,inv!$T$1:$T$1164,$A359,inv!$U$1:$U$1164,'DIAS DE INVENTARIO TAT'!E$1)</f>
        <v>0</v>
      </c>
      <c r="F359">
        <f>+SUMIFS(inv!$D$1:$D$1164,inv!$A$1:$A$1164,$B359,inv!$T$1:$T$1164,$A359,inv!$U$1:$U$1164,'DIAS DE INVENTARIO TAT'!F$1)</f>
        <v>0</v>
      </c>
      <c r="G359">
        <f>+SUMIFS(inv!$D$1:$D$1164,inv!$A$1:$A$1164,$B359,inv!$T$1:$T$1164,$A359,inv!$U$1:$U$1164,'DIAS DE INVENTARIO TAT'!G$1)</f>
        <v>0</v>
      </c>
      <c r="H359">
        <f>+SUMIFS(inv!$D$1:$D$1164,inv!$A$1:$A$1164,$B359,inv!$T$1:$T$1164,$A359,inv!$U$1:$U$1164,'DIAS DE INVENTARIO TAT'!H$1)</f>
        <v>0</v>
      </c>
      <c r="I359">
        <f>+SUMIFS(inv!$D$1:$D$1164,inv!$A$1:$A$1164,$B359,inv!$T$1:$T$1164,$A359,inv!$U$1:$U$1164,'DIAS DE INVENTARIO TAT'!I$1)</f>
        <v>0</v>
      </c>
      <c r="J359">
        <f>+SUMIFS(inv!$D$1:$D$1164,inv!$A$1:$A$1164,$B359,inv!$T$1:$T$1164,$A359,inv!$U$1:$U$1164,'DIAS DE INVENTARIO TAT'!J$1)</f>
        <v>0</v>
      </c>
      <c r="K359">
        <f>+SUMIFS(inv!$D$1:$D$1164,inv!$A$1:$A$1164,$B359,inv!$T$1:$T$1164,$A359,inv!$U$1:$U$1164,'DIAS DE INVENTARIO TAT'!K$1)</f>
        <v>0</v>
      </c>
      <c r="L359" s="6">
        <f>+SUMIFS(VENTAS!H:H,VENTAS!B:B,B359,VENTAS!G:G,A359)</f>
        <v>0</v>
      </c>
      <c r="M359" s="4">
        <f t="shared" si="37"/>
        <v>0</v>
      </c>
      <c r="N359" s="4">
        <f t="shared" si="38"/>
        <v>0</v>
      </c>
      <c r="O359" s="4">
        <f t="shared" si="39"/>
        <v>0</v>
      </c>
      <c r="P359" s="4">
        <f t="shared" si="40"/>
        <v>0</v>
      </c>
      <c r="Q359" s="6" t="e">
        <f>+SUMIFS(#REF!,#REF!,TablaINV[[#This Row],[GRUPO]],#REF!,TablaINV[[#This Row],[COD]])</f>
        <v>#REF!</v>
      </c>
      <c r="R359" s="19">
        <f t="shared" si="41"/>
        <v>0</v>
      </c>
      <c r="S359" s="4" t="str">
        <f>+VLOOKUP(A359,inv!T:X,5,0)</f>
        <v>COSTA</v>
      </c>
      <c r="T359" s="4" t="str">
        <f>+VLOOKUP(B:B,'DT HUEVO'!$A:$D,4,0)</f>
        <v>EMPACADOS</v>
      </c>
      <c r="U359" s="4" t="str">
        <f>+VLOOKUP(TablaINV[[#This Row],[COD]],'DT HUEVO'!$A:$D,3,0)</f>
        <v>A</v>
      </c>
    </row>
    <row r="360" spans="1:21">
      <c r="A360" t="s">
        <v>455</v>
      </c>
      <c r="B360" s="7">
        <v>76001</v>
      </c>
      <c r="C360" t="s">
        <v>99</v>
      </c>
      <c r="D360">
        <f>+SUMIFS(inv!D:D,inv!A:A,B360,inv!T:T,A360)</f>
        <v>0</v>
      </c>
      <c r="E360">
        <f>+SUMIFS(inv!$D$1:$D$1164,inv!$A$1:$A$1164,$B360,inv!$T$1:$T$1164,$A360,inv!$U$1:$U$1164,'DIAS DE INVENTARIO TAT'!E$1)</f>
        <v>0</v>
      </c>
      <c r="F360">
        <f>+SUMIFS(inv!$D$1:$D$1164,inv!$A$1:$A$1164,$B360,inv!$T$1:$T$1164,$A360,inv!$U$1:$U$1164,'DIAS DE INVENTARIO TAT'!F$1)</f>
        <v>0</v>
      </c>
      <c r="G360">
        <f>+SUMIFS(inv!$D$1:$D$1164,inv!$A$1:$A$1164,$B360,inv!$T$1:$T$1164,$A360,inv!$U$1:$U$1164,'DIAS DE INVENTARIO TAT'!G$1)</f>
        <v>0</v>
      </c>
      <c r="H360">
        <f>+SUMIFS(inv!$D$1:$D$1164,inv!$A$1:$A$1164,$B360,inv!$T$1:$T$1164,$A360,inv!$U$1:$U$1164,'DIAS DE INVENTARIO TAT'!H$1)</f>
        <v>0</v>
      </c>
      <c r="I360">
        <f>+SUMIFS(inv!$D$1:$D$1164,inv!$A$1:$A$1164,$B360,inv!$T$1:$T$1164,$A360,inv!$U$1:$U$1164,'DIAS DE INVENTARIO TAT'!I$1)</f>
        <v>0</v>
      </c>
      <c r="J360">
        <f>+SUMIFS(inv!$D$1:$D$1164,inv!$A$1:$A$1164,$B360,inv!$T$1:$T$1164,$A360,inv!$U$1:$U$1164,'DIAS DE INVENTARIO TAT'!J$1)</f>
        <v>0</v>
      </c>
      <c r="K360">
        <f>+SUMIFS(inv!$D$1:$D$1164,inv!$A$1:$A$1164,$B360,inv!$T$1:$T$1164,$A360,inv!$U$1:$U$1164,'DIAS DE INVENTARIO TAT'!K$1)</f>
        <v>0</v>
      </c>
      <c r="L360" s="6">
        <f>+SUMIFS(VENTAS!H:H,VENTAS!B:B,B360,VENTAS!G:G,A360)</f>
        <v>0</v>
      </c>
      <c r="M360" s="4">
        <f t="shared" si="37"/>
        <v>0</v>
      </c>
      <c r="N360" s="4">
        <f t="shared" si="38"/>
        <v>0</v>
      </c>
      <c r="O360" s="4">
        <f t="shared" si="39"/>
        <v>0</v>
      </c>
      <c r="P360" s="4">
        <f t="shared" si="40"/>
        <v>0</v>
      </c>
      <c r="Q360" s="6" t="e">
        <f>+SUMIFS(#REF!,#REF!,TablaINV[[#This Row],[GRUPO]],#REF!,TablaINV[[#This Row],[COD]])</f>
        <v>#REF!</v>
      </c>
      <c r="R360" s="19">
        <f t="shared" si="41"/>
        <v>0</v>
      </c>
      <c r="S360" s="4" t="str">
        <f>+VLOOKUP(A360,inv!T:X,5,0)</f>
        <v>COSTA</v>
      </c>
      <c r="T360" s="4" t="str">
        <f>+VLOOKUP(B:B,'DT HUEVO'!$A:$D,4,0)</f>
        <v>HUEVO SIN CLASIFICAR</v>
      </c>
      <c r="U360" s="4" t="str">
        <f>+VLOOKUP(TablaINV[[#This Row],[COD]],'DT HUEVO'!$A:$D,3,0)</f>
        <v>HUEVO SIN CLASIFICAR</v>
      </c>
    </row>
    <row r="361" spans="1:21">
      <c r="A361" t="s">
        <v>455</v>
      </c>
      <c r="B361" s="7">
        <v>901</v>
      </c>
      <c r="C361" t="s">
        <v>57</v>
      </c>
      <c r="D361">
        <f>+SUMIFS(inv!D:D,inv!A:A,B361,inv!T:T,A361)</f>
        <v>0</v>
      </c>
      <c r="E361">
        <f>+SUMIFS(inv!$D$1:$D$1164,inv!$A$1:$A$1164,$B361,inv!$T$1:$T$1164,$A361,inv!$U$1:$U$1164,'DIAS DE INVENTARIO TAT'!E$1)</f>
        <v>0</v>
      </c>
      <c r="F361">
        <f>+SUMIFS(inv!$D$1:$D$1164,inv!$A$1:$A$1164,$B361,inv!$T$1:$T$1164,$A361,inv!$U$1:$U$1164,'DIAS DE INVENTARIO TAT'!F$1)</f>
        <v>0</v>
      </c>
      <c r="G361">
        <f>+SUMIFS(inv!$D$1:$D$1164,inv!$A$1:$A$1164,$B361,inv!$T$1:$T$1164,$A361,inv!$U$1:$U$1164,'DIAS DE INVENTARIO TAT'!G$1)</f>
        <v>0</v>
      </c>
      <c r="H361">
        <f>+SUMIFS(inv!$D$1:$D$1164,inv!$A$1:$A$1164,$B361,inv!$T$1:$T$1164,$A361,inv!$U$1:$U$1164,'DIAS DE INVENTARIO TAT'!H$1)</f>
        <v>0</v>
      </c>
      <c r="I361">
        <f>+SUMIFS(inv!$D$1:$D$1164,inv!$A$1:$A$1164,$B361,inv!$T$1:$T$1164,$A361,inv!$U$1:$U$1164,'DIAS DE INVENTARIO TAT'!I$1)</f>
        <v>0</v>
      </c>
      <c r="J361">
        <f>+SUMIFS(inv!$D$1:$D$1164,inv!$A$1:$A$1164,$B361,inv!$T$1:$T$1164,$A361,inv!$U$1:$U$1164,'DIAS DE INVENTARIO TAT'!J$1)</f>
        <v>0</v>
      </c>
      <c r="K361">
        <f>+SUMIFS(inv!$D$1:$D$1164,inv!$A$1:$A$1164,$B361,inv!$T$1:$T$1164,$A361,inv!$U$1:$U$1164,'DIAS DE INVENTARIO TAT'!K$1)</f>
        <v>0</v>
      </c>
      <c r="L361" s="6">
        <f>+SUMIFS(VENTAS!H:H,VENTAS!B:B,B361,VENTAS!G:G,A361)</f>
        <v>0</v>
      </c>
      <c r="M361" s="4">
        <f t="shared" si="37"/>
        <v>0</v>
      </c>
      <c r="N361" s="4">
        <f t="shared" si="38"/>
        <v>0</v>
      </c>
      <c r="O361" s="4">
        <f t="shared" si="39"/>
        <v>0</v>
      </c>
      <c r="P361" s="4">
        <f t="shared" si="40"/>
        <v>0</v>
      </c>
      <c r="Q361" s="6" t="e">
        <f>+SUMIFS(#REF!,#REF!,TablaINV[[#This Row],[GRUPO]],#REF!,TablaINV[[#This Row],[COD]])</f>
        <v>#REF!</v>
      </c>
      <c r="R361" s="19">
        <f t="shared" si="41"/>
        <v>0</v>
      </c>
      <c r="S361" s="4" t="str">
        <f>+VLOOKUP(A361,inv!T:X,5,0)</f>
        <v>COSTA</v>
      </c>
      <c r="T361" s="4" t="str">
        <f>+VLOOKUP(B:B,'DT HUEVO'!$A:$D,4,0)</f>
        <v>HUEVO SIN CLASIFICAR</v>
      </c>
      <c r="U361" s="4" t="str">
        <f>+VLOOKUP(TablaINV[[#This Row],[COD]],'DT HUEVO'!$A:$D,3,0)</f>
        <v>HUEVO SIN CLASIFICAR</v>
      </c>
    </row>
    <row r="362" spans="1:21">
      <c r="A362" t="s">
        <v>455</v>
      </c>
      <c r="B362" s="7">
        <v>74001</v>
      </c>
      <c r="C362" t="s">
        <v>641</v>
      </c>
      <c r="D362">
        <f>+SUMIFS(inv!D:D,inv!A:A,B362,inv!T:T,A362)</f>
        <v>0</v>
      </c>
      <c r="E362">
        <f>+SUMIFS(inv!$D$1:$D$1164,inv!$A$1:$A$1164,$B362,inv!$T$1:$T$1164,$A362,inv!$U$1:$U$1164,'DIAS DE INVENTARIO TAT'!E$1)</f>
        <v>0</v>
      </c>
      <c r="F362">
        <f>+SUMIFS(inv!$D$1:$D$1164,inv!$A$1:$A$1164,$B362,inv!$T$1:$T$1164,$A362,inv!$U$1:$U$1164,'DIAS DE INVENTARIO TAT'!F$1)</f>
        <v>0</v>
      </c>
      <c r="G362">
        <f>+SUMIFS(inv!$D$1:$D$1164,inv!$A$1:$A$1164,$B362,inv!$T$1:$T$1164,$A362,inv!$U$1:$U$1164,'DIAS DE INVENTARIO TAT'!G$1)</f>
        <v>0</v>
      </c>
      <c r="H362">
        <f>+SUMIFS(inv!$D$1:$D$1164,inv!$A$1:$A$1164,$B362,inv!$T$1:$T$1164,$A362,inv!$U$1:$U$1164,'DIAS DE INVENTARIO TAT'!H$1)</f>
        <v>0</v>
      </c>
      <c r="I362">
        <f>+SUMIFS(inv!$D$1:$D$1164,inv!$A$1:$A$1164,$B362,inv!$T$1:$T$1164,$A362,inv!$U$1:$U$1164,'DIAS DE INVENTARIO TAT'!I$1)</f>
        <v>0</v>
      </c>
      <c r="J362">
        <f>+SUMIFS(inv!$D$1:$D$1164,inv!$A$1:$A$1164,$B362,inv!$T$1:$T$1164,$A362,inv!$U$1:$U$1164,'DIAS DE INVENTARIO TAT'!J$1)</f>
        <v>0</v>
      </c>
      <c r="K362">
        <f>+SUMIFS(inv!$D$1:$D$1164,inv!$A$1:$A$1164,$B362,inv!$T$1:$T$1164,$A362,inv!$U$1:$U$1164,'DIAS DE INVENTARIO TAT'!K$1)</f>
        <v>0</v>
      </c>
      <c r="L362" s="6">
        <f>+SUMIFS(VENTAS!H:H,VENTAS!B:B,B362,VENTAS!G:G,A362)</f>
        <v>0</v>
      </c>
      <c r="M362" s="4">
        <f t="shared" si="37"/>
        <v>0</v>
      </c>
      <c r="N362" s="4">
        <f t="shared" si="38"/>
        <v>0</v>
      </c>
      <c r="O362" s="4">
        <f t="shared" si="39"/>
        <v>0</v>
      </c>
      <c r="P362" s="4">
        <f t="shared" si="40"/>
        <v>0</v>
      </c>
      <c r="Q362" s="6" t="e">
        <f>+SUMIFS(#REF!,#REF!,TablaINV[[#This Row],[GRUPO]],#REF!,TablaINV[[#This Row],[COD]])</f>
        <v>#REF!</v>
      </c>
      <c r="R362" s="19">
        <f t="shared" si="41"/>
        <v>0</v>
      </c>
      <c r="S362" s="4" t="str">
        <f>+VLOOKUP(A362,inv!T:X,5,0)</f>
        <v>COSTA</v>
      </c>
      <c r="T362" s="4" t="str">
        <f>+VLOOKUP(B:B,'DT HUEVO'!$A:$D,4,0)</f>
        <v>SEGUNDA</v>
      </c>
      <c r="U362" s="4" t="str">
        <f>+VLOOKUP(TablaINV[[#This Row],[COD]],'DT HUEVO'!$A:$D,3,0)</f>
        <v>SEGUNDA</v>
      </c>
    </row>
    <row r="363" spans="1:21">
      <c r="A363" t="s">
        <v>455</v>
      </c>
      <c r="B363" s="7">
        <v>76101</v>
      </c>
      <c r="C363" t="s">
        <v>644</v>
      </c>
      <c r="D363">
        <f>+SUMIFS(inv!D:D,inv!A:A,B363,inv!T:T,A363)</f>
        <v>0</v>
      </c>
      <c r="E363">
        <f>+SUMIFS(inv!$D$1:$D$1164,inv!$A$1:$A$1164,$B363,inv!$T$1:$T$1164,$A363,inv!$U$1:$U$1164,'DIAS DE INVENTARIO TAT'!E$1)</f>
        <v>0</v>
      </c>
      <c r="F363">
        <f>+SUMIFS(inv!$D$1:$D$1164,inv!$A$1:$A$1164,$B363,inv!$T$1:$T$1164,$A363,inv!$U$1:$U$1164,'DIAS DE INVENTARIO TAT'!F$1)</f>
        <v>0</v>
      </c>
      <c r="G363">
        <f>+SUMIFS(inv!$D$1:$D$1164,inv!$A$1:$A$1164,$B363,inv!$T$1:$T$1164,$A363,inv!$U$1:$U$1164,'DIAS DE INVENTARIO TAT'!G$1)</f>
        <v>0</v>
      </c>
      <c r="H363">
        <f>+SUMIFS(inv!$D$1:$D$1164,inv!$A$1:$A$1164,$B363,inv!$T$1:$T$1164,$A363,inv!$U$1:$U$1164,'DIAS DE INVENTARIO TAT'!H$1)</f>
        <v>0</v>
      </c>
      <c r="I363">
        <f>+SUMIFS(inv!$D$1:$D$1164,inv!$A$1:$A$1164,$B363,inv!$T$1:$T$1164,$A363,inv!$U$1:$U$1164,'DIAS DE INVENTARIO TAT'!I$1)</f>
        <v>0</v>
      </c>
      <c r="J363">
        <f>+SUMIFS(inv!$D$1:$D$1164,inv!$A$1:$A$1164,$B363,inv!$T$1:$T$1164,$A363,inv!$U$1:$U$1164,'DIAS DE INVENTARIO TAT'!J$1)</f>
        <v>0</v>
      </c>
      <c r="K363">
        <f>+SUMIFS(inv!$D$1:$D$1164,inv!$A$1:$A$1164,$B363,inv!$T$1:$T$1164,$A363,inv!$U$1:$U$1164,'DIAS DE INVENTARIO TAT'!K$1)</f>
        <v>0</v>
      </c>
      <c r="L363" s="6">
        <f>+SUMIFS(VENTAS!H:H,VENTAS!B:B,B363,VENTAS!G:G,A363)</f>
        <v>0</v>
      </c>
      <c r="M363" s="4">
        <f t="shared" si="37"/>
        <v>0</v>
      </c>
      <c r="N363" s="4">
        <f t="shared" si="38"/>
        <v>0</v>
      </c>
      <c r="O363" s="4">
        <f t="shared" si="39"/>
        <v>0</v>
      </c>
      <c r="P363" s="4">
        <f t="shared" si="40"/>
        <v>0</v>
      </c>
      <c r="Q363" s="6" t="e">
        <f>+SUMIFS(#REF!,#REF!,TablaINV[[#This Row],[GRUPO]],#REF!,TablaINV[[#This Row],[COD]])</f>
        <v>#REF!</v>
      </c>
      <c r="R363" s="19">
        <f t="shared" si="41"/>
        <v>0</v>
      </c>
      <c r="S363" s="4" t="str">
        <f>+VLOOKUP(A363,inv!T:X,5,0)</f>
        <v>COSTA</v>
      </c>
      <c r="T363" s="4" t="str">
        <f>+VLOOKUP(B:B,'DT HUEVO'!$A:$D,4,0)</f>
        <v>GRIS SUELTO</v>
      </c>
      <c r="U363" s="4" t="str">
        <f>+VLOOKUP(TablaINV[[#This Row],[COD]],'DT HUEVO'!$A:$D,3,0)</f>
        <v>YUMBO</v>
      </c>
    </row>
    <row r="364" spans="1:21">
      <c r="A364" t="s">
        <v>455</v>
      </c>
      <c r="B364" s="7">
        <v>12401</v>
      </c>
      <c r="C364" t="s">
        <v>645</v>
      </c>
      <c r="D364">
        <f>+SUMIFS(inv!D:D,inv!A:A,B364,inv!T:T,A364)</f>
        <v>0</v>
      </c>
      <c r="E364">
        <f>+SUMIFS(inv!$D$1:$D$1164,inv!$A$1:$A$1164,$B364,inv!$T$1:$T$1164,$A364,inv!$U$1:$U$1164,'DIAS DE INVENTARIO TAT'!E$1)</f>
        <v>0</v>
      </c>
      <c r="F364">
        <f>+SUMIFS(inv!$D$1:$D$1164,inv!$A$1:$A$1164,$B364,inv!$T$1:$T$1164,$A364,inv!$U$1:$U$1164,'DIAS DE INVENTARIO TAT'!F$1)</f>
        <v>0</v>
      </c>
      <c r="G364">
        <f>+SUMIFS(inv!$D$1:$D$1164,inv!$A$1:$A$1164,$B364,inv!$T$1:$T$1164,$A364,inv!$U$1:$U$1164,'DIAS DE INVENTARIO TAT'!G$1)</f>
        <v>0</v>
      </c>
      <c r="H364">
        <f>+SUMIFS(inv!$D$1:$D$1164,inv!$A$1:$A$1164,$B364,inv!$T$1:$T$1164,$A364,inv!$U$1:$U$1164,'DIAS DE INVENTARIO TAT'!H$1)</f>
        <v>0</v>
      </c>
      <c r="I364">
        <f>+SUMIFS(inv!$D$1:$D$1164,inv!$A$1:$A$1164,$B364,inv!$T$1:$T$1164,$A364,inv!$U$1:$U$1164,'DIAS DE INVENTARIO TAT'!I$1)</f>
        <v>0</v>
      </c>
      <c r="J364">
        <f>+SUMIFS(inv!$D$1:$D$1164,inv!$A$1:$A$1164,$B364,inv!$T$1:$T$1164,$A364,inv!$U$1:$U$1164,'DIAS DE INVENTARIO TAT'!J$1)</f>
        <v>0</v>
      </c>
      <c r="K364">
        <f>+SUMIFS(inv!$D$1:$D$1164,inv!$A$1:$A$1164,$B364,inv!$T$1:$T$1164,$A364,inv!$U$1:$U$1164,'DIAS DE INVENTARIO TAT'!K$1)</f>
        <v>0</v>
      </c>
      <c r="L364" s="6">
        <f>+SUMIFS(VENTAS!H:H,VENTAS!B:B,B364,VENTAS!G:G,A364)</f>
        <v>0</v>
      </c>
      <c r="M364" s="4">
        <f t="shared" si="37"/>
        <v>0</v>
      </c>
      <c r="N364" s="4">
        <f t="shared" si="38"/>
        <v>0</v>
      </c>
      <c r="O364" s="4">
        <f t="shared" si="39"/>
        <v>0</v>
      </c>
      <c r="P364" s="4">
        <f t="shared" si="40"/>
        <v>0</v>
      </c>
      <c r="Q364" s="6" t="e">
        <f>+SUMIFS(#REF!,#REF!,TablaINV[[#This Row],[GRUPO]],#REF!,TablaINV[[#This Row],[COD]])</f>
        <v>#REF!</v>
      </c>
      <c r="R364" s="19">
        <f t="shared" si="41"/>
        <v>0</v>
      </c>
      <c r="S364" s="4" t="str">
        <f>+VLOOKUP(A364,inv!T:X,5,0)</f>
        <v>COSTA</v>
      </c>
      <c r="T364" s="4" t="e">
        <f>+VLOOKUP(B:B,'DT HUEVO'!$A:$D,4,0)</f>
        <v>#N/A</v>
      </c>
      <c r="U364" s="4" t="e">
        <f>+VLOOKUP(TablaINV[[#This Row],[COD]],'DT HUEVO'!$A:$D,3,0)</f>
        <v>#N/A</v>
      </c>
    </row>
    <row r="365" spans="1:21">
      <c r="A365" t="s">
        <v>455</v>
      </c>
      <c r="B365" s="7">
        <v>77301</v>
      </c>
      <c r="C365" t="s">
        <v>648</v>
      </c>
      <c r="D365">
        <f>+SUMIFS(inv!D:D,inv!A:A,B365,inv!T:T,A365)</f>
        <v>0</v>
      </c>
      <c r="E365">
        <f>+SUMIFS(inv!$D$1:$D$1164,inv!$A$1:$A$1164,$B365,inv!$T$1:$T$1164,$A365,inv!$U$1:$U$1164,'DIAS DE INVENTARIO TAT'!E$1)</f>
        <v>0</v>
      </c>
      <c r="F365">
        <f>+SUMIFS(inv!$D$1:$D$1164,inv!$A$1:$A$1164,$B365,inv!$T$1:$T$1164,$A365,inv!$U$1:$U$1164,'DIAS DE INVENTARIO TAT'!F$1)</f>
        <v>0</v>
      </c>
      <c r="G365">
        <f>+SUMIFS(inv!$D$1:$D$1164,inv!$A$1:$A$1164,$B365,inv!$T$1:$T$1164,$A365,inv!$U$1:$U$1164,'DIAS DE INVENTARIO TAT'!G$1)</f>
        <v>0</v>
      </c>
      <c r="H365">
        <f>+SUMIFS(inv!$D$1:$D$1164,inv!$A$1:$A$1164,$B365,inv!$T$1:$T$1164,$A365,inv!$U$1:$U$1164,'DIAS DE INVENTARIO TAT'!H$1)</f>
        <v>0</v>
      </c>
      <c r="I365">
        <f>+SUMIFS(inv!$D$1:$D$1164,inv!$A$1:$A$1164,$B365,inv!$T$1:$T$1164,$A365,inv!$U$1:$U$1164,'DIAS DE INVENTARIO TAT'!I$1)</f>
        <v>0</v>
      </c>
      <c r="J365">
        <f>+SUMIFS(inv!$D$1:$D$1164,inv!$A$1:$A$1164,$B365,inv!$T$1:$T$1164,$A365,inv!$U$1:$U$1164,'DIAS DE INVENTARIO TAT'!J$1)</f>
        <v>0</v>
      </c>
      <c r="K365">
        <f>+SUMIFS(inv!$D$1:$D$1164,inv!$A$1:$A$1164,$B365,inv!$T$1:$T$1164,$A365,inv!$U$1:$U$1164,'DIAS DE INVENTARIO TAT'!K$1)</f>
        <v>0</v>
      </c>
      <c r="L365" s="6">
        <f>+SUMIFS(VENTAS!H:H,VENTAS!B:B,B365,VENTAS!G:G,A365)</f>
        <v>0</v>
      </c>
      <c r="M365" s="4">
        <f t="shared" si="37"/>
        <v>0</v>
      </c>
      <c r="N365" s="4">
        <f t="shared" si="38"/>
        <v>0</v>
      </c>
      <c r="O365" s="4">
        <f t="shared" si="39"/>
        <v>0</v>
      </c>
      <c r="P365" s="4">
        <f t="shared" si="40"/>
        <v>0</v>
      </c>
      <c r="Q365" s="6" t="e">
        <f>+SUMIFS(#REF!,#REF!,TablaINV[[#This Row],[GRUPO]],#REF!,TablaINV[[#This Row],[COD]])</f>
        <v>#REF!</v>
      </c>
      <c r="R365" s="19">
        <f t="shared" si="41"/>
        <v>0</v>
      </c>
      <c r="S365" s="4" t="str">
        <f>+VLOOKUP(A365,inv!T:X,5,0)</f>
        <v>COSTA</v>
      </c>
      <c r="T365" s="4" t="str">
        <f>+VLOOKUP(B:B,'DT HUEVO'!$A:$D,4,0)</f>
        <v>SEGUNDA</v>
      </c>
      <c r="U365" s="4" t="str">
        <f>+VLOOKUP(TablaINV[[#This Row],[COD]],'DT HUEVO'!$A:$D,3,0)</f>
        <v>SEGUNDA</v>
      </c>
    </row>
    <row r="366" spans="1:21">
      <c r="A366" t="s">
        <v>455</v>
      </c>
      <c r="B366" s="7">
        <v>12336</v>
      </c>
      <c r="C366" t="s">
        <v>658</v>
      </c>
      <c r="D366">
        <f>+SUMIFS(inv!D:D,inv!A:A,B366,inv!T:T,A366)</f>
        <v>0</v>
      </c>
      <c r="E366">
        <f>+SUMIFS(inv!$D$1:$D$1164,inv!$A$1:$A$1164,$B366,inv!$T$1:$T$1164,$A366,inv!$U$1:$U$1164,'DIAS DE INVENTARIO TAT'!E$1)</f>
        <v>0</v>
      </c>
      <c r="F366">
        <f>+SUMIFS(inv!$D$1:$D$1164,inv!$A$1:$A$1164,$B366,inv!$T$1:$T$1164,$A366,inv!$U$1:$U$1164,'DIAS DE INVENTARIO TAT'!F$1)</f>
        <v>0</v>
      </c>
      <c r="G366">
        <f>+SUMIFS(inv!$D$1:$D$1164,inv!$A$1:$A$1164,$B366,inv!$T$1:$T$1164,$A366,inv!$U$1:$U$1164,'DIAS DE INVENTARIO TAT'!G$1)</f>
        <v>0</v>
      </c>
      <c r="H366">
        <f>+SUMIFS(inv!$D$1:$D$1164,inv!$A$1:$A$1164,$B366,inv!$T$1:$T$1164,$A366,inv!$U$1:$U$1164,'DIAS DE INVENTARIO TAT'!H$1)</f>
        <v>0</v>
      </c>
      <c r="I366">
        <f>+SUMIFS(inv!$D$1:$D$1164,inv!$A$1:$A$1164,$B366,inv!$T$1:$T$1164,$A366,inv!$U$1:$U$1164,'DIAS DE INVENTARIO TAT'!I$1)</f>
        <v>0</v>
      </c>
      <c r="J366">
        <f>+SUMIFS(inv!$D$1:$D$1164,inv!$A$1:$A$1164,$B366,inv!$T$1:$T$1164,$A366,inv!$U$1:$U$1164,'DIAS DE INVENTARIO TAT'!J$1)</f>
        <v>0</v>
      </c>
      <c r="K366">
        <f>+SUMIFS(inv!$D$1:$D$1164,inv!$A$1:$A$1164,$B366,inv!$T$1:$T$1164,$A366,inv!$U$1:$U$1164,'DIAS DE INVENTARIO TAT'!K$1)</f>
        <v>0</v>
      </c>
      <c r="L366" s="6">
        <f>+SUMIFS(VENTAS!H:H,VENTAS!B:B,B366,VENTAS!G:G,A366)</f>
        <v>0</v>
      </c>
      <c r="M366" s="4">
        <f t="shared" si="37"/>
        <v>0</v>
      </c>
      <c r="N366" s="4">
        <f t="shared" si="38"/>
        <v>0</v>
      </c>
      <c r="O366" s="4">
        <f t="shared" si="39"/>
        <v>0</v>
      </c>
      <c r="P366" s="4">
        <f t="shared" si="40"/>
        <v>0</v>
      </c>
      <c r="Q366" s="6" t="e">
        <f>+SUMIFS(#REF!,#REF!,TablaINV[[#This Row],[GRUPO]],#REF!,TablaINV[[#This Row],[COD]])</f>
        <v>#REF!</v>
      </c>
      <c r="R366" s="19">
        <f t="shared" si="41"/>
        <v>0</v>
      </c>
      <c r="S366" s="4" t="str">
        <f>+VLOOKUP(A366,inv!T:X,5,0)</f>
        <v>COSTA</v>
      </c>
      <c r="T366" s="4" t="e">
        <f>+VLOOKUP(B:B,'DT HUEVO'!$A:$D,4,0)</f>
        <v>#N/A</v>
      </c>
      <c r="U366" s="4" t="e">
        <f>+VLOOKUP(TablaINV[[#This Row],[COD]],'DT HUEVO'!$A:$D,3,0)</f>
        <v>#N/A</v>
      </c>
    </row>
    <row r="367" spans="1:21">
      <c r="A367" t="s">
        <v>455</v>
      </c>
      <c r="B367" s="7">
        <v>32306</v>
      </c>
      <c r="C367" t="s">
        <v>661</v>
      </c>
      <c r="D367">
        <f>+SUMIFS(inv!D:D,inv!A:A,B367,inv!T:T,A367)</f>
        <v>0</v>
      </c>
      <c r="E367">
        <f>+SUMIFS(inv!$D$1:$D$1164,inv!$A$1:$A$1164,$B367,inv!$T$1:$T$1164,$A367,inv!$U$1:$U$1164,'DIAS DE INVENTARIO TAT'!E$1)</f>
        <v>0</v>
      </c>
      <c r="F367">
        <f>+SUMIFS(inv!$D$1:$D$1164,inv!$A$1:$A$1164,$B367,inv!$T$1:$T$1164,$A367,inv!$U$1:$U$1164,'DIAS DE INVENTARIO TAT'!F$1)</f>
        <v>0</v>
      </c>
      <c r="G367">
        <f>+SUMIFS(inv!$D$1:$D$1164,inv!$A$1:$A$1164,$B367,inv!$T$1:$T$1164,$A367,inv!$U$1:$U$1164,'DIAS DE INVENTARIO TAT'!G$1)</f>
        <v>0</v>
      </c>
      <c r="H367">
        <f>+SUMIFS(inv!$D$1:$D$1164,inv!$A$1:$A$1164,$B367,inv!$T$1:$T$1164,$A367,inv!$U$1:$U$1164,'DIAS DE INVENTARIO TAT'!H$1)</f>
        <v>0</v>
      </c>
      <c r="I367">
        <f>+SUMIFS(inv!$D$1:$D$1164,inv!$A$1:$A$1164,$B367,inv!$T$1:$T$1164,$A367,inv!$U$1:$U$1164,'DIAS DE INVENTARIO TAT'!I$1)</f>
        <v>0</v>
      </c>
      <c r="J367">
        <f>+SUMIFS(inv!$D$1:$D$1164,inv!$A$1:$A$1164,$B367,inv!$T$1:$T$1164,$A367,inv!$U$1:$U$1164,'DIAS DE INVENTARIO TAT'!J$1)</f>
        <v>0</v>
      </c>
      <c r="K367">
        <f>+SUMIFS(inv!$D$1:$D$1164,inv!$A$1:$A$1164,$B367,inv!$T$1:$T$1164,$A367,inv!$U$1:$U$1164,'DIAS DE INVENTARIO TAT'!K$1)</f>
        <v>0</v>
      </c>
      <c r="L367" s="6">
        <f>+SUMIFS(VENTAS!H:H,VENTAS!B:B,B367,VENTAS!G:G,A367)</f>
        <v>0</v>
      </c>
      <c r="M367" s="4">
        <f t="shared" si="37"/>
        <v>0</v>
      </c>
      <c r="N367" s="4">
        <f t="shared" si="38"/>
        <v>0</v>
      </c>
      <c r="O367" s="4">
        <f t="shared" si="39"/>
        <v>0</v>
      </c>
      <c r="P367" s="4">
        <f t="shared" si="40"/>
        <v>0</v>
      </c>
      <c r="Q367" s="6" t="e">
        <f>+SUMIFS(#REF!,#REF!,TablaINV[[#This Row],[GRUPO]],#REF!,TablaINV[[#This Row],[COD]])</f>
        <v>#REF!</v>
      </c>
      <c r="R367" s="19">
        <f t="shared" si="41"/>
        <v>0</v>
      </c>
      <c r="S367" s="4" t="str">
        <f>+VLOOKUP(A367,inv!T:X,5,0)</f>
        <v>COSTA</v>
      </c>
      <c r="T367" s="4" t="str">
        <f>+VLOOKUP(B:B,'DT HUEVO'!$A:$D,4,0)</f>
        <v>EMPACADOS</v>
      </c>
      <c r="U367" s="4" t="str">
        <f>+VLOOKUP(TablaINV[[#This Row],[COD]],'DT HUEVO'!$A:$D,3,0)</f>
        <v>AA</v>
      </c>
    </row>
    <row r="368" spans="1:21">
      <c r="A368" t="s">
        <v>455</v>
      </c>
      <c r="B368" s="7">
        <v>32359</v>
      </c>
      <c r="C368" t="s">
        <v>660</v>
      </c>
      <c r="D368">
        <f>+SUMIFS(inv!D:D,inv!A:A,B368,inv!T:T,A368)</f>
        <v>0</v>
      </c>
      <c r="E368">
        <f>+SUMIFS(inv!$D$1:$D$1164,inv!$A$1:$A$1164,$B368,inv!$T$1:$T$1164,$A368,inv!$U$1:$U$1164,'DIAS DE INVENTARIO TAT'!E$1)</f>
        <v>0</v>
      </c>
      <c r="F368">
        <f>+SUMIFS(inv!$D$1:$D$1164,inv!$A$1:$A$1164,$B368,inv!$T$1:$T$1164,$A368,inv!$U$1:$U$1164,'DIAS DE INVENTARIO TAT'!F$1)</f>
        <v>0</v>
      </c>
      <c r="G368">
        <f>+SUMIFS(inv!$D$1:$D$1164,inv!$A$1:$A$1164,$B368,inv!$T$1:$T$1164,$A368,inv!$U$1:$U$1164,'DIAS DE INVENTARIO TAT'!G$1)</f>
        <v>0</v>
      </c>
      <c r="H368">
        <f>+SUMIFS(inv!$D$1:$D$1164,inv!$A$1:$A$1164,$B368,inv!$T$1:$T$1164,$A368,inv!$U$1:$U$1164,'DIAS DE INVENTARIO TAT'!H$1)</f>
        <v>0</v>
      </c>
      <c r="I368">
        <f>+SUMIFS(inv!$D$1:$D$1164,inv!$A$1:$A$1164,$B368,inv!$T$1:$T$1164,$A368,inv!$U$1:$U$1164,'DIAS DE INVENTARIO TAT'!I$1)</f>
        <v>0</v>
      </c>
      <c r="J368">
        <f>+SUMIFS(inv!$D$1:$D$1164,inv!$A$1:$A$1164,$B368,inv!$T$1:$T$1164,$A368,inv!$U$1:$U$1164,'DIAS DE INVENTARIO TAT'!J$1)</f>
        <v>0</v>
      </c>
      <c r="K368">
        <f>+SUMIFS(inv!$D$1:$D$1164,inv!$A$1:$A$1164,$B368,inv!$T$1:$T$1164,$A368,inv!$U$1:$U$1164,'DIAS DE INVENTARIO TAT'!K$1)</f>
        <v>0</v>
      </c>
      <c r="L368" s="6">
        <f>+SUMIFS(VENTAS!H:H,VENTAS!B:B,B368,VENTAS!G:G,A368)</f>
        <v>0</v>
      </c>
      <c r="M368" s="4">
        <f t="shared" si="37"/>
        <v>0</v>
      </c>
      <c r="N368" s="4">
        <f t="shared" si="38"/>
        <v>0</v>
      </c>
      <c r="O368" s="4">
        <f t="shared" si="39"/>
        <v>0</v>
      </c>
      <c r="P368" s="4">
        <f t="shared" si="40"/>
        <v>0</v>
      </c>
      <c r="Q368" s="6" t="e">
        <f>+SUMIFS(#REF!,#REF!,TablaINV[[#This Row],[GRUPO]],#REF!,TablaINV[[#This Row],[COD]])</f>
        <v>#REF!</v>
      </c>
      <c r="R368" s="19">
        <f t="shared" si="41"/>
        <v>0</v>
      </c>
      <c r="S368" s="4" t="str">
        <f>+VLOOKUP(A368,inv!T:X,5,0)</f>
        <v>COSTA</v>
      </c>
      <c r="T368" s="4" t="str">
        <f>+VLOOKUP(B:B,'DT HUEVO'!$A:$D,4,0)</f>
        <v>EMPACADOS</v>
      </c>
      <c r="U368" s="4" t="str">
        <f>+VLOOKUP(TablaINV[[#This Row],[COD]],'DT HUEVO'!$A:$D,3,0)</f>
        <v>AA</v>
      </c>
    </row>
    <row r="369" spans="1:21">
      <c r="A369" t="s">
        <v>455</v>
      </c>
      <c r="B369" s="7">
        <v>101</v>
      </c>
      <c r="C369" t="s">
        <v>662</v>
      </c>
      <c r="D369">
        <f>+SUMIFS(inv!D:D,inv!A:A,B369,inv!T:T,A369)</f>
        <v>0</v>
      </c>
      <c r="E369">
        <f>+SUMIFS(inv!$D$1:$D$1164,inv!$A$1:$A$1164,$B369,inv!$T$1:$T$1164,$A369,inv!$U$1:$U$1164,'DIAS DE INVENTARIO TAT'!E$1)</f>
        <v>0</v>
      </c>
      <c r="F369">
        <f>+SUMIFS(inv!$D$1:$D$1164,inv!$A$1:$A$1164,$B369,inv!$T$1:$T$1164,$A369,inv!$U$1:$U$1164,'DIAS DE INVENTARIO TAT'!F$1)</f>
        <v>0</v>
      </c>
      <c r="G369">
        <f>+SUMIFS(inv!$D$1:$D$1164,inv!$A$1:$A$1164,$B369,inv!$T$1:$T$1164,$A369,inv!$U$1:$U$1164,'DIAS DE INVENTARIO TAT'!G$1)</f>
        <v>0</v>
      </c>
      <c r="H369">
        <f>+SUMIFS(inv!$D$1:$D$1164,inv!$A$1:$A$1164,$B369,inv!$T$1:$T$1164,$A369,inv!$U$1:$U$1164,'DIAS DE INVENTARIO TAT'!H$1)</f>
        <v>0</v>
      </c>
      <c r="I369">
        <f>+SUMIFS(inv!$D$1:$D$1164,inv!$A$1:$A$1164,$B369,inv!$T$1:$T$1164,$A369,inv!$U$1:$U$1164,'DIAS DE INVENTARIO TAT'!I$1)</f>
        <v>0</v>
      </c>
      <c r="J369">
        <f>+SUMIFS(inv!$D$1:$D$1164,inv!$A$1:$A$1164,$B369,inv!$T$1:$T$1164,$A369,inv!$U$1:$U$1164,'DIAS DE INVENTARIO TAT'!J$1)</f>
        <v>0</v>
      </c>
      <c r="K369">
        <f>+SUMIFS(inv!$D$1:$D$1164,inv!$A$1:$A$1164,$B369,inv!$T$1:$T$1164,$A369,inv!$U$1:$U$1164,'DIAS DE INVENTARIO TAT'!K$1)</f>
        <v>0</v>
      </c>
      <c r="L369" s="6">
        <f>+SUMIFS(VENTAS!H:H,VENTAS!B:B,B369,VENTAS!G:G,A369)</f>
        <v>0</v>
      </c>
      <c r="M369" s="4">
        <f t="shared" si="37"/>
        <v>0</v>
      </c>
      <c r="N369" s="4">
        <f t="shared" si="38"/>
        <v>0</v>
      </c>
      <c r="O369" s="4">
        <f t="shared" si="39"/>
        <v>0</v>
      </c>
      <c r="P369" s="4">
        <f t="shared" si="40"/>
        <v>0</v>
      </c>
      <c r="Q369" s="6" t="e">
        <f>+SUMIFS(#REF!,#REF!,TablaINV[[#This Row],[GRUPO]],#REF!,TablaINV[[#This Row],[COD]])</f>
        <v>#REF!</v>
      </c>
      <c r="R369" s="19">
        <f t="shared" si="41"/>
        <v>0</v>
      </c>
      <c r="S369" s="4" t="str">
        <f>+VLOOKUP(A369,inv!T:X,5,0)</f>
        <v>COSTA</v>
      </c>
      <c r="T369" s="4" t="str">
        <f>+VLOOKUP(B:B,'DT HUEVO'!$A:$D,4,0)</f>
        <v>GRIS SUELTO</v>
      </c>
      <c r="U369" s="4" t="str">
        <f>+VLOOKUP(TablaINV[[#This Row],[COD]],'DT HUEVO'!$A:$D,3,0)</f>
        <v>YUMBO</v>
      </c>
    </row>
    <row r="370" spans="1:21">
      <c r="A370" t="s">
        <v>455</v>
      </c>
      <c r="B370" s="7">
        <v>102</v>
      </c>
      <c r="C370" t="s">
        <v>663</v>
      </c>
      <c r="D370">
        <f>+SUMIFS(inv!D:D,inv!A:A,B370,inv!T:T,A370)</f>
        <v>0</v>
      </c>
      <c r="E370">
        <f>+SUMIFS(inv!$D$1:$D$1164,inv!$A$1:$A$1164,$B370,inv!$T$1:$T$1164,$A370,inv!$U$1:$U$1164,'DIAS DE INVENTARIO TAT'!E$1)</f>
        <v>0</v>
      </c>
      <c r="F370">
        <f>+SUMIFS(inv!$D$1:$D$1164,inv!$A$1:$A$1164,$B370,inv!$T$1:$T$1164,$A370,inv!$U$1:$U$1164,'DIAS DE INVENTARIO TAT'!F$1)</f>
        <v>0</v>
      </c>
      <c r="G370">
        <f>+SUMIFS(inv!$D$1:$D$1164,inv!$A$1:$A$1164,$B370,inv!$T$1:$T$1164,$A370,inv!$U$1:$U$1164,'DIAS DE INVENTARIO TAT'!G$1)</f>
        <v>0</v>
      </c>
      <c r="H370">
        <f>+SUMIFS(inv!$D$1:$D$1164,inv!$A$1:$A$1164,$B370,inv!$T$1:$T$1164,$A370,inv!$U$1:$U$1164,'DIAS DE INVENTARIO TAT'!H$1)</f>
        <v>0</v>
      </c>
      <c r="I370">
        <f>+SUMIFS(inv!$D$1:$D$1164,inv!$A$1:$A$1164,$B370,inv!$T$1:$T$1164,$A370,inv!$U$1:$U$1164,'DIAS DE INVENTARIO TAT'!I$1)</f>
        <v>0</v>
      </c>
      <c r="J370">
        <f>+SUMIFS(inv!$D$1:$D$1164,inv!$A$1:$A$1164,$B370,inv!$T$1:$T$1164,$A370,inv!$U$1:$U$1164,'DIAS DE INVENTARIO TAT'!J$1)</f>
        <v>0</v>
      </c>
      <c r="K370">
        <f>+SUMIFS(inv!$D$1:$D$1164,inv!$A$1:$A$1164,$B370,inv!$T$1:$T$1164,$A370,inv!$U$1:$U$1164,'DIAS DE INVENTARIO TAT'!K$1)</f>
        <v>0</v>
      </c>
      <c r="L370" s="6">
        <f>+SUMIFS(VENTAS!H:H,VENTAS!B:B,B370,VENTAS!G:G,A370)</f>
        <v>0</v>
      </c>
      <c r="M370" s="4">
        <f t="shared" si="37"/>
        <v>0</v>
      </c>
      <c r="N370" s="4">
        <f t="shared" si="38"/>
        <v>0</v>
      </c>
      <c r="O370" s="4">
        <f t="shared" si="39"/>
        <v>0</v>
      </c>
      <c r="P370" s="4">
        <f t="shared" si="40"/>
        <v>0</v>
      </c>
      <c r="Q370" s="6" t="e">
        <f>+SUMIFS(#REF!,#REF!,TablaINV[[#This Row],[GRUPO]],#REF!,TablaINV[[#This Row],[COD]])</f>
        <v>#REF!</v>
      </c>
      <c r="R370" s="19">
        <f t="shared" si="41"/>
        <v>0</v>
      </c>
      <c r="S370" s="4" t="str">
        <f>+VLOOKUP(A370,inv!T:X,5,0)</f>
        <v>COSTA</v>
      </c>
      <c r="T370" s="4" t="str">
        <f>+VLOOKUP(B:B,'DT HUEVO'!$A:$D,4,0)</f>
        <v>GRIS SUELTO</v>
      </c>
      <c r="U370" s="4" t="str">
        <f>+VLOOKUP(TablaINV[[#This Row],[COD]],'DT HUEVO'!$A:$D,3,0)</f>
        <v>AAA</v>
      </c>
    </row>
    <row r="371" spans="1:21">
      <c r="A371" t="s">
        <v>455</v>
      </c>
      <c r="B371" s="7">
        <v>103</v>
      </c>
      <c r="C371" t="s">
        <v>664</v>
      </c>
      <c r="D371">
        <f>+SUMIFS(inv!D:D,inv!A:A,B371,inv!T:T,A371)</f>
        <v>0</v>
      </c>
      <c r="E371">
        <f>+SUMIFS(inv!$D$1:$D$1164,inv!$A$1:$A$1164,$B371,inv!$T$1:$T$1164,$A371,inv!$U$1:$U$1164,'DIAS DE INVENTARIO TAT'!E$1)</f>
        <v>0</v>
      </c>
      <c r="F371">
        <f>+SUMIFS(inv!$D$1:$D$1164,inv!$A$1:$A$1164,$B371,inv!$T$1:$T$1164,$A371,inv!$U$1:$U$1164,'DIAS DE INVENTARIO TAT'!F$1)</f>
        <v>0</v>
      </c>
      <c r="G371">
        <f>+SUMIFS(inv!$D$1:$D$1164,inv!$A$1:$A$1164,$B371,inv!$T$1:$T$1164,$A371,inv!$U$1:$U$1164,'DIAS DE INVENTARIO TAT'!G$1)</f>
        <v>0</v>
      </c>
      <c r="H371">
        <f>+SUMIFS(inv!$D$1:$D$1164,inv!$A$1:$A$1164,$B371,inv!$T$1:$T$1164,$A371,inv!$U$1:$U$1164,'DIAS DE INVENTARIO TAT'!H$1)</f>
        <v>0</v>
      </c>
      <c r="I371">
        <f>+SUMIFS(inv!$D$1:$D$1164,inv!$A$1:$A$1164,$B371,inv!$T$1:$T$1164,$A371,inv!$U$1:$U$1164,'DIAS DE INVENTARIO TAT'!I$1)</f>
        <v>0</v>
      </c>
      <c r="J371">
        <f>+SUMIFS(inv!$D$1:$D$1164,inv!$A$1:$A$1164,$B371,inv!$T$1:$T$1164,$A371,inv!$U$1:$U$1164,'DIAS DE INVENTARIO TAT'!J$1)</f>
        <v>0</v>
      </c>
      <c r="K371">
        <f>+SUMIFS(inv!$D$1:$D$1164,inv!$A$1:$A$1164,$B371,inv!$T$1:$T$1164,$A371,inv!$U$1:$U$1164,'DIAS DE INVENTARIO TAT'!K$1)</f>
        <v>0</v>
      </c>
      <c r="L371" s="6">
        <f>+SUMIFS(VENTAS!H:H,VENTAS!B:B,B371,VENTAS!G:G,A371)</f>
        <v>0</v>
      </c>
      <c r="M371" s="4">
        <f t="shared" si="37"/>
        <v>0</v>
      </c>
      <c r="N371" s="4">
        <f t="shared" si="38"/>
        <v>0</v>
      </c>
      <c r="O371" s="4">
        <f t="shared" si="39"/>
        <v>0</v>
      </c>
      <c r="P371" s="4">
        <f t="shared" si="40"/>
        <v>0</v>
      </c>
      <c r="Q371" s="6" t="e">
        <f>+SUMIFS(#REF!,#REF!,TablaINV[[#This Row],[GRUPO]],#REF!,TablaINV[[#This Row],[COD]])</f>
        <v>#REF!</v>
      </c>
      <c r="R371" s="19">
        <f t="shared" si="41"/>
        <v>0</v>
      </c>
      <c r="S371" s="4" t="str">
        <f>+VLOOKUP(A371,inv!T:X,5,0)</f>
        <v>COSTA</v>
      </c>
      <c r="T371" s="4" t="str">
        <f>+VLOOKUP(B:B,'DT HUEVO'!$A:$D,4,0)</f>
        <v>GRIS SUELTO</v>
      </c>
      <c r="U371" s="4" t="str">
        <f>+VLOOKUP(TablaINV[[#This Row],[COD]],'DT HUEVO'!$A:$D,3,0)</f>
        <v>AA</v>
      </c>
    </row>
    <row r="372" spans="1:21">
      <c r="A372" t="s">
        <v>455</v>
      </c>
      <c r="B372" s="7">
        <v>104</v>
      </c>
      <c r="C372" t="s">
        <v>665</v>
      </c>
      <c r="D372">
        <f>+SUMIFS(inv!D:D,inv!A:A,B372,inv!T:T,A372)</f>
        <v>0</v>
      </c>
      <c r="E372">
        <f>+SUMIFS(inv!$D$1:$D$1164,inv!$A$1:$A$1164,$B372,inv!$T$1:$T$1164,$A372,inv!$U$1:$U$1164,'DIAS DE INVENTARIO TAT'!E$1)</f>
        <v>0</v>
      </c>
      <c r="F372">
        <f>+SUMIFS(inv!$D$1:$D$1164,inv!$A$1:$A$1164,$B372,inv!$T$1:$T$1164,$A372,inv!$U$1:$U$1164,'DIAS DE INVENTARIO TAT'!F$1)</f>
        <v>0</v>
      </c>
      <c r="G372">
        <f>+SUMIFS(inv!$D$1:$D$1164,inv!$A$1:$A$1164,$B372,inv!$T$1:$T$1164,$A372,inv!$U$1:$U$1164,'DIAS DE INVENTARIO TAT'!G$1)</f>
        <v>0</v>
      </c>
      <c r="H372">
        <f>+SUMIFS(inv!$D$1:$D$1164,inv!$A$1:$A$1164,$B372,inv!$T$1:$T$1164,$A372,inv!$U$1:$U$1164,'DIAS DE INVENTARIO TAT'!H$1)</f>
        <v>0</v>
      </c>
      <c r="I372">
        <f>+SUMIFS(inv!$D$1:$D$1164,inv!$A$1:$A$1164,$B372,inv!$T$1:$T$1164,$A372,inv!$U$1:$U$1164,'DIAS DE INVENTARIO TAT'!I$1)</f>
        <v>0</v>
      </c>
      <c r="J372">
        <f>+SUMIFS(inv!$D$1:$D$1164,inv!$A$1:$A$1164,$B372,inv!$T$1:$T$1164,$A372,inv!$U$1:$U$1164,'DIAS DE INVENTARIO TAT'!J$1)</f>
        <v>0</v>
      </c>
      <c r="K372">
        <f>+SUMIFS(inv!$D$1:$D$1164,inv!$A$1:$A$1164,$B372,inv!$T$1:$T$1164,$A372,inv!$U$1:$U$1164,'DIAS DE INVENTARIO TAT'!K$1)</f>
        <v>0</v>
      </c>
      <c r="L372" s="6">
        <f>+SUMIFS(VENTAS!H:H,VENTAS!B:B,B372,VENTAS!G:G,A372)</f>
        <v>0</v>
      </c>
      <c r="M372" s="4">
        <f t="shared" si="37"/>
        <v>0</v>
      </c>
      <c r="N372" s="4">
        <f t="shared" si="38"/>
        <v>0</v>
      </c>
      <c r="O372" s="4">
        <f t="shared" si="39"/>
        <v>0</v>
      </c>
      <c r="P372" s="4">
        <f t="shared" si="40"/>
        <v>0</v>
      </c>
      <c r="Q372" s="6" t="e">
        <f>+SUMIFS(#REF!,#REF!,TablaINV[[#This Row],[GRUPO]],#REF!,TablaINV[[#This Row],[COD]])</f>
        <v>#REF!</v>
      </c>
      <c r="R372" s="19">
        <f t="shared" si="41"/>
        <v>0</v>
      </c>
      <c r="S372" s="4" t="str">
        <f>+VLOOKUP(A372,inv!T:X,5,0)</f>
        <v>COSTA</v>
      </c>
      <c r="T372" s="4" t="str">
        <f>+VLOOKUP(B:B,'DT HUEVO'!$A:$D,4,0)</f>
        <v>GRIS SUELTO</v>
      </c>
      <c r="U372" s="4" t="str">
        <f>+VLOOKUP(TablaINV[[#This Row],[COD]],'DT HUEVO'!$A:$D,3,0)</f>
        <v>A</v>
      </c>
    </row>
    <row r="373" spans="1:21">
      <c r="A373" t="s">
        <v>455</v>
      </c>
      <c r="B373" s="7">
        <v>105</v>
      </c>
      <c r="C373" t="s">
        <v>666</v>
      </c>
      <c r="D373">
        <f>+SUMIFS(inv!D:D,inv!A:A,B373,inv!T:T,A373)</f>
        <v>0</v>
      </c>
      <c r="E373">
        <f>+SUMIFS(inv!$D$1:$D$1164,inv!$A$1:$A$1164,$B373,inv!$T$1:$T$1164,$A373,inv!$U$1:$U$1164,'DIAS DE INVENTARIO TAT'!E$1)</f>
        <v>0</v>
      </c>
      <c r="F373">
        <f>+SUMIFS(inv!$D$1:$D$1164,inv!$A$1:$A$1164,$B373,inv!$T$1:$T$1164,$A373,inv!$U$1:$U$1164,'DIAS DE INVENTARIO TAT'!F$1)</f>
        <v>0</v>
      </c>
      <c r="G373">
        <f>+SUMIFS(inv!$D$1:$D$1164,inv!$A$1:$A$1164,$B373,inv!$T$1:$T$1164,$A373,inv!$U$1:$U$1164,'DIAS DE INVENTARIO TAT'!G$1)</f>
        <v>0</v>
      </c>
      <c r="H373">
        <f>+SUMIFS(inv!$D$1:$D$1164,inv!$A$1:$A$1164,$B373,inv!$T$1:$T$1164,$A373,inv!$U$1:$U$1164,'DIAS DE INVENTARIO TAT'!H$1)</f>
        <v>0</v>
      </c>
      <c r="I373">
        <f>+SUMIFS(inv!$D$1:$D$1164,inv!$A$1:$A$1164,$B373,inv!$T$1:$T$1164,$A373,inv!$U$1:$U$1164,'DIAS DE INVENTARIO TAT'!I$1)</f>
        <v>0</v>
      </c>
      <c r="J373">
        <f>+SUMIFS(inv!$D$1:$D$1164,inv!$A$1:$A$1164,$B373,inv!$T$1:$T$1164,$A373,inv!$U$1:$U$1164,'DIAS DE INVENTARIO TAT'!J$1)</f>
        <v>0</v>
      </c>
      <c r="K373">
        <f>+SUMIFS(inv!$D$1:$D$1164,inv!$A$1:$A$1164,$B373,inv!$T$1:$T$1164,$A373,inv!$U$1:$U$1164,'DIAS DE INVENTARIO TAT'!K$1)</f>
        <v>0</v>
      </c>
      <c r="L373" s="6">
        <f>+SUMIFS(VENTAS!H:H,VENTAS!B:B,B373,VENTAS!G:G,A373)</f>
        <v>0</v>
      </c>
      <c r="M373" s="4">
        <f t="shared" si="37"/>
        <v>0</v>
      </c>
      <c r="N373" s="4">
        <f t="shared" si="38"/>
        <v>0</v>
      </c>
      <c r="O373" s="4">
        <f t="shared" si="39"/>
        <v>0</v>
      </c>
      <c r="P373" s="4">
        <f t="shared" si="40"/>
        <v>0</v>
      </c>
      <c r="Q373" s="6" t="e">
        <f>+SUMIFS(#REF!,#REF!,TablaINV[[#This Row],[GRUPO]],#REF!,TablaINV[[#This Row],[COD]])</f>
        <v>#REF!</v>
      </c>
      <c r="R373" s="19">
        <f t="shared" si="41"/>
        <v>0</v>
      </c>
      <c r="S373" s="4" t="str">
        <f>+VLOOKUP(A373,inv!T:X,5,0)</f>
        <v>COSTA</v>
      </c>
      <c r="T373" s="4" t="str">
        <f>+VLOOKUP(B:B,'DT HUEVO'!$A:$D,4,0)</f>
        <v>GRIS SUELTO</v>
      </c>
      <c r="U373" s="4" t="str">
        <f>+VLOOKUP(TablaINV[[#This Row],[COD]],'DT HUEVO'!$A:$D,3,0)</f>
        <v>B</v>
      </c>
    </row>
    <row r="374" spans="1:21">
      <c r="A374" t="s">
        <v>455</v>
      </c>
      <c r="B374" s="7">
        <v>106</v>
      </c>
      <c r="C374" t="s">
        <v>667</v>
      </c>
      <c r="D374">
        <f>+SUMIFS(inv!D:D,inv!A:A,B374,inv!T:T,A374)</f>
        <v>0</v>
      </c>
      <c r="E374">
        <f>+SUMIFS(inv!$D$1:$D$1164,inv!$A$1:$A$1164,$B374,inv!$T$1:$T$1164,$A374,inv!$U$1:$U$1164,'DIAS DE INVENTARIO TAT'!E$1)</f>
        <v>0</v>
      </c>
      <c r="F374">
        <f>+SUMIFS(inv!$D$1:$D$1164,inv!$A$1:$A$1164,$B374,inv!$T$1:$T$1164,$A374,inv!$U$1:$U$1164,'DIAS DE INVENTARIO TAT'!F$1)</f>
        <v>0</v>
      </c>
      <c r="G374">
        <f>+SUMIFS(inv!$D$1:$D$1164,inv!$A$1:$A$1164,$B374,inv!$T$1:$T$1164,$A374,inv!$U$1:$U$1164,'DIAS DE INVENTARIO TAT'!G$1)</f>
        <v>0</v>
      </c>
      <c r="H374">
        <f>+SUMIFS(inv!$D$1:$D$1164,inv!$A$1:$A$1164,$B374,inv!$T$1:$T$1164,$A374,inv!$U$1:$U$1164,'DIAS DE INVENTARIO TAT'!H$1)</f>
        <v>0</v>
      </c>
      <c r="I374">
        <f>+SUMIFS(inv!$D$1:$D$1164,inv!$A$1:$A$1164,$B374,inv!$T$1:$T$1164,$A374,inv!$U$1:$U$1164,'DIAS DE INVENTARIO TAT'!I$1)</f>
        <v>0</v>
      </c>
      <c r="J374">
        <f>+SUMIFS(inv!$D$1:$D$1164,inv!$A$1:$A$1164,$B374,inv!$T$1:$T$1164,$A374,inv!$U$1:$U$1164,'DIAS DE INVENTARIO TAT'!J$1)</f>
        <v>0</v>
      </c>
      <c r="K374">
        <f>+SUMIFS(inv!$D$1:$D$1164,inv!$A$1:$A$1164,$B374,inv!$T$1:$T$1164,$A374,inv!$U$1:$U$1164,'DIAS DE INVENTARIO TAT'!K$1)</f>
        <v>0</v>
      </c>
      <c r="L374" s="6">
        <f>+SUMIFS(VENTAS!H:H,VENTAS!B:B,B374,VENTAS!G:G,A374)</f>
        <v>0</v>
      </c>
      <c r="M374" s="4">
        <f t="shared" si="37"/>
        <v>0</v>
      </c>
      <c r="N374" s="4">
        <f t="shared" si="38"/>
        <v>0</v>
      </c>
      <c r="O374" s="4">
        <f t="shared" si="39"/>
        <v>0</v>
      </c>
      <c r="P374" s="4">
        <f t="shared" si="40"/>
        <v>0</v>
      </c>
      <c r="Q374" s="6" t="e">
        <f>+SUMIFS(#REF!,#REF!,TablaINV[[#This Row],[GRUPO]],#REF!,TablaINV[[#This Row],[COD]])</f>
        <v>#REF!</v>
      </c>
      <c r="R374" s="19">
        <f t="shared" si="41"/>
        <v>0</v>
      </c>
      <c r="S374" s="4" t="str">
        <f>+VLOOKUP(A374,inv!T:X,5,0)</f>
        <v>COSTA</v>
      </c>
      <c r="T374" s="4" t="str">
        <f>+VLOOKUP(B:B,'DT HUEVO'!$A:$D,4,0)</f>
        <v>SEGUNDA</v>
      </c>
      <c r="U374" s="4" t="str">
        <f>+VLOOKUP(TablaINV[[#This Row],[COD]],'DT HUEVO'!$A:$D,3,0)</f>
        <v>C</v>
      </c>
    </row>
    <row r="375" spans="1:21">
      <c r="A375" t="s">
        <v>455</v>
      </c>
      <c r="B375" s="7">
        <v>10269</v>
      </c>
      <c r="C375" t="s">
        <v>668</v>
      </c>
      <c r="D375">
        <f>+SUMIFS(inv!D:D,inv!A:A,B375,inv!T:T,A375)</f>
        <v>0</v>
      </c>
      <c r="E375">
        <f>+SUMIFS(inv!$D$1:$D$1164,inv!$A$1:$A$1164,$B375,inv!$T$1:$T$1164,$A375,inv!$U$1:$U$1164,'DIAS DE INVENTARIO TAT'!E$1)</f>
        <v>0</v>
      </c>
      <c r="F375">
        <f>+SUMIFS(inv!$D$1:$D$1164,inv!$A$1:$A$1164,$B375,inv!$T$1:$T$1164,$A375,inv!$U$1:$U$1164,'DIAS DE INVENTARIO TAT'!F$1)</f>
        <v>0</v>
      </c>
      <c r="G375">
        <f>+SUMIFS(inv!$D$1:$D$1164,inv!$A$1:$A$1164,$B375,inv!$T$1:$T$1164,$A375,inv!$U$1:$U$1164,'DIAS DE INVENTARIO TAT'!G$1)</f>
        <v>0</v>
      </c>
      <c r="H375">
        <f>+SUMIFS(inv!$D$1:$D$1164,inv!$A$1:$A$1164,$B375,inv!$T$1:$T$1164,$A375,inv!$U$1:$U$1164,'DIAS DE INVENTARIO TAT'!H$1)</f>
        <v>0</v>
      </c>
      <c r="I375">
        <f>+SUMIFS(inv!$D$1:$D$1164,inv!$A$1:$A$1164,$B375,inv!$T$1:$T$1164,$A375,inv!$U$1:$U$1164,'DIAS DE INVENTARIO TAT'!I$1)</f>
        <v>0</v>
      </c>
      <c r="J375">
        <f>+SUMIFS(inv!$D$1:$D$1164,inv!$A$1:$A$1164,$B375,inv!$T$1:$T$1164,$A375,inv!$U$1:$U$1164,'DIAS DE INVENTARIO TAT'!J$1)</f>
        <v>0</v>
      </c>
      <c r="K375">
        <f>+SUMIFS(inv!$D$1:$D$1164,inv!$A$1:$A$1164,$B375,inv!$T$1:$T$1164,$A375,inv!$U$1:$U$1164,'DIAS DE INVENTARIO TAT'!K$1)</f>
        <v>0</v>
      </c>
      <c r="L375" s="6">
        <f>+SUMIFS(VENTAS!H:H,VENTAS!B:B,B375,VENTAS!G:G,A375)</f>
        <v>0</v>
      </c>
      <c r="M375" s="4">
        <f t="shared" si="37"/>
        <v>0</v>
      </c>
      <c r="N375" s="4">
        <f t="shared" si="38"/>
        <v>0</v>
      </c>
      <c r="O375" s="4">
        <f t="shared" si="39"/>
        <v>0</v>
      </c>
      <c r="P375" s="4">
        <f t="shared" si="40"/>
        <v>0</v>
      </c>
      <c r="Q375" s="6" t="e">
        <f>+SUMIFS(#REF!,#REF!,TablaINV[[#This Row],[GRUPO]],#REF!,TablaINV[[#This Row],[COD]])</f>
        <v>#REF!</v>
      </c>
      <c r="R375" s="19">
        <f t="shared" si="41"/>
        <v>0</v>
      </c>
      <c r="S375" s="4" t="str">
        <f>+VLOOKUP(A375,inv!T:X,5,0)</f>
        <v>COSTA</v>
      </c>
      <c r="T375" s="4" t="str">
        <f>+VLOOKUP(B:B,'DT HUEVO'!$A:$D,4,0)</f>
        <v>EMPACADOS</v>
      </c>
      <c r="U375" s="4" t="str">
        <f>+VLOOKUP(TablaINV[[#This Row],[COD]],'DT HUEVO'!$A:$D,3,0)</f>
        <v>AAA</v>
      </c>
    </row>
    <row r="376" spans="1:21">
      <c r="A376" t="s">
        <v>455</v>
      </c>
      <c r="B376" s="7">
        <v>10505</v>
      </c>
      <c r="C376" t="s">
        <v>669</v>
      </c>
      <c r="D376">
        <f>+SUMIFS(inv!D:D,inv!A:A,B376,inv!T:T,A376)</f>
        <v>0</v>
      </c>
      <c r="E376">
        <f>+SUMIFS(inv!$D$1:$D$1164,inv!$A$1:$A$1164,$B376,inv!$T$1:$T$1164,$A376,inv!$U$1:$U$1164,'DIAS DE INVENTARIO TAT'!E$1)</f>
        <v>0</v>
      </c>
      <c r="F376">
        <f>+SUMIFS(inv!$D$1:$D$1164,inv!$A$1:$A$1164,$B376,inv!$T$1:$T$1164,$A376,inv!$U$1:$U$1164,'DIAS DE INVENTARIO TAT'!F$1)</f>
        <v>0</v>
      </c>
      <c r="G376">
        <f>+SUMIFS(inv!$D$1:$D$1164,inv!$A$1:$A$1164,$B376,inv!$T$1:$T$1164,$A376,inv!$U$1:$U$1164,'DIAS DE INVENTARIO TAT'!G$1)</f>
        <v>0</v>
      </c>
      <c r="H376">
        <f>+SUMIFS(inv!$D$1:$D$1164,inv!$A$1:$A$1164,$B376,inv!$T$1:$T$1164,$A376,inv!$U$1:$U$1164,'DIAS DE INVENTARIO TAT'!H$1)</f>
        <v>0</v>
      </c>
      <c r="I376">
        <f>+SUMIFS(inv!$D$1:$D$1164,inv!$A$1:$A$1164,$B376,inv!$T$1:$T$1164,$A376,inv!$U$1:$U$1164,'DIAS DE INVENTARIO TAT'!I$1)</f>
        <v>0</v>
      </c>
      <c r="J376">
        <f>+SUMIFS(inv!$D$1:$D$1164,inv!$A$1:$A$1164,$B376,inv!$T$1:$T$1164,$A376,inv!$U$1:$U$1164,'DIAS DE INVENTARIO TAT'!J$1)</f>
        <v>0</v>
      </c>
      <c r="K376">
        <f>+SUMIFS(inv!$D$1:$D$1164,inv!$A$1:$A$1164,$B376,inv!$T$1:$T$1164,$A376,inv!$U$1:$U$1164,'DIAS DE INVENTARIO TAT'!K$1)</f>
        <v>0</v>
      </c>
      <c r="L376" s="6">
        <f>+SUMIFS(VENTAS!H:H,VENTAS!B:B,B376,VENTAS!G:G,A376)</f>
        <v>0</v>
      </c>
      <c r="M376" s="4">
        <f t="shared" si="37"/>
        <v>0</v>
      </c>
      <c r="N376" s="4">
        <f t="shared" si="38"/>
        <v>0</v>
      </c>
      <c r="O376" s="4">
        <f t="shared" si="39"/>
        <v>0</v>
      </c>
      <c r="P376" s="4">
        <f t="shared" si="40"/>
        <v>0</v>
      </c>
      <c r="Q376" s="6" t="e">
        <f>+SUMIFS(#REF!,#REF!,TablaINV[[#This Row],[GRUPO]],#REF!,TablaINV[[#This Row],[COD]])</f>
        <v>#REF!</v>
      </c>
      <c r="R376" s="19">
        <f t="shared" si="41"/>
        <v>0</v>
      </c>
      <c r="S376" s="4" t="str">
        <f>+VLOOKUP(A376,inv!T:X,5,0)</f>
        <v>COSTA</v>
      </c>
      <c r="T376" s="4" t="e">
        <f>+VLOOKUP(B:B,'DT HUEVO'!$A:$D,4,0)</f>
        <v>#N/A</v>
      </c>
      <c r="U376" s="4" t="e">
        <f>+VLOOKUP(TablaINV[[#This Row],[COD]],'DT HUEVO'!$A:$D,3,0)</f>
        <v>#N/A</v>
      </c>
    </row>
    <row r="377" spans="1:21">
      <c r="A377" t="s">
        <v>455</v>
      </c>
      <c r="B377" s="7">
        <v>10569</v>
      </c>
      <c r="C377" t="s">
        <v>670</v>
      </c>
      <c r="D377">
        <f>+SUMIFS(inv!D:D,inv!A:A,B377,inv!T:T,A377)</f>
        <v>0</v>
      </c>
      <c r="E377">
        <f>+SUMIFS(inv!$D$1:$D$1164,inv!$A$1:$A$1164,$B377,inv!$T$1:$T$1164,$A377,inv!$U$1:$U$1164,'DIAS DE INVENTARIO TAT'!E$1)</f>
        <v>0</v>
      </c>
      <c r="F377">
        <f>+SUMIFS(inv!$D$1:$D$1164,inv!$A$1:$A$1164,$B377,inv!$T$1:$T$1164,$A377,inv!$U$1:$U$1164,'DIAS DE INVENTARIO TAT'!F$1)</f>
        <v>0</v>
      </c>
      <c r="G377">
        <f>+SUMIFS(inv!$D$1:$D$1164,inv!$A$1:$A$1164,$B377,inv!$T$1:$T$1164,$A377,inv!$U$1:$U$1164,'DIAS DE INVENTARIO TAT'!G$1)</f>
        <v>0</v>
      </c>
      <c r="H377">
        <f>+SUMIFS(inv!$D$1:$D$1164,inv!$A$1:$A$1164,$B377,inv!$T$1:$T$1164,$A377,inv!$U$1:$U$1164,'DIAS DE INVENTARIO TAT'!H$1)</f>
        <v>0</v>
      </c>
      <c r="I377">
        <f>+SUMIFS(inv!$D$1:$D$1164,inv!$A$1:$A$1164,$B377,inv!$T$1:$T$1164,$A377,inv!$U$1:$U$1164,'DIAS DE INVENTARIO TAT'!I$1)</f>
        <v>0</v>
      </c>
      <c r="J377">
        <f>+SUMIFS(inv!$D$1:$D$1164,inv!$A$1:$A$1164,$B377,inv!$T$1:$T$1164,$A377,inv!$U$1:$U$1164,'DIAS DE INVENTARIO TAT'!J$1)</f>
        <v>0</v>
      </c>
      <c r="K377">
        <f>+SUMIFS(inv!$D$1:$D$1164,inv!$A$1:$A$1164,$B377,inv!$T$1:$T$1164,$A377,inv!$U$1:$U$1164,'DIAS DE INVENTARIO TAT'!K$1)</f>
        <v>0</v>
      </c>
      <c r="L377" s="6">
        <f>+SUMIFS(VENTAS!H:H,VENTAS!B:B,B377,VENTAS!G:G,A377)</f>
        <v>0</v>
      </c>
      <c r="M377" s="4">
        <f t="shared" si="37"/>
        <v>0</v>
      </c>
      <c r="N377" s="4">
        <f t="shared" si="38"/>
        <v>0</v>
      </c>
      <c r="O377" s="4">
        <f t="shared" si="39"/>
        <v>0</v>
      </c>
      <c r="P377" s="4">
        <f t="shared" si="40"/>
        <v>0</v>
      </c>
      <c r="Q377" s="6" t="e">
        <f>+SUMIFS(#REF!,#REF!,TablaINV[[#This Row],[GRUPO]],#REF!,TablaINV[[#This Row],[COD]])</f>
        <v>#REF!</v>
      </c>
      <c r="R377" s="19">
        <f t="shared" si="41"/>
        <v>0</v>
      </c>
      <c r="S377" s="4" t="str">
        <f>+VLOOKUP(A377,inv!T:X,5,0)</f>
        <v>COSTA</v>
      </c>
      <c r="T377" s="4" t="e">
        <f>+VLOOKUP(B:B,'DT HUEVO'!$A:$D,4,0)</f>
        <v>#N/A</v>
      </c>
      <c r="U377" s="4" t="e">
        <f>+VLOOKUP(TablaINV[[#This Row],[COD]],'DT HUEVO'!$A:$D,3,0)</f>
        <v>#N/A</v>
      </c>
    </row>
    <row r="378" spans="1:21">
      <c r="A378" t="s">
        <v>455</v>
      </c>
      <c r="B378" s="7">
        <v>10602</v>
      </c>
      <c r="C378" t="s">
        <v>671</v>
      </c>
      <c r="D378">
        <f>+SUMIFS(inv!D:D,inv!A:A,B378,inv!T:T,A378)</f>
        <v>0</v>
      </c>
      <c r="E378">
        <f>+SUMIFS(inv!$D$1:$D$1164,inv!$A$1:$A$1164,$B378,inv!$T$1:$T$1164,$A378,inv!$U$1:$U$1164,'DIAS DE INVENTARIO TAT'!E$1)</f>
        <v>0</v>
      </c>
      <c r="F378">
        <f>+SUMIFS(inv!$D$1:$D$1164,inv!$A$1:$A$1164,$B378,inv!$T$1:$T$1164,$A378,inv!$U$1:$U$1164,'DIAS DE INVENTARIO TAT'!F$1)</f>
        <v>0</v>
      </c>
      <c r="G378">
        <f>+SUMIFS(inv!$D$1:$D$1164,inv!$A$1:$A$1164,$B378,inv!$T$1:$T$1164,$A378,inv!$U$1:$U$1164,'DIAS DE INVENTARIO TAT'!G$1)</f>
        <v>0</v>
      </c>
      <c r="H378">
        <f>+SUMIFS(inv!$D$1:$D$1164,inv!$A$1:$A$1164,$B378,inv!$T$1:$T$1164,$A378,inv!$U$1:$U$1164,'DIAS DE INVENTARIO TAT'!H$1)</f>
        <v>0</v>
      </c>
      <c r="I378">
        <f>+SUMIFS(inv!$D$1:$D$1164,inv!$A$1:$A$1164,$B378,inv!$T$1:$T$1164,$A378,inv!$U$1:$U$1164,'DIAS DE INVENTARIO TAT'!I$1)</f>
        <v>0</v>
      </c>
      <c r="J378">
        <f>+SUMIFS(inv!$D$1:$D$1164,inv!$A$1:$A$1164,$B378,inv!$T$1:$T$1164,$A378,inv!$U$1:$U$1164,'DIAS DE INVENTARIO TAT'!J$1)</f>
        <v>0</v>
      </c>
      <c r="K378">
        <f>+SUMIFS(inv!$D$1:$D$1164,inv!$A$1:$A$1164,$B378,inv!$T$1:$T$1164,$A378,inv!$U$1:$U$1164,'DIAS DE INVENTARIO TAT'!K$1)</f>
        <v>0</v>
      </c>
      <c r="L378" s="6">
        <f>+SUMIFS(VENTAS!H:H,VENTAS!B:B,B378,VENTAS!G:G,A378)</f>
        <v>0</v>
      </c>
      <c r="M378" s="4">
        <f t="shared" si="37"/>
        <v>0</v>
      </c>
      <c r="N378" s="4">
        <f t="shared" si="38"/>
        <v>0</v>
      </c>
      <c r="O378" s="4">
        <f t="shared" si="39"/>
        <v>0</v>
      </c>
      <c r="P378" s="4">
        <f t="shared" si="40"/>
        <v>0</v>
      </c>
      <c r="Q378" s="6" t="e">
        <f>+SUMIFS(#REF!,#REF!,TablaINV[[#This Row],[GRUPO]],#REF!,TablaINV[[#This Row],[COD]])</f>
        <v>#REF!</v>
      </c>
      <c r="R378" s="19">
        <f t="shared" si="41"/>
        <v>0</v>
      </c>
      <c r="S378" s="4" t="str">
        <f>+VLOOKUP(A378,inv!T:X,5,0)</f>
        <v>COSTA</v>
      </c>
      <c r="T378" s="4" t="e">
        <f>+VLOOKUP(B:B,'DT HUEVO'!$A:$D,4,0)</f>
        <v>#N/A</v>
      </c>
      <c r="U378" s="4" t="e">
        <f>+VLOOKUP(TablaINV[[#This Row],[COD]],'DT HUEVO'!$A:$D,3,0)</f>
        <v>#N/A</v>
      </c>
    </row>
    <row r="379" spans="1:21">
      <c r="A379" t="s">
        <v>455</v>
      </c>
      <c r="B379" s="7">
        <v>10517</v>
      </c>
      <c r="C379" t="s">
        <v>676</v>
      </c>
      <c r="D379">
        <f>+SUMIFS(inv!D:D,inv!A:A,B379,inv!T:T,A379)</f>
        <v>0</v>
      </c>
      <c r="E379">
        <f>+SUMIFS(inv!$D$1:$D$1164,inv!$A$1:$A$1164,$B379,inv!$T$1:$T$1164,$A379,inv!$U$1:$U$1164,'DIAS DE INVENTARIO TAT'!E$1)</f>
        <v>0</v>
      </c>
      <c r="F379">
        <f>+SUMIFS(inv!$D$1:$D$1164,inv!$A$1:$A$1164,$B379,inv!$T$1:$T$1164,$A379,inv!$U$1:$U$1164,'DIAS DE INVENTARIO TAT'!F$1)</f>
        <v>0</v>
      </c>
      <c r="G379">
        <f>+SUMIFS(inv!$D$1:$D$1164,inv!$A$1:$A$1164,$B379,inv!$T$1:$T$1164,$A379,inv!$U$1:$U$1164,'DIAS DE INVENTARIO TAT'!G$1)</f>
        <v>0</v>
      </c>
      <c r="H379">
        <f>+SUMIFS(inv!$D$1:$D$1164,inv!$A$1:$A$1164,$B379,inv!$T$1:$T$1164,$A379,inv!$U$1:$U$1164,'DIAS DE INVENTARIO TAT'!H$1)</f>
        <v>0</v>
      </c>
      <c r="I379">
        <f>+SUMIFS(inv!$D$1:$D$1164,inv!$A$1:$A$1164,$B379,inv!$T$1:$T$1164,$A379,inv!$U$1:$U$1164,'DIAS DE INVENTARIO TAT'!I$1)</f>
        <v>0</v>
      </c>
      <c r="J379">
        <f>+SUMIFS(inv!$D$1:$D$1164,inv!$A$1:$A$1164,$B379,inv!$T$1:$T$1164,$A379,inv!$U$1:$U$1164,'DIAS DE INVENTARIO TAT'!J$1)</f>
        <v>0</v>
      </c>
      <c r="K379">
        <f>+SUMIFS(inv!$D$1:$D$1164,inv!$A$1:$A$1164,$B379,inv!$T$1:$T$1164,$A379,inv!$U$1:$U$1164,'DIAS DE INVENTARIO TAT'!K$1)</f>
        <v>0</v>
      </c>
      <c r="L379" s="6">
        <f>+SUMIFS(VENTAS!H:H,VENTAS!B:B,B379,VENTAS!G:G,A379)</f>
        <v>0</v>
      </c>
      <c r="M379" s="4">
        <f t="shared" si="37"/>
        <v>0</v>
      </c>
      <c r="N379" s="4">
        <f t="shared" si="38"/>
        <v>0</v>
      </c>
      <c r="O379" s="4">
        <f t="shared" si="39"/>
        <v>0</v>
      </c>
      <c r="P379" s="4">
        <f t="shared" si="40"/>
        <v>0</v>
      </c>
      <c r="Q379" s="6" t="e">
        <f>+SUMIFS(#REF!,#REF!,TablaINV[[#This Row],[GRUPO]],#REF!,TablaINV[[#This Row],[COD]])</f>
        <v>#REF!</v>
      </c>
      <c r="R379" s="19">
        <f t="shared" si="41"/>
        <v>0</v>
      </c>
      <c r="S379" s="4" t="str">
        <f>+VLOOKUP(A379,inv!T:X,5,0)</f>
        <v>COSTA</v>
      </c>
      <c r="T379" s="4" t="str">
        <f>+VLOOKUP(B:B,'DT HUEVO'!$A:$D,4,0)</f>
        <v>GRIS SUELTO</v>
      </c>
      <c r="U379" s="4" t="str">
        <f>+VLOOKUP(TablaINV[[#This Row],[COD]],'DT HUEVO'!$A:$D,3,0)</f>
        <v>B</v>
      </c>
    </row>
    <row r="380" spans="1:21">
      <c r="A380" t="s">
        <v>463</v>
      </c>
      <c r="B380">
        <v>10402</v>
      </c>
      <c r="C380" t="s">
        <v>21</v>
      </c>
      <c r="D380">
        <f>+SUMIFS(inv!D:D,inv!A:A,B380,inv!T:T,A380)</f>
        <v>0</v>
      </c>
      <c r="E380">
        <f>+SUMIFS(inv!$D$1:$D$1164,inv!$A$1:$A$1164,$B380,inv!$T$1:$T$1164,$A380,inv!$U$1:$U$1164,'DIAS DE INVENTARIO TAT'!E$1)</f>
        <v>0</v>
      </c>
      <c r="F380">
        <f>+SUMIFS(inv!$D$1:$D$1164,inv!$A$1:$A$1164,$B380,inv!$T$1:$T$1164,$A380,inv!$U$1:$U$1164,'DIAS DE INVENTARIO TAT'!F$1)</f>
        <v>0</v>
      </c>
      <c r="G380">
        <f>+SUMIFS(inv!$D$1:$D$1164,inv!$A$1:$A$1164,$B380,inv!$T$1:$T$1164,$A380,inv!$U$1:$U$1164,'DIAS DE INVENTARIO TAT'!G$1)</f>
        <v>0</v>
      </c>
      <c r="H380">
        <f>+SUMIFS(inv!$D$1:$D$1164,inv!$A$1:$A$1164,$B380,inv!$T$1:$T$1164,$A380,inv!$U$1:$U$1164,'DIAS DE INVENTARIO TAT'!H$1)</f>
        <v>0</v>
      </c>
      <c r="I380">
        <f>+SUMIFS(inv!$D$1:$D$1164,inv!$A$1:$A$1164,$B380,inv!$T$1:$T$1164,$A380,inv!$U$1:$U$1164,'DIAS DE INVENTARIO TAT'!I$1)</f>
        <v>0</v>
      </c>
      <c r="J380">
        <f>+SUMIFS(inv!$D$1:$D$1164,inv!$A$1:$A$1164,$B380,inv!$T$1:$T$1164,$A380,inv!$U$1:$U$1164,'DIAS DE INVENTARIO TAT'!J$1)</f>
        <v>0</v>
      </c>
      <c r="K380">
        <f>+SUMIFS(inv!$D$1:$D$1164,inv!$A$1:$A$1164,$B380,inv!$T$1:$T$1164,$A380,inv!$U$1:$U$1164,'DIAS DE INVENTARIO TAT'!K$1)</f>
        <v>0</v>
      </c>
      <c r="L380" s="6">
        <f>+SUMIFS(VENTAS!H:H,VENTAS!B:B,B380,VENTAS!G:G,A380)</f>
        <v>0</v>
      </c>
      <c r="M380" s="4">
        <f t="shared" si="37"/>
        <v>0</v>
      </c>
      <c r="N380" s="4">
        <f t="shared" si="38"/>
        <v>0</v>
      </c>
      <c r="O380" s="4">
        <f t="shared" si="39"/>
        <v>0</v>
      </c>
      <c r="P380" s="4">
        <f t="shared" si="40"/>
        <v>0</v>
      </c>
      <c r="Q380" s="6" t="e">
        <f>+SUMIFS(#REF!,#REF!,TablaINV[[#This Row],[GRUPO]],#REF!,TablaINV[[#This Row],[COD]])</f>
        <v>#REF!</v>
      </c>
      <c r="R380" s="19">
        <f t="shared" si="41"/>
        <v>0</v>
      </c>
      <c r="S380" s="4" t="str">
        <f>+VLOOKUP(A380,inv!T:X,5,0)</f>
        <v>COSTA</v>
      </c>
      <c r="T380" s="4" t="str">
        <f>+VLOOKUP(B:B,'DT HUEVO'!$A:$D,4,0)</f>
        <v>VERDE</v>
      </c>
      <c r="U380" s="4" t="str">
        <f>+VLOOKUP(TablaINV[[#This Row],[COD]],'DT HUEVO'!$A:$D,3,0)</f>
        <v>A</v>
      </c>
    </row>
    <row r="381" spans="1:21">
      <c r="A381" t="s">
        <v>463</v>
      </c>
      <c r="B381">
        <v>72001</v>
      </c>
      <c r="C381" t="s">
        <v>23</v>
      </c>
      <c r="D381">
        <f>+SUMIFS(inv!D:D,inv!A:A,B381,inv!T:T,A381)</f>
        <v>0</v>
      </c>
      <c r="E381">
        <f>+SUMIFS(inv!$D$1:$D$1164,inv!$A$1:$A$1164,$B381,inv!$T$1:$T$1164,$A381,inv!$U$1:$U$1164,'DIAS DE INVENTARIO TAT'!E$1)</f>
        <v>0</v>
      </c>
      <c r="F381">
        <f>+SUMIFS(inv!$D$1:$D$1164,inv!$A$1:$A$1164,$B381,inv!$T$1:$T$1164,$A381,inv!$U$1:$U$1164,'DIAS DE INVENTARIO TAT'!F$1)</f>
        <v>0</v>
      </c>
      <c r="G381">
        <f>+SUMIFS(inv!$D$1:$D$1164,inv!$A$1:$A$1164,$B381,inv!$T$1:$T$1164,$A381,inv!$U$1:$U$1164,'DIAS DE INVENTARIO TAT'!G$1)</f>
        <v>0</v>
      </c>
      <c r="H381">
        <f>+SUMIFS(inv!$D$1:$D$1164,inv!$A$1:$A$1164,$B381,inv!$T$1:$T$1164,$A381,inv!$U$1:$U$1164,'DIAS DE INVENTARIO TAT'!H$1)</f>
        <v>0</v>
      </c>
      <c r="I381">
        <f>+SUMIFS(inv!$D$1:$D$1164,inv!$A$1:$A$1164,$B381,inv!$T$1:$T$1164,$A381,inv!$U$1:$U$1164,'DIAS DE INVENTARIO TAT'!I$1)</f>
        <v>0</v>
      </c>
      <c r="J381">
        <f>+SUMIFS(inv!$D$1:$D$1164,inv!$A$1:$A$1164,$B381,inv!$T$1:$T$1164,$A381,inv!$U$1:$U$1164,'DIAS DE INVENTARIO TAT'!J$1)</f>
        <v>0</v>
      </c>
      <c r="K381">
        <f>+SUMIFS(inv!$D$1:$D$1164,inv!$A$1:$A$1164,$B381,inv!$T$1:$T$1164,$A381,inv!$U$1:$U$1164,'DIAS DE INVENTARIO TAT'!K$1)</f>
        <v>0</v>
      </c>
      <c r="L381" s="6">
        <f>+SUMIFS(VENTAS!H:H,VENTAS!B:B,B381,VENTAS!G:G,A381)</f>
        <v>0</v>
      </c>
      <c r="M381" s="4">
        <f t="shared" si="37"/>
        <v>0</v>
      </c>
      <c r="N381" s="4">
        <f t="shared" si="38"/>
        <v>0</v>
      </c>
      <c r="O381" s="4">
        <f t="shared" si="39"/>
        <v>0</v>
      </c>
      <c r="P381" s="4">
        <f t="shared" si="40"/>
        <v>0</v>
      </c>
      <c r="Q381" s="6" t="e">
        <f>+SUMIFS(#REF!,#REF!,TablaINV[[#This Row],[GRUPO]],#REF!,TablaINV[[#This Row],[COD]])</f>
        <v>#REF!</v>
      </c>
      <c r="R381" s="19">
        <f t="shared" si="41"/>
        <v>0</v>
      </c>
      <c r="S381" s="4" t="str">
        <f>+VLOOKUP(A381,inv!T:X,5,0)</f>
        <v>COSTA</v>
      </c>
      <c r="T381" s="4" t="str">
        <f>+VLOOKUP(B:B,'DT HUEVO'!$A:$D,4,0)</f>
        <v>SEGUNDA</v>
      </c>
      <c r="U381" s="4" t="str">
        <f>+VLOOKUP(TablaINV[[#This Row],[COD]],'DT HUEVO'!$A:$D,3,0)</f>
        <v>SEGUNDA</v>
      </c>
    </row>
    <row r="382" spans="1:21">
      <c r="A382" t="s">
        <v>463</v>
      </c>
      <c r="B382">
        <v>10102</v>
      </c>
      <c r="C382" t="s">
        <v>24</v>
      </c>
      <c r="D382">
        <f>+SUMIFS(inv!D:D,inv!A:A,B382,inv!T:T,A382)</f>
        <v>0</v>
      </c>
      <c r="E382">
        <f>+SUMIFS(inv!$D$1:$D$1164,inv!$A$1:$A$1164,$B382,inv!$T$1:$T$1164,$A382,inv!$U$1:$U$1164,'DIAS DE INVENTARIO TAT'!E$1)</f>
        <v>0</v>
      </c>
      <c r="F382">
        <f>+SUMIFS(inv!$D$1:$D$1164,inv!$A$1:$A$1164,$B382,inv!$T$1:$T$1164,$A382,inv!$U$1:$U$1164,'DIAS DE INVENTARIO TAT'!F$1)</f>
        <v>0</v>
      </c>
      <c r="G382">
        <f>+SUMIFS(inv!$D$1:$D$1164,inv!$A$1:$A$1164,$B382,inv!$T$1:$T$1164,$A382,inv!$U$1:$U$1164,'DIAS DE INVENTARIO TAT'!G$1)</f>
        <v>0</v>
      </c>
      <c r="H382">
        <f>+SUMIFS(inv!$D$1:$D$1164,inv!$A$1:$A$1164,$B382,inv!$T$1:$T$1164,$A382,inv!$U$1:$U$1164,'DIAS DE INVENTARIO TAT'!H$1)</f>
        <v>0</v>
      </c>
      <c r="I382">
        <f>+SUMIFS(inv!$D$1:$D$1164,inv!$A$1:$A$1164,$B382,inv!$T$1:$T$1164,$A382,inv!$U$1:$U$1164,'DIAS DE INVENTARIO TAT'!I$1)</f>
        <v>0</v>
      </c>
      <c r="J382">
        <f>+SUMIFS(inv!$D$1:$D$1164,inv!$A$1:$A$1164,$B382,inv!$T$1:$T$1164,$A382,inv!$U$1:$U$1164,'DIAS DE INVENTARIO TAT'!J$1)</f>
        <v>0</v>
      </c>
      <c r="K382">
        <f>+SUMIFS(inv!$D$1:$D$1164,inv!$A$1:$A$1164,$B382,inv!$T$1:$T$1164,$A382,inv!$U$1:$U$1164,'DIAS DE INVENTARIO TAT'!K$1)</f>
        <v>0</v>
      </c>
      <c r="L382" s="6">
        <f>+SUMIFS(VENTAS!H:H,VENTAS!B:B,B382,VENTAS!G:G,A382)</f>
        <v>0</v>
      </c>
      <c r="M382" s="4">
        <f t="shared" si="37"/>
        <v>0</v>
      </c>
      <c r="N382" s="4">
        <f t="shared" si="38"/>
        <v>0</v>
      </c>
      <c r="O382" s="4">
        <f t="shared" si="39"/>
        <v>0</v>
      </c>
      <c r="P382" s="4">
        <f t="shared" si="40"/>
        <v>0</v>
      </c>
      <c r="Q382" s="6" t="e">
        <f>+SUMIFS(#REF!,#REF!,TablaINV[[#This Row],[GRUPO]],#REF!,TablaINV[[#This Row],[COD]])</f>
        <v>#REF!</v>
      </c>
      <c r="R382" s="19">
        <f t="shared" si="41"/>
        <v>0</v>
      </c>
      <c r="S382" s="4" t="str">
        <f>+VLOOKUP(A382,inv!T:X,5,0)</f>
        <v>COSTA</v>
      </c>
      <c r="T382" s="4" t="str">
        <f>+VLOOKUP(B:B,'DT HUEVO'!$A:$D,4,0)</f>
        <v>VERDE</v>
      </c>
      <c r="U382" s="4" t="str">
        <f>+VLOOKUP(TablaINV[[#This Row],[COD]],'DT HUEVO'!$A:$D,3,0)</f>
        <v>YUMBO</v>
      </c>
    </row>
    <row r="383" spans="1:21">
      <c r="A383" t="s">
        <v>463</v>
      </c>
      <c r="B383">
        <v>10202</v>
      </c>
      <c r="C383" t="s">
        <v>28</v>
      </c>
      <c r="D383">
        <f>+SUMIFS(inv!D:D,inv!A:A,B383,inv!T:T,A383)</f>
        <v>0</v>
      </c>
      <c r="E383">
        <f>+SUMIFS(inv!$D$1:$D$1164,inv!$A$1:$A$1164,$B383,inv!$T$1:$T$1164,$A383,inv!$U$1:$U$1164,'DIAS DE INVENTARIO TAT'!E$1)</f>
        <v>0</v>
      </c>
      <c r="F383">
        <f>+SUMIFS(inv!$D$1:$D$1164,inv!$A$1:$A$1164,$B383,inv!$T$1:$T$1164,$A383,inv!$U$1:$U$1164,'DIAS DE INVENTARIO TAT'!F$1)</f>
        <v>0</v>
      </c>
      <c r="G383">
        <f>+SUMIFS(inv!$D$1:$D$1164,inv!$A$1:$A$1164,$B383,inv!$T$1:$T$1164,$A383,inv!$U$1:$U$1164,'DIAS DE INVENTARIO TAT'!G$1)</f>
        <v>0</v>
      </c>
      <c r="H383">
        <f>+SUMIFS(inv!$D$1:$D$1164,inv!$A$1:$A$1164,$B383,inv!$T$1:$T$1164,$A383,inv!$U$1:$U$1164,'DIAS DE INVENTARIO TAT'!H$1)</f>
        <v>0</v>
      </c>
      <c r="I383">
        <f>+SUMIFS(inv!$D$1:$D$1164,inv!$A$1:$A$1164,$B383,inv!$T$1:$T$1164,$A383,inv!$U$1:$U$1164,'DIAS DE INVENTARIO TAT'!I$1)</f>
        <v>0</v>
      </c>
      <c r="J383">
        <f>+SUMIFS(inv!$D$1:$D$1164,inv!$A$1:$A$1164,$B383,inv!$T$1:$T$1164,$A383,inv!$U$1:$U$1164,'DIAS DE INVENTARIO TAT'!J$1)</f>
        <v>0</v>
      </c>
      <c r="K383">
        <f>+SUMIFS(inv!$D$1:$D$1164,inv!$A$1:$A$1164,$B383,inv!$T$1:$T$1164,$A383,inv!$U$1:$U$1164,'DIAS DE INVENTARIO TAT'!K$1)</f>
        <v>0</v>
      </c>
      <c r="L383" s="6">
        <f>+SUMIFS(VENTAS!H:H,VENTAS!B:B,B383,VENTAS!G:G,A383)</f>
        <v>0</v>
      </c>
      <c r="M383" s="4">
        <f t="shared" si="37"/>
        <v>0</v>
      </c>
      <c r="N383" s="4">
        <f t="shared" si="38"/>
        <v>0</v>
      </c>
      <c r="O383" s="4">
        <f t="shared" si="39"/>
        <v>0</v>
      </c>
      <c r="P383" s="4">
        <f t="shared" si="40"/>
        <v>0</v>
      </c>
      <c r="Q383" s="6" t="e">
        <f>+SUMIFS(#REF!,#REF!,TablaINV[[#This Row],[GRUPO]],#REF!,TablaINV[[#This Row],[COD]])</f>
        <v>#REF!</v>
      </c>
      <c r="R383" s="19">
        <f t="shared" si="41"/>
        <v>0</v>
      </c>
      <c r="S383" s="4" t="str">
        <f>+VLOOKUP(A383,inv!T:X,5,0)</f>
        <v>COSTA</v>
      </c>
      <c r="T383" s="4" t="str">
        <f>+VLOOKUP(B:B,'DT HUEVO'!$A:$D,4,0)</f>
        <v>VERDE</v>
      </c>
      <c r="U383" s="4" t="str">
        <f>+VLOOKUP(TablaINV[[#This Row],[COD]],'DT HUEVO'!$A:$D,3,0)</f>
        <v>AAA</v>
      </c>
    </row>
    <row r="384" spans="1:21">
      <c r="A384" t="s">
        <v>463</v>
      </c>
      <c r="B384">
        <v>10301</v>
      </c>
      <c r="C384" t="s">
        <v>30</v>
      </c>
      <c r="D384">
        <f>+SUMIFS(inv!D:D,inv!A:A,B384,inv!T:T,A384)</f>
        <v>0</v>
      </c>
      <c r="E384">
        <f>+SUMIFS(inv!$D$1:$D$1164,inv!$A$1:$A$1164,$B384,inv!$T$1:$T$1164,$A384,inv!$U$1:$U$1164,'DIAS DE INVENTARIO TAT'!E$1)</f>
        <v>0</v>
      </c>
      <c r="F384">
        <f>+SUMIFS(inv!$D$1:$D$1164,inv!$A$1:$A$1164,$B384,inv!$T$1:$T$1164,$A384,inv!$U$1:$U$1164,'DIAS DE INVENTARIO TAT'!F$1)</f>
        <v>0</v>
      </c>
      <c r="G384">
        <f>+SUMIFS(inv!$D$1:$D$1164,inv!$A$1:$A$1164,$B384,inv!$T$1:$T$1164,$A384,inv!$U$1:$U$1164,'DIAS DE INVENTARIO TAT'!G$1)</f>
        <v>0</v>
      </c>
      <c r="H384">
        <f>+SUMIFS(inv!$D$1:$D$1164,inv!$A$1:$A$1164,$B384,inv!$T$1:$T$1164,$A384,inv!$U$1:$U$1164,'DIAS DE INVENTARIO TAT'!H$1)</f>
        <v>0</v>
      </c>
      <c r="I384">
        <f>+SUMIFS(inv!$D$1:$D$1164,inv!$A$1:$A$1164,$B384,inv!$T$1:$T$1164,$A384,inv!$U$1:$U$1164,'DIAS DE INVENTARIO TAT'!I$1)</f>
        <v>0</v>
      </c>
      <c r="J384">
        <f>+SUMIFS(inv!$D$1:$D$1164,inv!$A$1:$A$1164,$B384,inv!$T$1:$T$1164,$A384,inv!$U$1:$U$1164,'DIAS DE INVENTARIO TAT'!J$1)</f>
        <v>0</v>
      </c>
      <c r="K384">
        <f>+SUMIFS(inv!$D$1:$D$1164,inv!$A$1:$A$1164,$B384,inv!$T$1:$T$1164,$A384,inv!$U$1:$U$1164,'DIAS DE INVENTARIO TAT'!K$1)</f>
        <v>0</v>
      </c>
      <c r="L384" s="6">
        <f>+SUMIFS(VENTAS!H:H,VENTAS!B:B,B384,VENTAS!G:G,A384)</f>
        <v>0</v>
      </c>
      <c r="M384" s="4">
        <f t="shared" si="37"/>
        <v>0</v>
      </c>
      <c r="N384" s="4">
        <f t="shared" si="38"/>
        <v>0</v>
      </c>
      <c r="O384" s="4">
        <f t="shared" si="39"/>
        <v>0</v>
      </c>
      <c r="P384" s="4">
        <f t="shared" si="40"/>
        <v>0</v>
      </c>
      <c r="Q384" s="6" t="e">
        <f>+SUMIFS(#REF!,#REF!,TablaINV[[#This Row],[GRUPO]],#REF!,TablaINV[[#This Row],[COD]])</f>
        <v>#REF!</v>
      </c>
      <c r="R384" s="19">
        <f t="shared" si="41"/>
        <v>0</v>
      </c>
      <c r="S384" s="4" t="str">
        <f>+VLOOKUP(A384,inv!T:X,5,0)</f>
        <v>COSTA</v>
      </c>
      <c r="T384" s="4" t="str">
        <f>+VLOOKUP(B:B,'DT HUEVO'!$A:$D,4,0)</f>
        <v>GRIS SUELTO</v>
      </c>
      <c r="U384" s="4" t="str">
        <f>+VLOOKUP(TablaINV[[#This Row],[COD]],'DT HUEVO'!$A:$D,3,0)</f>
        <v>AA</v>
      </c>
    </row>
    <row r="385" spans="1:21">
      <c r="A385" t="s">
        <v>463</v>
      </c>
      <c r="B385">
        <v>10302</v>
      </c>
      <c r="C385" t="s">
        <v>31</v>
      </c>
      <c r="D385">
        <f>+SUMIFS(inv!D:D,inv!A:A,B385,inv!T:T,A385)</f>
        <v>0</v>
      </c>
      <c r="E385">
        <f>+SUMIFS(inv!$D$1:$D$1164,inv!$A$1:$A$1164,$B385,inv!$T$1:$T$1164,$A385,inv!$U$1:$U$1164,'DIAS DE INVENTARIO TAT'!E$1)</f>
        <v>0</v>
      </c>
      <c r="F385">
        <f>+SUMIFS(inv!$D$1:$D$1164,inv!$A$1:$A$1164,$B385,inv!$T$1:$T$1164,$A385,inv!$U$1:$U$1164,'DIAS DE INVENTARIO TAT'!F$1)</f>
        <v>0</v>
      </c>
      <c r="G385">
        <f>+SUMIFS(inv!$D$1:$D$1164,inv!$A$1:$A$1164,$B385,inv!$T$1:$T$1164,$A385,inv!$U$1:$U$1164,'DIAS DE INVENTARIO TAT'!G$1)</f>
        <v>0</v>
      </c>
      <c r="H385">
        <f>+SUMIFS(inv!$D$1:$D$1164,inv!$A$1:$A$1164,$B385,inv!$T$1:$T$1164,$A385,inv!$U$1:$U$1164,'DIAS DE INVENTARIO TAT'!H$1)</f>
        <v>0</v>
      </c>
      <c r="I385">
        <f>+SUMIFS(inv!$D$1:$D$1164,inv!$A$1:$A$1164,$B385,inv!$T$1:$T$1164,$A385,inv!$U$1:$U$1164,'DIAS DE INVENTARIO TAT'!I$1)</f>
        <v>0</v>
      </c>
      <c r="J385">
        <f>+SUMIFS(inv!$D$1:$D$1164,inv!$A$1:$A$1164,$B385,inv!$T$1:$T$1164,$A385,inv!$U$1:$U$1164,'DIAS DE INVENTARIO TAT'!J$1)</f>
        <v>0</v>
      </c>
      <c r="K385">
        <f>+SUMIFS(inv!$D$1:$D$1164,inv!$A$1:$A$1164,$B385,inv!$T$1:$T$1164,$A385,inv!$U$1:$U$1164,'DIAS DE INVENTARIO TAT'!K$1)</f>
        <v>0</v>
      </c>
      <c r="L385" s="6">
        <f>+SUMIFS(VENTAS!H:H,VENTAS!B:B,B385,VENTAS!G:G,A385)</f>
        <v>0</v>
      </c>
      <c r="M385" s="4">
        <f t="shared" si="37"/>
        <v>0</v>
      </c>
      <c r="N385" s="4">
        <f t="shared" si="38"/>
        <v>0</v>
      </c>
      <c r="O385" s="4">
        <f t="shared" si="39"/>
        <v>0</v>
      </c>
      <c r="P385" s="4">
        <f t="shared" si="40"/>
        <v>0</v>
      </c>
      <c r="Q385" s="6" t="e">
        <f>+SUMIFS(#REF!,#REF!,TablaINV[[#This Row],[GRUPO]],#REF!,TablaINV[[#This Row],[COD]])</f>
        <v>#REF!</v>
      </c>
      <c r="R385" s="19">
        <f t="shared" si="41"/>
        <v>0</v>
      </c>
      <c r="S385" s="4" t="str">
        <f>+VLOOKUP(A385,inv!T:X,5,0)</f>
        <v>COSTA</v>
      </c>
      <c r="T385" s="4" t="str">
        <f>+VLOOKUP(B:B,'DT HUEVO'!$A:$D,4,0)</f>
        <v>VERDE</v>
      </c>
      <c r="U385" s="4" t="str">
        <f>+VLOOKUP(TablaINV[[#This Row],[COD]],'DT HUEVO'!$A:$D,3,0)</f>
        <v>AA</v>
      </c>
    </row>
    <row r="386" spans="1:21">
      <c r="A386" t="s">
        <v>463</v>
      </c>
      <c r="B386">
        <v>10304</v>
      </c>
      <c r="C386" t="s">
        <v>54</v>
      </c>
      <c r="D386">
        <f>+SUMIFS(inv!D:D,inv!A:A,B386,inv!T:T,A386)</f>
        <v>0</v>
      </c>
      <c r="E386">
        <f>+SUMIFS(inv!$D$1:$D$1164,inv!$A$1:$A$1164,$B386,inv!$T$1:$T$1164,$A386,inv!$U$1:$U$1164,'DIAS DE INVENTARIO TAT'!E$1)</f>
        <v>0</v>
      </c>
      <c r="F386">
        <f>+SUMIFS(inv!$D$1:$D$1164,inv!$A$1:$A$1164,$B386,inv!$T$1:$T$1164,$A386,inv!$U$1:$U$1164,'DIAS DE INVENTARIO TAT'!F$1)</f>
        <v>0</v>
      </c>
      <c r="G386">
        <f>+SUMIFS(inv!$D$1:$D$1164,inv!$A$1:$A$1164,$B386,inv!$T$1:$T$1164,$A386,inv!$U$1:$U$1164,'DIAS DE INVENTARIO TAT'!G$1)</f>
        <v>0</v>
      </c>
      <c r="H386">
        <f>+SUMIFS(inv!$D$1:$D$1164,inv!$A$1:$A$1164,$B386,inv!$T$1:$T$1164,$A386,inv!$U$1:$U$1164,'DIAS DE INVENTARIO TAT'!H$1)</f>
        <v>0</v>
      </c>
      <c r="I386">
        <f>+SUMIFS(inv!$D$1:$D$1164,inv!$A$1:$A$1164,$B386,inv!$T$1:$T$1164,$A386,inv!$U$1:$U$1164,'DIAS DE INVENTARIO TAT'!I$1)</f>
        <v>0</v>
      </c>
      <c r="J386">
        <f>+SUMIFS(inv!$D$1:$D$1164,inv!$A$1:$A$1164,$B386,inv!$T$1:$T$1164,$A386,inv!$U$1:$U$1164,'DIAS DE INVENTARIO TAT'!J$1)</f>
        <v>0</v>
      </c>
      <c r="K386">
        <f>+SUMIFS(inv!$D$1:$D$1164,inv!$A$1:$A$1164,$B386,inv!$T$1:$T$1164,$A386,inv!$U$1:$U$1164,'DIAS DE INVENTARIO TAT'!K$1)</f>
        <v>0</v>
      </c>
      <c r="L386" s="6">
        <f>+SUMIFS(VENTAS!H:H,VENTAS!B:B,B386,VENTAS!G:G,A386)</f>
        <v>0</v>
      </c>
      <c r="M386" s="4">
        <f t="shared" si="37"/>
        <v>0</v>
      </c>
      <c r="N386" s="4">
        <f t="shared" si="38"/>
        <v>0</v>
      </c>
      <c r="O386" s="4">
        <f t="shared" si="39"/>
        <v>0</v>
      </c>
      <c r="P386" s="4">
        <f t="shared" si="40"/>
        <v>0</v>
      </c>
      <c r="Q386" s="6" t="e">
        <f>+SUMIFS(#REF!,#REF!,TablaINV[[#This Row],[GRUPO]],#REF!,TablaINV[[#This Row],[COD]])</f>
        <v>#REF!</v>
      </c>
      <c r="R386" s="19">
        <f t="shared" si="41"/>
        <v>0</v>
      </c>
      <c r="S386" s="4" t="str">
        <f>+VLOOKUP(A386,inv!T:X,5,0)</f>
        <v>COSTA</v>
      </c>
      <c r="T386" s="4" t="str">
        <f>+VLOOKUP(B:B,'DT HUEVO'!$A:$D,4,0)</f>
        <v>FS</v>
      </c>
      <c r="U386" s="4" t="str">
        <f>+VLOOKUP(TablaINV[[#This Row],[COD]],'DT HUEVO'!$A:$D,3,0)</f>
        <v>AA</v>
      </c>
    </row>
    <row r="387" spans="1:21">
      <c r="A387" t="s">
        <v>463</v>
      </c>
      <c r="B387">
        <v>10358</v>
      </c>
      <c r="C387" t="s">
        <v>33</v>
      </c>
      <c r="D387">
        <f>+SUMIFS(inv!D:D,inv!A:A,B387,inv!T:T,A387)</f>
        <v>0</v>
      </c>
      <c r="E387">
        <f>+SUMIFS(inv!$D$1:$D$1164,inv!$A$1:$A$1164,$B387,inv!$T$1:$T$1164,$A387,inv!$U$1:$U$1164,'DIAS DE INVENTARIO TAT'!E$1)</f>
        <v>0</v>
      </c>
      <c r="F387">
        <f>+SUMIFS(inv!$D$1:$D$1164,inv!$A$1:$A$1164,$B387,inv!$T$1:$T$1164,$A387,inv!$U$1:$U$1164,'DIAS DE INVENTARIO TAT'!F$1)</f>
        <v>0</v>
      </c>
      <c r="G387">
        <f>+SUMIFS(inv!$D$1:$D$1164,inv!$A$1:$A$1164,$B387,inv!$T$1:$T$1164,$A387,inv!$U$1:$U$1164,'DIAS DE INVENTARIO TAT'!G$1)</f>
        <v>0</v>
      </c>
      <c r="H387">
        <f>+SUMIFS(inv!$D$1:$D$1164,inv!$A$1:$A$1164,$B387,inv!$T$1:$T$1164,$A387,inv!$U$1:$U$1164,'DIAS DE INVENTARIO TAT'!H$1)</f>
        <v>0</v>
      </c>
      <c r="I387">
        <f>+SUMIFS(inv!$D$1:$D$1164,inv!$A$1:$A$1164,$B387,inv!$T$1:$T$1164,$A387,inv!$U$1:$U$1164,'DIAS DE INVENTARIO TAT'!I$1)</f>
        <v>0</v>
      </c>
      <c r="J387">
        <f>+SUMIFS(inv!$D$1:$D$1164,inv!$A$1:$A$1164,$B387,inv!$T$1:$T$1164,$A387,inv!$U$1:$U$1164,'DIAS DE INVENTARIO TAT'!J$1)</f>
        <v>0</v>
      </c>
      <c r="K387">
        <f>+SUMIFS(inv!$D$1:$D$1164,inv!$A$1:$A$1164,$B387,inv!$T$1:$T$1164,$A387,inv!$U$1:$U$1164,'DIAS DE INVENTARIO TAT'!K$1)</f>
        <v>0</v>
      </c>
      <c r="L387" s="6">
        <f>+SUMIFS(VENTAS!H:H,VENTAS!B:B,B387,VENTAS!G:G,A387)</f>
        <v>0</v>
      </c>
      <c r="M387" s="4">
        <f t="shared" si="37"/>
        <v>0</v>
      </c>
      <c r="N387" s="4">
        <f t="shared" si="38"/>
        <v>0</v>
      </c>
      <c r="O387" s="4">
        <f t="shared" si="39"/>
        <v>0</v>
      </c>
      <c r="P387" s="4">
        <f t="shared" si="40"/>
        <v>0</v>
      </c>
      <c r="Q387" s="6" t="e">
        <f>+SUMIFS(#REF!,#REF!,TablaINV[[#This Row],[GRUPO]],#REF!,TablaINV[[#This Row],[COD]])</f>
        <v>#REF!</v>
      </c>
      <c r="R387" s="19">
        <f t="shared" si="41"/>
        <v>0</v>
      </c>
      <c r="S387" s="4" t="str">
        <f>+VLOOKUP(A387,inv!T:X,5,0)</f>
        <v>COSTA</v>
      </c>
      <c r="T387" s="4" t="str">
        <f>+VLOOKUP(B:B,'DT HUEVO'!$A:$D,4,0)</f>
        <v>EMPACADOS</v>
      </c>
      <c r="U387" s="4" t="str">
        <f>+VLOOKUP(TablaINV[[#This Row],[COD]],'DT HUEVO'!$A:$D,3,0)</f>
        <v>AA</v>
      </c>
    </row>
    <row r="388" spans="1:21">
      <c r="A388" t="s">
        <v>463</v>
      </c>
      <c r="B388">
        <v>10401</v>
      </c>
      <c r="C388" t="s">
        <v>34</v>
      </c>
      <c r="D388">
        <f>+SUMIFS(inv!D:D,inv!A:A,B388,inv!T:T,A388)</f>
        <v>0</v>
      </c>
      <c r="E388">
        <f>+SUMIFS(inv!$D$1:$D$1164,inv!$A$1:$A$1164,$B388,inv!$T$1:$T$1164,$A388,inv!$U$1:$U$1164,'DIAS DE INVENTARIO TAT'!E$1)</f>
        <v>0</v>
      </c>
      <c r="F388">
        <f>+SUMIFS(inv!$D$1:$D$1164,inv!$A$1:$A$1164,$B388,inv!$T$1:$T$1164,$A388,inv!$U$1:$U$1164,'DIAS DE INVENTARIO TAT'!F$1)</f>
        <v>0</v>
      </c>
      <c r="G388">
        <f>+SUMIFS(inv!$D$1:$D$1164,inv!$A$1:$A$1164,$B388,inv!$T$1:$T$1164,$A388,inv!$U$1:$U$1164,'DIAS DE INVENTARIO TAT'!G$1)</f>
        <v>0</v>
      </c>
      <c r="H388">
        <f>+SUMIFS(inv!$D$1:$D$1164,inv!$A$1:$A$1164,$B388,inv!$T$1:$T$1164,$A388,inv!$U$1:$U$1164,'DIAS DE INVENTARIO TAT'!H$1)</f>
        <v>0</v>
      </c>
      <c r="I388">
        <f>+SUMIFS(inv!$D$1:$D$1164,inv!$A$1:$A$1164,$B388,inv!$T$1:$T$1164,$A388,inv!$U$1:$U$1164,'DIAS DE INVENTARIO TAT'!I$1)</f>
        <v>0</v>
      </c>
      <c r="J388">
        <f>+SUMIFS(inv!$D$1:$D$1164,inv!$A$1:$A$1164,$B388,inv!$T$1:$T$1164,$A388,inv!$U$1:$U$1164,'DIAS DE INVENTARIO TAT'!J$1)</f>
        <v>0</v>
      </c>
      <c r="K388">
        <f>+SUMIFS(inv!$D$1:$D$1164,inv!$A$1:$A$1164,$B388,inv!$T$1:$T$1164,$A388,inv!$U$1:$U$1164,'DIAS DE INVENTARIO TAT'!K$1)</f>
        <v>0</v>
      </c>
      <c r="L388" s="6">
        <f>+SUMIFS(VENTAS!H:H,VENTAS!B:B,B388,VENTAS!G:G,A388)</f>
        <v>0</v>
      </c>
      <c r="M388" s="4">
        <f t="shared" ref="M388:M451" si="42">+IFERROR(D388/$L388,0)</f>
        <v>0</v>
      </c>
      <c r="N388" s="4">
        <f t="shared" si="38"/>
        <v>0</v>
      </c>
      <c r="O388" s="4">
        <f t="shared" si="39"/>
        <v>0</v>
      </c>
      <c r="P388" s="4">
        <f t="shared" si="40"/>
        <v>0</v>
      </c>
      <c r="Q388" s="6" t="e">
        <f>+SUMIFS(#REF!,#REF!,TablaINV[[#This Row],[GRUPO]],#REF!,TablaINV[[#This Row],[COD]])</f>
        <v>#REF!</v>
      </c>
      <c r="R388" s="19">
        <f t="shared" si="41"/>
        <v>0</v>
      </c>
      <c r="S388" s="4" t="str">
        <f>+VLOOKUP(A388,inv!T:X,5,0)</f>
        <v>COSTA</v>
      </c>
      <c r="T388" s="4" t="str">
        <f>+VLOOKUP(B:B,'DT HUEVO'!$A:$D,4,0)</f>
        <v>GRIS SUELTO</v>
      </c>
      <c r="U388" s="4" t="str">
        <f>+VLOOKUP(TablaINV[[#This Row],[COD]],'DT HUEVO'!$A:$D,3,0)</f>
        <v>A</v>
      </c>
    </row>
    <row r="389" spans="1:21">
      <c r="A389" t="s">
        <v>463</v>
      </c>
      <c r="B389">
        <v>10404</v>
      </c>
      <c r="C389" t="s">
        <v>36</v>
      </c>
      <c r="D389">
        <f>+SUMIFS(inv!D:D,inv!A:A,B389,inv!T:T,A389)</f>
        <v>0</v>
      </c>
      <c r="E389">
        <f>+SUMIFS(inv!$D$1:$D$1164,inv!$A$1:$A$1164,$B389,inv!$T$1:$T$1164,$A389,inv!$U$1:$U$1164,'DIAS DE INVENTARIO TAT'!E$1)</f>
        <v>0</v>
      </c>
      <c r="F389">
        <f>+SUMIFS(inv!$D$1:$D$1164,inv!$A$1:$A$1164,$B389,inv!$T$1:$T$1164,$A389,inv!$U$1:$U$1164,'DIAS DE INVENTARIO TAT'!F$1)</f>
        <v>0</v>
      </c>
      <c r="G389">
        <f>+SUMIFS(inv!$D$1:$D$1164,inv!$A$1:$A$1164,$B389,inv!$T$1:$T$1164,$A389,inv!$U$1:$U$1164,'DIAS DE INVENTARIO TAT'!G$1)</f>
        <v>0</v>
      </c>
      <c r="H389">
        <f>+SUMIFS(inv!$D$1:$D$1164,inv!$A$1:$A$1164,$B389,inv!$T$1:$T$1164,$A389,inv!$U$1:$U$1164,'DIAS DE INVENTARIO TAT'!H$1)</f>
        <v>0</v>
      </c>
      <c r="I389">
        <f>+SUMIFS(inv!$D$1:$D$1164,inv!$A$1:$A$1164,$B389,inv!$T$1:$T$1164,$A389,inv!$U$1:$U$1164,'DIAS DE INVENTARIO TAT'!I$1)</f>
        <v>0</v>
      </c>
      <c r="J389">
        <f>+SUMIFS(inv!$D$1:$D$1164,inv!$A$1:$A$1164,$B389,inv!$T$1:$T$1164,$A389,inv!$U$1:$U$1164,'DIAS DE INVENTARIO TAT'!J$1)</f>
        <v>0</v>
      </c>
      <c r="K389">
        <f>+SUMIFS(inv!$D$1:$D$1164,inv!$A$1:$A$1164,$B389,inv!$T$1:$T$1164,$A389,inv!$U$1:$U$1164,'DIAS DE INVENTARIO TAT'!K$1)</f>
        <v>0</v>
      </c>
      <c r="L389" s="6">
        <f>+SUMIFS(VENTAS!H:H,VENTAS!B:B,B389,VENTAS!G:G,A389)</f>
        <v>0</v>
      </c>
      <c r="M389" s="4">
        <f t="shared" si="42"/>
        <v>0</v>
      </c>
      <c r="N389" s="4">
        <f t="shared" si="38"/>
        <v>0</v>
      </c>
      <c r="O389" s="4">
        <f t="shared" si="39"/>
        <v>0</v>
      </c>
      <c r="P389" s="4">
        <f t="shared" si="40"/>
        <v>0</v>
      </c>
      <c r="Q389" s="6" t="e">
        <f>+SUMIFS(#REF!,#REF!,TablaINV[[#This Row],[GRUPO]],#REF!,TablaINV[[#This Row],[COD]])</f>
        <v>#REF!</v>
      </c>
      <c r="R389" s="19">
        <f t="shared" si="41"/>
        <v>0</v>
      </c>
      <c r="S389" s="4" t="str">
        <f>+VLOOKUP(A389,inv!T:X,5,0)</f>
        <v>COSTA</v>
      </c>
      <c r="T389" s="4" t="str">
        <f>+VLOOKUP(B:B,'DT HUEVO'!$A:$D,4,0)</f>
        <v>FS</v>
      </c>
      <c r="U389" s="4" t="str">
        <f>+VLOOKUP(TablaINV[[#This Row],[COD]],'DT HUEVO'!$A:$D,3,0)</f>
        <v>A</v>
      </c>
    </row>
    <row r="390" spans="1:21">
      <c r="A390" t="s">
        <v>463</v>
      </c>
      <c r="B390">
        <v>10407</v>
      </c>
      <c r="C390" t="s">
        <v>37</v>
      </c>
      <c r="D390">
        <f>+SUMIFS(inv!D:D,inv!A:A,B390,inv!T:T,A390)</f>
        <v>0</v>
      </c>
      <c r="E390">
        <f>+SUMIFS(inv!$D$1:$D$1164,inv!$A$1:$A$1164,$B390,inv!$T$1:$T$1164,$A390,inv!$U$1:$U$1164,'DIAS DE INVENTARIO TAT'!E$1)</f>
        <v>0</v>
      </c>
      <c r="F390">
        <f>+SUMIFS(inv!$D$1:$D$1164,inv!$A$1:$A$1164,$B390,inv!$T$1:$T$1164,$A390,inv!$U$1:$U$1164,'DIAS DE INVENTARIO TAT'!F$1)</f>
        <v>0</v>
      </c>
      <c r="G390">
        <f>+SUMIFS(inv!$D$1:$D$1164,inv!$A$1:$A$1164,$B390,inv!$T$1:$T$1164,$A390,inv!$U$1:$U$1164,'DIAS DE INVENTARIO TAT'!G$1)</f>
        <v>0</v>
      </c>
      <c r="H390">
        <f>+SUMIFS(inv!$D$1:$D$1164,inv!$A$1:$A$1164,$B390,inv!$T$1:$T$1164,$A390,inv!$U$1:$U$1164,'DIAS DE INVENTARIO TAT'!H$1)</f>
        <v>0</v>
      </c>
      <c r="I390">
        <f>+SUMIFS(inv!$D$1:$D$1164,inv!$A$1:$A$1164,$B390,inv!$T$1:$T$1164,$A390,inv!$U$1:$U$1164,'DIAS DE INVENTARIO TAT'!I$1)</f>
        <v>0</v>
      </c>
      <c r="J390">
        <f>+SUMIFS(inv!$D$1:$D$1164,inv!$A$1:$A$1164,$B390,inv!$T$1:$T$1164,$A390,inv!$U$1:$U$1164,'DIAS DE INVENTARIO TAT'!J$1)</f>
        <v>0</v>
      </c>
      <c r="K390">
        <f>+SUMIFS(inv!$D$1:$D$1164,inv!$A$1:$A$1164,$B390,inv!$T$1:$T$1164,$A390,inv!$U$1:$U$1164,'DIAS DE INVENTARIO TAT'!K$1)</f>
        <v>0</v>
      </c>
      <c r="L390" s="6">
        <f>+SUMIFS(VENTAS!H:H,VENTAS!B:B,B390,VENTAS!G:G,A390)</f>
        <v>0</v>
      </c>
      <c r="M390" s="4">
        <f t="shared" si="42"/>
        <v>0</v>
      </c>
      <c r="N390" s="4">
        <f t="shared" si="38"/>
        <v>0</v>
      </c>
      <c r="O390" s="4">
        <f t="shared" si="39"/>
        <v>0</v>
      </c>
      <c r="P390" s="4">
        <f t="shared" si="40"/>
        <v>0</v>
      </c>
      <c r="Q390" s="6" t="e">
        <f>+SUMIFS(#REF!,#REF!,TablaINV[[#This Row],[GRUPO]],#REF!,TablaINV[[#This Row],[COD]])</f>
        <v>#REF!</v>
      </c>
      <c r="R390" s="19">
        <f t="shared" si="41"/>
        <v>0</v>
      </c>
      <c r="S390" s="4" t="str">
        <f>+VLOOKUP(A390,inv!T:X,5,0)</f>
        <v>COSTA</v>
      </c>
      <c r="T390" s="4" t="str">
        <f>+VLOOKUP(B:B,'DT HUEVO'!$A:$D,4,0)</f>
        <v>EMPACADOS</v>
      </c>
      <c r="U390" s="4" t="str">
        <f>+VLOOKUP(TablaINV[[#This Row],[COD]],'DT HUEVO'!$A:$D,3,0)</f>
        <v>A</v>
      </c>
    </row>
    <row r="391" spans="1:21">
      <c r="A391" t="s">
        <v>463</v>
      </c>
      <c r="B391">
        <v>10457</v>
      </c>
      <c r="C391" t="s">
        <v>38</v>
      </c>
      <c r="D391">
        <f>+SUMIFS(inv!D:D,inv!A:A,B391,inv!T:T,A391)</f>
        <v>0</v>
      </c>
      <c r="E391">
        <f>+SUMIFS(inv!$D$1:$D$1164,inv!$A$1:$A$1164,$B391,inv!$T$1:$T$1164,$A391,inv!$U$1:$U$1164,'DIAS DE INVENTARIO TAT'!E$1)</f>
        <v>0</v>
      </c>
      <c r="F391">
        <f>+SUMIFS(inv!$D$1:$D$1164,inv!$A$1:$A$1164,$B391,inv!$T$1:$T$1164,$A391,inv!$U$1:$U$1164,'DIAS DE INVENTARIO TAT'!F$1)</f>
        <v>0</v>
      </c>
      <c r="G391">
        <f>+SUMIFS(inv!$D$1:$D$1164,inv!$A$1:$A$1164,$B391,inv!$T$1:$T$1164,$A391,inv!$U$1:$U$1164,'DIAS DE INVENTARIO TAT'!G$1)</f>
        <v>0</v>
      </c>
      <c r="H391">
        <f>+SUMIFS(inv!$D$1:$D$1164,inv!$A$1:$A$1164,$B391,inv!$T$1:$T$1164,$A391,inv!$U$1:$U$1164,'DIAS DE INVENTARIO TAT'!H$1)</f>
        <v>0</v>
      </c>
      <c r="I391">
        <f>+SUMIFS(inv!$D$1:$D$1164,inv!$A$1:$A$1164,$B391,inv!$T$1:$T$1164,$A391,inv!$U$1:$U$1164,'DIAS DE INVENTARIO TAT'!I$1)</f>
        <v>0</v>
      </c>
      <c r="J391">
        <f>+SUMIFS(inv!$D$1:$D$1164,inv!$A$1:$A$1164,$B391,inv!$T$1:$T$1164,$A391,inv!$U$1:$U$1164,'DIAS DE INVENTARIO TAT'!J$1)</f>
        <v>0</v>
      </c>
      <c r="K391">
        <f>+SUMIFS(inv!$D$1:$D$1164,inv!$A$1:$A$1164,$B391,inv!$T$1:$T$1164,$A391,inv!$U$1:$U$1164,'DIAS DE INVENTARIO TAT'!K$1)</f>
        <v>0</v>
      </c>
      <c r="L391" s="6">
        <f>+SUMIFS(VENTAS!H:H,VENTAS!B:B,B391,VENTAS!G:G,A391)</f>
        <v>0</v>
      </c>
      <c r="M391" s="4">
        <f t="shared" si="42"/>
        <v>0</v>
      </c>
      <c r="N391" s="4">
        <f t="shared" si="38"/>
        <v>0</v>
      </c>
      <c r="O391" s="4">
        <f t="shared" si="39"/>
        <v>0</v>
      </c>
      <c r="P391" s="4">
        <f t="shared" si="40"/>
        <v>0</v>
      </c>
      <c r="Q391" s="6" t="e">
        <f>+SUMIFS(#REF!,#REF!,TablaINV[[#This Row],[GRUPO]],#REF!,TablaINV[[#This Row],[COD]])</f>
        <v>#REF!</v>
      </c>
      <c r="R391" s="19">
        <f t="shared" si="41"/>
        <v>0</v>
      </c>
      <c r="S391" s="4" t="str">
        <f>+VLOOKUP(A391,inv!T:X,5,0)</f>
        <v>COSTA</v>
      </c>
      <c r="T391" s="4" t="str">
        <f>+VLOOKUP(B:B,'DT HUEVO'!$A:$D,4,0)</f>
        <v>EMPACADOS</v>
      </c>
      <c r="U391" s="4" t="str">
        <f>+VLOOKUP(TablaINV[[#This Row],[COD]],'DT HUEVO'!$A:$D,3,0)</f>
        <v>A</v>
      </c>
    </row>
    <row r="392" spans="1:21">
      <c r="A392" t="s">
        <v>463</v>
      </c>
      <c r="B392">
        <v>10469</v>
      </c>
      <c r="C392" t="s">
        <v>39</v>
      </c>
      <c r="D392">
        <f>+SUMIFS(inv!D:D,inv!A:A,B392,inv!T:T,A392)</f>
        <v>0</v>
      </c>
      <c r="E392">
        <f>+SUMIFS(inv!$D$1:$D$1164,inv!$A$1:$A$1164,$B392,inv!$T$1:$T$1164,$A392,inv!$U$1:$U$1164,'DIAS DE INVENTARIO TAT'!E$1)</f>
        <v>0</v>
      </c>
      <c r="F392">
        <f>+SUMIFS(inv!$D$1:$D$1164,inv!$A$1:$A$1164,$B392,inv!$T$1:$T$1164,$A392,inv!$U$1:$U$1164,'DIAS DE INVENTARIO TAT'!F$1)</f>
        <v>0</v>
      </c>
      <c r="G392">
        <f>+SUMIFS(inv!$D$1:$D$1164,inv!$A$1:$A$1164,$B392,inv!$T$1:$T$1164,$A392,inv!$U$1:$U$1164,'DIAS DE INVENTARIO TAT'!G$1)</f>
        <v>0</v>
      </c>
      <c r="H392">
        <f>+SUMIFS(inv!$D$1:$D$1164,inv!$A$1:$A$1164,$B392,inv!$T$1:$T$1164,$A392,inv!$U$1:$U$1164,'DIAS DE INVENTARIO TAT'!H$1)</f>
        <v>0</v>
      </c>
      <c r="I392">
        <f>+SUMIFS(inv!$D$1:$D$1164,inv!$A$1:$A$1164,$B392,inv!$T$1:$T$1164,$A392,inv!$U$1:$U$1164,'DIAS DE INVENTARIO TAT'!I$1)</f>
        <v>0</v>
      </c>
      <c r="J392">
        <f>+SUMIFS(inv!$D$1:$D$1164,inv!$A$1:$A$1164,$B392,inv!$T$1:$T$1164,$A392,inv!$U$1:$U$1164,'DIAS DE INVENTARIO TAT'!J$1)</f>
        <v>0</v>
      </c>
      <c r="K392">
        <f>+SUMIFS(inv!$D$1:$D$1164,inv!$A$1:$A$1164,$B392,inv!$T$1:$T$1164,$A392,inv!$U$1:$U$1164,'DIAS DE INVENTARIO TAT'!K$1)</f>
        <v>0</v>
      </c>
      <c r="L392" s="6">
        <f>+SUMIFS(VENTAS!H:H,VENTAS!B:B,B392,VENTAS!G:G,A392)</f>
        <v>0</v>
      </c>
      <c r="M392" s="4">
        <f t="shared" si="42"/>
        <v>0</v>
      </c>
      <c r="N392" s="4">
        <f t="shared" si="38"/>
        <v>0</v>
      </c>
      <c r="O392" s="4">
        <f t="shared" si="39"/>
        <v>0</v>
      </c>
      <c r="P392" s="4">
        <f t="shared" si="40"/>
        <v>0</v>
      </c>
      <c r="Q392" s="6" t="e">
        <f>+SUMIFS(#REF!,#REF!,TablaINV[[#This Row],[GRUPO]],#REF!,TablaINV[[#This Row],[COD]])</f>
        <v>#REF!</v>
      </c>
      <c r="R392" s="19">
        <f t="shared" si="41"/>
        <v>0</v>
      </c>
      <c r="S392" s="4" t="str">
        <f>+VLOOKUP(A392,inv!T:X,5,0)</f>
        <v>COSTA</v>
      </c>
      <c r="T392" s="4" t="str">
        <f>+VLOOKUP(B:B,'DT HUEVO'!$A:$D,4,0)</f>
        <v>EMPACADOS</v>
      </c>
      <c r="U392" s="4" t="str">
        <f>+VLOOKUP(TablaINV[[#This Row],[COD]],'DT HUEVO'!$A:$D,3,0)</f>
        <v>A</v>
      </c>
    </row>
    <row r="393" spans="1:21">
      <c r="A393" t="s">
        <v>463</v>
      </c>
      <c r="B393">
        <v>10501</v>
      </c>
      <c r="C393" t="s">
        <v>41</v>
      </c>
      <c r="D393">
        <f>+SUMIFS(inv!D:D,inv!A:A,B393,inv!T:T,A393)</f>
        <v>0</v>
      </c>
      <c r="E393">
        <f>+SUMIFS(inv!$D$1:$D$1164,inv!$A$1:$A$1164,$B393,inv!$T$1:$T$1164,$A393,inv!$U$1:$U$1164,'DIAS DE INVENTARIO TAT'!E$1)</f>
        <v>0</v>
      </c>
      <c r="F393">
        <f>+SUMIFS(inv!$D$1:$D$1164,inv!$A$1:$A$1164,$B393,inv!$T$1:$T$1164,$A393,inv!$U$1:$U$1164,'DIAS DE INVENTARIO TAT'!F$1)</f>
        <v>0</v>
      </c>
      <c r="G393">
        <f>+SUMIFS(inv!$D$1:$D$1164,inv!$A$1:$A$1164,$B393,inv!$T$1:$T$1164,$A393,inv!$U$1:$U$1164,'DIAS DE INVENTARIO TAT'!G$1)</f>
        <v>0</v>
      </c>
      <c r="H393">
        <f>+SUMIFS(inv!$D$1:$D$1164,inv!$A$1:$A$1164,$B393,inv!$T$1:$T$1164,$A393,inv!$U$1:$U$1164,'DIAS DE INVENTARIO TAT'!H$1)</f>
        <v>0</v>
      </c>
      <c r="I393">
        <f>+SUMIFS(inv!$D$1:$D$1164,inv!$A$1:$A$1164,$B393,inv!$T$1:$T$1164,$A393,inv!$U$1:$U$1164,'DIAS DE INVENTARIO TAT'!I$1)</f>
        <v>0</v>
      </c>
      <c r="J393">
        <f>+SUMIFS(inv!$D$1:$D$1164,inv!$A$1:$A$1164,$B393,inv!$T$1:$T$1164,$A393,inv!$U$1:$U$1164,'DIAS DE INVENTARIO TAT'!J$1)</f>
        <v>0</v>
      </c>
      <c r="K393">
        <f>+SUMIFS(inv!$D$1:$D$1164,inv!$A$1:$A$1164,$B393,inv!$T$1:$T$1164,$A393,inv!$U$1:$U$1164,'DIAS DE INVENTARIO TAT'!K$1)</f>
        <v>0</v>
      </c>
      <c r="L393" s="6">
        <f>+SUMIFS(VENTAS!H:H,VENTAS!B:B,B393,VENTAS!G:G,A393)</f>
        <v>0</v>
      </c>
      <c r="M393" s="4">
        <f t="shared" si="42"/>
        <v>0</v>
      </c>
      <c r="N393" s="4">
        <f t="shared" si="38"/>
        <v>0</v>
      </c>
      <c r="O393" s="4">
        <f t="shared" si="39"/>
        <v>0</v>
      </c>
      <c r="P393" s="4">
        <f t="shared" si="40"/>
        <v>0</v>
      </c>
      <c r="Q393" s="6" t="e">
        <f>+SUMIFS(#REF!,#REF!,TablaINV[[#This Row],[GRUPO]],#REF!,TablaINV[[#This Row],[COD]])</f>
        <v>#REF!</v>
      </c>
      <c r="R393" s="19">
        <f t="shared" si="41"/>
        <v>0</v>
      </c>
      <c r="S393" s="4" t="str">
        <f>+VLOOKUP(A393,inv!T:X,5,0)</f>
        <v>COSTA</v>
      </c>
      <c r="T393" s="4" t="str">
        <f>+VLOOKUP(B:B,'DT HUEVO'!$A:$D,4,0)</f>
        <v>GRIS SUELTO</v>
      </c>
      <c r="U393" s="4" t="str">
        <f>+VLOOKUP(TablaINV[[#This Row],[COD]],'DT HUEVO'!$A:$D,3,0)</f>
        <v>B</v>
      </c>
    </row>
    <row r="394" spans="1:21">
      <c r="A394" t="s">
        <v>463</v>
      </c>
      <c r="B394">
        <v>10502</v>
      </c>
      <c r="C394" t="s">
        <v>42</v>
      </c>
      <c r="D394">
        <f>+SUMIFS(inv!D:D,inv!A:A,B394,inv!T:T,A394)</f>
        <v>0</v>
      </c>
      <c r="E394">
        <f>+SUMIFS(inv!$D$1:$D$1164,inv!$A$1:$A$1164,$B394,inv!$T$1:$T$1164,$A394,inv!$U$1:$U$1164,'DIAS DE INVENTARIO TAT'!E$1)</f>
        <v>0</v>
      </c>
      <c r="F394">
        <f>+SUMIFS(inv!$D$1:$D$1164,inv!$A$1:$A$1164,$B394,inv!$T$1:$T$1164,$A394,inv!$U$1:$U$1164,'DIAS DE INVENTARIO TAT'!F$1)</f>
        <v>0</v>
      </c>
      <c r="G394">
        <f>+SUMIFS(inv!$D$1:$D$1164,inv!$A$1:$A$1164,$B394,inv!$T$1:$T$1164,$A394,inv!$U$1:$U$1164,'DIAS DE INVENTARIO TAT'!G$1)</f>
        <v>0</v>
      </c>
      <c r="H394">
        <f>+SUMIFS(inv!$D$1:$D$1164,inv!$A$1:$A$1164,$B394,inv!$T$1:$T$1164,$A394,inv!$U$1:$U$1164,'DIAS DE INVENTARIO TAT'!H$1)</f>
        <v>0</v>
      </c>
      <c r="I394">
        <f>+SUMIFS(inv!$D$1:$D$1164,inv!$A$1:$A$1164,$B394,inv!$T$1:$T$1164,$A394,inv!$U$1:$U$1164,'DIAS DE INVENTARIO TAT'!I$1)</f>
        <v>0</v>
      </c>
      <c r="J394">
        <f>+SUMIFS(inv!$D$1:$D$1164,inv!$A$1:$A$1164,$B394,inv!$T$1:$T$1164,$A394,inv!$U$1:$U$1164,'DIAS DE INVENTARIO TAT'!J$1)</f>
        <v>0</v>
      </c>
      <c r="K394">
        <f>+SUMIFS(inv!$D$1:$D$1164,inv!$A$1:$A$1164,$B394,inv!$T$1:$T$1164,$A394,inv!$U$1:$U$1164,'DIAS DE INVENTARIO TAT'!K$1)</f>
        <v>0</v>
      </c>
      <c r="L394" s="6">
        <f>+SUMIFS(VENTAS!H:H,VENTAS!B:B,B394,VENTAS!G:G,A394)</f>
        <v>0</v>
      </c>
      <c r="M394" s="4">
        <f t="shared" si="42"/>
        <v>0</v>
      </c>
      <c r="N394" s="4">
        <f t="shared" si="38"/>
        <v>0</v>
      </c>
      <c r="O394" s="4">
        <f t="shared" si="39"/>
        <v>0</v>
      </c>
      <c r="P394" s="4">
        <f t="shared" si="40"/>
        <v>0</v>
      </c>
      <c r="Q394" s="6" t="e">
        <f>+SUMIFS(#REF!,#REF!,TablaINV[[#This Row],[GRUPO]],#REF!,TablaINV[[#This Row],[COD]])</f>
        <v>#REF!</v>
      </c>
      <c r="R394" s="19">
        <f t="shared" si="41"/>
        <v>0</v>
      </c>
      <c r="S394" s="4" t="str">
        <f>+VLOOKUP(A394,inv!T:X,5,0)</f>
        <v>COSTA</v>
      </c>
      <c r="T394" s="4" t="e">
        <f>+VLOOKUP(B:B,'DT HUEVO'!$A:$D,4,0)</f>
        <v>#N/A</v>
      </c>
      <c r="U394" s="4" t="e">
        <f>+VLOOKUP(TablaINV[[#This Row],[COD]],'DT HUEVO'!$A:$D,3,0)</f>
        <v>#N/A</v>
      </c>
    </row>
    <row r="395" spans="1:21">
      <c r="A395" t="s">
        <v>463</v>
      </c>
      <c r="B395">
        <v>10601</v>
      </c>
      <c r="C395" s="25" t="s">
        <v>44</v>
      </c>
      <c r="D395">
        <f>+SUMIFS(inv!D:D,inv!A:A,B395,inv!T:T,A395)</f>
        <v>0</v>
      </c>
      <c r="E395">
        <f>+SUMIFS(inv!$D$1:$D$1164,inv!$A$1:$A$1164,$B395,inv!$T$1:$T$1164,$A395,inv!$U$1:$U$1164,'DIAS DE INVENTARIO TAT'!E$1)</f>
        <v>0</v>
      </c>
      <c r="F395">
        <f>+SUMIFS(inv!$D$1:$D$1164,inv!$A$1:$A$1164,$B395,inv!$T$1:$T$1164,$A395,inv!$U$1:$U$1164,'DIAS DE INVENTARIO TAT'!F$1)</f>
        <v>0</v>
      </c>
      <c r="G395">
        <f>+SUMIFS(inv!$D$1:$D$1164,inv!$A$1:$A$1164,$B395,inv!$T$1:$T$1164,$A395,inv!$U$1:$U$1164,'DIAS DE INVENTARIO TAT'!G$1)</f>
        <v>0</v>
      </c>
      <c r="H395">
        <f>+SUMIFS(inv!$D$1:$D$1164,inv!$A$1:$A$1164,$B395,inv!$T$1:$T$1164,$A395,inv!$U$1:$U$1164,'DIAS DE INVENTARIO TAT'!H$1)</f>
        <v>0</v>
      </c>
      <c r="I395">
        <f>+SUMIFS(inv!$D$1:$D$1164,inv!$A$1:$A$1164,$B395,inv!$T$1:$T$1164,$A395,inv!$U$1:$U$1164,'DIAS DE INVENTARIO TAT'!I$1)</f>
        <v>0</v>
      </c>
      <c r="J395">
        <f>+SUMIFS(inv!$D$1:$D$1164,inv!$A$1:$A$1164,$B395,inv!$T$1:$T$1164,$A395,inv!$U$1:$U$1164,'DIAS DE INVENTARIO TAT'!J$1)</f>
        <v>0</v>
      </c>
      <c r="K395">
        <f>+SUMIFS(inv!$D$1:$D$1164,inv!$A$1:$A$1164,$B395,inv!$T$1:$T$1164,$A395,inv!$U$1:$U$1164,'DIAS DE INVENTARIO TAT'!K$1)</f>
        <v>0</v>
      </c>
      <c r="L395" s="6">
        <f>+SUMIFS(VENTAS!H:H,VENTAS!B:B,B395,VENTAS!G:G,A395)</f>
        <v>0</v>
      </c>
      <c r="M395" s="4">
        <f t="shared" si="42"/>
        <v>0</v>
      </c>
      <c r="N395" s="4">
        <f t="shared" si="38"/>
        <v>0</v>
      </c>
      <c r="O395" s="4">
        <f t="shared" si="39"/>
        <v>0</v>
      </c>
      <c r="P395" s="4">
        <f t="shared" si="40"/>
        <v>0</v>
      </c>
      <c r="Q395" s="6" t="e">
        <f>+SUMIFS(#REF!,#REF!,TablaINV[[#This Row],[GRUPO]],#REF!,TablaINV[[#This Row],[COD]])</f>
        <v>#REF!</v>
      </c>
      <c r="R395" s="19">
        <f t="shared" si="41"/>
        <v>0</v>
      </c>
      <c r="S395" s="4" t="str">
        <f>+VLOOKUP(A395,inv!T:X,5,0)</f>
        <v>COSTA</v>
      </c>
      <c r="T395" s="4" t="str">
        <f>+VLOOKUP(B:B,'DT HUEVO'!$A:$D,4,0)</f>
        <v>GRIS SUELTO</v>
      </c>
      <c r="U395" s="4" t="str">
        <f>+VLOOKUP(TablaINV[[#This Row],[COD]],'DT HUEVO'!$A:$D,3,0)</f>
        <v>C</v>
      </c>
    </row>
    <row r="396" spans="1:21">
      <c r="A396" t="s">
        <v>463</v>
      </c>
      <c r="B396">
        <v>13559</v>
      </c>
      <c r="C396" t="s">
        <v>429</v>
      </c>
      <c r="D396">
        <f>+SUMIFS(inv!D:D,inv!A:A,B396,inv!T:T,A396)</f>
        <v>0</v>
      </c>
      <c r="E396">
        <f>+SUMIFS(inv!$D$1:$D$1164,inv!$A$1:$A$1164,$B396,inv!$T$1:$T$1164,$A396,inv!$U$1:$U$1164,'DIAS DE INVENTARIO TAT'!E$1)</f>
        <v>0</v>
      </c>
      <c r="F396">
        <f>+SUMIFS(inv!$D$1:$D$1164,inv!$A$1:$A$1164,$B396,inv!$T$1:$T$1164,$A396,inv!$U$1:$U$1164,'DIAS DE INVENTARIO TAT'!F$1)</f>
        <v>0</v>
      </c>
      <c r="G396">
        <f>+SUMIFS(inv!$D$1:$D$1164,inv!$A$1:$A$1164,$B396,inv!$T$1:$T$1164,$A396,inv!$U$1:$U$1164,'DIAS DE INVENTARIO TAT'!G$1)</f>
        <v>0</v>
      </c>
      <c r="H396">
        <f>+SUMIFS(inv!$D$1:$D$1164,inv!$A$1:$A$1164,$B396,inv!$T$1:$T$1164,$A396,inv!$U$1:$U$1164,'DIAS DE INVENTARIO TAT'!H$1)</f>
        <v>0</v>
      </c>
      <c r="I396">
        <f>+SUMIFS(inv!$D$1:$D$1164,inv!$A$1:$A$1164,$B396,inv!$T$1:$T$1164,$A396,inv!$U$1:$U$1164,'DIAS DE INVENTARIO TAT'!I$1)</f>
        <v>0</v>
      </c>
      <c r="J396">
        <f>+SUMIFS(inv!$D$1:$D$1164,inv!$A$1:$A$1164,$B396,inv!$T$1:$T$1164,$A396,inv!$U$1:$U$1164,'DIAS DE INVENTARIO TAT'!J$1)</f>
        <v>0</v>
      </c>
      <c r="K396">
        <f>+SUMIFS(inv!$D$1:$D$1164,inv!$A$1:$A$1164,$B396,inv!$T$1:$T$1164,$A396,inv!$U$1:$U$1164,'DIAS DE INVENTARIO TAT'!K$1)</f>
        <v>0</v>
      </c>
      <c r="L396" s="6">
        <f>+SUMIFS(VENTAS!H:H,VENTAS!B:B,B396,VENTAS!G:G,A396)</f>
        <v>0</v>
      </c>
      <c r="M396" s="4">
        <f t="shared" si="42"/>
        <v>0</v>
      </c>
      <c r="N396" s="4">
        <f t="shared" si="38"/>
        <v>0</v>
      </c>
      <c r="O396" s="4">
        <f t="shared" si="39"/>
        <v>0</v>
      </c>
      <c r="P396" s="4">
        <f t="shared" si="40"/>
        <v>0</v>
      </c>
      <c r="Q396" s="6" t="e">
        <f>+SUMIFS(#REF!,#REF!,TablaINV[[#This Row],[GRUPO]],#REF!,TablaINV[[#This Row],[COD]])</f>
        <v>#REF!</v>
      </c>
      <c r="R396" s="19">
        <f t="shared" si="41"/>
        <v>0</v>
      </c>
      <c r="S396" s="4" t="str">
        <f>+VLOOKUP(A396,inv!T:X,5,0)</f>
        <v>COSTA</v>
      </c>
      <c r="T396" s="4" t="str">
        <f>+VLOOKUP(B:B,'DT HUEVO'!$A:$D,4,0)</f>
        <v>EMPACADOS</v>
      </c>
      <c r="U396" s="4" t="str">
        <f>+VLOOKUP(TablaINV[[#This Row],[COD]],'DT HUEVO'!$A:$D,3,0)</f>
        <v>B</v>
      </c>
    </row>
    <row r="397" spans="1:21">
      <c r="A397" t="s">
        <v>463</v>
      </c>
      <c r="B397">
        <v>72002</v>
      </c>
      <c r="C397" t="s">
        <v>48</v>
      </c>
      <c r="D397">
        <f>+SUMIFS(inv!D:D,inv!A:A,B397,inv!T:T,A397)</f>
        <v>0</v>
      </c>
      <c r="E397">
        <f>+SUMIFS(inv!$D$1:$D$1164,inv!$A$1:$A$1164,$B397,inv!$T$1:$T$1164,$A397,inv!$U$1:$U$1164,'DIAS DE INVENTARIO TAT'!E$1)</f>
        <v>0</v>
      </c>
      <c r="F397">
        <f>+SUMIFS(inv!$D$1:$D$1164,inv!$A$1:$A$1164,$B397,inv!$T$1:$T$1164,$A397,inv!$U$1:$U$1164,'DIAS DE INVENTARIO TAT'!F$1)</f>
        <v>0</v>
      </c>
      <c r="G397">
        <f>+SUMIFS(inv!$D$1:$D$1164,inv!$A$1:$A$1164,$B397,inv!$T$1:$T$1164,$A397,inv!$U$1:$U$1164,'DIAS DE INVENTARIO TAT'!G$1)</f>
        <v>0</v>
      </c>
      <c r="H397">
        <f>+SUMIFS(inv!$D$1:$D$1164,inv!$A$1:$A$1164,$B397,inv!$T$1:$T$1164,$A397,inv!$U$1:$U$1164,'DIAS DE INVENTARIO TAT'!H$1)</f>
        <v>0</v>
      </c>
      <c r="I397">
        <f>+SUMIFS(inv!$D$1:$D$1164,inv!$A$1:$A$1164,$B397,inv!$T$1:$T$1164,$A397,inv!$U$1:$U$1164,'DIAS DE INVENTARIO TAT'!I$1)</f>
        <v>0</v>
      </c>
      <c r="J397">
        <f>+SUMIFS(inv!$D$1:$D$1164,inv!$A$1:$A$1164,$B397,inv!$T$1:$T$1164,$A397,inv!$U$1:$U$1164,'DIAS DE INVENTARIO TAT'!J$1)</f>
        <v>0</v>
      </c>
      <c r="K397">
        <f>+SUMIFS(inv!$D$1:$D$1164,inv!$A$1:$A$1164,$B397,inv!$T$1:$T$1164,$A397,inv!$U$1:$U$1164,'DIAS DE INVENTARIO TAT'!K$1)</f>
        <v>0</v>
      </c>
      <c r="L397" s="6">
        <f>+SUMIFS(VENTAS!H:H,VENTAS!B:B,B397,VENTAS!G:G,A397)</f>
        <v>0</v>
      </c>
      <c r="M397" s="4">
        <f t="shared" si="42"/>
        <v>0</v>
      </c>
      <c r="N397" s="4">
        <f t="shared" si="38"/>
        <v>0</v>
      </c>
      <c r="O397" s="4">
        <f t="shared" si="39"/>
        <v>0</v>
      </c>
      <c r="P397" s="4">
        <f t="shared" si="40"/>
        <v>0</v>
      </c>
      <c r="Q397" s="6" t="e">
        <f>+SUMIFS(#REF!,#REF!,TablaINV[[#This Row],[GRUPO]],#REF!,TablaINV[[#This Row],[COD]])</f>
        <v>#REF!</v>
      </c>
      <c r="R397" s="19">
        <f t="shared" si="41"/>
        <v>0</v>
      </c>
      <c r="S397" s="4" t="str">
        <f>+VLOOKUP(A397,inv!T:X,5,0)</f>
        <v>COSTA</v>
      </c>
      <c r="T397" s="4" t="str">
        <f>+VLOOKUP(B:B,'DT HUEVO'!$A:$D,4,0)</f>
        <v>SEGUNDA</v>
      </c>
      <c r="U397" s="4" t="str">
        <f>+VLOOKUP(TablaINV[[#This Row],[COD]],'DT HUEVO'!$A:$D,3,0)</f>
        <v>SEGUNDA</v>
      </c>
    </row>
    <row r="398" spans="1:21">
      <c r="A398" t="s">
        <v>463</v>
      </c>
      <c r="B398">
        <v>72012</v>
      </c>
      <c r="C398" t="s">
        <v>55</v>
      </c>
      <c r="D398">
        <f>+SUMIFS(inv!D:D,inv!A:A,B398,inv!T:T,A398)</f>
        <v>0</v>
      </c>
      <c r="E398">
        <f>+SUMIFS(inv!$D$1:$D$1164,inv!$A$1:$A$1164,$B398,inv!$T$1:$T$1164,$A398,inv!$U$1:$U$1164,'DIAS DE INVENTARIO TAT'!E$1)</f>
        <v>0</v>
      </c>
      <c r="F398">
        <f>+SUMIFS(inv!$D$1:$D$1164,inv!$A$1:$A$1164,$B398,inv!$T$1:$T$1164,$A398,inv!$U$1:$U$1164,'DIAS DE INVENTARIO TAT'!F$1)</f>
        <v>0</v>
      </c>
      <c r="G398">
        <f>+SUMIFS(inv!$D$1:$D$1164,inv!$A$1:$A$1164,$B398,inv!$T$1:$T$1164,$A398,inv!$U$1:$U$1164,'DIAS DE INVENTARIO TAT'!G$1)</f>
        <v>0</v>
      </c>
      <c r="H398">
        <f>+SUMIFS(inv!$D$1:$D$1164,inv!$A$1:$A$1164,$B398,inv!$T$1:$T$1164,$A398,inv!$U$1:$U$1164,'DIAS DE INVENTARIO TAT'!H$1)</f>
        <v>0</v>
      </c>
      <c r="I398">
        <f>+SUMIFS(inv!$D$1:$D$1164,inv!$A$1:$A$1164,$B398,inv!$T$1:$T$1164,$A398,inv!$U$1:$U$1164,'DIAS DE INVENTARIO TAT'!I$1)</f>
        <v>0</v>
      </c>
      <c r="J398">
        <f>+SUMIFS(inv!$D$1:$D$1164,inv!$A$1:$A$1164,$B398,inv!$T$1:$T$1164,$A398,inv!$U$1:$U$1164,'DIAS DE INVENTARIO TAT'!J$1)</f>
        <v>0</v>
      </c>
      <c r="K398">
        <f>+SUMIFS(inv!$D$1:$D$1164,inv!$A$1:$A$1164,$B398,inv!$T$1:$T$1164,$A398,inv!$U$1:$U$1164,'DIAS DE INVENTARIO TAT'!K$1)</f>
        <v>0</v>
      </c>
      <c r="L398" s="6">
        <f>+SUMIFS(VENTAS!H:H,VENTAS!B:B,B398,VENTAS!G:G,A398)</f>
        <v>0</v>
      </c>
      <c r="M398" s="4">
        <f t="shared" si="42"/>
        <v>0</v>
      </c>
      <c r="N398" s="4">
        <f t="shared" si="38"/>
        <v>0</v>
      </c>
      <c r="O398" s="4">
        <f t="shared" si="39"/>
        <v>0</v>
      </c>
      <c r="P398" s="4">
        <f t="shared" si="40"/>
        <v>0</v>
      </c>
      <c r="Q398" s="6" t="e">
        <f>+SUMIFS(#REF!,#REF!,TablaINV[[#This Row],[GRUPO]],#REF!,TablaINV[[#This Row],[COD]])</f>
        <v>#REF!</v>
      </c>
      <c r="R398" s="19">
        <f t="shared" si="41"/>
        <v>0</v>
      </c>
      <c r="S398" s="4" t="str">
        <f>+VLOOKUP(A398,inv!T:X,5,0)</f>
        <v>COSTA</v>
      </c>
      <c r="T398" s="4" t="str">
        <f>+VLOOKUP(B:B,'DT HUEVO'!$A:$D,4,0)</f>
        <v>SEGUNDA</v>
      </c>
      <c r="U398" s="4" t="str">
        <f>+VLOOKUP(TablaINV[[#This Row],[COD]],'DT HUEVO'!$A:$D,3,0)</f>
        <v>SEGUNDA</v>
      </c>
    </row>
    <row r="399" spans="1:21">
      <c r="A399" t="s">
        <v>463</v>
      </c>
      <c r="B399">
        <v>73001</v>
      </c>
      <c r="C399" t="s">
        <v>49</v>
      </c>
      <c r="D399">
        <f>+SUMIFS(inv!D:D,inv!A:A,B399,inv!T:T,A399)</f>
        <v>0</v>
      </c>
      <c r="E399">
        <f>+SUMIFS(inv!$D$1:$D$1164,inv!$A$1:$A$1164,$B399,inv!$T$1:$T$1164,$A399,inv!$U$1:$U$1164,'DIAS DE INVENTARIO TAT'!E$1)</f>
        <v>0</v>
      </c>
      <c r="F399">
        <f>+SUMIFS(inv!$D$1:$D$1164,inv!$A$1:$A$1164,$B399,inv!$T$1:$T$1164,$A399,inv!$U$1:$U$1164,'DIAS DE INVENTARIO TAT'!F$1)</f>
        <v>0</v>
      </c>
      <c r="G399">
        <f>+SUMIFS(inv!$D$1:$D$1164,inv!$A$1:$A$1164,$B399,inv!$T$1:$T$1164,$A399,inv!$U$1:$U$1164,'DIAS DE INVENTARIO TAT'!G$1)</f>
        <v>0</v>
      </c>
      <c r="H399">
        <f>+SUMIFS(inv!$D$1:$D$1164,inv!$A$1:$A$1164,$B399,inv!$T$1:$T$1164,$A399,inv!$U$1:$U$1164,'DIAS DE INVENTARIO TAT'!H$1)</f>
        <v>0</v>
      </c>
      <c r="I399">
        <f>+SUMIFS(inv!$D$1:$D$1164,inv!$A$1:$A$1164,$B399,inv!$T$1:$T$1164,$A399,inv!$U$1:$U$1164,'DIAS DE INVENTARIO TAT'!I$1)</f>
        <v>0</v>
      </c>
      <c r="J399">
        <f>+SUMIFS(inv!$D$1:$D$1164,inv!$A$1:$A$1164,$B399,inv!$T$1:$T$1164,$A399,inv!$U$1:$U$1164,'DIAS DE INVENTARIO TAT'!J$1)</f>
        <v>0</v>
      </c>
      <c r="K399">
        <f>+SUMIFS(inv!$D$1:$D$1164,inv!$A$1:$A$1164,$B399,inv!$T$1:$T$1164,$A399,inv!$U$1:$U$1164,'DIAS DE INVENTARIO TAT'!K$1)</f>
        <v>0</v>
      </c>
      <c r="L399" s="6">
        <f>+SUMIFS(VENTAS!H:H,VENTAS!B:B,B399,VENTAS!G:G,A399)</f>
        <v>0</v>
      </c>
      <c r="M399" s="4">
        <f t="shared" si="42"/>
        <v>0</v>
      </c>
      <c r="N399" s="4">
        <f t="shared" si="38"/>
        <v>0</v>
      </c>
      <c r="O399" s="4">
        <f t="shared" si="39"/>
        <v>0</v>
      </c>
      <c r="P399" s="4">
        <f t="shared" si="40"/>
        <v>0</v>
      </c>
      <c r="Q399" s="6" t="e">
        <f>+SUMIFS(#REF!,#REF!,TablaINV[[#This Row],[GRUPO]],#REF!,TablaINV[[#This Row],[COD]])</f>
        <v>#REF!</v>
      </c>
      <c r="R399" s="19">
        <f t="shared" si="41"/>
        <v>0</v>
      </c>
      <c r="S399" s="4" t="str">
        <f>+VLOOKUP(A399,inv!T:X,5,0)</f>
        <v>COSTA</v>
      </c>
      <c r="T399" s="4" t="str">
        <f>+VLOOKUP(B:B,'DT HUEVO'!$A:$D,4,0)</f>
        <v>SEGUNDA</v>
      </c>
      <c r="U399" s="4" t="str">
        <f>+VLOOKUP(TablaINV[[#This Row],[COD]],'DT HUEVO'!$A:$D,3,0)</f>
        <v>SEGUNDA</v>
      </c>
    </row>
    <row r="400" spans="1:21">
      <c r="A400" t="s">
        <v>463</v>
      </c>
      <c r="B400">
        <v>73012</v>
      </c>
      <c r="C400" t="s">
        <v>56</v>
      </c>
      <c r="D400">
        <f>+SUMIFS(inv!D:D,inv!A:A,B400,inv!T:T,A400)</f>
        <v>0</v>
      </c>
      <c r="E400">
        <f>+SUMIFS(inv!$D$1:$D$1164,inv!$A$1:$A$1164,$B400,inv!$T$1:$T$1164,$A400,inv!$U$1:$U$1164,'DIAS DE INVENTARIO TAT'!E$1)</f>
        <v>0</v>
      </c>
      <c r="F400">
        <f>+SUMIFS(inv!$D$1:$D$1164,inv!$A$1:$A$1164,$B400,inv!$T$1:$T$1164,$A400,inv!$U$1:$U$1164,'DIAS DE INVENTARIO TAT'!F$1)</f>
        <v>0</v>
      </c>
      <c r="G400">
        <f>+SUMIFS(inv!$D$1:$D$1164,inv!$A$1:$A$1164,$B400,inv!$T$1:$T$1164,$A400,inv!$U$1:$U$1164,'DIAS DE INVENTARIO TAT'!G$1)</f>
        <v>0</v>
      </c>
      <c r="H400">
        <f>+SUMIFS(inv!$D$1:$D$1164,inv!$A$1:$A$1164,$B400,inv!$T$1:$T$1164,$A400,inv!$U$1:$U$1164,'DIAS DE INVENTARIO TAT'!H$1)</f>
        <v>0</v>
      </c>
      <c r="I400">
        <f>+SUMIFS(inv!$D$1:$D$1164,inv!$A$1:$A$1164,$B400,inv!$T$1:$T$1164,$A400,inv!$U$1:$U$1164,'DIAS DE INVENTARIO TAT'!I$1)</f>
        <v>0</v>
      </c>
      <c r="J400">
        <f>+SUMIFS(inv!$D$1:$D$1164,inv!$A$1:$A$1164,$B400,inv!$T$1:$T$1164,$A400,inv!$U$1:$U$1164,'DIAS DE INVENTARIO TAT'!J$1)</f>
        <v>0</v>
      </c>
      <c r="K400">
        <f>+SUMIFS(inv!$D$1:$D$1164,inv!$A$1:$A$1164,$B400,inv!$T$1:$T$1164,$A400,inv!$U$1:$U$1164,'DIAS DE INVENTARIO TAT'!K$1)</f>
        <v>0</v>
      </c>
      <c r="L400" s="6">
        <f>+SUMIFS(VENTAS!H:H,VENTAS!B:B,B400,VENTAS!G:G,A400)</f>
        <v>0</v>
      </c>
      <c r="M400" s="4">
        <f t="shared" si="42"/>
        <v>0</v>
      </c>
      <c r="N400" s="4">
        <f t="shared" si="38"/>
        <v>0</v>
      </c>
      <c r="O400" s="4">
        <f t="shared" si="39"/>
        <v>0</v>
      </c>
      <c r="P400" s="4">
        <f t="shared" si="40"/>
        <v>0</v>
      </c>
      <c r="Q400" s="6" t="e">
        <f>+SUMIFS(#REF!,#REF!,TablaINV[[#This Row],[GRUPO]],#REF!,TablaINV[[#This Row],[COD]])</f>
        <v>#REF!</v>
      </c>
      <c r="R400" s="19">
        <f t="shared" si="41"/>
        <v>0</v>
      </c>
      <c r="S400" s="4" t="str">
        <f>+VLOOKUP(A400,inv!T:X,5,0)</f>
        <v>COSTA</v>
      </c>
      <c r="T400" s="4" t="str">
        <f>+VLOOKUP(B:B,'DT HUEVO'!$A:$D,4,0)</f>
        <v>SEGUNDA</v>
      </c>
      <c r="U400" s="4" t="str">
        <f>+VLOOKUP(TablaINV[[#This Row],[COD]],'DT HUEVO'!$A:$D,3,0)</f>
        <v>SEGUNDA</v>
      </c>
    </row>
    <row r="401" spans="1:21">
      <c r="A401" t="s">
        <v>463</v>
      </c>
      <c r="B401">
        <v>79101</v>
      </c>
      <c r="C401" t="s">
        <v>57</v>
      </c>
      <c r="D401">
        <f>+SUMIFS(inv!D:D,inv!A:A,B401,inv!T:T,A401)</f>
        <v>0</v>
      </c>
      <c r="E401">
        <f>+SUMIFS(inv!$D$1:$D$1164,inv!$A$1:$A$1164,$B401,inv!$T$1:$T$1164,$A401,inv!$U$1:$U$1164,'DIAS DE INVENTARIO TAT'!E$1)</f>
        <v>0</v>
      </c>
      <c r="F401">
        <f>+SUMIFS(inv!$D$1:$D$1164,inv!$A$1:$A$1164,$B401,inv!$T$1:$T$1164,$A401,inv!$U$1:$U$1164,'DIAS DE INVENTARIO TAT'!F$1)</f>
        <v>0</v>
      </c>
      <c r="G401">
        <f>+SUMIFS(inv!$D$1:$D$1164,inv!$A$1:$A$1164,$B401,inv!$T$1:$T$1164,$A401,inv!$U$1:$U$1164,'DIAS DE INVENTARIO TAT'!G$1)</f>
        <v>0</v>
      </c>
      <c r="H401">
        <f>+SUMIFS(inv!$D$1:$D$1164,inv!$A$1:$A$1164,$B401,inv!$T$1:$T$1164,$A401,inv!$U$1:$U$1164,'DIAS DE INVENTARIO TAT'!H$1)</f>
        <v>0</v>
      </c>
      <c r="I401">
        <f>+SUMIFS(inv!$D$1:$D$1164,inv!$A$1:$A$1164,$B401,inv!$T$1:$T$1164,$A401,inv!$U$1:$U$1164,'DIAS DE INVENTARIO TAT'!I$1)</f>
        <v>0</v>
      </c>
      <c r="J401">
        <f>+SUMIFS(inv!$D$1:$D$1164,inv!$A$1:$A$1164,$B401,inv!$T$1:$T$1164,$A401,inv!$U$1:$U$1164,'DIAS DE INVENTARIO TAT'!J$1)</f>
        <v>0</v>
      </c>
      <c r="K401">
        <f>+SUMIFS(inv!$D$1:$D$1164,inv!$A$1:$A$1164,$B401,inv!$T$1:$T$1164,$A401,inv!$U$1:$U$1164,'DIAS DE INVENTARIO TAT'!K$1)</f>
        <v>0</v>
      </c>
      <c r="L401" s="6">
        <f>+SUMIFS(VENTAS!H:H,VENTAS!B:B,B401,VENTAS!G:G,A401)</f>
        <v>0</v>
      </c>
      <c r="M401" s="4">
        <f t="shared" si="42"/>
        <v>0</v>
      </c>
      <c r="N401" s="4">
        <f t="shared" si="38"/>
        <v>0</v>
      </c>
      <c r="O401" s="4">
        <f t="shared" si="39"/>
        <v>0</v>
      </c>
      <c r="P401" s="4">
        <f t="shared" si="40"/>
        <v>0</v>
      </c>
      <c r="Q401" s="6" t="e">
        <f>+SUMIFS(#REF!,#REF!,TablaINV[[#This Row],[GRUPO]],#REF!,TablaINV[[#This Row],[COD]])</f>
        <v>#REF!</v>
      </c>
      <c r="R401" s="19">
        <f t="shared" si="41"/>
        <v>0</v>
      </c>
      <c r="S401" s="4" t="str">
        <f>+VLOOKUP(A401,inv!T:X,5,0)</f>
        <v>COSTA</v>
      </c>
      <c r="T401" s="4" t="str">
        <f>+VLOOKUP(B:B,'DT HUEVO'!$A:$D,4,0)</f>
        <v>SEGUNDA</v>
      </c>
      <c r="U401" s="4" t="str">
        <f>+VLOOKUP(TablaINV[[#This Row],[COD]],'DT HUEVO'!$A:$D,3,0)</f>
        <v>SEGUNDA</v>
      </c>
    </row>
    <row r="402" spans="1:21">
      <c r="A402" t="s">
        <v>463</v>
      </c>
      <c r="B402">
        <v>79201</v>
      </c>
      <c r="C402" t="s">
        <v>50</v>
      </c>
      <c r="D402">
        <f>+SUMIFS(inv!D:D,inv!A:A,B402,inv!T:T,A402)</f>
        <v>0</v>
      </c>
      <c r="E402">
        <f>+SUMIFS(inv!$D$1:$D$1164,inv!$A$1:$A$1164,$B402,inv!$T$1:$T$1164,$A402,inv!$U$1:$U$1164,'DIAS DE INVENTARIO TAT'!E$1)</f>
        <v>0</v>
      </c>
      <c r="F402">
        <f>+SUMIFS(inv!$D$1:$D$1164,inv!$A$1:$A$1164,$B402,inv!$T$1:$T$1164,$A402,inv!$U$1:$U$1164,'DIAS DE INVENTARIO TAT'!F$1)</f>
        <v>0</v>
      </c>
      <c r="G402">
        <f>+SUMIFS(inv!$D$1:$D$1164,inv!$A$1:$A$1164,$B402,inv!$T$1:$T$1164,$A402,inv!$U$1:$U$1164,'DIAS DE INVENTARIO TAT'!G$1)</f>
        <v>0</v>
      </c>
      <c r="H402">
        <f>+SUMIFS(inv!$D$1:$D$1164,inv!$A$1:$A$1164,$B402,inv!$T$1:$T$1164,$A402,inv!$U$1:$U$1164,'DIAS DE INVENTARIO TAT'!H$1)</f>
        <v>0</v>
      </c>
      <c r="I402">
        <f>+SUMIFS(inv!$D$1:$D$1164,inv!$A$1:$A$1164,$B402,inv!$T$1:$T$1164,$A402,inv!$U$1:$U$1164,'DIAS DE INVENTARIO TAT'!I$1)</f>
        <v>0</v>
      </c>
      <c r="J402">
        <f>+SUMIFS(inv!$D$1:$D$1164,inv!$A$1:$A$1164,$B402,inv!$T$1:$T$1164,$A402,inv!$U$1:$U$1164,'DIAS DE INVENTARIO TAT'!J$1)</f>
        <v>0</v>
      </c>
      <c r="K402">
        <f>+SUMIFS(inv!$D$1:$D$1164,inv!$A$1:$A$1164,$B402,inv!$T$1:$T$1164,$A402,inv!$U$1:$U$1164,'DIAS DE INVENTARIO TAT'!K$1)</f>
        <v>0</v>
      </c>
      <c r="L402" s="6">
        <f>+SUMIFS(VENTAS!H:H,VENTAS!B:B,B402,VENTAS!G:G,A402)</f>
        <v>0</v>
      </c>
      <c r="M402" s="4">
        <f t="shared" si="42"/>
        <v>0</v>
      </c>
      <c r="N402" s="4">
        <f t="shared" si="38"/>
        <v>0</v>
      </c>
      <c r="O402" s="4">
        <f t="shared" si="39"/>
        <v>0</v>
      </c>
      <c r="P402" s="4">
        <f t="shared" si="40"/>
        <v>0</v>
      </c>
      <c r="Q402" s="6" t="e">
        <f>+SUMIFS(#REF!,#REF!,TablaINV[[#This Row],[GRUPO]],#REF!,TablaINV[[#This Row],[COD]])</f>
        <v>#REF!</v>
      </c>
      <c r="R402" s="19">
        <f t="shared" si="41"/>
        <v>0</v>
      </c>
      <c r="S402" s="4" t="str">
        <f>+VLOOKUP(A402,inv!T:X,5,0)</f>
        <v>COSTA</v>
      </c>
      <c r="T402" s="4" t="str">
        <f>+VLOOKUP(B:B,'DT HUEVO'!$A:$D,4,0)</f>
        <v>SEGUNDA</v>
      </c>
      <c r="U402" s="4" t="str">
        <f>+VLOOKUP(TablaINV[[#This Row],[COD]],'DT HUEVO'!$A:$D,3,0)</f>
        <v>SEGUNDA</v>
      </c>
    </row>
    <row r="403" spans="1:21">
      <c r="A403" t="s">
        <v>463</v>
      </c>
      <c r="B403">
        <v>10504</v>
      </c>
      <c r="C403" t="s">
        <v>43</v>
      </c>
      <c r="D403">
        <f>+SUMIFS(inv!D:D,inv!A:A,B403,inv!T:T,A403)</f>
        <v>0</v>
      </c>
      <c r="E403">
        <f>+SUMIFS(inv!$D$1:$D$1164,inv!$A$1:$A$1164,$B403,inv!$T$1:$T$1164,$A403,inv!$U$1:$U$1164,'DIAS DE INVENTARIO TAT'!E$1)</f>
        <v>0</v>
      </c>
      <c r="F403">
        <f>+SUMIFS(inv!$D$1:$D$1164,inv!$A$1:$A$1164,$B403,inv!$T$1:$T$1164,$A403,inv!$U$1:$U$1164,'DIAS DE INVENTARIO TAT'!F$1)</f>
        <v>0</v>
      </c>
      <c r="G403">
        <f>+SUMIFS(inv!$D$1:$D$1164,inv!$A$1:$A$1164,$B403,inv!$T$1:$T$1164,$A403,inv!$U$1:$U$1164,'DIAS DE INVENTARIO TAT'!G$1)</f>
        <v>0</v>
      </c>
      <c r="H403">
        <f>+SUMIFS(inv!$D$1:$D$1164,inv!$A$1:$A$1164,$B403,inv!$T$1:$T$1164,$A403,inv!$U$1:$U$1164,'DIAS DE INVENTARIO TAT'!H$1)</f>
        <v>0</v>
      </c>
      <c r="I403">
        <f>+SUMIFS(inv!$D$1:$D$1164,inv!$A$1:$A$1164,$B403,inv!$T$1:$T$1164,$A403,inv!$U$1:$U$1164,'DIAS DE INVENTARIO TAT'!I$1)</f>
        <v>0</v>
      </c>
      <c r="J403">
        <f>+SUMIFS(inv!$D$1:$D$1164,inv!$A$1:$A$1164,$B403,inv!$T$1:$T$1164,$A403,inv!$U$1:$U$1164,'DIAS DE INVENTARIO TAT'!J$1)</f>
        <v>0</v>
      </c>
      <c r="K403">
        <f>+SUMIFS(inv!$D$1:$D$1164,inv!$A$1:$A$1164,$B403,inv!$T$1:$T$1164,$A403,inv!$U$1:$U$1164,'DIAS DE INVENTARIO TAT'!K$1)</f>
        <v>0</v>
      </c>
      <c r="L403" s="6">
        <f>+SUMIFS(VENTAS!H:H,VENTAS!B:B,B403,VENTAS!G:G,A403)</f>
        <v>0</v>
      </c>
      <c r="M403" s="4">
        <f t="shared" si="42"/>
        <v>0</v>
      </c>
      <c r="N403" s="4">
        <f t="shared" si="38"/>
        <v>0</v>
      </c>
      <c r="O403" s="4">
        <f t="shared" si="39"/>
        <v>0</v>
      </c>
      <c r="P403" s="4">
        <f t="shared" si="40"/>
        <v>0</v>
      </c>
      <c r="Q403" s="6" t="e">
        <f>+SUMIFS(#REF!,#REF!,TablaINV[[#This Row],[GRUPO]],#REF!,TablaINV[[#This Row],[COD]])</f>
        <v>#REF!</v>
      </c>
      <c r="R403" s="19">
        <f t="shared" si="41"/>
        <v>0</v>
      </c>
      <c r="S403" s="4" t="str">
        <f>+VLOOKUP(A403,inv!T:X,5,0)</f>
        <v>COSTA</v>
      </c>
      <c r="T403" s="4" t="e">
        <f>+VLOOKUP(B:B,'DT HUEVO'!$A:$D,4,0)</f>
        <v>#N/A</v>
      </c>
      <c r="U403" s="4" t="e">
        <f>+VLOOKUP(TablaINV[[#This Row],[COD]],'DT HUEVO'!$A:$D,3,0)</f>
        <v>#N/A</v>
      </c>
    </row>
    <row r="404" spans="1:21">
      <c r="A404" t="s">
        <v>463</v>
      </c>
      <c r="B404">
        <v>10103</v>
      </c>
      <c r="C404" t="s">
        <v>60</v>
      </c>
      <c r="D404">
        <f>+SUMIFS(inv!D:D,inv!A:A,B404,inv!T:T,A404)</f>
        <v>0</v>
      </c>
      <c r="E404">
        <f>+SUMIFS(inv!$D$1:$D$1164,inv!$A$1:$A$1164,$B404,inv!$T$1:$T$1164,$A404,inv!$U$1:$U$1164,'DIAS DE INVENTARIO TAT'!E$1)</f>
        <v>0</v>
      </c>
      <c r="F404">
        <f>+SUMIFS(inv!$D$1:$D$1164,inv!$A$1:$A$1164,$B404,inv!$T$1:$T$1164,$A404,inv!$U$1:$U$1164,'DIAS DE INVENTARIO TAT'!F$1)</f>
        <v>0</v>
      </c>
      <c r="G404">
        <f>+SUMIFS(inv!$D$1:$D$1164,inv!$A$1:$A$1164,$B404,inv!$T$1:$T$1164,$A404,inv!$U$1:$U$1164,'DIAS DE INVENTARIO TAT'!G$1)</f>
        <v>0</v>
      </c>
      <c r="H404">
        <f>+SUMIFS(inv!$D$1:$D$1164,inv!$A$1:$A$1164,$B404,inv!$T$1:$T$1164,$A404,inv!$U$1:$U$1164,'DIAS DE INVENTARIO TAT'!H$1)</f>
        <v>0</v>
      </c>
      <c r="I404">
        <f>+SUMIFS(inv!$D$1:$D$1164,inv!$A$1:$A$1164,$B404,inv!$T$1:$T$1164,$A404,inv!$U$1:$U$1164,'DIAS DE INVENTARIO TAT'!I$1)</f>
        <v>0</v>
      </c>
      <c r="J404">
        <f>+SUMIFS(inv!$D$1:$D$1164,inv!$A$1:$A$1164,$B404,inv!$T$1:$T$1164,$A404,inv!$U$1:$U$1164,'DIAS DE INVENTARIO TAT'!J$1)</f>
        <v>0</v>
      </c>
      <c r="K404">
        <f>+SUMIFS(inv!$D$1:$D$1164,inv!$A$1:$A$1164,$B404,inv!$T$1:$T$1164,$A404,inv!$U$1:$U$1164,'DIAS DE INVENTARIO TAT'!K$1)</f>
        <v>0</v>
      </c>
      <c r="L404" s="6">
        <f>+SUMIFS(VENTAS!H:H,VENTAS!B:B,B404,VENTAS!G:G,A404)</f>
        <v>0</v>
      </c>
      <c r="M404" s="4">
        <f t="shared" si="42"/>
        <v>0</v>
      </c>
      <c r="N404" s="4">
        <f t="shared" ref="N404:N467" si="43">+IFERROR(E404/$L404,0)</f>
        <v>0</v>
      </c>
      <c r="O404" s="4">
        <f t="shared" ref="O404:O467" si="44">+IFERROR(F404/$L404,0)</f>
        <v>0</v>
      </c>
      <c r="P404" s="4">
        <f t="shared" ref="P404:P467" si="45">+IFERROR(G404/$L404,0)</f>
        <v>0</v>
      </c>
      <c r="Q404" s="6" t="e">
        <f>+SUMIFS(#REF!,#REF!,TablaINV[[#This Row],[GRUPO]],#REF!,TablaINV[[#This Row],[COD]])</f>
        <v>#REF!</v>
      </c>
      <c r="R404" s="19">
        <f t="shared" ref="R404:R467" si="46">+IFERROR(D404/Q404,0)</f>
        <v>0</v>
      </c>
      <c r="S404" s="4" t="str">
        <f>+VLOOKUP(A404,inv!T:X,5,0)</f>
        <v>COSTA</v>
      </c>
      <c r="T404" s="4" t="str">
        <f>+VLOOKUP(B:B,'DT HUEVO'!$A:$D,4,0)</f>
        <v>EMPACADOS</v>
      </c>
      <c r="U404" s="4" t="str">
        <f>+VLOOKUP(TablaINV[[#This Row],[COD]],'DT HUEVO'!$A:$D,3,0)</f>
        <v>YUMBO</v>
      </c>
    </row>
    <row r="405" spans="1:21">
      <c r="A405" t="s">
        <v>463</v>
      </c>
      <c r="B405">
        <v>10303</v>
      </c>
      <c r="C405" t="s">
        <v>32</v>
      </c>
      <c r="D405">
        <f>+SUMIFS(inv!D:D,inv!A:A,B405,inv!T:T,A405)</f>
        <v>0</v>
      </c>
      <c r="E405">
        <f>+SUMIFS(inv!$D$1:$D$1164,inv!$A$1:$A$1164,$B405,inv!$T$1:$T$1164,$A405,inv!$U$1:$U$1164,'DIAS DE INVENTARIO TAT'!E$1)</f>
        <v>0</v>
      </c>
      <c r="F405">
        <f>+SUMIFS(inv!$D$1:$D$1164,inv!$A$1:$A$1164,$B405,inv!$T$1:$T$1164,$A405,inv!$U$1:$U$1164,'DIAS DE INVENTARIO TAT'!F$1)</f>
        <v>0</v>
      </c>
      <c r="G405">
        <f>+SUMIFS(inv!$D$1:$D$1164,inv!$A$1:$A$1164,$B405,inv!$T$1:$T$1164,$A405,inv!$U$1:$U$1164,'DIAS DE INVENTARIO TAT'!G$1)</f>
        <v>0</v>
      </c>
      <c r="H405">
        <f>+SUMIFS(inv!$D$1:$D$1164,inv!$A$1:$A$1164,$B405,inv!$T$1:$T$1164,$A405,inv!$U$1:$U$1164,'DIAS DE INVENTARIO TAT'!H$1)</f>
        <v>0</v>
      </c>
      <c r="I405">
        <f>+SUMIFS(inv!$D$1:$D$1164,inv!$A$1:$A$1164,$B405,inv!$T$1:$T$1164,$A405,inv!$U$1:$U$1164,'DIAS DE INVENTARIO TAT'!I$1)</f>
        <v>0</v>
      </c>
      <c r="J405">
        <f>+SUMIFS(inv!$D$1:$D$1164,inv!$A$1:$A$1164,$B405,inv!$T$1:$T$1164,$A405,inv!$U$1:$U$1164,'DIAS DE INVENTARIO TAT'!J$1)</f>
        <v>0</v>
      </c>
      <c r="K405">
        <f>+SUMIFS(inv!$D$1:$D$1164,inv!$A$1:$A$1164,$B405,inv!$T$1:$T$1164,$A405,inv!$U$1:$U$1164,'DIAS DE INVENTARIO TAT'!K$1)</f>
        <v>0</v>
      </c>
      <c r="L405" s="6">
        <f>+SUMIFS(VENTAS!H:H,VENTAS!B:B,B405,VENTAS!G:G,A405)</f>
        <v>0</v>
      </c>
      <c r="M405" s="4">
        <f t="shared" si="42"/>
        <v>0</v>
      </c>
      <c r="N405" s="4">
        <f t="shared" si="43"/>
        <v>0</v>
      </c>
      <c r="O405" s="4">
        <f t="shared" si="44"/>
        <v>0</v>
      </c>
      <c r="P405" s="4">
        <f t="shared" si="45"/>
        <v>0</v>
      </c>
      <c r="Q405" s="6" t="e">
        <f>+SUMIFS(#REF!,#REF!,TablaINV[[#This Row],[GRUPO]],#REF!,TablaINV[[#This Row],[COD]])</f>
        <v>#REF!</v>
      </c>
      <c r="R405" s="19">
        <f t="shared" si="46"/>
        <v>0</v>
      </c>
      <c r="S405" s="4" t="str">
        <f>+VLOOKUP(A405,inv!T:X,5,0)</f>
        <v>COSTA</v>
      </c>
      <c r="T405" s="4" t="str">
        <f>+VLOOKUP(B:B,'DT HUEVO'!$A:$D,4,0)</f>
        <v>EMPACADOS</v>
      </c>
      <c r="U405" s="4" t="str">
        <f>+VLOOKUP(TablaINV[[#This Row],[COD]],'DT HUEVO'!$A:$D,3,0)</f>
        <v>AA</v>
      </c>
    </row>
    <row r="406" spans="1:21">
      <c r="A406" t="s">
        <v>463</v>
      </c>
      <c r="B406">
        <v>10406</v>
      </c>
      <c r="C406" t="s">
        <v>72</v>
      </c>
      <c r="D406">
        <f>+SUMIFS(inv!D:D,inv!A:A,B406,inv!T:T,A406)</f>
        <v>0</v>
      </c>
      <c r="E406">
        <f>+SUMIFS(inv!$D$1:$D$1164,inv!$A$1:$A$1164,$B406,inv!$T$1:$T$1164,$A406,inv!$U$1:$U$1164,'DIAS DE INVENTARIO TAT'!E$1)</f>
        <v>0</v>
      </c>
      <c r="F406">
        <f>+SUMIFS(inv!$D$1:$D$1164,inv!$A$1:$A$1164,$B406,inv!$T$1:$T$1164,$A406,inv!$U$1:$U$1164,'DIAS DE INVENTARIO TAT'!F$1)</f>
        <v>0</v>
      </c>
      <c r="G406">
        <f>+SUMIFS(inv!$D$1:$D$1164,inv!$A$1:$A$1164,$B406,inv!$T$1:$T$1164,$A406,inv!$U$1:$U$1164,'DIAS DE INVENTARIO TAT'!G$1)</f>
        <v>0</v>
      </c>
      <c r="H406">
        <f>+SUMIFS(inv!$D$1:$D$1164,inv!$A$1:$A$1164,$B406,inv!$T$1:$T$1164,$A406,inv!$U$1:$U$1164,'DIAS DE INVENTARIO TAT'!H$1)</f>
        <v>0</v>
      </c>
      <c r="I406">
        <f>+SUMIFS(inv!$D$1:$D$1164,inv!$A$1:$A$1164,$B406,inv!$T$1:$T$1164,$A406,inv!$U$1:$U$1164,'DIAS DE INVENTARIO TAT'!I$1)</f>
        <v>0</v>
      </c>
      <c r="J406">
        <f>+SUMIFS(inv!$D$1:$D$1164,inv!$A$1:$A$1164,$B406,inv!$T$1:$T$1164,$A406,inv!$U$1:$U$1164,'DIAS DE INVENTARIO TAT'!J$1)</f>
        <v>0</v>
      </c>
      <c r="K406">
        <f>+SUMIFS(inv!$D$1:$D$1164,inv!$A$1:$A$1164,$B406,inv!$T$1:$T$1164,$A406,inv!$U$1:$U$1164,'DIAS DE INVENTARIO TAT'!K$1)</f>
        <v>0</v>
      </c>
      <c r="L406" s="6">
        <f>+SUMIFS(VENTAS!H:H,VENTAS!B:B,B406,VENTAS!G:G,A406)</f>
        <v>0</v>
      </c>
      <c r="M406" s="4">
        <f t="shared" si="42"/>
        <v>0</v>
      </c>
      <c r="N406" s="4">
        <f t="shared" si="43"/>
        <v>0</v>
      </c>
      <c r="O406" s="4">
        <f t="shared" si="44"/>
        <v>0</v>
      </c>
      <c r="P406" s="4">
        <f t="shared" si="45"/>
        <v>0</v>
      </c>
      <c r="Q406" s="6" t="e">
        <f>+SUMIFS(#REF!,#REF!,TablaINV[[#This Row],[GRUPO]],#REF!,TablaINV[[#This Row],[COD]])</f>
        <v>#REF!</v>
      </c>
      <c r="R406" s="19">
        <f t="shared" si="46"/>
        <v>0</v>
      </c>
      <c r="S406" s="4" t="str">
        <f>+VLOOKUP(A406,inv!T:X,5,0)</f>
        <v>COSTA</v>
      </c>
      <c r="T406" s="4" t="str">
        <f>+VLOOKUP(B:B,'DT HUEVO'!$A:$D,4,0)</f>
        <v>VERDE</v>
      </c>
      <c r="U406" s="4" t="str">
        <f>+VLOOKUP(TablaINV[[#This Row],[COD]],'DT HUEVO'!$A:$D,3,0)</f>
        <v>A</v>
      </c>
    </row>
    <row r="407" spans="1:21">
      <c r="A407" t="s">
        <v>463</v>
      </c>
      <c r="B407">
        <v>10480</v>
      </c>
      <c r="C407" t="s">
        <v>545</v>
      </c>
      <c r="D407">
        <f>+SUMIFS(inv!D:D,inv!A:A,B407,inv!T:T,A407)</f>
        <v>0</v>
      </c>
      <c r="E407">
        <f>+SUMIFS(inv!$D$1:$D$1164,inv!$A$1:$A$1164,$B407,inv!$T$1:$T$1164,$A407,inv!$U$1:$U$1164,'DIAS DE INVENTARIO TAT'!E$1)</f>
        <v>0</v>
      </c>
      <c r="F407">
        <f>+SUMIFS(inv!$D$1:$D$1164,inv!$A$1:$A$1164,$B407,inv!$T$1:$T$1164,$A407,inv!$U$1:$U$1164,'DIAS DE INVENTARIO TAT'!F$1)</f>
        <v>0</v>
      </c>
      <c r="G407">
        <f>+SUMIFS(inv!$D$1:$D$1164,inv!$A$1:$A$1164,$B407,inv!$T$1:$T$1164,$A407,inv!$U$1:$U$1164,'DIAS DE INVENTARIO TAT'!G$1)</f>
        <v>0</v>
      </c>
      <c r="H407">
        <f>+SUMIFS(inv!$D$1:$D$1164,inv!$A$1:$A$1164,$B407,inv!$T$1:$T$1164,$A407,inv!$U$1:$U$1164,'DIAS DE INVENTARIO TAT'!H$1)</f>
        <v>0</v>
      </c>
      <c r="I407">
        <f>+SUMIFS(inv!$D$1:$D$1164,inv!$A$1:$A$1164,$B407,inv!$T$1:$T$1164,$A407,inv!$U$1:$U$1164,'DIAS DE INVENTARIO TAT'!I$1)</f>
        <v>0</v>
      </c>
      <c r="J407">
        <f>+SUMIFS(inv!$D$1:$D$1164,inv!$A$1:$A$1164,$B407,inv!$T$1:$T$1164,$A407,inv!$U$1:$U$1164,'DIAS DE INVENTARIO TAT'!J$1)</f>
        <v>0</v>
      </c>
      <c r="K407">
        <f>+SUMIFS(inv!$D$1:$D$1164,inv!$A$1:$A$1164,$B407,inv!$T$1:$T$1164,$A407,inv!$U$1:$U$1164,'DIAS DE INVENTARIO TAT'!K$1)</f>
        <v>0</v>
      </c>
      <c r="L407" s="6">
        <f>+SUMIFS(VENTAS!H:H,VENTAS!B:B,B407,VENTAS!G:G,A407)</f>
        <v>0</v>
      </c>
      <c r="M407" s="4">
        <f t="shared" si="42"/>
        <v>0</v>
      </c>
      <c r="N407" s="4">
        <f t="shared" si="43"/>
        <v>0</v>
      </c>
      <c r="O407" s="4">
        <f t="shared" si="44"/>
        <v>0</v>
      </c>
      <c r="P407" s="4">
        <f t="shared" si="45"/>
        <v>0</v>
      </c>
      <c r="Q407" s="6" t="e">
        <f>+SUMIFS(#REF!,#REF!,TablaINV[[#This Row],[GRUPO]],#REF!,TablaINV[[#This Row],[COD]])</f>
        <v>#REF!</v>
      </c>
      <c r="R407" s="19">
        <f t="shared" si="46"/>
        <v>0</v>
      </c>
      <c r="S407" s="4" t="str">
        <f>+VLOOKUP(A407,inv!T:X,5,0)</f>
        <v>COSTA</v>
      </c>
      <c r="T407" s="4" t="str">
        <f>+VLOOKUP(B:B,'DT HUEVO'!$A:$D,4,0)</f>
        <v>EMPACADOS</v>
      </c>
      <c r="U407" s="4" t="str">
        <f>+VLOOKUP(TablaINV[[#This Row],[COD]],'DT HUEVO'!$A:$D,3,0)</f>
        <v>A</v>
      </c>
    </row>
    <row r="408" spans="1:21">
      <c r="A408" t="s">
        <v>463</v>
      </c>
      <c r="B408">
        <v>12359</v>
      </c>
      <c r="C408" t="s">
        <v>63</v>
      </c>
      <c r="D408">
        <f>+SUMIFS(inv!D:D,inv!A:A,B408,inv!T:T,A408)</f>
        <v>0</v>
      </c>
      <c r="E408">
        <f>+SUMIFS(inv!$D$1:$D$1164,inv!$A$1:$A$1164,$B408,inv!$T$1:$T$1164,$A408,inv!$U$1:$U$1164,'DIAS DE INVENTARIO TAT'!E$1)</f>
        <v>0</v>
      </c>
      <c r="F408">
        <f>+SUMIFS(inv!$D$1:$D$1164,inv!$A$1:$A$1164,$B408,inv!$T$1:$T$1164,$A408,inv!$U$1:$U$1164,'DIAS DE INVENTARIO TAT'!F$1)</f>
        <v>0</v>
      </c>
      <c r="G408">
        <f>+SUMIFS(inv!$D$1:$D$1164,inv!$A$1:$A$1164,$B408,inv!$T$1:$T$1164,$A408,inv!$U$1:$U$1164,'DIAS DE INVENTARIO TAT'!G$1)</f>
        <v>0</v>
      </c>
      <c r="H408">
        <f>+SUMIFS(inv!$D$1:$D$1164,inv!$A$1:$A$1164,$B408,inv!$T$1:$T$1164,$A408,inv!$U$1:$U$1164,'DIAS DE INVENTARIO TAT'!H$1)</f>
        <v>0</v>
      </c>
      <c r="I408">
        <f>+SUMIFS(inv!$D$1:$D$1164,inv!$A$1:$A$1164,$B408,inv!$T$1:$T$1164,$A408,inv!$U$1:$U$1164,'DIAS DE INVENTARIO TAT'!I$1)</f>
        <v>0</v>
      </c>
      <c r="J408">
        <f>+SUMIFS(inv!$D$1:$D$1164,inv!$A$1:$A$1164,$B408,inv!$T$1:$T$1164,$A408,inv!$U$1:$U$1164,'DIAS DE INVENTARIO TAT'!J$1)</f>
        <v>0</v>
      </c>
      <c r="K408">
        <f>+SUMIFS(inv!$D$1:$D$1164,inv!$A$1:$A$1164,$B408,inv!$T$1:$T$1164,$A408,inv!$U$1:$U$1164,'DIAS DE INVENTARIO TAT'!K$1)</f>
        <v>0</v>
      </c>
      <c r="L408" s="6">
        <f>+SUMIFS(VENTAS!H:H,VENTAS!B:B,B408,VENTAS!G:G,A408)</f>
        <v>0</v>
      </c>
      <c r="M408" s="4">
        <f t="shared" si="42"/>
        <v>0</v>
      </c>
      <c r="N408" s="4">
        <f t="shared" si="43"/>
        <v>0</v>
      </c>
      <c r="O408" s="4">
        <f t="shared" si="44"/>
        <v>0</v>
      </c>
      <c r="P408" s="4">
        <f t="shared" si="45"/>
        <v>0</v>
      </c>
      <c r="Q408" s="6" t="e">
        <f>+SUMIFS(#REF!,#REF!,TablaINV[[#This Row],[GRUPO]],#REF!,TablaINV[[#This Row],[COD]])</f>
        <v>#REF!</v>
      </c>
      <c r="R408" s="19">
        <f t="shared" si="46"/>
        <v>0</v>
      </c>
      <c r="S408" s="4" t="str">
        <f>+VLOOKUP(A408,inv!T:X,5,0)</f>
        <v>COSTA</v>
      </c>
      <c r="T408" s="4" t="e">
        <f>+VLOOKUP(B:B,'DT HUEVO'!$A:$D,4,0)</f>
        <v>#N/A</v>
      </c>
      <c r="U408" s="4" t="e">
        <f>+VLOOKUP(TablaINV[[#This Row],[COD]],'DT HUEVO'!$A:$D,3,0)</f>
        <v>#N/A</v>
      </c>
    </row>
    <row r="409" spans="1:21">
      <c r="A409" t="s">
        <v>463</v>
      </c>
      <c r="B409">
        <v>12380</v>
      </c>
      <c r="C409" t="s">
        <v>65</v>
      </c>
      <c r="D409">
        <f>+SUMIFS(inv!D:D,inv!A:A,B409,inv!T:T,A409)</f>
        <v>0</v>
      </c>
      <c r="E409">
        <f>+SUMIFS(inv!$D$1:$D$1164,inv!$A$1:$A$1164,$B409,inv!$T$1:$T$1164,$A409,inv!$U$1:$U$1164,'DIAS DE INVENTARIO TAT'!E$1)</f>
        <v>0</v>
      </c>
      <c r="F409">
        <f>+SUMIFS(inv!$D$1:$D$1164,inv!$A$1:$A$1164,$B409,inv!$T$1:$T$1164,$A409,inv!$U$1:$U$1164,'DIAS DE INVENTARIO TAT'!F$1)</f>
        <v>0</v>
      </c>
      <c r="G409">
        <f>+SUMIFS(inv!$D$1:$D$1164,inv!$A$1:$A$1164,$B409,inv!$T$1:$T$1164,$A409,inv!$U$1:$U$1164,'DIAS DE INVENTARIO TAT'!G$1)</f>
        <v>0</v>
      </c>
      <c r="H409">
        <f>+SUMIFS(inv!$D$1:$D$1164,inv!$A$1:$A$1164,$B409,inv!$T$1:$T$1164,$A409,inv!$U$1:$U$1164,'DIAS DE INVENTARIO TAT'!H$1)</f>
        <v>0</v>
      </c>
      <c r="I409">
        <f>+SUMIFS(inv!$D$1:$D$1164,inv!$A$1:$A$1164,$B409,inv!$T$1:$T$1164,$A409,inv!$U$1:$U$1164,'DIAS DE INVENTARIO TAT'!I$1)</f>
        <v>0</v>
      </c>
      <c r="J409">
        <f>+SUMIFS(inv!$D$1:$D$1164,inv!$A$1:$A$1164,$B409,inv!$T$1:$T$1164,$A409,inv!$U$1:$U$1164,'DIAS DE INVENTARIO TAT'!J$1)</f>
        <v>0</v>
      </c>
      <c r="K409">
        <f>+SUMIFS(inv!$D$1:$D$1164,inv!$A$1:$A$1164,$B409,inv!$T$1:$T$1164,$A409,inv!$U$1:$U$1164,'DIAS DE INVENTARIO TAT'!K$1)</f>
        <v>0</v>
      </c>
      <c r="L409" s="6">
        <f>+SUMIFS(VENTAS!H:H,VENTAS!B:B,B409,VENTAS!G:G,A409)</f>
        <v>0</v>
      </c>
      <c r="M409" s="4">
        <f t="shared" si="42"/>
        <v>0</v>
      </c>
      <c r="N409" s="4">
        <f t="shared" si="43"/>
        <v>0</v>
      </c>
      <c r="O409" s="4">
        <f t="shared" si="44"/>
        <v>0</v>
      </c>
      <c r="P409" s="4">
        <f t="shared" si="45"/>
        <v>0</v>
      </c>
      <c r="Q409" s="6" t="e">
        <f>+SUMIFS(#REF!,#REF!,TablaINV[[#This Row],[GRUPO]],#REF!,TablaINV[[#This Row],[COD]])</f>
        <v>#REF!</v>
      </c>
      <c r="R409" s="19">
        <f t="shared" si="46"/>
        <v>0</v>
      </c>
      <c r="S409" s="4" t="str">
        <f>+VLOOKUP(A409,inv!T:X,5,0)</f>
        <v>COSTA</v>
      </c>
      <c r="T409" s="4" t="e">
        <f>+VLOOKUP(B:B,'DT HUEVO'!$A:$D,4,0)</f>
        <v>#N/A</v>
      </c>
      <c r="U409" s="4" t="e">
        <f>+VLOOKUP(TablaINV[[#This Row],[COD]],'DT HUEVO'!$A:$D,3,0)</f>
        <v>#N/A</v>
      </c>
    </row>
    <row r="410" spans="1:21">
      <c r="A410" t="s">
        <v>463</v>
      </c>
      <c r="B410">
        <v>12459</v>
      </c>
      <c r="C410" t="s">
        <v>66</v>
      </c>
      <c r="D410">
        <f>+SUMIFS(inv!D:D,inv!A:A,B410,inv!T:T,A410)</f>
        <v>0</v>
      </c>
      <c r="E410">
        <f>+SUMIFS(inv!$D$1:$D$1164,inv!$A$1:$A$1164,$B410,inv!$T$1:$T$1164,$A410,inv!$U$1:$U$1164,'DIAS DE INVENTARIO TAT'!E$1)</f>
        <v>0</v>
      </c>
      <c r="F410">
        <f>+SUMIFS(inv!$D$1:$D$1164,inv!$A$1:$A$1164,$B410,inv!$T$1:$T$1164,$A410,inv!$U$1:$U$1164,'DIAS DE INVENTARIO TAT'!F$1)</f>
        <v>0</v>
      </c>
      <c r="G410">
        <f>+SUMIFS(inv!$D$1:$D$1164,inv!$A$1:$A$1164,$B410,inv!$T$1:$T$1164,$A410,inv!$U$1:$U$1164,'DIAS DE INVENTARIO TAT'!G$1)</f>
        <v>0</v>
      </c>
      <c r="H410">
        <f>+SUMIFS(inv!$D$1:$D$1164,inv!$A$1:$A$1164,$B410,inv!$T$1:$T$1164,$A410,inv!$U$1:$U$1164,'DIAS DE INVENTARIO TAT'!H$1)</f>
        <v>0</v>
      </c>
      <c r="I410">
        <f>+SUMIFS(inv!$D$1:$D$1164,inv!$A$1:$A$1164,$B410,inv!$T$1:$T$1164,$A410,inv!$U$1:$U$1164,'DIAS DE INVENTARIO TAT'!I$1)</f>
        <v>0</v>
      </c>
      <c r="J410">
        <f>+SUMIFS(inv!$D$1:$D$1164,inv!$A$1:$A$1164,$B410,inv!$T$1:$T$1164,$A410,inv!$U$1:$U$1164,'DIAS DE INVENTARIO TAT'!J$1)</f>
        <v>0</v>
      </c>
      <c r="K410">
        <f>+SUMIFS(inv!$D$1:$D$1164,inv!$A$1:$A$1164,$B410,inv!$T$1:$T$1164,$A410,inv!$U$1:$U$1164,'DIAS DE INVENTARIO TAT'!K$1)</f>
        <v>0</v>
      </c>
      <c r="L410" s="6">
        <f>+SUMIFS(VENTAS!H:H,VENTAS!B:B,B410,VENTAS!G:G,A410)</f>
        <v>0</v>
      </c>
      <c r="M410" s="4">
        <f t="shared" si="42"/>
        <v>0</v>
      </c>
      <c r="N410" s="4">
        <f t="shared" si="43"/>
        <v>0</v>
      </c>
      <c r="O410" s="4">
        <f t="shared" si="44"/>
        <v>0</v>
      </c>
      <c r="P410" s="4">
        <f t="shared" si="45"/>
        <v>0</v>
      </c>
      <c r="Q410" s="6" t="e">
        <f>+SUMIFS(#REF!,#REF!,TablaINV[[#This Row],[GRUPO]],#REF!,TablaINV[[#This Row],[COD]])</f>
        <v>#REF!</v>
      </c>
      <c r="R410" s="19">
        <f t="shared" si="46"/>
        <v>0</v>
      </c>
      <c r="S410" s="4" t="str">
        <f>+VLOOKUP(A410,inv!T:X,5,0)</f>
        <v>COSTA</v>
      </c>
      <c r="T410" s="4" t="e">
        <f>+VLOOKUP(B:B,'DT HUEVO'!$A:$D,4,0)</f>
        <v>#N/A</v>
      </c>
      <c r="U410" s="4" t="e">
        <f>+VLOOKUP(TablaINV[[#This Row],[COD]],'DT HUEVO'!$A:$D,3,0)</f>
        <v>#N/A</v>
      </c>
    </row>
    <row r="411" spans="1:21">
      <c r="A411" t="s">
        <v>463</v>
      </c>
      <c r="B411">
        <v>13480</v>
      </c>
      <c r="C411" t="s">
        <v>469</v>
      </c>
      <c r="D411">
        <f>+SUMIFS(inv!D:D,inv!A:A,B411,inv!T:T,A411)</f>
        <v>0</v>
      </c>
      <c r="E411">
        <f>+SUMIFS(inv!$D$1:$D$1164,inv!$A$1:$A$1164,$B411,inv!$T$1:$T$1164,$A411,inv!$U$1:$U$1164,'DIAS DE INVENTARIO TAT'!E$1)</f>
        <v>0</v>
      </c>
      <c r="F411">
        <f>+SUMIFS(inv!$D$1:$D$1164,inv!$A$1:$A$1164,$B411,inv!$T$1:$T$1164,$A411,inv!$U$1:$U$1164,'DIAS DE INVENTARIO TAT'!F$1)</f>
        <v>0</v>
      </c>
      <c r="G411">
        <f>+SUMIFS(inv!$D$1:$D$1164,inv!$A$1:$A$1164,$B411,inv!$T$1:$T$1164,$A411,inv!$U$1:$U$1164,'DIAS DE INVENTARIO TAT'!G$1)</f>
        <v>0</v>
      </c>
      <c r="H411">
        <f>+SUMIFS(inv!$D$1:$D$1164,inv!$A$1:$A$1164,$B411,inv!$T$1:$T$1164,$A411,inv!$U$1:$U$1164,'DIAS DE INVENTARIO TAT'!H$1)</f>
        <v>0</v>
      </c>
      <c r="I411">
        <f>+SUMIFS(inv!$D$1:$D$1164,inv!$A$1:$A$1164,$B411,inv!$T$1:$T$1164,$A411,inv!$U$1:$U$1164,'DIAS DE INVENTARIO TAT'!I$1)</f>
        <v>0</v>
      </c>
      <c r="J411">
        <f>+SUMIFS(inv!$D$1:$D$1164,inv!$A$1:$A$1164,$B411,inv!$T$1:$T$1164,$A411,inv!$U$1:$U$1164,'DIAS DE INVENTARIO TAT'!J$1)</f>
        <v>0</v>
      </c>
      <c r="K411">
        <f>+SUMIFS(inv!$D$1:$D$1164,inv!$A$1:$A$1164,$B411,inv!$T$1:$T$1164,$A411,inv!$U$1:$U$1164,'DIAS DE INVENTARIO TAT'!K$1)</f>
        <v>0</v>
      </c>
      <c r="L411" s="6">
        <f>+SUMIFS(VENTAS!H:H,VENTAS!B:B,B411,VENTAS!G:G,A411)</f>
        <v>0</v>
      </c>
      <c r="M411" s="4">
        <f t="shared" si="42"/>
        <v>0</v>
      </c>
      <c r="N411" s="4">
        <f t="shared" si="43"/>
        <v>0</v>
      </c>
      <c r="O411" s="4">
        <f t="shared" si="44"/>
        <v>0</v>
      </c>
      <c r="P411" s="4">
        <f t="shared" si="45"/>
        <v>0</v>
      </c>
      <c r="Q411" s="6" t="e">
        <f>+SUMIFS(#REF!,#REF!,TablaINV[[#This Row],[GRUPO]],#REF!,TablaINV[[#This Row],[COD]])</f>
        <v>#REF!</v>
      </c>
      <c r="R411" s="19">
        <f t="shared" si="46"/>
        <v>0</v>
      </c>
      <c r="S411" s="4" t="str">
        <f>+VLOOKUP(A411,inv!T:X,5,0)</f>
        <v>COSTA</v>
      </c>
      <c r="T411" s="4" t="str">
        <f>+VLOOKUP(B:B,'DT HUEVO'!$A:$D,4,0)</f>
        <v>EMPACADOS</v>
      </c>
      <c r="U411" s="4" t="str">
        <f>+VLOOKUP(TablaINV[[#This Row],[COD]],'DT HUEVO'!$A:$D,3,0)</f>
        <v>A</v>
      </c>
    </row>
    <row r="412" spans="1:21">
      <c r="A412" t="s">
        <v>463</v>
      </c>
      <c r="B412">
        <v>10204</v>
      </c>
      <c r="C412" t="s">
        <v>53</v>
      </c>
      <c r="D412">
        <f>+SUMIFS(inv!D:D,inv!A:A,B412,inv!T:T,A412)</f>
        <v>0</v>
      </c>
      <c r="E412">
        <f>+SUMIFS(inv!$D$1:$D$1164,inv!$A$1:$A$1164,$B412,inv!$T$1:$T$1164,$A412,inv!$U$1:$U$1164,'DIAS DE INVENTARIO TAT'!E$1)</f>
        <v>0</v>
      </c>
      <c r="F412">
        <f>+SUMIFS(inv!$D$1:$D$1164,inv!$A$1:$A$1164,$B412,inv!$T$1:$T$1164,$A412,inv!$U$1:$U$1164,'DIAS DE INVENTARIO TAT'!F$1)</f>
        <v>0</v>
      </c>
      <c r="G412">
        <f>+SUMIFS(inv!$D$1:$D$1164,inv!$A$1:$A$1164,$B412,inv!$T$1:$T$1164,$A412,inv!$U$1:$U$1164,'DIAS DE INVENTARIO TAT'!G$1)</f>
        <v>0</v>
      </c>
      <c r="H412">
        <f>+SUMIFS(inv!$D$1:$D$1164,inv!$A$1:$A$1164,$B412,inv!$T$1:$T$1164,$A412,inv!$U$1:$U$1164,'DIAS DE INVENTARIO TAT'!H$1)</f>
        <v>0</v>
      </c>
      <c r="I412">
        <f>+SUMIFS(inv!$D$1:$D$1164,inv!$A$1:$A$1164,$B412,inv!$T$1:$T$1164,$A412,inv!$U$1:$U$1164,'DIAS DE INVENTARIO TAT'!I$1)</f>
        <v>0</v>
      </c>
      <c r="J412">
        <f>+SUMIFS(inv!$D$1:$D$1164,inv!$A$1:$A$1164,$B412,inv!$T$1:$T$1164,$A412,inv!$U$1:$U$1164,'DIAS DE INVENTARIO TAT'!J$1)</f>
        <v>0</v>
      </c>
      <c r="K412">
        <f>+SUMIFS(inv!$D$1:$D$1164,inv!$A$1:$A$1164,$B412,inv!$T$1:$T$1164,$A412,inv!$U$1:$U$1164,'DIAS DE INVENTARIO TAT'!K$1)</f>
        <v>0</v>
      </c>
      <c r="L412" s="6">
        <f>+SUMIFS(VENTAS!H:H,VENTAS!B:B,B412,VENTAS!G:G,A412)</f>
        <v>0</v>
      </c>
      <c r="M412" s="4">
        <f t="shared" si="42"/>
        <v>0</v>
      </c>
      <c r="N412" s="4">
        <f t="shared" si="43"/>
        <v>0</v>
      </c>
      <c r="O412" s="4">
        <f t="shared" si="44"/>
        <v>0</v>
      </c>
      <c r="P412" s="4">
        <f t="shared" si="45"/>
        <v>0</v>
      </c>
      <c r="Q412" s="6" t="e">
        <f>+SUMIFS(#REF!,#REF!,TablaINV[[#This Row],[GRUPO]],#REF!,TablaINV[[#This Row],[COD]])</f>
        <v>#REF!</v>
      </c>
      <c r="R412" s="19">
        <f t="shared" si="46"/>
        <v>0</v>
      </c>
      <c r="S412" s="4" t="str">
        <f>+VLOOKUP(A412,inv!T:X,5,0)</f>
        <v>COSTA</v>
      </c>
      <c r="T412" s="4" t="str">
        <f>+VLOOKUP(B:B,'DT HUEVO'!$A:$D,4,0)</f>
        <v>FS</v>
      </c>
      <c r="U412" s="4" t="str">
        <f>+VLOOKUP(TablaINV[[#This Row],[COD]],'DT HUEVO'!$A:$D,3,0)</f>
        <v>AAA</v>
      </c>
    </row>
    <row r="413" spans="1:21">
      <c r="A413" t="s">
        <v>463</v>
      </c>
      <c r="B413">
        <v>13303</v>
      </c>
      <c r="C413" t="s">
        <v>75</v>
      </c>
      <c r="D413">
        <f>+SUMIFS(inv!D:D,inv!A:A,B413,inv!T:T,A413)</f>
        <v>0</v>
      </c>
      <c r="E413">
        <f>+SUMIFS(inv!$D$1:$D$1164,inv!$A$1:$A$1164,$B413,inv!$T$1:$T$1164,$A413,inv!$U$1:$U$1164,'DIAS DE INVENTARIO TAT'!E$1)</f>
        <v>0</v>
      </c>
      <c r="F413">
        <f>+SUMIFS(inv!$D$1:$D$1164,inv!$A$1:$A$1164,$B413,inv!$T$1:$T$1164,$A413,inv!$U$1:$U$1164,'DIAS DE INVENTARIO TAT'!F$1)</f>
        <v>0</v>
      </c>
      <c r="G413">
        <f>+SUMIFS(inv!$D$1:$D$1164,inv!$A$1:$A$1164,$B413,inv!$T$1:$T$1164,$A413,inv!$U$1:$U$1164,'DIAS DE INVENTARIO TAT'!G$1)</f>
        <v>0</v>
      </c>
      <c r="H413">
        <f>+SUMIFS(inv!$D$1:$D$1164,inv!$A$1:$A$1164,$B413,inv!$T$1:$T$1164,$A413,inv!$U$1:$U$1164,'DIAS DE INVENTARIO TAT'!H$1)</f>
        <v>0</v>
      </c>
      <c r="I413">
        <f>+SUMIFS(inv!$D$1:$D$1164,inv!$A$1:$A$1164,$B413,inv!$T$1:$T$1164,$A413,inv!$U$1:$U$1164,'DIAS DE INVENTARIO TAT'!I$1)</f>
        <v>0</v>
      </c>
      <c r="J413">
        <f>+SUMIFS(inv!$D$1:$D$1164,inv!$A$1:$A$1164,$B413,inv!$T$1:$T$1164,$A413,inv!$U$1:$U$1164,'DIAS DE INVENTARIO TAT'!J$1)</f>
        <v>0</v>
      </c>
      <c r="K413">
        <f>+SUMIFS(inv!$D$1:$D$1164,inv!$A$1:$A$1164,$B413,inv!$T$1:$T$1164,$A413,inv!$U$1:$U$1164,'DIAS DE INVENTARIO TAT'!K$1)</f>
        <v>0</v>
      </c>
      <c r="L413" s="6">
        <f>+SUMIFS(VENTAS!H:H,VENTAS!B:B,B413,VENTAS!G:G,A413)</f>
        <v>0</v>
      </c>
      <c r="M413" s="4">
        <f t="shared" si="42"/>
        <v>0</v>
      </c>
      <c r="N413" s="4">
        <f t="shared" si="43"/>
        <v>0</v>
      </c>
      <c r="O413" s="4">
        <f t="shared" si="44"/>
        <v>0</v>
      </c>
      <c r="P413" s="4">
        <f t="shared" si="45"/>
        <v>0</v>
      </c>
      <c r="Q413" s="6" t="e">
        <f>+SUMIFS(#REF!,#REF!,TablaINV[[#This Row],[GRUPO]],#REF!,TablaINV[[#This Row],[COD]])</f>
        <v>#REF!</v>
      </c>
      <c r="R413" s="19">
        <f t="shared" si="46"/>
        <v>0</v>
      </c>
      <c r="S413" s="4" t="str">
        <f>+VLOOKUP(A413,inv!T:X,5,0)</f>
        <v>COSTA</v>
      </c>
      <c r="T413" s="4" t="str">
        <f>+VLOOKUP(B:B,'DT HUEVO'!$A:$D,4,0)</f>
        <v>EMPACADOS</v>
      </c>
      <c r="U413" s="4" t="str">
        <f>+VLOOKUP(TablaINV[[#This Row],[COD]],'DT HUEVO'!$A:$D,3,0)</f>
        <v>AA</v>
      </c>
    </row>
    <row r="414" spans="1:21">
      <c r="A414" t="s">
        <v>463</v>
      </c>
      <c r="B414">
        <v>13401</v>
      </c>
      <c r="C414" t="s">
        <v>77</v>
      </c>
      <c r="D414">
        <f>+SUMIFS(inv!D:D,inv!A:A,B414,inv!T:T,A414)</f>
        <v>0</v>
      </c>
      <c r="E414">
        <f>+SUMIFS(inv!$D$1:$D$1164,inv!$A$1:$A$1164,$B414,inv!$T$1:$T$1164,$A414,inv!$U$1:$U$1164,'DIAS DE INVENTARIO TAT'!E$1)</f>
        <v>0</v>
      </c>
      <c r="F414">
        <f>+SUMIFS(inv!$D$1:$D$1164,inv!$A$1:$A$1164,$B414,inv!$T$1:$T$1164,$A414,inv!$U$1:$U$1164,'DIAS DE INVENTARIO TAT'!F$1)</f>
        <v>0</v>
      </c>
      <c r="G414">
        <f>+SUMIFS(inv!$D$1:$D$1164,inv!$A$1:$A$1164,$B414,inv!$T$1:$T$1164,$A414,inv!$U$1:$U$1164,'DIAS DE INVENTARIO TAT'!G$1)</f>
        <v>0</v>
      </c>
      <c r="H414">
        <f>+SUMIFS(inv!$D$1:$D$1164,inv!$A$1:$A$1164,$B414,inv!$T$1:$T$1164,$A414,inv!$U$1:$U$1164,'DIAS DE INVENTARIO TAT'!H$1)</f>
        <v>0</v>
      </c>
      <c r="I414">
        <f>+SUMIFS(inv!$D$1:$D$1164,inv!$A$1:$A$1164,$B414,inv!$T$1:$T$1164,$A414,inv!$U$1:$U$1164,'DIAS DE INVENTARIO TAT'!I$1)</f>
        <v>0</v>
      </c>
      <c r="J414">
        <f>+SUMIFS(inv!$D$1:$D$1164,inv!$A$1:$A$1164,$B414,inv!$T$1:$T$1164,$A414,inv!$U$1:$U$1164,'DIAS DE INVENTARIO TAT'!J$1)</f>
        <v>0</v>
      </c>
      <c r="K414">
        <f>+SUMIFS(inv!$D$1:$D$1164,inv!$A$1:$A$1164,$B414,inv!$T$1:$T$1164,$A414,inv!$U$1:$U$1164,'DIAS DE INVENTARIO TAT'!K$1)</f>
        <v>0</v>
      </c>
      <c r="L414" s="6">
        <f>+SUMIFS(VENTAS!H:H,VENTAS!B:B,B414,VENTAS!G:G,A414)</f>
        <v>0</v>
      </c>
      <c r="M414" s="4">
        <f t="shared" si="42"/>
        <v>0</v>
      </c>
      <c r="N414" s="4">
        <f t="shared" si="43"/>
        <v>0</v>
      </c>
      <c r="O414" s="4">
        <f t="shared" si="44"/>
        <v>0</v>
      </c>
      <c r="P414" s="4">
        <f t="shared" si="45"/>
        <v>0</v>
      </c>
      <c r="Q414" s="6" t="e">
        <f>+SUMIFS(#REF!,#REF!,TablaINV[[#This Row],[GRUPO]],#REF!,TablaINV[[#This Row],[COD]])</f>
        <v>#REF!</v>
      </c>
      <c r="R414" s="19">
        <f t="shared" si="46"/>
        <v>0</v>
      </c>
      <c r="S414" s="4" t="str">
        <f>+VLOOKUP(A414,inv!T:X,5,0)</f>
        <v>COSTA</v>
      </c>
      <c r="T414" s="4" t="str">
        <f>+VLOOKUP(B:B,'DT HUEVO'!$A:$D,4,0)</f>
        <v>EMPACADOS</v>
      </c>
      <c r="U414" s="4" t="str">
        <f>+VLOOKUP(TablaINV[[#This Row],[COD]],'DT HUEVO'!$A:$D,3,0)</f>
        <v>A</v>
      </c>
    </row>
    <row r="415" spans="1:21">
      <c r="A415" t="s">
        <v>463</v>
      </c>
      <c r="B415">
        <v>100</v>
      </c>
      <c r="C415" t="s">
        <v>96</v>
      </c>
      <c r="D415">
        <f>+SUMIFS(inv!D:D,inv!A:A,B415,inv!T:T,A415)</f>
        <v>0</v>
      </c>
      <c r="E415">
        <f>+SUMIFS(inv!$D$1:$D$1164,inv!$A$1:$A$1164,$B415,inv!$T$1:$T$1164,$A415,inv!$U$1:$U$1164,'DIAS DE INVENTARIO TAT'!E$1)</f>
        <v>0</v>
      </c>
      <c r="F415">
        <f>+SUMIFS(inv!$D$1:$D$1164,inv!$A$1:$A$1164,$B415,inv!$T$1:$T$1164,$A415,inv!$U$1:$U$1164,'DIAS DE INVENTARIO TAT'!F$1)</f>
        <v>0</v>
      </c>
      <c r="G415">
        <f>+SUMIFS(inv!$D$1:$D$1164,inv!$A$1:$A$1164,$B415,inv!$T$1:$T$1164,$A415,inv!$U$1:$U$1164,'DIAS DE INVENTARIO TAT'!G$1)</f>
        <v>0</v>
      </c>
      <c r="H415">
        <f>+SUMIFS(inv!$D$1:$D$1164,inv!$A$1:$A$1164,$B415,inv!$T$1:$T$1164,$A415,inv!$U$1:$U$1164,'DIAS DE INVENTARIO TAT'!H$1)</f>
        <v>0</v>
      </c>
      <c r="I415">
        <f>+SUMIFS(inv!$D$1:$D$1164,inv!$A$1:$A$1164,$B415,inv!$T$1:$T$1164,$A415,inv!$U$1:$U$1164,'DIAS DE INVENTARIO TAT'!I$1)</f>
        <v>0</v>
      </c>
      <c r="J415">
        <f>+SUMIFS(inv!$D$1:$D$1164,inv!$A$1:$A$1164,$B415,inv!$T$1:$T$1164,$A415,inv!$U$1:$U$1164,'DIAS DE INVENTARIO TAT'!J$1)</f>
        <v>0</v>
      </c>
      <c r="K415">
        <f>+SUMIFS(inv!$D$1:$D$1164,inv!$A$1:$A$1164,$B415,inv!$T$1:$T$1164,$A415,inv!$U$1:$U$1164,'DIAS DE INVENTARIO TAT'!K$1)</f>
        <v>0</v>
      </c>
      <c r="L415" s="6">
        <f>+SUMIFS(VENTAS!H:H,VENTAS!B:B,B415,VENTAS!G:G,A415)</f>
        <v>0</v>
      </c>
      <c r="M415" s="4">
        <f t="shared" si="42"/>
        <v>0</v>
      </c>
      <c r="N415" s="4">
        <f t="shared" si="43"/>
        <v>0</v>
      </c>
      <c r="O415" s="4">
        <f t="shared" si="44"/>
        <v>0</v>
      </c>
      <c r="P415" s="4">
        <f t="shared" si="45"/>
        <v>0</v>
      </c>
      <c r="Q415" s="6" t="e">
        <f>+SUMIFS(#REF!,#REF!,TablaINV[[#This Row],[GRUPO]],#REF!,TablaINV[[#This Row],[COD]])</f>
        <v>#REF!</v>
      </c>
      <c r="R415" s="19">
        <f t="shared" si="46"/>
        <v>0</v>
      </c>
      <c r="S415" s="4" t="str">
        <f>+VLOOKUP(A415,inv!T:X,5,0)</f>
        <v>COSTA</v>
      </c>
      <c r="T415" s="4" t="str">
        <f>+VLOOKUP(B:B,'DT HUEVO'!$A:$D,4,0)</f>
        <v>HUEVO SIN CLASIFICAR</v>
      </c>
      <c r="U415" s="4" t="str">
        <f>+VLOOKUP(TablaINV[[#This Row],[COD]],'DT HUEVO'!$A:$D,3,0)</f>
        <v>HUEVO SIN CLASIFICAR</v>
      </c>
    </row>
    <row r="416" spans="1:21">
      <c r="A416" t="s">
        <v>463</v>
      </c>
      <c r="B416">
        <v>72501</v>
      </c>
      <c r="C416" t="s">
        <v>78</v>
      </c>
      <c r="D416">
        <f>+SUMIFS(inv!D:D,inv!A:A,B416,inv!T:T,A416)</f>
        <v>0</v>
      </c>
      <c r="E416">
        <f>+SUMIFS(inv!$D$1:$D$1164,inv!$A$1:$A$1164,$B416,inv!$T$1:$T$1164,$A416,inv!$U$1:$U$1164,'DIAS DE INVENTARIO TAT'!E$1)</f>
        <v>0</v>
      </c>
      <c r="F416">
        <f>+SUMIFS(inv!$D$1:$D$1164,inv!$A$1:$A$1164,$B416,inv!$T$1:$T$1164,$A416,inv!$U$1:$U$1164,'DIAS DE INVENTARIO TAT'!F$1)</f>
        <v>0</v>
      </c>
      <c r="G416">
        <f>+SUMIFS(inv!$D$1:$D$1164,inv!$A$1:$A$1164,$B416,inv!$T$1:$T$1164,$A416,inv!$U$1:$U$1164,'DIAS DE INVENTARIO TAT'!G$1)</f>
        <v>0</v>
      </c>
      <c r="H416">
        <f>+SUMIFS(inv!$D$1:$D$1164,inv!$A$1:$A$1164,$B416,inv!$T$1:$T$1164,$A416,inv!$U$1:$U$1164,'DIAS DE INVENTARIO TAT'!H$1)</f>
        <v>0</v>
      </c>
      <c r="I416">
        <f>+SUMIFS(inv!$D$1:$D$1164,inv!$A$1:$A$1164,$B416,inv!$T$1:$T$1164,$A416,inv!$U$1:$U$1164,'DIAS DE INVENTARIO TAT'!I$1)</f>
        <v>0</v>
      </c>
      <c r="J416">
        <f>+SUMIFS(inv!$D$1:$D$1164,inv!$A$1:$A$1164,$B416,inv!$T$1:$T$1164,$A416,inv!$U$1:$U$1164,'DIAS DE INVENTARIO TAT'!J$1)</f>
        <v>0</v>
      </c>
      <c r="K416">
        <f>+SUMIFS(inv!$D$1:$D$1164,inv!$A$1:$A$1164,$B416,inv!$T$1:$T$1164,$A416,inv!$U$1:$U$1164,'DIAS DE INVENTARIO TAT'!K$1)</f>
        <v>0</v>
      </c>
      <c r="L416" s="6">
        <f>+SUMIFS(VENTAS!H:H,VENTAS!B:B,B416,VENTAS!G:G,A416)</f>
        <v>0</v>
      </c>
      <c r="M416" s="4">
        <f t="shared" si="42"/>
        <v>0</v>
      </c>
      <c r="N416" s="4">
        <f t="shared" si="43"/>
        <v>0</v>
      </c>
      <c r="O416" s="4">
        <f t="shared" si="44"/>
        <v>0</v>
      </c>
      <c r="P416" s="4">
        <f t="shared" si="45"/>
        <v>0</v>
      </c>
      <c r="Q416" s="6" t="e">
        <f>+SUMIFS(#REF!,#REF!,TablaINV[[#This Row],[GRUPO]],#REF!,TablaINV[[#This Row],[COD]])</f>
        <v>#REF!</v>
      </c>
      <c r="R416" s="19">
        <f t="shared" si="46"/>
        <v>0</v>
      </c>
      <c r="S416" s="4" t="str">
        <f>+VLOOKUP(A416,inv!T:X,5,0)</f>
        <v>COSTA</v>
      </c>
      <c r="T416" s="4" t="str">
        <f>+VLOOKUP(B:B,'DT HUEVO'!$A:$D,4,0)</f>
        <v>SEGUNDA</v>
      </c>
      <c r="U416" s="4" t="str">
        <f>+VLOOKUP(TablaINV[[#This Row],[COD]],'DT HUEVO'!$A:$D,3,0)</f>
        <v>SEGUNDA</v>
      </c>
    </row>
    <row r="417" spans="1:21">
      <c r="A417" t="s">
        <v>463</v>
      </c>
      <c r="B417">
        <v>13368</v>
      </c>
      <c r="C417" t="s">
        <v>76</v>
      </c>
      <c r="D417">
        <f>+SUMIFS(inv!D:D,inv!A:A,B417,inv!T:T,A417)</f>
        <v>0</v>
      </c>
      <c r="E417">
        <f>+SUMIFS(inv!$D$1:$D$1164,inv!$A$1:$A$1164,$B417,inv!$T$1:$T$1164,$A417,inv!$U$1:$U$1164,'DIAS DE INVENTARIO TAT'!E$1)</f>
        <v>0</v>
      </c>
      <c r="F417">
        <f>+SUMIFS(inv!$D$1:$D$1164,inv!$A$1:$A$1164,$B417,inv!$T$1:$T$1164,$A417,inv!$U$1:$U$1164,'DIAS DE INVENTARIO TAT'!F$1)</f>
        <v>0</v>
      </c>
      <c r="G417">
        <f>+SUMIFS(inv!$D$1:$D$1164,inv!$A$1:$A$1164,$B417,inv!$T$1:$T$1164,$A417,inv!$U$1:$U$1164,'DIAS DE INVENTARIO TAT'!G$1)</f>
        <v>0</v>
      </c>
      <c r="H417">
        <f>+SUMIFS(inv!$D$1:$D$1164,inv!$A$1:$A$1164,$B417,inv!$T$1:$T$1164,$A417,inv!$U$1:$U$1164,'DIAS DE INVENTARIO TAT'!H$1)</f>
        <v>0</v>
      </c>
      <c r="I417">
        <f>+SUMIFS(inv!$D$1:$D$1164,inv!$A$1:$A$1164,$B417,inv!$T$1:$T$1164,$A417,inv!$U$1:$U$1164,'DIAS DE INVENTARIO TAT'!I$1)</f>
        <v>0</v>
      </c>
      <c r="J417">
        <f>+SUMIFS(inv!$D$1:$D$1164,inv!$A$1:$A$1164,$B417,inv!$T$1:$T$1164,$A417,inv!$U$1:$U$1164,'DIAS DE INVENTARIO TAT'!J$1)</f>
        <v>0</v>
      </c>
      <c r="K417">
        <f>+SUMIFS(inv!$D$1:$D$1164,inv!$A$1:$A$1164,$B417,inv!$T$1:$T$1164,$A417,inv!$U$1:$U$1164,'DIAS DE INVENTARIO TAT'!K$1)</f>
        <v>0</v>
      </c>
      <c r="L417" s="6">
        <f>+SUMIFS(VENTAS!H:H,VENTAS!B:B,B417,VENTAS!G:G,A417)</f>
        <v>0</v>
      </c>
      <c r="M417" s="4">
        <f t="shared" si="42"/>
        <v>0</v>
      </c>
      <c r="N417" s="4">
        <f t="shared" si="43"/>
        <v>0</v>
      </c>
      <c r="O417" s="4">
        <f t="shared" si="44"/>
        <v>0</v>
      </c>
      <c r="P417" s="4">
        <f t="shared" si="45"/>
        <v>0</v>
      </c>
      <c r="Q417" s="6" t="e">
        <f>+SUMIFS(#REF!,#REF!,TablaINV[[#This Row],[GRUPO]],#REF!,TablaINV[[#This Row],[COD]])</f>
        <v>#REF!</v>
      </c>
      <c r="R417" s="19">
        <f t="shared" si="46"/>
        <v>0</v>
      </c>
      <c r="S417" s="4" t="str">
        <f>+VLOOKUP(A417,inv!T:X,5,0)</f>
        <v>COSTA</v>
      </c>
      <c r="T417" s="4" t="str">
        <f>+VLOOKUP(B:B,'DT HUEVO'!$A:$D,4,0)</f>
        <v>EMPACADOS</v>
      </c>
      <c r="U417" s="4" t="str">
        <f>+VLOOKUP(TablaINV[[#This Row],[COD]],'DT HUEVO'!$A:$D,3,0)</f>
        <v>AA</v>
      </c>
    </row>
    <row r="418" spans="1:21">
      <c r="A418" t="s">
        <v>463</v>
      </c>
      <c r="B418">
        <v>10104</v>
      </c>
      <c r="C418" t="s">
        <v>84</v>
      </c>
      <c r="D418">
        <f>+SUMIFS(inv!D:D,inv!A:A,B418,inv!T:T,A418)</f>
        <v>0</v>
      </c>
      <c r="E418">
        <f>+SUMIFS(inv!$D$1:$D$1164,inv!$A$1:$A$1164,$B418,inv!$T$1:$T$1164,$A418,inv!$U$1:$U$1164,'DIAS DE INVENTARIO TAT'!E$1)</f>
        <v>0</v>
      </c>
      <c r="F418">
        <f>+SUMIFS(inv!$D$1:$D$1164,inv!$A$1:$A$1164,$B418,inv!$T$1:$T$1164,$A418,inv!$U$1:$U$1164,'DIAS DE INVENTARIO TAT'!F$1)</f>
        <v>0</v>
      </c>
      <c r="G418">
        <f>+SUMIFS(inv!$D$1:$D$1164,inv!$A$1:$A$1164,$B418,inv!$T$1:$T$1164,$A418,inv!$U$1:$U$1164,'DIAS DE INVENTARIO TAT'!G$1)</f>
        <v>0</v>
      </c>
      <c r="H418">
        <f>+SUMIFS(inv!$D$1:$D$1164,inv!$A$1:$A$1164,$B418,inv!$T$1:$T$1164,$A418,inv!$U$1:$U$1164,'DIAS DE INVENTARIO TAT'!H$1)</f>
        <v>0</v>
      </c>
      <c r="I418">
        <f>+SUMIFS(inv!$D$1:$D$1164,inv!$A$1:$A$1164,$B418,inv!$T$1:$T$1164,$A418,inv!$U$1:$U$1164,'DIAS DE INVENTARIO TAT'!I$1)</f>
        <v>0</v>
      </c>
      <c r="J418">
        <f>+SUMIFS(inv!$D$1:$D$1164,inv!$A$1:$A$1164,$B418,inv!$T$1:$T$1164,$A418,inv!$U$1:$U$1164,'DIAS DE INVENTARIO TAT'!J$1)</f>
        <v>0</v>
      </c>
      <c r="K418">
        <f>+SUMIFS(inv!$D$1:$D$1164,inv!$A$1:$A$1164,$B418,inv!$T$1:$T$1164,$A418,inv!$U$1:$U$1164,'DIAS DE INVENTARIO TAT'!K$1)</f>
        <v>0</v>
      </c>
      <c r="L418" s="6">
        <f>+SUMIFS(VENTAS!H:H,VENTAS!B:B,B418,VENTAS!G:G,A418)</f>
        <v>0</v>
      </c>
      <c r="M418" s="4">
        <f t="shared" si="42"/>
        <v>0</v>
      </c>
      <c r="N418" s="4">
        <f t="shared" si="43"/>
        <v>0</v>
      </c>
      <c r="O418" s="4">
        <f t="shared" si="44"/>
        <v>0</v>
      </c>
      <c r="P418" s="4">
        <f t="shared" si="45"/>
        <v>0</v>
      </c>
      <c r="Q418" s="6" t="e">
        <f>+SUMIFS(#REF!,#REF!,TablaINV[[#This Row],[GRUPO]],#REF!,TablaINV[[#This Row],[COD]])</f>
        <v>#REF!</v>
      </c>
      <c r="R418" s="19">
        <f t="shared" si="46"/>
        <v>0</v>
      </c>
      <c r="S418" s="4" t="str">
        <f>+VLOOKUP(A418,inv!T:X,5,0)</f>
        <v>COSTA</v>
      </c>
      <c r="T418" s="4" t="str">
        <f>+VLOOKUP(B:B,'DT HUEVO'!$A:$D,4,0)</f>
        <v>EMPACADOS</v>
      </c>
      <c r="U418" s="4" t="str">
        <f>+VLOOKUP(TablaINV[[#This Row],[COD]],'DT HUEVO'!$A:$D,3,0)</f>
        <v>YUMBO</v>
      </c>
    </row>
    <row r="419" spans="1:21">
      <c r="A419" t="s">
        <v>463</v>
      </c>
      <c r="B419">
        <v>300</v>
      </c>
      <c r="C419" t="s">
        <v>99</v>
      </c>
      <c r="D419">
        <f>+SUMIFS(inv!D:D,inv!A:A,B419,inv!T:T,A419)</f>
        <v>0</v>
      </c>
      <c r="E419">
        <f>+SUMIFS(inv!$D$1:$D$1164,inv!$A$1:$A$1164,$B419,inv!$T$1:$T$1164,$A419,inv!$U$1:$U$1164,'DIAS DE INVENTARIO TAT'!E$1)</f>
        <v>0</v>
      </c>
      <c r="F419">
        <f>+SUMIFS(inv!$D$1:$D$1164,inv!$A$1:$A$1164,$B419,inv!$T$1:$T$1164,$A419,inv!$U$1:$U$1164,'DIAS DE INVENTARIO TAT'!F$1)</f>
        <v>0</v>
      </c>
      <c r="G419">
        <f>+SUMIFS(inv!$D$1:$D$1164,inv!$A$1:$A$1164,$B419,inv!$T$1:$T$1164,$A419,inv!$U$1:$U$1164,'DIAS DE INVENTARIO TAT'!G$1)</f>
        <v>0</v>
      </c>
      <c r="H419">
        <f>+SUMIFS(inv!$D$1:$D$1164,inv!$A$1:$A$1164,$B419,inv!$T$1:$T$1164,$A419,inv!$U$1:$U$1164,'DIAS DE INVENTARIO TAT'!H$1)</f>
        <v>0</v>
      </c>
      <c r="I419">
        <f>+SUMIFS(inv!$D$1:$D$1164,inv!$A$1:$A$1164,$B419,inv!$T$1:$T$1164,$A419,inv!$U$1:$U$1164,'DIAS DE INVENTARIO TAT'!I$1)</f>
        <v>0</v>
      </c>
      <c r="J419">
        <f>+SUMIFS(inv!$D$1:$D$1164,inv!$A$1:$A$1164,$B419,inv!$T$1:$T$1164,$A419,inv!$U$1:$U$1164,'DIAS DE INVENTARIO TAT'!J$1)</f>
        <v>0</v>
      </c>
      <c r="K419">
        <f>+SUMIFS(inv!$D$1:$D$1164,inv!$A$1:$A$1164,$B419,inv!$T$1:$T$1164,$A419,inv!$U$1:$U$1164,'DIAS DE INVENTARIO TAT'!K$1)</f>
        <v>0</v>
      </c>
      <c r="L419" s="6">
        <f>+SUMIFS(VENTAS!H:H,VENTAS!B:B,B419,VENTAS!G:G,A419)</f>
        <v>0</v>
      </c>
      <c r="M419" s="4">
        <f t="shared" si="42"/>
        <v>0</v>
      </c>
      <c r="N419" s="4">
        <f t="shared" si="43"/>
        <v>0</v>
      </c>
      <c r="O419" s="4">
        <f t="shared" si="44"/>
        <v>0</v>
      </c>
      <c r="P419" s="4">
        <f t="shared" si="45"/>
        <v>0</v>
      </c>
      <c r="Q419" s="6" t="e">
        <f>+SUMIFS(#REF!,#REF!,TablaINV[[#This Row],[GRUPO]],#REF!,TablaINV[[#This Row],[COD]])</f>
        <v>#REF!</v>
      </c>
      <c r="R419" s="19">
        <f t="shared" si="46"/>
        <v>0</v>
      </c>
      <c r="S419" s="4" t="str">
        <f>+VLOOKUP(A419,inv!T:X,5,0)</f>
        <v>COSTA</v>
      </c>
      <c r="T419" s="4" t="str">
        <f>+VLOOKUP(B:B,'DT HUEVO'!$A:$D,4,0)</f>
        <v>HUEVO SIN CLASIFICAR</v>
      </c>
      <c r="U419" s="4" t="str">
        <f>+VLOOKUP(TablaINV[[#This Row],[COD]],'DT HUEVO'!$A:$D,3,0)</f>
        <v>HUEVO SIN CLASIFICAR</v>
      </c>
    </row>
    <row r="420" spans="1:21">
      <c r="A420" t="s">
        <v>463</v>
      </c>
      <c r="B420">
        <v>52378</v>
      </c>
      <c r="C420" t="s">
        <v>69</v>
      </c>
      <c r="D420">
        <f>+SUMIFS(inv!D:D,inv!A:A,B420,inv!T:T,A420)</f>
        <v>0</v>
      </c>
      <c r="E420">
        <f>+SUMIFS(inv!$D$1:$D$1164,inv!$A$1:$A$1164,$B420,inv!$T$1:$T$1164,$A420,inv!$U$1:$U$1164,'DIAS DE INVENTARIO TAT'!E$1)</f>
        <v>0</v>
      </c>
      <c r="F420">
        <f>+SUMIFS(inv!$D$1:$D$1164,inv!$A$1:$A$1164,$B420,inv!$T$1:$T$1164,$A420,inv!$U$1:$U$1164,'DIAS DE INVENTARIO TAT'!F$1)</f>
        <v>0</v>
      </c>
      <c r="G420">
        <f>+SUMIFS(inv!$D$1:$D$1164,inv!$A$1:$A$1164,$B420,inv!$T$1:$T$1164,$A420,inv!$U$1:$U$1164,'DIAS DE INVENTARIO TAT'!G$1)</f>
        <v>0</v>
      </c>
      <c r="H420">
        <f>+SUMIFS(inv!$D$1:$D$1164,inv!$A$1:$A$1164,$B420,inv!$T$1:$T$1164,$A420,inv!$U$1:$U$1164,'DIAS DE INVENTARIO TAT'!H$1)</f>
        <v>0</v>
      </c>
      <c r="I420">
        <f>+SUMIFS(inv!$D$1:$D$1164,inv!$A$1:$A$1164,$B420,inv!$T$1:$T$1164,$A420,inv!$U$1:$U$1164,'DIAS DE INVENTARIO TAT'!I$1)</f>
        <v>0</v>
      </c>
      <c r="J420">
        <f>+SUMIFS(inv!$D$1:$D$1164,inv!$A$1:$A$1164,$B420,inv!$T$1:$T$1164,$A420,inv!$U$1:$U$1164,'DIAS DE INVENTARIO TAT'!J$1)</f>
        <v>0</v>
      </c>
      <c r="K420">
        <f>+SUMIFS(inv!$D$1:$D$1164,inv!$A$1:$A$1164,$B420,inv!$T$1:$T$1164,$A420,inv!$U$1:$U$1164,'DIAS DE INVENTARIO TAT'!K$1)</f>
        <v>0</v>
      </c>
      <c r="L420" s="6">
        <f>+SUMIFS(VENTAS!H:H,VENTAS!B:B,B420,VENTAS!G:G,A420)</f>
        <v>0</v>
      </c>
      <c r="M420" s="4">
        <f t="shared" si="42"/>
        <v>0</v>
      </c>
      <c r="N420" s="4">
        <f t="shared" si="43"/>
        <v>0</v>
      </c>
      <c r="O420" s="4">
        <f t="shared" si="44"/>
        <v>0</v>
      </c>
      <c r="P420" s="4">
        <f t="shared" si="45"/>
        <v>0</v>
      </c>
      <c r="Q420" s="6" t="e">
        <f>+SUMIFS(#REF!,#REF!,TablaINV[[#This Row],[GRUPO]],#REF!,TablaINV[[#This Row],[COD]])</f>
        <v>#REF!</v>
      </c>
      <c r="R420" s="19">
        <f t="shared" si="46"/>
        <v>0</v>
      </c>
      <c r="S420" s="4" t="str">
        <f>+VLOOKUP(A420,inv!T:X,5,0)</f>
        <v>COSTA</v>
      </c>
      <c r="T420" s="4" t="e">
        <f>+VLOOKUP(B:B,'DT HUEVO'!$A:$D,4,0)</f>
        <v>#N/A</v>
      </c>
      <c r="U420" s="4" t="e">
        <f>+VLOOKUP(TablaINV[[#This Row],[COD]],'DT HUEVO'!$A:$D,3,0)</f>
        <v>#N/A</v>
      </c>
    </row>
    <row r="421" spans="1:21">
      <c r="A421" t="s">
        <v>463</v>
      </c>
      <c r="B421">
        <v>10203</v>
      </c>
      <c r="C421" t="s">
        <v>29</v>
      </c>
      <c r="D421">
        <f>+SUMIFS(inv!D:D,inv!A:A,B421,inv!T:T,A421)</f>
        <v>0</v>
      </c>
      <c r="E421">
        <f>+SUMIFS(inv!$D$1:$D$1164,inv!$A$1:$A$1164,$B421,inv!$T$1:$T$1164,$A421,inv!$U$1:$U$1164,'DIAS DE INVENTARIO TAT'!E$1)</f>
        <v>0</v>
      </c>
      <c r="F421">
        <f>+SUMIFS(inv!$D$1:$D$1164,inv!$A$1:$A$1164,$B421,inv!$T$1:$T$1164,$A421,inv!$U$1:$U$1164,'DIAS DE INVENTARIO TAT'!F$1)</f>
        <v>0</v>
      </c>
      <c r="G421">
        <f>+SUMIFS(inv!$D$1:$D$1164,inv!$A$1:$A$1164,$B421,inv!$T$1:$T$1164,$A421,inv!$U$1:$U$1164,'DIAS DE INVENTARIO TAT'!G$1)</f>
        <v>0</v>
      </c>
      <c r="H421">
        <f>+SUMIFS(inv!$D$1:$D$1164,inv!$A$1:$A$1164,$B421,inv!$T$1:$T$1164,$A421,inv!$U$1:$U$1164,'DIAS DE INVENTARIO TAT'!H$1)</f>
        <v>0</v>
      </c>
      <c r="I421">
        <f>+SUMIFS(inv!$D$1:$D$1164,inv!$A$1:$A$1164,$B421,inv!$T$1:$T$1164,$A421,inv!$U$1:$U$1164,'DIAS DE INVENTARIO TAT'!I$1)</f>
        <v>0</v>
      </c>
      <c r="J421">
        <f>+SUMIFS(inv!$D$1:$D$1164,inv!$A$1:$A$1164,$B421,inv!$T$1:$T$1164,$A421,inv!$U$1:$U$1164,'DIAS DE INVENTARIO TAT'!J$1)</f>
        <v>0</v>
      </c>
      <c r="K421">
        <f>+SUMIFS(inv!$D$1:$D$1164,inv!$A$1:$A$1164,$B421,inv!$T$1:$T$1164,$A421,inv!$U$1:$U$1164,'DIAS DE INVENTARIO TAT'!K$1)</f>
        <v>0</v>
      </c>
      <c r="L421" s="6">
        <f>+SUMIFS(VENTAS!H:H,VENTAS!B:B,B421,VENTAS!G:G,A421)</f>
        <v>0</v>
      </c>
      <c r="M421" s="4">
        <f t="shared" si="42"/>
        <v>0</v>
      </c>
      <c r="N421" s="4">
        <f t="shared" si="43"/>
        <v>0</v>
      </c>
      <c r="O421" s="4">
        <f t="shared" si="44"/>
        <v>0</v>
      </c>
      <c r="P421" s="4">
        <f t="shared" si="45"/>
        <v>0</v>
      </c>
      <c r="Q421" s="6" t="e">
        <f>+SUMIFS(#REF!,#REF!,TablaINV[[#This Row],[GRUPO]],#REF!,TablaINV[[#This Row],[COD]])</f>
        <v>#REF!</v>
      </c>
      <c r="R421" s="19">
        <f t="shared" si="46"/>
        <v>0</v>
      </c>
      <c r="S421" s="4" t="str">
        <f>+VLOOKUP(A421,inv!T:X,5,0)</f>
        <v>COSTA</v>
      </c>
      <c r="T421" s="4" t="str">
        <f>+VLOOKUP(B:B,'DT HUEVO'!$A:$D,4,0)</f>
        <v>EMPACADOS</v>
      </c>
      <c r="U421" s="4" t="str">
        <f>+VLOOKUP(TablaINV[[#This Row],[COD]],'DT HUEVO'!$A:$D,3,0)</f>
        <v>AAA</v>
      </c>
    </row>
    <row r="422" spans="1:21">
      <c r="A422" t="s">
        <v>463</v>
      </c>
      <c r="B422">
        <v>12370</v>
      </c>
      <c r="C422" t="s">
        <v>64</v>
      </c>
      <c r="D422">
        <f>+SUMIFS(inv!D:D,inv!A:A,B422,inv!T:T,A422)</f>
        <v>0</v>
      </c>
      <c r="E422">
        <f>+SUMIFS(inv!$D$1:$D$1164,inv!$A$1:$A$1164,$B422,inv!$T$1:$T$1164,$A422,inv!$U$1:$U$1164,'DIAS DE INVENTARIO TAT'!E$1)</f>
        <v>0</v>
      </c>
      <c r="F422">
        <f>+SUMIFS(inv!$D$1:$D$1164,inv!$A$1:$A$1164,$B422,inv!$T$1:$T$1164,$A422,inv!$U$1:$U$1164,'DIAS DE INVENTARIO TAT'!F$1)</f>
        <v>0</v>
      </c>
      <c r="G422">
        <f>+SUMIFS(inv!$D$1:$D$1164,inv!$A$1:$A$1164,$B422,inv!$T$1:$T$1164,$A422,inv!$U$1:$U$1164,'DIAS DE INVENTARIO TAT'!G$1)</f>
        <v>0</v>
      </c>
      <c r="H422">
        <f>+SUMIFS(inv!$D$1:$D$1164,inv!$A$1:$A$1164,$B422,inv!$T$1:$T$1164,$A422,inv!$U$1:$U$1164,'DIAS DE INVENTARIO TAT'!H$1)</f>
        <v>0</v>
      </c>
      <c r="I422">
        <f>+SUMIFS(inv!$D$1:$D$1164,inv!$A$1:$A$1164,$B422,inv!$T$1:$T$1164,$A422,inv!$U$1:$U$1164,'DIAS DE INVENTARIO TAT'!I$1)</f>
        <v>0</v>
      </c>
      <c r="J422">
        <f>+SUMIFS(inv!$D$1:$D$1164,inv!$A$1:$A$1164,$B422,inv!$T$1:$T$1164,$A422,inv!$U$1:$U$1164,'DIAS DE INVENTARIO TAT'!J$1)</f>
        <v>0</v>
      </c>
      <c r="K422">
        <f>+SUMIFS(inv!$D$1:$D$1164,inv!$A$1:$A$1164,$B422,inv!$T$1:$T$1164,$A422,inv!$U$1:$U$1164,'DIAS DE INVENTARIO TAT'!K$1)</f>
        <v>0</v>
      </c>
      <c r="L422" s="6">
        <f>+SUMIFS(VENTAS!H:H,VENTAS!B:B,B422,VENTAS!G:G,A422)</f>
        <v>0</v>
      </c>
      <c r="M422" s="4">
        <f t="shared" si="42"/>
        <v>0</v>
      </c>
      <c r="N422" s="4">
        <f t="shared" si="43"/>
        <v>0</v>
      </c>
      <c r="O422" s="4">
        <f t="shared" si="44"/>
        <v>0</v>
      </c>
      <c r="P422" s="4">
        <f t="shared" si="45"/>
        <v>0</v>
      </c>
      <c r="Q422" s="6" t="e">
        <f>+SUMIFS(#REF!,#REF!,TablaINV[[#This Row],[GRUPO]],#REF!,TablaINV[[#This Row],[COD]])</f>
        <v>#REF!</v>
      </c>
      <c r="R422" s="19">
        <f t="shared" si="46"/>
        <v>0</v>
      </c>
      <c r="S422" s="4" t="str">
        <f>+VLOOKUP(A422,inv!T:X,5,0)</f>
        <v>COSTA</v>
      </c>
      <c r="T422" s="4" t="e">
        <f>+VLOOKUP(B:B,'DT HUEVO'!$A:$D,4,0)</f>
        <v>#N/A</v>
      </c>
      <c r="U422" s="4" t="e">
        <f>+VLOOKUP(TablaINV[[#This Row],[COD]],'DT HUEVO'!$A:$D,3,0)</f>
        <v>#N/A</v>
      </c>
    </row>
    <row r="423" spans="1:21">
      <c r="A423" t="s">
        <v>463</v>
      </c>
      <c r="B423">
        <v>52377</v>
      </c>
      <c r="C423" t="s">
        <v>134</v>
      </c>
      <c r="D423">
        <f>+SUMIFS(inv!D:D,inv!A:A,B423,inv!T:T,A423)</f>
        <v>0</v>
      </c>
      <c r="E423">
        <f>+SUMIFS(inv!$D$1:$D$1164,inv!$A$1:$A$1164,$B423,inv!$T$1:$T$1164,$A423,inv!$U$1:$U$1164,'DIAS DE INVENTARIO TAT'!E$1)</f>
        <v>0</v>
      </c>
      <c r="F423">
        <f>+SUMIFS(inv!$D$1:$D$1164,inv!$A$1:$A$1164,$B423,inv!$T$1:$T$1164,$A423,inv!$U$1:$U$1164,'DIAS DE INVENTARIO TAT'!F$1)</f>
        <v>0</v>
      </c>
      <c r="G423">
        <f>+SUMIFS(inv!$D$1:$D$1164,inv!$A$1:$A$1164,$B423,inv!$T$1:$T$1164,$A423,inv!$U$1:$U$1164,'DIAS DE INVENTARIO TAT'!G$1)</f>
        <v>0</v>
      </c>
      <c r="H423">
        <f>+SUMIFS(inv!$D$1:$D$1164,inv!$A$1:$A$1164,$B423,inv!$T$1:$T$1164,$A423,inv!$U$1:$U$1164,'DIAS DE INVENTARIO TAT'!H$1)</f>
        <v>0</v>
      </c>
      <c r="I423">
        <f>+SUMIFS(inv!$D$1:$D$1164,inv!$A$1:$A$1164,$B423,inv!$T$1:$T$1164,$A423,inv!$U$1:$U$1164,'DIAS DE INVENTARIO TAT'!I$1)</f>
        <v>0</v>
      </c>
      <c r="J423">
        <f>+SUMIFS(inv!$D$1:$D$1164,inv!$A$1:$A$1164,$B423,inv!$T$1:$T$1164,$A423,inv!$U$1:$U$1164,'DIAS DE INVENTARIO TAT'!J$1)</f>
        <v>0</v>
      </c>
      <c r="K423">
        <f>+SUMIFS(inv!$D$1:$D$1164,inv!$A$1:$A$1164,$B423,inv!$T$1:$T$1164,$A423,inv!$U$1:$U$1164,'DIAS DE INVENTARIO TAT'!K$1)</f>
        <v>0</v>
      </c>
      <c r="L423" s="6">
        <f>+SUMIFS(VENTAS!H:H,VENTAS!B:B,B423,VENTAS!G:G,A423)</f>
        <v>0</v>
      </c>
      <c r="M423" s="4">
        <f t="shared" si="42"/>
        <v>0</v>
      </c>
      <c r="N423" s="4">
        <f t="shared" si="43"/>
        <v>0</v>
      </c>
      <c r="O423" s="4">
        <f t="shared" si="44"/>
        <v>0</v>
      </c>
      <c r="P423" s="4">
        <f t="shared" si="45"/>
        <v>0</v>
      </c>
      <c r="Q423" s="6" t="e">
        <f>+SUMIFS(#REF!,#REF!,TablaINV[[#This Row],[GRUPO]],#REF!,TablaINV[[#This Row],[COD]])</f>
        <v>#REF!</v>
      </c>
      <c r="R423" s="19">
        <f t="shared" si="46"/>
        <v>0</v>
      </c>
      <c r="S423" s="4" t="str">
        <f>+VLOOKUP(A423,inv!T:X,5,0)</f>
        <v>COSTA</v>
      </c>
      <c r="T423" s="4" t="e">
        <f>+VLOOKUP(B:B,'DT HUEVO'!$A:$D,4,0)</f>
        <v>#N/A</v>
      </c>
      <c r="U423" s="4" t="e">
        <f>+VLOOKUP(TablaINV[[#This Row],[COD]],'DT HUEVO'!$A:$D,3,0)</f>
        <v>#N/A</v>
      </c>
    </row>
    <row r="424" spans="1:21">
      <c r="A424" t="s">
        <v>463</v>
      </c>
      <c r="B424">
        <v>10306</v>
      </c>
      <c r="C424" t="s">
        <v>226</v>
      </c>
      <c r="D424">
        <f>+SUMIFS(inv!D:D,inv!A:A,B424,inv!T:T,A424)</f>
        <v>0</v>
      </c>
      <c r="E424">
        <f>+SUMIFS(inv!$D$1:$D$1164,inv!$A$1:$A$1164,$B424,inv!$T$1:$T$1164,$A424,inv!$U$1:$U$1164,'DIAS DE INVENTARIO TAT'!E$1)</f>
        <v>0</v>
      </c>
      <c r="F424">
        <f>+SUMIFS(inv!$D$1:$D$1164,inv!$A$1:$A$1164,$B424,inv!$T$1:$T$1164,$A424,inv!$U$1:$U$1164,'DIAS DE INVENTARIO TAT'!F$1)</f>
        <v>0</v>
      </c>
      <c r="G424">
        <f>+SUMIFS(inv!$D$1:$D$1164,inv!$A$1:$A$1164,$B424,inv!$T$1:$T$1164,$A424,inv!$U$1:$U$1164,'DIAS DE INVENTARIO TAT'!G$1)</f>
        <v>0</v>
      </c>
      <c r="H424">
        <f>+SUMIFS(inv!$D$1:$D$1164,inv!$A$1:$A$1164,$B424,inv!$T$1:$T$1164,$A424,inv!$U$1:$U$1164,'DIAS DE INVENTARIO TAT'!H$1)</f>
        <v>0</v>
      </c>
      <c r="I424">
        <f>+SUMIFS(inv!$D$1:$D$1164,inv!$A$1:$A$1164,$B424,inv!$T$1:$T$1164,$A424,inv!$U$1:$U$1164,'DIAS DE INVENTARIO TAT'!I$1)</f>
        <v>0</v>
      </c>
      <c r="J424">
        <f>+SUMIFS(inv!$D$1:$D$1164,inv!$A$1:$A$1164,$B424,inv!$T$1:$T$1164,$A424,inv!$U$1:$U$1164,'DIAS DE INVENTARIO TAT'!J$1)</f>
        <v>0</v>
      </c>
      <c r="K424">
        <f>+SUMIFS(inv!$D$1:$D$1164,inv!$A$1:$A$1164,$B424,inv!$T$1:$T$1164,$A424,inv!$U$1:$U$1164,'DIAS DE INVENTARIO TAT'!K$1)</f>
        <v>0</v>
      </c>
      <c r="L424" s="6">
        <f>+SUMIFS(VENTAS!H:H,VENTAS!B:B,B424,VENTAS!G:G,A424)</f>
        <v>0</v>
      </c>
      <c r="M424" s="4">
        <f t="shared" si="42"/>
        <v>0</v>
      </c>
      <c r="N424" s="4">
        <f t="shared" si="43"/>
        <v>0</v>
      </c>
      <c r="O424" s="4">
        <f t="shared" si="44"/>
        <v>0</v>
      </c>
      <c r="P424" s="4">
        <f t="shared" si="45"/>
        <v>0</v>
      </c>
      <c r="Q424" s="6" t="e">
        <f>+SUMIFS(#REF!,#REF!,TablaINV[[#This Row],[GRUPO]],#REF!,TablaINV[[#This Row],[COD]])</f>
        <v>#REF!</v>
      </c>
      <c r="R424" s="19">
        <f t="shared" si="46"/>
        <v>0</v>
      </c>
      <c r="S424" s="4" t="str">
        <f>+VLOOKUP(A424,inv!T:X,5,0)</f>
        <v>COSTA</v>
      </c>
      <c r="T424" s="4" t="str">
        <f>+VLOOKUP(B:B,'DT HUEVO'!$A:$D,4,0)</f>
        <v>VERDE</v>
      </c>
      <c r="U424" s="4" t="str">
        <f>+VLOOKUP(TablaINV[[#This Row],[COD]],'DT HUEVO'!$A:$D,3,0)</f>
        <v>AA</v>
      </c>
    </row>
    <row r="425" spans="1:21">
      <c r="A425" t="s">
        <v>463</v>
      </c>
      <c r="B425">
        <v>10311</v>
      </c>
      <c r="C425" t="s">
        <v>467</v>
      </c>
      <c r="D425">
        <f>+SUMIFS(inv!D:D,inv!A:A,B425,inv!T:T,A425)</f>
        <v>0</v>
      </c>
      <c r="E425">
        <f>+SUMIFS(inv!$D$1:$D$1164,inv!$A$1:$A$1164,$B425,inv!$T$1:$T$1164,$A425,inv!$U$1:$U$1164,'DIAS DE INVENTARIO TAT'!E$1)</f>
        <v>0</v>
      </c>
      <c r="F425">
        <f>+SUMIFS(inv!$D$1:$D$1164,inv!$A$1:$A$1164,$B425,inv!$T$1:$T$1164,$A425,inv!$U$1:$U$1164,'DIAS DE INVENTARIO TAT'!F$1)</f>
        <v>0</v>
      </c>
      <c r="G425">
        <f>+SUMIFS(inv!$D$1:$D$1164,inv!$A$1:$A$1164,$B425,inv!$T$1:$T$1164,$A425,inv!$U$1:$U$1164,'DIAS DE INVENTARIO TAT'!G$1)</f>
        <v>0</v>
      </c>
      <c r="H425">
        <f>+SUMIFS(inv!$D$1:$D$1164,inv!$A$1:$A$1164,$B425,inv!$T$1:$T$1164,$A425,inv!$U$1:$U$1164,'DIAS DE INVENTARIO TAT'!H$1)</f>
        <v>0</v>
      </c>
      <c r="I425">
        <f>+SUMIFS(inv!$D$1:$D$1164,inv!$A$1:$A$1164,$B425,inv!$T$1:$T$1164,$A425,inv!$U$1:$U$1164,'DIAS DE INVENTARIO TAT'!I$1)</f>
        <v>0</v>
      </c>
      <c r="J425">
        <f>+SUMIFS(inv!$D$1:$D$1164,inv!$A$1:$A$1164,$B425,inv!$T$1:$T$1164,$A425,inv!$U$1:$U$1164,'DIAS DE INVENTARIO TAT'!J$1)</f>
        <v>0</v>
      </c>
      <c r="K425">
        <f>+SUMIFS(inv!$D$1:$D$1164,inv!$A$1:$A$1164,$B425,inv!$T$1:$T$1164,$A425,inv!$U$1:$U$1164,'DIAS DE INVENTARIO TAT'!K$1)</f>
        <v>0</v>
      </c>
      <c r="L425" s="6">
        <f>+SUMIFS(VENTAS!H:H,VENTAS!B:B,B425,VENTAS!G:G,A425)</f>
        <v>0</v>
      </c>
      <c r="M425" s="4">
        <f t="shared" si="42"/>
        <v>0</v>
      </c>
      <c r="N425" s="4">
        <f t="shared" si="43"/>
        <v>0</v>
      </c>
      <c r="O425" s="4">
        <f t="shared" si="44"/>
        <v>0</v>
      </c>
      <c r="P425" s="4">
        <f t="shared" si="45"/>
        <v>0</v>
      </c>
      <c r="Q425" s="6" t="e">
        <f>+SUMIFS(#REF!,#REF!,TablaINV[[#This Row],[GRUPO]],#REF!,TablaINV[[#This Row],[COD]])</f>
        <v>#REF!</v>
      </c>
      <c r="R425" s="19">
        <f t="shared" si="46"/>
        <v>0</v>
      </c>
      <c r="S425" s="4" t="str">
        <f>+VLOOKUP(A425,inv!T:X,5,0)</f>
        <v>COSTA</v>
      </c>
      <c r="T425" s="4" t="str">
        <f>+VLOOKUP(B:B,'DT HUEVO'!$A:$D,4,0)</f>
        <v>EMPACADOS</v>
      </c>
      <c r="U425" s="4" t="str">
        <f>+VLOOKUP(TablaINV[[#This Row],[COD]],'DT HUEVO'!$A:$D,3,0)</f>
        <v>AA</v>
      </c>
    </row>
    <row r="426" spans="1:21">
      <c r="A426" t="s">
        <v>463</v>
      </c>
      <c r="B426">
        <v>10472</v>
      </c>
      <c r="C426" t="s">
        <v>40</v>
      </c>
      <c r="D426">
        <f>+SUMIFS(inv!D:D,inv!A:A,B426,inv!T:T,A426)</f>
        <v>0</v>
      </c>
      <c r="E426">
        <f>+SUMIFS(inv!$D$1:$D$1164,inv!$A$1:$A$1164,$B426,inv!$T$1:$T$1164,$A426,inv!$U$1:$U$1164,'DIAS DE INVENTARIO TAT'!E$1)</f>
        <v>0</v>
      </c>
      <c r="F426">
        <f>+SUMIFS(inv!$D$1:$D$1164,inv!$A$1:$A$1164,$B426,inv!$T$1:$T$1164,$A426,inv!$U$1:$U$1164,'DIAS DE INVENTARIO TAT'!F$1)</f>
        <v>0</v>
      </c>
      <c r="G426">
        <f>+SUMIFS(inv!$D$1:$D$1164,inv!$A$1:$A$1164,$B426,inv!$T$1:$T$1164,$A426,inv!$U$1:$U$1164,'DIAS DE INVENTARIO TAT'!G$1)</f>
        <v>0</v>
      </c>
      <c r="H426">
        <f>+SUMIFS(inv!$D$1:$D$1164,inv!$A$1:$A$1164,$B426,inv!$T$1:$T$1164,$A426,inv!$U$1:$U$1164,'DIAS DE INVENTARIO TAT'!H$1)</f>
        <v>0</v>
      </c>
      <c r="I426">
        <f>+SUMIFS(inv!$D$1:$D$1164,inv!$A$1:$A$1164,$B426,inv!$T$1:$T$1164,$A426,inv!$U$1:$U$1164,'DIAS DE INVENTARIO TAT'!I$1)</f>
        <v>0</v>
      </c>
      <c r="J426">
        <f>+SUMIFS(inv!$D$1:$D$1164,inv!$A$1:$A$1164,$B426,inv!$T$1:$T$1164,$A426,inv!$U$1:$U$1164,'DIAS DE INVENTARIO TAT'!J$1)</f>
        <v>0</v>
      </c>
      <c r="K426">
        <f>+SUMIFS(inv!$D$1:$D$1164,inv!$A$1:$A$1164,$B426,inv!$T$1:$T$1164,$A426,inv!$U$1:$U$1164,'DIAS DE INVENTARIO TAT'!K$1)</f>
        <v>0</v>
      </c>
      <c r="L426" s="6">
        <f>+SUMIFS(VENTAS!H:H,VENTAS!B:B,B426,VENTAS!G:G,A426)</f>
        <v>0</v>
      </c>
      <c r="M426" s="4">
        <f t="shared" si="42"/>
        <v>0</v>
      </c>
      <c r="N426" s="4">
        <f t="shared" si="43"/>
        <v>0</v>
      </c>
      <c r="O426" s="4">
        <f t="shared" si="44"/>
        <v>0</v>
      </c>
      <c r="P426" s="4">
        <f t="shared" si="45"/>
        <v>0</v>
      </c>
      <c r="Q426" s="6" t="e">
        <f>+SUMIFS(#REF!,#REF!,TablaINV[[#This Row],[GRUPO]],#REF!,TablaINV[[#This Row],[COD]])</f>
        <v>#REF!</v>
      </c>
      <c r="R426" s="19">
        <f t="shared" si="46"/>
        <v>0</v>
      </c>
      <c r="S426" s="4" t="str">
        <f>+VLOOKUP(A426,inv!T:X,5,0)</f>
        <v>COSTA</v>
      </c>
      <c r="T426" s="4" t="str">
        <f>+VLOOKUP(B:B,'DT HUEVO'!$A:$D,4,0)</f>
        <v>EMPACADOS</v>
      </c>
      <c r="U426" s="4" t="str">
        <f>+VLOOKUP(TablaINV[[#This Row],[COD]],'DT HUEVO'!$A:$D,3,0)</f>
        <v>A</v>
      </c>
    </row>
    <row r="427" spans="1:21">
      <c r="A427" t="s">
        <v>463</v>
      </c>
      <c r="B427">
        <v>13359</v>
      </c>
      <c r="C427" t="s">
        <v>468</v>
      </c>
      <c r="D427">
        <f>+SUMIFS(inv!D:D,inv!A:A,B427,inv!T:T,A427)</f>
        <v>0</v>
      </c>
      <c r="E427">
        <f>+SUMIFS(inv!$D$1:$D$1164,inv!$A$1:$A$1164,$B427,inv!$T$1:$T$1164,$A427,inv!$U$1:$U$1164,'DIAS DE INVENTARIO TAT'!E$1)</f>
        <v>0</v>
      </c>
      <c r="F427">
        <f>+SUMIFS(inv!$D$1:$D$1164,inv!$A$1:$A$1164,$B427,inv!$T$1:$T$1164,$A427,inv!$U$1:$U$1164,'DIAS DE INVENTARIO TAT'!F$1)</f>
        <v>0</v>
      </c>
      <c r="G427">
        <f>+SUMIFS(inv!$D$1:$D$1164,inv!$A$1:$A$1164,$B427,inv!$T$1:$T$1164,$A427,inv!$U$1:$U$1164,'DIAS DE INVENTARIO TAT'!G$1)</f>
        <v>0</v>
      </c>
      <c r="H427">
        <f>+SUMIFS(inv!$D$1:$D$1164,inv!$A$1:$A$1164,$B427,inv!$T$1:$T$1164,$A427,inv!$U$1:$U$1164,'DIAS DE INVENTARIO TAT'!H$1)</f>
        <v>0</v>
      </c>
      <c r="I427">
        <f>+SUMIFS(inv!$D$1:$D$1164,inv!$A$1:$A$1164,$B427,inv!$T$1:$T$1164,$A427,inv!$U$1:$U$1164,'DIAS DE INVENTARIO TAT'!I$1)</f>
        <v>0</v>
      </c>
      <c r="J427">
        <f>+SUMIFS(inv!$D$1:$D$1164,inv!$A$1:$A$1164,$B427,inv!$T$1:$T$1164,$A427,inv!$U$1:$U$1164,'DIAS DE INVENTARIO TAT'!J$1)</f>
        <v>0</v>
      </c>
      <c r="K427">
        <f>+SUMIFS(inv!$D$1:$D$1164,inv!$A$1:$A$1164,$B427,inv!$T$1:$T$1164,$A427,inv!$U$1:$U$1164,'DIAS DE INVENTARIO TAT'!K$1)</f>
        <v>0</v>
      </c>
      <c r="L427" s="6">
        <f>+SUMIFS(VENTAS!H:H,VENTAS!B:B,B427,VENTAS!G:G,A427)</f>
        <v>0</v>
      </c>
      <c r="M427" s="4">
        <f t="shared" si="42"/>
        <v>0</v>
      </c>
      <c r="N427" s="4">
        <f t="shared" si="43"/>
        <v>0</v>
      </c>
      <c r="O427" s="4">
        <f t="shared" si="44"/>
        <v>0</v>
      </c>
      <c r="P427" s="4">
        <f t="shared" si="45"/>
        <v>0</v>
      </c>
      <c r="Q427" s="6" t="e">
        <f>+SUMIFS(#REF!,#REF!,TablaINV[[#This Row],[GRUPO]],#REF!,TablaINV[[#This Row],[COD]])</f>
        <v>#REF!</v>
      </c>
      <c r="R427" s="19">
        <f t="shared" si="46"/>
        <v>0</v>
      </c>
      <c r="S427" s="4" t="str">
        <f>+VLOOKUP(A427,inv!T:X,5,0)</f>
        <v>COSTA</v>
      </c>
      <c r="T427" s="4" t="str">
        <f>+VLOOKUP(B:B,'DT HUEVO'!$A:$D,4,0)</f>
        <v>EMPACADOS</v>
      </c>
      <c r="U427" s="4" t="str">
        <f>+VLOOKUP(TablaINV[[#This Row],[COD]],'DT HUEVO'!$A:$D,3,0)</f>
        <v>AA</v>
      </c>
    </row>
    <row r="428" spans="1:21">
      <c r="A428" t="s">
        <v>463</v>
      </c>
      <c r="B428">
        <v>13503</v>
      </c>
      <c r="C428" t="s">
        <v>470</v>
      </c>
      <c r="D428">
        <f>+SUMIFS(inv!D:D,inv!A:A,B428,inv!T:T,A428)</f>
        <v>0</v>
      </c>
      <c r="E428">
        <f>+SUMIFS(inv!$D$1:$D$1164,inv!$A$1:$A$1164,$B428,inv!$T$1:$T$1164,$A428,inv!$U$1:$U$1164,'DIAS DE INVENTARIO TAT'!E$1)</f>
        <v>0</v>
      </c>
      <c r="F428">
        <f>+SUMIFS(inv!$D$1:$D$1164,inv!$A$1:$A$1164,$B428,inv!$T$1:$T$1164,$A428,inv!$U$1:$U$1164,'DIAS DE INVENTARIO TAT'!F$1)</f>
        <v>0</v>
      </c>
      <c r="G428">
        <f>+SUMIFS(inv!$D$1:$D$1164,inv!$A$1:$A$1164,$B428,inv!$T$1:$T$1164,$A428,inv!$U$1:$U$1164,'DIAS DE INVENTARIO TAT'!G$1)</f>
        <v>0</v>
      </c>
      <c r="H428">
        <f>+SUMIFS(inv!$D$1:$D$1164,inv!$A$1:$A$1164,$B428,inv!$T$1:$T$1164,$A428,inv!$U$1:$U$1164,'DIAS DE INVENTARIO TAT'!H$1)</f>
        <v>0</v>
      </c>
      <c r="I428">
        <f>+SUMIFS(inv!$D$1:$D$1164,inv!$A$1:$A$1164,$B428,inv!$T$1:$T$1164,$A428,inv!$U$1:$U$1164,'DIAS DE INVENTARIO TAT'!I$1)</f>
        <v>0</v>
      </c>
      <c r="J428">
        <f>+SUMIFS(inv!$D$1:$D$1164,inv!$A$1:$A$1164,$B428,inv!$T$1:$T$1164,$A428,inv!$U$1:$U$1164,'DIAS DE INVENTARIO TAT'!J$1)</f>
        <v>0</v>
      </c>
      <c r="K428">
        <f>+SUMIFS(inv!$D$1:$D$1164,inv!$A$1:$A$1164,$B428,inv!$T$1:$T$1164,$A428,inv!$U$1:$U$1164,'DIAS DE INVENTARIO TAT'!K$1)</f>
        <v>0</v>
      </c>
      <c r="L428" s="6">
        <f>+SUMIFS(VENTAS!H:H,VENTAS!B:B,B428,VENTAS!G:G,A428)</f>
        <v>0</v>
      </c>
      <c r="M428" s="4">
        <f t="shared" si="42"/>
        <v>0</v>
      </c>
      <c r="N428" s="4">
        <f t="shared" si="43"/>
        <v>0</v>
      </c>
      <c r="O428" s="4">
        <f t="shared" si="44"/>
        <v>0</v>
      </c>
      <c r="P428" s="4">
        <f t="shared" si="45"/>
        <v>0</v>
      </c>
      <c r="Q428" s="6" t="e">
        <f>+SUMIFS(#REF!,#REF!,TablaINV[[#This Row],[GRUPO]],#REF!,TablaINV[[#This Row],[COD]])</f>
        <v>#REF!</v>
      </c>
      <c r="R428" s="19">
        <f t="shared" si="46"/>
        <v>0</v>
      </c>
      <c r="S428" s="4" t="str">
        <f>+VLOOKUP(A428,inv!T:X,5,0)</f>
        <v>COSTA</v>
      </c>
      <c r="T428" s="4" t="str">
        <f>+VLOOKUP(B:B,'DT HUEVO'!$A:$D,4,0)</f>
        <v>EMPACADOS</v>
      </c>
      <c r="U428" s="4" t="str">
        <f>+VLOOKUP(TablaINV[[#This Row],[COD]],'DT HUEVO'!$A:$D,3,0)</f>
        <v>B</v>
      </c>
    </row>
    <row r="429" spans="1:21">
      <c r="A429" t="s">
        <v>463</v>
      </c>
      <c r="B429">
        <v>13403</v>
      </c>
      <c r="C429" t="s">
        <v>428</v>
      </c>
      <c r="D429">
        <f>+SUMIFS(inv!D:D,inv!A:A,B429,inv!T:T,A429)</f>
        <v>0</v>
      </c>
      <c r="E429">
        <f>+SUMIFS(inv!$D$1:$D$1164,inv!$A$1:$A$1164,$B429,inv!$T$1:$T$1164,$A429,inv!$U$1:$U$1164,'DIAS DE INVENTARIO TAT'!E$1)</f>
        <v>0</v>
      </c>
      <c r="F429">
        <f>+SUMIFS(inv!$D$1:$D$1164,inv!$A$1:$A$1164,$B429,inv!$T$1:$T$1164,$A429,inv!$U$1:$U$1164,'DIAS DE INVENTARIO TAT'!F$1)</f>
        <v>0</v>
      </c>
      <c r="G429">
        <f>+SUMIFS(inv!$D$1:$D$1164,inv!$A$1:$A$1164,$B429,inv!$T$1:$T$1164,$A429,inv!$U$1:$U$1164,'DIAS DE INVENTARIO TAT'!G$1)</f>
        <v>0</v>
      </c>
      <c r="H429">
        <f>+SUMIFS(inv!$D$1:$D$1164,inv!$A$1:$A$1164,$B429,inv!$T$1:$T$1164,$A429,inv!$U$1:$U$1164,'DIAS DE INVENTARIO TAT'!H$1)</f>
        <v>0</v>
      </c>
      <c r="I429">
        <f>+SUMIFS(inv!$D$1:$D$1164,inv!$A$1:$A$1164,$B429,inv!$T$1:$T$1164,$A429,inv!$U$1:$U$1164,'DIAS DE INVENTARIO TAT'!I$1)</f>
        <v>0</v>
      </c>
      <c r="J429">
        <f>+SUMIFS(inv!$D$1:$D$1164,inv!$A$1:$A$1164,$B429,inv!$T$1:$T$1164,$A429,inv!$U$1:$U$1164,'DIAS DE INVENTARIO TAT'!J$1)</f>
        <v>0</v>
      </c>
      <c r="K429">
        <f>+SUMIFS(inv!$D$1:$D$1164,inv!$A$1:$A$1164,$B429,inv!$T$1:$T$1164,$A429,inv!$U$1:$U$1164,'DIAS DE INVENTARIO TAT'!K$1)</f>
        <v>0</v>
      </c>
      <c r="L429" s="6">
        <f>+SUMIFS(VENTAS!H:H,VENTAS!B:B,B429,VENTAS!G:G,A429)</f>
        <v>0</v>
      </c>
      <c r="M429" s="4">
        <f t="shared" si="42"/>
        <v>0</v>
      </c>
      <c r="N429" s="4">
        <f t="shared" si="43"/>
        <v>0</v>
      </c>
      <c r="O429" s="4">
        <f t="shared" si="44"/>
        <v>0</v>
      </c>
      <c r="P429" s="4">
        <f t="shared" si="45"/>
        <v>0</v>
      </c>
      <c r="Q429" s="6" t="e">
        <f>+SUMIFS(#REF!,#REF!,TablaINV[[#This Row],[GRUPO]],#REF!,TablaINV[[#This Row],[COD]])</f>
        <v>#REF!</v>
      </c>
      <c r="R429" s="19">
        <f t="shared" si="46"/>
        <v>0</v>
      </c>
      <c r="S429" s="4" t="str">
        <f>+VLOOKUP(A429,inv!T:X,5,0)</f>
        <v>COSTA</v>
      </c>
      <c r="T429" s="4" t="str">
        <f>+VLOOKUP(B:B,'DT HUEVO'!$A:$D,4,0)</f>
        <v>EMPACADOS</v>
      </c>
      <c r="U429" s="4" t="str">
        <f>+VLOOKUP(TablaINV[[#This Row],[COD]],'DT HUEVO'!$A:$D,3,0)</f>
        <v>A</v>
      </c>
    </row>
    <row r="430" spans="1:21">
      <c r="A430" t="s">
        <v>463</v>
      </c>
      <c r="B430">
        <v>10101</v>
      </c>
      <c r="C430" t="s">
        <v>536</v>
      </c>
      <c r="D430">
        <f>+SUMIFS(inv!D:D,inv!A:A,B430,inv!T:T,A430)</f>
        <v>0</v>
      </c>
      <c r="E430">
        <f>+SUMIFS(inv!$D$1:$D$1164,inv!$A$1:$A$1164,$B430,inv!$T$1:$T$1164,$A430,inv!$U$1:$U$1164,'DIAS DE INVENTARIO TAT'!E$1)</f>
        <v>0</v>
      </c>
      <c r="F430">
        <f>+SUMIFS(inv!$D$1:$D$1164,inv!$A$1:$A$1164,$B430,inv!$T$1:$T$1164,$A430,inv!$U$1:$U$1164,'DIAS DE INVENTARIO TAT'!F$1)</f>
        <v>0</v>
      </c>
      <c r="G430">
        <f>+SUMIFS(inv!$D$1:$D$1164,inv!$A$1:$A$1164,$B430,inv!$T$1:$T$1164,$A430,inv!$U$1:$U$1164,'DIAS DE INVENTARIO TAT'!G$1)</f>
        <v>0</v>
      </c>
      <c r="H430">
        <f>+SUMIFS(inv!$D$1:$D$1164,inv!$A$1:$A$1164,$B430,inv!$T$1:$T$1164,$A430,inv!$U$1:$U$1164,'DIAS DE INVENTARIO TAT'!H$1)</f>
        <v>0</v>
      </c>
      <c r="I430">
        <f>+SUMIFS(inv!$D$1:$D$1164,inv!$A$1:$A$1164,$B430,inv!$T$1:$T$1164,$A430,inv!$U$1:$U$1164,'DIAS DE INVENTARIO TAT'!I$1)</f>
        <v>0</v>
      </c>
      <c r="J430">
        <f>+SUMIFS(inv!$D$1:$D$1164,inv!$A$1:$A$1164,$B430,inv!$T$1:$T$1164,$A430,inv!$U$1:$U$1164,'DIAS DE INVENTARIO TAT'!J$1)</f>
        <v>0</v>
      </c>
      <c r="K430">
        <f>+SUMIFS(inv!$D$1:$D$1164,inv!$A$1:$A$1164,$B430,inv!$T$1:$T$1164,$A430,inv!$U$1:$U$1164,'DIAS DE INVENTARIO TAT'!K$1)</f>
        <v>0</v>
      </c>
      <c r="L430" s="6">
        <f>+SUMIFS(VENTAS!H:H,VENTAS!B:B,B430,VENTAS!G:G,A430)</f>
        <v>0</v>
      </c>
      <c r="M430" s="4">
        <f t="shared" si="42"/>
        <v>0</v>
      </c>
      <c r="N430" s="4">
        <f t="shared" si="43"/>
        <v>0</v>
      </c>
      <c r="O430" s="4">
        <f t="shared" si="44"/>
        <v>0</v>
      </c>
      <c r="P430" s="4">
        <f t="shared" si="45"/>
        <v>0</v>
      </c>
      <c r="Q430" s="6" t="e">
        <f>+SUMIFS(#REF!,#REF!,TablaINV[[#This Row],[GRUPO]],#REF!,TablaINV[[#This Row],[COD]])</f>
        <v>#REF!</v>
      </c>
      <c r="R430" s="19">
        <f t="shared" si="46"/>
        <v>0</v>
      </c>
      <c r="S430" s="4" t="str">
        <f>+VLOOKUP(A430,inv!T:X,5,0)</f>
        <v>COSTA</v>
      </c>
      <c r="T430" s="4" t="str">
        <f>+VLOOKUP(B:B,'DT HUEVO'!$A:$D,4,0)</f>
        <v>GRIS SUELTO</v>
      </c>
      <c r="U430" s="4" t="str">
        <f>+VLOOKUP(TablaINV[[#This Row],[COD]],'DT HUEVO'!$A:$D,3,0)</f>
        <v>YUMBO</v>
      </c>
    </row>
    <row r="431" spans="1:21">
      <c r="A431" t="s">
        <v>463</v>
      </c>
      <c r="B431">
        <v>10201</v>
      </c>
      <c r="C431" t="s">
        <v>27</v>
      </c>
      <c r="D431">
        <f>+SUMIFS(inv!D:D,inv!A:A,B431,inv!T:T,A431)</f>
        <v>0</v>
      </c>
      <c r="E431">
        <f>+SUMIFS(inv!$D$1:$D$1164,inv!$A$1:$A$1164,$B431,inv!$T$1:$T$1164,$A431,inv!$U$1:$U$1164,'DIAS DE INVENTARIO TAT'!E$1)</f>
        <v>0</v>
      </c>
      <c r="F431">
        <f>+SUMIFS(inv!$D$1:$D$1164,inv!$A$1:$A$1164,$B431,inv!$T$1:$T$1164,$A431,inv!$U$1:$U$1164,'DIAS DE INVENTARIO TAT'!F$1)</f>
        <v>0</v>
      </c>
      <c r="G431">
        <f>+SUMIFS(inv!$D$1:$D$1164,inv!$A$1:$A$1164,$B431,inv!$T$1:$T$1164,$A431,inv!$U$1:$U$1164,'DIAS DE INVENTARIO TAT'!G$1)</f>
        <v>0</v>
      </c>
      <c r="H431">
        <f>+SUMIFS(inv!$D$1:$D$1164,inv!$A$1:$A$1164,$B431,inv!$T$1:$T$1164,$A431,inv!$U$1:$U$1164,'DIAS DE INVENTARIO TAT'!H$1)</f>
        <v>0</v>
      </c>
      <c r="I431">
        <f>+SUMIFS(inv!$D$1:$D$1164,inv!$A$1:$A$1164,$B431,inv!$T$1:$T$1164,$A431,inv!$U$1:$U$1164,'DIAS DE INVENTARIO TAT'!I$1)</f>
        <v>0</v>
      </c>
      <c r="J431">
        <f>+SUMIFS(inv!$D$1:$D$1164,inv!$A$1:$A$1164,$B431,inv!$T$1:$T$1164,$A431,inv!$U$1:$U$1164,'DIAS DE INVENTARIO TAT'!J$1)</f>
        <v>0</v>
      </c>
      <c r="K431">
        <f>+SUMIFS(inv!$D$1:$D$1164,inv!$A$1:$A$1164,$B431,inv!$T$1:$T$1164,$A431,inv!$U$1:$U$1164,'DIAS DE INVENTARIO TAT'!K$1)</f>
        <v>0</v>
      </c>
      <c r="L431" s="6">
        <f>+SUMIFS(VENTAS!H:H,VENTAS!B:B,B431,VENTAS!G:G,A431)</f>
        <v>0</v>
      </c>
      <c r="M431" s="4">
        <f t="shared" si="42"/>
        <v>0</v>
      </c>
      <c r="N431" s="4">
        <f t="shared" si="43"/>
        <v>0</v>
      </c>
      <c r="O431" s="4">
        <f t="shared" si="44"/>
        <v>0</v>
      </c>
      <c r="P431" s="4">
        <f t="shared" si="45"/>
        <v>0</v>
      </c>
      <c r="Q431" s="6" t="e">
        <f>+SUMIFS(#REF!,#REF!,TablaINV[[#This Row],[GRUPO]],#REF!,TablaINV[[#This Row],[COD]])</f>
        <v>#REF!</v>
      </c>
      <c r="R431" s="19">
        <f t="shared" si="46"/>
        <v>0</v>
      </c>
      <c r="S431" s="4" t="str">
        <f>+VLOOKUP(A431,inv!T:X,5,0)</f>
        <v>COSTA</v>
      </c>
      <c r="T431" s="4" t="str">
        <f>+VLOOKUP(B:B,'DT HUEVO'!$A:$D,4,0)</f>
        <v>GRIS SUELTO</v>
      </c>
      <c r="U431" s="4" t="str">
        <f>+VLOOKUP(TablaINV[[#This Row],[COD]],'DT HUEVO'!$A:$D,3,0)</f>
        <v>AAA</v>
      </c>
    </row>
    <row r="432" spans="1:21">
      <c r="A432" t="s">
        <v>463</v>
      </c>
      <c r="B432">
        <v>73501</v>
      </c>
      <c r="C432" t="s">
        <v>425</v>
      </c>
      <c r="D432">
        <f>+SUMIFS(inv!D:D,inv!A:A,B432,inv!T:T,A432)</f>
        <v>0</v>
      </c>
      <c r="E432">
        <f>+SUMIFS(inv!$D$1:$D$1164,inv!$A$1:$A$1164,$B432,inv!$T$1:$T$1164,$A432,inv!$U$1:$U$1164,'DIAS DE INVENTARIO TAT'!E$1)</f>
        <v>0</v>
      </c>
      <c r="F432">
        <f>+SUMIFS(inv!$D$1:$D$1164,inv!$A$1:$A$1164,$B432,inv!$T$1:$T$1164,$A432,inv!$U$1:$U$1164,'DIAS DE INVENTARIO TAT'!F$1)</f>
        <v>0</v>
      </c>
      <c r="G432">
        <f>+SUMIFS(inv!$D$1:$D$1164,inv!$A$1:$A$1164,$B432,inv!$T$1:$T$1164,$A432,inv!$U$1:$U$1164,'DIAS DE INVENTARIO TAT'!G$1)</f>
        <v>0</v>
      </c>
      <c r="H432">
        <f>+SUMIFS(inv!$D$1:$D$1164,inv!$A$1:$A$1164,$B432,inv!$T$1:$T$1164,$A432,inv!$U$1:$U$1164,'DIAS DE INVENTARIO TAT'!H$1)</f>
        <v>0</v>
      </c>
      <c r="I432">
        <f>+SUMIFS(inv!$D$1:$D$1164,inv!$A$1:$A$1164,$B432,inv!$T$1:$T$1164,$A432,inv!$U$1:$U$1164,'DIAS DE INVENTARIO TAT'!I$1)</f>
        <v>0</v>
      </c>
      <c r="J432">
        <f>+SUMIFS(inv!$D$1:$D$1164,inv!$A$1:$A$1164,$B432,inv!$T$1:$T$1164,$A432,inv!$U$1:$U$1164,'DIAS DE INVENTARIO TAT'!J$1)</f>
        <v>0</v>
      </c>
      <c r="K432">
        <f>+SUMIFS(inv!$D$1:$D$1164,inv!$A$1:$A$1164,$B432,inv!$T$1:$T$1164,$A432,inv!$U$1:$U$1164,'DIAS DE INVENTARIO TAT'!K$1)</f>
        <v>0</v>
      </c>
      <c r="L432" s="6">
        <f>+SUMIFS(VENTAS!H:H,VENTAS!B:B,B432,VENTAS!G:G,A432)</f>
        <v>0</v>
      </c>
      <c r="M432" s="4">
        <f t="shared" si="42"/>
        <v>0</v>
      </c>
      <c r="N432" s="4">
        <f t="shared" si="43"/>
        <v>0</v>
      </c>
      <c r="O432" s="4">
        <f t="shared" si="44"/>
        <v>0</v>
      </c>
      <c r="P432" s="4">
        <f t="shared" si="45"/>
        <v>0</v>
      </c>
      <c r="Q432" s="6" t="e">
        <f>+SUMIFS(#REF!,#REF!,TablaINV[[#This Row],[GRUPO]],#REF!,TablaINV[[#This Row],[COD]])</f>
        <v>#REF!</v>
      </c>
      <c r="R432" s="19">
        <f t="shared" si="46"/>
        <v>0</v>
      </c>
      <c r="S432" s="4" t="str">
        <f>+VLOOKUP(A432,inv!T:X,5,0)</f>
        <v>COSTA</v>
      </c>
      <c r="T432" s="4" t="str">
        <f>+VLOOKUP(B:B,'DT HUEVO'!$A:$D,4,0)</f>
        <v>SEGUNDA</v>
      </c>
      <c r="U432" s="4" t="str">
        <f>+VLOOKUP(TablaINV[[#This Row],[COD]],'DT HUEVO'!$A:$D,3,0)</f>
        <v>SEGUNDA</v>
      </c>
    </row>
    <row r="433" spans="1:21">
      <c r="A433" t="s">
        <v>463</v>
      </c>
      <c r="B433">
        <v>76501</v>
      </c>
      <c r="C433" t="s">
        <v>589</v>
      </c>
      <c r="D433">
        <f>+SUMIFS(inv!D:D,inv!A:A,B433,inv!T:T,A433)</f>
        <v>0</v>
      </c>
      <c r="E433">
        <f>+SUMIFS(inv!$D$1:$D$1164,inv!$A$1:$A$1164,$B433,inv!$T$1:$T$1164,$A433,inv!$U$1:$U$1164,'DIAS DE INVENTARIO TAT'!E$1)</f>
        <v>0</v>
      </c>
      <c r="F433">
        <f>+SUMIFS(inv!$D$1:$D$1164,inv!$A$1:$A$1164,$B433,inv!$T$1:$T$1164,$A433,inv!$U$1:$U$1164,'DIAS DE INVENTARIO TAT'!F$1)</f>
        <v>0</v>
      </c>
      <c r="G433">
        <f>+SUMIFS(inv!$D$1:$D$1164,inv!$A$1:$A$1164,$B433,inv!$T$1:$T$1164,$A433,inv!$U$1:$U$1164,'DIAS DE INVENTARIO TAT'!G$1)</f>
        <v>0</v>
      </c>
      <c r="H433">
        <f>+SUMIFS(inv!$D$1:$D$1164,inv!$A$1:$A$1164,$B433,inv!$T$1:$T$1164,$A433,inv!$U$1:$U$1164,'DIAS DE INVENTARIO TAT'!H$1)</f>
        <v>0</v>
      </c>
      <c r="I433">
        <f>+SUMIFS(inv!$D$1:$D$1164,inv!$A$1:$A$1164,$B433,inv!$T$1:$T$1164,$A433,inv!$U$1:$U$1164,'DIAS DE INVENTARIO TAT'!I$1)</f>
        <v>0</v>
      </c>
      <c r="J433">
        <f>+SUMIFS(inv!$D$1:$D$1164,inv!$A$1:$A$1164,$B433,inv!$T$1:$T$1164,$A433,inv!$U$1:$U$1164,'DIAS DE INVENTARIO TAT'!J$1)</f>
        <v>0</v>
      </c>
      <c r="K433">
        <f>+SUMIFS(inv!$D$1:$D$1164,inv!$A$1:$A$1164,$B433,inv!$T$1:$T$1164,$A433,inv!$U$1:$U$1164,'DIAS DE INVENTARIO TAT'!K$1)</f>
        <v>0</v>
      </c>
      <c r="L433" s="6">
        <f>+SUMIFS(VENTAS!H:H,VENTAS!B:B,B433,VENTAS!G:G,A433)</f>
        <v>0</v>
      </c>
      <c r="M433" s="4">
        <f t="shared" si="42"/>
        <v>0</v>
      </c>
      <c r="N433" s="4">
        <f t="shared" si="43"/>
        <v>0</v>
      </c>
      <c r="O433" s="4">
        <f t="shared" si="44"/>
        <v>0</v>
      </c>
      <c r="P433" s="4">
        <f t="shared" si="45"/>
        <v>0</v>
      </c>
      <c r="Q433" s="6" t="e">
        <f>+SUMIFS(#REF!,#REF!,TablaINV[[#This Row],[GRUPO]],#REF!,TablaINV[[#This Row],[COD]])</f>
        <v>#REF!</v>
      </c>
      <c r="R433" s="19">
        <f t="shared" si="46"/>
        <v>0</v>
      </c>
      <c r="S433" s="4" t="str">
        <f>+VLOOKUP(A433,inv!T:X,5,0)</f>
        <v>COSTA</v>
      </c>
      <c r="T433" s="4" t="str">
        <f>+VLOOKUP(B:B,'DT HUEVO'!$A:$D,4,0)</f>
        <v>SEGUNDA</v>
      </c>
      <c r="U433" s="4" t="str">
        <f>+VLOOKUP(TablaINV[[#This Row],[COD]],'DT HUEVO'!$A:$D,3,0)</f>
        <v>SEGUNDA</v>
      </c>
    </row>
    <row r="434" spans="1:21">
      <c r="A434" t="s">
        <v>463</v>
      </c>
      <c r="B434">
        <v>76601</v>
      </c>
      <c r="C434" t="s">
        <v>590</v>
      </c>
      <c r="D434">
        <f>+SUMIFS(inv!D:D,inv!A:A,B434,inv!T:T,A434)</f>
        <v>0</v>
      </c>
      <c r="E434">
        <f>+SUMIFS(inv!$D$1:$D$1164,inv!$A$1:$A$1164,$B434,inv!$T$1:$T$1164,$A434,inv!$U$1:$U$1164,'DIAS DE INVENTARIO TAT'!E$1)</f>
        <v>0</v>
      </c>
      <c r="F434">
        <f>+SUMIFS(inv!$D$1:$D$1164,inv!$A$1:$A$1164,$B434,inv!$T$1:$T$1164,$A434,inv!$U$1:$U$1164,'DIAS DE INVENTARIO TAT'!F$1)</f>
        <v>0</v>
      </c>
      <c r="G434">
        <f>+SUMIFS(inv!$D$1:$D$1164,inv!$A$1:$A$1164,$B434,inv!$T$1:$T$1164,$A434,inv!$U$1:$U$1164,'DIAS DE INVENTARIO TAT'!G$1)</f>
        <v>0</v>
      </c>
      <c r="H434">
        <f>+SUMIFS(inv!$D$1:$D$1164,inv!$A$1:$A$1164,$B434,inv!$T$1:$T$1164,$A434,inv!$U$1:$U$1164,'DIAS DE INVENTARIO TAT'!H$1)</f>
        <v>0</v>
      </c>
      <c r="I434">
        <f>+SUMIFS(inv!$D$1:$D$1164,inv!$A$1:$A$1164,$B434,inv!$T$1:$T$1164,$A434,inv!$U$1:$U$1164,'DIAS DE INVENTARIO TAT'!I$1)</f>
        <v>0</v>
      </c>
      <c r="J434">
        <f>+SUMIFS(inv!$D$1:$D$1164,inv!$A$1:$A$1164,$B434,inv!$T$1:$T$1164,$A434,inv!$U$1:$U$1164,'DIAS DE INVENTARIO TAT'!J$1)</f>
        <v>0</v>
      </c>
      <c r="K434">
        <f>+SUMIFS(inv!$D$1:$D$1164,inv!$A$1:$A$1164,$B434,inv!$T$1:$T$1164,$A434,inv!$U$1:$U$1164,'DIAS DE INVENTARIO TAT'!K$1)</f>
        <v>0</v>
      </c>
      <c r="L434" s="6">
        <f>+SUMIFS(VENTAS!H:H,VENTAS!B:B,B434,VENTAS!G:G,A434)</f>
        <v>0</v>
      </c>
      <c r="M434" s="4">
        <f t="shared" si="42"/>
        <v>0</v>
      </c>
      <c r="N434" s="4">
        <f t="shared" si="43"/>
        <v>0</v>
      </c>
      <c r="O434" s="4">
        <f t="shared" si="44"/>
        <v>0</v>
      </c>
      <c r="P434" s="4">
        <f t="shared" si="45"/>
        <v>0</v>
      </c>
      <c r="Q434" s="6" t="e">
        <f>+SUMIFS(#REF!,#REF!,TablaINV[[#This Row],[GRUPO]],#REF!,TablaINV[[#This Row],[COD]])</f>
        <v>#REF!</v>
      </c>
      <c r="R434" s="19">
        <f t="shared" si="46"/>
        <v>0</v>
      </c>
      <c r="S434" s="4" t="str">
        <f>+VLOOKUP(A434,inv!T:X,5,0)</f>
        <v>COSTA</v>
      </c>
      <c r="T434" s="4" t="str">
        <f>+VLOOKUP(B:B,'DT HUEVO'!$A:$D,4,0)</f>
        <v>SEGUNDA</v>
      </c>
      <c r="U434" s="4" t="str">
        <f>+VLOOKUP(TablaINV[[#This Row],[COD]],'DT HUEVO'!$A:$D,3,0)</f>
        <v>SEGUNDA</v>
      </c>
    </row>
    <row r="435" spans="1:21">
      <c r="A435" t="s">
        <v>463</v>
      </c>
      <c r="B435">
        <v>76701</v>
      </c>
      <c r="C435" t="s">
        <v>588</v>
      </c>
      <c r="D435">
        <f>+SUMIFS(inv!D:D,inv!A:A,B435,inv!T:T,A435)</f>
        <v>0</v>
      </c>
      <c r="E435">
        <f>+SUMIFS(inv!$D$1:$D$1164,inv!$A$1:$A$1164,$B435,inv!$T$1:$T$1164,$A435,inv!$U$1:$U$1164,'DIAS DE INVENTARIO TAT'!E$1)</f>
        <v>0</v>
      </c>
      <c r="F435">
        <f>+SUMIFS(inv!$D$1:$D$1164,inv!$A$1:$A$1164,$B435,inv!$T$1:$T$1164,$A435,inv!$U$1:$U$1164,'DIAS DE INVENTARIO TAT'!F$1)</f>
        <v>0</v>
      </c>
      <c r="G435">
        <f>+SUMIFS(inv!$D$1:$D$1164,inv!$A$1:$A$1164,$B435,inv!$T$1:$T$1164,$A435,inv!$U$1:$U$1164,'DIAS DE INVENTARIO TAT'!G$1)</f>
        <v>0</v>
      </c>
      <c r="H435">
        <f>+SUMIFS(inv!$D$1:$D$1164,inv!$A$1:$A$1164,$B435,inv!$T$1:$T$1164,$A435,inv!$U$1:$U$1164,'DIAS DE INVENTARIO TAT'!H$1)</f>
        <v>0</v>
      </c>
      <c r="I435">
        <f>+SUMIFS(inv!$D$1:$D$1164,inv!$A$1:$A$1164,$B435,inv!$T$1:$T$1164,$A435,inv!$U$1:$U$1164,'DIAS DE INVENTARIO TAT'!I$1)</f>
        <v>0</v>
      </c>
      <c r="J435">
        <f>+SUMIFS(inv!$D$1:$D$1164,inv!$A$1:$A$1164,$B435,inv!$T$1:$T$1164,$A435,inv!$U$1:$U$1164,'DIAS DE INVENTARIO TAT'!J$1)</f>
        <v>0</v>
      </c>
      <c r="K435">
        <f>+SUMIFS(inv!$D$1:$D$1164,inv!$A$1:$A$1164,$B435,inv!$T$1:$T$1164,$A435,inv!$U$1:$U$1164,'DIAS DE INVENTARIO TAT'!K$1)</f>
        <v>0</v>
      </c>
      <c r="L435" s="6">
        <f>+SUMIFS(VENTAS!H:H,VENTAS!B:B,B435,VENTAS!G:G,A435)</f>
        <v>0</v>
      </c>
      <c r="M435" s="4">
        <f t="shared" si="42"/>
        <v>0</v>
      </c>
      <c r="N435" s="4">
        <f t="shared" si="43"/>
        <v>0</v>
      </c>
      <c r="O435" s="4">
        <f t="shared" si="44"/>
        <v>0</v>
      </c>
      <c r="P435" s="4">
        <f t="shared" si="45"/>
        <v>0</v>
      </c>
      <c r="Q435" s="6" t="e">
        <f>+SUMIFS(#REF!,#REF!,TablaINV[[#This Row],[GRUPO]],#REF!,TablaINV[[#This Row],[COD]])</f>
        <v>#REF!</v>
      </c>
      <c r="R435" s="19">
        <f t="shared" si="46"/>
        <v>0</v>
      </c>
      <c r="S435" s="4" t="str">
        <f>+VLOOKUP(A435,inv!T:X,5,0)</f>
        <v>COSTA</v>
      </c>
      <c r="T435" s="4" t="str">
        <f>+VLOOKUP(B:B,'DT HUEVO'!$A:$D,4,0)</f>
        <v>SEGUNDA</v>
      </c>
      <c r="U435" s="4" t="str">
        <f>+VLOOKUP(TablaINV[[#This Row],[COD]],'DT HUEVO'!$A:$D,3,0)</f>
        <v>SEGUNDA</v>
      </c>
    </row>
    <row r="436" spans="1:21">
      <c r="A436" t="s">
        <v>463</v>
      </c>
      <c r="B436">
        <v>77101</v>
      </c>
      <c r="C436" t="s">
        <v>567</v>
      </c>
      <c r="D436">
        <f>+SUMIFS(inv!D:D,inv!A:A,B436,inv!T:T,A436)</f>
        <v>0</v>
      </c>
      <c r="E436">
        <f>+SUMIFS(inv!$D$1:$D$1164,inv!$A$1:$A$1164,$B436,inv!$T$1:$T$1164,$A436,inv!$U$1:$U$1164,'DIAS DE INVENTARIO TAT'!E$1)</f>
        <v>0</v>
      </c>
      <c r="F436">
        <f>+SUMIFS(inv!$D$1:$D$1164,inv!$A$1:$A$1164,$B436,inv!$T$1:$T$1164,$A436,inv!$U$1:$U$1164,'DIAS DE INVENTARIO TAT'!F$1)</f>
        <v>0</v>
      </c>
      <c r="G436">
        <f>+SUMIFS(inv!$D$1:$D$1164,inv!$A$1:$A$1164,$B436,inv!$T$1:$T$1164,$A436,inv!$U$1:$U$1164,'DIAS DE INVENTARIO TAT'!G$1)</f>
        <v>0</v>
      </c>
      <c r="H436">
        <f>+SUMIFS(inv!$D$1:$D$1164,inv!$A$1:$A$1164,$B436,inv!$T$1:$T$1164,$A436,inv!$U$1:$U$1164,'DIAS DE INVENTARIO TAT'!H$1)</f>
        <v>0</v>
      </c>
      <c r="I436">
        <f>+SUMIFS(inv!$D$1:$D$1164,inv!$A$1:$A$1164,$B436,inv!$T$1:$T$1164,$A436,inv!$U$1:$U$1164,'DIAS DE INVENTARIO TAT'!I$1)</f>
        <v>0</v>
      </c>
      <c r="J436">
        <f>+SUMIFS(inv!$D$1:$D$1164,inv!$A$1:$A$1164,$B436,inv!$T$1:$T$1164,$A436,inv!$U$1:$U$1164,'DIAS DE INVENTARIO TAT'!J$1)</f>
        <v>0</v>
      </c>
      <c r="K436">
        <f>+SUMIFS(inv!$D$1:$D$1164,inv!$A$1:$A$1164,$B436,inv!$T$1:$T$1164,$A436,inv!$U$1:$U$1164,'DIAS DE INVENTARIO TAT'!K$1)</f>
        <v>0</v>
      </c>
      <c r="L436" s="6">
        <f>+SUMIFS(VENTAS!H:H,VENTAS!B:B,B436,VENTAS!G:G,A436)</f>
        <v>0</v>
      </c>
      <c r="M436" s="4">
        <f t="shared" si="42"/>
        <v>0</v>
      </c>
      <c r="N436" s="4">
        <f t="shared" si="43"/>
        <v>0</v>
      </c>
      <c r="O436" s="4">
        <f t="shared" si="44"/>
        <v>0</v>
      </c>
      <c r="P436" s="4">
        <f t="shared" si="45"/>
        <v>0</v>
      </c>
      <c r="Q436" s="6" t="e">
        <f>+SUMIFS(#REF!,#REF!,TablaINV[[#This Row],[GRUPO]],#REF!,TablaINV[[#This Row],[COD]])</f>
        <v>#REF!</v>
      </c>
      <c r="R436" s="19">
        <f t="shared" si="46"/>
        <v>0</v>
      </c>
      <c r="S436" s="4" t="str">
        <f>+VLOOKUP(A436,inv!T:X,5,0)</f>
        <v>COSTA</v>
      </c>
      <c r="T436" s="4" t="str">
        <f>+VLOOKUP(B:B,'DT HUEVO'!$A:$D,4,0)</f>
        <v>SEGUNDA</v>
      </c>
      <c r="U436" s="4" t="str">
        <f>+VLOOKUP(TablaINV[[#This Row],[COD]],'DT HUEVO'!$A:$D,3,0)</f>
        <v>SEGUNDA</v>
      </c>
    </row>
    <row r="437" spans="1:21">
      <c r="A437" t="s">
        <v>463</v>
      </c>
      <c r="B437">
        <v>78001</v>
      </c>
      <c r="C437" t="s">
        <v>571</v>
      </c>
      <c r="D437">
        <f>+SUMIFS(inv!D:D,inv!A:A,B437,inv!T:T,A437)</f>
        <v>0</v>
      </c>
      <c r="E437">
        <f>+SUMIFS(inv!$D$1:$D$1164,inv!$A$1:$A$1164,$B437,inv!$T$1:$T$1164,$A437,inv!$U$1:$U$1164,'DIAS DE INVENTARIO TAT'!E$1)</f>
        <v>0</v>
      </c>
      <c r="F437">
        <f>+SUMIFS(inv!$D$1:$D$1164,inv!$A$1:$A$1164,$B437,inv!$T$1:$T$1164,$A437,inv!$U$1:$U$1164,'DIAS DE INVENTARIO TAT'!F$1)</f>
        <v>0</v>
      </c>
      <c r="G437">
        <f>+SUMIFS(inv!$D$1:$D$1164,inv!$A$1:$A$1164,$B437,inv!$T$1:$T$1164,$A437,inv!$U$1:$U$1164,'DIAS DE INVENTARIO TAT'!G$1)</f>
        <v>0</v>
      </c>
      <c r="H437">
        <f>+SUMIFS(inv!$D$1:$D$1164,inv!$A$1:$A$1164,$B437,inv!$T$1:$T$1164,$A437,inv!$U$1:$U$1164,'DIAS DE INVENTARIO TAT'!H$1)</f>
        <v>0</v>
      </c>
      <c r="I437">
        <f>+SUMIFS(inv!$D$1:$D$1164,inv!$A$1:$A$1164,$B437,inv!$T$1:$T$1164,$A437,inv!$U$1:$U$1164,'DIAS DE INVENTARIO TAT'!I$1)</f>
        <v>0</v>
      </c>
      <c r="J437">
        <f>+SUMIFS(inv!$D$1:$D$1164,inv!$A$1:$A$1164,$B437,inv!$T$1:$T$1164,$A437,inv!$U$1:$U$1164,'DIAS DE INVENTARIO TAT'!J$1)</f>
        <v>0</v>
      </c>
      <c r="K437">
        <f>+SUMIFS(inv!$D$1:$D$1164,inv!$A$1:$A$1164,$B437,inv!$T$1:$T$1164,$A437,inv!$U$1:$U$1164,'DIAS DE INVENTARIO TAT'!K$1)</f>
        <v>0</v>
      </c>
      <c r="L437" s="6">
        <f>+SUMIFS(VENTAS!H:H,VENTAS!B:B,B437,VENTAS!G:G,A437)</f>
        <v>0</v>
      </c>
      <c r="M437" s="4">
        <f t="shared" si="42"/>
        <v>0</v>
      </c>
      <c r="N437" s="4">
        <f t="shared" si="43"/>
        <v>0</v>
      </c>
      <c r="O437" s="4">
        <f t="shared" si="44"/>
        <v>0</v>
      </c>
      <c r="P437" s="4">
        <f t="shared" si="45"/>
        <v>0</v>
      </c>
      <c r="Q437" s="6" t="e">
        <f>+SUMIFS(#REF!,#REF!,TablaINV[[#This Row],[GRUPO]],#REF!,TablaINV[[#This Row],[COD]])</f>
        <v>#REF!</v>
      </c>
      <c r="R437" s="19">
        <f t="shared" si="46"/>
        <v>0</v>
      </c>
      <c r="S437" s="4" t="str">
        <f>+VLOOKUP(A437,inv!T:X,5,0)</f>
        <v>COSTA</v>
      </c>
      <c r="T437" s="4" t="str">
        <f>+VLOOKUP(B:B,'DT HUEVO'!$A:$D,4,0)</f>
        <v>SEGUNDA</v>
      </c>
      <c r="U437" s="4" t="str">
        <f>+VLOOKUP(TablaINV[[#This Row],[COD]],'DT HUEVO'!$A:$D,3,0)</f>
        <v>SEGUNDA</v>
      </c>
    </row>
    <row r="438" spans="1:21">
      <c r="A438" t="s">
        <v>463</v>
      </c>
      <c r="B438">
        <v>10369</v>
      </c>
      <c r="C438" t="s">
        <v>61</v>
      </c>
      <c r="D438">
        <f>+SUMIFS(inv!D:D,inv!A:A,B438,inv!T:T,A438)</f>
        <v>0</v>
      </c>
      <c r="E438">
        <f>+SUMIFS(inv!$D$1:$D$1164,inv!$A$1:$A$1164,$B438,inv!$T$1:$T$1164,$A438,inv!$U$1:$U$1164,'DIAS DE INVENTARIO TAT'!E$1)</f>
        <v>0</v>
      </c>
      <c r="F438">
        <f>+SUMIFS(inv!$D$1:$D$1164,inv!$A$1:$A$1164,$B438,inv!$T$1:$T$1164,$A438,inv!$U$1:$U$1164,'DIAS DE INVENTARIO TAT'!F$1)</f>
        <v>0</v>
      </c>
      <c r="G438">
        <f>+SUMIFS(inv!$D$1:$D$1164,inv!$A$1:$A$1164,$B438,inv!$T$1:$T$1164,$A438,inv!$U$1:$U$1164,'DIAS DE INVENTARIO TAT'!G$1)</f>
        <v>0</v>
      </c>
      <c r="H438">
        <f>+SUMIFS(inv!$D$1:$D$1164,inv!$A$1:$A$1164,$B438,inv!$T$1:$T$1164,$A438,inv!$U$1:$U$1164,'DIAS DE INVENTARIO TAT'!H$1)</f>
        <v>0</v>
      </c>
      <c r="I438">
        <f>+SUMIFS(inv!$D$1:$D$1164,inv!$A$1:$A$1164,$B438,inv!$T$1:$T$1164,$A438,inv!$U$1:$U$1164,'DIAS DE INVENTARIO TAT'!I$1)</f>
        <v>0</v>
      </c>
      <c r="J438">
        <f>+SUMIFS(inv!$D$1:$D$1164,inv!$A$1:$A$1164,$B438,inv!$T$1:$T$1164,$A438,inv!$U$1:$U$1164,'DIAS DE INVENTARIO TAT'!J$1)</f>
        <v>0</v>
      </c>
      <c r="K438">
        <f>+SUMIFS(inv!$D$1:$D$1164,inv!$A$1:$A$1164,$B438,inv!$T$1:$T$1164,$A438,inv!$U$1:$U$1164,'DIAS DE INVENTARIO TAT'!K$1)</f>
        <v>0</v>
      </c>
      <c r="L438" s="6">
        <f>+SUMIFS(VENTAS!H:H,VENTAS!B:B,B438,VENTAS!G:G,A438)</f>
        <v>0</v>
      </c>
      <c r="M438" s="4">
        <f t="shared" si="42"/>
        <v>0</v>
      </c>
      <c r="N438" s="4">
        <f t="shared" si="43"/>
        <v>0</v>
      </c>
      <c r="O438" s="4">
        <f t="shared" si="44"/>
        <v>0</v>
      </c>
      <c r="P438" s="4">
        <f t="shared" si="45"/>
        <v>0</v>
      </c>
      <c r="Q438" s="6" t="e">
        <f>+SUMIFS(#REF!,#REF!,TablaINV[[#This Row],[GRUPO]],#REF!,TablaINV[[#This Row],[COD]])</f>
        <v>#REF!</v>
      </c>
      <c r="R438" s="19">
        <f t="shared" si="46"/>
        <v>0</v>
      </c>
      <c r="S438" s="4" t="str">
        <f>+VLOOKUP(A438,inv!T:X,5,0)</f>
        <v>COSTA</v>
      </c>
      <c r="T438" s="4" t="str">
        <f>+VLOOKUP(B:B,'DT HUEVO'!$A:$D,4,0)</f>
        <v>EMPACADOS</v>
      </c>
      <c r="U438" s="4" t="str">
        <f>+VLOOKUP(TablaINV[[#This Row],[COD]],'DT HUEVO'!$A:$D,3,0)</f>
        <v>AA</v>
      </c>
    </row>
    <row r="439" spans="1:21">
      <c r="A439" t="s">
        <v>463</v>
      </c>
      <c r="B439">
        <v>12270</v>
      </c>
      <c r="C439" t="s">
        <v>62</v>
      </c>
      <c r="D439">
        <f>+SUMIFS(inv!D:D,inv!A:A,B439,inv!T:T,A439)</f>
        <v>0</v>
      </c>
      <c r="E439">
        <f>+SUMIFS(inv!$D$1:$D$1164,inv!$A$1:$A$1164,$B439,inv!$T$1:$T$1164,$A439,inv!$U$1:$U$1164,'DIAS DE INVENTARIO TAT'!E$1)</f>
        <v>0</v>
      </c>
      <c r="F439">
        <f>+SUMIFS(inv!$D$1:$D$1164,inv!$A$1:$A$1164,$B439,inv!$T$1:$T$1164,$A439,inv!$U$1:$U$1164,'DIAS DE INVENTARIO TAT'!F$1)</f>
        <v>0</v>
      </c>
      <c r="G439">
        <f>+SUMIFS(inv!$D$1:$D$1164,inv!$A$1:$A$1164,$B439,inv!$T$1:$T$1164,$A439,inv!$U$1:$U$1164,'DIAS DE INVENTARIO TAT'!G$1)</f>
        <v>0</v>
      </c>
      <c r="H439">
        <f>+SUMIFS(inv!$D$1:$D$1164,inv!$A$1:$A$1164,$B439,inv!$T$1:$T$1164,$A439,inv!$U$1:$U$1164,'DIAS DE INVENTARIO TAT'!H$1)</f>
        <v>0</v>
      </c>
      <c r="I439">
        <f>+SUMIFS(inv!$D$1:$D$1164,inv!$A$1:$A$1164,$B439,inv!$T$1:$T$1164,$A439,inv!$U$1:$U$1164,'DIAS DE INVENTARIO TAT'!I$1)</f>
        <v>0</v>
      </c>
      <c r="J439">
        <f>+SUMIFS(inv!$D$1:$D$1164,inv!$A$1:$A$1164,$B439,inv!$T$1:$T$1164,$A439,inv!$U$1:$U$1164,'DIAS DE INVENTARIO TAT'!J$1)</f>
        <v>0</v>
      </c>
      <c r="K439">
        <f>+SUMIFS(inv!$D$1:$D$1164,inv!$A$1:$A$1164,$B439,inv!$T$1:$T$1164,$A439,inv!$U$1:$U$1164,'DIAS DE INVENTARIO TAT'!K$1)</f>
        <v>0</v>
      </c>
      <c r="L439" s="6">
        <f>+SUMIFS(VENTAS!H:H,VENTAS!B:B,B439,VENTAS!G:G,A439)</f>
        <v>0</v>
      </c>
      <c r="M439" s="4">
        <f t="shared" si="42"/>
        <v>0</v>
      </c>
      <c r="N439" s="4">
        <f t="shared" si="43"/>
        <v>0</v>
      </c>
      <c r="O439" s="4">
        <f t="shared" si="44"/>
        <v>0</v>
      </c>
      <c r="P439" s="4">
        <f t="shared" si="45"/>
        <v>0</v>
      </c>
      <c r="Q439" s="6" t="e">
        <f>+SUMIFS(#REF!,#REF!,TablaINV[[#This Row],[GRUPO]],#REF!,TablaINV[[#This Row],[COD]])</f>
        <v>#REF!</v>
      </c>
      <c r="R439" s="19">
        <f t="shared" si="46"/>
        <v>0</v>
      </c>
      <c r="S439" s="4" t="str">
        <f>+VLOOKUP(A439,inv!T:X,5,0)</f>
        <v>COSTA</v>
      </c>
      <c r="T439" s="4" t="str">
        <f>+VLOOKUP(B:B,'DT HUEVO'!$A:$D,4,0)</f>
        <v>EMPACADOS</v>
      </c>
      <c r="U439" s="4" t="str">
        <f>+VLOOKUP(TablaINV[[#This Row],[COD]],'DT HUEVO'!$A:$D,3,0)</f>
        <v>AAA</v>
      </c>
    </row>
    <row r="440" spans="1:21">
      <c r="A440" t="s">
        <v>463</v>
      </c>
      <c r="B440">
        <v>12480</v>
      </c>
      <c r="C440" t="s">
        <v>67</v>
      </c>
      <c r="D440">
        <f>+SUMIFS(inv!D:D,inv!A:A,B440,inv!T:T,A440)</f>
        <v>0</v>
      </c>
      <c r="E440">
        <f>+SUMIFS(inv!$D$1:$D$1164,inv!$A$1:$A$1164,$B440,inv!$T$1:$T$1164,$A440,inv!$U$1:$U$1164,'DIAS DE INVENTARIO TAT'!E$1)</f>
        <v>0</v>
      </c>
      <c r="F440">
        <f>+SUMIFS(inv!$D$1:$D$1164,inv!$A$1:$A$1164,$B440,inv!$T$1:$T$1164,$A440,inv!$U$1:$U$1164,'DIAS DE INVENTARIO TAT'!F$1)</f>
        <v>0</v>
      </c>
      <c r="G440">
        <f>+SUMIFS(inv!$D$1:$D$1164,inv!$A$1:$A$1164,$B440,inv!$T$1:$T$1164,$A440,inv!$U$1:$U$1164,'DIAS DE INVENTARIO TAT'!G$1)</f>
        <v>0</v>
      </c>
      <c r="H440">
        <f>+SUMIFS(inv!$D$1:$D$1164,inv!$A$1:$A$1164,$B440,inv!$T$1:$T$1164,$A440,inv!$U$1:$U$1164,'DIAS DE INVENTARIO TAT'!H$1)</f>
        <v>0</v>
      </c>
      <c r="I440">
        <f>+SUMIFS(inv!$D$1:$D$1164,inv!$A$1:$A$1164,$B440,inv!$T$1:$T$1164,$A440,inv!$U$1:$U$1164,'DIAS DE INVENTARIO TAT'!I$1)</f>
        <v>0</v>
      </c>
      <c r="J440">
        <f>+SUMIFS(inv!$D$1:$D$1164,inv!$A$1:$A$1164,$B440,inv!$T$1:$T$1164,$A440,inv!$U$1:$U$1164,'DIAS DE INVENTARIO TAT'!J$1)</f>
        <v>0</v>
      </c>
      <c r="K440">
        <f>+SUMIFS(inv!$D$1:$D$1164,inv!$A$1:$A$1164,$B440,inv!$T$1:$T$1164,$A440,inv!$U$1:$U$1164,'DIAS DE INVENTARIO TAT'!K$1)</f>
        <v>0</v>
      </c>
      <c r="L440" s="6">
        <f>+SUMIFS(VENTAS!H:H,VENTAS!B:B,B440,VENTAS!G:G,A440)</f>
        <v>0</v>
      </c>
      <c r="M440" s="4">
        <f t="shared" si="42"/>
        <v>0</v>
      </c>
      <c r="N440" s="4">
        <f t="shared" si="43"/>
        <v>0</v>
      </c>
      <c r="O440" s="4">
        <f t="shared" si="44"/>
        <v>0</v>
      </c>
      <c r="P440" s="4">
        <f t="shared" si="45"/>
        <v>0</v>
      </c>
      <c r="Q440" s="6" t="e">
        <f>+SUMIFS(#REF!,#REF!,TablaINV[[#This Row],[GRUPO]],#REF!,TablaINV[[#This Row],[COD]])</f>
        <v>#REF!</v>
      </c>
      <c r="R440" s="19">
        <f t="shared" si="46"/>
        <v>0</v>
      </c>
      <c r="S440" s="4" t="str">
        <f>+VLOOKUP(A440,inv!T:X,5,0)</f>
        <v>COSTA</v>
      </c>
      <c r="T440" s="4" t="e">
        <f>+VLOOKUP(B:B,'DT HUEVO'!$A:$D,4,0)</f>
        <v>#N/A</v>
      </c>
      <c r="U440" s="4" t="e">
        <f>+VLOOKUP(TablaINV[[#This Row],[COD]],'DT HUEVO'!$A:$D,3,0)</f>
        <v>#N/A</v>
      </c>
    </row>
    <row r="441" spans="1:21">
      <c r="A441" t="s">
        <v>463</v>
      </c>
      <c r="B441">
        <v>14459</v>
      </c>
      <c r="C441" t="s">
        <v>68</v>
      </c>
      <c r="D441">
        <f>+SUMIFS(inv!D:D,inv!A:A,B441,inv!T:T,A441)</f>
        <v>0</v>
      </c>
      <c r="E441">
        <f>+SUMIFS(inv!$D$1:$D$1164,inv!$A$1:$A$1164,$B441,inv!$T$1:$T$1164,$A441,inv!$U$1:$U$1164,'DIAS DE INVENTARIO TAT'!E$1)</f>
        <v>0</v>
      </c>
      <c r="F441">
        <f>+SUMIFS(inv!$D$1:$D$1164,inv!$A$1:$A$1164,$B441,inv!$T$1:$T$1164,$A441,inv!$U$1:$U$1164,'DIAS DE INVENTARIO TAT'!F$1)</f>
        <v>0</v>
      </c>
      <c r="G441">
        <f>+SUMIFS(inv!$D$1:$D$1164,inv!$A$1:$A$1164,$B441,inv!$T$1:$T$1164,$A441,inv!$U$1:$U$1164,'DIAS DE INVENTARIO TAT'!G$1)</f>
        <v>0</v>
      </c>
      <c r="H441">
        <f>+SUMIFS(inv!$D$1:$D$1164,inv!$A$1:$A$1164,$B441,inv!$T$1:$T$1164,$A441,inv!$U$1:$U$1164,'DIAS DE INVENTARIO TAT'!H$1)</f>
        <v>0</v>
      </c>
      <c r="I441">
        <f>+SUMIFS(inv!$D$1:$D$1164,inv!$A$1:$A$1164,$B441,inv!$T$1:$T$1164,$A441,inv!$U$1:$U$1164,'DIAS DE INVENTARIO TAT'!I$1)</f>
        <v>0</v>
      </c>
      <c r="J441">
        <f>+SUMIFS(inv!$D$1:$D$1164,inv!$A$1:$A$1164,$B441,inv!$T$1:$T$1164,$A441,inv!$U$1:$U$1164,'DIAS DE INVENTARIO TAT'!J$1)</f>
        <v>0</v>
      </c>
      <c r="K441">
        <f>+SUMIFS(inv!$D$1:$D$1164,inv!$A$1:$A$1164,$B441,inv!$T$1:$T$1164,$A441,inv!$U$1:$U$1164,'DIAS DE INVENTARIO TAT'!K$1)</f>
        <v>0</v>
      </c>
      <c r="L441" s="6">
        <f>+SUMIFS(VENTAS!H:H,VENTAS!B:B,B441,VENTAS!G:G,A441)</f>
        <v>0</v>
      </c>
      <c r="M441" s="4">
        <f t="shared" si="42"/>
        <v>0</v>
      </c>
      <c r="N441" s="4">
        <f t="shared" si="43"/>
        <v>0</v>
      </c>
      <c r="O441" s="4">
        <f t="shared" si="44"/>
        <v>0</v>
      </c>
      <c r="P441" s="4">
        <f t="shared" si="45"/>
        <v>0</v>
      </c>
      <c r="Q441" s="6" t="e">
        <f>+SUMIFS(#REF!,#REF!,TablaINV[[#This Row],[GRUPO]],#REF!,TablaINV[[#This Row],[COD]])</f>
        <v>#REF!</v>
      </c>
      <c r="R441" s="19">
        <f t="shared" si="46"/>
        <v>0</v>
      </c>
      <c r="S441" s="4" t="str">
        <f>+VLOOKUP(A441,inv!T:X,5,0)</f>
        <v>COSTA</v>
      </c>
      <c r="T441" s="4" t="str">
        <f>+VLOOKUP(B:B,'DT HUEVO'!$A:$D,4,0)</f>
        <v>EMPACADOS</v>
      </c>
      <c r="U441" s="4" t="str">
        <f>+VLOOKUP(TablaINV[[#This Row],[COD]],'DT HUEVO'!$A:$D,3,0)</f>
        <v>A</v>
      </c>
    </row>
    <row r="442" spans="1:21">
      <c r="A442" t="s">
        <v>463</v>
      </c>
      <c r="B442">
        <v>14311</v>
      </c>
      <c r="C442" t="s">
        <v>45</v>
      </c>
      <c r="D442">
        <f>+SUMIFS(inv!D:D,inv!A:A,B442,inv!T:T,A442)</f>
        <v>0</v>
      </c>
      <c r="E442">
        <f>+SUMIFS(inv!$D$1:$D$1164,inv!$A$1:$A$1164,$B442,inv!$T$1:$T$1164,$A442,inv!$U$1:$U$1164,'DIAS DE INVENTARIO TAT'!E$1)</f>
        <v>0</v>
      </c>
      <c r="F442">
        <f>+SUMIFS(inv!$D$1:$D$1164,inv!$A$1:$A$1164,$B442,inv!$T$1:$T$1164,$A442,inv!$U$1:$U$1164,'DIAS DE INVENTARIO TAT'!F$1)</f>
        <v>0</v>
      </c>
      <c r="G442">
        <f>+SUMIFS(inv!$D$1:$D$1164,inv!$A$1:$A$1164,$B442,inv!$T$1:$T$1164,$A442,inv!$U$1:$U$1164,'DIAS DE INVENTARIO TAT'!G$1)</f>
        <v>0</v>
      </c>
      <c r="H442">
        <f>+SUMIFS(inv!$D$1:$D$1164,inv!$A$1:$A$1164,$B442,inv!$T$1:$T$1164,$A442,inv!$U$1:$U$1164,'DIAS DE INVENTARIO TAT'!H$1)</f>
        <v>0</v>
      </c>
      <c r="I442">
        <f>+SUMIFS(inv!$D$1:$D$1164,inv!$A$1:$A$1164,$B442,inv!$T$1:$T$1164,$A442,inv!$U$1:$U$1164,'DIAS DE INVENTARIO TAT'!I$1)</f>
        <v>0</v>
      </c>
      <c r="J442">
        <f>+SUMIFS(inv!$D$1:$D$1164,inv!$A$1:$A$1164,$B442,inv!$T$1:$T$1164,$A442,inv!$U$1:$U$1164,'DIAS DE INVENTARIO TAT'!J$1)</f>
        <v>0</v>
      </c>
      <c r="K442">
        <f>+SUMIFS(inv!$D$1:$D$1164,inv!$A$1:$A$1164,$B442,inv!$T$1:$T$1164,$A442,inv!$U$1:$U$1164,'DIAS DE INVENTARIO TAT'!K$1)</f>
        <v>0</v>
      </c>
      <c r="L442" s="6">
        <f>+SUMIFS(VENTAS!H:H,VENTAS!B:B,B442,VENTAS!G:G,A442)</f>
        <v>0</v>
      </c>
      <c r="M442" s="4">
        <f t="shared" si="42"/>
        <v>0</v>
      </c>
      <c r="N442" s="4">
        <f t="shared" si="43"/>
        <v>0</v>
      </c>
      <c r="O442" s="4">
        <f t="shared" si="44"/>
        <v>0</v>
      </c>
      <c r="P442" s="4">
        <f t="shared" si="45"/>
        <v>0</v>
      </c>
      <c r="Q442" s="6" t="e">
        <f>+SUMIFS(#REF!,#REF!,TablaINV[[#This Row],[GRUPO]],#REF!,TablaINV[[#This Row],[COD]])</f>
        <v>#REF!</v>
      </c>
      <c r="R442" s="19">
        <f t="shared" si="46"/>
        <v>0</v>
      </c>
      <c r="S442" s="4" t="str">
        <f>+VLOOKUP(A442,inv!T:X,5,0)</f>
        <v>COSTA</v>
      </c>
      <c r="T442" s="4" t="str">
        <f>+VLOOKUP(B:B,'DT HUEVO'!$A:$D,4,0)</f>
        <v>EMPACADOS</v>
      </c>
      <c r="U442" s="4" t="str">
        <f>+VLOOKUP(TablaINV[[#This Row],[COD]],'DT HUEVO'!$A:$D,3,0)</f>
        <v>AA</v>
      </c>
    </row>
    <row r="443" spans="1:21">
      <c r="A443" t="s">
        <v>463</v>
      </c>
      <c r="B443">
        <v>10410</v>
      </c>
      <c r="C443" t="s">
        <v>452</v>
      </c>
      <c r="D443">
        <f>+SUMIFS(inv!D:D,inv!A:A,B443,inv!T:T,A443)</f>
        <v>0</v>
      </c>
      <c r="E443">
        <f>+SUMIFS(inv!$D$1:$D$1164,inv!$A$1:$A$1164,$B443,inv!$T$1:$T$1164,$A443,inv!$U$1:$U$1164,'DIAS DE INVENTARIO TAT'!E$1)</f>
        <v>0</v>
      </c>
      <c r="F443">
        <f>+SUMIFS(inv!$D$1:$D$1164,inv!$A$1:$A$1164,$B443,inv!$T$1:$T$1164,$A443,inv!$U$1:$U$1164,'DIAS DE INVENTARIO TAT'!F$1)</f>
        <v>0</v>
      </c>
      <c r="G443">
        <f>+SUMIFS(inv!$D$1:$D$1164,inv!$A$1:$A$1164,$B443,inv!$T$1:$T$1164,$A443,inv!$U$1:$U$1164,'DIAS DE INVENTARIO TAT'!G$1)</f>
        <v>0</v>
      </c>
      <c r="H443">
        <f>+SUMIFS(inv!$D$1:$D$1164,inv!$A$1:$A$1164,$B443,inv!$T$1:$T$1164,$A443,inv!$U$1:$U$1164,'DIAS DE INVENTARIO TAT'!H$1)</f>
        <v>0</v>
      </c>
      <c r="I443">
        <f>+SUMIFS(inv!$D$1:$D$1164,inv!$A$1:$A$1164,$B443,inv!$T$1:$T$1164,$A443,inv!$U$1:$U$1164,'DIAS DE INVENTARIO TAT'!I$1)</f>
        <v>0</v>
      </c>
      <c r="J443">
        <f>+SUMIFS(inv!$D$1:$D$1164,inv!$A$1:$A$1164,$B443,inv!$T$1:$T$1164,$A443,inv!$U$1:$U$1164,'DIAS DE INVENTARIO TAT'!J$1)</f>
        <v>0</v>
      </c>
      <c r="K443">
        <f>+SUMIFS(inv!$D$1:$D$1164,inv!$A$1:$A$1164,$B443,inv!$T$1:$T$1164,$A443,inv!$U$1:$U$1164,'DIAS DE INVENTARIO TAT'!K$1)</f>
        <v>0</v>
      </c>
      <c r="L443" s="6">
        <f>+SUMIFS(VENTAS!H:H,VENTAS!B:B,B443,VENTAS!G:G,A443)</f>
        <v>0</v>
      </c>
      <c r="M443" s="4">
        <f t="shared" si="42"/>
        <v>0</v>
      </c>
      <c r="N443" s="4">
        <f t="shared" si="43"/>
        <v>0</v>
      </c>
      <c r="O443" s="4">
        <f t="shared" si="44"/>
        <v>0</v>
      </c>
      <c r="P443" s="4">
        <f t="shared" si="45"/>
        <v>0</v>
      </c>
      <c r="Q443" s="6" t="e">
        <f>+SUMIFS(#REF!,#REF!,TablaINV[[#This Row],[GRUPO]],#REF!,TablaINV[[#This Row],[COD]])</f>
        <v>#REF!</v>
      </c>
      <c r="R443" s="19">
        <f t="shared" si="46"/>
        <v>0</v>
      </c>
      <c r="S443" s="4" t="str">
        <f>+VLOOKUP(A443,inv!T:X,5,0)</f>
        <v>COSTA</v>
      </c>
      <c r="T443" s="4" t="str">
        <f>+VLOOKUP(B:B,'DT HUEVO'!$A:$D,4,0)</f>
        <v>EMPACADOS</v>
      </c>
      <c r="U443" s="4" t="str">
        <f>+VLOOKUP(TablaINV[[#This Row],[COD]],'DT HUEVO'!$A:$D,3,0)</f>
        <v>A</v>
      </c>
    </row>
    <row r="444" spans="1:21">
      <c r="A444" t="s">
        <v>463</v>
      </c>
      <c r="B444">
        <v>10268</v>
      </c>
      <c r="C444" t="s">
        <v>427</v>
      </c>
      <c r="D444">
        <f>+SUMIFS(inv!D:D,inv!A:A,B444,inv!T:T,A444)</f>
        <v>0</v>
      </c>
      <c r="E444">
        <f>+SUMIFS(inv!$D$1:$D$1164,inv!$A$1:$A$1164,$B444,inv!$T$1:$T$1164,$A444,inv!$U$1:$U$1164,'DIAS DE INVENTARIO TAT'!E$1)</f>
        <v>0</v>
      </c>
      <c r="F444">
        <f>+SUMIFS(inv!$D$1:$D$1164,inv!$A$1:$A$1164,$B444,inv!$T$1:$T$1164,$A444,inv!$U$1:$U$1164,'DIAS DE INVENTARIO TAT'!F$1)</f>
        <v>0</v>
      </c>
      <c r="G444">
        <f>+SUMIFS(inv!$D$1:$D$1164,inv!$A$1:$A$1164,$B444,inv!$T$1:$T$1164,$A444,inv!$U$1:$U$1164,'DIAS DE INVENTARIO TAT'!G$1)</f>
        <v>0</v>
      </c>
      <c r="H444">
        <f>+SUMIFS(inv!$D$1:$D$1164,inv!$A$1:$A$1164,$B444,inv!$T$1:$T$1164,$A444,inv!$U$1:$U$1164,'DIAS DE INVENTARIO TAT'!H$1)</f>
        <v>0</v>
      </c>
      <c r="I444">
        <f>+SUMIFS(inv!$D$1:$D$1164,inv!$A$1:$A$1164,$B444,inv!$T$1:$T$1164,$A444,inv!$U$1:$U$1164,'DIAS DE INVENTARIO TAT'!I$1)</f>
        <v>0</v>
      </c>
      <c r="J444">
        <f>+SUMIFS(inv!$D$1:$D$1164,inv!$A$1:$A$1164,$B444,inv!$T$1:$T$1164,$A444,inv!$U$1:$U$1164,'DIAS DE INVENTARIO TAT'!J$1)</f>
        <v>0</v>
      </c>
      <c r="K444">
        <f>+SUMIFS(inv!$D$1:$D$1164,inv!$A$1:$A$1164,$B444,inv!$T$1:$T$1164,$A444,inv!$U$1:$U$1164,'DIAS DE INVENTARIO TAT'!K$1)</f>
        <v>0</v>
      </c>
      <c r="L444" s="6">
        <f>+SUMIFS(VENTAS!H:H,VENTAS!B:B,B444,VENTAS!G:G,A444)</f>
        <v>0</v>
      </c>
      <c r="M444" s="4">
        <f t="shared" si="42"/>
        <v>0</v>
      </c>
      <c r="N444" s="4">
        <f t="shared" si="43"/>
        <v>0</v>
      </c>
      <c r="O444" s="4">
        <f t="shared" si="44"/>
        <v>0</v>
      </c>
      <c r="P444" s="4">
        <f t="shared" si="45"/>
        <v>0</v>
      </c>
      <c r="Q444" s="6" t="e">
        <f>+SUMIFS(#REF!,#REF!,TablaINV[[#This Row],[GRUPO]],#REF!,TablaINV[[#This Row],[COD]])</f>
        <v>#REF!</v>
      </c>
      <c r="R444" s="19">
        <f t="shared" si="46"/>
        <v>0</v>
      </c>
      <c r="S444" s="4" t="str">
        <f>+VLOOKUP(A444,inv!T:X,5,0)</f>
        <v>COSTA</v>
      </c>
      <c r="T444" s="4" t="str">
        <f>+VLOOKUP(B:B,'DT HUEVO'!$A:$D,4,0)</f>
        <v>EMPACADOS</v>
      </c>
      <c r="U444" s="4" t="str">
        <f>+VLOOKUP(TablaINV[[#This Row],[COD]],'DT HUEVO'!$A:$D,3,0)</f>
        <v>AAA</v>
      </c>
    </row>
    <row r="445" spans="1:21">
      <c r="A445" t="s">
        <v>463</v>
      </c>
      <c r="B445">
        <v>14348</v>
      </c>
      <c r="C445" t="s">
        <v>46</v>
      </c>
      <c r="D445">
        <f>+SUMIFS(inv!D:D,inv!A:A,B445,inv!T:T,A445)</f>
        <v>0</v>
      </c>
      <c r="E445">
        <f>+SUMIFS(inv!$D$1:$D$1164,inv!$A$1:$A$1164,$B445,inv!$T$1:$T$1164,$A445,inv!$U$1:$U$1164,'DIAS DE INVENTARIO TAT'!E$1)</f>
        <v>0</v>
      </c>
      <c r="F445">
        <f>+SUMIFS(inv!$D$1:$D$1164,inv!$A$1:$A$1164,$B445,inv!$T$1:$T$1164,$A445,inv!$U$1:$U$1164,'DIAS DE INVENTARIO TAT'!F$1)</f>
        <v>0</v>
      </c>
      <c r="G445">
        <f>+SUMIFS(inv!$D$1:$D$1164,inv!$A$1:$A$1164,$B445,inv!$T$1:$T$1164,$A445,inv!$U$1:$U$1164,'DIAS DE INVENTARIO TAT'!G$1)</f>
        <v>0</v>
      </c>
      <c r="H445">
        <f>+SUMIFS(inv!$D$1:$D$1164,inv!$A$1:$A$1164,$B445,inv!$T$1:$T$1164,$A445,inv!$U$1:$U$1164,'DIAS DE INVENTARIO TAT'!H$1)</f>
        <v>0</v>
      </c>
      <c r="I445">
        <f>+SUMIFS(inv!$D$1:$D$1164,inv!$A$1:$A$1164,$B445,inv!$T$1:$T$1164,$A445,inv!$U$1:$U$1164,'DIAS DE INVENTARIO TAT'!I$1)</f>
        <v>0</v>
      </c>
      <c r="J445">
        <f>+SUMIFS(inv!$D$1:$D$1164,inv!$A$1:$A$1164,$B445,inv!$T$1:$T$1164,$A445,inv!$U$1:$U$1164,'DIAS DE INVENTARIO TAT'!J$1)</f>
        <v>0</v>
      </c>
      <c r="K445">
        <f>+SUMIFS(inv!$D$1:$D$1164,inv!$A$1:$A$1164,$B445,inv!$T$1:$T$1164,$A445,inv!$U$1:$U$1164,'DIAS DE INVENTARIO TAT'!K$1)</f>
        <v>0</v>
      </c>
      <c r="L445" s="6">
        <f>+SUMIFS(VENTAS!H:H,VENTAS!B:B,B445,VENTAS!G:G,A445)</f>
        <v>0</v>
      </c>
      <c r="M445" s="4">
        <f t="shared" si="42"/>
        <v>0</v>
      </c>
      <c r="N445" s="4">
        <f t="shared" si="43"/>
        <v>0</v>
      </c>
      <c r="O445" s="4">
        <f t="shared" si="44"/>
        <v>0</v>
      </c>
      <c r="P445" s="4">
        <f t="shared" si="45"/>
        <v>0</v>
      </c>
      <c r="Q445" s="6" t="e">
        <f>+SUMIFS(#REF!,#REF!,TablaINV[[#This Row],[GRUPO]],#REF!,TablaINV[[#This Row],[COD]])</f>
        <v>#REF!</v>
      </c>
      <c r="R445" s="19">
        <f t="shared" si="46"/>
        <v>0</v>
      </c>
      <c r="S445" s="4" t="str">
        <f>+VLOOKUP(A445,inv!T:X,5,0)</f>
        <v>COSTA</v>
      </c>
      <c r="T445" s="4" t="str">
        <f>+VLOOKUP(B:B,'DT HUEVO'!$A:$D,4,0)</f>
        <v>EMPACADOS</v>
      </c>
      <c r="U445" s="4" t="str">
        <f>+VLOOKUP(TablaINV[[#This Row],[COD]],'DT HUEVO'!$A:$D,3,0)</f>
        <v>AA</v>
      </c>
    </row>
    <row r="446" spans="1:21">
      <c r="A446" t="s">
        <v>463</v>
      </c>
      <c r="B446">
        <v>10503</v>
      </c>
      <c r="C446" t="s">
        <v>487</v>
      </c>
      <c r="D446">
        <f>+SUMIFS(inv!D:D,inv!A:A,B446,inv!T:T,A446)</f>
        <v>0</v>
      </c>
      <c r="E446">
        <f>+SUMIFS(inv!$D$1:$D$1164,inv!$A$1:$A$1164,$B446,inv!$T$1:$T$1164,$A446,inv!$U$1:$U$1164,'DIAS DE INVENTARIO TAT'!E$1)</f>
        <v>0</v>
      </c>
      <c r="F446">
        <f>+SUMIFS(inv!$D$1:$D$1164,inv!$A$1:$A$1164,$B446,inv!$T$1:$T$1164,$A446,inv!$U$1:$U$1164,'DIAS DE INVENTARIO TAT'!F$1)</f>
        <v>0</v>
      </c>
      <c r="G446">
        <f>+SUMIFS(inv!$D$1:$D$1164,inv!$A$1:$A$1164,$B446,inv!$T$1:$T$1164,$A446,inv!$U$1:$U$1164,'DIAS DE INVENTARIO TAT'!G$1)</f>
        <v>0</v>
      </c>
      <c r="H446">
        <f>+SUMIFS(inv!$D$1:$D$1164,inv!$A$1:$A$1164,$B446,inv!$T$1:$T$1164,$A446,inv!$U$1:$U$1164,'DIAS DE INVENTARIO TAT'!H$1)</f>
        <v>0</v>
      </c>
      <c r="I446">
        <f>+SUMIFS(inv!$D$1:$D$1164,inv!$A$1:$A$1164,$B446,inv!$T$1:$T$1164,$A446,inv!$U$1:$U$1164,'DIAS DE INVENTARIO TAT'!I$1)</f>
        <v>0</v>
      </c>
      <c r="J446">
        <f>+SUMIFS(inv!$D$1:$D$1164,inv!$A$1:$A$1164,$B446,inv!$T$1:$T$1164,$A446,inv!$U$1:$U$1164,'DIAS DE INVENTARIO TAT'!J$1)</f>
        <v>0</v>
      </c>
      <c r="K446">
        <f>+SUMIFS(inv!$D$1:$D$1164,inv!$A$1:$A$1164,$B446,inv!$T$1:$T$1164,$A446,inv!$U$1:$U$1164,'DIAS DE INVENTARIO TAT'!K$1)</f>
        <v>0</v>
      </c>
      <c r="L446" s="6">
        <f>+SUMIFS(VENTAS!H:H,VENTAS!B:B,B446,VENTAS!G:G,A446)</f>
        <v>0</v>
      </c>
      <c r="M446" s="4">
        <f t="shared" si="42"/>
        <v>0</v>
      </c>
      <c r="N446" s="4">
        <f t="shared" si="43"/>
        <v>0</v>
      </c>
      <c r="O446" s="4">
        <f t="shared" si="44"/>
        <v>0</v>
      </c>
      <c r="P446" s="4">
        <f t="shared" si="45"/>
        <v>0</v>
      </c>
      <c r="Q446" s="6" t="e">
        <f>+SUMIFS(#REF!,#REF!,TablaINV[[#This Row],[GRUPO]],#REF!,TablaINV[[#This Row],[COD]])</f>
        <v>#REF!</v>
      </c>
      <c r="R446" s="19">
        <f t="shared" si="46"/>
        <v>0</v>
      </c>
      <c r="S446" s="4" t="str">
        <f>+VLOOKUP(A446,inv!T:X,5,0)</f>
        <v>COSTA</v>
      </c>
      <c r="T446" s="4" t="e">
        <f>+VLOOKUP(B:B,'DT HUEVO'!$A:$D,4,0)</f>
        <v>#N/A</v>
      </c>
      <c r="U446" s="4" t="e">
        <f>+VLOOKUP(TablaINV[[#This Row],[COD]],'DT HUEVO'!$A:$D,3,0)</f>
        <v>#N/A</v>
      </c>
    </row>
    <row r="447" spans="1:21">
      <c r="A447" t="s">
        <v>463</v>
      </c>
      <c r="B447">
        <v>10473</v>
      </c>
      <c r="C447" t="s">
        <v>544</v>
      </c>
      <c r="D447">
        <f>+SUMIFS(inv!D:D,inv!A:A,B447,inv!T:T,A447)</f>
        <v>0</v>
      </c>
      <c r="E447">
        <f>+SUMIFS(inv!$D$1:$D$1164,inv!$A$1:$A$1164,$B447,inv!$T$1:$T$1164,$A447,inv!$U$1:$U$1164,'DIAS DE INVENTARIO TAT'!E$1)</f>
        <v>0</v>
      </c>
      <c r="F447">
        <f>+SUMIFS(inv!$D$1:$D$1164,inv!$A$1:$A$1164,$B447,inv!$T$1:$T$1164,$A447,inv!$U$1:$U$1164,'DIAS DE INVENTARIO TAT'!F$1)</f>
        <v>0</v>
      </c>
      <c r="G447">
        <f>+SUMIFS(inv!$D$1:$D$1164,inv!$A$1:$A$1164,$B447,inv!$T$1:$T$1164,$A447,inv!$U$1:$U$1164,'DIAS DE INVENTARIO TAT'!G$1)</f>
        <v>0</v>
      </c>
      <c r="H447">
        <f>+SUMIFS(inv!$D$1:$D$1164,inv!$A$1:$A$1164,$B447,inv!$T$1:$T$1164,$A447,inv!$U$1:$U$1164,'DIAS DE INVENTARIO TAT'!H$1)</f>
        <v>0</v>
      </c>
      <c r="I447">
        <f>+SUMIFS(inv!$D$1:$D$1164,inv!$A$1:$A$1164,$B447,inv!$T$1:$T$1164,$A447,inv!$U$1:$U$1164,'DIAS DE INVENTARIO TAT'!I$1)</f>
        <v>0</v>
      </c>
      <c r="J447">
        <f>+SUMIFS(inv!$D$1:$D$1164,inv!$A$1:$A$1164,$B447,inv!$T$1:$T$1164,$A447,inv!$U$1:$U$1164,'DIAS DE INVENTARIO TAT'!J$1)</f>
        <v>0</v>
      </c>
      <c r="K447">
        <f>+SUMIFS(inv!$D$1:$D$1164,inv!$A$1:$A$1164,$B447,inv!$T$1:$T$1164,$A447,inv!$U$1:$U$1164,'DIAS DE INVENTARIO TAT'!K$1)</f>
        <v>0</v>
      </c>
      <c r="L447" s="6">
        <f>+SUMIFS(VENTAS!H:H,VENTAS!B:B,B447,VENTAS!G:G,A447)</f>
        <v>0</v>
      </c>
      <c r="M447" s="4">
        <f t="shared" si="42"/>
        <v>0</v>
      </c>
      <c r="N447" s="4">
        <f t="shared" si="43"/>
        <v>0</v>
      </c>
      <c r="O447" s="4">
        <f t="shared" si="44"/>
        <v>0</v>
      </c>
      <c r="P447" s="4">
        <f t="shared" si="45"/>
        <v>0</v>
      </c>
      <c r="Q447" s="6" t="e">
        <f>+SUMIFS(#REF!,#REF!,TablaINV[[#This Row],[GRUPO]],#REF!,TablaINV[[#This Row],[COD]])</f>
        <v>#REF!</v>
      </c>
      <c r="R447" s="19">
        <f t="shared" si="46"/>
        <v>0</v>
      </c>
      <c r="S447" s="4" t="str">
        <f>+VLOOKUP(A447,inv!T:X,5,0)</f>
        <v>COSTA</v>
      </c>
      <c r="T447" s="4" t="str">
        <f>+VLOOKUP(B:B,'DT HUEVO'!$A:$D,4,0)</f>
        <v>EMPACADOS</v>
      </c>
      <c r="U447" s="4" t="str">
        <f>+VLOOKUP(TablaINV[[#This Row],[COD]],'DT HUEVO'!$A:$D,3,0)</f>
        <v>A</v>
      </c>
    </row>
    <row r="448" spans="1:21">
      <c r="A448" t="s">
        <v>463</v>
      </c>
      <c r="B448">
        <v>12306</v>
      </c>
      <c r="C448" t="s">
        <v>579</v>
      </c>
      <c r="D448">
        <f>+SUMIFS(inv!D:D,inv!A:A,B448,inv!T:T,A448)</f>
        <v>0</v>
      </c>
      <c r="E448">
        <f>+SUMIFS(inv!$D$1:$D$1164,inv!$A$1:$A$1164,$B448,inv!$T$1:$T$1164,$A448,inv!$U$1:$U$1164,'DIAS DE INVENTARIO TAT'!E$1)</f>
        <v>0</v>
      </c>
      <c r="F448">
        <f>+SUMIFS(inv!$D$1:$D$1164,inv!$A$1:$A$1164,$B448,inv!$T$1:$T$1164,$A448,inv!$U$1:$U$1164,'DIAS DE INVENTARIO TAT'!F$1)</f>
        <v>0</v>
      </c>
      <c r="G448">
        <f>+SUMIFS(inv!$D$1:$D$1164,inv!$A$1:$A$1164,$B448,inv!$T$1:$T$1164,$A448,inv!$U$1:$U$1164,'DIAS DE INVENTARIO TAT'!G$1)</f>
        <v>0</v>
      </c>
      <c r="H448">
        <f>+SUMIFS(inv!$D$1:$D$1164,inv!$A$1:$A$1164,$B448,inv!$T$1:$T$1164,$A448,inv!$U$1:$U$1164,'DIAS DE INVENTARIO TAT'!H$1)</f>
        <v>0</v>
      </c>
      <c r="I448">
        <f>+SUMIFS(inv!$D$1:$D$1164,inv!$A$1:$A$1164,$B448,inv!$T$1:$T$1164,$A448,inv!$U$1:$U$1164,'DIAS DE INVENTARIO TAT'!I$1)</f>
        <v>0</v>
      </c>
      <c r="J448">
        <f>+SUMIFS(inv!$D$1:$D$1164,inv!$A$1:$A$1164,$B448,inv!$T$1:$T$1164,$A448,inv!$U$1:$U$1164,'DIAS DE INVENTARIO TAT'!J$1)</f>
        <v>0</v>
      </c>
      <c r="K448">
        <f>+SUMIFS(inv!$D$1:$D$1164,inv!$A$1:$A$1164,$B448,inv!$T$1:$T$1164,$A448,inv!$U$1:$U$1164,'DIAS DE INVENTARIO TAT'!K$1)</f>
        <v>0</v>
      </c>
      <c r="L448" s="6">
        <f>+SUMIFS(VENTAS!H:H,VENTAS!B:B,B448,VENTAS!G:G,A448)</f>
        <v>0</v>
      </c>
      <c r="M448" s="4">
        <f t="shared" si="42"/>
        <v>0</v>
      </c>
      <c r="N448" s="4">
        <f t="shared" si="43"/>
        <v>0</v>
      </c>
      <c r="O448" s="4">
        <f t="shared" si="44"/>
        <v>0</v>
      </c>
      <c r="P448" s="4">
        <f t="shared" si="45"/>
        <v>0</v>
      </c>
      <c r="Q448" s="6" t="e">
        <f>+SUMIFS(#REF!,#REF!,TablaINV[[#This Row],[GRUPO]],#REF!,TablaINV[[#This Row],[COD]])</f>
        <v>#REF!</v>
      </c>
      <c r="R448" s="19">
        <f t="shared" si="46"/>
        <v>0</v>
      </c>
      <c r="S448" s="4" t="str">
        <f>+VLOOKUP(A448,inv!T:X,5,0)</f>
        <v>COSTA</v>
      </c>
      <c r="T448" s="4" t="str">
        <f>+VLOOKUP(B:B,'DT HUEVO'!$A:$D,4,0)</f>
        <v>EMPACADOS</v>
      </c>
      <c r="U448" s="4" t="str">
        <f>+VLOOKUP(TablaINV[[#This Row],[COD]],'DT HUEVO'!$A:$D,3,0)</f>
        <v>AA</v>
      </c>
    </row>
    <row r="449" spans="1:21">
      <c r="A449" t="s">
        <v>463</v>
      </c>
      <c r="B449">
        <v>12347</v>
      </c>
      <c r="C449" t="s">
        <v>74</v>
      </c>
      <c r="D449">
        <f>+SUMIFS(inv!D:D,inv!A:A,B449,inv!T:T,A449)</f>
        <v>0</v>
      </c>
      <c r="E449">
        <f>+SUMIFS(inv!$D$1:$D$1164,inv!$A$1:$A$1164,$B449,inv!$T$1:$T$1164,$A449,inv!$U$1:$U$1164,'DIAS DE INVENTARIO TAT'!E$1)</f>
        <v>0</v>
      </c>
      <c r="F449">
        <f>+SUMIFS(inv!$D$1:$D$1164,inv!$A$1:$A$1164,$B449,inv!$T$1:$T$1164,$A449,inv!$U$1:$U$1164,'DIAS DE INVENTARIO TAT'!F$1)</f>
        <v>0</v>
      </c>
      <c r="G449">
        <f>+SUMIFS(inv!$D$1:$D$1164,inv!$A$1:$A$1164,$B449,inv!$T$1:$T$1164,$A449,inv!$U$1:$U$1164,'DIAS DE INVENTARIO TAT'!G$1)</f>
        <v>0</v>
      </c>
      <c r="H449">
        <f>+SUMIFS(inv!$D$1:$D$1164,inv!$A$1:$A$1164,$B449,inv!$T$1:$T$1164,$A449,inv!$U$1:$U$1164,'DIAS DE INVENTARIO TAT'!H$1)</f>
        <v>0</v>
      </c>
      <c r="I449">
        <f>+SUMIFS(inv!$D$1:$D$1164,inv!$A$1:$A$1164,$B449,inv!$T$1:$T$1164,$A449,inv!$U$1:$U$1164,'DIAS DE INVENTARIO TAT'!I$1)</f>
        <v>0</v>
      </c>
      <c r="J449">
        <f>+SUMIFS(inv!$D$1:$D$1164,inv!$A$1:$A$1164,$B449,inv!$T$1:$T$1164,$A449,inv!$U$1:$U$1164,'DIAS DE INVENTARIO TAT'!J$1)</f>
        <v>0</v>
      </c>
      <c r="K449">
        <f>+SUMIFS(inv!$D$1:$D$1164,inv!$A$1:$A$1164,$B449,inv!$T$1:$T$1164,$A449,inv!$U$1:$U$1164,'DIAS DE INVENTARIO TAT'!K$1)</f>
        <v>0</v>
      </c>
      <c r="L449" s="6">
        <f>+SUMIFS(VENTAS!H:H,VENTAS!B:B,B449,VENTAS!G:G,A449)</f>
        <v>0</v>
      </c>
      <c r="M449" s="4">
        <f t="shared" si="42"/>
        <v>0</v>
      </c>
      <c r="N449" s="4">
        <f t="shared" si="43"/>
        <v>0</v>
      </c>
      <c r="O449" s="4">
        <f t="shared" si="44"/>
        <v>0</v>
      </c>
      <c r="P449" s="4">
        <f t="shared" si="45"/>
        <v>0</v>
      </c>
      <c r="Q449" s="6" t="e">
        <f>+SUMIFS(#REF!,#REF!,TablaINV[[#This Row],[GRUPO]],#REF!,TablaINV[[#This Row],[COD]])</f>
        <v>#REF!</v>
      </c>
      <c r="R449" s="19">
        <f t="shared" si="46"/>
        <v>0</v>
      </c>
      <c r="S449" s="4" t="str">
        <f>+VLOOKUP(A449,inv!T:X,5,0)</f>
        <v>COSTA</v>
      </c>
      <c r="T449" s="4" t="e">
        <f>+VLOOKUP(B:B,'DT HUEVO'!$A:$D,4,0)</f>
        <v>#N/A</v>
      </c>
      <c r="U449" s="4" t="e">
        <f>+VLOOKUP(TablaINV[[#This Row],[COD]],'DT HUEVO'!$A:$D,3,0)</f>
        <v>#N/A</v>
      </c>
    </row>
    <row r="450" spans="1:21">
      <c r="A450" t="s">
        <v>463</v>
      </c>
      <c r="B450">
        <v>13311</v>
      </c>
      <c r="C450" t="s">
        <v>580</v>
      </c>
      <c r="D450">
        <f>+SUMIFS(inv!D:D,inv!A:A,B450,inv!T:T,A450)</f>
        <v>0</v>
      </c>
      <c r="E450">
        <f>+SUMIFS(inv!$D$1:$D$1164,inv!$A$1:$A$1164,$B450,inv!$T$1:$T$1164,$A450,inv!$U$1:$U$1164,'DIAS DE INVENTARIO TAT'!E$1)</f>
        <v>0</v>
      </c>
      <c r="F450">
        <f>+SUMIFS(inv!$D$1:$D$1164,inv!$A$1:$A$1164,$B450,inv!$T$1:$T$1164,$A450,inv!$U$1:$U$1164,'DIAS DE INVENTARIO TAT'!F$1)</f>
        <v>0</v>
      </c>
      <c r="G450">
        <f>+SUMIFS(inv!$D$1:$D$1164,inv!$A$1:$A$1164,$B450,inv!$T$1:$T$1164,$A450,inv!$U$1:$U$1164,'DIAS DE INVENTARIO TAT'!G$1)</f>
        <v>0</v>
      </c>
      <c r="H450">
        <f>+SUMIFS(inv!$D$1:$D$1164,inv!$A$1:$A$1164,$B450,inv!$T$1:$T$1164,$A450,inv!$U$1:$U$1164,'DIAS DE INVENTARIO TAT'!H$1)</f>
        <v>0</v>
      </c>
      <c r="I450">
        <f>+SUMIFS(inv!$D$1:$D$1164,inv!$A$1:$A$1164,$B450,inv!$T$1:$T$1164,$A450,inv!$U$1:$U$1164,'DIAS DE INVENTARIO TAT'!I$1)</f>
        <v>0</v>
      </c>
      <c r="J450">
        <f>+SUMIFS(inv!$D$1:$D$1164,inv!$A$1:$A$1164,$B450,inv!$T$1:$T$1164,$A450,inv!$U$1:$U$1164,'DIAS DE INVENTARIO TAT'!J$1)</f>
        <v>0</v>
      </c>
      <c r="K450">
        <f>+SUMIFS(inv!$D$1:$D$1164,inv!$A$1:$A$1164,$B450,inv!$T$1:$T$1164,$A450,inv!$U$1:$U$1164,'DIAS DE INVENTARIO TAT'!K$1)</f>
        <v>0</v>
      </c>
      <c r="L450" s="6">
        <f>+SUMIFS(VENTAS!H:H,VENTAS!B:B,B450,VENTAS!G:G,A450)</f>
        <v>0</v>
      </c>
      <c r="M450" s="4">
        <f t="shared" si="42"/>
        <v>0</v>
      </c>
      <c r="N450" s="4">
        <f t="shared" si="43"/>
        <v>0</v>
      </c>
      <c r="O450" s="4">
        <f t="shared" si="44"/>
        <v>0</v>
      </c>
      <c r="P450" s="4">
        <f t="shared" si="45"/>
        <v>0</v>
      </c>
      <c r="Q450" s="6" t="e">
        <f>+SUMIFS(#REF!,#REF!,TablaINV[[#This Row],[GRUPO]],#REF!,TablaINV[[#This Row],[COD]])</f>
        <v>#REF!</v>
      </c>
      <c r="R450" s="19">
        <f t="shared" si="46"/>
        <v>0</v>
      </c>
      <c r="S450" s="4" t="str">
        <f>+VLOOKUP(A450,inv!T:X,5,0)</f>
        <v>COSTA</v>
      </c>
      <c r="T450" s="4" t="str">
        <f>+VLOOKUP(B:B,'DT HUEVO'!$A:$D,4,0)</f>
        <v>EMPACADOS</v>
      </c>
      <c r="U450" s="4" t="str">
        <f>+VLOOKUP(TablaINV[[#This Row],[COD]],'DT HUEVO'!$A:$D,3,0)</f>
        <v>AA</v>
      </c>
    </row>
    <row r="451" spans="1:21">
      <c r="A451" t="s">
        <v>463</v>
      </c>
      <c r="B451">
        <v>10305</v>
      </c>
      <c r="C451" t="s">
        <v>537</v>
      </c>
      <c r="D451">
        <f>+SUMIFS(inv!D:D,inv!A:A,B451,inv!T:T,A451)</f>
        <v>0</v>
      </c>
      <c r="E451">
        <f>+SUMIFS(inv!$D$1:$D$1164,inv!$A$1:$A$1164,$B451,inv!$T$1:$T$1164,$A451,inv!$U$1:$U$1164,'DIAS DE INVENTARIO TAT'!E$1)</f>
        <v>0</v>
      </c>
      <c r="F451">
        <f>+SUMIFS(inv!$D$1:$D$1164,inv!$A$1:$A$1164,$B451,inv!$T$1:$T$1164,$A451,inv!$U$1:$U$1164,'DIAS DE INVENTARIO TAT'!F$1)</f>
        <v>0</v>
      </c>
      <c r="G451">
        <f>+SUMIFS(inv!$D$1:$D$1164,inv!$A$1:$A$1164,$B451,inv!$T$1:$T$1164,$A451,inv!$U$1:$U$1164,'DIAS DE INVENTARIO TAT'!G$1)</f>
        <v>0</v>
      </c>
      <c r="H451">
        <f>+SUMIFS(inv!$D$1:$D$1164,inv!$A$1:$A$1164,$B451,inv!$T$1:$T$1164,$A451,inv!$U$1:$U$1164,'DIAS DE INVENTARIO TAT'!H$1)</f>
        <v>0</v>
      </c>
      <c r="I451">
        <f>+SUMIFS(inv!$D$1:$D$1164,inv!$A$1:$A$1164,$B451,inv!$T$1:$T$1164,$A451,inv!$U$1:$U$1164,'DIAS DE INVENTARIO TAT'!I$1)</f>
        <v>0</v>
      </c>
      <c r="J451">
        <f>+SUMIFS(inv!$D$1:$D$1164,inv!$A$1:$A$1164,$B451,inv!$T$1:$T$1164,$A451,inv!$U$1:$U$1164,'DIAS DE INVENTARIO TAT'!J$1)</f>
        <v>0</v>
      </c>
      <c r="K451">
        <f>+SUMIFS(inv!$D$1:$D$1164,inv!$A$1:$A$1164,$B451,inv!$T$1:$T$1164,$A451,inv!$U$1:$U$1164,'DIAS DE INVENTARIO TAT'!K$1)</f>
        <v>0</v>
      </c>
      <c r="L451" s="6">
        <f>+SUMIFS(VENTAS!H:H,VENTAS!B:B,B451,VENTAS!G:G,A451)</f>
        <v>0</v>
      </c>
      <c r="M451" s="4">
        <f t="shared" si="42"/>
        <v>0</v>
      </c>
      <c r="N451" s="4">
        <f t="shared" si="43"/>
        <v>0</v>
      </c>
      <c r="O451" s="4">
        <f t="shared" si="44"/>
        <v>0</v>
      </c>
      <c r="P451" s="4">
        <f t="shared" si="45"/>
        <v>0</v>
      </c>
      <c r="Q451" s="6" t="e">
        <f>+SUMIFS(#REF!,#REF!,TablaINV[[#This Row],[GRUPO]],#REF!,TablaINV[[#This Row],[COD]])</f>
        <v>#REF!</v>
      </c>
      <c r="R451" s="19">
        <f t="shared" si="46"/>
        <v>0</v>
      </c>
      <c r="S451" s="4" t="str">
        <f>+VLOOKUP(A451,inv!T:X,5,0)</f>
        <v>COSTA</v>
      </c>
      <c r="T451" s="4" t="str">
        <f>+VLOOKUP(B:B,'DT HUEVO'!$A:$D,4,0)</f>
        <v>FS</v>
      </c>
      <c r="U451" s="4" t="str">
        <f>+VLOOKUP(TablaINV[[#This Row],[COD]],'DT HUEVO'!$A:$D,3,0)</f>
        <v>AA</v>
      </c>
    </row>
    <row r="452" spans="1:21">
      <c r="A452" t="s">
        <v>463</v>
      </c>
      <c r="B452">
        <v>10389</v>
      </c>
      <c r="C452" t="s">
        <v>71</v>
      </c>
      <c r="D452">
        <f>+SUMIFS(inv!D:D,inv!A:A,B452,inv!T:T,A452)</f>
        <v>0</v>
      </c>
      <c r="E452">
        <f>+SUMIFS(inv!$D$1:$D$1164,inv!$A$1:$A$1164,$B452,inv!$T$1:$T$1164,$A452,inv!$U$1:$U$1164,'DIAS DE INVENTARIO TAT'!E$1)</f>
        <v>0</v>
      </c>
      <c r="F452">
        <f>+SUMIFS(inv!$D$1:$D$1164,inv!$A$1:$A$1164,$B452,inv!$T$1:$T$1164,$A452,inv!$U$1:$U$1164,'DIAS DE INVENTARIO TAT'!F$1)</f>
        <v>0</v>
      </c>
      <c r="G452">
        <f>+SUMIFS(inv!$D$1:$D$1164,inv!$A$1:$A$1164,$B452,inv!$T$1:$T$1164,$A452,inv!$U$1:$U$1164,'DIAS DE INVENTARIO TAT'!G$1)</f>
        <v>0</v>
      </c>
      <c r="H452">
        <f>+SUMIFS(inv!$D$1:$D$1164,inv!$A$1:$A$1164,$B452,inv!$T$1:$T$1164,$A452,inv!$U$1:$U$1164,'DIAS DE INVENTARIO TAT'!H$1)</f>
        <v>0</v>
      </c>
      <c r="I452">
        <f>+SUMIFS(inv!$D$1:$D$1164,inv!$A$1:$A$1164,$B452,inv!$T$1:$T$1164,$A452,inv!$U$1:$U$1164,'DIAS DE INVENTARIO TAT'!I$1)</f>
        <v>0</v>
      </c>
      <c r="J452">
        <f>+SUMIFS(inv!$D$1:$D$1164,inv!$A$1:$A$1164,$B452,inv!$T$1:$T$1164,$A452,inv!$U$1:$U$1164,'DIAS DE INVENTARIO TAT'!J$1)</f>
        <v>0</v>
      </c>
      <c r="K452">
        <f>+SUMIFS(inv!$D$1:$D$1164,inv!$A$1:$A$1164,$B452,inv!$T$1:$T$1164,$A452,inv!$U$1:$U$1164,'DIAS DE INVENTARIO TAT'!K$1)</f>
        <v>0</v>
      </c>
      <c r="L452" s="6">
        <f>+SUMIFS(VENTAS!H:H,VENTAS!B:B,B452,VENTAS!G:G,A452)</f>
        <v>0</v>
      </c>
      <c r="M452" s="4">
        <f t="shared" ref="M452:M515" si="47">+IFERROR(D452/$L452,0)</f>
        <v>0</v>
      </c>
      <c r="N452" s="4">
        <f t="shared" si="43"/>
        <v>0</v>
      </c>
      <c r="O452" s="4">
        <f t="shared" si="44"/>
        <v>0</v>
      </c>
      <c r="P452" s="4">
        <f t="shared" si="45"/>
        <v>0</v>
      </c>
      <c r="Q452" s="6" t="e">
        <f>+SUMIFS(#REF!,#REF!,TablaINV[[#This Row],[GRUPO]],#REF!,TablaINV[[#This Row],[COD]])</f>
        <v>#REF!</v>
      </c>
      <c r="R452" s="19">
        <f t="shared" si="46"/>
        <v>0</v>
      </c>
      <c r="S452" s="4" t="str">
        <f>+VLOOKUP(A452,inv!T:X,5,0)</f>
        <v>COSTA</v>
      </c>
      <c r="T452" s="4" t="str">
        <f>+VLOOKUP(B:B,'DT HUEVO'!$A:$D,4,0)</f>
        <v>FS</v>
      </c>
      <c r="U452" s="4" t="str">
        <f>+VLOOKUP(TablaINV[[#This Row],[COD]],'DT HUEVO'!$A:$D,3,0)</f>
        <v>AA</v>
      </c>
    </row>
    <row r="453" spans="1:21">
      <c r="A453" t="s">
        <v>463</v>
      </c>
      <c r="B453">
        <v>10405</v>
      </c>
      <c r="C453" t="s">
        <v>542</v>
      </c>
      <c r="D453">
        <f>+SUMIFS(inv!D:D,inv!A:A,B453,inv!T:T,A453)</f>
        <v>0</v>
      </c>
      <c r="E453">
        <f>+SUMIFS(inv!$D$1:$D$1164,inv!$A$1:$A$1164,$B453,inv!$T$1:$T$1164,$A453,inv!$U$1:$U$1164,'DIAS DE INVENTARIO TAT'!E$1)</f>
        <v>0</v>
      </c>
      <c r="F453">
        <f>+SUMIFS(inv!$D$1:$D$1164,inv!$A$1:$A$1164,$B453,inv!$T$1:$T$1164,$A453,inv!$U$1:$U$1164,'DIAS DE INVENTARIO TAT'!F$1)</f>
        <v>0</v>
      </c>
      <c r="G453">
        <f>+SUMIFS(inv!$D$1:$D$1164,inv!$A$1:$A$1164,$B453,inv!$T$1:$T$1164,$A453,inv!$U$1:$U$1164,'DIAS DE INVENTARIO TAT'!G$1)</f>
        <v>0</v>
      </c>
      <c r="H453">
        <f>+SUMIFS(inv!$D$1:$D$1164,inv!$A$1:$A$1164,$B453,inv!$T$1:$T$1164,$A453,inv!$U$1:$U$1164,'DIAS DE INVENTARIO TAT'!H$1)</f>
        <v>0</v>
      </c>
      <c r="I453">
        <f>+SUMIFS(inv!$D$1:$D$1164,inv!$A$1:$A$1164,$B453,inv!$T$1:$T$1164,$A453,inv!$U$1:$U$1164,'DIAS DE INVENTARIO TAT'!I$1)</f>
        <v>0</v>
      </c>
      <c r="J453">
        <f>+SUMIFS(inv!$D$1:$D$1164,inv!$A$1:$A$1164,$B453,inv!$T$1:$T$1164,$A453,inv!$U$1:$U$1164,'DIAS DE INVENTARIO TAT'!J$1)</f>
        <v>0</v>
      </c>
      <c r="K453">
        <f>+SUMIFS(inv!$D$1:$D$1164,inv!$A$1:$A$1164,$B453,inv!$T$1:$T$1164,$A453,inv!$U$1:$U$1164,'DIAS DE INVENTARIO TAT'!K$1)</f>
        <v>0</v>
      </c>
      <c r="L453" s="6">
        <f>+SUMIFS(VENTAS!H:H,VENTAS!B:B,B453,VENTAS!G:G,A453)</f>
        <v>0</v>
      </c>
      <c r="M453" s="4">
        <f t="shared" si="47"/>
        <v>0</v>
      </c>
      <c r="N453" s="4">
        <f t="shared" si="43"/>
        <v>0</v>
      </c>
      <c r="O453" s="4">
        <f t="shared" si="44"/>
        <v>0</v>
      </c>
      <c r="P453" s="4">
        <f t="shared" si="45"/>
        <v>0</v>
      </c>
      <c r="Q453" s="6" t="e">
        <f>+SUMIFS(#REF!,#REF!,TablaINV[[#This Row],[GRUPO]],#REF!,TablaINV[[#This Row],[COD]])</f>
        <v>#REF!</v>
      </c>
      <c r="R453" s="19">
        <f t="shared" si="46"/>
        <v>0</v>
      </c>
      <c r="S453" s="4" t="str">
        <f>+VLOOKUP(A453,inv!T:X,5,0)</f>
        <v>COSTA</v>
      </c>
      <c r="T453" s="4" t="str">
        <f>+VLOOKUP(B:B,'DT HUEVO'!$A:$D,4,0)</f>
        <v>FS</v>
      </c>
      <c r="U453" s="4" t="str">
        <f>+VLOOKUP(TablaINV[[#This Row],[COD]],'DT HUEVO'!$A:$D,3,0)</f>
        <v>A</v>
      </c>
    </row>
    <row r="454" spans="1:21">
      <c r="A454" t="s">
        <v>463</v>
      </c>
      <c r="B454">
        <v>10490</v>
      </c>
      <c r="C454" t="s">
        <v>476</v>
      </c>
      <c r="D454">
        <f>+SUMIFS(inv!D:D,inv!A:A,B454,inv!T:T,A454)</f>
        <v>0</v>
      </c>
      <c r="E454">
        <f>+SUMIFS(inv!$D$1:$D$1164,inv!$A$1:$A$1164,$B454,inv!$T$1:$T$1164,$A454,inv!$U$1:$U$1164,'DIAS DE INVENTARIO TAT'!E$1)</f>
        <v>0</v>
      </c>
      <c r="F454">
        <f>+SUMIFS(inv!$D$1:$D$1164,inv!$A$1:$A$1164,$B454,inv!$T$1:$T$1164,$A454,inv!$U$1:$U$1164,'DIAS DE INVENTARIO TAT'!F$1)</f>
        <v>0</v>
      </c>
      <c r="G454">
        <f>+SUMIFS(inv!$D$1:$D$1164,inv!$A$1:$A$1164,$B454,inv!$T$1:$T$1164,$A454,inv!$U$1:$U$1164,'DIAS DE INVENTARIO TAT'!G$1)</f>
        <v>0</v>
      </c>
      <c r="H454">
        <f>+SUMIFS(inv!$D$1:$D$1164,inv!$A$1:$A$1164,$B454,inv!$T$1:$T$1164,$A454,inv!$U$1:$U$1164,'DIAS DE INVENTARIO TAT'!H$1)</f>
        <v>0</v>
      </c>
      <c r="I454">
        <f>+SUMIFS(inv!$D$1:$D$1164,inv!$A$1:$A$1164,$B454,inv!$T$1:$T$1164,$A454,inv!$U$1:$U$1164,'DIAS DE INVENTARIO TAT'!I$1)</f>
        <v>0</v>
      </c>
      <c r="J454">
        <f>+SUMIFS(inv!$D$1:$D$1164,inv!$A$1:$A$1164,$B454,inv!$T$1:$T$1164,$A454,inv!$U$1:$U$1164,'DIAS DE INVENTARIO TAT'!J$1)</f>
        <v>0</v>
      </c>
      <c r="K454">
        <f>+SUMIFS(inv!$D$1:$D$1164,inv!$A$1:$A$1164,$B454,inv!$T$1:$T$1164,$A454,inv!$U$1:$U$1164,'DIAS DE INVENTARIO TAT'!K$1)</f>
        <v>0</v>
      </c>
      <c r="L454" s="6">
        <f>+SUMIFS(VENTAS!H:H,VENTAS!B:B,B454,VENTAS!G:G,A454)</f>
        <v>0</v>
      </c>
      <c r="M454" s="4">
        <f t="shared" si="47"/>
        <v>0</v>
      </c>
      <c r="N454" s="4">
        <f t="shared" si="43"/>
        <v>0</v>
      </c>
      <c r="O454" s="4">
        <f t="shared" si="44"/>
        <v>0</v>
      </c>
      <c r="P454" s="4">
        <f t="shared" si="45"/>
        <v>0</v>
      </c>
      <c r="Q454" s="6" t="e">
        <f>+SUMIFS(#REF!,#REF!,TablaINV[[#This Row],[GRUPO]],#REF!,TablaINV[[#This Row],[COD]])</f>
        <v>#REF!</v>
      </c>
      <c r="R454" s="19">
        <f t="shared" si="46"/>
        <v>0</v>
      </c>
      <c r="S454" s="4" t="str">
        <f>+VLOOKUP(A454,inv!T:X,5,0)</f>
        <v>COSTA</v>
      </c>
      <c r="T454" s="4" t="e">
        <f>+VLOOKUP(B:B,'DT HUEVO'!$A:$D,4,0)</f>
        <v>#N/A</v>
      </c>
      <c r="U454" s="4" t="e">
        <f>+VLOOKUP(TablaINV[[#This Row],[COD]],'DT HUEVO'!$A:$D,3,0)</f>
        <v>#N/A</v>
      </c>
    </row>
    <row r="455" spans="1:21">
      <c r="A455" t="s">
        <v>463</v>
      </c>
      <c r="B455">
        <v>10488</v>
      </c>
      <c r="C455" t="s">
        <v>607</v>
      </c>
      <c r="D455">
        <f>+SUMIFS(inv!D:D,inv!A:A,B455,inv!T:T,A455)</f>
        <v>0</v>
      </c>
      <c r="E455">
        <f>+SUMIFS(inv!$D$1:$D$1164,inv!$A$1:$A$1164,$B455,inv!$T$1:$T$1164,$A455,inv!$U$1:$U$1164,'DIAS DE INVENTARIO TAT'!E$1)</f>
        <v>0</v>
      </c>
      <c r="F455">
        <f>+SUMIFS(inv!$D$1:$D$1164,inv!$A$1:$A$1164,$B455,inv!$T$1:$T$1164,$A455,inv!$U$1:$U$1164,'DIAS DE INVENTARIO TAT'!F$1)</f>
        <v>0</v>
      </c>
      <c r="G455">
        <f>+SUMIFS(inv!$D$1:$D$1164,inv!$A$1:$A$1164,$B455,inv!$T$1:$T$1164,$A455,inv!$U$1:$U$1164,'DIAS DE INVENTARIO TAT'!G$1)</f>
        <v>0</v>
      </c>
      <c r="H455">
        <f>+SUMIFS(inv!$D$1:$D$1164,inv!$A$1:$A$1164,$B455,inv!$T$1:$T$1164,$A455,inv!$U$1:$U$1164,'DIAS DE INVENTARIO TAT'!H$1)</f>
        <v>0</v>
      </c>
      <c r="I455">
        <f>+SUMIFS(inv!$D$1:$D$1164,inv!$A$1:$A$1164,$B455,inv!$T$1:$T$1164,$A455,inv!$U$1:$U$1164,'DIAS DE INVENTARIO TAT'!I$1)</f>
        <v>0</v>
      </c>
      <c r="J455">
        <f>+SUMIFS(inv!$D$1:$D$1164,inv!$A$1:$A$1164,$B455,inv!$T$1:$T$1164,$A455,inv!$U$1:$U$1164,'DIAS DE INVENTARIO TAT'!J$1)</f>
        <v>0</v>
      </c>
      <c r="K455">
        <f>+SUMIFS(inv!$D$1:$D$1164,inv!$A$1:$A$1164,$B455,inv!$T$1:$T$1164,$A455,inv!$U$1:$U$1164,'DIAS DE INVENTARIO TAT'!K$1)</f>
        <v>0</v>
      </c>
      <c r="L455" s="6">
        <f>+SUMIFS(VENTAS!H:H,VENTAS!B:B,B455,VENTAS!G:G,A455)</f>
        <v>0</v>
      </c>
      <c r="M455" s="4">
        <f t="shared" si="47"/>
        <v>0</v>
      </c>
      <c r="N455" s="4">
        <f t="shared" si="43"/>
        <v>0</v>
      </c>
      <c r="O455" s="4">
        <f t="shared" si="44"/>
        <v>0</v>
      </c>
      <c r="P455" s="4">
        <f t="shared" si="45"/>
        <v>0</v>
      </c>
      <c r="Q455" s="6" t="e">
        <f>+SUMIFS(#REF!,#REF!,TablaINV[[#This Row],[GRUPO]],#REF!,TablaINV[[#This Row],[COD]])</f>
        <v>#REF!</v>
      </c>
      <c r="R455" s="19">
        <f t="shared" si="46"/>
        <v>0</v>
      </c>
      <c r="S455" s="4" t="str">
        <f>+VLOOKUP(A455,inv!T:X,5,0)</f>
        <v>COSTA</v>
      </c>
      <c r="T455" s="4" t="str">
        <f>+VLOOKUP(B:B,'DT HUEVO'!$A:$D,4,0)</f>
        <v>FS</v>
      </c>
      <c r="U455" s="4" t="str">
        <f>+VLOOKUP(TablaINV[[#This Row],[COD]],'DT HUEVO'!$A:$D,3,0)</f>
        <v>A</v>
      </c>
    </row>
    <row r="456" spans="1:21">
      <c r="A456" t="s">
        <v>463</v>
      </c>
      <c r="B456">
        <v>10312</v>
      </c>
      <c r="C456" t="s">
        <v>540</v>
      </c>
      <c r="D456">
        <f>+SUMIFS(inv!D:D,inv!A:A,B456,inv!T:T,A456)</f>
        <v>0</v>
      </c>
      <c r="E456">
        <f>+SUMIFS(inv!$D$1:$D$1164,inv!$A$1:$A$1164,$B456,inv!$T$1:$T$1164,$A456,inv!$U$1:$U$1164,'DIAS DE INVENTARIO TAT'!E$1)</f>
        <v>0</v>
      </c>
      <c r="F456">
        <f>+SUMIFS(inv!$D$1:$D$1164,inv!$A$1:$A$1164,$B456,inv!$T$1:$T$1164,$A456,inv!$U$1:$U$1164,'DIAS DE INVENTARIO TAT'!F$1)</f>
        <v>0</v>
      </c>
      <c r="G456">
        <f>+SUMIFS(inv!$D$1:$D$1164,inv!$A$1:$A$1164,$B456,inv!$T$1:$T$1164,$A456,inv!$U$1:$U$1164,'DIAS DE INVENTARIO TAT'!G$1)</f>
        <v>0</v>
      </c>
      <c r="H456">
        <f>+SUMIFS(inv!$D$1:$D$1164,inv!$A$1:$A$1164,$B456,inv!$T$1:$T$1164,$A456,inv!$U$1:$U$1164,'DIAS DE INVENTARIO TAT'!H$1)</f>
        <v>0</v>
      </c>
      <c r="I456">
        <f>+SUMIFS(inv!$D$1:$D$1164,inv!$A$1:$A$1164,$B456,inv!$T$1:$T$1164,$A456,inv!$U$1:$U$1164,'DIAS DE INVENTARIO TAT'!I$1)</f>
        <v>0</v>
      </c>
      <c r="J456">
        <f>+SUMIFS(inv!$D$1:$D$1164,inv!$A$1:$A$1164,$B456,inv!$T$1:$T$1164,$A456,inv!$U$1:$U$1164,'DIAS DE INVENTARIO TAT'!J$1)</f>
        <v>0</v>
      </c>
      <c r="K456">
        <f>+SUMIFS(inv!$D$1:$D$1164,inv!$A$1:$A$1164,$B456,inv!$T$1:$T$1164,$A456,inv!$U$1:$U$1164,'DIAS DE INVENTARIO TAT'!K$1)</f>
        <v>0</v>
      </c>
      <c r="L456" s="6">
        <f>+SUMIFS(VENTAS!H:H,VENTAS!B:B,B456,VENTAS!G:G,A456)</f>
        <v>0</v>
      </c>
      <c r="M456" s="4">
        <f t="shared" si="47"/>
        <v>0</v>
      </c>
      <c r="N456" s="4">
        <f t="shared" si="43"/>
        <v>0</v>
      </c>
      <c r="O456" s="4">
        <f t="shared" si="44"/>
        <v>0</v>
      </c>
      <c r="P456" s="4">
        <f t="shared" si="45"/>
        <v>0</v>
      </c>
      <c r="Q456" s="6" t="e">
        <f>+SUMIFS(#REF!,#REF!,TablaINV[[#This Row],[GRUPO]],#REF!,TablaINV[[#This Row],[COD]])</f>
        <v>#REF!</v>
      </c>
      <c r="R456" s="19">
        <f t="shared" si="46"/>
        <v>0</v>
      </c>
      <c r="S456" s="4" t="str">
        <f>+VLOOKUP(A456,inv!T:X,5,0)</f>
        <v>COSTA</v>
      </c>
      <c r="T456" s="4" t="str">
        <f>+VLOOKUP(B:B,'DT HUEVO'!$A:$D,4,0)</f>
        <v>EMPACADOS</v>
      </c>
      <c r="U456" s="4" t="str">
        <f>+VLOOKUP(TablaINV[[#This Row],[COD]],'DT HUEVO'!$A:$D,3,0)</f>
        <v>AA</v>
      </c>
    </row>
    <row r="457" spans="1:21">
      <c r="A457" t="s">
        <v>463</v>
      </c>
      <c r="B457">
        <v>10589</v>
      </c>
      <c r="C457" t="s">
        <v>73</v>
      </c>
      <c r="D457">
        <f>+SUMIFS(inv!D:D,inv!A:A,B457,inv!T:T,A457)</f>
        <v>0</v>
      </c>
      <c r="E457">
        <f>+SUMIFS(inv!$D$1:$D$1164,inv!$A$1:$A$1164,$B457,inv!$T$1:$T$1164,$A457,inv!$U$1:$U$1164,'DIAS DE INVENTARIO TAT'!E$1)</f>
        <v>0</v>
      </c>
      <c r="F457">
        <f>+SUMIFS(inv!$D$1:$D$1164,inv!$A$1:$A$1164,$B457,inv!$T$1:$T$1164,$A457,inv!$U$1:$U$1164,'DIAS DE INVENTARIO TAT'!F$1)</f>
        <v>0</v>
      </c>
      <c r="G457">
        <f>+SUMIFS(inv!$D$1:$D$1164,inv!$A$1:$A$1164,$B457,inv!$T$1:$T$1164,$A457,inv!$U$1:$U$1164,'DIAS DE INVENTARIO TAT'!G$1)</f>
        <v>0</v>
      </c>
      <c r="H457">
        <f>+SUMIFS(inv!$D$1:$D$1164,inv!$A$1:$A$1164,$B457,inv!$T$1:$T$1164,$A457,inv!$U$1:$U$1164,'DIAS DE INVENTARIO TAT'!H$1)</f>
        <v>0</v>
      </c>
      <c r="I457">
        <f>+SUMIFS(inv!$D$1:$D$1164,inv!$A$1:$A$1164,$B457,inv!$T$1:$T$1164,$A457,inv!$U$1:$U$1164,'DIAS DE INVENTARIO TAT'!I$1)</f>
        <v>0</v>
      </c>
      <c r="J457">
        <f>+SUMIFS(inv!$D$1:$D$1164,inv!$A$1:$A$1164,$B457,inv!$T$1:$T$1164,$A457,inv!$U$1:$U$1164,'DIAS DE INVENTARIO TAT'!J$1)</f>
        <v>0</v>
      </c>
      <c r="K457">
        <f>+SUMIFS(inv!$D$1:$D$1164,inv!$A$1:$A$1164,$B457,inv!$T$1:$T$1164,$A457,inv!$U$1:$U$1164,'DIAS DE INVENTARIO TAT'!K$1)</f>
        <v>0</v>
      </c>
      <c r="L457" s="6">
        <f>+SUMIFS(VENTAS!H:H,VENTAS!B:B,B457,VENTAS!G:G,A457)</f>
        <v>0</v>
      </c>
      <c r="M457" s="4">
        <f t="shared" si="47"/>
        <v>0</v>
      </c>
      <c r="N457" s="4">
        <f t="shared" si="43"/>
        <v>0</v>
      </c>
      <c r="O457" s="4">
        <f t="shared" si="44"/>
        <v>0</v>
      </c>
      <c r="P457" s="4">
        <f t="shared" si="45"/>
        <v>0</v>
      </c>
      <c r="Q457" s="6" t="e">
        <f>+SUMIFS(#REF!,#REF!,TablaINV[[#This Row],[GRUPO]],#REF!,TablaINV[[#This Row],[COD]])</f>
        <v>#REF!</v>
      </c>
      <c r="R457" s="19">
        <f t="shared" si="46"/>
        <v>0</v>
      </c>
      <c r="S457" s="4" t="str">
        <f>+VLOOKUP(A457,inv!T:X,5,0)</f>
        <v>COSTA</v>
      </c>
      <c r="T457" s="4" t="e">
        <f>+VLOOKUP(B:B,'DT HUEVO'!$A:$D,4,0)</f>
        <v>#N/A</v>
      </c>
      <c r="U457" s="4" t="e">
        <f>+VLOOKUP(TablaINV[[#This Row],[COD]],'DT HUEVO'!$A:$D,3,0)</f>
        <v>#N/A</v>
      </c>
    </row>
    <row r="458" spans="1:21">
      <c r="A458" t="s">
        <v>463</v>
      </c>
      <c r="B458">
        <v>10580</v>
      </c>
      <c r="C458" t="s">
        <v>548</v>
      </c>
      <c r="D458">
        <f>+SUMIFS(inv!D:D,inv!A:A,B458,inv!T:T,A458)</f>
        <v>0</v>
      </c>
      <c r="E458">
        <f>+SUMIFS(inv!$D$1:$D$1164,inv!$A$1:$A$1164,$B458,inv!$T$1:$T$1164,$A458,inv!$U$1:$U$1164,'DIAS DE INVENTARIO TAT'!E$1)</f>
        <v>0</v>
      </c>
      <c r="F458">
        <f>+SUMIFS(inv!$D$1:$D$1164,inv!$A$1:$A$1164,$B458,inv!$T$1:$T$1164,$A458,inv!$U$1:$U$1164,'DIAS DE INVENTARIO TAT'!F$1)</f>
        <v>0</v>
      </c>
      <c r="G458">
        <f>+SUMIFS(inv!$D$1:$D$1164,inv!$A$1:$A$1164,$B458,inv!$T$1:$T$1164,$A458,inv!$U$1:$U$1164,'DIAS DE INVENTARIO TAT'!G$1)</f>
        <v>0</v>
      </c>
      <c r="H458">
        <f>+SUMIFS(inv!$D$1:$D$1164,inv!$A$1:$A$1164,$B458,inv!$T$1:$T$1164,$A458,inv!$U$1:$U$1164,'DIAS DE INVENTARIO TAT'!H$1)</f>
        <v>0</v>
      </c>
      <c r="I458">
        <f>+SUMIFS(inv!$D$1:$D$1164,inv!$A$1:$A$1164,$B458,inv!$T$1:$T$1164,$A458,inv!$U$1:$U$1164,'DIAS DE INVENTARIO TAT'!I$1)</f>
        <v>0</v>
      </c>
      <c r="J458">
        <f>+SUMIFS(inv!$D$1:$D$1164,inv!$A$1:$A$1164,$B458,inv!$T$1:$T$1164,$A458,inv!$U$1:$U$1164,'DIAS DE INVENTARIO TAT'!J$1)</f>
        <v>0</v>
      </c>
      <c r="K458">
        <f>+SUMIFS(inv!$D$1:$D$1164,inv!$A$1:$A$1164,$B458,inv!$T$1:$T$1164,$A458,inv!$U$1:$U$1164,'DIAS DE INVENTARIO TAT'!K$1)</f>
        <v>0</v>
      </c>
      <c r="L458" s="6">
        <f>+SUMIFS(VENTAS!H:H,VENTAS!B:B,B458,VENTAS!G:G,A458)</f>
        <v>0</v>
      </c>
      <c r="M458" s="4">
        <f t="shared" si="47"/>
        <v>0</v>
      </c>
      <c r="N458" s="4">
        <f t="shared" si="43"/>
        <v>0</v>
      </c>
      <c r="O458" s="4">
        <f t="shared" si="44"/>
        <v>0</v>
      </c>
      <c r="P458" s="4">
        <f t="shared" si="45"/>
        <v>0</v>
      </c>
      <c r="Q458" s="6" t="e">
        <f>+SUMIFS(#REF!,#REF!,TablaINV[[#This Row],[GRUPO]],#REF!,TablaINV[[#This Row],[COD]])</f>
        <v>#REF!</v>
      </c>
      <c r="R458" s="19">
        <f t="shared" si="46"/>
        <v>0</v>
      </c>
      <c r="S458" s="4" t="str">
        <f>+VLOOKUP(A458,inv!T:X,5,0)</f>
        <v>COSTA</v>
      </c>
      <c r="T458" s="4" t="e">
        <f>+VLOOKUP(B:B,'DT HUEVO'!$A:$D,4,0)</f>
        <v>#N/A</v>
      </c>
      <c r="U458" s="4" t="e">
        <f>+VLOOKUP(TablaINV[[#This Row],[COD]],'DT HUEVO'!$A:$D,3,0)</f>
        <v>#N/A</v>
      </c>
    </row>
    <row r="459" spans="1:21">
      <c r="A459" t="s">
        <v>463</v>
      </c>
      <c r="B459">
        <v>13380</v>
      </c>
      <c r="C459" t="s">
        <v>534</v>
      </c>
      <c r="D459">
        <f>+SUMIFS(inv!D:D,inv!A:A,B459,inv!T:T,A459)</f>
        <v>0</v>
      </c>
      <c r="E459">
        <f>+SUMIFS(inv!$D$1:$D$1164,inv!$A$1:$A$1164,$B459,inv!$T$1:$T$1164,$A459,inv!$U$1:$U$1164,'DIAS DE INVENTARIO TAT'!E$1)</f>
        <v>0</v>
      </c>
      <c r="F459">
        <f>+SUMIFS(inv!$D$1:$D$1164,inv!$A$1:$A$1164,$B459,inv!$T$1:$T$1164,$A459,inv!$U$1:$U$1164,'DIAS DE INVENTARIO TAT'!F$1)</f>
        <v>0</v>
      </c>
      <c r="G459">
        <f>+SUMIFS(inv!$D$1:$D$1164,inv!$A$1:$A$1164,$B459,inv!$T$1:$T$1164,$A459,inv!$U$1:$U$1164,'DIAS DE INVENTARIO TAT'!G$1)</f>
        <v>0</v>
      </c>
      <c r="H459">
        <f>+SUMIFS(inv!$D$1:$D$1164,inv!$A$1:$A$1164,$B459,inv!$T$1:$T$1164,$A459,inv!$U$1:$U$1164,'DIAS DE INVENTARIO TAT'!H$1)</f>
        <v>0</v>
      </c>
      <c r="I459">
        <f>+SUMIFS(inv!$D$1:$D$1164,inv!$A$1:$A$1164,$B459,inv!$T$1:$T$1164,$A459,inv!$U$1:$U$1164,'DIAS DE INVENTARIO TAT'!I$1)</f>
        <v>0</v>
      </c>
      <c r="J459">
        <f>+SUMIFS(inv!$D$1:$D$1164,inv!$A$1:$A$1164,$B459,inv!$T$1:$T$1164,$A459,inv!$U$1:$U$1164,'DIAS DE INVENTARIO TAT'!J$1)</f>
        <v>0</v>
      </c>
      <c r="K459">
        <f>+SUMIFS(inv!$D$1:$D$1164,inv!$A$1:$A$1164,$B459,inv!$T$1:$T$1164,$A459,inv!$U$1:$U$1164,'DIAS DE INVENTARIO TAT'!K$1)</f>
        <v>0</v>
      </c>
      <c r="L459" s="6">
        <f>+SUMIFS(VENTAS!H:H,VENTAS!B:B,B459,VENTAS!G:G,A459)</f>
        <v>0</v>
      </c>
      <c r="M459" s="4">
        <f t="shared" si="47"/>
        <v>0</v>
      </c>
      <c r="N459" s="4">
        <f t="shared" si="43"/>
        <v>0</v>
      </c>
      <c r="O459" s="4">
        <f t="shared" si="44"/>
        <v>0</v>
      </c>
      <c r="P459" s="4">
        <f t="shared" si="45"/>
        <v>0</v>
      </c>
      <c r="Q459" s="6" t="e">
        <f>+SUMIFS(#REF!,#REF!,TablaINV[[#This Row],[GRUPO]],#REF!,TablaINV[[#This Row],[COD]])</f>
        <v>#REF!</v>
      </c>
      <c r="R459" s="19">
        <f t="shared" si="46"/>
        <v>0</v>
      </c>
      <c r="S459" s="4" t="str">
        <f>+VLOOKUP(A459,inv!T:X,5,0)</f>
        <v>COSTA</v>
      </c>
      <c r="T459" s="4" t="str">
        <f>+VLOOKUP(B:B,'DT HUEVO'!$A:$D,4,0)</f>
        <v>EMPACADOS</v>
      </c>
      <c r="U459" s="4" t="str">
        <f>+VLOOKUP(TablaINV[[#This Row],[COD]],'DT HUEVO'!$A:$D,3,0)</f>
        <v>AA</v>
      </c>
    </row>
    <row r="460" spans="1:21">
      <c r="A460" t="s">
        <v>463</v>
      </c>
      <c r="B460">
        <v>13580</v>
      </c>
      <c r="C460" t="s">
        <v>535</v>
      </c>
      <c r="D460">
        <f>+SUMIFS(inv!D:D,inv!A:A,B460,inv!T:T,A460)</f>
        <v>0</v>
      </c>
      <c r="E460">
        <f>+SUMIFS(inv!$D$1:$D$1164,inv!$A$1:$A$1164,$B460,inv!$T$1:$T$1164,$A460,inv!$U$1:$U$1164,'DIAS DE INVENTARIO TAT'!E$1)</f>
        <v>0</v>
      </c>
      <c r="F460">
        <f>+SUMIFS(inv!$D$1:$D$1164,inv!$A$1:$A$1164,$B460,inv!$T$1:$T$1164,$A460,inv!$U$1:$U$1164,'DIAS DE INVENTARIO TAT'!F$1)</f>
        <v>0</v>
      </c>
      <c r="G460">
        <f>+SUMIFS(inv!$D$1:$D$1164,inv!$A$1:$A$1164,$B460,inv!$T$1:$T$1164,$A460,inv!$U$1:$U$1164,'DIAS DE INVENTARIO TAT'!G$1)</f>
        <v>0</v>
      </c>
      <c r="H460">
        <f>+SUMIFS(inv!$D$1:$D$1164,inv!$A$1:$A$1164,$B460,inv!$T$1:$T$1164,$A460,inv!$U$1:$U$1164,'DIAS DE INVENTARIO TAT'!H$1)</f>
        <v>0</v>
      </c>
      <c r="I460">
        <f>+SUMIFS(inv!$D$1:$D$1164,inv!$A$1:$A$1164,$B460,inv!$T$1:$T$1164,$A460,inv!$U$1:$U$1164,'DIAS DE INVENTARIO TAT'!I$1)</f>
        <v>0</v>
      </c>
      <c r="J460">
        <f>+SUMIFS(inv!$D$1:$D$1164,inv!$A$1:$A$1164,$B460,inv!$T$1:$T$1164,$A460,inv!$U$1:$U$1164,'DIAS DE INVENTARIO TAT'!J$1)</f>
        <v>0</v>
      </c>
      <c r="K460">
        <f>+SUMIFS(inv!$D$1:$D$1164,inv!$A$1:$A$1164,$B460,inv!$T$1:$T$1164,$A460,inv!$U$1:$U$1164,'DIAS DE INVENTARIO TAT'!K$1)</f>
        <v>0</v>
      </c>
      <c r="L460" s="6">
        <f>+SUMIFS(VENTAS!H:H,VENTAS!B:B,B460,VENTAS!G:G,A460)</f>
        <v>0</v>
      </c>
      <c r="M460" s="4">
        <f t="shared" si="47"/>
        <v>0</v>
      </c>
      <c r="N460" s="4">
        <f t="shared" si="43"/>
        <v>0</v>
      </c>
      <c r="O460" s="4">
        <f t="shared" si="44"/>
        <v>0</v>
      </c>
      <c r="P460" s="4">
        <f t="shared" si="45"/>
        <v>0</v>
      </c>
      <c r="Q460" s="6" t="e">
        <f>+SUMIFS(#REF!,#REF!,TablaINV[[#This Row],[GRUPO]],#REF!,TablaINV[[#This Row],[COD]])</f>
        <v>#REF!</v>
      </c>
      <c r="R460" s="19">
        <f t="shared" si="46"/>
        <v>0</v>
      </c>
      <c r="S460" s="4" t="str">
        <f>+VLOOKUP(A460,inv!T:X,5,0)</f>
        <v>COSTA</v>
      </c>
      <c r="T460" s="4" t="str">
        <f>+VLOOKUP(B:B,'DT HUEVO'!$A:$D,4,0)</f>
        <v>EMPACADOS</v>
      </c>
      <c r="U460" s="4" t="str">
        <f>+VLOOKUP(TablaINV[[#This Row],[COD]],'DT HUEVO'!$A:$D,3,0)</f>
        <v>B</v>
      </c>
    </row>
    <row r="461" spans="1:21">
      <c r="A461" t="s">
        <v>463</v>
      </c>
      <c r="B461">
        <v>12360</v>
      </c>
      <c r="C461" t="s">
        <v>584</v>
      </c>
      <c r="D461">
        <f>+SUMIFS(inv!D:D,inv!A:A,B461,inv!T:T,A461)</f>
        <v>0</v>
      </c>
      <c r="E461">
        <f>+SUMIFS(inv!$D$1:$D$1164,inv!$A$1:$A$1164,$B461,inv!$T$1:$T$1164,$A461,inv!$U$1:$U$1164,'DIAS DE INVENTARIO TAT'!E$1)</f>
        <v>0</v>
      </c>
      <c r="F461">
        <f>+SUMIFS(inv!$D$1:$D$1164,inv!$A$1:$A$1164,$B461,inv!$T$1:$T$1164,$A461,inv!$U$1:$U$1164,'DIAS DE INVENTARIO TAT'!F$1)</f>
        <v>0</v>
      </c>
      <c r="G461">
        <f>+SUMIFS(inv!$D$1:$D$1164,inv!$A$1:$A$1164,$B461,inv!$T$1:$T$1164,$A461,inv!$U$1:$U$1164,'DIAS DE INVENTARIO TAT'!G$1)</f>
        <v>0</v>
      </c>
      <c r="H461">
        <f>+SUMIFS(inv!$D$1:$D$1164,inv!$A$1:$A$1164,$B461,inv!$T$1:$T$1164,$A461,inv!$U$1:$U$1164,'DIAS DE INVENTARIO TAT'!H$1)</f>
        <v>0</v>
      </c>
      <c r="I461">
        <f>+SUMIFS(inv!$D$1:$D$1164,inv!$A$1:$A$1164,$B461,inv!$T$1:$T$1164,$A461,inv!$U$1:$U$1164,'DIAS DE INVENTARIO TAT'!I$1)</f>
        <v>0</v>
      </c>
      <c r="J461">
        <f>+SUMIFS(inv!$D$1:$D$1164,inv!$A$1:$A$1164,$B461,inv!$T$1:$T$1164,$A461,inv!$U$1:$U$1164,'DIAS DE INVENTARIO TAT'!J$1)</f>
        <v>0</v>
      </c>
      <c r="K461">
        <f>+SUMIFS(inv!$D$1:$D$1164,inv!$A$1:$A$1164,$B461,inv!$T$1:$T$1164,$A461,inv!$U$1:$U$1164,'DIAS DE INVENTARIO TAT'!K$1)</f>
        <v>0</v>
      </c>
      <c r="L461" s="6">
        <f>+SUMIFS(VENTAS!H:H,VENTAS!B:B,B461,VENTAS!G:G,A461)</f>
        <v>0</v>
      </c>
      <c r="M461" s="4">
        <f t="shared" si="47"/>
        <v>0</v>
      </c>
      <c r="N461" s="4">
        <f t="shared" si="43"/>
        <v>0</v>
      </c>
      <c r="O461" s="4">
        <f t="shared" si="44"/>
        <v>0</v>
      </c>
      <c r="P461" s="4">
        <f t="shared" si="45"/>
        <v>0</v>
      </c>
      <c r="Q461" s="6" t="e">
        <f>+SUMIFS(#REF!,#REF!,TablaINV[[#This Row],[GRUPO]],#REF!,TablaINV[[#This Row],[COD]])</f>
        <v>#REF!</v>
      </c>
      <c r="R461" s="19">
        <f t="shared" si="46"/>
        <v>0</v>
      </c>
      <c r="S461" s="4" t="str">
        <f>+VLOOKUP(A461,inv!T:X,5,0)</f>
        <v>COSTA</v>
      </c>
      <c r="T461" s="4" t="e">
        <f>+VLOOKUP(B:B,'DT HUEVO'!$A:$D,4,0)</f>
        <v>#N/A</v>
      </c>
      <c r="U461" s="4" t="e">
        <f>+VLOOKUP(TablaINV[[#This Row],[COD]],'DT HUEVO'!$A:$D,3,0)</f>
        <v>#N/A</v>
      </c>
    </row>
    <row r="462" spans="1:21">
      <c r="A462" t="s">
        <v>463</v>
      </c>
      <c r="B462">
        <v>12470</v>
      </c>
      <c r="C462" t="s">
        <v>447</v>
      </c>
      <c r="D462">
        <f>+SUMIFS(inv!D:D,inv!A:A,B462,inv!T:T,A462)</f>
        <v>0</v>
      </c>
      <c r="E462">
        <f>+SUMIFS(inv!$D$1:$D$1164,inv!$A$1:$A$1164,$B462,inv!$T$1:$T$1164,$A462,inv!$U$1:$U$1164,'DIAS DE INVENTARIO TAT'!E$1)</f>
        <v>0</v>
      </c>
      <c r="F462">
        <f>+SUMIFS(inv!$D$1:$D$1164,inv!$A$1:$A$1164,$B462,inv!$T$1:$T$1164,$A462,inv!$U$1:$U$1164,'DIAS DE INVENTARIO TAT'!F$1)</f>
        <v>0</v>
      </c>
      <c r="G462">
        <f>+SUMIFS(inv!$D$1:$D$1164,inv!$A$1:$A$1164,$B462,inv!$T$1:$T$1164,$A462,inv!$U$1:$U$1164,'DIAS DE INVENTARIO TAT'!G$1)</f>
        <v>0</v>
      </c>
      <c r="H462">
        <f>+SUMIFS(inv!$D$1:$D$1164,inv!$A$1:$A$1164,$B462,inv!$T$1:$T$1164,$A462,inv!$U$1:$U$1164,'DIAS DE INVENTARIO TAT'!H$1)</f>
        <v>0</v>
      </c>
      <c r="I462">
        <f>+SUMIFS(inv!$D$1:$D$1164,inv!$A$1:$A$1164,$B462,inv!$T$1:$T$1164,$A462,inv!$U$1:$U$1164,'DIAS DE INVENTARIO TAT'!I$1)</f>
        <v>0</v>
      </c>
      <c r="J462">
        <f>+SUMIFS(inv!$D$1:$D$1164,inv!$A$1:$A$1164,$B462,inv!$T$1:$T$1164,$A462,inv!$U$1:$U$1164,'DIAS DE INVENTARIO TAT'!J$1)</f>
        <v>0</v>
      </c>
      <c r="K462">
        <f>+SUMIFS(inv!$D$1:$D$1164,inv!$A$1:$A$1164,$B462,inv!$T$1:$T$1164,$A462,inv!$U$1:$U$1164,'DIAS DE INVENTARIO TAT'!K$1)</f>
        <v>0</v>
      </c>
      <c r="L462" s="6">
        <f>+SUMIFS(VENTAS!H:H,VENTAS!B:B,B462,VENTAS!G:G,A462)</f>
        <v>0</v>
      </c>
      <c r="M462" s="4">
        <f t="shared" si="47"/>
        <v>0</v>
      </c>
      <c r="N462" s="4">
        <f t="shared" si="43"/>
        <v>0</v>
      </c>
      <c r="O462" s="4">
        <f t="shared" si="44"/>
        <v>0</v>
      </c>
      <c r="P462" s="4">
        <f t="shared" si="45"/>
        <v>0</v>
      </c>
      <c r="Q462" s="6" t="e">
        <f>+SUMIFS(#REF!,#REF!,TablaINV[[#This Row],[GRUPO]],#REF!,TablaINV[[#This Row],[COD]])</f>
        <v>#REF!</v>
      </c>
      <c r="R462" s="19">
        <f t="shared" si="46"/>
        <v>0</v>
      </c>
      <c r="S462" s="4" t="str">
        <f>+VLOOKUP(A462,inv!T:X,5,0)</f>
        <v>COSTA</v>
      </c>
      <c r="T462" s="4" t="e">
        <f>+VLOOKUP(B:B,'DT HUEVO'!$A:$D,4,0)</f>
        <v>#N/A</v>
      </c>
      <c r="U462" s="4" t="e">
        <f>+VLOOKUP(TablaINV[[#This Row],[COD]],'DT HUEVO'!$A:$D,3,0)</f>
        <v>#N/A</v>
      </c>
    </row>
    <row r="463" spans="1:21">
      <c r="A463" t="s">
        <v>463</v>
      </c>
      <c r="B463">
        <v>10489</v>
      </c>
      <c r="C463" t="s">
        <v>546</v>
      </c>
      <c r="D463">
        <f>+SUMIFS(inv!D:D,inv!A:A,B463,inv!T:T,A463)</f>
        <v>0</v>
      </c>
      <c r="E463">
        <f>+SUMIFS(inv!$D$1:$D$1164,inv!$A$1:$A$1164,$B463,inv!$T$1:$T$1164,$A463,inv!$U$1:$U$1164,'DIAS DE INVENTARIO TAT'!E$1)</f>
        <v>0</v>
      </c>
      <c r="F463">
        <f>+SUMIFS(inv!$D$1:$D$1164,inv!$A$1:$A$1164,$B463,inv!$T$1:$T$1164,$A463,inv!$U$1:$U$1164,'DIAS DE INVENTARIO TAT'!F$1)</f>
        <v>0</v>
      </c>
      <c r="G463">
        <f>+SUMIFS(inv!$D$1:$D$1164,inv!$A$1:$A$1164,$B463,inv!$T$1:$T$1164,$A463,inv!$U$1:$U$1164,'DIAS DE INVENTARIO TAT'!G$1)</f>
        <v>0</v>
      </c>
      <c r="H463">
        <f>+SUMIFS(inv!$D$1:$D$1164,inv!$A$1:$A$1164,$B463,inv!$T$1:$T$1164,$A463,inv!$U$1:$U$1164,'DIAS DE INVENTARIO TAT'!H$1)</f>
        <v>0</v>
      </c>
      <c r="I463">
        <f>+SUMIFS(inv!$D$1:$D$1164,inv!$A$1:$A$1164,$B463,inv!$T$1:$T$1164,$A463,inv!$U$1:$U$1164,'DIAS DE INVENTARIO TAT'!I$1)</f>
        <v>0</v>
      </c>
      <c r="J463">
        <f>+SUMIFS(inv!$D$1:$D$1164,inv!$A$1:$A$1164,$B463,inv!$T$1:$T$1164,$A463,inv!$U$1:$U$1164,'DIAS DE INVENTARIO TAT'!J$1)</f>
        <v>0</v>
      </c>
      <c r="K463">
        <f>+SUMIFS(inv!$D$1:$D$1164,inv!$A$1:$A$1164,$B463,inv!$T$1:$T$1164,$A463,inv!$U$1:$U$1164,'DIAS DE INVENTARIO TAT'!K$1)</f>
        <v>0</v>
      </c>
      <c r="L463" s="6">
        <f>+SUMIFS(VENTAS!H:H,VENTAS!B:B,B463,VENTAS!G:G,A463)</f>
        <v>0</v>
      </c>
      <c r="M463" s="4">
        <f t="shared" si="47"/>
        <v>0</v>
      </c>
      <c r="N463" s="4">
        <f t="shared" si="43"/>
        <v>0</v>
      </c>
      <c r="O463" s="4">
        <f t="shared" si="44"/>
        <v>0</v>
      </c>
      <c r="P463" s="4">
        <f t="shared" si="45"/>
        <v>0</v>
      </c>
      <c r="Q463" s="6" t="e">
        <f>+SUMIFS(#REF!,#REF!,TablaINV[[#This Row],[GRUPO]],#REF!,TablaINV[[#This Row],[COD]])</f>
        <v>#REF!</v>
      </c>
      <c r="R463" s="19">
        <f t="shared" si="46"/>
        <v>0</v>
      </c>
      <c r="S463" s="4" t="str">
        <f>+VLOOKUP(A463,inv!T:X,5,0)</f>
        <v>COSTA</v>
      </c>
      <c r="T463" s="4" t="str">
        <f>+VLOOKUP(B:B,'DT HUEVO'!$A:$D,4,0)</f>
        <v>FS</v>
      </c>
      <c r="U463" s="4" t="str">
        <f>+VLOOKUP(TablaINV[[#This Row],[COD]],'DT HUEVO'!$A:$D,3,0)</f>
        <v>A</v>
      </c>
    </row>
    <row r="464" spans="1:21">
      <c r="A464" t="s">
        <v>463</v>
      </c>
      <c r="B464">
        <v>10416</v>
      </c>
      <c r="C464" t="s">
        <v>581</v>
      </c>
      <c r="D464">
        <f>+SUMIFS(inv!D:D,inv!A:A,B464,inv!T:T,A464)</f>
        <v>0</v>
      </c>
      <c r="E464">
        <f>+SUMIFS(inv!$D$1:$D$1164,inv!$A$1:$A$1164,$B464,inv!$T$1:$T$1164,$A464,inv!$U$1:$U$1164,'DIAS DE INVENTARIO TAT'!E$1)</f>
        <v>0</v>
      </c>
      <c r="F464">
        <f>+SUMIFS(inv!$D$1:$D$1164,inv!$A$1:$A$1164,$B464,inv!$T$1:$T$1164,$A464,inv!$U$1:$U$1164,'DIAS DE INVENTARIO TAT'!F$1)</f>
        <v>0</v>
      </c>
      <c r="G464">
        <f>+SUMIFS(inv!$D$1:$D$1164,inv!$A$1:$A$1164,$B464,inv!$T$1:$T$1164,$A464,inv!$U$1:$U$1164,'DIAS DE INVENTARIO TAT'!G$1)</f>
        <v>0</v>
      </c>
      <c r="H464">
        <f>+SUMIFS(inv!$D$1:$D$1164,inv!$A$1:$A$1164,$B464,inv!$T$1:$T$1164,$A464,inv!$U$1:$U$1164,'DIAS DE INVENTARIO TAT'!H$1)</f>
        <v>0</v>
      </c>
      <c r="I464">
        <f>+SUMIFS(inv!$D$1:$D$1164,inv!$A$1:$A$1164,$B464,inv!$T$1:$T$1164,$A464,inv!$U$1:$U$1164,'DIAS DE INVENTARIO TAT'!I$1)</f>
        <v>0</v>
      </c>
      <c r="J464">
        <f>+SUMIFS(inv!$D$1:$D$1164,inv!$A$1:$A$1164,$B464,inv!$T$1:$T$1164,$A464,inv!$U$1:$U$1164,'DIAS DE INVENTARIO TAT'!J$1)</f>
        <v>0</v>
      </c>
      <c r="K464">
        <f>+SUMIFS(inv!$D$1:$D$1164,inv!$A$1:$A$1164,$B464,inv!$T$1:$T$1164,$A464,inv!$U$1:$U$1164,'DIAS DE INVENTARIO TAT'!K$1)</f>
        <v>0</v>
      </c>
      <c r="L464" s="6">
        <f>+SUMIFS(VENTAS!H:H,VENTAS!B:B,B464,VENTAS!G:G,A464)</f>
        <v>0</v>
      </c>
      <c r="M464" s="4">
        <f t="shared" si="47"/>
        <v>0</v>
      </c>
      <c r="N464" s="4">
        <f t="shared" si="43"/>
        <v>0</v>
      </c>
      <c r="O464" s="4">
        <f t="shared" si="44"/>
        <v>0</v>
      </c>
      <c r="P464" s="4">
        <f t="shared" si="45"/>
        <v>0</v>
      </c>
      <c r="Q464" s="6" t="e">
        <f>+SUMIFS(#REF!,#REF!,TablaINV[[#This Row],[GRUPO]],#REF!,TablaINV[[#This Row],[COD]])</f>
        <v>#REF!</v>
      </c>
      <c r="R464" s="19">
        <f t="shared" si="46"/>
        <v>0</v>
      </c>
      <c r="S464" s="4" t="str">
        <f>+VLOOKUP(A464,inv!T:X,5,0)</f>
        <v>COSTA</v>
      </c>
      <c r="T464" s="4" t="str">
        <f>+VLOOKUP(B:B,'DT HUEVO'!$A:$D,4,0)</f>
        <v>ETIQUETA</v>
      </c>
      <c r="U464" s="4" t="str">
        <f>+VLOOKUP(TablaINV[[#This Row],[COD]],'DT HUEVO'!$A:$D,3,0)</f>
        <v>A</v>
      </c>
    </row>
    <row r="465" spans="1:21">
      <c r="A465" t="s">
        <v>463</v>
      </c>
      <c r="B465">
        <v>10367</v>
      </c>
      <c r="C465" t="s">
        <v>606</v>
      </c>
      <c r="D465">
        <f>+SUMIFS(inv!D:D,inv!A:A,B465,inv!T:T,A465)</f>
        <v>0</v>
      </c>
      <c r="E465">
        <f>+SUMIFS(inv!$D$1:$D$1164,inv!$A$1:$A$1164,$B465,inv!$T$1:$T$1164,$A465,inv!$U$1:$U$1164,'DIAS DE INVENTARIO TAT'!E$1)</f>
        <v>0</v>
      </c>
      <c r="F465">
        <f>+SUMIFS(inv!$D$1:$D$1164,inv!$A$1:$A$1164,$B465,inv!$T$1:$T$1164,$A465,inv!$U$1:$U$1164,'DIAS DE INVENTARIO TAT'!F$1)</f>
        <v>0</v>
      </c>
      <c r="G465">
        <f>+SUMIFS(inv!$D$1:$D$1164,inv!$A$1:$A$1164,$B465,inv!$T$1:$T$1164,$A465,inv!$U$1:$U$1164,'DIAS DE INVENTARIO TAT'!G$1)</f>
        <v>0</v>
      </c>
      <c r="H465">
        <f>+SUMIFS(inv!$D$1:$D$1164,inv!$A$1:$A$1164,$B465,inv!$T$1:$T$1164,$A465,inv!$U$1:$U$1164,'DIAS DE INVENTARIO TAT'!H$1)</f>
        <v>0</v>
      </c>
      <c r="I465">
        <f>+SUMIFS(inv!$D$1:$D$1164,inv!$A$1:$A$1164,$B465,inv!$T$1:$T$1164,$A465,inv!$U$1:$U$1164,'DIAS DE INVENTARIO TAT'!I$1)</f>
        <v>0</v>
      </c>
      <c r="J465">
        <f>+SUMIFS(inv!$D$1:$D$1164,inv!$A$1:$A$1164,$B465,inv!$T$1:$T$1164,$A465,inv!$U$1:$U$1164,'DIAS DE INVENTARIO TAT'!J$1)</f>
        <v>0</v>
      </c>
      <c r="K465">
        <f>+SUMIFS(inv!$D$1:$D$1164,inv!$A$1:$A$1164,$B465,inv!$T$1:$T$1164,$A465,inv!$U$1:$U$1164,'DIAS DE INVENTARIO TAT'!K$1)</f>
        <v>0</v>
      </c>
      <c r="L465" s="6">
        <f>+SUMIFS(VENTAS!H:H,VENTAS!B:B,B465,VENTAS!G:G,A465)</f>
        <v>0</v>
      </c>
      <c r="M465" s="4">
        <f t="shared" si="47"/>
        <v>0</v>
      </c>
      <c r="N465" s="4">
        <f t="shared" si="43"/>
        <v>0</v>
      </c>
      <c r="O465" s="4">
        <f t="shared" si="44"/>
        <v>0</v>
      </c>
      <c r="P465" s="4">
        <f t="shared" si="45"/>
        <v>0</v>
      </c>
      <c r="Q465" s="6" t="e">
        <f>+SUMIFS(#REF!,#REF!,TablaINV[[#This Row],[GRUPO]],#REF!,TablaINV[[#This Row],[COD]])</f>
        <v>#REF!</v>
      </c>
      <c r="R465" s="19">
        <f t="shared" si="46"/>
        <v>0</v>
      </c>
      <c r="S465" s="4" t="str">
        <f>+VLOOKUP(A465,inv!T:X,5,0)</f>
        <v>COSTA</v>
      </c>
      <c r="T465" s="4" t="str">
        <f>+VLOOKUP(B:B,'DT HUEVO'!$A:$D,4,0)</f>
        <v>FS</v>
      </c>
      <c r="U465" s="4" t="str">
        <f>+VLOOKUP(TablaINV[[#This Row],[COD]],'DT HUEVO'!$A:$D,3,0)</f>
        <v>AA</v>
      </c>
    </row>
    <row r="466" spans="1:21">
      <c r="A466" t="s">
        <v>463</v>
      </c>
      <c r="B466">
        <v>10309</v>
      </c>
      <c r="C466" t="s">
        <v>539</v>
      </c>
      <c r="D466">
        <f>+SUMIFS(inv!D:D,inv!A:A,B466,inv!T:T,A466)</f>
        <v>0</v>
      </c>
      <c r="E466">
        <f>+SUMIFS(inv!$D$1:$D$1164,inv!$A$1:$A$1164,$B466,inv!$T$1:$T$1164,$A466,inv!$U$1:$U$1164,'DIAS DE INVENTARIO TAT'!E$1)</f>
        <v>0</v>
      </c>
      <c r="F466">
        <f>+SUMIFS(inv!$D$1:$D$1164,inv!$A$1:$A$1164,$B466,inv!$T$1:$T$1164,$A466,inv!$U$1:$U$1164,'DIAS DE INVENTARIO TAT'!F$1)</f>
        <v>0</v>
      </c>
      <c r="G466">
        <f>+SUMIFS(inv!$D$1:$D$1164,inv!$A$1:$A$1164,$B466,inv!$T$1:$T$1164,$A466,inv!$U$1:$U$1164,'DIAS DE INVENTARIO TAT'!G$1)</f>
        <v>0</v>
      </c>
      <c r="H466">
        <f>+SUMIFS(inv!$D$1:$D$1164,inv!$A$1:$A$1164,$B466,inv!$T$1:$T$1164,$A466,inv!$U$1:$U$1164,'DIAS DE INVENTARIO TAT'!H$1)</f>
        <v>0</v>
      </c>
      <c r="I466">
        <f>+SUMIFS(inv!$D$1:$D$1164,inv!$A$1:$A$1164,$B466,inv!$T$1:$T$1164,$A466,inv!$U$1:$U$1164,'DIAS DE INVENTARIO TAT'!I$1)</f>
        <v>0</v>
      </c>
      <c r="J466">
        <f>+SUMIFS(inv!$D$1:$D$1164,inv!$A$1:$A$1164,$B466,inv!$T$1:$T$1164,$A466,inv!$U$1:$U$1164,'DIAS DE INVENTARIO TAT'!J$1)</f>
        <v>0</v>
      </c>
      <c r="K466">
        <f>+SUMIFS(inv!$D$1:$D$1164,inv!$A$1:$A$1164,$B466,inv!$T$1:$T$1164,$A466,inv!$U$1:$U$1164,'DIAS DE INVENTARIO TAT'!K$1)</f>
        <v>0</v>
      </c>
      <c r="L466" s="6">
        <f>+SUMIFS(VENTAS!H:H,VENTAS!B:B,B466,VENTAS!G:G,A466)</f>
        <v>0</v>
      </c>
      <c r="M466" s="4">
        <f t="shared" si="47"/>
        <v>0</v>
      </c>
      <c r="N466" s="4">
        <f t="shared" si="43"/>
        <v>0</v>
      </c>
      <c r="O466" s="4">
        <f t="shared" si="44"/>
        <v>0</v>
      </c>
      <c r="P466" s="4">
        <f t="shared" si="45"/>
        <v>0</v>
      </c>
      <c r="Q466" s="6" t="e">
        <f>+SUMIFS(#REF!,#REF!,TablaINV[[#This Row],[GRUPO]],#REF!,TablaINV[[#This Row],[COD]])</f>
        <v>#REF!</v>
      </c>
      <c r="R466" s="19">
        <f t="shared" si="46"/>
        <v>0</v>
      </c>
      <c r="S466" s="4" t="str">
        <f>+VLOOKUP(A466,inv!T:X,5,0)</f>
        <v>COSTA</v>
      </c>
      <c r="T466" s="4" t="str">
        <f>+VLOOKUP(B:B,'DT HUEVO'!$A:$D,4,0)</f>
        <v>FS</v>
      </c>
      <c r="U466" s="4" t="str">
        <f>+VLOOKUP(TablaINV[[#This Row],[COD]],'DT HUEVO'!$A:$D,3,0)</f>
        <v>AA</v>
      </c>
    </row>
    <row r="467" spans="1:21">
      <c r="A467" t="s">
        <v>463</v>
      </c>
      <c r="B467">
        <v>10388</v>
      </c>
      <c r="C467" t="s">
        <v>541</v>
      </c>
      <c r="D467">
        <f>+SUMIFS(inv!D:D,inv!A:A,B467,inv!T:T,A467)</f>
        <v>0</v>
      </c>
      <c r="E467">
        <f>+SUMIFS(inv!$D$1:$D$1164,inv!$A$1:$A$1164,$B467,inv!$T$1:$T$1164,$A467,inv!$U$1:$U$1164,'DIAS DE INVENTARIO TAT'!E$1)</f>
        <v>0</v>
      </c>
      <c r="F467">
        <f>+SUMIFS(inv!$D$1:$D$1164,inv!$A$1:$A$1164,$B467,inv!$T$1:$T$1164,$A467,inv!$U$1:$U$1164,'DIAS DE INVENTARIO TAT'!F$1)</f>
        <v>0</v>
      </c>
      <c r="G467">
        <f>+SUMIFS(inv!$D$1:$D$1164,inv!$A$1:$A$1164,$B467,inv!$T$1:$T$1164,$A467,inv!$U$1:$U$1164,'DIAS DE INVENTARIO TAT'!G$1)</f>
        <v>0</v>
      </c>
      <c r="H467">
        <f>+SUMIFS(inv!$D$1:$D$1164,inv!$A$1:$A$1164,$B467,inv!$T$1:$T$1164,$A467,inv!$U$1:$U$1164,'DIAS DE INVENTARIO TAT'!H$1)</f>
        <v>0</v>
      </c>
      <c r="I467">
        <f>+SUMIFS(inv!$D$1:$D$1164,inv!$A$1:$A$1164,$B467,inv!$T$1:$T$1164,$A467,inv!$U$1:$U$1164,'DIAS DE INVENTARIO TAT'!I$1)</f>
        <v>0</v>
      </c>
      <c r="J467">
        <f>+SUMIFS(inv!$D$1:$D$1164,inv!$A$1:$A$1164,$B467,inv!$T$1:$T$1164,$A467,inv!$U$1:$U$1164,'DIAS DE INVENTARIO TAT'!J$1)</f>
        <v>0</v>
      </c>
      <c r="K467">
        <f>+SUMIFS(inv!$D$1:$D$1164,inv!$A$1:$A$1164,$B467,inv!$T$1:$T$1164,$A467,inv!$U$1:$U$1164,'DIAS DE INVENTARIO TAT'!K$1)</f>
        <v>0</v>
      </c>
      <c r="L467" s="6">
        <f>+SUMIFS(VENTAS!H:H,VENTAS!B:B,B467,VENTAS!G:G,A467)</f>
        <v>0</v>
      </c>
      <c r="M467" s="4">
        <f t="shared" si="47"/>
        <v>0</v>
      </c>
      <c r="N467" s="4">
        <f t="shared" si="43"/>
        <v>0</v>
      </c>
      <c r="O467" s="4">
        <f t="shared" si="44"/>
        <v>0</v>
      </c>
      <c r="P467" s="4">
        <f t="shared" si="45"/>
        <v>0</v>
      </c>
      <c r="Q467" s="6" t="e">
        <f>+SUMIFS(#REF!,#REF!,TablaINV[[#This Row],[GRUPO]],#REF!,TablaINV[[#This Row],[COD]])</f>
        <v>#REF!</v>
      </c>
      <c r="R467" s="19">
        <f t="shared" si="46"/>
        <v>0</v>
      </c>
      <c r="S467" s="4" t="str">
        <f>+VLOOKUP(A467,inv!T:X,5,0)</f>
        <v>COSTA</v>
      </c>
      <c r="T467" s="4" t="str">
        <f>+VLOOKUP(B:B,'DT HUEVO'!$A:$D,4,0)</f>
        <v>FS</v>
      </c>
      <c r="U467" s="4" t="str">
        <f>+VLOOKUP(TablaINV[[#This Row],[COD]],'DT HUEVO'!$A:$D,3,0)</f>
        <v>AA</v>
      </c>
    </row>
    <row r="468" spans="1:21">
      <c r="A468" t="s">
        <v>463</v>
      </c>
      <c r="B468">
        <v>10205</v>
      </c>
      <c r="C468" t="s">
        <v>552</v>
      </c>
      <c r="D468">
        <f>+SUMIFS(inv!D:D,inv!A:A,B468,inv!T:T,A468)</f>
        <v>0</v>
      </c>
      <c r="E468">
        <f>+SUMIFS(inv!$D$1:$D$1164,inv!$A$1:$A$1164,$B468,inv!$T$1:$T$1164,$A468,inv!$U$1:$U$1164,'DIAS DE INVENTARIO TAT'!E$1)</f>
        <v>0</v>
      </c>
      <c r="F468">
        <f>+SUMIFS(inv!$D$1:$D$1164,inv!$A$1:$A$1164,$B468,inv!$T$1:$T$1164,$A468,inv!$U$1:$U$1164,'DIAS DE INVENTARIO TAT'!F$1)</f>
        <v>0</v>
      </c>
      <c r="G468">
        <f>+SUMIFS(inv!$D$1:$D$1164,inv!$A$1:$A$1164,$B468,inv!$T$1:$T$1164,$A468,inv!$U$1:$U$1164,'DIAS DE INVENTARIO TAT'!G$1)</f>
        <v>0</v>
      </c>
      <c r="H468">
        <f>+SUMIFS(inv!$D$1:$D$1164,inv!$A$1:$A$1164,$B468,inv!$T$1:$T$1164,$A468,inv!$U$1:$U$1164,'DIAS DE INVENTARIO TAT'!H$1)</f>
        <v>0</v>
      </c>
      <c r="I468">
        <f>+SUMIFS(inv!$D$1:$D$1164,inv!$A$1:$A$1164,$B468,inv!$T$1:$T$1164,$A468,inv!$U$1:$U$1164,'DIAS DE INVENTARIO TAT'!I$1)</f>
        <v>0</v>
      </c>
      <c r="J468">
        <f>+SUMIFS(inv!$D$1:$D$1164,inv!$A$1:$A$1164,$B468,inv!$T$1:$T$1164,$A468,inv!$U$1:$U$1164,'DIAS DE INVENTARIO TAT'!J$1)</f>
        <v>0</v>
      </c>
      <c r="K468">
        <f>+SUMIFS(inv!$D$1:$D$1164,inv!$A$1:$A$1164,$B468,inv!$T$1:$T$1164,$A468,inv!$U$1:$U$1164,'DIAS DE INVENTARIO TAT'!K$1)</f>
        <v>0</v>
      </c>
      <c r="L468" s="6">
        <f>+SUMIFS(VENTAS!H:H,VENTAS!B:B,B468,VENTAS!G:G,A468)</f>
        <v>0</v>
      </c>
      <c r="M468" s="4">
        <f t="shared" si="47"/>
        <v>0</v>
      </c>
      <c r="N468" s="4">
        <f t="shared" ref="N468:N530" si="48">+IFERROR(E468/$L468,0)</f>
        <v>0</v>
      </c>
      <c r="O468" s="4">
        <f t="shared" ref="O468:O530" si="49">+IFERROR(F468/$L468,0)</f>
        <v>0</v>
      </c>
      <c r="P468" s="4">
        <f t="shared" ref="P468:P530" si="50">+IFERROR(G468/$L468,0)</f>
        <v>0</v>
      </c>
      <c r="Q468" s="6" t="e">
        <f>+SUMIFS(#REF!,#REF!,TablaINV[[#This Row],[GRUPO]],#REF!,TablaINV[[#This Row],[COD]])</f>
        <v>#REF!</v>
      </c>
      <c r="R468" s="19">
        <f t="shared" ref="R468:R530" si="51">+IFERROR(D468/Q468,0)</f>
        <v>0</v>
      </c>
      <c r="S468" s="4" t="str">
        <f>+VLOOKUP(A468,inv!T:X,5,0)</f>
        <v>COSTA</v>
      </c>
      <c r="T468" s="4" t="str">
        <f>+VLOOKUP(B:B,'DT HUEVO'!$A:$D,4,0)</f>
        <v>FS</v>
      </c>
      <c r="U468" s="4" t="str">
        <f>+VLOOKUP(TablaINV[[#This Row],[COD]],'DT HUEVO'!$A:$D,3,0)</f>
        <v>AAA</v>
      </c>
    </row>
    <row r="469" spans="1:21">
      <c r="A469" t="s">
        <v>463</v>
      </c>
      <c r="B469">
        <v>10307</v>
      </c>
      <c r="C469" t="s">
        <v>538</v>
      </c>
      <c r="D469">
        <f>+SUMIFS(inv!D:D,inv!A:A,B469,inv!T:T,A469)</f>
        <v>0</v>
      </c>
      <c r="E469">
        <f>+SUMIFS(inv!$D$1:$D$1164,inv!$A$1:$A$1164,$B469,inv!$T$1:$T$1164,$A469,inv!$U$1:$U$1164,'DIAS DE INVENTARIO TAT'!E$1)</f>
        <v>0</v>
      </c>
      <c r="F469">
        <f>+SUMIFS(inv!$D$1:$D$1164,inv!$A$1:$A$1164,$B469,inv!$T$1:$T$1164,$A469,inv!$U$1:$U$1164,'DIAS DE INVENTARIO TAT'!F$1)</f>
        <v>0</v>
      </c>
      <c r="G469">
        <f>+SUMIFS(inv!$D$1:$D$1164,inv!$A$1:$A$1164,$B469,inv!$T$1:$T$1164,$A469,inv!$U$1:$U$1164,'DIAS DE INVENTARIO TAT'!G$1)</f>
        <v>0</v>
      </c>
      <c r="H469">
        <f>+SUMIFS(inv!$D$1:$D$1164,inv!$A$1:$A$1164,$B469,inv!$T$1:$T$1164,$A469,inv!$U$1:$U$1164,'DIAS DE INVENTARIO TAT'!H$1)</f>
        <v>0</v>
      </c>
      <c r="I469">
        <f>+SUMIFS(inv!$D$1:$D$1164,inv!$A$1:$A$1164,$B469,inv!$T$1:$T$1164,$A469,inv!$U$1:$U$1164,'DIAS DE INVENTARIO TAT'!I$1)</f>
        <v>0</v>
      </c>
      <c r="J469">
        <f>+SUMIFS(inv!$D$1:$D$1164,inv!$A$1:$A$1164,$B469,inv!$T$1:$T$1164,$A469,inv!$U$1:$U$1164,'DIAS DE INVENTARIO TAT'!J$1)</f>
        <v>0</v>
      </c>
      <c r="K469">
        <f>+SUMIFS(inv!$D$1:$D$1164,inv!$A$1:$A$1164,$B469,inv!$T$1:$T$1164,$A469,inv!$U$1:$U$1164,'DIAS DE INVENTARIO TAT'!K$1)</f>
        <v>0</v>
      </c>
      <c r="L469" s="6">
        <f>+SUMIFS(VENTAS!H:H,VENTAS!B:B,B469,VENTAS!G:G,A469)</f>
        <v>0</v>
      </c>
      <c r="M469" s="4">
        <f t="shared" si="47"/>
        <v>0</v>
      </c>
      <c r="N469" s="4">
        <f t="shared" si="48"/>
        <v>0</v>
      </c>
      <c r="O469" s="4">
        <f t="shared" si="49"/>
        <v>0</v>
      </c>
      <c r="P469" s="4">
        <f t="shared" si="50"/>
        <v>0</v>
      </c>
      <c r="Q469" s="6" t="e">
        <f>+SUMIFS(#REF!,#REF!,TablaINV[[#This Row],[GRUPO]],#REF!,TablaINV[[#This Row],[COD]])</f>
        <v>#REF!</v>
      </c>
      <c r="R469" s="19">
        <f t="shared" si="51"/>
        <v>0</v>
      </c>
      <c r="S469" s="4" t="str">
        <f>+VLOOKUP(A469,inv!T:X,5,0)</f>
        <v>COSTA</v>
      </c>
      <c r="T469" s="4" t="str">
        <f>+VLOOKUP(B:B,'DT HUEVO'!$A:$D,4,0)</f>
        <v>EMPACADOS</v>
      </c>
      <c r="U469" s="4" t="str">
        <f>+VLOOKUP(TablaINV[[#This Row],[COD]],'DT HUEVO'!$A:$D,3,0)</f>
        <v>AA</v>
      </c>
    </row>
    <row r="470" spans="1:21">
      <c r="A470" t="s">
        <v>463</v>
      </c>
      <c r="B470">
        <v>10380</v>
      </c>
      <c r="C470" t="s">
        <v>565</v>
      </c>
      <c r="D470">
        <f>+SUMIFS(inv!D:D,inv!A:A,B470,inv!T:T,A470)</f>
        <v>0</v>
      </c>
      <c r="E470">
        <f>+SUMIFS(inv!$D$1:$D$1164,inv!$A$1:$A$1164,$B470,inv!$T$1:$T$1164,$A470,inv!$U$1:$U$1164,'DIAS DE INVENTARIO TAT'!E$1)</f>
        <v>0</v>
      </c>
      <c r="F470">
        <f>+SUMIFS(inv!$D$1:$D$1164,inv!$A$1:$A$1164,$B470,inv!$T$1:$T$1164,$A470,inv!$U$1:$U$1164,'DIAS DE INVENTARIO TAT'!F$1)</f>
        <v>0</v>
      </c>
      <c r="G470">
        <f>+SUMIFS(inv!$D$1:$D$1164,inv!$A$1:$A$1164,$B470,inv!$T$1:$T$1164,$A470,inv!$U$1:$U$1164,'DIAS DE INVENTARIO TAT'!G$1)</f>
        <v>0</v>
      </c>
      <c r="H470">
        <f>+SUMIFS(inv!$D$1:$D$1164,inv!$A$1:$A$1164,$B470,inv!$T$1:$T$1164,$A470,inv!$U$1:$U$1164,'DIAS DE INVENTARIO TAT'!H$1)</f>
        <v>0</v>
      </c>
      <c r="I470">
        <f>+SUMIFS(inv!$D$1:$D$1164,inv!$A$1:$A$1164,$B470,inv!$T$1:$T$1164,$A470,inv!$U$1:$U$1164,'DIAS DE INVENTARIO TAT'!I$1)</f>
        <v>0</v>
      </c>
      <c r="J470">
        <f>+SUMIFS(inv!$D$1:$D$1164,inv!$A$1:$A$1164,$B470,inv!$T$1:$T$1164,$A470,inv!$U$1:$U$1164,'DIAS DE INVENTARIO TAT'!J$1)</f>
        <v>0</v>
      </c>
      <c r="K470">
        <f>+SUMIFS(inv!$D$1:$D$1164,inv!$A$1:$A$1164,$B470,inv!$T$1:$T$1164,$A470,inv!$U$1:$U$1164,'DIAS DE INVENTARIO TAT'!K$1)</f>
        <v>0</v>
      </c>
      <c r="L470" s="6">
        <f>+SUMIFS(VENTAS!H:H,VENTAS!B:B,B470,VENTAS!G:G,A470)</f>
        <v>0</v>
      </c>
      <c r="M470" s="4">
        <f t="shared" si="47"/>
        <v>0</v>
      </c>
      <c r="N470" s="4">
        <f t="shared" si="48"/>
        <v>0</v>
      </c>
      <c r="O470" s="4">
        <f t="shared" si="49"/>
        <v>0</v>
      </c>
      <c r="P470" s="4">
        <f t="shared" si="50"/>
        <v>0</v>
      </c>
      <c r="Q470" s="6" t="e">
        <f>+SUMIFS(#REF!,#REF!,TablaINV[[#This Row],[GRUPO]],#REF!,TablaINV[[#This Row],[COD]])</f>
        <v>#REF!</v>
      </c>
      <c r="R470" s="19">
        <f t="shared" si="51"/>
        <v>0</v>
      </c>
      <c r="S470" s="4" t="str">
        <f>+VLOOKUP(A470,inv!T:X,5,0)</f>
        <v>COSTA</v>
      </c>
      <c r="T470" s="4" t="str">
        <f>+VLOOKUP(B:B,'DT HUEVO'!$A:$D,4,0)</f>
        <v>EMPACADOS</v>
      </c>
      <c r="U470" s="4" t="str">
        <f>+VLOOKUP(TablaINV[[#This Row],[COD]],'DT HUEVO'!$A:$D,3,0)</f>
        <v>AA</v>
      </c>
    </row>
    <row r="471" spans="1:21">
      <c r="A471" t="s">
        <v>463</v>
      </c>
      <c r="B471">
        <v>10409</v>
      </c>
      <c r="C471" t="s">
        <v>566</v>
      </c>
      <c r="D471">
        <f>+SUMIFS(inv!D:D,inv!A:A,B471,inv!T:T,A471)</f>
        <v>0</v>
      </c>
      <c r="E471">
        <f>+SUMIFS(inv!$D$1:$D$1164,inv!$A$1:$A$1164,$B471,inv!$T$1:$T$1164,$A471,inv!$U$1:$U$1164,'DIAS DE INVENTARIO TAT'!E$1)</f>
        <v>0</v>
      </c>
      <c r="F471">
        <f>+SUMIFS(inv!$D$1:$D$1164,inv!$A$1:$A$1164,$B471,inv!$T$1:$T$1164,$A471,inv!$U$1:$U$1164,'DIAS DE INVENTARIO TAT'!F$1)</f>
        <v>0</v>
      </c>
      <c r="G471">
        <f>+SUMIFS(inv!$D$1:$D$1164,inv!$A$1:$A$1164,$B471,inv!$T$1:$T$1164,$A471,inv!$U$1:$U$1164,'DIAS DE INVENTARIO TAT'!G$1)</f>
        <v>0</v>
      </c>
      <c r="H471">
        <f>+SUMIFS(inv!$D$1:$D$1164,inv!$A$1:$A$1164,$B471,inv!$T$1:$T$1164,$A471,inv!$U$1:$U$1164,'DIAS DE INVENTARIO TAT'!H$1)</f>
        <v>0</v>
      </c>
      <c r="I471">
        <f>+SUMIFS(inv!$D$1:$D$1164,inv!$A$1:$A$1164,$B471,inv!$T$1:$T$1164,$A471,inv!$U$1:$U$1164,'DIAS DE INVENTARIO TAT'!I$1)</f>
        <v>0</v>
      </c>
      <c r="J471">
        <f>+SUMIFS(inv!$D$1:$D$1164,inv!$A$1:$A$1164,$B471,inv!$T$1:$T$1164,$A471,inv!$U$1:$U$1164,'DIAS DE INVENTARIO TAT'!J$1)</f>
        <v>0</v>
      </c>
      <c r="K471">
        <f>+SUMIFS(inv!$D$1:$D$1164,inv!$A$1:$A$1164,$B471,inv!$T$1:$T$1164,$A471,inv!$U$1:$U$1164,'DIAS DE INVENTARIO TAT'!K$1)</f>
        <v>0</v>
      </c>
      <c r="L471" s="6">
        <f>+SUMIFS(VENTAS!H:H,VENTAS!B:B,B471,VENTAS!G:G,A471)</f>
        <v>0</v>
      </c>
      <c r="M471" s="4">
        <f t="shared" si="47"/>
        <v>0</v>
      </c>
      <c r="N471" s="4">
        <f t="shared" si="48"/>
        <v>0</v>
      </c>
      <c r="O471" s="4">
        <f t="shared" si="49"/>
        <v>0</v>
      </c>
      <c r="P471" s="4">
        <f t="shared" si="50"/>
        <v>0</v>
      </c>
      <c r="Q471" s="6" t="e">
        <f>+SUMIFS(#REF!,#REF!,TablaINV[[#This Row],[GRUPO]],#REF!,TablaINV[[#This Row],[COD]])</f>
        <v>#REF!</v>
      </c>
      <c r="R471" s="19">
        <f t="shared" si="51"/>
        <v>0</v>
      </c>
      <c r="S471" s="4" t="str">
        <f>+VLOOKUP(A471,inv!T:X,5,0)</f>
        <v>COSTA</v>
      </c>
      <c r="T471" s="4" t="str">
        <f>+VLOOKUP(B:B,'DT HUEVO'!$A:$D,4,0)</f>
        <v>FS</v>
      </c>
      <c r="U471" s="4" t="str">
        <f>+VLOOKUP(TablaINV[[#This Row],[COD]],'DT HUEVO'!$A:$D,3,0)</f>
        <v>A</v>
      </c>
    </row>
    <row r="472" spans="1:21">
      <c r="A472" t="s">
        <v>463</v>
      </c>
      <c r="B472">
        <v>10411</v>
      </c>
      <c r="C472" t="s">
        <v>543</v>
      </c>
      <c r="D472">
        <f>+SUMIFS(inv!D:D,inv!A:A,B472,inv!T:T,A472)</f>
        <v>0</v>
      </c>
      <c r="E472">
        <f>+SUMIFS(inv!$D$1:$D$1164,inv!$A$1:$A$1164,$B472,inv!$T$1:$T$1164,$A472,inv!$U$1:$U$1164,'DIAS DE INVENTARIO TAT'!E$1)</f>
        <v>0</v>
      </c>
      <c r="F472">
        <f>+SUMIFS(inv!$D$1:$D$1164,inv!$A$1:$A$1164,$B472,inv!$T$1:$T$1164,$A472,inv!$U$1:$U$1164,'DIAS DE INVENTARIO TAT'!F$1)</f>
        <v>0</v>
      </c>
      <c r="G472">
        <f>+SUMIFS(inv!$D$1:$D$1164,inv!$A$1:$A$1164,$B472,inv!$T$1:$T$1164,$A472,inv!$U$1:$U$1164,'DIAS DE INVENTARIO TAT'!G$1)</f>
        <v>0</v>
      </c>
      <c r="H472">
        <f>+SUMIFS(inv!$D$1:$D$1164,inv!$A$1:$A$1164,$B472,inv!$T$1:$T$1164,$A472,inv!$U$1:$U$1164,'DIAS DE INVENTARIO TAT'!H$1)</f>
        <v>0</v>
      </c>
      <c r="I472">
        <f>+SUMIFS(inv!$D$1:$D$1164,inv!$A$1:$A$1164,$B472,inv!$T$1:$T$1164,$A472,inv!$U$1:$U$1164,'DIAS DE INVENTARIO TAT'!I$1)</f>
        <v>0</v>
      </c>
      <c r="J472">
        <f>+SUMIFS(inv!$D$1:$D$1164,inv!$A$1:$A$1164,$B472,inv!$T$1:$T$1164,$A472,inv!$U$1:$U$1164,'DIAS DE INVENTARIO TAT'!J$1)</f>
        <v>0</v>
      </c>
      <c r="K472">
        <f>+SUMIFS(inv!$D$1:$D$1164,inv!$A$1:$A$1164,$B472,inv!$T$1:$T$1164,$A472,inv!$U$1:$U$1164,'DIAS DE INVENTARIO TAT'!K$1)</f>
        <v>0</v>
      </c>
      <c r="L472" s="6">
        <f>+SUMIFS(VENTAS!H:H,VENTAS!B:B,B472,VENTAS!G:G,A472)</f>
        <v>0</v>
      </c>
      <c r="M472" s="4">
        <f t="shared" si="47"/>
        <v>0</v>
      </c>
      <c r="N472" s="4">
        <f t="shared" si="48"/>
        <v>0</v>
      </c>
      <c r="O472" s="4">
        <f t="shared" si="49"/>
        <v>0</v>
      </c>
      <c r="P472" s="4">
        <f t="shared" si="50"/>
        <v>0</v>
      </c>
      <c r="Q472" s="6" t="e">
        <f>+SUMIFS(#REF!,#REF!,TablaINV[[#This Row],[GRUPO]],#REF!,TablaINV[[#This Row],[COD]])</f>
        <v>#REF!</v>
      </c>
      <c r="R472" s="19">
        <f t="shared" si="51"/>
        <v>0</v>
      </c>
      <c r="S472" s="4" t="str">
        <f>+VLOOKUP(A472,inv!T:X,5,0)</f>
        <v>COSTA</v>
      </c>
      <c r="T472" s="4" t="str">
        <f>+VLOOKUP(B:B,'DT HUEVO'!$A:$D,4,0)</f>
        <v>EMPACADOS</v>
      </c>
      <c r="U472" s="4" t="str">
        <f>+VLOOKUP(TablaINV[[#This Row],[COD]],'DT HUEVO'!$A:$D,3,0)</f>
        <v>A</v>
      </c>
    </row>
    <row r="473" spans="1:21">
      <c r="A473" t="s">
        <v>463</v>
      </c>
      <c r="B473">
        <v>10511</v>
      </c>
      <c r="C473" t="s">
        <v>547</v>
      </c>
      <c r="D473">
        <f>+SUMIFS(inv!D:D,inv!A:A,B473,inv!T:T,A473)</f>
        <v>0</v>
      </c>
      <c r="E473">
        <f>+SUMIFS(inv!$D$1:$D$1164,inv!$A$1:$A$1164,$B473,inv!$T$1:$T$1164,$A473,inv!$U$1:$U$1164,'DIAS DE INVENTARIO TAT'!E$1)</f>
        <v>0</v>
      </c>
      <c r="F473">
        <f>+SUMIFS(inv!$D$1:$D$1164,inv!$A$1:$A$1164,$B473,inv!$T$1:$T$1164,$A473,inv!$U$1:$U$1164,'DIAS DE INVENTARIO TAT'!F$1)</f>
        <v>0</v>
      </c>
      <c r="G473">
        <f>+SUMIFS(inv!$D$1:$D$1164,inv!$A$1:$A$1164,$B473,inv!$T$1:$T$1164,$A473,inv!$U$1:$U$1164,'DIAS DE INVENTARIO TAT'!G$1)</f>
        <v>0</v>
      </c>
      <c r="H473">
        <f>+SUMIFS(inv!$D$1:$D$1164,inv!$A$1:$A$1164,$B473,inv!$T$1:$T$1164,$A473,inv!$U$1:$U$1164,'DIAS DE INVENTARIO TAT'!H$1)</f>
        <v>0</v>
      </c>
      <c r="I473">
        <f>+SUMIFS(inv!$D$1:$D$1164,inv!$A$1:$A$1164,$B473,inv!$T$1:$T$1164,$A473,inv!$U$1:$U$1164,'DIAS DE INVENTARIO TAT'!I$1)</f>
        <v>0</v>
      </c>
      <c r="J473">
        <f>+SUMIFS(inv!$D$1:$D$1164,inv!$A$1:$A$1164,$B473,inv!$T$1:$T$1164,$A473,inv!$U$1:$U$1164,'DIAS DE INVENTARIO TAT'!J$1)</f>
        <v>0</v>
      </c>
      <c r="K473">
        <f>+SUMIFS(inv!$D$1:$D$1164,inv!$A$1:$A$1164,$B473,inv!$T$1:$T$1164,$A473,inv!$U$1:$U$1164,'DIAS DE INVENTARIO TAT'!K$1)</f>
        <v>0</v>
      </c>
      <c r="L473" s="6">
        <f>+SUMIFS(VENTAS!H:H,VENTAS!B:B,B473,VENTAS!G:G,A473)</f>
        <v>0</v>
      </c>
      <c r="M473" s="4">
        <f t="shared" si="47"/>
        <v>0</v>
      </c>
      <c r="N473" s="4">
        <f t="shared" si="48"/>
        <v>0</v>
      </c>
      <c r="O473" s="4">
        <f t="shared" si="49"/>
        <v>0</v>
      </c>
      <c r="P473" s="4">
        <f t="shared" si="50"/>
        <v>0</v>
      </c>
      <c r="Q473" s="6" t="e">
        <f>+SUMIFS(#REF!,#REF!,TablaINV[[#This Row],[GRUPO]],#REF!,TablaINV[[#This Row],[COD]])</f>
        <v>#REF!</v>
      </c>
      <c r="R473" s="19">
        <f t="shared" si="51"/>
        <v>0</v>
      </c>
      <c r="S473" s="4" t="str">
        <f>+VLOOKUP(A473,inv!T:X,5,0)</f>
        <v>COSTA</v>
      </c>
      <c r="T473" s="4" t="str">
        <f>+VLOOKUP(B:B,'DT HUEVO'!$A:$D,4,0)</f>
        <v>EMPACADOS</v>
      </c>
      <c r="U473" s="4" t="str">
        <f>+VLOOKUP(TablaINV[[#This Row],[COD]],'DT HUEVO'!$A:$D,3,0)</f>
        <v>B</v>
      </c>
    </row>
    <row r="474" spans="1:21">
      <c r="A474" t="s">
        <v>463</v>
      </c>
      <c r="B474">
        <v>10588</v>
      </c>
      <c r="C474" t="s">
        <v>549</v>
      </c>
      <c r="D474">
        <f>+SUMIFS(inv!D:D,inv!A:A,B474,inv!T:T,A474)</f>
        <v>0</v>
      </c>
      <c r="E474">
        <f>+SUMIFS(inv!$D$1:$D$1164,inv!$A$1:$A$1164,$B474,inv!$T$1:$T$1164,$A474,inv!$U$1:$U$1164,'DIAS DE INVENTARIO TAT'!E$1)</f>
        <v>0</v>
      </c>
      <c r="F474">
        <f>+SUMIFS(inv!$D$1:$D$1164,inv!$A$1:$A$1164,$B474,inv!$T$1:$T$1164,$A474,inv!$U$1:$U$1164,'DIAS DE INVENTARIO TAT'!F$1)</f>
        <v>0</v>
      </c>
      <c r="G474">
        <f>+SUMIFS(inv!$D$1:$D$1164,inv!$A$1:$A$1164,$B474,inv!$T$1:$T$1164,$A474,inv!$U$1:$U$1164,'DIAS DE INVENTARIO TAT'!G$1)</f>
        <v>0</v>
      </c>
      <c r="H474">
        <f>+SUMIFS(inv!$D$1:$D$1164,inv!$A$1:$A$1164,$B474,inv!$T$1:$T$1164,$A474,inv!$U$1:$U$1164,'DIAS DE INVENTARIO TAT'!H$1)</f>
        <v>0</v>
      </c>
      <c r="I474">
        <f>+SUMIFS(inv!$D$1:$D$1164,inv!$A$1:$A$1164,$B474,inv!$T$1:$T$1164,$A474,inv!$U$1:$U$1164,'DIAS DE INVENTARIO TAT'!I$1)</f>
        <v>0</v>
      </c>
      <c r="J474">
        <f>+SUMIFS(inv!$D$1:$D$1164,inv!$A$1:$A$1164,$B474,inv!$T$1:$T$1164,$A474,inv!$U$1:$U$1164,'DIAS DE INVENTARIO TAT'!J$1)</f>
        <v>0</v>
      </c>
      <c r="K474">
        <f>+SUMIFS(inv!$D$1:$D$1164,inv!$A$1:$A$1164,$B474,inv!$T$1:$T$1164,$A474,inv!$U$1:$U$1164,'DIAS DE INVENTARIO TAT'!K$1)</f>
        <v>0</v>
      </c>
      <c r="L474" s="6">
        <f>+SUMIFS(VENTAS!H:H,VENTAS!B:B,B474,VENTAS!G:G,A474)</f>
        <v>0</v>
      </c>
      <c r="M474" s="4">
        <f t="shared" si="47"/>
        <v>0</v>
      </c>
      <c r="N474" s="4">
        <f t="shared" si="48"/>
        <v>0</v>
      </c>
      <c r="O474" s="4">
        <f t="shared" si="49"/>
        <v>0</v>
      </c>
      <c r="P474" s="4">
        <f t="shared" si="50"/>
        <v>0</v>
      </c>
      <c r="Q474" s="6" t="e">
        <f>+SUMIFS(#REF!,#REF!,TablaINV[[#This Row],[GRUPO]],#REF!,TablaINV[[#This Row],[COD]])</f>
        <v>#REF!</v>
      </c>
      <c r="R474" s="19">
        <f t="shared" si="51"/>
        <v>0</v>
      </c>
      <c r="S474" s="4" t="str">
        <f>+VLOOKUP(A474,inv!T:X,5,0)</f>
        <v>COSTA</v>
      </c>
      <c r="T474" s="4" t="e">
        <f>+VLOOKUP(B:B,'DT HUEVO'!$A:$D,4,0)</f>
        <v>#N/A</v>
      </c>
      <c r="U474" s="4" t="e">
        <f>+VLOOKUP(TablaINV[[#This Row],[COD]],'DT HUEVO'!$A:$D,3,0)</f>
        <v>#N/A</v>
      </c>
    </row>
    <row r="475" spans="1:21">
      <c r="A475" t="s">
        <v>463</v>
      </c>
      <c r="B475">
        <v>11301</v>
      </c>
      <c r="C475" t="s">
        <v>550</v>
      </c>
      <c r="D475">
        <f>+SUMIFS(inv!D:D,inv!A:A,B475,inv!T:T,A475)</f>
        <v>0</v>
      </c>
      <c r="E475">
        <f>+SUMIFS(inv!$D$1:$D$1164,inv!$A$1:$A$1164,$B475,inv!$T$1:$T$1164,$A475,inv!$U$1:$U$1164,'DIAS DE INVENTARIO TAT'!E$1)</f>
        <v>0</v>
      </c>
      <c r="F475">
        <f>+SUMIFS(inv!$D$1:$D$1164,inv!$A$1:$A$1164,$B475,inv!$T$1:$T$1164,$A475,inv!$U$1:$U$1164,'DIAS DE INVENTARIO TAT'!F$1)</f>
        <v>0</v>
      </c>
      <c r="G475">
        <f>+SUMIFS(inv!$D$1:$D$1164,inv!$A$1:$A$1164,$B475,inv!$T$1:$T$1164,$A475,inv!$U$1:$U$1164,'DIAS DE INVENTARIO TAT'!G$1)</f>
        <v>0</v>
      </c>
      <c r="H475">
        <f>+SUMIFS(inv!$D$1:$D$1164,inv!$A$1:$A$1164,$B475,inv!$T$1:$T$1164,$A475,inv!$U$1:$U$1164,'DIAS DE INVENTARIO TAT'!H$1)</f>
        <v>0</v>
      </c>
      <c r="I475">
        <f>+SUMIFS(inv!$D$1:$D$1164,inv!$A$1:$A$1164,$B475,inv!$T$1:$T$1164,$A475,inv!$U$1:$U$1164,'DIAS DE INVENTARIO TAT'!I$1)</f>
        <v>0</v>
      </c>
      <c r="J475">
        <f>+SUMIFS(inv!$D$1:$D$1164,inv!$A$1:$A$1164,$B475,inv!$T$1:$T$1164,$A475,inv!$U$1:$U$1164,'DIAS DE INVENTARIO TAT'!J$1)</f>
        <v>0</v>
      </c>
      <c r="K475">
        <f>+SUMIFS(inv!$D$1:$D$1164,inv!$A$1:$A$1164,$B475,inv!$T$1:$T$1164,$A475,inv!$U$1:$U$1164,'DIAS DE INVENTARIO TAT'!K$1)</f>
        <v>0</v>
      </c>
      <c r="L475" s="6">
        <f>+SUMIFS(VENTAS!H:H,VENTAS!B:B,B475,VENTAS!G:G,A475)</f>
        <v>0</v>
      </c>
      <c r="M475" s="4">
        <f t="shared" si="47"/>
        <v>0</v>
      </c>
      <c r="N475" s="4">
        <f t="shared" si="48"/>
        <v>0</v>
      </c>
      <c r="O475" s="4">
        <f t="shared" si="49"/>
        <v>0</v>
      </c>
      <c r="P475" s="4">
        <f t="shared" si="50"/>
        <v>0</v>
      </c>
      <c r="Q475" s="6" t="e">
        <f>+SUMIFS(#REF!,#REF!,TablaINV[[#This Row],[GRUPO]],#REF!,TablaINV[[#This Row],[COD]])</f>
        <v>#REF!</v>
      </c>
      <c r="R475" s="19">
        <f t="shared" si="51"/>
        <v>0</v>
      </c>
      <c r="S475" s="4" t="str">
        <f>+VLOOKUP(A475,inv!T:X,5,0)</f>
        <v>COSTA</v>
      </c>
      <c r="T475" s="4" t="str">
        <f>+VLOOKUP(B:B,'DT HUEVO'!$A:$D,4,0)</f>
        <v>EMPACADOS</v>
      </c>
      <c r="U475" s="4" t="str">
        <f>+VLOOKUP(TablaINV[[#This Row],[COD]],'DT HUEVO'!$A:$D,3,0)</f>
        <v>AA</v>
      </c>
    </row>
    <row r="476" spans="1:21">
      <c r="A476" t="s">
        <v>463</v>
      </c>
      <c r="B476">
        <v>11401</v>
      </c>
      <c r="C476" t="s">
        <v>583</v>
      </c>
      <c r="D476">
        <f>+SUMIFS(inv!D:D,inv!A:A,B476,inv!T:T,A476)</f>
        <v>0</v>
      </c>
      <c r="E476">
        <f>+SUMIFS(inv!$D$1:$D$1164,inv!$A$1:$A$1164,$B476,inv!$T$1:$T$1164,$A476,inv!$U$1:$U$1164,'DIAS DE INVENTARIO TAT'!E$1)</f>
        <v>0</v>
      </c>
      <c r="F476">
        <f>+SUMIFS(inv!$D$1:$D$1164,inv!$A$1:$A$1164,$B476,inv!$T$1:$T$1164,$A476,inv!$U$1:$U$1164,'DIAS DE INVENTARIO TAT'!F$1)</f>
        <v>0</v>
      </c>
      <c r="G476">
        <f>+SUMIFS(inv!$D$1:$D$1164,inv!$A$1:$A$1164,$B476,inv!$T$1:$T$1164,$A476,inv!$U$1:$U$1164,'DIAS DE INVENTARIO TAT'!G$1)</f>
        <v>0</v>
      </c>
      <c r="H476">
        <f>+SUMIFS(inv!$D$1:$D$1164,inv!$A$1:$A$1164,$B476,inv!$T$1:$T$1164,$A476,inv!$U$1:$U$1164,'DIAS DE INVENTARIO TAT'!H$1)</f>
        <v>0</v>
      </c>
      <c r="I476">
        <f>+SUMIFS(inv!$D$1:$D$1164,inv!$A$1:$A$1164,$B476,inv!$T$1:$T$1164,$A476,inv!$U$1:$U$1164,'DIAS DE INVENTARIO TAT'!I$1)</f>
        <v>0</v>
      </c>
      <c r="J476">
        <f>+SUMIFS(inv!$D$1:$D$1164,inv!$A$1:$A$1164,$B476,inv!$T$1:$T$1164,$A476,inv!$U$1:$U$1164,'DIAS DE INVENTARIO TAT'!J$1)</f>
        <v>0</v>
      </c>
      <c r="K476">
        <f>+SUMIFS(inv!$D$1:$D$1164,inv!$A$1:$A$1164,$B476,inv!$T$1:$T$1164,$A476,inv!$U$1:$U$1164,'DIAS DE INVENTARIO TAT'!K$1)</f>
        <v>0</v>
      </c>
      <c r="L476" s="6">
        <f>+SUMIFS(VENTAS!H:H,VENTAS!B:B,B476,VENTAS!G:G,A476)</f>
        <v>0</v>
      </c>
      <c r="M476" s="4">
        <f t="shared" si="47"/>
        <v>0</v>
      </c>
      <c r="N476" s="4">
        <f t="shared" si="48"/>
        <v>0</v>
      </c>
      <c r="O476" s="4">
        <f t="shared" si="49"/>
        <v>0</v>
      </c>
      <c r="P476" s="4">
        <f t="shared" si="50"/>
        <v>0</v>
      </c>
      <c r="Q476" s="6" t="e">
        <f>+SUMIFS(#REF!,#REF!,TablaINV[[#This Row],[GRUPO]],#REF!,TablaINV[[#This Row],[COD]])</f>
        <v>#REF!</v>
      </c>
      <c r="R476" s="19">
        <f t="shared" si="51"/>
        <v>0</v>
      </c>
      <c r="S476" s="4" t="str">
        <f>+VLOOKUP(A476,inv!T:X,5,0)</f>
        <v>COSTA</v>
      </c>
      <c r="T476" s="4" t="str">
        <f>+VLOOKUP(B:B,'DT HUEVO'!$A:$D,4,0)</f>
        <v>EMPACADOS</v>
      </c>
      <c r="U476" s="4" t="str">
        <f>+VLOOKUP(TablaINV[[#This Row],[COD]],'DT HUEVO'!$A:$D,3,0)</f>
        <v>A</v>
      </c>
    </row>
    <row r="477" spans="1:21">
      <c r="A477" t="s">
        <v>463</v>
      </c>
      <c r="B477">
        <v>12301</v>
      </c>
      <c r="C477" t="s">
        <v>578</v>
      </c>
      <c r="D477">
        <f>+SUMIFS(inv!D:D,inv!A:A,B477,inv!T:T,A477)</f>
        <v>0</v>
      </c>
      <c r="E477">
        <f>+SUMIFS(inv!$D$1:$D$1164,inv!$A$1:$A$1164,$B477,inv!$T$1:$T$1164,$A477,inv!$U$1:$U$1164,'DIAS DE INVENTARIO TAT'!E$1)</f>
        <v>0</v>
      </c>
      <c r="F477">
        <f>+SUMIFS(inv!$D$1:$D$1164,inv!$A$1:$A$1164,$B477,inv!$T$1:$T$1164,$A477,inv!$U$1:$U$1164,'DIAS DE INVENTARIO TAT'!F$1)</f>
        <v>0</v>
      </c>
      <c r="G477">
        <f>+SUMIFS(inv!$D$1:$D$1164,inv!$A$1:$A$1164,$B477,inv!$T$1:$T$1164,$A477,inv!$U$1:$U$1164,'DIAS DE INVENTARIO TAT'!G$1)</f>
        <v>0</v>
      </c>
      <c r="H477">
        <f>+SUMIFS(inv!$D$1:$D$1164,inv!$A$1:$A$1164,$B477,inv!$T$1:$T$1164,$A477,inv!$U$1:$U$1164,'DIAS DE INVENTARIO TAT'!H$1)</f>
        <v>0</v>
      </c>
      <c r="I477">
        <f>+SUMIFS(inv!$D$1:$D$1164,inv!$A$1:$A$1164,$B477,inv!$T$1:$T$1164,$A477,inv!$U$1:$U$1164,'DIAS DE INVENTARIO TAT'!I$1)</f>
        <v>0</v>
      </c>
      <c r="J477">
        <f>+SUMIFS(inv!$D$1:$D$1164,inv!$A$1:$A$1164,$B477,inv!$T$1:$T$1164,$A477,inv!$U$1:$U$1164,'DIAS DE INVENTARIO TAT'!J$1)</f>
        <v>0</v>
      </c>
      <c r="K477">
        <f>+SUMIFS(inv!$D$1:$D$1164,inv!$A$1:$A$1164,$B477,inv!$T$1:$T$1164,$A477,inv!$U$1:$U$1164,'DIAS DE INVENTARIO TAT'!K$1)</f>
        <v>0</v>
      </c>
      <c r="L477" s="6">
        <f>+SUMIFS(VENTAS!H:H,VENTAS!B:B,B477,VENTAS!G:G,A477)</f>
        <v>0</v>
      </c>
      <c r="M477" s="4">
        <f t="shared" si="47"/>
        <v>0</v>
      </c>
      <c r="N477" s="4">
        <f t="shared" si="48"/>
        <v>0</v>
      </c>
      <c r="O477" s="4">
        <f t="shared" si="49"/>
        <v>0</v>
      </c>
      <c r="P477" s="4">
        <f t="shared" si="50"/>
        <v>0</v>
      </c>
      <c r="Q477" s="6" t="e">
        <f>+SUMIFS(#REF!,#REF!,TablaINV[[#This Row],[GRUPO]],#REF!,TablaINV[[#This Row],[COD]])</f>
        <v>#REF!</v>
      </c>
      <c r="R477" s="19">
        <f t="shared" si="51"/>
        <v>0</v>
      </c>
      <c r="S477" s="4" t="str">
        <f>+VLOOKUP(A477,inv!T:X,5,0)</f>
        <v>COSTA</v>
      </c>
      <c r="T477" s="4" t="str">
        <f>+VLOOKUP(B:B,'DT HUEVO'!$A:$D,4,0)</f>
        <v>EMPACADOS</v>
      </c>
      <c r="U477" s="4" t="str">
        <f>+VLOOKUP(TablaINV[[#This Row],[COD]],'DT HUEVO'!$A:$D,3,0)</f>
        <v>AA</v>
      </c>
    </row>
    <row r="478" spans="1:21">
      <c r="A478" t="s">
        <v>463</v>
      </c>
      <c r="B478">
        <v>12460</v>
      </c>
      <c r="C478" t="s">
        <v>585</v>
      </c>
      <c r="D478">
        <f>+SUMIFS(inv!D:D,inv!A:A,B478,inv!T:T,A478)</f>
        <v>0</v>
      </c>
      <c r="E478">
        <f>+SUMIFS(inv!$D$1:$D$1164,inv!$A$1:$A$1164,$B478,inv!$T$1:$T$1164,$A478,inv!$U$1:$U$1164,'DIAS DE INVENTARIO TAT'!E$1)</f>
        <v>0</v>
      </c>
      <c r="F478">
        <f>+SUMIFS(inv!$D$1:$D$1164,inv!$A$1:$A$1164,$B478,inv!$T$1:$T$1164,$A478,inv!$U$1:$U$1164,'DIAS DE INVENTARIO TAT'!F$1)</f>
        <v>0</v>
      </c>
      <c r="G478">
        <f>+SUMIFS(inv!$D$1:$D$1164,inv!$A$1:$A$1164,$B478,inv!$T$1:$T$1164,$A478,inv!$U$1:$U$1164,'DIAS DE INVENTARIO TAT'!G$1)</f>
        <v>0</v>
      </c>
      <c r="H478">
        <f>+SUMIFS(inv!$D$1:$D$1164,inv!$A$1:$A$1164,$B478,inv!$T$1:$T$1164,$A478,inv!$U$1:$U$1164,'DIAS DE INVENTARIO TAT'!H$1)</f>
        <v>0</v>
      </c>
      <c r="I478">
        <f>+SUMIFS(inv!$D$1:$D$1164,inv!$A$1:$A$1164,$B478,inv!$T$1:$T$1164,$A478,inv!$U$1:$U$1164,'DIAS DE INVENTARIO TAT'!I$1)</f>
        <v>0</v>
      </c>
      <c r="J478">
        <f>+SUMIFS(inv!$D$1:$D$1164,inv!$A$1:$A$1164,$B478,inv!$T$1:$T$1164,$A478,inv!$U$1:$U$1164,'DIAS DE INVENTARIO TAT'!J$1)</f>
        <v>0</v>
      </c>
      <c r="K478">
        <f>+SUMIFS(inv!$D$1:$D$1164,inv!$A$1:$A$1164,$B478,inv!$T$1:$T$1164,$A478,inv!$U$1:$U$1164,'DIAS DE INVENTARIO TAT'!K$1)</f>
        <v>0</v>
      </c>
      <c r="L478" s="6">
        <f>+SUMIFS(VENTAS!H:H,VENTAS!B:B,B478,VENTAS!G:G,A478)</f>
        <v>0</v>
      </c>
      <c r="M478" s="4">
        <f t="shared" si="47"/>
        <v>0</v>
      </c>
      <c r="N478" s="4">
        <f t="shared" si="48"/>
        <v>0</v>
      </c>
      <c r="O478" s="4">
        <f t="shared" si="49"/>
        <v>0</v>
      </c>
      <c r="P478" s="4">
        <f t="shared" si="50"/>
        <v>0</v>
      </c>
      <c r="Q478" s="6" t="e">
        <f>+SUMIFS(#REF!,#REF!,TablaINV[[#This Row],[GRUPO]],#REF!,TablaINV[[#This Row],[COD]])</f>
        <v>#REF!</v>
      </c>
      <c r="R478" s="19">
        <f t="shared" si="51"/>
        <v>0</v>
      </c>
      <c r="S478" s="4" t="str">
        <f>+VLOOKUP(A478,inv!T:X,5,0)</f>
        <v>COSTA</v>
      </c>
      <c r="T478" s="4" t="e">
        <f>+VLOOKUP(B:B,'DT HUEVO'!$A:$D,4,0)</f>
        <v>#N/A</v>
      </c>
      <c r="U478" s="4" t="e">
        <f>+VLOOKUP(TablaINV[[#This Row],[COD]],'DT HUEVO'!$A:$D,3,0)</f>
        <v>#N/A</v>
      </c>
    </row>
    <row r="479" spans="1:21">
      <c r="A479" t="s">
        <v>463</v>
      </c>
      <c r="B479">
        <v>13203</v>
      </c>
      <c r="C479" t="s">
        <v>551</v>
      </c>
      <c r="D479">
        <f>+SUMIFS(inv!D:D,inv!A:A,B479,inv!T:T,A479)</f>
        <v>0</v>
      </c>
      <c r="E479">
        <f>+SUMIFS(inv!$D$1:$D$1164,inv!$A$1:$A$1164,$B479,inv!$T$1:$T$1164,$A479,inv!$U$1:$U$1164,'DIAS DE INVENTARIO TAT'!E$1)</f>
        <v>0</v>
      </c>
      <c r="F479">
        <f>+SUMIFS(inv!$D$1:$D$1164,inv!$A$1:$A$1164,$B479,inv!$T$1:$T$1164,$A479,inv!$U$1:$U$1164,'DIAS DE INVENTARIO TAT'!F$1)</f>
        <v>0</v>
      </c>
      <c r="G479">
        <f>+SUMIFS(inv!$D$1:$D$1164,inv!$A$1:$A$1164,$B479,inv!$T$1:$T$1164,$A479,inv!$U$1:$U$1164,'DIAS DE INVENTARIO TAT'!G$1)</f>
        <v>0</v>
      </c>
      <c r="H479">
        <f>+SUMIFS(inv!$D$1:$D$1164,inv!$A$1:$A$1164,$B479,inv!$T$1:$T$1164,$A479,inv!$U$1:$U$1164,'DIAS DE INVENTARIO TAT'!H$1)</f>
        <v>0</v>
      </c>
      <c r="I479">
        <f>+SUMIFS(inv!$D$1:$D$1164,inv!$A$1:$A$1164,$B479,inv!$T$1:$T$1164,$A479,inv!$U$1:$U$1164,'DIAS DE INVENTARIO TAT'!I$1)</f>
        <v>0</v>
      </c>
      <c r="J479">
        <f>+SUMIFS(inv!$D$1:$D$1164,inv!$A$1:$A$1164,$B479,inv!$T$1:$T$1164,$A479,inv!$U$1:$U$1164,'DIAS DE INVENTARIO TAT'!J$1)</f>
        <v>0</v>
      </c>
      <c r="K479">
        <f>+SUMIFS(inv!$D$1:$D$1164,inv!$A$1:$A$1164,$B479,inv!$T$1:$T$1164,$A479,inv!$U$1:$U$1164,'DIAS DE INVENTARIO TAT'!K$1)</f>
        <v>0</v>
      </c>
      <c r="L479" s="6">
        <f>+SUMIFS(VENTAS!H:H,VENTAS!B:B,B479,VENTAS!G:G,A479)</f>
        <v>0</v>
      </c>
      <c r="M479" s="4">
        <f t="shared" si="47"/>
        <v>0</v>
      </c>
      <c r="N479" s="4">
        <f t="shared" si="48"/>
        <v>0</v>
      </c>
      <c r="O479" s="4">
        <f t="shared" si="49"/>
        <v>0</v>
      </c>
      <c r="P479" s="4">
        <f t="shared" si="50"/>
        <v>0</v>
      </c>
      <c r="Q479" s="6" t="e">
        <f>+SUMIFS(#REF!,#REF!,TablaINV[[#This Row],[GRUPO]],#REF!,TablaINV[[#This Row],[COD]])</f>
        <v>#REF!</v>
      </c>
      <c r="R479" s="19">
        <f t="shared" si="51"/>
        <v>0</v>
      </c>
      <c r="S479" s="4" t="str">
        <f>+VLOOKUP(A479,inv!T:X,5,0)</f>
        <v>COSTA</v>
      </c>
      <c r="T479" s="4" t="str">
        <f>+VLOOKUP(B:B,'DT HUEVO'!$A:$D,4,0)</f>
        <v>EMPACADOS</v>
      </c>
      <c r="U479" s="4" t="str">
        <f>+VLOOKUP(TablaINV[[#This Row],[COD]],'DT HUEVO'!$A:$D,3,0)</f>
        <v>AAA</v>
      </c>
    </row>
    <row r="480" spans="1:21">
      <c r="A480" t="s">
        <v>463</v>
      </c>
      <c r="B480">
        <v>71901</v>
      </c>
      <c r="C480" t="s">
        <v>47</v>
      </c>
      <c r="D480">
        <f>+SUMIFS(inv!D:D,inv!A:A,B480,inv!T:T,A480)</f>
        <v>0</v>
      </c>
      <c r="E480">
        <f>+SUMIFS(inv!$D$1:$D$1164,inv!$A$1:$A$1164,$B480,inv!$T$1:$T$1164,$A480,inv!$U$1:$U$1164,'DIAS DE INVENTARIO TAT'!E$1)</f>
        <v>0</v>
      </c>
      <c r="F480">
        <f>+SUMIFS(inv!$D$1:$D$1164,inv!$A$1:$A$1164,$B480,inv!$T$1:$T$1164,$A480,inv!$U$1:$U$1164,'DIAS DE INVENTARIO TAT'!F$1)</f>
        <v>0</v>
      </c>
      <c r="G480">
        <f>+SUMIFS(inv!$D$1:$D$1164,inv!$A$1:$A$1164,$B480,inv!$T$1:$T$1164,$A480,inv!$U$1:$U$1164,'DIAS DE INVENTARIO TAT'!G$1)</f>
        <v>0</v>
      </c>
      <c r="H480">
        <f>+SUMIFS(inv!$D$1:$D$1164,inv!$A$1:$A$1164,$B480,inv!$T$1:$T$1164,$A480,inv!$U$1:$U$1164,'DIAS DE INVENTARIO TAT'!H$1)</f>
        <v>0</v>
      </c>
      <c r="I480">
        <f>+SUMIFS(inv!$D$1:$D$1164,inv!$A$1:$A$1164,$B480,inv!$T$1:$T$1164,$A480,inv!$U$1:$U$1164,'DIAS DE INVENTARIO TAT'!I$1)</f>
        <v>0</v>
      </c>
      <c r="J480">
        <f>+SUMIFS(inv!$D$1:$D$1164,inv!$A$1:$A$1164,$B480,inv!$T$1:$T$1164,$A480,inv!$U$1:$U$1164,'DIAS DE INVENTARIO TAT'!J$1)</f>
        <v>0</v>
      </c>
      <c r="K480">
        <f>+SUMIFS(inv!$D$1:$D$1164,inv!$A$1:$A$1164,$B480,inv!$T$1:$T$1164,$A480,inv!$U$1:$U$1164,'DIAS DE INVENTARIO TAT'!K$1)</f>
        <v>0</v>
      </c>
      <c r="L480" s="6">
        <f>+SUMIFS(VENTAS!H:H,VENTAS!B:B,B480,VENTAS!G:G,A480)</f>
        <v>0</v>
      </c>
      <c r="M480" s="4">
        <f t="shared" si="47"/>
        <v>0</v>
      </c>
      <c r="N480" s="4">
        <f t="shared" si="48"/>
        <v>0</v>
      </c>
      <c r="O480" s="4">
        <f t="shared" si="49"/>
        <v>0</v>
      </c>
      <c r="P480" s="4">
        <f t="shared" si="50"/>
        <v>0</v>
      </c>
      <c r="Q480" s="6" t="e">
        <f>+SUMIFS(#REF!,#REF!,TablaINV[[#This Row],[GRUPO]],#REF!,TablaINV[[#This Row],[COD]])</f>
        <v>#REF!</v>
      </c>
      <c r="R480" s="19">
        <f t="shared" si="51"/>
        <v>0</v>
      </c>
      <c r="S480" s="4" t="str">
        <f>+VLOOKUP(A480,inv!T:X,5,0)</f>
        <v>COSTA</v>
      </c>
      <c r="T480" s="4" t="str">
        <f>+VLOOKUP(B:B,'DT HUEVO'!$A:$D,4,0)</f>
        <v>SEGUNDA</v>
      </c>
      <c r="U480" s="4" t="str">
        <f>+VLOOKUP(TablaINV[[#This Row],[COD]],'DT HUEVO'!$A:$D,3,0)</f>
        <v>SEGUNDA</v>
      </c>
    </row>
    <row r="481" spans="1:21">
      <c r="A481" t="s">
        <v>463</v>
      </c>
      <c r="B481">
        <v>76401</v>
      </c>
      <c r="C481" t="s">
        <v>533</v>
      </c>
      <c r="D481">
        <f>+SUMIFS(inv!D:D,inv!A:A,B481,inv!T:T,A481)</f>
        <v>0</v>
      </c>
      <c r="E481">
        <f>+SUMIFS(inv!$D$1:$D$1164,inv!$A$1:$A$1164,$B481,inv!$T$1:$T$1164,$A481,inv!$U$1:$U$1164,'DIAS DE INVENTARIO TAT'!E$1)</f>
        <v>0</v>
      </c>
      <c r="F481">
        <f>+SUMIFS(inv!$D$1:$D$1164,inv!$A$1:$A$1164,$B481,inv!$T$1:$T$1164,$A481,inv!$U$1:$U$1164,'DIAS DE INVENTARIO TAT'!F$1)</f>
        <v>0</v>
      </c>
      <c r="G481">
        <f>+SUMIFS(inv!$D$1:$D$1164,inv!$A$1:$A$1164,$B481,inv!$T$1:$T$1164,$A481,inv!$U$1:$U$1164,'DIAS DE INVENTARIO TAT'!G$1)</f>
        <v>0</v>
      </c>
      <c r="H481">
        <f>+SUMIFS(inv!$D$1:$D$1164,inv!$A$1:$A$1164,$B481,inv!$T$1:$T$1164,$A481,inv!$U$1:$U$1164,'DIAS DE INVENTARIO TAT'!H$1)</f>
        <v>0</v>
      </c>
      <c r="I481">
        <f>+SUMIFS(inv!$D$1:$D$1164,inv!$A$1:$A$1164,$B481,inv!$T$1:$T$1164,$A481,inv!$U$1:$U$1164,'DIAS DE INVENTARIO TAT'!I$1)</f>
        <v>0</v>
      </c>
      <c r="J481">
        <f>+SUMIFS(inv!$D$1:$D$1164,inv!$A$1:$A$1164,$B481,inv!$T$1:$T$1164,$A481,inv!$U$1:$U$1164,'DIAS DE INVENTARIO TAT'!J$1)</f>
        <v>0</v>
      </c>
      <c r="K481">
        <f>+SUMIFS(inv!$D$1:$D$1164,inv!$A$1:$A$1164,$B481,inv!$T$1:$T$1164,$A481,inv!$U$1:$U$1164,'DIAS DE INVENTARIO TAT'!K$1)</f>
        <v>0</v>
      </c>
      <c r="L481" s="6">
        <f>+SUMIFS(VENTAS!H:H,VENTAS!B:B,B481,VENTAS!G:G,A481)</f>
        <v>0</v>
      </c>
      <c r="M481" s="4">
        <f t="shared" si="47"/>
        <v>0</v>
      </c>
      <c r="N481" s="4">
        <f t="shared" si="48"/>
        <v>0</v>
      </c>
      <c r="O481" s="4">
        <f t="shared" si="49"/>
        <v>0</v>
      </c>
      <c r="P481" s="4">
        <f t="shared" si="50"/>
        <v>0</v>
      </c>
      <c r="Q481" s="6" t="e">
        <f>+SUMIFS(#REF!,#REF!,TablaINV[[#This Row],[GRUPO]],#REF!,TablaINV[[#This Row],[COD]])</f>
        <v>#REF!</v>
      </c>
      <c r="R481" s="19">
        <f t="shared" si="51"/>
        <v>0</v>
      </c>
      <c r="S481" s="4" t="str">
        <f>+VLOOKUP(A481,inv!T:X,5,0)</f>
        <v>COSTA</v>
      </c>
      <c r="T481" s="4" t="str">
        <f>+VLOOKUP(B:B,'DT HUEVO'!$A:$D,4,0)</f>
        <v>SEGUNDA</v>
      </c>
      <c r="U481" s="4" t="str">
        <f>+VLOOKUP(TablaINV[[#This Row],[COD]],'DT HUEVO'!$A:$D,3,0)</f>
        <v>SEGUNDA</v>
      </c>
    </row>
    <row r="482" spans="1:21">
      <c r="A482" t="s">
        <v>463</v>
      </c>
      <c r="B482">
        <v>72101</v>
      </c>
      <c r="C482" t="s">
        <v>582</v>
      </c>
      <c r="D482">
        <f>+SUMIFS(inv!D:D,inv!A:A,B482,inv!T:T,A482)</f>
        <v>0</v>
      </c>
      <c r="E482">
        <f>+SUMIFS(inv!$D$1:$D$1164,inv!$A$1:$A$1164,$B482,inv!$T$1:$T$1164,$A482,inv!$U$1:$U$1164,'DIAS DE INVENTARIO TAT'!E$1)</f>
        <v>0</v>
      </c>
      <c r="F482">
        <f>+SUMIFS(inv!$D$1:$D$1164,inv!$A$1:$A$1164,$B482,inv!$T$1:$T$1164,$A482,inv!$U$1:$U$1164,'DIAS DE INVENTARIO TAT'!F$1)</f>
        <v>0</v>
      </c>
      <c r="G482">
        <f>+SUMIFS(inv!$D$1:$D$1164,inv!$A$1:$A$1164,$B482,inv!$T$1:$T$1164,$A482,inv!$U$1:$U$1164,'DIAS DE INVENTARIO TAT'!G$1)</f>
        <v>0</v>
      </c>
      <c r="H482">
        <f>+SUMIFS(inv!$D$1:$D$1164,inv!$A$1:$A$1164,$B482,inv!$T$1:$T$1164,$A482,inv!$U$1:$U$1164,'DIAS DE INVENTARIO TAT'!H$1)</f>
        <v>0</v>
      </c>
      <c r="I482">
        <f>+SUMIFS(inv!$D$1:$D$1164,inv!$A$1:$A$1164,$B482,inv!$T$1:$T$1164,$A482,inv!$U$1:$U$1164,'DIAS DE INVENTARIO TAT'!I$1)</f>
        <v>0</v>
      </c>
      <c r="J482">
        <f>+SUMIFS(inv!$D$1:$D$1164,inv!$A$1:$A$1164,$B482,inv!$T$1:$T$1164,$A482,inv!$U$1:$U$1164,'DIAS DE INVENTARIO TAT'!J$1)</f>
        <v>0</v>
      </c>
      <c r="K482">
        <f>+SUMIFS(inv!$D$1:$D$1164,inv!$A$1:$A$1164,$B482,inv!$T$1:$T$1164,$A482,inv!$U$1:$U$1164,'DIAS DE INVENTARIO TAT'!K$1)</f>
        <v>0</v>
      </c>
      <c r="L482" s="6">
        <f>+SUMIFS(VENTAS!H:H,VENTAS!B:B,B482,VENTAS!G:G,A482)</f>
        <v>0</v>
      </c>
      <c r="M482" s="4">
        <f t="shared" si="47"/>
        <v>0</v>
      </c>
      <c r="N482" s="4">
        <f t="shared" si="48"/>
        <v>0</v>
      </c>
      <c r="O482" s="4">
        <f t="shared" si="49"/>
        <v>0</v>
      </c>
      <c r="P482" s="4">
        <f t="shared" si="50"/>
        <v>0</v>
      </c>
      <c r="Q482" s="6" t="e">
        <f>+SUMIFS(#REF!,#REF!,TablaINV[[#This Row],[GRUPO]],#REF!,TablaINV[[#This Row],[COD]])</f>
        <v>#REF!</v>
      </c>
      <c r="R482" s="19">
        <f t="shared" si="51"/>
        <v>0</v>
      </c>
      <c r="S482" s="4" t="str">
        <f>+VLOOKUP(A482,inv!T:X,5,0)</f>
        <v>COSTA</v>
      </c>
      <c r="T482" s="4" t="str">
        <f>+VLOOKUP(B:B,'DT HUEVO'!$A:$D,4,0)</f>
        <v>SEGUNDA</v>
      </c>
      <c r="U482" s="4" t="str">
        <f>+VLOOKUP(TablaINV[[#This Row],[COD]],'DT HUEVO'!$A:$D,3,0)</f>
        <v>SEGUNDA</v>
      </c>
    </row>
    <row r="483" spans="1:21">
      <c r="A483" t="s">
        <v>463</v>
      </c>
      <c r="B483">
        <v>90</v>
      </c>
      <c r="C483" t="s">
        <v>100</v>
      </c>
      <c r="D483">
        <f>+SUMIFS(inv!D:D,inv!A:A,B483,inv!T:T,A483)</f>
        <v>0</v>
      </c>
      <c r="E483">
        <f>+SUMIFS(inv!$D$1:$D$1164,inv!$A$1:$A$1164,$B483,inv!$T$1:$T$1164,$A483,inv!$U$1:$U$1164,'DIAS DE INVENTARIO TAT'!E$1)</f>
        <v>0</v>
      </c>
      <c r="F483">
        <f>+SUMIFS(inv!$D$1:$D$1164,inv!$A$1:$A$1164,$B483,inv!$T$1:$T$1164,$A483,inv!$U$1:$U$1164,'DIAS DE INVENTARIO TAT'!F$1)</f>
        <v>0</v>
      </c>
      <c r="G483">
        <f>+SUMIFS(inv!$D$1:$D$1164,inv!$A$1:$A$1164,$B483,inv!$T$1:$T$1164,$A483,inv!$U$1:$U$1164,'DIAS DE INVENTARIO TAT'!G$1)</f>
        <v>0</v>
      </c>
      <c r="H483">
        <f>+SUMIFS(inv!$D$1:$D$1164,inv!$A$1:$A$1164,$B483,inv!$T$1:$T$1164,$A483,inv!$U$1:$U$1164,'DIAS DE INVENTARIO TAT'!H$1)</f>
        <v>0</v>
      </c>
      <c r="I483">
        <f>+SUMIFS(inv!$D$1:$D$1164,inv!$A$1:$A$1164,$B483,inv!$T$1:$T$1164,$A483,inv!$U$1:$U$1164,'DIAS DE INVENTARIO TAT'!I$1)</f>
        <v>0</v>
      </c>
      <c r="J483">
        <f>+SUMIFS(inv!$D$1:$D$1164,inv!$A$1:$A$1164,$B483,inv!$T$1:$T$1164,$A483,inv!$U$1:$U$1164,'DIAS DE INVENTARIO TAT'!J$1)</f>
        <v>0</v>
      </c>
      <c r="K483">
        <f>+SUMIFS(inv!$D$1:$D$1164,inv!$A$1:$A$1164,$B483,inv!$T$1:$T$1164,$A483,inv!$U$1:$U$1164,'DIAS DE INVENTARIO TAT'!K$1)</f>
        <v>0</v>
      </c>
      <c r="L483" s="6">
        <f>+SUMIFS(VENTAS!H:H,VENTAS!B:B,B483,VENTAS!G:G,A483)</f>
        <v>0</v>
      </c>
      <c r="M483" s="4">
        <f t="shared" si="47"/>
        <v>0</v>
      </c>
      <c r="N483" s="4">
        <f t="shared" si="48"/>
        <v>0</v>
      </c>
      <c r="O483" s="4">
        <f t="shared" si="49"/>
        <v>0</v>
      </c>
      <c r="P483" s="4">
        <f t="shared" si="50"/>
        <v>0</v>
      </c>
      <c r="Q483" s="6" t="e">
        <f>+SUMIFS(#REF!,#REF!,TablaINV[[#This Row],[GRUPO]],#REF!,TablaINV[[#This Row],[COD]])</f>
        <v>#REF!</v>
      </c>
      <c r="R483" s="19">
        <f t="shared" si="51"/>
        <v>0</v>
      </c>
      <c r="S483" s="4" t="str">
        <f>+VLOOKUP(A483,inv!T:X,5,0)</f>
        <v>COSTA</v>
      </c>
      <c r="T483" s="4" t="str">
        <f>+VLOOKUP(B:B,'DT HUEVO'!$A:$D,4,0)</f>
        <v>HUEVO SIN CLASIFICAR</v>
      </c>
      <c r="U483" s="4" t="str">
        <f>+VLOOKUP(TablaINV[[#This Row],[COD]],'DT HUEVO'!$A:$D,3,0)</f>
        <v>HUEVO SIN CLASIFICAR</v>
      </c>
    </row>
    <row r="484" spans="1:21">
      <c r="A484" t="s">
        <v>463</v>
      </c>
      <c r="B484">
        <v>10403</v>
      </c>
      <c r="C484" t="s">
        <v>35</v>
      </c>
      <c r="D484">
        <f>+SUMIFS(inv!D:D,inv!A:A,B484,inv!T:T,A484)</f>
        <v>0</v>
      </c>
      <c r="E484">
        <f>+SUMIFS(inv!$D$1:$D$1164,inv!$A$1:$A$1164,$B484,inv!$T$1:$T$1164,$A484,inv!$U$1:$U$1164,'DIAS DE INVENTARIO TAT'!E$1)</f>
        <v>0</v>
      </c>
      <c r="F484">
        <f>+SUMIFS(inv!$D$1:$D$1164,inv!$A$1:$A$1164,$B484,inv!$T$1:$T$1164,$A484,inv!$U$1:$U$1164,'DIAS DE INVENTARIO TAT'!F$1)</f>
        <v>0</v>
      </c>
      <c r="G484">
        <f>+SUMIFS(inv!$D$1:$D$1164,inv!$A$1:$A$1164,$B484,inv!$T$1:$T$1164,$A484,inv!$U$1:$U$1164,'DIAS DE INVENTARIO TAT'!G$1)</f>
        <v>0</v>
      </c>
      <c r="H484">
        <f>+SUMIFS(inv!$D$1:$D$1164,inv!$A$1:$A$1164,$B484,inv!$T$1:$T$1164,$A484,inv!$U$1:$U$1164,'DIAS DE INVENTARIO TAT'!H$1)</f>
        <v>0</v>
      </c>
      <c r="I484">
        <f>+SUMIFS(inv!$D$1:$D$1164,inv!$A$1:$A$1164,$B484,inv!$T$1:$T$1164,$A484,inv!$U$1:$U$1164,'DIAS DE INVENTARIO TAT'!I$1)</f>
        <v>0</v>
      </c>
      <c r="J484">
        <f>+SUMIFS(inv!$D$1:$D$1164,inv!$A$1:$A$1164,$B484,inv!$T$1:$T$1164,$A484,inv!$U$1:$U$1164,'DIAS DE INVENTARIO TAT'!J$1)</f>
        <v>0</v>
      </c>
      <c r="K484">
        <f>+SUMIFS(inv!$D$1:$D$1164,inv!$A$1:$A$1164,$B484,inv!$T$1:$T$1164,$A484,inv!$U$1:$U$1164,'DIAS DE INVENTARIO TAT'!K$1)</f>
        <v>0</v>
      </c>
      <c r="L484" s="6">
        <f>+SUMIFS(VENTAS!H:H,VENTAS!B:B,B484,VENTAS!G:G,A484)</f>
        <v>0</v>
      </c>
      <c r="M484" s="4">
        <f t="shared" si="47"/>
        <v>0</v>
      </c>
      <c r="N484" s="4">
        <f t="shared" si="48"/>
        <v>0</v>
      </c>
      <c r="O484" s="4">
        <f t="shared" si="49"/>
        <v>0</v>
      </c>
      <c r="P484" s="4">
        <f t="shared" si="50"/>
        <v>0</v>
      </c>
      <c r="Q484" s="6" t="e">
        <f>+SUMIFS(#REF!,#REF!,TablaINV[[#This Row],[GRUPO]],#REF!,TablaINV[[#This Row],[COD]])</f>
        <v>#REF!</v>
      </c>
      <c r="R484" s="19">
        <f t="shared" si="51"/>
        <v>0</v>
      </c>
      <c r="S484" s="4" t="str">
        <f>+VLOOKUP(A484,inv!T:X,5,0)</f>
        <v>COSTA</v>
      </c>
      <c r="T484" s="4" t="str">
        <f>+VLOOKUP(B:B,'DT HUEVO'!$A:$D,4,0)</f>
        <v>EMPACADOS</v>
      </c>
      <c r="U484" s="4" t="str">
        <f>+VLOOKUP(TablaINV[[#This Row],[COD]],'DT HUEVO'!$A:$D,3,0)</f>
        <v>A</v>
      </c>
    </row>
    <row r="485" spans="1:21">
      <c r="A485" t="s">
        <v>463</v>
      </c>
      <c r="B485">
        <v>76001</v>
      </c>
      <c r="C485" t="s">
        <v>99</v>
      </c>
      <c r="D485">
        <f>+SUMIFS(inv!D:D,inv!A:A,B485,inv!T:T,A485)</f>
        <v>0</v>
      </c>
      <c r="E485">
        <f>+SUMIFS(inv!$D$1:$D$1164,inv!$A$1:$A$1164,$B485,inv!$T$1:$T$1164,$A485,inv!$U$1:$U$1164,'DIAS DE INVENTARIO TAT'!E$1)</f>
        <v>0</v>
      </c>
      <c r="F485">
        <f>+SUMIFS(inv!$D$1:$D$1164,inv!$A$1:$A$1164,$B485,inv!$T$1:$T$1164,$A485,inv!$U$1:$U$1164,'DIAS DE INVENTARIO TAT'!F$1)</f>
        <v>0</v>
      </c>
      <c r="G485">
        <f>+SUMIFS(inv!$D$1:$D$1164,inv!$A$1:$A$1164,$B485,inv!$T$1:$T$1164,$A485,inv!$U$1:$U$1164,'DIAS DE INVENTARIO TAT'!G$1)</f>
        <v>0</v>
      </c>
      <c r="H485">
        <f>+SUMIFS(inv!$D$1:$D$1164,inv!$A$1:$A$1164,$B485,inv!$T$1:$T$1164,$A485,inv!$U$1:$U$1164,'DIAS DE INVENTARIO TAT'!H$1)</f>
        <v>0</v>
      </c>
      <c r="I485">
        <f>+SUMIFS(inv!$D$1:$D$1164,inv!$A$1:$A$1164,$B485,inv!$T$1:$T$1164,$A485,inv!$U$1:$U$1164,'DIAS DE INVENTARIO TAT'!I$1)</f>
        <v>0</v>
      </c>
      <c r="J485">
        <f>+SUMIFS(inv!$D$1:$D$1164,inv!$A$1:$A$1164,$B485,inv!$T$1:$T$1164,$A485,inv!$U$1:$U$1164,'DIAS DE INVENTARIO TAT'!J$1)</f>
        <v>0</v>
      </c>
      <c r="K485">
        <f>+SUMIFS(inv!$D$1:$D$1164,inv!$A$1:$A$1164,$B485,inv!$T$1:$T$1164,$A485,inv!$U$1:$U$1164,'DIAS DE INVENTARIO TAT'!K$1)</f>
        <v>0</v>
      </c>
      <c r="L485" s="6">
        <f>+SUMIFS(VENTAS!H:H,VENTAS!B:B,B485,VENTAS!G:G,A485)</f>
        <v>0</v>
      </c>
      <c r="M485" s="4">
        <f t="shared" si="47"/>
        <v>0</v>
      </c>
      <c r="N485" s="4">
        <f t="shared" si="48"/>
        <v>0</v>
      </c>
      <c r="O485" s="4">
        <f t="shared" si="49"/>
        <v>0</v>
      </c>
      <c r="P485" s="4">
        <f t="shared" si="50"/>
        <v>0</v>
      </c>
      <c r="Q485" s="6" t="e">
        <f>+SUMIFS(#REF!,#REF!,TablaINV[[#This Row],[GRUPO]],#REF!,TablaINV[[#This Row],[COD]])</f>
        <v>#REF!</v>
      </c>
      <c r="R485" s="19">
        <f t="shared" si="51"/>
        <v>0</v>
      </c>
      <c r="S485" s="4" t="str">
        <f>+VLOOKUP(A485,inv!T:X,5,0)</f>
        <v>COSTA</v>
      </c>
      <c r="T485" s="4" t="str">
        <f>+VLOOKUP(B:B,'DT HUEVO'!$A:$D,4,0)</f>
        <v>HUEVO SIN CLASIFICAR</v>
      </c>
      <c r="U485" s="4" t="str">
        <f>+VLOOKUP(TablaINV[[#This Row],[COD]],'DT HUEVO'!$A:$D,3,0)</f>
        <v>HUEVO SIN CLASIFICAR</v>
      </c>
    </row>
    <row r="486" spans="1:21">
      <c r="A486" t="s">
        <v>463</v>
      </c>
      <c r="B486">
        <v>901</v>
      </c>
      <c r="C486" t="s">
        <v>57</v>
      </c>
      <c r="D486">
        <f>+SUMIFS(inv!D:D,inv!A:A,B486,inv!T:T,A486)</f>
        <v>0</v>
      </c>
      <c r="E486">
        <f>+SUMIFS(inv!$D$1:$D$1164,inv!$A$1:$A$1164,$B486,inv!$T$1:$T$1164,$A486,inv!$U$1:$U$1164,'DIAS DE INVENTARIO TAT'!E$1)</f>
        <v>0</v>
      </c>
      <c r="F486">
        <f>+SUMIFS(inv!$D$1:$D$1164,inv!$A$1:$A$1164,$B486,inv!$T$1:$T$1164,$A486,inv!$U$1:$U$1164,'DIAS DE INVENTARIO TAT'!F$1)</f>
        <v>0</v>
      </c>
      <c r="G486">
        <f>+SUMIFS(inv!$D$1:$D$1164,inv!$A$1:$A$1164,$B486,inv!$T$1:$T$1164,$A486,inv!$U$1:$U$1164,'DIAS DE INVENTARIO TAT'!G$1)</f>
        <v>0</v>
      </c>
      <c r="H486">
        <f>+SUMIFS(inv!$D$1:$D$1164,inv!$A$1:$A$1164,$B486,inv!$T$1:$T$1164,$A486,inv!$U$1:$U$1164,'DIAS DE INVENTARIO TAT'!H$1)</f>
        <v>0</v>
      </c>
      <c r="I486">
        <f>+SUMIFS(inv!$D$1:$D$1164,inv!$A$1:$A$1164,$B486,inv!$T$1:$T$1164,$A486,inv!$U$1:$U$1164,'DIAS DE INVENTARIO TAT'!I$1)</f>
        <v>0</v>
      </c>
      <c r="J486">
        <f>+SUMIFS(inv!$D$1:$D$1164,inv!$A$1:$A$1164,$B486,inv!$T$1:$T$1164,$A486,inv!$U$1:$U$1164,'DIAS DE INVENTARIO TAT'!J$1)</f>
        <v>0</v>
      </c>
      <c r="K486">
        <f>+SUMIFS(inv!$D$1:$D$1164,inv!$A$1:$A$1164,$B486,inv!$T$1:$T$1164,$A486,inv!$U$1:$U$1164,'DIAS DE INVENTARIO TAT'!K$1)</f>
        <v>0</v>
      </c>
      <c r="L486" s="6">
        <f>+SUMIFS(VENTAS!H:H,VENTAS!B:B,B486,VENTAS!G:G,A486)</f>
        <v>0</v>
      </c>
      <c r="M486" s="4">
        <f t="shared" si="47"/>
        <v>0</v>
      </c>
      <c r="N486" s="4">
        <f t="shared" si="48"/>
        <v>0</v>
      </c>
      <c r="O486" s="4">
        <f t="shared" si="49"/>
        <v>0</v>
      </c>
      <c r="P486" s="4">
        <f t="shared" si="50"/>
        <v>0</v>
      </c>
      <c r="Q486" s="6" t="e">
        <f>+SUMIFS(#REF!,#REF!,TablaINV[[#This Row],[GRUPO]],#REF!,TablaINV[[#This Row],[COD]])</f>
        <v>#REF!</v>
      </c>
      <c r="R486" s="19">
        <f t="shared" si="51"/>
        <v>0</v>
      </c>
      <c r="S486" s="4" t="str">
        <f>+VLOOKUP(A486,inv!T:X,5,0)</f>
        <v>COSTA</v>
      </c>
      <c r="T486" s="4" t="str">
        <f>+VLOOKUP(B:B,'DT HUEVO'!$A:$D,4,0)</f>
        <v>HUEVO SIN CLASIFICAR</v>
      </c>
      <c r="U486" s="4" t="str">
        <f>+VLOOKUP(TablaINV[[#This Row],[COD]],'DT HUEVO'!$A:$D,3,0)</f>
        <v>HUEVO SIN CLASIFICAR</v>
      </c>
    </row>
    <row r="487" spans="1:21">
      <c r="A487" t="s">
        <v>463</v>
      </c>
      <c r="B487">
        <v>74001</v>
      </c>
      <c r="C487" t="s">
        <v>641</v>
      </c>
      <c r="D487">
        <f>+SUMIFS(inv!D:D,inv!A:A,B487,inv!T:T,A487)</f>
        <v>0</v>
      </c>
      <c r="E487">
        <f>+SUMIFS(inv!$D$1:$D$1164,inv!$A$1:$A$1164,$B487,inv!$T$1:$T$1164,$A487,inv!$U$1:$U$1164,'DIAS DE INVENTARIO TAT'!E$1)</f>
        <v>0</v>
      </c>
      <c r="F487">
        <f>+SUMIFS(inv!$D$1:$D$1164,inv!$A$1:$A$1164,$B487,inv!$T$1:$T$1164,$A487,inv!$U$1:$U$1164,'DIAS DE INVENTARIO TAT'!F$1)</f>
        <v>0</v>
      </c>
      <c r="G487">
        <f>+SUMIFS(inv!$D$1:$D$1164,inv!$A$1:$A$1164,$B487,inv!$T$1:$T$1164,$A487,inv!$U$1:$U$1164,'DIAS DE INVENTARIO TAT'!G$1)</f>
        <v>0</v>
      </c>
      <c r="H487">
        <f>+SUMIFS(inv!$D$1:$D$1164,inv!$A$1:$A$1164,$B487,inv!$T$1:$T$1164,$A487,inv!$U$1:$U$1164,'DIAS DE INVENTARIO TAT'!H$1)</f>
        <v>0</v>
      </c>
      <c r="I487">
        <f>+SUMIFS(inv!$D$1:$D$1164,inv!$A$1:$A$1164,$B487,inv!$T$1:$T$1164,$A487,inv!$U$1:$U$1164,'DIAS DE INVENTARIO TAT'!I$1)</f>
        <v>0</v>
      </c>
      <c r="J487">
        <f>+SUMIFS(inv!$D$1:$D$1164,inv!$A$1:$A$1164,$B487,inv!$T$1:$T$1164,$A487,inv!$U$1:$U$1164,'DIAS DE INVENTARIO TAT'!J$1)</f>
        <v>0</v>
      </c>
      <c r="K487">
        <f>+SUMIFS(inv!$D$1:$D$1164,inv!$A$1:$A$1164,$B487,inv!$T$1:$T$1164,$A487,inv!$U$1:$U$1164,'DIAS DE INVENTARIO TAT'!K$1)</f>
        <v>0</v>
      </c>
      <c r="L487" s="6">
        <f>+SUMIFS(VENTAS!H:H,VENTAS!B:B,B487,VENTAS!G:G,A487)</f>
        <v>0</v>
      </c>
      <c r="M487" s="4">
        <f t="shared" si="47"/>
        <v>0</v>
      </c>
      <c r="N487" s="4">
        <f t="shared" si="48"/>
        <v>0</v>
      </c>
      <c r="O487" s="4">
        <f t="shared" si="49"/>
        <v>0</v>
      </c>
      <c r="P487" s="4">
        <f t="shared" si="50"/>
        <v>0</v>
      </c>
      <c r="Q487" s="6" t="e">
        <f>+SUMIFS(#REF!,#REF!,TablaINV[[#This Row],[GRUPO]],#REF!,TablaINV[[#This Row],[COD]])</f>
        <v>#REF!</v>
      </c>
      <c r="R487" s="19">
        <f t="shared" si="51"/>
        <v>0</v>
      </c>
      <c r="S487" s="4" t="str">
        <f>+VLOOKUP(A487,inv!T:X,5,0)</f>
        <v>COSTA</v>
      </c>
      <c r="T487" s="4" t="str">
        <f>+VLOOKUP(B:B,'DT HUEVO'!$A:$D,4,0)</f>
        <v>SEGUNDA</v>
      </c>
      <c r="U487" s="4" t="str">
        <f>+VLOOKUP(TablaINV[[#This Row],[COD]],'DT HUEVO'!$A:$D,3,0)</f>
        <v>SEGUNDA</v>
      </c>
    </row>
    <row r="488" spans="1:21">
      <c r="A488" t="s">
        <v>463</v>
      </c>
      <c r="B488">
        <v>76101</v>
      </c>
      <c r="C488" t="s">
        <v>644</v>
      </c>
      <c r="D488">
        <f>+SUMIFS(inv!D:D,inv!A:A,B488,inv!T:T,A488)</f>
        <v>0</v>
      </c>
      <c r="E488">
        <f>+SUMIFS(inv!$D$1:$D$1164,inv!$A$1:$A$1164,$B488,inv!$T$1:$T$1164,$A488,inv!$U$1:$U$1164,'DIAS DE INVENTARIO TAT'!E$1)</f>
        <v>0</v>
      </c>
      <c r="F488">
        <f>+SUMIFS(inv!$D$1:$D$1164,inv!$A$1:$A$1164,$B488,inv!$T$1:$T$1164,$A488,inv!$U$1:$U$1164,'DIAS DE INVENTARIO TAT'!F$1)</f>
        <v>0</v>
      </c>
      <c r="G488">
        <f>+SUMIFS(inv!$D$1:$D$1164,inv!$A$1:$A$1164,$B488,inv!$T$1:$T$1164,$A488,inv!$U$1:$U$1164,'DIAS DE INVENTARIO TAT'!G$1)</f>
        <v>0</v>
      </c>
      <c r="H488">
        <f>+SUMIFS(inv!$D$1:$D$1164,inv!$A$1:$A$1164,$B488,inv!$T$1:$T$1164,$A488,inv!$U$1:$U$1164,'DIAS DE INVENTARIO TAT'!H$1)</f>
        <v>0</v>
      </c>
      <c r="I488">
        <f>+SUMIFS(inv!$D$1:$D$1164,inv!$A$1:$A$1164,$B488,inv!$T$1:$T$1164,$A488,inv!$U$1:$U$1164,'DIAS DE INVENTARIO TAT'!I$1)</f>
        <v>0</v>
      </c>
      <c r="J488">
        <f>+SUMIFS(inv!$D$1:$D$1164,inv!$A$1:$A$1164,$B488,inv!$T$1:$T$1164,$A488,inv!$U$1:$U$1164,'DIAS DE INVENTARIO TAT'!J$1)</f>
        <v>0</v>
      </c>
      <c r="K488">
        <f>+SUMIFS(inv!$D$1:$D$1164,inv!$A$1:$A$1164,$B488,inv!$T$1:$T$1164,$A488,inv!$U$1:$U$1164,'DIAS DE INVENTARIO TAT'!K$1)</f>
        <v>0</v>
      </c>
      <c r="L488" s="6">
        <f>+SUMIFS(VENTAS!H:H,VENTAS!B:B,B488,VENTAS!G:G,A488)</f>
        <v>0</v>
      </c>
      <c r="M488" s="4">
        <f t="shared" si="47"/>
        <v>0</v>
      </c>
      <c r="N488" s="4">
        <f t="shared" si="48"/>
        <v>0</v>
      </c>
      <c r="O488" s="4">
        <f t="shared" si="49"/>
        <v>0</v>
      </c>
      <c r="P488" s="4">
        <f t="shared" si="50"/>
        <v>0</v>
      </c>
      <c r="Q488" s="6" t="e">
        <f>+SUMIFS(#REF!,#REF!,TablaINV[[#This Row],[GRUPO]],#REF!,TablaINV[[#This Row],[COD]])</f>
        <v>#REF!</v>
      </c>
      <c r="R488" s="19">
        <f t="shared" si="51"/>
        <v>0</v>
      </c>
      <c r="S488" s="4" t="str">
        <f>+VLOOKUP(A488,inv!T:X,5,0)</f>
        <v>COSTA</v>
      </c>
      <c r="T488" s="4" t="str">
        <f>+VLOOKUP(B:B,'DT HUEVO'!$A:$D,4,0)</f>
        <v>GRIS SUELTO</v>
      </c>
      <c r="U488" s="4" t="str">
        <f>+VLOOKUP(TablaINV[[#This Row],[COD]],'DT HUEVO'!$A:$D,3,0)</f>
        <v>YUMBO</v>
      </c>
    </row>
    <row r="489" spans="1:21">
      <c r="A489" t="s">
        <v>463</v>
      </c>
      <c r="B489">
        <v>12401</v>
      </c>
      <c r="C489" t="s">
        <v>645</v>
      </c>
      <c r="D489">
        <f>+SUMIFS(inv!D:D,inv!A:A,B489,inv!T:T,A489)</f>
        <v>0</v>
      </c>
      <c r="E489">
        <f>+SUMIFS(inv!$D$1:$D$1164,inv!$A$1:$A$1164,$B489,inv!$T$1:$T$1164,$A489,inv!$U$1:$U$1164,'DIAS DE INVENTARIO TAT'!E$1)</f>
        <v>0</v>
      </c>
      <c r="F489">
        <f>+SUMIFS(inv!$D$1:$D$1164,inv!$A$1:$A$1164,$B489,inv!$T$1:$T$1164,$A489,inv!$U$1:$U$1164,'DIAS DE INVENTARIO TAT'!F$1)</f>
        <v>0</v>
      </c>
      <c r="G489">
        <f>+SUMIFS(inv!$D$1:$D$1164,inv!$A$1:$A$1164,$B489,inv!$T$1:$T$1164,$A489,inv!$U$1:$U$1164,'DIAS DE INVENTARIO TAT'!G$1)</f>
        <v>0</v>
      </c>
      <c r="H489">
        <f>+SUMIFS(inv!$D$1:$D$1164,inv!$A$1:$A$1164,$B489,inv!$T$1:$T$1164,$A489,inv!$U$1:$U$1164,'DIAS DE INVENTARIO TAT'!H$1)</f>
        <v>0</v>
      </c>
      <c r="I489">
        <f>+SUMIFS(inv!$D$1:$D$1164,inv!$A$1:$A$1164,$B489,inv!$T$1:$T$1164,$A489,inv!$U$1:$U$1164,'DIAS DE INVENTARIO TAT'!I$1)</f>
        <v>0</v>
      </c>
      <c r="J489">
        <f>+SUMIFS(inv!$D$1:$D$1164,inv!$A$1:$A$1164,$B489,inv!$T$1:$T$1164,$A489,inv!$U$1:$U$1164,'DIAS DE INVENTARIO TAT'!J$1)</f>
        <v>0</v>
      </c>
      <c r="K489">
        <f>+SUMIFS(inv!$D$1:$D$1164,inv!$A$1:$A$1164,$B489,inv!$T$1:$T$1164,$A489,inv!$U$1:$U$1164,'DIAS DE INVENTARIO TAT'!K$1)</f>
        <v>0</v>
      </c>
      <c r="L489" s="6">
        <f>+SUMIFS(VENTAS!H:H,VENTAS!B:B,B489,VENTAS!G:G,A489)</f>
        <v>0</v>
      </c>
      <c r="M489" s="4">
        <f t="shared" si="47"/>
        <v>0</v>
      </c>
      <c r="N489" s="4">
        <f t="shared" si="48"/>
        <v>0</v>
      </c>
      <c r="O489" s="4">
        <f t="shared" si="49"/>
        <v>0</v>
      </c>
      <c r="P489" s="4">
        <f t="shared" si="50"/>
        <v>0</v>
      </c>
      <c r="Q489" s="6" t="e">
        <f>+SUMIFS(#REF!,#REF!,TablaINV[[#This Row],[GRUPO]],#REF!,TablaINV[[#This Row],[COD]])</f>
        <v>#REF!</v>
      </c>
      <c r="R489" s="19">
        <f t="shared" si="51"/>
        <v>0</v>
      </c>
      <c r="S489" s="4" t="str">
        <f>+VLOOKUP(A489,inv!T:X,5,0)</f>
        <v>COSTA</v>
      </c>
      <c r="T489" s="4" t="e">
        <f>+VLOOKUP(B:B,'DT HUEVO'!$A:$D,4,0)</f>
        <v>#N/A</v>
      </c>
      <c r="U489" s="4" t="e">
        <f>+VLOOKUP(TablaINV[[#This Row],[COD]],'DT HUEVO'!$A:$D,3,0)</f>
        <v>#N/A</v>
      </c>
    </row>
    <row r="490" spans="1:21">
      <c r="A490" t="s">
        <v>463</v>
      </c>
      <c r="B490">
        <v>77301</v>
      </c>
      <c r="C490" t="s">
        <v>648</v>
      </c>
      <c r="D490">
        <f>+SUMIFS(inv!D:D,inv!A:A,B490,inv!T:T,A490)</f>
        <v>0</v>
      </c>
      <c r="E490">
        <f>+SUMIFS(inv!$D$1:$D$1164,inv!$A$1:$A$1164,$B490,inv!$T$1:$T$1164,$A490,inv!$U$1:$U$1164,'DIAS DE INVENTARIO TAT'!E$1)</f>
        <v>0</v>
      </c>
      <c r="F490">
        <f>+SUMIFS(inv!$D$1:$D$1164,inv!$A$1:$A$1164,$B490,inv!$T$1:$T$1164,$A490,inv!$U$1:$U$1164,'DIAS DE INVENTARIO TAT'!F$1)</f>
        <v>0</v>
      </c>
      <c r="G490">
        <f>+SUMIFS(inv!$D$1:$D$1164,inv!$A$1:$A$1164,$B490,inv!$T$1:$T$1164,$A490,inv!$U$1:$U$1164,'DIAS DE INVENTARIO TAT'!G$1)</f>
        <v>0</v>
      </c>
      <c r="H490">
        <f>+SUMIFS(inv!$D$1:$D$1164,inv!$A$1:$A$1164,$B490,inv!$T$1:$T$1164,$A490,inv!$U$1:$U$1164,'DIAS DE INVENTARIO TAT'!H$1)</f>
        <v>0</v>
      </c>
      <c r="I490">
        <f>+SUMIFS(inv!$D$1:$D$1164,inv!$A$1:$A$1164,$B490,inv!$T$1:$T$1164,$A490,inv!$U$1:$U$1164,'DIAS DE INVENTARIO TAT'!I$1)</f>
        <v>0</v>
      </c>
      <c r="J490">
        <f>+SUMIFS(inv!$D$1:$D$1164,inv!$A$1:$A$1164,$B490,inv!$T$1:$T$1164,$A490,inv!$U$1:$U$1164,'DIAS DE INVENTARIO TAT'!J$1)</f>
        <v>0</v>
      </c>
      <c r="K490">
        <f>+SUMIFS(inv!$D$1:$D$1164,inv!$A$1:$A$1164,$B490,inv!$T$1:$T$1164,$A490,inv!$U$1:$U$1164,'DIAS DE INVENTARIO TAT'!K$1)</f>
        <v>0</v>
      </c>
      <c r="L490" s="6">
        <f>+SUMIFS(VENTAS!H:H,VENTAS!B:B,B490,VENTAS!G:G,A490)</f>
        <v>0</v>
      </c>
      <c r="M490" s="4">
        <f t="shared" si="47"/>
        <v>0</v>
      </c>
      <c r="N490" s="4">
        <f t="shared" si="48"/>
        <v>0</v>
      </c>
      <c r="O490" s="4">
        <f t="shared" si="49"/>
        <v>0</v>
      </c>
      <c r="P490" s="4">
        <f t="shared" si="50"/>
        <v>0</v>
      </c>
      <c r="Q490" s="6" t="e">
        <f>+SUMIFS(#REF!,#REF!,TablaINV[[#This Row],[GRUPO]],#REF!,TablaINV[[#This Row],[COD]])</f>
        <v>#REF!</v>
      </c>
      <c r="R490" s="19">
        <f t="shared" si="51"/>
        <v>0</v>
      </c>
      <c r="S490" s="4" t="str">
        <f>+VLOOKUP(A490,inv!T:X,5,0)</f>
        <v>COSTA</v>
      </c>
      <c r="T490" s="4" t="str">
        <f>+VLOOKUP(B:B,'DT HUEVO'!$A:$D,4,0)</f>
        <v>SEGUNDA</v>
      </c>
      <c r="U490" s="4" t="str">
        <f>+VLOOKUP(TablaINV[[#This Row],[COD]],'DT HUEVO'!$A:$D,3,0)</f>
        <v>SEGUNDA</v>
      </c>
    </row>
    <row r="491" spans="1:21">
      <c r="A491" t="s">
        <v>463</v>
      </c>
      <c r="B491">
        <v>12336</v>
      </c>
      <c r="C491" t="s">
        <v>658</v>
      </c>
      <c r="D491">
        <f>+SUMIFS(inv!D:D,inv!A:A,B491,inv!T:T,A491)</f>
        <v>0</v>
      </c>
      <c r="E491">
        <f>+SUMIFS(inv!$D$1:$D$1164,inv!$A$1:$A$1164,$B491,inv!$T$1:$T$1164,$A491,inv!$U$1:$U$1164,'DIAS DE INVENTARIO TAT'!E$1)</f>
        <v>0</v>
      </c>
      <c r="F491">
        <f>+SUMIFS(inv!$D$1:$D$1164,inv!$A$1:$A$1164,$B491,inv!$T$1:$T$1164,$A491,inv!$U$1:$U$1164,'DIAS DE INVENTARIO TAT'!F$1)</f>
        <v>0</v>
      </c>
      <c r="G491">
        <f>+SUMIFS(inv!$D$1:$D$1164,inv!$A$1:$A$1164,$B491,inv!$T$1:$T$1164,$A491,inv!$U$1:$U$1164,'DIAS DE INVENTARIO TAT'!G$1)</f>
        <v>0</v>
      </c>
      <c r="H491">
        <f>+SUMIFS(inv!$D$1:$D$1164,inv!$A$1:$A$1164,$B491,inv!$T$1:$T$1164,$A491,inv!$U$1:$U$1164,'DIAS DE INVENTARIO TAT'!H$1)</f>
        <v>0</v>
      </c>
      <c r="I491">
        <f>+SUMIFS(inv!$D$1:$D$1164,inv!$A$1:$A$1164,$B491,inv!$T$1:$T$1164,$A491,inv!$U$1:$U$1164,'DIAS DE INVENTARIO TAT'!I$1)</f>
        <v>0</v>
      </c>
      <c r="J491">
        <f>+SUMIFS(inv!$D$1:$D$1164,inv!$A$1:$A$1164,$B491,inv!$T$1:$T$1164,$A491,inv!$U$1:$U$1164,'DIAS DE INVENTARIO TAT'!J$1)</f>
        <v>0</v>
      </c>
      <c r="K491">
        <f>+SUMIFS(inv!$D$1:$D$1164,inv!$A$1:$A$1164,$B491,inv!$T$1:$T$1164,$A491,inv!$U$1:$U$1164,'DIAS DE INVENTARIO TAT'!K$1)</f>
        <v>0</v>
      </c>
      <c r="L491" s="6">
        <f>+SUMIFS(VENTAS!H:H,VENTAS!B:B,B491,VENTAS!G:G,A491)</f>
        <v>0</v>
      </c>
      <c r="M491" s="4">
        <f t="shared" si="47"/>
        <v>0</v>
      </c>
      <c r="N491" s="4">
        <f t="shared" si="48"/>
        <v>0</v>
      </c>
      <c r="O491" s="4">
        <f t="shared" si="49"/>
        <v>0</v>
      </c>
      <c r="P491" s="4">
        <f t="shared" si="50"/>
        <v>0</v>
      </c>
      <c r="Q491" s="6" t="e">
        <f>+SUMIFS(#REF!,#REF!,TablaINV[[#This Row],[GRUPO]],#REF!,TablaINV[[#This Row],[COD]])</f>
        <v>#REF!</v>
      </c>
      <c r="R491" s="19">
        <f t="shared" si="51"/>
        <v>0</v>
      </c>
      <c r="S491" s="4" t="str">
        <f>+VLOOKUP(A491,inv!T:X,5,0)</f>
        <v>COSTA</v>
      </c>
      <c r="T491" s="4" t="e">
        <f>+VLOOKUP(B:B,'DT HUEVO'!$A:$D,4,0)</f>
        <v>#N/A</v>
      </c>
      <c r="U491" s="4" t="e">
        <f>+VLOOKUP(TablaINV[[#This Row],[COD]],'DT HUEVO'!$A:$D,3,0)</f>
        <v>#N/A</v>
      </c>
    </row>
    <row r="492" spans="1:21">
      <c r="A492" t="s">
        <v>463</v>
      </c>
      <c r="B492">
        <v>32306</v>
      </c>
      <c r="C492" t="s">
        <v>661</v>
      </c>
      <c r="D492">
        <f>+SUMIFS(inv!D:D,inv!A:A,B492,inv!T:T,A492)</f>
        <v>0</v>
      </c>
      <c r="E492">
        <f>+SUMIFS(inv!$D$1:$D$1164,inv!$A$1:$A$1164,$B492,inv!$T$1:$T$1164,$A492,inv!$U$1:$U$1164,'DIAS DE INVENTARIO TAT'!E$1)</f>
        <v>0</v>
      </c>
      <c r="F492">
        <f>+SUMIFS(inv!$D$1:$D$1164,inv!$A$1:$A$1164,$B492,inv!$T$1:$T$1164,$A492,inv!$U$1:$U$1164,'DIAS DE INVENTARIO TAT'!F$1)</f>
        <v>0</v>
      </c>
      <c r="G492">
        <f>+SUMIFS(inv!$D$1:$D$1164,inv!$A$1:$A$1164,$B492,inv!$T$1:$T$1164,$A492,inv!$U$1:$U$1164,'DIAS DE INVENTARIO TAT'!G$1)</f>
        <v>0</v>
      </c>
      <c r="H492">
        <f>+SUMIFS(inv!$D$1:$D$1164,inv!$A$1:$A$1164,$B492,inv!$T$1:$T$1164,$A492,inv!$U$1:$U$1164,'DIAS DE INVENTARIO TAT'!H$1)</f>
        <v>0</v>
      </c>
      <c r="I492">
        <f>+SUMIFS(inv!$D$1:$D$1164,inv!$A$1:$A$1164,$B492,inv!$T$1:$T$1164,$A492,inv!$U$1:$U$1164,'DIAS DE INVENTARIO TAT'!I$1)</f>
        <v>0</v>
      </c>
      <c r="J492">
        <f>+SUMIFS(inv!$D$1:$D$1164,inv!$A$1:$A$1164,$B492,inv!$T$1:$T$1164,$A492,inv!$U$1:$U$1164,'DIAS DE INVENTARIO TAT'!J$1)</f>
        <v>0</v>
      </c>
      <c r="K492">
        <f>+SUMIFS(inv!$D$1:$D$1164,inv!$A$1:$A$1164,$B492,inv!$T$1:$T$1164,$A492,inv!$U$1:$U$1164,'DIAS DE INVENTARIO TAT'!K$1)</f>
        <v>0</v>
      </c>
      <c r="L492" s="6">
        <f>+SUMIFS(VENTAS!H:H,VENTAS!B:B,B492,VENTAS!G:G,A492)</f>
        <v>0</v>
      </c>
      <c r="M492" s="4">
        <f t="shared" si="47"/>
        <v>0</v>
      </c>
      <c r="N492" s="4">
        <f t="shared" si="48"/>
        <v>0</v>
      </c>
      <c r="O492" s="4">
        <f t="shared" si="49"/>
        <v>0</v>
      </c>
      <c r="P492" s="4">
        <f t="shared" si="50"/>
        <v>0</v>
      </c>
      <c r="Q492" s="6" t="e">
        <f>+SUMIFS(#REF!,#REF!,TablaINV[[#This Row],[GRUPO]],#REF!,TablaINV[[#This Row],[COD]])</f>
        <v>#REF!</v>
      </c>
      <c r="R492" s="19">
        <f t="shared" si="51"/>
        <v>0</v>
      </c>
      <c r="S492" s="4" t="str">
        <f>+VLOOKUP(A492,inv!T:X,5,0)</f>
        <v>COSTA</v>
      </c>
      <c r="T492" s="4" t="str">
        <f>+VLOOKUP(B:B,'DT HUEVO'!$A:$D,4,0)</f>
        <v>EMPACADOS</v>
      </c>
      <c r="U492" s="4" t="str">
        <f>+VLOOKUP(TablaINV[[#This Row],[COD]],'DT HUEVO'!$A:$D,3,0)</f>
        <v>AA</v>
      </c>
    </row>
    <row r="493" spans="1:21">
      <c r="A493" t="s">
        <v>463</v>
      </c>
      <c r="B493">
        <v>32359</v>
      </c>
      <c r="C493" t="s">
        <v>660</v>
      </c>
      <c r="D493">
        <f>+SUMIFS(inv!D:D,inv!A:A,B493,inv!T:T,A493)</f>
        <v>0</v>
      </c>
      <c r="E493">
        <f>+SUMIFS(inv!$D$1:$D$1164,inv!$A$1:$A$1164,$B493,inv!$T$1:$T$1164,$A493,inv!$U$1:$U$1164,'DIAS DE INVENTARIO TAT'!E$1)</f>
        <v>0</v>
      </c>
      <c r="F493">
        <f>+SUMIFS(inv!$D$1:$D$1164,inv!$A$1:$A$1164,$B493,inv!$T$1:$T$1164,$A493,inv!$U$1:$U$1164,'DIAS DE INVENTARIO TAT'!F$1)</f>
        <v>0</v>
      </c>
      <c r="G493">
        <f>+SUMIFS(inv!$D$1:$D$1164,inv!$A$1:$A$1164,$B493,inv!$T$1:$T$1164,$A493,inv!$U$1:$U$1164,'DIAS DE INVENTARIO TAT'!G$1)</f>
        <v>0</v>
      </c>
      <c r="H493">
        <f>+SUMIFS(inv!$D$1:$D$1164,inv!$A$1:$A$1164,$B493,inv!$T$1:$T$1164,$A493,inv!$U$1:$U$1164,'DIAS DE INVENTARIO TAT'!H$1)</f>
        <v>0</v>
      </c>
      <c r="I493">
        <f>+SUMIFS(inv!$D$1:$D$1164,inv!$A$1:$A$1164,$B493,inv!$T$1:$T$1164,$A493,inv!$U$1:$U$1164,'DIAS DE INVENTARIO TAT'!I$1)</f>
        <v>0</v>
      </c>
      <c r="J493">
        <f>+SUMIFS(inv!$D$1:$D$1164,inv!$A$1:$A$1164,$B493,inv!$T$1:$T$1164,$A493,inv!$U$1:$U$1164,'DIAS DE INVENTARIO TAT'!J$1)</f>
        <v>0</v>
      </c>
      <c r="K493">
        <f>+SUMIFS(inv!$D$1:$D$1164,inv!$A$1:$A$1164,$B493,inv!$T$1:$T$1164,$A493,inv!$U$1:$U$1164,'DIAS DE INVENTARIO TAT'!K$1)</f>
        <v>0</v>
      </c>
      <c r="L493" s="6">
        <f>+SUMIFS(VENTAS!H:H,VENTAS!B:B,B493,VENTAS!G:G,A493)</f>
        <v>0</v>
      </c>
      <c r="M493" s="4">
        <f t="shared" si="47"/>
        <v>0</v>
      </c>
      <c r="N493" s="4">
        <f t="shared" si="48"/>
        <v>0</v>
      </c>
      <c r="O493" s="4">
        <f t="shared" si="49"/>
        <v>0</v>
      </c>
      <c r="P493" s="4">
        <f t="shared" si="50"/>
        <v>0</v>
      </c>
      <c r="Q493" s="6" t="e">
        <f>+SUMIFS(#REF!,#REF!,TablaINV[[#This Row],[GRUPO]],#REF!,TablaINV[[#This Row],[COD]])</f>
        <v>#REF!</v>
      </c>
      <c r="R493" s="19">
        <f t="shared" si="51"/>
        <v>0</v>
      </c>
      <c r="S493" s="4" t="str">
        <f>+VLOOKUP(A493,inv!T:X,5,0)</f>
        <v>COSTA</v>
      </c>
      <c r="T493" s="4" t="str">
        <f>+VLOOKUP(B:B,'DT HUEVO'!$A:$D,4,0)</f>
        <v>EMPACADOS</v>
      </c>
      <c r="U493" s="4" t="str">
        <f>+VLOOKUP(TablaINV[[#This Row],[COD]],'DT HUEVO'!$A:$D,3,0)</f>
        <v>AA</v>
      </c>
    </row>
    <row r="494" spans="1:21">
      <c r="A494" t="s">
        <v>463</v>
      </c>
      <c r="B494">
        <v>101</v>
      </c>
      <c r="C494" t="s">
        <v>662</v>
      </c>
      <c r="D494">
        <f>+SUMIFS(inv!D:D,inv!A:A,B494,inv!T:T,A494)</f>
        <v>0</v>
      </c>
      <c r="E494">
        <f>+SUMIFS(inv!$D$1:$D$1164,inv!$A$1:$A$1164,$B494,inv!$T$1:$T$1164,$A494,inv!$U$1:$U$1164,'DIAS DE INVENTARIO TAT'!E$1)</f>
        <v>0</v>
      </c>
      <c r="F494">
        <f>+SUMIFS(inv!$D$1:$D$1164,inv!$A$1:$A$1164,$B494,inv!$T$1:$T$1164,$A494,inv!$U$1:$U$1164,'DIAS DE INVENTARIO TAT'!F$1)</f>
        <v>0</v>
      </c>
      <c r="G494">
        <f>+SUMIFS(inv!$D$1:$D$1164,inv!$A$1:$A$1164,$B494,inv!$T$1:$T$1164,$A494,inv!$U$1:$U$1164,'DIAS DE INVENTARIO TAT'!G$1)</f>
        <v>0</v>
      </c>
      <c r="H494">
        <f>+SUMIFS(inv!$D$1:$D$1164,inv!$A$1:$A$1164,$B494,inv!$T$1:$T$1164,$A494,inv!$U$1:$U$1164,'DIAS DE INVENTARIO TAT'!H$1)</f>
        <v>0</v>
      </c>
      <c r="I494">
        <f>+SUMIFS(inv!$D$1:$D$1164,inv!$A$1:$A$1164,$B494,inv!$T$1:$T$1164,$A494,inv!$U$1:$U$1164,'DIAS DE INVENTARIO TAT'!I$1)</f>
        <v>0</v>
      </c>
      <c r="J494">
        <f>+SUMIFS(inv!$D$1:$D$1164,inv!$A$1:$A$1164,$B494,inv!$T$1:$T$1164,$A494,inv!$U$1:$U$1164,'DIAS DE INVENTARIO TAT'!J$1)</f>
        <v>0</v>
      </c>
      <c r="K494">
        <f>+SUMIFS(inv!$D$1:$D$1164,inv!$A$1:$A$1164,$B494,inv!$T$1:$T$1164,$A494,inv!$U$1:$U$1164,'DIAS DE INVENTARIO TAT'!K$1)</f>
        <v>0</v>
      </c>
      <c r="L494" s="6">
        <f>+SUMIFS(VENTAS!H:H,VENTAS!B:B,B494,VENTAS!G:G,A494)</f>
        <v>0</v>
      </c>
      <c r="M494" s="4">
        <f t="shared" si="47"/>
        <v>0</v>
      </c>
      <c r="N494" s="4">
        <f t="shared" si="48"/>
        <v>0</v>
      </c>
      <c r="O494" s="4">
        <f t="shared" si="49"/>
        <v>0</v>
      </c>
      <c r="P494" s="4">
        <f t="shared" si="50"/>
        <v>0</v>
      </c>
      <c r="Q494" s="6" t="e">
        <f>+SUMIFS(#REF!,#REF!,TablaINV[[#This Row],[GRUPO]],#REF!,TablaINV[[#This Row],[COD]])</f>
        <v>#REF!</v>
      </c>
      <c r="R494" s="19">
        <f t="shared" si="51"/>
        <v>0</v>
      </c>
      <c r="S494" s="4" t="str">
        <f>+VLOOKUP(A494,inv!T:X,5,0)</f>
        <v>COSTA</v>
      </c>
      <c r="T494" s="4" t="str">
        <f>+VLOOKUP(B:B,'DT HUEVO'!$A:$D,4,0)</f>
        <v>GRIS SUELTO</v>
      </c>
      <c r="U494" s="4" t="str">
        <f>+VLOOKUP(TablaINV[[#This Row],[COD]],'DT HUEVO'!$A:$D,3,0)</f>
        <v>YUMBO</v>
      </c>
    </row>
    <row r="495" spans="1:21">
      <c r="A495" t="s">
        <v>463</v>
      </c>
      <c r="B495">
        <v>102</v>
      </c>
      <c r="C495" t="s">
        <v>663</v>
      </c>
      <c r="D495">
        <f>+SUMIFS(inv!D:D,inv!A:A,B495,inv!T:T,A495)</f>
        <v>0</v>
      </c>
      <c r="E495">
        <f>+SUMIFS(inv!$D$1:$D$1164,inv!$A$1:$A$1164,$B495,inv!$T$1:$T$1164,$A495,inv!$U$1:$U$1164,'DIAS DE INVENTARIO TAT'!E$1)</f>
        <v>0</v>
      </c>
      <c r="F495">
        <f>+SUMIFS(inv!$D$1:$D$1164,inv!$A$1:$A$1164,$B495,inv!$T$1:$T$1164,$A495,inv!$U$1:$U$1164,'DIAS DE INVENTARIO TAT'!F$1)</f>
        <v>0</v>
      </c>
      <c r="G495">
        <f>+SUMIFS(inv!$D$1:$D$1164,inv!$A$1:$A$1164,$B495,inv!$T$1:$T$1164,$A495,inv!$U$1:$U$1164,'DIAS DE INVENTARIO TAT'!G$1)</f>
        <v>0</v>
      </c>
      <c r="H495">
        <f>+SUMIFS(inv!$D$1:$D$1164,inv!$A$1:$A$1164,$B495,inv!$T$1:$T$1164,$A495,inv!$U$1:$U$1164,'DIAS DE INVENTARIO TAT'!H$1)</f>
        <v>0</v>
      </c>
      <c r="I495">
        <f>+SUMIFS(inv!$D$1:$D$1164,inv!$A$1:$A$1164,$B495,inv!$T$1:$T$1164,$A495,inv!$U$1:$U$1164,'DIAS DE INVENTARIO TAT'!I$1)</f>
        <v>0</v>
      </c>
      <c r="J495">
        <f>+SUMIFS(inv!$D$1:$D$1164,inv!$A$1:$A$1164,$B495,inv!$T$1:$T$1164,$A495,inv!$U$1:$U$1164,'DIAS DE INVENTARIO TAT'!J$1)</f>
        <v>0</v>
      </c>
      <c r="K495">
        <f>+SUMIFS(inv!$D$1:$D$1164,inv!$A$1:$A$1164,$B495,inv!$T$1:$T$1164,$A495,inv!$U$1:$U$1164,'DIAS DE INVENTARIO TAT'!K$1)</f>
        <v>0</v>
      </c>
      <c r="L495" s="6">
        <f>+SUMIFS(VENTAS!H:H,VENTAS!B:B,B495,VENTAS!G:G,A495)</f>
        <v>0</v>
      </c>
      <c r="M495" s="4">
        <f t="shared" si="47"/>
        <v>0</v>
      </c>
      <c r="N495" s="4">
        <f t="shared" si="48"/>
        <v>0</v>
      </c>
      <c r="O495" s="4">
        <f t="shared" si="49"/>
        <v>0</v>
      </c>
      <c r="P495" s="4">
        <f t="shared" si="50"/>
        <v>0</v>
      </c>
      <c r="Q495" s="6" t="e">
        <f>+SUMIFS(#REF!,#REF!,TablaINV[[#This Row],[GRUPO]],#REF!,TablaINV[[#This Row],[COD]])</f>
        <v>#REF!</v>
      </c>
      <c r="R495" s="19">
        <f t="shared" si="51"/>
        <v>0</v>
      </c>
      <c r="S495" s="4" t="str">
        <f>+VLOOKUP(A495,inv!T:X,5,0)</f>
        <v>COSTA</v>
      </c>
      <c r="T495" s="4" t="str">
        <f>+VLOOKUP(B:B,'DT HUEVO'!$A:$D,4,0)</f>
        <v>GRIS SUELTO</v>
      </c>
      <c r="U495" s="4" t="str">
        <f>+VLOOKUP(TablaINV[[#This Row],[COD]],'DT HUEVO'!$A:$D,3,0)</f>
        <v>AAA</v>
      </c>
    </row>
    <row r="496" spans="1:21">
      <c r="A496" t="s">
        <v>463</v>
      </c>
      <c r="B496">
        <v>103</v>
      </c>
      <c r="C496" t="s">
        <v>664</v>
      </c>
      <c r="D496">
        <f>+SUMIFS(inv!D:D,inv!A:A,B496,inv!T:T,A496)</f>
        <v>0</v>
      </c>
      <c r="E496">
        <f>+SUMIFS(inv!$D$1:$D$1164,inv!$A$1:$A$1164,$B496,inv!$T$1:$T$1164,$A496,inv!$U$1:$U$1164,'DIAS DE INVENTARIO TAT'!E$1)</f>
        <v>0</v>
      </c>
      <c r="F496">
        <f>+SUMIFS(inv!$D$1:$D$1164,inv!$A$1:$A$1164,$B496,inv!$T$1:$T$1164,$A496,inv!$U$1:$U$1164,'DIAS DE INVENTARIO TAT'!F$1)</f>
        <v>0</v>
      </c>
      <c r="G496">
        <f>+SUMIFS(inv!$D$1:$D$1164,inv!$A$1:$A$1164,$B496,inv!$T$1:$T$1164,$A496,inv!$U$1:$U$1164,'DIAS DE INVENTARIO TAT'!G$1)</f>
        <v>0</v>
      </c>
      <c r="H496">
        <f>+SUMIFS(inv!$D$1:$D$1164,inv!$A$1:$A$1164,$B496,inv!$T$1:$T$1164,$A496,inv!$U$1:$U$1164,'DIAS DE INVENTARIO TAT'!H$1)</f>
        <v>0</v>
      </c>
      <c r="I496">
        <f>+SUMIFS(inv!$D$1:$D$1164,inv!$A$1:$A$1164,$B496,inv!$T$1:$T$1164,$A496,inv!$U$1:$U$1164,'DIAS DE INVENTARIO TAT'!I$1)</f>
        <v>0</v>
      </c>
      <c r="J496">
        <f>+SUMIFS(inv!$D$1:$D$1164,inv!$A$1:$A$1164,$B496,inv!$T$1:$T$1164,$A496,inv!$U$1:$U$1164,'DIAS DE INVENTARIO TAT'!J$1)</f>
        <v>0</v>
      </c>
      <c r="K496">
        <f>+SUMIFS(inv!$D$1:$D$1164,inv!$A$1:$A$1164,$B496,inv!$T$1:$T$1164,$A496,inv!$U$1:$U$1164,'DIAS DE INVENTARIO TAT'!K$1)</f>
        <v>0</v>
      </c>
      <c r="L496" s="6">
        <f>+SUMIFS(VENTAS!H:H,VENTAS!B:B,B496,VENTAS!G:G,A496)</f>
        <v>0</v>
      </c>
      <c r="M496" s="4">
        <f t="shared" si="47"/>
        <v>0</v>
      </c>
      <c r="N496" s="4">
        <f t="shared" si="48"/>
        <v>0</v>
      </c>
      <c r="O496" s="4">
        <f t="shared" si="49"/>
        <v>0</v>
      </c>
      <c r="P496" s="4">
        <f t="shared" si="50"/>
        <v>0</v>
      </c>
      <c r="Q496" s="6" t="e">
        <f>+SUMIFS(#REF!,#REF!,TablaINV[[#This Row],[GRUPO]],#REF!,TablaINV[[#This Row],[COD]])</f>
        <v>#REF!</v>
      </c>
      <c r="R496" s="19">
        <f t="shared" si="51"/>
        <v>0</v>
      </c>
      <c r="S496" s="4" t="str">
        <f>+VLOOKUP(A496,inv!T:X,5,0)</f>
        <v>COSTA</v>
      </c>
      <c r="T496" s="4" t="str">
        <f>+VLOOKUP(B:B,'DT HUEVO'!$A:$D,4,0)</f>
        <v>GRIS SUELTO</v>
      </c>
      <c r="U496" s="4" t="str">
        <f>+VLOOKUP(TablaINV[[#This Row],[COD]],'DT HUEVO'!$A:$D,3,0)</f>
        <v>AA</v>
      </c>
    </row>
    <row r="497" spans="1:21">
      <c r="A497" t="s">
        <v>463</v>
      </c>
      <c r="B497">
        <v>104</v>
      </c>
      <c r="C497" t="s">
        <v>665</v>
      </c>
      <c r="D497">
        <f>+SUMIFS(inv!D:D,inv!A:A,B497,inv!T:T,A497)</f>
        <v>0</v>
      </c>
      <c r="E497">
        <f>+SUMIFS(inv!$D$1:$D$1164,inv!$A$1:$A$1164,$B497,inv!$T$1:$T$1164,$A497,inv!$U$1:$U$1164,'DIAS DE INVENTARIO TAT'!E$1)</f>
        <v>0</v>
      </c>
      <c r="F497">
        <f>+SUMIFS(inv!$D$1:$D$1164,inv!$A$1:$A$1164,$B497,inv!$T$1:$T$1164,$A497,inv!$U$1:$U$1164,'DIAS DE INVENTARIO TAT'!F$1)</f>
        <v>0</v>
      </c>
      <c r="G497">
        <f>+SUMIFS(inv!$D$1:$D$1164,inv!$A$1:$A$1164,$B497,inv!$T$1:$T$1164,$A497,inv!$U$1:$U$1164,'DIAS DE INVENTARIO TAT'!G$1)</f>
        <v>0</v>
      </c>
      <c r="H497">
        <f>+SUMIFS(inv!$D$1:$D$1164,inv!$A$1:$A$1164,$B497,inv!$T$1:$T$1164,$A497,inv!$U$1:$U$1164,'DIAS DE INVENTARIO TAT'!H$1)</f>
        <v>0</v>
      </c>
      <c r="I497">
        <f>+SUMIFS(inv!$D$1:$D$1164,inv!$A$1:$A$1164,$B497,inv!$T$1:$T$1164,$A497,inv!$U$1:$U$1164,'DIAS DE INVENTARIO TAT'!I$1)</f>
        <v>0</v>
      </c>
      <c r="J497">
        <f>+SUMIFS(inv!$D$1:$D$1164,inv!$A$1:$A$1164,$B497,inv!$T$1:$T$1164,$A497,inv!$U$1:$U$1164,'DIAS DE INVENTARIO TAT'!J$1)</f>
        <v>0</v>
      </c>
      <c r="K497">
        <f>+SUMIFS(inv!$D$1:$D$1164,inv!$A$1:$A$1164,$B497,inv!$T$1:$T$1164,$A497,inv!$U$1:$U$1164,'DIAS DE INVENTARIO TAT'!K$1)</f>
        <v>0</v>
      </c>
      <c r="L497" s="6">
        <f>+SUMIFS(VENTAS!H:H,VENTAS!B:B,B497,VENTAS!G:G,A497)</f>
        <v>0</v>
      </c>
      <c r="M497" s="4">
        <f t="shared" si="47"/>
        <v>0</v>
      </c>
      <c r="N497" s="4">
        <f t="shared" si="48"/>
        <v>0</v>
      </c>
      <c r="O497" s="4">
        <f t="shared" si="49"/>
        <v>0</v>
      </c>
      <c r="P497" s="4">
        <f t="shared" si="50"/>
        <v>0</v>
      </c>
      <c r="Q497" s="6" t="e">
        <f>+SUMIFS(#REF!,#REF!,TablaINV[[#This Row],[GRUPO]],#REF!,TablaINV[[#This Row],[COD]])</f>
        <v>#REF!</v>
      </c>
      <c r="R497" s="19">
        <f t="shared" si="51"/>
        <v>0</v>
      </c>
      <c r="S497" s="4" t="str">
        <f>+VLOOKUP(A497,inv!T:X,5,0)</f>
        <v>COSTA</v>
      </c>
      <c r="T497" s="4" t="str">
        <f>+VLOOKUP(B:B,'DT HUEVO'!$A:$D,4,0)</f>
        <v>GRIS SUELTO</v>
      </c>
      <c r="U497" s="4" t="str">
        <f>+VLOOKUP(TablaINV[[#This Row],[COD]],'DT HUEVO'!$A:$D,3,0)</f>
        <v>A</v>
      </c>
    </row>
    <row r="498" spans="1:21">
      <c r="A498" t="s">
        <v>463</v>
      </c>
      <c r="B498">
        <v>105</v>
      </c>
      <c r="C498" t="s">
        <v>666</v>
      </c>
      <c r="D498">
        <f>+SUMIFS(inv!D:D,inv!A:A,B498,inv!T:T,A498)</f>
        <v>0</v>
      </c>
      <c r="E498">
        <f>+SUMIFS(inv!$D$1:$D$1164,inv!$A$1:$A$1164,$B498,inv!$T$1:$T$1164,$A498,inv!$U$1:$U$1164,'DIAS DE INVENTARIO TAT'!E$1)</f>
        <v>0</v>
      </c>
      <c r="F498">
        <f>+SUMIFS(inv!$D$1:$D$1164,inv!$A$1:$A$1164,$B498,inv!$T$1:$T$1164,$A498,inv!$U$1:$U$1164,'DIAS DE INVENTARIO TAT'!F$1)</f>
        <v>0</v>
      </c>
      <c r="G498">
        <f>+SUMIFS(inv!$D$1:$D$1164,inv!$A$1:$A$1164,$B498,inv!$T$1:$T$1164,$A498,inv!$U$1:$U$1164,'DIAS DE INVENTARIO TAT'!G$1)</f>
        <v>0</v>
      </c>
      <c r="H498">
        <f>+SUMIFS(inv!$D$1:$D$1164,inv!$A$1:$A$1164,$B498,inv!$T$1:$T$1164,$A498,inv!$U$1:$U$1164,'DIAS DE INVENTARIO TAT'!H$1)</f>
        <v>0</v>
      </c>
      <c r="I498">
        <f>+SUMIFS(inv!$D$1:$D$1164,inv!$A$1:$A$1164,$B498,inv!$T$1:$T$1164,$A498,inv!$U$1:$U$1164,'DIAS DE INVENTARIO TAT'!I$1)</f>
        <v>0</v>
      </c>
      <c r="J498">
        <f>+SUMIFS(inv!$D$1:$D$1164,inv!$A$1:$A$1164,$B498,inv!$T$1:$T$1164,$A498,inv!$U$1:$U$1164,'DIAS DE INVENTARIO TAT'!J$1)</f>
        <v>0</v>
      </c>
      <c r="K498">
        <f>+SUMIFS(inv!$D$1:$D$1164,inv!$A$1:$A$1164,$B498,inv!$T$1:$T$1164,$A498,inv!$U$1:$U$1164,'DIAS DE INVENTARIO TAT'!K$1)</f>
        <v>0</v>
      </c>
      <c r="L498" s="6">
        <f>+SUMIFS(VENTAS!H:H,VENTAS!B:B,B498,VENTAS!G:G,A498)</f>
        <v>0</v>
      </c>
      <c r="M498" s="4">
        <f t="shared" si="47"/>
        <v>0</v>
      </c>
      <c r="N498" s="4">
        <f t="shared" si="48"/>
        <v>0</v>
      </c>
      <c r="O498" s="4">
        <f t="shared" si="49"/>
        <v>0</v>
      </c>
      <c r="P498" s="4">
        <f t="shared" si="50"/>
        <v>0</v>
      </c>
      <c r="Q498" s="6" t="e">
        <f>+SUMIFS(#REF!,#REF!,TablaINV[[#This Row],[GRUPO]],#REF!,TablaINV[[#This Row],[COD]])</f>
        <v>#REF!</v>
      </c>
      <c r="R498" s="19">
        <f t="shared" si="51"/>
        <v>0</v>
      </c>
      <c r="S498" s="4" t="str">
        <f>+VLOOKUP(A498,inv!T:X,5,0)</f>
        <v>COSTA</v>
      </c>
      <c r="T498" s="4" t="str">
        <f>+VLOOKUP(B:B,'DT HUEVO'!$A:$D,4,0)</f>
        <v>GRIS SUELTO</v>
      </c>
      <c r="U498" s="4" t="str">
        <f>+VLOOKUP(TablaINV[[#This Row],[COD]],'DT HUEVO'!$A:$D,3,0)</f>
        <v>B</v>
      </c>
    </row>
    <row r="499" spans="1:21">
      <c r="A499" t="s">
        <v>463</v>
      </c>
      <c r="B499">
        <v>106</v>
      </c>
      <c r="C499" t="s">
        <v>667</v>
      </c>
      <c r="D499">
        <f>+SUMIFS(inv!D:D,inv!A:A,B499,inv!T:T,A499)</f>
        <v>0</v>
      </c>
      <c r="E499">
        <f>+SUMIFS(inv!$D$1:$D$1164,inv!$A$1:$A$1164,$B499,inv!$T$1:$T$1164,$A499,inv!$U$1:$U$1164,'DIAS DE INVENTARIO TAT'!E$1)</f>
        <v>0</v>
      </c>
      <c r="F499">
        <f>+SUMIFS(inv!$D$1:$D$1164,inv!$A$1:$A$1164,$B499,inv!$T$1:$T$1164,$A499,inv!$U$1:$U$1164,'DIAS DE INVENTARIO TAT'!F$1)</f>
        <v>0</v>
      </c>
      <c r="G499">
        <f>+SUMIFS(inv!$D$1:$D$1164,inv!$A$1:$A$1164,$B499,inv!$T$1:$T$1164,$A499,inv!$U$1:$U$1164,'DIAS DE INVENTARIO TAT'!G$1)</f>
        <v>0</v>
      </c>
      <c r="H499">
        <f>+SUMIFS(inv!$D$1:$D$1164,inv!$A$1:$A$1164,$B499,inv!$T$1:$T$1164,$A499,inv!$U$1:$U$1164,'DIAS DE INVENTARIO TAT'!H$1)</f>
        <v>0</v>
      </c>
      <c r="I499">
        <f>+SUMIFS(inv!$D$1:$D$1164,inv!$A$1:$A$1164,$B499,inv!$T$1:$T$1164,$A499,inv!$U$1:$U$1164,'DIAS DE INVENTARIO TAT'!I$1)</f>
        <v>0</v>
      </c>
      <c r="J499">
        <f>+SUMIFS(inv!$D$1:$D$1164,inv!$A$1:$A$1164,$B499,inv!$T$1:$T$1164,$A499,inv!$U$1:$U$1164,'DIAS DE INVENTARIO TAT'!J$1)</f>
        <v>0</v>
      </c>
      <c r="K499">
        <f>+SUMIFS(inv!$D$1:$D$1164,inv!$A$1:$A$1164,$B499,inv!$T$1:$T$1164,$A499,inv!$U$1:$U$1164,'DIAS DE INVENTARIO TAT'!K$1)</f>
        <v>0</v>
      </c>
      <c r="L499" s="6">
        <f>+SUMIFS(VENTAS!H:H,VENTAS!B:B,B499,VENTAS!G:G,A499)</f>
        <v>0</v>
      </c>
      <c r="M499" s="4">
        <f t="shared" si="47"/>
        <v>0</v>
      </c>
      <c r="N499" s="4">
        <f t="shared" si="48"/>
        <v>0</v>
      </c>
      <c r="O499" s="4">
        <f t="shared" si="49"/>
        <v>0</v>
      </c>
      <c r="P499" s="4">
        <f t="shared" si="50"/>
        <v>0</v>
      </c>
      <c r="Q499" s="6" t="e">
        <f>+SUMIFS(#REF!,#REF!,TablaINV[[#This Row],[GRUPO]],#REF!,TablaINV[[#This Row],[COD]])</f>
        <v>#REF!</v>
      </c>
      <c r="R499" s="19">
        <f t="shared" si="51"/>
        <v>0</v>
      </c>
      <c r="S499" s="4" t="str">
        <f>+VLOOKUP(A499,inv!T:X,5,0)</f>
        <v>COSTA</v>
      </c>
      <c r="T499" s="4" t="str">
        <f>+VLOOKUP(B:B,'DT HUEVO'!$A:$D,4,0)</f>
        <v>SEGUNDA</v>
      </c>
      <c r="U499" s="4" t="str">
        <f>+VLOOKUP(TablaINV[[#This Row],[COD]],'DT HUEVO'!$A:$D,3,0)</f>
        <v>C</v>
      </c>
    </row>
    <row r="500" spans="1:21">
      <c r="A500" t="s">
        <v>463</v>
      </c>
      <c r="B500">
        <v>10269</v>
      </c>
      <c r="C500" t="s">
        <v>668</v>
      </c>
      <c r="D500">
        <f>+SUMIFS(inv!D:D,inv!A:A,B500,inv!T:T,A500)</f>
        <v>0</v>
      </c>
      <c r="E500">
        <f>+SUMIFS(inv!$D$1:$D$1164,inv!$A$1:$A$1164,$B500,inv!$T$1:$T$1164,$A500,inv!$U$1:$U$1164,'DIAS DE INVENTARIO TAT'!E$1)</f>
        <v>0</v>
      </c>
      <c r="F500">
        <f>+SUMIFS(inv!$D$1:$D$1164,inv!$A$1:$A$1164,$B500,inv!$T$1:$T$1164,$A500,inv!$U$1:$U$1164,'DIAS DE INVENTARIO TAT'!F$1)</f>
        <v>0</v>
      </c>
      <c r="G500">
        <f>+SUMIFS(inv!$D$1:$D$1164,inv!$A$1:$A$1164,$B500,inv!$T$1:$T$1164,$A500,inv!$U$1:$U$1164,'DIAS DE INVENTARIO TAT'!G$1)</f>
        <v>0</v>
      </c>
      <c r="H500">
        <f>+SUMIFS(inv!$D$1:$D$1164,inv!$A$1:$A$1164,$B500,inv!$T$1:$T$1164,$A500,inv!$U$1:$U$1164,'DIAS DE INVENTARIO TAT'!H$1)</f>
        <v>0</v>
      </c>
      <c r="I500">
        <f>+SUMIFS(inv!$D$1:$D$1164,inv!$A$1:$A$1164,$B500,inv!$T$1:$T$1164,$A500,inv!$U$1:$U$1164,'DIAS DE INVENTARIO TAT'!I$1)</f>
        <v>0</v>
      </c>
      <c r="J500">
        <f>+SUMIFS(inv!$D$1:$D$1164,inv!$A$1:$A$1164,$B500,inv!$T$1:$T$1164,$A500,inv!$U$1:$U$1164,'DIAS DE INVENTARIO TAT'!J$1)</f>
        <v>0</v>
      </c>
      <c r="K500">
        <f>+SUMIFS(inv!$D$1:$D$1164,inv!$A$1:$A$1164,$B500,inv!$T$1:$T$1164,$A500,inv!$U$1:$U$1164,'DIAS DE INVENTARIO TAT'!K$1)</f>
        <v>0</v>
      </c>
      <c r="L500" s="6">
        <f>+SUMIFS(VENTAS!H:H,VENTAS!B:B,B500,VENTAS!G:G,A500)</f>
        <v>0</v>
      </c>
      <c r="M500" s="4">
        <f t="shared" si="47"/>
        <v>0</v>
      </c>
      <c r="N500" s="4">
        <f t="shared" si="48"/>
        <v>0</v>
      </c>
      <c r="O500" s="4">
        <f t="shared" si="49"/>
        <v>0</v>
      </c>
      <c r="P500" s="4">
        <f t="shared" si="50"/>
        <v>0</v>
      </c>
      <c r="Q500" s="6" t="e">
        <f>+SUMIFS(#REF!,#REF!,TablaINV[[#This Row],[GRUPO]],#REF!,TablaINV[[#This Row],[COD]])</f>
        <v>#REF!</v>
      </c>
      <c r="R500" s="19">
        <f t="shared" si="51"/>
        <v>0</v>
      </c>
      <c r="S500" s="4" t="str">
        <f>+VLOOKUP(A500,inv!T:X,5,0)</f>
        <v>COSTA</v>
      </c>
      <c r="T500" s="4" t="str">
        <f>+VLOOKUP(B:B,'DT HUEVO'!$A:$D,4,0)</f>
        <v>EMPACADOS</v>
      </c>
      <c r="U500" s="4" t="str">
        <f>+VLOOKUP(TablaINV[[#This Row],[COD]],'DT HUEVO'!$A:$D,3,0)</f>
        <v>AAA</v>
      </c>
    </row>
    <row r="501" spans="1:21">
      <c r="A501" t="s">
        <v>463</v>
      </c>
      <c r="B501">
        <v>10505</v>
      </c>
      <c r="C501" t="s">
        <v>669</v>
      </c>
      <c r="D501">
        <f>+SUMIFS(inv!D:D,inv!A:A,B501,inv!T:T,A501)</f>
        <v>0</v>
      </c>
      <c r="E501">
        <f>+SUMIFS(inv!$D$1:$D$1164,inv!$A$1:$A$1164,$B501,inv!$T$1:$T$1164,$A501,inv!$U$1:$U$1164,'DIAS DE INVENTARIO TAT'!E$1)</f>
        <v>0</v>
      </c>
      <c r="F501">
        <f>+SUMIFS(inv!$D$1:$D$1164,inv!$A$1:$A$1164,$B501,inv!$T$1:$T$1164,$A501,inv!$U$1:$U$1164,'DIAS DE INVENTARIO TAT'!F$1)</f>
        <v>0</v>
      </c>
      <c r="G501">
        <f>+SUMIFS(inv!$D$1:$D$1164,inv!$A$1:$A$1164,$B501,inv!$T$1:$T$1164,$A501,inv!$U$1:$U$1164,'DIAS DE INVENTARIO TAT'!G$1)</f>
        <v>0</v>
      </c>
      <c r="H501">
        <f>+SUMIFS(inv!$D$1:$D$1164,inv!$A$1:$A$1164,$B501,inv!$T$1:$T$1164,$A501,inv!$U$1:$U$1164,'DIAS DE INVENTARIO TAT'!H$1)</f>
        <v>0</v>
      </c>
      <c r="I501">
        <f>+SUMIFS(inv!$D$1:$D$1164,inv!$A$1:$A$1164,$B501,inv!$T$1:$T$1164,$A501,inv!$U$1:$U$1164,'DIAS DE INVENTARIO TAT'!I$1)</f>
        <v>0</v>
      </c>
      <c r="J501">
        <f>+SUMIFS(inv!$D$1:$D$1164,inv!$A$1:$A$1164,$B501,inv!$T$1:$T$1164,$A501,inv!$U$1:$U$1164,'DIAS DE INVENTARIO TAT'!J$1)</f>
        <v>0</v>
      </c>
      <c r="K501">
        <f>+SUMIFS(inv!$D$1:$D$1164,inv!$A$1:$A$1164,$B501,inv!$T$1:$T$1164,$A501,inv!$U$1:$U$1164,'DIAS DE INVENTARIO TAT'!K$1)</f>
        <v>0</v>
      </c>
      <c r="L501" s="6">
        <f>+SUMIFS(VENTAS!H:H,VENTAS!B:B,B501,VENTAS!G:G,A501)</f>
        <v>0</v>
      </c>
      <c r="M501" s="4">
        <f t="shared" si="47"/>
        <v>0</v>
      </c>
      <c r="N501" s="4">
        <f t="shared" si="48"/>
        <v>0</v>
      </c>
      <c r="O501" s="4">
        <f t="shared" si="49"/>
        <v>0</v>
      </c>
      <c r="P501" s="4">
        <f t="shared" si="50"/>
        <v>0</v>
      </c>
      <c r="Q501" s="6" t="e">
        <f>+SUMIFS(#REF!,#REF!,TablaINV[[#This Row],[GRUPO]],#REF!,TablaINV[[#This Row],[COD]])</f>
        <v>#REF!</v>
      </c>
      <c r="R501" s="19">
        <f t="shared" si="51"/>
        <v>0</v>
      </c>
      <c r="S501" s="4" t="str">
        <f>+VLOOKUP(A501,inv!T:X,5,0)</f>
        <v>COSTA</v>
      </c>
      <c r="T501" s="4" t="e">
        <f>+VLOOKUP(B:B,'DT HUEVO'!$A:$D,4,0)</f>
        <v>#N/A</v>
      </c>
      <c r="U501" s="4" t="e">
        <f>+VLOOKUP(TablaINV[[#This Row],[COD]],'DT HUEVO'!$A:$D,3,0)</f>
        <v>#N/A</v>
      </c>
    </row>
    <row r="502" spans="1:21">
      <c r="A502" t="s">
        <v>463</v>
      </c>
      <c r="B502">
        <v>10569</v>
      </c>
      <c r="C502" t="s">
        <v>670</v>
      </c>
      <c r="D502">
        <f>+SUMIFS(inv!D:D,inv!A:A,B502,inv!T:T,A502)</f>
        <v>0</v>
      </c>
      <c r="E502">
        <f>+SUMIFS(inv!$D$1:$D$1164,inv!$A$1:$A$1164,$B502,inv!$T$1:$T$1164,$A502,inv!$U$1:$U$1164,'DIAS DE INVENTARIO TAT'!E$1)</f>
        <v>0</v>
      </c>
      <c r="F502">
        <f>+SUMIFS(inv!$D$1:$D$1164,inv!$A$1:$A$1164,$B502,inv!$T$1:$T$1164,$A502,inv!$U$1:$U$1164,'DIAS DE INVENTARIO TAT'!F$1)</f>
        <v>0</v>
      </c>
      <c r="G502">
        <f>+SUMIFS(inv!$D$1:$D$1164,inv!$A$1:$A$1164,$B502,inv!$T$1:$T$1164,$A502,inv!$U$1:$U$1164,'DIAS DE INVENTARIO TAT'!G$1)</f>
        <v>0</v>
      </c>
      <c r="H502">
        <f>+SUMIFS(inv!$D$1:$D$1164,inv!$A$1:$A$1164,$B502,inv!$T$1:$T$1164,$A502,inv!$U$1:$U$1164,'DIAS DE INVENTARIO TAT'!H$1)</f>
        <v>0</v>
      </c>
      <c r="I502">
        <f>+SUMIFS(inv!$D$1:$D$1164,inv!$A$1:$A$1164,$B502,inv!$T$1:$T$1164,$A502,inv!$U$1:$U$1164,'DIAS DE INVENTARIO TAT'!I$1)</f>
        <v>0</v>
      </c>
      <c r="J502">
        <f>+SUMIFS(inv!$D$1:$D$1164,inv!$A$1:$A$1164,$B502,inv!$T$1:$T$1164,$A502,inv!$U$1:$U$1164,'DIAS DE INVENTARIO TAT'!J$1)</f>
        <v>0</v>
      </c>
      <c r="K502">
        <f>+SUMIFS(inv!$D$1:$D$1164,inv!$A$1:$A$1164,$B502,inv!$T$1:$T$1164,$A502,inv!$U$1:$U$1164,'DIAS DE INVENTARIO TAT'!K$1)</f>
        <v>0</v>
      </c>
      <c r="L502" s="6">
        <f>+SUMIFS(VENTAS!H:H,VENTAS!B:B,B502,VENTAS!G:G,A502)</f>
        <v>0</v>
      </c>
      <c r="M502" s="4">
        <f t="shared" si="47"/>
        <v>0</v>
      </c>
      <c r="N502" s="4">
        <f t="shared" si="48"/>
        <v>0</v>
      </c>
      <c r="O502" s="4">
        <f t="shared" si="49"/>
        <v>0</v>
      </c>
      <c r="P502" s="4">
        <f t="shared" si="50"/>
        <v>0</v>
      </c>
      <c r="Q502" s="6" t="e">
        <f>+SUMIFS(#REF!,#REF!,TablaINV[[#This Row],[GRUPO]],#REF!,TablaINV[[#This Row],[COD]])</f>
        <v>#REF!</v>
      </c>
      <c r="R502" s="19">
        <f t="shared" si="51"/>
        <v>0</v>
      </c>
      <c r="S502" s="4" t="str">
        <f>+VLOOKUP(A502,inv!T:X,5,0)</f>
        <v>COSTA</v>
      </c>
      <c r="T502" s="4" t="e">
        <f>+VLOOKUP(B:B,'DT HUEVO'!$A:$D,4,0)</f>
        <v>#N/A</v>
      </c>
      <c r="U502" s="4" t="e">
        <f>+VLOOKUP(TablaINV[[#This Row],[COD]],'DT HUEVO'!$A:$D,3,0)</f>
        <v>#N/A</v>
      </c>
    </row>
    <row r="503" spans="1:21">
      <c r="A503" t="s">
        <v>463</v>
      </c>
      <c r="B503">
        <v>10602</v>
      </c>
      <c r="C503" t="s">
        <v>671</v>
      </c>
      <c r="D503">
        <f>+SUMIFS(inv!D:D,inv!A:A,B503,inv!T:T,A503)</f>
        <v>0</v>
      </c>
      <c r="E503">
        <f>+SUMIFS(inv!$D$1:$D$1164,inv!$A$1:$A$1164,$B503,inv!$T$1:$T$1164,$A503,inv!$U$1:$U$1164,'DIAS DE INVENTARIO TAT'!E$1)</f>
        <v>0</v>
      </c>
      <c r="F503">
        <f>+SUMIFS(inv!$D$1:$D$1164,inv!$A$1:$A$1164,$B503,inv!$T$1:$T$1164,$A503,inv!$U$1:$U$1164,'DIAS DE INVENTARIO TAT'!F$1)</f>
        <v>0</v>
      </c>
      <c r="G503">
        <f>+SUMIFS(inv!$D$1:$D$1164,inv!$A$1:$A$1164,$B503,inv!$T$1:$T$1164,$A503,inv!$U$1:$U$1164,'DIAS DE INVENTARIO TAT'!G$1)</f>
        <v>0</v>
      </c>
      <c r="H503">
        <f>+SUMIFS(inv!$D$1:$D$1164,inv!$A$1:$A$1164,$B503,inv!$T$1:$T$1164,$A503,inv!$U$1:$U$1164,'DIAS DE INVENTARIO TAT'!H$1)</f>
        <v>0</v>
      </c>
      <c r="I503">
        <f>+SUMIFS(inv!$D$1:$D$1164,inv!$A$1:$A$1164,$B503,inv!$T$1:$T$1164,$A503,inv!$U$1:$U$1164,'DIAS DE INVENTARIO TAT'!I$1)</f>
        <v>0</v>
      </c>
      <c r="J503">
        <f>+SUMIFS(inv!$D$1:$D$1164,inv!$A$1:$A$1164,$B503,inv!$T$1:$T$1164,$A503,inv!$U$1:$U$1164,'DIAS DE INVENTARIO TAT'!J$1)</f>
        <v>0</v>
      </c>
      <c r="K503">
        <f>+SUMIFS(inv!$D$1:$D$1164,inv!$A$1:$A$1164,$B503,inv!$T$1:$T$1164,$A503,inv!$U$1:$U$1164,'DIAS DE INVENTARIO TAT'!K$1)</f>
        <v>0</v>
      </c>
      <c r="L503" s="6">
        <f>+SUMIFS(VENTAS!H:H,VENTAS!B:B,B503,VENTAS!G:G,A503)</f>
        <v>0</v>
      </c>
      <c r="M503" s="4">
        <f t="shared" si="47"/>
        <v>0</v>
      </c>
      <c r="N503" s="4">
        <f t="shared" si="48"/>
        <v>0</v>
      </c>
      <c r="O503" s="4">
        <f t="shared" si="49"/>
        <v>0</v>
      </c>
      <c r="P503" s="4">
        <f t="shared" si="50"/>
        <v>0</v>
      </c>
      <c r="Q503" s="6" t="e">
        <f>+SUMIFS(#REF!,#REF!,TablaINV[[#This Row],[GRUPO]],#REF!,TablaINV[[#This Row],[COD]])</f>
        <v>#REF!</v>
      </c>
      <c r="R503" s="19">
        <f t="shared" si="51"/>
        <v>0</v>
      </c>
      <c r="S503" s="4" t="str">
        <f>+VLOOKUP(A503,inv!T:X,5,0)</f>
        <v>COSTA</v>
      </c>
      <c r="T503" s="4" t="e">
        <f>+VLOOKUP(B:B,'DT HUEVO'!$A:$D,4,0)</f>
        <v>#N/A</v>
      </c>
      <c r="U503" s="4" t="e">
        <f>+VLOOKUP(TablaINV[[#This Row],[COD]],'DT HUEVO'!$A:$D,3,0)</f>
        <v>#N/A</v>
      </c>
    </row>
    <row r="504" spans="1:21">
      <c r="A504" t="s">
        <v>463</v>
      </c>
      <c r="B504">
        <v>10517</v>
      </c>
      <c r="C504" t="s">
        <v>676</v>
      </c>
      <c r="D504">
        <f>+SUMIFS(inv!D:D,inv!A:A,B504,inv!T:T,A504)</f>
        <v>0</v>
      </c>
      <c r="E504">
        <f>+SUMIFS(inv!$D$1:$D$1164,inv!$A$1:$A$1164,$B504,inv!$T$1:$T$1164,$A504,inv!$U$1:$U$1164,'DIAS DE INVENTARIO TAT'!E$1)</f>
        <v>0</v>
      </c>
      <c r="F504">
        <f>+SUMIFS(inv!$D$1:$D$1164,inv!$A$1:$A$1164,$B504,inv!$T$1:$T$1164,$A504,inv!$U$1:$U$1164,'DIAS DE INVENTARIO TAT'!F$1)</f>
        <v>0</v>
      </c>
      <c r="G504">
        <f>+SUMIFS(inv!$D$1:$D$1164,inv!$A$1:$A$1164,$B504,inv!$T$1:$T$1164,$A504,inv!$U$1:$U$1164,'DIAS DE INVENTARIO TAT'!G$1)</f>
        <v>0</v>
      </c>
      <c r="H504">
        <f>+SUMIFS(inv!$D$1:$D$1164,inv!$A$1:$A$1164,$B504,inv!$T$1:$T$1164,$A504,inv!$U$1:$U$1164,'DIAS DE INVENTARIO TAT'!H$1)</f>
        <v>0</v>
      </c>
      <c r="I504">
        <f>+SUMIFS(inv!$D$1:$D$1164,inv!$A$1:$A$1164,$B504,inv!$T$1:$T$1164,$A504,inv!$U$1:$U$1164,'DIAS DE INVENTARIO TAT'!I$1)</f>
        <v>0</v>
      </c>
      <c r="J504">
        <f>+SUMIFS(inv!$D$1:$D$1164,inv!$A$1:$A$1164,$B504,inv!$T$1:$T$1164,$A504,inv!$U$1:$U$1164,'DIAS DE INVENTARIO TAT'!J$1)</f>
        <v>0</v>
      </c>
      <c r="K504">
        <f>+SUMIFS(inv!$D$1:$D$1164,inv!$A$1:$A$1164,$B504,inv!$T$1:$T$1164,$A504,inv!$U$1:$U$1164,'DIAS DE INVENTARIO TAT'!K$1)</f>
        <v>0</v>
      </c>
      <c r="L504" s="6">
        <f>+SUMIFS(VENTAS!H:H,VENTAS!B:B,B504,VENTAS!G:G,A504)</f>
        <v>0</v>
      </c>
      <c r="M504" s="4">
        <f t="shared" si="47"/>
        <v>0</v>
      </c>
      <c r="N504" s="4">
        <f t="shared" si="48"/>
        <v>0</v>
      </c>
      <c r="O504" s="4">
        <f t="shared" si="49"/>
        <v>0</v>
      </c>
      <c r="P504" s="4">
        <f t="shared" si="50"/>
        <v>0</v>
      </c>
      <c r="Q504" s="6" t="e">
        <f>+SUMIFS(#REF!,#REF!,TablaINV[[#This Row],[GRUPO]],#REF!,TablaINV[[#This Row],[COD]])</f>
        <v>#REF!</v>
      </c>
      <c r="R504" s="19">
        <f t="shared" si="51"/>
        <v>0</v>
      </c>
      <c r="S504" s="4" t="str">
        <f>+VLOOKUP(A504,inv!T:X,5,0)</f>
        <v>COSTA</v>
      </c>
      <c r="T504" s="4" t="str">
        <f>+VLOOKUP(B:B,'DT HUEVO'!$A:$D,4,0)</f>
        <v>GRIS SUELTO</v>
      </c>
      <c r="U504" s="4" t="str">
        <f>+VLOOKUP(TablaINV[[#This Row],[COD]],'DT HUEVO'!$A:$D,3,0)</f>
        <v>B</v>
      </c>
    </row>
    <row r="505" spans="1:21">
      <c r="A505" t="s">
        <v>1371</v>
      </c>
      <c r="B505">
        <v>10402</v>
      </c>
      <c r="C505" t="s">
        <v>21</v>
      </c>
      <c r="D505">
        <f>+SUMIFS(inv!D:D,inv!A:A,B505,inv!T:T,A505)</f>
        <v>0</v>
      </c>
      <c r="E505">
        <f>+SUMIFS(inv!$D$1:$D$1164,inv!$A$1:$A$1164,$B505,inv!$T$1:$T$1164,$A505,inv!$U$1:$U$1164,'DIAS DE INVENTARIO TAT'!E$1)</f>
        <v>0</v>
      </c>
      <c r="F505">
        <f>+SUMIFS(inv!$D$1:$D$1164,inv!$A$1:$A$1164,$B505,inv!$T$1:$T$1164,$A505,inv!$U$1:$U$1164,'DIAS DE INVENTARIO TAT'!F$1)</f>
        <v>0</v>
      </c>
      <c r="G505">
        <f>+SUMIFS(inv!$D$1:$D$1164,inv!$A$1:$A$1164,$B505,inv!$T$1:$T$1164,$A505,inv!$U$1:$U$1164,'DIAS DE INVENTARIO TAT'!G$1)</f>
        <v>0</v>
      </c>
      <c r="H505">
        <f>+SUMIFS(inv!$D$1:$D$1164,inv!$A$1:$A$1164,$B505,inv!$T$1:$T$1164,$A505,inv!$U$1:$U$1164,'DIAS DE INVENTARIO TAT'!H$1)</f>
        <v>0</v>
      </c>
      <c r="I505">
        <f>+SUMIFS(inv!$D$1:$D$1164,inv!$A$1:$A$1164,$B505,inv!$T$1:$T$1164,$A505,inv!$U$1:$U$1164,'DIAS DE INVENTARIO TAT'!I$1)</f>
        <v>0</v>
      </c>
      <c r="J505">
        <f>+SUMIFS(inv!$D$1:$D$1164,inv!$A$1:$A$1164,$B505,inv!$T$1:$T$1164,$A505,inv!$U$1:$U$1164,'DIAS DE INVENTARIO TAT'!J$1)</f>
        <v>0</v>
      </c>
      <c r="K505">
        <f>+SUMIFS(inv!$D$1:$D$1164,inv!$A$1:$A$1164,$B505,inv!$T$1:$T$1164,$A505,inv!$U$1:$U$1164,'DIAS DE INVENTARIO TAT'!K$1)</f>
        <v>0</v>
      </c>
      <c r="L505" s="6">
        <f>+SUMIFS(VENTAS!H:H,VENTAS!B:B,B505,VENTAS!G:G,A505)</f>
        <v>0</v>
      </c>
      <c r="M505" s="4">
        <f t="shared" si="47"/>
        <v>0</v>
      </c>
      <c r="N505" s="4">
        <f t="shared" si="48"/>
        <v>0</v>
      </c>
      <c r="O505" s="4">
        <f t="shared" si="49"/>
        <v>0</v>
      </c>
      <c r="P505" s="4">
        <f t="shared" si="50"/>
        <v>0</v>
      </c>
      <c r="Q505" s="6" t="e">
        <f>+SUMIFS(#REF!,#REF!,TablaINV[[#This Row],[GRUPO]],#REF!,TablaINV[[#This Row],[COD]])</f>
        <v>#REF!</v>
      </c>
      <c r="R505" s="19">
        <f t="shared" si="51"/>
        <v>0</v>
      </c>
      <c r="S505" s="4" t="e">
        <f>+VLOOKUP(A505,inv!T:X,5,0)</f>
        <v>#N/A</v>
      </c>
      <c r="T505" s="4" t="str">
        <f>+VLOOKUP(B:B,'DT HUEVO'!$A:$D,4,0)</f>
        <v>VERDE</v>
      </c>
      <c r="U505" s="4" t="str">
        <f>+VLOOKUP(TablaINV[[#This Row],[COD]],'DT HUEVO'!$A:$D,3,0)</f>
        <v>A</v>
      </c>
    </row>
    <row r="506" spans="1:21">
      <c r="A506" t="s">
        <v>1371</v>
      </c>
      <c r="B506">
        <v>72001</v>
      </c>
      <c r="C506" t="s">
        <v>23</v>
      </c>
      <c r="D506">
        <f>+SUMIFS(inv!D:D,inv!A:A,B506,inv!T:T,A506)</f>
        <v>0</v>
      </c>
      <c r="E506">
        <f>+SUMIFS(inv!$D$1:$D$1164,inv!$A$1:$A$1164,$B506,inv!$T$1:$T$1164,$A506,inv!$U$1:$U$1164,'DIAS DE INVENTARIO TAT'!E$1)</f>
        <v>0</v>
      </c>
      <c r="F506">
        <f>+SUMIFS(inv!$D$1:$D$1164,inv!$A$1:$A$1164,$B506,inv!$T$1:$T$1164,$A506,inv!$U$1:$U$1164,'DIAS DE INVENTARIO TAT'!F$1)</f>
        <v>0</v>
      </c>
      <c r="G506">
        <f>+SUMIFS(inv!$D$1:$D$1164,inv!$A$1:$A$1164,$B506,inv!$T$1:$T$1164,$A506,inv!$U$1:$U$1164,'DIAS DE INVENTARIO TAT'!G$1)</f>
        <v>0</v>
      </c>
      <c r="H506">
        <f>+SUMIFS(inv!$D$1:$D$1164,inv!$A$1:$A$1164,$B506,inv!$T$1:$T$1164,$A506,inv!$U$1:$U$1164,'DIAS DE INVENTARIO TAT'!H$1)</f>
        <v>0</v>
      </c>
      <c r="I506">
        <f>+SUMIFS(inv!$D$1:$D$1164,inv!$A$1:$A$1164,$B506,inv!$T$1:$T$1164,$A506,inv!$U$1:$U$1164,'DIAS DE INVENTARIO TAT'!I$1)</f>
        <v>0</v>
      </c>
      <c r="J506">
        <f>+SUMIFS(inv!$D$1:$D$1164,inv!$A$1:$A$1164,$B506,inv!$T$1:$T$1164,$A506,inv!$U$1:$U$1164,'DIAS DE INVENTARIO TAT'!J$1)</f>
        <v>0</v>
      </c>
      <c r="K506">
        <f>+SUMIFS(inv!$D$1:$D$1164,inv!$A$1:$A$1164,$B506,inv!$T$1:$T$1164,$A506,inv!$U$1:$U$1164,'DIAS DE INVENTARIO TAT'!K$1)</f>
        <v>0</v>
      </c>
      <c r="L506" s="6">
        <f>+SUMIFS(VENTAS!H:H,VENTAS!B:B,B506,VENTAS!G:G,A506)</f>
        <v>0</v>
      </c>
      <c r="M506" s="4">
        <f t="shared" si="47"/>
        <v>0</v>
      </c>
      <c r="N506" s="4">
        <f t="shared" si="48"/>
        <v>0</v>
      </c>
      <c r="O506" s="4">
        <f t="shared" si="49"/>
        <v>0</v>
      </c>
      <c r="P506" s="4">
        <f t="shared" si="50"/>
        <v>0</v>
      </c>
      <c r="Q506" s="6" t="e">
        <f>+SUMIFS(#REF!,#REF!,TablaINV[[#This Row],[GRUPO]],#REF!,TablaINV[[#This Row],[COD]])</f>
        <v>#REF!</v>
      </c>
      <c r="R506" s="19">
        <f t="shared" si="51"/>
        <v>0</v>
      </c>
      <c r="S506" s="4" t="e">
        <f>+VLOOKUP(A506,inv!T:X,5,0)</f>
        <v>#N/A</v>
      </c>
      <c r="T506" s="4" t="str">
        <f>+VLOOKUP(B:B,'DT HUEVO'!$A:$D,4,0)</f>
        <v>SEGUNDA</v>
      </c>
      <c r="U506" s="4" t="str">
        <f>+VLOOKUP(TablaINV[[#This Row],[COD]],'DT HUEVO'!$A:$D,3,0)</f>
        <v>SEGUNDA</v>
      </c>
    </row>
    <row r="507" spans="1:21">
      <c r="A507" t="s">
        <v>1371</v>
      </c>
      <c r="B507">
        <v>10102</v>
      </c>
      <c r="C507" t="s">
        <v>24</v>
      </c>
      <c r="D507">
        <f>+SUMIFS(inv!D:D,inv!A:A,B507,inv!T:T,A507)</f>
        <v>0</v>
      </c>
      <c r="E507">
        <f>+SUMIFS(inv!$D$1:$D$1164,inv!$A$1:$A$1164,$B507,inv!$T$1:$T$1164,$A507,inv!$U$1:$U$1164,'DIAS DE INVENTARIO TAT'!E$1)</f>
        <v>0</v>
      </c>
      <c r="F507">
        <f>+SUMIFS(inv!$D$1:$D$1164,inv!$A$1:$A$1164,$B507,inv!$T$1:$T$1164,$A507,inv!$U$1:$U$1164,'DIAS DE INVENTARIO TAT'!F$1)</f>
        <v>0</v>
      </c>
      <c r="G507">
        <f>+SUMIFS(inv!$D$1:$D$1164,inv!$A$1:$A$1164,$B507,inv!$T$1:$T$1164,$A507,inv!$U$1:$U$1164,'DIAS DE INVENTARIO TAT'!G$1)</f>
        <v>0</v>
      </c>
      <c r="H507">
        <f>+SUMIFS(inv!$D$1:$D$1164,inv!$A$1:$A$1164,$B507,inv!$T$1:$T$1164,$A507,inv!$U$1:$U$1164,'DIAS DE INVENTARIO TAT'!H$1)</f>
        <v>0</v>
      </c>
      <c r="I507">
        <f>+SUMIFS(inv!$D$1:$D$1164,inv!$A$1:$A$1164,$B507,inv!$T$1:$T$1164,$A507,inv!$U$1:$U$1164,'DIAS DE INVENTARIO TAT'!I$1)</f>
        <v>0</v>
      </c>
      <c r="J507">
        <f>+SUMIFS(inv!$D$1:$D$1164,inv!$A$1:$A$1164,$B507,inv!$T$1:$T$1164,$A507,inv!$U$1:$U$1164,'DIAS DE INVENTARIO TAT'!J$1)</f>
        <v>0</v>
      </c>
      <c r="K507">
        <f>+SUMIFS(inv!$D$1:$D$1164,inv!$A$1:$A$1164,$B507,inv!$T$1:$T$1164,$A507,inv!$U$1:$U$1164,'DIAS DE INVENTARIO TAT'!K$1)</f>
        <v>0</v>
      </c>
      <c r="L507" s="6">
        <f>+SUMIFS(VENTAS!H:H,VENTAS!B:B,B507,VENTAS!G:G,A507)</f>
        <v>0</v>
      </c>
      <c r="M507" s="4">
        <f t="shared" si="47"/>
        <v>0</v>
      </c>
      <c r="N507" s="4">
        <f t="shared" si="48"/>
        <v>0</v>
      </c>
      <c r="O507" s="4">
        <f t="shared" si="49"/>
        <v>0</v>
      </c>
      <c r="P507" s="4">
        <f t="shared" si="50"/>
        <v>0</v>
      </c>
      <c r="Q507" s="6" t="e">
        <f>+SUMIFS(#REF!,#REF!,TablaINV[[#This Row],[GRUPO]],#REF!,TablaINV[[#This Row],[COD]])</f>
        <v>#REF!</v>
      </c>
      <c r="R507" s="19">
        <f t="shared" si="51"/>
        <v>0</v>
      </c>
      <c r="S507" s="4" t="e">
        <f>+VLOOKUP(A507,inv!T:X,5,0)</f>
        <v>#N/A</v>
      </c>
      <c r="T507" s="4" t="str">
        <f>+VLOOKUP(B:B,'DT HUEVO'!$A:$D,4,0)</f>
        <v>VERDE</v>
      </c>
      <c r="U507" s="4" t="str">
        <f>+VLOOKUP(TablaINV[[#This Row],[COD]],'DT HUEVO'!$A:$D,3,0)</f>
        <v>YUMBO</v>
      </c>
    </row>
    <row r="508" spans="1:21">
      <c r="A508" t="s">
        <v>1371</v>
      </c>
      <c r="B508">
        <v>10202</v>
      </c>
      <c r="C508" t="s">
        <v>28</v>
      </c>
      <c r="D508">
        <f>+SUMIFS(inv!D:D,inv!A:A,B508,inv!T:T,A508)</f>
        <v>0</v>
      </c>
      <c r="E508">
        <f>+SUMIFS(inv!$D$1:$D$1164,inv!$A$1:$A$1164,$B508,inv!$T$1:$T$1164,$A508,inv!$U$1:$U$1164,'DIAS DE INVENTARIO TAT'!E$1)</f>
        <v>0</v>
      </c>
      <c r="F508">
        <f>+SUMIFS(inv!$D$1:$D$1164,inv!$A$1:$A$1164,$B508,inv!$T$1:$T$1164,$A508,inv!$U$1:$U$1164,'DIAS DE INVENTARIO TAT'!F$1)</f>
        <v>0</v>
      </c>
      <c r="G508">
        <f>+SUMIFS(inv!$D$1:$D$1164,inv!$A$1:$A$1164,$B508,inv!$T$1:$T$1164,$A508,inv!$U$1:$U$1164,'DIAS DE INVENTARIO TAT'!G$1)</f>
        <v>0</v>
      </c>
      <c r="H508">
        <f>+SUMIFS(inv!$D$1:$D$1164,inv!$A$1:$A$1164,$B508,inv!$T$1:$T$1164,$A508,inv!$U$1:$U$1164,'DIAS DE INVENTARIO TAT'!H$1)</f>
        <v>0</v>
      </c>
      <c r="I508">
        <f>+SUMIFS(inv!$D$1:$D$1164,inv!$A$1:$A$1164,$B508,inv!$T$1:$T$1164,$A508,inv!$U$1:$U$1164,'DIAS DE INVENTARIO TAT'!I$1)</f>
        <v>0</v>
      </c>
      <c r="J508">
        <f>+SUMIFS(inv!$D$1:$D$1164,inv!$A$1:$A$1164,$B508,inv!$T$1:$T$1164,$A508,inv!$U$1:$U$1164,'DIAS DE INVENTARIO TAT'!J$1)</f>
        <v>0</v>
      </c>
      <c r="K508">
        <f>+SUMIFS(inv!$D$1:$D$1164,inv!$A$1:$A$1164,$B508,inv!$T$1:$T$1164,$A508,inv!$U$1:$U$1164,'DIAS DE INVENTARIO TAT'!K$1)</f>
        <v>0</v>
      </c>
      <c r="L508" s="6">
        <f>+SUMIFS(VENTAS!H:H,VENTAS!B:B,B508,VENTAS!G:G,A508)</f>
        <v>0</v>
      </c>
      <c r="M508" s="4">
        <f t="shared" si="47"/>
        <v>0</v>
      </c>
      <c r="N508" s="4">
        <f t="shared" si="48"/>
        <v>0</v>
      </c>
      <c r="O508" s="4">
        <f t="shared" si="49"/>
        <v>0</v>
      </c>
      <c r="P508" s="4">
        <f t="shared" si="50"/>
        <v>0</v>
      </c>
      <c r="Q508" s="6" t="e">
        <f>+SUMIFS(#REF!,#REF!,TablaINV[[#This Row],[GRUPO]],#REF!,TablaINV[[#This Row],[COD]])</f>
        <v>#REF!</v>
      </c>
      <c r="R508" s="19">
        <f t="shared" si="51"/>
        <v>0</v>
      </c>
      <c r="S508" s="4" t="e">
        <f>+VLOOKUP(A508,inv!T:X,5,0)</f>
        <v>#N/A</v>
      </c>
      <c r="T508" s="4" t="str">
        <f>+VLOOKUP(B:B,'DT HUEVO'!$A:$D,4,0)</f>
        <v>VERDE</v>
      </c>
      <c r="U508" s="4" t="str">
        <f>+VLOOKUP(TablaINV[[#This Row],[COD]],'DT HUEVO'!$A:$D,3,0)</f>
        <v>AAA</v>
      </c>
    </row>
    <row r="509" spans="1:21">
      <c r="A509" t="s">
        <v>1371</v>
      </c>
      <c r="B509">
        <v>10301</v>
      </c>
      <c r="C509" t="s">
        <v>30</v>
      </c>
      <c r="D509">
        <f>+SUMIFS(inv!D:D,inv!A:A,B509,inv!T:T,A509)</f>
        <v>0</v>
      </c>
      <c r="E509">
        <f>+SUMIFS(inv!$D$1:$D$1164,inv!$A$1:$A$1164,$B509,inv!$T$1:$T$1164,$A509,inv!$U$1:$U$1164,'DIAS DE INVENTARIO TAT'!E$1)</f>
        <v>0</v>
      </c>
      <c r="F509">
        <f>+SUMIFS(inv!$D$1:$D$1164,inv!$A$1:$A$1164,$B509,inv!$T$1:$T$1164,$A509,inv!$U$1:$U$1164,'DIAS DE INVENTARIO TAT'!F$1)</f>
        <v>0</v>
      </c>
      <c r="G509">
        <f>+SUMIFS(inv!$D$1:$D$1164,inv!$A$1:$A$1164,$B509,inv!$T$1:$T$1164,$A509,inv!$U$1:$U$1164,'DIAS DE INVENTARIO TAT'!G$1)</f>
        <v>0</v>
      </c>
      <c r="H509">
        <f>+SUMIFS(inv!$D$1:$D$1164,inv!$A$1:$A$1164,$B509,inv!$T$1:$T$1164,$A509,inv!$U$1:$U$1164,'DIAS DE INVENTARIO TAT'!H$1)</f>
        <v>0</v>
      </c>
      <c r="I509">
        <f>+SUMIFS(inv!$D$1:$D$1164,inv!$A$1:$A$1164,$B509,inv!$T$1:$T$1164,$A509,inv!$U$1:$U$1164,'DIAS DE INVENTARIO TAT'!I$1)</f>
        <v>0</v>
      </c>
      <c r="J509">
        <f>+SUMIFS(inv!$D$1:$D$1164,inv!$A$1:$A$1164,$B509,inv!$T$1:$T$1164,$A509,inv!$U$1:$U$1164,'DIAS DE INVENTARIO TAT'!J$1)</f>
        <v>0</v>
      </c>
      <c r="K509">
        <f>+SUMIFS(inv!$D$1:$D$1164,inv!$A$1:$A$1164,$B509,inv!$T$1:$T$1164,$A509,inv!$U$1:$U$1164,'DIAS DE INVENTARIO TAT'!K$1)</f>
        <v>0</v>
      </c>
      <c r="L509" s="6">
        <f>+SUMIFS(VENTAS!H:H,VENTAS!B:B,B509,VENTAS!G:G,A509)</f>
        <v>0</v>
      </c>
      <c r="M509" s="4">
        <f t="shared" si="47"/>
        <v>0</v>
      </c>
      <c r="N509" s="4">
        <f t="shared" si="48"/>
        <v>0</v>
      </c>
      <c r="O509" s="4">
        <f t="shared" si="49"/>
        <v>0</v>
      </c>
      <c r="P509" s="4">
        <f t="shared" si="50"/>
        <v>0</v>
      </c>
      <c r="Q509" s="6" t="e">
        <f>+SUMIFS(#REF!,#REF!,TablaINV[[#This Row],[GRUPO]],#REF!,TablaINV[[#This Row],[COD]])</f>
        <v>#REF!</v>
      </c>
      <c r="R509" s="19">
        <f t="shared" si="51"/>
        <v>0</v>
      </c>
      <c r="S509" s="4" t="e">
        <f>+VLOOKUP(A509,inv!T:X,5,0)</f>
        <v>#N/A</v>
      </c>
      <c r="T509" s="4" t="str">
        <f>+VLOOKUP(B:B,'DT HUEVO'!$A:$D,4,0)</f>
        <v>GRIS SUELTO</v>
      </c>
      <c r="U509" s="4" t="str">
        <f>+VLOOKUP(TablaINV[[#This Row],[COD]],'DT HUEVO'!$A:$D,3,0)</f>
        <v>AA</v>
      </c>
    </row>
    <row r="510" spans="1:21">
      <c r="A510" t="s">
        <v>1371</v>
      </c>
      <c r="B510">
        <v>10302</v>
      </c>
      <c r="C510" t="s">
        <v>31</v>
      </c>
      <c r="D510">
        <f>+SUMIFS(inv!D:D,inv!A:A,B510,inv!T:T,A510)</f>
        <v>0</v>
      </c>
      <c r="E510">
        <f>+SUMIFS(inv!$D$1:$D$1164,inv!$A$1:$A$1164,$B510,inv!$T$1:$T$1164,$A510,inv!$U$1:$U$1164,'DIAS DE INVENTARIO TAT'!E$1)</f>
        <v>0</v>
      </c>
      <c r="F510">
        <f>+SUMIFS(inv!$D$1:$D$1164,inv!$A$1:$A$1164,$B510,inv!$T$1:$T$1164,$A510,inv!$U$1:$U$1164,'DIAS DE INVENTARIO TAT'!F$1)</f>
        <v>0</v>
      </c>
      <c r="G510">
        <f>+SUMIFS(inv!$D$1:$D$1164,inv!$A$1:$A$1164,$B510,inv!$T$1:$T$1164,$A510,inv!$U$1:$U$1164,'DIAS DE INVENTARIO TAT'!G$1)</f>
        <v>0</v>
      </c>
      <c r="H510">
        <f>+SUMIFS(inv!$D$1:$D$1164,inv!$A$1:$A$1164,$B510,inv!$T$1:$T$1164,$A510,inv!$U$1:$U$1164,'DIAS DE INVENTARIO TAT'!H$1)</f>
        <v>0</v>
      </c>
      <c r="I510">
        <f>+SUMIFS(inv!$D$1:$D$1164,inv!$A$1:$A$1164,$B510,inv!$T$1:$T$1164,$A510,inv!$U$1:$U$1164,'DIAS DE INVENTARIO TAT'!I$1)</f>
        <v>0</v>
      </c>
      <c r="J510">
        <f>+SUMIFS(inv!$D$1:$D$1164,inv!$A$1:$A$1164,$B510,inv!$T$1:$T$1164,$A510,inv!$U$1:$U$1164,'DIAS DE INVENTARIO TAT'!J$1)</f>
        <v>0</v>
      </c>
      <c r="K510">
        <f>+SUMIFS(inv!$D$1:$D$1164,inv!$A$1:$A$1164,$B510,inv!$T$1:$T$1164,$A510,inv!$U$1:$U$1164,'DIAS DE INVENTARIO TAT'!K$1)</f>
        <v>0</v>
      </c>
      <c r="L510" s="6">
        <f>+SUMIFS(VENTAS!H:H,VENTAS!B:B,B510,VENTAS!G:G,A510)</f>
        <v>0</v>
      </c>
      <c r="M510" s="4">
        <f t="shared" si="47"/>
        <v>0</v>
      </c>
      <c r="N510" s="4">
        <f t="shared" si="48"/>
        <v>0</v>
      </c>
      <c r="O510" s="4">
        <f t="shared" si="49"/>
        <v>0</v>
      </c>
      <c r="P510" s="4">
        <f t="shared" si="50"/>
        <v>0</v>
      </c>
      <c r="Q510" s="6" t="e">
        <f>+SUMIFS(#REF!,#REF!,TablaINV[[#This Row],[GRUPO]],#REF!,TablaINV[[#This Row],[COD]])</f>
        <v>#REF!</v>
      </c>
      <c r="R510" s="19">
        <f t="shared" si="51"/>
        <v>0</v>
      </c>
      <c r="S510" s="4" t="e">
        <f>+VLOOKUP(A510,inv!T:X,5,0)</f>
        <v>#N/A</v>
      </c>
      <c r="T510" s="4" t="str">
        <f>+VLOOKUP(B:B,'DT HUEVO'!$A:$D,4,0)</f>
        <v>VERDE</v>
      </c>
      <c r="U510" s="4" t="str">
        <f>+VLOOKUP(TablaINV[[#This Row],[COD]],'DT HUEVO'!$A:$D,3,0)</f>
        <v>AA</v>
      </c>
    </row>
    <row r="511" spans="1:21">
      <c r="A511" t="s">
        <v>1371</v>
      </c>
      <c r="B511">
        <v>10304</v>
      </c>
      <c r="C511" t="s">
        <v>54</v>
      </c>
      <c r="D511">
        <f>+SUMIFS(inv!D:D,inv!A:A,B511,inv!T:T,A511)</f>
        <v>0</v>
      </c>
      <c r="E511">
        <f>+SUMIFS(inv!$D$1:$D$1164,inv!$A$1:$A$1164,$B511,inv!$T$1:$T$1164,$A511,inv!$U$1:$U$1164,'DIAS DE INVENTARIO TAT'!E$1)</f>
        <v>0</v>
      </c>
      <c r="F511">
        <f>+SUMIFS(inv!$D$1:$D$1164,inv!$A$1:$A$1164,$B511,inv!$T$1:$T$1164,$A511,inv!$U$1:$U$1164,'DIAS DE INVENTARIO TAT'!F$1)</f>
        <v>0</v>
      </c>
      <c r="G511">
        <f>+SUMIFS(inv!$D$1:$D$1164,inv!$A$1:$A$1164,$B511,inv!$T$1:$T$1164,$A511,inv!$U$1:$U$1164,'DIAS DE INVENTARIO TAT'!G$1)</f>
        <v>0</v>
      </c>
      <c r="H511">
        <f>+SUMIFS(inv!$D$1:$D$1164,inv!$A$1:$A$1164,$B511,inv!$T$1:$T$1164,$A511,inv!$U$1:$U$1164,'DIAS DE INVENTARIO TAT'!H$1)</f>
        <v>0</v>
      </c>
      <c r="I511">
        <f>+SUMIFS(inv!$D$1:$D$1164,inv!$A$1:$A$1164,$B511,inv!$T$1:$T$1164,$A511,inv!$U$1:$U$1164,'DIAS DE INVENTARIO TAT'!I$1)</f>
        <v>0</v>
      </c>
      <c r="J511">
        <f>+SUMIFS(inv!$D$1:$D$1164,inv!$A$1:$A$1164,$B511,inv!$T$1:$T$1164,$A511,inv!$U$1:$U$1164,'DIAS DE INVENTARIO TAT'!J$1)</f>
        <v>0</v>
      </c>
      <c r="K511">
        <f>+SUMIFS(inv!$D$1:$D$1164,inv!$A$1:$A$1164,$B511,inv!$T$1:$T$1164,$A511,inv!$U$1:$U$1164,'DIAS DE INVENTARIO TAT'!K$1)</f>
        <v>0</v>
      </c>
      <c r="L511" s="6">
        <f>+SUMIFS(VENTAS!H:H,VENTAS!B:B,B511,VENTAS!G:G,A511)</f>
        <v>0</v>
      </c>
      <c r="M511" s="4">
        <f t="shared" si="47"/>
        <v>0</v>
      </c>
      <c r="N511" s="4">
        <f t="shared" si="48"/>
        <v>0</v>
      </c>
      <c r="O511" s="4">
        <f t="shared" si="49"/>
        <v>0</v>
      </c>
      <c r="P511" s="4">
        <f t="shared" si="50"/>
        <v>0</v>
      </c>
      <c r="Q511" s="6" t="e">
        <f>+SUMIFS(#REF!,#REF!,TablaINV[[#This Row],[GRUPO]],#REF!,TablaINV[[#This Row],[COD]])</f>
        <v>#REF!</v>
      </c>
      <c r="R511" s="19">
        <f t="shared" si="51"/>
        <v>0</v>
      </c>
      <c r="S511" s="4" t="e">
        <f>+VLOOKUP(A511,inv!T:X,5,0)</f>
        <v>#N/A</v>
      </c>
      <c r="T511" s="4" t="str">
        <f>+VLOOKUP(B:B,'DT HUEVO'!$A:$D,4,0)</f>
        <v>FS</v>
      </c>
      <c r="U511" s="4" t="str">
        <f>+VLOOKUP(TablaINV[[#This Row],[COD]],'DT HUEVO'!$A:$D,3,0)</f>
        <v>AA</v>
      </c>
    </row>
    <row r="512" spans="1:21">
      <c r="A512" t="s">
        <v>1371</v>
      </c>
      <c r="B512">
        <v>10358</v>
      </c>
      <c r="C512" t="s">
        <v>33</v>
      </c>
      <c r="D512">
        <f>+SUMIFS(inv!D:D,inv!A:A,B512,inv!T:T,A512)</f>
        <v>0</v>
      </c>
      <c r="E512">
        <f>+SUMIFS(inv!$D$1:$D$1164,inv!$A$1:$A$1164,$B512,inv!$T$1:$T$1164,$A512,inv!$U$1:$U$1164,'DIAS DE INVENTARIO TAT'!E$1)</f>
        <v>0</v>
      </c>
      <c r="F512">
        <f>+SUMIFS(inv!$D$1:$D$1164,inv!$A$1:$A$1164,$B512,inv!$T$1:$T$1164,$A512,inv!$U$1:$U$1164,'DIAS DE INVENTARIO TAT'!F$1)</f>
        <v>0</v>
      </c>
      <c r="G512">
        <f>+SUMIFS(inv!$D$1:$D$1164,inv!$A$1:$A$1164,$B512,inv!$T$1:$T$1164,$A512,inv!$U$1:$U$1164,'DIAS DE INVENTARIO TAT'!G$1)</f>
        <v>0</v>
      </c>
      <c r="H512">
        <f>+SUMIFS(inv!$D$1:$D$1164,inv!$A$1:$A$1164,$B512,inv!$T$1:$T$1164,$A512,inv!$U$1:$U$1164,'DIAS DE INVENTARIO TAT'!H$1)</f>
        <v>0</v>
      </c>
      <c r="I512">
        <f>+SUMIFS(inv!$D$1:$D$1164,inv!$A$1:$A$1164,$B512,inv!$T$1:$T$1164,$A512,inv!$U$1:$U$1164,'DIAS DE INVENTARIO TAT'!I$1)</f>
        <v>0</v>
      </c>
      <c r="J512">
        <f>+SUMIFS(inv!$D$1:$D$1164,inv!$A$1:$A$1164,$B512,inv!$T$1:$T$1164,$A512,inv!$U$1:$U$1164,'DIAS DE INVENTARIO TAT'!J$1)</f>
        <v>0</v>
      </c>
      <c r="K512">
        <f>+SUMIFS(inv!$D$1:$D$1164,inv!$A$1:$A$1164,$B512,inv!$T$1:$T$1164,$A512,inv!$U$1:$U$1164,'DIAS DE INVENTARIO TAT'!K$1)</f>
        <v>0</v>
      </c>
      <c r="L512" s="6">
        <f>+SUMIFS(VENTAS!H:H,VENTAS!B:B,B512,VENTAS!G:G,A512)</f>
        <v>0</v>
      </c>
      <c r="M512" s="4">
        <f t="shared" si="47"/>
        <v>0</v>
      </c>
      <c r="N512" s="4">
        <f t="shared" si="48"/>
        <v>0</v>
      </c>
      <c r="O512" s="4">
        <f t="shared" si="49"/>
        <v>0</v>
      </c>
      <c r="P512" s="4">
        <f t="shared" si="50"/>
        <v>0</v>
      </c>
      <c r="Q512" s="6" t="e">
        <f>+SUMIFS(#REF!,#REF!,TablaINV[[#This Row],[GRUPO]],#REF!,TablaINV[[#This Row],[COD]])</f>
        <v>#REF!</v>
      </c>
      <c r="R512" s="19">
        <f t="shared" si="51"/>
        <v>0</v>
      </c>
      <c r="S512" s="4" t="e">
        <f>+VLOOKUP(A512,inv!T:X,5,0)</f>
        <v>#N/A</v>
      </c>
      <c r="T512" s="4" t="str">
        <f>+VLOOKUP(B:B,'DT HUEVO'!$A:$D,4,0)</f>
        <v>EMPACADOS</v>
      </c>
      <c r="U512" s="4" t="str">
        <f>+VLOOKUP(TablaINV[[#This Row],[COD]],'DT HUEVO'!$A:$D,3,0)</f>
        <v>AA</v>
      </c>
    </row>
    <row r="513" spans="1:21">
      <c r="A513" t="s">
        <v>1371</v>
      </c>
      <c r="B513">
        <v>10401</v>
      </c>
      <c r="C513" t="s">
        <v>34</v>
      </c>
      <c r="D513">
        <f>+SUMIFS(inv!D:D,inv!A:A,B513,inv!T:T,A513)</f>
        <v>0</v>
      </c>
      <c r="E513">
        <f>+SUMIFS(inv!$D$1:$D$1164,inv!$A$1:$A$1164,$B513,inv!$T$1:$T$1164,$A513,inv!$U$1:$U$1164,'DIAS DE INVENTARIO TAT'!E$1)</f>
        <v>0</v>
      </c>
      <c r="F513">
        <f>+SUMIFS(inv!$D$1:$D$1164,inv!$A$1:$A$1164,$B513,inv!$T$1:$T$1164,$A513,inv!$U$1:$U$1164,'DIAS DE INVENTARIO TAT'!F$1)</f>
        <v>0</v>
      </c>
      <c r="G513">
        <f>+SUMIFS(inv!$D$1:$D$1164,inv!$A$1:$A$1164,$B513,inv!$T$1:$T$1164,$A513,inv!$U$1:$U$1164,'DIAS DE INVENTARIO TAT'!G$1)</f>
        <v>0</v>
      </c>
      <c r="H513">
        <f>+SUMIFS(inv!$D$1:$D$1164,inv!$A$1:$A$1164,$B513,inv!$T$1:$T$1164,$A513,inv!$U$1:$U$1164,'DIAS DE INVENTARIO TAT'!H$1)</f>
        <v>0</v>
      </c>
      <c r="I513">
        <f>+SUMIFS(inv!$D$1:$D$1164,inv!$A$1:$A$1164,$B513,inv!$T$1:$T$1164,$A513,inv!$U$1:$U$1164,'DIAS DE INVENTARIO TAT'!I$1)</f>
        <v>0</v>
      </c>
      <c r="J513">
        <f>+SUMIFS(inv!$D$1:$D$1164,inv!$A$1:$A$1164,$B513,inv!$T$1:$T$1164,$A513,inv!$U$1:$U$1164,'DIAS DE INVENTARIO TAT'!J$1)</f>
        <v>0</v>
      </c>
      <c r="K513">
        <f>+SUMIFS(inv!$D$1:$D$1164,inv!$A$1:$A$1164,$B513,inv!$T$1:$T$1164,$A513,inv!$U$1:$U$1164,'DIAS DE INVENTARIO TAT'!K$1)</f>
        <v>0</v>
      </c>
      <c r="L513" s="6">
        <f>+SUMIFS(VENTAS!H:H,VENTAS!B:B,B513,VENTAS!G:G,A513)</f>
        <v>0</v>
      </c>
      <c r="M513" s="4">
        <f t="shared" si="47"/>
        <v>0</v>
      </c>
      <c r="N513" s="4">
        <f t="shared" si="48"/>
        <v>0</v>
      </c>
      <c r="O513" s="4">
        <f t="shared" si="49"/>
        <v>0</v>
      </c>
      <c r="P513" s="4">
        <f t="shared" si="50"/>
        <v>0</v>
      </c>
      <c r="Q513" s="6" t="e">
        <f>+SUMIFS(#REF!,#REF!,TablaINV[[#This Row],[GRUPO]],#REF!,TablaINV[[#This Row],[COD]])</f>
        <v>#REF!</v>
      </c>
      <c r="R513" s="19">
        <f t="shared" si="51"/>
        <v>0</v>
      </c>
      <c r="S513" s="4" t="e">
        <f>+VLOOKUP(A513,inv!T:X,5,0)</f>
        <v>#N/A</v>
      </c>
      <c r="T513" s="4" t="str">
        <f>+VLOOKUP(B:B,'DT HUEVO'!$A:$D,4,0)</f>
        <v>GRIS SUELTO</v>
      </c>
      <c r="U513" s="4" t="str">
        <f>+VLOOKUP(TablaINV[[#This Row],[COD]],'DT HUEVO'!$A:$D,3,0)</f>
        <v>A</v>
      </c>
    </row>
    <row r="514" spans="1:21">
      <c r="A514" t="s">
        <v>1371</v>
      </c>
      <c r="B514">
        <v>10404</v>
      </c>
      <c r="C514" t="s">
        <v>36</v>
      </c>
      <c r="D514">
        <f>+SUMIFS(inv!D:D,inv!A:A,B514,inv!T:T,A514)</f>
        <v>0</v>
      </c>
      <c r="E514">
        <f>+SUMIFS(inv!$D$1:$D$1164,inv!$A$1:$A$1164,$B514,inv!$T$1:$T$1164,$A514,inv!$U$1:$U$1164,'DIAS DE INVENTARIO TAT'!E$1)</f>
        <v>0</v>
      </c>
      <c r="F514">
        <f>+SUMIFS(inv!$D$1:$D$1164,inv!$A$1:$A$1164,$B514,inv!$T$1:$T$1164,$A514,inv!$U$1:$U$1164,'DIAS DE INVENTARIO TAT'!F$1)</f>
        <v>0</v>
      </c>
      <c r="G514">
        <f>+SUMIFS(inv!$D$1:$D$1164,inv!$A$1:$A$1164,$B514,inv!$T$1:$T$1164,$A514,inv!$U$1:$U$1164,'DIAS DE INVENTARIO TAT'!G$1)</f>
        <v>0</v>
      </c>
      <c r="H514">
        <f>+SUMIFS(inv!$D$1:$D$1164,inv!$A$1:$A$1164,$B514,inv!$T$1:$T$1164,$A514,inv!$U$1:$U$1164,'DIAS DE INVENTARIO TAT'!H$1)</f>
        <v>0</v>
      </c>
      <c r="I514">
        <f>+SUMIFS(inv!$D$1:$D$1164,inv!$A$1:$A$1164,$B514,inv!$T$1:$T$1164,$A514,inv!$U$1:$U$1164,'DIAS DE INVENTARIO TAT'!I$1)</f>
        <v>0</v>
      </c>
      <c r="J514">
        <f>+SUMIFS(inv!$D$1:$D$1164,inv!$A$1:$A$1164,$B514,inv!$T$1:$T$1164,$A514,inv!$U$1:$U$1164,'DIAS DE INVENTARIO TAT'!J$1)</f>
        <v>0</v>
      </c>
      <c r="K514">
        <f>+SUMIFS(inv!$D$1:$D$1164,inv!$A$1:$A$1164,$B514,inv!$T$1:$T$1164,$A514,inv!$U$1:$U$1164,'DIAS DE INVENTARIO TAT'!K$1)</f>
        <v>0</v>
      </c>
      <c r="L514" s="6">
        <f>+SUMIFS(VENTAS!H:H,VENTAS!B:B,B514,VENTAS!G:G,A514)</f>
        <v>0</v>
      </c>
      <c r="M514" s="4">
        <f t="shared" si="47"/>
        <v>0</v>
      </c>
      <c r="N514" s="4">
        <f t="shared" si="48"/>
        <v>0</v>
      </c>
      <c r="O514" s="4">
        <f t="shared" si="49"/>
        <v>0</v>
      </c>
      <c r="P514" s="4">
        <f t="shared" si="50"/>
        <v>0</v>
      </c>
      <c r="Q514" s="6" t="e">
        <f>+SUMIFS(#REF!,#REF!,TablaINV[[#This Row],[GRUPO]],#REF!,TablaINV[[#This Row],[COD]])</f>
        <v>#REF!</v>
      </c>
      <c r="R514" s="19">
        <f t="shared" si="51"/>
        <v>0</v>
      </c>
      <c r="S514" s="4" t="e">
        <f>+VLOOKUP(A514,inv!T:X,5,0)</f>
        <v>#N/A</v>
      </c>
      <c r="T514" s="4" t="str">
        <f>+VLOOKUP(B:B,'DT HUEVO'!$A:$D,4,0)</f>
        <v>FS</v>
      </c>
      <c r="U514" s="4" t="str">
        <f>+VLOOKUP(TablaINV[[#This Row],[COD]],'DT HUEVO'!$A:$D,3,0)</f>
        <v>A</v>
      </c>
    </row>
    <row r="515" spans="1:21">
      <c r="A515" t="s">
        <v>1371</v>
      </c>
      <c r="B515">
        <v>10407</v>
      </c>
      <c r="C515" t="s">
        <v>37</v>
      </c>
      <c r="D515">
        <f>+SUMIFS(inv!D:D,inv!A:A,B515,inv!T:T,A515)</f>
        <v>0</v>
      </c>
      <c r="E515">
        <f>+SUMIFS(inv!$D$1:$D$1164,inv!$A$1:$A$1164,$B515,inv!$T$1:$T$1164,$A515,inv!$U$1:$U$1164,'DIAS DE INVENTARIO TAT'!E$1)</f>
        <v>0</v>
      </c>
      <c r="F515">
        <f>+SUMIFS(inv!$D$1:$D$1164,inv!$A$1:$A$1164,$B515,inv!$T$1:$T$1164,$A515,inv!$U$1:$U$1164,'DIAS DE INVENTARIO TAT'!F$1)</f>
        <v>0</v>
      </c>
      <c r="G515">
        <f>+SUMIFS(inv!$D$1:$D$1164,inv!$A$1:$A$1164,$B515,inv!$T$1:$T$1164,$A515,inv!$U$1:$U$1164,'DIAS DE INVENTARIO TAT'!G$1)</f>
        <v>0</v>
      </c>
      <c r="H515">
        <f>+SUMIFS(inv!$D$1:$D$1164,inv!$A$1:$A$1164,$B515,inv!$T$1:$T$1164,$A515,inv!$U$1:$U$1164,'DIAS DE INVENTARIO TAT'!H$1)</f>
        <v>0</v>
      </c>
      <c r="I515">
        <f>+SUMIFS(inv!$D$1:$D$1164,inv!$A$1:$A$1164,$B515,inv!$T$1:$T$1164,$A515,inv!$U$1:$U$1164,'DIAS DE INVENTARIO TAT'!I$1)</f>
        <v>0</v>
      </c>
      <c r="J515">
        <f>+SUMIFS(inv!$D$1:$D$1164,inv!$A$1:$A$1164,$B515,inv!$T$1:$T$1164,$A515,inv!$U$1:$U$1164,'DIAS DE INVENTARIO TAT'!J$1)</f>
        <v>0</v>
      </c>
      <c r="K515">
        <f>+SUMIFS(inv!$D$1:$D$1164,inv!$A$1:$A$1164,$B515,inv!$T$1:$T$1164,$A515,inv!$U$1:$U$1164,'DIAS DE INVENTARIO TAT'!K$1)</f>
        <v>0</v>
      </c>
      <c r="L515" s="6">
        <f>+SUMIFS(VENTAS!H:H,VENTAS!B:B,B515,VENTAS!G:G,A515)</f>
        <v>0</v>
      </c>
      <c r="M515" s="4">
        <f t="shared" si="47"/>
        <v>0</v>
      </c>
      <c r="N515" s="4">
        <f t="shared" si="48"/>
        <v>0</v>
      </c>
      <c r="O515" s="4">
        <f t="shared" si="49"/>
        <v>0</v>
      </c>
      <c r="P515" s="4">
        <f t="shared" si="50"/>
        <v>0</v>
      </c>
      <c r="Q515" s="6" t="e">
        <f>+SUMIFS(#REF!,#REF!,TablaINV[[#This Row],[GRUPO]],#REF!,TablaINV[[#This Row],[COD]])</f>
        <v>#REF!</v>
      </c>
      <c r="R515" s="19">
        <f t="shared" si="51"/>
        <v>0</v>
      </c>
      <c r="S515" s="4" t="e">
        <f>+VLOOKUP(A515,inv!T:X,5,0)</f>
        <v>#N/A</v>
      </c>
      <c r="T515" s="4" t="str">
        <f>+VLOOKUP(B:B,'DT HUEVO'!$A:$D,4,0)</f>
        <v>EMPACADOS</v>
      </c>
      <c r="U515" s="4" t="str">
        <f>+VLOOKUP(TablaINV[[#This Row],[COD]],'DT HUEVO'!$A:$D,3,0)</f>
        <v>A</v>
      </c>
    </row>
    <row r="516" spans="1:21">
      <c r="A516" t="s">
        <v>1371</v>
      </c>
      <c r="B516">
        <v>10457</v>
      </c>
      <c r="C516" t="s">
        <v>38</v>
      </c>
      <c r="D516">
        <f>+SUMIFS(inv!D:D,inv!A:A,B516,inv!T:T,A516)</f>
        <v>0</v>
      </c>
      <c r="E516">
        <f>+SUMIFS(inv!$D$1:$D$1164,inv!$A$1:$A$1164,$B516,inv!$T$1:$T$1164,$A516,inv!$U$1:$U$1164,'DIAS DE INVENTARIO TAT'!E$1)</f>
        <v>0</v>
      </c>
      <c r="F516">
        <f>+SUMIFS(inv!$D$1:$D$1164,inv!$A$1:$A$1164,$B516,inv!$T$1:$T$1164,$A516,inv!$U$1:$U$1164,'DIAS DE INVENTARIO TAT'!F$1)</f>
        <v>0</v>
      </c>
      <c r="G516">
        <f>+SUMIFS(inv!$D$1:$D$1164,inv!$A$1:$A$1164,$B516,inv!$T$1:$T$1164,$A516,inv!$U$1:$U$1164,'DIAS DE INVENTARIO TAT'!G$1)</f>
        <v>0</v>
      </c>
      <c r="H516">
        <f>+SUMIFS(inv!$D$1:$D$1164,inv!$A$1:$A$1164,$B516,inv!$T$1:$T$1164,$A516,inv!$U$1:$U$1164,'DIAS DE INVENTARIO TAT'!H$1)</f>
        <v>0</v>
      </c>
      <c r="I516">
        <f>+SUMIFS(inv!$D$1:$D$1164,inv!$A$1:$A$1164,$B516,inv!$T$1:$T$1164,$A516,inv!$U$1:$U$1164,'DIAS DE INVENTARIO TAT'!I$1)</f>
        <v>0</v>
      </c>
      <c r="J516">
        <f>+SUMIFS(inv!$D$1:$D$1164,inv!$A$1:$A$1164,$B516,inv!$T$1:$T$1164,$A516,inv!$U$1:$U$1164,'DIAS DE INVENTARIO TAT'!J$1)</f>
        <v>0</v>
      </c>
      <c r="K516">
        <f>+SUMIFS(inv!$D$1:$D$1164,inv!$A$1:$A$1164,$B516,inv!$T$1:$T$1164,$A516,inv!$U$1:$U$1164,'DIAS DE INVENTARIO TAT'!K$1)</f>
        <v>0</v>
      </c>
      <c r="L516" s="6">
        <f>+SUMIFS(VENTAS!H:H,VENTAS!B:B,B516,VENTAS!G:G,A516)</f>
        <v>0</v>
      </c>
      <c r="M516" s="4">
        <f t="shared" ref="M516:M579" si="52">+IFERROR(D516/$L516,0)</f>
        <v>0</v>
      </c>
      <c r="N516" s="4">
        <f t="shared" si="48"/>
        <v>0</v>
      </c>
      <c r="O516" s="4">
        <f t="shared" si="49"/>
        <v>0</v>
      </c>
      <c r="P516" s="4">
        <f t="shared" si="50"/>
        <v>0</v>
      </c>
      <c r="Q516" s="6" t="e">
        <f>+SUMIFS(#REF!,#REF!,TablaINV[[#This Row],[GRUPO]],#REF!,TablaINV[[#This Row],[COD]])</f>
        <v>#REF!</v>
      </c>
      <c r="R516" s="19">
        <f t="shared" si="51"/>
        <v>0</v>
      </c>
      <c r="S516" s="4" t="e">
        <f>+VLOOKUP(A516,inv!T:X,5,0)</f>
        <v>#N/A</v>
      </c>
      <c r="T516" s="4" t="str">
        <f>+VLOOKUP(B:B,'DT HUEVO'!$A:$D,4,0)</f>
        <v>EMPACADOS</v>
      </c>
      <c r="U516" s="4" t="str">
        <f>+VLOOKUP(TablaINV[[#This Row],[COD]],'DT HUEVO'!$A:$D,3,0)</f>
        <v>A</v>
      </c>
    </row>
    <row r="517" spans="1:21">
      <c r="A517" t="s">
        <v>1371</v>
      </c>
      <c r="B517">
        <v>10469</v>
      </c>
      <c r="C517" t="s">
        <v>39</v>
      </c>
      <c r="D517">
        <f>+SUMIFS(inv!D:D,inv!A:A,B517,inv!T:T,A517)</f>
        <v>0</v>
      </c>
      <c r="E517">
        <f>+SUMIFS(inv!$D$1:$D$1164,inv!$A$1:$A$1164,$B517,inv!$T$1:$T$1164,$A517,inv!$U$1:$U$1164,'DIAS DE INVENTARIO TAT'!E$1)</f>
        <v>0</v>
      </c>
      <c r="F517">
        <f>+SUMIFS(inv!$D$1:$D$1164,inv!$A$1:$A$1164,$B517,inv!$T$1:$T$1164,$A517,inv!$U$1:$U$1164,'DIAS DE INVENTARIO TAT'!F$1)</f>
        <v>0</v>
      </c>
      <c r="G517">
        <f>+SUMIFS(inv!$D$1:$D$1164,inv!$A$1:$A$1164,$B517,inv!$T$1:$T$1164,$A517,inv!$U$1:$U$1164,'DIAS DE INVENTARIO TAT'!G$1)</f>
        <v>0</v>
      </c>
      <c r="H517">
        <f>+SUMIFS(inv!$D$1:$D$1164,inv!$A$1:$A$1164,$B517,inv!$T$1:$T$1164,$A517,inv!$U$1:$U$1164,'DIAS DE INVENTARIO TAT'!H$1)</f>
        <v>0</v>
      </c>
      <c r="I517">
        <f>+SUMIFS(inv!$D$1:$D$1164,inv!$A$1:$A$1164,$B517,inv!$T$1:$T$1164,$A517,inv!$U$1:$U$1164,'DIAS DE INVENTARIO TAT'!I$1)</f>
        <v>0</v>
      </c>
      <c r="J517">
        <f>+SUMIFS(inv!$D$1:$D$1164,inv!$A$1:$A$1164,$B517,inv!$T$1:$T$1164,$A517,inv!$U$1:$U$1164,'DIAS DE INVENTARIO TAT'!J$1)</f>
        <v>0</v>
      </c>
      <c r="K517">
        <f>+SUMIFS(inv!$D$1:$D$1164,inv!$A$1:$A$1164,$B517,inv!$T$1:$T$1164,$A517,inv!$U$1:$U$1164,'DIAS DE INVENTARIO TAT'!K$1)</f>
        <v>0</v>
      </c>
      <c r="L517" s="6">
        <f>+SUMIFS(VENTAS!H:H,VENTAS!B:B,B517,VENTAS!G:G,A517)</f>
        <v>0</v>
      </c>
      <c r="M517" s="4">
        <f t="shared" si="52"/>
        <v>0</v>
      </c>
      <c r="N517" s="4">
        <f t="shared" si="48"/>
        <v>0</v>
      </c>
      <c r="O517" s="4">
        <f t="shared" si="49"/>
        <v>0</v>
      </c>
      <c r="P517" s="4">
        <f t="shared" si="50"/>
        <v>0</v>
      </c>
      <c r="Q517" s="6" t="e">
        <f>+SUMIFS(#REF!,#REF!,TablaINV[[#This Row],[GRUPO]],#REF!,TablaINV[[#This Row],[COD]])</f>
        <v>#REF!</v>
      </c>
      <c r="R517" s="19">
        <f t="shared" si="51"/>
        <v>0</v>
      </c>
      <c r="S517" s="4" t="e">
        <f>+VLOOKUP(A517,inv!T:X,5,0)</f>
        <v>#N/A</v>
      </c>
      <c r="T517" s="4" t="str">
        <f>+VLOOKUP(B:B,'DT HUEVO'!$A:$D,4,0)</f>
        <v>EMPACADOS</v>
      </c>
      <c r="U517" s="4" t="str">
        <f>+VLOOKUP(TablaINV[[#This Row],[COD]],'DT HUEVO'!$A:$D,3,0)</f>
        <v>A</v>
      </c>
    </row>
    <row r="518" spans="1:21">
      <c r="A518" t="s">
        <v>1371</v>
      </c>
      <c r="B518">
        <v>10501</v>
      </c>
      <c r="C518" t="s">
        <v>41</v>
      </c>
      <c r="D518">
        <f>+SUMIFS(inv!D:D,inv!A:A,B518,inv!T:T,A518)</f>
        <v>0</v>
      </c>
      <c r="E518">
        <f>+SUMIFS(inv!$D$1:$D$1164,inv!$A$1:$A$1164,$B518,inv!$T$1:$T$1164,$A518,inv!$U$1:$U$1164,'DIAS DE INVENTARIO TAT'!E$1)</f>
        <v>0</v>
      </c>
      <c r="F518">
        <f>+SUMIFS(inv!$D$1:$D$1164,inv!$A$1:$A$1164,$B518,inv!$T$1:$T$1164,$A518,inv!$U$1:$U$1164,'DIAS DE INVENTARIO TAT'!F$1)</f>
        <v>0</v>
      </c>
      <c r="G518">
        <f>+SUMIFS(inv!$D$1:$D$1164,inv!$A$1:$A$1164,$B518,inv!$T$1:$T$1164,$A518,inv!$U$1:$U$1164,'DIAS DE INVENTARIO TAT'!G$1)</f>
        <v>0</v>
      </c>
      <c r="H518">
        <f>+SUMIFS(inv!$D$1:$D$1164,inv!$A$1:$A$1164,$B518,inv!$T$1:$T$1164,$A518,inv!$U$1:$U$1164,'DIAS DE INVENTARIO TAT'!H$1)</f>
        <v>0</v>
      </c>
      <c r="I518">
        <f>+SUMIFS(inv!$D$1:$D$1164,inv!$A$1:$A$1164,$B518,inv!$T$1:$T$1164,$A518,inv!$U$1:$U$1164,'DIAS DE INVENTARIO TAT'!I$1)</f>
        <v>0</v>
      </c>
      <c r="J518">
        <f>+SUMIFS(inv!$D$1:$D$1164,inv!$A$1:$A$1164,$B518,inv!$T$1:$T$1164,$A518,inv!$U$1:$U$1164,'DIAS DE INVENTARIO TAT'!J$1)</f>
        <v>0</v>
      </c>
      <c r="K518">
        <f>+SUMIFS(inv!$D$1:$D$1164,inv!$A$1:$A$1164,$B518,inv!$T$1:$T$1164,$A518,inv!$U$1:$U$1164,'DIAS DE INVENTARIO TAT'!K$1)</f>
        <v>0</v>
      </c>
      <c r="L518" s="6">
        <f>+SUMIFS(VENTAS!H:H,VENTAS!B:B,B518,VENTAS!G:G,A518)</f>
        <v>0</v>
      </c>
      <c r="M518" s="4">
        <f t="shared" si="52"/>
        <v>0</v>
      </c>
      <c r="N518" s="4">
        <f t="shared" si="48"/>
        <v>0</v>
      </c>
      <c r="O518" s="4">
        <f t="shared" si="49"/>
        <v>0</v>
      </c>
      <c r="P518" s="4">
        <f t="shared" si="50"/>
        <v>0</v>
      </c>
      <c r="Q518" s="6" t="e">
        <f>+SUMIFS(#REF!,#REF!,TablaINV[[#This Row],[GRUPO]],#REF!,TablaINV[[#This Row],[COD]])</f>
        <v>#REF!</v>
      </c>
      <c r="R518" s="19">
        <f t="shared" si="51"/>
        <v>0</v>
      </c>
      <c r="S518" s="4" t="e">
        <f>+VLOOKUP(A518,inv!T:X,5,0)</f>
        <v>#N/A</v>
      </c>
      <c r="T518" s="4" t="str">
        <f>+VLOOKUP(B:B,'DT HUEVO'!$A:$D,4,0)</f>
        <v>GRIS SUELTO</v>
      </c>
      <c r="U518" s="4" t="str">
        <f>+VLOOKUP(TablaINV[[#This Row],[COD]],'DT HUEVO'!$A:$D,3,0)</f>
        <v>B</v>
      </c>
    </row>
    <row r="519" spans="1:21">
      <c r="A519" t="s">
        <v>1371</v>
      </c>
      <c r="B519">
        <v>10502</v>
      </c>
      <c r="C519" t="s">
        <v>42</v>
      </c>
      <c r="D519">
        <f>+SUMIFS(inv!D:D,inv!A:A,B519,inv!T:T,A519)</f>
        <v>0</v>
      </c>
      <c r="E519">
        <f>+SUMIFS(inv!$D$1:$D$1164,inv!$A$1:$A$1164,$B519,inv!$T$1:$T$1164,$A519,inv!$U$1:$U$1164,'DIAS DE INVENTARIO TAT'!E$1)</f>
        <v>0</v>
      </c>
      <c r="F519">
        <f>+SUMIFS(inv!$D$1:$D$1164,inv!$A$1:$A$1164,$B519,inv!$T$1:$T$1164,$A519,inv!$U$1:$U$1164,'DIAS DE INVENTARIO TAT'!F$1)</f>
        <v>0</v>
      </c>
      <c r="G519">
        <f>+SUMIFS(inv!$D$1:$D$1164,inv!$A$1:$A$1164,$B519,inv!$T$1:$T$1164,$A519,inv!$U$1:$U$1164,'DIAS DE INVENTARIO TAT'!G$1)</f>
        <v>0</v>
      </c>
      <c r="H519">
        <f>+SUMIFS(inv!$D$1:$D$1164,inv!$A$1:$A$1164,$B519,inv!$T$1:$T$1164,$A519,inv!$U$1:$U$1164,'DIAS DE INVENTARIO TAT'!H$1)</f>
        <v>0</v>
      </c>
      <c r="I519">
        <f>+SUMIFS(inv!$D$1:$D$1164,inv!$A$1:$A$1164,$B519,inv!$T$1:$T$1164,$A519,inv!$U$1:$U$1164,'DIAS DE INVENTARIO TAT'!I$1)</f>
        <v>0</v>
      </c>
      <c r="J519">
        <f>+SUMIFS(inv!$D$1:$D$1164,inv!$A$1:$A$1164,$B519,inv!$T$1:$T$1164,$A519,inv!$U$1:$U$1164,'DIAS DE INVENTARIO TAT'!J$1)</f>
        <v>0</v>
      </c>
      <c r="K519">
        <f>+SUMIFS(inv!$D$1:$D$1164,inv!$A$1:$A$1164,$B519,inv!$T$1:$T$1164,$A519,inv!$U$1:$U$1164,'DIAS DE INVENTARIO TAT'!K$1)</f>
        <v>0</v>
      </c>
      <c r="L519" s="6">
        <f>+SUMIFS(VENTAS!H:H,VENTAS!B:B,B519,VENTAS!G:G,A519)</f>
        <v>0</v>
      </c>
      <c r="M519" s="4">
        <f t="shared" si="52"/>
        <v>0</v>
      </c>
      <c r="N519" s="4">
        <f t="shared" si="48"/>
        <v>0</v>
      </c>
      <c r="O519" s="4">
        <f t="shared" si="49"/>
        <v>0</v>
      </c>
      <c r="P519" s="4">
        <f t="shared" si="50"/>
        <v>0</v>
      </c>
      <c r="Q519" s="6" t="e">
        <f>+SUMIFS(#REF!,#REF!,TablaINV[[#This Row],[GRUPO]],#REF!,TablaINV[[#This Row],[COD]])</f>
        <v>#REF!</v>
      </c>
      <c r="R519" s="19">
        <f t="shared" si="51"/>
        <v>0</v>
      </c>
      <c r="S519" s="4" t="e">
        <f>+VLOOKUP(A519,inv!T:X,5,0)</f>
        <v>#N/A</v>
      </c>
      <c r="T519" s="4" t="e">
        <f>+VLOOKUP(B:B,'DT HUEVO'!$A:$D,4,0)</f>
        <v>#N/A</v>
      </c>
      <c r="U519" s="4" t="e">
        <f>+VLOOKUP(TablaINV[[#This Row],[COD]],'DT HUEVO'!$A:$D,3,0)</f>
        <v>#N/A</v>
      </c>
    </row>
    <row r="520" spans="1:21">
      <c r="A520" t="s">
        <v>1371</v>
      </c>
      <c r="B520">
        <v>10601</v>
      </c>
      <c r="C520" s="25" t="s">
        <v>44</v>
      </c>
      <c r="D520">
        <f>+SUMIFS(inv!D:D,inv!A:A,B520,inv!T:T,A520)</f>
        <v>0</v>
      </c>
      <c r="E520">
        <f>+SUMIFS(inv!$D$1:$D$1164,inv!$A$1:$A$1164,$B520,inv!$T$1:$T$1164,$A520,inv!$U$1:$U$1164,'DIAS DE INVENTARIO TAT'!E$1)</f>
        <v>0</v>
      </c>
      <c r="F520">
        <f>+SUMIFS(inv!$D$1:$D$1164,inv!$A$1:$A$1164,$B520,inv!$T$1:$T$1164,$A520,inv!$U$1:$U$1164,'DIAS DE INVENTARIO TAT'!F$1)</f>
        <v>0</v>
      </c>
      <c r="G520">
        <f>+SUMIFS(inv!$D$1:$D$1164,inv!$A$1:$A$1164,$B520,inv!$T$1:$T$1164,$A520,inv!$U$1:$U$1164,'DIAS DE INVENTARIO TAT'!G$1)</f>
        <v>0</v>
      </c>
      <c r="H520">
        <f>+SUMIFS(inv!$D$1:$D$1164,inv!$A$1:$A$1164,$B520,inv!$T$1:$T$1164,$A520,inv!$U$1:$U$1164,'DIAS DE INVENTARIO TAT'!H$1)</f>
        <v>0</v>
      </c>
      <c r="I520">
        <f>+SUMIFS(inv!$D$1:$D$1164,inv!$A$1:$A$1164,$B520,inv!$T$1:$T$1164,$A520,inv!$U$1:$U$1164,'DIAS DE INVENTARIO TAT'!I$1)</f>
        <v>0</v>
      </c>
      <c r="J520">
        <f>+SUMIFS(inv!$D$1:$D$1164,inv!$A$1:$A$1164,$B520,inv!$T$1:$T$1164,$A520,inv!$U$1:$U$1164,'DIAS DE INVENTARIO TAT'!J$1)</f>
        <v>0</v>
      </c>
      <c r="K520">
        <f>+SUMIFS(inv!$D$1:$D$1164,inv!$A$1:$A$1164,$B520,inv!$T$1:$T$1164,$A520,inv!$U$1:$U$1164,'DIAS DE INVENTARIO TAT'!K$1)</f>
        <v>0</v>
      </c>
      <c r="L520" s="6">
        <f>+SUMIFS(VENTAS!H:H,VENTAS!B:B,B520,VENTAS!G:G,A520)</f>
        <v>0</v>
      </c>
      <c r="M520" s="4">
        <f t="shared" si="52"/>
        <v>0</v>
      </c>
      <c r="N520" s="4">
        <f t="shared" si="48"/>
        <v>0</v>
      </c>
      <c r="O520" s="4">
        <f t="shared" si="49"/>
        <v>0</v>
      </c>
      <c r="P520" s="4">
        <f t="shared" si="50"/>
        <v>0</v>
      </c>
      <c r="Q520" s="6" t="e">
        <f>+SUMIFS(#REF!,#REF!,TablaINV[[#This Row],[GRUPO]],#REF!,TablaINV[[#This Row],[COD]])</f>
        <v>#REF!</v>
      </c>
      <c r="R520" s="19">
        <f t="shared" si="51"/>
        <v>0</v>
      </c>
      <c r="S520" s="4" t="e">
        <f>+VLOOKUP(A520,inv!T:X,5,0)</f>
        <v>#N/A</v>
      </c>
      <c r="T520" s="4" t="str">
        <f>+VLOOKUP(B:B,'DT HUEVO'!$A:$D,4,0)</f>
        <v>GRIS SUELTO</v>
      </c>
      <c r="U520" s="4" t="str">
        <f>+VLOOKUP(TablaINV[[#This Row],[COD]],'DT HUEVO'!$A:$D,3,0)</f>
        <v>C</v>
      </c>
    </row>
    <row r="521" spans="1:21">
      <c r="A521" t="s">
        <v>1371</v>
      </c>
      <c r="B521">
        <v>13559</v>
      </c>
      <c r="C521" t="s">
        <v>429</v>
      </c>
      <c r="D521">
        <f>+SUMIFS(inv!D:D,inv!A:A,B521,inv!T:T,A521)</f>
        <v>0</v>
      </c>
      <c r="E521">
        <f>+SUMIFS(inv!$D$1:$D$1164,inv!$A$1:$A$1164,$B521,inv!$T$1:$T$1164,$A521,inv!$U$1:$U$1164,'DIAS DE INVENTARIO TAT'!E$1)</f>
        <v>0</v>
      </c>
      <c r="F521">
        <f>+SUMIFS(inv!$D$1:$D$1164,inv!$A$1:$A$1164,$B521,inv!$T$1:$T$1164,$A521,inv!$U$1:$U$1164,'DIAS DE INVENTARIO TAT'!F$1)</f>
        <v>0</v>
      </c>
      <c r="G521">
        <f>+SUMIFS(inv!$D$1:$D$1164,inv!$A$1:$A$1164,$B521,inv!$T$1:$T$1164,$A521,inv!$U$1:$U$1164,'DIAS DE INVENTARIO TAT'!G$1)</f>
        <v>0</v>
      </c>
      <c r="H521">
        <f>+SUMIFS(inv!$D$1:$D$1164,inv!$A$1:$A$1164,$B521,inv!$T$1:$T$1164,$A521,inv!$U$1:$U$1164,'DIAS DE INVENTARIO TAT'!H$1)</f>
        <v>0</v>
      </c>
      <c r="I521">
        <f>+SUMIFS(inv!$D$1:$D$1164,inv!$A$1:$A$1164,$B521,inv!$T$1:$T$1164,$A521,inv!$U$1:$U$1164,'DIAS DE INVENTARIO TAT'!I$1)</f>
        <v>0</v>
      </c>
      <c r="J521">
        <f>+SUMIFS(inv!$D$1:$D$1164,inv!$A$1:$A$1164,$B521,inv!$T$1:$T$1164,$A521,inv!$U$1:$U$1164,'DIAS DE INVENTARIO TAT'!J$1)</f>
        <v>0</v>
      </c>
      <c r="K521">
        <f>+SUMIFS(inv!$D$1:$D$1164,inv!$A$1:$A$1164,$B521,inv!$T$1:$T$1164,$A521,inv!$U$1:$U$1164,'DIAS DE INVENTARIO TAT'!K$1)</f>
        <v>0</v>
      </c>
      <c r="L521" s="6">
        <f>+SUMIFS(VENTAS!H:H,VENTAS!B:B,B521,VENTAS!G:G,A521)</f>
        <v>0</v>
      </c>
      <c r="M521" s="4">
        <f t="shared" si="52"/>
        <v>0</v>
      </c>
      <c r="N521" s="4">
        <f t="shared" si="48"/>
        <v>0</v>
      </c>
      <c r="O521" s="4">
        <f t="shared" si="49"/>
        <v>0</v>
      </c>
      <c r="P521" s="4">
        <f t="shared" si="50"/>
        <v>0</v>
      </c>
      <c r="Q521" s="6" t="e">
        <f>+SUMIFS(#REF!,#REF!,TablaINV[[#This Row],[GRUPO]],#REF!,TablaINV[[#This Row],[COD]])</f>
        <v>#REF!</v>
      </c>
      <c r="R521" s="19">
        <f t="shared" si="51"/>
        <v>0</v>
      </c>
      <c r="S521" s="4" t="e">
        <f>+VLOOKUP(A521,inv!T:X,5,0)</f>
        <v>#N/A</v>
      </c>
      <c r="T521" s="4" t="str">
        <f>+VLOOKUP(B:B,'DT HUEVO'!$A:$D,4,0)</f>
        <v>EMPACADOS</v>
      </c>
      <c r="U521" s="4" t="str">
        <f>+VLOOKUP(TablaINV[[#This Row],[COD]],'DT HUEVO'!$A:$D,3,0)</f>
        <v>B</v>
      </c>
    </row>
    <row r="522" spans="1:21">
      <c r="A522" t="s">
        <v>1371</v>
      </c>
      <c r="B522">
        <v>72002</v>
      </c>
      <c r="C522" t="s">
        <v>48</v>
      </c>
      <c r="D522">
        <f>+SUMIFS(inv!D:D,inv!A:A,B522,inv!T:T,A522)</f>
        <v>0</v>
      </c>
      <c r="E522">
        <f>+SUMIFS(inv!$D$1:$D$1164,inv!$A$1:$A$1164,$B522,inv!$T$1:$T$1164,$A522,inv!$U$1:$U$1164,'DIAS DE INVENTARIO TAT'!E$1)</f>
        <v>0</v>
      </c>
      <c r="F522">
        <f>+SUMIFS(inv!$D$1:$D$1164,inv!$A$1:$A$1164,$B522,inv!$T$1:$T$1164,$A522,inv!$U$1:$U$1164,'DIAS DE INVENTARIO TAT'!F$1)</f>
        <v>0</v>
      </c>
      <c r="G522">
        <f>+SUMIFS(inv!$D$1:$D$1164,inv!$A$1:$A$1164,$B522,inv!$T$1:$T$1164,$A522,inv!$U$1:$U$1164,'DIAS DE INVENTARIO TAT'!G$1)</f>
        <v>0</v>
      </c>
      <c r="H522">
        <f>+SUMIFS(inv!$D$1:$D$1164,inv!$A$1:$A$1164,$B522,inv!$T$1:$T$1164,$A522,inv!$U$1:$U$1164,'DIAS DE INVENTARIO TAT'!H$1)</f>
        <v>0</v>
      </c>
      <c r="I522">
        <f>+SUMIFS(inv!$D$1:$D$1164,inv!$A$1:$A$1164,$B522,inv!$T$1:$T$1164,$A522,inv!$U$1:$U$1164,'DIAS DE INVENTARIO TAT'!I$1)</f>
        <v>0</v>
      </c>
      <c r="J522">
        <f>+SUMIFS(inv!$D$1:$D$1164,inv!$A$1:$A$1164,$B522,inv!$T$1:$T$1164,$A522,inv!$U$1:$U$1164,'DIAS DE INVENTARIO TAT'!J$1)</f>
        <v>0</v>
      </c>
      <c r="K522">
        <f>+SUMIFS(inv!$D$1:$D$1164,inv!$A$1:$A$1164,$B522,inv!$T$1:$T$1164,$A522,inv!$U$1:$U$1164,'DIAS DE INVENTARIO TAT'!K$1)</f>
        <v>0</v>
      </c>
      <c r="L522" s="6">
        <f>+SUMIFS(VENTAS!H:H,VENTAS!B:B,B522,VENTAS!G:G,A522)</f>
        <v>0</v>
      </c>
      <c r="M522" s="4">
        <f t="shared" si="52"/>
        <v>0</v>
      </c>
      <c r="N522" s="4">
        <f t="shared" si="48"/>
        <v>0</v>
      </c>
      <c r="O522" s="4">
        <f t="shared" si="49"/>
        <v>0</v>
      </c>
      <c r="P522" s="4">
        <f t="shared" si="50"/>
        <v>0</v>
      </c>
      <c r="Q522" s="6" t="e">
        <f>+SUMIFS(#REF!,#REF!,TablaINV[[#This Row],[GRUPO]],#REF!,TablaINV[[#This Row],[COD]])</f>
        <v>#REF!</v>
      </c>
      <c r="R522" s="19">
        <f t="shared" si="51"/>
        <v>0</v>
      </c>
      <c r="S522" s="4" t="e">
        <f>+VLOOKUP(A522,inv!T:X,5,0)</f>
        <v>#N/A</v>
      </c>
      <c r="T522" s="4" t="str">
        <f>+VLOOKUP(B:B,'DT HUEVO'!$A:$D,4,0)</f>
        <v>SEGUNDA</v>
      </c>
      <c r="U522" s="4" t="str">
        <f>+VLOOKUP(TablaINV[[#This Row],[COD]],'DT HUEVO'!$A:$D,3,0)</f>
        <v>SEGUNDA</v>
      </c>
    </row>
    <row r="523" spans="1:21">
      <c r="A523" t="s">
        <v>1371</v>
      </c>
      <c r="B523">
        <v>72012</v>
      </c>
      <c r="C523" t="s">
        <v>55</v>
      </c>
      <c r="D523">
        <f>+SUMIFS(inv!D:D,inv!A:A,B523,inv!T:T,A523)</f>
        <v>0</v>
      </c>
      <c r="E523">
        <f>+SUMIFS(inv!$D$1:$D$1164,inv!$A$1:$A$1164,$B523,inv!$T$1:$T$1164,$A523,inv!$U$1:$U$1164,'DIAS DE INVENTARIO TAT'!E$1)</f>
        <v>0</v>
      </c>
      <c r="F523">
        <f>+SUMIFS(inv!$D$1:$D$1164,inv!$A$1:$A$1164,$B523,inv!$T$1:$T$1164,$A523,inv!$U$1:$U$1164,'DIAS DE INVENTARIO TAT'!F$1)</f>
        <v>0</v>
      </c>
      <c r="G523">
        <f>+SUMIFS(inv!$D$1:$D$1164,inv!$A$1:$A$1164,$B523,inv!$T$1:$T$1164,$A523,inv!$U$1:$U$1164,'DIAS DE INVENTARIO TAT'!G$1)</f>
        <v>0</v>
      </c>
      <c r="H523">
        <f>+SUMIFS(inv!$D$1:$D$1164,inv!$A$1:$A$1164,$B523,inv!$T$1:$T$1164,$A523,inv!$U$1:$U$1164,'DIAS DE INVENTARIO TAT'!H$1)</f>
        <v>0</v>
      </c>
      <c r="I523">
        <f>+SUMIFS(inv!$D$1:$D$1164,inv!$A$1:$A$1164,$B523,inv!$T$1:$T$1164,$A523,inv!$U$1:$U$1164,'DIAS DE INVENTARIO TAT'!I$1)</f>
        <v>0</v>
      </c>
      <c r="J523">
        <f>+SUMIFS(inv!$D$1:$D$1164,inv!$A$1:$A$1164,$B523,inv!$T$1:$T$1164,$A523,inv!$U$1:$U$1164,'DIAS DE INVENTARIO TAT'!J$1)</f>
        <v>0</v>
      </c>
      <c r="K523">
        <f>+SUMIFS(inv!$D$1:$D$1164,inv!$A$1:$A$1164,$B523,inv!$T$1:$T$1164,$A523,inv!$U$1:$U$1164,'DIAS DE INVENTARIO TAT'!K$1)</f>
        <v>0</v>
      </c>
      <c r="L523" s="6">
        <f>+SUMIFS(VENTAS!H:H,VENTAS!B:B,B523,VENTAS!G:G,A523)</f>
        <v>0</v>
      </c>
      <c r="M523" s="4">
        <f t="shared" si="52"/>
        <v>0</v>
      </c>
      <c r="N523" s="4">
        <f t="shared" si="48"/>
        <v>0</v>
      </c>
      <c r="O523" s="4">
        <f t="shared" si="49"/>
        <v>0</v>
      </c>
      <c r="P523" s="4">
        <f t="shared" si="50"/>
        <v>0</v>
      </c>
      <c r="Q523" s="6" t="e">
        <f>+SUMIFS(#REF!,#REF!,TablaINV[[#This Row],[GRUPO]],#REF!,TablaINV[[#This Row],[COD]])</f>
        <v>#REF!</v>
      </c>
      <c r="R523" s="19">
        <f t="shared" si="51"/>
        <v>0</v>
      </c>
      <c r="S523" s="4" t="e">
        <f>+VLOOKUP(A523,inv!T:X,5,0)</f>
        <v>#N/A</v>
      </c>
      <c r="T523" s="4" t="str">
        <f>+VLOOKUP(B:B,'DT HUEVO'!$A:$D,4,0)</f>
        <v>SEGUNDA</v>
      </c>
      <c r="U523" s="4" t="str">
        <f>+VLOOKUP(TablaINV[[#This Row],[COD]],'DT HUEVO'!$A:$D,3,0)</f>
        <v>SEGUNDA</v>
      </c>
    </row>
    <row r="524" spans="1:21">
      <c r="A524" t="s">
        <v>1371</v>
      </c>
      <c r="B524">
        <v>73001</v>
      </c>
      <c r="C524" t="s">
        <v>49</v>
      </c>
      <c r="D524">
        <f>+SUMIFS(inv!D:D,inv!A:A,B524,inv!T:T,A524)</f>
        <v>0</v>
      </c>
      <c r="E524">
        <f>+SUMIFS(inv!$D$1:$D$1164,inv!$A$1:$A$1164,$B524,inv!$T$1:$T$1164,$A524,inv!$U$1:$U$1164,'DIAS DE INVENTARIO TAT'!E$1)</f>
        <v>0</v>
      </c>
      <c r="F524">
        <f>+SUMIFS(inv!$D$1:$D$1164,inv!$A$1:$A$1164,$B524,inv!$T$1:$T$1164,$A524,inv!$U$1:$U$1164,'DIAS DE INVENTARIO TAT'!F$1)</f>
        <v>0</v>
      </c>
      <c r="G524">
        <f>+SUMIFS(inv!$D$1:$D$1164,inv!$A$1:$A$1164,$B524,inv!$T$1:$T$1164,$A524,inv!$U$1:$U$1164,'DIAS DE INVENTARIO TAT'!G$1)</f>
        <v>0</v>
      </c>
      <c r="H524">
        <f>+SUMIFS(inv!$D$1:$D$1164,inv!$A$1:$A$1164,$B524,inv!$T$1:$T$1164,$A524,inv!$U$1:$U$1164,'DIAS DE INVENTARIO TAT'!H$1)</f>
        <v>0</v>
      </c>
      <c r="I524">
        <f>+SUMIFS(inv!$D$1:$D$1164,inv!$A$1:$A$1164,$B524,inv!$T$1:$T$1164,$A524,inv!$U$1:$U$1164,'DIAS DE INVENTARIO TAT'!I$1)</f>
        <v>0</v>
      </c>
      <c r="J524">
        <f>+SUMIFS(inv!$D$1:$D$1164,inv!$A$1:$A$1164,$B524,inv!$T$1:$T$1164,$A524,inv!$U$1:$U$1164,'DIAS DE INVENTARIO TAT'!J$1)</f>
        <v>0</v>
      </c>
      <c r="K524">
        <f>+SUMIFS(inv!$D$1:$D$1164,inv!$A$1:$A$1164,$B524,inv!$T$1:$T$1164,$A524,inv!$U$1:$U$1164,'DIAS DE INVENTARIO TAT'!K$1)</f>
        <v>0</v>
      </c>
      <c r="L524" s="6">
        <f>+SUMIFS(VENTAS!H:H,VENTAS!B:B,B524,VENTAS!G:G,A524)</f>
        <v>0</v>
      </c>
      <c r="M524" s="4">
        <f t="shared" si="52"/>
        <v>0</v>
      </c>
      <c r="N524" s="4">
        <f t="shared" si="48"/>
        <v>0</v>
      </c>
      <c r="O524" s="4">
        <f t="shared" si="49"/>
        <v>0</v>
      </c>
      <c r="P524" s="4">
        <f t="shared" si="50"/>
        <v>0</v>
      </c>
      <c r="Q524" s="6" t="e">
        <f>+SUMIFS(#REF!,#REF!,TablaINV[[#This Row],[GRUPO]],#REF!,TablaINV[[#This Row],[COD]])</f>
        <v>#REF!</v>
      </c>
      <c r="R524" s="19">
        <f t="shared" si="51"/>
        <v>0</v>
      </c>
      <c r="S524" s="4" t="e">
        <f>+VLOOKUP(A524,inv!T:X,5,0)</f>
        <v>#N/A</v>
      </c>
      <c r="T524" s="4" t="str">
        <f>+VLOOKUP(B:B,'DT HUEVO'!$A:$D,4,0)</f>
        <v>SEGUNDA</v>
      </c>
      <c r="U524" s="4" t="str">
        <f>+VLOOKUP(TablaINV[[#This Row],[COD]],'DT HUEVO'!$A:$D,3,0)</f>
        <v>SEGUNDA</v>
      </c>
    </row>
    <row r="525" spans="1:21">
      <c r="A525" t="s">
        <v>1371</v>
      </c>
      <c r="B525">
        <v>73012</v>
      </c>
      <c r="C525" t="s">
        <v>56</v>
      </c>
      <c r="D525">
        <f>+SUMIFS(inv!D:D,inv!A:A,B525,inv!T:T,A525)</f>
        <v>0</v>
      </c>
      <c r="E525">
        <f>+SUMIFS(inv!$D$1:$D$1164,inv!$A$1:$A$1164,$B525,inv!$T$1:$T$1164,$A525,inv!$U$1:$U$1164,'DIAS DE INVENTARIO TAT'!E$1)</f>
        <v>0</v>
      </c>
      <c r="F525">
        <f>+SUMIFS(inv!$D$1:$D$1164,inv!$A$1:$A$1164,$B525,inv!$T$1:$T$1164,$A525,inv!$U$1:$U$1164,'DIAS DE INVENTARIO TAT'!F$1)</f>
        <v>0</v>
      </c>
      <c r="G525">
        <f>+SUMIFS(inv!$D$1:$D$1164,inv!$A$1:$A$1164,$B525,inv!$T$1:$T$1164,$A525,inv!$U$1:$U$1164,'DIAS DE INVENTARIO TAT'!G$1)</f>
        <v>0</v>
      </c>
      <c r="H525">
        <f>+SUMIFS(inv!$D$1:$D$1164,inv!$A$1:$A$1164,$B525,inv!$T$1:$T$1164,$A525,inv!$U$1:$U$1164,'DIAS DE INVENTARIO TAT'!H$1)</f>
        <v>0</v>
      </c>
      <c r="I525">
        <f>+SUMIFS(inv!$D$1:$D$1164,inv!$A$1:$A$1164,$B525,inv!$T$1:$T$1164,$A525,inv!$U$1:$U$1164,'DIAS DE INVENTARIO TAT'!I$1)</f>
        <v>0</v>
      </c>
      <c r="J525">
        <f>+SUMIFS(inv!$D$1:$D$1164,inv!$A$1:$A$1164,$B525,inv!$T$1:$T$1164,$A525,inv!$U$1:$U$1164,'DIAS DE INVENTARIO TAT'!J$1)</f>
        <v>0</v>
      </c>
      <c r="K525">
        <f>+SUMIFS(inv!$D$1:$D$1164,inv!$A$1:$A$1164,$B525,inv!$T$1:$T$1164,$A525,inv!$U$1:$U$1164,'DIAS DE INVENTARIO TAT'!K$1)</f>
        <v>0</v>
      </c>
      <c r="L525" s="6">
        <f>+SUMIFS(VENTAS!H:H,VENTAS!B:B,B525,VENTAS!G:G,A525)</f>
        <v>0</v>
      </c>
      <c r="M525" s="4">
        <f t="shared" si="52"/>
        <v>0</v>
      </c>
      <c r="N525" s="4">
        <f t="shared" si="48"/>
        <v>0</v>
      </c>
      <c r="O525" s="4">
        <f t="shared" si="49"/>
        <v>0</v>
      </c>
      <c r="P525" s="4">
        <f t="shared" si="50"/>
        <v>0</v>
      </c>
      <c r="Q525" s="6" t="e">
        <f>+SUMIFS(#REF!,#REF!,TablaINV[[#This Row],[GRUPO]],#REF!,TablaINV[[#This Row],[COD]])</f>
        <v>#REF!</v>
      </c>
      <c r="R525" s="19">
        <f t="shared" si="51"/>
        <v>0</v>
      </c>
      <c r="S525" s="4" t="e">
        <f>+VLOOKUP(A525,inv!T:X,5,0)</f>
        <v>#N/A</v>
      </c>
      <c r="T525" s="4" t="str">
        <f>+VLOOKUP(B:B,'DT HUEVO'!$A:$D,4,0)</f>
        <v>SEGUNDA</v>
      </c>
      <c r="U525" s="4" t="str">
        <f>+VLOOKUP(TablaINV[[#This Row],[COD]],'DT HUEVO'!$A:$D,3,0)</f>
        <v>SEGUNDA</v>
      </c>
    </row>
    <row r="526" spans="1:21">
      <c r="A526" t="s">
        <v>1371</v>
      </c>
      <c r="B526">
        <v>79101</v>
      </c>
      <c r="C526" t="s">
        <v>57</v>
      </c>
      <c r="D526">
        <f>+SUMIFS(inv!D:D,inv!A:A,B526,inv!T:T,A526)</f>
        <v>0</v>
      </c>
      <c r="E526">
        <f>+SUMIFS(inv!$D$1:$D$1164,inv!$A$1:$A$1164,$B526,inv!$T$1:$T$1164,$A526,inv!$U$1:$U$1164,'DIAS DE INVENTARIO TAT'!E$1)</f>
        <v>0</v>
      </c>
      <c r="F526">
        <f>+SUMIFS(inv!$D$1:$D$1164,inv!$A$1:$A$1164,$B526,inv!$T$1:$T$1164,$A526,inv!$U$1:$U$1164,'DIAS DE INVENTARIO TAT'!F$1)</f>
        <v>0</v>
      </c>
      <c r="G526">
        <f>+SUMIFS(inv!$D$1:$D$1164,inv!$A$1:$A$1164,$B526,inv!$T$1:$T$1164,$A526,inv!$U$1:$U$1164,'DIAS DE INVENTARIO TAT'!G$1)</f>
        <v>0</v>
      </c>
      <c r="H526">
        <f>+SUMIFS(inv!$D$1:$D$1164,inv!$A$1:$A$1164,$B526,inv!$T$1:$T$1164,$A526,inv!$U$1:$U$1164,'DIAS DE INVENTARIO TAT'!H$1)</f>
        <v>0</v>
      </c>
      <c r="I526">
        <f>+SUMIFS(inv!$D$1:$D$1164,inv!$A$1:$A$1164,$B526,inv!$T$1:$T$1164,$A526,inv!$U$1:$U$1164,'DIAS DE INVENTARIO TAT'!I$1)</f>
        <v>0</v>
      </c>
      <c r="J526">
        <f>+SUMIFS(inv!$D$1:$D$1164,inv!$A$1:$A$1164,$B526,inv!$T$1:$T$1164,$A526,inv!$U$1:$U$1164,'DIAS DE INVENTARIO TAT'!J$1)</f>
        <v>0</v>
      </c>
      <c r="K526">
        <f>+SUMIFS(inv!$D$1:$D$1164,inv!$A$1:$A$1164,$B526,inv!$T$1:$T$1164,$A526,inv!$U$1:$U$1164,'DIAS DE INVENTARIO TAT'!K$1)</f>
        <v>0</v>
      </c>
      <c r="L526" s="6">
        <f>+SUMIFS(VENTAS!H:H,VENTAS!B:B,B526,VENTAS!G:G,A526)</f>
        <v>0</v>
      </c>
      <c r="M526" s="4">
        <f t="shared" si="52"/>
        <v>0</v>
      </c>
      <c r="N526" s="4">
        <f t="shared" si="48"/>
        <v>0</v>
      </c>
      <c r="O526" s="4">
        <f t="shared" si="49"/>
        <v>0</v>
      </c>
      <c r="P526" s="4">
        <f t="shared" si="50"/>
        <v>0</v>
      </c>
      <c r="Q526" s="6" t="e">
        <f>+SUMIFS(#REF!,#REF!,TablaINV[[#This Row],[GRUPO]],#REF!,TablaINV[[#This Row],[COD]])</f>
        <v>#REF!</v>
      </c>
      <c r="R526" s="19">
        <f t="shared" si="51"/>
        <v>0</v>
      </c>
      <c r="S526" s="4" t="e">
        <f>+VLOOKUP(A526,inv!T:X,5,0)</f>
        <v>#N/A</v>
      </c>
      <c r="T526" s="4" t="str">
        <f>+VLOOKUP(B:B,'DT HUEVO'!$A:$D,4,0)</f>
        <v>SEGUNDA</v>
      </c>
      <c r="U526" s="4" t="str">
        <f>+VLOOKUP(TablaINV[[#This Row],[COD]],'DT HUEVO'!$A:$D,3,0)</f>
        <v>SEGUNDA</v>
      </c>
    </row>
    <row r="527" spans="1:21">
      <c r="A527" t="s">
        <v>1371</v>
      </c>
      <c r="B527">
        <v>79201</v>
      </c>
      <c r="C527" t="s">
        <v>50</v>
      </c>
      <c r="D527">
        <f>+SUMIFS(inv!D:D,inv!A:A,B527,inv!T:T,A527)</f>
        <v>0</v>
      </c>
      <c r="E527">
        <f>+SUMIFS(inv!$D$1:$D$1164,inv!$A$1:$A$1164,$B527,inv!$T$1:$T$1164,$A527,inv!$U$1:$U$1164,'DIAS DE INVENTARIO TAT'!E$1)</f>
        <v>0</v>
      </c>
      <c r="F527">
        <f>+SUMIFS(inv!$D$1:$D$1164,inv!$A$1:$A$1164,$B527,inv!$T$1:$T$1164,$A527,inv!$U$1:$U$1164,'DIAS DE INVENTARIO TAT'!F$1)</f>
        <v>0</v>
      </c>
      <c r="G527">
        <f>+SUMIFS(inv!$D$1:$D$1164,inv!$A$1:$A$1164,$B527,inv!$T$1:$T$1164,$A527,inv!$U$1:$U$1164,'DIAS DE INVENTARIO TAT'!G$1)</f>
        <v>0</v>
      </c>
      <c r="H527">
        <f>+SUMIFS(inv!$D$1:$D$1164,inv!$A$1:$A$1164,$B527,inv!$T$1:$T$1164,$A527,inv!$U$1:$U$1164,'DIAS DE INVENTARIO TAT'!H$1)</f>
        <v>0</v>
      </c>
      <c r="I527">
        <f>+SUMIFS(inv!$D$1:$D$1164,inv!$A$1:$A$1164,$B527,inv!$T$1:$T$1164,$A527,inv!$U$1:$U$1164,'DIAS DE INVENTARIO TAT'!I$1)</f>
        <v>0</v>
      </c>
      <c r="J527">
        <f>+SUMIFS(inv!$D$1:$D$1164,inv!$A$1:$A$1164,$B527,inv!$T$1:$T$1164,$A527,inv!$U$1:$U$1164,'DIAS DE INVENTARIO TAT'!J$1)</f>
        <v>0</v>
      </c>
      <c r="K527">
        <f>+SUMIFS(inv!$D$1:$D$1164,inv!$A$1:$A$1164,$B527,inv!$T$1:$T$1164,$A527,inv!$U$1:$U$1164,'DIAS DE INVENTARIO TAT'!K$1)</f>
        <v>0</v>
      </c>
      <c r="L527" s="6">
        <f>+SUMIFS(VENTAS!H:H,VENTAS!B:B,B527,VENTAS!G:G,A527)</f>
        <v>0</v>
      </c>
      <c r="M527" s="4">
        <f t="shared" si="52"/>
        <v>0</v>
      </c>
      <c r="N527" s="4">
        <f t="shared" si="48"/>
        <v>0</v>
      </c>
      <c r="O527" s="4">
        <f t="shared" si="49"/>
        <v>0</v>
      </c>
      <c r="P527" s="4">
        <f t="shared" si="50"/>
        <v>0</v>
      </c>
      <c r="Q527" s="6" t="e">
        <f>+SUMIFS(#REF!,#REF!,TablaINV[[#This Row],[GRUPO]],#REF!,TablaINV[[#This Row],[COD]])</f>
        <v>#REF!</v>
      </c>
      <c r="R527" s="19">
        <f t="shared" si="51"/>
        <v>0</v>
      </c>
      <c r="S527" s="4" t="e">
        <f>+VLOOKUP(A527,inv!T:X,5,0)</f>
        <v>#N/A</v>
      </c>
      <c r="T527" s="4" t="str">
        <f>+VLOOKUP(B:B,'DT HUEVO'!$A:$D,4,0)</f>
        <v>SEGUNDA</v>
      </c>
      <c r="U527" s="4" t="str">
        <f>+VLOOKUP(TablaINV[[#This Row],[COD]],'DT HUEVO'!$A:$D,3,0)</f>
        <v>SEGUNDA</v>
      </c>
    </row>
    <row r="528" spans="1:21">
      <c r="A528" t="s">
        <v>1371</v>
      </c>
      <c r="B528">
        <v>10504</v>
      </c>
      <c r="C528" t="s">
        <v>43</v>
      </c>
      <c r="D528">
        <f>+SUMIFS(inv!D:D,inv!A:A,B528,inv!T:T,A528)</f>
        <v>0</v>
      </c>
      <c r="E528">
        <f>+SUMIFS(inv!$D$1:$D$1164,inv!$A$1:$A$1164,$B528,inv!$T$1:$T$1164,$A528,inv!$U$1:$U$1164,'DIAS DE INVENTARIO TAT'!E$1)</f>
        <v>0</v>
      </c>
      <c r="F528">
        <f>+SUMIFS(inv!$D$1:$D$1164,inv!$A$1:$A$1164,$B528,inv!$T$1:$T$1164,$A528,inv!$U$1:$U$1164,'DIAS DE INVENTARIO TAT'!F$1)</f>
        <v>0</v>
      </c>
      <c r="G528">
        <f>+SUMIFS(inv!$D$1:$D$1164,inv!$A$1:$A$1164,$B528,inv!$T$1:$T$1164,$A528,inv!$U$1:$U$1164,'DIAS DE INVENTARIO TAT'!G$1)</f>
        <v>0</v>
      </c>
      <c r="H528">
        <f>+SUMIFS(inv!$D$1:$D$1164,inv!$A$1:$A$1164,$B528,inv!$T$1:$T$1164,$A528,inv!$U$1:$U$1164,'DIAS DE INVENTARIO TAT'!H$1)</f>
        <v>0</v>
      </c>
      <c r="I528">
        <f>+SUMIFS(inv!$D$1:$D$1164,inv!$A$1:$A$1164,$B528,inv!$T$1:$T$1164,$A528,inv!$U$1:$U$1164,'DIAS DE INVENTARIO TAT'!I$1)</f>
        <v>0</v>
      </c>
      <c r="J528">
        <f>+SUMIFS(inv!$D$1:$D$1164,inv!$A$1:$A$1164,$B528,inv!$T$1:$T$1164,$A528,inv!$U$1:$U$1164,'DIAS DE INVENTARIO TAT'!J$1)</f>
        <v>0</v>
      </c>
      <c r="K528">
        <f>+SUMIFS(inv!$D$1:$D$1164,inv!$A$1:$A$1164,$B528,inv!$T$1:$T$1164,$A528,inv!$U$1:$U$1164,'DIAS DE INVENTARIO TAT'!K$1)</f>
        <v>0</v>
      </c>
      <c r="L528" s="6">
        <f>+SUMIFS(VENTAS!H:H,VENTAS!B:B,B528,VENTAS!G:G,A528)</f>
        <v>0</v>
      </c>
      <c r="M528" s="4">
        <f t="shared" si="52"/>
        <v>0</v>
      </c>
      <c r="N528" s="4">
        <f t="shared" si="48"/>
        <v>0</v>
      </c>
      <c r="O528" s="4">
        <f t="shared" si="49"/>
        <v>0</v>
      </c>
      <c r="P528" s="4">
        <f t="shared" si="50"/>
        <v>0</v>
      </c>
      <c r="Q528" s="6" t="e">
        <f>+SUMIFS(#REF!,#REF!,TablaINV[[#This Row],[GRUPO]],#REF!,TablaINV[[#This Row],[COD]])</f>
        <v>#REF!</v>
      </c>
      <c r="R528" s="19">
        <f t="shared" si="51"/>
        <v>0</v>
      </c>
      <c r="S528" s="4" t="e">
        <f>+VLOOKUP(A528,inv!T:X,5,0)</f>
        <v>#N/A</v>
      </c>
      <c r="T528" s="4" t="e">
        <f>+VLOOKUP(B:B,'DT HUEVO'!$A:$D,4,0)</f>
        <v>#N/A</v>
      </c>
      <c r="U528" s="4" t="e">
        <f>+VLOOKUP(TablaINV[[#This Row],[COD]],'DT HUEVO'!$A:$D,3,0)</f>
        <v>#N/A</v>
      </c>
    </row>
    <row r="529" spans="1:21">
      <c r="A529" t="s">
        <v>1371</v>
      </c>
      <c r="B529">
        <v>10103</v>
      </c>
      <c r="C529" t="s">
        <v>60</v>
      </c>
      <c r="D529">
        <f>+SUMIFS(inv!D:D,inv!A:A,B529,inv!T:T,A529)</f>
        <v>0</v>
      </c>
      <c r="E529">
        <f>+SUMIFS(inv!$D$1:$D$1164,inv!$A$1:$A$1164,$B529,inv!$T$1:$T$1164,$A529,inv!$U$1:$U$1164,'DIAS DE INVENTARIO TAT'!E$1)</f>
        <v>0</v>
      </c>
      <c r="F529">
        <f>+SUMIFS(inv!$D$1:$D$1164,inv!$A$1:$A$1164,$B529,inv!$T$1:$T$1164,$A529,inv!$U$1:$U$1164,'DIAS DE INVENTARIO TAT'!F$1)</f>
        <v>0</v>
      </c>
      <c r="G529">
        <f>+SUMIFS(inv!$D$1:$D$1164,inv!$A$1:$A$1164,$B529,inv!$T$1:$T$1164,$A529,inv!$U$1:$U$1164,'DIAS DE INVENTARIO TAT'!G$1)</f>
        <v>0</v>
      </c>
      <c r="H529">
        <f>+SUMIFS(inv!$D$1:$D$1164,inv!$A$1:$A$1164,$B529,inv!$T$1:$T$1164,$A529,inv!$U$1:$U$1164,'DIAS DE INVENTARIO TAT'!H$1)</f>
        <v>0</v>
      </c>
      <c r="I529">
        <f>+SUMIFS(inv!$D$1:$D$1164,inv!$A$1:$A$1164,$B529,inv!$T$1:$T$1164,$A529,inv!$U$1:$U$1164,'DIAS DE INVENTARIO TAT'!I$1)</f>
        <v>0</v>
      </c>
      <c r="J529">
        <f>+SUMIFS(inv!$D$1:$D$1164,inv!$A$1:$A$1164,$B529,inv!$T$1:$T$1164,$A529,inv!$U$1:$U$1164,'DIAS DE INVENTARIO TAT'!J$1)</f>
        <v>0</v>
      </c>
      <c r="K529">
        <f>+SUMIFS(inv!$D$1:$D$1164,inv!$A$1:$A$1164,$B529,inv!$T$1:$T$1164,$A529,inv!$U$1:$U$1164,'DIAS DE INVENTARIO TAT'!K$1)</f>
        <v>0</v>
      </c>
      <c r="L529" s="6">
        <f>+SUMIFS(VENTAS!H:H,VENTAS!B:B,B529,VENTAS!G:G,A529)</f>
        <v>0</v>
      </c>
      <c r="M529" s="4">
        <f t="shared" si="52"/>
        <v>0</v>
      </c>
      <c r="N529" s="4">
        <f t="shared" si="48"/>
        <v>0</v>
      </c>
      <c r="O529" s="4">
        <f t="shared" si="49"/>
        <v>0</v>
      </c>
      <c r="P529" s="4">
        <f t="shared" si="50"/>
        <v>0</v>
      </c>
      <c r="Q529" s="6" t="e">
        <f>+SUMIFS(#REF!,#REF!,TablaINV[[#This Row],[GRUPO]],#REF!,TablaINV[[#This Row],[COD]])</f>
        <v>#REF!</v>
      </c>
      <c r="R529" s="19">
        <f t="shared" si="51"/>
        <v>0</v>
      </c>
      <c r="S529" s="4" t="e">
        <f>+VLOOKUP(A529,inv!T:X,5,0)</f>
        <v>#N/A</v>
      </c>
      <c r="T529" s="4" t="str">
        <f>+VLOOKUP(B:B,'DT HUEVO'!$A:$D,4,0)</f>
        <v>EMPACADOS</v>
      </c>
      <c r="U529" s="4" t="str">
        <f>+VLOOKUP(TablaINV[[#This Row],[COD]],'DT HUEVO'!$A:$D,3,0)</f>
        <v>YUMBO</v>
      </c>
    </row>
    <row r="530" spans="1:21">
      <c r="A530" t="s">
        <v>1371</v>
      </c>
      <c r="B530">
        <v>10303</v>
      </c>
      <c r="C530" t="s">
        <v>32</v>
      </c>
      <c r="D530">
        <f>+SUMIFS(inv!D:D,inv!A:A,B530,inv!T:T,A530)</f>
        <v>0</v>
      </c>
      <c r="E530">
        <f>+SUMIFS(inv!$D$1:$D$1164,inv!$A$1:$A$1164,$B530,inv!$T$1:$T$1164,$A530,inv!$U$1:$U$1164,'DIAS DE INVENTARIO TAT'!E$1)</f>
        <v>0</v>
      </c>
      <c r="F530">
        <f>+SUMIFS(inv!$D$1:$D$1164,inv!$A$1:$A$1164,$B530,inv!$T$1:$T$1164,$A530,inv!$U$1:$U$1164,'DIAS DE INVENTARIO TAT'!F$1)</f>
        <v>0</v>
      </c>
      <c r="G530">
        <f>+SUMIFS(inv!$D$1:$D$1164,inv!$A$1:$A$1164,$B530,inv!$T$1:$T$1164,$A530,inv!$U$1:$U$1164,'DIAS DE INVENTARIO TAT'!G$1)</f>
        <v>0</v>
      </c>
      <c r="H530">
        <f>+SUMIFS(inv!$D$1:$D$1164,inv!$A$1:$A$1164,$B530,inv!$T$1:$T$1164,$A530,inv!$U$1:$U$1164,'DIAS DE INVENTARIO TAT'!H$1)</f>
        <v>0</v>
      </c>
      <c r="I530">
        <f>+SUMIFS(inv!$D$1:$D$1164,inv!$A$1:$A$1164,$B530,inv!$T$1:$T$1164,$A530,inv!$U$1:$U$1164,'DIAS DE INVENTARIO TAT'!I$1)</f>
        <v>0</v>
      </c>
      <c r="J530">
        <f>+SUMIFS(inv!$D$1:$D$1164,inv!$A$1:$A$1164,$B530,inv!$T$1:$T$1164,$A530,inv!$U$1:$U$1164,'DIAS DE INVENTARIO TAT'!J$1)</f>
        <v>0</v>
      </c>
      <c r="K530">
        <f>+SUMIFS(inv!$D$1:$D$1164,inv!$A$1:$A$1164,$B530,inv!$T$1:$T$1164,$A530,inv!$U$1:$U$1164,'DIAS DE INVENTARIO TAT'!K$1)</f>
        <v>0</v>
      </c>
      <c r="L530" s="6">
        <f>+SUMIFS(VENTAS!H:H,VENTAS!B:B,B530,VENTAS!G:G,A530)</f>
        <v>0</v>
      </c>
      <c r="M530" s="4">
        <f t="shared" si="52"/>
        <v>0</v>
      </c>
      <c r="N530" s="4">
        <f t="shared" si="48"/>
        <v>0</v>
      </c>
      <c r="O530" s="4">
        <f t="shared" si="49"/>
        <v>0</v>
      </c>
      <c r="P530" s="4">
        <f t="shared" si="50"/>
        <v>0</v>
      </c>
      <c r="Q530" s="6" t="e">
        <f>+SUMIFS(#REF!,#REF!,TablaINV[[#This Row],[GRUPO]],#REF!,TablaINV[[#This Row],[COD]])</f>
        <v>#REF!</v>
      </c>
      <c r="R530" s="19">
        <f t="shared" si="51"/>
        <v>0</v>
      </c>
      <c r="S530" s="4" t="e">
        <f>+VLOOKUP(A530,inv!T:X,5,0)</f>
        <v>#N/A</v>
      </c>
      <c r="T530" s="4" t="str">
        <f>+VLOOKUP(B:B,'DT HUEVO'!$A:$D,4,0)</f>
        <v>EMPACADOS</v>
      </c>
      <c r="U530" s="4" t="str">
        <f>+VLOOKUP(TablaINV[[#This Row],[COD]],'DT HUEVO'!$A:$D,3,0)</f>
        <v>AA</v>
      </c>
    </row>
    <row r="531" spans="1:21">
      <c r="A531" t="s">
        <v>1371</v>
      </c>
      <c r="B531">
        <v>10406</v>
      </c>
      <c r="C531" t="s">
        <v>72</v>
      </c>
      <c r="D531">
        <f>+SUMIFS(inv!D:D,inv!A:A,B531,inv!T:T,A531)</f>
        <v>0</v>
      </c>
      <c r="E531">
        <f>+SUMIFS(inv!$D$1:$D$1164,inv!$A$1:$A$1164,$B531,inv!$T$1:$T$1164,$A531,inv!$U$1:$U$1164,'DIAS DE INVENTARIO TAT'!E$1)</f>
        <v>0</v>
      </c>
      <c r="F531">
        <f>+SUMIFS(inv!$D$1:$D$1164,inv!$A$1:$A$1164,$B531,inv!$T$1:$T$1164,$A531,inv!$U$1:$U$1164,'DIAS DE INVENTARIO TAT'!F$1)</f>
        <v>0</v>
      </c>
      <c r="G531">
        <f>+SUMIFS(inv!$D$1:$D$1164,inv!$A$1:$A$1164,$B531,inv!$T$1:$T$1164,$A531,inv!$U$1:$U$1164,'DIAS DE INVENTARIO TAT'!G$1)</f>
        <v>0</v>
      </c>
      <c r="H531">
        <f>+SUMIFS(inv!$D$1:$D$1164,inv!$A$1:$A$1164,$B531,inv!$T$1:$T$1164,$A531,inv!$U$1:$U$1164,'DIAS DE INVENTARIO TAT'!H$1)</f>
        <v>0</v>
      </c>
      <c r="I531">
        <f>+SUMIFS(inv!$D$1:$D$1164,inv!$A$1:$A$1164,$B531,inv!$T$1:$T$1164,$A531,inv!$U$1:$U$1164,'DIAS DE INVENTARIO TAT'!I$1)</f>
        <v>0</v>
      </c>
      <c r="J531">
        <f>+SUMIFS(inv!$D$1:$D$1164,inv!$A$1:$A$1164,$B531,inv!$T$1:$T$1164,$A531,inv!$U$1:$U$1164,'DIAS DE INVENTARIO TAT'!J$1)</f>
        <v>0</v>
      </c>
      <c r="K531">
        <f>+SUMIFS(inv!$D$1:$D$1164,inv!$A$1:$A$1164,$B531,inv!$T$1:$T$1164,$A531,inv!$U$1:$U$1164,'DIAS DE INVENTARIO TAT'!K$1)</f>
        <v>0</v>
      </c>
      <c r="L531" s="6">
        <f>+SUMIFS(VENTAS!H:H,VENTAS!B:B,B531,VENTAS!G:G,A531)</f>
        <v>0</v>
      </c>
      <c r="M531" s="4">
        <f t="shared" si="52"/>
        <v>0</v>
      </c>
      <c r="N531" s="4">
        <f t="shared" ref="N531:N594" si="53">+IFERROR(E531/$L531,0)</f>
        <v>0</v>
      </c>
      <c r="O531" s="4">
        <f t="shared" ref="O531:O594" si="54">+IFERROR(F531/$L531,0)</f>
        <v>0</v>
      </c>
      <c r="P531" s="4">
        <f t="shared" ref="P531:P594" si="55">+IFERROR(G531/$L531,0)</f>
        <v>0</v>
      </c>
      <c r="Q531" s="6" t="e">
        <f>+SUMIFS(#REF!,#REF!,TablaINV[[#This Row],[GRUPO]],#REF!,TablaINV[[#This Row],[COD]])</f>
        <v>#REF!</v>
      </c>
      <c r="R531" s="19">
        <f t="shared" ref="R531:R594" si="56">+IFERROR(D531/Q531,0)</f>
        <v>0</v>
      </c>
      <c r="S531" s="4" t="e">
        <f>+VLOOKUP(A531,inv!T:X,5,0)</f>
        <v>#N/A</v>
      </c>
      <c r="T531" s="4" t="str">
        <f>+VLOOKUP(B:B,'DT HUEVO'!$A:$D,4,0)</f>
        <v>VERDE</v>
      </c>
      <c r="U531" s="4" t="str">
        <f>+VLOOKUP(TablaINV[[#This Row],[COD]],'DT HUEVO'!$A:$D,3,0)</f>
        <v>A</v>
      </c>
    </row>
    <row r="532" spans="1:21">
      <c r="A532" t="s">
        <v>1371</v>
      </c>
      <c r="B532">
        <v>10480</v>
      </c>
      <c r="C532" t="s">
        <v>545</v>
      </c>
      <c r="D532">
        <f>+SUMIFS(inv!D:D,inv!A:A,B532,inv!T:T,A532)</f>
        <v>0</v>
      </c>
      <c r="E532">
        <f>+SUMIFS(inv!$D$1:$D$1164,inv!$A$1:$A$1164,$B532,inv!$T$1:$T$1164,$A532,inv!$U$1:$U$1164,'DIAS DE INVENTARIO TAT'!E$1)</f>
        <v>0</v>
      </c>
      <c r="F532">
        <f>+SUMIFS(inv!$D$1:$D$1164,inv!$A$1:$A$1164,$B532,inv!$T$1:$T$1164,$A532,inv!$U$1:$U$1164,'DIAS DE INVENTARIO TAT'!F$1)</f>
        <v>0</v>
      </c>
      <c r="G532">
        <f>+SUMIFS(inv!$D$1:$D$1164,inv!$A$1:$A$1164,$B532,inv!$T$1:$T$1164,$A532,inv!$U$1:$U$1164,'DIAS DE INVENTARIO TAT'!G$1)</f>
        <v>0</v>
      </c>
      <c r="H532">
        <f>+SUMIFS(inv!$D$1:$D$1164,inv!$A$1:$A$1164,$B532,inv!$T$1:$T$1164,$A532,inv!$U$1:$U$1164,'DIAS DE INVENTARIO TAT'!H$1)</f>
        <v>0</v>
      </c>
      <c r="I532">
        <f>+SUMIFS(inv!$D$1:$D$1164,inv!$A$1:$A$1164,$B532,inv!$T$1:$T$1164,$A532,inv!$U$1:$U$1164,'DIAS DE INVENTARIO TAT'!I$1)</f>
        <v>0</v>
      </c>
      <c r="J532">
        <f>+SUMIFS(inv!$D$1:$D$1164,inv!$A$1:$A$1164,$B532,inv!$T$1:$T$1164,$A532,inv!$U$1:$U$1164,'DIAS DE INVENTARIO TAT'!J$1)</f>
        <v>0</v>
      </c>
      <c r="K532">
        <f>+SUMIFS(inv!$D$1:$D$1164,inv!$A$1:$A$1164,$B532,inv!$T$1:$T$1164,$A532,inv!$U$1:$U$1164,'DIAS DE INVENTARIO TAT'!K$1)</f>
        <v>0</v>
      </c>
      <c r="L532" s="6">
        <f>+SUMIFS(VENTAS!H:H,VENTAS!B:B,B532,VENTAS!G:G,A532)</f>
        <v>0</v>
      </c>
      <c r="M532" s="4">
        <f t="shared" si="52"/>
        <v>0</v>
      </c>
      <c r="N532" s="4">
        <f t="shared" si="53"/>
        <v>0</v>
      </c>
      <c r="O532" s="4">
        <f t="shared" si="54"/>
        <v>0</v>
      </c>
      <c r="P532" s="4">
        <f t="shared" si="55"/>
        <v>0</v>
      </c>
      <c r="Q532" s="6" t="e">
        <f>+SUMIFS(#REF!,#REF!,TablaINV[[#This Row],[GRUPO]],#REF!,TablaINV[[#This Row],[COD]])</f>
        <v>#REF!</v>
      </c>
      <c r="R532" s="19">
        <f t="shared" si="56"/>
        <v>0</v>
      </c>
      <c r="S532" s="4" t="e">
        <f>+VLOOKUP(A532,inv!T:X,5,0)</f>
        <v>#N/A</v>
      </c>
      <c r="T532" s="4" t="str">
        <f>+VLOOKUP(B:B,'DT HUEVO'!$A:$D,4,0)</f>
        <v>EMPACADOS</v>
      </c>
      <c r="U532" s="4" t="str">
        <f>+VLOOKUP(TablaINV[[#This Row],[COD]],'DT HUEVO'!$A:$D,3,0)</f>
        <v>A</v>
      </c>
    </row>
    <row r="533" spans="1:21">
      <c r="A533" t="s">
        <v>1371</v>
      </c>
      <c r="B533">
        <v>12359</v>
      </c>
      <c r="C533" t="s">
        <v>63</v>
      </c>
      <c r="D533">
        <f>+SUMIFS(inv!D:D,inv!A:A,B533,inv!T:T,A533)</f>
        <v>0</v>
      </c>
      <c r="E533">
        <f>+SUMIFS(inv!$D$1:$D$1164,inv!$A$1:$A$1164,$B533,inv!$T$1:$T$1164,$A533,inv!$U$1:$U$1164,'DIAS DE INVENTARIO TAT'!E$1)</f>
        <v>0</v>
      </c>
      <c r="F533">
        <f>+SUMIFS(inv!$D$1:$D$1164,inv!$A$1:$A$1164,$B533,inv!$T$1:$T$1164,$A533,inv!$U$1:$U$1164,'DIAS DE INVENTARIO TAT'!F$1)</f>
        <v>0</v>
      </c>
      <c r="G533">
        <f>+SUMIFS(inv!$D$1:$D$1164,inv!$A$1:$A$1164,$B533,inv!$T$1:$T$1164,$A533,inv!$U$1:$U$1164,'DIAS DE INVENTARIO TAT'!G$1)</f>
        <v>0</v>
      </c>
      <c r="H533">
        <f>+SUMIFS(inv!$D$1:$D$1164,inv!$A$1:$A$1164,$B533,inv!$T$1:$T$1164,$A533,inv!$U$1:$U$1164,'DIAS DE INVENTARIO TAT'!H$1)</f>
        <v>0</v>
      </c>
      <c r="I533">
        <f>+SUMIFS(inv!$D$1:$D$1164,inv!$A$1:$A$1164,$B533,inv!$T$1:$T$1164,$A533,inv!$U$1:$U$1164,'DIAS DE INVENTARIO TAT'!I$1)</f>
        <v>0</v>
      </c>
      <c r="J533">
        <f>+SUMIFS(inv!$D$1:$D$1164,inv!$A$1:$A$1164,$B533,inv!$T$1:$T$1164,$A533,inv!$U$1:$U$1164,'DIAS DE INVENTARIO TAT'!J$1)</f>
        <v>0</v>
      </c>
      <c r="K533">
        <f>+SUMIFS(inv!$D$1:$D$1164,inv!$A$1:$A$1164,$B533,inv!$T$1:$T$1164,$A533,inv!$U$1:$U$1164,'DIAS DE INVENTARIO TAT'!K$1)</f>
        <v>0</v>
      </c>
      <c r="L533" s="6">
        <f>+SUMIFS(VENTAS!H:H,VENTAS!B:B,B533,VENTAS!G:G,A533)</f>
        <v>0</v>
      </c>
      <c r="M533" s="4">
        <f t="shared" si="52"/>
        <v>0</v>
      </c>
      <c r="N533" s="4">
        <f t="shared" si="53"/>
        <v>0</v>
      </c>
      <c r="O533" s="4">
        <f t="shared" si="54"/>
        <v>0</v>
      </c>
      <c r="P533" s="4">
        <f t="shared" si="55"/>
        <v>0</v>
      </c>
      <c r="Q533" s="6" t="e">
        <f>+SUMIFS(#REF!,#REF!,TablaINV[[#This Row],[GRUPO]],#REF!,TablaINV[[#This Row],[COD]])</f>
        <v>#REF!</v>
      </c>
      <c r="R533" s="19">
        <f t="shared" si="56"/>
        <v>0</v>
      </c>
      <c r="S533" s="4" t="e">
        <f>+VLOOKUP(A533,inv!T:X,5,0)</f>
        <v>#N/A</v>
      </c>
      <c r="T533" s="4" t="e">
        <f>+VLOOKUP(B:B,'DT HUEVO'!$A:$D,4,0)</f>
        <v>#N/A</v>
      </c>
      <c r="U533" s="4" t="e">
        <f>+VLOOKUP(TablaINV[[#This Row],[COD]],'DT HUEVO'!$A:$D,3,0)</f>
        <v>#N/A</v>
      </c>
    </row>
    <row r="534" spans="1:21">
      <c r="A534" t="s">
        <v>1371</v>
      </c>
      <c r="B534">
        <v>12380</v>
      </c>
      <c r="C534" t="s">
        <v>65</v>
      </c>
      <c r="D534">
        <f>+SUMIFS(inv!D:D,inv!A:A,B534,inv!T:T,A534)</f>
        <v>0</v>
      </c>
      <c r="E534">
        <f>+SUMIFS(inv!$D$1:$D$1164,inv!$A$1:$A$1164,$B534,inv!$T$1:$T$1164,$A534,inv!$U$1:$U$1164,'DIAS DE INVENTARIO TAT'!E$1)</f>
        <v>0</v>
      </c>
      <c r="F534">
        <f>+SUMIFS(inv!$D$1:$D$1164,inv!$A$1:$A$1164,$B534,inv!$T$1:$T$1164,$A534,inv!$U$1:$U$1164,'DIAS DE INVENTARIO TAT'!F$1)</f>
        <v>0</v>
      </c>
      <c r="G534">
        <f>+SUMIFS(inv!$D$1:$D$1164,inv!$A$1:$A$1164,$B534,inv!$T$1:$T$1164,$A534,inv!$U$1:$U$1164,'DIAS DE INVENTARIO TAT'!G$1)</f>
        <v>0</v>
      </c>
      <c r="H534">
        <f>+SUMIFS(inv!$D$1:$D$1164,inv!$A$1:$A$1164,$B534,inv!$T$1:$T$1164,$A534,inv!$U$1:$U$1164,'DIAS DE INVENTARIO TAT'!H$1)</f>
        <v>0</v>
      </c>
      <c r="I534">
        <f>+SUMIFS(inv!$D$1:$D$1164,inv!$A$1:$A$1164,$B534,inv!$T$1:$T$1164,$A534,inv!$U$1:$U$1164,'DIAS DE INVENTARIO TAT'!I$1)</f>
        <v>0</v>
      </c>
      <c r="J534">
        <f>+SUMIFS(inv!$D$1:$D$1164,inv!$A$1:$A$1164,$B534,inv!$T$1:$T$1164,$A534,inv!$U$1:$U$1164,'DIAS DE INVENTARIO TAT'!J$1)</f>
        <v>0</v>
      </c>
      <c r="K534">
        <f>+SUMIFS(inv!$D$1:$D$1164,inv!$A$1:$A$1164,$B534,inv!$T$1:$T$1164,$A534,inv!$U$1:$U$1164,'DIAS DE INVENTARIO TAT'!K$1)</f>
        <v>0</v>
      </c>
      <c r="L534" s="6">
        <f>+SUMIFS(VENTAS!H:H,VENTAS!B:B,B534,VENTAS!G:G,A534)</f>
        <v>0</v>
      </c>
      <c r="M534" s="4">
        <f t="shared" si="52"/>
        <v>0</v>
      </c>
      <c r="N534" s="4">
        <f t="shared" si="53"/>
        <v>0</v>
      </c>
      <c r="O534" s="4">
        <f t="shared" si="54"/>
        <v>0</v>
      </c>
      <c r="P534" s="4">
        <f t="shared" si="55"/>
        <v>0</v>
      </c>
      <c r="Q534" s="6" t="e">
        <f>+SUMIFS(#REF!,#REF!,TablaINV[[#This Row],[GRUPO]],#REF!,TablaINV[[#This Row],[COD]])</f>
        <v>#REF!</v>
      </c>
      <c r="R534" s="19">
        <f t="shared" si="56"/>
        <v>0</v>
      </c>
      <c r="S534" s="4" t="e">
        <f>+VLOOKUP(A534,inv!T:X,5,0)</f>
        <v>#N/A</v>
      </c>
      <c r="T534" s="4" t="e">
        <f>+VLOOKUP(B:B,'DT HUEVO'!$A:$D,4,0)</f>
        <v>#N/A</v>
      </c>
      <c r="U534" s="4" t="e">
        <f>+VLOOKUP(TablaINV[[#This Row],[COD]],'DT HUEVO'!$A:$D,3,0)</f>
        <v>#N/A</v>
      </c>
    </row>
    <row r="535" spans="1:21">
      <c r="A535" t="s">
        <v>1371</v>
      </c>
      <c r="B535">
        <v>12459</v>
      </c>
      <c r="C535" t="s">
        <v>66</v>
      </c>
      <c r="D535">
        <f>+SUMIFS(inv!D:D,inv!A:A,B535,inv!T:T,A535)</f>
        <v>0</v>
      </c>
      <c r="E535">
        <f>+SUMIFS(inv!$D$1:$D$1164,inv!$A$1:$A$1164,$B535,inv!$T$1:$T$1164,$A535,inv!$U$1:$U$1164,'DIAS DE INVENTARIO TAT'!E$1)</f>
        <v>0</v>
      </c>
      <c r="F535">
        <f>+SUMIFS(inv!$D$1:$D$1164,inv!$A$1:$A$1164,$B535,inv!$T$1:$T$1164,$A535,inv!$U$1:$U$1164,'DIAS DE INVENTARIO TAT'!F$1)</f>
        <v>0</v>
      </c>
      <c r="G535">
        <f>+SUMIFS(inv!$D$1:$D$1164,inv!$A$1:$A$1164,$B535,inv!$T$1:$T$1164,$A535,inv!$U$1:$U$1164,'DIAS DE INVENTARIO TAT'!G$1)</f>
        <v>0</v>
      </c>
      <c r="H535">
        <f>+SUMIFS(inv!$D$1:$D$1164,inv!$A$1:$A$1164,$B535,inv!$T$1:$T$1164,$A535,inv!$U$1:$U$1164,'DIAS DE INVENTARIO TAT'!H$1)</f>
        <v>0</v>
      </c>
      <c r="I535">
        <f>+SUMIFS(inv!$D$1:$D$1164,inv!$A$1:$A$1164,$B535,inv!$T$1:$T$1164,$A535,inv!$U$1:$U$1164,'DIAS DE INVENTARIO TAT'!I$1)</f>
        <v>0</v>
      </c>
      <c r="J535">
        <f>+SUMIFS(inv!$D$1:$D$1164,inv!$A$1:$A$1164,$B535,inv!$T$1:$T$1164,$A535,inv!$U$1:$U$1164,'DIAS DE INVENTARIO TAT'!J$1)</f>
        <v>0</v>
      </c>
      <c r="K535">
        <f>+SUMIFS(inv!$D$1:$D$1164,inv!$A$1:$A$1164,$B535,inv!$T$1:$T$1164,$A535,inv!$U$1:$U$1164,'DIAS DE INVENTARIO TAT'!K$1)</f>
        <v>0</v>
      </c>
      <c r="L535" s="6">
        <f>+SUMIFS(VENTAS!H:H,VENTAS!B:B,B535,VENTAS!G:G,A535)</f>
        <v>0</v>
      </c>
      <c r="M535" s="4">
        <f t="shared" si="52"/>
        <v>0</v>
      </c>
      <c r="N535" s="4">
        <f t="shared" si="53"/>
        <v>0</v>
      </c>
      <c r="O535" s="4">
        <f t="shared" si="54"/>
        <v>0</v>
      </c>
      <c r="P535" s="4">
        <f t="shared" si="55"/>
        <v>0</v>
      </c>
      <c r="Q535" s="6" t="e">
        <f>+SUMIFS(#REF!,#REF!,TablaINV[[#This Row],[GRUPO]],#REF!,TablaINV[[#This Row],[COD]])</f>
        <v>#REF!</v>
      </c>
      <c r="R535" s="19">
        <f t="shared" si="56"/>
        <v>0</v>
      </c>
      <c r="S535" s="4" t="e">
        <f>+VLOOKUP(A535,inv!T:X,5,0)</f>
        <v>#N/A</v>
      </c>
      <c r="T535" s="4" t="e">
        <f>+VLOOKUP(B:B,'DT HUEVO'!$A:$D,4,0)</f>
        <v>#N/A</v>
      </c>
      <c r="U535" s="4" t="e">
        <f>+VLOOKUP(TablaINV[[#This Row],[COD]],'DT HUEVO'!$A:$D,3,0)</f>
        <v>#N/A</v>
      </c>
    </row>
    <row r="536" spans="1:21">
      <c r="A536" t="s">
        <v>1371</v>
      </c>
      <c r="B536">
        <v>13480</v>
      </c>
      <c r="C536" t="s">
        <v>469</v>
      </c>
      <c r="D536">
        <f>+SUMIFS(inv!D:D,inv!A:A,B536,inv!T:T,A536)</f>
        <v>0</v>
      </c>
      <c r="E536">
        <f>+SUMIFS(inv!$D$1:$D$1164,inv!$A$1:$A$1164,$B536,inv!$T$1:$T$1164,$A536,inv!$U$1:$U$1164,'DIAS DE INVENTARIO TAT'!E$1)</f>
        <v>0</v>
      </c>
      <c r="F536">
        <f>+SUMIFS(inv!$D$1:$D$1164,inv!$A$1:$A$1164,$B536,inv!$T$1:$T$1164,$A536,inv!$U$1:$U$1164,'DIAS DE INVENTARIO TAT'!F$1)</f>
        <v>0</v>
      </c>
      <c r="G536">
        <f>+SUMIFS(inv!$D$1:$D$1164,inv!$A$1:$A$1164,$B536,inv!$T$1:$T$1164,$A536,inv!$U$1:$U$1164,'DIAS DE INVENTARIO TAT'!G$1)</f>
        <v>0</v>
      </c>
      <c r="H536">
        <f>+SUMIFS(inv!$D$1:$D$1164,inv!$A$1:$A$1164,$B536,inv!$T$1:$T$1164,$A536,inv!$U$1:$U$1164,'DIAS DE INVENTARIO TAT'!H$1)</f>
        <v>0</v>
      </c>
      <c r="I536">
        <f>+SUMIFS(inv!$D$1:$D$1164,inv!$A$1:$A$1164,$B536,inv!$T$1:$T$1164,$A536,inv!$U$1:$U$1164,'DIAS DE INVENTARIO TAT'!I$1)</f>
        <v>0</v>
      </c>
      <c r="J536">
        <f>+SUMIFS(inv!$D$1:$D$1164,inv!$A$1:$A$1164,$B536,inv!$T$1:$T$1164,$A536,inv!$U$1:$U$1164,'DIAS DE INVENTARIO TAT'!J$1)</f>
        <v>0</v>
      </c>
      <c r="K536">
        <f>+SUMIFS(inv!$D$1:$D$1164,inv!$A$1:$A$1164,$B536,inv!$T$1:$T$1164,$A536,inv!$U$1:$U$1164,'DIAS DE INVENTARIO TAT'!K$1)</f>
        <v>0</v>
      </c>
      <c r="L536" s="6">
        <f>+SUMIFS(VENTAS!H:H,VENTAS!B:B,B536,VENTAS!G:G,A536)</f>
        <v>0</v>
      </c>
      <c r="M536" s="4">
        <f t="shared" si="52"/>
        <v>0</v>
      </c>
      <c r="N536" s="4">
        <f t="shared" si="53"/>
        <v>0</v>
      </c>
      <c r="O536" s="4">
        <f t="shared" si="54"/>
        <v>0</v>
      </c>
      <c r="P536" s="4">
        <f t="shared" si="55"/>
        <v>0</v>
      </c>
      <c r="Q536" s="6" t="e">
        <f>+SUMIFS(#REF!,#REF!,TablaINV[[#This Row],[GRUPO]],#REF!,TablaINV[[#This Row],[COD]])</f>
        <v>#REF!</v>
      </c>
      <c r="R536" s="19">
        <f t="shared" si="56"/>
        <v>0</v>
      </c>
      <c r="S536" s="4" t="e">
        <f>+VLOOKUP(A536,inv!T:X,5,0)</f>
        <v>#N/A</v>
      </c>
      <c r="T536" s="4" t="str">
        <f>+VLOOKUP(B:B,'DT HUEVO'!$A:$D,4,0)</f>
        <v>EMPACADOS</v>
      </c>
      <c r="U536" s="4" t="str">
        <f>+VLOOKUP(TablaINV[[#This Row],[COD]],'DT HUEVO'!$A:$D,3,0)</f>
        <v>A</v>
      </c>
    </row>
    <row r="537" spans="1:21">
      <c r="A537" t="s">
        <v>1371</v>
      </c>
      <c r="B537">
        <v>10204</v>
      </c>
      <c r="C537" t="s">
        <v>53</v>
      </c>
      <c r="D537">
        <f>+SUMIFS(inv!D:D,inv!A:A,B537,inv!T:T,A537)</f>
        <v>0</v>
      </c>
      <c r="E537">
        <f>+SUMIFS(inv!$D$1:$D$1164,inv!$A$1:$A$1164,$B537,inv!$T$1:$T$1164,$A537,inv!$U$1:$U$1164,'DIAS DE INVENTARIO TAT'!E$1)</f>
        <v>0</v>
      </c>
      <c r="F537">
        <f>+SUMIFS(inv!$D$1:$D$1164,inv!$A$1:$A$1164,$B537,inv!$T$1:$T$1164,$A537,inv!$U$1:$U$1164,'DIAS DE INVENTARIO TAT'!F$1)</f>
        <v>0</v>
      </c>
      <c r="G537">
        <f>+SUMIFS(inv!$D$1:$D$1164,inv!$A$1:$A$1164,$B537,inv!$T$1:$T$1164,$A537,inv!$U$1:$U$1164,'DIAS DE INVENTARIO TAT'!G$1)</f>
        <v>0</v>
      </c>
      <c r="H537">
        <f>+SUMIFS(inv!$D$1:$D$1164,inv!$A$1:$A$1164,$B537,inv!$T$1:$T$1164,$A537,inv!$U$1:$U$1164,'DIAS DE INVENTARIO TAT'!H$1)</f>
        <v>0</v>
      </c>
      <c r="I537">
        <f>+SUMIFS(inv!$D$1:$D$1164,inv!$A$1:$A$1164,$B537,inv!$T$1:$T$1164,$A537,inv!$U$1:$U$1164,'DIAS DE INVENTARIO TAT'!I$1)</f>
        <v>0</v>
      </c>
      <c r="J537">
        <f>+SUMIFS(inv!$D$1:$D$1164,inv!$A$1:$A$1164,$B537,inv!$T$1:$T$1164,$A537,inv!$U$1:$U$1164,'DIAS DE INVENTARIO TAT'!J$1)</f>
        <v>0</v>
      </c>
      <c r="K537">
        <f>+SUMIFS(inv!$D$1:$D$1164,inv!$A$1:$A$1164,$B537,inv!$T$1:$T$1164,$A537,inv!$U$1:$U$1164,'DIAS DE INVENTARIO TAT'!K$1)</f>
        <v>0</v>
      </c>
      <c r="L537" s="6">
        <f>+SUMIFS(VENTAS!H:H,VENTAS!B:B,B537,VENTAS!G:G,A537)</f>
        <v>0</v>
      </c>
      <c r="M537" s="4">
        <f t="shared" si="52"/>
        <v>0</v>
      </c>
      <c r="N537" s="4">
        <f t="shared" si="53"/>
        <v>0</v>
      </c>
      <c r="O537" s="4">
        <f t="shared" si="54"/>
        <v>0</v>
      </c>
      <c r="P537" s="4">
        <f t="shared" si="55"/>
        <v>0</v>
      </c>
      <c r="Q537" s="6" t="e">
        <f>+SUMIFS(#REF!,#REF!,TablaINV[[#This Row],[GRUPO]],#REF!,TablaINV[[#This Row],[COD]])</f>
        <v>#REF!</v>
      </c>
      <c r="R537" s="19">
        <f t="shared" si="56"/>
        <v>0</v>
      </c>
      <c r="S537" s="4" t="e">
        <f>+VLOOKUP(A537,inv!T:X,5,0)</f>
        <v>#N/A</v>
      </c>
      <c r="T537" s="4" t="str">
        <f>+VLOOKUP(B:B,'DT HUEVO'!$A:$D,4,0)</f>
        <v>FS</v>
      </c>
      <c r="U537" s="4" t="str">
        <f>+VLOOKUP(TablaINV[[#This Row],[COD]],'DT HUEVO'!$A:$D,3,0)</f>
        <v>AAA</v>
      </c>
    </row>
    <row r="538" spans="1:21">
      <c r="A538" t="s">
        <v>1371</v>
      </c>
      <c r="B538">
        <v>13303</v>
      </c>
      <c r="C538" t="s">
        <v>75</v>
      </c>
      <c r="D538">
        <f>+SUMIFS(inv!D:D,inv!A:A,B538,inv!T:T,A538)</f>
        <v>0</v>
      </c>
      <c r="E538">
        <f>+SUMIFS(inv!$D$1:$D$1164,inv!$A$1:$A$1164,$B538,inv!$T$1:$T$1164,$A538,inv!$U$1:$U$1164,'DIAS DE INVENTARIO TAT'!E$1)</f>
        <v>0</v>
      </c>
      <c r="F538">
        <f>+SUMIFS(inv!$D$1:$D$1164,inv!$A$1:$A$1164,$B538,inv!$T$1:$T$1164,$A538,inv!$U$1:$U$1164,'DIAS DE INVENTARIO TAT'!F$1)</f>
        <v>0</v>
      </c>
      <c r="G538">
        <f>+SUMIFS(inv!$D$1:$D$1164,inv!$A$1:$A$1164,$B538,inv!$T$1:$T$1164,$A538,inv!$U$1:$U$1164,'DIAS DE INVENTARIO TAT'!G$1)</f>
        <v>0</v>
      </c>
      <c r="H538">
        <f>+SUMIFS(inv!$D$1:$D$1164,inv!$A$1:$A$1164,$B538,inv!$T$1:$T$1164,$A538,inv!$U$1:$U$1164,'DIAS DE INVENTARIO TAT'!H$1)</f>
        <v>0</v>
      </c>
      <c r="I538">
        <f>+SUMIFS(inv!$D$1:$D$1164,inv!$A$1:$A$1164,$B538,inv!$T$1:$T$1164,$A538,inv!$U$1:$U$1164,'DIAS DE INVENTARIO TAT'!I$1)</f>
        <v>0</v>
      </c>
      <c r="J538">
        <f>+SUMIFS(inv!$D$1:$D$1164,inv!$A$1:$A$1164,$B538,inv!$T$1:$T$1164,$A538,inv!$U$1:$U$1164,'DIAS DE INVENTARIO TAT'!J$1)</f>
        <v>0</v>
      </c>
      <c r="K538">
        <f>+SUMIFS(inv!$D$1:$D$1164,inv!$A$1:$A$1164,$B538,inv!$T$1:$T$1164,$A538,inv!$U$1:$U$1164,'DIAS DE INVENTARIO TAT'!K$1)</f>
        <v>0</v>
      </c>
      <c r="L538" s="6">
        <f>+SUMIFS(VENTAS!H:H,VENTAS!B:B,B538,VENTAS!G:G,A538)</f>
        <v>0</v>
      </c>
      <c r="M538" s="4">
        <f t="shared" si="52"/>
        <v>0</v>
      </c>
      <c r="N538" s="4">
        <f t="shared" si="53"/>
        <v>0</v>
      </c>
      <c r="O538" s="4">
        <f t="shared" si="54"/>
        <v>0</v>
      </c>
      <c r="P538" s="4">
        <f t="shared" si="55"/>
        <v>0</v>
      </c>
      <c r="Q538" s="6" t="e">
        <f>+SUMIFS(#REF!,#REF!,TablaINV[[#This Row],[GRUPO]],#REF!,TablaINV[[#This Row],[COD]])</f>
        <v>#REF!</v>
      </c>
      <c r="R538" s="19">
        <f t="shared" si="56"/>
        <v>0</v>
      </c>
      <c r="S538" s="4" t="e">
        <f>+VLOOKUP(A538,inv!T:X,5,0)</f>
        <v>#N/A</v>
      </c>
      <c r="T538" s="4" t="str">
        <f>+VLOOKUP(B:B,'DT HUEVO'!$A:$D,4,0)</f>
        <v>EMPACADOS</v>
      </c>
      <c r="U538" s="4" t="str">
        <f>+VLOOKUP(TablaINV[[#This Row],[COD]],'DT HUEVO'!$A:$D,3,0)</f>
        <v>AA</v>
      </c>
    </row>
    <row r="539" spans="1:21">
      <c r="A539" t="s">
        <v>1371</v>
      </c>
      <c r="B539">
        <v>13401</v>
      </c>
      <c r="C539" t="s">
        <v>77</v>
      </c>
      <c r="D539">
        <f>+SUMIFS(inv!D:D,inv!A:A,B539,inv!T:T,A539)</f>
        <v>0</v>
      </c>
      <c r="E539">
        <f>+SUMIFS(inv!$D$1:$D$1164,inv!$A$1:$A$1164,$B539,inv!$T$1:$T$1164,$A539,inv!$U$1:$U$1164,'DIAS DE INVENTARIO TAT'!E$1)</f>
        <v>0</v>
      </c>
      <c r="F539">
        <f>+SUMIFS(inv!$D$1:$D$1164,inv!$A$1:$A$1164,$B539,inv!$T$1:$T$1164,$A539,inv!$U$1:$U$1164,'DIAS DE INVENTARIO TAT'!F$1)</f>
        <v>0</v>
      </c>
      <c r="G539">
        <f>+SUMIFS(inv!$D$1:$D$1164,inv!$A$1:$A$1164,$B539,inv!$T$1:$T$1164,$A539,inv!$U$1:$U$1164,'DIAS DE INVENTARIO TAT'!G$1)</f>
        <v>0</v>
      </c>
      <c r="H539">
        <f>+SUMIFS(inv!$D$1:$D$1164,inv!$A$1:$A$1164,$B539,inv!$T$1:$T$1164,$A539,inv!$U$1:$U$1164,'DIAS DE INVENTARIO TAT'!H$1)</f>
        <v>0</v>
      </c>
      <c r="I539">
        <f>+SUMIFS(inv!$D$1:$D$1164,inv!$A$1:$A$1164,$B539,inv!$T$1:$T$1164,$A539,inv!$U$1:$U$1164,'DIAS DE INVENTARIO TAT'!I$1)</f>
        <v>0</v>
      </c>
      <c r="J539">
        <f>+SUMIFS(inv!$D$1:$D$1164,inv!$A$1:$A$1164,$B539,inv!$T$1:$T$1164,$A539,inv!$U$1:$U$1164,'DIAS DE INVENTARIO TAT'!J$1)</f>
        <v>0</v>
      </c>
      <c r="K539">
        <f>+SUMIFS(inv!$D$1:$D$1164,inv!$A$1:$A$1164,$B539,inv!$T$1:$T$1164,$A539,inv!$U$1:$U$1164,'DIAS DE INVENTARIO TAT'!K$1)</f>
        <v>0</v>
      </c>
      <c r="L539" s="6">
        <f>+SUMIFS(VENTAS!H:H,VENTAS!B:B,B539,VENTAS!G:G,A539)</f>
        <v>0</v>
      </c>
      <c r="M539" s="4">
        <f t="shared" si="52"/>
        <v>0</v>
      </c>
      <c r="N539" s="4">
        <f t="shared" si="53"/>
        <v>0</v>
      </c>
      <c r="O539" s="4">
        <f t="shared" si="54"/>
        <v>0</v>
      </c>
      <c r="P539" s="4">
        <f t="shared" si="55"/>
        <v>0</v>
      </c>
      <c r="Q539" s="6" t="e">
        <f>+SUMIFS(#REF!,#REF!,TablaINV[[#This Row],[GRUPO]],#REF!,TablaINV[[#This Row],[COD]])</f>
        <v>#REF!</v>
      </c>
      <c r="R539" s="19">
        <f t="shared" si="56"/>
        <v>0</v>
      </c>
      <c r="S539" s="4" t="e">
        <f>+VLOOKUP(A539,inv!T:X,5,0)</f>
        <v>#N/A</v>
      </c>
      <c r="T539" s="4" t="str">
        <f>+VLOOKUP(B:B,'DT HUEVO'!$A:$D,4,0)</f>
        <v>EMPACADOS</v>
      </c>
      <c r="U539" s="4" t="str">
        <f>+VLOOKUP(TablaINV[[#This Row],[COD]],'DT HUEVO'!$A:$D,3,0)</f>
        <v>A</v>
      </c>
    </row>
    <row r="540" spans="1:21">
      <c r="A540" t="s">
        <v>1371</v>
      </c>
      <c r="B540">
        <v>100</v>
      </c>
      <c r="C540" t="s">
        <v>96</v>
      </c>
      <c r="D540">
        <f>+SUMIFS(inv!D:D,inv!A:A,B540,inv!T:T,A540)</f>
        <v>0</v>
      </c>
      <c r="E540">
        <f>+SUMIFS(inv!$D$1:$D$1164,inv!$A$1:$A$1164,$B540,inv!$T$1:$T$1164,$A540,inv!$U$1:$U$1164,'DIAS DE INVENTARIO TAT'!E$1)</f>
        <v>0</v>
      </c>
      <c r="F540">
        <f>+SUMIFS(inv!$D$1:$D$1164,inv!$A$1:$A$1164,$B540,inv!$T$1:$T$1164,$A540,inv!$U$1:$U$1164,'DIAS DE INVENTARIO TAT'!F$1)</f>
        <v>0</v>
      </c>
      <c r="G540">
        <f>+SUMIFS(inv!$D$1:$D$1164,inv!$A$1:$A$1164,$B540,inv!$T$1:$T$1164,$A540,inv!$U$1:$U$1164,'DIAS DE INVENTARIO TAT'!G$1)</f>
        <v>0</v>
      </c>
      <c r="H540">
        <f>+SUMIFS(inv!$D$1:$D$1164,inv!$A$1:$A$1164,$B540,inv!$T$1:$T$1164,$A540,inv!$U$1:$U$1164,'DIAS DE INVENTARIO TAT'!H$1)</f>
        <v>0</v>
      </c>
      <c r="I540">
        <f>+SUMIFS(inv!$D$1:$D$1164,inv!$A$1:$A$1164,$B540,inv!$T$1:$T$1164,$A540,inv!$U$1:$U$1164,'DIAS DE INVENTARIO TAT'!I$1)</f>
        <v>0</v>
      </c>
      <c r="J540">
        <f>+SUMIFS(inv!$D$1:$D$1164,inv!$A$1:$A$1164,$B540,inv!$T$1:$T$1164,$A540,inv!$U$1:$U$1164,'DIAS DE INVENTARIO TAT'!J$1)</f>
        <v>0</v>
      </c>
      <c r="K540">
        <f>+SUMIFS(inv!$D$1:$D$1164,inv!$A$1:$A$1164,$B540,inv!$T$1:$T$1164,$A540,inv!$U$1:$U$1164,'DIAS DE INVENTARIO TAT'!K$1)</f>
        <v>0</v>
      </c>
      <c r="L540" s="6">
        <f>+SUMIFS(VENTAS!H:H,VENTAS!B:B,B540,VENTAS!G:G,A540)</f>
        <v>0</v>
      </c>
      <c r="M540" s="4">
        <f t="shared" si="52"/>
        <v>0</v>
      </c>
      <c r="N540" s="4">
        <f t="shared" si="53"/>
        <v>0</v>
      </c>
      <c r="O540" s="4">
        <f t="shared" si="54"/>
        <v>0</v>
      </c>
      <c r="P540" s="4">
        <f t="shared" si="55"/>
        <v>0</v>
      </c>
      <c r="Q540" s="6" t="e">
        <f>+SUMIFS(#REF!,#REF!,TablaINV[[#This Row],[GRUPO]],#REF!,TablaINV[[#This Row],[COD]])</f>
        <v>#REF!</v>
      </c>
      <c r="R540" s="19">
        <f t="shared" si="56"/>
        <v>0</v>
      </c>
      <c r="S540" s="4" t="e">
        <f>+VLOOKUP(A540,inv!T:X,5,0)</f>
        <v>#N/A</v>
      </c>
      <c r="T540" s="4" t="str">
        <f>+VLOOKUP(B:B,'DT HUEVO'!$A:$D,4,0)</f>
        <v>HUEVO SIN CLASIFICAR</v>
      </c>
      <c r="U540" s="4" t="str">
        <f>+VLOOKUP(TablaINV[[#This Row],[COD]],'DT HUEVO'!$A:$D,3,0)</f>
        <v>HUEVO SIN CLASIFICAR</v>
      </c>
    </row>
    <row r="541" spans="1:21">
      <c r="A541" t="s">
        <v>1371</v>
      </c>
      <c r="B541">
        <v>72501</v>
      </c>
      <c r="C541" t="s">
        <v>78</v>
      </c>
      <c r="D541">
        <f>+SUMIFS(inv!D:D,inv!A:A,B541,inv!T:T,A541)</f>
        <v>0</v>
      </c>
      <c r="E541">
        <f>+SUMIFS(inv!$D$1:$D$1164,inv!$A$1:$A$1164,$B541,inv!$T$1:$T$1164,$A541,inv!$U$1:$U$1164,'DIAS DE INVENTARIO TAT'!E$1)</f>
        <v>0</v>
      </c>
      <c r="F541">
        <f>+SUMIFS(inv!$D$1:$D$1164,inv!$A$1:$A$1164,$B541,inv!$T$1:$T$1164,$A541,inv!$U$1:$U$1164,'DIAS DE INVENTARIO TAT'!F$1)</f>
        <v>0</v>
      </c>
      <c r="G541">
        <f>+SUMIFS(inv!$D$1:$D$1164,inv!$A$1:$A$1164,$B541,inv!$T$1:$T$1164,$A541,inv!$U$1:$U$1164,'DIAS DE INVENTARIO TAT'!G$1)</f>
        <v>0</v>
      </c>
      <c r="H541">
        <f>+SUMIFS(inv!$D$1:$D$1164,inv!$A$1:$A$1164,$B541,inv!$T$1:$T$1164,$A541,inv!$U$1:$U$1164,'DIAS DE INVENTARIO TAT'!H$1)</f>
        <v>0</v>
      </c>
      <c r="I541">
        <f>+SUMIFS(inv!$D$1:$D$1164,inv!$A$1:$A$1164,$B541,inv!$T$1:$T$1164,$A541,inv!$U$1:$U$1164,'DIAS DE INVENTARIO TAT'!I$1)</f>
        <v>0</v>
      </c>
      <c r="J541">
        <f>+SUMIFS(inv!$D$1:$D$1164,inv!$A$1:$A$1164,$B541,inv!$T$1:$T$1164,$A541,inv!$U$1:$U$1164,'DIAS DE INVENTARIO TAT'!J$1)</f>
        <v>0</v>
      </c>
      <c r="K541">
        <f>+SUMIFS(inv!$D$1:$D$1164,inv!$A$1:$A$1164,$B541,inv!$T$1:$T$1164,$A541,inv!$U$1:$U$1164,'DIAS DE INVENTARIO TAT'!K$1)</f>
        <v>0</v>
      </c>
      <c r="L541" s="6">
        <f>+SUMIFS(VENTAS!H:H,VENTAS!B:B,B541,VENTAS!G:G,A541)</f>
        <v>0</v>
      </c>
      <c r="M541" s="4">
        <f t="shared" si="52"/>
        <v>0</v>
      </c>
      <c r="N541" s="4">
        <f t="shared" si="53"/>
        <v>0</v>
      </c>
      <c r="O541" s="4">
        <f t="shared" si="54"/>
        <v>0</v>
      </c>
      <c r="P541" s="4">
        <f t="shared" si="55"/>
        <v>0</v>
      </c>
      <c r="Q541" s="6" t="e">
        <f>+SUMIFS(#REF!,#REF!,TablaINV[[#This Row],[GRUPO]],#REF!,TablaINV[[#This Row],[COD]])</f>
        <v>#REF!</v>
      </c>
      <c r="R541" s="19">
        <f t="shared" si="56"/>
        <v>0</v>
      </c>
      <c r="S541" s="4" t="e">
        <f>+VLOOKUP(A541,inv!T:X,5,0)</f>
        <v>#N/A</v>
      </c>
      <c r="T541" s="4" t="str">
        <f>+VLOOKUP(B:B,'DT HUEVO'!$A:$D,4,0)</f>
        <v>SEGUNDA</v>
      </c>
      <c r="U541" s="4" t="str">
        <f>+VLOOKUP(TablaINV[[#This Row],[COD]],'DT HUEVO'!$A:$D,3,0)</f>
        <v>SEGUNDA</v>
      </c>
    </row>
    <row r="542" spans="1:21">
      <c r="A542" t="s">
        <v>1371</v>
      </c>
      <c r="B542">
        <v>13368</v>
      </c>
      <c r="C542" t="s">
        <v>76</v>
      </c>
      <c r="D542">
        <f>+SUMIFS(inv!D:D,inv!A:A,B542,inv!T:T,A542)</f>
        <v>0</v>
      </c>
      <c r="E542">
        <f>+SUMIFS(inv!$D$1:$D$1164,inv!$A$1:$A$1164,$B542,inv!$T$1:$T$1164,$A542,inv!$U$1:$U$1164,'DIAS DE INVENTARIO TAT'!E$1)</f>
        <v>0</v>
      </c>
      <c r="F542">
        <f>+SUMIFS(inv!$D$1:$D$1164,inv!$A$1:$A$1164,$B542,inv!$T$1:$T$1164,$A542,inv!$U$1:$U$1164,'DIAS DE INVENTARIO TAT'!F$1)</f>
        <v>0</v>
      </c>
      <c r="G542">
        <f>+SUMIFS(inv!$D$1:$D$1164,inv!$A$1:$A$1164,$B542,inv!$T$1:$T$1164,$A542,inv!$U$1:$U$1164,'DIAS DE INVENTARIO TAT'!G$1)</f>
        <v>0</v>
      </c>
      <c r="H542">
        <f>+SUMIFS(inv!$D$1:$D$1164,inv!$A$1:$A$1164,$B542,inv!$T$1:$T$1164,$A542,inv!$U$1:$U$1164,'DIAS DE INVENTARIO TAT'!H$1)</f>
        <v>0</v>
      </c>
      <c r="I542">
        <f>+SUMIFS(inv!$D$1:$D$1164,inv!$A$1:$A$1164,$B542,inv!$T$1:$T$1164,$A542,inv!$U$1:$U$1164,'DIAS DE INVENTARIO TAT'!I$1)</f>
        <v>0</v>
      </c>
      <c r="J542">
        <f>+SUMIFS(inv!$D$1:$D$1164,inv!$A$1:$A$1164,$B542,inv!$T$1:$T$1164,$A542,inv!$U$1:$U$1164,'DIAS DE INVENTARIO TAT'!J$1)</f>
        <v>0</v>
      </c>
      <c r="K542">
        <f>+SUMIFS(inv!$D$1:$D$1164,inv!$A$1:$A$1164,$B542,inv!$T$1:$T$1164,$A542,inv!$U$1:$U$1164,'DIAS DE INVENTARIO TAT'!K$1)</f>
        <v>0</v>
      </c>
      <c r="L542" s="6">
        <f>+SUMIFS(VENTAS!H:H,VENTAS!B:B,B542,VENTAS!G:G,A542)</f>
        <v>0</v>
      </c>
      <c r="M542" s="4">
        <f t="shared" si="52"/>
        <v>0</v>
      </c>
      <c r="N542" s="4">
        <f t="shared" si="53"/>
        <v>0</v>
      </c>
      <c r="O542" s="4">
        <f t="shared" si="54"/>
        <v>0</v>
      </c>
      <c r="P542" s="4">
        <f t="shared" si="55"/>
        <v>0</v>
      </c>
      <c r="Q542" s="6" t="e">
        <f>+SUMIFS(#REF!,#REF!,TablaINV[[#This Row],[GRUPO]],#REF!,TablaINV[[#This Row],[COD]])</f>
        <v>#REF!</v>
      </c>
      <c r="R542" s="19">
        <f t="shared" si="56"/>
        <v>0</v>
      </c>
      <c r="S542" s="4" t="e">
        <f>+VLOOKUP(A542,inv!T:X,5,0)</f>
        <v>#N/A</v>
      </c>
      <c r="T542" s="4" t="str">
        <f>+VLOOKUP(B:B,'DT HUEVO'!$A:$D,4,0)</f>
        <v>EMPACADOS</v>
      </c>
      <c r="U542" s="4" t="str">
        <f>+VLOOKUP(TablaINV[[#This Row],[COD]],'DT HUEVO'!$A:$D,3,0)</f>
        <v>AA</v>
      </c>
    </row>
    <row r="543" spans="1:21">
      <c r="A543" t="s">
        <v>1371</v>
      </c>
      <c r="B543">
        <v>10104</v>
      </c>
      <c r="C543" t="s">
        <v>84</v>
      </c>
      <c r="D543">
        <f>+SUMIFS(inv!D:D,inv!A:A,B543,inv!T:T,A543)</f>
        <v>0</v>
      </c>
      <c r="E543">
        <f>+SUMIFS(inv!$D$1:$D$1164,inv!$A$1:$A$1164,$B543,inv!$T$1:$T$1164,$A543,inv!$U$1:$U$1164,'DIAS DE INVENTARIO TAT'!E$1)</f>
        <v>0</v>
      </c>
      <c r="F543">
        <f>+SUMIFS(inv!$D$1:$D$1164,inv!$A$1:$A$1164,$B543,inv!$T$1:$T$1164,$A543,inv!$U$1:$U$1164,'DIAS DE INVENTARIO TAT'!F$1)</f>
        <v>0</v>
      </c>
      <c r="G543">
        <f>+SUMIFS(inv!$D$1:$D$1164,inv!$A$1:$A$1164,$B543,inv!$T$1:$T$1164,$A543,inv!$U$1:$U$1164,'DIAS DE INVENTARIO TAT'!G$1)</f>
        <v>0</v>
      </c>
      <c r="H543">
        <f>+SUMIFS(inv!$D$1:$D$1164,inv!$A$1:$A$1164,$B543,inv!$T$1:$T$1164,$A543,inv!$U$1:$U$1164,'DIAS DE INVENTARIO TAT'!H$1)</f>
        <v>0</v>
      </c>
      <c r="I543">
        <f>+SUMIFS(inv!$D$1:$D$1164,inv!$A$1:$A$1164,$B543,inv!$T$1:$T$1164,$A543,inv!$U$1:$U$1164,'DIAS DE INVENTARIO TAT'!I$1)</f>
        <v>0</v>
      </c>
      <c r="J543">
        <f>+SUMIFS(inv!$D$1:$D$1164,inv!$A$1:$A$1164,$B543,inv!$T$1:$T$1164,$A543,inv!$U$1:$U$1164,'DIAS DE INVENTARIO TAT'!J$1)</f>
        <v>0</v>
      </c>
      <c r="K543">
        <f>+SUMIFS(inv!$D$1:$D$1164,inv!$A$1:$A$1164,$B543,inv!$T$1:$T$1164,$A543,inv!$U$1:$U$1164,'DIAS DE INVENTARIO TAT'!K$1)</f>
        <v>0</v>
      </c>
      <c r="L543" s="6">
        <f>+SUMIFS(VENTAS!H:H,VENTAS!B:B,B543,VENTAS!G:G,A543)</f>
        <v>0</v>
      </c>
      <c r="M543" s="4">
        <f t="shared" si="52"/>
        <v>0</v>
      </c>
      <c r="N543" s="4">
        <f t="shared" si="53"/>
        <v>0</v>
      </c>
      <c r="O543" s="4">
        <f t="shared" si="54"/>
        <v>0</v>
      </c>
      <c r="P543" s="4">
        <f t="shared" si="55"/>
        <v>0</v>
      </c>
      <c r="Q543" s="6" t="e">
        <f>+SUMIFS(#REF!,#REF!,TablaINV[[#This Row],[GRUPO]],#REF!,TablaINV[[#This Row],[COD]])</f>
        <v>#REF!</v>
      </c>
      <c r="R543" s="19">
        <f t="shared" si="56"/>
        <v>0</v>
      </c>
      <c r="S543" s="4" t="e">
        <f>+VLOOKUP(A543,inv!T:X,5,0)</f>
        <v>#N/A</v>
      </c>
      <c r="T543" s="4" t="str">
        <f>+VLOOKUP(B:B,'DT HUEVO'!$A:$D,4,0)</f>
        <v>EMPACADOS</v>
      </c>
      <c r="U543" s="4" t="str">
        <f>+VLOOKUP(TablaINV[[#This Row],[COD]],'DT HUEVO'!$A:$D,3,0)</f>
        <v>YUMBO</v>
      </c>
    </row>
    <row r="544" spans="1:21">
      <c r="A544" t="s">
        <v>1371</v>
      </c>
      <c r="B544">
        <v>300</v>
      </c>
      <c r="C544" t="s">
        <v>99</v>
      </c>
      <c r="D544">
        <f>+SUMIFS(inv!D:D,inv!A:A,B544,inv!T:T,A544)</f>
        <v>0</v>
      </c>
      <c r="E544">
        <f>+SUMIFS(inv!$D$1:$D$1164,inv!$A$1:$A$1164,$B544,inv!$T$1:$T$1164,$A544,inv!$U$1:$U$1164,'DIAS DE INVENTARIO TAT'!E$1)</f>
        <v>0</v>
      </c>
      <c r="F544">
        <f>+SUMIFS(inv!$D$1:$D$1164,inv!$A$1:$A$1164,$B544,inv!$T$1:$T$1164,$A544,inv!$U$1:$U$1164,'DIAS DE INVENTARIO TAT'!F$1)</f>
        <v>0</v>
      </c>
      <c r="G544">
        <f>+SUMIFS(inv!$D$1:$D$1164,inv!$A$1:$A$1164,$B544,inv!$T$1:$T$1164,$A544,inv!$U$1:$U$1164,'DIAS DE INVENTARIO TAT'!G$1)</f>
        <v>0</v>
      </c>
      <c r="H544">
        <f>+SUMIFS(inv!$D$1:$D$1164,inv!$A$1:$A$1164,$B544,inv!$T$1:$T$1164,$A544,inv!$U$1:$U$1164,'DIAS DE INVENTARIO TAT'!H$1)</f>
        <v>0</v>
      </c>
      <c r="I544">
        <f>+SUMIFS(inv!$D$1:$D$1164,inv!$A$1:$A$1164,$B544,inv!$T$1:$T$1164,$A544,inv!$U$1:$U$1164,'DIAS DE INVENTARIO TAT'!I$1)</f>
        <v>0</v>
      </c>
      <c r="J544">
        <f>+SUMIFS(inv!$D$1:$D$1164,inv!$A$1:$A$1164,$B544,inv!$T$1:$T$1164,$A544,inv!$U$1:$U$1164,'DIAS DE INVENTARIO TAT'!J$1)</f>
        <v>0</v>
      </c>
      <c r="K544">
        <f>+SUMIFS(inv!$D$1:$D$1164,inv!$A$1:$A$1164,$B544,inv!$T$1:$T$1164,$A544,inv!$U$1:$U$1164,'DIAS DE INVENTARIO TAT'!K$1)</f>
        <v>0</v>
      </c>
      <c r="L544" s="6">
        <f>+SUMIFS(VENTAS!H:H,VENTAS!B:B,B544,VENTAS!G:G,A544)</f>
        <v>0</v>
      </c>
      <c r="M544" s="4">
        <f t="shared" si="52"/>
        <v>0</v>
      </c>
      <c r="N544" s="4">
        <f t="shared" si="53"/>
        <v>0</v>
      </c>
      <c r="O544" s="4">
        <f t="shared" si="54"/>
        <v>0</v>
      </c>
      <c r="P544" s="4">
        <f t="shared" si="55"/>
        <v>0</v>
      </c>
      <c r="Q544" s="6" t="e">
        <f>+SUMIFS(#REF!,#REF!,TablaINV[[#This Row],[GRUPO]],#REF!,TablaINV[[#This Row],[COD]])</f>
        <v>#REF!</v>
      </c>
      <c r="R544" s="19">
        <f t="shared" si="56"/>
        <v>0</v>
      </c>
      <c r="S544" s="4" t="e">
        <f>+VLOOKUP(A544,inv!T:X,5,0)</f>
        <v>#N/A</v>
      </c>
      <c r="T544" s="4" t="str">
        <f>+VLOOKUP(B:B,'DT HUEVO'!$A:$D,4,0)</f>
        <v>HUEVO SIN CLASIFICAR</v>
      </c>
      <c r="U544" s="4" t="str">
        <f>+VLOOKUP(TablaINV[[#This Row],[COD]],'DT HUEVO'!$A:$D,3,0)</f>
        <v>HUEVO SIN CLASIFICAR</v>
      </c>
    </row>
    <row r="545" spans="1:21">
      <c r="A545" t="s">
        <v>1371</v>
      </c>
      <c r="B545">
        <v>52378</v>
      </c>
      <c r="C545" t="s">
        <v>69</v>
      </c>
      <c r="D545">
        <f>+SUMIFS(inv!D:D,inv!A:A,B545,inv!T:T,A545)</f>
        <v>0</v>
      </c>
      <c r="E545">
        <f>+SUMIFS(inv!$D$1:$D$1164,inv!$A$1:$A$1164,$B545,inv!$T$1:$T$1164,$A545,inv!$U$1:$U$1164,'DIAS DE INVENTARIO TAT'!E$1)</f>
        <v>0</v>
      </c>
      <c r="F545">
        <f>+SUMIFS(inv!$D$1:$D$1164,inv!$A$1:$A$1164,$B545,inv!$T$1:$T$1164,$A545,inv!$U$1:$U$1164,'DIAS DE INVENTARIO TAT'!F$1)</f>
        <v>0</v>
      </c>
      <c r="G545">
        <f>+SUMIFS(inv!$D$1:$D$1164,inv!$A$1:$A$1164,$B545,inv!$T$1:$T$1164,$A545,inv!$U$1:$U$1164,'DIAS DE INVENTARIO TAT'!G$1)</f>
        <v>0</v>
      </c>
      <c r="H545">
        <f>+SUMIFS(inv!$D$1:$D$1164,inv!$A$1:$A$1164,$B545,inv!$T$1:$T$1164,$A545,inv!$U$1:$U$1164,'DIAS DE INVENTARIO TAT'!H$1)</f>
        <v>0</v>
      </c>
      <c r="I545">
        <f>+SUMIFS(inv!$D$1:$D$1164,inv!$A$1:$A$1164,$B545,inv!$T$1:$T$1164,$A545,inv!$U$1:$U$1164,'DIAS DE INVENTARIO TAT'!I$1)</f>
        <v>0</v>
      </c>
      <c r="J545">
        <f>+SUMIFS(inv!$D$1:$D$1164,inv!$A$1:$A$1164,$B545,inv!$T$1:$T$1164,$A545,inv!$U$1:$U$1164,'DIAS DE INVENTARIO TAT'!J$1)</f>
        <v>0</v>
      </c>
      <c r="K545">
        <f>+SUMIFS(inv!$D$1:$D$1164,inv!$A$1:$A$1164,$B545,inv!$T$1:$T$1164,$A545,inv!$U$1:$U$1164,'DIAS DE INVENTARIO TAT'!K$1)</f>
        <v>0</v>
      </c>
      <c r="L545" s="6">
        <f>+SUMIFS(VENTAS!H:H,VENTAS!B:B,B545,VENTAS!G:G,A545)</f>
        <v>0</v>
      </c>
      <c r="M545" s="4">
        <f t="shared" si="52"/>
        <v>0</v>
      </c>
      <c r="N545" s="4">
        <f t="shared" si="53"/>
        <v>0</v>
      </c>
      <c r="O545" s="4">
        <f t="shared" si="54"/>
        <v>0</v>
      </c>
      <c r="P545" s="4">
        <f t="shared" si="55"/>
        <v>0</v>
      </c>
      <c r="Q545" s="6" t="e">
        <f>+SUMIFS(#REF!,#REF!,TablaINV[[#This Row],[GRUPO]],#REF!,TablaINV[[#This Row],[COD]])</f>
        <v>#REF!</v>
      </c>
      <c r="R545" s="19">
        <f t="shared" si="56"/>
        <v>0</v>
      </c>
      <c r="S545" s="4" t="e">
        <f>+VLOOKUP(A545,inv!T:X,5,0)</f>
        <v>#N/A</v>
      </c>
      <c r="T545" s="4" t="e">
        <f>+VLOOKUP(B:B,'DT HUEVO'!$A:$D,4,0)</f>
        <v>#N/A</v>
      </c>
      <c r="U545" s="4" t="e">
        <f>+VLOOKUP(TablaINV[[#This Row],[COD]],'DT HUEVO'!$A:$D,3,0)</f>
        <v>#N/A</v>
      </c>
    </row>
    <row r="546" spans="1:21">
      <c r="A546" t="s">
        <v>1371</v>
      </c>
      <c r="B546">
        <v>10203</v>
      </c>
      <c r="C546" t="s">
        <v>29</v>
      </c>
      <c r="D546">
        <f>+SUMIFS(inv!D:D,inv!A:A,B546,inv!T:T,A546)</f>
        <v>0</v>
      </c>
      <c r="E546">
        <f>+SUMIFS(inv!$D$1:$D$1164,inv!$A$1:$A$1164,$B546,inv!$T$1:$T$1164,$A546,inv!$U$1:$U$1164,'DIAS DE INVENTARIO TAT'!E$1)</f>
        <v>0</v>
      </c>
      <c r="F546">
        <f>+SUMIFS(inv!$D$1:$D$1164,inv!$A$1:$A$1164,$B546,inv!$T$1:$T$1164,$A546,inv!$U$1:$U$1164,'DIAS DE INVENTARIO TAT'!F$1)</f>
        <v>0</v>
      </c>
      <c r="G546">
        <f>+SUMIFS(inv!$D$1:$D$1164,inv!$A$1:$A$1164,$B546,inv!$T$1:$T$1164,$A546,inv!$U$1:$U$1164,'DIAS DE INVENTARIO TAT'!G$1)</f>
        <v>0</v>
      </c>
      <c r="H546">
        <f>+SUMIFS(inv!$D$1:$D$1164,inv!$A$1:$A$1164,$B546,inv!$T$1:$T$1164,$A546,inv!$U$1:$U$1164,'DIAS DE INVENTARIO TAT'!H$1)</f>
        <v>0</v>
      </c>
      <c r="I546">
        <f>+SUMIFS(inv!$D$1:$D$1164,inv!$A$1:$A$1164,$B546,inv!$T$1:$T$1164,$A546,inv!$U$1:$U$1164,'DIAS DE INVENTARIO TAT'!I$1)</f>
        <v>0</v>
      </c>
      <c r="J546">
        <f>+SUMIFS(inv!$D$1:$D$1164,inv!$A$1:$A$1164,$B546,inv!$T$1:$T$1164,$A546,inv!$U$1:$U$1164,'DIAS DE INVENTARIO TAT'!J$1)</f>
        <v>0</v>
      </c>
      <c r="K546">
        <f>+SUMIFS(inv!$D$1:$D$1164,inv!$A$1:$A$1164,$B546,inv!$T$1:$T$1164,$A546,inv!$U$1:$U$1164,'DIAS DE INVENTARIO TAT'!K$1)</f>
        <v>0</v>
      </c>
      <c r="L546" s="6">
        <f>+SUMIFS(VENTAS!H:H,VENTAS!B:B,B546,VENTAS!G:G,A546)</f>
        <v>0</v>
      </c>
      <c r="M546" s="4">
        <f t="shared" si="52"/>
        <v>0</v>
      </c>
      <c r="N546" s="4">
        <f t="shared" si="53"/>
        <v>0</v>
      </c>
      <c r="O546" s="4">
        <f t="shared" si="54"/>
        <v>0</v>
      </c>
      <c r="P546" s="4">
        <f t="shared" si="55"/>
        <v>0</v>
      </c>
      <c r="Q546" s="6" t="e">
        <f>+SUMIFS(#REF!,#REF!,TablaINV[[#This Row],[GRUPO]],#REF!,TablaINV[[#This Row],[COD]])</f>
        <v>#REF!</v>
      </c>
      <c r="R546" s="19">
        <f t="shared" si="56"/>
        <v>0</v>
      </c>
      <c r="S546" s="4" t="e">
        <f>+VLOOKUP(A546,inv!T:X,5,0)</f>
        <v>#N/A</v>
      </c>
      <c r="T546" s="4" t="str">
        <f>+VLOOKUP(B:B,'DT HUEVO'!$A:$D,4,0)</f>
        <v>EMPACADOS</v>
      </c>
      <c r="U546" s="4" t="str">
        <f>+VLOOKUP(TablaINV[[#This Row],[COD]],'DT HUEVO'!$A:$D,3,0)</f>
        <v>AAA</v>
      </c>
    </row>
    <row r="547" spans="1:21">
      <c r="A547" t="s">
        <v>1371</v>
      </c>
      <c r="B547">
        <v>12370</v>
      </c>
      <c r="C547" t="s">
        <v>64</v>
      </c>
      <c r="D547">
        <f>+SUMIFS(inv!D:D,inv!A:A,B547,inv!T:T,A547)</f>
        <v>0</v>
      </c>
      <c r="E547">
        <f>+SUMIFS(inv!$D$1:$D$1164,inv!$A$1:$A$1164,$B547,inv!$T$1:$T$1164,$A547,inv!$U$1:$U$1164,'DIAS DE INVENTARIO TAT'!E$1)</f>
        <v>0</v>
      </c>
      <c r="F547">
        <f>+SUMIFS(inv!$D$1:$D$1164,inv!$A$1:$A$1164,$B547,inv!$T$1:$T$1164,$A547,inv!$U$1:$U$1164,'DIAS DE INVENTARIO TAT'!F$1)</f>
        <v>0</v>
      </c>
      <c r="G547">
        <f>+SUMIFS(inv!$D$1:$D$1164,inv!$A$1:$A$1164,$B547,inv!$T$1:$T$1164,$A547,inv!$U$1:$U$1164,'DIAS DE INVENTARIO TAT'!G$1)</f>
        <v>0</v>
      </c>
      <c r="H547">
        <f>+SUMIFS(inv!$D$1:$D$1164,inv!$A$1:$A$1164,$B547,inv!$T$1:$T$1164,$A547,inv!$U$1:$U$1164,'DIAS DE INVENTARIO TAT'!H$1)</f>
        <v>0</v>
      </c>
      <c r="I547">
        <f>+SUMIFS(inv!$D$1:$D$1164,inv!$A$1:$A$1164,$B547,inv!$T$1:$T$1164,$A547,inv!$U$1:$U$1164,'DIAS DE INVENTARIO TAT'!I$1)</f>
        <v>0</v>
      </c>
      <c r="J547">
        <f>+SUMIFS(inv!$D$1:$D$1164,inv!$A$1:$A$1164,$B547,inv!$T$1:$T$1164,$A547,inv!$U$1:$U$1164,'DIAS DE INVENTARIO TAT'!J$1)</f>
        <v>0</v>
      </c>
      <c r="K547">
        <f>+SUMIFS(inv!$D$1:$D$1164,inv!$A$1:$A$1164,$B547,inv!$T$1:$T$1164,$A547,inv!$U$1:$U$1164,'DIAS DE INVENTARIO TAT'!K$1)</f>
        <v>0</v>
      </c>
      <c r="L547" s="6">
        <f>+SUMIFS(VENTAS!H:H,VENTAS!B:B,B547,VENTAS!G:G,A547)</f>
        <v>0</v>
      </c>
      <c r="M547" s="4">
        <f t="shared" si="52"/>
        <v>0</v>
      </c>
      <c r="N547" s="4">
        <f t="shared" si="53"/>
        <v>0</v>
      </c>
      <c r="O547" s="4">
        <f t="shared" si="54"/>
        <v>0</v>
      </c>
      <c r="P547" s="4">
        <f t="shared" si="55"/>
        <v>0</v>
      </c>
      <c r="Q547" s="6" t="e">
        <f>+SUMIFS(#REF!,#REF!,TablaINV[[#This Row],[GRUPO]],#REF!,TablaINV[[#This Row],[COD]])</f>
        <v>#REF!</v>
      </c>
      <c r="R547" s="19">
        <f t="shared" si="56"/>
        <v>0</v>
      </c>
      <c r="S547" s="4" t="e">
        <f>+VLOOKUP(A547,inv!T:X,5,0)</f>
        <v>#N/A</v>
      </c>
      <c r="T547" s="4" t="e">
        <f>+VLOOKUP(B:B,'DT HUEVO'!$A:$D,4,0)</f>
        <v>#N/A</v>
      </c>
      <c r="U547" s="4" t="e">
        <f>+VLOOKUP(TablaINV[[#This Row],[COD]],'DT HUEVO'!$A:$D,3,0)</f>
        <v>#N/A</v>
      </c>
    </row>
    <row r="548" spans="1:21">
      <c r="A548" t="s">
        <v>1371</v>
      </c>
      <c r="B548">
        <v>52377</v>
      </c>
      <c r="C548" t="s">
        <v>134</v>
      </c>
      <c r="D548">
        <f>+SUMIFS(inv!D:D,inv!A:A,B548,inv!T:T,A548)</f>
        <v>0</v>
      </c>
      <c r="E548">
        <f>+SUMIFS(inv!$D$1:$D$1164,inv!$A$1:$A$1164,$B548,inv!$T$1:$T$1164,$A548,inv!$U$1:$U$1164,'DIAS DE INVENTARIO TAT'!E$1)</f>
        <v>0</v>
      </c>
      <c r="F548">
        <f>+SUMIFS(inv!$D$1:$D$1164,inv!$A$1:$A$1164,$B548,inv!$T$1:$T$1164,$A548,inv!$U$1:$U$1164,'DIAS DE INVENTARIO TAT'!F$1)</f>
        <v>0</v>
      </c>
      <c r="G548">
        <f>+SUMIFS(inv!$D$1:$D$1164,inv!$A$1:$A$1164,$B548,inv!$T$1:$T$1164,$A548,inv!$U$1:$U$1164,'DIAS DE INVENTARIO TAT'!G$1)</f>
        <v>0</v>
      </c>
      <c r="H548">
        <f>+SUMIFS(inv!$D$1:$D$1164,inv!$A$1:$A$1164,$B548,inv!$T$1:$T$1164,$A548,inv!$U$1:$U$1164,'DIAS DE INVENTARIO TAT'!H$1)</f>
        <v>0</v>
      </c>
      <c r="I548">
        <f>+SUMIFS(inv!$D$1:$D$1164,inv!$A$1:$A$1164,$B548,inv!$T$1:$T$1164,$A548,inv!$U$1:$U$1164,'DIAS DE INVENTARIO TAT'!I$1)</f>
        <v>0</v>
      </c>
      <c r="J548">
        <f>+SUMIFS(inv!$D$1:$D$1164,inv!$A$1:$A$1164,$B548,inv!$T$1:$T$1164,$A548,inv!$U$1:$U$1164,'DIAS DE INVENTARIO TAT'!J$1)</f>
        <v>0</v>
      </c>
      <c r="K548">
        <f>+SUMIFS(inv!$D$1:$D$1164,inv!$A$1:$A$1164,$B548,inv!$T$1:$T$1164,$A548,inv!$U$1:$U$1164,'DIAS DE INVENTARIO TAT'!K$1)</f>
        <v>0</v>
      </c>
      <c r="L548" s="6">
        <f>+SUMIFS(VENTAS!H:H,VENTAS!B:B,B548,VENTAS!G:G,A548)</f>
        <v>0</v>
      </c>
      <c r="M548" s="4">
        <f t="shared" si="52"/>
        <v>0</v>
      </c>
      <c r="N548" s="4">
        <f t="shared" si="53"/>
        <v>0</v>
      </c>
      <c r="O548" s="4">
        <f t="shared" si="54"/>
        <v>0</v>
      </c>
      <c r="P548" s="4">
        <f t="shared" si="55"/>
        <v>0</v>
      </c>
      <c r="Q548" s="6" t="e">
        <f>+SUMIFS(#REF!,#REF!,TablaINV[[#This Row],[GRUPO]],#REF!,TablaINV[[#This Row],[COD]])</f>
        <v>#REF!</v>
      </c>
      <c r="R548" s="19">
        <f t="shared" si="56"/>
        <v>0</v>
      </c>
      <c r="S548" s="4" t="e">
        <f>+VLOOKUP(A548,inv!T:X,5,0)</f>
        <v>#N/A</v>
      </c>
      <c r="T548" s="4" t="e">
        <f>+VLOOKUP(B:B,'DT HUEVO'!$A:$D,4,0)</f>
        <v>#N/A</v>
      </c>
      <c r="U548" s="4" t="e">
        <f>+VLOOKUP(TablaINV[[#This Row],[COD]],'DT HUEVO'!$A:$D,3,0)</f>
        <v>#N/A</v>
      </c>
    </row>
    <row r="549" spans="1:21">
      <c r="A549" t="s">
        <v>1371</v>
      </c>
      <c r="B549">
        <v>10306</v>
      </c>
      <c r="C549" t="s">
        <v>226</v>
      </c>
      <c r="D549">
        <f>+SUMIFS(inv!D:D,inv!A:A,B549,inv!T:T,A549)</f>
        <v>0</v>
      </c>
      <c r="E549">
        <f>+SUMIFS(inv!$D$1:$D$1164,inv!$A$1:$A$1164,$B549,inv!$T$1:$T$1164,$A549,inv!$U$1:$U$1164,'DIAS DE INVENTARIO TAT'!E$1)</f>
        <v>0</v>
      </c>
      <c r="F549">
        <f>+SUMIFS(inv!$D$1:$D$1164,inv!$A$1:$A$1164,$B549,inv!$T$1:$T$1164,$A549,inv!$U$1:$U$1164,'DIAS DE INVENTARIO TAT'!F$1)</f>
        <v>0</v>
      </c>
      <c r="G549">
        <f>+SUMIFS(inv!$D$1:$D$1164,inv!$A$1:$A$1164,$B549,inv!$T$1:$T$1164,$A549,inv!$U$1:$U$1164,'DIAS DE INVENTARIO TAT'!G$1)</f>
        <v>0</v>
      </c>
      <c r="H549">
        <f>+SUMIFS(inv!$D$1:$D$1164,inv!$A$1:$A$1164,$B549,inv!$T$1:$T$1164,$A549,inv!$U$1:$U$1164,'DIAS DE INVENTARIO TAT'!H$1)</f>
        <v>0</v>
      </c>
      <c r="I549">
        <f>+SUMIFS(inv!$D$1:$D$1164,inv!$A$1:$A$1164,$B549,inv!$T$1:$T$1164,$A549,inv!$U$1:$U$1164,'DIAS DE INVENTARIO TAT'!I$1)</f>
        <v>0</v>
      </c>
      <c r="J549">
        <f>+SUMIFS(inv!$D$1:$D$1164,inv!$A$1:$A$1164,$B549,inv!$T$1:$T$1164,$A549,inv!$U$1:$U$1164,'DIAS DE INVENTARIO TAT'!J$1)</f>
        <v>0</v>
      </c>
      <c r="K549">
        <f>+SUMIFS(inv!$D$1:$D$1164,inv!$A$1:$A$1164,$B549,inv!$T$1:$T$1164,$A549,inv!$U$1:$U$1164,'DIAS DE INVENTARIO TAT'!K$1)</f>
        <v>0</v>
      </c>
      <c r="L549" s="6">
        <f>+SUMIFS(VENTAS!H:H,VENTAS!B:B,B549,VENTAS!G:G,A549)</f>
        <v>0</v>
      </c>
      <c r="M549" s="4">
        <f t="shared" si="52"/>
        <v>0</v>
      </c>
      <c r="N549" s="4">
        <f t="shared" si="53"/>
        <v>0</v>
      </c>
      <c r="O549" s="4">
        <f t="shared" si="54"/>
        <v>0</v>
      </c>
      <c r="P549" s="4">
        <f t="shared" si="55"/>
        <v>0</v>
      </c>
      <c r="Q549" s="6" t="e">
        <f>+SUMIFS(#REF!,#REF!,TablaINV[[#This Row],[GRUPO]],#REF!,TablaINV[[#This Row],[COD]])</f>
        <v>#REF!</v>
      </c>
      <c r="R549" s="19">
        <f t="shared" si="56"/>
        <v>0</v>
      </c>
      <c r="S549" s="4" t="e">
        <f>+VLOOKUP(A549,inv!T:X,5,0)</f>
        <v>#N/A</v>
      </c>
      <c r="T549" s="4" t="str">
        <f>+VLOOKUP(B:B,'DT HUEVO'!$A:$D,4,0)</f>
        <v>VERDE</v>
      </c>
      <c r="U549" s="4" t="str">
        <f>+VLOOKUP(TablaINV[[#This Row],[COD]],'DT HUEVO'!$A:$D,3,0)</f>
        <v>AA</v>
      </c>
    </row>
    <row r="550" spans="1:21">
      <c r="A550" t="s">
        <v>1371</v>
      </c>
      <c r="B550">
        <v>10311</v>
      </c>
      <c r="C550" t="s">
        <v>467</v>
      </c>
      <c r="D550">
        <f>+SUMIFS(inv!D:D,inv!A:A,B550,inv!T:T,A550)</f>
        <v>0</v>
      </c>
      <c r="E550">
        <f>+SUMIFS(inv!$D$1:$D$1164,inv!$A$1:$A$1164,$B550,inv!$T$1:$T$1164,$A550,inv!$U$1:$U$1164,'DIAS DE INVENTARIO TAT'!E$1)</f>
        <v>0</v>
      </c>
      <c r="F550">
        <f>+SUMIFS(inv!$D$1:$D$1164,inv!$A$1:$A$1164,$B550,inv!$T$1:$T$1164,$A550,inv!$U$1:$U$1164,'DIAS DE INVENTARIO TAT'!F$1)</f>
        <v>0</v>
      </c>
      <c r="G550">
        <f>+SUMIFS(inv!$D$1:$D$1164,inv!$A$1:$A$1164,$B550,inv!$T$1:$T$1164,$A550,inv!$U$1:$U$1164,'DIAS DE INVENTARIO TAT'!G$1)</f>
        <v>0</v>
      </c>
      <c r="H550">
        <f>+SUMIFS(inv!$D$1:$D$1164,inv!$A$1:$A$1164,$B550,inv!$T$1:$T$1164,$A550,inv!$U$1:$U$1164,'DIAS DE INVENTARIO TAT'!H$1)</f>
        <v>0</v>
      </c>
      <c r="I550">
        <f>+SUMIFS(inv!$D$1:$D$1164,inv!$A$1:$A$1164,$B550,inv!$T$1:$T$1164,$A550,inv!$U$1:$U$1164,'DIAS DE INVENTARIO TAT'!I$1)</f>
        <v>0</v>
      </c>
      <c r="J550">
        <f>+SUMIFS(inv!$D$1:$D$1164,inv!$A$1:$A$1164,$B550,inv!$T$1:$T$1164,$A550,inv!$U$1:$U$1164,'DIAS DE INVENTARIO TAT'!J$1)</f>
        <v>0</v>
      </c>
      <c r="K550">
        <f>+SUMIFS(inv!$D$1:$D$1164,inv!$A$1:$A$1164,$B550,inv!$T$1:$T$1164,$A550,inv!$U$1:$U$1164,'DIAS DE INVENTARIO TAT'!K$1)</f>
        <v>0</v>
      </c>
      <c r="L550" s="6">
        <f>+SUMIFS(VENTAS!H:H,VENTAS!B:B,B550,VENTAS!G:G,A550)</f>
        <v>0</v>
      </c>
      <c r="M550" s="4">
        <f t="shared" si="52"/>
        <v>0</v>
      </c>
      <c r="N550" s="4">
        <f t="shared" si="53"/>
        <v>0</v>
      </c>
      <c r="O550" s="4">
        <f t="shared" si="54"/>
        <v>0</v>
      </c>
      <c r="P550" s="4">
        <f t="shared" si="55"/>
        <v>0</v>
      </c>
      <c r="Q550" s="6" t="e">
        <f>+SUMIFS(#REF!,#REF!,TablaINV[[#This Row],[GRUPO]],#REF!,TablaINV[[#This Row],[COD]])</f>
        <v>#REF!</v>
      </c>
      <c r="R550" s="19">
        <f t="shared" si="56"/>
        <v>0</v>
      </c>
      <c r="S550" s="4" t="e">
        <f>+VLOOKUP(A550,inv!T:X,5,0)</f>
        <v>#N/A</v>
      </c>
      <c r="T550" s="4" t="str">
        <f>+VLOOKUP(B:B,'DT HUEVO'!$A:$D,4,0)</f>
        <v>EMPACADOS</v>
      </c>
      <c r="U550" s="4" t="str">
        <f>+VLOOKUP(TablaINV[[#This Row],[COD]],'DT HUEVO'!$A:$D,3,0)</f>
        <v>AA</v>
      </c>
    </row>
    <row r="551" spans="1:21">
      <c r="A551" t="s">
        <v>1371</v>
      </c>
      <c r="B551">
        <v>10472</v>
      </c>
      <c r="C551" t="s">
        <v>40</v>
      </c>
      <c r="D551">
        <f>+SUMIFS(inv!D:D,inv!A:A,B551,inv!T:T,A551)</f>
        <v>0</v>
      </c>
      <c r="E551">
        <f>+SUMIFS(inv!$D$1:$D$1164,inv!$A$1:$A$1164,$B551,inv!$T$1:$T$1164,$A551,inv!$U$1:$U$1164,'DIAS DE INVENTARIO TAT'!E$1)</f>
        <v>0</v>
      </c>
      <c r="F551">
        <f>+SUMIFS(inv!$D$1:$D$1164,inv!$A$1:$A$1164,$B551,inv!$T$1:$T$1164,$A551,inv!$U$1:$U$1164,'DIAS DE INVENTARIO TAT'!F$1)</f>
        <v>0</v>
      </c>
      <c r="G551">
        <f>+SUMIFS(inv!$D$1:$D$1164,inv!$A$1:$A$1164,$B551,inv!$T$1:$T$1164,$A551,inv!$U$1:$U$1164,'DIAS DE INVENTARIO TAT'!G$1)</f>
        <v>0</v>
      </c>
      <c r="H551">
        <f>+SUMIFS(inv!$D$1:$D$1164,inv!$A$1:$A$1164,$B551,inv!$T$1:$T$1164,$A551,inv!$U$1:$U$1164,'DIAS DE INVENTARIO TAT'!H$1)</f>
        <v>0</v>
      </c>
      <c r="I551">
        <f>+SUMIFS(inv!$D$1:$D$1164,inv!$A$1:$A$1164,$B551,inv!$T$1:$T$1164,$A551,inv!$U$1:$U$1164,'DIAS DE INVENTARIO TAT'!I$1)</f>
        <v>0</v>
      </c>
      <c r="J551">
        <f>+SUMIFS(inv!$D$1:$D$1164,inv!$A$1:$A$1164,$B551,inv!$T$1:$T$1164,$A551,inv!$U$1:$U$1164,'DIAS DE INVENTARIO TAT'!J$1)</f>
        <v>0</v>
      </c>
      <c r="K551">
        <f>+SUMIFS(inv!$D$1:$D$1164,inv!$A$1:$A$1164,$B551,inv!$T$1:$T$1164,$A551,inv!$U$1:$U$1164,'DIAS DE INVENTARIO TAT'!K$1)</f>
        <v>0</v>
      </c>
      <c r="L551" s="6">
        <f>+SUMIFS(VENTAS!H:H,VENTAS!B:B,B551,VENTAS!G:G,A551)</f>
        <v>0</v>
      </c>
      <c r="M551" s="4">
        <f t="shared" si="52"/>
        <v>0</v>
      </c>
      <c r="N551" s="4">
        <f t="shared" si="53"/>
        <v>0</v>
      </c>
      <c r="O551" s="4">
        <f t="shared" si="54"/>
        <v>0</v>
      </c>
      <c r="P551" s="4">
        <f t="shared" si="55"/>
        <v>0</v>
      </c>
      <c r="Q551" s="6" t="e">
        <f>+SUMIFS(#REF!,#REF!,TablaINV[[#This Row],[GRUPO]],#REF!,TablaINV[[#This Row],[COD]])</f>
        <v>#REF!</v>
      </c>
      <c r="R551" s="19">
        <f t="shared" si="56"/>
        <v>0</v>
      </c>
      <c r="S551" s="4" t="e">
        <f>+VLOOKUP(A551,inv!T:X,5,0)</f>
        <v>#N/A</v>
      </c>
      <c r="T551" s="4" t="str">
        <f>+VLOOKUP(B:B,'DT HUEVO'!$A:$D,4,0)</f>
        <v>EMPACADOS</v>
      </c>
      <c r="U551" s="4" t="str">
        <f>+VLOOKUP(TablaINV[[#This Row],[COD]],'DT HUEVO'!$A:$D,3,0)</f>
        <v>A</v>
      </c>
    </row>
    <row r="552" spans="1:21">
      <c r="A552" t="s">
        <v>1371</v>
      </c>
      <c r="B552">
        <v>13359</v>
      </c>
      <c r="C552" t="s">
        <v>468</v>
      </c>
      <c r="D552">
        <f>+SUMIFS(inv!D:D,inv!A:A,B552,inv!T:T,A552)</f>
        <v>0</v>
      </c>
      <c r="E552">
        <f>+SUMIFS(inv!$D$1:$D$1164,inv!$A$1:$A$1164,$B552,inv!$T$1:$T$1164,$A552,inv!$U$1:$U$1164,'DIAS DE INVENTARIO TAT'!E$1)</f>
        <v>0</v>
      </c>
      <c r="F552">
        <f>+SUMIFS(inv!$D$1:$D$1164,inv!$A$1:$A$1164,$B552,inv!$T$1:$T$1164,$A552,inv!$U$1:$U$1164,'DIAS DE INVENTARIO TAT'!F$1)</f>
        <v>0</v>
      </c>
      <c r="G552">
        <f>+SUMIFS(inv!$D$1:$D$1164,inv!$A$1:$A$1164,$B552,inv!$T$1:$T$1164,$A552,inv!$U$1:$U$1164,'DIAS DE INVENTARIO TAT'!G$1)</f>
        <v>0</v>
      </c>
      <c r="H552">
        <f>+SUMIFS(inv!$D$1:$D$1164,inv!$A$1:$A$1164,$B552,inv!$T$1:$T$1164,$A552,inv!$U$1:$U$1164,'DIAS DE INVENTARIO TAT'!H$1)</f>
        <v>0</v>
      </c>
      <c r="I552">
        <f>+SUMIFS(inv!$D$1:$D$1164,inv!$A$1:$A$1164,$B552,inv!$T$1:$T$1164,$A552,inv!$U$1:$U$1164,'DIAS DE INVENTARIO TAT'!I$1)</f>
        <v>0</v>
      </c>
      <c r="J552">
        <f>+SUMIFS(inv!$D$1:$D$1164,inv!$A$1:$A$1164,$B552,inv!$T$1:$T$1164,$A552,inv!$U$1:$U$1164,'DIAS DE INVENTARIO TAT'!J$1)</f>
        <v>0</v>
      </c>
      <c r="K552">
        <f>+SUMIFS(inv!$D$1:$D$1164,inv!$A$1:$A$1164,$B552,inv!$T$1:$T$1164,$A552,inv!$U$1:$U$1164,'DIAS DE INVENTARIO TAT'!K$1)</f>
        <v>0</v>
      </c>
      <c r="L552" s="6">
        <f>+SUMIFS(VENTAS!H:H,VENTAS!B:B,B552,VENTAS!G:G,A552)</f>
        <v>0</v>
      </c>
      <c r="M552" s="4">
        <f t="shared" si="52"/>
        <v>0</v>
      </c>
      <c r="N552" s="4">
        <f t="shared" si="53"/>
        <v>0</v>
      </c>
      <c r="O552" s="4">
        <f t="shared" si="54"/>
        <v>0</v>
      </c>
      <c r="P552" s="4">
        <f t="shared" si="55"/>
        <v>0</v>
      </c>
      <c r="Q552" s="6" t="e">
        <f>+SUMIFS(#REF!,#REF!,TablaINV[[#This Row],[GRUPO]],#REF!,TablaINV[[#This Row],[COD]])</f>
        <v>#REF!</v>
      </c>
      <c r="R552" s="19">
        <f t="shared" si="56"/>
        <v>0</v>
      </c>
      <c r="S552" s="4" t="e">
        <f>+VLOOKUP(A552,inv!T:X,5,0)</f>
        <v>#N/A</v>
      </c>
      <c r="T552" s="4" t="str">
        <f>+VLOOKUP(B:B,'DT HUEVO'!$A:$D,4,0)</f>
        <v>EMPACADOS</v>
      </c>
      <c r="U552" s="4" t="str">
        <f>+VLOOKUP(TablaINV[[#This Row],[COD]],'DT HUEVO'!$A:$D,3,0)</f>
        <v>AA</v>
      </c>
    </row>
    <row r="553" spans="1:21">
      <c r="A553" t="s">
        <v>1371</v>
      </c>
      <c r="B553">
        <v>13503</v>
      </c>
      <c r="C553" t="s">
        <v>470</v>
      </c>
      <c r="D553">
        <f>+SUMIFS(inv!D:D,inv!A:A,B553,inv!T:T,A553)</f>
        <v>0</v>
      </c>
      <c r="E553">
        <f>+SUMIFS(inv!$D$1:$D$1164,inv!$A$1:$A$1164,$B553,inv!$T$1:$T$1164,$A553,inv!$U$1:$U$1164,'DIAS DE INVENTARIO TAT'!E$1)</f>
        <v>0</v>
      </c>
      <c r="F553">
        <f>+SUMIFS(inv!$D$1:$D$1164,inv!$A$1:$A$1164,$B553,inv!$T$1:$T$1164,$A553,inv!$U$1:$U$1164,'DIAS DE INVENTARIO TAT'!F$1)</f>
        <v>0</v>
      </c>
      <c r="G553">
        <f>+SUMIFS(inv!$D$1:$D$1164,inv!$A$1:$A$1164,$B553,inv!$T$1:$T$1164,$A553,inv!$U$1:$U$1164,'DIAS DE INVENTARIO TAT'!G$1)</f>
        <v>0</v>
      </c>
      <c r="H553">
        <f>+SUMIFS(inv!$D$1:$D$1164,inv!$A$1:$A$1164,$B553,inv!$T$1:$T$1164,$A553,inv!$U$1:$U$1164,'DIAS DE INVENTARIO TAT'!H$1)</f>
        <v>0</v>
      </c>
      <c r="I553">
        <f>+SUMIFS(inv!$D$1:$D$1164,inv!$A$1:$A$1164,$B553,inv!$T$1:$T$1164,$A553,inv!$U$1:$U$1164,'DIAS DE INVENTARIO TAT'!I$1)</f>
        <v>0</v>
      </c>
      <c r="J553">
        <f>+SUMIFS(inv!$D$1:$D$1164,inv!$A$1:$A$1164,$B553,inv!$T$1:$T$1164,$A553,inv!$U$1:$U$1164,'DIAS DE INVENTARIO TAT'!J$1)</f>
        <v>0</v>
      </c>
      <c r="K553">
        <f>+SUMIFS(inv!$D$1:$D$1164,inv!$A$1:$A$1164,$B553,inv!$T$1:$T$1164,$A553,inv!$U$1:$U$1164,'DIAS DE INVENTARIO TAT'!K$1)</f>
        <v>0</v>
      </c>
      <c r="L553" s="6">
        <f>+SUMIFS(VENTAS!H:H,VENTAS!B:B,B553,VENTAS!G:G,A553)</f>
        <v>0</v>
      </c>
      <c r="M553" s="4">
        <f t="shared" si="52"/>
        <v>0</v>
      </c>
      <c r="N553" s="4">
        <f t="shared" si="53"/>
        <v>0</v>
      </c>
      <c r="O553" s="4">
        <f t="shared" si="54"/>
        <v>0</v>
      </c>
      <c r="P553" s="4">
        <f t="shared" si="55"/>
        <v>0</v>
      </c>
      <c r="Q553" s="6" t="e">
        <f>+SUMIFS(#REF!,#REF!,TablaINV[[#This Row],[GRUPO]],#REF!,TablaINV[[#This Row],[COD]])</f>
        <v>#REF!</v>
      </c>
      <c r="R553" s="19">
        <f t="shared" si="56"/>
        <v>0</v>
      </c>
      <c r="S553" s="4" t="e">
        <f>+VLOOKUP(A553,inv!T:X,5,0)</f>
        <v>#N/A</v>
      </c>
      <c r="T553" s="4" t="str">
        <f>+VLOOKUP(B:B,'DT HUEVO'!$A:$D,4,0)</f>
        <v>EMPACADOS</v>
      </c>
      <c r="U553" s="4" t="str">
        <f>+VLOOKUP(TablaINV[[#This Row],[COD]],'DT HUEVO'!$A:$D,3,0)</f>
        <v>B</v>
      </c>
    </row>
    <row r="554" spans="1:21">
      <c r="A554" t="s">
        <v>1371</v>
      </c>
      <c r="B554">
        <v>13403</v>
      </c>
      <c r="C554" t="s">
        <v>428</v>
      </c>
      <c r="D554">
        <f>+SUMIFS(inv!D:D,inv!A:A,B554,inv!T:T,A554)</f>
        <v>0</v>
      </c>
      <c r="E554">
        <f>+SUMIFS(inv!$D$1:$D$1164,inv!$A$1:$A$1164,$B554,inv!$T$1:$T$1164,$A554,inv!$U$1:$U$1164,'DIAS DE INVENTARIO TAT'!E$1)</f>
        <v>0</v>
      </c>
      <c r="F554">
        <f>+SUMIFS(inv!$D$1:$D$1164,inv!$A$1:$A$1164,$B554,inv!$T$1:$T$1164,$A554,inv!$U$1:$U$1164,'DIAS DE INVENTARIO TAT'!F$1)</f>
        <v>0</v>
      </c>
      <c r="G554">
        <f>+SUMIFS(inv!$D$1:$D$1164,inv!$A$1:$A$1164,$B554,inv!$T$1:$T$1164,$A554,inv!$U$1:$U$1164,'DIAS DE INVENTARIO TAT'!G$1)</f>
        <v>0</v>
      </c>
      <c r="H554">
        <f>+SUMIFS(inv!$D$1:$D$1164,inv!$A$1:$A$1164,$B554,inv!$T$1:$T$1164,$A554,inv!$U$1:$U$1164,'DIAS DE INVENTARIO TAT'!H$1)</f>
        <v>0</v>
      </c>
      <c r="I554">
        <f>+SUMIFS(inv!$D$1:$D$1164,inv!$A$1:$A$1164,$B554,inv!$T$1:$T$1164,$A554,inv!$U$1:$U$1164,'DIAS DE INVENTARIO TAT'!I$1)</f>
        <v>0</v>
      </c>
      <c r="J554">
        <f>+SUMIFS(inv!$D$1:$D$1164,inv!$A$1:$A$1164,$B554,inv!$T$1:$T$1164,$A554,inv!$U$1:$U$1164,'DIAS DE INVENTARIO TAT'!J$1)</f>
        <v>0</v>
      </c>
      <c r="K554">
        <f>+SUMIFS(inv!$D$1:$D$1164,inv!$A$1:$A$1164,$B554,inv!$T$1:$T$1164,$A554,inv!$U$1:$U$1164,'DIAS DE INVENTARIO TAT'!K$1)</f>
        <v>0</v>
      </c>
      <c r="L554" s="6">
        <f>+SUMIFS(VENTAS!H:H,VENTAS!B:B,B554,VENTAS!G:G,A554)</f>
        <v>0</v>
      </c>
      <c r="M554" s="4">
        <f t="shared" si="52"/>
        <v>0</v>
      </c>
      <c r="N554" s="4">
        <f t="shared" si="53"/>
        <v>0</v>
      </c>
      <c r="O554" s="4">
        <f t="shared" si="54"/>
        <v>0</v>
      </c>
      <c r="P554" s="4">
        <f t="shared" si="55"/>
        <v>0</v>
      </c>
      <c r="Q554" s="6" t="e">
        <f>+SUMIFS(#REF!,#REF!,TablaINV[[#This Row],[GRUPO]],#REF!,TablaINV[[#This Row],[COD]])</f>
        <v>#REF!</v>
      </c>
      <c r="R554" s="19">
        <f t="shared" si="56"/>
        <v>0</v>
      </c>
      <c r="S554" s="4" t="e">
        <f>+VLOOKUP(A554,inv!T:X,5,0)</f>
        <v>#N/A</v>
      </c>
      <c r="T554" s="4" t="str">
        <f>+VLOOKUP(B:B,'DT HUEVO'!$A:$D,4,0)</f>
        <v>EMPACADOS</v>
      </c>
      <c r="U554" s="4" t="str">
        <f>+VLOOKUP(TablaINV[[#This Row],[COD]],'DT HUEVO'!$A:$D,3,0)</f>
        <v>A</v>
      </c>
    </row>
    <row r="555" spans="1:21">
      <c r="A555" t="s">
        <v>1371</v>
      </c>
      <c r="B555">
        <v>10101</v>
      </c>
      <c r="C555" t="s">
        <v>536</v>
      </c>
      <c r="D555">
        <f>+SUMIFS(inv!D:D,inv!A:A,B555,inv!T:T,A555)</f>
        <v>0</v>
      </c>
      <c r="E555">
        <f>+SUMIFS(inv!$D$1:$D$1164,inv!$A$1:$A$1164,$B555,inv!$T$1:$T$1164,$A555,inv!$U$1:$U$1164,'DIAS DE INVENTARIO TAT'!E$1)</f>
        <v>0</v>
      </c>
      <c r="F555">
        <f>+SUMIFS(inv!$D$1:$D$1164,inv!$A$1:$A$1164,$B555,inv!$T$1:$T$1164,$A555,inv!$U$1:$U$1164,'DIAS DE INVENTARIO TAT'!F$1)</f>
        <v>0</v>
      </c>
      <c r="G555">
        <f>+SUMIFS(inv!$D$1:$D$1164,inv!$A$1:$A$1164,$B555,inv!$T$1:$T$1164,$A555,inv!$U$1:$U$1164,'DIAS DE INVENTARIO TAT'!G$1)</f>
        <v>0</v>
      </c>
      <c r="H555">
        <f>+SUMIFS(inv!$D$1:$D$1164,inv!$A$1:$A$1164,$B555,inv!$T$1:$T$1164,$A555,inv!$U$1:$U$1164,'DIAS DE INVENTARIO TAT'!H$1)</f>
        <v>0</v>
      </c>
      <c r="I555">
        <f>+SUMIFS(inv!$D$1:$D$1164,inv!$A$1:$A$1164,$B555,inv!$T$1:$T$1164,$A555,inv!$U$1:$U$1164,'DIAS DE INVENTARIO TAT'!I$1)</f>
        <v>0</v>
      </c>
      <c r="J555">
        <f>+SUMIFS(inv!$D$1:$D$1164,inv!$A$1:$A$1164,$B555,inv!$T$1:$T$1164,$A555,inv!$U$1:$U$1164,'DIAS DE INVENTARIO TAT'!J$1)</f>
        <v>0</v>
      </c>
      <c r="K555">
        <f>+SUMIFS(inv!$D$1:$D$1164,inv!$A$1:$A$1164,$B555,inv!$T$1:$T$1164,$A555,inv!$U$1:$U$1164,'DIAS DE INVENTARIO TAT'!K$1)</f>
        <v>0</v>
      </c>
      <c r="L555" s="6">
        <f>+SUMIFS(VENTAS!H:H,VENTAS!B:B,B555,VENTAS!G:G,A555)</f>
        <v>0</v>
      </c>
      <c r="M555" s="4">
        <f t="shared" si="52"/>
        <v>0</v>
      </c>
      <c r="N555" s="4">
        <f t="shared" si="53"/>
        <v>0</v>
      </c>
      <c r="O555" s="4">
        <f t="shared" si="54"/>
        <v>0</v>
      </c>
      <c r="P555" s="4">
        <f t="shared" si="55"/>
        <v>0</v>
      </c>
      <c r="Q555" s="6" t="e">
        <f>+SUMIFS(#REF!,#REF!,TablaINV[[#This Row],[GRUPO]],#REF!,TablaINV[[#This Row],[COD]])</f>
        <v>#REF!</v>
      </c>
      <c r="R555" s="19">
        <f t="shared" si="56"/>
        <v>0</v>
      </c>
      <c r="S555" s="4" t="e">
        <f>+VLOOKUP(A555,inv!T:X,5,0)</f>
        <v>#N/A</v>
      </c>
      <c r="T555" s="4" t="str">
        <f>+VLOOKUP(B:B,'DT HUEVO'!$A:$D,4,0)</f>
        <v>GRIS SUELTO</v>
      </c>
      <c r="U555" s="4" t="str">
        <f>+VLOOKUP(TablaINV[[#This Row],[COD]],'DT HUEVO'!$A:$D,3,0)</f>
        <v>YUMBO</v>
      </c>
    </row>
    <row r="556" spans="1:21">
      <c r="A556" t="s">
        <v>1371</v>
      </c>
      <c r="B556">
        <v>10201</v>
      </c>
      <c r="C556" t="s">
        <v>27</v>
      </c>
      <c r="D556">
        <f>+SUMIFS(inv!D:D,inv!A:A,B556,inv!T:T,A556)</f>
        <v>0</v>
      </c>
      <c r="E556">
        <f>+SUMIFS(inv!$D$1:$D$1164,inv!$A$1:$A$1164,$B556,inv!$T$1:$T$1164,$A556,inv!$U$1:$U$1164,'DIAS DE INVENTARIO TAT'!E$1)</f>
        <v>0</v>
      </c>
      <c r="F556">
        <f>+SUMIFS(inv!$D$1:$D$1164,inv!$A$1:$A$1164,$B556,inv!$T$1:$T$1164,$A556,inv!$U$1:$U$1164,'DIAS DE INVENTARIO TAT'!F$1)</f>
        <v>0</v>
      </c>
      <c r="G556">
        <f>+SUMIFS(inv!$D$1:$D$1164,inv!$A$1:$A$1164,$B556,inv!$T$1:$T$1164,$A556,inv!$U$1:$U$1164,'DIAS DE INVENTARIO TAT'!G$1)</f>
        <v>0</v>
      </c>
      <c r="H556">
        <f>+SUMIFS(inv!$D$1:$D$1164,inv!$A$1:$A$1164,$B556,inv!$T$1:$T$1164,$A556,inv!$U$1:$U$1164,'DIAS DE INVENTARIO TAT'!H$1)</f>
        <v>0</v>
      </c>
      <c r="I556">
        <f>+SUMIFS(inv!$D$1:$D$1164,inv!$A$1:$A$1164,$B556,inv!$T$1:$T$1164,$A556,inv!$U$1:$U$1164,'DIAS DE INVENTARIO TAT'!I$1)</f>
        <v>0</v>
      </c>
      <c r="J556">
        <f>+SUMIFS(inv!$D$1:$D$1164,inv!$A$1:$A$1164,$B556,inv!$T$1:$T$1164,$A556,inv!$U$1:$U$1164,'DIAS DE INVENTARIO TAT'!J$1)</f>
        <v>0</v>
      </c>
      <c r="K556">
        <f>+SUMIFS(inv!$D$1:$D$1164,inv!$A$1:$A$1164,$B556,inv!$T$1:$T$1164,$A556,inv!$U$1:$U$1164,'DIAS DE INVENTARIO TAT'!K$1)</f>
        <v>0</v>
      </c>
      <c r="L556" s="6">
        <f>+SUMIFS(VENTAS!H:H,VENTAS!B:B,B556,VENTAS!G:G,A556)</f>
        <v>0</v>
      </c>
      <c r="M556" s="4">
        <f t="shared" si="52"/>
        <v>0</v>
      </c>
      <c r="N556" s="4">
        <f t="shared" si="53"/>
        <v>0</v>
      </c>
      <c r="O556" s="4">
        <f t="shared" si="54"/>
        <v>0</v>
      </c>
      <c r="P556" s="4">
        <f t="shared" si="55"/>
        <v>0</v>
      </c>
      <c r="Q556" s="6" t="e">
        <f>+SUMIFS(#REF!,#REF!,TablaINV[[#This Row],[GRUPO]],#REF!,TablaINV[[#This Row],[COD]])</f>
        <v>#REF!</v>
      </c>
      <c r="R556" s="19">
        <f t="shared" si="56"/>
        <v>0</v>
      </c>
      <c r="S556" s="4" t="e">
        <f>+VLOOKUP(A556,inv!T:X,5,0)</f>
        <v>#N/A</v>
      </c>
      <c r="T556" s="4" t="str">
        <f>+VLOOKUP(B:B,'DT HUEVO'!$A:$D,4,0)</f>
        <v>GRIS SUELTO</v>
      </c>
      <c r="U556" s="4" t="str">
        <f>+VLOOKUP(TablaINV[[#This Row],[COD]],'DT HUEVO'!$A:$D,3,0)</f>
        <v>AAA</v>
      </c>
    </row>
    <row r="557" spans="1:21">
      <c r="A557" t="s">
        <v>1371</v>
      </c>
      <c r="B557">
        <v>73501</v>
      </c>
      <c r="C557" t="s">
        <v>425</v>
      </c>
      <c r="D557">
        <f>+SUMIFS(inv!D:D,inv!A:A,B557,inv!T:T,A557)</f>
        <v>0</v>
      </c>
      <c r="E557">
        <f>+SUMIFS(inv!$D$1:$D$1164,inv!$A$1:$A$1164,$B557,inv!$T$1:$T$1164,$A557,inv!$U$1:$U$1164,'DIAS DE INVENTARIO TAT'!E$1)</f>
        <v>0</v>
      </c>
      <c r="F557">
        <f>+SUMIFS(inv!$D$1:$D$1164,inv!$A$1:$A$1164,$B557,inv!$T$1:$T$1164,$A557,inv!$U$1:$U$1164,'DIAS DE INVENTARIO TAT'!F$1)</f>
        <v>0</v>
      </c>
      <c r="G557">
        <f>+SUMIFS(inv!$D$1:$D$1164,inv!$A$1:$A$1164,$B557,inv!$T$1:$T$1164,$A557,inv!$U$1:$U$1164,'DIAS DE INVENTARIO TAT'!G$1)</f>
        <v>0</v>
      </c>
      <c r="H557">
        <f>+SUMIFS(inv!$D$1:$D$1164,inv!$A$1:$A$1164,$B557,inv!$T$1:$T$1164,$A557,inv!$U$1:$U$1164,'DIAS DE INVENTARIO TAT'!H$1)</f>
        <v>0</v>
      </c>
      <c r="I557">
        <f>+SUMIFS(inv!$D$1:$D$1164,inv!$A$1:$A$1164,$B557,inv!$T$1:$T$1164,$A557,inv!$U$1:$U$1164,'DIAS DE INVENTARIO TAT'!I$1)</f>
        <v>0</v>
      </c>
      <c r="J557">
        <f>+SUMIFS(inv!$D$1:$D$1164,inv!$A$1:$A$1164,$B557,inv!$T$1:$T$1164,$A557,inv!$U$1:$U$1164,'DIAS DE INVENTARIO TAT'!J$1)</f>
        <v>0</v>
      </c>
      <c r="K557">
        <f>+SUMIFS(inv!$D$1:$D$1164,inv!$A$1:$A$1164,$B557,inv!$T$1:$T$1164,$A557,inv!$U$1:$U$1164,'DIAS DE INVENTARIO TAT'!K$1)</f>
        <v>0</v>
      </c>
      <c r="L557" s="6">
        <f>+SUMIFS(VENTAS!H:H,VENTAS!B:B,B557,VENTAS!G:G,A557)</f>
        <v>0</v>
      </c>
      <c r="M557" s="4">
        <f t="shared" si="52"/>
        <v>0</v>
      </c>
      <c r="N557" s="4">
        <f t="shared" si="53"/>
        <v>0</v>
      </c>
      <c r="O557" s="4">
        <f t="shared" si="54"/>
        <v>0</v>
      </c>
      <c r="P557" s="4">
        <f t="shared" si="55"/>
        <v>0</v>
      </c>
      <c r="Q557" s="6" t="e">
        <f>+SUMIFS(#REF!,#REF!,TablaINV[[#This Row],[GRUPO]],#REF!,TablaINV[[#This Row],[COD]])</f>
        <v>#REF!</v>
      </c>
      <c r="R557" s="19">
        <f t="shared" si="56"/>
        <v>0</v>
      </c>
      <c r="S557" s="4" t="e">
        <f>+VLOOKUP(A557,inv!T:X,5,0)</f>
        <v>#N/A</v>
      </c>
      <c r="T557" s="4" t="str">
        <f>+VLOOKUP(B:B,'DT HUEVO'!$A:$D,4,0)</f>
        <v>SEGUNDA</v>
      </c>
      <c r="U557" s="4" t="str">
        <f>+VLOOKUP(TablaINV[[#This Row],[COD]],'DT HUEVO'!$A:$D,3,0)</f>
        <v>SEGUNDA</v>
      </c>
    </row>
    <row r="558" spans="1:21">
      <c r="A558" t="s">
        <v>1371</v>
      </c>
      <c r="B558">
        <v>76501</v>
      </c>
      <c r="C558" t="s">
        <v>589</v>
      </c>
      <c r="D558">
        <f>+SUMIFS(inv!D:D,inv!A:A,B558,inv!T:T,A558)</f>
        <v>0</v>
      </c>
      <c r="E558">
        <f>+SUMIFS(inv!$D$1:$D$1164,inv!$A$1:$A$1164,$B558,inv!$T$1:$T$1164,$A558,inv!$U$1:$U$1164,'DIAS DE INVENTARIO TAT'!E$1)</f>
        <v>0</v>
      </c>
      <c r="F558">
        <f>+SUMIFS(inv!$D$1:$D$1164,inv!$A$1:$A$1164,$B558,inv!$T$1:$T$1164,$A558,inv!$U$1:$U$1164,'DIAS DE INVENTARIO TAT'!F$1)</f>
        <v>0</v>
      </c>
      <c r="G558">
        <f>+SUMIFS(inv!$D$1:$D$1164,inv!$A$1:$A$1164,$B558,inv!$T$1:$T$1164,$A558,inv!$U$1:$U$1164,'DIAS DE INVENTARIO TAT'!G$1)</f>
        <v>0</v>
      </c>
      <c r="H558">
        <f>+SUMIFS(inv!$D$1:$D$1164,inv!$A$1:$A$1164,$B558,inv!$T$1:$T$1164,$A558,inv!$U$1:$U$1164,'DIAS DE INVENTARIO TAT'!H$1)</f>
        <v>0</v>
      </c>
      <c r="I558">
        <f>+SUMIFS(inv!$D$1:$D$1164,inv!$A$1:$A$1164,$B558,inv!$T$1:$T$1164,$A558,inv!$U$1:$U$1164,'DIAS DE INVENTARIO TAT'!I$1)</f>
        <v>0</v>
      </c>
      <c r="J558">
        <f>+SUMIFS(inv!$D$1:$D$1164,inv!$A$1:$A$1164,$B558,inv!$T$1:$T$1164,$A558,inv!$U$1:$U$1164,'DIAS DE INVENTARIO TAT'!J$1)</f>
        <v>0</v>
      </c>
      <c r="K558">
        <f>+SUMIFS(inv!$D$1:$D$1164,inv!$A$1:$A$1164,$B558,inv!$T$1:$T$1164,$A558,inv!$U$1:$U$1164,'DIAS DE INVENTARIO TAT'!K$1)</f>
        <v>0</v>
      </c>
      <c r="L558" s="6">
        <f>+SUMIFS(VENTAS!H:H,VENTAS!B:B,B558,VENTAS!G:G,A558)</f>
        <v>0</v>
      </c>
      <c r="M558" s="4">
        <f t="shared" si="52"/>
        <v>0</v>
      </c>
      <c r="N558" s="4">
        <f t="shared" si="53"/>
        <v>0</v>
      </c>
      <c r="O558" s="4">
        <f t="shared" si="54"/>
        <v>0</v>
      </c>
      <c r="P558" s="4">
        <f t="shared" si="55"/>
        <v>0</v>
      </c>
      <c r="Q558" s="6" t="e">
        <f>+SUMIFS(#REF!,#REF!,TablaINV[[#This Row],[GRUPO]],#REF!,TablaINV[[#This Row],[COD]])</f>
        <v>#REF!</v>
      </c>
      <c r="R558" s="19">
        <f t="shared" si="56"/>
        <v>0</v>
      </c>
      <c r="S558" s="4" t="e">
        <f>+VLOOKUP(A558,inv!T:X,5,0)</f>
        <v>#N/A</v>
      </c>
      <c r="T558" s="4" t="str">
        <f>+VLOOKUP(B:B,'DT HUEVO'!$A:$D,4,0)</f>
        <v>SEGUNDA</v>
      </c>
      <c r="U558" s="4" t="str">
        <f>+VLOOKUP(TablaINV[[#This Row],[COD]],'DT HUEVO'!$A:$D,3,0)</f>
        <v>SEGUNDA</v>
      </c>
    </row>
    <row r="559" spans="1:21">
      <c r="A559" t="s">
        <v>1371</v>
      </c>
      <c r="B559">
        <v>76601</v>
      </c>
      <c r="C559" t="s">
        <v>590</v>
      </c>
      <c r="D559">
        <f>+SUMIFS(inv!D:D,inv!A:A,B559,inv!T:T,A559)</f>
        <v>0</v>
      </c>
      <c r="E559">
        <f>+SUMIFS(inv!$D$1:$D$1164,inv!$A$1:$A$1164,$B559,inv!$T$1:$T$1164,$A559,inv!$U$1:$U$1164,'DIAS DE INVENTARIO TAT'!E$1)</f>
        <v>0</v>
      </c>
      <c r="F559">
        <f>+SUMIFS(inv!$D$1:$D$1164,inv!$A$1:$A$1164,$B559,inv!$T$1:$T$1164,$A559,inv!$U$1:$U$1164,'DIAS DE INVENTARIO TAT'!F$1)</f>
        <v>0</v>
      </c>
      <c r="G559">
        <f>+SUMIFS(inv!$D$1:$D$1164,inv!$A$1:$A$1164,$B559,inv!$T$1:$T$1164,$A559,inv!$U$1:$U$1164,'DIAS DE INVENTARIO TAT'!G$1)</f>
        <v>0</v>
      </c>
      <c r="H559">
        <f>+SUMIFS(inv!$D$1:$D$1164,inv!$A$1:$A$1164,$B559,inv!$T$1:$T$1164,$A559,inv!$U$1:$U$1164,'DIAS DE INVENTARIO TAT'!H$1)</f>
        <v>0</v>
      </c>
      <c r="I559">
        <f>+SUMIFS(inv!$D$1:$D$1164,inv!$A$1:$A$1164,$B559,inv!$T$1:$T$1164,$A559,inv!$U$1:$U$1164,'DIAS DE INVENTARIO TAT'!I$1)</f>
        <v>0</v>
      </c>
      <c r="J559">
        <f>+SUMIFS(inv!$D$1:$D$1164,inv!$A$1:$A$1164,$B559,inv!$T$1:$T$1164,$A559,inv!$U$1:$U$1164,'DIAS DE INVENTARIO TAT'!J$1)</f>
        <v>0</v>
      </c>
      <c r="K559">
        <f>+SUMIFS(inv!$D$1:$D$1164,inv!$A$1:$A$1164,$B559,inv!$T$1:$T$1164,$A559,inv!$U$1:$U$1164,'DIAS DE INVENTARIO TAT'!K$1)</f>
        <v>0</v>
      </c>
      <c r="L559" s="6">
        <f>+SUMIFS(VENTAS!H:H,VENTAS!B:B,B559,VENTAS!G:G,A559)</f>
        <v>0</v>
      </c>
      <c r="M559" s="4">
        <f t="shared" si="52"/>
        <v>0</v>
      </c>
      <c r="N559" s="4">
        <f t="shared" si="53"/>
        <v>0</v>
      </c>
      <c r="O559" s="4">
        <f t="shared" si="54"/>
        <v>0</v>
      </c>
      <c r="P559" s="4">
        <f t="shared" si="55"/>
        <v>0</v>
      </c>
      <c r="Q559" s="6" t="e">
        <f>+SUMIFS(#REF!,#REF!,TablaINV[[#This Row],[GRUPO]],#REF!,TablaINV[[#This Row],[COD]])</f>
        <v>#REF!</v>
      </c>
      <c r="R559" s="19">
        <f t="shared" si="56"/>
        <v>0</v>
      </c>
      <c r="S559" s="4" t="e">
        <f>+VLOOKUP(A559,inv!T:X,5,0)</f>
        <v>#N/A</v>
      </c>
      <c r="T559" s="4" t="str">
        <f>+VLOOKUP(B:B,'DT HUEVO'!$A:$D,4,0)</f>
        <v>SEGUNDA</v>
      </c>
      <c r="U559" s="4" t="str">
        <f>+VLOOKUP(TablaINV[[#This Row],[COD]],'DT HUEVO'!$A:$D,3,0)</f>
        <v>SEGUNDA</v>
      </c>
    </row>
    <row r="560" spans="1:21">
      <c r="A560" t="s">
        <v>1371</v>
      </c>
      <c r="B560">
        <v>76701</v>
      </c>
      <c r="C560" t="s">
        <v>588</v>
      </c>
      <c r="D560">
        <f>+SUMIFS(inv!D:D,inv!A:A,B560,inv!T:T,A560)</f>
        <v>0</v>
      </c>
      <c r="E560">
        <f>+SUMIFS(inv!$D$1:$D$1164,inv!$A$1:$A$1164,$B560,inv!$T$1:$T$1164,$A560,inv!$U$1:$U$1164,'DIAS DE INVENTARIO TAT'!E$1)</f>
        <v>0</v>
      </c>
      <c r="F560">
        <f>+SUMIFS(inv!$D$1:$D$1164,inv!$A$1:$A$1164,$B560,inv!$T$1:$T$1164,$A560,inv!$U$1:$U$1164,'DIAS DE INVENTARIO TAT'!F$1)</f>
        <v>0</v>
      </c>
      <c r="G560">
        <f>+SUMIFS(inv!$D$1:$D$1164,inv!$A$1:$A$1164,$B560,inv!$T$1:$T$1164,$A560,inv!$U$1:$U$1164,'DIAS DE INVENTARIO TAT'!G$1)</f>
        <v>0</v>
      </c>
      <c r="H560">
        <f>+SUMIFS(inv!$D$1:$D$1164,inv!$A$1:$A$1164,$B560,inv!$T$1:$T$1164,$A560,inv!$U$1:$U$1164,'DIAS DE INVENTARIO TAT'!H$1)</f>
        <v>0</v>
      </c>
      <c r="I560">
        <f>+SUMIFS(inv!$D$1:$D$1164,inv!$A$1:$A$1164,$B560,inv!$T$1:$T$1164,$A560,inv!$U$1:$U$1164,'DIAS DE INVENTARIO TAT'!I$1)</f>
        <v>0</v>
      </c>
      <c r="J560">
        <f>+SUMIFS(inv!$D$1:$D$1164,inv!$A$1:$A$1164,$B560,inv!$T$1:$T$1164,$A560,inv!$U$1:$U$1164,'DIAS DE INVENTARIO TAT'!J$1)</f>
        <v>0</v>
      </c>
      <c r="K560">
        <f>+SUMIFS(inv!$D$1:$D$1164,inv!$A$1:$A$1164,$B560,inv!$T$1:$T$1164,$A560,inv!$U$1:$U$1164,'DIAS DE INVENTARIO TAT'!K$1)</f>
        <v>0</v>
      </c>
      <c r="L560" s="6">
        <f>+SUMIFS(VENTAS!H:H,VENTAS!B:B,B560,VENTAS!G:G,A560)</f>
        <v>0</v>
      </c>
      <c r="M560" s="4">
        <f t="shared" si="52"/>
        <v>0</v>
      </c>
      <c r="N560" s="4">
        <f t="shared" si="53"/>
        <v>0</v>
      </c>
      <c r="O560" s="4">
        <f t="shared" si="54"/>
        <v>0</v>
      </c>
      <c r="P560" s="4">
        <f t="shared" si="55"/>
        <v>0</v>
      </c>
      <c r="Q560" s="6" t="e">
        <f>+SUMIFS(#REF!,#REF!,TablaINV[[#This Row],[GRUPO]],#REF!,TablaINV[[#This Row],[COD]])</f>
        <v>#REF!</v>
      </c>
      <c r="R560" s="19">
        <f t="shared" si="56"/>
        <v>0</v>
      </c>
      <c r="S560" s="4" t="e">
        <f>+VLOOKUP(A560,inv!T:X,5,0)</f>
        <v>#N/A</v>
      </c>
      <c r="T560" s="4" t="str">
        <f>+VLOOKUP(B:B,'DT HUEVO'!$A:$D,4,0)</f>
        <v>SEGUNDA</v>
      </c>
      <c r="U560" s="4" t="str">
        <f>+VLOOKUP(TablaINV[[#This Row],[COD]],'DT HUEVO'!$A:$D,3,0)</f>
        <v>SEGUNDA</v>
      </c>
    </row>
    <row r="561" spans="1:21">
      <c r="A561" t="s">
        <v>1371</v>
      </c>
      <c r="B561">
        <v>77101</v>
      </c>
      <c r="C561" t="s">
        <v>567</v>
      </c>
      <c r="D561">
        <f>+SUMIFS(inv!D:D,inv!A:A,B561,inv!T:T,A561)</f>
        <v>0</v>
      </c>
      <c r="E561">
        <f>+SUMIFS(inv!$D$1:$D$1164,inv!$A$1:$A$1164,$B561,inv!$T$1:$T$1164,$A561,inv!$U$1:$U$1164,'DIAS DE INVENTARIO TAT'!E$1)</f>
        <v>0</v>
      </c>
      <c r="F561">
        <f>+SUMIFS(inv!$D$1:$D$1164,inv!$A$1:$A$1164,$B561,inv!$T$1:$T$1164,$A561,inv!$U$1:$U$1164,'DIAS DE INVENTARIO TAT'!F$1)</f>
        <v>0</v>
      </c>
      <c r="G561">
        <f>+SUMIFS(inv!$D$1:$D$1164,inv!$A$1:$A$1164,$B561,inv!$T$1:$T$1164,$A561,inv!$U$1:$U$1164,'DIAS DE INVENTARIO TAT'!G$1)</f>
        <v>0</v>
      </c>
      <c r="H561">
        <f>+SUMIFS(inv!$D$1:$D$1164,inv!$A$1:$A$1164,$B561,inv!$T$1:$T$1164,$A561,inv!$U$1:$U$1164,'DIAS DE INVENTARIO TAT'!H$1)</f>
        <v>0</v>
      </c>
      <c r="I561">
        <f>+SUMIFS(inv!$D$1:$D$1164,inv!$A$1:$A$1164,$B561,inv!$T$1:$T$1164,$A561,inv!$U$1:$U$1164,'DIAS DE INVENTARIO TAT'!I$1)</f>
        <v>0</v>
      </c>
      <c r="J561">
        <f>+SUMIFS(inv!$D$1:$D$1164,inv!$A$1:$A$1164,$B561,inv!$T$1:$T$1164,$A561,inv!$U$1:$U$1164,'DIAS DE INVENTARIO TAT'!J$1)</f>
        <v>0</v>
      </c>
      <c r="K561">
        <f>+SUMIFS(inv!$D$1:$D$1164,inv!$A$1:$A$1164,$B561,inv!$T$1:$T$1164,$A561,inv!$U$1:$U$1164,'DIAS DE INVENTARIO TAT'!K$1)</f>
        <v>0</v>
      </c>
      <c r="L561" s="6">
        <f>+SUMIFS(VENTAS!H:H,VENTAS!B:B,B561,VENTAS!G:G,A561)</f>
        <v>0</v>
      </c>
      <c r="M561" s="4">
        <f t="shared" si="52"/>
        <v>0</v>
      </c>
      <c r="N561" s="4">
        <f t="shared" si="53"/>
        <v>0</v>
      </c>
      <c r="O561" s="4">
        <f t="shared" si="54"/>
        <v>0</v>
      </c>
      <c r="P561" s="4">
        <f t="shared" si="55"/>
        <v>0</v>
      </c>
      <c r="Q561" s="6" t="e">
        <f>+SUMIFS(#REF!,#REF!,TablaINV[[#This Row],[GRUPO]],#REF!,TablaINV[[#This Row],[COD]])</f>
        <v>#REF!</v>
      </c>
      <c r="R561" s="19">
        <f t="shared" si="56"/>
        <v>0</v>
      </c>
      <c r="S561" s="4" t="e">
        <f>+VLOOKUP(A561,inv!T:X,5,0)</f>
        <v>#N/A</v>
      </c>
      <c r="T561" s="4" t="str">
        <f>+VLOOKUP(B:B,'DT HUEVO'!$A:$D,4,0)</f>
        <v>SEGUNDA</v>
      </c>
      <c r="U561" s="4" t="str">
        <f>+VLOOKUP(TablaINV[[#This Row],[COD]],'DT HUEVO'!$A:$D,3,0)</f>
        <v>SEGUNDA</v>
      </c>
    </row>
    <row r="562" spans="1:21">
      <c r="A562" t="s">
        <v>1371</v>
      </c>
      <c r="B562">
        <v>78001</v>
      </c>
      <c r="C562" t="s">
        <v>571</v>
      </c>
      <c r="D562">
        <f>+SUMIFS(inv!D:D,inv!A:A,B562,inv!T:T,A562)</f>
        <v>0</v>
      </c>
      <c r="E562">
        <f>+SUMIFS(inv!$D$1:$D$1164,inv!$A$1:$A$1164,$B562,inv!$T$1:$T$1164,$A562,inv!$U$1:$U$1164,'DIAS DE INVENTARIO TAT'!E$1)</f>
        <v>0</v>
      </c>
      <c r="F562">
        <f>+SUMIFS(inv!$D$1:$D$1164,inv!$A$1:$A$1164,$B562,inv!$T$1:$T$1164,$A562,inv!$U$1:$U$1164,'DIAS DE INVENTARIO TAT'!F$1)</f>
        <v>0</v>
      </c>
      <c r="G562">
        <f>+SUMIFS(inv!$D$1:$D$1164,inv!$A$1:$A$1164,$B562,inv!$T$1:$T$1164,$A562,inv!$U$1:$U$1164,'DIAS DE INVENTARIO TAT'!G$1)</f>
        <v>0</v>
      </c>
      <c r="H562">
        <f>+SUMIFS(inv!$D$1:$D$1164,inv!$A$1:$A$1164,$B562,inv!$T$1:$T$1164,$A562,inv!$U$1:$U$1164,'DIAS DE INVENTARIO TAT'!H$1)</f>
        <v>0</v>
      </c>
      <c r="I562">
        <f>+SUMIFS(inv!$D$1:$D$1164,inv!$A$1:$A$1164,$B562,inv!$T$1:$T$1164,$A562,inv!$U$1:$U$1164,'DIAS DE INVENTARIO TAT'!I$1)</f>
        <v>0</v>
      </c>
      <c r="J562">
        <f>+SUMIFS(inv!$D$1:$D$1164,inv!$A$1:$A$1164,$B562,inv!$T$1:$T$1164,$A562,inv!$U$1:$U$1164,'DIAS DE INVENTARIO TAT'!J$1)</f>
        <v>0</v>
      </c>
      <c r="K562">
        <f>+SUMIFS(inv!$D$1:$D$1164,inv!$A$1:$A$1164,$B562,inv!$T$1:$T$1164,$A562,inv!$U$1:$U$1164,'DIAS DE INVENTARIO TAT'!K$1)</f>
        <v>0</v>
      </c>
      <c r="L562" s="6">
        <f>+SUMIFS(VENTAS!H:H,VENTAS!B:B,B562,VENTAS!G:G,A562)</f>
        <v>0</v>
      </c>
      <c r="M562" s="4">
        <f t="shared" si="52"/>
        <v>0</v>
      </c>
      <c r="N562" s="4">
        <f t="shared" si="53"/>
        <v>0</v>
      </c>
      <c r="O562" s="4">
        <f t="shared" si="54"/>
        <v>0</v>
      </c>
      <c r="P562" s="4">
        <f t="shared" si="55"/>
        <v>0</v>
      </c>
      <c r="Q562" s="6" t="e">
        <f>+SUMIFS(#REF!,#REF!,TablaINV[[#This Row],[GRUPO]],#REF!,TablaINV[[#This Row],[COD]])</f>
        <v>#REF!</v>
      </c>
      <c r="R562" s="19">
        <f t="shared" si="56"/>
        <v>0</v>
      </c>
      <c r="S562" s="4" t="e">
        <f>+VLOOKUP(A562,inv!T:X,5,0)</f>
        <v>#N/A</v>
      </c>
      <c r="T562" s="4" t="str">
        <f>+VLOOKUP(B:B,'DT HUEVO'!$A:$D,4,0)</f>
        <v>SEGUNDA</v>
      </c>
      <c r="U562" s="4" t="str">
        <f>+VLOOKUP(TablaINV[[#This Row],[COD]],'DT HUEVO'!$A:$D,3,0)</f>
        <v>SEGUNDA</v>
      </c>
    </row>
    <row r="563" spans="1:21">
      <c r="A563" t="s">
        <v>1371</v>
      </c>
      <c r="B563">
        <v>10369</v>
      </c>
      <c r="C563" t="s">
        <v>61</v>
      </c>
      <c r="D563">
        <f>+SUMIFS(inv!D:D,inv!A:A,B563,inv!T:T,A563)</f>
        <v>0</v>
      </c>
      <c r="E563">
        <f>+SUMIFS(inv!$D$1:$D$1164,inv!$A$1:$A$1164,$B563,inv!$T$1:$T$1164,$A563,inv!$U$1:$U$1164,'DIAS DE INVENTARIO TAT'!E$1)</f>
        <v>0</v>
      </c>
      <c r="F563">
        <f>+SUMIFS(inv!$D$1:$D$1164,inv!$A$1:$A$1164,$B563,inv!$T$1:$T$1164,$A563,inv!$U$1:$U$1164,'DIAS DE INVENTARIO TAT'!F$1)</f>
        <v>0</v>
      </c>
      <c r="G563">
        <f>+SUMIFS(inv!$D$1:$D$1164,inv!$A$1:$A$1164,$B563,inv!$T$1:$T$1164,$A563,inv!$U$1:$U$1164,'DIAS DE INVENTARIO TAT'!G$1)</f>
        <v>0</v>
      </c>
      <c r="H563">
        <f>+SUMIFS(inv!$D$1:$D$1164,inv!$A$1:$A$1164,$B563,inv!$T$1:$T$1164,$A563,inv!$U$1:$U$1164,'DIAS DE INVENTARIO TAT'!H$1)</f>
        <v>0</v>
      </c>
      <c r="I563">
        <f>+SUMIFS(inv!$D$1:$D$1164,inv!$A$1:$A$1164,$B563,inv!$T$1:$T$1164,$A563,inv!$U$1:$U$1164,'DIAS DE INVENTARIO TAT'!I$1)</f>
        <v>0</v>
      </c>
      <c r="J563">
        <f>+SUMIFS(inv!$D$1:$D$1164,inv!$A$1:$A$1164,$B563,inv!$T$1:$T$1164,$A563,inv!$U$1:$U$1164,'DIAS DE INVENTARIO TAT'!J$1)</f>
        <v>0</v>
      </c>
      <c r="K563">
        <f>+SUMIFS(inv!$D$1:$D$1164,inv!$A$1:$A$1164,$B563,inv!$T$1:$T$1164,$A563,inv!$U$1:$U$1164,'DIAS DE INVENTARIO TAT'!K$1)</f>
        <v>0</v>
      </c>
      <c r="L563" s="6">
        <f>+SUMIFS(VENTAS!H:H,VENTAS!B:B,B563,VENTAS!G:G,A563)</f>
        <v>0</v>
      </c>
      <c r="M563" s="4">
        <f t="shared" si="52"/>
        <v>0</v>
      </c>
      <c r="N563" s="4">
        <f t="shared" si="53"/>
        <v>0</v>
      </c>
      <c r="O563" s="4">
        <f t="shared" si="54"/>
        <v>0</v>
      </c>
      <c r="P563" s="4">
        <f t="shared" si="55"/>
        <v>0</v>
      </c>
      <c r="Q563" s="6" t="e">
        <f>+SUMIFS(#REF!,#REF!,TablaINV[[#This Row],[GRUPO]],#REF!,TablaINV[[#This Row],[COD]])</f>
        <v>#REF!</v>
      </c>
      <c r="R563" s="19">
        <f t="shared" si="56"/>
        <v>0</v>
      </c>
      <c r="S563" s="4" t="e">
        <f>+VLOOKUP(A563,inv!T:X,5,0)</f>
        <v>#N/A</v>
      </c>
      <c r="T563" s="4" t="str">
        <f>+VLOOKUP(B:B,'DT HUEVO'!$A:$D,4,0)</f>
        <v>EMPACADOS</v>
      </c>
      <c r="U563" s="4" t="str">
        <f>+VLOOKUP(TablaINV[[#This Row],[COD]],'DT HUEVO'!$A:$D,3,0)</f>
        <v>AA</v>
      </c>
    </row>
    <row r="564" spans="1:21">
      <c r="A564" t="s">
        <v>1371</v>
      </c>
      <c r="B564">
        <v>12270</v>
      </c>
      <c r="C564" t="s">
        <v>62</v>
      </c>
      <c r="D564">
        <f>+SUMIFS(inv!D:D,inv!A:A,B564,inv!T:T,A564)</f>
        <v>0</v>
      </c>
      <c r="E564">
        <f>+SUMIFS(inv!$D$1:$D$1164,inv!$A$1:$A$1164,$B564,inv!$T$1:$T$1164,$A564,inv!$U$1:$U$1164,'DIAS DE INVENTARIO TAT'!E$1)</f>
        <v>0</v>
      </c>
      <c r="F564">
        <f>+SUMIFS(inv!$D$1:$D$1164,inv!$A$1:$A$1164,$B564,inv!$T$1:$T$1164,$A564,inv!$U$1:$U$1164,'DIAS DE INVENTARIO TAT'!F$1)</f>
        <v>0</v>
      </c>
      <c r="G564">
        <f>+SUMIFS(inv!$D$1:$D$1164,inv!$A$1:$A$1164,$B564,inv!$T$1:$T$1164,$A564,inv!$U$1:$U$1164,'DIAS DE INVENTARIO TAT'!G$1)</f>
        <v>0</v>
      </c>
      <c r="H564">
        <f>+SUMIFS(inv!$D$1:$D$1164,inv!$A$1:$A$1164,$B564,inv!$T$1:$T$1164,$A564,inv!$U$1:$U$1164,'DIAS DE INVENTARIO TAT'!H$1)</f>
        <v>0</v>
      </c>
      <c r="I564">
        <f>+SUMIFS(inv!$D$1:$D$1164,inv!$A$1:$A$1164,$B564,inv!$T$1:$T$1164,$A564,inv!$U$1:$U$1164,'DIAS DE INVENTARIO TAT'!I$1)</f>
        <v>0</v>
      </c>
      <c r="J564">
        <f>+SUMIFS(inv!$D$1:$D$1164,inv!$A$1:$A$1164,$B564,inv!$T$1:$T$1164,$A564,inv!$U$1:$U$1164,'DIAS DE INVENTARIO TAT'!J$1)</f>
        <v>0</v>
      </c>
      <c r="K564">
        <f>+SUMIFS(inv!$D$1:$D$1164,inv!$A$1:$A$1164,$B564,inv!$T$1:$T$1164,$A564,inv!$U$1:$U$1164,'DIAS DE INVENTARIO TAT'!K$1)</f>
        <v>0</v>
      </c>
      <c r="L564" s="6">
        <f>+SUMIFS(VENTAS!H:H,VENTAS!B:B,B564,VENTAS!G:G,A564)</f>
        <v>0</v>
      </c>
      <c r="M564" s="4">
        <f t="shared" si="52"/>
        <v>0</v>
      </c>
      <c r="N564" s="4">
        <f t="shared" si="53"/>
        <v>0</v>
      </c>
      <c r="O564" s="4">
        <f t="shared" si="54"/>
        <v>0</v>
      </c>
      <c r="P564" s="4">
        <f t="shared" si="55"/>
        <v>0</v>
      </c>
      <c r="Q564" s="6" t="e">
        <f>+SUMIFS(#REF!,#REF!,TablaINV[[#This Row],[GRUPO]],#REF!,TablaINV[[#This Row],[COD]])</f>
        <v>#REF!</v>
      </c>
      <c r="R564" s="19">
        <f t="shared" si="56"/>
        <v>0</v>
      </c>
      <c r="S564" s="4" t="e">
        <f>+VLOOKUP(A564,inv!T:X,5,0)</f>
        <v>#N/A</v>
      </c>
      <c r="T564" s="4" t="str">
        <f>+VLOOKUP(B:B,'DT HUEVO'!$A:$D,4,0)</f>
        <v>EMPACADOS</v>
      </c>
      <c r="U564" s="4" t="str">
        <f>+VLOOKUP(TablaINV[[#This Row],[COD]],'DT HUEVO'!$A:$D,3,0)</f>
        <v>AAA</v>
      </c>
    </row>
    <row r="565" spans="1:21">
      <c r="A565" t="s">
        <v>1371</v>
      </c>
      <c r="B565">
        <v>12480</v>
      </c>
      <c r="C565" t="s">
        <v>67</v>
      </c>
      <c r="D565">
        <f>+SUMIFS(inv!D:D,inv!A:A,B565,inv!T:T,A565)</f>
        <v>0</v>
      </c>
      <c r="E565">
        <f>+SUMIFS(inv!$D$1:$D$1164,inv!$A$1:$A$1164,$B565,inv!$T$1:$T$1164,$A565,inv!$U$1:$U$1164,'DIAS DE INVENTARIO TAT'!E$1)</f>
        <v>0</v>
      </c>
      <c r="F565">
        <f>+SUMIFS(inv!$D$1:$D$1164,inv!$A$1:$A$1164,$B565,inv!$T$1:$T$1164,$A565,inv!$U$1:$U$1164,'DIAS DE INVENTARIO TAT'!F$1)</f>
        <v>0</v>
      </c>
      <c r="G565">
        <f>+SUMIFS(inv!$D$1:$D$1164,inv!$A$1:$A$1164,$B565,inv!$T$1:$T$1164,$A565,inv!$U$1:$U$1164,'DIAS DE INVENTARIO TAT'!G$1)</f>
        <v>0</v>
      </c>
      <c r="H565">
        <f>+SUMIFS(inv!$D$1:$D$1164,inv!$A$1:$A$1164,$B565,inv!$T$1:$T$1164,$A565,inv!$U$1:$U$1164,'DIAS DE INVENTARIO TAT'!H$1)</f>
        <v>0</v>
      </c>
      <c r="I565">
        <f>+SUMIFS(inv!$D$1:$D$1164,inv!$A$1:$A$1164,$B565,inv!$T$1:$T$1164,$A565,inv!$U$1:$U$1164,'DIAS DE INVENTARIO TAT'!I$1)</f>
        <v>0</v>
      </c>
      <c r="J565">
        <f>+SUMIFS(inv!$D$1:$D$1164,inv!$A$1:$A$1164,$B565,inv!$T$1:$T$1164,$A565,inv!$U$1:$U$1164,'DIAS DE INVENTARIO TAT'!J$1)</f>
        <v>0</v>
      </c>
      <c r="K565">
        <f>+SUMIFS(inv!$D$1:$D$1164,inv!$A$1:$A$1164,$B565,inv!$T$1:$T$1164,$A565,inv!$U$1:$U$1164,'DIAS DE INVENTARIO TAT'!K$1)</f>
        <v>0</v>
      </c>
      <c r="L565" s="6">
        <f>+SUMIFS(VENTAS!H:H,VENTAS!B:B,B565,VENTAS!G:G,A565)</f>
        <v>0</v>
      </c>
      <c r="M565" s="4">
        <f t="shared" si="52"/>
        <v>0</v>
      </c>
      <c r="N565" s="4">
        <f t="shared" si="53"/>
        <v>0</v>
      </c>
      <c r="O565" s="4">
        <f t="shared" si="54"/>
        <v>0</v>
      </c>
      <c r="P565" s="4">
        <f t="shared" si="55"/>
        <v>0</v>
      </c>
      <c r="Q565" s="6" t="e">
        <f>+SUMIFS(#REF!,#REF!,TablaINV[[#This Row],[GRUPO]],#REF!,TablaINV[[#This Row],[COD]])</f>
        <v>#REF!</v>
      </c>
      <c r="R565" s="19">
        <f t="shared" si="56"/>
        <v>0</v>
      </c>
      <c r="S565" s="4" t="e">
        <f>+VLOOKUP(A565,inv!T:X,5,0)</f>
        <v>#N/A</v>
      </c>
      <c r="T565" s="4" t="e">
        <f>+VLOOKUP(B:B,'DT HUEVO'!$A:$D,4,0)</f>
        <v>#N/A</v>
      </c>
      <c r="U565" s="4" t="e">
        <f>+VLOOKUP(TablaINV[[#This Row],[COD]],'DT HUEVO'!$A:$D,3,0)</f>
        <v>#N/A</v>
      </c>
    </row>
    <row r="566" spans="1:21">
      <c r="A566" t="s">
        <v>1371</v>
      </c>
      <c r="B566">
        <v>14459</v>
      </c>
      <c r="C566" t="s">
        <v>68</v>
      </c>
      <c r="D566">
        <f>+SUMIFS(inv!D:D,inv!A:A,B566,inv!T:T,A566)</f>
        <v>0</v>
      </c>
      <c r="E566">
        <f>+SUMIFS(inv!$D$1:$D$1164,inv!$A$1:$A$1164,$B566,inv!$T$1:$T$1164,$A566,inv!$U$1:$U$1164,'DIAS DE INVENTARIO TAT'!E$1)</f>
        <v>0</v>
      </c>
      <c r="F566">
        <f>+SUMIFS(inv!$D$1:$D$1164,inv!$A$1:$A$1164,$B566,inv!$T$1:$T$1164,$A566,inv!$U$1:$U$1164,'DIAS DE INVENTARIO TAT'!F$1)</f>
        <v>0</v>
      </c>
      <c r="G566">
        <f>+SUMIFS(inv!$D$1:$D$1164,inv!$A$1:$A$1164,$B566,inv!$T$1:$T$1164,$A566,inv!$U$1:$U$1164,'DIAS DE INVENTARIO TAT'!G$1)</f>
        <v>0</v>
      </c>
      <c r="H566">
        <f>+SUMIFS(inv!$D$1:$D$1164,inv!$A$1:$A$1164,$B566,inv!$T$1:$T$1164,$A566,inv!$U$1:$U$1164,'DIAS DE INVENTARIO TAT'!H$1)</f>
        <v>0</v>
      </c>
      <c r="I566">
        <f>+SUMIFS(inv!$D$1:$D$1164,inv!$A$1:$A$1164,$B566,inv!$T$1:$T$1164,$A566,inv!$U$1:$U$1164,'DIAS DE INVENTARIO TAT'!I$1)</f>
        <v>0</v>
      </c>
      <c r="J566">
        <f>+SUMIFS(inv!$D$1:$D$1164,inv!$A$1:$A$1164,$B566,inv!$T$1:$T$1164,$A566,inv!$U$1:$U$1164,'DIAS DE INVENTARIO TAT'!J$1)</f>
        <v>0</v>
      </c>
      <c r="K566">
        <f>+SUMIFS(inv!$D$1:$D$1164,inv!$A$1:$A$1164,$B566,inv!$T$1:$T$1164,$A566,inv!$U$1:$U$1164,'DIAS DE INVENTARIO TAT'!K$1)</f>
        <v>0</v>
      </c>
      <c r="L566" s="6">
        <f>+SUMIFS(VENTAS!H:H,VENTAS!B:B,B566,VENTAS!G:G,A566)</f>
        <v>0</v>
      </c>
      <c r="M566" s="4">
        <f t="shared" si="52"/>
        <v>0</v>
      </c>
      <c r="N566" s="4">
        <f t="shared" si="53"/>
        <v>0</v>
      </c>
      <c r="O566" s="4">
        <f t="shared" si="54"/>
        <v>0</v>
      </c>
      <c r="P566" s="4">
        <f t="shared" si="55"/>
        <v>0</v>
      </c>
      <c r="Q566" s="6" t="e">
        <f>+SUMIFS(#REF!,#REF!,TablaINV[[#This Row],[GRUPO]],#REF!,TablaINV[[#This Row],[COD]])</f>
        <v>#REF!</v>
      </c>
      <c r="R566" s="19">
        <f t="shared" si="56"/>
        <v>0</v>
      </c>
      <c r="S566" s="4" t="e">
        <f>+VLOOKUP(A566,inv!T:X,5,0)</f>
        <v>#N/A</v>
      </c>
      <c r="T566" s="4" t="str">
        <f>+VLOOKUP(B:B,'DT HUEVO'!$A:$D,4,0)</f>
        <v>EMPACADOS</v>
      </c>
      <c r="U566" s="4" t="str">
        <f>+VLOOKUP(TablaINV[[#This Row],[COD]],'DT HUEVO'!$A:$D,3,0)</f>
        <v>A</v>
      </c>
    </row>
    <row r="567" spans="1:21">
      <c r="A567" t="s">
        <v>1371</v>
      </c>
      <c r="B567">
        <v>14311</v>
      </c>
      <c r="C567" t="s">
        <v>45</v>
      </c>
      <c r="D567">
        <f>+SUMIFS(inv!D:D,inv!A:A,B567,inv!T:T,A567)</f>
        <v>0</v>
      </c>
      <c r="E567">
        <f>+SUMIFS(inv!$D$1:$D$1164,inv!$A$1:$A$1164,$B567,inv!$T$1:$T$1164,$A567,inv!$U$1:$U$1164,'DIAS DE INVENTARIO TAT'!E$1)</f>
        <v>0</v>
      </c>
      <c r="F567">
        <f>+SUMIFS(inv!$D$1:$D$1164,inv!$A$1:$A$1164,$B567,inv!$T$1:$T$1164,$A567,inv!$U$1:$U$1164,'DIAS DE INVENTARIO TAT'!F$1)</f>
        <v>0</v>
      </c>
      <c r="G567">
        <f>+SUMIFS(inv!$D$1:$D$1164,inv!$A$1:$A$1164,$B567,inv!$T$1:$T$1164,$A567,inv!$U$1:$U$1164,'DIAS DE INVENTARIO TAT'!G$1)</f>
        <v>0</v>
      </c>
      <c r="H567">
        <f>+SUMIFS(inv!$D$1:$D$1164,inv!$A$1:$A$1164,$B567,inv!$T$1:$T$1164,$A567,inv!$U$1:$U$1164,'DIAS DE INVENTARIO TAT'!H$1)</f>
        <v>0</v>
      </c>
      <c r="I567">
        <f>+SUMIFS(inv!$D$1:$D$1164,inv!$A$1:$A$1164,$B567,inv!$T$1:$T$1164,$A567,inv!$U$1:$U$1164,'DIAS DE INVENTARIO TAT'!I$1)</f>
        <v>0</v>
      </c>
      <c r="J567">
        <f>+SUMIFS(inv!$D$1:$D$1164,inv!$A$1:$A$1164,$B567,inv!$T$1:$T$1164,$A567,inv!$U$1:$U$1164,'DIAS DE INVENTARIO TAT'!J$1)</f>
        <v>0</v>
      </c>
      <c r="K567">
        <f>+SUMIFS(inv!$D$1:$D$1164,inv!$A$1:$A$1164,$B567,inv!$T$1:$T$1164,$A567,inv!$U$1:$U$1164,'DIAS DE INVENTARIO TAT'!K$1)</f>
        <v>0</v>
      </c>
      <c r="L567" s="6">
        <f>+SUMIFS(VENTAS!H:H,VENTAS!B:B,B567,VENTAS!G:G,A567)</f>
        <v>0</v>
      </c>
      <c r="M567" s="4">
        <f t="shared" si="52"/>
        <v>0</v>
      </c>
      <c r="N567" s="4">
        <f t="shared" si="53"/>
        <v>0</v>
      </c>
      <c r="O567" s="4">
        <f t="shared" si="54"/>
        <v>0</v>
      </c>
      <c r="P567" s="4">
        <f t="shared" si="55"/>
        <v>0</v>
      </c>
      <c r="Q567" s="6" t="e">
        <f>+SUMIFS(#REF!,#REF!,TablaINV[[#This Row],[GRUPO]],#REF!,TablaINV[[#This Row],[COD]])</f>
        <v>#REF!</v>
      </c>
      <c r="R567" s="19">
        <f t="shared" si="56"/>
        <v>0</v>
      </c>
      <c r="S567" s="4" t="e">
        <f>+VLOOKUP(A567,inv!T:X,5,0)</f>
        <v>#N/A</v>
      </c>
      <c r="T567" s="4" t="str">
        <f>+VLOOKUP(B:B,'DT HUEVO'!$A:$D,4,0)</f>
        <v>EMPACADOS</v>
      </c>
      <c r="U567" s="4" t="str">
        <f>+VLOOKUP(TablaINV[[#This Row],[COD]],'DT HUEVO'!$A:$D,3,0)</f>
        <v>AA</v>
      </c>
    </row>
    <row r="568" spans="1:21">
      <c r="A568" t="s">
        <v>1371</v>
      </c>
      <c r="B568">
        <v>10410</v>
      </c>
      <c r="C568" t="s">
        <v>452</v>
      </c>
      <c r="D568">
        <f>+SUMIFS(inv!D:D,inv!A:A,B568,inv!T:T,A568)</f>
        <v>0</v>
      </c>
      <c r="E568">
        <f>+SUMIFS(inv!$D$1:$D$1164,inv!$A$1:$A$1164,$B568,inv!$T$1:$T$1164,$A568,inv!$U$1:$U$1164,'DIAS DE INVENTARIO TAT'!E$1)</f>
        <v>0</v>
      </c>
      <c r="F568">
        <f>+SUMIFS(inv!$D$1:$D$1164,inv!$A$1:$A$1164,$B568,inv!$T$1:$T$1164,$A568,inv!$U$1:$U$1164,'DIAS DE INVENTARIO TAT'!F$1)</f>
        <v>0</v>
      </c>
      <c r="G568">
        <f>+SUMIFS(inv!$D$1:$D$1164,inv!$A$1:$A$1164,$B568,inv!$T$1:$T$1164,$A568,inv!$U$1:$U$1164,'DIAS DE INVENTARIO TAT'!G$1)</f>
        <v>0</v>
      </c>
      <c r="H568">
        <f>+SUMIFS(inv!$D$1:$D$1164,inv!$A$1:$A$1164,$B568,inv!$T$1:$T$1164,$A568,inv!$U$1:$U$1164,'DIAS DE INVENTARIO TAT'!H$1)</f>
        <v>0</v>
      </c>
      <c r="I568">
        <f>+SUMIFS(inv!$D$1:$D$1164,inv!$A$1:$A$1164,$B568,inv!$T$1:$T$1164,$A568,inv!$U$1:$U$1164,'DIAS DE INVENTARIO TAT'!I$1)</f>
        <v>0</v>
      </c>
      <c r="J568">
        <f>+SUMIFS(inv!$D$1:$D$1164,inv!$A$1:$A$1164,$B568,inv!$T$1:$T$1164,$A568,inv!$U$1:$U$1164,'DIAS DE INVENTARIO TAT'!J$1)</f>
        <v>0</v>
      </c>
      <c r="K568">
        <f>+SUMIFS(inv!$D$1:$D$1164,inv!$A$1:$A$1164,$B568,inv!$T$1:$T$1164,$A568,inv!$U$1:$U$1164,'DIAS DE INVENTARIO TAT'!K$1)</f>
        <v>0</v>
      </c>
      <c r="L568" s="6">
        <f>+SUMIFS(VENTAS!H:H,VENTAS!B:B,B568,VENTAS!G:G,A568)</f>
        <v>0</v>
      </c>
      <c r="M568" s="4">
        <f t="shared" si="52"/>
        <v>0</v>
      </c>
      <c r="N568" s="4">
        <f t="shared" si="53"/>
        <v>0</v>
      </c>
      <c r="O568" s="4">
        <f t="shared" si="54"/>
        <v>0</v>
      </c>
      <c r="P568" s="4">
        <f t="shared" si="55"/>
        <v>0</v>
      </c>
      <c r="Q568" s="6" t="e">
        <f>+SUMIFS(#REF!,#REF!,TablaINV[[#This Row],[GRUPO]],#REF!,TablaINV[[#This Row],[COD]])</f>
        <v>#REF!</v>
      </c>
      <c r="R568" s="19">
        <f t="shared" si="56"/>
        <v>0</v>
      </c>
      <c r="S568" s="4" t="e">
        <f>+VLOOKUP(A568,inv!T:X,5,0)</f>
        <v>#N/A</v>
      </c>
      <c r="T568" s="4" t="str">
        <f>+VLOOKUP(B:B,'DT HUEVO'!$A:$D,4,0)</f>
        <v>EMPACADOS</v>
      </c>
      <c r="U568" s="4" t="str">
        <f>+VLOOKUP(TablaINV[[#This Row],[COD]],'DT HUEVO'!$A:$D,3,0)</f>
        <v>A</v>
      </c>
    </row>
    <row r="569" spans="1:21">
      <c r="A569" t="s">
        <v>1371</v>
      </c>
      <c r="B569">
        <v>10268</v>
      </c>
      <c r="C569" t="s">
        <v>427</v>
      </c>
      <c r="D569">
        <f>+SUMIFS(inv!D:D,inv!A:A,B569,inv!T:T,A569)</f>
        <v>0</v>
      </c>
      <c r="E569">
        <f>+SUMIFS(inv!$D$1:$D$1164,inv!$A$1:$A$1164,$B569,inv!$T$1:$T$1164,$A569,inv!$U$1:$U$1164,'DIAS DE INVENTARIO TAT'!E$1)</f>
        <v>0</v>
      </c>
      <c r="F569">
        <f>+SUMIFS(inv!$D$1:$D$1164,inv!$A$1:$A$1164,$B569,inv!$T$1:$T$1164,$A569,inv!$U$1:$U$1164,'DIAS DE INVENTARIO TAT'!F$1)</f>
        <v>0</v>
      </c>
      <c r="G569">
        <f>+SUMIFS(inv!$D$1:$D$1164,inv!$A$1:$A$1164,$B569,inv!$T$1:$T$1164,$A569,inv!$U$1:$U$1164,'DIAS DE INVENTARIO TAT'!G$1)</f>
        <v>0</v>
      </c>
      <c r="H569">
        <f>+SUMIFS(inv!$D$1:$D$1164,inv!$A$1:$A$1164,$B569,inv!$T$1:$T$1164,$A569,inv!$U$1:$U$1164,'DIAS DE INVENTARIO TAT'!H$1)</f>
        <v>0</v>
      </c>
      <c r="I569">
        <f>+SUMIFS(inv!$D$1:$D$1164,inv!$A$1:$A$1164,$B569,inv!$T$1:$T$1164,$A569,inv!$U$1:$U$1164,'DIAS DE INVENTARIO TAT'!I$1)</f>
        <v>0</v>
      </c>
      <c r="J569">
        <f>+SUMIFS(inv!$D$1:$D$1164,inv!$A$1:$A$1164,$B569,inv!$T$1:$T$1164,$A569,inv!$U$1:$U$1164,'DIAS DE INVENTARIO TAT'!J$1)</f>
        <v>0</v>
      </c>
      <c r="K569">
        <f>+SUMIFS(inv!$D$1:$D$1164,inv!$A$1:$A$1164,$B569,inv!$T$1:$T$1164,$A569,inv!$U$1:$U$1164,'DIAS DE INVENTARIO TAT'!K$1)</f>
        <v>0</v>
      </c>
      <c r="L569" s="6">
        <f>+SUMIFS(VENTAS!H:H,VENTAS!B:B,B569,VENTAS!G:G,A569)</f>
        <v>0</v>
      </c>
      <c r="M569" s="4">
        <f t="shared" si="52"/>
        <v>0</v>
      </c>
      <c r="N569" s="4">
        <f t="shared" si="53"/>
        <v>0</v>
      </c>
      <c r="O569" s="4">
        <f t="shared" si="54"/>
        <v>0</v>
      </c>
      <c r="P569" s="4">
        <f t="shared" si="55"/>
        <v>0</v>
      </c>
      <c r="Q569" s="6" t="e">
        <f>+SUMIFS(#REF!,#REF!,TablaINV[[#This Row],[GRUPO]],#REF!,TablaINV[[#This Row],[COD]])</f>
        <v>#REF!</v>
      </c>
      <c r="R569" s="19">
        <f t="shared" si="56"/>
        <v>0</v>
      </c>
      <c r="S569" s="4" t="e">
        <f>+VLOOKUP(A569,inv!T:X,5,0)</f>
        <v>#N/A</v>
      </c>
      <c r="T569" s="4" t="str">
        <f>+VLOOKUP(B:B,'DT HUEVO'!$A:$D,4,0)</f>
        <v>EMPACADOS</v>
      </c>
      <c r="U569" s="4" t="str">
        <f>+VLOOKUP(TablaINV[[#This Row],[COD]],'DT HUEVO'!$A:$D,3,0)</f>
        <v>AAA</v>
      </c>
    </row>
    <row r="570" spans="1:21">
      <c r="A570" t="s">
        <v>1371</v>
      </c>
      <c r="B570">
        <v>14348</v>
      </c>
      <c r="C570" t="s">
        <v>46</v>
      </c>
      <c r="D570">
        <f>+SUMIFS(inv!D:D,inv!A:A,B570,inv!T:T,A570)</f>
        <v>0</v>
      </c>
      <c r="E570">
        <f>+SUMIFS(inv!$D$1:$D$1164,inv!$A$1:$A$1164,$B570,inv!$T$1:$T$1164,$A570,inv!$U$1:$U$1164,'DIAS DE INVENTARIO TAT'!E$1)</f>
        <v>0</v>
      </c>
      <c r="F570">
        <f>+SUMIFS(inv!$D$1:$D$1164,inv!$A$1:$A$1164,$B570,inv!$T$1:$T$1164,$A570,inv!$U$1:$U$1164,'DIAS DE INVENTARIO TAT'!F$1)</f>
        <v>0</v>
      </c>
      <c r="G570">
        <f>+SUMIFS(inv!$D$1:$D$1164,inv!$A$1:$A$1164,$B570,inv!$T$1:$T$1164,$A570,inv!$U$1:$U$1164,'DIAS DE INVENTARIO TAT'!G$1)</f>
        <v>0</v>
      </c>
      <c r="H570">
        <f>+SUMIFS(inv!$D$1:$D$1164,inv!$A$1:$A$1164,$B570,inv!$T$1:$T$1164,$A570,inv!$U$1:$U$1164,'DIAS DE INVENTARIO TAT'!H$1)</f>
        <v>0</v>
      </c>
      <c r="I570">
        <f>+SUMIFS(inv!$D$1:$D$1164,inv!$A$1:$A$1164,$B570,inv!$T$1:$T$1164,$A570,inv!$U$1:$U$1164,'DIAS DE INVENTARIO TAT'!I$1)</f>
        <v>0</v>
      </c>
      <c r="J570">
        <f>+SUMIFS(inv!$D$1:$D$1164,inv!$A$1:$A$1164,$B570,inv!$T$1:$T$1164,$A570,inv!$U$1:$U$1164,'DIAS DE INVENTARIO TAT'!J$1)</f>
        <v>0</v>
      </c>
      <c r="K570">
        <f>+SUMIFS(inv!$D$1:$D$1164,inv!$A$1:$A$1164,$B570,inv!$T$1:$T$1164,$A570,inv!$U$1:$U$1164,'DIAS DE INVENTARIO TAT'!K$1)</f>
        <v>0</v>
      </c>
      <c r="L570" s="6">
        <f>+SUMIFS(VENTAS!H:H,VENTAS!B:B,B570,VENTAS!G:G,A570)</f>
        <v>0</v>
      </c>
      <c r="M570" s="4">
        <f t="shared" si="52"/>
        <v>0</v>
      </c>
      <c r="N570" s="4">
        <f t="shared" si="53"/>
        <v>0</v>
      </c>
      <c r="O570" s="4">
        <f t="shared" si="54"/>
        <v>0</v>
      </c>
      <c r="P570" s="4">
        <f t="shared" si="55"/>
        <v>0</v>
      </c>
      <c r="Q570" s="6" t="e">
        <f>+SUMIFS(#REF!,#REF!,TablaINV[[#This Row],[GRUPO]],#REF!,TablaINV[[#This Row],[COD]])</f>
        <v>#REF!</v>
      </c>
      <c r="R570" s="19">
        <f t="shared" si="56"/>
        <v>0</v>
      </c>
      <c r="S570" s="4" t="e">
        <f>+VLOOKUP(A570,inv!T:X,5,0)</f>
        <v>#N/A</v>
      </c>
      <c r="T570" s="4" t="str">
        <f>+VLOOKUP(B:B,'DT HUEVO'!$A:$D,4,0)</f>
        <v>EMPACADOS</v>
      </c>
      <c r="U570" s="4" t="str">
        <f>+VLOOKUP(TablaINV[[#This Row],[COD]],'DT HUEVO'!$A:$D,3,0)</f>
        <v>AA</v>
      </c>
    </row>
    <row r="571" spans="1:21">
      <c r="A571" t="s">
        <v>1371</v>
      </c>
      <c r="B571">
        <v>10503</v>
      </c>
      <c r="C571" t="s">
        <v>487</v>
      </c>
      <c r="D571">
        <f>+SUMIFS(inv!D:D,inv!A:A,B571,inv!T:T,A571)</f>
        <v>0</v>
      </c>
      <c r="E571">
        <f>+SUMIFS(inv!$D$1:$D$1164,inv!$A$1:$A$1164,$B571,inv!$T$1:$T$1164,$A571,inv!$U$1:$U$1164,'DIAS DE INVENTARIO TAT'!E$1)</f>
        <v>0</v>
      </c>
      <c r="F571">
        <f>+SUMIFS(inv!$D$1:$D$1164,inv!$A$1:$A$1164,$B571,inv!$T$1:$T$1164,$A571,inv!$U$1:$U$1164,'DIAS DE INVENTARIO TAT'!F$1)</f>
        <v>0</v>
      </c>
      <c r="G571">
        <f>+SUMIFS(inv!$D$1:$D$1164,inv!$A$1:$A$1164,$B571,inv!$T$1:$T$1164,$A571,inv!$U$1:$U$1164,'DIAS DE INVENTARIO TAT'!G$1)</f>
        <v>0</v>
      </c>
      <c r="H571">
        <f>+SUMIFS(inv!$D$1:$D$1164,inv!$A$1:$A$1164,$B571,inv!$T$1:$T$1164,$A571,inv!$U$1:$U$1164,'DIAS DE INVENTARIO TAT'!H$1)</f>
        <v>0</v>
      </c>
      <c r="I571">
        <f>+SUMIFS(inv!$D$1:$D$1164,inv!$A$1:$A$1164,$B571,inv!$T$1:$T$1164,$A571,inv!$U$1:$U$1164,'DIAS DE INVENTARIO TAT'!I$1)</f>
        <v>0</v>
      </c>
      <c r="J571">
        <f>+SUMIFS(inv!$D$1:$D$1164,inv!$A$1:$A$1164,$B571,inv!$T$1:$T$1164,$A571,inv!$U$1:$U$1164,'DIAS DE INVENTARIO TAT'!J$1)</f>
        <v>0</v>
      </c>
      <c r="K571">
        <f>+SUMIFS(inv!$D$1:$D$1164,inv!$A$1:$A$1164,$B571,inv!$T$1:$T$1164,$A571,inv!$U$1:$U$1164,'DIAS DE INVENTARIO TAT'!K$1)</f>
        <v>0</v>
      </c>
      <c r="L571" s="6">
        <f>+SUMIFS(VENTAS!H:H,VENTAS!B:B,B571,VENTAS!G:G,A571)</f>
        <v>0</v>
      </c>
      <c r="M571" s="4">
        <f t="shared" si="52"/>
        <v>0</v>
      </c>
      <c r="N571" s="4">
        <f t="shared" si="53"/>
        <v>0</v>
      </c>
      <c r="O571" s="4">
        <f t="shared" si="54"/>
        <v>0</v>
      </c>
      <c r="P571" s="4">
        <f t="shared" si="55"/>
        <v>0</v>
      </c>
      <c r="Q571" s="6" t="e">
        <f>+SUMIFS(#REF!,#REF!,TablaINV[[#This Row],[GRUPO]],#REF!,TablaINV[[#This Row],[COD]])</f>
        <v>#REF!</v>
      </c>
      <c r="R571" s="19">
        <f t="shared" si="56"/>
        <v>0</v>
      </c>
      <c r="S571" s="4" t="e">
        <f>+VLOOKUP(A571,inv!T:X,5,0)</f>
        <v>#N/A</v>
      </c>
      <c r="T571" s="4" t="e">
        <f>+VLOOKUP(B:B,'DT HUEVO'!$A:$D,4,0)</f>
        <v>#N/A</v>
      </c>
      <c r="U571" s="4" t="e">
        <f>+VLOOKUP(TablaINV[[#This Row],[COD]],'DT HUEVO'!$A:$D,3,0)</f>
        <v>#N/A</v>
      </c>
    </row>
    <row r="572" spans="1:21">
      <c r="A572" t="s">
        <v>1371</v>
      </c>
      <c r="B572">
        <v>10473</v>
      </c>
      <c r="C572" t="s">
        <v>544</v>
      </c>
      <c r="D572">
        <f>+SUMIFS(inv!D:D,inv!A:A,B572,inv!T:T,A572)</f>
        <v>0</v>
      </c>
      <c r="E572">
        <f>+SUMIFS(inv!$D$1:$D$1164,inv!$A$1:$A$1164,$B572,inv!$T$1:$T$1164,$A572,inv!$U$1:$U$1164,'DIAS DE INVENTARIO TAT'!E$1)</f>
        <v>0</v>
      </c>
      <c r="F572">
        <f>+SUMIFS(inv!$D$1:$D$1164,inv!$A$1:$A$1164,$B572,inv!$T$1:$T$1164,$A572,inv!$U$1:$U$1164,'DIAS DE INVENTARIO TAT'!F$1)</f>
        <v>0</v>
      </c>
      <c r="G572">
        <f>+SUMIFS(inv!$D$1:$D$1164,inv!$A$1:$A$1164,$B572,inv!$T$1:$T$1164,$A572,inv!$U$1:$U$1164,'DIAS DE INVENTARIO TAT'!G$1)</f>
        <v>0</v>
      </c>
      <c r="H572">
        <f>+SUMIFS(inv!$D$1:$D$1164,inv!$A$1:$A$1164,$B572,inv!$T$1:$T$1164,$A572,inv!$U$1:$U$1164,'DIAS DE INVENTARIO TAT'!H$1)</f>
        <v>0</v>
      </c>
      <c r="I572">
        <f>+SUMIFS(inv!$D$1:$D$1164,inv!$A$1:$A$1164,$B572,inv!$T$1:$T$1164,$A572,inv!$U$1:$U$1164,'DIAS DE INVENTARIO TAT'!I$1)</f>
        <v>0</v>
      </c>
      <c r="J572">
        <f>+SUMIFS(inv!$D$1:$D$1164,inv!$A$1:$A$1164,$B572,inv!$T$1:$T$1164,$A572,inv!$U$1:$U$1164,'DIAS DE INVENTARIO TAT'!J$1)</f>
        <v>0</v>
      </c>
      <c r="K572">
        <f>+SUMIFS(inv!$D$1:$D$1164,inv!$A$1:$A$1164,$B572,inv!$T$1:$T$1164,$A572,inv!$U$1:$U$1164,'DIAS DE INVENTARIO TAT'!K$1)</f>
        <v>0</v>
      </c>
      <c r="L572" s="6">
        <f>+SUMIFS(VENTAS!H:H,VENTAS!B:B,B572,VENTAS!G:G,A572)</f>
        <v>0</v>
      </c>
      <c r="M572" s="4">
        <f t="shared" si="52"/>
        <v>0</v>
      </c>
      <c r="N572" s="4">
        <f t="shared" si="53"/>
        <v>0</v>
      </c>
      <c r="O572" s="4">
        <f t="shared" si="54"/>
        <v>0</v>
      </c>
      <c r="P572" s="4">
        <f t="shared" si="55"/>
        <v>0</v>
      </c>
      <c r="Q572" s="6" t="e">
        <f>+SUMIFS(#REF!,#REF!,TablaINV[[#This Row],[GRUPO]],#REF!,TablaINV[[#This Row],[COD]])</f>
        <v>#REF!</v>
      </c>
      <c r="R572" s="19">
        <f t="shared" si="56"/>
        <v>0</v>
      </c>
      <c r="S572" s="4" t="e">
        <f>+VLOOKUP(A572,inv!T:X,5,0)</f>
        <v>#N/A</v>
      </c>
      <c r="T572" s="4" t="str">
        <f>+VLOOKUP(B:B,'DT HUEVO'!$A:$D,4,0)</f>
        <v>EMPACADOS</v>
      </c>
      <c r="U572" s="4" t="str">
        <f>+VLOOKUP(TablaINV[[#This Row],[COD]],'DT HUEVO'!$A:$D,3,0)</f>
        <v>A</v>
      </c>
    </row>
    <row r="573" spans="1:21">
      <c r="A573" t="s">
        <v>1371</v>
      </c>
      <c r="B573">
        <v>12306</v>
      </c>
      <c r="C573" t="s">
        <v>579</v>
      </c>
      <c r="D573">
        <f>+SUMIFS(inv!D:D,inv!A:A,B573,inv!T:T,A573)</f>
        <v>0</v>
      </c>
      <c r="E573">
        <f>+SUMIFS(inv!$D$1:$D$1164,inv!$A$1:$A$1164,$B573,inv!$T$1:$T$1164,$A573,inv!$U$1:$U$1164,'DIAS DE INVENTARIO TAT'!E$1)</f>
        <v>0</v>
      </c>
      <c r="F573">
        <f>+SUMIFS(inv!$D$1:$D$1164,inv!$A$1:$A$1164,$B573,inv!$T$1:$T$1164,$A573,inv!$U$1:$U$1164,'DIAS DE INVENTARIO TAT'!F$1)</f>
        <v>0</v>
      </c>
      <c r="G573">
        <f>+SUMIFS(inv!$D$1:$D$1164,inv!$A$1:$A$1164,$B573,inv!$T$1:$T$1164,$A573,inv!$U$1:$U$1164,'DIAS DE INVENTARIO TAT'!G$1)</f>
        <v>0</v>
      </c>
      <c r="H573">
        <f>+SUMIFS(inv!$D$1:$D$1164,inv!$A$1:$A$1164,$B573,inv!$T$1:$T$1164,$A573,inv!$U$1:$U$1164,'DIAS DE INVENTARIO TAT'!H$1)</f>
        <v>0</v>
      </c>
      <c r="I573">
        <f>+SUMIFS(inv!$D$1:$D$1164,inv!$A$1:$A$1164,$B573,inv!$T$1:$T$1164,$A573,inv!$U$1:$U$1164,'DIAS DE INVENTARIO TAT'!I$1)</f>
        <v>0</v>
      </c>
      <c r="J573">
        <f>+SUMIFS(inv!$D$1:$D$1164,inv!$A$1:$A$1164,$B573,inv!$T$1:$T$1164,$A573,inv!$U$1:$U$1164,'DIAS DE INVENTARIO TAT'!J$1)</f>
        <v>0</v>
      </c>
      <c r="K573">
        <f>+SUMIFS(inv!$D$1:$D$1164,inv!$A$1:$A$1164,$B573,inv!$T$1:$T$1164,$A573,inv!$U$1:$U$1164,'DIAS DE INVENTARIO TAT'!K$1)</f>
        <v>0</v>
      </c>
      <c r="L573" s="6">
        <f>+SUMIFS(VENTAS!H:H,VENTAS!B:B,B573,VENTAS!G:G,A573)</f>
        <v>0</v>
      </c>
      <c r="M573" s="4">
        <f t="shared" si="52"/>
        <v>0</v>
      </c>
      <c r="N573" s="4">
        <f t="shared" si="53"/>
        <v>0</v>
      </c>
      <c r="O573" s="4">
        <f t="shared" si="54"/>
        <v>0</v>
      </c>
      <c r="P573" s="4">
        <f t="shared" si="55"/>
        <v>0</v>
      </c>
      <c r="Q573" s="6" t="e">
        <f>+SUMIFS(#REF!,#REF!,TablaINV[[#This Row],[GRUPO]],#REF!,TablaINV[[#This Row],[COD]])</f>
        <v>#REF!</v>
      </c>
      <c r="R573" s="19">
        <f t="shared" si="56"/>
        <v>0</v>
      </c>
      <c r="S573" s="4" t="e">
        <f>+VLOOKUP(A573,inv!T:X,5,0)</f>
        <v>#N/A</v>
      </c>
      <c r="T573" s="4" t="str">
        <f>+VLOOKUP(B:B,'DT HUEVO'!$A:$D,4,0)</f>
        <v>EMPACADOS</v>
      </c>
      <c r="U573" s="4" t="str">
        <f>+VLOOKUP(TablaINV[[#This Row],[COD]],'DT HUEVO'!$A:$D,3,0)</f>
        <v>AA</v>
      </c>
    </row>
    <row r="574" spans="1:21">
      <c r="A574" t="s">
        <v>1371</v>
      </c>
      <c r="B574">
        <v>12347</v>
      </c>
      <c r="C574" t="s">
        <v>74</v>
      </c>
      <c r="D574">
        <f>+SUMIFS(inv!D:D,inv!A:A,B574,inv!T:T,A574)</f>
        <v>0</v>
      </c>
      <c r="E574">
        <f>+SUMIFS(inv!$D$1:$D$1164,inv!$A$1:$A$1164,$B574,inv!$T$1:$T$1164,$A574,inv!$U$1:$U$1164,'DIAS DE INVENTARIO TAT'!E$1)</f>
        <v>0</v>
      </c>
      <c r="F574">
        <f>+SUMIFS(inv!$D$1:$D$1164,inv!$A$1:$A$1164,$B574,inv!$T$1:$T$1164,$A574,inv!$U$1:$U$1164,'DIAS DE INVENTARIO TAT'!F$1)</f>
        <v>0</v>
      </c>
      <c r="G574">
        <f>+SUMIFS(inv!$D$1:$D$1164,inv!$A$1:$A$1164,$B574,inv!$T$1:$T$1164,$A574,inv!$U$1:$U$1164,'DIAS DE INVENTARIO TAT'!G$1)</f>
        <v>0</v>
      </c>
      <c r="H574">
        <f>+SUMIFS(inv!$D$1:$D$1164,inv!$A$1:$A$1164,$B574,inv!$T$1:$T$1164,$A574,inv!$U$1:$U$1164,'DIAS DE INVENTARIO TAT'!H$1)</f>
        <v>0</v>
      </c>
      <c r="I574">
        <f>+SUMIFS(inv!$D$1:$D$1164,inv!$A$1:$A$1164,$B574,inv!$T$1:$T$1164,$A574,inv!$U$1:$U$1164,'DIAS DE INVENTARIO TAT'!I$1)</f>
        <v>0</v>
      </c>
      <c r="J574">
        <f>+SUMIFS(inv!$D$1:$D$1164,inv!$A$1:$A$1164,$B574,inv!$T$1:$T$1164,$A574,inv!$U$1:$U$1164,'DIAS DE INVENTARIO TAT'!J$1)</f>
        <v>0</v>
      </c>
      <c r="K574">
        <f>+SUMIFS(inv!$D$1:$D$1164,inv!$A$1:$A$1164,$B574,inv!$T$1:$T$1164,$A574,inv!$U$1:$U$1164,'DIAS DE INVENTARIO TAT'!K$1)</f>
        <v>0</v>
      </c>
      <c r="L574" s="6">
        <f>+SUMIFS(VENTAS!H:H,VENTAS!B:B,B574,VENTAS!G:G,A574)</f>
        <v>0</v>
      </c>
      <c r="M574" s="4">
        <f t="shared" si="52"/>
        <v>0</v>
      </c>
      <c r="N574" s="4">
        <f t="shared" si="53"/>
        <v>0</v>
      </c>
      <c r="O574" s="4">
        <f t="shared" si="54"/>
        <v>0</v>
      </c>
      <c r="P574" s="4">
        <f t="shared" si="55"/>
        <v>0</v>
      </c>
      <c r="Q574" s="6" t="e">
        <f>+SUMIFS(#REF!,#REF!,TablaINV[[#This Row],[GRUPO]],#REF!,TablaINV[[#This Row],[COD]])</f>
        <v>#REF!</v>
      </c>
      <c r="R574" s="19">
        <f t="shared" si="56"/>
        <v>0</v>
      </c>
      <c r="S574" s="4" t="e">
        <f>+VLOOKUP(A574,inv!T:X,5,0)</f>
        <v>#N/A</v>
      </c>
      <c r="T574" s="4" t="e">
        <f>+VLOOKUP(B:B,'DT HUEVO'!$A:$D,4,0)</f>
        <v>#N/A</v>
      </c>
      <c r="U574" s="4" t="e">
        <f>+VLOOKUP(TablaINV[[#This Row],[COD]],'DT HUEVO'!$A:$D,3,0)</f>
        <v>#N/A</v>
      </c>
    </row>
    <row r="575" spans="1:21">
      <c r="A575" t="s">
        <v>1371</v>
      </c>
      <c r="B575">
        <v>13311</v>
      </c>
      <c r="C575" t="s">
        <v>580</v>
      </c>
      <c r="D575">
        <f>+SUMIFS(inv!D:D,inv!A:A,B575,inv!T:T,A575)</f>
        <v>0</v>
      </c>
      <c r="E575">
        <f>+SUMIFS(inv!$D$1:$D$1164,inv!$A$1:$A$1164,$B575,inv!$T$1:$T$1164,$A575,inv!$U$1:$U$1164,'DIAS DE INVENTARIO TAT'!E$1)</f>
        <v>0</v>
      </c>
      <c r="F575">
        <f>+SUMIFS(inv!$D$1:$D$1164,inv!$A$1:$A$1164,$B575,inv!$T$1:$T$1164,$A575,inv!$U$1:$U$1164,'DIAS DE INVENTARIO TAT'!F$1)</f>
        <v>0</v>
      </c>
      <c r="G575">
        <f>+SUMIFS(inv!$D$1:$D$1164,inv!$A$1:$A$1164,$B575,inv!$T$1:$T$1164,$A575,inv!$U$1:$U$1164,'DIAS DE INVENTARIO TAT'!G$1)</f>
        <v>0</v>
      </c>
      <c r="H575">
        <f>+SUMIFS(inv!$D$1:$D$1164,inv!$A$1:$A$1164,$B575,inv!$T$1:$T$1164,$A575,inv!$U$1:$U$1164,'DIAS DE INVENTARIO TAT'!H$1)</f>
        <v>0</v>
      </c>
      <c r="I575">
        <f>+SUMIFS(inv!$D$1:$D$1164,inv!$A$1:$A$1164,$B575,inv!$T$1:$T$1164,$A575,inv!$U$1:$U$1164,'DIAS DE INVENTARIO TAT'!I$1)</f>
        <v>0</v>
      </c>
      <c r="J575">
        <f>+SUMIFS(inv!$D$1:$D$1164,inv!$A$1:$A$1164,$B575,inv!$T$1:$T$1164,$A575,inv!$U$1:$U$1164,'DIAS DE INVENTARIO TAT'!J$1)</f>
        <v>0</v>
      </c>
      <c r="K575">
        <f>+SUMIFS(inv!$D$1:$D$1164,inv!$A$1:$A$1164,$B575,inv!$T$1:$T$1164,$A575,inv!$U$1:$U$1164,'DIAS DE INVENTARIO TAT'!K$1)</f>
        <v>0</v>
      </c>
      <c r="L575" s="6">
        <f>+SUMIFS(VENTAS!H:H,VENTAS!B:B,B575,VENTAS!G:G,A575)</f>
        <v>0</v>
      </c>
      <c r="M575" s="4">
        <f t="shared" si="52"/>
        <v>0</v>
      </c>
      <c r="N575" s="4">
        <f t="shared" si="53"/>
        <v>0</v>
      </c>
      <c r="O575" s="4">
        <f t="shared" si="54"/>
        <v>0</v>
      </c>
      <c r="P575" s="4">
        <f t="shared" si="55"/>
        <v>0</v>
      </c>
      <c r="Q575" s="6" t="e">
        <f>+SUMIFS(#REF!,#REF!,TablaINV[[#This Row],[GRUPO]],#REF!,TablaINV[[#This Row],[COD]])</f>
        <v>#REF!</v>
      </c>
      <c r="R575" s="19">
        <f t="shared" si="56"/>
        <v>0</v>
      </c>
      <c r="S575" s="4" t="e">
        <f>+VLOOKUP(A575,inv!T:X,5,0)</f>
        <v>#N/A</v>
      </c>
      <c r="T575" s="4" t="str">
        <f>+VLOOKUP(B:B,'DT HUEVO'!$A:$D,4,0)</f>
        <v>EMPACADOS</v>
      </c>
      <c r="U575" s="4" t="str">
        <f>+VLOOKUP(TablaINV[[#This Row],[COD]],'DT HUEVO'!$A:$D,3,0)</f>
        <v>AA</v>
      </c>
    </row>
    <row r="576" spans="1:21">
      <c r="A576" t="s">
        <v>1371</v>
      </c>
      <c r="B576">
        <v>10305</v>
      </c>
      <c r="C576" t="s">
        <v>537</v>
      </c>
      <c r="D576">
        <f>+SUMIFS(inv!D:D,inv!A:A,B576,inv!T:T,A576)</f>
        <v>0</v>
      </c>
      <c r="E576">
        <f>+SUMIFS(inv!$D$1:$D$1164,inv!$A$1:$A$1164,$B576,inv!$T$1:$T$1164,$A576,inv!$U$1:$U$1164,'DIAS DE INVENTARIO TAT'!E$1)</f>
        <v>0</v>
      </c>
      <c r="F576">
        <f>+SUMIFS(inv!$D$1:$D$1164,inv!$A$1:$A$1164,$B576,inv!$T$1:$T$1164,$A576,inv!$U$1:$U$1164,'DIAS DE INVENTARIO TAT'!F$1)</f>
        <v>0</v>
      </c>
      <c r="G576">
        <f>+SUMIFS(inv!$D$1:$D$1164,inv!$A$1:$A$1164,$B576,inv!$T$1:$T$1164,$A576,inv!$U$1:$U$1164,'DIAS DE INVENTARIO TAT'!G$1)</f>
        <v>0</v>
      </c>
      <c r="H576">
        <f>+SUMIFS(inv!$D$1:$D$1164,inv!$A$1:$A$1164,$B576,inv!$T$1:$T$1164,$A576,inv!$U$1:$U$1164,'DIAS DE INVENTARIO TAT'!H$1)</f>
        <v>0</v>
      </c>
      <c r="I576">
        <f>+SUMIFS(inv!$D$1:$D$1164,inv!$A$1:$A$1164,$B576,inv!$T$1:$T$1164,$A576,inv!$U$1:$U$1164,'DIAS DE INVENTARIO TAT'!I$1)</f>
        <v>0</v>
      </c>
      <c r="J576">
        <f>+SUMIFS(inv!$D$1:$D$1164,inv!$A$1:$A$1164,$B576,inv!$T$1:$T$1164,$A576,inv!$U$1:$U$1164,'DIAS DE INVENTARIO TAT'!J$1)</f>
        <v>0</v>
      </c>
      <c r="K576">
        <f>+SUMIFS(inv!$D$1:$D$1164,inv!$A$1:$A$1164,$B576,inv!$T$1:$T$1164,$A576,inv!$U$1:$U$1164,'DIAS DE INVENTARIO TAT'!K$1)</f>
        <v>0</v>
      </c>
      <c r="L576" s="6">
        <f>+SUMIFS(VENTAS!H:H,VENTAS!B:B,B576,VENTAS!G:G,A576)</f>
        <v>0</v>
      </c>
      <c r="M576" s="4">
        <f t="shared" si="52"/>
        <v>0</v>
      </c>
      <c r="N576" s="4">
        <f t="shared" si="53"/>
        <v>0</v>
      </c>
      <c r="O576" s="4">
        <f t="shared" si="54"/>
        <v>0</v>
      </c>
      <c r="P576" s="4">
        <f t="shared" si="55"/>
        <v>0</v>
      </c>
      <c r="Q576" s="6" t="e">
        <f>+SUMIFS(#REF!,#REF!,TablaINV[[#This Row],[GRUPO]],#REF!,TablaINV[[#This Row],[COD]])</f>
        <v>#REF!</v>
      </c>
      <c r="R576" s="19">
        <f t="shared" si="56"/>
        <v>0</v>
      </c>
      <c r="S576" s="4" t="e">
        <f>+VLOOKUP(A576,inv!T:X,5,0)</f>
        <v>#N/A</v>
      </c>
      <c r="T576" s="4" t="str">
        <f>+VLOOKUP(B:B,'DT HUEVO'!$A:$D,4,0)</f>
        <v>FS</v>
      </c>
      <c r="U576" s="4" t="str">
        <f>+VLOOKUP(TablaINV[[#This Row],[COD]],'DT HUEVO'!$A:$D,3,0)</f>
        <v>AA</v>
      </c>
    </row>
    <row r="577" spans="1:21">
      <c r="A577" t="s">
        <v>1371</v>
      </c>
      <c r="B577">
        <v>10389</v>
      </c>
      <c r="C577" t="s">
        <v>71</v>
      </c>
      <c r="D577">
        <f>+SUMIFS(inv!D:D,inv!A:A,B577,inv!T:T,A577)</f>
        <v>0</v>
      </c>
      <c r="E577">
        <f>+SUMIFS(inv!$D$1:$D$1164,inv!$A$1:$A$1164,$B577,inv!$T$1:$T$1164,$A577,inv!$U$1:$U$1164,'DIAS DE INVENTARIO TAT'!E$1)</f>
        <v>0</v>
      </c>
      <c r="F577">
        <f>+SUMIFS(inv!$D$1:$D$1164,inv!$A$1:$A$1164,$B577,inv!$T$1:$T$1164,$A577,inv!$U$1:$U$1164,'DIAS DE INVENTARIO TAT'!F$1)</f>
        <v>0</v>
      </c>
      <c r="G577">
        <f>+SUMIFS(inv!$D$1:$D$1164,inv!$A$1:$A$1164,$B577,inv!$T$1:$T$1164,$A577,inv!$U$1:$U$1164,'DIAS DE INVENTARIO TAT'!G$1)</f>
        <v>0</v>
      </c>
      <c r="H577">
        <f>+SUMIFS(inv!$D$1:$D$1164,inv!$A$1:$A$1164,$B577,inv!$T$1:$T$1164,$A577,inv!$U$1:$U$1164,'DIAS DE INVENTARIO TAT'!H$1)</f>
        <v>0</v>
      </c>
      <c r="I577">
        <f>+SUMIFS(inv!$D$1:$D$1164,inv!$A$1:$A$1164,$B577,inv!$T$1:$T$1164,$A577,inv!$U$1:$U$1164,'DIAS DE INVENTARIO TAT'!I$1)</f>
        <v>0</v>
      </c>
      <c r="J577">
        <f>+SUMIFS(inv!$D$1:$D$1164,inv!$A$1:$A$1164,$B577,inv!$T$1:$T$1164,$A577,inv!$U$1:$U$1164,'DIAS DE INVENTARIO TAT'!J$1)</f>
        <v>0</v>
      </c>
      <c r="K577">
        <f>+SUMIFS(inv!$D$1:$D$1164,inv!$A$1:$A$1164,$B577,inv!$T$1:$T$1164,$A577,inv!$U$1:$U$1164,'DIAS DE INVENTARIO TAT'!K$1)</f>
        <v>0</v>
      </c>
      <c r="L577" s="6">
        <f>+SUMIFS(VENTAS!H:H,VENTAS!B:B,B577,VENTAS!G:G,A577)</f>
        <v>0</v>
      </c>
      <c r="M577" s="4">
        <f t="shared" si="52"/>
        <v>0</v>
      </c>
      <c r="N577" s="4">
        <f t="shared" si="53"/>
        <v>0</v>
      </c>
      <c r="O577" s="4">
        <f t="shared" si="54"/>
        <v>0</v>
      </c>
      <c r="P577" s="4">
        <f t="shared" si="55"/>
        <v>0</v>
      </c>
      <c r="Q577" s="6" t="e">
        <f>+SUMIFS(#REF!,#REF!,TablaINV[[#This Row],[GRUPO]],#REF!,TablaINV[[#This Row],[COD]])</f>
        <v>#REF!</v>
      </c>
      <c r="R577" s="19">
        <f t="shared" si="56"/>
        <v>0</v>
      </c>
      <c r="S577" s="4" t="e">
        <f>+VLOOKUP(A577,inv!T:X,5,0)</f>
        <v>#N/A</v>
      </c>
      <c r="T577" s="4" t="str">
        <f>+VLOOKUP(B:B,'DT HUEVO'!$A:$D,4,0)</f>
        <v>FS</v>
      </c>
      <c r="U577" s="4" t="str">
        <f>+VLOOKUP(TablaINV[[#This Row],[COD]],'DT HUEVO'!$A:$D,3,0)</f>
        <v>AA</v>
      </c>
    </row>
    <row r="578" spans="1:21">
      <c r="A578" t="s">
        <v>1371</v>
      </c>
      <c r="B578">
        <v>10405</v>
      </c>
      <c r="C578" t="s">
        <v>542</v>
      </c>
      <c r="D578">
        <f>+SUMIFS(inv!D:D,inv!A:A,B578,inv!T:T,A578)</f>
        <v>0</v>
      </c>
      <c r="E578">
        <f>+SUMIFS(inv!$D$1:$D$1164,inv!$A$1:$A$1164,$B578,inv!$T$1:$T$1164,$A578,inv!$U$1:$U$1164,'DIAS DE INVENTARIO TAT'!E$1)</f>
        <v>0</v>
      </c>
      <c r="F578">
        <f>+SUMIFS(inv!$D$1:$D$1164,inv!$A$1:$A$1164,$B578,inv!$T$1:$T$1164,$A578,inv!$U$1:$U$1164,'DIAS DE INVENTARIO TAT'!F$1)</f>
        <v>0</v>
      </c>
      <c r="G578">
        <f>+SUMIFS(inv!$D$1:$D$1164,inv!$A$1:$A$1164,$B578,inv!$T$1:$T$1164,$A578,inv!$U$1:$U$1164,'DIAS DE INVENTARIO TAT'!G$1)</f>
        <v>0</v>
      </c>
      <c r="H578">
        <f>+SUMIFS(inv!$D$1:$D$1164,inv!$A$1:$A$1164,$B578,inv!$T$1:$T$1164,$A578,inv!$U$1:$U$1164,'DIAS DE INVENTARIO TAT'!H$1)</f>
        <v>0</v>
      </c>
      <c r="I578">
        <f>+SUMIFS(inv!$D$1:$D$1164,inv!$A$1:$A$1164,$B578,inv!$T$1:$T$1164,$A578,inv!$U$1:$U$1164,'DIAS DE INVENTARIO TAT'!I$1)</f>
        <v>0</v>
      </c>
      <c r="J578">
        <f>+SUMIFS(inv!$D$1:$D$1164,inv!$A$1:$A$1164,$B578,inv!$T$1:$T$1164,$A578,inv!$U$1:$U$1164,'DIAS DE INVENTARIO TAT'!J$1)</f>
        <v>0</v>
      </c>
      <c r="K578">
        <f>+SUMIFS(inv!$D$1:$D$1164,inv!$A$1:$A$1164,$B578,inv!$T$1:$T$1164,$A578,inv!$U$1:$U$1164,'DIAS DE INVENTARIO TAT'!K$1)</f>
        <v>0</v>
      </c>
      <c r="L578" s="6">
        <f>+SUMIFS(VENTAS!H:H,VENTAS!B:B,B578,VENTAS!G:G,A578)</f>
        <v>0</v>
      </c>
      <c r="M578" s="4">
        <f t="shared" si="52"/>
        <v>0</v>
      </c>
      <c r="N578" s="4">
        <f t="shared" si="53"/>
        <v>0</v>
      </c>
      <c r="O578" s="4">
        <f t="shared" si="54"/>
        <v>0</v>
      </c>
      <c r="P578" s="4">
        <f t="shared" si="55"/>
        <v>0</v>
      </c>
      <c r="Q578" s="6" t="e">
        <f>+SUMIFS(#REF!,#REF!,TablaINV[[#This Row],[GRUPO]],#REF!,TablaINV[[#This Row],[COD]])</f>
        <v>#REF!</v>
      </c>
      <c r="R578" s="19">
        <f t="shared" si="56"/>
        <v>0</v>
      </c>
      <c r="S578" s="4" t="e">
        <f>+VLOOKUP(A578,inv!T:X,5,0)</f>
        <v>#N/A</v>
      </c>
      <c r="T578" s="4" t="str">
        <f>+VLOOKUP(B:B,'DT HUEVO'!$A:$D,4,0)</f>
        <v>FS</v>
      </c>
      <c r="U578" s="4" t="str">
        <f>+VLOOKUP(TablaINV[[#This Row],[COD]],'DT HUEVO'!$A:$D,3,0)</f>
        <v>A</v>
      </c>
    </row>
    <row r="579" spans="1:21">
      <c r="A579" t="s">
        <v>1371</v>
      </c>
      <c r="B579">
        <v>10490</v>
      </c>
      <c r="C579" t="s">
        <v>476</v>
      </c>
      <c r="D579">
        <f>+SUMIFS(inv!D:D,inv!A:A,B579,inv!T:T,A579)</f>
        <v>0</v>
      </c>
      <c r="E579">
        <f>+SUMIFS(inv!$D$1:$D$1164,inv!$A$1:$A$1164,$B579,inv!$T$1:$T$1164,$A579,inv!$U$1:$U$1164,'DIAS DE INVENTARIO TAT'!E$1)</f>
        <v>0</v>
      </c>
      <c r="F579">
        <f>+SUMIFS(inv!$D$1:$D$1164,inv!$A$1:$A$1164,$B579,inv!$T$1:$T$1164,$A579,inv!$U$1:$U$1164,'DIAS DE INVENTARIO TAT'!F$1)</f>
        <v>0</v>
      </c>
      <c r="G579">
        <f>+SUMIFS(inv!$D$1:$D$1164,inv!$A$1:$A$1164,$B579,inv!$T$1:$T$1164,$A579,inv!$U$1:$U$1164,'DIAS DE INVENTARIO TAT'!G$1)</f>
        <v>0</v>
      </c>
      <c r="H579">
        <f>+SUMIFS(inv!$D$1:$D$1164,inv!$A$1:$A$1164,$B579,inv!$T$1:$T$1164,$A579,inv!$U$1:$U$1164,'DIAS DE INVENTARIO TAT'!H$1)</f>
        <v>0</v>
      </c>
      <c r="I579">
        <f>+SUMIFS(inv!$D$1:$D$1164,inv!$A$1:$A$1164,$B579,inv!$T$1:$T$1164,$A579,inv!$U$1:$U$1164,'DIAS DE INVENTARIO TAT'!I$1)</f>
        <v>0</v>
      </c>
      <c r="J579">
        <f>+SUMIFS(inv!$D$1:$D$1164,inv!$A$1:$A$1164,$B579,inv!$T$1:$T$1164,$A579,inv!$U$1:$U$1164,'DIAS DE INVENTARIO TAT'!J$1)</f>
        <v>0</v>
      </c>
      <c r="K579">
        <f>+SUMIFS(inv!$D$1:$D$1164,inv!$A$1:$A$1164,$B579,inv!$T$1:$T$1164,$A579,inv!$U$1:$U$1164,'DIAS DE INVENTARIO TAT'!K$1)</f>
        <v>0</v>
      </c>
      <c r="L579" s="6">
        <f>+SUMIFS(VENTAS!H:H,VENTAS!B:B,B579,VENTAS!G:G,A579)</f>
        <v>0</v>
      </c>
      <c r="M579" s="4">
        <f t="shared" si="52"/>
        <v>0</v>
      </c>
      <c r="N579" s="4">
        <f t="shared" si="53"/>
        <v>0</v>
      </c>
      <c r="O579" s="4">
        <f t="shared" si="54"/>
        <v>0</v>
      </c>
      <c r="P579" s="4">
        <f t="shared" si="55"/>
        <v>0</v>
      </c>
      <c r="Q579" s="6" t="e">
        <f>+SUMIFS(#REF!,#REF!,TablaINV[[#This Row],[GRUPO]],#REF!,TablaINV[[#This Row],[COD]])</f>
        <v>#REF!</v>
      </c>
      <c r="R579" s="19">
        <f t="shared" si="56"/>
        <v>0</v>
      </c>
      <c r="S579" s="4" t="e">
        <f>+VLOOKUP(A579,inv!T:X,5,0)</f>
        <v>#N/A</v>
      </c>
      <c r="T579" s="4" t="e">
        <f>+VLOOKUP(B:B,'DT HUEVO'!$A:$D,4,0)</f>
        <v>#N/A</v>
      </c>
      <c r="U579" s="4" t="e">
        <f>+VLOOKUP(TablaINV[[#This Row],[COD]],'DT HUEVO'!$A:$D,3,0)</f>
        <v>#N/A</v>
      </c>
    </row>
    <row r="580" spans="1:21">
      <c r="A580" t="s">
        <v>1371</v>
      </c>
      <c r="B580">
        <v>10488</v>
      </c>
      <c r="C580" t="s">
        <v>607</v>
      </c>
      <c r="D580">
        <f>+SUMIFS(inv!D:D,inv!A:A,B580,inv!T:T,A580)</f>
        <v>0</v>
      </c>
      <c r="E580">
        <f>+SUMIFS(inv!$D$1:$D$1164,inv!$A$1:$A$1164,$B580,inv!$T$1:$T$1164,$A580,inv!$U$1:$U$1164,'DIAS DE INVENTARIO TAT'!E$1)</f>
        <v>0</v>
      </c>
      <c r="F580">
        <f>+SUMIFS(inv!$D$1:$D$1164,inv!$A$1:$A$1164,$B580,inv!$T$1:$T$1164,$A580,inv!$U$1:$U$1164,'DIAS DE INVENTARIO TAT'!F$1)</f>
        <v>0</v>
      </c>
      <c r="G580">
        <f>+SUMIFS(inv!$D$1:$D$1164,inv!$A$1:$A$1164,$B580,inv!$T$1:$T$1164,$A580,inv!$U$1:$U$1164,'DIAS DE INVENTARIO TAT'!G$1)</f>
        <v>0</v>
      </c>
      <c r="H580">
        <f>+SUMIFS(inv!$D$1:$D$1164,inv!$A$1:$A$1164,$B580,inv!$T$1:$T$1164,$A580,inv!$U$1:$U$1164,'DIAS DE INVENTARIO TAT'!H$1)</f>
        <v>0</v>
      </c>
      <c r="I580">
        <f>+SUMIFS(inv!$D$1:$D$1164,inv!$A$1:$A$1164,$B580,inv!$T$1:$T$1164,$A580,inv!$U$1:$U$1164,'DIAS DE INVENTARIO TAT'!I$1)</f>
        <v>0</v>
      </c>
      <c r="J580">
        <f>+SUMIFS(inv!$D$1:$D$1164,inv!$A$1:$A$1164,$B580,inv!$T$1:$T$1164,$A580,inv!$U$1:$U$1164,'DIAS DE INVENTARIO TAT'!J$1)</f>
        <v>0</v>
      </c>
      <c r="K580">
        <f>+SUMIFS(inv!$D$1:$D$1164,inv!$A$1:$A$1164,$B580,inv!$T$1:$T$1164,$A580,inv!$U$1:$U$1164,'DIAS DE INVENTARIO TAT'!K$1)</f>
        <v>0</v>
      </c>
      <c r="L580" s="6">
        <f>+SUMIFS(VENTAS!H:H,VENTAS!B:B,B580,VENTAS!G:G,A580)</f>
        <v>0</v>
      </c>
      <c r="M580" s="4">
        <f t="shared" ref="M580:M643" si="57">+IFERROR(D580/$L580,0)</f>
        <v>0</v>
      </c>
      <c r="N580" s="4">
        <f t="shared" si="53"/>
        <v>0</v>
      </c>
      <c r="O580" s="4">
        <f t="shared" si="54"/>
        <v>0</v>
      </c>
      <c r="P580" s="4">
        <f t="shared" si="55"/>
        <v>0</v>
      </c>
      <c r="Q580" s="6" t="e">
        <f>+SUMIFS(#REF!,#REF!,TablaINV[[#This Row],[GRUPO]],#REF!,TablaINV[[#This Row],[COD]])</f>
        <v>#REF!</v>
      </c>
      <c r="R580" s="19">
        <f t="shared" si="56"/>
        <v>0</v>
      </c>
      <c r="S580" s="4" t="e">
        <f>+VLOOKUP(A580,inv!T:X,5,0)</f>
        <v>#N/A</v>
      </c>
      <c r="T580" s="4" t="str">
        <f>+VLOOKUP(B:B,'DT HUEVO'!$A:$D,4,0)</f>
        <v>FS</v>
      </c>
      <c r="U580" s="4" t="str">
        <f>+VLOOKUP(TablaINV[[#This Row],[COD]],'DT HUEVO'!$A:$D,3,0)</f>
        <v>A</v>
      </c>
    </row>
    <row r="581" spans="1:21">
      <c r="A581" t="s">
        <v>1371</v>
      </c>
      <c r="B581">
        <v>10312</v>
      </c>
      <c r="C581" t="s">
        <v>540</v>
      </c>
      <c r="D581">
        <f>+SUMIFS(inv!D:D,inv!A:A,B581,inv!T:T,A581)</f>
        <v>0</v>
      </c>
      <c r="E581">
        <f>+SUMIFS(inv!$D$1:$D$1164,inv!$A$1:$A$1164,$B581,inv!$T$1:$T$1164,$A581,inv!$U$1:$U$1164,'DIAS DE INVENTARIO TAT'!E$1)</f>
        <v>0</v>
      </c>
      <c r="F581">
        <f>+SUMIFS(inv!$D$1:$D$1164,inv!$A$1:$A$1164,$B581,inv!$T$1:$T$1164,$A581,inv!$U$1:$U$1164,'DIAS DE INVENTARIO TAT'!F$1)</f>
        <v>0</v>
      </c>
      <c r="G581">
        <f>+SUMIFS(inv!$D$1:$D$1164,inv!$A$1:$A$1164,$B581,inv!$T$1:$T$1164,$A581,inv!$U$1:$U$1164,'DIAS DE INVENTARIO TAT'!G$1)</f>
        <v>0</v>
      </c>
      <c r="H581">
        <f>+SUMIFS(inv!$D$1:$D$1164,inv!$A$1:$A$1164,$B581,inv!$T$1:$T$1164,$A581,inv!$U$1:$U$1164,'DIAS DE INVENTARIO TAT'!H$1)</f>
        <v>0</v>
      </c>
      <c r="I581">
        <f>+SUMIFS(inv!$D$1:$D$1164,inv!$A$1:$A$1164,$B581,inv!$T$1:$T$1164,$A581,inv!$U$1:$U$1164,'DIAS DE INVENTARIO TAT'!I$1)</f>
        <v>0</v>
      </c>
      <c r="J581">
        <f>+SUMIFS(inv!$D$1:$D$1164,inv!$A$1:$A$1164,$B581,inv!$T$1:$T$1164,$A581,inv!$U$1:$U$1164,'DIAS DE INVENTARIO TAT'!J$1)</f>
        <v>0</v>
      </c>
      <c r="K581">
        <f>+SUMIFS(inv!$D$1:$D$1164,inv!$A$1:$A$1164,$B581,inv!$T$1:$T$1164,$A581,inv!$U$1:$U$1164,'DIAS DE INVENTARIO TAT'!K$1)</f>
        <v>0</v>
      </c>
      <c r="L581" s="6">
        <f>+SUMIFS(VENTAS!H:H,VENTAS!B:B,B581,VENTAS!G:G,A581)</f>
        <v>0</v>
      </c>
      <c r="M581" s="4">
        <f t="shared" si="57"/>
        <v>0</v>
      </c>
      <c r="N581" s="4">
        <f t="shared" si="53"/>
        <v>0</v>
      </c>
      <c r="O581" s="4">
        <f t="shared" si="54"/>
        <v>0</v>
      </c>
      <c r="P581" s="4">
        <f t="shared" si="55"/>
        <v>0</v>
      </c>
      <c r="Q581" s="6" t="e">
        <f>+SUMIFS(#REF!,#REF!,TablaINV[[#This Row],[GRUPO]],#REF!,TablaINV[[#This Row],[COD]])</f>
        <v>#REF!</v>
      </c>
      <c r="R581" s="19">
        <f t="shared" si="56"/>
        <v>0</v>
      </c>
      <c r="S581" s="4" t="e">
        <f>+VLOOKUP(A581,inv!T:X,5,0)</f>
        <v>#N/A</v>
      </c>
      <c r="T581" s="4" t="str">
        <f>+VLOOKUP(B:B,'DT HUEVO'!$A:$D,4,0)</f>
        <v>EMPACADOS</v>
      </c>
      <c r="U581" s="4" t="str">
        <f>+VLOOKUP(TablaINV[[#This Row],[COD]],'DT HUEVO'!$A:$D,3,0)</f>
        <v>AA</v>
      </c>
    </row>
    <row r="582" spans="1:21">
      <c r="A582" t="s">
        <v>1371</v>
      </c>
      <c r="B582">
        <v>10589</v>
      </c>
      <c r="C582" t="s">
        <v>73</v>
      </c>
      <c r="D582">
        <f>+SUMIFS(inv!D:D,inv!A:A,B582,inv!T:T,A582)</f>
        <v>0</v>
      </c>
      <c r="E582">
        <f>+SUMIFS(inv!$D$1:$D$1164,inv!$A$1:$A$1164,$B582,inv!$T$1:$T$1164,$A582,inv!$U$1:$U$1164,'DIAS DE INVENTARIO TAT'!E$1)</f>
        <v>0</v>
      </c>
      <c r="F582">
        <f>+SUMIFS(inv!$D$1:$D$1164,inv!$A$1:$A$1164,$B582,inv!$T$1:$T$1164,$A582,inv!$U$1:$U$1164,'DIAS DE INVENTARIO TAT'!F$1)</f>
        <v>0</v>
      </c>
      <c r="G582">
        <f>+SUMIFS(inv!$D$1:$D$1164,inv!$A$1:$A$1164,$B582,inv!$T$1:$T$1164,$A582,inv!$U$1:$U$1164,'DIAS DE INVENTARIO TAT'!G$1)</f>
        <v>0</v>
      </c>
      <c r="H582">
        <f>+SUMIFS(inv!$D$1:$D$1164,inv!$A$1:$A$1164,$B582,inv!$T$1:$T$1164,$A582,inv!$U$1:$U$1164,'DIAS DE INVENTARIO TAT'!H$1)</f>
        <v>0</v>
      </c>
      <c r="I582">
        <f>+SUMIFS(inv!$D$1:$D$1164,inv!$A$1:$A$1164,$B582,inv!$T$1:$T$1164,$A582,inv!$U$1:$U$1164,'DIAS DE INVENTARIO TAT'!I$1)</f>
        <v>0</v>
      </c>
      <c r="J582">
        <f>+SUMIFS(inv!$D$1:$D$1164,inv!$A$1:$A$1164,$B582,inv!$T$1:$T$1164,$A582,inv!$U$1:$U$1164,'DIAS DE INVENTARIO TAT'!J$1)</f>
        <v>0</v>
      </c>
      <c r="K582">
        <f>+SUMIFS(inv!$D$1:$D$1164,inv!$A$1:$A$1164,$B582,inv!$T$1:$T$1164,$A582,inv!$U$1:$U$1164,'DIAS DE INVENTARIO TAT'!K$1)</f>
        <v>0</v>
      </c>
      <c r="L582" s="6">
        <f>+SUMIFS(VENTAS!H:H,VENTAS!B:B,B582,VENTAS!G:G,A582)</f>
        <v>0</v>
      </c>
      <c r="M582" s="4">
        <f t="shared" si="57"/>
        <v>0</v>
      </c>
      <c r="N582" s="4">
        <f t="shared" si="53"/>
        <v>0</v>
      </c>
      <c r="O582" s="4">
        <f t="shared" si="54"/>
        <v>0</v>
      </c>
      <c r="P582" s="4">
        <f t="shared" si="55"/>
        <v>0</v>
      </c>
      <c r="Q582" s="6" t="e">
        <f>+SUMIFS(#REF!,#REF!,TablaINV[[#This Row],[GRUPO]],#REF!,TablaINV[[#This Row],[COD]])</f>
        <v>#REF!</v>
      </c>
      <c r="R582" s="19">
        <f t="shared" si="56"/>
        <v>0</v>
      </c>
      <c r="S582" s="4" t="e">
        <f>+VLOOKUP(A582,inv!T:X,5,0)</f>
        <v>#N/A</v>
      </c>
      <c r="T582" s="4" t="e">
        <f>+VLOOKUP(B:B,'DT HUEVO'!$A:$D,4,0)</f>
        <v>#N/A</v>
      </c>
      <c r="U582" s="4" t="e">
        <f>+VLOOKUP(TablaINV[[#This Row],[COD]],'DT HUEVO'!$A:$D,3,0)</f>
        <v>#N/A</v>
      </c>
    </row>
    <row r="583" spans="1:21">
      <c r="A583" t="s">
        <v>1371</v>
      </c>
      <c r="B583">
        <v>10580</v>
      </c>
      <c r="C583" t="s">
        <v>548</v>
      </c>
      <c r="D583">
        <f>+SUMIFS(inv!D:D,inv!A:A,B583,inv!T:T,A583)</f>
        <v>0</v>
      </c>
      <c r="E583">
        <f>+SUMIFS(inv!$D$1:$D$1164,inv!$A$1:$A$1164,$B583,inv!$T$1:$T$1164,$A583,inv!$U$1:$U$1164,'DIAS DE INVENTARIO TAT'!E$1)</f>
        <v>0</v>
      </c>
      <c r="F583">
        <f>+SUMIFS(inv!$D$1:$D$1164,inv!$A$1:$A$1164,$B583,inv!$T$1:$T$1164,$A583,inv!$U$1:$U$1164,'DIAS DE INVENTARIO TAT'!F$1)</f>
        <v>0</v>
      </c>
      <c r="G583">
        <f>+SUMIFS(inv!$D$1:$D$1164,inv!$A$1:$A$1164,$B583,inv!$T$1:$T$1164,$A583,inv!$U$1:$U$1164,'DIAS DE INVENTARIO TAT'!G$1)</f>
        <v>0</v>
      </c>
      <c r="H583">
        <f>+SUMIFS(inv!$D$1:$D$1164,inv!$A$1:$A$1164,$B583,inv!$T$1:$T$1164,$A583,inv!$U$1:$U$1164,'DIAS DE INVENTARIO TAT'!H$1)</f>
        <v>0</v>
      </c>
      <c r="I583">
        <f>+SUMIFS(inv!$D$1:$D$1164,inv!$A$1:$A$1164,$B583,inv!$T$1:$T$1164,$A583,inv!$U$1:$U$1164,'DIAS DE INVENTARIO TAT'!I$1)</f>
        <v>0</v>
      </c>
      <c r="J583">
        <f>+SUMIFS(inv!$D$1:$D$1164,inv!$A$1:$A$1164,$B583,inv!$T$1:$T$1164,$A583,inv!$U$1:$U$1164,'DIAS DE INVENTARIO TAT'!J$1)</f>
        <v>0</v>
      </c>
      <c r="K583">
        <f>+SUMIFS(inv!$D$1:$D$1164,inv!$A$1:$A$1164,$B583,inv!$T$1:$T$1164,$A583,inv!$U$1:$U$1164,'DIAS DE INVENTARIO TAT'!K$1)</f>
        <v>0</v>
      </c>
      <c r="L583" s="6">
        <f>+SUMIFS(VENTAS!H:H,VENTAS!B:B,B583,VENTAS!G:G,A583)</f>
        <v>0</v>
      </c>
      <c r="M583" s="4">
        <f t="shared" si="57"/>
        <v>0</v>
      </c>
      <c r="N583" s="4">
        <f t="shared" si="53"/>
        <v>0</v>
      </c>
      <c r="O583" s="4">
        <f t="shared" si="54"/>
        <v>0</v>
      </c>
      <c r="P583" s="4">
        <f t="shared" si="55"/>
        <v>0</v>
      </c>
      <c r="Q583" s="6" t="e">
        <f>+SUMIFS(#REF!,#REF!,TablaINV[[#This Row],[GRUPO]],#REF!,TablaINV[[#This Row],[COD]])</f>
        <v>#REF!</v>
      </c>
      <c r="R583" s="19">
        <f t="shared" si="56"/>
        <v>0</v>
      </c>
      <c r="S583" s="4" t="e">
        <f>+VLOOKUP(A583,inv!T:X,5,0)</f>
        <v>#N/A</v>
      </c>
      <c r="T583" s="4" t="e">
        <f>+VLOOKUP(B:B,'DT HUEVO'!$A:$D,4,0)</f>
        <v>#N/A</v>
      </c>
      <c r="U583" s="4" t="e">
        <f>+VLOOKUP(TablaINV[[#This Row],[COD]],'DT HUEVO'!$A:$D,3,0)</f>
        <v>#N/A</v>
      </c>
    </row>
    <row r="584" spans="1:21">
      <c r="A584" t="s">
        <v>1371</v>
      </c>
      <c r="B584">
        <v>13380</v>
      </c>
      <c r="C584" t="s">
        <v>534</v>
      </c>
      <c r="D584">
        <f>+SUMIFS(inv!D:D,inv!A:A,B584,inv!T:T,A584)</f>
        <v>0</v>
      </c>
      <c r="E584">
        <f>+SUMIFS(inv!$D$1:$D$1164,inv!$A$1:$A$1164,$B584,inv!$T$1:$T$1164,$A584,inv!$U$1:$U$1164,'DIAS DE INVENTARIO TAT'!E$1)</f>
        <v>0</v>
      </c>
      <c r="F584">
        <f>+SUMIFS(inv!$D$1:$D$1164,inv!$A$1:$A$1164,$B584,inv!$T$1:$T$1164,$A584,inv!$U$1:$U$1164,'DIAS DE INVENTARIO TAT'!F$1)</f>
        <v>0</v>
      </c>
      <c r="G584">
        <f>+SUMIFS(inv!$D$1:$D$1164,inv!$A$1:$A$1164,$B584,inv!$T$1:$T$1164,$A584,inv!$U$1:$U$1164,'DIAS DE INVENTARIO TAT'!G$1)</f>
        <v>0</v>
      </c>
      <c r="H584">
        <f>+SUMIFS(inv!$D$1:$D$1164,inv!$A$1:$A$1164,$B584,inv!$T$1:$T$1164,$A584,inv!$U$1:$U$1164,'DIAS DE INVENTARIO TAT'!H$1)</f>
        <v>0</v>
      </c>
      <c r="I584">
        <f>+SUMIFS(inv!$D$1:$D$1164,inv!$A$1:$A$1164,$B584,inv!$T$1:$T$1164,$A584,inv!$U$1:$U$1164,'DIAS DE INVENTARIO TAT'!I$1)</f>
        <v>0</v>
      </c>
      <c r="J584">
        <f>+SUMIFS(inv!$D$1:$D$1164,inv!$A$1:$A$1164,$B584,inv!$T$1:$T$1164,$A584,inv!$U$1:$U$1164,'DIAS DE INVENTARIO TAT'!J$1)</f>
        <v>0</v>
      </c>
      <c r="K584">
        <f>+SUMIFS(inv!$D$1:$D$1164,inv!$A$1:$A$1164,$B584,inv!$T$1:$T$1164,$A584,inv!$U$1:$U$1164,'DIAS DE INVENTARIO TAT'!K$1)</f>
        <v>0</v>
      </c>
      <c r="L584" s="6">
        <f>+SUMIFS(VENTAS!H:H,VENTAS!B:B,B584,VENTAS!G:G,A584)</f>
        <v>0</v>
      </c>
      <c r="M584" s="4">
        <f t="shared" si="57"/>
        <v>0</v>
      </c>
      <c r="N584" s="4">
        <f t="shared" si="53"/>
        <v>0</v>
      </c>
      <c r="O584" s="4">
        <f t="shared" si="54"/>
        <v>0</v>
      </c>
      <c r="P584" s="4">
        <f t="shared" si="55"/>
        <v>0</v>
      </c>
      <c r="Q584" s="6" t="e">
        <f>+SUMIFS(#REF!,#REF!,TablaINV[[#This Row],[GRUPO]],#REF!,TablaINV[[#This Row],[COD]])</f>
        <v>#REF!</v>
      </c>
      <c r="R584" s="19">
        <f t="shared" si="56"/>
        <v>0</v>
      </c>
      <c r="S584" s="4" t="e">
        <f>+VLOOKUP(A584,inv!T:X,5,0)</f>
        <v>#N/A</v>
      </c>
      <c r="T584" s="4" t="str">
        <f>+VLOOKUP(B:B,'DT HUEVO'!$A:$D,4,0)</f>
        <v>EMPACADOS</v>
      </c>
      <c r="U584" s="4" t="str">
        <f>+VLOOKUP(TablaINV[[#This Row],[COD]],'DT HUEVO'!$A:$D,3,0)</f>
        <v>AA</v>
      </c>
    </row>
    <row r="585" spans="1:21">
      <c r="A585" t="s">
        <v>1371</v>
      </c>
      <c r="B585">
        <v>13580</v>
      </c>
      <c r="C585" t="s">
        <v>535</v>
      </c>
      <c r="D585">
        <f>+SUMIFS(inv!D:D,inv!A:A,B585,inv!T:T,A585)</f>
        <v>0</v>
      </c>
      <c r="E585">
        <f>+SUMIFS(inv!$D$1:$D$1164,inv!$A$1:$A$1164,$B585,inv!$T$1:$T$1164,$A585,inv!$U$1:$U$1164,'DIAS DE INVENTARIO TAT'!E$1)</f>
        <v>0</v>
      </c>
      <c r="F585">
        <f>+SUMIFS(inv!$D$1:$D$1164,inv!$A$1:$A$1164,$B585,inv!$T$1:$T$1164,$A585,inv!$U$1:$U$1164,'DIAS DE INVENTARIO TAT'!F$1)</f>
        <v>0</v>
      </c>
      <c r="G585">
        <f>+SUMIFS(inv!$D$1:$D$1164,inv!$A$1:$A$1164,$B585,inv!$T$1:$T$1164,$A585,inv!$U$1:$U$1164,'DIAS DE INVENTARIO TAT'!G$1)</f>
        <v>0</v>
      </c>
      <c r="H585">
        <f>+SUMIFS(inv!$D$1:$D$1164,inv!$A$1:$A$1164,$B585,inv!$T$1:$T$1164,$A585,inv!$U$1:$U$1164,'DIAS DE INVENTARIO TAT'!H$1)</f>
        <v>0</v>
      </c>
      <c r="I585">
        <f>+SUMIFS(inv!$D$1:$D$1164,inv!$A$1:$A$1164,$B585,inv!$T$1:$T$1164,$A585,inv!$U$1:$U$1164,'DIAS DE INVENTARIO TAT'!I$1)</f>
        <v>0</v>
      </c>
      <c r="J585">
        <f>+SUMIFS(inv!$D$1:$D$1164,inv!$A$1:$A$1164,$B585,inv!$T$1:$T$1164,$A585,inv!$U$1:$U$1164,'DIAS DE INVENTARIO TAT'!J$1)</f>
        <v>0</v>
      </c>
      <c r="K585">
        <f>+SUMIFS(inv!$D$1:$D$1164,inv!$A$1:$A$1164,$B585,inv!$T$1:$T$1164,$A585,inv!$U$1:$U$1164,'DIAS DE INVENTARIO TAT'!K$1)</f>
        <v>0</v>
      </c>
      <c r="L585" s="6">
        <f>+SUMIFS(VENTAS!H:H,VENTAS!B:B,B585,VENTAS!G:G,A585)</f>
        <v>0</v>
      </c>
      <c r="M585" s="4">
        <f t="shared" si="57"/>
        <v>0</v>
      </c>
      <c r="N585" s="4">
        <f t="shared" si="53"/>
        <v>0</v>
      </c>
      <c r="O585" s="4">
        <f t="shared" si="54"/>
        <v>0</v>
      </c>
      <c r="P585" s="4">
        <f t="shared" si="55"/>
        <v>0</v>
      </c>
      <c r="Q585" s="6" t="e">
        <f>+SUMIFS(#REF!,#REF!,TablaINV[[#This Row],[GRUPO]],#REF!,TablaINV[[#This Row],[COD]])</f>
        <v>#REF!</v>
      </c>
      <c r="R585" s="19">
        <f t="shared" si="56"/>
        <v>0</v>
      </c>
      <c r="S585" s="4" t="e">
        <f>+VLOOKUP(A585,inv!T:X,5,0)</f>
        <v>#N/A</v>
      </c>
      <c r="T585" s="4" t="str">
        <f>+VLOOKUP(B:B,'DT HUEVO'!$A:$D,4,0)</f>
        <v>EMPACADOS</v>
      </c>
      <c r="U585" s="4" t="str">
        <f>+VLOOKUP(TablaINV[[#This Row],[COD]],'DT HUEVO'!$A:$D,3,0)</f>
        <v>B</v>
      </c>
    </row>
    <row r="586" spans="1:21">
      <c r="A586" t="s">
        <v>1371</v>
      </c>
      <c r="B586">
        <v>12360</v>
      </c>
      <c r="C586" t="s">
        <v>584</v>
      </c>
      <c r="D586">
        <f>+SUMIFS(inv!D:D,inv!A:A,B586,inv!T:T,A586)</f>
        <v>0</v>
      </c>
      <c r="E586">
        <f>+SUMIFS(inv!$D$1:$D$1164,inv!$A$1:$A$1164,$B586,inv!$T$1:$T$1164,$A586,inv!$U$1:$U$1164,'DIAS DE INVENTARIO TAT'!E$1)</f>
        <v>0</v>
      </c>
      <c r="F586">
        <f>+SUMIFS(inv!$D$1:$D$1164,inv!$A$1:$A$1164,$B586,inv!$T$1:$T$1164,$A586,inv!$U$1:$U$1164,'DIAS DE INVENTARIO TAT'!F$1)</f>
        <v>0</v>
      </c>
      <c r="G586">
        <f>+SUMIFS(inv!$D$1:$D$1164,inv!$A$1:$A$1164,$B586,inv!$T$1:$T$1164,$A586,inv!$U$1:$U$1164,'DIAS DE INVENTARIO TAT'!G$1)</f>
        <v>0</v>
      </c>
      <c r="H586">
        <f>+SUMIFS(inv!$D$1:$D$1164,inv!$A$1:$A$1164,$B586,inv!$T$1:$T$1164,$A586,inv!$U$1:$U$1164,'DIAS DE INVENTARIO TAT'!H$1)</f>
        <v>0</v>
      </c>
      <c r="I586">
        <f>+SUMIFS(inv!$D$1:$D$1164,inv!$A$1:$A$1164,$B586,inv!$T$1:$T$1164,$A586,inv!$U$1:$U$1164,'DIAS DE INVENTARIO TAT'!I$1)</f>
        <v>0</v>
      </c>
      <c r="J586">
        <f>+SUMIFS(inv!$D$1:$D$1164,inv!$A$1:$A$1164,$B586,inv!$T$1:$T$1164,$A586,inv!$U$1:$U$1164,'DIAS DE INVENTARIO TAT'!J$1)</f>
        <v>0</v>
      </c>
      <c r="K586">
        <f>+SUMIFS(inv!$D$1:$D$1164,inv!$A$1:$A$1164,$B586,inv!$T$1:$T$1164,$A586,inv!$U$1:$U$1164,'DIAS DE INVENTARIO TAT'!K$1)</f>
        <v>0</v>
      </c>
      <c r="L586" s="6">
        <f>+SUMIFS(VENTAS!H:H,VENTAS!B:B,B586,VENTAS!G:G,A586)</f>
        <v>0</v>
      </c>
      <c r="M586" s="4">
        <f t="shared" si="57"/>
        <v>0</v>
      </c>
      <c r="N586" s="4">
        <f t="shared" si="53"/>
        <v>0</v>
      </c>
      <c r="O586" s="4">
        <f t="shared" si="54"/>
        <v>0</v>
      </c>
      <c r="P586" s="4">
        <f t="shared" si="55"/>
        <v>0</v>
      </c>
      <c r="Q586" s="6" t="e">
        <f>+SUMIFS(#REF!,#REF!,TablaINV[[#This Row],[GRUPO]],#REF!,TablaINV[[#This Row],[COD]])</f>
        <v>#REF!</v>
      </c>
      <c r="R586" s="19">
        <f t="shared" si="56"/>
        <v>0</v>
      </c>
      <c r="S586" s="4" t="e">
        <f>+VLOOKUP(A586,inv!T:X,5,0)</f>
        <v>#N/A</v>
      </c>
      <c r="T586" s="4" t="e">
        <f>+VLOOKUP(B:B,'DT HUEVO'!$A:$D,4,0)</f>
        <v>#N/A</v>
      </c>
      <c r="U586" s="4" t="e">
        <f>+VLOOKUP(TablaINV[[#This Row],[COD]],'DT HUEVO'!$A:$D,3,0)</f>
        <v>#N/A</v>
      </c>
    </row>
    <row r="587" spans="1:21">
      <c r="A587" t="s">
        <v>1371</v>
      </c>
      <c r="B587">
        <v>12470</v>
      </c>
      <c r="C587" t="s">
        <v>447</v>
      </c>
      <c r="D587">
        <f>+SUMIFS(inv!D:D,inv!A:A,B587,inv!T:T,A587)</f>
        <v>0</v>
      </c>
      <c r="E587">
        <f>+SUMIFS(inv!$D$1:$D$1164,inv!$A$1:$A$1164,$B587,inv!$T$1:$T$1164,$A587,inv!$U$1:$U$1164,'DIAS DE INVENTARIO TAT'!E$1)</f>
        <v>0</v>
      </c>
      <c r="F587">
        <f>+SUMIFS(inv!$D$1:$D$1164,inv!$A$1:$A$1164,$B587,inv!$T$1:$T$1164,$A587,inv!$U$1:$U$1164,'DIAS DE INVENTARIO TAT'!F$1)</f>
        <v>0</v>
      </c>
      <c r="G587">
        <f>+SUMIFS(inv!$D$1:$D$1164,inv!$A$1:$A$1164,$B587,inv!$T$1:$T$1164,$A587,inv!$U$1:$U$1164,'DIAS DE INVENTARIO TAT'!G$1)</f>
        <v>0</v>
      </c>
      <c r="H587">
        <f>+SUMIFS(inv!$D$1:$D$1164,inv!$A$1:$A$1164,$B587,inv!$T$1:$T$1164,$A587,inv!$U$1:$U$1164,'DIAS DE INVENTARIO TAT'!H$1)</f>
        <v>0</v>
      </c>
      <c r="I587">
        <f>+SUMIFS(inv!$D$1:$D$1164,inv!$A$1:$A$1164,$B587,inv!$T$1:$T$1164,$A587,inv!$U$1:$U$1164,'DIAS DE INVENTARIO TAT'!I$1)</f>
        <v>0</v>
      </c>
      <c r="J587">
        <f>+SUMIFS(inv!$D$1:$D$1164,inv!$A$1:$A$1164,$B587,inv!$T$1:$T$1164,$A587,inv!$U$1:$U$1164,'DIAS DE INVENTARIO TAT'!J$1)</f>
        <v>0</v>
      </c>
      <c r="K587">
        <f>+SUMIFS(inv!$D$1:$D$1164,inv!$A$1:$A$1164,$B587,inv!$T$1:$T$1164,$A587,inv!$U$1:$U$1164,'DIAS DE INVENTARIO TAT'!K$1)</f>
        <v>0</v>
      </c>
      <c r="L587" s="6">
        <f>+SUMIFS(VENTAS!H:H,VENTAS!B:B,B587,VENTAS!G:G,A587)</f>
        <v>0</v>
      </c>
      <c r="M587" s="4">
        <f t="shared" si="57"/>
        <v>0</v>
      </c>
      <c r="N587" s="4">
        <f t="shared" si="53"/>
        <v>0</v>
      </c>
      <c r="O587" s="4">
        <f t="shared" si="54"/>
        <v>0</v>
      </c>
      <c r="P587" s="4">
        <f t="shared" si="55"/>
        <v>0</v>
      </c>
      <c r="Q587" s="6" t="e">
        <f>+SUMIFS(#REF!,#REF!,TablaINV[[#This Row],[GRUPO]],#REF!,TablaINV[[#This Row],[COD]])</f>
        <v>#REF!</v>
      </c>
      <c r="R587" s="19">
        <f t="shared" si="56"/>
        <v>0</v>
      </c>
      <c r="S587" s="4" t="e">
        <f>+VLOOKUP(A587,inv!T:X,5,0)</f>
        <v>#N/A</v>
      </c>
      <c r="T587" s="4" t="e">
        <f>+VLOOKUP(B:B,'DT HUEVO'!$A:$D,4,0)</f>
        <v>#N/A</v>
      </c>
      <c r="U587" s="4" t="e">
        <f>+VLOOKUP(TablaINV[[#This Row],[COD]],'DT HUEVO'!$A:$D,3,0)</f>
        <v>#N/A</v>
      </c>
    </row>
    <row r="588" spans="1:21">
      <c r="A588" t="s">
        <v>1371</v>
      </c>
      <c r="B588">
        <v>10489</v>
      </c>
      <c r="C588" t="s">
        <v>546</v>
      </c>
      <c r="D588">
        <f>+SUMIFS(inv!D:D,inv!A:A,B588,inv!T:T,A588)</f>
        <v>0</v>
      </c>
      <c r="E588">
        <f>+SUMIFS(inv!$D$1:$D$1164,inv!$A$1:$A$1164,$B588,inv!$T$1:$T$1164,$A588,inv!$U$1:$U$1164,'DIAS DE INVENTARIO TAT'!E$1)</f>
        <v>0</v>
      </c>
      <c r="F588">
        <f>+SUMIFS(inv!$D$1:$D$1164,inv!$A$1:$A$1164,$B588,inv!$T$1:$T$1164,$A588,inv!$U$1:$U$1164,'DIAS DE INVENTARIO TAT'!F$1)</f>
        <v>0</v>
      </c>
      <c r="G588">
        <f>+SUMIFS(inv!$D$1:$D$1164,inv!$A$1:$A$1164,$B588,inv!$T$1:$T$1164,$A588,inv!$U$1:$U$1164,'DIAS DE INVENTARIO TAT'!G$1)</f>
        <v>0</v>
      </c>
      <c r="H588">
        <f>+SUMIFS(inv!$D$1:$D$1164,inv!$A$1:$A$1164,$B588,inv!$T$1:$T$1164,$A588,inv!$U$1:$U$1164,'DIAS DE INVENTARIO TAT'!H$1)</f>
        <v>0</v>
      </c>
      <c r="I588">
        <f>+SUMIFS(inv!$D$1:$D$1164,inv!$A$1:$A$1164,$B588,inv!$T$1:$T$1164,$A588,inv!$U$1:$U$1164,'DIAS DE INVENTARIO TAT'!I$1)</f>
        <v>0</v>
      </c>
      <c r="J588">
        <f>+SUMIFS(inv!$D$1:$D$1164,inv!$A$1:$A$1164,$B588,inv!$T$1:$T$1164,$A588,inv!$U$1:$U$1164,'DIAS DE INVENTARIO TAT'!J$1)</f>
        <v>0</v>
      </c>
      <c r="K588">
        <f>+SUMIFS(inv!$D$1:$D$1164,inv!$A$1:$A$1164,$B588,inv!$T$1:$T$1164,$A588,inv!$U$1:$U$1164,'DIAS DE INVENTARIO TAT'!K$1)</f>
        <v>0</v>
      </c>
      <c r="L588" s="6">
        <f>+SUMIFS(VENTAS!H:H,VENTAS!B:B,B588,VENTAS!G:G,A588)</f>
        <v>0</v>
      </c>
      <c r="M588" s="4">
        <f t="shared" si="57"/>
        <v>0</v>
      </c>
      <c r="N588" s="4">
        <f t="shared" si="53"/>
        <v>0</v>
      </c>
      <c r="O588" s="4">
        <f t="shared" si="54"/>
        <v>0</v>
      </c>
      <c r="P588" s="4">
        <f t="shared" si="55"/>
        <v>0</v>
      </c>
      <c r="Q588" s="6" t="e">
        <f>+SUMIFS(#REF!,#REF!,TablaINV[[#This Row],[GRUPO]],#REF!,TablaINV[[#This Row],[COD]])</f>
        <v>#REF!</v>
      </c>
      <c r="R588" s="19">
        <f t="shared" si="56"/>
        <v>0</v>
      </c>
      <c r="S588" s="4" t="e">
        <f>+VLOOKUP(A588,inv!T:X,5,0)</f>
        <v>#N/A</v>
      </c>
      <c r="T588" s="4" t="str">
        <f>+VLOOKUP(B:B,'DT HUEVO'!$A:$D,4,0)</f>
        <v>FS</v>
      </c>
      <c r="U588" s="4" t="str">
        <f>+VLOOKUP(TablaINV[[#This Row],[COD]],'DT HUEVO'!$A:$D,3,0)</f>
        <v>A</v>
      </c>
    </row>
    <row r="589" spans="1:21">
      <c r="A589" t="s">
        <v>1371</v>
      </c>
      <c r="B589">
        <v>10416</v>
      </c>
      <c r="C589" t="s">
        <v>581</v>
      </c>
      <c r="D589">
        <f>+SUMIFS(inv!D:D,inv!A:A,B589,inv!T:T,A589)</f>
        <v>0</v>
      </c>
      <c r="E589">
        <f>+SUMIFS(inv!$D$1:$D$1164,inv!$A$1:$A$1164,$B589,inv!$T$1:$T$1164,$A589,inv!$U$1:$U$1164,'DIAS DE INVENTARIO TAT'!E$1)</f>
        <v>0</v>
      </c>
      <c r="F589">
        <f>+SUMIFS(inv!$D$1:$D$1164,inv!$A$1:$A$1164,$B589,inv!$T$1:$T$1164,$A589,inv!$U$1:$U$1164,'DIAS DE INVENTARIO TAT'!F$1)</f>
        <v>0</v>
      </c>
      <c r="G589">
        <f>+SUMIFS(inv!$D$1:$D$1164,inv!$A$1:$A$1164,$B589,inv!$T$1:$T$1164,$A589,inv!$U$1:$U$1164,'DIAS DE INVENTARIO TAT'!G$1)</f>
        <v>0</v>
      </c>
      <c r="H589">
        <f>+SUMIFS(inv!$D$1:$D$1164,inv!$A$1:$A$1164,$B589,inv!$T$1:$T$1164,$A589,inv!$U$1:$U$1164,'DIAS DE INVENTARIO TAT'!H$1)</f>
        <v>0</v>
      </c>
      <c r="I589">
        <f>+SUMIFS(inv!$D$1:$D$1164,inv!$A$1:$A$1164,$B589,inv!$T$1:$T$1164,$A589,inv!$U$1:$U$1164,'DIAS DE INVENTARIO TAT'!I$1)</f>
        <v>0</v>
      </c>
      <c r="J589">
        <f>+SUMIFS(inv!$D$1:$D$1164,inv!$A$1:$A$1164,$B589,inv!$T$1:$T$1164,$A589,inv!$U$1:$U$1164,'DIAS DE INVENTARIO TAT'!J$1)</f>
        <v>0</v>
      </c>
      <c r="K589">
        <f>+SUMIFS(inv!$D$1:$D$1164,inv!$A$1:$A$1164,$B589,inv!$T$1:$T$1164,$A589,inv!$U$1:$U$1164,'DIAS DE INVENTARIO TAT'!K$1)</f>
        <v>0</v>
      </c>
      <c r="L589" s="6">
        <f>+SUMIFS(VENTAS!H:H,VENTAS!B:B,B589,VENTAS!G:G,A589)</f>
        <v>0</v>
      </c>
      <c r="M589" s="4">
        <f t="shared" si="57"/>
        <v>0</v>
      </c>
      <c r="N589" s="4">
        <f t="shared" si="53"/>
        <v>0</v>
      </c>
      <c r="O589" s="4">
        <f t="shared" si="54"/>
        <v>0</v>
      </c>
      <c r="P589" s="4">
        <f t="shared" si="55"/>
        <v>0</v>
      </c>
      <c r="Q589" s="6" t="e">
        <f>+SUMIFS(#REF!,#REF!,TablaINV[[#This Row],[GRUPO]],#REF!,TablaINV[[#This Row],[COD]])</f>
        <v>#REF!</v>
      </c>
      <c r="R589" s="19">
        <f t="shared" si="56"/>
        <v>0</v>
      </c>
      <c r="S589" s="4" t="e">
        <f>+VLOOKUP(A589,inv!T:X,5,0)</f>
        <v>#N/A</v>
      </c>
      <c r="T589" s="4" t="str">
        <f>+VLOOKUP(B:B,'DT HUEVO'!$A:$D,4,0)</f>
        <v>ETIQUETA</v>
      </c>
      <c r="U589" s="4" t="str">
        <f>+VLOOKUP(TablaINV[[#This Row],[COD]],'DT HUEVO'!$A:$D,3,0)</f>
        <v>A</v>
      </c>
    </row>
    <row r="590" spans="1:21">
      <c r="A590" t="s">
        <v>1371</v>
      </c>
      <c r="B590">
        <v>10367</v>
      </c>
      <c r="C590" t="s">
        <v>606</v>
      </c>
      <c r="D590">
        <f>+SUMIFS(inv!D:D,inv!A:A,B590,inv!T:T,A590)</f>
        <v>0</v>
      </c>
      <c r="E590">
        <f>+SUMIFS(inv!$D$1:$D$1164,inv!$A$1:$A$1164,$B590,inv!$T$1:$T$1164,$A590,inv!$U$1:$U$1164,'DIAS DE INVENTARIO TAT'!E$1)</f>
        <v>0</v>
      </c>
      <c r="F590">
        <f>+SUMIFS(inv!$D$1:$D$1164,inv!$A$1:$A$1164,$B590,inv!$T$1:$T$1164,$A590,inv!$U$1:$U$1164,'DIAS DE INVENTARIO TAT'!F$1)</f>
        <v>0</v>
      </c>
      <c r="G590">
        <f>+SUMIFS(inv!$D$1:$D$1164,inv!$A$1:$A$1164,$B590,inv!$T$1:$T$1164,$A590,inv!$U$1:$U$1164,'DIAS DE INVENTARIO TAT'!G$1)</f>
        <v>0</v>
      </c>
      <c r="H590">
        <f>+SUMIFS(inv!$D$1:$D$1164,inv!$A$1:$A$1164,$B590,inv!$T$1:$T$1164,$A590,inv!$U$1:$U$1164,'DIAS DE INVENTARIO TAT'!H$1)</f>
        <v>0</v>
      </c>
      <c r="I590">
        <f>+SUMIFS(inv!$D$1:$D$1164,inv!$A$1:$A$1164,$B590,inv!$T$1:$T$1164,$A590,inv!$U$1:$U$1164,'DIAS DE INVENTARIO TAT'!I$1)</f>
        <v>0</v>
      </c>
      <c r="J590">
        <f>+SUMIFS(inv!$D$1:$D$1164,inv!$A$1:$A$1164,$B590,inv!$T$1:$T$1164,$A590,inv!$U$1:$U$1164,'DIAS DE INVENTARIO TAT'!J$1)</f>
        <v>0</v>
      </c>
      <c r="K590">
        <f>+SUMIFS(inv!$D$1:$D$1164,inv!$A$1:$A$1164,$B590,inv!$T$1:$T$1164,$A590,inv!$U$1:$U$1164,'DIAS DE INVENTARIO TAT'!K$1)</f>
        <v>0</v>
      </c>
      <c r="L590" s="6">
        <f>+SUMIFS(VENTAS!H:H,VENTAS!B:B,B590,VENTAS!G:G,A590)</f>
        <v>0</v>
      </c>
      <c r="M590" s="4">
        <f t="shared" si="57"/>
        <v>0</v>
      </c>
      <c r="N590" s="4">
        <f t="shared" si="53"/>
        <v>0</v>
      </c>
      <c r="O590" s="4">
        <f t="shared" si="54"/>
        <v>0</v>
      </c>
      <c r="P590" s="4">
        <f t="shared" si="55"/>
        <v>0</v>
      </c>
      <c r="Q590" s="6" t="e">
        <f>+SUMIFS(#REF!,#REF!,TablaINV[[#This Row],[GRUPO]],#REF!,TablaINV[[#This Row],[COD]])</f>
        <v>#REF!</v>
      </c>
      <c r="R590" s="19">
        <f t="shared" si="56"/>
        <v>0</v>
      </c>
      <c r="S590" s="4" t="e">
        <f>+VLOOKUP(A590,inv!T:X,5,0)</f>
        <v>#N/A</v>
      </c>
      <c r="T590" s="4" t="str">
        <f>+VLOOKUP(B:B,'DT HUEVO'!$A:$D,4,0)</f>
        <v>FS</v>
      </c>
      <c r="U590" s="4" t="str">
        <f>+VLOOKUP(TablaINV[[#This Row],[COD]],'DT HUEVO'!$A:$D,3,0)</f>
        <v>AA</v>
      </c>
    </row>
    <row r="591" spans="1:21">
      <c r="A591" t="s">
        <v>1371</v>
      </c>
      <c r="B591">
        <v>10309</v>
      </c>
      <c r="C591" t="s">
        <v>539</v>
      </c>
      <c r="D591">
        <f>+SUMIFS(inv!D:D,inv!A:A,B591,inv!T:T,A591)</f>
        <v>0</v>
      </c>
      <c r="E591">
        <f>+SUMIFS(inv!$D$1:$D$1164,inv!$A$1:$A$1164,$B591,inv!$T$1:$T$1164,$A591,inv!$U$1:$U$1164,'DIAS DE INVENTARIO TAT'!E$1)</f>
        <v>0</v>
      </c>
      <c r="F591">
        <f>+SUMIFS(inv!$D$1:$D$1164,inv!$A$1:$A$1164,$B591,inv!$T$1:$T$1164,$A591,inv!$U$1:$U$1164,'DIAS DE INVENTARIO TAT'!F$1)</f>
        <v>0</v>
      </c>
      <c r="G591">
        <f>+SUMIFS(inv!$D$1:$D$1164,inv!$A$1:$A$1164,$B591,inv!$T$1:$T$1164,$A591,inv!$U$1:$U$1164,'DIAS DE INVENTARIO TAT'!G$1)</f>
        <v>0</v>
      </c>
      <c r="H591">
        <f>+SUMIFS(inv!$D$1:$D$1164,inv!$A$1:$A$1164,$B591,inv!$T$1:$T$1164,$A591,inv!$U$1:$U$1164,'DIAS DE INVENTARIO TAT'!H$1)</f>
        <v>0</v>
      </c>
      <c r="I591">
        <f>+SUMIFS(inv!$D$1:$D$1164,inv!$A$1:$A$1164,$B591,inv!$T$1:$T$1164,$A591,inv!$U$1:$U$1164,'DIAS DE INVENTARIO TAT'!I$1)</f>
        <v>0</v>
      </c>
      <c r="J591">
        <f>+SUMIFS(inv!$D$1:$D$1164,inv!$A$1:$A$1164,$B591,inv!$T$1:$T$1164,$A591,inv!$U$1:$U$1164,'DIAS DE INVENTARIO TAT'!J$1)</f>
        <v>0</v>
      </c>
      <c r="K591">
        <f>+SUMIFS(inv!$D$1:$D$1164,inv!$A$1:$A$1164,$B591,inv!$T$1:$T$1164,$A591,inv!$U$1:$U$1164,'DIAS DE INVENTARIO TAT'!K$1)</f>
        <v>0</v>
      </c>
      <c r="L591" s="6">
        <f>+SUMIFS(VENTAS!H:H,VENTAS!B:B,B591,VENTAS!G:G,A591)</f>
        <v>0</v>
      </c>
      <c r="M591" s="4">
        <f t="shared" si="57"/>
        <v>0</v>
      </c>
      <c r="N591" s="4">
        <f t="shared" si="53"/>
        <v>0</v>
      </c>
      <c r="O591" s="4">
        <f t="shared" si="54"/>
        <v>0</v>
      </c>
      <c r="P591" s="4">
        <f t="shared" si="55"/>
        <v>0</v>
      </c>
      <c r="Q591" s="6" t="e">
        <f>+SUMIFS(#REF!,#REF!,TablaINV[[#This Row],[GRUPO]],#REF!,TablaINV[[#This Row],[COD]])</f>
        <v>#REF!</v>
      </c>
      <c r="R591" s="19">
        <f t="shared" si="56"/>
        <v>0</v>
      </c>
      <c r="S591" s="4" t="e">
        <f>+VLOOKUP(A591,inv!T:X,5,0)</f>
        <v>#N/A</v>
      </c>
      <c r="T591" s="4" t="str">
        <f>+VLOOKUP(B:B,'DT HUEVO'!$A:$D,4,0)</f>
        <v>FS</v>
      </c>
      <c r="U591" s="4" t="str">
        <f>+VLOOKUP(TablaINV[[#This Row],[COD]],'DT HUEVO'!$A:$D,3,0)</f>
        <v>AA</v>
      </c>
    </row>
    <row r="592" spans="1:21">
      <c r="A592" t="s">
        <v>1371</v>
      </c>
      <c r="B592">
        <v>10388</v>
      </c>
      <c r="C592" t="s">
        <v>541</v>
      </c>
      <c r="D592">
        <f>+SUMIFS(inv!D:D,inv!A:A,B592,inv!T:T,A592)</f>
        <v>0</v>
      </c>
      <c r="E592">
        <f>+SUMIFS(inv!$D$1:$D$1164,inv!$A$1:$A$1164,$B592,inv!$T$1:$T$1164,$A592,inv!$U$1:$U$1164,'DIAS DE INVENTARIO TAT'!E$1)</f>
        <v>0</v>
      </c>
      <c r="F592">
        <f>+SUMIFS(inv!$D$1:$D$1164,inv!$A$1:$A$1164,$B592,inv!$T$1:$T$1164,$A592,inv!$U$1:$U$1164,'DIAS DE INVENTARIO TAT'!F$1)</f>
        <v>0</v>
      </c>
      <c r="G592">
        <f>+SUMIFS(inv!$D$1:$D$1164,inv!$A$1:$A$1164,$B592,inv!$T$1:$T$1164,$A592,inv!$U$1:$U$1164,'DIAS DE INVENTARIO TAT'!G$1)</f>
        <v>0</v>
      </c>
      <c r="H592">
        <f>+SUMIFS(inv!$D$1:$D$1164,inv!$A$1:$A$1164,$B592,inv!$T$1:$T$1164,$A592,inv!$U$1:$U$1164,'DIAS DE INVENTARIO TAT'!H$1)</f>
        <v>0</v>
      </c>
      <c r="I592">
        <f>+SUMIFS(inv!$D$1:$D$1164,inv!$A$1:$A$1164,$B592,inv!$T$1:$T$1164,$A592,inv!$U$1:$U$1164,'DIAS DE INVENTARIO TAT'!I$1)</f>
        <v>0</v>
      </c>
      <c r="J592">
        <f>+SUMIFS(inv!$D$1:$D$1164,inv!$A$1:$A$1164,$B592,inv!$T$1:$T$1164,$A592,inv!$U$1:$U$1164,'DIAS DE INVENTARIO TAT'!J$1)</f>
        <v>0</v>
      </c>
      <c r="K592">
        <f>+SUMIFS(inv!$D$1:$D$1164,inv!$A$1:$A$1164,$B592,inv!$T$1:$T$1164,$A592,inv!$U$1:$U$1164,'DIAS DE INVENTARIO TAT'!K$1)</f>
        <v>0</v>
      </c>
      <c r="L592" s="6">
        <f>+SUMIFS(VENTAS!H:H,VENTAS!B:B,B592,VENTAS!G:G,A592)</f>
        <v>0</v>
      </c>
      <c r="M592" s="4">
        <f t="shared" si="57"/>
        <v>0</v>
      </c>
      <c r="N592" s="4">
        <f t="shared" si="53"/>
        <v>0</v>
      </c>
      <c r="O592" s="4">
        <f t="shared" si="54"/>
        <v>0</v>
      </c>
      <c r="P592" s="4">
        <f t="shared" si="55"/>
        <v>0</v>
      </c>
      <c r="Q592" s="6" t="e">
        <f>+SUMIFS(#REF!,#REF!,TablaINV[[#This Row],[GRUPO]],#REF!,TablaINV[[#This Row],[COD]])</f>
        <v>#REF!</v>
      </c>
      <c r="R592" s="19">
        <f t="shared" si="56"/>
        <v>0</v>
      </c>
      <c r="S592" s="4" t="e">
        <f>+VLOOKUP(A592,inv!T:X,5,0)</f>
        <v>#N/A</v>
      </c>
      <c r="T592" s="4" t="str">
        <f>+VLOOKUP(B:B,'DT HUEVO'!$A:$D,4,0)</f>
        <v>FS</v>
      </c>
      <c r="U592" s="4" t="str">
        <f>+VLOOKUP(TablaINV[[#This Row],[COD]],'DT HUEVO'!$A:$D,3,0)</f>
        <v>AA</v>
      </c>
    </row>
    <row r="593" spans="1:21">
      <c r="A593" t="s">
        <v>1371</v>
      </c>
      <c r="B593">
        <v>10205</v>
      </c>
      <c r="C593" t="s">
        <v>552</v>
      </c>
      <c r="D593">
        <f>+SUMIFS(inv!D:D,inv!A:A,B593,inv!T:T,A593)</f>
        <v>0</v>
      </c>
      <c r="E593">
        <f>+SUMIFS(inv!$D$1:$D$1164,inv!$A$1:$A$1164,$B593,inv!$T$1:$T$1164,$A593,inv!$U$1:$U$1164,'DIAS DE INVENTARIO TAT'!E$1)</f>
        <v>0</v>
      </c>
      <c r="F593">
        <f>+SUMIFS(inv!$D$1:$D$1164,inv!$A$1:$A$1164,$B593,inv!$T$1:$T$1164,$A593,inv!$U$1:$U$1164,'DIAS DE INVENTARIO TAT'!F$1)</f>
        <v>0</v>
      </c>
      <c r="G593">
        <f>+SUMIFS(inv!$D$1:$D$1164,inv!$A$1:$A$1164,$B593,inv!$T$1:$T$1164,$A593,inv!$U$1:$U$1164,'DIAS DE INVENTARIO TAT'!G$1)</f>
        <v>0</v>
      </c>
      <c r="H593">
        <f>+SUMIFS(inv!$D$1:$D$1164,inv!$A$1:$A$1164,$B593,inv!$T$1:$T$1164,$A593,inv!$U$1:$U$1164,'DIAS DE INVENTARIO TAT'!H$1)</f>
        <v>0</v>
      </c>
      <c r="I593">
        <f>+SUMIFS(inv!$D$1:$D$1164,inv!$A$1:$A$1164,$B593,inv!$T$1:$T$1164,$A593,inv!$U$1:$U$1164,'DIAS DE INVENTARIO TAT'!I$1)</f>
        <v>0</v>
      </c>
      <c r="J593">
        <f>+SUMIFS(inv!$D$1:$D$1164,inv!$A$1:$A$1164,$B593,inv!$T$1:$T$1164,$A593,inv!$U$1:$U$1164,'DIAS DE INVENTARIO TAT'!J$1)</f>
        <v>0</v>
      </c>
      <c r="K593">
        <f>+SUMIFS(inv!$D$1:$D$1164,inv!$A$1:$A$1164,$B593,inv!$T$1:$T$1164,$A593,inv!$U$1:$U$1164,'DIAS DE INVENTARIO TAT'!K$1)</f>
        <v>0</v>
      </c>
      <c r="L593" s="6">
        <f>+SUMIFS(VENTAS!H:H,VENTAS!B:B,B593,VENTAS!G:G,A593)</f>
        <v>0</v>
      </c>
      <c r="M593" s="4">
        <f t="shared" si="57"/>
        <v>0</v>
      </c>
      <c r="N593" s="4">
        <f t="shared" si="53"/>
        <v>0</v>
      </c>
      <c r="O593" s="4">
        <f t="shared" si="54"/>
        <v>0</v>
      </c>
      <c r="P593" s="4">
        <f t="shared" si="55"/>
        <v>0</v>
      </c>
      <c r="Q593" s="6" t="e">
        <f>+SUMIFS(#REF!,#REF!,TablaINV[[#This Row],[GRUPO]],#REF!,TablaINV[[#This Row],[COD]])</f>
        <v>#REF!</v>
      </c>
      <c r="R593" s="19">
        <f t="shared" si="56"/>
        <v>0</v>
      </c>
      <c r="S593" s="4" t="e">
        <f>+VLOOKUP(A593,inv!T:X,5,0)</f>
        <v>#N/A</v>
      </c>
      <c r="T593" s="4" t="str">
        <f>+VLOOKUP(B:B,'DT HUEVO'!$A:$D,4,0)</f>
        <v>FS</v>
      </c>
      <c r="U593" s="4" t="str">
        <f>+VLOOKUP(TablaINV[[#This Row],[COD]],'DT HUEVO'!$A:$D,3,0)</f>
        <v>AAA</v>
      </c>
    </row>
    <row r="594" spans="1:21">
      <c r="A594" t="s">
        <v>1371</v>
      </c>
      <c r="B594">
        <v>10307</v>
      </c>
      <c r="C594" t="s">
        <v>538</v>
      </c>
      <c r="D594">
        <f>+SUMIFS(inv!D:D,inv!A:A,B594,inv!T:T,A594)</f>
        <v>0</v>
      </c>
      <c r="E594">
        <f>+SUMIFS(inv!$D$1:$D$1164,inv!$A$1:$A$1164,$B594,inv!$T$1:$T$1164,$A594,inv!$U$1:$U$1164,'DIAS DE INVENTARIO TAT'!E$1)</f>
        <v>0</v>
      </c>
      <c r="F594">
        <f>+SUMIFS(inv!$D$1:$D$1164,inv!$A$1:$A$1164,$B594,inv!$T$1:$T$1164,$A594,inv!$U$1:$U$1164,'DIAS DE INVENTARIO TAT'!F$1)</f>
        <v>0</v>
      </c>
      <c r="G594">
        <f>+SUMIFS(inv!$D$1:$D$1164,inv!$A$1:$A$1164,$B594,inv!$T$1:$T$1164,$A594,inv!$U$1:$U$1164,'DIAS DE INVENTARIO TAT'!G$1)</f>
        <v>0</v>
      </c>
      <c r="H594">
        <f>+SUMIFS(inv!$D$1:$D$1164,inv!$A$1:$A$1164,$B594,inv!$T$1:$T$1164,$A594,inv!$U$1:$U$1164,'DIAS DE INVENTARIO TAT'!H$1)</f>
        <v>0</v>
      </c>
      <c r="I594">
        <f>+SUMIFS(inv!$D$1:$D$1164,inv!$A$1:$A$1164,$B594,inv!$T$1:$T$1164,$A594,inv!$U$1:$U$1164,'DIAS DE INVENTARIO TAT'!I$1)</f>
        <v>0</v>
      </c>
      <c r="J594">
        <f>+SUMIFS(inv!$D$1:$D$1164,inv!$A$1:$A$1164,$B594,inv!$T$1:$T$1164,$A594,inv!$U$1:$U$1164,'DIAS DE INVENTARIO TAT'!J$1)</f>
        <v>0</v>
      </c>
      <c r="K594">
        <f>+SUMIFS(inv!$D$1:$D$1164,inv!$A$1:$A$1164,$B594,inv!$T$1:$T$1164,$A594,inv!$U$1:$U$1164,'DIAS DE INVENTARIO TAT'!K$1)</f>
        <v>0</v>
      </c>
      <c r="L594" s="6">
        <f>+SUMIFS(VENTAS!H:H,VENTAS!B:B,B594,VENTAS!G:G,A594)</f>
        <v>0</v>
      </c>
      <c r="M594" s="4">
        <f t="shared" si="57"/>
        <v>0</v>
      </c>
      <c r="N594" s="4">
        <f t="shared" si="53"/>
        <v>0</v>
      </c>
      <c r="O594" s="4">
        <f t="shared" si="54"/>
        <v>0</v>
      </c>
      <c r="P594" s="4">
        <f t="shared" si="55"/>
        <v>0</v>
      </c>
      <c r="Q594" s="6" t="e">
        <f>+SUMIFS(#REF!,#REF!,TablaINV[[#This Row],[GRUPO]],#REF!,TablaINV[[#This Row],[COD]])</f>
        <v>#REF!</v>
      </c>
      <c r="R594" s="19">
        <f t="shared" si="56"/>
        <v>0</v>
      </c>
      <c r="S594" s="4" t="e">
        <f>+VLOOKUP(A594,inv!T:X,5,0)</f>
        <v>#N/A</v>
      </c>
      <c r="T594" s="4" t="str">
        <f>+VLOOKUP(B:B,'DT HUEVO'!$A:$D,4,0)</f>
        <v>EMPACADOS</v>
      </c>
      <c r="U594" s="4" t="str">
        <f>+VLOOKUP(TablaINV[[#This Row],[COD]],'DT HUEVO'!$A:$D,3,0)</f>
        <v>AA</v>
      </c>
    </row>
    <row r="595" spans="1:21">
      <c r="A595" t="s">
        <v>1371</v>
      </c>
      <c r="B595">
        <v>10380</v>
      </c>
      <c r="C595" t="s">
        <v>565</v>
      </c>
      <c r="D595">
        <f>+SUMIFS(inv!D:D,inv!A:A,B595,inv!T:T,A595)</f>
        <v>0</v>
      </c>
      <c r="E595">
        <f>+SUMIFS(inv!$D$1:$D$1164,inv!$A$1:$A$1164,$B595,inv!$T$1:$T$1164,$A595,inv!$U$1:$U$1164,'DIAS DE INVENTARIO TAT'!E$1)</f>
        <v>0</v>
      </c>
      <c r="F595">
        <f>+SUMIFS(inv!$D$1:$D$1164,inv!$A$1:$A$1164,$B595,inv!$T$1:$T$1164,$A595,inv!$U$1:$U$1164,'DIAS DE INVENTARIO TAT'!F$1)</f>
        <v>0</v>
      </c>
      <c r="G595">
        <f>+SUMIFS(inv!$D$1:$D$1164,inv!$A$1:$A$1164,$B595,inv!$T$1:$T$1164,$A595,inv!$U$1:$U$1164,'DIAS DE INVENTARIO TAT'!G$1)</f>
        <v>0</v>
      </c>
      <c r="H595">
        <f>+SUMIFS(inv!$D$1:$D$1164,inv!$A$1:$A$1164,$B595,inv!$T$1:$T$1164,$A595,inv!$U$1:$U$1164,'DIAS DE INVENTARIO TAT'!H$1)</f>
        <v>0</v>
      </c>
      <c r="I595">
        <f>+SUMIFS(inv!$D$1:$D$1164,inv!$A$1:$A$1164,$B595,inv!$T$1:$T$1164,$A595,inv!$U$1:$U$1164,'DIAS DE INVENTARIO TAT'!I$1)</f>
        <v>0</v>
      </c>
      <c r="J595">
        <f>+SUMIFS(inv!$D$1:$D$1164,inv!$A$1:$A$1164,$B595,inv!$T$1:$T$1164,$A595,inv!$U$1:$U$1164,'DIAS DE INVENTARIO TAT'!J$1)</f>
        <v>0</v>
      </c>
      <c r="K595">
        <f>+SUMIFS(inv!$D$1:$D$1164,inv!$A$1:$A$1164,$B595,inv!$T$1:$T$1164,$A595,inv!$U$1:$U$1164,'DIAS DE INVENTARIO TAT'!K$1)</f>
        <v>0</v>
      </c>
      <c r="L595" s="6">
        <f>+SUMIFS(VENTAS!H:H,VENTAS!B:B,B595,VENTAS!G:G,A595)</f>
        <v>0</v>
      </c>
      <c r="M595" s="4">
        <f t="shared" si="57"/>
        <v>0</v>
      </c>
      <c r="N595" s="4">
        <f t="shared" ref="N595:N637" si="58">+IFERROR(E595/$L595,0)</f>
        <v>0</v>
      </c>
      <c r="O595" s="4">
        <f t="shared" ref="O595:O637" si="59">+IFERROR(F595/$L595,0)</f>
        <v>0</v>
      </c>
      <c r="P595" s="4">
        <f t="shared" ref="P595:P637" si="60">+IFERROR(G595/$L595,0)</f>
        <v>0</v>
      </c>
      <c r="Q595" s="6" t="e">
        <f>+SUMIFS(#REF!,#REF!,TablaINV[[#This Row],[GRUPO]],#REF!,TablaINV[[#This Row],[COD]])</f>
        <v>#REF!</v>
      </c>
      <c r="R595" s="19">
        <f t="shared" ref="R595:R637" si="61">+IFERROR(D595/Q595,0)</f>
        <v>0</v>
      </c>
      <c r="S595" s="4" t="e">
        <f>+VLOOKUP(A595,inv!T:X,5,0)</f>
        <v>#N/A</v>
      </c>
      <c r="T595" s="4" t="str">
        <f>+VLOOKUP(B:B,'DT HUEVO'!$A:$D,4,0)</f>
        <v>EMPACADOS</v>
      </c>
      <c r="U595" s="4" t="str">
        <f>+VLOOKUP(TablaINV[[#This Row],[COD]],'DT HUEVO'!$A:$D,3,0)</f>
        <v>AA</v>
      </c>
    </row>
    <row r="596" spans="1:21">
      <c r="A596" t="s">
        <v>1371</v>
      </c>
      <c r="B596">
        <v>10409</v>
      </c>
      <c r="C596" t="s">
        <v>566</v>
      </c>
      <c r="D596">
        <f>+SUMIFS(inv!D:D,inv!A:A,B596,inv!T:T,A596)</f>
        <v>0</v>
      </c>
      <c r="E596">
        <f>+SUMIFS(inv!$D$1:$D$1164,inv!$A$1:$A$1164,$B596,inv!$T$1:$T$1164,$A596,inv!$U$1:$U$1164,'DIAS DE INVENTARIO TAT'!E$1)</f>
        <v>0</v>
      </c>
      <c r="F596">
        <f>+SUMIFS(inv!$D$1:$D$1164,inv!$A$1:$A$1164,$B596,inv!$T$1:$T$1164,$A596,inv!$U$1:$U$1164,'DIAS DE INVENTARIO TAT'!F$1)</f>
        <v>0</v>
      </c>
      <c r="G596">
        <f>+SUMIFS(inv!$D$1:$D$1164,inv!$A$1:$A$1164,$B596,inv!$T$1:$T$1164,$A596,inv!$U$1:$U$1164,'DIAS DE INVENTARIO TAT'!G$1)</f>
        <v>0</v>
      </c>
      <c r="H596">
        <f>+SUMIFS(inv!$D$1:$D$1164,inv!$A$1:$A$1164,$B596,inv!$T$1:$T$1164,$A596,inv!$U$1:$U$1164,'DIAS DE INVENTARIO TAT'!H$1)</f>
        <v>0</v>
      </c>
      <c r="I596">
        <f>+SUMIFS(inv!$D$1:$D$1164,inv!$A$1:$A$1164,$B596,inv!$T$1:$T$1164,$A596,inv!$U$1:$U$1164,'DIAS DE INVENTARIO TAT'!I$1)</f>
        <v>0</v>
      </c>
      <c r="J596">
        <f>+SUMIFS(inv!$D$1:$D$1164,inv!$A$1:$A$1164,$B596,inv!$T$1:$T$1164,$A596,inv!$U$1:$U$1164,'DIAS DE INVENTARIO TAT'!J$1)</f>
        <v>0</v>
      </c>
      <c r="K596">
        <f>+SUMIFS(inv!$D$1:$D$1164,inv!$A$1:$A$1164,$B596,inv!$T$1:$T$1164,$A596,inv!$U$1:$U$1164,'DIAS DE INVENTARIO TAT'!K$1)</f>
        <v>0</v>
      </c>
      <c r="L596" s="6">
        <f>+SUMIFS(VENTAS!H:H,VENTAS!B:B,B596,VENTAS!G:G,A596)</f>
        <v>0</v>
      </c>
      <c r="M596" s="4">
        <f t="shared" si="57"/>
        <v>0</v>
      </c>
      <c r="N596" s="4">
        <f t="shared" si="58"/>
        <v>0</v>
      </c>
      <c r="O596" s="4">
        <f t="shared" si="59"/>
        <v>0</v>
      </c>
      <c r="P596" s="4">
        <f t="shared" si="60"/>
        <v>0</v>
      </c>
      <c r="Q596" s="6" t="e">
        <f>+SUMIFS(#REF!,#REF!,TablaINV[[#This Row],[GRUPO]],#REF!,TablaINV[[#This Row],[COD]])</f>
        <v>#REF!</v>
      </c>
      <c r="R596" s="19">
        <f t="shared" si="61"/>
        <v>0</v>
      </c>
      <c r="S596" s="4" t="e">
        <f>+VLOOKUP(A596,inv!T:X,5,0)</f>
        <v>#N/A</v>
      </c>
      <c r="T596" s="4" t="str">
        <f>+VLOOKUP(B:B,'DT HUEVO'!$A:$D,4,0)</f>
        <v>FS</v>
      </c>
      <c r="U596" s="4" t="str">
        <f>+VLOOKUP(TablaINV[[#This Row],[COD]],'DT HUEVO'!$A:$D,3,0)</f>
        <v>A</v>
      </c>
    </row>
    <row r="597" spans="1:21">
      <c r="A597" t="s">
        <v>1371</v>
      </c>
      <c r="B597">
        <v>10411</v>
      </c>
      <c r="C597" t="s">
        <v>543</v>
      </c>
      <c r="D597">
        <f>+SUMIFS(inv!D:D,inv!A:A,B597,inv!T:T,A597)</f>
        <v>0</v>
      </c>
      <c r="E597">
        <f>+SUMIFS(inv!$D$1:$D$1164,inv!$A$1:$A$1164,$B597,inv!$T$1:$T$1164,$A597,inv!$U$1:$U$1164,'DIAS DE INVENTARIO TAT'!E$1)</f>
        <v>0</v>
      </c>
      <c r="F597">
        <f>+SUMIFS(inv!$D$1:$D$1164,inv!$A$1:$A$1164,$B597,inv!$T$1:$T$1164,$A597,inv!$U$1:$U$1164,'DIAS DE INVENTARIO TAT'!F$1)</f>
        <v>0</v>
      </c>
      <c r="G597">
        <f>+SUMIFS(inv!$D$1:$D$1164,inv!$A$1:$A$1164,$B597,inv!$T$1:$T$1164,$A597,inv!$U$1:$U$1164,'DIAS DE INVENTARIO TAT'!G$1)</f>
        <v>0</v>
      </c>
      <c r="H597">
        <f>+SUMIFS(inv!$D$1:$D$1164,inv!$A$1:$A$1164,$B597,inv!$T$1:$T$1164,$A597,inv!$U$1:$U$1164,'DIAS DE INVENTARIO TAT'!H$1)</f>
        <v>0</v>
      </c>
      <c r="I597">
        <f>+SUMIFS(inv!$D$1:$D$1164,inv!$A$1:$A$1164,$B597,inv!$T$1:$T$1164,$A597,inv!$U$1:$U$1164,'DIAS DE INVENTARIO TAT'!I$1)</f>
        <v>0</v>
      </c>
      <c r="J597">
        <f>+SUMIFS(inv!$D$1:$D$1164,inv!$A$1:$A$1164,$B597,inv!$T$1:$T$1164,$A597,inv!$U$1:$U$1164,'DIAS DE INVENTARIO TAT'!J$1)</f>
        <v>0</v>
      </c>
      <c r="K597">
        <f>+SUMIFS(inv!$D$1:$D$1164,inv!$A$1:$A$1164,$B597,inv!$T$1:$T$1164,$A597,inv!$U$1:$U$1164,'DIAS DE INVENTARIO TAT'!K$1)</f>
        <v>0</v>
      </c>
      <c r="L597" s="6">
        <f>+SUMIFS(VENTAS!H:H,VENTAS!B:B,B597,VENTAS!G:G,A597)</f>
        <v>0</v>
      </c>
      <c r="M597" s="4">
        <f t="shared" si="57"/>
        <v>0</v>
      </c>
      <c r="N597" s="4">
        <f t="shared" si="58"/>
        <v>0</v>
      </c>
      <c r="O597" s="4">
        <f t="shared" si="59"/>
        <v>0</v>
      </c>
      <c r="P597" s="4">
        <f t="shared" si="60"/>
        <v>0</v>
      </c>
      <c r="Q597" s="6" t="e">
        <f>+SUMIFS(#REF!,#REF!,TablaINV[[#This Row],[GRUPO]],#REF!,TablaINV[[#This Row],[COD]])</f>
        <v>#REF!</v>
      </c>
      <c r="R597" s="19">
        <f t="shared" si="61"/>
        <v>0</v>
      </c>
      <c r="S597" s="4" t="e">
        <f>+VLOOKUP(A597,inv!T:X,5,0)</f>
        <v>#N/A</v>
      </c>
      <c r="T597" s="4" t="str">
        <f>+VLOOKUP(B:B,'DT HUEVO'!$A:$D,4,0)</f>
        <v>EMPACADOS</v>
      </c>
      <c r="U597" s="4" t="str">
        <f>+VLOOKUP(TablaINV[[#This Row],[COD]],'DT HUEVO'!$A:$D,3,0)</f>
        <v>A</v>
      </c>
    </row>
    <row r="598" spans="1:21">
      <c r="A598" t="s">
        <v>1371</v>
      </c>
      <c r="B598">
        <v>10511</v>
      </c>
      <c r="C598" t="s">
        <v>547</v>
      </c>
      <c r="D598">
        <f>+SUMIFS(inv!D:D,inv!A:A,B598,inv!T:T,A598)</f>
        <v>0</v>
      </c>
      <c r="E598">
        <f>+SUMIFS(inv!$D$1:$D$1164,inv!$A$1:$A$1164,$B598,inv!$T$1:$T$1164,$A598,inv!$U$1:$U$1164,'DIAS DE INVENTARIO TAT'!E$1)</f>
        <v>0</v>
      </c>
      <c r="F598">
        <f>+SUMIFS(inv!$D$1:$D$1164,inv!$A$1:$A$1164,$B598,inv!$T$1:$T$1164,$A598,inv!$U$1:$U$1164,'DIAS DE INVENTARIO TAT'!F$1)</f>
        <v>0</v>
      </c>
      <c r="G598">
        <f>+SUMIFS(inv!$D$1:$D$1164,inv!$A$1:$A$1164,$B598,inv!$T$1:$T$1164,$A598,inv!$U$1:$U$1164,'DIAS DE INVENTARIO TAT'!G$1)</f>
        <v>0</v>
      </c>
      <c r="H598">
        <f>+SUMIFS(inv!$D$1:$D$1164,inv!$A$1:$A$1164,$B598,inv!$T$1:$T$1164,$A598,inv!$U$1:$U$1164,'DIAS DE INVENTARIO TAT'!H$1)</f>
        <v>0</v>
      </c>
      <c r="I598">
        <f>+SUMIFS(inv!$D$1:$D$1164,inv!$A$1:$A$1164,$B598,inv!$T$1:$T$1164,$A598,inv!$U$1:$U$1164,'DIAS DE INVENTARIO TAT'!I$1)</f>
        <v>0</v>
      </c>
      <c r="J598">
        <f>+SUMIFS(inv!$D$1:$D$1164,inv!$A$1:$A$1164,$B598,inv!$T$1:$T$1164,$A598,inv!$U$1:$U$1164,'DIAS DE INVENTARIO TAT'!J$1)</f>
        <v>0</v>
      </c>
      <c r="K598">
        <f>+SUMIFS(inv!$D$1:$D$1164,inv!$A$1:$A$1164,$B598,inv!$T$1:$T$1164,$A598,inv!$U$1:$U$1164,'DIAS DE INVENTARIO TAT'!K$1)</f>
        <v>0</v>
      </c>
      <c r="L598" s="6">
        <f>+SUMIFS(VENTAS!H:H,VENTAS!B:B,B598,VENTAS!G:G,A598)</f>
        <v>0</v>
      </c>
      <c r="M598" s="4">
        <f t="shared" si="57"/>
        <v>0</v>
      </c>
      <c r="N598" s="4">
        <f t="shared" si="58"/>
        <v>0</v>
      </c>
      <c r="O598" s="4">
        <f t="shared" si="59"/>
        <v>0</v>
      </c>
      <c r="P598" s="4">
        <f t="shared" si="60"/>
        <v>0</v>
      </c>
      <c r="Q598" s="6" t="e">
        <f>+SUMIFS(#REF!,#REF!,TablaINV[[#This Row],[GRUPO]],#REF!,TablaINV[[#This Row],[COD]])</f>
        <v>#REF!</v>
      </c>
      <c r="R598" s="19">
        <f t="shared" si="61"/>
        <v>0</v>
      </c>
      <c r="S598" s="4" t="e">
        <f>+VLOOKUP(A598,inv!T:X,5,0)</f>
        <v>#N/A</v>
      </c>
      <c r="T598" s="4" t="str">
        <f>+VLOOKUP(B:B,'DT HUEVO'!$A:$D,4,0)</f>
        <v>EMPACADOS</v>
      </c>
      <c r="U598" s="4" t="str">
        <f>+VLOOKUP(TablaINV[[#This Row],[COD]],'DT HUEVO'!$A:$D,3,0)</f>
        <v>B</v>
      </c>
    </row>
    <row r="599" spans="1:21">
      <c r="A599" t="s">
        <v>1371</v>
      </c>
      <c r="B599">
        <v>10588</v>
      </c>
      <c r="C599" t="s">
        <v>549</v>
      </c>
      <c r="D599">
        <f>+SUMIFS(inv!D:D,inv!A:A,B599,inv!T:T,A599)</f>
        <v>0</v>
      </c>
      <c r="E599">
        <f>+SUMIFS(inv!$D$1:$D$1164,inv!$A$1:$A$1164,$B599,inv!$T$1:$T$1164,$A599,inv!$U$1:$U$1164,'DIAS DE INVENTARIO TAT'!E$1)</f>
        <v>0</v>
      </c>
      <c r="F599">
        <f>+SUMIFS(inv!$D$1:$D$1164,inv!$A$1:$A$1164,$B599,inv!$T$1:$T$1164,$A599,inv!$U$1:$U$1164,'DIAS DE INVENTARIO TAT'!F$1)</f>
        <v>0</v>
      </c>
      <c r="G599">
        <f>+SUMIFS(inv!$D$1:$D$1164,inv!$A$1:$A$1164,$B599,inv!$T$1:$T$1164,$A599,inv!$U$1:$U$1164,'DIAS DE INVENTARIO TAT'!G$1)</f>
        <v>0</v>
      </c>
      <c r="H599">
        <f>+SUMIFS(inv!$D$1:$D$1164,inv!$A$1:$A$1164,$B599,inv!$T$1:$T$1164,$A599,inv!$U$1:$U$1164,'DIAS DE INVENTARIO TAT'!H$1)</f>
        <v>0</v>
      </c>
      <c r="I599">
        <f>+SUMIFS(inv!$D$1:$D$1164,inv!$A$1:$A$1164,$B599,inv!$T$1:$T$1164,$A599,inv!$U$1:$U$1164,'DIAS DE INVENTARIO TAT'!I$1)</f>
        <v>0</v>
      </c>
      <c r="J599">
        <f>+SUMIFS(inv!$D$1:$D$1164,inv!$A$1:$A$1164,$B599,inv!$T$1:$T$1164,$A599,inv!$U$1:$U$1164,'DIAS DE INVENTARIO TAT'!J$1)</f>
        <v>0</v>
      </c>
      <c r="K599">
        <f>+SUMIFS(inv!$D$1:$D$1164,inv!$A$1:$A$1164,$B599,inv!$T$1:$T$1164,$A599,inv!$U$1:$U$1164,'DIAS DE INVENTARIO TAT'!K$1)</f>
        <v>0</v>
      </c>
      <c r="L599" s="6">
        <f>+SUMIFS(VENTAS!H:H,VENTAS!B:B,B599,VENTAS!G:G,A599)</f>
        <v>0</v>
      </c>
      <c r="M599" s="4">
        <f t="shared" si="57"/>
        <v>0</v>
      </c>
      <c r="N599" s="4">
        <f t="shared" si="58"/>
        <v>0</v>
      </c>
      <c r="O599" s="4">
        <f t="shared" si="59"/>
        <v>0</v>
      </c>
      <c r="P599" s="4">
        <f t="shared" si="60"/>
        <v>0</v>
      </c>
      <c r="Q599" s="6" t="e">
        <f>+SUMIFS(#REF!,#REF!,TablaINV[[#This Row],[GRUPO]],#REF!,TablaINV[[#This Row],[COD]])</f>
        <v>#REF!</v>
      </c>
      <c r="R599" s="19">
        <f t="shared" si="61"/>
        <v>0</v>
      </c>
      <c r="S599" s="4" t="e">
        <f>+VLOOKUP(A599,inv!T:X,5,0)</f>
        <v>#N/A</v>
      </c>
      <c r="T599" s="4" t="e">
        <f>+VLOOKUP(B:B,'DT HUEVO'!$A:$D,4,0)</f>
        <v>#N/A</v>
      </c>
      <c r="U599" s="4" t="e">
        <f>+VLOOKUP(TablaINV[[#This Row],[COD]],'DT HUEVO'!$A:$D,3,0)</f>
        <v>#N/A</v>
      </c>
    </row>
    <row r="600" spans="1:21">
      <c r="A600" t="s">
        <v>1371</v>
      </c>
      <c r="B600">
        <v>11301</v>
      </c>
      <c r="C600" t="s">
        <v>550</v>
      </c>
      <c r="D600">
        <f>+SUMIFS(inv!D:D,inv!A:A,B600,inv!T:T,A600)</f>
        <v>0</v>
      </c>
      <c r="E600">
        <f>+SUMIFS(inv!$D$1:$D$1164,inv!$A$1:$A$1164,$B600,inv!$T$1:$T$1164,$A600,inv!$U$1:$U$1164,'DIAS DE INVENTARIO TAT'!E$1)</f>
        <v>0</v>
      </c>
      <c r="F600">
        <f>+SUMIFS(inv!$D$1:$D$1164,inv!$A$1:$A$1164,$B600,inv!$T$1:$T$1164,$A600,inv!$U$1:$U$1164,'DIAS DE INVENTARIO TAT'!F$1)</f>
        <v>0</v>
      </c>
      <c r="G600">
        <f>+SUMIFS(inv!$D$1:$D$1164,inv!$A$1:$A$1164,$B600,inv!$T$1:$T$1164,$A600,inv!$U$1:$U$1164,'DIAS DE INVENTARIO TAT'!G$1)</f>
        <v>0</v>
      </c>
      <c r="H600">
        <f>+SUMIFS(inv!$D$1:$D$1164,inv!$A$1:$A$1164,$B600,inv!$T$1:$T$1164,$A600,inv!$U$1:$U$1164,'DIAS DE INVENTARIO TAT'!H$1)</f>
        <v>0</v>
      </c>
      <c r="I600">
        <f>+SUMIFS(inv!$D$1:$D$1164,inv!$A$1:$A$1164,$B600,inv!$T$1:$T$1164,$A600,inv!$U$1:$U$1164,'DIAS DE INVENTARIO TAT'!I$1)</f>
        <v>0</v>
      </c>
      <c r="J600">
        <f>+SUMIFS(inv!$D$1:$D$1164,inv!$A$1:$A$1164,$B600,inv!$T$1:$T$1164,$A600,inv!$U$1:$U$1164,'DIAS DE INVENTARIO TAT'!J$1)</f>
        <v>0</v>
      </c>
      <c r="K600">
        <f>+SUMIFS(inv!$D$1:$D$1164,inv!$A$1:$A$1164,$B600,inv!$T$1:$T$1164,$A600,inv!$U$1:$U$1164,'DIAS DE INVENTARIO TAT'!K$1)</f>
        <v>0</v>
      </c>
      <c r="L600" s="6">
        <f>+SUMIFS(VENTAS!H:H,VENTAS!B:B,B600,VENTAS!G:G,A600)</f>
        <v>0</v>
      </c>
      <c r="M600" s="4">
        <f t="shared" si="57"/>
        <v>0</v>
      </c>
      <c r="N600" s="4">
        <f t="shared" si="58"/>
        <v>0</v>
      </c>
      <c r="O600" s="4">
        <f t="shared" si="59"/>
        <v>0</v>
      </c>
      <c r="P600" s="4">
        <f t="shared" si="60"/>
        <v>0</v>
      </c>
      <c r="Q600" s="6" t="e">
        <f>+SUMIFS(#REF!,#REF!,TablaINV[[#This Row],[GRUPO]],#REF!,TablaINV[[#This Row],[COD]])</f>
        <v>#REF!</v>
      </c>
      <c r="R600" s="19">
        <f t="shared" si="61"/>
        <v>0</v>
      </c>
      <c r="S600" s="4" t="e">
        <f>+VLOOKUP(A600,inv!T:X,5,0)</f>
        <v>#N/A</v>
      </c>
      <c r="T600" s="4" t="str">
        <f>+VLOOKUP(B:B,'DT HUEVO'!$A:$D,4,0)</f>
        <v>EMPACADOS</v>
      </c>
      <c r="U600" s="4" t="str">
        <f>+VLOOKUP(TablaINV[[#This Row],[COD]],'DT HUEVO'!$A:$D,3,0)</f>
        <v>AA</v>
      </c>
    </row>
    <row r="601" spans="1:21">
      <c r="A601" t="s">
        <v>1371</v>
      </c>
      <c r="B601">
        <v>11401</v>
      </c>
      <c r="C601" t="s">
        <v>583</v>
      </c>
      <c r="D601">
        <f>+SUMIFS(inv!D:D,inv!A:A,B601,inv!T:T,A601)</f>
        <v>0</v>
      </c>
      <c r="E601">
        <f>+SUMIFS(inv!$D$1:$D$1164,inv!$A$1:$A$1164,$B601,inv!$T$1:$T$1164,$A601,inv!$U$1:$U$1164,'DIAS DE INVENTARIO TAT'!E$1)</f>
        <v>0</v>
      </c>
      <c r="F601">
        <f>+SUMIFS(inv!$D$1:$D$1164,inv!$A$1:$A$1164,$B601,inv!$T$1:$T$1164,$A601,inv!$U$1:$U$1164,'DIAS DE INVENTARIO TAT'!F$1)</f>
        <v>0</v>
      </c>
      <c r="G601">
        <f>+SUMIFS(inv!$D$1:$D$1164,inv!$A$1:$A$1164,$B601,inv!$T$1:$T$1164,$A601,inv!$U$1:$U$1164,'DIAS DE INVENTARIO TAT'!G$1)</f>
        <v>0</v>
      </c>
      <c r="H601">
        <f>+SUMIFS(inv!$D$1:$D$1164,inv!$A$1:$A$1164,$B601,inv!$T$1:$T$1164,$A601,inv!$U$1:$U$1164,'DIAS DE INVENTARIO TAT'!H$1)</f>
        <v>0</v>
      </c>
      <c r="I601">
        <f>+SUMIFS(inv!$D$1:$D$1164,inv!$A$1:$A$1164,$B601,inv!$T$1:$T$1164,$A601,inv!$U$1:$U$1164,'DIAS DE INVENTARIO TAT'!I$1)</f>
        <v>0</v>
      </c>
      <c r="J601">
        <f>+SUMIFS(inv!$D$1:$D$1164,inv!$A$1:$A$1164,$B601,inv!$T$1:$T$1164,$A601,inv!$U$1:$U$1164,'DIAS DE INVENTARIO TAT'!J$1)</f>
        <v>0</v>
      </c>
      <c r="K601">
        <f>+SUMIFS(inv!$D$1:$D$1164,inv!$A$1:$A$1164,$B601,inv!$T$1:$T$1164,$A601,inv!$U$1:$U$1164,'DIAS DE INVENTARIO TAT'!K$1)</f>
        <v>0</v>
      </c>
      <c r="L601" s="6">
        <f>+SUMIFS(VENTAS!H:H,VENTAS!B:B,B601,VENTAS!G:G,A601)</f>
        <v>0</v>
      </c>
      <c r="M601" s="4">
        <f t="shared" si="57"/>
        <v>0</v>
      </c>
      <c r="N601" s="4">
        <f t="shared" si="58"/>
        <v>0</v>
      </c>
      <c r="O601" s="4">
        <f t="shared" si="59"/>
        <v>0</v>
      </c>
      <c r="P601" s="4">
        <f t="shared" si="60"/>
        <v>0</v>
      </c>
      <c r="Q601" s="6" t="e">
        <f>+SUMIFS(#REF!,#REF!,TablaINV[[#This Row],[GRUPO]],#REF!,TablaINV[[#This Row],[COD]])</f>
        <v>#REF!</v>
      </c>
      <c r="R601" s="19">
        <f t="shared" si="61"/>
        <v>0</v>
      </c>
      <c r="S601" s="4" t="e">
        <f>+VLOOKUP(A601,inv!T:X,5,0)</f>
        <v>#N/A</v>
      </c>
      <c r="T601" s="4" t="str">
        <f>+VLOOKUP(B:B,'DT HUEVO'!$A:$D,4,0)</f>
        <v>EMPACADOS</v>
      </c>
      <c r="U601" s="4" t="str">
        <f>+VLOOKUP(TablaINV[[#This Row],[COD]],'DT HUEVO'!$A:$D,3,0)</f>
        <v>A</v>
      </c>
    </row>
    <row r="602" spans="1:21">
      <c r="A602" t="s">
        <v>1371</v>
      </c>
      <c r="B602">
        <v>12301</v>
      </c>
      <c r="C602" t="s">
        <v>578</v>
      </c>
      <c r="D602">
        <f>+SUMIFS(inv!D:D,inv!A:A,B602,inv!T:T,A602)</f>
        <v>0</v>
      </c>
      <c r="E602">
        <f>+SUMIFS(inv!$D$1:$D$1164,inv!$A$1:$A$1164,$B602,inv!$T$1:$T$1164,$A602,inv!$U$1:$U$1164,'DIAS DE INVENTARIO TAT'!E$1)</f>
        <v>0</v>
      </c>
      <c r="F602">
        <f>+SUMIFS(inv!$D$1:$D$1164,inv!$A$1:$A$1164,$B602,inv!$T$1:$T$1164,$A602,inv!$U$1:$U$1164,'DIAS DE INVENTARIO TAT'!F$1)</f>
        <v>0</v>
      </c>
      <c r="G602">
        <f>+SUMIFS(inv!$D$1:$D$1164,inv!$A$1:$A$1164,$B602,inv!$T$1:$T$1164,$A602,inv!$U$1:$U$1164,'DIAS DE INVENTARIO TAT'!G$1)</f>
        <v>0</v>
      </c>
      <c r="H602">
        <f>+SUMIFS(inv!$D$1:$D$1164,inv!$A$1:$A$1164,$B602,inv!$T$1:$T$1164,$A602,inv!$U$1:$U$1164,'DIAS DE INVENTARIO TAT'!H$1)</f>
        <v>0</v>
      </c>
      <c r="I602">
        <f>+SUMIFS(inv!$D$1:$D$1164,inv!$A$1:$A$1164,$B602,inv!$T$1:$T$1164,$A602,inv!$U$1:$U$1164,'DIAS DE INVENTARIO TAT'!I$1)</f>
        <v>0</v>
      </c>
      <c r="J602">
        <f>+SUMIFS(inv!$D$1:$D$1164,inv!$A$1:$A$1164,$B602,inv!$T$1:$T$1164,$A602,inv!$U$1:$U$1164,'DIAS DE INVENTARIO TAT'!J$1)</f>
        <v>0</v>
      </c>
      <c r="K602">
        <f>+SUMIFS(inv!$D$1:$D$1164,inv!$A$1:$A$1164,$B602,inv!$T$1:$T$1164,$A602,inv!$U$1:$U$1164,'DIAS DE INVENTARIO TAT'!K$1)</f>
        <v>0</v>
      </c>
      <c r="L602" s="6">
        <f>+SUMIFS(VENTAS!H:H,VENTAS!B:B,B602,VENTAS!G:G,A602)</f>
        <v>0</v>
      </c>
      <c r="M602" s="4">
        <f t="shared" si="57"/>
        <v>0</v>
      </c>
      <c r="N602" s="4">
        <f t="shared" si="58"/>
        <v>0</v>
      </c>
      <c r="O602" s="4">
        <f t="shared" si="59"/>
        <v>0</v>
      </c>
      <c r="P602" s="4">
        <f t="shared" si="60"/>
        <v>0</v>
      </c>
      <c r="Q602" s="6" t="e">
        <f>+SUMIFS(#REF!,#REF!,TablaINV[[#This Row],[GRUPO]],#REF!,TablaINV[[#This Row],[COD]])</f>
        <v>#REF!</v>
      </c>
      <c r="R602" s="19">
        <f t="shared" si="61"/>
        <v>0</v>
      </c>
      <c r="S602" s="4" t="e">
        <f>+VLOOKUP(A602,inv!T:X,5,0)</f>
        <v>#N/A</v>
      </c>
      <c r="T602" s="4" t="str">
        <f>+VLOOKUP(B:B,'DT HUEVO'!$A:$D,4,0)</f>
        <v>EMPACADOS</v>
      </c>
      <c r="U602" s="4" t="str">
        <f>+VLOOKUP(TablaINV[[#This Row],[COD]],'DT HUEVO'!$A:$D,3,0)</f>
        <v>AA</v>
      </c>
    </row>
    <row r="603" spans="1:21">
      <c r="A603" t="s">
        <v>1371</v>
      </c>
      <c r="B603">
        <v>12460</v>
      </c>
      <c r="C603" t="s">
        <v>585</v>
      </c>
      <c r="D603">
        <f>+SUMIFS(inv!D:D,inv!A:A,B603,inv!T:T,A603)</f>
        <v>0</v>
      </c>
      <c r="E603">
        <f>+SUMIFS(inv!$D$1:$D$1164,inv!$A$1:$A$1164,$B603,inv!$T$1:$T$1164,$A603,inv!$U$1:$U$1164,'DIAS DE INVENTARIO TAT'!E$1)</f>
        <v>0</v>
      </c>
      <c r="F603">
        <f>+SUMIFS(inv!$D$1:$D$1164,inv!$A$1:$A$1164,$B603,inv!$T$1:$T$1164,$A603,inv!$U$1:$U$1164,'DIAS DE INVENTARIO TAT'!F$1)</f>
        <v>0</v>
      </c>
      <c r="G603">
        <f>+SUMIFS(inv!$D$1:$D$1164,inv!$A$1:$A$1164,$B603,inv!$T$1:$T$1164,$A603,inv!$U$1:$U$1164,'DIAS DE INVENTARIO TAT'!G$1)</f>
        <v>0</v>
      </c>
      <c r="H603">
        <f>+SUMIFS(inv!$D$1:$D$1164,inv!$A$1:$A$1164,$B603,inv!$T$1:$T$1164,$A603,inv!$U$1:$U$1164,'DIAS DE INVENTARIO TAT'!H$1)</f>
        <v>0</v>
      </c>
      <c r="I603">
        <f>+SUMIFS(inv!$D$1:$D$1164,inv!$A$1:$A$1164,$B603,inv!$T$1:$T$1164,$A603,inv!$U$1:$U$1164,'DIAS DE INVENTARIO TAT'!I$1)</f>
        <v>0</v>
      </c>
      <c r="J603">
        <f>+SUMIFS(inv!$D$1:$D$1164,inv!$A$1:$A$1164,$B603,inv!$T$1:$T$1164,$A603,inv!$U$1:$U$1164,'DIAS DE INVENTARIO TAT'!J$1)</f>
        <v>0</v>
      </c>
      <c r="K603">
        <f>+SUMIFS(inv!$D$1:$D$1164,inv!$A$1:$A$1164,$B603,inv!$T$1:$T$1164,$A603,inv!$U$1:$U$1164,'DIAS DE INVENTARIO TAT'!K$1)</f>
        <v>0</v>
      </c>
      <c r="L603" s="6">
        <f>+SUMIFS(VENTAS!H:H,VENTAS!B:B,B603,VENTAS!G:G,A603)</f>
        <v>0</v>
      </c>
      <c r="M603" s="4">
        <f t="shared" si="57"/>
        <v>0</v>
      </c>
      <c r="N603" s="4">
        <f t="shared" si="58"/>
        <v>0</v>
      </c>
      <c r="O603" s="4">
        <f t="shared" si="59"/>
        <v>0</v>
      </c>
      <c r="P603" s="4">
        <f t="shared" si="60"/>
        <v>0</v>
      </c>
      <c r="Q603" s="6" t="e">
        <f>+SUMIFS(#REF!,#REF!,TablaINV[[#This Row],[GRUPO]],#REF!,TablaINV[[#This Row],[COD]])</f>
        <v>#REF!</v>
      </c>
      <c r="R603" s="19">
        <f t="shared" si="61"/>
        <v>0</v>
      </c>
      <c r="S603" s="4" t="e">
        <f>+VLOOKUP(A603,inv!T:X,5,0)</f>
        <v>#N/A</v>
      </c>
      <c r="T603" s="4" t="e">
        <f>+VLOOKUP(B:B,'DT HUEVO'!$A:$D,4,0)</f>
        <v>#N/A</v>
      </c>
      <c r="U603" s="4" t="e">
        <f>+VLOOKUP(TablaINV[[#This Row],[COD]],'DT HUEVO'!$A:$D,3,0)</f>
        <v>#N/A</v>
      </c>
    </row>
    <row r="604" spans="1:21">
      <c r="A604" t="s">
        <v>1371</v>
      </c>
      <c r="B604">
        <v>13203</v>
      </c>
      <c r="C604" t="s">
        <v>551</v>
      </c>
      <c r="D604">
        <f>+SUMIFS(inv!D:D,inv!A:A,B604,inv!T:T,A604)</f>
        <v>0</v>
      </c>
      <c r="E604">
        <f>+SUMIFS(inv!$D$1:$D$1164,inv!$A$1:$A$1164,$B604,inv!$T$1:$T$1164,$A604,inv!$U$1:$U$1164,'DIAS DE INVENTARIO TAT'!E$1)</f>
        <v>0</v>
      </c>
      <c r="F604">
        <f>+SUMIFS(inv!$D$1:$D$1164,inv!$A$1:$A$1164,$B604,inv!$T$1:$T$1164,$A604,inv!$U$1:$U$1164,'DIAS DE INVENTARIO TAT'!F$1)</f>
        <v>0</v>
      </c>
      <c r="G604">
        <f>+SUMIFS(inv!$D$1:$D$1164,inv!$A$1:$A$1164,$B604,inv!$T$1:$T$1164,$A604,inv!$U$1:$U$1164,'DIAS DE INVENTARIO TAT'!G$1)</f>
        <v>0</v>
      </c>
      <c r="H604">
        <f>+SUMIFS(inv!$D$1:$D$1164,inv!$A$1:$A$1164,$B604,inv!$T$1:$T$1164,$A604,inv!$U$1:$U$1164,'DIAS DE INVENTARIO TAT'!H$1)</f>
        <v>0</v>
      </c>
      <c r="I604">
        <f>+SUMIFS(inv!$D$1:$D$1164,inv!$A$1:$A$1164,$B604,inv!$T$1:$T$1164,$A604,inv!$U$1:$U$1164,'DIAS DE INVENTARIO TAT'!I$1)</f>
        <v>0</v>
      </c>
      <c r="J604">
        <f>+SUMIFS(inv!$D$1:$D$1164,inv!$A$1:$A$1164,$B604,inv!$T$1:$T$1164,$A604,inv!$U$1:$U$1164,'DIAS DE INVENTARIO TAT'!J$1)</f>
        <v>0</v>
      </c>
      <c r="K604">
        <f>+SUMIFS(inv!$D$1:$D$1164,inv!$A$1:$A$1164,$B604,inv!$T$1:$T$1164,$A604,inv!$U$1:$U$1164,'DIAS DE INVENTARIO TAT'!K$1)</f>
        <v>0</v>
      </c>
      <c r="L604" s="6">
        <f>+SUMIFS(VENTAS!H:H,VENTAS!B:B,B604,VENTAS!G:G,A604)</f>
        <v>0</v>
      </c>
      <c r="M604" s="4">
        <f t="shared" si="57"/>
        <v>0</v>
      </c>
      <c r="N604" s="4">
        <f t="shared" si="58"/>
        <v>0</v>
      </c>
      <c r="O604" s="4">
        <f t="shared" si="59"/>
        <v>0</v>
      </c>
      <c r="P604" s="4">
        <f t="shared" si="60"/>
        <v>0</v>
      </c>
      <c r="Q604" s="6" t="e">
        <f>+SUMIFS(#REF!,#REF!,TablaINV[[#This Row],[GRUPO]],#REF!,TablaINV[[#This Row],[COD]])</f>
        <v>#REF!</v>
      </c>
      <c r="R604" s="19">
        <f t="shared" si="61"/>
        <v>0</v>
      </c>
      <c r="S604" s="4" t="e">
        <f>+VLOOKUP(A604,inv!T:X,5,0)</f>
        <v>#N/A</v>
      </c>
      <c r="T604" s="4" t="str">
        <f>+VLOOKUP(B:B,'DT HUEVO'!$A:$D,4,0)</f>
        <v>EMPACADOS</v>
      </c>
      <c r="U604" s="4" t="str">
        <f>+VLOOKUP(TablaINV[[#This Row],[COD]],'DT HUEVO'!$A:$D,3,0)</f>
        <v>AAA</v>
      </c>
    </row>
    <row r="605" spans="1:21">
      <c r="A605" t="s">
        <v>1371</v>
      </c>
      <c r="B605">
        <v>71901</v>
      </c>
      <c r="C605" t="s">
        <v>47</v>
      </c>
      <c r="D605">
        <f>+SUMIFS(inv!D:D,inv!A:A,B605,inv!T:T,A605)</f>
        <v>0</v>
      </c>
      <c r="E605">
        <f>+SUMIFS(inv!$D$1:$D$1164,inv!$A$1:$A$1164,$B605,inv!$T$1:$T$1164,$A605,inv!$U$1:$U$1164,'DIAS DE INVENTARIO TAT'!E$1)</f>
        <v>0</v>
      </c>
      <c r="F605">
        <f>+SUMIFS(inv!$D$1:$D$1164,inv!$A$1:$A$1164,$B605,inv!$T$1:$T$1164,$A605,inv!$U$1:$U$1164,'DIAS DE INVENTARIO TAT'!F$1)</f>
        <v>0</v>
      </c>
      <c r="G605">
        <f>+SUMIFS(inv!$D$1:$D$1164,inv!$A$1:$A$1164,$B605,inv!$T$1:$T$1164,$A605,inv!$U$1:$U$1164,'DIAS DE INVENTARIO TAT'!G$1)</f>
        <v>0</v>
      </c>
      <c r="H605">
        <f>+SUMIFS(inv!$D$1:$D$1164,inv!$A$1:$A$1164,$B605,inv!$T$1:$T$1164,$A605,inv!$U$1:$U$1164,'DIAS DE INVENTARIO TAT'!H$1)</f>
        <v>0</v>
      </c>
      <c r="I605">
        <f>+SUMIFS(inv!$D$1:$D$1164,inv!$A$1:$A$1164,$B605,inv!$T$1:$T$1164,$A605,inv!$U$1:$U$1164,'DIAS DE INVENTARIO TAT'!I$1)</f>
        <v>0</v>
      </c>
      <c r="J605">
        <f>+SUMIFS(inv!$D$1:$D$1164,inv!$A$1:$A$1164,$B605,inv!$T$1:$T$1164,$A605,inv!$U$1:$U$1164,'DIAS DE INVENTARIO TAT'!J$1)</f>
        <v>0</v>
      </c>
      <c r="K605">
        <f>+SUMIFS(inv!$D$1:$D$1164,inv!$A$1:$A$1164,$B605,inv!$T$1:$T$1164,$A605,inv!$U$1:$U$1164,'DIAS DE INVENTARIO TAT'!K$1)</f>
        <v>0</v>
      </c>
      <c r="L605" s="6">
        <f>+SUMIFS(VENTAS!H:H,VENTAS!B:B,B605,VENTAS!G:G,A605)</f>
        <v>0</v>
      </c>
      <c r="M605" s="4">
        <f t="shared" si="57"/>
        <v>0</v>
      </c>
      <c r="N605" s="4">
        <f t="shared" si="58"/>
        <v>0</v>
      </c>
      <c r="O605" s="4">
        <f t="shared" si="59"/>
        <v>0</v>
      </c>
      <c r="P605" s="4">
        <f t="shared" si="60"/>
        <v>0</v>
      </c>
      <c r="Q605" s="6" t="e">
        <f>+SUMIFS(#REF!,#REF!,TablaINV[[#This Row],[GRUPO]],#REF!,TablaINV[[#This Row],[COD]])</f>
        <v>#REF!</v>
      </c>
      <c r="R605" s="19">
        <f t="shared" si="61"/>
        <v>0</v>
      </c>
      <c r="S605" s="4" t="e">
        <f>+VLOOKUP(A605,inv!T:X,5,0)</f>
        <v>#N/A</v>
      </c>
      <c r="T605" s="4" t="str">
        <f>+VLOOKUP(B:B,'DT HUEVO'!$A:$D,4,0)</f>
        <v>SEGUNDA</v>
      </c>
      <c r="U605" s="4" t="str">
        <f>+VLOOKUP(TablaINV[[#This Row],[COD]],'DT HUEVO'!$A:$D,3,0)</f>
        <v>SEGUNDA</v>
      </c>
    </row>
    <row r="606" spans="1:21">
      <c r="A606" t="s">
        <v>1371</v>
      </c>
      <c r="B606">
        <v>76401</v>
      </c>
      <c r="C606" t="s">
        <v>533</v>
      </c>
      <c r="D606">
        <f>+SUMIFS(inv!D:D,inv!A:A,B606,inv!T:T,A606)</f>
        <v>0</v>
      </c>
      <c r="E606">
        <f>+SUMIFS(inv!$D$1:$D$1164,inv!$A$1:$A$1164,$B606,inv!$T$1:$T$1164,$A606,inv!$U$1:$U$1164,'DIAS DE INVENTARIO TAT'!E$1)</f>
        <v>0</v>
      </c>
      <c r="F606">
        <f>+SUMIFS(inv!$D$1:$D$1164,inv!$A$1:$A$1164,$B606,inv!$T$1:$T$1164,$A606,inv!$U$1:$U$1164,'DIAS DE INVENTARIO TAT'!F$1)</f>
        <v>0</v>
      </c>
      <c r="G606">
        <f>+SUMIFS(inv!$D$1:$D$1164,inv!$A$1:$A$1164,$B606,inv!$T$1:$T$1164,$A606,inv!$U$1:$U$1164,'DIAS DE INVENTARIO TAT'!G$1)</f>
        <v>0</v>
      </c>
      <c r="H606">
        <f>+SUMIFS(inv!$D$1:$D$1164,inv!$A$1:$A$1164,$B606,inv!$T$1:$T$1164,$A606,inv!$U$1:$U$1164,'DIAS DE INVENTARIO TAT'!H$1)</f>
        <v>0</v>
      </c>
      <c r="I606">
        <f>+SUMIFS(inv!$D$1:$D$1164,inv!$A$1:$A$1164,$B606,inv!$T$1:$T$1164,$A606,inv!$U$1:$U$1164,'DIAS DE INVENTARIO TAT'!I$1)</f>
        <v>0</v>
      </c>
      <c r="J606">
        <f>+SUMIFS(inv!$D$1:$D$1164,inv!$A$1:$A$1164,$B606,inv!$T$1:$T$1164,$A606,inv!$U$1:$U$1164,'DIAS DE INVENTARIO TAT'!J$1)</f>
        <v>0</v>
      </c>
      <c r="K606">
        <f>+SUMIFS(inv!$D$1:$D$1164,inv!$A$1:$A$1164,$B606,inv!$T$1:$T$1164,$A606,inv!$U$1:$U$1164,'DIAS DE INVENTARIO TAT'!K$1)</f>
        <v>0</v>
      </c>
      <c r="L606" s="6">
        <f>+SUMIFS(VENTAS!H:H,VENTAS!B:B,B606,VENTAS!G:G,A606)</f>
        <v>0</v>
      </c>
      <c r="M606" s="4">
        <f t="shared" si="57"/>
        <v>0</v>
      </c>
      <c r="N606" s="4">
        <f t="shared" si="58"/>
        <v>0</v>
      </c>
      <c r="O606" s="4">
        <f t="shared" si="59"/>
        <v>0</v>
      </c>
      <c r="P606" s="4">
        <f t="shared" si="60"/>
        <v>0</v>
      </c>
      <c r="Q606" s="6" t="e">
        <f>+SUMIFS(#REF!,#REF!,TablaINV[[#This Row],[GRUPO]],#REF!,TablaINV[[#This Row],[COD]])</f>
        <v>#REF!</v>
      </c>
      <c r="R606" s="19">
        <f t="shared" si="61"/>
        <v>0</v>
      </c>
      <c r="S606" s="4" t="e">
        <f>+VLOOKUP(A606,inv!T:X,5,0)</f>
        <v>#N/A</v>
      </c>
      <c r="T606" s="4" t="str">
        <f>+VLOOKUP(B:B,'DT HUEVO'!$A:$D,4,0)</f>
        <v>SEGUNDA</v>
      </c>
      <c r="U606" s="4" t="str">
        <f>+VLOOKUP(TablaINV[[#This Row],[COD]],'DT HUEVO'!$A:$D,3,0)</f>
        <v>SEGUNDA</v>
      </c>
    </row>
    <row r="607" spans="1:21">
      <c r="A607" t="s">
        <v>1371</v>
      </c>
      <c r="B607">
        <v>72101</v>
      </c>
      <c r="C607" t="s">
        <v>582</v>
      </c>
      <c r="D607">
        <f>+SUMIFS(inv!D:D,inv!A:A,B607,inv!T:T,A607)</f>
        <v>0</v>
      </c>
      <c r="E607">
        <f>+SUMIFS(inv!$D$1:$D$1164,inv!$A$1:$A$1164,$B607,inv!$T$1:$T$1164,$A607,inv!$U$1:$U$1164,'DIAS DE INVENTARIO TAT'!E$1)</f>
        <v>0</v>
      </c>
      <c r="F607">
        <f>+SUMIFS(inv!$D$1:$D$1164,inv!$A$1:$A$1164,$B607,inv!$T$1:$T$1164,$A607,inv!$U$1:$U$1164,'DIAS DE INVENTARIO TAT'!F$1)</f>
        <v>0</v>
      </c>
      <c r="G607">
        <f>+SUMIFS(inv!$D$1:$D$1164,inv!$A$1:$A$1164,$B607,inv!$T$1:$T$1164,$A607,inv!$U$1:$U$1164,'DIAS DE INVENTARIO TAT'!G$1)</f>
        <v>0</v>
      </c>
      <c r="H607">
        <f>+SUMIFS(inv!$D$1:$D$1164,inv!$A$1:$A$1164,$B607,inv!$T$1:$T$1164,$A607,inv!$U$1:$U$1164,'DIAS DE INVENTARIO TAT'!H$1)</f>
        <v>0</v>
      </c>
      <c r="I607">
        <f>+SUMIFS(inv!$D$1:$D$1164,inv!$A$1:$A$1164,$B607,inv!$T$1:$T$1164,$A607,inv!$U$1:$U$1164,'DIAS DE INVENTARIO TAT'!I$1)</f>
        <v>0</v>
      </c>
      <c r="J607">
        <f>+SUMIFS(inv!$D$1:$D$1164,inv!$A$1:$A$1164,$B607,inv!$T$1:$T$1164,$A607,inv!$U$1:$U$1164,'DIAS DE INVENTARIO TAT'!J$1)</f>
        <v>0</v>
      </c>
      <c r="K607">
        <f>+SUMIFS(inv!$D$1:$D$1164,inv!$A$1:$A$1164,$B607,inv!$T$1:$T$1164,$A607,inv!$U$1:$U$1164,'DIAS DE INVENTARIO TAT'!K$1)</f>
        <v>0</v>
      </c>
      <c r="L607" s="6">
        <f>+SUMIFS(VENTAS!H:H,VENTAS!B:B,B607,VENTAS!G:G,A607)</f>
        <v>0</v>
      </c>
      <c r="M607" s="4">
        <f t="shared" si="57"/>
        <v>0</v>
      </c>
      <c r="N607" s="4">
        <f t="shared" si="58"/>
        <v>0</v>
      </c>
      <c r="O607" s="4">
        <f t="shared" si="59"/>
        <v>0</v>
      </c>
      <c r="P607" s="4">
        <f t="shared" si="60"/>
        <v>0</v>
      </c>
      <c r="Q607" s="6" t="e">
        <f>+SUMIFS(#REF!,#REF!,TablaINV[[#This Row],[GRUPO]],#REF!,TablaINV[[#This Row],[COD]])</f>
        <v>#REF!</v>
      </c>
      <c r="R607" s="19">
        <f t="shared" si="61"/>
        <v>0</v>
      </c>
      <c r="S607" s="4" t="e">
        <f>+VLOOKUP(A607,inv!T:X,5,0)</f>
        <v>#N/A</v>
      </c>
      <c r="T607" s="4" t="str">
        <f>+VLOOKUP(B:B,'DT HUEVO'!$A:$D,4,0)</f>
        <v>SEGUNDA</v>
      </c>
      <c r="U607" s="4" t="str">
        <f>+VLOOKUP(TablaINV[[#This Row],[COD]],'DT HUEVO'!$A:$D,3,0)</f>
        <v>SEGUNDA</v>
      </c>
    </row>
    <row r="608" spans="1:21">
      <c r="A608" t="s">
        <v>1371</v>
      </c>
      <c r="B608">
        <v>90</v>
      </c>
      <c r="C608" t="s">
        <v>100</v>
      </c>
      <c r="D608">
        <f>+SUMIFS(inv!D:D,inv!A:A,B608,inv!T:T,A608)</f>
        <v>0</v>
      </c>
      <c r="E608">
        <f>+SUMIFS(inv!$D$1:$D$1164,inv!$A$1:$A$1164,$B608,inv!$T$1:$T$1164,$A608,inv!$U$1:$U$1164,'DIAS DE INVENTARIO TAT'!E$1)</f>
        <v>0</v>
      </c>
      <c r="F608">
        <f>+SUMIFS(inv!$D$1:$D$1164,inv!$A$1:$A$1164,$B608,inv!$T$1:$T$1164,$A608,inv!$U$1:$U$1164,'DIAS DE INVENTARIO TAT'!F$1)</f>
        <v>0</v>
      </c>
      <c r="G608">
        <f>+SUMIFS(inv!$D$1:$D$1164,inv!$A$1:$A$1164,$B608,inv!$T$1:$T$1164,$A608,inv!$U$1:$U$1164,'DIAS DE INVENTARIO TAT'!G$1)</f>
        <v>0</v>
      </c>
      <c r="H608">
        <f>+SUMIFS(inv!$D$1:$D$1164,inv!$A$1:$A$1164,$B608,inv!$T$1:$T$1164,$A608,inv!$U$1:$U$1164,'DIAS DE INVENTARIO TAT'!H$1)</f>
        <v>0</v>
      </c>
      <c r="I608">
        <f>+SUMIFS(inv!$D$1:$D$1164,inv!$A$1:$A$1164,$B608,inv!$T$1:$T$1164,$A608,inv!$U$1:$U$1164,'DIAS DE INVENTARIO TAT'!I$1)</f>
        <v>0</v>
      </c>
      <c r="J608">
        <f>+SUMIFS(inv!$D$1:$D$1164,inv!$A$1:$A$1164,$B608,inv!$T$1:$T$1164,$A608,inv!$U$1:$U$1164,'DIAS DE INVENTARIO TAT'!J$1)</f>
        <v>0</v>
      </c>
      <c r="K608">
        <f>+SUMIFS(inv!$D$1:$D$1164,inv!$A$1:$A$1164,$B608,inv!$T$1:$T$1164,$A608,inv!$U$1:$U$1164,'DIAS DE INVENTARIO TAT'!K$1)</f>
        <v>0</v>
      </c>
      <c r="L608" s="6">
        <f>+SUMIFS(VENTAS!H:H,VENTAS!B:B,B608,VENTAS!G:G,A608)</f>
        <v>0</v>
      </c>
      <c r="M608" s="4">
        <f t="shared" si="57"/>
        <v>0</v>
      </c>
      <c r="N608" s="4">
        <f t="shared" si="58"/>
        <v>0</v>
      </c>
      <c r="O608" s="4">
        <f t="shared" si="59"/>
        <v>0</v>
      </c>
      <c r="P608" s="4">
        <f t="shared" si="60"/>
        <v>0</v>
      </c>
      <c r="Q608" s="6" t="e">
        <f>+SUMIFS(#REF!,#REF!,TablaINV[[#This Row],[GRUPO]],#REF!,TablaINV[[#This Row],[COD]])</f>
        <v>#REF!</v>
      </c>
      <c r="R608" s="19">
        <f t="shared" si="61"/>
        <v>0</v>
      </c>
      <c r="S608" s="4" t="e">
        <f>+VLOOKUP(A608,inv!T:X,5,0)</f>
        <v>#N/A</v>
      </c>
      <c r="T608" s="4" t="str">
        <f>+VLOOKUP(B:B,'DT HUEVO'!$A:$D,4,0)</f>
        <v>HUEVO SIN CLASIFICAR</v>
      </c>
      <c r="U608" s="4" t="str">
        <f>+VLOOKUP(TablaINV[[#This Row],[COD]],'DT HUEVO'!$A:$D,3,0)</f>
        <v>HUEVO SIN CLASIFICAR</v>
      </c>
    </row>
    <row r="609" spans="1:21">
      <c r="A609" t="s">
        <v>1371</v>
      </c>
      <c r="B609">
        <v>10403</v>
      </c>
      <c r="C609" t="s">
        <v>35</v>
      </c>
      <c r="D609">
        <f>+SUMIFS(inv!D:D,inv!A:A,B609,inv!T:T,A609)</f>
        <v>0</v>
      </c>
      <c r="E609">
        <f>+SUMIFS(inv!$D$1:$D$1164,inv!$A$1:$A$1164,$B609,inv!$T$1:$T$1164,$A609,inv!$U$1:$U$1164,'DIAS DE INVENTARIO TAT'!E$1)</f>
        <v>0</v>
      </c>
      <c r="F609">
        <f>+SUMIFS(inv!$D$1:$D$1164,inv!$A$1:$A$1164,$B609,inv!$T$1:$T$1164,$A609,inv!$U$1:$U$1164,'DIAS DE INVENTARIO TAT'!F$1)</f>
        <v>0</v>
      </c>
      <c r="G609">
        <f>+SUMIFS(inv!$D$1:$D$1164,inv!$A$1:$A$1164,$B609,inv!$T$1:$T$1164,$A609,inv!$U$1:$U$1164,'DIAS DE INVENTARIO TAT'!G$1)</f>
        <v>0</v>
      </c>
      <c r="H609">
        <f>+SUMIFS(inv!$D$1:$D$1164,inv!$A$1:$A$1164,$B609,inv!$T$1:$T$1164,$A609,inv!$U$1:$U$1164,'DIAS DE INVENTARIO TAT'!H$1)</f>
        <v>0</v>
      </c>
      <c r="I609">
        <f>+SUMIFS(inv!$D$1:$D$1164,inv!$A$1:$A$1164,$B609,inv!$T$1:$T$1164,$A609,inv!$U$1:$U$1164,'DIAS DE INVENTARIO TAT'!I$1)</f>
        <v>0</v>
      </c>
      <c r="J609">
        <f>+SUMIFS(inv!$D$1:$D$1164,inv!$A$1:$A$1164,$B609,inv!$T$1:$T$1164,$A609,inv!$U$1:$U$1164,'DIAS DE INVENTARIO TAT'!J$1)</f>
        <v>0</v>
      </c>
      <c r="K609">
        <f>+SUMIFS(inv!$D$1:$D$1164,inv!$A$1:$A$1164,$B609,inv!$T$1:$T$1164,$A609,inv!$U$1:$U$1164,'DIAS DE INVENTARIO TAT'!K$1)</f>
        <v>0</v>
      </c>
      <c r="L609" s="6">
        <f>+SUMIFS(VENTAS!H:H,VENTAS!B:B,B609,VENTAS!G:G,A609)</f>
        <v>0</v>
      </c>
      <c r="M609" s="4">
        <f t="shared" si="57"/>
        <v>0</v>
      </c>
      <c r="N609" s="4">
        <f t="shared" si="58"/>
        <v>0</v>
      </c>
      <c r="O609" s="4">
        <f t="shared" si="59"/>
        <v>0</v>
      </c>
      <c r="P609" s="4">
        <f t="shared" si="60"/>
        <v>0</v>
      </c>
      <c r="Q609" s="6" t="e">
        <f>+SUMIFS(#REF!,#REF!,TablaINV[[#This Row],[GRUPO]],#REF!,TablaINV[[#This Row],[COD]])</f>
        <v>#REF!</v>
      </c>
      <c r="R609" s="19">
        <f t="shared" si="61"/>
        <v>0</v>
      </c>
      <c r="S609" s="4" t="e">
        <f>+VLOOKUP(A609,inv!T:X,5,0)</f>
        <v>#N/A</v>
      </c>
      <c r="T609" s="4" t="str">
        <f>+VLOOKUP(B:B,'DT HUEVO'!$A:$D,4,0)</f>
        <v>EMPACADOS</v>
      </c>
      <c r="U609" s="4" t="str">
        <f>+VLOOKUP(TablaINV[[#This Row],[COD]],'DT HUEVO'!$A:$D,3,0)</f>
        <v>A</v>
      </c>
    </row>
    <row r="610" spans="1:21">
      <c r="A610" t="s">
        <v>1371</v>
      </c>
      <c r="B610">
        <v>76001</v>
      </c>
      <c r="C610" t="s">
        <v>99</v>
      </c>
      <c r="D610">
        <f>+SUMIFS(inv!D:D,inv!A:A,B610,inv!T:T,A610)</f>
        <v>0</v>
      </c>
      <c r="E610">
        <f>+SUMIFS(inv!$D$1:$D$1164,inv!$A$1:$A$1164,$B610,inv!$T$1:$T$1164,$A610,inv!$U$1:$U$1164,'DIAS DE INVENTARIO TAT'!E$1)</f>
        <v>0</v>
      </c>
      <c r="F610">
        <f>+SUMIFS(inv!$D$1:$D$1164,inv!$A$1:$A$1164,$B610,inv!$T$1:$T$1164,$A610,inv!$U$1:$U$1164,'DIAS DE INVENTARIO TAT'!F$1)</f>
        <v>0</v>
      </c>
      <c r="G610">
        <f>+SUMIFS(inv!$D$1:$D$1164,inv!$A$1:$A$1164,$B610,inv!$T$1:$T$1164,$A610,inv!$U$1:$U$1164,'DIAS DE INVENTARIO TAT'!G$1)</f>
        <v>0</v>
      </c>
      <c r="H610">
        <f>+SUMIFS(inv!$D$1:$D$1164,inv!$A$1:$A$1164,$B610,inv!$T$1:$T$1164,$A610,inv!$U$1:$U$1164,'DIAS DE INVENTARIO TAT'!H$1)</f>
        <v>0</v>
      </c>
      <c r="I610">
        <f>+SUMIFS(inv!$D$1:$D$1164,inv!$A$1:$A$1164,$B610,inv!$T$1:$T$1164,$A610,inv!$U$1:$U$1164,'DIAS DE INVENTARIO TAT'!I$1)</f>
        <v>0</v>
      </c>
      <c r="J610">
        <f>+SUMIFS(inv!$D$1:$D$1164,inv!$A$1:$A$1164,$B610,inv!$T$1:$T$1164,$A610,inv!$U$1:$U$1164,'DIAS DE INVENTARIO TAT'!J$1)</f>
        <v>0</v>
      </c>
      <c r="K610">
        <f>+SUMIFS(inv!$D$1:$D$1164,inv!$A$1:$A$1164,$B610,inv!$T$1:$T$1164,$A610,inv!$U$1:$U$1164,'DIAS DE INVENTARIO TAT'!K$1)</f>
        <v>0</v>
      </c>
      <c r="L610" s="6">
        <f>+SUMIFS(VENTAS!H:H,VENTAS!B:B,B610,VENTAS!G:G,A610)</f>
        <v>0</v>
      </c>
      <c r="M610" s="4">
        <f t="shared" si="57"/>
        <v>0</v>
      </c>
      <c r="N610" s="4">
        <f t="shared" si="58"/>
        <v>0</v>
      </c>
      <c r="O610" s="4">
        <f t="shared" si="59"/>
        <v>0</v>
      </c>
      <c r="P610" s="4">
        <f t="shared" si="60"/>
        <v>0</v>
      </c>
      <c r="Q610" s="6" t="e">
        <f>+SUMIFS(#REF!,#REF!,TablaINV[[#This Row],[GRUPO]],#REF!,TablaINV[[#This Row],[COD]])</f>
        <v>#REF!</v>
      </c>
      <c r="R610" s="19">
        <f t="shared" si="61"/>
        <v>0</v>
      </c>
      <c r="S610" s="4" t="e">
        <f>+VLOOKUP(A610,inv!T:X,5,0)</f>
        <v>#N/A</v>
      </c>
      <c r="T610" s="4" t="str">
        <f>+VLOOKUP(B:B,'DT HUEVO'!$A:$D,4,0)</f>
        <v>HUEVO SIN CLASIFICAR</v>
      </c>
      <c r="U610" s="4" t="str">
        <f>+VLOOKUP(TablaINV[[#This Row],[COD]],'DT HUEVO'!$A:$D,3,0)</f>
        <v>HUEVO SIN CLASIFICAR</v>
      </c>
    </row>
    <row r="611" spans="1:21">
      <c r="A611" t="s">
        <v>1371</v>
      </c>
      <c r="B611">
        <v>901</v>
      </c>
      <c r="C611" t="s">
        <v>57</v>
      </c>
      <c r="D611">
        <f>+SUMIFS(inv!D:D,inv!A:A,B611,inv!T:T,A611)</f>
        <v>0</v>
      </c>
      <c r="E611">
        <f>+SUMIFS(inv!$D$1:$D$1164,inv!$A$1:$A$1164,$B611,inv!$T$1:$T$1164,$A611,inv!$U$1:$U$1164,'DIAS DE INVENTARIO TAT'!E$1)</f>
        <v>0</v>
      </c>
      <c r="F611">
        <f>+SUMIFS(inv!$D$1:$D$1164,inv!$A$1:$A$1164,$B611,inv!$T$1:$T$1164,$A611,inv!$U$1:$U$1164,'DIAS DE INVENTARIO TAT'!F$1)</f>
        <v>0</v>
      </c>
      <c r="G611">
        <f>+SUMIFS(inv!$D$1:$D$1164,inv!$A$1:$A$1164,$B611,inv!$T$1:$T$1164,$A611,inv!$U$1:$U$1164,'DIAS DE INVENTARIO TAT'!G$1)</f>
        <v>0</v>
      </c>
      <c r="H611">
        <f>+SUMIFS(inv!$D$1:$D$1164,inv!$A$1:$A$1164,$B611,inv!$T$1:$T$1164,$A611,inv!$U$1:$U$1164,'DIAS DE INVENTARIO TAT'!H$1)</f>
        <v>0</v>
      </c>
      <c r="I611">
        <f>+SUMIFS(inv!$D$1:$D$1164,inv!$A$1:$A$1164,$B611,inv!$T$1:$T$1164,$A611,inv!$U$1:$U$1164,'DIAS DE INVENTARIO TAT'!I$1)</f>
        <v>0</v>
      </c>
      <c r="J611">
        <f>+SUMIFS(inv!$D$1:$D$1164,inv!$A$1:$A$1164,$B611,inv!$T$1:$T$1164,$A611,inv!$U$1:$U$1164,'DIAS DE INVENTARIO TAT'!J$1)</f>
        <v>0</v>
      </c>
      <c r="K611">
        <f>+SUMIFS(inv!$D$1:$D$1164,inv!$A$1:$A$1164,$B611,inv!$T$1:$T$1164,$A611,inv!$U$1:$U$1164,'DIAS DE INVENTARIO TAT'!K$1)</f>
        <v>0</v>
      </c>
      <c r="L611" s="6">
        <f>+SUMIFS(VENTAS!H:H,VENTAS!B:B,B611,VENTAS!G:G,A611)</f>
        <v>0</v>
      </c>
      <c r="M611" s="4">
        <f t="shared" si="57"/>
        <v>0</v>
      </c>
      <c r="N611" s="4">
        <f t="shared" si="58"/>
        <v>0</v>
      </c>
      <c r="O611" s="4">
        <f t="shared" si="59"/>
        <v>0</v>
      </c>
      <c r="P611" s="4">
        <f t="shared" si="60"/>
        <v>0</v>
      </c>
      <c r="Q611" s="6" t="e">
        <f>+SUMIFS(#REF!,#REF!,TablaINV[[#This Row],[GRUPO]],#REF!,TablaINV[[#This Row],[COD]])</f>
        <v>#REF!</v>
      </c>
      <c r="R611" s="19">
        <f t="shared" si="61"/>
        <v>0</v>
      </c>
      <c r="S611" s="4" t="e">
        <f>+VLOOKUP(A611,inv!T:X,5,0)</f>
        <v>#N/A</v>
      </c>
      <c r="T611" s="4" t="str">
        <f>+VLOOKUP(B:B,'DT HUEVO'!$A:$D,4,0)</f>
        <v>HUEVO SIN CLASIFICAR</v>
      </c>
      <c r="U611" s="4" t="str">
        <f>+VLOOKUP(TablaINV[[#This Row],[COD]],'DT HUEVO'!$A:$D,3,0)</f>
        <v>HUEVO SIN CLASIFICAR</v>
      </c>
    </row>
    <row r="612" spans="1:21">
      <c r="A612" t="s">
        <v>1371</v>
      </c>
      <c r="B612">
        <v>74001</v>
      </c>
      <c r="C612" t="s">
        <v>641</v>
      </c>
      <c r="D612">
        <f>+SUMIFS(inv!D:D,inv!A:A,B612,inv!T:T,A612)</f>
        <v>0</v>
      </c>
      <c r="E612">
        <f>+SUMIFS(inv!$D$1:$D$1164,inv!$A$1:$A$1164,$B612,inv!$T$1:$T$1164,$A612,inv!$U$1:$U$1164,'DIAS DE INVENTARIO TAT'!E$1)</f>
        <v>0</v>
      </c>
      <c r="F612">
        <f>+SUMIFS(inv!$D$1:$D$1164,inv!$A$1:$A$1164,$B612,inv!$T$1:$T$1164,$A612,inv!$U$1:$U$1164,'DIAS DE INVENTARIO TAT'!F$1)</f>
        <v>0</v>
      </c>
      <c r="G612">
        <f>+SUMIFS(inv!$D$1:$D$1164,inv!$A$1:$A$1164,$B612,inv!$T$1:$T$1164,$A612,inv!$U$1:$U$1164,'DIAS DE INVENTARIO TAT'!G$1)</f>
        <v>0</v>
      </c>
      <c r="H612">
        <f>+SUMIFS(inv!$D$1:$D$1164,inv!$A$1:$A$1164,$B612,inv!$T$1:$T$1164,$A612,inv!$U$1:$U$1164,'DIAS DE INVENTARIO TAT'!H$1)</f>
        <v>0</v>
      </c>
      <c r="I612">
        <f>+SUMIFS(inv!$D$1:$D$1164,inv!$A$1:$A$1164,$B612,inv!$T$1:$T$1164,$A612,inv!$U$1:$U$1164,'DIAS DE INVENTARIO TAT'!I$1)</f>
        <v>0</v>
      </c>
      <c r="J612">
        <f>+SUMIFS(inv!$D$1:$D$1164,inv!$A$1:$A$1164,$B612,inv!$T$1:$T$1164,$A612,inv!$U$1:$U$1164,'DIAS DE INVENTARIO TAT'!J$1)</f>
        <v>0</v>
      </c>
      <c r="K612">
        <f>+SUMIFS(inv!$D$1:$D$1164,inv!$A$1:$A$1164,$B612,inv!$T$1:$T$1164,$A612,inv!$U$1:$U$1164,'DIAS DE INVENTARIO TAT'!K$1)</f>
        <v>0</v>
      </c>
      <c r="L612" s="6">
        <f>+SUMIFS(VENTAS!H:H,VENTAS!B:B,B612,VENTAS!G:G,A612)</f>
        <v>0</v>
      </c>
      <c r="M612" s="4">
        <f t="shared" si="57"/>
        <v>0</v>
      </c>
      <c r="N612" s="4">
        <f t="shared" si="58"/>
        <v>0</v>
      </c>
      <c r="O612" s="4">
        <f t="shared" si="59"/>
        <v>0</v>
      </c>
      <c r="P612" s="4">
        <f t="shared" si="60"/>
        <v>0</v>
      </c>
      <c r="Q612" s="6" t="e">
        <f>+SUMIFS(#REF!,#REF!,TablaINV[[#This Row],[GRUPO]],#REF!,TablaINV[[#This Row],[COD]])</f>
        <v>#REF!</v>
      </c>
      <c r="R612" s="19">
        <f t="shared" si="61"/>
        <v>0</v>
      </c>
      <c r="S612" s="4" t="e">
        <f>+VLOOKUP(A612,inv!T:X,5,0)</f>
        <v>#N/A</v>
      </c>
      <c r="T612" s="4" t="str">
        <f>+VLOOKUP(B:B,'DT HUEVO'!$A:$D,4,0)</f>
        <v>SEGUNDA</v>
      </c>
      <c r="U612" s="4" t="str">
        <f>+VLOOKUP(TablaINV[[#This Row],[COD]],'DT HUEVO'!$A:$D,3,0)</f>
        <v>SEGUNDA</v>
      </c>
    </row>
    <row r="613" spans="1:21">
      <c r="A613" t="s">
        <v>1371</v>
      </c>
      <c r="B613">
        <v>76101</v>
      </c>
      <c r="C613" t="s">
        <v>644</v>
      </c>
      <c r="D613">
        <f>+SUMIFS(inv!D:D,inv!A:A,B613,inv!T:T,A613)</f>
        <v>0</v>
      </c>
      <c r="E613">
        <f>+SUMIFS(inv!$D$1:$D$1164,inv!$A$1:$A$1164,$B613,inv!$T$1:$T$1164,$A613,inv!$U$1:$U$1164,'DIAS DE INVENTARIO TAT'!E$1)</f>
        <v>0</v>
      </c>
      <c r="F613">
        <f>+SUMIFS(inv!$D$1:$D$1164,inv!$A$1:$A$1164,$B613,inv!$T$1:$T$1164,$A613,inv!$U$1:$U$1164,'DIAS DE INVENTARIO TAT'!F$1)</f>
        <v>0</v>
      </c>
      <c r="G613">
        <f>+SUMIFS(inv!$D$1:$D$1164,inv!$A$1:$A$1164,$B613,inv!$T$1:$T$1164,$A613,inv!$U$1:$U$1164,'DIAS DE INVENTARIO TAT'!G$1)</f>
        <v>0</v>
      </c>
      <c r="H613">
        <f>+SUMIFS(inv!$D$1:$D$1164,inv!$A$1:$A$1164,$B613,inv!$T$1:$T$1164,$A613,inv!$U$1:$U$1164,'DIAS DE INVENTARIO TAT'!H$1)</f>
        <v>0</v>
      </c>
      <c r="I613">
        <f>+SUMIFS(inv!$D$1:$D$1164,inv!$A$1:$A$1164,$B613,inv!$T$1:$T$1164,$A613,inv!$U$1:$U$1164,'DIAS DE INVENTARIO TAT'!I$1)</f>
        <v>0</v>
      </c>
      <c r="J613">
        <f>+SUMIFS(inv!$D$1:$D$1164,inv!$A$1:$A$1164,$B613,inv!$T$1:$T$1164,$A613,inv!$U$1:$U$1164,'DIAS DE INVENTARIO TAT'!J$1)</f>
        <v>0</v>
      </c>
      <c r="K613">
        <f>+SUMIFS(inv!$D$1:$D$1164,inv!$A$1:$A$1164,$B613,inv!$T$1:$T$1164,$A613,inv!$U$1:$U$1164,'DIAS DE INVENTARIO TAT'!K$1)</f>
        <v>0</v>
      </c>
      <c r="L613" s="6">
        <f>+SUMIFS(VENTAS!H:H,VENTAS!B:B,B613,VENTAS!G:G,A613)</f>
        <v>0</v>
      </c>
      <c r="M613" s="4">
        <f t="shared" si="57"/>
        <v>0</v>
      </c>
      <c r="N613" s="4">
        <f t="shared" si="58"/>
        <v>0</v>
      </c>
      <c r="O613" s="4">
        <f t="shared" si="59"/>
        <v>0</v>
      </c>
      <c r="P613" s="4">
        <f t="shared" si="60"/>
        <v>0</v>
      </c>
      <c r="Q613" s="6" t="e">
        <f>+SUMIFS(#REF!,#REF!,TablaINV[[#This Row],[GRUPO]],#REF!,TablaINV[[#This Row],[COD]])</f>
        <v>#REF!</v>
      </c>
      <c r="R613" s="19">
        <f t="shared" si="61"/>
        <v>0</v>
      </c>
      <c r="S613" s="4" t="e">
        <f>+VLOOKUP(A613,inv!T:X,5,0)</f>
        <v>#N/A</v>
      </c>
      <c r="T613" s="4" t="str">
        <f>+VLOOKUP(B:B,'DT HUEVO'!$A:$D,4,0)</f>
        <v>GRIS SUELTO</v>
      </c>
      <c r="U613" s="4" t="str">
        <f>+VLOOKUP(TablaINV[[#This Row],[COD]],'DT HUEVO'!$A:$D,3,0)</f>
        <v>YUMBO</v>
      </c>
    </row>
    <row r="614" spans="1:21">
      <c r="A614" t="s">
        <v>1371</v>
      </c>
      <c r="B614">
        <v>12401</v>
      </c>
      <c r="C614" t="s">
        <v>645</v>
      </c>
      <c r="D614">
        <f>+SUMIFS(inv!D:D,inv!A:A,B614,inv!T:T,A614)</f>
        <v>0</v>
      </c>
      <c r="E614">
        <f>+SUMIFS(inv!$D$1:$D$1164,inv!$A$1:$A$1164,$B614,inv!$T$1:$T$1164,$A614,inv!$U$1:$U$1164,'DIAS DE INVENTARIO TAT'!E$1)</f>
        <v>0</v>
      </c>
      <c r="F614">
        <f>+SUMIFS(inv!$D$1:$D$1164,inv!$A$1:$A$1164,$B614,inv!$T$1:$T$1164,$A614,inv!$U$1:$U$1164,'DIAS DE INVENTARIO TAT'!F$1)</f>
        <v>0</v>
      </c>
      <c r="G614">
        <f>+SUMIFS(inv!$D$1:$D$1164,inv!$A$1:$A$1164,$B614,inv!$T$1:$T$1164,$A614,inv!$U$1:$U$1164,'DIAS DE INVENTARIO TAT'!G$1)</f>
        <v>0</v>
      </c>
      <c r="H614">
        <f>+SUMIFS(inv!$D$1:$D$1164,inv!$A$1:$A$1164,$B614,inv!$T$1:$T$1164,$A614,inv!$U$1:$U$1164,'DIAS DE INVENTARIO TAT'!H$1)</f>
        <v>0</v>
      </c>
      <c r="I614">
        <f>+SUMIFS(inv!$D$1:$D$1164,inv!$A$1:$A$1164,$B614,inv!$T$1:$T$1164,$A614,inv!$U$1:$U$1164,'DIAS DE INVENTARIO TAT'!I$1)</f>
        <v>0</v>
      </c>
      <c r="J614">
        <f>+SUMIFS(inv!$D$1:$D$1164,inv!$A$1:$A$1164,$B614,inv!$T$1:$T$1164,$A614,inv!$U$1:$U$1164,'DIAS DE INVENTARIO TAT'!J$1)</f>
        <v>0</v>
      </c>
      <c r="K614">
        <f>+SUMIFS(inv!$D$1:$D$1164,inv!$A$1:$A$1164,$B614,inv!$T$1:$T$1164,$A614,inv!$U$1:$U$1164,'DIAS DE INVENTARIO TAT'!K$1)</f>
        <v>0</v>
      </c>
      <c r="L614" s="6">
        <f>+SUMIFS(VENTAS!H:H,VENTAS!B:B,B614,VENTAS!G:G,A614)</f>
        <v>0</v>
      </c>
      <c r="M614" s="4">
        <f t="shared" si="57"/>
        <v>0</v>
      </c>
      <c r="N614" s="4">
        <f t="shared" si="58"/>
        <v>0</v>
      </c>
      <c r="O614" s="4">
        <f t="shared" si="59"/>
        <v>0</v>
      </c>
      <c r="P614" s="4">
        <f t="shared" si="60"/>
        <v>0</v>
      </c>
      <c r="Q614" s="6" t="e">
        <f>+SUMIFS(#REF!,#REF!,TablaINV[[#This Row],[GRUPO]],#REF!,TablaINV[[#This Row],[COD]])</f>
        <v>#REF!</v>
      </c>
      <c r="R614" s="19">
        <f t="shared" si="61"/>
        <v>0</v>
      </c>
      <c r="S614" s="4" t="e">
        <f>+VLOOKUP(A614,inv!T:X,5,0)</f>
        <v>#N/A</v>
      </c>
      <c r="T614" s="4" t="e">
        <f>+VLOOKUP(B:B,'DT HUEVO'!$A:$D,4,0)</f>
        <v>#N/A</v>
      </c>
      <c r="U614" s="4" t="e">
        <f>+VLOOKUP(TablaINV[[#This Row],[COD]],'DT HUEVO'!$A:$D,3,0)</f>
        <v>#N/A</v>
      </c>
    </row>
    <row r="615" spans="1:21">
      <c r="A615" t="s">
        <v>1371</v>
      </c>
      <c r="B615">
        <v>77301</v>
      </c>
      <c r="C615" t="s">
        <v>648</v>
      </c>
      <c r="D615">
        <f>+SUMIFS(inv!D:D,inv!A:A,B615,inv!T:T,A615)</f>
        <v>0</v>
      </c>
      <c r="E615">
        <f>+SUMIFS(inv!$D$1:$D$1164,inv!$A$1:$A$1164,$B615,inv!$T$1:$T$1164,$A615,inv!$U$1:$U$1164,'DIAS DE INVENTARIO TAT'!E$1)</f>
        <v>0</v>
      </c>
      <c r="F615">
        <f>+SUMIFS(inv!$D$1:$D$1164,inv!$A$1:$A$1164,$B615,inv!$T$1:$T$1164,$A615,inv!$U$1:$U$1164,'DIAS DE INVENTARIO TAT'!F$1)</f>
        <v>0</v>
      </c>
      <c r="G615">
        <f>+SUMIFS(inv!$D$1:$D$1164,inv!$A$1:$A$1164,$B615,inv!$T$1:$T$1164,$A615,inv!$U$1:$U$1164,'DIAS DE INVENTARIO TAT'!G$1)</f>
        <v>0</v>
      </c>
      <c r="H615">
        <f>+SUMIFS(inv!$D$1:$D$1164,inv!$A$1:$A$1164,$B615,inv!$T$1:$T$1164,$A615,inv!$U$1:$U$1164,'DIAS DE INVENTARIO TAT'!H$1)</f>
        <v>0</v>
      </c>
      <c r="I615">
        <f>+SUMIFS(inv!$D$1:$D$1164,inv!$A$1:$A$1164,$B615,inv!$T$1:$T$1164,$A615,inv!$U$1:$U$1164,'DIAS DE INVENTARIO TAT'!I$1)</f>
        <v>0</v>
      </c>
      <c r="J615">
        <f>+SUMIFS(inv!$D$1:$D$1164,inv!$A$1:$A$1164,$B615,inv!$T$1:$T$1164,$A615,inv!$U$1:$U$1164,'DIAS DE INVENTARIO TAT'!J$1)</f>
        <v>0</v>
      </c>
      <c r="K615">
        <f>+SUMIFS(inv!$D$1:$D$1164,inv!$A$1:$A$1164,$B615,inv!$T$1:$T$1164,$A615,inv!$U$1:$U$1164,'DIAS DE INVENTARIO TAT'!K$1)</f>
        <v>0</v>
      </c>
      <c r="L615" s="6">
        <f>+SUMIFS(VENTAS!H:H,VENTAS!B:B,B615,VENTAS!G:G,A615)</f>
        <v>0</v>
      </c>
      <c r="M615" s="4">
        <f t="shared" si="57"/>
        <v>0</v>
      </c>
      <c r="N615" s="4">
        <f t="shared" si="58"/>
        <v>0</v>
      </c>
      <c r="O615" s="4">
        <f t="shared" si="59"/>
        <v>0</v>
      </c>
      <c r="P615" s="4">
        <f t="shared" si="60"/>
        <v>0</v>
      </c>
      <c r="Q615" s="6" t="e">
        <f>+SUMIFS(#REF!,#REF!,TablaINV[[#This Row],[GRUPO]],#REF!,TablaINV[[#This Row],[COD]])</f>
        <v>#REF!</v>
      </c>
      <c r="R615" s="19">
        <f t="shared" si="61"/>
        <v>0</v>
      </c>
      <c r="S615" s="4" t="e">
        <f>+VLOOKUP(A615,inv!T:X,5,0)</f>
        <v>#N/A</v>
      </c>
      <c r="T615" s="4" t="str">
        <f>+VLOOKUP(B:B,'DT HUEVO'!$A:$D,4,0)</f>
        <v>SEGUNDA</v>
      </c>
      <c r="U615" s="4" t="str">
        <f>+VLOOKUP(TablaINV[[#This Row],[COD]],'DT HUEVO'!$A:$D,3,0)</f>
        <v>SEGUNDA</v>
      </c>
    </row>
    <row r="616" spans="1:21">
      <c r="A616" t="s">
        <v>1371</v>
      </c>
      <c r="B616">
        <v>12336</v>
      </c>
      <c r="C616" t="s">
        <v>658</v>
      </c>
      <c r="D616">
        <f>+SUMIFS(inv!D:D,inv!A:A,B616,inv!T:T,A616)</f>
        <v>0</v>
      </c>
      <c r="E616">
        <f>+SUMIFS(inv!$D$1:$D$1164,inv!$A$1:$A$1164,$B616,inv!$T$1:$T$1164,$A616,inv!$U$1:$U$1164,'DIAS DE INVENTARIO TAT'!E$1)</f>
        <v>0</v>
      </c>
      <c r="F616">
        <f>+SUMIFS(inv!$D$1:$D$1164,inv!$A$1:$A$1164,$B616,inv!$T$1:$T$1164,$A616,inv!$U$1:$U$1164,'DIAS DE INVENTARIO TAT'!F$1)</f>
        <v>0</v>
      </c>
      <c r="G616">
        <f>+SUMIFS(inv!$D$1:$D$1164,inv!$A$1:$A$1164,$B616,inv!$T$1:$T$1164,$A616,inv!$U$1:$U$1164,'DIAS DE INVENTARIO TAT'!G$1)</f>
        <v>0</v>
      </c>
      <c r="H616">
        <f>+SUMIFS(inv!$D$1:$D$1164,inv!$A$1:$A$1164,$B616,inv!$T$1:$T$1164,$A616,inv!$U$1:$U$1164,'DIAS DE INVENTARIO TAT'!H$1)</f>
        <v>0</v>
      </c>
      <c r="I616">
        <f>+SUMIFS(inv!$D$1:$D$1164,inv!$A$1:$A$1164,$B616,inv!$T$1:$T$1164,$A616,inv!$U$1:$U$1164,'DIAS DE INVENTARIO TAT'!I$1)</f>
        <v>0</v>
      </c>
      <c r="J616">
        <f>+SUMIFS(inv!$D$1:$D$1164,inv!$A$1:$A$1164,$B616,inv!$T$1:$T$1164,$A616,inv!$U$1:$U$1164,'DIAS DE INVENTARIO TAT'!J$1)</f>
        <v>0</v>
      </c>
      <c r="K616">
        <f>+SUMIFS(inv!$D$1:$D$1164,inv!$A$1:$A$1164,$B616,inv!$T$1:$T$1164,$A616,inv!$U$1:$U$1164,'DIAS DE INVENTARIO TAT'!K$1)</f>
        <v>0</v>
      </c>
      <c r="L616" s="6">
        <f>+SUMIFS(VENTAS!H:H,VENTAS!B:B,B616,VENTAS!G:G,A616)</f>
        <v>0</v>
      </c>
      <c r="M616" s="4">
        <f t="shared" si="57"/>
        <v>0</v>
      </c>
      <c r="N616" s="4">
        <f t="shared" si="58"/>
        <v>0</v>
      </c>
      <c r="O616" s="4">
        <f t="shared" si="59"/>
        <v>0</v>
      </c>
      <c r="P616" s="4">
        <f t="shared" si="60"/>
        <v>0</v>
      </c>
      <c r="Q616" s="6" t="e">
        <f>+SUMIFS(#REF!,#REF!,TablaINV[[#This Row],[GRUPO]],#REF!,TablaINV[[#This Row],[COD]])</f>
        <v>#REF!</v>
      </c>
      <c r="R616" s="19">
        <f t="shared" si="61"/>
        <v>0</v>
      </c>
      <c r="S616" s="4" t="e">
        <f>+VLOOKUP(A616,inv!T:X,5,0)</f>
        <v>#N/A</v>
      </c>
      <c r="T616" s="4" t="e">
        <f>+VLOOKUP(B:B,'DT HUEVO'!$A:$D,4,0)</f>
        <v>#N/A</v>
      </c>
      <c r="U616" s="4" t="e">
        <f>+VLOOKUP(TablaINV[[#This Row],[COD]],'DT HUEVO'!$A:$D,3,0)</f>
        <v>#N/A</v>
      </c>
    </row>
    <row r="617" spans="1:21">
      <c r="A617" t="s">
        <v>1371</v>
      </c>
      <c r="B617">
        <v>32306</v>
      </c>
      <c r="C617" t="s">
        <v>661</v>
      </c>
      <c r="D617">
        <f>+SUMIFS(inv!D:D,inv!A:A,B617,inv!T:T,A617)</f>
        <v>0</v>
      </c>
      <c r="E617">
        <f>+SUMIFS(inv!$D$1:$D$1164,inv!$A$1:$A$1164,$B617,inv!$T$1:$T$1164,$A617,inv!$U$1:$U$1164,'DIAS DE INVENTARIO TAT'!E$1)</f>
        <v>0</v>
      </c>
      <c r="F617">
        <f>+SUMIFS(inv!$D$1:$D$1164,inv!$A$1:$A$1164,$B617,inv!$T$1:$T$1164,$A617,inv!$U$1:$U$1164,'DIAS DE INVENTARIO TAT'!F$1)</f>
        <v>0</v>
      </c>
      <c r="G617">
        <f>+SUMIFS(inv!$D$1:$D$1164,inv!$A$1:$A$1164,$B617,inv!$T$1:$T$1164,$A617,inv!$U$1:$U$1164,'DIAS DE INVENTARIO TAT'!G$1)</f>
        <v>0</v>
      </c>
      <c r="H617">
        <f>+SUMIFS(inv!$D$1:$D$1164,inv!$A$1:$A$1164,$B617,inv!$T$1:$T$1164,$A617,inv!$U$1:$U$1164,'DIAS DE INVENTARIO TAT'!H$1)</f>
        <v>0</v>
      </c>
      <c r="I617">
        <f>+SUMIFS(inv!$D$1:$D$1164,inv!$A$1:$A$1164,$B617,inv!$T$1:$T$1164,$A617,inv!$U$1:$U$1164,'DIAS DE INVENTARIO TAT'!I$1)</f>
        <v>0</v>
      </c>
      <c r="J617">
        <f>+SUMIFS(inv!$D$1:$D$1164,inv!$A$1:$A$1164,$B617,inv!$T$1:$T$1164,$A617,inv!$U$1:$U$1164,'DIAS DE INVENTARIO TAT'!J$1)</f>
        <v>0</v>
      </c>
      <c r="K617">
        <f>+SUMIFS(inv!$D$1:$D$1164,inv!$A$1:$A$1164,$B617,inv!$T$1:$T$1164,$A617,inv!$U$1:$U$1164,'DIAS DE INVENTARIO TAT'!K$1)</f>
        <v>0</v>
      </c>
      <c r="L617" s="6">
        <f>+SUMIFS(VENTAS!H:H,VENTAS!B:B,B617,VENTAS!G:G,A617)</f>
        <v>0</v>
      </c>
      <c r="M617" s="4">
        <f t="shared" si="57"/>
        <v>0</v>
      </c>
      <c r="N617" s="4">
        <f t="shared" si="58"/>
        <v>0</v>
      </c>
      <c r="O617" s="4">
        <f t="shared" si="59"/>
        <v>0</v>
      </c>
      <c r="P617" s="4">
        <f t="shared" si="60"/>
        <v>0</v>
      </c>
      <c r="Q617" s="6" t="e">
        <f>+SUMIFS(#REF!,#REF!,TablaINV[[#This Row],[GRUPO]],#REF!,TablaINV[[#This Row],[COD]])</f>
        <v>#REF!</v>
      </c>
      <c r="R617" s="19">
        <f t="shared" si="61"/>
        <v>0</v>
      </c>
      <c r="S617" s="4" t="e">
        <f>+VLOOKUP(A617,inv!T:X,5,0)</f>
        <v>#N/A</v>
      </c>
      <c r="T617" s="4" t="str">
        <f>+VLOOKUP(B:B,'DT HUEVO'!$A:$D,4,0)</f>
        <v>EMPACADOS</v>
      </c>
      <c r="U617" s="4" t="str">
        <f>+VLOOKUP(TablaINV[[#This Row],[COD]],'DT HUEVO'!$A:$D,3,0)</f>
        <v>AA</v>
      </c>
    </row>
    <row r="618" spans="1:21">
      <c r="A618" t="s">
        <v>1371</v>
      </c>
      <c r="B618">
        <v>32359</v>
      </c>
      <c r="C618" t="s">
        <v>660</v>
      </c>
      <c r="D618">
        <f>+SUMIFS(inv!D:D,inv!A:A,B618,inv!T:T,A618)</f>
        <v>0</v>
      </c>
      <c r="E618">
        <f>+SUMIFS(inv!$D$1:$D$1164,inv!$A$1:$A$1164,$B618,inv!$T$1:$T$1164,$A618,inv!$U$1:$U$1164,'DIAS DE INVENTARIO TAT'!E$1)</f>
        <v>0</v>
      </c>
      <c r="F618">
        <f>+SUMIFS(inv!$D$1:$D$1164,inv!$A$1:$A$1164,$B618,inv!$T$1:$T$1164,$A618,inv!$U$1:$U$1164,'DIAS DE INVENTARIO TAT'!F$1)</f>
        <v>0</v>
      </c>
      <c r="G618">
        <f>+SUMIFS(inv!$D$1:$D$1164,inv!$A$1:$A$1164,$B618,inv!$T$1:$T$1164,$A618,inv!$U$1:$U$1164,'DIAS DE INVENTARIO TAT'!G$1)</f>
        <v>0</v>
      </c>
      <c r="H618">
        <f>+SUMIFS(inv!$D$1:$D$1164,inv!$A$1:$A$1164,$B618,inv!$T$1:$T$1164,$A618,inv!$U$1:$U$1164,'DIAS DE INVENTARIO TAT'!H$1)</f>
        <v>0</v>
      </c>
      <c r="I618">
        <f>+SUMIFS(inv!$D$1:$D$1164,inv!$A$1:$A$1164,$B618,inv!$T$1:$T$1164,$A618,inv!$U$1:$U$1164,'DIAS DE INVENTARIO TAT'!I$1)</f>
        <v>0</v>
      </c>
      <c r="J618">
        <f>+SUMIFS(inv!$D$1:$D$1164,inv!$A$1:$A$1164,$B618,inv!$T$1:$T$1164,$A618,inv!$U$1:$U$1164,'DIAS DE INVENTARIO TAT'!J$1)</f>
        <v>0</v>
      </c>
      <c r="K618">
        <f>+SUMIFS(inv!$D$1:$D$1164,inv!$A$1:$A$1164,$B618,inv!$T$1:$T$1164,$A618,inv!$U$1:$U$1164,'DIAS DE INVENTARIO TAT'!K$1)</f>
        <v>0</v>
      </c>
      <c r="L618" s="6">
        <f>+SUMIFS(VENTAS!H:H,VENTAS!B:B,B618,VENTAS!G:G,A618)</f>
        <v>0</v>
      </c>
      <c r="M618" s="4">
        <f t="shared" si="57"/>
        <v>0</v>
      </c>
      <c r="N618" s="4">
        <f t="shared" si="58"/>
        <v>0</v>
      </c>
      <c r="O618" s="4">
        <f t="shared" si="59"/>
        <v>0</v>
      </c>
      <c r="P618" s="4">
        <f t="shared" si="60"/>
        <v>0</v>
      </c>
      <c r="Q618" s="6" t="e">
        <f>+SUMIFS(#REF!,#REF!,TablaINV[[#This Row],[GRUPO]],#REF!,TablaINV[[#This Row],[COD]])</f>
        <v>#REF!</v>
      </c>
      <c r="R618" s="19">
        <f t="shared" si="61"/>
        <v>0</v>
      </c>
      <c r="S618" s="4" t="e">
        <f>+VLOOKUP(A618,inv!T:X,5,0)</f>
        <v>#N/A</v>
      </c>
      <c r="T618" s="4" t="str">
        <f>+VLOOKUP(B:B,'DT HUEVO'!$A:$D,4,0)</f>
        <v>EMPACADOS</v>
      </c>
      <c r="U618" s="4" t="str">
        <f>+VLOOKUP(TablaINV[[#This Row],[COD]],'DT HUEVO'!$A:$D,3,0)</f>
        <v>AA</v>
      </c>
    </row>
    <row r="619" spans="1:21">
      <c r="A619" t="s">
        <v>1371</v>
      </c>
      <c r="B619">
        <v>101</v>
      </c>
      <c r="C619" t="s">
        <v>662</v>
      </c>
      <c r="D619">
        <f>+SUMIFS(inv!D:D,inv!A:A,B619,inv!T:T,A619)</f>
        <v>0</v>
      </c>
      <c r="E619">
        <f>+SUMIFS(inv!$D$1:$D$1164,inv!$A$1:$A$1164,$B619,inv!$T$1:$T$1164,$A619,inv!$U$1:$U$1164,'DIAS DE INVENTARIO TAT'!E$1)</f>
        <v>0</v>
      </c>
      <c r="F619">
        <f>+SUMIFS(inv!$D$1:$D$1164,inv!$A$1:$A$1164,$B619,inv!$T$1:$T$1164,$A619,inv!$U$1:$U$1164,'DIAS DE INVENTARIO TAT'!F$1)</f>
        <v>0</v>
      </c>
      <c r="G619">
        <f>+SUMIFS(inv!$D$1:$D$1164,inv!$A$1:$A$1164,$B619,inv!$T$1:$T$1164,$A619,inv!$U$1:$U$1164,'DIAS DE INVENTARIO TAT'!G$1)</f>
        <v>0</v>
      </c>
      <c r="H619">
        <f>+SUMIFS(inv!$D$1:$D$1164,inv!$A$1:$A$1164,$B619,inv!$T$1:$T$1164,$A619,inv!$U$1:$U$1164,'DIAS DE INVENTARIO TAT'!H$1)</f>
        <v>0</v>
      </c>
      <c r="I619">
        <f>+SUMIFS(inv!$D$1:$D$1164,inv!$A$1:$A$1164,$B619,inv!$T$1:$T$1164,$A619,inv!$U$1:$U$1164,'DIAS DE INVENTARIO TAT'!I$1)</f>
        <v>0</v>
      </c>
      <c r="J619">
        <f>+SUMIFS(inv!$D$1:$D$1164,inv!$A$1:$A$1164,$B619,inv!$T$1:$T$1164,$A619,inv!$U$1:$U$1164,'DIAS DE INVENTARIO TAT'!J$1)</f>
        <v>0</v>
      </c>
      <c r="K619">
        <f>+SUMIFS(inv!$D$1:$D$1164,inv!$A$1:$A$1164,$B619,inv!$T$1:$T$1164,$A619,inv!$U$1:$U$1164,'DIAS DE INVENTARIO TAT'!K$1)</f>
        <v>0</v>
      </c>
      <c r="L619" s="6">
        <f>+SUMIFS(VENTAS!H:H,VENTAS!B:B,B619,VENTAS!G:G,A619)</f>
        <v>0</v>
      </c>
      <c r="M619" s="4">
        <f t="shared" si="57"/>
        <v>0</v>
      </c>
      <c r="N619" s="4">
        <f t="shared" si="58"/>
        <v>0</v>
      </c>
      <c r="O619" s="4">
        <f t="shared" si="59"/>
        <v>0</v>
      </c>
      <c r="P619" s="4">
        <f t="shared" si="60"/>
        <v>0</v>
      </c>
      <c r="Q619" s="6" t="e">
        <f>+SUMIFS(#REF!,#REF!,TablaINV[[#This Row],[GRUPO]],#REF!,TablaINV[[#This Row],[COD]])</f>
        <v>#REF!</v>
      </c>
      <c r="R619" s="19">
        <f t="shared" si="61"/>
        <v>0</v>
      </c>
      <c r="S619" s="4" t="e">
        <f>+VLOOKUP(A619,inv!T:X,5,0)</f>
        <v>#N/A</v>
      </c>
      <c r="T619" s="4" t="str">
        <f>+VLOOKUP(B:B,'DT HUEVO'!$A:$D,4,0)</f>
        <v>GRIS SUELTO</v>
      </c>
      <c r="U619" s="4" t="str">
        <f>+VLOOKUP(TablaINV[[#This Row],[COD]],'DT HUEVO'!$A:$D,3,0)</f>
        <v>YUMBO</v>
      </c>
    </row>
    <row r="620" spans="1:21">
      <c r="A620" t="s">
        <v>1371</v>
      </c>
      <c r="B620">
        <v>102</v>
      </c>
      <c r="C620" t="s">
        <v>663</v>
      </c>
      <c r="D620">
        <f>+SUMIFS(inv!D:D,inv!A:A,B620,inv!T:T,A620)</f>
        <v>0</v>
      </c>
      <c r="E620">
        <f>+SUMIFS(inv!$D$1:$D$1164,inv!$A$1:$A$1164,$B620,inv!$T$1:$T$1164,$A620,inv!$U$1:$U$1164,'DIAS DE INVENTARIO TAT'!E$1)</f>
        <v>0</v>
      </c>
      <c r="F620">
        <f>+SUMIFS(inv!$D$1:$D$1164,inv!$A$1:$A$1164,$B620,inv!$T$1:$T$1164,$A620,inv!$U$1:$U$1164,'DIAS DE INVENTARIO TAT'!F$1)</f>
        <v>0</v>
      </c>
      <c r="G620">
        <f>+SUMIFS(inv!$D$1:$D$1164,inv!$A$1:$A$1164,$B620,inv!$T$1:$T$1164,$A620,inv!$U$1:$U$1164,'DIAS DE INVENTARIO TAT'!G$1)</f>
        <v>0</v>
      </c>
      <c r="H620">
        <f>+SUMIFS(inv!$D$1:$D$1164,inv!$A$1:$A$1164,$B620,inv!$T$1:$T$1164,$A620,inv!$U$1:$U$1164,'DIAS DE INVENTARIO TAT'!H$1)</f>
        <v>0</v>
      </c>
      <c r="I620">
        <f>+SUMIFS(inv!$D$1:$D$1164,inv!$A$1:$A$1164,$B620,inv!$T$1:$T$1164,$A620,inv!$U$1:$U$1164,'DIAS DE INVENTARIO TAT'!I$1)</f>
        <v>0</v>
      </c>
      <c r="J620">
        <f>+SUMIFS(inv!$D$1:$D$1164,inv!$A$1:$A$1164,$B620,inv!$T$1:$T$1164,$A620,inv!$U$1:$U$1164,'DIAS DE INVENTARIO TAT'!J$1)</f>
        <v>0</v>
      </c>
      <c r="K620">
        <f>+SUMIFS(inv!$D$1:$D$1164,inv!$A$1:$A$1164,$B620,inv!$T$1:$T$1164,$A620,inv!$U$1:$U$1164,'DIAS DE INVENTARIO TAT'!K$1)</f>
        <v>0</v>
      </c>
      <c r="L620" s="6">
        <f>+SUMIFS(VENTAS!H:H,VENTAS!B:B,B620,VENTAS!G:G,A620)</f>
        <v>0</v>
      </c>
      <c r="M620" s="4">
        <f t="shared" si="57"/>
        <v>0</v>
      </c>
      <c r="N620" s="4">
        <f t="shared" si="58"/>
        <v>0</v>
      </c>
      <c r="O620" s="4">
        <f t="shared" si="59"/>
        <v>0</v>
      </c>
      <c r="P620" s="4">
        <f t="shared" si="60"/>
        <v>0</v>
      </c>
      <c r="Q620" s="6" t="e">
        <f>+SUMIFS(#REF!,#REF!,TablaINV[[#This Row],[GRUPO]],#REF!,TablaINV[[#This Row],[COD]])</f>
        <v>#REF!</v>
      </c>
      <c r="R620" s="19">
        <f t="shared" si="61"/>
        <v>0</v>
      </c>
      <c r="S620" s="4" t="e">
        <f>+VLOOKUP(A620,inv!T:X,5,0)</f>
        <v>#N/A</v>
      </c>
      <c r="T620" s="4" t="str">
        <f>+VLOOKUP(B:B,'DT HUEVO'!$A:$D,4,0)</f>
        <v>GRIS SUELTO</v>
      </c>
      <c r="U620" s="4" t="str">
        <f>+VLOOKUP(TablaINV[[#This Row],[COD]],'DT HUEVO'!$A:$D,3,0)</f>
        <v>AAA</v>
      </c>
    </row>
    <row r="621" spans="1:21">
      <c r="A621" t="s">
        <v>1371</v>
      </c>
      <c r="B621">
        <v>103</v>
      </c>
      <c r="C621" t="s">
        <v>664</v>
      </c>
      <c r="D621">
        <f>+SUMIFS(inv!D:D,inv!A:A,B621,inv!T:T,A621)</f>
        <v>0</v>
      </c>
      <c r="E621">
        <f>+SUMIFS(inv!$D$1:$D$1164,inv!$A$1:$A$1164,$B621,inv!$T$1:$T$1164,$A621,inv!$U$1:$U$1164,'DIAS DE INVENTARIO TAT'!E$1)</f>
        <v>0</v>
      </c>
      <c r="F621">
        <f>+SUMIFS(inv!$D$1:$D$1164,inv!$A$1:$A$1164,$B621,inv!$T$1:$T$1164,$A621,inv!$U$1:$U$1164,'DIAS DE INVENTARIO TAT'!F$1)</f>
        <v>0</v>
      </c>
      <c r="G621">
        <f>+SUMIFS(inv!$D$1:$D$1164,inv!$A$1:$A$1164,$B621,inv!$T$1:$T$1164,$A621,inv!$U$1:$U$1164,'DIAS DE INVENTARIO TAT'!G$1)</f>
        <v>0</v>
      </c>
      <c r="H621">
        <f>+SUMIFS(inv!$D$1:$D$1164,inv!$A$1:$A$1164,$B621,inv!$T$1:$T$1164,$A621,inv!$U$1:$U$1164,'DIAS DE INVENTARIO TAT'!H$1)</f>
        <v>0</v>
      </c>
      <c r="I621">
        <f>+SUMIFS(inv!$D$1:$D$1164,inv!$A$1:$A$1164,$B621,inv!$T$1:$T$1164,$A621,inv!$U$1:$U$1164,'DIAS DE INVENTARIO TAT'!I$1)</f>
        <v>0</v>
      </c>
      <c r="J621">
        <f>+SUMIFS(inv!$D$1:$D$1164,inv!$A$1:$A$1164,$B621,inv!$T$1:$T$1164,$A621,inv!$U$1:$U$1164,'DIAS DE INVENTARIO TAT'!J$1)</f>
        <v>0</v>
      </c>
      <c r="K621">
        <f>+SUMIFS(inv!$D$1:$D$1164,inv!$A$1:$A$1164,$B621,inv!$T$1:$T$1164,$A621,inv!$U$1:$U$1164,'DIAS DE INVENTARIO TAT'!K$1)</f>
        <v>0</v>
      </c>
      <c r="L621" s="6">
        <f>+SUMIFS(VENTAS!H:H,VENTAS!B:B,B621,VENTAS!G:G,A621)</f>
        <v>0</v>
      </c>
      <c r="M621" s="4">
        <f t="shared" si="57"/>
        <v>0</v>
      </c>
      <c r="N621" s="4">
        <f t="shared" si="58"/>
        <v>0</v>
      </c>
      <c r="O621" s="4">
        <f t="shared" si="59"/>
        <v>0</v>
      </c>
      <c r="P621" s="4">
        <f t="shared" si="60"/>
        <v>0</v>
      </c>
      <c r="Q621" s="6" t="e">
        <f>+SUMIFS(#REF!,#REF!,TablaINV[[#This Row],[GRUPO]],#REF!,TablaINV[[#This Row],[COD]])</f>
        <v>#REF!</v>
      </c>
      <c r="R621" s="19">
        <f t="shared" si="61"/>
        <v>0</v>
      </c>
      <c r="S621" s="4" t="e">
        <f>+VLOOKUP(A621,inv!T:X,5,0)</f>
        <v>#N/A</v>
      </c>
      <c r="T621" s="4" t="str">
        <f>+VLOOKUP(B:B,'DT HUEVO'!$A:$D,4,0)</f>
        <v>GRIS SUELTO</v>
      </c>
      <c r="U621" s="4" t="str">
        <f>+VLOOKUP(TablaINV[[#This Row],[COD]],'DT HUEVO'!$A:$D,3,0)</f>
        <v>AA</v>
      </c>
    </row>
    <row r="622" spans="1:21">
      <c r="A622" t="s">
        <v>1371</v>
      </c>
      <c r="B622">
        <v>104</v>
      </c>
      <c r="C622" t="s">
        <v>665</v>
      </c>
      <c r="D622">
        <f>+SUMIFS(inv!D:D,inv!A:A,B622,inv!T:T,A622)</f>
        <v>0</v>
      </c>
      <c r="E622">
        <f>+SUMIFS(inv!$D$1:$D$1164,inv!$A$1:$A$1164,$B622,inv!$T$1:$T$1164,$A622,inv!$U$1:$U$1164,'DIAS DE INVENTARIO TAT'!E$1)</f>
        <v>0</v>
      </c>
      <c r="F622">
        <f>+SUMIFS(inv!$D$1:$D$1164,inv!$A$1:$A$1164,$B622,inv!$T$1:$T$1164,$A622,inv!$U$1:$U$1164,'DIAS DE INVENTARIO TAT'!F$1)</f>
        <v>0</v>
      </c>
      <c r="G622">
        <f>+SUMIFS(inv!$D$1:$D$1164,inv!$A$1:$A$1164,$B622,inv!$T$1:$T$1164,$A622,inv!$U$1:$U$1164,'DIAS DE INVENTARIO TAT'!G$1)</f>
        <v>0</v>
      </c>
      <c r="H622">
        <f>+SUMIFS(inv!$D$1:$D$1164,inv!$A$1:$A$1164,$B622,inv!$T$1:$T$1164,$A622,inv!$U$1:$U$1164,'DIAS DE INVENTARIO TAT'!H$1)</f>
        <v>0</v>
      </c>
      <c r="I622">
        <f>+SUMIFS(inv!$D$1:$D$1164,inv!$A$1:$A$1164,$B622,inv!$T$1:$T$1164,$A622,inv!$U$1:$U$1164,'DIAS DE INVENTARIO TAT'!I$1)</f>
        <v>0</v>
      </c>
      <c r="J622">
        <f>+SUMIFS(inv!$D$1:$D$1164,inv!$A$1:$A$1164,$B622,inv!$T$1:$T$1164,$A622,inv!$U$1:$U$1164,'DIAS DE INVENTARIO TAT'!J$1)</f>
        <v>0</v>
      </c>
      <c r="K622">
        <f>+SUMIFS(inv!$D$1:$D$1164,inv!$A$1:$A$1164,$B622,inv!$T$1:$T$1164,$A622,inv!$U$1:$U$1164,'DIAS DE INVENTARIO TAT'!K$1)</f>
        <v>0</v>
      </c>
      <c r="L622" s="6">
        <f>+SUMIFS(VENTAS!H:H,VENTAS!B:B,B622,VENTAS!G:G,A622)</f>
        <v>0</v>
      </c>
      <c r="M622" s="4">
        <f t="shared" si="57"/>
        <v>0</v>
      </c>
      <c r="N622" s="4">
        <f t="shared" si="58"/>
        <v>0</v>
      </c>
      <c r="O622" s="4">
        <f t="shared" si="59"/>
        <v>0</v>
      </c>
      <c r="P622" s="4">
        <f t="shared" si="60"/>
        <v>0</v>
      </c>
      <c r="Q622" s="6" t="e">
        <f>+SUMIFS(#REF!,#REF!,TablaINV[[#This Row],[GRUPO]],#REF!,TablaINV[[#This Row],[COD]])</f>
        <v>#REF!</v>
      </c>
      <c r="R622" s="19">
        <f t="shared" si="61"/>
        <v>0</v>
      </c>
      <c r="S622" s="4" t="e">
        <f>+VLOOKUP(A622,inv!T:X,5,0)</f>
        <v>#N/A</v>
      </c>
      <c r="T622" s="4" t="str">
        <f>+VLOOKUP(B:B,'DT HUEVO'!$A:$D,4,0)</f>
        <v>GRIS SUELTO</v>
      </c>
      <c r="U622" s="4" t="str">
        <f>+VLOOKUP(TablaINV[[#This Row],[COD]],'DT HUEVO'!$A:$D,3,0)</f>
        <v>A</v>
      </c>
    </row>
    <row r="623" spans="1:21">
      <c r="A623" t="s">
        <v>1371</v>
      </c>
      <c r="B623">
        <v>105</v>
      </c>
      <c r="C623" t="s">
        <v>666</v>
      </c>
      <c r="D623">
        <f>+SUMIFS(inv!D:D,inv!A:A,B623,inv!T:T,A623)</f>
        <v>0</v>
      </c>
      <c r="E623">
        <f>+SUMIFS(inv!$D$1:$D$1164,inv!$A$1:$A$1164,$B623,inv!$T$1:$T$1164,$A623,inv!$U$1:$U$1164,'DIAS DE INVENTARIO TAT'!E$1)</f>
        <v>0</v>
      </c>
      <c r="F623">
        <f>+SUMIFS(inv!$D$1:$D$1164,inv!$A$1:$A$1164,$B623,inv!$T$1:$T$1164,$A623,inv!$U$1:$U$1164,'DIAS DE INVENTARIO TAT'!F$1)</f>
        <v>0</v>
      </c>
      <c r="G623">
        <f>+SUMIFS(inv!$D$1:$D$1164,inv!$A$1:$A$1164,$B623,inv!$T$1:$T$1164,$A623,inv!$U$1:$U$1164,'DIAS DE INVENTARIO TAT'!G$1)</f>
        <v>0</v>
      </c>
      <c r="H623">
        <f>+SUMIFS(inv!$D$1:$D$1164,inv!$A$1:$A$1164,$B623,inv!$T$1:$T$1164,$A623,inv!$U$1:$U$1164,'DIAS DE INVENTARIO TAT'!H$1)</f>
        <v>0</v>
      </c>
      <c r="I623">
        <f>+SUMIFS(inv!$D$1:$D$1164,inv!$A$1:$A$1164,$B623,inv!$T$1:$T$1164,$A623,inv!$U$1:$U$1164,'DIAS DE INVENTARIO TAT'!I$1)</f>
        <v>0</v>
      </c>
      <c r="J623">
        <f>+SUMIFS(inv!$D$1:$D$1164,inv!$A$1:$A$1164,$B623,inv!$T$1:$T$1164,$A623,inv!$U$1:$U$1164,'DIAS DE INVENTARIO TAT'!J$1)</f>
        <v>0</v>
      </c>
      <c r="K623">
        <f>+SUMIFS(inv!$D$1:$D$1164,inv!$A$1:$A$1164,$B623,inv!$T$1:$T$1164,$A623,inv!$U$1:$U$1164,'DIAS DE INVENTARIO TAT'!K$1)</f>
        <v>0</v>
      </c>
      <c r="L623" s="6">
        <f>+SUMIFS(VENTAS!H:H,VENTAS!B:B,B623,VENTAS!G:G,A623)</f>
        <v>0</v>
      </c>
      <c r="M623" s="4">
        <f t="shared" si="57"/>
        <v>0</v>
      </c>
      <c r="N623" s="4">
        <f t="shared" si="58"/>
        <v>0</v>
      </c>
      <c r="O623" s="4">
        <f t="shared" si="59"/>
        <v>0</v>
      </c>
      <c r="P623" s="4">
        <f t="shared" si="60"/>
        <v>0</v>
      </c>
      <c r="Q623" s="6" t="e">
        <f>+SUMIFS(#REF!,#REF!,TablaINV[[#This Row],[GRUPO]],#REF!,TablaINV[[#This Row],[COD]])</f>
        <v>#REF!</v>
      </c>
      <c r="R623" s="19">
        <f t="shared" si="61"/>
        <v>0</v>
      </c>
      <c r="S623" s="4" t="e">
        <f>+VLOOKUP(A623,inv!T:X,5,0)</f>
        <v>#N/A</v>
      </c>
      <c r="T623" s="4" t="str">
        <f>+VLOOKUP(B:B,'DT HUEVO'!$A:$D,4,0)</f>
        <v>GRIS SUELTO</v>
      </c>
      <c r="U623" s="4" t="str">
        <f>+VLOOKUP(TablaINV[[#This Row],[COD]],'DT HUEVO'!$A:$D,3,0)</f>
        <v>B</v>
      </c>
    </row>
    <row r="624" spans="1:21">
      <c r="A624" t="s">
        <v>1371</v>
      </c>
      <c r="B624">
        <v>106</v>
      </c>
      <c r="C624" t="s">
        <v>667</v>
      </c>
      <c r="D624">
        <f>+SUMIFS(inv!D:D,inv!A:A,B624,inv!T:T,A624)</f>
        <v>0</v>
      </c>
      <c r="E624">
        <f>+SUMIFS(inv!$D$1:$D$1164,inv!$A$1:$A$1164,$B624,inv!$T$1:$T$1164,$A624,inv!$U$1:$U$1164,'DIAS DE INVENTARIO TAT'!E$1)</f>
        <v>0</v>
      </c>
      <c r="F624">
        <f>+SUMIFS(inv!$D$1:$D$1164,inv!$A$1:$A$1164,$B624,inv!$T$1:$T$1164,$A624,inv!$U$1:$U$1164,'DIAS DE INVENTARIO TAT'!F$1)</f>
        <v>0</v>
      </c>
      <c r="G624">
        <f>+SUMIFS(inv!$D$1:$D$1164,inv!$A$1:$A$1164,$B624,inv!$T$1:$T$1164,$A624,inv!$U$1:$U$1164,'DIAS DE INVENTARIO TAT'!G$1)</f>
        <v>0</v>
      </c>
      <c r="H624">
        <f>+SUMIFS(inv!$D$1:$D$1164,inv!$A$1:$A$1164,$B624,inv!$T$1:$T$1164,$A624,inv!$U$1:$U$1164,'DIAS DE INVENTARIO TAT'!H$1)</f>
        <v>0</v>
      </c>
      <c r="I624">
        <f>+SUMIFS(inv!$D$1:$D$1164,inv!$A$1:$A$1164,$B624,inv!$T$1:$T$1164,$A624,inv!$U$1:$U$1164,'DIAS DE INVENTARIO TAT'!I$1)</f>
        <v>0</v>
      </c>
      <c r="J624">
        <f>+SUMIFS(inv!$D$1:$D$1164,inv!$A$1:$A$1164,$B624,inv!$T$1:$T$1164,$A624,inv!$U$1:$U$1164,'DIAS DE INVENTARIO TAT'!J$1)</f>
        <v>0</v>
      </c>
      <c r="K624">
        <f>+SUMIFS(inv!$D$1:$D$1164,inv!$A$1:$A$1164,$B624,inv!$T$1:$T$1164,$A624,inv!$U$1:$U$1164,'DIAS DE INVENTARIO TAT'!K$1)</f>
        <v>0</v>
      </c>
      <c r="L624" s="6">
        <f>+SUMIFS(VENTAS!H:H,VENTAS!B:B,B624,VENTAS!G:G,A624)</f>
        <v>0</v>
      </c>
      <c r="M624" s="4">
        <f t="shared" si="57"/>
        <v>0</v>
      </c>
      <c r="N624" s="4">
        <f t="shared" si="58"/>
        <v>0</v>
      </c>
      <c r="O624" s="4">
        <f t="shared" si="59"/>
        <v>0</v>
      </c>
      <c r="P624" s="4">
        <f t="shared" si="60"/>
        <v>0</v>
      </c>
      <c r="Q624" s="6" t="e">
        <f>+SUMIFS(#REF!,#REF!,TablaINV[[#This Row],[GRUPO]],#REF!,TablaINV[[#This Row],[COD]])</f>
        <v>#REF!</v>
      </c>
      <c r="R624" s="19">
        <f t="shared" si="61"/>
        <v>0</v>
      </c>
      <c r="S624" s="4" t="e">
        <f>+VLOOKUP(A624,inv!T:X,5,0)</f>
        <v>#N/A</v>
      </c>
      <c r="T624" s="4" t="str">
        <f>+VLOOKUP(B:B,'DT HUEVO'!$A:$D,4,0)</f>
        <v>SEGUNDA</v>
      </c>
      <c r="U624" s="4" t="str">
        <f>+VLOOKUP(TablaINV[[#This Row],[COD]],'DT HUEVO'!$A:$D,3,0)</f>
        <v>C</v>
      </c>
    </row>
    <row r="625" spans="1:21">
      <c r="A625" t="s">
        <v>1371</v>
      </c>
      <c r="B625">
        <v>10269</v>
      </c>
      <c r="C625" t="s">
        <v>668</v>
      </c>
      <c r="D625">
        <f>+SUMIFS(inv!D:D,inv!A:A,B625,inv!T:T,A625)</f>
        <v>0</v>
      </c>
      <c r="E625">
        <f>+SUMIFS(inv!$D$1:$D$1164,inv!$A$1:$A$1164,$B625,inv!$T$1:$T$1164,$A625,inv!$U$1:$U$1164,'DIAS DE INVENTARIO TAT'!E$1)</f>
        <v>0</v>
      </c>
      <c r="F625">
        <f>+SUMIFS(inv!$D$1:$D$1164,inv!$A$1:$A$1164,$B625,inv!$T$1:$T$1164,$A625,inv!$U$1:$U$1164,'DIAS DE INVENTARIO TAT'!F$1)</f>
        <v>0</v>
      </c>
      <c r="G625">
        <f>+SUMIFS(inv!$D$1:$D$1164,inv!$A$1:$A$1164,$B625,inv!$T$1:$T$1164,$A625,inv!$U$1:$U$1164,'DIAS DE INVENTARIO TAT'!G$1)</f>
        <v>0</v>
      </c>
      <c r="H625">
        <f>+SUMIFS(inv!$D$1:$D$1164,inv!$A$1:$A$1164,$B625,inv!$T$1:$T$1164,$A625,inv!$U$1:$U$1164,'DIAS DE INVENTARIO TAT'!H$1)</f>
        <v>0</v>
      </c>
      <c r="I625">
        <f>+SUMIFS(inv!$D$1:$D$1164,inv!$A$1:$A$1164,$B625,inv!$T$1:$T$1164,$A625,inv!$U$1:$U$1164,'DIAS DE INVENTARIO TAT'!I$1)</f>
        <v>0</v>
      </c>
      <c r="J625">
        <f>+SUMIFS(inv!$D$1:$D$1164,inv!$A$1:$A$1164,$B625,inv!$T$1:$T$1164,$A625,inv!$U$1:$U$1164,'DIAS DE INVENTARIO TAT'!J$1)</f>
        <v>0</v>
      </c>
      <c r="K625">
        <f>+SUMIFS(inv!$D$1:$D$1164,inv!$A$1:$A$1164,$B625,inv!$T$1:$T$1164,$A625,inv!$U$1:$U$1164,'DIAS DE INVENTARIO TAT'!K$1)</f>
        <v>0</v>
      </c>
      <c r="L625" s="6">
        <f>+SUMIFS(VENTAS!H:H,VENTAS!B:B,B625,VENTAS!G:G,A625)</f>
        <v>0</v>
      </c>
      <c r="M625" s="4">
        <f t="shared" si="57"/>
        <v>0</v>
      </c>
      <c r="N625" s="4">
        <f t="shared" si="58"/>
        <v>0</v>
      </c>
      <c r="O625" s="4">
        <f t="shared" si="59"/>
        <v>0</v>
      </c>
      <c r="P625" s="4">
        <f t="shared" si="60"/>
        <v>0</v>
      </c>
      <c r="Q625" s="6" t="e">
        <f>+SUMIFS(#REF!,#REF!,TablaINV[[#This Row],[GRUPO]],#REF!,TablaINV[[#This Row],[COD]])</f>
        <v>#REF!</v>
      </c>
      <c r="R625" s="19">
        <f t="shared" si="61"/>
        <v>0</v>
      </c>
      <c r="S625" s="4" t="e">
        <f>+VLOOKUP(A625,inv!T:X,5,0)</f>
        <v>#N/A</v>
      </c>
      <c r="T625" s="4" t="str">
        <f>+VLOOKUP(B:B,'DT HUEVO'!$A:$D,4,0)</f>
        <v>EMPACADOS</v>
      </c>
      <c r="U625" s="4" t="str">
        <f>+VLOOKUP(TablaINV[[#This Row],[COD]],'DT HUEVO'!$A:$D,3,0)</f>
        <v>AAA</v>
      </c>
    </row>
    <row r="626" spans="1:21">
      <c r="A626" t="s">
        <v>1371</v>
      </c>
      <c r="B626">
        <v>10505</v>
      </c>
      <c r="C626" t="s">
        <v>669</v>
      </c>
      <c r="D626">
        <f>+SUMIFS(inv!D:D,inv!A:A,B626,inv!T:T,A626)</f>
        <v>0</v>
      </c>
      <c r="E626">
        <f>+SUMIFS(inv!$D$1:$D$1164,inv!$A$1:$A$1164,$B626,inv!$T$1:$T$1164,$A626,inv!$U$1:$U$1164,'DIAS DE INVENTARIO TAT'!E$1)</f>
        <v>0</v>
      </c>
      <c r="F626">
        <f>+SUMIFS(inv!$D$1:$D$1164,inv!$A$1:$A$1164,$B626,inv!$T$1:$T$1164,$A626,inv!$U$1:$U$1164,'DIAS DE INVENTARIO TAT'!F$1)</f>
        <v>0</v>
      </c>
      <c r="G626">
        <f>+SUMIFS(inv!$D$1:$D$1164,inv!$A$1:$A$1164,$B626,inv!$T$1:$T$1164,$A626,inv!$U$1:$U$1164,'DIAS DE INVENTARIO TAT'!G$1)</f>
        <v>0</v>
      </c>
      <c r="H626">
        <f>+SUMIFS(inv!$D$1:$D$1164,inv!$A$1:$A$1164,$B626,inv!$T$1:$T$1164,$A626,inv!$U$1:$U$1164,'DIAS DE INVENTARIO TAT'!H$1)</f>
        <v>0</v>
      </c>
      <c r="I626">
        <f>+SUMIFS(inv!$D$1:$D$1164,inv!$A$1:$A$1164,$B626,inv!$T$1:$T$1164,$A626,inv!$U$1:$U$1164,'DIAS DE INVENTARIO TAT'!I$1)</f>
        <v>0</v>
      </c>
      <c r="J626">
        <f>+SUMIFS(inv!$D$1:$D$1164,inv!$A$1:$A$1164,$B626,inv!$T$1:$T$1164,$A626,inv!$U$1:$U$1164,'DIAS DE INVENTARIO TAT'!J$1)</f>
        <v>0</v>
      </c>
      <c r="K626">
        <f>+SUMIFS(inv!$D$1:$D$1164,inv!$A$1:$A$1164,$B626,inv!$T$1:$T$1164,$A626,inv!$U$1:$U$1164,'DIAS DE INVENTARIO TAT'!K$1)</f>
        <v>0</v>
      </c>
      <c r="L626" s="6">
        <f>+SUMIFS(VENTAS!H:H,VENTAS!B:B,B626,VENTAS!G:G,A626)</f>
        <v>0</v>
      </c>
      <c r="M626" s="4">
        <f t="shared" si="57"/>
        <v>0</v>
      </c>
      <c r="N626" s="4">
        <f t="shared" si="58"/>
        <v>0</v>
      </c>
      <c r="O626" s="4">
        <f t="shared" si="59"/>
        <v>0</v>
      </c>
      <c r="P626" s="4">
        <f t="shared" si="60"/>
        <v>0</v>
      </c>
      <c r="Q626" s="6" t="e">
        <f>+SUMIFS(#REF!,#REF!,TablaINV[[#This Row],[GRUPO]],#REF!,TablaINV[[#This Row],[COD]])</f>
        <v>#REF!</v>
      </c>
      <c r="R626" s="19">
        <f t="shared" si="61"/>
        <v>0</v>
      </c>
      <c r="S626" s="4" t="e">
        <f>+VLOOKUP(A626,inv!T:X,5,0)</f>
        <v>#N/A</v>
      </c>
      <c r="T626" s="4" t="e">
        <f>+VLOOKUP(B:B,'DT HUEVO'!$A:$D,4,0)</f>
        <v>#N/A</v>
      </c>
      <c r="U626" s="4" t="e">
        <f>+VLOOKUP(TablaINV[[#This Row],[COD]],'DT HUEVO'!$A:$D,3,0)</f>
        <v>#N/A</v>
      </c>
    </row>
    <row r="627" spans="1:21">
      <c r="A627" t="s">
        <v>1371</v>
      </c>
      <c r="B627">
        <v>10569</v>
      </c>
      <c r="C627" t="s">
        <v>670</v>
      </c>
      <c r="D627">
        <f>+SUMIFS(inv!D:D,inv!A:A,B627,inv!T:T,A627)</f>
        <v>0</v>
      </c>
      <c r="E627">
        <f>+SUMIFS(inv!$D$1:$D$1164,inv!$A$1:$A$1164,$B627,inv!$T$1:$T$1164,$A627,inv!$U$1:$U$1164,'DIAS DE INVENTARIO TAT'!E$1)</f>
        <v>0</v>
      </c>
      <c r="F627">
        <f>+SUMIFS(inv!$D$1:$D$1164,inv!$A$1:$A$1164,$B627,inv!$T$1:$T$1164,$A627,inv!$U$1:$U$1164,'DIAS DE INVENTARIO TAT'!F$1)</f>
        <v>0</v>
      </c>
      <c r="G627">
        <f>+SUMIFS(inv!$D$1:$D$1164,inv!$A$1:$A$1164,$B627,inv!$T$1:$T$1164,$A627,inv!$U$1:$U$1164,'DIAS DE INVENTARIO TAT'!G$1)</f>
        <v>0</v>
      </c>
      <c r="H627">
        <f>+SUMIFS(inv!$D$1:$D$1164,inv!$A$1:$A$1164,$B627,inv!$T$1:$T$1164,$A627,inv!$U$1:$U$1164,'DIAS DE INVENTARIO TAT'!H$1)</f>
        <v>0</v>
      </c>
      <c r="I627">
        <f>+SUMIFS(inv!$D$1:$D$1164,inv!$A$1:$A$1164,$B627,inv!$T$1:$T$1164,$A627,inv!$U$1:$U$1164,'DIAS DE INVENTARIO TAT'!I$1)</f>
        <v>0</v>
      </c>
      <c r="J627">
        <f>+SUMIFS(inv!$D$1:$D$1164,inv!$A$1:$A$1164,$B627,inv!$T$1:$T$1164,$A627,inv!$U$1:$U$1164,'DIAS DE INVENTARIO TAT'!J$1)</f>
        <v>0</v>
      </c>
      <c r="K627">
        <f>+SUMIFS(inv!$D$1:$D$1164,inv!$A$1:$A$1164,$B627,inv!$T$1:$T$1164,$A627,inv!$U$1:$U$1164,'DIAS DE INVENTARIO TAT'!K$1)</f>
        <v>0</v>
      </c>
      <c r="L627" s="6">
        <f>+SUMIFS(VENTAS!H:H,VENTAS!B:B,B627,VENTAS!G:G,A627)</f>
        <v>0</v>
      </c>
      <c r="M627" s="4">
        <f t="shared" si="57"/>
        <v>0</v>
      </c>
      <c r="N627" s="4">
        <f t="shared" si="58"/>
        <v>0</v>
      </c>
      <c r="O627" s="4">
        <f t="shared" si="59"/>
        <v>0</v>
      </c>
      <c r="P627" s="4">
        <f t="shared" si="60"/>
        <v>0</v>
      </c>
      <c r="Q627" s="6" t="e">
        <f>+SUMIFS(#REF!,#REF!,TablaINV[[#This Row],[GRUPO]],#REF!,TablaINV[[#This Row],[COD]])</f>
        <v>#REF!</v>
      </c>
      <c r="R627" s="19">
        <f t="shared" si="61"/>
        <v>0</v>
      </c>
      <c r="S627" s="4" t="e">
        <f>+VLOOKUP(A627,inv!T:X,5,0)</f>
        <v>#N/A</v>
      </c>
      <c r="T627" s="4" t="e">
        <f>+VLOOKUP(B:B,'DT HUEVO'!$A:$D,4,0)</f>
        <v>#N/A</v>
      </c>
      <c r="U627" s="4" t="e">
        <f>+VLOOKUP(TablaINV[[#This Row],[COD]],'DT HUEVO'!$A:$D,3,0)</f>
        <v>#N/A</v>
      </c>
    </row>
    <row r="628" spans="1:21">
      <c r="A628" t="s">
        <v>1371</v>
      </c>
      <c r="B628">
        <v>10602</v>
      </c>
      <c r="C628" t="s">
        <v>671</v>
      </c>
      <c r="D628">
        <f>+SUMIFS(inv!D:D,inv!A:A,B628,inv!T:T,A628)</f>
        <v>0</v>
      </c>
      <c r="E628">
        <f>+SUMIFS(inv!$D$1:$D$1164,inv!$A$1:$A$1164,$B628,inv!$T$1:$T$1164,$A628,inv!$U$1:$U$1164,'DIAS DE INVENTARIO TAT'!E$1)</f>
        <v>0</v>
      </c>
      <c r="F628">
        <f>+SUMIFS(inv!$D$1:$D$1164,inv!$A$1:$A$1164,$B628,inv!$T$1:$T$1164,$A628,inv!$U$1:$U$1164,'DIAS DE INVENTARIO TAT'!F$1)</f>
        <v>0</v>
      </c>
      <c r="G628">
        <f>+SUMIFS(inv!$D$1:$D$1164,inv!$A$1:$A$1164,$B628,inv!$T$1:$T$1164,$A628,inv!$U$1:$U$1164,'DIAS DE INVENTARIO TAT'!G$1)</f>
        <v>0</v>
      </c>
      <c r="H628">
        <f>+SUMIFS(inv!$D$1:$D$1164,inv!$A$1:$A$1164,$B628,inv!$T$1:$T$1164,$A628,inv!$U$1:$U$1164,'DIAS DE INVENTARIO TAT'!H$1)</f>
        <v>0</v>
      </c>
      <c r="I628">
        <f>+SUMIFS(inv!$D$1:$D$1164,inv!$A$1:$A$1164,$B628,inv!$T$1:$T$1164,$A628,inv!$U$1:$U$1164,'DIAS DE INVENTARIO TAT'!I$1)</f>
        <v>0</v>
      </c>
      <c r="J628">
        <f>+SUMIFS(inv!$D$1:$D$1164,inv!$A$1:$A$1164,$B628,inv!$T$1:$T$1164,$A628,inv!$U$1:$U$1164,'DIAS DE INVENTARIO TAT'!J$1)</f>
        <v>0</v>
      </c>
      <c r="K628">
        <f>+SUMIFS(inv!$D$1:$D$1164,inv!$A$1:$A$1164,$B628,inv!$T$1:$T$1164,$A628,inv!$U$1:$U$1164,'DIAS DE INVENTARIO TAT'!K$1)</f>
        <v>0</v>
      </c>
      <c r="L628" s="6">
        <f>+SUMIFS(VENTAS!H:H,VENTAS!B:B,B628,VENTAS!G:G,A628)</f>
        <v>0</v>
      </c>
      <c r="M628" s="4">
        <f t="shared" si="57"/>
        <v>0</v>
      </c>
      <c r="N628" s="4">
        <f t="shared" si="58"/>
        <v>0</v>
      </c>
      <c r="O628" s="4">
        <f t="shared" si="59"/>
        <v>0</v>
      </c>
      <c r="P628" s="4">
        <f t="shared" si="60"/>
        <v>0</v>
      </c>
      <c r="Q628" s="6" t="e">
        <f>+SUMIFS(#REF!,#REF!,TablaINV[[#This Row],[GRUPO]],#REF!,TablaINV[[#This Row],[COD]])</f>
        <v>#REF!</v>
      </c>
      <c r="R628" s="19">
        <f t="shared" si="61"/>
        <v>0</v>
      </c>
      <c r="S628" s="4" t="e">
        <f>+VLOOKUP(A628,inv!T:X,5,0)</f>
        <v>#N/A</v>
      </c>
      <c r="T628" s="4" t="e">
        <f>+VLOOKUP(B:B,'DT HUEVO'!$A:$D,4,0)</f>
        <v>#N/A</v>
      </c>
      <c r="U628" s="4" t="e">
        <f>+VLOOKUP(TablaINV[[#This Row],[COD]],'DT HUEVO'!$A:$D,3,0)</f>
        <v>#N/A</v>
      </c>
    </row>
    <row r="629" spans="1:21">
      <c r="A629" t="s">
        <v>1371</v>
      </c>
      <c r="B629">
        <v>10517</v>
      </c>
      <c r="C629" t="s">
        <v>676</v>
      </c>
      <c r="D629">
        <f>+SUMIFS(inv!D:D,inv!A:A,B629,inv!T:T,A629)</f>
        <v>0</v>
      </c>
      <c r="E629">
        <f>+SUMIFS(inv!$D$1:$D$1164,inv!$A$1:$A$1164,$B629,inv!$T$1:$T$1164,$A629,inv!$U$1:$U$1164,'DIAS DE INVENTARIO TAT'!E$1)</f>
        <v>0</v>
      </c>
      <c r="F629">
        <f>+SUMIFS(inv!$D$1:$D$1164,inv!$A$1:$A$1164,$B629,inv!$T$1:$T$1164,$A629,inv!$U$1:$U$1164,'DIAS DE INVENTARIO TAT'!F$1)</f>
        <v>0</v>
      </c>
      <c r="G629">
        <f>+SUMIFS(inv!$D$1:$D$1164,inv!$A$1:$A$1164,$B629,inv!$T$1:$T$1164,$A629,inv!$U$1:$U$1164,'DIAS DE INVENTARIO TAT'!G$1)</f>
        <v>0</v>
      </c>
      <c r="H629">
        <f>+SUMIFS(inv!$D$1:$D$1164,inv!$A$1:$A$1164,$B629,inv!$T$1:$T$1164,$A629,inv!$U$1:$U$1164,'DIAS DE INVENTARIO TAT'!H$1)</f>
        <v>0</v>
      </c>
      <c r="I629">
        <f>+SUMIFS(inv!$D$1:$D$1164,inv!$A$1:$A$1164,$B629,inv!$T$1:$T$1164,$A629,inv!$U$1:$U$1164,'DIAS DE INVENTARIO TAT'!I$1)</f>
        <v>0</v>
      </c>
      <c r="J629">
        <f>+SUMIFS(inv!$D$1:$D$1164,inv!$A$1:$A$1164,$B629,inv!$T$1:$T$1164,$A629,inv!$U$1:$U$1164,'DIAS DE INVENTARIO TAT'!J$1)</f>
        <v>0</v>
      </c>
      <c r="K629">
        <f>+SUMIFS(inv!$D$1:$D$1164,inv!$A$1:$A$1164,$B629,inv!$T$1:$T$1164,$A629,inv!$U$1:$U$1164,'DIAS DE INVENTARIO TAT'!K$1)</f>
        <v>0</v>
      </c>
      <c r="L629" s="6">
        <f>+SUMIFS(VENTAS!H:H,VENTAS!B:B,B629,VENTAS!G:G,A629)</f>
        <v>0</v>
      </c>
      <c r="M629" s="4">
        <f t="shared" si="57"/>
        <v>0</v>
      </c>
      <c r="N629" s="4">
        <f t="shared" si="58"/>
        <v>0</v>
      </c>
      <c r="O629" s="4">
        <f t="shared" si="59"/>
        <v>0</v>
      </c>
      <c r="P629" s="4">
        <f t="shared" si="60"/>
        <v>0</v>
      </c>
      <c r="Q629" s="6" t="e">
        <f>+SUMIFS(#REF!,#REF!,TablaINV[[#This Row],[GRUPO]],#REF!,TablaINV[[#This Row],[COD]])</f>
        <v>#REF!</v>
      </c>
      <c r="R629" s="19">
        <f t="shared" si="61"/>
        <v>0</v>
      </c>
      <c r="S629" s="4" t="e">
        <f>+VLOOKUP(A629,inv!T:X,5,0)</f>
        <v>#N/A</v>
      </c>
      <c r="T629" s="4" t="str">
        <f>+VLOOKUP(B:B,'DT HUEVO'!$A:$D,4,0)</f>
        <v>GRIS SUELTO</v>
      </c>
      <c r="U629" s="4" t="str">
        <f>+VLOOKUP(TablaINV[[#This Row],[COD]],'DT HUEVO'!$A:$D,3,0)</f>
        <v>B</v>
      </c>
    </row>
    <row r="630" spans="1:21">
      <c r="A630" t="s">
        <v>944</v>
      </c>
      <c r="B630">
        <v>10402</v>
      </c>
      <c r="C630" t="s">
        <v>21</v>
      </c>
      <c r="D630">
        <f>+SUMIFS(inv!D:D,inv!A:A,B630,inv!T:T,A630)</f>
        <v>0</v>
      </c>
      <c r="E630">
        <f>+SUMIFS(inv!$D$1:$D$1164,inv!$A$1:$A$1164,$B630,inv!$T$1:$T$1164,$A630,inv!$U$1:$U$1164,'DIAS DE INVENTARIO TAT'!E$1)</f>
        <v>0</v>
      </c>
      <c r="F630">
        <f>+SUMIFS(inv!$D$1:$D$1164,inv!$A$1:$A$1164,$B630,inv!$T$1:$T$1164,$A630,inv!$U$1:$U$1164,'DIAS DE INVENTARIO TAT'!F$1)</f>
        <v>0</v>
      </c>
      <c r="G630">
        <f>+SUMIFS(inv!$D$1:$D$1164,inv!$A$1:$A$1164,$B630,inv!$T$1:$T$1164,$A630,inv!$U$1:$U$1164,'DIAS DE INVENTARIO TAT'!G$1)</f>
        <v>0</v>
      </c>
      <c r="H630">
        <f>+SUMIFS(inv!$D$1:$D$1164,inv!$A$1:$A$1164,$B630,inv!$T$1:$T$1164,$A630,inv!$U$1:$U$1164,'DIAS DE INVENTARIO TAT'!H$1)</f>
        <v>0</v>
      </c>
      <c r="I630">
        <f>+SUMIFS(inv!$D$1:$D$1164,inv!$A$1:$A$1164,$B630,inv!$T$1:$T$1164,$A630,inv!$U$1:$U$1164,'DIAS DE INVENTARIO TAT'!I$1)</f>
        <v>0</v>
      </c>
      <c r="J630">
        <f>+SUMIFS(inv!$D$1:$D$1164,inv!$A$1:$A$1164,$B630,inv!$T$1:$T$1164,$A630,inv!$U$1:$U$1164,'DIAS DE INVENTARIO TAT'!J$1)</f>
        <v>0</v>
      </c>
      <c r="K630">
        <f>+SUMIFS(inv!$D$1:$D$1164,inv!$A$1:$A$1164,$B630,inv!$T$1:$T$1164,$A630,inv!$U$1:$U$1164,'DIAS DE INVENTARIO TAT'!K$1)</f>
        <v>0</v>
      </c>
      <c r="L630" s="6">
        <f>+SUMIFS(VENTAS!H:H,VENTAS!B:B,B630,VENTAS!G:G,A630)</f>
        <v>0</v>
      </c>
      <c r="M630" s="4">
        <f t="shared" si="57"/>
        <v>0</v>
      </c>
      <c r="N630" s="4">
        <f t="shared" si="58"/>
        <v>0</v>
      </c>
      <c r="O630" s="4">
        <f t="shared" si="59"/>
        <v>0</v>
      </c>
      <c r="P630" s="4">
        <f t="shared" si="60"/>
        <v>0</v>
      </c>
      <c r="Q630" s="6" t="e">
        <f>+SUMIFS(#REF!,#REF!,TablaINV[[#This Row],[GRUPO]],#REF!,TablaINV[[#This Row],[COD]])</f>
        <v>#REF!</v>
      </c>
      <c r="R630" s="19">
        <f t="shared" si="61"/>
        <v>0</v>
      </c>
      <c r="S630" s="4" t="e">
        <f>+VLOOKUP(A630,inv!T:X,5,0)</f>
        <v>#N/A</v>
      </c>
      <c r="T630" s="4" t="str">
        <f>+VLOOKUP(B:B,'DT HUEVO'!$A:$D,4,0)</f>
        <v>VERDE</v>
      </c>
      <c r="U630" s="4" t="str">
        <f>+VLOOKUP(TablaINV[[#This Row],[COD]],'DT HUEVO'!$A:$D,3,0)</f>
        <v>A</v>
      </c>
    </row>
    <row r="631" spans="1:21">
      <c r="A631" t="s">
        <v>944</v>
      </c>
      <c r="B631">
        <v>72001</v>
      </c>
      <c r="C631" t="s">
        <v>23</v>
      </c>
      <c r="D631">
        <f>+SUMIFS(inv!D:D,inv!A:A,B631,inv!T:T,A631)</f>
        <v>0</v>
      </c>
      <c r="E631">
        <f>+SUMIFS(inv!$D$1:$D$1164,inv!$A$1:$A$1164,$B631,inv!$T$1:$T$1164,$A631,inv!$U$1:$U$1164,'DIAS DE INVENTARIO TAT'!E$1)</f>
        <v>0</v>
      </c>
      <c r="F631">
        <f>+SUMIFS(inv!$D$1:$D$1164,inv!$A$1:$A$1164,$B631,inv!$T$1:$T$1164,$A631,inv!$U$1:$U$1164,'DIAS DE INVENTARIO TAT'!F$1)</f>
        <v>0</v>
      </c>
      <c r="G631">
        <f>+SUMIFS(inv!$D$1:$D$1164,inv!$A$1:$A$1164,$B631,inv!$T$1:$T$1164,$A631,inv!$U$1:$U$1164,'DIAS DE INVENTARIO TAT'!G$1)</f>
        <v>0</v>
      </c>
      <c r="H631">
        <f>+SUMIFS(inv!$D$1:$D$1164,inv!$A$1:$A$1164,$B631,inv!$T$1:$T$1164,$A631,inv!$U$1:$U$1164,'DIAS DE INVENTARIO TAT'!H$1)</f>
        <v>0</v>
      </c>
      <c r="I631">
        <f>+SUMIFS(inv!$D$1:$D$1164,inv!$A$1:$A$1164,$B631,inv!$T$1:$T$1164,$A631,inv!$U$1:$U$1164,'DIAS DE INVENTARIO TAT'!I$1)</f>
        <v>0</v>
      </c>
      <c r="J631">
        <f>+SUMIFS(inv!$D$1:$D$1164,inv!$A$1:$A$1164,$B631,inv!$T$1:$T$1164,$A631,inv!$U$1:$U$1164,'DIAS DE INVENTARIO TAT'!J$1)</f>
        <v>0</v>
      </c>
      <c r="K631">
        <f>+SUMIFS(inv!$D$1:$D$1164,inv!$A$1:$A$1164,$B631,inv!$T$1:$T$1164,$A631,inv!$U$1:$U$1164,'DIAS DE INVENTARIO TAT'!K$1)</f>
        <v>0</v>
      </c>
      <c r="L631" s="6">
        <f>+SUMIFS(VENTAS!H:H,VENTAS!B:B,B631,VENTAS!G:G,A631)</f>
        <v>0</v>
      </c>
      <c r="M631" s="4">
        <f t="shared" si="57"/>
        <v>0</v>
      </c>
      <c r="N631" s="4">
        <f t="shared" si="58"/>
        <v>0</v>
      </c>
      <c r="O631" s="4">
        <f t="shared" si="59"/>
        <v>0</v>
      </c>
      <c r="P631" s="4">
        <f t="shared" si="60"/>
        <v>0</v>
      </c>
      <c r="Q631" s="6" t="e">
        <f>+SUMIFS(#REF!,#REF!,TablaINV[[#This Row],[GRUPO]],#REF!,TablaINV[[#This Row],[COD]])</f>
        <v>#REF!</v>
      </c>
      <c r="R631" s="19">
        <f t="shared" si="61"/>
        <v>0</v>
      </c>
      <c r="S631" s="4" t="e">
        <f>+VLOOKUP(A631,inv!T:X,5,0)</f>
        <v>#N/A</v>
      </c>
      <c r="T631" s="4" t="str">
        <f>+VLOOKUP(B:B,'DT HUEVO'!$A:$D,4,0)</f>
        <v>SEGUNDA</v>
      </c>
      <c r="U631" s="4" t="str">
        <f>+VLOOKUP(TablaINV[[#This Row],[COD]],'DT HUEVO'!$A:$D,3,0)</f>
        <v>SEGUNDA</v>
      </c>
    </row>
    <row r="632" spans="1:21">
      <c r="A632" t="s">
        <v>944</v>
      </c>
      <c r="B632">
        <v>10102</v>
      </c>
      <c r="C632" t="s">
        <v>24</v>
      </c>
      <c r="D632">
        <f>+SUMIFS(inv!D:D,inv!A:A,B632,inv!T:T,A632)</f>
        <v>0</v>
      </c>
      <c r="E632">
        <f>+SUMIFS(inv!$D$1:$D$1164,inv!$A$1:$A$1164,$B632,inv!$T$1:$T$1164,$A632,inv!$U$1:$U$1164,'DIAS DE INVENTARIO TAT'!E$1)</f>
        <v>0</v>
      </c>
      <c r="F632">
        <f>+SUMIFS(inv!$D$1:$D$1164,inv!$A$1:$A$1164,$B632,inv!$T$1:$T$1164,$A632,inv!$U$1:$U$1164,'DIAS DE INVENTARIO TAT'!F$1)</f>
        <v>0</v>
      </c>
      <c r="G632">
        <f>+SUMIFS(inv!$D$1:$D$1164,inv!$A$1:$A$1164,$B632,inv!$T$1:$T$1164,$A632,inv!$U$1:$U$1164,'DIAS DE INVENTARIO TAT'!G$1)</f>
        <v>0</v>
      </c>
      <c r="H632">
        <f>+SUMIFS(inv!$D$1:$D$1164,inv!$A$1:$A$1164,$B632,inv!$T$1:$T$1164,$A632,inv!$U$1:$U$1164,'DIAS DE INVENTARIO TAT'!H$1)</f>
        <v>0</v>
      </c>
      <c r="I632">
        <f>+SUMIFS(inv!$D$1:$D$1164,inv!$A$1:$A$1164,$B632,inv!$T$1:$T$1164,$A632,inv!$U$1:$U$1164,'DIAS DE INVENTARIO TAT'!I$1)</f>
        <v>0</v>
      </c>
      <c r="J632">
        <f>+SUMIFS(inv!$D$1:$D$1164,inv!$A$1:$A$1164,$B632,inv!$T$1:$T$1164,$A632,inv!$U$1:$U$1164,'DIAS DE INVENTARIO TAT'!J$1)</f>
        <v>0</v>
      </c>
      <c r="K632">
        <f>+SUMIFS(inv!$D$1:$D$1164,inv!$A$1:$A$1164,$B632,inv!$T$1:$T$1164,$A632,inv!$U$1:$U$1164,'DIAS DE INVENTARIO TAT'!K$1)</f>
        <v>0</v>
      </c>
      <c r="L632" s="6">
        <f>+SUMIFS(VENTAS!H:H,VENTAS!B:B,B632,VENTAS!G:G,A632)</f>
        <v>0</v>
      </c>
      <c r="M632" s="4">
        <f t="shared" si="57"/>
        <v>0</v>
      </c>
      <c r="N632" s="4">
        <f t="shared" si="58"/>
        <v>0</v>
      </c>
      <c r="O632" s="4">
        <f t="shared" si="59"/>
        <v>0</v>
      </c>
      <c r="P632" s="4">
        <f t="shared" si="60"/>
        <v>0</v>
      </c>
      <c r="Q632" s="6" t="e">
        <f>+SUMIFS(#REF!,#REF!,TablaINV[[#This Row],[GRUPO]],#REF!,TablaINV[[#This Row],[COD]])</f>
        <v>#REF!</v>
      </c>
      <c r="R632" s="19">
        <f t="shared" si="61"/>
        <v>0</v>
      </c>
      <c r="S632" s="4" t="e">
        <f>+VLOOKUP(A632,inv!T:X,5,0)</f>
        <v>#N/A</v>
      </c>
      <c r="T632" s="4" t="str">
        <f>+VLOOKUP(B:B,'DT HUEVO'!$A:$D,4,0)</f>
        <v>VERDE</v>
      </c>
      <c r="U632" s="4" t="str">
        <f>+VLOOKUP(TablaINV[[#This Row],[COD]],'DT HUEVO'!$A:$D,3,0)</f>
        <v>YUMBO</v>
      </c>
    </row>
    <row r="633" spans="1:21">
      <c r="A633" t="s">
        <v>944</v>
      </c>
      <c r="B633">
        <v>10202</v>
      </c>
      <c r="C633" t="s">
        <v>28</v>
      </c>
      <c r="D633">
        <f>+SUMIFS(inv!D:D,inv!A:A,B633,inv!T:T,A633)</f>
        <v>0</v>
      </c>
      <c r="E633">
        <f>+SUMIFS(inv!$D$1:$D$1164,inv!$A$1:$A$1164,$B633,inv!$T$1:$T$1164,$A633,inv!$U$1:$U$1164,'DIAS DE INVENTARIO TAT'!E$1)</f>
        <v>0</v>
      </c>
      <c r="F633">
        <f>+SUMIFS(inv!$D$1:$D$1164,inv!$A$1:$A$1164,$B633,inv!$T$1:$T$1164,$A633,inv!$U$1:$U$1164,'DIAS DE INVENTARIO TAT'!F$1)</f>
        <v>0</v>
      </c>
      <c r="G633">
        <f>+SUMIFS(inv!$D$1:$D$1164,inv!$A$1:$A$1164,$B633,inv!$T$1:$T$1164,$A633,inv!$U$1:$U$1164,'DIAS DE INVENTARIO TAT'!G$1)</f>
        <v>0</v>
      </c>
      <c r="H633">
        <f>+SUMIFS(inv!$D$1:$D$1164,inv!$A$1:$A$1164,$B633,inv!$T$1:$T$1164,$A633,inv!$U$1:$U$1164,'DIAS DE INVENTARIO TAT'!H$1)</f>
        <v>0</v>
      </c>
      <c r="I633">
        <f>+SUMIFS(inv!$D$1:$D$1164,inv!$A$1:$A$1164,$B633,inv!$T$1:$T$1164,$A633,inv!$U$1:$U$1164,'DIAS DE INVENTARIO TAT'!I$1)</f>
        <v>0</v>
      </c>
      <c r="J633">
        <f>+SUMIFS(inv!$D$1:$D$1164,inv!$A$1:$A$1164,$B633,inv!$T$1:$T$1164,$A633,inv!$U$1:$U$1164,'DIAS DE INVENTARIO TAT'!J$1)</f>
        <v>0</v>
      </c>
      <c r="K633">
        <f>+SUMIFS(inv!$D$1:$D$1164,inv!$A$1:$A$1164,$B633,inv!$T$1:$T$1164,$A633,inv!$U$1:$U$1164,'DIAS DE INVENTARIO TAT'!K$1)</f>
        <v>0</v>
      </c>
      <c r="L633" s="6">
        <f>+SUMIFS(VENTAS!H:H,VENTAS!B:B,B633,VENTAS!G:G,A633)</f>
        <v>0</v>
      </c>
      <c r="M633" s="4">
        <f t="shared" si="57"/>
        <v>0</v>
      </c>
      <c r="N633" s="4">
        <f t="shared" si="58"/>
        <v>0</v>
      </c>
      <c r="O633" s="4">
        <f t="shared" si="59"/>
        <v>0</v>
      </c>
      <c r="P633" s="4">
        <f t="shared" si="60"/>
        <v>0</v>
      </c>
      <c r="Q633" s="6" t="e">
        <f>+SUMIFS(#REF!,#REF!,TablaINV[[#This Row],[GRUPO]],#REF!,TablaINV[[#This Row],[COD]])</f>
        <v>#REF!</v>
      </c>
      <c r="R633" s="19">
        <f t="shared" si="61"/>
        <v>0</v>
      </c>
      <c r="S633" s="4" t="e">
        <f>+VLOOKUP(A633,inv!T:X,5,0)</f>
        <v>#N/A</v>
      </c>
      <c r="T633" s="4" t="str">
        <f>+VLOOKUP(B:B,'DT HUEVO'!$A:$D,4,0)</f>
        <v>VERDE</v>
      </c>
      <c r="U633" s="4" t="str">
        <f>+VLOOKUP(TablaINV[[#This Row],[COD]],'DT HUEVO'!$A:$D,3,0)</f>
        <v>AAA</v>
      </c>
    </row>
    <row r="634" spans="1:21">
      <c r="A634" t="s">
        <v>944</v>
      </c>
      <c r="B634">
        <v>10301</v>
      </c>
      <c r="C634" t="s">
        <v>30</v>
      </c>
      <c r="D634">
        <f>+SUMIFS(inv!D:D,inv!A:A,B634,inv!T:T,A634)</f>
        <v>0</v>
      </c>
      <c r="E634">
        <f>+SUMIFS(inv!$D$1:$D$1164,inv!$A$1:$A$1164,$B634,inv!$T$1:$T$1164,$A634,inv!$U$1:$U$1164,'DIAS DE INVENTARIO TAT'!E$1)</f>
        <v>0</v>
      </c>
      <c r="F634">
        <f>+SUMIFS(inv!$D$1:$D$1164,inv!$A$1:$A$1164,$B634,inv!$T$1:$T$1164,$A634,inv!$U$1:$U$1164,'DIAS DE INVENTARIO TAT'!F$1)</f>
        <v>0</v>
      </c>
      <c r="G634">
        <f>+SUMIFS(inv!$D$1:$D$1164,inv!$A$1:$A$1164,$B634,inv!$T$1:$T$1164,$A634,inv!$U$1:$U$1164,'DIAS DE INVENTARIO TAT'!G$1)</f>
        <v>0</v>
      </c>
      <c r="H634">
        <f>+SUMIFS(inv!$D$1:$D$1164,inv!$A$1:$A$1164,$B634,inv!$T$1:$T$1164,$A634,inv!$U$1:$U$1164,'DIAS DE INVENTARIO TAT'!H$1)</f>
        <v>0</v>
      </c>
      <c r="I634">
        <f>+SUMIFS(inv!$D$1:$D$1164,inv!$A$1:$A$1164,$B634,inv!$T$1:$T$1164,$A634,inv!$U$1:$U$1164,'DIAS DE INVENTARIO TAT'!I$1)</f>
        <v>0</v>
      </c>
      <c r="J634">
        <f>+SUMIFS(inv!$D$1:$D$1164,inv!$A$1:$A$1164,$B634,inv!$T$1:$T$1164,$A634,inv!$U$1:$U$1164,'DIAS DE INVENTARIO TAT'!J$1)</f>
        <v>0</v>
      </c>
      <c r="K634">
        <f>+SUMIFS(inv!$D$1:$D$1164,inv!$A$1:$A$1164,$B634,inv!$T$1:$T$1164,$A634,inv!$U$1:$U$1164,'DIAS DE INVENTARIO TAT'!K$1)</f>
        <v>0</v>
      </c>
      <c r="L634" s="6">
        <f>+SUMIFS(VENTAS!H:H,VENTAS!B:B,B634,VENTAS!G:G,A634)</f>
        <v>0</v>
      </c>
      <c r="M634" s="4">
        <f t="shared" si="57"/>
        <v>0</v>
      </c>
      <c r="N634" s="4">
        <f t="shared" si="58"/>
        <v>0</v>
      </c>
      <c r="O634" s="4">
        <f t="shared" si="59"/>
        <v>0</v>
      </c>
      <c r="P634" s="4">
        <f t="shared" si="60"/>
        <v>0</v>
      </c>
      <c r="Q634" s="6" t="e">
        <f>+SUMIFS(#REF!,#REF!,TablaINV[[#This Row],[GRUPO]],#REF!,TablaINV[[#This Row],[COD]])</f>
        <v>#REF!</v>
      </c>
      <c r="R634" s="19">
        <f t="shared" si="61"/>
        <v>0</v>
      </c>
      <c r="S634" s="4" t="e">
        <f>+VLOOKUP(A634,inv!T:X,5,0)</f>
        <v>#N/A</v>
      </c>
      <c r="T634" s="4" t="str">
        <f>+VLOOKUP(B:B,'DT HUEVO'!$A:$D,4,0)</f>
        <v>GRIS SUELTO</v>
      </c>
      <c r="U634" s="4" t="str">
        <f>+VLOOKUP(TablaINV[[#This Row],[COD]],'DT HUEVO'!$A:$D,3,0)</f>
        <v>AA</v>
      </c>
    </row>
    <row r="635" spans="1:21">
      <c r="A635" t="s">
        <v>944</v>
      </c>
      <c r="B635">
        <v>10302</v>
      </c>
      <c r="C635" t="s">
        <v>31</v>
      </c>
      <c r="D635">
        <f>+SUMIFS(inv!D:D,inv!A:A,B635,inv!T:T,A635)</f>
        <v>0</v>
      </c>
      <c r="E635">
        <f>+SUMIFS(inv!$D$1:$D$1164,inv!$A$1:$A$1164,$B635,inv!$T$1:$T$1164,$A635,inv!$U$1:$U$1164,'DIAS DE INVENTARIO TAT'!E$1)</f>
        <v>0</v>
      </c>
      <c r="F635">
        <f>+SUMIFS(inv!$D$1:$D$1164,inv!$A$1:$A$1164,$B635,inv!$T$1:$T$1164,$A635,inv!$U$1:$U$1164,'DIAS DE INVENTARIO TAT'!F$1)</f>
        <v>0</v>
      </c>
      <c r="G635">
        <f>+SUMIFS(inv!$D$1:$D$1164,inv!$A$1:$A$1164,$B635,inv!$T$1:$T$1164,$A635,inv!$U$1:$U$1164,'DIAS DE INVENTARIO TAT'!G$1)</f>
        <v>0</v>
      </c>
      <c r="H635">
        <f>+SUMIFS(inv!$D$1:$D$1164,inv!$A$1:$A$1164,$B635,inv!$T$1:$T$1164,$A635,inv!$U$1:$U$1164,'DIAS DE INVENTARIO TAT'!H$1)</f>
        <v>0</v>
      </c>
      <c r="I635">
        <f>+SUMIFS(inv!$D$1:$D$1164,inv!$A$1:$A$1164,$B635,inv!$T$1:$T$1164,$A635,inv!$U$1:$U$1164,'DIAS DE INVENTARIO TAT'!I$1)</f>
        <v>0</v>
      </c>
      <c r="J635">
        <f>+SUMIFS(inv!$D$1:$D$1164,inv!$A$1:$A$1164,$B635,inv!$T$1:$T$1164,$A635,inv!$U$1:$U$1164,'DIAS DE INVENTARIO TAT'!J$1)</f>
        <v>0</v>
      </c>
      <c r="K635">
        <f>+SUMIFS(inv!$D$1:$D$1164,inv!$A$1:$A$1164,$B635,inv!$T$1:$T$1164,$A635,inv!$U$1:$U$1164,'DIAS DE INVENTARIO TAT'!K$1)</f>
        <v>0</v>
      </c>
      <c r="L635" s="6">
        <f>+SUMIFS(VENTAS!H:H,VENTAS!B:B,B635,VENTAS!G:G,A635)</f>
        <v>0</v>
      </c>
      <c r="M635" s="4">
        <f t="shared" si="57"/>
        <v>0</v>
      </c>
      <c r="N635" s="4">
        <f t="shared" si="58"/>
        <v>0</v>
      </c>
      <c r="O635" s="4">
        <f t="shared" si="59"/>
        <v>0</v>
      </c>
      <c r="P635" s="4">
        <f t="shared" si="60"/>
        <v>0</v>
      </c>
      <c r="Q635" s="6" t="e">
        <f>+SUMIFS(#REF!,#REF!,TablaINV[[#This Row],[GRUPO]],#REF!,TablaINV[[#This Row],[COD]])</f>
        <v>#REF!</v>
      </c>
      <c r="R635" s="19">
        <f t="shared" si="61"/>
        <v>0</v>
      </c>
      <c r="S635" s="4" t="e">
        <f>+VLOOKUP(A635,inv!T:X,5,0)</f>
        <v>#N/A</v>
      </c>
      <c r="T635" s="4" t="str">
        <f>+VLOOKUP(B:B,'DT HUEVO'!$A:$D,4,0)</f>
        <v>VERDE</v>
      </c>
      <c r="U635" s="4" t="str">
        <f>+VLOOKUP(TablaINV[[#This Row],[COD]],'DT HUEVO'!$A:$D,3,0)</f>
        <v>AA</v>
      </c>
    </row>
    <row r="636" spans="1:21">
      <c r="A636" t="s">
        <v>944</v>
      </c>
      <c r="B636">
        <v>10304</v>
      </c>
      <c r="C636" t="s">
        <v>54</v>
      </c>
      <c r="D636">
        <f>+SUMIFS(inv!D:D,inv!A:A,B636,inv!T:T,A636)</f>
        <v>0</v>
      </c>
      <c r="E636">
        <f>+SUMIFS(inv!$D$1:$D$1164,inv!$A$1:$A$1164,$B636,inv!$T$1:$T$1164,$A636,inv!$U$1:$U$1164,'DIAS DE INVENTARIO TAT'!E$1)</f>
        <v>0</v>
      </c>
      <c r="F636">
        <f>+SUMIFS(inv!$D$1:$D$1164,inv!$A$1:$A$1164,$B636,inv!$T$1:$T$1164,$A636,inv!$U$1:$U$1164,'DIAS DE INVENTARIO TAT'!F$1)</f>
        <v>0</v>
      </c>
      <c r="G636">
        <f>+SUMIFS(inv!$D$1:$D$1164,inv!$A$1:$A$1164,$B636,inv!$T$1:$T$1164,$A636,inv!$U$1:$U$1164,'DIAS DE INVENTARIO TAT'!G$1)</f>
        <v>0</v>
      </c>
      <c r="H636">
        <f>+SUMIFS(inv!$D$1:$D$1164,inv!$A$1:$A$1164,$B636,inv!$T$1:$T$1164,$A636,inv!$U$1:$U$1164,'DIAS DE INVENTARIO TAT'!H$1)</f>
        <v>0</v>
      </c>
      <c r="I636">
        <f>+SUMIFS(inv!$D$1:$D$1164,inv!$A$1:$A$1164,$B636,inv!$T$1:$T$1164,$A636,inv!$U$1:$U$1164,'DIAS DE INVENTARIO TAT'!I$1)</f>
        <v>0</v>
      </c>
      <c r="J636">
        <f>+SUMIFS(inv!$D$1:$D$1164,inv!$A$1:$A$1164,$B636,inv!$T$1:$T$1164,$A636,inv!$U$1:$U$1164,'DIAS DE INVENTARIO TAT'!J$1)</f>
        <v>0</v>
      </c>
      <c r="K636">
        <f>+SUMIFS(inv!$D$1:$D$1164,inv!$A$1:$A$1164,$B636,inv!$T$1:$T$1164,$A636,inv!$U$1:$U$1164,'DIAS DE INVENTARIO TAT'!K$1)</f>
        <v>0</v>
      </c>
      <c r="L636" s="6">
        <f>+SUMIFS(VENTAS!H:H,VENTAS!B:B,B636,VENTAS!G:G,A636)</f>
        <v>0</v>
      </c>
      <c r="M636" s="4">
        <f t="shared" si="57"/>
        <v>0</v>
      </c>
      <c r="N636" s="4">
        <f t="shared" si="58"/>
        <v>0</v>
      </c>
      <c r="O636" s="4">
        <f t="shared" si="59"/>
        <v>0</v>
      </c>
      <c r="P636" s="4">
        <f t="shared" si="60"/>
        <v>0</v>
      </c>
      <c r="Q636" s="6" t="e">
        <f>+SUMIFS(#REF!,#REF!,TablaINV[[#This Row],[GRUPO]],#REF!,TablaINV[[#This Row],[COD]])</f>
        <v>#REF!</v>
      </c>
      <c r="R636" s="19">
        <f t="shared" si="61"/>
        <v>0</v>
      </c>
      <c r="S636" s="4" t="e">
        <f>+VLOOKUP(A636,inv!T:X,5,0)</f>
        <v>#N/A</v>
      </c>
      <c r="T636" s="4" t="str">
        <f>+VLOOKUP(B:B,'DT HUEVO'!$A:$D,4,0)</f>
        <v>FS</v>
      </c>
      <c r="U636" s="4" t="str">
        <f>+VLOOKUP(TablaINV[[#This Row],[COD]],'DT HUEVO'!$A:$D,3,0)</f>
        <v>AA</v>
      </c>
    </row>
    <row r="637" spans="1:21">
      <c r="A637" t="s">
        <v>944</v>
      </c>
      <c r="B637">
        <v>10358</v>
      </c>
      <c r="C637" t="s">
        <v>33</v>
      </c>
      <c r="D637">
        <f>+SUMIFS(inv!D:D,inv!A:A,B637,inv!T:T,A637)</f>
        <v>0</v>
      </c>
      <c r="E637">
        <f>+SUMIFS(inv!$D$1:$D$1164,inv!$A$1:$A$1164,$B637,inv!$T$1:$T$1164,$A637,inv!$U$1:$U$1164,'DIAS DE INVENTARIO TAT'!E$1)</f>
        <v>0</v>
      </c>
      <c r="F637">
        <f>+SUMIFS(inv!$D$1:$D$1164,inv!$A$1:$A$1164,$B637,inv!$T$1:$T$1164,$A637,inv!$U$1:$U$1164,'DIAS DE INVENTARIO TAT'!F$1)</f>
        <v>0</v>
      </c>
      <c r="G637">
        <f>+SUMIFS(inv!$D$1:$D$1164,inv!$A$1:$A$1164,$B637,inv!$T$1:$T$1164,$A637,inv!$U$1:$U$1164,'DIAS DE INVENTARIO TAT'!G$1)</f>
        <v>0</v>
      </c>
      <c r="H637">
        <f>+SUMIFS(inv!$D$1:$D$1164,inv!$A$1:$A$1164,$B637,inv!$T$1:$T$1164,$A637,inv!$U$1:$U$1164,'DIAS DE INVENTARIO TAT'!H$1)</f>
        <v>0</v>
      </c>
      <c r="I637">
        <f>+SUMIFS(inv!$D$1:$D$1164,inv!$A$1:$A$1164,$B637,inv!$T$1:$T$1164,$A637,inv!$U$1:$U$1164,'DIAS DE INVENTARIO TAT'!I$1)</f>
        <v>0</v>
      </c>
      <c r="J637">
        <f>+SUMIFS(inv!$D$1:$D$1164,inv!$A$1:$A$1164,$B637,inv!$T$1:$T$1164,$A637,inv!$U$1:$U$1164,'DIAS DE INVENTARIO TAT'!J$1)</f>
        <v>0</v>
      </c>
      <c r="K637">
        <f>+SUMIFS(inv!$D$1:$D$1164,inv!$A$1:$A$1164,$B637,inv!$T$1:$T$1164,$A637,inv!$U$1:$U$1164,'DIAS DE INVENTARIO TAT'!K$1)</f>
        <v>0</v>
      </c>
      <c r="L637" s="6">
        <f>+SUMIFS(VENTAS!H:H,VENTAS!B:B,B637,VENTAS!G:G,A637)</f>
        <v>0</v>
      </c>
      <c r="M637" s="4">
        <f t="shared" si="57"/>
        <v>0</v>
      </c>
      <c r="N637" s="4">
        <f t="shared" si="58"/>
        <v>0</v>
      </c>
      <c r="O637" s="4">
        <f t="shared" si="59"/>
        <v>0</v>
      </c>
      <c r="P637" s="4">
        <f t="shared" si="60"/>
        <v>0</v>
      </c>
      <c r="Q637" s="6" t="e">
        <f>+SUMIFS(#REF!,#REF!,TablaINV[[#This Row],[GRUPO]],#REF!,TablaINV[[#This Row],[COD]])</f>
        <v>#REF!</v>
      </c>
      <c r="R637" s="19">
        <f t="shared" si="61"/>
        <v>0</v>
      </c>
      <c r="S637" s="4" t="e">
        <f>+VLOOKUP(A637,inv!T:X,5,0)</f>
        <v>#N/A</v>
      </c>
      <c r="T637" s="4" t="str">
        <f>+VLOOKUP(B:B,'DT HUEVO'!$A:$D,4,0)</f>
        <v>EMPACADOS</v>
      </c>
      <c r="U637" s="4" t="str">
        <f>+VLOOKUP(TablaINV[[#This Row],[COD]],'DT HUEVO'!$A:$D,3,0)</f>
        <v>AA</v>
      </c>
    </row>
    <row r="638" spans="1:21">
      <c r="A638" t="s">
        <v>944</v>
      </c>
      <c r="B638">
        <v>10401</v>
      </c>
      <c r="C638" t="s">
        <v>34</v>
      </c>
      <c r="D638">
        <f>+SUMIFS(inv!D:D,inv!A:A,B638,inv!T:T,A638)</f>
        <v>0</v>
      </c>
      <c r="E638">
        <f>+SUMIFS(inv!$D$1:$D$1164,inv!$A$1:$A$1164,$B638,inv!$T$1:$T$1164,$A638,inv!$U$1:$U$1164,'DIAS DE INVENTARIO TAT'!E$1)</f>
        <v>0</v>
      </c>
      <c r="F638">
        <f>+SUMIFS(inv!$D$1:$D$1164,inv!$A$1:$A$1164,$B638,inv!$T$1:$T$1164,$A638,inv!$U$1:$U$1164,'DIAS DE INVENTARIO TAT'!F$1)</f>
        <v>0</v>
      </c>
      <c r="G638">
        <f>+SUMIFS(inv!$D$1:$D$1164,inv!$A$1:$A$1164,$B638,inv!$T$1:$T$1164,$A638,inv!$U$1:$U$1164,'DIAS DE INVENTARIO TAT'!G$1)</f>
        <v>0</v>
      </c>
      <c r="H638">
        <f>+SUMIFS(inv!$D$1:$D$1164,inv!$A$1:$A$1164,$B638,inv!$T$1:$T$1164,$A638,inv!$U$1:$U$1164,'DIAS DE INVENTARIO TAT'!H$1)</f>
        <v>0</v>
      </c>
      <c r="I638">
        <f>+SUMIFS(inv!$D$1:$D$1164,inv!$A$1:$A$1164,$B638,inv!$T$1:$T$1164,$A638,inv!$U$1:$U$1164,'DIAS DE INVENTARIO TAT'!I$1)</f>
        <v>0</v>
      </c>
      <c r="J638">
        <f>+SUMIFS(inv!$D$1:$D$1164,inv!$A$1:$A$1164,$B638,inv!$T$1:$T$1164,$A638,inv!$U$1:$U$1164,'DIAS DE INVENTARIO TAT'!J$1)</f>
        <v>0</v>
      </c>
      <c r="K638">
        <f>+SUMIFS(inv!$D$1:$D$1164,inv!$A$1:$A$1164,$B638,inv!$T$1:$T$1164,$A638,inv!$U$1:$U$1164,'DIAS DE INVENTARIO TAT'!K$1)</f>
        <v>0</v>
      </c>
      <c r="L638" s="6">
        <f>+SUMIFS(VENTAS!H:H,VENTAS!B:B,B638,VENTAS!G:G,A638)</f>
        <v>0</v>
      </c>
      <c r="M638" s="4">
        <f t="shared" si="57"/>
        <v>0</v>
      </c>
      <c r="N638" s="4">
        <f t="shared" ref="N638:N701" si="62">+IFERROR(E638/$L638,0)</f>
        <v>0</v>
      </c>
      <c r="O638" s="4">
        <f t="shared" ref="O638:O701" si="63">+IFERROR(F638/$L638,0)</f>
        <v>0</v>
      </c>
      <c r="P638" s="4">
        <f t="shared" ref="P638:P701" si="64">+IFERROR(G638/$L638,0)</f>
        <v>0</v>
      </c>
      <c r="Q638" s="6" t="e">
        <f>+SUMIFS(#REF!,#REF!,TablaINV[[#This Row],[GRUPO]],#REF!,TablaINV[[#This Row],[COD]])</f>
        <v>#REF!</v>
      </c>
      <c r="R638" s="19">
        <f t="shared" ref="R638:R701" si="65">+IFERROR(D638/Q638,0)</f>
        <v>0</v>
      </c>
      <c r="S638" s="4" t="e">
        <f>+VLOOKUP(A638,inv!T:X,5,0)</f>
        <v>#N/A</v>
      </c>
      <c r="T638" s="4" t="str">
        <f>+VLOOKUP(B:B,'DT HUEVO'!$A:$D,4,0)</f>
        <v>GRIS SUELTO</v>
      </c>
      <c r="U638" s="4" t="str">
        <f>+VLOOKUP(TablaINV[[#This Row],[COD]],'DT HUEVO'!$A:$D,3,0)</f>
        <v>A</v>
      </c>
    </row>
    <row r="639" spans="1:21">
      <c r="A639" t="s">
        <v>944</v>
      </c>
      <c r="B639">
        <v>10404</v>
      </c>
      <c r="C639" t="s">
        <v>36</v>
      </c>
      <c r="D639">
        <f>+SUMIFS(inv!D:D,inv!A:A,B639,inv!T:T,A639)</f>
        <v>0</v>
      </c>
      <c r="E639">
        <f>+SUMIFS(inv!$D$1:$D$1164,inv!$A$1:$A$1164,$B639,inv!$T$1:$T$1164,$A639,inv!$U$1:$U$1164,'DIAS DE INVENTARIO TAT'!E$1)</f>
        <v>0</v>
      </c>
      <c r="F639">
        <f>+SUMIFS(inv!$D$1:$D$1164,inv!$A$1:$A$1164,$B639,inv!$T$1:$T$1164,$A639,inv!$U$1:$U$1164,'DIAS DE INVENTARIO TAT'!F$1)</f>
        <v>0</v>
      </c>
      <c r="G639">
        <f>+SUMIFS(inv!$D$1:$D$1164,inv!$A$1:$A$1164,$B639,inv!$T$1:$T$1164,$A639,inv!$U$1:$U$1164,'DIAS DE INVENTARIO TAT'!G$1)</f>
        <v>0</v>
      </c>
      <c r="H639">
        <f>+SUMIFS(inv!$D$1:$D$1164,inv!$A$1:$A$1164,$B639,inv!$T$1:$T$1164,$A639,inv!$U$1:$U$1164,'DIAS DE INVENTARIO TAT'!H$1)</f>
        <v>0</v>
      </c>
      <c r="I639">
        <f>+SUMIFS(inv!$D$1:$D$1164,inv!$A$1:$A$1164,$B639,inv!$T$1:$T$1164,$A639,inv!$U$1:$U$1164,'DIAS DE INVENTARIO TAT'!I$1)</f>
        <v>0</v>
      </c>
      <c r="J639">
        <f>+SUMIFS(inv!$D$1:$D$1164,inv!$A$1:$A$1164,$B639,inv!$T$1:$T$1164,$A639,inv!$U$1:$U$1164,'DIAS DE INVENTARIO TAT'!J$1)</f>
        <v>0</v>
      </c>
      <c r="K639">
        <f>+SUMIFS(inv!$D$1:$D$1164,inv!$A$1:$A$1164,$B639,inv!$T$1:$T$1164,$A639,inv!$U$1:$U$1164,'DIAS DE INVENTARIO TAT'!K$1)</f>
        <v>0</v>
      </c>
      <c r="L639" s="6">
        <f>+SUMIFS(VENTAS!H:H,VENTAS!B:B,B639,VENTAS!G:G,A639)</f>
        <v>0</v>
      </c>
      <c r="M639" s="4">
        <f t="shared" si="57"/>
        <v>0</v>
      </c>
      <c r="N639" s="4">
        <f t="shared" si="62"/>
        <v>0</v>
      </c>
      <c r="O639" s="4">
        <f t="shared" si="63"/>
        <v>0</v>
      </c>
      <c r="P639" s="4">
        <f t="shared" si="64"/>
        <v>0</v>
      </c>
      <c r="Q639" s="6" t="e">
        <f>+SUMIFS(#REF!,#REF!,TablaINV[[#This Row],[GRUPO]],#REF!,TablaINV[[#This Row],[COD]])</f>
        <v>#REF!</v>
      </c>
      <c r="R639" s="19">
        <f t="shared" si="65"/>
        <v>0</v>
      </c>
      <c r="S639" s="4" t="e">
        <f>+VLOOKUP(A639,inv!T:X,5,0)</f>
        <v>#N/A</v>
      </c>
      <c r="T639" s="4" t="str">
        <f>+VLOOKUP(B:B,'DT HUEVO'!$A:$D,4,0)</f>
        <v>FS</v>
      </c>
      <c r="U639" s="4" t="str">
        <f>+VLOOKUP(TablaINV[[#This Row],[COD]],'DT HUEVO'!$A:$D,3,0)</f>
        <v>A</v>
      </c>
    </row>
    <row r="640" spans="1:21">
      <c r="A640" t="s">
        <v>944</v>
      </c>
      <c r="B640">
        <v>10407</v>
      </c>
      <c r="C640" t="s">
        <v>37</v>
      </c>
      <c r="D640">
        <f>+SUMIFS(inv!D:D,inv!A:A,B640,inv!T:T,A640)</f>
        <v>0</v>
      </c>
      <c r="E640">
        <f>+SUMIFS(inv!$D$1:$D$1164,inv!$A$1:$A$1164,$B640,inv!$T$1:$T$1164,$A640,inv!$U$1:$U$1164,'DIAS DE INVENTARIO TAT'!E$1)</f>
        <v>0</v>
      </c>
      <c r="F640">
        <f>+SUMIFS(inv!$D$1:$D$1164,inv!$A$1:$A$1164,$B640,inv!$T$1:$T$1164,$A640,inv!$U$1:$U$1164,'DIAS DE INVENTARIO TAT'!F$1)</f>
        <v>0</v>
      </c>
      <c r="G640">
        <f>+SUMIFS(inv!$D$1:$D$1164,inv!$A$1:$A$1164,$B640,inv!$T$1:$T$1164,$A640,inv!$U$1:$U$1164,'DIAS DE INVENTARIO TAT'!G$1)</f>
        <v>0</v>
      </c>
      <c r="H640">
        <f>+SUMIFS(inv!$D$1:$D$1164,inv!$A$1:$A$1164,$B640,inv!$T$1:$T$1164,$A640,inv!$U$1:$U$1164,'DIAS DE INVENTARIO TAT'!H$1)</f>
        <v>0</v>
      </c>
      <c r="I640">
        <f>+SUMIFS(inv!$D$1:$D$1164,inv!$A$1:$A$1164,$B640,inv!$T$1:$T$1164,$A640,inv!$U$1:$U$1164,'DIAS DE INVENTARIO TAT'!I$1)</f>
        <v>0</v>
      </c>
      <c r="J640">
        <f>+SUMIFS(inv!$D$1:$D$1164,inv!$A$1:$A$1164,$B640,inv!$T$1:$T$1164,$A640,inv!$U$1:$U$1164,'DIAS DE INVENTARIO TAT'!J$1)</f>
        <v>0</v>
      </c>
      <c r="K640">
        <f>+SUMIFS(inv!$D$1:$D$1164,inv!$A$1:$A$1164,$B640,inv!$T$1:$T$1164,$A640,inv!$U$1:$U$1164,'DIAS DE INVENTARIO TAT'!K$1)</f>
        <v>0</v>
      </c>
      <c r="L640" s="6">
        <f>+SUMIFS(VENTAS!H:H,VENTAS!B:B,B640,VENTAS!G:G,A640)</f>
        <v>0</v>
      </c>
      <c r="M640" s="4">
        <f t="shared" si="57"/>
        <v>0</v>
      </c>
      <c r="N640" s="4">
        <f t="shared" si="62"/>
        <v>0</v>
      </c>
      <c r="O640" s="4">
        <f t="shared" si="63"/>
        <v>0</v>
      </c>
      <c r="P640" s="4">
        <f t="shared" si="64"/>
        <v>0</v>
      </c>
      <c r="Q640" s="6" t="e">
        <f>+SUMIFS(#REF!,#REF!,TablaINV[[#This Row],[GRUPO]],#REF!,TablaINV[[#This Row],[COD]])</f>
        <v>#REF!</v>
      </c>
      <c r="R640" s="19">
        <f t="shared" si="65"/>
        <v>0</v>
      </c>
      <c r="S640" s="4" t="e">
        <f>+VLOOKUP(A640,inv!T:X,5,0)</f>
        <v>#N/A</v>
      </c>
      <c r="T640" s="4" t="str">
        <f>+VLOOKUP(B:B,'DT HUEVO'!$A:$D,4,0)</f>
        <v>EMPACADOS</v>
      </c>
      <c r="U640" s="4" t="str">
        <f>+VLOOKUP(TablaINV[[#This Row],[COD]],'DT HUEVO'!$A:$D,3,0)</f>
        <v>A</v>
      </c>
    </row>
    <row r="641" spans="1:21">
      <c r="A641" t="s">
        <v>944</v>
      </c>
      <c r="B641">
        <v>10457</v>
      </c>
      <c r="C641" t="s">
        <v>38</v>
      </c>
      <c r="D641">
        <f>+SUMIFS(inv!D:D,inv!A:A,B641,inv!T:T,A641)</f>
        <v>0</v>
      </c>
      <c r="E641">
        <f>+SUMIFS(inv!$D$1:$D$1164,inv!$A$1:$A$1164,$B641,inv!$T$1:$T$1164,$A641,inv!$U$1:$U$1164,'DIAS DE INVENTARIO TAT'!E$1)</f>
        <v>0</v>
      </c>
      <c r="F641">
        <f>+SUMIFS(inv!$D$1:$D$1164,inv!$A$1:$A$1164,$B641,inv!$T$1:$T$1164,$A641,inv!$U$1:$U$1164,'DIAS DE INVENTARIO TAT'!F$1)</f>
        <v>0</v>
      </c>
      <c r="G641">
        <f>+SUMIFS(inv!$D$1:$D$1164,inv!$A$1:$A$1164,$B641,inv!$T$1:$T$1164,$A641,inv!$U$1:$U$1164,'DIAS DE INVENTARIO TAT'!G$1)</f>
        <v>0</v>
      </c>
      <c r="H641">
        <f>+SUMIFS(inv!$D$1:$D$1164,inv!$A$1:$A$1164,$B641,inv!$T$1:$T$1164,$A641,inv!$U$1:$U$1164,'DIAS DE INVENTARIO TAT'!H$1)</f>
        <v>0</v>
      </c>
      <c r="I641">
        <f>+SUMIFS(inv!$D$1:$D$1164,inv!$A$1:$A$1164,$B641,inv!$T$1:$T$1164,$A641,inv!$U$1:$U$1164,'DIAS DE INVENTARIO TAT'!I$1)</f>
        <v>0</v>
      </c>
      <c r="J641">
        <f>+SUMIFS(inv!$D$1:$D$1164,inv!$A$1:$A$1164,$B641,inv!$T$1:$T$1164,$A641,inv!$U$1:$U$1164,'DIAS DE INVENTARIO TAT'!J$1)</f>
        <v>0</v>
      </c>
      <c r="K641">
        <f>+SUMIFS(inv!$D$1:$D$1164,inv!$A$1:$A$1164,$B641,inv!$T$1:$T$1164,$A641,inv!$U$1:$U$1164,'DIAS DE INVENTARIO TAT'!K$1)</f>
        <v>0</v>
      </c>
      <c r="L641" s="6">
        <f>+SUMIFS(VENTAS!H:H,VENTAS!B:B,B641,VENTAS!G:G,A641)</f>
        <v>0</v>
      </c>
      <c r="M641" s="4">
        <f t="shared" si="57"/>
        <v>0</v>
      </c>
      <c r="N641" s="4">
        <f t="shared" si="62"/>
        <v>0</v>
      </c>
      <c r="O641" s="4">
        <f t="shared" si="63"/>
        <v>0</v>
      </c>
      <c r="P641" s="4">
        <f t="shared" si="64"/>
        <v>0</v>
      </c>
      <c r="Q641" s="6" t="e">
        <f>+SUMIFS(#REF!,#REF!,TablaINV[[#This Row],[GRUPO]],#REF!,TablaINV[[#This Row],[COD]])</f>
        <v>#REF!</v>
      </c>
      <c r="R641" s="19">
        <f t="shared" si="65"/>
        <v>0</v>
      </c>
      <c r="S641" s="4" t="e">
        <f>+VLOOKUP(A641,inv!T:X,5,0)</f>
        <v>#N/A</v>
      </c>
      <c r="T641" s="4" t="str">
        <f>+VLOOKUP(B:B,'DT HUEVO'!$A:$D,4,0)</f>
        <v>EMPACADOS</v>
      </c>
      <c r="U641" s="4" t="str">
        <f>+VLOOKUP(TablaINV[[#This Row],[COD]],'DT HUEVO'!$A:$D,3,0)</f>
        <v>A</v>
      </c>
    </row>
    <row r="642" spans="1:21">
      <c r="A642" t="s">
        <v>944</v>
      </c>
      <c r="B642">
        <v>10469</v>
      </c>
      <c r="C642" t="s">
        <v>39</v>
      </c>
      <c r="D642">
        <f>+SUMIFS(inv!D:D,inv!A:A,B642,inv!T:T,A642)</f>
        <v>0</v>
      </c>
      <c r="E642">
        <f>+SUMIFS(inv!$D$1:$D$1164,inv!$A$1:$A$1164,$B642,inv!$T$1:$T$1164,$A642,inv!$U$1:$U$1164,'DIAS DE INVENTARIO TAT'!E$1)</f>
        <v>0</v>
      </c>
      <c r="F642">
        <f>+SUMIFS(inv!$D$1:$D$1164,inv!$A$1:$A$1164,$B642,inv!$T$1:$T$1164,$A642,inv!$U$1:$U$1164,'DIAS DE INVENTARIO TAT'!F$1)</f>
        <v>0</v>
      </c>
      <c r="G642">
        <f>+SUMIFS(inv!$D$1:$D$1164,inv!$A$1:$A$1164,$B642,inv!$T$1:$T$1164,$A642,inv!$U$1:$U$1164,'DIAS DE INVENTARIO TAT'!G$1)</f>
        <v>0</v>
      </c>
      <c r="H642">
        <f>+SUMIFS(inv!$D$1:$D$1164,inv!$A$1:$A$1164,$B642,inv!$T$1:$T$1164,$A642,inv!$U$1:$U$1164,'DIAS DE INVENTARIO TAT'!H$1)</f>
        <v>0</v>
      </c>
      <c r="I642">
        <f>+SUMIFS(inv!$D$1:$D$1164,inv!$A$1:$A$1164,$B642,inv!$T$1:$T$1164,$A642,inv!$U$1:$U$1164,'DIAS DE INVENTARIO TAT'!I$1)</f>
        <v>0</v>
      </c>
      <c r="J642">
        <f>+SUMIFS(inv!$D$1:$D$1164,inv!$A$1:$A$1164,$B642,inv!$T$1:$T$1164,$A642,inv!$U$1:$U$1164,'DIAS DE INVENTARIO TAT'!J$1)</f>
        <v>0</v>
      </c>
      <c r="K642">
        <f>+SUMIFS(inv!$D$1:$D$1164,inv!$A$1:$A$1164,$B642,inv!$T$1:$T$1164,$A642,inv!$U$1:$U$1164,'DIAS DE INVENTARIO TAT'!K$1)</f>
        <v>0</v>
      </c>
      <c r="L642" s="6">
        <f>+SUMIFS(VENTAS!H:H,VENTAS!B:B,B642,VENTAS!G:G,A642)</f>
        <v>0</v>
      </c>
      <c r="M642" s="4">
        <f t="shared" si="57"/>
        <v>0</v>
      </c>
      <c r="N642" s="4">
        <f t="shared" si="62"/>
        <v>0</v>
      </c>
      <c r="O642" s="4">
        <f t="shared" si="63"/>
        <v>0</v>
      </c>
      <c r="P642" s="4">
        <f t="shared" si="64"/>
        <v>0</v>
      </c>
      <c r="Q642" s="6" t="e">
        <f>+SUMIFS(#REF!,#REF!,TablaINV[[#This Row],[GRUPO]],#REF!,TablaINV[[#This Row],[COD]])</f>
        <v>#REF!</v>
      </c>
      <c r="R642" s="19">
        <f t="shared" si="65"/>
        <v>0</v>
      </c>
      <c r="S642" s="4" t="e">
        <f>+VLOOKUP(A642,inv!T:X,5,0)</f>
        <v>#N/A</v>
      </c>
      <c r="T642" s="4" t="str">
        <f>+VLOOKUP(B:B,'DT HUEVO'!$A:$D,4,0)</f>
        <v>EMPACADOS</v>
      </c>
      <c r="U642" s="4" t="str">
        <f>+VLOOKUP(TablaINV[[#This Row],[COD]],'DT HUEVO'!$A:$D,3,0)</f>
        <v>A</v>
      </c>
    </row>
    <row r="643" spans="1:21">
      <c r="A643" t="s">
        <v>944</v>
      </c>
      <c r="B643">
        <v>10501</v>
      </c>
      <c r="C643" t="s">
        <v>41</v>
      </c>
      <c r="D643">
        <f>+SUMIFS(inv!D:D,inv!A:A,B643,inv!T:T,A643)</f>
        <v>0</v>
      </c>
      <c r="E643">
        <f>+SUMIFS(inv!$D$1:$D$1164,inv!$A$1:$A$1164,$B643,inv!$T$1:$T$1164,$A643,inv!$U$1:$U$1164,'DIAS DE INVENTARIO TAT'!E$1)</f>
        <v>0</v>
      </c>
      <c r="F643">
        <f>+SUMIFS(inv!$D$1:$D$1164,inv!$A$1:$A$1164,$B643,inv!$T$1:$T$1164,$A643,inv!$U$1:$U$1164,'DIAS DE INVENTARIO TAT'!F$1)</f>
        <v>0</v>
      </c>
      <c r="G643">
        <f>+SUMIFS(inv!$D$1:$D$1164,inv!$A$1:$A$1164,$B643,inv!$T$1:$T$1164,$A643,inv!$U$1:$U$1164,'DIAS DE INVENTARIO TAT'!G$1)</f>
        <v>0</v>
      </c>
      <c r="H643">
        <f>+SUMIFS(inv!$D$1:$D$1164,inv!$A$1:$A$1164,$B643,inv!$T$1:$T$1164,$A643,inv!$U$1:$U$1164,'DIAS DE INVENTARIO TAT'!H$1)</f>
        <v>0</v>
      </c>
      <c r="I643">
        <f>+SUMIFS(inv!$D$1:$D$1164,inv!$A$1:$A$1164,$B643,inv!$T$1:$T$1164,$A643,inv!$U$1:$U$1164,'DIAS DE INVENTARIO TAT'!I$1)</f>
        <v>0</v>
      </c>
      <c r="J643">
        <f>+SUMIFS(inv!$D$1:$D$1164,inv!$A$1:$A$1164,$B643,inv!$T$1:$T$1164,$A643,inv!$U$1:$U$1164,'DIAS DE INVENTARIO TAT'!J$1)</f>
        <v>0</v>
      </c>
      <c r="K643">
        <f>+SUMIFS(inv!$D$1:$D$1164,inv!$A$1:$A$1164,$B643,inv!$T$1:$T$1164,$A643,inv!$U$1:$U$1164,'DIAS DE INVENTARIO TAT'!K$1)</f>
        <v>0</v>
      </c>
      <c r="L643" s="6">
        <f>+SUMIFS(VENTAS!H:H,VENTAS!B:B,B643,VENTAS!G:G,A643)</f>
        <v>0</v>
      </c>
      <c r="M643" s="4">
        <f t="shared" si="57"/>
        <v>0</v>
      </c>
      <c r="N643" s="4">
        <f t="shared" si="62"/>
        <v>0</v>
      </c>
      <c r="O643" s="4">
        <f t="shared" si="63"/>
        <v>0</v>
      </c>
      <c r="P643" s="4">
        <f t="shared" si="64"/>
        <v>0</v>
      </c>
      <c r="Q643" s="6" t="e">
        <f>+SUMIFS(#REF!,#REF!,TablaINV[[#This Row],[GRUPO]],#REF!,TablaINV[[#This Row],[COD]])</f>
        <v>#REF!</v>
      </c>
      <c r="R643" s="19">
        <f t="shared" si="65"/>
        <v>0</v>
      </c>
      <c r="S643" s="4" t="e">
        <f>+VLOOKUP(A643,inv!T:X,5,0)</f>
        <v>#N/A</v>
      </c>
      <c r="T643" s="4" t="str">
        <f>+VLOOKUP(B:B,'DT HUEVO'!$A:$D,4,0)</f>
        <v>GRIS SUELTO</v>
      </c>
      <c r="U643" s="4" t="str">
        <f>+VLOOKUP(TablaINV[[#This Row],[COD]],'DT HUEVO'!$A:$D,3,0)</f>
        <v>B</v>
      </c>
    </row>
    <row r="644" spans="1:21">
      <c r="A644" t="s">
        <v>944</v>
      </c>
      <c r="B644">
        <v>10502</v>
      </c>
      <c r="C644" t="s">
        <v>42</v>
      </c>
      <c r="D644">
        <f>+SUMIFS(inv!D:D,inv!A:A,B644,inv!T:T,A644)</f>
        <v>0</v>
      </c>
      <c r="E644">
        <f>+SUMIFS(inv!$D$1:$D$1164,inv!$A$1:$A$1164,$B644,inv!$T$1:$T$1164,$A644,inv!$U$1:$U$1164,'DIAS DE INVENTARIO TAT'!E$1)</f>
        <v>0</v>
      </c>
      <c r="F644">
        <f>+SUMIFS(inv!$D$1:$D$1164,inv!$A$1:$A$1164,$B644,inv!$T$1:$T$1164,$A644,inv!$U$1:$U$1164,'DIAS DE INVENTARIO TAT'!F$1)</f>
        <v>0</v>
      </c>
      <c r="G644">
        <f>+SUMIFS(inv!$D$1:$D$1164,inv!$A$1:$A$1164,$B644,inv!$T$1:$T$1164,$A644,inv!$U$1:$U$1164,'DIAS DE INVENTARIO TAT'!G$1)</f>
        <v>0</v>
      </c>
      <c r="H644">
        <f>+SUMIFS(inv!$D$1:$D$1164,inv!$A$1:$A$1164,$B644,inv!$T$1:$T$1164,$A644,inv!$U$1:$U$1164,'DIAS DE INVENTARIO TAT'!H$1)</f>
        <v>0</v>
      </c>
      <c r="I644">
        <f>+SUMIFS(inv!$D$1:$D$1164,inv!$A$1:$A$1164,$B644,inv!$T$1:$T$1164,$A644,inv!$U$1:$U$1164,'DIAS DE INVENTARIO TAT'!I$1)</f>
        <v>0</v>
      </c>
      <c r="J644">
        <f>+SUMIFS(inv!$D$1:$D$1164,inv!$A$1:$A$1164,$B644,inv!$T$1:$T$1164,$A644,inv!$U$1:$U$1164,'DIAS DE INVENTARIO TAT'!J$1)</f>
        <v>0</v>
      </c>
      <c r="K644">
        <f>+SUMIFS(inv!$D$1:$D$1164,inv!$A$1:$A$1164,$B644,inv!$T$1:$T$1164,$A644,inv!$U$1:$U$1164,'DIAS DE INVENTARIO TAT'!K$1)</f>
        <v>0</v>
      </c>
      <c r="L644" s="6">
        <f>+SUMIFS(VENTAS!H:H,VENTAS!B:B,B644,VENTAS!G:G,A644)</f>
        <v>0</v>
      </c>
      <c r="M644" s="4">
        <f t="shared" ref="M644:M707" si="66">+IFERROR(D644/$L644,0)</f>
        <v>0</v>
      </c>
      <c r="N644" s="4">
        <f t="shared" si="62"/>
        <v>0</v>
      </c>
      <c r="O644" s="4">
        <f t="shared" si="63"/>
        <v>0</v>
      </c>
      <c r="P644" s="4">
        <f t="shared" si="64"/>
        <v>0</v>
      </c>
      <c r="Q644" s="6" t="e">
        <f>+SUMIFS(#REF!,#REF!,TablaINV[[#This Row],[GRUPO]],#REF!,TablaINV[[#This Row],[COD]])</f>
        <v>#REF!</v>
      </c>
      <c r="R644" s="19">
        <f t="shared" si="65"/>
        <v>0</v>
      </c>
      <c r="S644" s="4" t="e">
        <f>+VLOOKUP(A644,inv!T:X,5,0)</f>
        <v>#N/A</v>
      </c>
      <c r="T644" s="4" t="e">
        <f>+VLOOKUP(B:B,'DT HUEVO'!$A:$D,4,0)</f>
        <v>#N/A</v>
      </c>
      <c r="U644" s="4" t="e">
        <f>+VLOOKUP(TablaINV[[#This Row],[COD]],'DT HUEVO'!$A:$D,3,0)</f>
        <v>#N/A</v>
      </c>
    </row>
    <row r="645" spans="1:21">
      <c r="A645" t="s">
        <v>944</v>
      </c>
      <c r="B645">
        <v>10601</v>
      </c>
      <c r="C645" s="25" t="s">
        <v>44</v>
      </c>
      <c r="D645">
        <f>+SUMIFS(inv!D:D,inv!A:A,B645,inv!T:T,A645)</f>
        <v>0</v>
      </c>
      <c r="E645">
        <f>+SUMIFS(inv!$D$1:$D$1164,inv!$A$1:$A$1164,$B645,inv!$T$1:$T$1164,$A645,inv!$U$1:$U$1164,'DIAS DE INVENTARIO TAT'!E$1)</f>
        <v>0</v>
      </c>
      <c r="F645">
        <f>+SUMIFS(inv!$D$1:$D$1164,inv!$A$1:$A$1164,$B645,inv!$T$1:$T$1164,$A645,inv!$U$1:$U$1164,'DIAS DE INVENTARIO TAT'!F$1)</f>
        <v>0</v>
      </c>
      <c r="G645">
        <f>+SUMIFS(inv!$D$1:$D$1164,inv!$A$1:$A$1164,$B645,inv!$T$1:$T$1164,$A645,inv!$U$1:$U$1164,'DIAS DE INVENTARIO TAT'!G$1)</f>
        <v>0</v>
      </c>
      <c r="H645">
        <f>+SUMIFS(inv!$D$1:$D$1164,inv!$A$1:$A$1164,$B645,inv!$T$1:$T$1164,$A645,inv!$U$1:$U$1164,'DIAS DE INVENTARIO TAT'!H$1)</f>
        <v>0</v>
      </c>
      <c r="I645">
        <f>+SUMIFS(inv!$D$1:$D$1164,inv!$A$1:$A$1164,$B645,inv!$T$1:$T$1164,$A645,inv!$U$1:$U$1164,'DIAS DE INVENTARIO TAT'!I$1)</f>
        <v>0</v>
      </c>
      <c r="J645">
        <f>+SUMIFS(inv!$D$1:$D$1164,inv!$A$1:$A$1164,$B645,inv!$T$1:$T$1164,$A645,inv!$U$1:$U$1164,'DIAS DE INVENTARIO TAT'!J$1)</f>
        <v>0</v>
      </c>
      <c r="K645">
        <f>+SUMIFS(inv!$D$1:$D$1164,inv!$A$1:$A$1164,$B645,inv!$T$1:$T$1164,$A645,inv!$U$1:$U$1164,'DIAS DE INVENTARIO TAT'!K$1)</f>
        <v>0</v>
      </c>
      <c r="L645" s="6">
        <f>+SUMIFS(VENTAS!H:H,VENTAS!B:B,B645,VENTAS!G:G,A645)</f>
        <v>0</v>
      </c>
      <c r="M645" s="4">
        <f t="shared" si="66"/>
        <v>0</v>
      </c>
      <c r="N645" s="4">
        <f t="shared" si="62"/>
        <v>0</v>
      </c>
      <c r="O645" s="4">
        <f t="shared" si="63"/>
        <v>0</v>
      </c>
      <c r="P645" s="4">
        <f t="shared" si="64"/>
        <v>0</v>
      </c>
      <c r="Q645" s="6" t="e">
        <f>+SUMIFS(#REF!,#REF!,TablaINV[[#This Row],[GRUPO]],#REF!,TablaINV[[#This Row],[COD]])</f>
        <v>#REF!</v>
      </c>
      <c r="R645" s="19">
        <f t="shared" si="65"/>
        <v>0</v>
      </c>
      <c r="S645" s="4" t="e">
        <f>+VLOOKUP(A645,inv!T:X,5,0)</f>
        <v>#N/A</v>
      </c>
      <c r="T645" s="4" t="str">
        <f>+VLOOKUP(B:B,'DT HUEVO'!$A:$D,4,0)</f>
        <v>GRIS SUELTO</v>
      </c>
      <c r="U645" s="4" t="str">
        <f>+VLOOKUP(TablaINV[[#This Row],[COD]],'DT HUEVO'!$A:$D,3,0)</f>
        <v>C</v>
      </c>
    </row>
    <row r="646" spans="1:21">
      <c r="A646" t="s">
        <v>944</v>
      </c>
      <c r="B646">
        <v>13559</v>
      </c>
      <c r="C646" t="s">
        <v>429</v>
      </c>
      <c r="D646">
        <f>+SUMIFS(inv!D:D,inv!A:A,B646,inv!T:T,A646)</f>
        <v>0</v>
      </c>
      <c r="E646">
        <f>+SUMIFS(inv!$D$1:$D$1164,inv!$A$1:$A$1164,$B646,inv!$T$1:$T$1164,$A646,inv!$U$1:$U$1164,'DIAS DE INVENTARIO TAT'!E$1)</f>
        <v>0</v>
      </c>
      <c r="F646">
        <f>+SUMIFS(inv!$D$1:$D$1164,inv!$A$1:$A$1164,$B646,inv!$T$1:$T$1164,$A646,inv!$U$1:$U$1164,'DIAS DE INVENTARIO TAT'!F$1)</f>
        <v>0</v>
      </c>
      <c r="G646">
        <f>+SUMIFS(inv!$D$1:$D$1164,inv!$A$1:$A$1164,$B646,inv!$T$1:$T$1164,$A646,inv!$U$1:$U$1164,'DIAS DE INVENTARIO TAT'!G$1)</f>
        <v>0</v>
      </c>
      <c r="H646">
        <f>+SUMIFS(inv!$D$1:$D$1164,inv!$A$1:$A$1164,$B646,inv!$T$1:$T$1164,$A646,inv!$U$1:$U$1164,'DIAS DE INVENTARIO TAT'!H$1)</f>
        <v>0</v>
      </c>
      <c r="I646">
        <f>+SUMIFS(inv!$D$1:$D$1164,inv!$A$1:$A$1164,$B646,inv!$T$1:$T$1164,$A646,inv!$U$1:$U$1164,'DIAS DE INVENTARIO TAT'!I$1)</f>
        <v>0</v>
      </c>
      <c r="J646">
        <f>+SUMIFS(inv!$D$1:$D$1164,inv!$A$1:$A$1164,$B646,inv!$T$1:$T$1164,$A646,inv!$U$1:$U$1164,'DIAS DE INVENTARIO TAT'!J$1)</f>
        <v>0</v>
      </c>
      <c r="K646">
        <f>+SUMIFS(inv!$D$1:$D$1164,inv!$A$1:$A$1164,$B646,inv!$T$1:$T$1164,$A646,inv!$U$1:$U$1164,'DIAS DE INVENTARIO TAT'!K$1)</f>
        <v>0</v>
      </c>
      <c r="L646" s="6">
        <f>+SUMIFS(VENTAS!H:H,VENTAS!B:B,B646,VENTAS!G:G,A646)</f>
        <v>0</v>
      </c>
      <c r="M646" s="4">
        <f t="shared" si="66"/>
        <v>0</v>
      </c>
      <c r="N646" s="4">
        <f t="shared" si="62"/>
        <v>0</v>
      </c>
      <c r="O646" s="4">
        <f t="shared" si="63"/>
        <v>0</v>
      </c>
      <c r="P646" s="4">
        <f t="shared" si="64"/>
        <v>0</v>
      </c>
      <c r="Q646" s="6" t="e">
        <f>+SUMIFS(#REF!,#REF!,TablaINV[[#This Row],[GRUPO]],#REF!,TablaINV[[#This Row],[COD]])</f>
        <v>#REF!</v>
      </c>
      <c r="R646" s="19">
        <f t="shared" si="65"/>
        <v>0</v>
      </c>
      <c r="S646" s="4" t="e">
        <f>+VLOOKUP(A646,inv!T:X,5,0)</f>
        <v>#N/A</v>
      </c>
      <c r="T646" s="4" t="str">
        <f>+VLOOKUP(B:B,'DT HUEVO'!$A:$D,4,0)</f>
        <v>EMPACADOS</v>
      </c>
      <c r="U646" s="4" t="str">
        <f>+VLOOKUP(TablaINV[[#This Row],[COD]],'DT HUEVO'!$A:$D,3,0)</f>
        <v>B</v>
      </c>
    </row>
    <row r="647" spans="1:21">
      <c r="A647" t="s">
        <v>944</v>
      </c>
      <c r="B647">
        <v>72002</v>
      </c>
      <c r="C647" t="s">
        <v>48</v>
      </c>
      <c r="D647">
        <f>+SUMIFS(inv!D:D,inv!A:A,B647,inv!T:T,A647)</f>
        <v>0</v>
      </c>
      <c r="E647">
        <f>+SUMIFS(inv!$D$1:$D$1164,inv!$A$1:$A$1164,$B647,inv!$T$1:$T$1164,$A647,inv!$U$1:$U$1164,'DIAS DE INVENTARIO TAT'!E$1)</f>
        <v>0</v>
      </c>
      <c r="F647">
        <f>+SUMIFS(inv!$D$1:$D$1164,inv!$A$1:$A$1164,$B647,inv!$T$1:$T$1164,$A647,inv!$U$1:$U$1164,'DIAS DE INVENTARIO TAT'!F$1)</f>
        <v>0</v>
      </c>
      <c r="G647">
        <f>+SUMIFS(inv!$D$1:$D$1164,inv!$A$1:$A$1164,$B647,inv!$T$1:$T$1164,$A647,inv!$U$1:$U$1164,'DIAS DE INVENTARIO TAT'!G$1)</f>
        <v>0</v>
      </c>
      <c r="H647">
        <f>+SUMIFS(inv!$D$1:$D$1164,inv!$A$1:$A$1164,$B647,inv!$T$1:$T$1164,$A647,inv!$U$1:$U$1164,'DIAS DE INVENTARIO TAT'!H$1)</f>
        <v>0</v>
      </c>
      <c r="I647">
        <f>+SUMIFS(inv!$D$1:$D$1164,inv!$A$1:$A$1164,$B647,inv!$T$1:$T$1164,$A647,inv!$U$1:$U$1164,'DIAS DE INVENTARIO TAT'!I$1)</f>
        <v>0</v>
      </c>
      <c r="J647">
        <f>+SUMIFS(inv!$D$1:$D$1164,inv!$A$1:$A$1164,$B647,inv!$T$1:$T$1164,$A647,inv!$U$1:$U$1164,'DIAS DE INVENTARIO TAT'!J$1)</f>
        <v>0</v>
      </c>
      <c r="K647">
        <f>+SUMIFS(inv!$D$1:$D$1164,inv!$A$1:$A$1164,$B647,inv!$T$1:$T$1164,$A647,inv!$U$1:$U$1164,'DIAS DE INVENTARIO TAT'!K$1)</f>
        <v>0</v>
      </c>
      <c r="L647" s="6">
        <f>+SUMIFS(VENTAS!H:H,VENTAS!B:B,B647,VENTAS!G:G,A647)</f>
        <v>0</v>
      </c>
      <c r="M647" s="4">
        <f t="shared" si="66"/>
        <v>0</v>
      </c>
      <c r="N647" s="4">
        <f t="shared" si="62"/>
        <v>0</v>
      </c>
      <c r="O647" s="4">
        <f t="shared" si="63"/>
        <v>0</v>
      </c>
      <c r="P647" s="4">
        <f t="shared" si="64"/>
        <v>0</v>
      </c>
      <c r="Q647" s="6" t="e">
        <f>+SUMIFS(#REF!,#REF!,TablaINV[[#This Row],[GRUPO]],#REF!,TablaINV[[#This Row],[COD]])</f>
        <v>#REF!</v>
      </c>
      <c r="R647" s="19">
        <f t="shared" si="65"/>
        <v>0</v>
      </c>
      <c r="S647" s="4" t="e">
        <f>+VLOOKUP(A647,inv!T:X,5,0)</f>
        <v>#N/A</v>
      </c>
      <c r="T647" s="4" t="str">
        <f>+VLOOKUP(B:B,'DT HUEVO'!$A:$D,4,0)</f>
        <v>SEGUNDA</v>
      </c>
      <c r="U647" s="4" t="str">
        <f>+VLOOKUP(TablaINV[[#This Row],[COD]],'DT HUEVO'!$A:$D,3,0)</f>
        <v>SEGUNDA</v>
      </c>
    </row>
    <row r="648" spans="1:21">
      <c r="A648" t="s">
        <v>944</v>
      </c>
      <c r="B648">
        <v>72012</v>
      </c>
      <c r="C648" t="s">
        <v>55</v>
      </c>
      <c r="D648">
        <f>+SUMIFS(inv!D:D,inv!A:A,B648,inv!T:T,A648)</f>
        <v>0</v>
      </c>
      <c r="E648">
        <f>+SUMIFS(inv!$D$1:$D$1164,inv!$A$1:$A$1164,$B648,inv!$T$1:$T$1164,$A648,inv!$U$1:$U$1164,'DIAS DE INVENTARIO TAT'!E$1)</f>
        <v>0</v>
      </c>
      <c r="F648">
        <f>+SUMIFS(inv!$D$1:$D$1164,inv!$A$1:$A$1164,$B648,inv!$T$1:$T$1164,$A648,inv!$U$1:$U$1164,'DIAS DE INVENTARIO TAT'!F$1)</f>
        <v>0</v>
      </c>
      <c r="G648">
        <f>+SUMIFS(inv!$D$1:$D$1164,inv!$A$1:$A$1164,$B648,inv!$T$1:$T$1164,$A648,inv!$U$1:$U$1164,'DIAS DE INVENTARIO TAT'!G$1)</f>
        <v>0</v>
      </c>
      <c r="H648">
        <f>+SUMIFS(inv!$D$1:$D$1164,inv!$A$1:$A$1164,$B648,inv!$T$1:$T$1164,$A648,inv!$U$1:$U$1164,'DIAS DE INVENTARIO TAT'!H$1)</f>
        <v>0</v>
      </c>
      <c r="I648">
        <f>+SUMIFS(inv!$D$1:$D$1164,inv!$A$1:$A$1164,$B648,inv!$T$1:$T$1164,$A648,inv!$U$1:$U$1164,'DIAS DE INVENTARIO TAT'!I$1)</f>
        <v>0</v>
      </c>
      <c r="J648">
        <f>+SUMIFS(inv!$D$1:$D$1164,inv!$A$1:$A$1164,$B648,inv!$T$1:$T$1164,$A648,inv!$U$1:$U$1164,'DIAS DE INVENTARIO TAT'!J$1)</f>
        <v>0</v>
      </c>
      <c r="K648">
        <f>+SUMIFS(inv!$D$1:$D$1164,inv!$A$1:$A$1164,$B648,inv!$T$1:$T$1164,$A648,inv!$U$1:$U$1164,'DIAS DE INVENTARIO TAT'!K$1)</f>
        <v>0</v>
      </c>
      <c r="L648" s="6">
        <f>+SUMIFS(VENTAS!H:H,VENTAS!B:B,B648,VENTAS!G:G,A648)</f>
        <v>0</v>
      </c>
      <c r="M648" s="4">
        <f t="shared" si="66"/>
        <v>0</v>
      </c>
      <c r="N648" s="4">
        <f t="shared" si="62"/>
        <v>0</v>
      </c>
      <c r="O648" s="4">
        <f t="shared" si="63"/>
        <v>0</v>
      </c>
      <c r="P648" s="4">
        <f t="shared" si="64"/>
        <v>0</v>
      </c>
      <c r="Q648" s="6" t="e">
        <f>+SUMIFS(#REF!,#REF!,TablaINV[[#This Row],[GRUPO]],#REF!,TablaINV[[#This Row],[COD]])</f>
        <v>#REF!</v>
      </c>
      <c r="R648" s="19">
        <f t="shared" si="65"/>
        <v>0</v>
      </c>
      <c r="S648" s="4" t="e">
        <f>+VLOOKUP(A648,inv!T:X,5,0)</f>
        <v>#N/A</v>
      </c>
      <c r="T648" s="4" t="str">
        <f>+VLOOKUP(B:B,'DT HUEVO'!$A:$D,4,0)</f>
        <v>SEGUNDA</v>
      </c>
      <c r="U648" s="4" t="str">
        <f>+VLOOKUP(TablaINV[[#This Row],[COD]],'DT HUEVO'!$A:$D,3,0)</f>
        <v>SEGUNDA</v>
      </c>
    </row>
    <row r="649" spans="1:21">
      <c r="A649" t="s">
        <v>944</v>
      </c>
      <c r="B649">
        <v>73001</v>
      </c>
      <c r="C649" t="s">
        <v>49</v>
      </c>
      <c r="D649">
        <f>+SUMIFS(inv!D:D,inv!A:A,B649,inv!T:T,A649)</f>
        <v>0</v>
      </c>
      <c r="E649">
        <f>+SUMIFS(inv!$D$1:$D$1164,inv!$A$1:$A$1164,$B649,inv!$T$1:$T$1164,$A649,inv!$U$1:$U$1164,'DIAS DE INVENTARIO TAT'!E$1)</f>
        <v>0</v>
      </c>
      <c r="F649">
        <f>+SUMIFS(inv!$D$1:$D$1164,inv!$A$1:$A$1164,$B649,inv!$T$1:$T$1164,$A649,inv!$U$1:$U$1164,'DIAS DE INVENTARIO TAT'!F$1)</f>
        <v>0</v>
      </c>
      <c r="G649">
        <f>+SUMIFS(inv!$D$1:$D$1164,inv!$A$1:$A$1164,$B649,inv!$T$1:$T$1164,$A649,inv!$U$1:$U$1164,'DIAS DE INVENTARIO TAT'!G$1)</f>
        <v>0</v>
      </c>
      <c r="H649">
        <f>+SUMIFS(inv!$D$1:$D$1164,inv!$A$1:$A$1164,$B649,inv!$T$1:$T$1164,$A649,inv!$U$1:$U$1164,'DIAS DE INVENTARIO TAT'!H$1)</f>
        <v>0</v>
      </c>
      <c r="I649">
        <f>+SUMIFS(inv!$D$1:$D$1164,inv!$A$1:$A$1164,$B649,inv!$T$1:$T$1164,$A649,inv!$U$1:$U$1164,'DIAS DE INVENTARIO TAT'!I$1)</f>
        <v>0</v>
      </c>
      <c r="J649">
        <f>+SUMIFS(inv!$D$1:$D$1164,inv!$A$1:$A$1164,$B649,inv!$T$1:$T$1164,$A649,inv!$U$1:$U$1164,'DIAS DE INVENTARIO TAT'!J$1)</f>
        <v>0</v>
      </c>
      <c r="K649">
        <f>+SUMIFS(inv!$D$1:$D$1164,inv!$A$1:$A$1164,$B649,inv!$T$1:$T$1164,$A649,inv!$U$1:$U$1164,'DIAS DE INVENTARIO TAT'!K$1)</f>
        <v>0</v>
      </c>
      <c r="L649" s="6">
        <f>+SUMIFS(VENTAS!H:H,VENTAS!B:B,B649,VENTAS!G:G,A649)</f>
        <v>0</v>
      </c>
      <c r="M649" s="4">
        <f t="shared" si="66"/>
        <v>0</v>
      </c>
      <c r="N649" s="4">
        <f t="shared" si="62"/>
        <v>0</v>
      </c>
      <c r="O649" s="4">
        <f t="shared" si="63"/>
        <v>0</v>
      </c>
      <c r="P649" s="4">
        <f t="shared" si="64"/>
        <v>0</v>
      </c>
      <c r="Q649" s="6" t="e">
        <f>+SUMIFS(#REF!,#REF!,TablaINV[[#This Row],[GRUPO]],#REF!,TablaINV[[#This Row],[COD]])</f>
        <v>#REF!</v>
      </c>
      <c r="R649" s="19">
        <f t="shared" si="65"/>
        <v>0</v>
      </c>
      <c r="S649" s="4" t="e">
        <f>+VLOOKUP(A649,inv!T:X,5,0)</f>
        <v>#N/A</v>
      </c>
      <c r="T649" s="4" t="str">
        <f>+VLOOKUP(B:B,'DT HUEVO'!$A:$D,4,0)</f>
        <v>SEGUNDA</v>
      </c>
      <c r="U649" s="4" t="str">
        <f>+VLOOKUP(TablaINV[[#This Row],[COD]],'DT HUEVO'!$A:$D,3,0)</f>
        <v>SEGUNDA</v>
      </c>
    </row>
    <row r="650" spans="1:21">
      <c r="A650" t="s">
        <v>944</v>
      </c>
      <c r="B650">
        <v>73012</v>
      </c>
      <c r="C650" t="s">
        <v>56</v>
      </c>
      <c r="D650">
        <f>+SUMIFS(inv!D:D,inv!A:A,B650,inv!T:T,A650)</f>
        <v>0</v>
      </c>
      <c r="E650">
        <f>+SUMIFS(inv!$D$1:$D$1164,inv!$A$1:$A$1164,$B650,inv!$T$1:$T$1164,$A650,inv!$U$1:$U$1164,'DIAS DE INVENTARIO TAT'!E$1)</f>
        <v>0</v>
      </c>
      <c r="F650">
        <f>+SUMIFS(inv!$D$1:$D$1164,inv!$A$1:$A$1164,$B650,inv!$T$1:$T$1164,$A650,inv!$U$1:$U$1164,'DIAS DE INVENTARIO TAT'!F$1)</f>
        <v>0</v>
      </c>
      <c r="G650">
        <f>+SUMIFS(inv!$D$1:$D$1164,inv!$A$1:$A$1164,$B650,inv!$T$1:$T$1164,$A650,inv!$U$1:$U$1164,'DIAS DE INVENTARIO TAT'!G$1)</f>
        <v>0</v>
      </c>
      <c r="H650">
        <f>+SUMIFS(inv!$D$1:$D$1164,inv!$A$1:$A$1164,$B650,inv!$T$1:$T$1164,$A650,inv!$U$1:$U$1164,'DIAS DE INVENTARIO TAT'!H$1)</f>
        <v>0</v>
      </c>
      <c r="I650">
        <f>+SUMIFS(inv!$D$1:$D$1164,inv!$A$1:$A$1164,$B650,inv!$T$1:$T$1164,$A650,inv!$U$1:$U$1164,'DIAS DE INVENTARIO TAT'!I$1)</f>
        <v>0</v>
      </c>
      <c r="J650">
        <f>+SUMIFS(inv!$D$1:$D$1164,inv!$A$1:$A$1164,$B650,inv!$T$1:$T$1164,$A650,inv!$U$1:$U$1164,'DIAS DE INVENTARIO TAT'!J$1)</f>
        <v>0</v>
      </c>
      <c r="K650">
        <f>+SUMIFS(inv!$D$1:$D$1164,inv!$A$1:$A$1164,$B650,inv!$T$1:$T$1164,$A650,inv!$U$1:$U$1164,'DIAS DE INVENTARIO TAT'!K$1)</f>
        <v>0</v>
      </c>
      <c r="L650" s="6">
        <f>+SUMIFS(VENTAS!H:H,VENTAS!B:B,B650,VENTAS!G:G,A650)</f>
        <v>0</v>
      </c>
      <c r="M650" s="4">
        <f t="shared" si="66"/>
        <v>0</v>
      </c>
      <c r="N650" s="4">
        <f t="shared" si="62"/>
        <v>0</v>
      </c>
      <c r="O650" s="4">
        <f t="shared" si="63"/>
        <v>0</v>
      </c>
      <c r="P650" s="4">
        <f t="shared" si="64"/>
        <v>0</v>
      </c>
      <c r="Q650" s="6" t="e">
        <f>+SUMIFS(#REF!,#REF!,TablaINV[[#This Row],[GRUPO]],#REF!,TablaINV[[#This Row],[COD]])</f>
        <v>#REF!</v>
      </c>
      <c r="R650" s="19">
        <f t="shared" si="65"/>
        <v>0</v>
      </c>
      <c r="S650" s="4" t="e">
        <f>+VLOOKUP(A650,inv!T:X,5,0)</f>
        <v>#N/A</v>
      </c>
      <c r="T650" s="4" t="str">
        <f>+VLOOKUP(B:B,'DT HUEVO'!$A:$D,4,0)</f>
        <v>SEGUNDA</v>
      </c>
      <c r="U650" s="4" t="str">
        <f>+VLOOKUP(TablaINV[[#This Row],[COD]],'DT HUEVO'!$A:$D,3,0)</f>
        <v>SEGUNDA</v>
      </c>
    </row>
    <row r="651" spans="1:21">
      <c r="A651" t="s">
        <v>944</v>
      </c>
      <c r="B651">
        <v>79101</v>
      </c>
      <c r="C651" t="s">
        <v>57</v>
      </c>
      <c r="D651">
        <f>+SUMIFS(inv!D:D,inv!A:A,B651,inv!T:T,A651)</f>
        <v>0</v>
      </c>
      <c r="E651">
        <f>+SUMIFS(inv!$D$1:$D$1164,inv!$A$1:$A$1164,$B651,inv!$T$1:$T$1164,$A651,inv!$U$1:$U$1164,'DIAS DE INVENTARIO TAT'!E$1)</f>
        <v>0</v>
      </c>
      <c r="F651">
        <f>+SUMIFS(inv!$D$1:$D$1164,inv!$A$1:$A$1164,$B651,inv!$T$1:$T$1164,$A651,inv!$U$1:$U$1164,'DIAS DE INVENTARIO TAT'!F$1)</f>
        <v>0</v>
      </c>
      <c r="G651">
        <f>+SUMIFS(inv!$D$1:$D$1164,inv!$A$1:$A$1164,$B651,inv!$T$1:$T$1164,$A651,inv!$U$1:$U$1164,'DIAS DE INVENTARIO TAT'!G$1)</f>
        <v>0</v>
      </c>
      <c r="H651">
        <f>+SUMIFS(inv!$D$1:$D$1164,inv!$A$1:$A$1164,$B651,inv!$T$1:$T$1164,$A651,inv!$U$1:$U$1164,'DIAS DE INVENTARIO TAT'!H$1)</f>
        <v>0</v>
      </c>
      <c r="I651">
        <f>+SUMIFS(inv!$D$1:$D$1164,inv!$A$1:$A$1164,$B651,inv!$T$1:$T$1164,$A651,inv!$U$1:$U$1164,'DIAS DE INVENTARIO TAT'!I$1)</f>
        <v>0</v>
      </c>
      <c r="J651">
        <f>+SUMIFS(inv!$D$1:$D$1164,inv!$A$1:$A$1164,$B651,inv!$T$1:$T$1164,$A651,inv!$U$1:$U$1164,'DIAS DE INVENTARIO TAT'!J$1)</f>
        <v>0</v>
      </c>
      <c r="K651">
        <f>+SUMIFS(inv!$D$1:$D$1164,inv!$A$1:$A$1164,$B651,inv!$T$1:$T$1164,$A651,inv!$U$1:$U$1164,'DIAS DE INVENTARIO TAT'!K$1)</f>
        <v>0</v>
      </c>
      <c r="L651" s="6">
        <f>+SUMIFS(VENTAS!H:H,VENTAS!B:B,B651,VENTAS!G:G,A651)</f>
        <v>0</v>
      </c>
      <c r="M651" s="4">
        <f t="shared" si="66"/>
        <v>0</v>
      </c>
      <c r="N651" s="4">
        <f t="shared" si="62"/>
        <v>0</v>
      </c>
      <c r="O651" s="4">
        <f t="shared" si="63"/>
        <v>0</v>
      </c>
      <c r="P651" s="4">
        <f t="shared" si="64"/>
        <v>0</v>
      </c>
      <c r="Q651" s="6" t="e">
        <f>+SUMIFS(#REF!,#REF!,TablaINV[[#This Row],[GRUPO]],#REF!,TablaINV[[#This Row],[COD]])</f>
        <v>#REF!</v>
      </c>
      <c r="R651" s="19">
        <f t="shared" si="65"/>
        <v>0</v>
      </c>
      <c r="S651" s="4" t="e">
        <f>+VLOOKUP(A651,inv!T:X,5,0)</f>
        <v>#N/A</v>
      </c>
      <c r="T651" s="4" t="str">
        <f>+VLOOKUP(B:B,'DT HUEVO'!$A:$D,4,0)</f>
        <v>SEGUNDA</v>
      </c>
      <c r="U651" s="4" t="str">
        <f>+VLOOKUP(TablaINV[[#This Row],[COD]],'DT HUEVO'!$A:$D,3,0)</f>
        <v>SEGUNDA</v>
      </c>
    </row>
    <row r="652" spans="1:21">
      <c r="A652" t="s">
        <v>944</v>
      </c>
      <c r="B652">
        <v>79201</v>
      </c>
      <c r="C652" t="s">
        <v>50</v>
      </c>
      <c r="D652">
        <f>+SUMIFS(inv!D:D,inv!A:A,B652,inv!T:T,A652)</f>
        <v>0</v>
      </c>
      <c r="E652">
        <f>+SUMIFS(inv!$D$1:$D$1164,inv!$A$1:$A$1164,$B652,inv!$T$1:$T$1164,$A652,inv!$U$1:$U$1164,'DIAS DE INVENTARIO TAT'!E$1)</f>
        <v>0</v>
      </c>
      <c r="F652">
        <f>+SUMIFS(inv!$D$1:$D$1164,inv!$A$1:$A$1164,$B652,inv!$T$1:$T$1164,$A652,inv!$U$1:$U$1164,'DIAS DE INVENTARIO TAT'!F$1)</f>
        <v>0</v>
      </c>
      <c r="G652">
        <f>+SUMIFS(inv!$D$1:$D$1164,inv!$A$1:$A$1164,$B652,inv!$T$1:$T$1164,$A652,inv!$U$1:$U$1164,'DIAS DE INVENTARIO TAT'!G$1)</f>
        <v>0</v>
      </c>
      <c r="H652">
        <f>+SUMIFS(inv!$D$1:$D$1164,inv!$A$1:$A$1164,$B652,inv!$T$1:$T$1164,$A652,inv!$U$1:$U$1164,'DIAS DE INVENTARIO TAT'!H$1)</f>
        <v>0</v>
      </c>
      <c r="I652">
        <f>+SUMIFS(inv!$D$1:$D$1164,inv!$A$1:$A$1164,$B652,inv!$T$1:$T$1164,$A652,inv!$U$1:$U$1164,'DIAS DE INVENTARIO TAT'!I$1)</f>
        <v>0</v>
      </c>
      <c r="J652">
        <f>+SUMIFS(inv!$D$1:$D$1164,inv!$A$1:$A$1164,$B652,inv!$T$1:$T$1164,$A652,inv!$U$1:$U$1164,'DIAS DE INVENTARIO TAT'!J$1)</f>
        <v>0</v>
      </c>
      <c r="K652">
        <f>+SUMIFS(inv!$D$1:$D$1164,inv!$A$1:$A$1164,$B652,inv!$T$1:$T$1164,$A652,inv!$U$1:$U$1164,'DIAS DE INVENTARIO TAT'!K$1)</f>
        <v>0</v>
      </c>
      <c r="L652" s="6">
        <f>+SUMIFS(VENTAS!H:H,VENTAS!B:B,B652,VENTAS!G:G,A652)</f>
        <v>0</v>
      </c>
      <c r="M652" s="4">
        <f t="shared" si="66"/>
        <v>0</v>
      </c>
      <c r="N652" s="4">
        <f t="shared" si="62"/>
        <v>0</v>
      </c>
      <c r="O652" s="4">
        <f t="shared" si="63"/>
        <v>0</v>
      </c>
      <c r="P652" s="4">
        <f t="shared" si="64"/>
        <v>0</v>
      </c>
      <c r="Q652" s="6" t="e">
        <f>+SUMIFS(#REF!,#REF!,TablaINV[[#This Row],[GRUPO]],#REF!,TablaINV[[#This Row],[COD]])</f>
        <v>#REF!</v>
      </c>
      <c r="R652" s="19">
        <f t="shared" si="65"/>
        <v>0</v>
      </c>
      <c r="S652" s="4" t="e">
        <f>+VLOOKUP(A652,inv!T:X,5,0)</f>
        <v>#N/A</v>
      </c>
      <c r="T652" s="4" t="str">
        <f>+VLOOKUP(B:B,'DT HUEVO'!$A:$D,4,0)</f>
        <v>SEGUNDA</v>
      </c>
      <c r="U652" s="4" t="str">
        <f>+VLOOKUP(TablaINV[[#This Row],[COD]],'DT HUEVO'!$A:$D,3,0)</f>
        <v>SEGUNDA</v>
      </c>
    </row>
    <row r="653" spans="1:21">
      <c r="A653" t="s">
        <v>944</v>
      </c>
      <c r="B653">
        <v>10504</v>
      </c>
      <c r="C653" t="s">
        <v>43</v>
      </c>
      <c r="D653">
        <f>+SUMIFS(inv!D:D,inv!A:A,B653,inv!T:T,A653)</f>
        <v>0</v>
      </c>
      <c r="E653">
        <f>+SUMIFS(inv!$D$1:$D$1164,inv!$A$1:$A$1164,$B653,inv!$T$1:$T$1164,$A653,inv!$U$1:$U$1164,'DIAS DE INVENTARIO TAT'!E$1)</f>
        <v>0</v>
      </c>
      <c r="F653">
        <f>+SUMIFS(inv!$D$1:$D$1164,inv!$A$1:$A$1164,$B653,inv!$T$1:$T$1164,$A653,inv!$U$1:$U$1164,'DIAS DE INVENTARIO TAT'!F$1)</f>
        <v>0</v>
      </c>
      <c r="G653">
        <f>+SUMIFS(inv!$D$1:$D$1164,inv!$A$1:$A$1164,$B653,inv!$T$1:$T$1164,$A653,inv!$U$1:$U$1164,'DIAS DE INVENTARIO TAT'!G$1)</f>
        <v>0</v>
      </c>
      <c r="H653">
        <f>+SUMIFS(inv!$D$1:$D$1164,inv!$A$1:$A$1164,$B653,inv!$T$1:$T$1164,$A653,inv!$U$1:$U$1164,'DIAS DE INVENTARIO TAT'!H$1)</f>
        <v>0</v>
      </c>
      <c r="I653">
        <f>+SUMIFS(inv!$D$1:$D$1164,inv!$A$1:$A$1164,$B653,inv!$T$1:$T$1164,$A653,inv!$U$1:$U$1164,'DIAS DE INVENTARIO TAT'!I$1)</f>
        <v>0</v>
      </c>
      <c r="J653">
        <f>+SUMIFS(inv!$D$1:$D$1164,inv!$A$1:$A$1164,$B653,inv!$T$1:$T$1164,$A653,inv!$U$1:$U$1164,'DIAS DE INVENTARIO TAT'!J$1)</f>
        <v>0</v>
      </c>
      <c r="K653">
        <f>+SUMIFS(inv!$D$1:$D$1164,inv!$A$1:$A$1164,$B653,inv!$T$1:$T$1164,$A653,inv!$U$1:$U$1164,'DIAS DE INVENTARIO TAT'!K$1)</f>
        <v>0</v>
      </c>
      <c r="L653" s="6">
        <f>+SUMIFS(VENTAS!H:H,VENTAS!B:B,B653,VENTAS!G:G,A653)</f>
        <v>0</v>
      </c>
      <c r="M653" s="4">
        <f t="shared" si="66"/>
        <v>0</v>
      </c>
      <c r="N653" s="4">
        <f t="shared" si="62"/>
        <v>0</v>
      </c>
      <c r="O653" s="4">
        <f t="shared" si="63"/>
        <v>0</v>
      </c>
      <c r="P653" s="4">
        <f t="shared" si="64"/>
        <v>0</v>
      </c>
      <c r="Q653" s="6" t="e">
        <f>+SUMIFS(#REF!,#REF!,TablaINV[[#This Row],[GRUPO]],#REF!,TablaINV[[#This Row],[COD]])</f>
        <v>#REF!</v>
      </c>
      <c r="R653" s="19">
        <f t="shared" si="65"/>
        <v>0</v>
      </c>
      <c r="S653" s="4" t="e">
        <f>+VLOOKUP(A653,inv!T:X,5,0)</f>
        <v>#N/A</v>
      </c>
      <c r="T653" s="4" t="e">
        <f>+VLOOKUP(B:B,'DT HUEVO'!$A:$D,4,0)</f>
        <v>#N/A</v>
      </c>
      <c r="U653" s="4" t="e">
        <f>+VLOOKUP(TablaINV[[#This Row],[COD]],'DT HUEVO'!$A:$D,3,0)</f>
        <v>#N/A</v>
      </c>
    </row>
    <row r="654" spans="1:21">
      <c r="A654" t="s">
        <v>944</v>
      </c>
      <c r="B654">
        <v>10103</v>
      </c>
      <c r="C654" t="s">
        <v>60</v>
      </c>
      <c r="D654">
        <f>+SUMIFS(inv!D:D,inv!A:A,B654,inv!T:T,A654)</f>
        <v>0</v>
      </c>
      <c r="E654">
        <f>+SUMIFS(inv!$D$1:$D$1164,inv!$A$1:$A$1164,$B654,inv!$T$1:$T$1164,$A654,inv!$U$1:$U$1164,'DIAS DE INVENTARIO TAT'!E$1)</f>
        <v>0</v>
      </c>
      <c r="F654">
        <f>+SUMIFS(inv!$D$1:$D$1164,inv!$A$1:$A$1164,$B654,inv!$T$1:$T$1164,$A654,inv!$U$1:$U$1164,'DIAS DE INVENTARIO TAT'!F$1)</f>
        <v>0</v>
      </c>
      <c r="G654">
        <f>+SUMIFS(inv!$D$1:$D$1164,inv!$A$1:$A$1164,$B654,inv!$T$1:$T$1164,$A654,inv!$U$1:$U$1164,'DIAS DE INVENTARIO TAT'!G$1)</f>
        <v>0</v>
      </c>
      <c r="H654">
        <f>+SUMIFS(inv!$D$1:$D$1164,inv!$A$1:$A$1164,$B654,inv!$T$1:$T$1164,$A654,inv!$U$1:$U$1164,'DIAS DE INVENTARIO TAT'!H$1)</f>
        <v>0</v>
      </c>
      <c r="I654">
        <f>+SUMIFS(inv!$D$1:$D$1164,inv!$A$1:$A$1164,$B654,inv!$T$1:$T$1164,$A654,inv!$U$1:$U$1164,'DIAS DE INVENTARIO TAT'!I$1)</f>
        <v>0</v>
      </c>
      <c r="J654">
        <f>+SUMIFS(inv!$D$1:$D$1164,inv!$A$1:$A$1164,$B654,inv!$T$1:$T$1164,$A654,inv!$U$1:$U$1164,'DIAS DE INVENTARIO TAT'!J$1)</f>
        <v>0</v>
      </c>
      <c r="K654">
        <f>+SUMIFS(inv!$D$1:$D$1164,inv!$A$1:$A$1164,$B654,inv!$T$1:$T$1164,$A654,inv!$U$1:$U$1164,'DIAS DE INVENTARIO TAT'!K$1)</f>
        <v>0</v>
      </c>
      <c r="L654" s="6">
        <f>+SUMIFS(VENTAS!H:H,VENTAS!B:B,B654,VENTAS!G:G,A654)</f>
        <v>0</v>
      </c>
      <c r="M654" s="4">
        <f t="shared" si="66"/>
        <v>0</v>
      </c>
      <c r="N654" s="4">
        <f t="shared" si="62"/>
        <v>0</v>
      </c>
      <c r="O654" s="4">
        <f t="shared" si="63"/>
        <v>0</v>
      </c>
      <c r="P654" s="4">
        <f t="shared" si="64"/>
        <v>0</v>
      </c>
      <c r="Q654" s="6" t="e">
        <f>+SUMIFS(#REF!,#REF!,TablaINV[[#This Row],[GRUPO]],#REF!,TablaINV[[#This Row],[COD]])</f>
        <v>#REF!</v>
      </c>
      <c r="R654" s="19">
        <f t="shared" si="65"/>
        <v>0</v>
      </c>
      <c r="S654" s="4" t="e">
        <f>+VLOOKUP(A654,inv!T:X,5,0)</f>
        <v>#N/A</v>
      </c>
      <c r="T654" s="4" t="str">
        <f>+VLOOKUP(B:B,'DT HUEVO'!$A:$D,4,0)</f>
        <v>EMPACADOS</v>
      </c>
      <c r="U654" s="4" t="str">
        <f>+VLOOKUP(TablaINV[[#This Row],[COD]],'DT HUEVO'!$A:$D,3,0)</f>
        <v>YUMBO</v>
      </c>
    </row>
    <row r="655" spans="1:21">
      <c r="A655" t="s">
        <v>944</v>
      </c>
      <c r="B655">
        <v>10303</v>
      </c>
      <c r="C655" t="s">
        <v>32</v>
      </c>
      <c r="D655">
        <f>+SUMIFS(inv!D:D,inv!A:A,B655,inv!T:T,A655)</f>
        <v>0</v>
      </c>
      <c r="E655">
        <f>+SUMIFS(inv!$D$1:$D$1164,inv!$A$1:$A$1164,$B655,inv!$T$1:$T$1164,$A655,inv!$U$1:$U$1164,'DIAS DE INVENTARIO TAT'!E$1)</f>
        <v>0</v>
      </c>
      <c r="F655">
        <f>+SUMIFS(inv!$D$1:$D$1164,inv!$A$1:$A$1164,$B655,inv!$T$1:$T$1164,$A655,inv!$U$1:$U$1164,'DIAS DE INVENTARIO TAT'!F$1)</f>
        <v>0</v>
      </c>
      <c r="G655">
        <f>+SUMIFS(inv!$D$1:$D$1164,inv!$A$1:$A$1164,$B655,inv!$T$1:$T$1164,$A655,inv!$U$1:$U$1164,'DIAS DE INVENTARIO TAT'!G$1)</f>
        <v>0</v>
      </c>
      <c r="H655">
        <f>+SUMIFS(inv!$D$1:$D$1164,inv!$A$1:$A$1164,$B655,inv!$T$1:$T$1164,$A655,inv!$U$1:$U$1164,'DIAS DE INVENTARIO TAT'!H$1)</f>
        <v>0</v>
      </c>
      <c r="I655">
        <f>+SUMIFS(inv!$D$1:$D$1164,inv!$A$1:$A$1164,$B655,inv!$T$1:$T$1164,$A655,inv!$U$1:$U$1164,'DIAS DE INVENTARIO TAT'!I$1)</f>
        <v>0</v>
      </c>
      <c r="J655">
        <f>+SUMIFS(inv!$D$1:$D$1164,inv!$A$1:$A$1164,$B655,inv!$T$1:$T$1164,$A655,inv!$U$1:$U$1164,'DIAS DE INVENTARIO TAT'!J$1)</f>
        <v>0</v>
      </c>
      <c r="K655">
        <f>+SUMIFS(inv!$D$1:$D$1164,inv!$A$1:$A$1164,$B655,inv!$T$1:$T$1164,$A655,inv!$U$1:$U$1164,'DIAS DE INVENTARIO TAT'!K$1)</f>
        <v>0</v>
      </c>
      <c r="L655" s="6">
        <f>+SUMIFS(VENTAS!H:H,VENTAS!B:B,B655,VENTAS!G:G,A655)</f>
        <v>0</v>
      </c>
      <c r="M655" s="4">
        <f t="shared" si="66"/>
        <v>0</v>
      </c>
      <c r="N655" s="4">
        <f t="shared" si="62"/>
        <v>0</v>
      </c>
      <c r="O655" s="4">
        <f t="shared" si="63"/>
        <v>0</v>
      </c>
      <c r="P655" s="4">
        <f t="shared" si="64"/>
        <v>0</v>
      </c>
      <c r="Q655" s="6" t="e">
        <f>+SUMIFS(#REF!,#REF!,TablaINV[[#This Row],[GRUPO]],#REF!,TablaINV[[#This Row],[COD]])</f>
        <v>#REF!</v>
      </c>
      <c r="R655" s="19">
        <f t="shared" si="65"/>
        <v>0</v>
      </c>
      <c r="S655" s="4" t="e">
        <f>+VLOOKUP(A655,inv!T:X,5,0)</f>
        <v>#N/A</v>
      </c>
      <c r="T655" s="4" t="str">
        <f>+VLOOKUP(B:B,'DT HUEVO'!$A:$D,4,0)</f>
        <v>EMPACADOS</v>
      </c>
      <c r="U655" s="4" t="str">
        <f>+VLOOKUP(TablaINV[[#This Row],[COD]],'DT HUEVO'!$A:$D,3,0)</f>
        <v>AA</v>
      </c>
    </row>
    <row r="656" spans="1:21">
      <c r="A656" t="s">
        <v>944</v>
      </c>
      <c r="B656">
        <v>10406</v>
      </c>
      <c r="C656" t="s">
        <v>72</v>
      </c>
      <c r="D656">
        <f>+SUMIFS(inv!D:D,inv!A:A,B656,inv!T:T,A656)</f>
        <v>0</v>
      </c>
      <c r="E656">
        <f>+SUMIFS(inv!$D$1:$D$1164,inv!$A$1:$A$1164,$B656,inv!$T$1:$T$1164,$A656,inv!$U$1:$U$1164,'DIAS DE INVENTARIO TAT'!E$1)</f>
        <v>0</v>
      </c>
      <c r="F656">
        <f>+SUMIFS(inv!$D$1:$D$1164,inv!$A$1:$A$1164,$B656,inv!$T$1:$T$1164,$A656,inv!$U$1:$U$1164,'DIAS DE INVENTARIO TAT'!F$1)</f>
        <v>0</v>
      </c>
      <c r="G656">
        <f>+SUMIFS(inv!$D$1:$D$1164,inv!$A$1:$A$1164,$B656,inv!$T$1:$T$1164,$A656,inv!$U$1:$U$1164,'DIAS DE INVENTARIO TAT'!G$1)</f>
        <v>0</v>
      </c>
      <c r="H656">
        <f>+SUMIFS(inv!$D$1:$D$1164,inv!$A$1:$A$1164,$B656,inv!$T$1:$T$1164,$A656,inv!$U$1:$U$1164,'DIAS DE INVENTARIO TAT'!H$1)</f>
        <v>0</v>
      </c>
      <c r="I656">
        <f>+SUMIFS(inv!$D$1:$D$1164,inv!$A$1:$A$1164,$B656,inv!$T$1:$T$1164,$A656,inv!$U$1:$U$1164,'DIAS DE INVENTARIO TAT'!I$1)</f>
        <v>0</v>
      </c>
      <c r="J656">
        <f>+SUMIFS(inv!$D$1:$D$1164,inv!$A$1:$A$1164,$B656,inv!$T$1:$T$1164,$A656,inv!$U$1:$U$1164,'DIAS DE INVENTARIO TAT'!J$1)</f>
        <v>0</v>
      </c>
      <c r="K656">
        <f>+SUMIFS(inv!$D$1:$D$1164,inv!$A$1:$A$1164,$B656,inv!$T$1:$T$1164,$A656,inv!$U$1:$U$1164,'DIAS DE INVENTARIO TAT'!K$1)</f>
        <v>0</v>
      </c>
      <c r="L656" s="6">
        <f>+SUMIFS(VENTAS!H:H,VENTAS!B:B,B656,VENTAS!G:G,A656)</f>
        <v>0</v>
      </c>
      <c r="M656" s="4">
        <f t="shared" si="66"/>
        <v>0</v>
      </c>
      <c r="N656" s="4">
        <f t="shared" si="62"/>
        <v>0</v>
      </c>
      <c r="O656" s="4">
        <f t="shared" si="63"/>
        <v>0</v>
      </c>
      <c r="P656" s="4">
        <f t="shared" si="64"/>
        <v>0</v>
      </c>
      <c r="Q656" s="6" t="e">
        <f>+SUMIFS(#REF!,#REF!,TablaINV[[#This Row],[GRUPO]],#REF!,TablaINV[[#This Row],[COD]])</f>
        <v>#REF!</v>
      </c>
      <c r="R656" s="19">
        <f t="shared" si="65"/>
        <v>0</v>
      </c>
      <c r="S656" s="4" t="e">
        <f>+VLOOKUP(A656,inv!T:X,5,0)</f>
        <v>#N/A</v>
      </c>
      <c r="T656" s="4" t="str">
        <f>+VLOOKUP(B:B,'DT HUEVO'!$A:$D,4,0)</f>
        <v>VERDE</v>
      </c>
      <c r="U656" s="4" t="str">
        <f>+VLOOKUP(TablaINV[[#This Row],[COD]],'DT HUEVO'!$A:$D,3,0)</f>
        <v>A</v>
      </c>
    </row>
    <row r="657" spans="1:21">
      <c r="A657" t="s">
        <v>944</v>
      </c>
      <c r="B657">
        <v>10480</v>
      </c>
      <c r="C657" t="s">
        <v>545</v>
      </c>
      <c r="D657">
        <f>+SUMIFS(inv!D:D,inv!A:A,B657,inv!T:T,A657)</f>
        <v>0</v>
      </c>
      <c r="E657">
        <f>+SUMIFS(inv!$D$1:$D$1164,inv!$A$1:$A$1164,$B657,inv!$T$1:$T$1164,$A657,inv!$U$1:$U$1164,'DIAS DE INVENTARIO TAT'!E$1)</f>
        <v>0</v>
      </c>
      <c r="F657">
        <f>+SUMIFS(inv!$D$1:$D$1164,inv!$A$1:$A$1164,$B657,inv!$T$1:$T$1164,$A657,inv!$U$1:$U$1164,'DIAS DE INVENTARIO TAT'!F$1)</f>
        <v>0</v>
      </c>
      <c r="G657">
        <f>+SUMIFS(inv!$D$1:$D$1164,inv!$A$1:$A$1164,$B657,inv!$T$1:$T$1164,$A657,inv!$U$1:$U$1164,'DIAS DE INVENTARIO TAT'!G$1)</f>
        <v>0</v>
      </c>
      <c r="H657">
        <f>+SUMIFS(inv!$D$1:$D$1164,inv!$A$1:$A$1164,$B657,inv!$T$1:$T$1164,$A657,inv!$U$1:$U$1164,'DIAS DE INVENTARIO TAT'!H$1)</f>
        <v>0</v>
      </c>
      <c r="I657">
        <f>+SUMIFS(inv!$D$1:$D$1164,inv!$A$1:$A$1164,$B657,inv!$T$1:$T$1164,$A657,inv!$U$1:$U$1164,'DIAS DE INVENTARIO TAT'!I$1)</f>
        <v>0</v>
      </c>
      <c r="J657">
        <f>+SUMIFS(inv!$D$1:$D$1164,inv!$A$1:$A$1164,$B657,inv!$T$1:$T$1164,$A657,inv!$U$1:$U$1164,'DIAS DE INVENTARIO TAT'!J$1)</f>
        <v>0</v>
      </c>
      <c r="K657">
        <f>+SUMIFS(inv!$D$1:$D$1164,inv!$A$1:$A$1164,$B657,inv!$T$1:$T$1164,$A657,inv!$U$1:$U$1164,'DIAS DE INVENTARIO TAT'!K$1)</f>
        <v>0</v>
      </c>
      <c r="L657" s="6">
        <f>+SUMIFS(VENTAS!H:H,VENTAS!B:B,B657,VENTAS!G:G,A657)</f>
        <v>0</v>
      </c>
      <c r="M657" s="4">
        <f t="shared" si="66"/>
        <v>0</v>
      </c>
      <c r="N657" s="4">
        <f t="shared" si="62"/>
        <v>0</v>
      </c>
      <c r="O657" s="4">
        <f t="shared" si="63"/>
        <v>0</v>
      </c>
      <c r="P657" s="4">
        <f t="shared" si="64"/>
        <v>0</v>
      </c>
      <c r="Q657" s="6" t="e">
        <f>+SUMIFS(#REF!,#REF!,TablaINV[[#This Row],[GRUPO]],#REF!,TablaINV[[#This Row],[COD]])</f>
        <v>#REF!</v>
      </c>
      <c r="R657" s="19">
        <f t="shared" si="65"/>
        <v>0</v>
      </c>
      <c r="S657" s="4" t="e">
        <f>+VLOOKUP(A657,inv!T:X,5,0)</f>
        <v>#N/A</v>
      </c>
      <c r="T657" s="4" t="str">
        <f>+VLOOKUP(B:B,'DT HUEVO'!$A:$D,4,0)</f>
        <v>EMPACADOS</v>
      </c>
      <c r="U657" s="4" t="str">
        <f>+VLOOKUP(TablaINV[[#This Row],[COD]],'DT HUEVO'!$A:$D,3,0)</f>
        <v>A</v>
      </c>
    </row>
    <row r="658" spans="1:21">
      <c r="A658" t="s">
        <v>944</v>
      </c>
      <c r="B658">
        <v>12359</v>
      </c>
      <c r="C658" t="s">
        <v>63</v>
      </c>
      <c r="D658">
        <f>+SUMIFS(inv!D:D,inv!A:A,B658,inv!T:T,A658)</f>
        <v>0</v>
      </c>
      <c r="E658">
        <f>+SUMIFS(inv!$D$1:$D$1164,inv!$A$1:$A$1164,$B658,inv!$T$1:$T$1164,$A658,inv!$U$1:$U$1164,'DIAS DE INVENTARIO TAT'!E$1)</f>
        <v>0</v>
      </c>
      <c r="F658">
        <f>+SUMIFS(inv!$D$1:$D$1164,inv!$A$1:$A$1164,$B658,inv!$T$1:$T$1164,$A658,inv!$U$1:$U$1164,'DIAS DE INVENTARIO TAT'!F$1)</f>
        <v>0</v>
      </c>
      <c r="G658">
        <f>+SUMIFS(inv!$D$1:$D$1164,inv!$A$1:$A$1164,$B658,inv!$T$1:$T$1164,$A658,inv!$U$1:$U$1164,'DIAS DE INVENTARIO TAT'!G$1)</f>
        <v>0</v>
      </c>
      <c r="H658">
        <f>+SUMIFS(inv!$D$1:$D$1164,inv!$A$1:$A$1164,$B658,inv!$T$1:$T$1164,$A658,inv!$U$1:$U$1164,'DIAS DE INVENTARIO TAT'!H$1)</f>
        <v>0</v>
      </c>
      <c r="I658">
        <f>+SUMIFS(inv!$D$1:$D$1164,inv!$A$1:$A$1164,$B658,inv!$T$1:$T$1164,$A658,inv!$U$1:$U$1164,'DIAS DE INVENTARIO TAT'!I$1)</f>
        <v>0</v>
      </c>
      <c r="J658">
        <f>+SUMIFS(inv!$D$1:$D$1164,inv!$A$1:$A$1164,$B658,inv!$T$1:$T$1164,$A658,inv!$U$1:$U$1164,'DIAS DE INVENTARIO TAT'!J$1)</f>
        <v>0</v>
      </c>
      <c r="K658">
        <f>+SUMIFS(inv!$D$1:$D$1164,inv!$A$1:$A$1164,$B658,inv!$T$1:$T$1164,$A658,inv!$U$1:$U$1164,'DIAS DE INVENTARIO TAT'!K$1)</f>
        <v>0</v>
      </c>
      <c r="L658" s="6">
        <f>+SUMIFS(VENTAS!H:H,VENTAS!B:B,B658,VENTAS!G:G,A658)</f>
        <v>0</v>
      </c>
      <c r="M658" s="4">
        <f t="shared" si="66"/>
        <v>0</v>
      </c>
      <c r="N658" s="4">
        <f t="shared" si="62"/>
        <v>0</v>
      </c>
      <c r="O658" s="4">
        <f t="shared" si="63"/>
        <v>0</v>
      </c>
      <c r="P658" s="4">
        <f t="shared" si="64"/>
        <v>0</v>
      </c>
      <c r="Q658" s="6" t="e">
        <f>+SUMIFS(#REF!,#REF!,TablaINV[[#This Row],[GRUPO]],#REF!,TablaINV[[#This Row],[COD]])</f>
        <v>#REF!</v>
      </c>
      <c r="R658" s="19">
        <f t="shared" si="65"/>
        <v>0</v>
      </c>
      <c r="S658" s="4" t="e">
        <f>+VLOOKUP(A658,inv!T:X,5,0)</f>
        <v>#N/A</v>
      </c>
      <c r="T658" s="4" t="e">
        <f>+VLOOKUP(B:B,'DT HUEVO'!$A:$D,4,0)</f>
        <v>#N/A</v>
      </c>
      <c r="U658" s="4" t="e">
        <f>+VLOOKUP(TablaINV[[#This Row],[COD]],'DT HUEVO'!$A:$D,3,0)</f>
        <v>#N/A</v>
      </c>
    </row>
    <row r="659" spans="1:21">
      <c r="A659" t="s">
        <v>944</v>
      </c>
      <c r="B659">
        <v>12380</v>
      </c>
      <c r="C659" t="s">
        <v>65</v>
      </c>
      <c r="D659">
        <f>+SUMIFS(inv!D:D,inv!A:A,B659,inv!T:T,A659)</f>
        <v>0</v>
      </c>
      <c r="E659">
        <f>+SUMIFS(inv!$D$1:$D$1164,inv!$A$1:$A$1164,$B659,inv!$T$1:$T$1164,$A659,inv!$U$1:$U$1164,'DIAS DE INVENTARIO TAT'!E$1)</f>
        <v>0</v>
      </c>
      <c r="F659">
        <f>+SUMIFS(inv!$D$1:$D$1164,inv!$A$1:$A$1164,$B659,inv!$T$1:$T$1164,$A659,inv!$U$1:$U$1164,'DIAS DE INVENTARIO TAT'!F$1)</f>
        <v>0</v>
      </c>
      <c r="G659">
        <f>+SUMIFS(inv!$D$1:$D$1164,inv!$A$1:$A$1164,$B659,inv!$T$1:$T$1164,$A659,inv!$U$1:$U$1164,'DIAS DE INVENTARIO TAT'!G$1)</f>
        <v>0</v>
      </c>
      <c r="H659">
        <f>+SUMIFS(inv!$D$1:$D$1164,inv!$A$1:$A$1164,$B659,inv!$T$1:$T$1164,$A659,inv!$U$1:$U$1164,'DIAS DE INVENTARIO TAT'!H$1)</f>
        <v>0</v>
      </c>
      <c r="I659">
        <f>+SUMIFS(inv!$D$1:$D$1164,inv!$A$1:$A$1164,$B659,inv!$T$1:$T$1164,$A659,inv!$U$1:$U$1164,'DIAS DE INVENTARIO TAT'!I$1)</f>
        <v>0</v>
      </c>
      <c r="J659">
        <f>+SUMIFS(inv!$D$1:$D$1164,inv!$A$1:$A$1164,$B659,inv!$T$1:$T$1164,$A659,inv!$U$1:$U$1164,'DIAS DE INVENTARIO TAT'!J$1)</f>
        <v>0</v>
      </c>
      <c r="K659">
        <f>+SUMIFS(inv!$D$1:$D$1164,inv!$A$1:$A$1164,$B659,inv!$T$1:$T$1164,$A659,inv!$U$1:$U$1164,'DIAS DE INVENTARIO TAT'!K$1)</f>
        <v>0</v>
      </c>
      <c r="L659" s="6">
        <f>+SUMIFS(VENTAS!H:H,VENTAS!B:B,B659,VENTAS!G:G,A659)</f>
        <v>0</v>
      </c>
      <c r="M659" s="4">
        <f t="shared" si="66"/>
        <v>0</v>
      </c>
      <c r="N659" s="4">
        <f t="shared" si="62"/>
        <v>0</v>
      </c>
      <c r="O659" s="4">
        <f t="shared" si="63"/>
        <v>0</v>
      </c>
      <c r="P659" s="4">
        <f t="shared" si="64"/>
        <v>0</v>
      </c>
      <c r="Q659" s="6" t="e">
        <f>+SUMIFS(#REF!,#REF!,TablaINV[[#This Row],[GRUPO]],#REF!,TablaINV[[#This Row],[COD]])</f>
        <v>#REF!</v>
      </c>
      <c r="R659" s="19">
        <f t="shared" si="65"/>
        <v>0</v>
      </c>
      <c r="S659" s="4" t="e">
        <f>+VLOOKUP(A659,inv!T:X,5,0)</f>
        <v>#N/A</v>
      </c>
      <c r="T659" s="4" t="e">
        <f>+VLOOKUP(B:B,'DT HUEVO'!$A:$D,4,0)</f>
        <v>#N/A</v>
      </c>
      <c r="U659" s="4" t="e">
        <f>+VLOOKUP(TablaINV[[#This Row],[COD]],'DT HUEVO'!$A:$D,3,0)</f>
        <v>#N/A</v>
      </c>
    </row>
    <row r="660" spans="1:21">
      <c r="A660" t="s">
        <v>944</v>
      </c>
      <c r="B660">
        <v>12459</v>
      </c>
      <c r="C660" t="s">
        <v>66</v>
      </c>
      <c r="D660">
        <f>+SUMIFS(inv!D:D,inv!A:A,B660,inv!T:T,A660)</f>
        <v>0</v>
      </c>
      <c r="E660">
        <f>+SUMIFS(inv!$D$1:$D$1164,inv!$A$1:$A$1164,$B660,inv!$T$1:$T$1164,$A660,inv!$U$1:$U$1164,'DIAS DE INVENTARIO TAT'!E$1)</f>
        <v>0</v>
      </c>
      <c r="F660">
        <f>+SUMIFS(inv!$D$1:$D$1164,inv!$A$1:$A$1164,$B660,inv!$T$1:$T$1164,$A660,inv!$U$1:$U$1164,'DIAS DE INVENTARIO TAT'!F$1)</f>
        <v>0</v>
      </c>
      <c r="G660">
        <f>+SUMIFS(inv!$D$1:$D$1164,inv!$A$1:$A$1164,$B660,inv!$T$1:$T$1164,$A660,inv!$U$1:$U$1164,'DIAS DE INVENTARIO TAT'!G$1)</f>
        <v>0</v>
      </c>
      <c r="H660">
        <f>+SUMIFS(inv!$D$1:$D$1164,inv!$A$1:$A$1164,$B660,inv!$T$1:$T$1164,$A660,inv!$U$1:$U$1164,'DIAS DE INVENTARIO TAT'!H$1)</f>
        <v>0</v>
      </c>
      <c r="I660">
        <f>+SUMIFS(inv!$D$1:$D$1164,inv!$A$1:$A$1164,$B660,inv!$T$1:$T$1164,$A660,inv!$U$1:$U$1164,'DIAS DE INVENTARIO TAT'!I$1)</f>
        <v>0</v>
      </c>
      <c r="J660">
        <f>+SUMIFS(inv!$D$1:$D$1164,inv!$A$1:$A$1164,$B660,inv!$T$1:$T$1164,$A660,inv!$U$1:$U$1164,'DIAS DE INVENTARIO TAT'!J$1)</f>
        <v>0</v>
      </c>
      <c r="K660">
        <f>+SUMIFS(inv!$D$1:$D$1164,inv!$A$1:$A$1164,$B660,inv!$T$1:$T$1164,$A660,inv!$U$1:$U$1164,'DIAS DE INVENTARIO TAT'!K$1)</f>
        <v>0</v>
      </c>
      <c r="L660" s="6">
        <f>+SUMIFS(VENTAS!H:H,VENTAS!B:B,B660,VENTAS!G:G,A660)</f>
        <v>0</v>
      </c>
      <c r="M660" s="4">
        <f t="shared" si="66"/>
        <v>0</v>
      </c>
      <c r="N660" s="4">
        <f t="shared" si="62"/>
        <v>0</v>
      </c>
      <c r="O660" s="4">
        <f t="shared" si="63"/>
        <v>0</v>
      </c>
      <c r="P660" s="4">
        <f t="shared" si="64"/>
        <v>0</v>
      </c>
      <c r="Q660" s="6" t="e">
        <f>+SUMIFS(#REF!,#REF!,TablaINV[[#This Row],[GRUPO]],#REF!,TablaINV[[#This Row],[COD]])</f>
        <v>#REF!</v>
      </c>
      <c r="R660" s="19">
        <f t="shared" si="65"/>
        <v>0</v>
      </c>
      <c r="S660" s="4" t="e">
        <f>+VLOOKUP(A660,inv!T:X,5,0)</f>
        <v>#N/A</v>
      </c>
      <c r="T660" s="4" t="e">
        <f>+VLOOKUP(B:B,'DT HUEVO'!$A:$D,4,0)</f>
        <v>#N/A</v>
      </c>
      <c r="U660" s="4" t="e">
        <f>+VLOOKUP(TablaINV[[#This Row],[COD]],'DT HUEVO'!$A:$D,3,0)</f>
        <v>#N/A</v>
      </c>
    </row>
    <row r="661" spans="1:21">
      <c r="A661" t="s">
        <v>944</v>
      </c>
      <c r="B661">
        <v>13480</v>
      </c>
      <c r="C661" t="s">
        <v>469</v>
      </c>
      <c r="D661">
        <f>+SUMIFS(inv!D:D,inv!A:A,B661,inv!T:T,A661)</f>
        <v>0</v>
      </c>
      <c r="E661">
        <f>+SUMIFS(inv!$D$1:$D$1164,inv!$A$1:$A$1164,$B661,inv!$T$1:$T$1164,$A661,inv!$U$1:$U$1164,'DIAS DE INVENTARIO TAT'!E$1)</f>
        <v>0</v>
      </c>
      <c r="F661">
        <f>+SUMIFS(inv!$D$1:$D$1164,inv!$A$1:$A$1164,$B661,inv!$T$1:$T$1164,$A661,inv!$U$1:$U$1164,'DIAS DE INVENTARIO TAT'!F$1)</f>
        <v>0</v>
      </c>
      <c r="G661">
        <f>+SUMIFS(inv!$D$1:$D$1164,inv!$A$1:$A$1164,$B661,inv!$T$1:$T$1164,$A661,inv!$U$1:$U$1164,'DIAS DE INVENTARIO TAT'!G$1)</f>
        <v>0</v>
      </c>
      <c r="H661">
        <f>+SUMIFS(inv!$D$1:$D$1164,inv!$A$1:$A$1164,$B661,inv!$T$1:$T$1164,$A661,inv!$U$1:$U$1164,'DIAS DE INVENTARIO TAT'!H$1)</f>
        <v>0</v>
      </c>
      <c r="I661">
        <f>+SUMIFS(inv!$D$1:$D$1164,inv!$A$1:$A$1164,$B661,inv!$T$1:$T$1164,$A661,inv!$U$1:$U$1164,'DIAS DE INVENTARIO TAT'!I$1)</f>
        <v>0</v>
      </c>
      <c r="J661">
        <f>+SUMIFS(inv!$D$1:$D$1164,inv!$A$1:$A$1164,$B661,inv!$T$1:$T$1164,$A661,inv!$U$1:$U$1164,'DIAS DE INVENTARIO TAT'!J$1)</f>
        <v>0</v>
      </c>
      <c r="K661">
        <f>+SUMIFS(inv!$D$1:$D$1164,inv!$A$1:$A$1164,$B661,inv!$T$1:$T$1164,$A661,inv!$U$1:$U$1164,'DIAS DE INVENTARIO TAT'!K$1)</f>
        <v>0</v>
      </c>
      <c r="L661" s="6">
        <f>+SUMIFS(VENTAS!H:H,VENTAS!B:B,B661,VENTAS!G:G,A661)</f>
        <v>0</v>
      </c>
      <c r="M661" s="4">
        <f t="shared" si="66"/>
        <v>0</v>
      </c>
      <c r="N661" s="4">
        <f t="shared" si="62"/>
        <v>0</v>
      </c>
      <c r="O661" s="4">
        <f t="shared" si="63"/>
        <v>0</v>
      </c>
      <c r="P661" s="4">
        <f t="shared" si="64"/>
        <v>0</v>
      </c>
      <c r="Q661" s="6" t="e">
        <f>+SUMIFS(#REF!,#REF!,TablaINV[[#This Row],[GRUPO]],#REF!,TablaINV[[#This Row],[COD]])</f>
        <v>#REF!</v>
      </c>
      <c r="R661" s="19">
        <f t="shared" si="65"/>
        <v>0</v>
      </c>
      <c r="S661" s="4" t="e">
        <f>+VLOOKUP(A661,inv!T:X,5,0)</f>
        <v>#N/A</v>
      </c>
      <c r="T661" s="4" t="str">
        <f>+VLOOKUP(B:B,'DT HUEVO'!$A:$D,4,0)</f>
        <v>EMPACADOS</v>
      </c>
      <c r="U661" s="4" t="str">
        <f>+VLOOKUP(TablaINV[[#This Row],[COD]],'DT HUEVO'!$A:$D,3,0)</f>
        <v>A</v>
      </c>
    </row>
    <row r="662" spans="1:21">
      <c r="A662" t="s">
        <v>944</v>
      </c>
      <c r="B662">
        <v>10204</v>
      </c>
      <c r="C662" t="s">
        <v>53</v>
      </c>
      <c r="D662">
        <f>+SUMIFS(inv!D:D,inv!A:A,B662,inv!T:T,A662)</f>
        <v>0</v>
      </c>
      <c r="E662">
        <f>+SUMIFS(inv!$D$1:$D$1164,inv!$A$1:$A$1164,$B662,inv!$T$1:$T$1164,$A662,inv!$U$1:$U$1164,'DIAS DE INVENTARIO TAT'!E$1)</f>
        <v>0</v>
      </c>
      <c r="F662">
        <f>+SUMIFS(inv!$D$1:$D$1164,inv!$A$1:$A$1164,$B662,inv!$T$1:$T$1164,$A662,inv!$U$1:$U$1164,'DIAS DE INVENTARIO TAT'!F$1)</f>
        <v>0</v>
      </c>
      <c r="G662">
        <f>+SUMIFS(inv!$D$1:$D$1164,inv!$A$1:$A$1164,$B662,inv!$T$1:$T$1164,$A662,inv!$U$1:$U$1164,'DIAS DE INVENTARIO TAT'!G$1)</f>
        <v>0</v>
      </c>
      <c r="H662">
        <f>+SUMIFS(inv!$D$1:$D$1164,inv!$A$1:$A$1164,$B662,inv!$T$1:$T$1164,$A662,inv!$U$1:$U$1164,'DIAS DE INVENTARIO TAT'!H$1)</f>
        <v>0</v>
      </c>
      <c r="I662">
        <f>+SUMIFS(inv!$D$1:$D$1164,inv!$A$1:$A$1164,$B662,inv!$T$1:$T$1164,$A662,inv!$U$1:$U$1164,'DIAS DE INVENTARIO TAT'!I$1)</f>
        <v>0</v>
      </c>
      <c r="J662">
        <f>+SUMIFS(inv!$D$1:$D$1164,inv!$A$1:$A$1164,$B662,inv!$T$1:$T$1164,$A662,inv!$U$1:$U$1164,'DIAS DE INVENTARIO TAT'!J$1)</f>
        <v>0</v>
      </c>
      <c r="K662">
        <f>+SUMIFS(inv!$D$1:$D$1164,inv!$A$1:$A$1164,$B662,inv!$T$1:$T$1164,$A662,inv!$U$1:$U$1164,'DIAS DE INVENTARIO TAT'!K$1)</f>
        <v>0</v>
      </c>
      <c r="L662" s="6">
        <f>+SUMIFS(VENTAS!H:H,VENTAS!B:B,B662,VENTAS!G:G,A662)</f>
        <v>0</v>
      </c>
      <c r="M662" s="4">
        <f t="shared" si="66"/>
        <v>0</v>
      </c>
      <c r="N662" s="4">
        <f t="shared" si="62"/>
        <v>0</v>
      </c>
      <c r="O662" s="4">
        <f t="shared" si="63"/>
        <v>0</v>
      </c>
      <c r="P662" s="4">
        <f t="shared" si="64"/>
        <v>0</v>
      </c>
      <c r="Q662" s="6" t="e">
        <f>+SUMIFS(#REF!,#REF!,TablaINV[[#This Row],[GRUPO]],#REF!,TablaINV[[#This Row],[COD]])</f>
        <v>#REF!</v>
      </c>
      <c r="R662" s="19">
        <f t="shared" si="65"/>
        <v>0</v>
      </c>
      <c r="S662" s="4" t="e">
        <f>+VLOOKUP(A662,inv!T:X,5,0)</f>
        <v>#N/A</v>
      </c>
      <c r="T662" s="4" t="str">
        <f>+VLOOKUP(B:B,'DT HUEVO'!$A:$D,4,0)</f>
        <v>FS</v>
      </c>
      <c r="U662" s="4" t="str">
        <f>+VLOOKUP(TablaINV[[#This Row],[COD]],'DT HUEVO'!$A:$D,3,0)</f>
        <v>AAA</v>
      </c>
    </row>
    <row r="663" spans="1:21">
      <c r="A663" t="s">
        <v>944</v>
      </c>
      <c r="B663">
        <v>13303</v>
      </c>
      <c r="C663" t="s">
        <v>75</v>
      </c>
      <c r="D663">
        <f>+SUMIFS(inv!D:D,inv!A:A,B663,inv!T:T,A663)</f>
        <v>0</v>
      </c>
      <c r="E663">
        <f>+SUMIFS(inv!$D$1:$D$1164,inv!$A$1:$A$1164,$B663,inv!$T$1:$T$1164,$A663,inv!$U$1:$U$1164,'DIAS DE INVENTARIO TAT'!E$1)</f>
        <v>0</v>
      </c>
      <c r="F663">
        <f>+SUMIFS(inv!$D$1:$D$1164,inv!$A$1:$A$1164,$B663,inv!$T$1:$T$1164,$A663,inv!$U$1:$U$1164,'DIAS DE INVENTARIO TAT'!F$1)</f>
        <v>0</v>
      </c>
      <c r="G663">
        <f>+SUMIFS(inv!$D$1:$D$1164,inv!$A$1:$A$1164,$B663,inv!$T$1:$T$1164,$A663,inv!$U$1:$U$1164,'DIAS DE INVENTARIO TAT'!G$1)</f>
        <v>0</v>
      </c>
      <c r="H663">
        <f>+SUMIFS(inv!$D$1:$D$1164,inv!$A$1:$A$1164,$B663,inv!$T$1:$T$1164,$A663,inv!$U$1:$U$1164,'DIAS DE INVENTARIO TAT'!H$1)</f>
        <v>0</v>
      </c>
      <c r="I663">
        <f>+SUMIFS(inv!$D$1:$D$1164,inv!$A$1:$A$1164,$B663,inv!$T$1:$T$1164,$A663,inv!$U$1:$U$1164,'DIAS DE INVENTARIO TAT'!I$1)</f>
        <v>0</v>
      </c>
      <c r="J663">
        <f>+SUMIFS(inv!$D$1:$D$1164,inv!$A$1:$A$1164,$B663,inv!$T$1:$T$1164,$A663,inv!$U$1:$U$1164,'DIAS DE INVENTARIO TAT'!J$1)</f>
        <v>0</v>
      </c>
      <c r="K663">
        <f>+SUMIFS(inv!$D$1:$D$1164,inv!$A$1:$A$1164,$B663,inv!$T$1:$T$1164,$A663,inv!$U$1:$U$1164,'DIAS DE INVENTARIO TAT'!K$1)</f>
        <v>0</v>
      </c>
      <c r="L663" s="6">
        <f>+SUMIFS(VENTAS!H:H,VENTAS!B:B,B663,VENTAS!G:G,A663)</f>
        <v>0</v>
      </c>
      <c r="M663" s="4">
        <f t="shared" si="66"/>
        <v>0</v>
      </c>
      <c r="N663" s="4">
        <f t="shared" si="62"/>
        <v>0</v>
      </c>
      <c r="O663" s="4">
        <f t="shared" si="63"/>
        <v>0</v>
      </c>
      <c r="P663" s="4">
        <f t="shared" si="64"/>
        <v>0</v>
      </c>
      <c r="Q663" s="6" t="e">
        <f>+SUMIFS(#REF!,#REF!,TablaINV[[#This Row],[GRUPO]],#REF!,TablaINV[[#This Row],[COD]])</f>
        <v>#REF!</v>
      </c>
      <c r="R663" s="19">
        <f t="shared" si="65"/>
        <v>0</v>
      </c>
      <c r="S663" s="4" t="e">
        <f>+VLOOKUP(A663,inv!T:X,5,0)</f>
        <v>#N/A</v>
      </c>
      <c r="T663" s="4" t="str">
        <f>+VLOOKUP(B:B,'DT HUEVO'!$A:$D,4,0)</f>
        <v>EMPACADOS</v>
      </c>
      <c r="U663" s="4" t="str">
        <f>+VLOOKUP(TablaINV[[#This Row],[COD]],'DT HUEVO'!$A:$D,3,0)</f>
        <v>AA</v>
      </c>
    </row>
    <row r="664" spans="1:21">
      <c r="A664" t="s">
        <v>944</v>
      </c>
      <c r="B664">
        <v>13401</v>
      </c>
      <c r="C664" t="s">
        <v>77</v>
      </c>
      <c r="D664">
        <f>+SUMIFS(inv!D:D,inv!A:A,B664,inv!T:T,A664)</f>
        <v>0</v>
      </c>
      <c r="E664">
        <f>+SUMIFS(inv!$D$1:$D$1164,inv!$A$1:$A$1164,$B664,inv!$T$1:$T$1164,$A664,inv!$U$1:$U$1164,'DIAS DE INVENTARIO TAT'!E$1)</f>
        <v>0</v>
      </c>
      <c r="F664">
        <f>+SUMIFS(inv!$D$1:$D$1164,inv!$A$1:$A$1164,$B664,inv!$T$1:$T$1164,$A664,inv!$U$1:$U$1164,'DIAS DE INVENTARIO TAT'!F$1)</f>
        <v>0</v>
      </c>
      <c r="G664">
        <f>+SUMIFS(inv!$D$1:$D$1164,inv!$A$1:$A$1164,$B664,inv!$T$1:$T$1164,$A664,inv!$U$1:$U$1164,'DIAS DE INVENTARIO TAT'!G$1)</f>
        <v>0</v>
      </c>
      <c r="H664">
        <f>+SUMIFS(inv!$D$1:$D$1164,inv!$A$1:$A$1164,$B664,inv!$T$1:$T$1164,$A664,inv!$U$1:$U$1164,'DIAS DE INVENTARIO TAT'!H$1)</f>
        <v>0</v>
      </c>
      <c r="I664">
        <f>+SUMIFS(inv!$D$1:$D$1164,inv!$A$1:$A$1164,$B664,inv!$T$1:$T$1164,$A664,inv!$U$1:$U$1164,'DIAS DE INVENTARIO TAT'!I$1)</f>
        <v>0</v>
      </c>
      <c r="J664">
        <f>+SUMIFS(inv!$D$1:$D$1164,inv!$A$1:$A$1164,$B664,inv!$T$1:$T$1164,$A664,inv!$U$1:$U$1164,'DIAS DE INVENTARIO TAT'!J$1)</f>
        <v>0</v>
      </c>
      <c r="K664">
        <f>+SUMIFS(inv!$D$1:$D$1164,inv!$A$1:$A$1164,$B664,inv!$T$1:$T$1164,$A664,inv!$U$1:$U$1164,'DIAS DE INVENTARIO TAT'!K$1)</f>
        <v>0</v>
      </c>
      <c r="L664" s="6">
        <f>+SUMIFS(VENTAS!H:H,VENTAS!B:B,B664,VENTAS!G:G,A664)</f>
        <v>0</v>
      </c>
      <c r="M664" s="4">
        <f t="shared" si="66"/>
        <v>0</v>
      </c>
      <c r="N664" s="4">
        <f t="shared" si="62"/>
        <v>0</v>
      </c>
      <c r="O664" s="4">
        <f t="shared" si="63"/>
        <v>0</v>
      </c>
      <c r="P664" s="4">
        <f t="shared" si="64"/>
        <v>0</v>
      </c>
      <c r="Q664" s="6" t="e">
        <f>+SUMIFS(#REF!,#REF!,TablaINV[[#This Row],[GRUPO]],#REF!,TablaINV[[#This Row],[COD]])</f>
        <v>#REF!</v>
      </c>
      <c r="R664" s="19">
        <f t="shared" si="65"/>
        <v>0</v>
      </c>
      <c r="S664" s="4" t="e">
        <f>+VLOOKUP(A664,inv!T:X,5,0)</f>
        <v>#N/A</v>
      </c>
      <c r="T664" s="4" t="str">
        <f>+VLOOKUP(B:B,'DT HUEVO'!$A:$D,4,0)</f>
        <v>EMPACADOS</v>
      </c>
      <c r="U664" s="4" t="str">
        <f>+VLOOKUP(TablaINV[[#This Row],[COD]],'DT HUEVO'!$A:$D,3,0)</f>
        <v>A</v>
      </c>
    </row>
    <row r="665" spans="1:21">
      <c r="A665" t="s">
        <v>944</v>
      </c>
      <c r="B665">
        <v>100</v>
      </c>
      <c r="C665" t="s">
        <v>96</v>
      </c>
      <c r="D665">
        <f>+SUMIFS(inv!D:D,inv!A:A,B665,inv!T:T,A665)</f>
        <v>0</v>
      </c>
      <c r="E665">
        <f>+SUMIFS(inv!$D$1:$D$1164,inv!$A$1:$A$1164,$B665,inv!$T$1:$T$1164,$A665,inv!$U$1:$U$1164,'DIAS DE INVENTARIO TAT'!E$1)</f>
        <v>0</v>
      </c>
      <c r="F665">
        <f>+SUMIFS(inv!$D$1:$D$1164,inv!$A$1:$A$1164,$B665,inv!$T$1:$T$1164,$A665,inv!$U$1:$U$1164,'DIAS DE INVENTARIO TAT'!F$1)</f>
        <v>0</v>
      </c>
      <c r="G665">
        <f>+SUMIFS(inv!$D$1:$D$1164,inv!$A$1:$A$1164,$B665,inv!$T$1:$T$1164,$A665,inv!$U$1:$U$1164,'DIAS DE INVENTARIO TAT'!G$1)</f>
        <v>0</v>
      </c>
      <c r="H665">
        <f>+SUMIFS(inv!$D$1:$D$1164,inv!$A$1:$A$1164,$B665,inv!$T$1:$T$1164,$A665,inv!$U$1:$U$1164,'DIAS DE INVENTARIO TAT'!H$1)</f>
        <v>0</v>
      </c>
      <c r="I665">
        <f>+SUMIFS(inv!$D$1:$D$1164,inv!$A$1:$A$1164,$B665,inv!$T$1:$T$1164,$A665,inv!$U$1:$U$1164,'DIAS DE INVENTARIO TAT'!I$1)</f>
        <v>0</v>
      </c>
      <c r="J665">
        <f>+SUMIFS(inv!$D$1:$D$1164,inv!$A$1:$A$1164,$B665,inv!$T$1:$T$1164,$A665,inv!$U$1:$U$1164,'DIAS DE INVENTARIO TAT'!J$1)</f>
        <v>0</v>
      </c>
      <c r="K665">
        <f>+SUMIFS(inv!$D$1:$D$1164,inv!$A$1:$A$1164,$B665,inv!$T$1:$T$1164,$A665,inv!$U$1:$U$1164,'DIAS DE INVENTARIO TAT'!K$1)</f>
        <v>0</v>
      </c>
      <c r="L665" s="6">
        <f>+SUMIFS(VENTAS!H:H,VENTAS!B:B,B665,VENTAS!G:G,A665)</f>
        <v>0</v>
      </c>
      <c r="M665" s="4">
        <f t="shared" si="66"/>
        <v>0</v>
      </c>
      <c r="N665" s="4">
        <f t="shared" si="62"/>
        <v>0</v>
      </c>
      <c r="O665" s="4">
        <f t="shared" si="63"/>
        <v>0</v>
      </c>
      <c r="P665" s="4">
        <f t="shared" si="64"/>
        <v>0</v>
      </c>
      <c r="Q665" s="6" t="e">
        <f>+SUMIFS(#REF!,#REF!,TablaINV[[#This Row],[GRUPO]],#REF!,TablaINV[[#This Row],[COD]])</f>
        <v>#REF!</v>
      </c>
      <c r="R665" s="19">
        <f t="shared" si="65"/>
        <v>0</v>
      </c>
      <c r="S665" s="4" t="e">
        <f>+VLOOKUP(A665,inv!T:X,5,0)</f>
        <v>#N/A</v>
      </c>
      <c r="T665" s="4" t="str">
        <f>+VLOOKUP(B:B,'DT HUEVO'!$A:$D,4,0)</f>
        <v>HUEVO SIN CLASIFICAR</v>
      </c>
      <c r="U665" s="4" t="str">
        <f>+VLOOKUP(TablaINV[[#This Row],[COD]],'DT HUEVO'!$A:$D,3,0)</f>
        <v>HUEVO SIN CLASIFICAR</v>
      </c>
    </row>
    <row r="666" spans="1:21">
      <c r="A666" t="s">
        <v>944</v>
      </c>
      <c r="B666">
        <v>72501</v>
      </c>
      <c r="C666" t="s">
        <v>78</v>
      </c>
      <c r="D666">
        <f>+SUMIFS(inv!D:D,inv!A:A,B666,inv!T:T,A666)</f>
        <v>0</v>
      </c>
      <c r="E666">
        <f>+SUMIFS(inv!$D$1:$D$1164,inv!$A$1:$A$1164,$B666,inv!$T$1:$T$1164,$A666,inv!$U$1:$U$1164,'DIAS DE INVENTARIO TAT'!E$1)</f>
        <v>0</v>
      </c>
      <c r="F666">
        <f>+SUMIFS(inv!$D$1:$D$1164,inv!$A$1:$A$1164,$B666,inv!$T$1:$T$1164,$A666,inv!$U$1:$U$1164,'DIAS DE INVENTARIO TAT'!F$1)</f>
        <v>0</v>
      </c>
      <c r="G666">
        <f>+SUMIFS(inv!$D$1:$D$1164,inv!$A$1:$A$1164,$B666,inv!$T$1:$T$1164,$A666,inv!$U$1:$U$1164,'DIAS DE INVENTARIO TAT'!G$1)</f>
        <v>0</v>
      </c>
      <c r="H666">
        <f>+SUMIFS(inv!$D$1:$D$1164,inv!$A$1:$A$1164,$B666,inv!$T$1:$T$1164,$A666,inv!$U$1:$U$1164,'DIAS DE INVENTARIO TAT'!H$1)</f>
        <v>0</v>
      </c>
      <c r="I666">
        <f>+SUMIFS(inv!$D$1:$D$1164,inv!$A$1:$A$1164,$B666,inv!$T$1:$T$1164,$A666,inv!$U$1:$U$1164,'DIAS DE INVENTARIO TAT'!I$1)</f>
        <v>0</v>
      </c>
      <c r="J666">
        <f>+SUMIFS(inv!$D$1:$D$1164,inv!$A$1:$A$1164,$B666,inv!$T$1:$T$1164,$A666,inv!$U$1:$U$1164,'DIAS DE INVENTARIO TAT'!J$1)</f>
        <v>0</v>
      </c>
      <c r="K666">
        <f>+SUMIFS(inv!$D$1:$D$1164,inv!$A$1:$A$1164,$B666,inv!$T$1:$T$1164,$A666,inv!$U$1:$U$1164,'DIAS DE INVENTARIO TAT'!K$1)</f>
        <v>0</v>
      </c>
      <c r="L666" s="6">
        <f>+SUMIFS(VENTAS!H:H,VENTAS!B:B,B666,VENTAS!G:G,A666)</f>
        <v>0</v>
      </c>
      <c r="M666" s="4">
        <f t="shared" si="66"/>
        <v>0</v>
      </c>
      <c r="N666" s="4">
        <f t="shared" si="62"/>
        <v>0</v>
      </c>
      <c r="O666" s="4">
        <f t="shared" si="63"/>
        <v>0</v>
      </c>
      <c r="P666" s="4">
        <f t="shared" si="64"/>
        <v>0</v>
      </c>
      <c r="Q666" s="6" t="e">
        <f>+SUMIFS(#REF!,#REF!,TablaINV[[#This Row],[GRUPO]],#REF!,TablaINV[[#This Row],[COD]])</f>
        <v>#REF!</v>
      </c>
      <c r="R666" s="19">
        <f t="shared" si="65"/>
        <v>0</v>
      </c>
      <c r="S666" s="4" t="e">
        <f>+VLOOKUP(A666,inv!T:X,5,0)</f>
        <v>#N/A</v>
      </c>
      <c r="T666" s="4" t="str">
        <f>+VLOOKUP(B:B,'DT HUEVO'!$A:$D,4,0)</f>
        <v>SEGUNDA</v>
      </c>
      <c r="U666" s="4" t="str">
        <f>+VLOOKUP(TablaINV[[#This Row],[COD]],'DT HUEVO'!$A:$D,3,0)</f>
        <v>SEGUNDA</v>
      </c>
    </row>
    <row r="667" spans="1:21">
      <c r="A667" t="s">
        <v>944</v>
      </c>
      <c r="B667">
        <v>13368</v>
      </c>
      <c r="C667" t="s">
        <v>76</v>
      </c>
      <c r="D667">
        <f>+SUMIFS(inv!D:D,inv!A:A,B667,inv!T:T,A667)</f>
        <v>0</v>
      </c>
      <c r="E667">
        <f>+SUMIFS(inv!$D$1:$D$1164,inv!$A$1:$A$1164,$B667,inv!$T$1:$T$1164,$A667,inv!$U$1:$U$1164,'DIAS DE INVENTARIO TAT'!E$1)</f>
        <v>0</v>
      </c>
      <c r="F667">
        <f>+SUMIFS(inv!$D$1:$D$1164,inv!$A$1:$A$1164,$B667,inv!$T$1:$T$1164,$A667,inv!$U$1:$U$1164,'DIAS DE INVENTARIO TAT'!F$1)</f>
        <v>0</v>
      </c>
      <c r="G667">
        <f>+SUMIFS(inv!$D$1:$D$1164,inv!$A$1:$A$1164,$B667,inv!$T$1:$T$1164,$A667,inv!$U$1:$U$1164,'DIAS DE INVENTARIO TAT'!G$1)</f>
        <v>0</v>
      </c>
      <c r="H667">
        <f>+SUMIFS(inv!$D$1:$D$1164,inv!$A$1:$A$1164,$B667,inv!$T$1:$T$1164,$A667,inv!$U$1:$U$1164,'DIAS DE INVENTARIO TAT'!H$1)</f>
        <v>0</v>
      </c>
      <c r="I667">
        <f>+SUMIFS(inv!$D$1:$D$1164,inv!$A$1:$A$1164,$B667,inv!$T$1:$T$1164,$A667,inv!$U$1:$U$1164,'DIAS DE INVENTARIO TAT'!I$1)</f>
        <v>0</v>
      </c>
      <c r="J667">
        <f>+SUMIFS(inv!$D$1:$D$1164,inv!$A$1:$A$1164,$B667,inv!$T$1:$T$1164,$A667,inv!$U$1:$U$1164,'DIAS DE INVENTARIO TAT'!J$1)</f>
        <v>0</v>
      </c>
      <c r="K667">
        <f>+SUMIFS(inv!$D$1:$D$1164,inv!$A$1:$A$1164,$B667,inv!$T$1:$T$1164,$A667,inv!$U$1:$U$1164,'DIAS DE INVENTARIO TAT'!K$1)</f>
        <v>0</v>
      </c>
      <c r="L667" s="6">
        <f>+SUMIFS(VENTAS!H:H,VENTAS!B:B,B667,VENTAS!G:G,A667)</f>
        <v>0</v>
      </c>
      <c r="M667" s="4">
        <f t="shared" si="66"/>
        <v>0</v>
      </c>
      <c r="N667" s="4">
        <f t="shared" si="62"/>
        <v>0</v>
      </c>
      <c r="O667" s="4">
        <f t="shared" si="63"/>
        <v>0</v>
      </c>
      <c r="P667" s="4">
        <f t="shared" si="64"/>
        <v>0</v>
      </c>
      <c r="Q667" s="6" t="e">
        <f>+SUMIFS(#REF!,#REF!,TablaINV[[#This Row],[GRUPO]],#REF!,TablaINV[[#This Row],[COD]])</f>
        <v>#REF!</v>
      </c>
      <c r="R667" s="19">
        <f t="shared" si="65"/>
        <v>0</v>
      </c>
      <c r="S667" s="4" t="e">
        <f>+VLOOKUP(A667,inv!T:X,5,0)</f>
        <v>#N/A</v>
      </c>
      <c r="T667" s="4" t="str">
        <f>+VLOOKUP(B:B,'DT HUEVO'!$A:$D,4,0)</f>
        <v>EMPACADOS</v>
      </c>
      <c r="U667" s="4" t="str">
        <f>+VLOOKUP(TablaINV[[#This Row],[COD]],'DT HUEVO'!$A:$D,3,0)</f>
        <v>AA</v>
      </c>
    </row>
    <row r="668" spans="1:21">
      <c r="A668" t="s">
        <v>944</v>
      </c>
      <c r="B668">
        <v>10104</v>
      </c>
      <c r="C668" t="s">
        <v>84</v>
      </c>
      <c r="D668">
        <f>+SUMIFS(inv!D:D,inv!A:A,B668,inv!T:T,A668)</f>
        <v>0</v>
      </c>
      <c r="E668">
        <f>+SUMIFS(inv!$D$1:$D$1164,inv!$A$1:$A$1164,$B668,inv!$T$1:$T$1164,$A668,inv!$U$1:$U$1164,'DIAS DE INVENTARIO TAT'!E$1)</f>
        <v>0</v>
      </c>
      <c r="F668">
        <f>+SUMIFS(inv!$D$1:$D$1164,inv!$A$1:$A$1164,$B668,inv!$T$1:$T$1164,$A668,inv!$U$1:$U$1164,'DIAS DE INVENTARIO TAT'!F$1)</f>
        <v>0</v>
      </c>
      <c r="G668">
        <f>+SUMIFS(inv!$D$1:$D$1164,inv!$A$1:$A$1164,$B668,inv!$T$1:$T$1164,$A668,inv!$U$1:$U$1164,'DIAS DE INVENTARIO TAT'!G$1)</f>
        <v>0</v>
      </c>
      <c r="H668">
        <f>+SUMIFS(inv!$D$1:$D$1164,inv!$A$1:$A$1164,$B668,inv!$T$1:$T$1164,$A668,inv!$U$1:$U$1164,'DIAS DE INVENTARIO TAT'!H$1)</f>
        <v>0</v>
      </c>
      <c r="I668">
        <f>+SUMIFS(inv!$D$1:$D$1164,inv!$A$1:$A$1164,$B668,inv!$T$1:$T$1164,$A668,inv!$U$1:$U$1164,'DIAS DE INVENTARIO TAT'!I$1)</f>
        <v>0</v>
      </c>
      <c r="J668">
        <f>+SUMIFS(inv!$D$1:$D$1164,inv!$A$1:$A$1164,$B668,inv!$T$1:$T$1164,$A668,inv!$U$1:$U$1164,'DIAS DE INVENTARIO TAT'!J$1)</f>
        <v>0</v>
      </c>
      <c r="K668">
        <f>+SUMIFS(inv!$D$1:$D$1164,inv!$A$1:$A$1164,$B668,inv!$T$1:$T$1164,$A668,inv!$U$1:$U$1164,'DIAS DE INVENTARIO TAT'!K$1)</f>
        <v>0</v>
      </c>
      <c r="L668" s="6">
        <f>+SUMIFS(VENTAS!H:H,VENTAS!B:B,B668,VENTAS!G:G,A668)</f>
        <v>0</v>
      </c>
      <c r="M668" s="4">
        <f t="shared" si="66"/>
        <v>0</v>
      </c>
      <c r="N668" s="4">
        <f t="shared" si="62"/>
        <v>0</v>
      </c>
      <c r="O668" s="4">
        <f t="shared" si="63"/>
        <v>0</v>
      </c>
      <c r="P668" s="4">
        <f t="shared" si="64"/>
        <v>0</v>
      </c>
      <c r="Q668" s="6" t="e">
        <f>+SUMIFS(#REF!,#REF!,TablaINV[[#This Row],[GRUPO]],#REF!,TablaINV[[#This Row],[COD]])</f>
        <v>#REF!</v>
      </c>
      <c r="R668" s="19">
        <f t="shared" si="65"/>
        <v>0</v>
      </c>
      <c r="S668" s="4" t="e">
        <f>+VLOOKUP(A668,inv!T:X,5,0)</f>
        <v>#N/A</v>
      </c>
      <c r="T668" s="4" t="str">
        <f>+VLOOKUP(B:B,'DT HUEVO'!$A:$D,4,0)</f>
        <v>EMPACADOS</v>
      </c>
      <c r="U668" s="4" t="str">
        <f>+VLOOKUP(TablaINV[[#This Row],[COD]],'DT HUEVO'!$A:$D,3,0)</f>
        <v>YUMBO</v>
      </c>
    </row>
    <row r="669" spans="1:21">
      <c r="A669" t="s">
        <v>944</v>
      </c>
      <c r="B669">
        <v>300</v>
      </c>
      <c r="C669" t="s">
        <v>99</v>
      </c>
      <c r="D669">
        <f>+SUMIFS(inv!D:D,inv!A:A,B669,inv!T:T,A669)</f>
        <v>0</v>
      </c>
      <c r="E669">
        <f>+SUMIFS(inv!$D$1:$D$1164,inv!$A$1:$A$1164,$B669,inv!$T$1:$T$1164,$A669,inv!$U$1:$U$1164,'DIAS DE INVENTARIO TAT'!E$1)</f>
        <v>0</v>
      </c>
      <c r="F669">
        <f>+SUMIFS(inv!$D$1:$D$1164,inv!$A$1:$A$1164,$B669,inv!$T$1:$T$1164,$A669,inv!$U$1:$U$1164,'DIAS DE INVENTARIO TAT'!F$1)</f>
        <v>0</v>
      </c>
      <c r="G669">
        <f>+SUMIFS(inv!$D$1:$D$1164,inv!$A$1:$A$1164,$B669,inv!$T$1:$T$1164,$A669,inv!$U$1:$U$1164,'DIAS DE INVENTARIO TAT'!G$1)</f>
        <v>0</v>
      </c>
      <c r="H669">
        <f>+SUMIFS(inv!$D$1:$D$1164,inv!$A$1:$A$1164,$B669,inv!$T$1:$T$1164,$A669,inv!$U$1:$U$1164,'DIAS DE INVENTARIO TAT'!H$1)</f>
        <v>0</v>
      </c>
      <c r="I669">
        <f>+SUMIFS(inv!$D$1:$D$1164,inv!$A$1:$A$1164,$B669,inv!$T$1:$T$1164,$A669,inv!$U$1:$U$1164,'DIAS DE INVENTARIO TAT'!I$1)</f>
        <v>0</v>
      </c>
      <c r="J669">
        <f>+SUMIFS(inv!$D$1:$D$1164,inv!$A$1:$A$1164,$B669,inv!$T$1:$T$1164,$A669,inv!$U$1:$U$1164,'DIAS DE INVENTARIO TAT'!J$1)</f>
        <v>0</v>
      </c>
      <c r="K669">
        <f>+SUMIFS(inv!$D$1:$D$1164,inv!$A$1:$A$1164,$B669,inv!$T$1:$T$1164,$A669,inv!$U$1:$U$1164,'DIAS DE INVENTARIO TAT'!K$1)</f>
        <v>0</v>
      </c>
      <c r="L669" s="6">
        <f>+SUMIFS(VENTAS!H:H,VENTAS!B:B,B669,VENTAS!G:G,A669)</f>
        <v>0</v>
      </c>
      <c r="M669" s="4">
        <f t="shared" si="66"/>
        <v>0</v>
      </c>
      <c r="N669" s="4">
        <f t="shared" si="62"/>
        <v>0</v>
      </c>
      <c r="O669" s="4">
        <f t="shared" si="63"/>
        <v>0</v>
      </c>
      <c r="P669" s="4">
        <f t="shared" si="64"/>
        <v>0</v>
      </c>
      <c r="Q669" s="6" t="e">
        <f>+SUMIFS(#REF!,#REF!,TablaINV[[#This Row],[GRUPO]],#REF!,TablaINV[[#This Row],[COD]])</f>
        <v>#REF!</v>
      </c>
      <c r="R669" s="19">
        <f t="shared" si="65"/>
        <v>0</v>
      </c>
      <c r="S669" s="4" t="e">
        <f>+VLOOKUP(A669,inv!T:X,5,0)</f>
        <v>#N/A</v>
      </c>
      <c r="T669" s="4" t="str">
        <f>+VLOOKUP(B:B,'DT HUEVO'!$A:$D,4,0)</f>
        <v>HUEVO SIN CLASIFICAR</v>
      </c>
      <c r="U669" s="4" t="str">
        <f>+VLOOKUP(TablaINV[[#This Row],[COD]],'DT HUEVO'!$A:$D,3,0)</f>
        <v>HUEVO SIN CLASIFICAR</v>
      </c>
    </row>
    <row r="670" spans="1:21">
      <c r="A670" t="s">
        <v>944</v>
      </c>
      <c r="B670">
        <v>52378</v>
      </c>
      <c r="C670" t="s">
        <v>69</v>
      </c>
      <c r="D670">
        <f>+SUMIFS(inv!D:D,inv!A:A,B670,inv!T:T,A670)</f>
        <v>0</v>
      </c>
      <c r="E670">
        <f>+SUMIFS(inv!$D$1:$D$1164,inv!$A$1:$A$1164,$B670,inv!$T$1:$T$1164,$A670,inv!$U$1:$U$1164,'DIAS DE INVENTARIO TAT'!E$1)</f>
        <v>0</v>
      </c>
      <c r="F670">
        <f>+SUMIFS(inv!$D$1:$D$1164,inv!$A$1:$A$1164,$B670,inv!$T$1:$T$1164,$A670,inv!$U$1:$U$1164,'DIAS DE INVENTARIO TAT'!F$1)</f>
        <v>0</v>
      </c>
      <c r="G670">
        <f>+SUMIFS(inv!$D$1:$D$1164,inv!$A$1:$A$1164,$B670,inv!$T$1:$T$1164,$A670,inv!$U$1:$U$1164,'DIAS DE INVENTARIO TAT'!G$1)</f>
        <v>0</v>
      </c>
      <c r="H670">
        <f>+SUMIFS(inv!$D$1:$D$1164,inv!$A$1:$A$1164,$B670,inv!$T$1:$T$1164,$A670,inv!$U$1:$U$1164,'DIAS DE INVENTARIO TAT'!H$1)</f>
        <v>0</v>
      </c>
      <c r="I670">
        <f>+SUMIFS(inv!$D$1:$D$1164,inv!$A$1:$A$1164,$B670,inv!$T$1:$T$1164,$A670,inv!$U$1:$U$1164,'DIAS DE INVENTARIO TAT'!I$1)</f>
        <v>0</v>
      </c>
      <c r="J670">
        <f>+SUMIFS(inv!$D$1:$D$1164,inv!$A$1:$A$1164,$B670,inv!$T$1:$T$1164,$A670,inv!$U$1:$U$1164,'DIAS DE INVENTARIO TAT'!J$1)</f>
        <v>0</v>
      </c>
      <c r="K670">
        <f>+SUMIFS(inv!$D$1:$D$1164,inv!$A$1:$A$1164,$B670,inv!$T$1:$T$1164,$A670,inv!$U$1:$U$1164,'DIAS DE INVENTARIO TAT'!K$1)</f>
        <v>0</v>
      </c>
      <c r="L670" s="6">
        <f>+SUMIFS(VENTAS!H:H,VENTAS!B:B,B670,VENTAS!G:G,A670)</f>
        <v>0</v>
      </c>
      <c r="M670" s="4">
        <f t="shared" si="66"/>
        <v>0</v>
      </c>
      <c r="N670" s="4">
        <f t="shared" si="62"/>
        <v>0</v>
      </c>
      <c r="O670" s="4">
        <f t="shared" si="63"/>
        <v>0</v>
      </c>
      <c r="P670" s="4">
        <f t="shared" si="64"/>
        <v>0</v>
      </c>
      <c r="Q670" s="6" t="e">
        <f>+SUMIFS(#REF!,#REF!,TablaINV[[#This Row],[GRUPO]],#REF!,TablaINV[[#This Row],[COD]])</f>
        <v>#REF!</v>
      </c>
      <c r="R670" s="19">
        <f t="shared" si="65"/>
        <v>0</v>
      </c>
      <c r="S670" s="4" t="e">
        <f>+VLOOKUP(A670,inv!T:X,5,0)</f>
        <v>#N/A</v>
      </c>
      <c r="T670" s="4" t="e">
        <f>+VLOOKUP(B:B,'DT HUEVO'!$A:$D,4,0)</f>
        <v>#N/A</v>
      </c>
      <c r="U670" s="4" t="e">
        <f>+VLOOKUP(TablaINV[[#This Row],[COD]],'DT HUEVO'!$A:$D,3,0)</f>
        <v>#N/A</v>
      </c>
    </row>
    <row r="671" spans="1:21">
      <c r="A671" t="s">
        <v>944</v>
      </c>
      <c r="B671">
        <v>10203</v>
      </c>
      <c r="C671" t="s">
        <v>29</v>
      </c>
      <c r="D671">
        <f>+SUMIFS(inv!D:D,inv!A:A,B671,inv!T:T,A671)</f>
        <v>0</v>
      </c>
      <c r="E671">
        <f>+SUMIFS(inv!$D$1:$D$1164,inv!$A$1:$A$1164,$B671,inv!$T$1:$T$1164,$A671,inv!$U$1:$U$1164,'DIAS DE INVENTARIO TAT'!E$1)</f>
        <v>0</v>
      </c>
      <c r="F671">
        <f>+SUMIFS(inv!$D$1:$D$1164,inv!$A$1:$A$1164,$B671,inv!$T$1:$T$1164,$A671,inv!$U$1:$U$1164,'DIAS DE INVENTARIO TAT'!F$1)</f>
        <v>0</v>
      </c>
      <c r="G671">
        <f>+SUMIFS(inv!$D$1:$D$1164,inv!$A$1:$A$1164,$B671,inv!$T$1:$T$1164,$A671,inv!$U$1:$U$1164,'DIAS DE INVENTARIO TAT'!G$1)</f>
        <v>0</v>
      </c>
      <c r="H671">
        <f>+SUMIFS(inv!$D$1:$D$1164,inv!$A$1:$A$1164,$B671,inv!$T$1:$T$1164,$A671,inv!$U$1:$U$1164,'DIAS DE INVENTARIO TAT'!H$1)</f>
        <v>0</v>
      </c>
      <c r="I671">
        <f>+SUMIFS(inv!$D$1:$D$1164,inv!$A$1:$A$1164,$B671,inv!$T$1:$T$1164,$A671,inv!$U$1:$U$1164,'DIAS DE INVENTARIO TAT'!I$1)</f>
        <v>0</v>
      </c>
      <c r="J671">
        <f>+SUMIFS(inv!$D$1:$D$1164,inv!$A$1:$A$1164,$B671,inv!$T$1:$T$1164,$A671,inv!$U$1:$U$1164,'DIAS DE INVENTARIO TAT'!J$1)</f>
        <v>0</v>
      </c>
      <c r="K671">
        <f>+SUMIFS(inv!$D$1:$D$1164,inv!$A$1:$A$1164,$B671,inv!$T$1:$T$1164,$A671,inv!$U$1:$U$1164,'DIAS DE INVENTARIO TAT'!K$1)</f>
        <v>0</v>
      </c>
      <c r="L671" s="6">
        <f>+SUMIFS(VENTAS!H:H,VENTAS!B:B,B671,VENTAS!G:G,A671)</f>
        <v>0</v>
      </c>
      <c r="M671" s="4">
        <f t="shared" si="66"/>
        <v>0</v>
      </c>
      <c r="N671" s="4">
        <f t="shared" si="62"/>
        <v>0</v>
      </c>
      <c r="O671" s="4">
        <f t="shared" si="63"/>
        <v>0</v>
      </c>
      <c r="P671" s="4">
        <f t="shared" si="64"/>
        <v>0</v>
      </c>
      <c r="Q671" s="6" t="e">
        <f>+SUMIFS(#REF!,#REF!,TablaINV[[#This Row],[GRUPO]],#REF!,TablaINV[[#This Row],[COD]])</f>
        <v>#REF!</v>
      </c>
      <c r="R671" s="19">
        <f t="shared" si="65"/>
        <v>0</v>
      </c>
      <c r="S671" s="4" t="e">
        <f>+VLOOKUP(A671,inv!T:X,5,0)</f>
        <v>#N/A</v>
      </c>
      <c r="T671" s="4" t="str">
        <f>+VLOOKUP(B:B,'DT HUEVO'!$A:$D,4,0)</f>
        <v>EMPACADOS</v>
      </c>
      <c r="U671" s="4" t="str">
        <f>+VLOOKUP(TablaINV[[#This Row],[COD]],'DT HUEVO'!$A:$D,3,0)</f>
        <v>AAA</v>
      </c>
    </row>
    <row r="672" spans="1:21">
      <c r="A672" t="s">
        <v>944</v>
      </c>
      <c r="B672">
        <v>12370</v>
      </c>
      <c r="C672" t="s">
        <v>64</v>
      </c>
      <c r="D672">
        <f>+SUMIFS(inv!D:D,inv!A:A,B672,inv!T:T,A672)</f>
        <v>0</v>
      </c>
      <c r="E672">
        <f>+SUMIFS(inv!$D$1:$D$1164,inv!$A$1:$A$1164,$B672,inv!$T$1:$T$1164,$A672,inv!$U$1:$U$1164,'DIAS DE INVENTARIO TAT'!E$1)</f>
        <v>0</v>
      </c>
      <c r="F672">
        <f>+SUMIFS(inv!$D$1:$D$1164,inv!$A$1:$A$1164,$B672,inv!$T$1:$T$1164,$A672,inv!$U$1:$U$1164,'DIAS DE INVENTARIO TAT'!F$1)</f>
        <v>0</v>
      </c>
      <c r="G672">
        <f>+SUMIFS(inv!$D$1:$D$1164,inv!$A$1:$A$1164,$B672,inv!$T$1:$T$1164,$A672,inv!$U$1:$U$1164,'DIAS DE INVENTARIO TAT'!G$1)</f>
        <v>0</v>
      </c>
      <c r="H672">
        <f>+SUMIFS(inv!$D$1:$D$1164,inv!$A$1:$A$1164,$B672,inv!$T$1:$T$1164,$A672,inv!$U$1:$U$1164,'DIAS DE INVENTARIO TAT'!H$1)</f>
        <v>0</v>
      </c>
      <c r="I672">
        <f>+SUMIFS(inv!$D$1:$D$1164,inv!$A$1:$A$1164,$B672,inv!$T$1:$T$1164,$A672,inv!$U$1:$U$1164,'DIAS DE INVENTARIO TAT'!I$1)</f>
        <v>0</v>
      </c>
      <c r="J672">
        <f>+SUMIFS(inv!$D$1:$D$1164,inv!$A$1:$A$1164,$B672,inv!$T$1:$T$1164,$A672,inv!$U$1:$U$1164,'DIAS DE INVENTARIO TAT'!J$1)</f>
        <v>0</v>
      </c>
      <c r="K672">
        <f>+SUMIFS(inv!$D$1:$D$1164,inv!$A$1:$A$1164,$B672,inv!$T$1:$T$1164,$A672,inv!$U$1:$U$1164,'DIAS DE INVENTARIO TAT'!K$1)</f>
        <v>0</v>
      </c>
      <c r="L672" s="6">
        <f>+SUMIFS(VENTAS!H:H,VENTAS!B:B,B672,VENTAS!G:G,A672)</f>
        <v>0</v>
      </c>
      <c r="M672" s="4">
        <f t="shared" si="66"/>
        <v>0</v>
      </c>
      <c r="N672" s="4">
        <f t="shared" si="62"/>
        <v>0</v>
      </c>
      <c r="O672" s="4">
        <f t="shared" si="63"/>
        <v>0</v>
      </c>
      <c r="P672" s="4">
        <f t="shared" si="64"/>
        <v>0</v>
      </c>
      <c r="Q672" s="6" t="e">
        <f>+SUMIFS(#REF!,#REF!,TablaINV[[#This Row],[GRUPO]],#REF!,TablaINV[[#This Row],[COD]])</f>
        <v>#REF!</v>
      </c>
      <c r="R672" s="19">
        <f t="shared" si="65"/>
        <v>0</v>
      </c>
      <c r="S672" s="4" t="e">
        <f>+VLOOKUP(A672,inv!T:X,5,0)</f>
        <v>#N/A</v>
      </c>
      <c r="T672" s="4" t="e">
        <f>+VLOOKUP(B:B,'DT HUEVO'!$A:$D,4,0)</f>
        <v>#N/A</v>
      </c>
      <c r="U672" s="4" t="e">
        <f>+VLOOKUP(TablaINV[[#This Row],[COD]],'DT HUEVO'!$A:$D,3,0)</f>
        <v>#N/A</v>
      </c>
    </row>
    <row r="673" spans="1:21">
      <c r="A673" t="s">
        <v>944</v>
      </c>
      <c r="B673">
        <v>52377</v>
      </c>
      <c r="C673" t="s">
        <v>134</v>
      </c>
      <c r="D673">
        <f>+SUMIFS(inv!D:D,inv!A:A,B673,inv!T:T,A673)</f>
        <v>0</v>
      </c>
      <c r="E673">
        <f>+SUMIFS(inv!$D$1:$D$1164,inv!$A$1:$A$1164,$B673,inv!$T$1:$T$1164,$A673,inv!$U$1:$U$1164,'DIAS DE INVENTARIO TAT'!E$1)</f>
        <v>0</v>
      </c>
      <c r="F673">
        <f>+SUMIFS(inv!$D$1:$D$1164,inv!$A$1:$A$1164,$B673,inv!$T$1:$T$1164,$A673,inv!$U$1:$U$1164,'DIAS DE INVENTARIO TAT'!F$1)</f>
        <v>0</v>
      </c>
      <c r="G673">
        <f>+SUMIFS(inv!$D$1:$D$1164,inv!$A$1:$A$1164,$B673,inv!$T$1:$T$1164,$A673,inv!$U$1:$U$1164,'DIAS DE INVENTARIO TAT'!G$1)</f>
        <v>0</v>
      </c>
      <c r="H673">
        <f>+SUMIFS(inv!$D$1:$D$1164,inv!$A$1:$A$1164,$B673,inv!$T$1:$T$1164,$A673,inv!$U$1:$U$1164,'DIAS DE INVENTARIO TAT'!H$1)</f>
        <v>0</v>
      </c>
      <c r="I673">
        <f>+SUMIFS(inv!$D$1:$D$1164,inv!$A$1:$A$1164,$B673,inv!$T$1:$T$1164,$A673,inv!$U$1:$U$1164,'DIAS DE INVENTARIO TAT'!I$1)</f>
        <v>0</v>
      </c>
      <c r="J673">
        <f>+SUMIFS(inv!$D$1:$D$1164,inv!$A$1:$A$1164,$B673,inv!$T$1:$T$1164,$A673,inv!$U$1:$U$1164,'DIAS DE INVENTARIO TAT'!J$1)</f>
        <v>0</v>
      </c>
      <c r="K673">
        <f>+SUMIFS(inv!$D$1:$D$1164,inv!$A$1:$A$1164,$B673,inv!$T$1:$T$1164,$A673,inv!$U$1:$U$1164,'DIAS DE INVENTARIO TAT'!K$1)</f>
        <v>0</v>
      </c>
      <c r="L673" s="6">
        <f>+SUMIFS(VENTAS!H:H,VENTAS!B:B,B673,VENTAS!G:G,A673)</f>
        <v>0</v>
      </c>
      <c r="M673" s="4">
        <f t="shared" si="66"/>
        <v>0</v>
      </c>
      <c r="N673" s="4">
        <f t="shared" si="62"/>
        <v>0</v>
      </c>
      <c r="O673" s="4">
        <f t="shared" si="63"/>
        <v>0</v>
      </c>
      <c r="P673" s="4">
        <f t="shared" si="64"/>
        <v>0</v>
      </c>
      <c r="Q673" s="6" t="e">
        <f>+SUMIFS(#REF!,#REF!,TablaINV[[#This Row],[GRUPO]],#REF!,TablaINV[[#This Row],[COD]])</f>
        <v>#REF!</v>
      </c>
      <c r="R673" s="19">
        <f t="shared" si="65"/>
        <v>0</v>
      </c>
      <c r="S673" s="4" t="e">
        <f>+VLOOKUP(A673,inv!T:X,5,0)</f>
        <v>#N/A</v>
      </c>
      <c r="T673" s="4" t="e">
        <f>+VLOOKUP(B:B,'DT HUEVO'!$A:$D,4,0)</f>
        <v>#N/A</v>
      </c>
      <c r="U673" s="4" t="e">
        <f>+VLOOKUP(TablaINV[[#This Row],[COD]],'DT HUEVO'!$A:$D,3,0)</f>
        <v>#N/A</v>
      </c>
    </row>
    <row r="674" spans="1:21">
      <c r="A674" t="s">
        <v>944</v>
      </c>
      <c r="B674">
        <v>10306</v>
      </c>
      <c r="C674" t="s">
        <v>226</v>
      </c>
      <c r="D674">
        <f>+SUMIFS(inv!D:D,inv!A:A,B674,inv!T:T,A674)</f>
        <v>0</v>
      </c>
      <c r="E674">
        <f>+SUMIFS(inv!$D$1:$D$1164,inv!$A$1:$A$1164,$B674,inv!$T$1:$T$1164,$A674,inv!$U$1:$U$1164,'DIAS DE INVENTARIO TAT'!E$1)</f>
        <v>0</v>
      </c>
      <c r="F674">
        <f>+SUMIFS(inv!$D$1:$D$1164,inv!$A$1:$A$1164,$B674,inv!$T$1:$T$1164,$A674,inv!$U$1:$U$1164,'DIAS DE INVENTARIO TAT'!F$1)</f>
        <v>0</v>
      </c>
      <c r="G674">
        <f>+SUMIFS(inv!$D$1:$D$1164,inv!$A$1:$A$1164,$B674,inv!$T$1:$T$1164,$A674,inv!$U$1:$U$1164,'DIAS DE INVENTARIO TAT'!G$1)</f>
        <v>0</v>
      </c>
      <c r="H674">
        <f>+SUMIFS(inv!$D$1:$D$1164,inv!$A$1:$A$1164,$B674,inv!$T$1:$T$1164,$A674,inv!$U$1:$U$1164,'DIAS DE INVENTARIO TAT'!H$1)</f>
        <v>0</v>
      </c>
      <c r="I674">
        <f>+SUMIFS(inv!$D$1:$D$1164,inv!$A$1:$A$1164,$B674,inv!$T$1:$T$1164,$A674,inv!$U$1:$U$1164,'DIAS DE INVENTARIO TAT'!I$1)</f>
        <v>0</v>
      </c>
      <c r="J674">
        <f>+SUMIFS(inv!$D$1:$D$1164,inv!$A$1:$A$1164,$B674,inv!$T$1:$T$1164,$A674,inv!$U$1:$U$1164,'DIAS DE INVENTARIO TAT'!J$1)</f>
        <v>0</v>
      </c>
      <c r="K674">
        <f>+SUMIFS(inv!$D$1:$D$1164,inv!$A$1:$A$1164,$B674,inv!$T$1:$T$1164,$A674,inv!$U$1:$U$1164,'DIAS DE INVENTARIO TAT'!K$1)</f>
        <v>0</v>
      </c>
      <c r="L674" s="6">
        <f>+SUMIFS(VENTAS!H:H,VENTAS!B:B,B674,VENTAS!G:G,A674)</f>
        <v>0</v>
      </c>
      <c r="M674" s="4">
        <f t="shared" si="66"/>
        <v>0</v>
      </c>
      <c r="N674" s="4">
        <f t="shared" si="62"/>
        <v>0</v>
      </c>
      <c r="O674" s="4">
        <f t="shared" si="63"/>
        <v>0</v>
      </c>
      <c r="P674" s="4">
        <f t="shared" si="64"/>
        <v>0</v>
      </c>
      <c r="Q674" s="6" t="e">
        <f>+SUMIFS(#REF!,#REF!,TablaINV[[#This Row],[GRUPO]],#REF!,TablaINV[[#This Row],[COD]])</f>
        <v>#REF!</v>
      </c>
      <c r="R674" s="19">
        <f t="shared" si="65"/>
        <v>0</v>
      </c>
      <c r="S674" s="4" t="e">
        <f>+VLOOKUP(A674,inv!T:X,5,0)</f>
        <v>#N/A</v>
      </c>
      <c r="T674" s="4" t="str">
        <f>+VLOOKUP(B:B,'DT HUEVO'!$A:$D,4,0)</f>
        <v>VERDE</v>
      </c>
      <c r="U674" s="4" t="str">
        <f>+VLOOKUP(TablaINV[[#This Row],[COD]],'DT HUEVO'!$A:$D,3,0)</f>
        <v>AA</v>
      </c>
    </row>
    <row r="675" spans="1:21">
      <c r="A675" t="s">
        <v>944</v>
      </c>
      <c r="B675">
        <v>10311</v>
      </c>
      <c r="C675" t="s">
        <v>467</v>
      </c>
      <c r="D675">
        <f>+SUMIFS(inv!D:D,inv!A:A,B675,inv!T:T,A675)</f>
        <v>0</v>
      </c>
      <c r="E675">
        <f>+SUMIFS(inv!$D$1:$D$1164,inv!$A$1:$A$1164,$B675,inv!$T$1:$T$1164,$A675,inv!$U$1:$U$1164,'DIAS DE INVENTARIO TAT'!E$1)</f>
        <v>0</v>
      </c>
      <c r="F675">
        <f>+SUMIFS(inv!$D$1:$D$1164,inv!$A$1:$A$1164,$B675,inv!$T$1:$T$1164,$A675,inv!$U$1:$U$1164,'DIAS DE INVENTARIO TAT'!F$1)</f>
        <v>0</v>
      </c>
      <c r="G675">
        <f>+SUMIFS(inv!$D$1:$D$1164,inv!$A$1:$A$1164,$B675,inv!$T$1:$T$1164,$A675,inv!$U$1:$U$1164,'DIAS DE INVENTARIO TAT'!G$1)</f>
        <v>0</v>
      </c>
      <c r="H675">
        <f>+SUMIFS(inv!$D$1:$D$1164,inv!$A$1:$A$1164,$B675,inv!$T$1:$T$1164,$A675,inv!$U$1:$U$1164,'DIAS DE INVENTARIO TAT'!H$1)</f>
        <v>0</v>
      </c>
      <c r="I675">
        <f>+SUMIFS(inv!$D$1:$D$1164,inv!$A$1:$A$1164,$B675,inv!$T$1:$T$1164,$A675,inv!$U$1:$U$1164,'DIAS DE INVENTARIO TAT'!I$1)</f>
        <v>0</v>
      </c>
      <c r="J675">
        <f>+SUMIFS(inv!$D$1:$D$1164,inv!$A$1:$A$1164,$B675,inv!$T$1:$T$1164,$A675,inv!$U$1:$U$1164,'DIAS DE INVENTARIO TAT'!J$1)</f>
        <v>0</v>
      </c>
      <c r="K675">
        <f>+SUMIFS(inv!$D$1:$D$1164,inv!$A$1:$A$1164,$B675,inv!$T$1:$T$1164,$A675,inv!$U$1:$U$1164,'DIAS DE INVENTARIO TAT'!K$1)</f>
        <v>0</v>
      </c>
      <c r="L675" s="6">
        <f>+SUMIFS(VENTAS!H:H,VENTAS!B:B,B675,VENTAS!G:G,A675)</f>
        <v>0</v>
      </c>
      <c r="M675" s="4">
        <f t="shared" si="66"/>
        <v>0</v>
      </c>
      <c r="N675" s="4">
        <f t="shared" si="62"/>
        <v>0</v>
      </c>
      <c r="O675" s="4">
        <f t="shared" si="63"/>
        <v>0</v>
      </c>
      <c r="P675" s="4">
        <f t="shared" si="64"/>
        <v>0</v>
      </c>
      <c r="Q675" s="6" t="e">
        <f>+SUMIFS(#REF!,#REF!,TablaINV[[#This Row],[GRUPO]],#REF!,TablaINV[[#This Row],[COD]])</f>
        <v>#REF!</v>
      </c>
      <c r="R675" s="19">
        <f t="shared" si="65"/>
        <v>0</v>
      </c>
      <c r="S675" s="4" t="e">
        <f>+VLOOKUP(A675,inv!T:X,5,0)</f>
        <v>#N/A</v>
      </c>
      <c r="T675" s="4" t="str">
        <f>+VLOOKUP(B:B,'DT HUEVO'!$A:$D,4,0)</f>
        <v>EMPACADOS</v>
      </c>
      <c r="U675" s="4" t="str">
        <f>+VLOOKUP(TablaINV[[#This Row],[COD]],'DT HUEVO'!$A:$D,3,0)</f>
        <v>AA</v>
      </c>
    </row>
    <row r="676" spans="1:21">
      <c r="A676" t="s">
        <v>944</v>
      </c>
      <c r="B676">
        <v>10472</v>
      </c>
      <c r="C676" t="s">
        <v>40</v>
      </c>
      <c r="D676">
        <f>+SUMIFS(inv!D:D,inv!A:A,B676,inv!T:T,A676)</f>
        <v>0</v>
      </c>
      <c r="E676">
        <f>+SUMIFS(inv!$D$1:$D$1164,inv!$A$1:$A$1164,$B676,inv!$T$1:$T$1164,$A676,inv!$U$1:$U$1164,'DIAS DE INVENTARIO TAT'!E$1)</f>
        <v>0</v>
      </c>
      <c r="F676">
        <f>+SUMIFS(inv!$D$1:$D$1164,inv!$A$1:$A$1164,$B676,inv!$T$1:$T$1164,$A676,inv!$U$1:$U$1164,'DIAS DE INVENTARIO TAT'!F$1)</f>
        <v>0</v>
      </c>
      <c r="G676">
        <f>+SUMIFS(inv!$D$1:$D$1164,inv!$A$1:$A$1164,$B676,inv!$T$1:$T$1164,$A676,inv!$U$1:$U$1164,'DIAS DE INVENTARIO TAT'!G$1)</f>
        <v>0</v>
      </c>
      <c r="H676">
        <f>+SUMIFS(inv!$D$1:$D$1164,inv!$A$1:$A$1164,$B676,inv!$T$1:$T$1164,$A676,inv!$U$1:$U$1164,'DIAS DE INVENTARIO TAT'!H$1)</f>
        <v>0</v>
      </c>
      <c r="I676">
        <f>+SUMIFS(inv!$D$1:$D$1164,inv!$A$1:$A$1164,$B676,inv!$T$1:$T$1164,$A676,inv!$U$1:$U$1164,'DIAS DE INVENTARIO TAT'!I$1)</f>
        <v>0</v>
      </c>
      <c r="J676">
        <f>+SUMIFS(inv!$D$1:$D$1164,inv!$A$1:$A$1164,$B676,inv!$T$1:$T$1164,$A676,inv!$U$1:$U$1164,'DIAS DE INVENTARIO TAT'!J$1)</f>
        <v>0</v>
      </c>
      <c r="K676">
        <f>+SUMIFS(inv!$D$1:$D$1164,inv!$A$1:$A$1164,$B676,inv!$T$1:$T$1164,$A676,inv!$U$1:$U$1164,'DIAS DE INVENTARIO TAT'!K$1)</f>
        <v>0</v>
      </c>
      <c r="L676" s="6">
        <f>+SUMIFS(VENTAS!H:H,VENTAS!B:B,B676,VENTAS!G:G,A676)</f>
        <v>0</v>
      </c>
      <c r="M676" s="4">
        <f t="shared" si="66"/>
        <v>0</v>
      </c>
      <c r="N676" s="4">
        <f t="shared" si="62"/>
        <v>0</v>
      </c>
      <c r="O676" s="4">
        <f t="shared" si="63"/>
        <v>0</v>
      </c>
      <c r="P676" s="4">
        <f t="shared" si="64"/>
        <v>0</v>
      </c>
      <c r="Q676" s="6" t="e">
        <f>+SUMIFS(#REF!,#REF!,TablaINV[[#This Row],[GRUPO]],#REF!,TablaINV[[#This Row],[COD]])</f>
        <v>#REF!</v>
      </c>
      <c r="R676" s="19">
        <f t="shared" si="65"/>
        <v>0</v>
      </c>
      <c r="S676" s="4" t="e">
        <f>+VLOOKUP(A676,inv!T:X,5,0)</f>
        <v>#N/A</v>
      </c>
      <c r="T676" s="4" t="str">
        <f>+VLOOKUP(B:B,'DT HUEVO'!$A:$D,4,0)</f>
        <v>EMPACADOS</v>
      </c>
      <c r="U676" s="4" t="str">
        <f>+VLOOKUP(TablaINV[[#This Row],[COD]],'DT HUEVO'!$A:$D,3,0)</f>
        <v>A</v>
      </c>
    </row>
    <row r="677" spans="1:21">
      <c r="A677" t="s">
        <v>944</v>
      </c>
      <c r="B677">
        <v>13359</v>
      </c>
      <c r="C677" t="s">
        <v>468</v>
      </c>
      <c r="D677">
        <f>+SUMIFS(inv!D:D,inv!A:A,B677,inv!T:T,A677)</f>
        <v>0</v>
      </c>
      <c r="E677">
        <f>+SUMIFS(inv!$D$1:$D$1164,inv!$A$1:$A$1164,$B677,inv!$T$1:$T$1164,$A677,inv!$U$1:$U$1164,'DIAS DE INVENTARIO TAT'!E$1)</f>
        <v>0</v>
      </c>
      <c r="F677">
        <f>+SUMIFS(inv!$D$1:$D$1164,inv!$A$1:$A$1164,$B677,inv!$T$1:$T$1164,$A677,inv!$U$1:$U$1164,'DIAS DE INVENTARIO TAT'!F$1)</f>
        <v>0</v>
      </c>
      <c r="G677">
        <f>+SUMIFS(inv!$D$1:$D$1164,inv!$A$1:$A$1164,$B677,inv!$T$1:$T$1164,$A677,inv!$U$1:$U$1164,'DIAS DE INVENTARIO TAT'!G$1)</f>
        <v>0</v>
      </c>
      <c r="H677">
        <f>+SUMIFS(inv!$D$1:$D$1164,inv!$A$1:$A$1164,$B677,inv!$T$1:$T$1164,$A677,inv!$U$1:$U$1164,'DIAS DE INVENTARIO TAT'!H$1)</f>
        <v>0</v>
      </c>
      <c r="I677">
        <f>+SUMIFS(inv!$D$1:$D$1164,inv!$A$1:$A$1164,$B677,inv!$T$1:$T$1164,$A677,inv!$U$1:$U$1164,'DIAS DE INVENTARIO TAT'!I$1)</f>
        <v>0</v>
      </c>
      <c r="J677">
        <f>+SUMIFS(inv!$D$1:$D$1164,inv!$A$1:$A$1164,$B677,inv!$T$1:$T$1164,$A677,inv!$U$1:$U$1164,'DIAS DE INVENTARIO TAT'!J$1)</f>
        <v>0</v>
      </c>
      <c r="K677">
        <f>+SUMIFS(inv!$D$1:$D$1164,inv!$A$1:$A$1164,$B677,inv!$T$1:$T$1164,$A677,inv!$U$1:$U$1164,'DIAS DE INVENTARIO TAT'!K$1)</f>
        <v>0</v>
      </c>
      <c r="L677" s="6">
        <f>+SUMIFS(VENTAS!H:H,VENTAS!B:B,B677,VENTAS!G:G,A677)</f>
        <v>0</v>
      </c>
      <c r="M677" s="4">
        <f t="shared" si="66"/>
        <v>0</v>
      </c>
      <c r="N677" s="4">
        <f t="shared" si="62"/>
        <v>0</v>
      </c>
      <c r="O677" s="4">
        <f t="shared" si="63"/>
        <v>0</v>
      </c>
      <c r="P677" s="4">
        <f t="shared" si="64"/>
        <v>0</v>
      </c>
      <c r="Q677" s="6" t="e">
        <f>+SUMIFS(#REF!,#REF!,TablaINV[[#This Row],[GRUPO]],#REF!,TablaINV[[#This Row],[COD]])</f>
        <v>#REF!</v>
      </c>
      <c r="R677" s="19">
        <f t="shared" si="65"/>
        <v>0</v>
      </c>
      <c r="S677" s="4" t="e">
        <f>+VLOOKUP(A677,inv!T:X,5,0)</f>
        <v>#N/A</v>
      </c>
      <c r="T677" s="4" t="str">
        <f>+VLOOKUP(B:B,'DT HUEVO'!$A:$D,4,0)</f>
        <v>EMPACADOS</v>
      </c>
      <c r="U677" s="4" t="str">
        <f>+VLOOKUP(TablaINV[[#This Row],[COD]],'DT HUEVO'!$A:$D,3,0)</f>
        <v>AA</v>
      </c>
    </row>
    <row r="678" spans="1:21">
      <c r="A678" t="s">
        <v>944</v>
      </c>
      <c r="B678">
        <v>13503</v>
      </c>
      <c r="C678" t="s">
        <v>470</v>
      </c>
      <c r="D678">
        <f>+SUMIFS(inv!D:D,inv!A:A,B678,inv!T:T,A678)</f>
        <v>0</v>
      </c>
      <c r="E678">
        <f>+SUMIFS(inv!$D$1:$D$1164,inv!$A$1:$A$1164,$B678,inv!$T$1:$T$1164,$A678,inv!$U$1:$U$1164,'DIAS DE INVENTARIO TAT'!E$1)</f>
        <v>0</v>
      </c>
      <c r="F678">
        <f>+SUMIFS(inv!$D$1:$D$1164,inv!$A$1:$A$1164,$B678,inv!$T$1:$T$1164,$A678,inv!$U$1:$U$1164,'DIAS DE INVENTARIO TAT'!F$1)</f>
        <v>0</v>
      </c>
      <c r="G678">
        <f>+SUMIFS(inv!$D$1:$D$1164,inv!$A$1:$A$1164,$B678,inv!$T$1:$T$1164,$A678,inv!$U$1:$U$1164,'DIAS DE INVENTARIO TAT'!G$1)</f>
        <v>0</v>
      </c>
      <c r="H678">
        <f>+SUMIFS(inv!$D$1:$D$1164,inv!$A$1:$A$1164,$B678,inv!$T$1:$T$1164,$A678,inv!$U$1:$U$1164,'DIAS DE INVENTARIO TAT'!H$1)</f>
        <v>0</v>
      </c>
      <c r="I678">
        <f>+SUMIFS(inv!$D$1:$D$1164,inv!$A$1:$A$1164,$B678,inv!$T$1:$T$1164,$A678,inv!$U$1:$U$1164,'DIAS DE INVENTARIO TAT'!I$1)</f>
        <v>0</v>
      </c>
      <c r="J678">
        <f>+SUMIFS(inv!$D$1:$D$1164,inv!$A$1:$A$1164,$B678,inv!$T$1:$T$1164,$A678,inv!$U$1:$U$1164,'DIAS DE INVENTARIO TAT'!J$1)</f>
        <v>0</v>
      </c>
      <c r="K678">
        <f>+SUMIFS(inv!$D$1:$D$1164,inv!$A$1:$A$1164,$B678,inv!$T$1:$T$1164,$A678,inv!$U$1:$U$1164,'DIAS DE INVENTARIO TAT'!K$1)</f>
        <v>0</v>
      </c>
      <c r="L678" s="6">
        <f>+SUMIFS(VENTAS!H:H,VENTAS!B:B,B678,VENTAS!G:G,A678)</f>
        <v>0</v>
      </c>
      <c r="M678" s="4">
        <f t="shared" si="66"/>
        <v>0</v>
      </c>
      <c r="N678" s="4">
        <f t="shared" si="62"/>
        <v>0</v>
      </c>
      <c r="O678" s="4">
        <f t="shared" si="63"/>
        <v>0</v>
      </c>
      <c r="P678" s="4">
        <f t="shared" si="64"/>
        <v>0</v>
      </c>
      <c r="Q678" s="6" t="e">
        <f>+SUMIFS(#REF!,#REF!,TablaINV[[#This Row],[GRUPO]],#REF!,TablaINV[[#This Row],[COD]])</f>
        <v>#REF!</v>
      </c>
      <c r="R678" s="19">
        <f t="shared" si="65"/>
        <v>0</v>
      </c>
      <c r="S678" s="4" t="e">
        <f>+VLOOKUP(A678,inv!T:X,5,0)</f>
        <v>#N/A</v>
      </c>
      <c r="T678" s="4" t="str">
        <f>+VLOOKUP(B:B,'DT HUEVO'!$A:$D,4,0)</f>
        <v>EMPACADOS</v>
      </c>
      <c r="U678" s="4" t="str">
        <f>+VLOOKUP(TablaINV[[#This Row],[COD]],'DT HUEVO'!$A:$D,3,0)</f>
        <v>B</v>
      </c>
    </row>
    <row r="679" spans="1:21">
      <c r="A679" t="s">
        <v>944</v>
      </c>
      <c r="B679">
        <v>13403</v>
      </c>
      <c r="C679" t="s">
        <v>428</v>
      </c>
      <c r="D679">
        <f>+SUMIFS(inv!D:D,inv!A:A,B679,inv!T:T,A679)</f>
        <v>0</v>
      </c>
      <c r="E679">
        <f>+SUMIFS(inv!$D$1:$D$1164,inv!$A$1:$A$1164,$B679,inv!$T$1:$T$1164,$A679,inv!$U$1:$U$1164,'DIAS DE INVENTARIO TAT'!E$1)</f>
        <v>0</v>
      </c>
      <c r="F679">
        <f>+SUMIFS(inv!$D$1:$D$1164,inv!$A$1:$A$1164,$B679,inv!$T$1:$T$1164,$A679,inv!$U$1:$U$1164,'DIAS DE INVENTARIO TAT'!F$1)</f>
        <v>0</v>
      </c>
      <c r="G679">
        <f>+SUMIFS(inv!$D$1:$D$1164,inv!$A$1:$A$1164,$B679,inv!$T$1:$T$1164,$A679,inv!$U$1:$U$1164,'DIAS DE INVENTARIO TAT'!G$1)</f>
        <v>0</v>
      </c>
      <c r="H679">
        <f>+SUMIFS(inv!$D$1:$D$1164,inv!$A$1:$A$1164,$B679,inv!$T$1:$T$1164,$A679,inv!$U$1:$U$1164,'DIAS DE INVENTARIO TAT'!H$1)</f>
        <v>0</v>
      </c>
      <c r="I679">
        <f>+SUMIFS(inv!$D$1:$D$1164,inv!$A$1:$A$1164,$B679,inv!$T$1:$T$1164,$A679,inv!$U$1:$U$1164,'DIAS DE INVENTARIO TAT'!I$1)</f>
        <v>0</v>
      </c>
      <c r="J679">
        <f>+SUMIFS(inv!$D$1:$D$1164,inv!$A$1:$A$1164,$B679,inv!$T$1:$T$1164,$A679,inv!$U$1:$U$1164,'DIAS DE INVENTARIO TAT'!J$1)</f>
        <v>0</v>
      </c>
      <c r="K679">
        <f>+SUMIFS(inv!$D$1:$D$1164,inv!$A$1:$A$1164,$B679,inv!$T$1:$T$1164,$A679,inv!$U$1:$U$1164,'DIAS DE INVENTARIO TAT'!K$1)</f>
        <v>0</v>
      </c>
      <c r="L679" s="6">
        <f>+SUMIFS(VENTAS!H:H,VENTAS!B:B,B679,VENTAS!G:G,A679)</f>
        <v>0</v>
      </c>
      <c r="M679" s="4">
        <f t="shared" si="66"/>
        <v>0</v>
      </c>
      <c r="N679" s="4">
        <f t="shared" si="62"/>
        <v>0</v>
      </c>
      <c r="O679" s="4">
        <f t="shared" si="63"/>
        <v>0</v>
      </c>
      <c r="P679" s="4">
        <f t="shared" si="64"/>
        <v>0</v>
      </c>
      <c r="Q679" s="6" t="e">
        <f>+SUMIFS(#REF!,#REF!,TablaINV[[#This Row],[GRUPO]],#REF!,TablaINV[[#This Row],[COD]])</f>
        <v>#REF!</v>
      </c>
      <c r="R679" s="19">
        <f t="shared" si="65"/>
        <v>0</v>
      </c>
      <c r="S679" s="4" t="e">
        <f>+VLOOKUP(A679,inv!T:X,5,0)</f>
        <v>#N/A</v>
      </c>
      <c r="T679" s="4" t="str">
        <f>+VLOOKUP(B:B,'DT HUEVO'!$A:$D,4,0)</f>
        <v>EMPACADOS</v>
      </c>
      <c r="U679" s="4" t="str">
        <f>+VLOOKUP(TablaINV[[#This Row],[COD]],'DT HUEVO'!$A:$D,3,0)</f>
        <v>A</v>
      </c>
    </row>
    <row r="680" spans="1:21">
      <c r="A680" t="s">
        <v>944</v>
      </c>
      <c r="B680">
        <v>10101</v>
      </c>
      <c r="C680" t="s">
        <v>536</v>
      </c>
      <c r="D680">
        <f>+SUMIFS(inv!D:D,inv!A:A,B680,inv!T:T,A680)</f>
        <v>0</v>
      </c>
      <c r="E680">
        <f>+SUMIFS(inv!$D$1:$D$1164,inv!$A$1:$A$1164,$B680,inv!$T$1:$T$1164,$A680,inv!$U$1:$U$1164,'DIAS DE INVENTARIO TAT'!E$1)</f>
        <v>0</v>
      </c>
      <c r="F680">
        <f>+SUMIFS(inv!$D$1:$D$1164,inv!$A$1:$A$1164,$B680,inv!$T$1:$T$1164,$A680,inv!$U$1:$U$1164,'DIAS DE INVENTARIO TAT'!F$1)</f>
        <v>0</v>
      </c>
      <c r="G680">
        <f>+SUMIFS(inv!$D$1:$D$1164,inv!$A$1:$A$1164,$B680,inv!$T$1:$T$1164,$A680,inv!$U$1:$U$1164,'DIAS DE INVENTARIO TAT'!G$1)</f>
        <v>0</v>
      </c>
      <c r="H680">
        <f>+SUMIFS(inv!$D$1:$D$1164,inv!$A$1:$A$1164,$B680,inv!$T$1:$T$1164,$A680,inv!$U$1:$U$1164,'DIAS DE INVENTARIO TAT'!H$1)</f>
        <v>0</v>
      </c>
      <c r="I680">
        <f>+SUMIFS(inv!$D$1:$D$1164,inv!$A$1:$A$1164,$B680,inv!$T$1:$T$1164,$A680,inv!$U$1:$U$1164,'DIAS DE INVENTARIO TAT'!I$1)</f>
        <v>0</v>
      </c>
      <c r="J680">
        <f>+SUMIFS(inv!$D$1:$D$1164,inv!$A$1:$A$1164,$B680,inv!$T$1:$T$1164,$A680,inv!$U$1:$U$1164,'DIAS DE INVENTARIO TAT'!J$1)</f>
        <v>0</v>
      </c>
      <c r="K680">
        <f>+SUMIFS(inv!$D$1:$D$1164,inv!$A$1:$A$1164,$B680,inv!$T$1:$T$1164,$A680,inv!$U$1:$U$1164,'DIAS DE INVENTARIO TAT'!K$1)</f>
        <v>0</v>
      </c>
      <c r="L680" s="6">
        <f>+SUMIFS(VENTAS!H:H,VENTAS!B:B,B680,VENTAS!G:G,A680)</f>
        <v>0</v>
      </c>
      <c r="M680" s="4">
        <f t="shared" si="66"/>
        <v>0</v>
      </c>
      <c r="N680" s="4">
        <f t="shared" si="62"/>
        <v>0</v>
      </c>
      <c r="O680" s="4">
        <f t="shared" si="63"/>
        <v>0</v>
      </c>
      <c r="P680" s="4">
        <f t="shared" si="64"/>
        <v>0</v>
      </c>
      <c r="Q680" s="6" t="e">
        <f>+SUMIFS(#REF!,#REF!,TablaINV[[#This Row],[GRUPO]],#REF!,TablaINV[[#This Row],[COD]])</f>
        <v>#REF!</v>
      </c>
      <c r="R680" s="19">
        <f t="shared" si="65"/>
        <v>0</v>
      </c>
      <c r="S680" s="4" t="e">
        <f>+VLOOKUP(A680,inv!T:X,5,0)</f>
        <v>#N/A</v>
      </c>
      <c r="T680" s="4" t="str">
        <f>+VLOOKUP(B:B,'DT HUEVO'!$A:$D,4,0)</f>
        <v>GRIS SUELTO</v>
      </c>
      <c r="U680" s="4" t="str">
        <f>+VLOOKUP(TablaINV[[#This Row],[COD]],'DT HUEVO'!$A:$D,3,0)</f>
        <v>YUMBO</v>
      </c>
    </row>
    <row r="681" spans="1:21">
      <c r="A681" t="s">
        <v>944</v>
      </c>
      <c r="B681">
        <v>10201</v>
      </c>
      <c r="C681" t="s">
        <v>27</v>
      </c>
      <c r="D681">
        <f>+SUMIFS(inv!D:D,inv!A:A,B681,inv!T:T,A681)</f>
        <v>0</v>
      </c>
      <c r="E681">
        <f>+SUMIFS(inv!$D$1:$D$1164,inv!$A$1:$A$1164,$B681,inv!$T$1:$T$1164,$A681,inv!$U$1:$U$1164,'DIAS DE INVENTARIO TAT'!E$1)</f>
        <v>0</v>
      </c>
      <c r="F681">
        <f>+SUMIFS(inv!$D$1:$D$1164,inv!$A$1:$A$1164,$B681,inv!$T$1:$T$1164,$A681,inv!$U$1:$U$1164,'DIAS DE INVENTARIO TAT'!F$1)</f>
        <v>0</v>
      </c>
      <c r="G681">
        <f>+SUMIFS(inv!$D$1:$D$1164,inv!$A$1:$A$1164,$B681,inv!$T$1:$T$1164,$A681,inv!$U$1:$U$1164,'DIAS DE INVENTARIO TAT'!G$1)</f>
        <v>0</v>
      </c>
      <c r="H681">
        <f>+SUMIFS(inv!$D$1:$D$1164,inv!$A$1:$A$1164,$B681,inv!$T$1:$T$1164,$A681,inv!$U$1:$U$1164,'DIAS DE INVENTARIO TAT'!H$1)</f>
        <v>0</v>
      </c>
      <c r="I681">
        <f>+SUMIFS(inv!$D$1:$D$1164,inv!$A$1:$A$1164,$B681,inv!$T$1:$T$1164,$A681,inv!$U$1:$U$1164,'DIAS DE INVENTARIO TAT'!I$1)</f>
        <v>0</v>
      </c>
      <c r="J681">
        <f>+SUMIFS(inv!$D$1:$D$1164,inv!$A$1:$A$1164,$B681,inv!$T$1:$T$1164,$A681,inv!$U$1:$U$1164,'DIAS DE INVENTARIO TAT'!J$1)</f>
        <v>0</v>
      </c>
      <c r="K681">
        <f>+SUMIFS(inv!$D$1:$D$1164,inv!$A$1:$A$1164,$B681,inv!$T$1:$T$1164,$A681,inv!$U$1:$U$1164,'DIAS DE INVENTARIO TAT'!K$1)</f>
        <v>0</v>
      </c>
      <c r="L681" s="6">
        <f>+SUMIFS(VENTAS!H:H,VENTAS!B:B,B681,VENTAS!G:G,A681)</f>
        <v>0</v>
      </c>
      <c r="M681" s="4">
        <f t="shared" si="66"/>
        <v>0</v>
      </c>
      <c r="N681" s="4">
        <f t="shared" si="62"/>
        <v>0</v>
      </c>
      <c r="O681" s="4">
        <f t="shared" si="63"/>
        <v>0</v>
      </c>
      <c r="P681" s="4">
        <f t="shared" si="64"/>
        <v>0</v>
      </c>
      <c r="Q681" s="6" t="e">
        <f>+SUMIFS(#REF!,#REF!,TablaINV[[#This Row],[GRUPO]],#REF!,TablaINV[[#This Row],[COD]])</f>
        <v>#REF!</v>
      </c>
      <c r="R681" s="19">
        <f t="shared" si="65"/>
        <v>0</v>
      </c>
      <c r="S681" s="4" t="e">
        <f>+VLOOKUP(A681,inv!T:X,5,0)</f>
        <v>#N/A</v>
      </c>
      <c r="T681" s="4" t="str">
        <f>+VLOOKUP(B:B,'DT HUEVO'!$A:$D,4,0)</f>
        <v>GRIS SUELTO</v>
      </c>
      <c r="U681" s="4" t="str">
        <f>+VLOOKUP(TablaINV[[#This Row],[COD]],'DT HUEVO'!$A:$D,3,0)</f>
        <v>AAA</v>
      </c>
    </row>
    <row r="682" spans="1:21">
      <c r="A682" t="s">
        <v>944</v>
      </c>
      <c r="B682">
        <v>73501</v>
      </c>
      <c r="C682" t="s">
        <v>425</v>
      </c>
      <c r="D682">
        <f>+SUMIFS(inv!D:D,inv!A:A,B682,inv!T:T,A682)</f>
        <v>0</v>
      </c>
      <c r="E682">
        <f>+SUMIFS(inv!$D$1:$D$1164,inv!$A$1:$A$1164,$B682,inv!$T$1:$T$1164,$A682,inv!$U$1:$U$1164,'DIAS DE INVENTARIO TAT'!E$1)</f>
        <v>0</v>
      </c>
      <c r="F682">
        <f>+SUMIFS(inv!$D$1:$D$1164,inv!$A$1:$A$1164,$B682,inv!$T$1:$T$1164,$A682,inv!$U$1:$U$1164,'DIAS DE INVENTARIO TAT'!F$1)</f>
        <v>0</v>
      </c>
      <c r="G682">
        <f>+SUMIFS(inv!$D$1:$D$1164,inv!$A$1:$A$1164,$B682,inv!$T$1:$T$1164,$A682,inv!$U$1:$U$1164,'DIAS DE INVENTARIO TAT'!G$1)</f>
        <v>0</v>
      </c>
      <c r="H682">
        <f>+SUMIFS(inv!$D$1:$D$1164,inv!$A$1:$A$1164,$B682,inv!$T$1:$T$1164,$A682,inv!$U$1:$U$1164,'DIAS DE INVENTARIO TAT'!H$1)</f>
        <v>0</v>
      </c>
      <c r="I682">
        <f>+SUMIFS(inv!$D$1:$D$1164,inv!$A$1:$A$1164,$B682,inv!$T$1:$T$1164,$A682,inv!$U$1:$U$1164,'DIAS DE INVENTARIO TAT'!I$1)</f>
        <v>0</v>
      </c>
      <c r="J682">
        <f>+SUMIFS(inv!$D$1:$D$1164,inv!$A$1:$A$1164,$B682,inv!$T$1:$T$1164,$A682,inv!$U$1:$U$1164,'DIAS DE INVENTARIO TAT'!J$1)</f>
        <v>0</v>
      </c>
      <c r="K682">
        <f>+SUMIFS(inv!$D$1:$D$1164,inv!$A$1:$A$1164,$B682,inv!$T$1:$T$1164,$A682,inv!$U$1:$U$1164,'DIAS DE INVENTARIO TAT'!K$1)</f>
        <v>0</v>
      </c>
      <c r="L682" s="6">
        <f>+SUMIFS(VENTAS!H:H,VENTAS!B:B,B682,VENTAS!G:G,A682)</f>
        <v>0</v>
      </c>
      <c r="M682" s="4">
        <f t="shared" si="66"/>
        <v>0</v>
      </c>
      <c r="N682" s="4">
        <f t="shared" si="62"/>
        <v>0</v>
      </c>
      <c r="O682" s="4">
        <f t="shared" si="63"/>
        <v>0</v>
      </c>
      <c r="P682" s="4">
        <f t="shared" si="64"/>
        <v>0</v>
      </c>
      <c r="Q682" s="6" t="e">
        <f>+SUMIFS(#REF!,#REF!,TablaINV[[#This Row],[GRUPO]],#REF!,TablaINV[[#This Row],[COD]])</f>
        <v>#REF!</v>
      </c>
      <c r="R682" s="19">
        <f t="shared" si="65"/>
        <v>0</v>
      </c>
      <c r="S682" s="4" t="e">
        <f>+VLOOKUP(A682,inv!T:X,5,0)</f>
        <v>#N/A</v>
      </c>
      <c r="T682" s="4" t="str">
        <f>+VLOOKUP(B:B,'DT HUEVO'!$A:$D,4,0)</f>
        <v>SEGUNDA</v>
      </c>
      <c r="U682" s="4" t="str">
        <f>+VLOOKUP(TablaINV[[#This Row],[COD]],'DT HUEVO'!$A:$D,3,0)</f>
        <v>SEGUNDA</v>
      </c>
    </row>
    <row r="683" spans="1:21">
      <c r="A683" t="s">
        <v>944</v>
      </c>
      <c r="B683">
        <v>76501</v>
      </c>
      <c r="C683" t="s">
        <v>589</v>
      </c>
      <c r="D683">
        <f>+SUMIFS(inv!D:D,inv!A:A,B683,inv!T:T,A683)</f>
        <v>0</v>
      </c>
      <c r="E683">
        <f>+SUMIFS(inv!$D$1:$D$1164,inv!$A$1:$A$1164,$B683,inv!$T$1:$T$1164,$A683,inv!$U$1:$U$1164,'DIAS DE INVENTARIO TAT'!E$1)</f>
        <v>0</v>
      </c>
      <c r="F683">
        <f>+SUMIFS(inv!$D$1:$D$1164,inv!$A$1:$A$1164,$B683,inv!$T$1:$T$1164,$A683,inv!$U$1:$U$1164,'DIAS DE INVENTARIO TAT'!F$1)</f>
        <v>0</v>
      </c>
      <c r="G683">
        <f>+SUMIFS(inv!$D$1:$D$1164,inv!$A$1:$A$1164,$B683,inv!$T$1:$T$1164,$A683,inv!$U$1:$U$1164,'DIAS DE INVENTARIO TAT'!G$1)</f>
        <v>0</v>
      </c>
      <c r="H683">
        <f>+SUMIFS(inv!$D$1:$D$1164,inv!$A$1:$A$1164,$B683,inv!$T$1:$T$1164,$A683,inv!$U$1:$U$1164,'DIAS DE INVENTARIO TAT'!H$1)</f>
        <v>0</v>
      </c>
      <c r="I683">
        <f>+SUMIFS(inv!$D$1:$D$1164,inv!$A$1:$A$1164,$B683,inv!$T$1:$T$1164,$A683,inv!$U$1:$U$1164,'DIAS DE INVENTARIO TAT'!I$1)</f>
        <v>0</v>
      </c>
      <c r="J683">
        <f>+SUMIFS(inv!$D$1:$D$1164,inv!$A$1:$A$1164,$B683,inv!$T$1:$T$1164,$A683,inv!$U$1:$U$1164,'DIAS DE INVENTARIO TAT'!J$1)</f>
        <v>0</v>
      </c>
      <c r="K683">
        <f>+SUMIFS(inv!$D$1:$D$1164,inv!$A$1:$A$1164,$B683,inv!$T$1:$T$1164,$A683,inv!$U$1:$U$1164,'DIAS DE INVENTARIO TAT'!K$1)</f>
        <v>0</v>
      </c>
      <c r="L683" s="6">
        <f>+SUMIFS(VENTAS!H:H,VENTAS!B:B,B683,VENTAS!G:G,A683)</f>
        <v>0</v>
      </c>
      <c r="M683" s="4">
        <f t="shared" si="66"/>
        <v>0</v>
      </c>
      <c r="N683" s="4">
        <f t="shared" si="62"/>
        <v>0</v>
      </c>
      <c r="O683" s="4">
        <f t="shared" si="63"/>
        <v>0</v>
      </c>
      <c r="P683" s="4">
        <f t="shared" si="64"/>
        <v>0</v>
      </c>
      <c r="Q683" s="6" t="e">
        <f>+SUMIFS(#REF!,#REF!,TablaINV[[#This Row],[GRUPO]],#REF!,TablaINV[[#This Row],[COD]])</f>
        <v>#REF!</v>
      </c>
      <c r="R683" s="19">
        <f t="shared" si="65"/>
        <v>0</v>
      </c>
      <c r="S683" s="4" t="e">
        <f>+VLOOKUP(A683,inv!T:X,5,0)</f>
        <v>#N/A</v>
      </c>
      <c r="T683" s="4" t="str">
        <f>+VLOOKUP(B:B,'DT HUEVO'!$A:$D,4,0)</f>
        <v>SEGUNDA</v>
      </c>
      <c r="U683" s="4" t="str">
        <f>+VLOOKUP(TablaINV[[#This Row],[COD]],'DT HUEVO'!$A:$D,3,0)</f>
        <v>SEGUNDA</v>
      </c>
    </row>
    <row r="684" spans="1:21">
      <c r="A684" t="s">
        <v>944</v>
      </c>
      <c r="B684">
        <v>76601</v>
      </c>
      <c r="C684" t="s">
        <v>590</v>
      </c>
      <c r="D684">
        <f>+SUMIFS(inv!D:D,inv!A:A,B684,inv!T:T,A684)</f>
        <v>0</v>
      </c>
      <c r="E684">
        <f>+SUMIFS(inv!$D$1:$D$1164,inv!$A$1:$A$1164,$B684,inv!$T$1:$T$1164,$A684,inv!$U$1:$U$1164,'DIAS DE INVENTARIO TAT'!E$1)</f>
        <v>0</v>
      </c>
      <c r="F684">
        <f>+SUMIFS(inv!$D$1:$D$1164,inv!$A$1:$A$1164,$B684,inv!$T$1:$T$1164,$A684,inv!$U$1:$U$1164,'DIAS DE INVENTARIO TAT'!F$1)</f>
        <v>0</v>
      </c>
      <c r="G684">
        <f>+SUMIFS(inv!$D$1:$D$1164,inv!$A$1:$A$1164,$B684,inv!$T$1:$T$1164,$A684,inv!$U$1:$U$1164,'DIAS DE INVENTARIO TAT'!G$1)</f>
        <v>0</v>
      </c>
      <c r="H684">
        <f>+SUMIFS(inv!$D$1:$D$1164,inv!$A$1:$A$1164,$B684,inv!$T$1:$T$1164,$A684,inv!$U$1:$U$1164,'DIAS DE INVENTARIO TAT'!H$1)</f>
        <v>0</v>
      </c>
      <c r="I684">
        <f>+SUMIFS(inv!$D$1:$D$1164,inv!$A$1:$A$1164,$B684,inv!$T$1:$T$1164,$A684,inv!$U$1:$U$1164,'DIAS DE INVENTARIO TAT'!I$1)</f>
        <v>0</v>
      </c>
      <c r="J684">
        <f>+SUMIFS(inv!$D$1:$D$1164,inv!$A$1:$A$1164,$B684,inv!$T$1:$T$1164,$A684,inv!$U$1:$U$1164,'DIAS DE INVENTARIO TAT'!J$1)</f>
        <v>0</v>
      </c>
      <c r="K684">
        <f>+SUMIFS(inv!$D$1:$D$1164,inv!$A$1:$A$1164,$B684,inv!$T$1:$T$1164,$A684,inv!$U$1:$U$1164,'DIAS DE INVENTARIO TAT'!K$1)</f>
        <v>0</v>
      </c>
      <c r="L684" s="6">
        <f>+SUMIFS(VENTAS!H:H,VENTAS!B:B,B684,VENTAS!G:G,A684)</f>
        <v>0</v>
      </c>
      <c r="M684" s="4">
        <f t="shared" si="66"/>
        <v>0</v>
      </c>
      <c r="N684" s="4">
        <f t="shared" si="62"/>
        <v>0</v>
      </c>
      <c r="O684" s="4">
        <f t="shared" si="63"/>
        <v>0</v>
      </c>
      <c r="P684" s="4">
        <f t="shared" si="64"/>
        <v>0</v>
      </c>
      <c r="Q684" s="6" t="e">
        <f>+SUMIFS(#REF!,#REF!,TablaINV[[#This Row],[GRUPO]],#REF!,TablaINV[[#This Row],[COD]])</f>
        <v>#REF!</v>
      </c>
      <c r="R684" s="19">
        <f t="shared" si="65"/>
        <v>0</v>
      </c>
      <c r="S684" s="4" t="e">
        <f>+VLOOKUP(A684,inv!T:X,5,0)</f>
        <v>#N/A</v>
      </c>
      <c r="T684" s="4" t="str">
        <f>+VLOOKUP(B:B,'DT HUEVO'!$A:$D,4,0)</f>
        <v>SEGUNDA</v>
      </c>
      <c r="U684" s="4" t="str">
        <f>+VLOOKUP(TablaINV[[#This Row],[COD]],'DT HUEVO'!$A:$D,3,0)</f>
        <v>SEGUNDA</v>
      </c>
    </row>
    <row r="685" spans="1:21">
      <c r="A685" t="s">
        <v>944</v>
      </c>
      <c r="B685">
        <v>76701</v>
      </c>
      <c r="C685" t="s">
        <v>588</v>
      </c>
      <c r="D685">
        <f>+SUMIFS(inv!D:D,inv!A:A,B685,inv!T:T,A685)</f>
        <v>0</v>
      </c>
      <c r="E685">
        <f>+SUMIFS(inv!$D$1:$D$1164,inv!$A$1:$A$1164,$B685,inv!$T$1:$T$1164,$A685,inv!$U$1:$U$1164,'DIAS DE INVENTARIO TAT'!E$1)</f>
        <v>0</v>
      </c>
      <c r="F685">
        <f>+SUMIFS(inv!$D$1:$D$1164,inv!$A$1:$A$1164,$B685,inv!$T$1:$T$1164,$A685,inv!$U$1:$U$1164,'DIAS DE INVENTARIO TAT'!F$1)</f>
        <v>0</v>
      </c>
      <c r="G685">
        <f>+SUMIFS(inv!$D$1:$D$1164,inv!$A$1:$A$1164,$B685,inv!$T$1:$T$1164,$A685,inv!$U$1:$U$1164,'DIAS DE INVENTARIO TAT'!G$1)</f>
        <v>0</v>
      </c>
      <c r="H685">
        <f>+SUMIFS(inv!$D$1:$D$1164,inv!$A$1:$A$1164,$B685,inv!$T$1:$T$1164,$A685,inv!$U$1:$U$1164,'DIAS DE INVENTARIO TAT'!H$1)</f>
        <v>0</v>
      </c>
      <c r="I685">
        <f>+SUMIFS(inv!$D$1:$D$1164,inv!$A$1:$A$1164,$B685,inv!$T$1:$T$1164,$A685,inv!$U$1:$U$1164,'DIAS DE INVENTARIO TAT'!I$1)</f>
        <v>0</v>
      </c>
      <c r="J685">
        <f>+SUMIFS(inv!$D$1:$D$1164,inv!$A$1:$A$1164,$B685,inv!$T$1:$T$1164,$A685,inv!$U$1:$U$1164,'DIAS DE INVENTARIO TAT'!J$1)</f>
        <v>0</v>
      </c>
      <c r="K685">
        <f>+SUMIFS(inv!$D$1:$D$1164,inv!$A$1:$A$1164,$B685,inv!$T$1:$T$1164,$A685,inv!$U$1:$U$1164,'DIAS DE INVENTARIO TAT'!K$1)</f>
        <v>0</v>
      </c>
      <c r="L685" s="6">
        <f>+SUMIFS(VENTAS!H:H,VENTAS!B:B,B685,VENTAS!G:G,A685)</f>
        <v>0</v>
      </c>
      <c r="M685" s="4">
        <f t="shared" si="66"/>
        <v>0</v>
      </c>
      <c r="N685" s="4">
        <f t="shared" si="62"/>
        <v>0</v>
      </c>
      <c r="O685" s="4">
        <f t="shared" si="63"/>
        <v>0</v>
      </c>
      <c r="P685" s="4">
        <f t="shared" si="64"/>
        <v>0</v>
      </c>
      <c r="Q685" s="6" t="e">
        <f>+SUMIFS(#REF!,#REF!,TablaINV[[#This Row],[GRUPO]],#REF!,TablaINV[[#This Row],[COD]])</f>
        <v>#REF!</v>
      </c>
      <c r="R685" s="19">
        <f t="shared" si="65"/>
        <v>0</v>
      </c>
      <c r="S685" s="4" t="e">
        <f>+VLOOKUP(A685,inv!T:X,5,0)</f>
        <v>#N/A</v>
      </c>
      <c r="T685" s="4" t="str">
        <f>+VLOOKUP(B:B,'DT HUEVO'!$A:$D,4,0)</f>
        <v>SEGUNDA</v>
      </c>
      <c r="U685" s="4" t="str">
        <f>+VLOOKUP(TablaINV[[#This Row],[COD]],'DT HUEVO'!$A:$D,3,0)</f>
        <v>SEGUNDA</v>
      </c>
    </row>
    <row r="686" spans="1:21">
      <c r="A686" t="s">
        <v>944</v>
      </c>
      <c r="B686">
        <v>77101</v>
      </c>
      <c r="C686" t="s">
        <v>567</v>
      </c>
      <c r="D686">
        <f>+SUMIFS(inv!D:D,inv!A:A,B686,inv!T:T,A686)</f>
        <v>0</v>
      </c>
      <c r="E686">
        <f>+SUMIFS(inv!$D$1:$D$1164,inv!$A$1:$A$1164,$B686,inv!$T$1:$T$1164,$A686,inv!$U$1:$U$1164,'DIAS DE INVENTARIO TAT'!E$1)</f>
        <v>0</v>
      </c>
      <c r="F686">
        <f>+SUMIFS(inv!$D$1:$D$1164,inv!$A$1:$A$1164,$B686,inv!$T$1:$T$1164,$A686,inv!$U$1:$U$1164,'DIAS DE INVENTARIO TAT'!F$1)</f>
        <v>0</v>
      </c>
      <c r="G686">
        <f>+SUMIFS(inv!$D$1:$D$1164,inv!$A$1:$A$1164,$B686,inv!$T$1:$T$1164,$A686,inv!$U$1:$U$1164,'DIAS DE INVENTARIO TAT'!G$1)</f>
        <v>0</v>
      </c>
      <c r="H686">
        <f>+SUMIFS(inv!$D$1:$D$1164,inv!$A$1:$A$1164,$B686,inv!$T$1:$T$1164,$A686,inv!$U$1:$U$1164,'DIAS DE INVENTARIO TAT'!H$1)</f>
        <v>0</v>
      </c>
      <c r="I686">
        <f>+SUMIFS(inv!$D$1:$D$1164,inv!$A$1:$A$1164,$B686,inv!$T$1:$T$1164,$A686,inv!$U$1:$U$1164,'DIAS DE INVENTARIO TAT'!I$1)</f>
        <v>0</v>
      </c>
      <c r="J686">
        <f>+SUMIFS(inv!$D$1:$D$1164,inv!$A$1:$A$1164,$B686,inv!$T$1:$T$1164,$A686,inv!$U$1:$U$1164,'DIAS DE INVENTARIO TAT'!J$1)</f>
        <v>0</v>
      </c>
      <c r="K686">
        <f>+SUMIFS(inv!$D$1:$D$1164,inv!$A$1:$A$1164,$B686,inv!$T$1:$T$1164,$A686,inv!$U$1:$U$1164,'DIAS DE INVENTARIO TAT'!K$1)</f>
        <v>0</v>
      </c>
      <c r="L686" s="6">
        <f>+SUMIFS(VENTAS!H:H,VENTAS!B:B,B686,VENTAS!G:G,A686)</f>
        <v>0</v>
      </c>
      <c r="M686" s="4">
        <f t="shared" si="66"/>
        <v>0</v>
      </c>
      <c r="N686" s="4">
        <f t="shared" si="62"/>
        <v>0</v>
      </c>
      <c r="O686" s="4">
        <f t="shared" si="63"/>
        <v>0</v>
      </c>
      <c r="P686" s="4">
        <f t="shared" si="64"/>
        <v>0</v>
      </c>
      <c r="Q686" s="6" t="e">
        <f>+SUMIFS(#REF!,#REF!,TablaINV[[#This Row],[GRUPO]],#REF!,TablaINV[[#This Row],[COD]])</f>
        <v>#REF!</v>
      </c>
      <c r="R686" s="19">
        <f t="shared" si="65"/>
        <v>0</v>
      </c>
      <c r="S686" s="4" t="e">
        <f>+VLOOKUP(A686,inv!T:X,5,0)</f>
        <v>#N/A</v>
      </c>
      <c r="T686" s="4" t="str">
        <f>+VLOOKUP(B:B,'DT HUEVO'!$A:$D,4,0)</f>
        <v>SEGUNDA</v>
      </c>
      <c r="U686" s="4" t="str">
        <f>+VLOOKUP(TablaINV[[#This Row],[COD]],'DT HUEVO'!$A:$D,3,0)</f>
        <v>SEGUNDA</v>
      </c>
    </row>
    <row r="687" spans="1:21">
      <c r="A687" t="s">
        <v>944</v>
      </c>
      <c r="B687">
        <v>78001</v>
      </c>
      <c r="C687" t="s">
        <v>571</v>
      </c>
      <c r="D687">
        <f>+SUMIFS(inv!D:D,inv!A:A,B687,inv!T:T,A687)</f>
        <v>0</v>
      </c>
      <c r="E687">
        <f>+SUMIFS(inv!$D$1:$D$1164,inv!$A$1:$A$1164,$B687,inv!$T$1:$T$1164,$A687,inv!$U$1:$U$1164,'DIAS DE INVENTARIO TAT'!E$1)</f>
        <v>0</v>
      </c>
      <c r="F687">
        <f>+SUMIFS(inv!$D$1:$D$1164,inv!$A$1:$A$1164,$B687,inv!$T$1:$T$1164,$A687,inv!$U$1:$U$1164,'DIAS DE INVENTARIO TAT'!F$1)</f>
        <v>0</v>
      </c>
      <c r="G687">
        <f>+SUMIFS(inv!$D$1:$D$1164,inv!$A$1:$A$1164,$B687,inv!$T$1:$T$1164,$A687,inv!$U$1:$U$1164,'DIAS DE INVENTARIO TAT'!G$1)</f>
        <v>0</v>
      </c>
      <c r="H687">
        <f>+SUMIFS(inv!$D$1:$D$1164,inv!$A$1:$A$1164,$B687,inv!$T$1:$T$1164,$A687,inv!$U$1:$U$1164,'DIAS DE INVENTARIO TAT'!H$1)</f>
        <v>0</v>
      </c>
      <c r="I687">
        <f>+SUMIFS(inv!$D$1:$D$1164,inv!$A$1:$A$1164,$B687,inv!$T$1:$T$1164,$A687,inv!$U$1:$U$1164,'DIAS DE INVENTARIO TAT'!I$1)</f>
        <v>0</v>
      </c>
      <c r="J687">
        <f>+SUMIFS(inv!$D$1:$D$1164,inv!$A$1:$A$1164,$B687,inv!$T$1:$T$1164,$A687,inv!$U$1:$U$1164,'DIAS DE INVENTARIO TAT'!J$1)</f>
        <v>0</v>
      </c>
      <c r="K687">
        <f>+SUMIFS(inv!$D$1:$D$1164,inv!$A$1:$A$1164,$B687,inv!$T$1:$T$1164,$A687,inv!$U$1:$U$1164,'DIAS DE INVENTARIO TAT'!K$1)</f>
        <v>0</v>
      </c>
      <c r="L687" s="6">
        <f>+SUMIFS(VENTAS!H:H,VENTAS!B:B,B687,VENTAS!G:G,A687)</f>
        <v>0</v>
      </c>
      <c r="M687" s="4">
        <f t="shared" si="66"/>
        <v>0</v>
      </c>
      <c r="N687" s="4">
        <f t="shared" si="62"/>
        <v>0</v>
      </c>
      <c r="O687" s="4">
        <f t="shared" si="63"/>
        <v>0</v>
      </c>
      <c r="P687" s="4">
        <f t="shared" si="64"/>
        <v>0</v>
      </c>
      <c r="Q687" s="6" t="e">
        <f>+SUMIFS(#REF!,#REF!,TablaINV[[#This Row],[GRUPO]],#REF!,TablaINV[[#This Row],[COD]])</f>
        <v>#REF!</v>
      </c>
      <c r="R687" s="19">
        <f t="shared" si="65"/>
        <v>0</v>
      </c>
      <c r="S687" s="4" t="e">
        <f>+VLOOKUP(A687,inv!T:X,5,0)</f>
        <v>#N/A</v>
      </c>
      <c r="T687" s="4" t="str">
        <f>+VLOOKUP(B:B,'DT HUEVO'!$A:$D,4,0)</f>
        <v>SEGUNDA</v>
      </c>
      <c r="U687" s="4" t="str">
        <f>+VLOOKUP(TablaINV[[#This Row],[COD]],'DT HUEVO'!$A:$D,3,0)</f>
        <v>SEGUNDA</v>
      </c>
    </row>
    <row r="688" spans="1:21">
      <c r="A688" t="s">
        <v>944</v>
      </c>
      <c r="B688">
        <v>10369</v>
      </c>
      <c r="C688" t="s">
        <v>61</v>
      </c>
      <c r="D688">
        <f>+SUMIFS(inv!D:D,inv!A:A,B688,inv!T:T,A688)</f>
        <v>0</v>
      </c>
      <c r="E688">
        <f>+SUMIFS(inv!$D$1:$D$1164,inv!$A$1:$A$1164,$B688,inv!$T$1:$T$1164,$A688,inv!$U$1:$U$1164,'DIAS DE INVENTARIO TAT'!E$1)</f>
        <v>0</v>
      </c>
      <c r="F688">
        <f>+SUMIFS(inv!$D$1:$D$1164,inv!$A$1:$A$1164,$B688,inv!$T$1:$T$1164,$A688,inv!$U$1:$U$1164,'DIAS DE INVENTARIO TAT'!F$1)</f>
        <v>0</v>
      </c>
      <c r="G688">
        <f>+SUMIFS(inv!$D$1:$D$1164,inv!$A$1:$A$1164,$B688,inv!$T$1:$T$1164,$A688,inv!$U$1:$U$1164,'DIAS DE INVENTARIO TAT'!G$1)</f>
        <v>0</v>
      </c>
      <c r="H688">
        <f>+SUMIFS(inv!$D$1:$D$1164,inv!$A$1:$A$1164,$B688,inv!$T$1:$T$1164,$A688,inv!$U$1:$U$1164,'DIAS DE INVENTARIO TAT'!H$1)</f>
        <v>0</v>
      </c>
      <c r="I688">
        <f>+SUMIFS(inv!$D$1:$D$1164,inv!$A$1:$A$1164,$B688,inv!$T$1:$T$1164,$A688,inv!$U$1:$U$1164,'DIAS DE INVENTARIO TAT'!I$1)</f>
        <v>0</v>
      </c>
      <c r="J688">
        <f>+SUMIFS(inv!$D$1:$D$1164,inv!$A$1:$A$1164,$B688,inv!$T$1:$T$1164,$A688,inv!$U$1:$U$1164,'DIAS DE INVENTARIO TAT'!J$1)</f>
        <v>0</v>
      </c>
      <c r="K688">
        <f>+SUMIFS(inv!$D$1:$D$1164,inv!$A$1:$A$1164,$B688,inv!$T$1:$T$1164,$A688,inv!$U$1:$U$1164,'DIAS DE INVENTARIO TAT'!K$1)</f>
        <v>0</v>
      </c>
      <c r="L688" s="6">
        <f>+SUMIFS(VENTAS!H:H,VENTAS!B:B,B688,VENTAS!G:G,A688)</f>
        <v>0</v>
      </c>
      <c r="M688" s="4">
        <f t="shared" si="66"/>
        <v>0</v>
      </c>
      <c r="N688" s="4">
        <f t="shared" si="62"/>
        <v>0</v>
      </c>
      <c r="O688" s="4">
        <f t="shared" si="63"/>
        <v>0</v>
      </c>
      <c r="P688" s="4">
        <f t="shared" si="64"/>
        <v>0</v>
      </c>
      <c r="Q688" s="6" t="e">
        <f>+SUMIFS(#REF!,#REF!,TablaINV[[#This Row],[GRUPO]],#REF!,TablaINV[[#This Row],[COD]])</f>
        <v>#REF!</v>
      </c>
      <c r="R688" s="19">
        <f t="shared" si="65"/>
        <v>0</v>
      </c>
      <c r="S688" s="4" t="e">
        <f>+VLOOKUP(A688,inv!T:X,5,0)</f>
        <v>#N/A</v>
      </c>
      <c r="T688" s="4" t="str">
        <f>+VLOOKUP(B:B,'DT HUEVO'!$A:$D,4,0)</f>
        <v>EMPACADOS</v>
      </c>
      <c r="U688" s="4" t="str">
        <f>+VLOOKUP(TablaINV[[#This Row],[COD]],'DT HUEVO'!$A:$D,3,0)</f>
        <v>AA</v>
      </c>
    </row>
    <row r="689" spans="1:21">
      <c r="A689" t="s">
        <v>944</v>
      </c>
      <c r="B689">
        <v>12270</v>
      </c>
      <c r="C689" t="s">
        <v>62</v>
      </c>
      <c r="D689">
        <f>+SUMIFS(inv!D:D,inv!A:A,B689,inv!T:T,A689)</f>
        <v>0</v>
      </c>
      <c r="E689">
        <f>+SUMIFS(inv!$D$1:$D$1164,inv!$A$1:$A$1164,$B689,inv!$T$1:$T$1164,$A689,inv!$U$1:$U$1164,'DIAS DE INVENTARIO TAT'!E$1)</f>
        <v>0</v>
      </c>
      <c r="F689">
        <f>+SUMIFS(inv!$D$1:$D$1164,inv!$A$1:$A$1164,$B689,inv!$T$1:$T$1164,$A689,inv!$U$1:$U$1164,'DIAS DE INVENTARIO TAT'!F$1)</f>
        <v>0</v>
      </c>
      <c r="G689">
        <f>+SUMIFS(inv!$D$1:$D$1164,inv!$A$1:$A$1164,$B689,inv!$T$1:$T$1164,$A689,inv!$U$1:$U$1164,'DIAS DE INVENTARIO TAT'!G$1)</f>
        <v>0</v>
      </c>
      <c r="H689">
        <f>+SUMIFS(inv!$D$1:$D$1164,inv!$A$1:$A$1164,$B689,inv!$T$1:$T$1164,$A689,inv!$U$1:$U$1164,'DIAS DE INVENTARIO TAT'!H$1)</f>
        <v>0</v>
      </c>
      <c r="I689">
        <f>+SUMIFS(inv!$D$1:$D$1164,inv!$A$1:$A$1164,$B689,inv!$T$1:$T$1164,$A689,inv!$U$1:$U$1164,'DIAS DE INVENTARIO TAT'!I$1)</f>
        <v>0</v>
      </c>
      <c r="J689">
        <f>+SUMIFS(inv!$D$1:$D$1164,inv!$A$1:$A$1164,$B689,inv!$T$1:$T$1164,$A689,inv!$U$1:$U$1164,'DIAS DE INVENTARIO TAT'!J$1)</f>
        <v>0</v>
      </c>
      <c r="K689">
        <f>+SUMIFS(inv!$D$1:$D$1164,inv!$A$1:$A$1164,$B689,inv!$T$1:$T$1164,$A689,inv!$U$1:$U$1164,'DIAS DE INVENTARIO TAT'!K$1)</f>
        <v>0</v>
      </c>
      <c r="L689" s="6">
        <f>+SUMIFS(VENTAS!H:H,VENTAS!B:B,B689,VENTAS!G:G,A689)</f>
        <v>0</v>
      </c>
      <c r="M689" s="4">
        <f t="shared" si="66"/>
        <v>0</v>
      </c>
      <c r="N689" s="4">
        <f t="shared" si="62"/>
        <v>0</v>
      </c>
      <c r="O689" s="4">
        <f t="shared" si="63"/>
        <v>0</v>
      </c>
      <c r="P689" s="4">
        <f t="shared" si="64"/>
        <v>0</v>
      </c>
      <c r="Q689" s="6" t="e">
        <f>+SUMIFS(#REF!,#REF!,TablaINV[[#This Row],[GRUPO]],#REF!,TablaINV[[#This Row],[COD]])</f>
        <v>#REF!</v>
      </c>
      <c r="R689" s="19">
        <f t="shared" si="65"/>
        <v>0</v>
      </c>
      <c r="S689" s="4" t="e">
        <f>+VLOOKUP(A689,inv!T:X,5,0)</f>
        <v>#N/A</v>
      </c>
      <c r="T689" s="4" t="str">
        <f>+VLOOKUP(B:B,'DT HUEVO'!$A:$D,4,0)</f>
        <v>EMPACADOS</v>
      </c>
      <c r="U689" s="4" t="str">
        <f>+VLOOKUP(TablaINV[[#This Row],[COD]],'DT HUEVO'!$A:$D,3,0)</f>
        <v>AAA</v>
      </c>
    </row>
    <row r="690" spans="1:21">
      <c r="A690" t="s">
        <v>944</v>
      </c>
      <c r="B690">
        <v>12480</v>
      </c>
      <c r="C690" t="s">
        <v>67</v>
      </c>
      <c r="D690">
        <f>+SUMIFS(inv!D:D,inv!A:A,B690,inv!T:T,A690)</f>
        <v>0</v>
      </c>
      <c r="E690">
        <f>+SUMIFS(inv!$D$1:$D$1164,inv!$A$1:$A$1164,$B690,inv!$T$1:$T$1164,$A690,inv!$U$1:$U$1164,'DIAS DE INVENTARIO TAT'!E$1)</f>
        <v>0</v>
      </c>
      <c r="F690">
        <f>+SUMIFS(inv!$D$1:$D$1164,inv!$A$1:$A$1164,$B690,inv!$T$1:$T$1164,$A690,inv!$U$1:$U$1164,'DIAS DE INVENTARIO TAT'!F$1)</f>
        <v>0</v>
      </c>
      <c r="G690">
        <f>+SUMIFS(inv!$D$1:$D$1164,inv!$A$1:$A$1164,$B690,inv!$T$1:$T$1164,$A690,inv!$U$1:$U$1164,'DIAS DE INVENTARIO TAT'!G$1)</f>
        <v>0</v>
      </c>
      <c r="H690">
        <f>+SUMIFS(inv!$D$1:$D$1164,inv!$A$1:$A$1164,$B690,inv!$T$1:$T$1164,$A690,inv!$U$1:$U$1164,'DIAS DE INVENTARIO TAT'!H$1)</f>
        <v>0</v>
      </c>
      <c r="I690">
        <f>+SUMIFS(inv!$D$1:$D$1164,inv!$A$1:$A$1164,$B690,inv!$T$1:$T$1164,$A690,inv!$U$1:$U$1164,'DIAS DE INVENTARIO TAT'!I$1)</f>
        <v>0</v>
      </c>
      <c r="J690">
        <f>+SUMIFS(inv!$D$1:$D$1164,inv!$A$1:$A$1164,$B690,inv!$T$1:$T$1164,$A690,inv!$U$1:$U$1164,'DIAS DE INVENTARIO TAT'!J$1)</f>
        <v>0</v>
      </c>
      <c r="K690">
        <f>+SUMIFS(inv!$D$1:$D$1164,inv!$A$1:$A$1164,$B690,inv!$T$1:$T$1164,$A690,inv!$U$1:$U$1164,'DIAS DE INVENTARIO TAT'!K$1)</f>
        <v>0</v>
      </c>
      <c r="L690" s="6">
        <f>+SUMIFS(VENTAS!H:H,VENTAS!B:B,B690,VENTAS!G:G,A690)</f>
        <v>0</v>
      </c>
      <c r="M690" s="4">
        <f t="shared" si="66"/>
        <v>0</v>
      </c>
      <c r="N690" s="4">
        <f t="shared" si="62"/>
        <v>0</v>
      </c>
      <c r="O690" s="4">
        <f t="shared" si="63"/>
        <v>0</v>
      </c>
      <c r="P690" s="4">
        <f t="shared" si="64"/>
        <v>0</v>
      </c>
      <c r="Q690" s="6" t="e">
        <f>+SUMIFS(#REF!,#REF!,TablaINV[[#This Row],[GRUPO]],#REF!,TablaINV[[#This Row],[COD]])</f>
        <v>#REF!</v>
      </c>
      <c r="R690" s="19">
        <f t="shared" si="65"/>
        <v>0</v>
      </c>
      <c r="S690" s="4" t="e">
        <f>+VLOOKUP(A690,inv!T:X,5,0)</f>
        <v>#N/A</v>
      </c>
      <c r="T690" s="4" t="e">
        <f>+VLOOKUP(B:B,'DT HUEVO'!$A:$D,4,0)</f>
        <v>#N/A</v>
      </c>
      <c r="U690" s="4" t="e">
        <f>+VLOOKUP(TablaINV[[#This Row],[COD]],'DT HUEVO'!$A:$D,3,0)</f>
        <v>#N/A</v>
      </c>
    </row>
    <row r="691" spans="1:21">
      <c r="A691" t="s">
        <v>944</v>
      </c>
      <c r="B691">
        <v>14459</v>
      </c>
      <c r="C691" t="s">
        <v>68</v>
      </c>
      <c r="D691">
        <f>+SUMIFS(inv!D:D,inv!A:A,B691,inv!T:T,A691)</f>
        <v>0</v>
      </c>
      <c r="E691">
        <f>+SUMIFS(inv!$D$1:$D$1164,inv!$A$1:$A$1164,$B691,inv!$T$1:$T$1164,$A691,inv!$U$1:$U$1164,'DIAS DE INVENTARIO TAT'!E$1)</f>
        <v>0</v>
      </c>
      <c r="F691">
        <f>+SUMIFS(inv!$D$1:$D$1164,inv!$A$1:$A$1164,$B691,inv!$T$1:$T$1164,$A691,inv!$U$1:$U$1164,'DIAS DE INVENTARIO TAT'!F$1)</f>
        <v>0</v>
      </c>
      <c r="G691">
        <f>+SUMIFS(inv!$D$1:$D$1164,inv!$A$1:$A$1164,$B691,inv!$T$1:$T$1164,$A691,inv!$U$1:$U$1164,'DIAS DE INVENTARIO TAT'!G$1)</f>
        <v>0</v>
      </c>
      <c r="H691">
        <f>+SUMIFS(inv!$D$1:$D$1164,inv!$A$1:$A$1164,$B691,inv!$T$1:$T$1164,$A691,inv!$U$1:$U$1164,'DIAS DE INVENTARIO TAT'!H$1)</f>
        <v>0</v>
      </c>
      <c r="I691">
        <f>+SUMIFS(inv!$D$1:$D$1164,inv!$A$1:$A$1164,$B691,inv!$T$1:$T$1164,$A691,inv!$U$1:$U$1164,'DIAS DE INVENTARIO TAT'!I$1)</f>
        <v>0</v>
      </c>
      <c r="J691">
        <f>+SUMIFS(inv!$D$1:$D$1164,inv!$A$1:$A$1164,$B691,inv!$T$1:$T$1164,$A691,inv!$U$1:$U$1164,'DIAS DE INVENTARIO TAT'!J$1)</f>
        <v>0</v>
      </c>
      <c r="K691">
        <f>+SUMIFS(inv!$D$1:$D$1164,inv!$A$1:$A$1164,$B691,inv!$T$1:$T$1164,$A691,inv!$U$1:$U$1164,'DIAS DE INVENTARIO TAT'!K$1)</f>
        <v>0</v>
      </c>
      <c r="L691" s="6">
        <f>+SUMIFS(VENTAS!H:H,VENTAS!B:B,B691,VENTAS!G:G,A691)</f>
        <v>0</v>
      </c>
      <c r="M691" s="4">
        <f t="shared" si="66"/>
        <v>0</v>
      </c>
      <c r="N691" s="4">
        <f t="shared" si="62"/>
        <v>0</v>
      </c>
      <c r="O691" s="4">
        <f t="shared" si="63"/>
        <v>0</v>
      </c>
      <c r="P691" s="4">
        <f t="shared" si="64"/>
        <v>0</v>
      </c>
      <c r="Q691" s="6" t="e">
        <f>+SUMIFS(#REF!,#REF!,TablaINV[[#This Row],[GRUPO]],#REF!,TablaINV[[#This Row],[COD]])</f>
        <v>#REF!</v>
      </c>
      <c r="R691" s="19">
        <f t="shared" si="65"/>
        <v>0</v>
      </c>
      <c r="S691" s="4" t="e">
        <f>+VLOOKUP(A691,inv!T:X,5,0)</f>
        <v>#N/A</v>
      </c>
      <c r="T691" s="4" t="str">
        <f>+VLOOKUP(B:B,'DT HUEVO'!$A:$D,4,0)</f>
        <v>EMPACADOS</v>
      </c>
      <c r="U691" s="4" t="str">
        <f>+VLOOKUP(TablaINV[[#This Row],[COD]],'DT HUEVO'!$A:$D,3,0)</f>
        <v>A</v>
      </c>
    </row>
    <row r="692" spans="1:21">
      <c r="A692" t="s">
        <v>944</v>
      </c>
      <c r="B692">
        <v>14311</v>
      </c>
      <c r="C692" t="s">
        <v>45</v>
      </c>
      <c r="D692">
        <f>+SUMIFS(inv!D:D,inv!A:A,B692,inv!T:T,A692)</f>
        <v>0</v>
      </c>
      <c r="E692">
        <f>+SUMIFS(inv!$D$1:$D$1164,inv!$A$1:$A$1164,$B692,inv!$T$1:$T$1164,$A692,inv!$U$1:$U$1164,'DIAS DE INVENTARIO TAT'!E$1)</f>
        <v>0</v>
      </c>
      <c r="F692">
        <f>+SUMIFS(inv!$D$1:$D$1164,inv!$A$1:$A$1164,$B692,inv!$T$1:$T$1164,$A692,inv!$U$1:$U$1164,'DIAS DE INVENTARIO TAT'!F$1)</f>
        <v>0</v>
      </c>
      <c r="G692">
        <f>+SUMIFS(inv!$D$1:$D$1164,inv!$A$1:$A$1164,$B692,inv!$T$1:$T$1164,$A692,inv!$U$1:$U$1164,'DIAS DE INVENTARIO TAT'!G$1)</f>
        <v>0</v>
      </c>
      <c r="H692">
        <f>+SUMIFS(inv!$D$1:$D$1164,inv!$A$1:$A$1164,$B692,inv!$T$1:$T$1164,$A692,inv!$U$1:$U$1164,'DIAS DE INVENTARIO TAT'!H$1)</f>
        <v>0</v>
      </c>
      <c r="I692">
        <f>+SUMIFS(inv!$D$1:$D$1164,inv!$A$1:$A$1164,$B692,inv!$T$1:$T$1164,$A692,inv!$U$1:$U$1164,'DIAS DE INVENTARIO TAT'!I$1)</f>
        <v>0</v>
      </c>
      <c r="J692">
        <f>+SUMIFS(inv!$D$1:$D$1164,inv!$A$1:$A$1164,$B692,inv!$T$1:$T$1164,$A692,inv!$U$1:$U$1164,'DIAS DE INVENTARIO TAT'!J$1)</f>
        <v>0</v>
      </c>
      <c r="K692">
        <f>+SUMIFS(inv!$D$1:$D$1164,inv!$A$1:$A$1164,$B692,inv!$T$1:$T$1164,$A692,inv!$U$1:$U$1164,'DIAS DE INVENTARIO TAT'!K$1)</f>
        <v>0</v>
      </c>
      <c r="L692" s="6">
        <f>+SUMIFS(VENTAS!H:H,VENTAS!B:B,B692,VENTAS!G:G,A692)</f>
        <v>0</v>
      </c>
      <c r="M692" s="4">
        <f t="shared" si="66"/>
        <v>0</v>
      </c>
      <c r="N692" s="4">
        <f t="shared" si="62"/>
        <v>0</v>
      </c>
      <c r="O692" s="4">
        <f t="shared" si="63"/>
        <v>0</v>
      </c>
      <c r="P692" s="4">
        <f t="shared" si="64"/>
        <v>0</v>
      </c>
      <c r="Q692" s="6" t="e">
        <f>+SUMIFS(#REF!,#REF!,TablaINV[[#This Row],[GRUPO]],#REF!,TablaINV[[#This Row],[COD]])</f>
        <v>#REF!</v>
      </c>
      <c r="R692" s="19">
        <f t="shared" si="65"/>
        <v>0</v>
      </c>
      <c r="S692" s="4" t="e">
        <f>+VLOOKUP(A692,inv!T:X,5,0)</f>
        <v>#N/A</v>
      </c>
      <c r="T692" s="4" t="str">
        <f>+VLOOKUP(B:B,'DT HUEVO'!$A:$D,4,0)</f>
        <v>EMPACADOS</v>
      </c>
      <c r="U692" s="4" t="str">
        <f>+VLOOKUP(TablaINV[[#This Row],[COD]],'DT HUEVO'!$A:$D,3,0)</f>
        <v>AA</v>
      </c>
    </row>
    <row r="693" spans="1:21">
      <c r="A693" t="s">
        <v>944</v>
      </c>
      <c r="B693">
        <v>10410</v>
      </c>
      <c r="C693" t="s">
        <v>452</v>
      </c>
      <c r="D693">
        <f>+SUMIFS(inv!D:D,inv!A:A,B693,inv!T:T,A693)</f>
        <v>0</v>
      </c>
      <c r="E693">
        <f>+SUMIFS(inv!$D$1:$D$1164,inv!$A$1:$A$1164,$B693,inv!$T$1:$T$1164,$A693,inv!$U$1:$U$1164,'DIAS DE INVENTARIO TAT'!E$1)</f>
        <v>0</v>
      </c>
      <c r="F693">
        <f>+SUMIFS(inv!$D$1:$D$1164,inv!$A$1:$A$1164,$B693,inv!$T$1:$T$1164,$A693,inv!$U$1:$U$1164,'DIAS DE INVENTARIO TAT'!F$1)</f>
        <v>0</v>
      </c>
      <c r="G693">
        <f>+SUMIFS(inv!$D$1:$D$1164,inv!$A$1:$A$1164,$B693,inv!$T$1:$T$1164,$A693,inv!$U$1:$U$1164,'DIAS DE INVENTARIO TAT'!G$1)</f>
        <v>0</v>
      </c>
      <c r="H693">
        <f>+SUMIFS(inv!$D$1:$D$1164,inv!$A$1:$A$1164,$B693,inv!$T$1:$T$1164,$A693,inv!$U$1:$U$1164,'DIAS DE INVENTARIO TAT'!H$1)</f>
        <v>0</v>
      </c>
      <c r="I693">
        <f>+SUMIFS(inv!$D$1:$D$1164,inv!$A$1:$A$1164,$B693,inv!$T$1:$T$1164,$A693,inv!$U$1:$U$1164,'DIAS DE INVENTARIO TAT'!I$1)</f>
        <v>0</v>
      </c>
      <c r="J693">
        <f>+SUMIFS(inv!$D$1:$D$1164,inv!$A$1:$A$1164,$B693,inv!$T$1:$T$1164,$A693,inv!$U$1:$U$1164,'DIAS DE INVENTARIO TAT'!J$1)</f>
        <v>0</v>
      </c>
      <c r="K693">
        <f>+SUMIFS(inv!$D$1:$D$1164,inv!$A$1:$A$1164,$B693,inv!$T$1:$T$1164,$A693,inv!$U$1:$U$1164,'DIAS DE INVENTARIO TAT'!K$1)</f>
        <v>0</v>
      </c>
      <c r="L693" s="6">
        <f>+SUMIFS(VENTAS!H:H,VENTAS!B:B,B693,VENTAS!G:G,A693)</f>
        <v>0</v>
      </c>
      <c r="M693" s="4">
        <f t="shared" si="66"/>
        <v>0</v>
      </c>
      <c r="N693" s="4">
        <f t="shared" si="62"/>
        <v>0</v>
      </c>
      <c r="O693" s="4">
        <f t="shared" si="63"/>
        <v>0</v>
      </c>
      <c r="P693" s="4">
        <f t="shared" si="64"/>
        <v>0</v>
      </c>
      <c r="Q693" s="6" t="e">
        <f>+SUMIFS(#REF!,#REF!,TablaINV[[#This Row],[GRUPO]],#REF!,TablaINV[[#This Row],[COD]])</f>
        <v>#REF!</v>
      </c>
      <c r="R693" s="19">
        <f t="shared" si="65"/>
        <v>0</v>
      </c>
      <c r="S693" s="4" t="e">
        <f>+VLOOKUP(A693,inv!T:X,5,0)</f>
        <v>#N/A</v>
      </c>
      <c r="T693" s="4" t="str">
        <f>+VLOOKUP(B:B,'DT HUEVO'!$A:$D,4,0)</f>
        <v>EMPACADOS</v>
      </c>
      <c r="U693" s="4" t="str">
        <f>+VLOOKUP(TablaINV[[#This Row],[COD]],'DT HUEVO'!$A:$D,3,0)</f>
        <v>A</v>
      </c>
    </row>
    <row r="694" spans="1:21">
      <c r="A694" t="s">
        <v>944</v>
      </c>
      <c r="B694">
        <v>10268</v>
      </c>
      <c r="C694" t="s">
        <v>427</v>
      </c>
      <c r="D694">
        <f>+SUMIFS(inv!D:D,inv!A:A,B694,inv!T:T,A694)</f>
        <v>0</v>
      </c>
      <c r="E694">
        <f>+SUMIFS(inv!$D$1:$D$1164,inv!$A$1:$A$1164,$B694,inv!$T$1:$T$1164,$A694,inv!$U$1:$U$1164,'DIAS DE INVENTARIO TAT'!E$1)</f>
        <v>0</v>
      </c>
      <c r="F694">
        <f>+SUMIFS(inv!$D$1:$D$1164,inv!$A$1:$A$1164,$B694,inv!$T$1:$T$1164,$A694,inv!$U$1:$U$1164,'DIAS DE INVENTARIO TAT'!F$1)</f>
        <v>0</v>
      </c>
      <c r="G694">
        <f>+SUMIFS(inv!$D$1:$D$1164,inv!$A$1:$A$1164,$B694,inv!$T$1:$T$1164,$A694,inv!$U$1:$U$1164,'DIAS DE INVENTARIO TAT'!G$1)</f>
        <v>0</v>
      </c>
      <c r="H694">
        <f>+SUMIFS(inv!$D$1:$D$1164,inv!$A$1:$A$1164,$B694,inv!$T$1:$T$1164,$A694,inv!$U$1:$U$1164,'DIAS DE INVENTARIO TAT'!H$1)</f>
        <v>0</v>
      </c>
      <c r="I694">
        <f>+SUMIFS(inv!$D$1:$D$1164,inv!$A$1:$A$1164,$B694,inv!$T$1:$T$1164,$A694,inv!$U$1:$U$1164,'DIAS DE INVENTARIO TAT'!I$1)</f>
        <v>0</v>
      </c>
      <c r="J694">
        <f>+SUMIFS(inv!$D$1:$D$1164,inv!$A$1:$A$1164,$B694,inv!$T$1:$T$1164,$A694,inv!$U$1:$U$1164,'DIAS DE INVENTARIO TAT'!J$1)</f>
        <v>0</v>
      </c>
      <c r="K694">
        <f>+SUMIFS(inv!$D$1:$D$1164,inv!$A$1:$A$1164,$B694,inv!$T$1:$T$1164,$A694,inv!$U$1:$U$1164,'DIAS DE INVENTARIO TAT'!K$1)</f>
        <v>0</v>
      </c>
      <c r="L694" s="6">
        <f>+SUMIFS(VENTAS!H:H,VENTAS!B:B,B694,VENTAS!G:G,A694)</f>
        <v>0</v>
      </c>
      <c r="M694" s="4">
        <f t="shared" si="66"/>
        <v>0</v>
      </c>
      <c r="N694" s="4">
        <f t="shared" si="62"/>
        <v>0</v>
      </c>
      <c r="O694" s="4">
        <f t="shared" si="63"/>
        <v>0</v>
      </c>
      <c r="P694" s="4">
        <f t="shared" si="64"/>
        <v>0</v>
      </c>
      <c r="Q694" s="6" t="e">
        <f>+SUMIFS(#REF!,#REF!,TablaINV[[#This Row],[GRUPO]],#REF!,TablaINV[[#This Row],[COD]])</f>
        <v>#REF!</v>
      </c>
      <c r="R694" s="19">
        <f t="shared" si="65"/>
        <v>0</v>
      </c>
      <c r="S694" s="4" t="e">
        <f>+VLOOKUP(A694,inv!T:X,5,0)</f>
        <v>#N/A</v>
      </c>
      <c r="T694" s="4" t="str">
        <f>+VLOOKUP(B:B,'DT HUEVO'!$A:$D,4,0)</f>
        <v>EMPACADOS</v>
      </c>
      <c r="U694" s="4" t="str">
        <f>+VLOOKUP(TablaINV[[#This Row],[COD]],'DT HUEVO'!$A:$D,3,0)</f>
        <v>AAA</v>
      </c>
    </row>
    <row r="695" spans="1:21">
      <c r="A695" t="s">
        <v>944</v>
      </c>
      <c r="B695">
        <v>14348</v>
      </c>
      <c r="C695" t="s">
        <v>46</v>
      </c>
      <c r="D695">
        <f>+SUMIFS(inv!D:D,inv!A:A,B695,inv!T:T,A695)</f>
        <v>0</v>
      </c>
      <c r="E695">
        <f>+SUMIFS(inv!$D$1:$D$1164,inv!$A$1:$A$1164,$B695,inv!$T$1:$T$1164,$A695,inv!$U$1:$U$1164,'DIAS DE INVENTARIO TAT'!E$1)</f>
        <v>0</v>
      </c>
      <c r="F695">
        <f>+SUMIFS(inv!$D$1:$D$1164,inv!$A$1:$A$1164,$B695,inv!$T$1:$T$1164,$A695,inv!$U$1:$U$1164,'DIAS DE INVENTARIO TAT'!F$1)</f>
        <v>0</v>
      </c>
      <c r="G695">
        <f>+SUMIFS(inv!$D$1:$D$1164,inv!$A$1:$A$1164,$B695,inv!$T$1:$T$1164,$A695,inv!$U$1:$U$1164,'DIAS DE INVENTARIO TAT'!G$1)</f>
        <v>0</v>
      </c>
      <c r="H695">
        <f>+SUMIFS(inv!$D$1:$D$1164,inv!$A$1:$A$1164,$B695,inv!$T$1:$T$1164,$A695,inv!$U$1:$U$1164,'DIAS DE INVENTARIO TAT'!H$1)</f>
        <v>0</v>
      </c>
      <c r="I695">
        <f>+SUMIFS(inv!$D$1:$D$1164,inv!$A$1:$A$1164,$B695,inv!$T$1:$T$1164,$A695,inv!$U$1:$U$1164,'DIAS DE INVENTARIO TAT'!I$1)</f>
        <v>0</v>
      </c>
      <c r="J695">
        <f>+SUMIFS(inv!$D$1:$D$1164,inv!$A$1:$A$1164,$B695,inv!$T$1:$T$1164,$A695,inv!$U$1:$U$1164,'DIAS DE INVENTARIO TAT'!J$1)</f>
        <v>0</v>
      </c>
      <c r="K695">
        <f>+SUMIFS(inv!$D$1:$D$1164,inv!$A$1:$A$1164,$B695,inv!$T$1:$T$1164,$A695,inv!$U$1:$U$1164,'DIAS DE INVENTARIO TAT'!K$1)</f>
        <v>0</v>
      </c>
      <c r="L695" s="6">
        <f>+SUMIFS(VENTAS!H:H,VENTAS!B:B,B695,VENTAS!G:G,A695)</f>
        <v>0</v>
      </c>
      <c r="M695" s="4">
        <f t="shared" si="66"/>
        <v>0</v>
      </c>
      <c r="N695" s="4">
        <f t="shared" si="62"/>
        <v>0</v>
      </c>
      <c r="O695" s="4">
        <f t="shared" si="63"/>
        <v>0</v>
      </c>
      <c r="P695" s="4">
        <f t="shared" si="64"/>
        <v>0</v>
      </c>
      <c r="Q695" s="6" t="e">
        <f>+SUMIFS(#REF!,#REF!,TablaINV[[#This Row],[GRUPO]],#REF!,TablaINV[[#This Row],[COD]])</f>
        <v>#REF!</v>
      </c>
      <c r="R695" s="19">
        <f t="shared" si="65"/>
        <v>0</v>
      </c>
      <c r="S695" s="4" t="e">
        <f>+VLOOKUP(A695,inv!T:X,5,0)</f>
        <v>#N/A</v>
      </c>
      <c r="T695" s="4" t="str">
        <f>+VLOOKUP(B:B,'DT HUEVO'!$A:$D,4,0)</f>
        <v>EMPACADOS</v>
      </c>
      <c r="U695" s="4" t="str">
        <f>+VLOOKUP(TablaINV[[#This Row],[COD]],'DT HUEVO'!$A:$D,3,0)</f>
        <v>AA</v>
      </c>
    </row>
    <row r="696" spans="1:21">
      <c r="A696" t="s">
        <v>944</v>
      </c>
      <c r="B696">
        <v>10503</v>
      </c>
      <c r="C696" t="s">
        <v>487</v>
      </c>
      <c r="D696">
        <f>+SUMIFS(inv!D:D,inv!A:A,B696,inv!T:T,A696)</f>
        <v>0</v>
      </c>
      <c r="E696">
        <f>+SUMIFS(inv!$D$1:$D$1164,inv!$A$1:$A$1164,$B696,inv!$T$1:$T$1164,$A696,inv!$U$1:$U$1164,'DIAS DE INVENTARIO TAT'!E$1)</f>
        <v>0</v>
      </c>
      <c r="F696">
        <f>+SUMIFS(inv!$D$1:$D$1164,inv!$A$1:$A$1164,$B696,inv!$T$1:$T$1164,$A696,inv!$U$1:$U$1164,'DIAS DE INVENTARIO TAT'!F$1)</f>
        <v>0</v>
      </c>
      <c r="G696">
        <f>+SUMIFS(inv!$D$1:$D$1164,inv!$A$1:$A$1164,$B696,inv!$T$1:$T$1164,$A696,inv!$U$1:$U$1164,'DIAS DE INVENTARIO TAT'!G$1)</f>
        <v>0</v>
      </c>
      <c r="H696">
        <f>+SUMIFS(inv!$D$1:$D$1164,inv!$A$1:$A$1164,$B696,inv!$T$1:$T$1164,$A696,inv!$U$1:$U$1164,'DIAS DE INVENTARIO TAT'!H$1)</f>
        <v>0</v>
      </c>
      <c r="I696">
        <f>+SUMIFS(inv!$D$1:$D$1164,inv!$A$1:$A$1164,$B696,inv!$T$1:$T$1164,$A696,inv!$U$1:$U$1164,'DIAS DE INVENTARIO TAT'!I$1)</f>
        <v>0</v>
      </c>
      <c r="J696">
        <f>+SUMIFS(inv!$D$1:$D$1164,inv!$A$1:$A$1164,$B696,inv!$T$1:$T$1164,$A696,inv!$U$1:$U$1164,'DIAS DE INVENTARIO TAT'!J$1)</f>
        <v>0</v>
      </c>
      <c r="K696">
        <f>+SUMIFS(inv!$D$1:$D$1164,inv!$A$1:$A$1164,$B696,inv!$T$1:$T$1164,$A696,inv!$U$1:$U$1164,'DIAS DE INVENTARIO TAT'!K$1)</f>
        <v>0</v>
      </c>
      <c r="L696" s="6">
        <f>+SUMIFS(VENTAS!H:H,VENTAS!B:B,B696,VENTAS!G:G,A696)</f>
        <v>0</v>
      </c>
      <c r="M696" s="4">
        <f t="shared" si="66"/>
        <v>0</v>
      </c>
      <c r="N696" s="4">
        <f t="shared" si="62"/>
        <v>0</v>
      </c>
      <c r="O696" s="4">
        <f t="shared" si="63"/>
        <v>0</v>
      </c>
      <c r="P696" s="4">
        <f t="shared" si="64"/>
        <v>0</v>
      </c>
      <c r="Q696" s="6" t="e">
        <f>+SUMIFS(#REF!,#REF!,TablaINV[[#This Row],[GRUPO]],#REF!,TablaINV[[#This Row],[COD]])</f>
        <v>#REF!</v>
      </c>
      <c r="R696" s="19">
        <f t="shared" si="65"/>
        <v>0</v>
      </c>
      <c r="S696" s="4" t="e">
        <f>+VLOOKUP(A696,inv!T:X,5,0)</f>
        <v>#N/A</v>
      </c>
      <c r="T696" s="4" t="e">
        <f>+VLOOKUP(B:B,'DT HUEVO'!$A:$D,4,0)</f>
        <v>#N/A</v>
      </c>
      <c r="U696" s="4" t="e">
        <f>+VLOOKUP(TablaINV[[#This Row],[COD]],'DT HUEVO'!$A:$D,3,0)</f>
        <v>#N/A</v>
      </c>
    </row>
    <row r="697" spans="1:21">
      <c r="A697" t="s">
        <v>944</v>
      </c>
      <c r="B697">
        <v>10473</v>
      </c>
      <c r="C697" t="s">
        <v>544</v>
      </c>
      <c r="D697">
        <f>+SUMIFS(inv!D:D,inv!A:A,B697,inv!T:T,A697)</f>
        <v>0</v>
      </c>
      <c r="E697">
        <f>+SUMIFS(inv!$D$1:$D$1164,inv!$A$1:$A$1164,$B697,inv!$T$1:$T$1164,$A697,inv!$U$1:$U$1164,'DIAS DE INVENTARIO TAT'!E$1)</f>
        <v>0</v>
      </c>
      <c r="F697">
        <f>+SUMIFS(inv!$D$1:$D$1164,inv!$A$1:$A$1164,$B697,inv!$T$1:$T$1164,$A697,inv!$U$1:$U$1164,'DIAS DE INVENTARIO TAT'!F$1)</f>
        <v>0</v>
      </c>
      <c r="G697">
        <f>+SUMIFS(inv!$D$1:$D$1164,inv!$A$1:$A$1164,$B697,inv!$T$1:$T$1164,$A697,inv!$U$1:$U$1164,'DIAS DE INVENTARIO TAT'!G$1)</f>
        <v>0</v>
      </c>
      <c r="H697">
        <f>+SUMIFS(inv!$D$1:$D$1164,inv!$A$1:$A$1164,$B697,inv!$T$1:$T$1164,$A697,inv!$U$1:$U$1164,'DIAS DE INVENTARIO TAT'!H$1)</f>
        <v>0</v>
      </c>
      <c r="I697">
        <f>+SUMIFS(inv!$D$1:$D$1164,inv!$A$1:$A$1164,$B697,inv!$T$1:$T$1164,$A697,inv!$U$1:$U$1164,'DIAS DE INVENTARIO TAT'!I$1)</f>
        <v>0</v>
      </c>
      <c r="J697">
        <f>+SUMIFS(inv!$D$1:$D$1164,inv!$A$1:$A$1164,$B697,inv!$T$1:$T$1164,$A697,inv!$U$1:$U$1164,'DIAS DE INVENTARIO TAT'!J$1)</f>
        <v>0</v>
      </c>
      <c r="K697">
        <f>+SUMIFS(inv!$D$1:$D$1164,inv!$A$1:$A$1164,$B697,inv!$T$1:$T$1164,$A697,inv!$U$1:$U$1164,'DIAS DE INVENTARIO TAT'!K$1)</f>
        <v>0</v>
      </c>
      <c r="L697" s="6">
        <f>+SUMIFS(VENTAS!H:H,VENTAS!B:B,B697,VENTAS!G:G,A697)</f>
        <v>0</v>
      </c>
      <c r="M697" s="4">
        <f t="shared" si="66"/>
        <v>0</v>
      </c>
      <c r="N697" s="4">
        <f t="shared" si="62"/>
        <v>0</v>
      </c>
      <c r="O697" s="4">
        <f t="shared" si="63"/>
        <v>0</v>
      </c>
      <c r="P697" s="4">
        <f t="shared" si="64"/>
        <v>0</v>
      </c>
      <c r="Q697" s="6" t="e">
        <f>+SUMIFS(#REF!,#REF!,TablaINV[[#This Row],[GRUPO]],#REF!,TablaINV[[#This Row],[COD]])</f>
        <v>#REF!</v>
      </c>
      <c r="R697" s="19">
        <f t="shared" si="65"/>
        <v>0</v>
      </c>
      <c r="S697" s="4" t="e">
        <f>+VLOOKUP(A697,inv!T:X,5,0)</f>
        <v>#N/A</v>
      </c>
      <c r="T697" s="4" t="str">
        <f>+VLOOKUP(B:B,'DT HUEVO'!$A:$D,4,0)</f>
        <v>EMPACADOS</v>
      </c>
      <c r="U697" s="4" t="str">
        <f>+VLOOKUP(TablaINV[[#This Row],[COD]],'DT HUEVO'!$A:$D,3,0)</f>
        <v>A</v>
      </c>
    </row>
    <row r="698" spans="1:21">
      <c r="A698" t="s">
        <v>944</v>
      </c>
      <c r="B698">
        <v>12306</v>
      </c>
      <c r="C698" t="s">
        <v>579</v>
      </c>
      <c r="D698">
        <f>+SUMIFS(inv!D:D,inv!A:A,B698,inv!T:T,A698)</f>
        <v>0</v>
      </c>
      <c r="E698">
        <f>+SUMIFS(inv!$D$1:$D$1164,inv!$A$1:$A$1164,$B698,inv!$T$1:$T$1164,$A698,inv!$U$1:$U$1164,'DIAS DE INVENTARIO TAT'!E$1)</f>
        <v>0</v>
      </c>
      <c r="F698">
        <f>+SUMIFS(inv!$D$1:$D$1164,inv!$A$1:$A$1164,$B698,inv!$T$1:$T$1164,$A698,inv!$U$1:$U$1164,'DIAS DE INVENTARIO TAT'!F$1)</f>
        <v>0</v>
      </c>
      <c r="G698">
        <f>+SUMIFS(inv!$D$1:$D$1164,inv!$A$1:$A$1164,$B698,inv!$T$1:$T$1164,$A698,inv!$U$1:$U$1164,'DIAS DE INVENTARIO TAT'!G$1)</f>
        <v>0</v>
      </c>
      <c r="H698">
        <f>+SUMIFS(inv!$D$1:$D$1164,inv!$A$1:$A$1164,$B698,inv!$T$1:$T$1164,$A698,inv!$U$1:$U$1164,'DIAS DE INVENTARIO TAT'!H$1)</f>
        <v>0</v>
      </c>
      <c r="I698">
        <f>+SUMIFS(inv!$D$1:$D$1164,inv!$A$1:$A$1164,$B698,inv!$T$1:$T$1164,$A698,inv!$U$1:$U$1164,'DIAS DE INVENTARIO TAT'!I$1)</f>
        <v>0</v>
      </c>
      <c r="J698">
        <f>+SUMIFS(inv!$D$1:$D$1164,inv!$A$1:$A$1164,$B698,inv!$T$1:$T$1164,$A698,inv!$U$1:$U$1164,'DIAS DE INVENTARIO TAT'!J$1)</f>
        <v>0</v>
      </c>
      <c r="K698">
        <f>+SUMIFS(inv!$D$1:$D$1164,inv!$A$1:$A$1164,$B698,inv!$T$1:$T$1164,$A698,inv!$U$1:$U$1164,'DIAS DE INVENTARIO TAT'!K$1)</f>
        <v>0</v>
      </c>
      <c r="L698" s="6">
        <f>+SUMIFS(VENTAS!H:H,VENTAS!B:B,B698,VENTAS!G:G,A698)</f>
        <v>0</v>
      </c>
      <c r="M698" s="4">
        <f t="shared" si="66"/>
        <v>0</v>
      </c>
      <c r="N698" s="4">
        <f t="shared" si="62"/>
        <v>0</v>
      </c>
      <c r="O698" s="4">
        <f t="shared" si="63"/>
        <v>0</v>
      </c>
      <c r="P698" s="4">
        <f t="shared" si="64"/>
        <v>0</v>
      </c>
      <c r="Q698" s="6" t="e">
        <f>+SUMIFS(#REF!,#REF!,TablaINV[[#This Row],[GRUPO]],#REF!,TablaINV[[#This Row],[COD]])</f>
        <v>#REF!</v>
      </c>
      <c r="R698" s="19">
        <f t="shared" si="65"/>
        <v>0</v>
      </c>
      <c r="S698" s="4" t="e">
        <f>+VLOOKUP(A698,inv!T:X,5,0)</f>
        <v>#N/A</v>
      </c>
      <c r="T698" s="4" t="str">
        <f>+VLOOKUP(B:B,'DT HUEVO'!$A:$D,4,0)</f>
        <v>EMPACADOS</v>
      </c>
      <c r="U698" s="4" t="str">
        <f>+VLOOKUP(TablaINV[[#This Row],[COD]],'DT HUEVO'!$A:$D,3,0)</f>
        <v>AA</v>
      </c>
    </row>
    <row r="699" spans="1:21">
      <c r="A699" t="s">
        <v>944</v>
      </c>
      <c r="B699">
        <v>12347</v>
      </c>
      <c r="C699" t="s">
        <v>74</v>
      </c>
      <c r="D699">
        <f>+SUMIFS(inv!D:D,inv!A:A,B699,inv!T:T,A699)</f>
        <v>0</v>
      </c>
      <c r="E699">
        <f>+SUMIFS(inv!$D$1:$D$1164,inv!$A$1:$A$1164,$B699,inv!$T$1:$T$1164,$A699,inv!$U$1:$U$1164,'DIAS DE INVENTARIO TAT'!E$1)</f>
        <v>0</v>
      </c>
      <c r="F699">
        <f>+SUMIFS(inv!$D$1:$D$1164,inv!$A$1:$A$1164,$B699,inv!$T$1:$T$1164,$A699,inv!$U$1:$U$1164,'DIAS DE INVENTARIO TAT'!F$1)</f>
        <v>0</v>
      </c>
      <c r="G699">
        <f>+SUMIFS(inv!$D$1:$D$1164,inv!$A$1:$A$1164,$B699,inv!$T$1:$T$1164,$A699,inv!$U$1:$U$1164,'DIAS DE INVENTARIO TAT'!G$1)</f>
        <v>0</v>
      </c>
      <c r="H699">
        <f>+SUMIFS(inv!$D$1:$D$1164,inv!$A$1:$A$1164,$B699,inv!$T$1:$T$1164,$A699,inv!$U$1:$U$1164,'DIAS DE INVENTARIO TAT'!H$1)</f>
        <v>0</v>
      </c>
      <c r="I699">
        <f>+SUMIFS(inv!$D$1:$D$1164,inv!$A$1:$A$1164,$B699,inv!$T$1:$T$1164,$A699,inv!$U$1:$U$1164,'DIAS DE INVENTARIO TAT'!I$1)</f>
        <v>0</v>
      </c>
      <c r="J699">
        <f>+SUMIFS(inv!$D$1:$D$1164,inv!$A$1:$A$1164,$B699,inv!$T$1:$T$1164,$A699,inv!$U$1:$U$1164,'DIAS DE INVENTARIO TAT'!J$1)</f>
        <v>0</v>
      </c>
      <c r="K699">
        <f>+SUMIFS(inv!$D$1:$D$1164,inv!$A$1:$A$1164,$B699,inv!$T$1:$T$1164,$A699,inv!$U$1:$U$1164,'DIAS DE INVENTARIO TAT'!K$1)</f>
        <v>0</v>
      </c>
      <c r="L699" s="6">
        <f>+SUMIFS(VENTAS!H:H,VENTAS!B:B,B699,VENTAS!G:G,A699)</f>
        <v>0</v>
      </c>
      <c r="M699" s="4">
        <f t="shared" si="66"/>
        <v>0</v>
      </c>
      <c r="N699" s="4">
        <f t="shared" si="62"/>
        <v>0</v>
      </c>
      <c r="O699" s="4">
        <f t="shared" si="63"/>
        <v>0</v>
      </c>
      <c r="P699" s="4">
        <f t="shared" si="64"/>
        <v>0</v>
      </c>
      <c r="Q699" s="6" t="e">
        <f>+SUMIFS(#REF!,#REF!,TablaINV[[#This Row],[GRUPO]],#REF!,TablaINV[[#This Row],[COD]])</f>
        <v>#REF!</v>
      </c>
      <c r="R699" s="19">
        <f t="shared" si="65"/>
        <v>0</v>
      </c>
      <c r="S699" s="4" t="e">
        <f>+VLOOKUP(A699,inv!T:X,5,0)</f>
        <v>#N/A</v>
      </c>
      <c r="T699" s="4" t="e">
        <f>+VLOOKUP(B:B,'DT HUEVO'!$A:$D,4,0)</f>
        <v>#N/A</v>
      </c>
      <c r="U699" s="4" t="e">
        <f>+VLOOKUP(TablaINV[[#This Row],[COD]],'DT HUEVO'!$A:$D,3,0)</f>
        <v>#N/A</v>
      </c>
    </row>
    <row r="700" spans="1:21">
      <c r="A700" t="s">
        <v>944</v>
      </c>
      <c r="B700">
        <v>13311</v>
      </c>
      <c r="C700" t="s">
        <v>580</v>
      </c>
      <c r="D700">
        <f>+SUMIFS(inv!D:D,inv!A:A,B700,inv!T:T,A700)</f>
        <v>0</v>
      </c>
      <c r="E700">
        <f>+SUMIFS(inv!$D$1:$D$1164,inv!$A$1:$A$1164,$B700,inv!$T$1:$T$1164,$A700,inv!$U$1:$U$1164,'DIAS DE INVENTARIO TAT'!E$1)</f>
        <v>0</v>
      </c>
      <c r="F700">
        <f>+SUMIFS(inv!$D$1:$D$1164,inv!$A$1:$A$1164,$B700,inv!$T$1:$T$1164,$A700,inv!$U$1:$U$1164,'DIAS DE INVENTARIO TAT'!F$1)</f>
        <v>0</v>
      </c>
      <c r="G700">
        <f>+SUMIFS(inv!$D$1:$D$1164,inv!$A$1:$A$1164,$B700,inv!$T$1:$T$1164,$A700,inv!$U$1:$U$1164,'DIAS DE INVENTARIO TAT'!G$1)</f>
        <v>0</v>
      </c>
      <c r="H700">
        <f>+SUMIFS(inv!$D$1:$D$1164,inv!$A$1:$A$1164,$B700,inv!$T$1:$T$1164,$A700,inv!$U$1:$U$1164,'DIAS DE INVENTARIO TAT'!H$1)</f>
        <v>0</v>
      </c>
      <c r="I700">
        <f>+SUMIFS(inv!$D$1:$D$1164,inv!$A$1:$A$1164,$B700,inv!$T$1:$T$1164,$A700,inv!$U$1:$U$1164,'DIAS DE INVENTARIO TAT'!I$1)</f>
        <v>0</v>
      </c>
      <c r="J700">
        <f>+SUMIFS(inv!$D$1:$D$1164,inv!$A$1:$A$1164,$B700,inv!$T$1:$T$1164,$A700,inv!$U$1:$U$1164,'DIAS DE INVENTARIO TAT'!J$1)</f>
        <v>0</v>
      </c>
      <c r="K700">
        <f>+SUMIFS(inv!$D$1:$D$1164,inv!$A$1:$A$1164,$B700,inv!$T$1:$T$1164,$A700,inv!$U$1:$U$1164,'DIAS DE INVENTARIO TAT'!K$1)</f>
        <v>0</v>
      </c>
      <c r="L700" s="6">
        <f>+SUMIFS(VENTAS!H:H,VENTAS!B:B,B700,VENTAS!G:G,A700)</f>
        <v>0</v>
      </c>
      <c r="M700" s="4">
        <f t="shared" si="66"/>
        <v>0</v>
      </c>
      <c r="N700" s="4">
        <f t="shared" si="62"/>
        <v>0</v>
      </c>
      <c r="O700" s="4">
        <f t="shared" si="63"/>
        <v>0</v>
      </c>
      <c r="P700" s="4">
        <f t="shared" si="64"/>
        <v>0</v>
      </c>
      <c r="Q700" s="6" t="e">
        <f>+SUMIFS(#REF!,#REF!,TablaINV[[#This Row],[GRUPO]],#REF!,TablaINV[[#This Row],[COD]])</f>
        <v>#REF!</v>
      </c>
      <c r="R700" s="19">
        <f t="shared" si="65"/>
        <v>0</v>
      </c>
      <c r="S700" s="4" t="e">
        <f>+VLOOKUP(A700,inv!T:X,5,0)</f>
        <v>#N/A</v>
      </c>
      <c r="T700" s="4" t="str">
        <f>+VLOOKUP(B:B,'DT HUEVO'!$A:$D,4,0)</f>
        <v>EMPACADOS</v>
      </c>
      <c r="U700" s="4" t="str">
        <f>+VLOOKUP(TablaINV[[#This Row],[COD]],'DT HUEVO'!$A:$D,3,0)</f>
        <v>AA</v>
      </c>
    </row>
    <row r="701" spans="1:21">
      <c r="A701" t="s">
        <v>944</v>
      </c>
      <c r="B701">
        <v>10305</v>
      </c>
      <c r="C701" t="s">
        <v>537</v>
      </c>
      <c r="D701">
        <f>+SUMIFS(inv!D:D,inv!A:A,B701,inv!T:T,A701)</f>
        <v>0</v>
      </c>
      <c r="E701">
        <f>+SUMIFS(inv!$D$1:$D$1164,inv!$A$1:$A$1164,$B701,inv!$T$1:$T$1164,$A701,inv!$U$1:$U$1164,'DIAS DE INVENTARIO TAT'!E$1)</f>
        <v>0</v>
      </c>
      <c r="F701">
        <f>+SUMIFS(inv!$D$1:$D$1164,inv!$A$1:$A$1164,$B701,inv!$T$1:$T$1164,$A701,inv!$U$1:$U$1164,'DIAS DE INVENTARIO TAT'!F$1)</f>
        <v>0</v>
      </c>
      <c r="G701">
        <f>+SUMIFS(inv!$D$1:$D$1164,inv!$A$1:$A$1164,$B701,inv!$T$1:$T$1164,$A701,inv!$U$1:$U$1164,'DIAS DE INVENTARIO TAT'!G$1)</f>
        <v>0</v>
      </c>
      <c r="H701">
        <f>+SUMIFS(inv!$D$1:$D$1164,inv!$A$1:$A$1164,$B701,inv!$T$1:$T$1164,$A701,inv!$U$1:$U$1164,'DIAS DE INVENTARIO TAT'!H$1)</f>
        <v>0</v>
      </c>
      <c r="I701">
        <f>+SUMIFS(inv!$D$1:$D$1164,inv!$A$1:$A$1164,$B701,inv!$T$1:$T$1164,$A701,inv!$U$1:$U$1164,'DIAS DE INVENTARIO TAT'!I$1)</f>
        <v>0</v>
      </c>
      <c r="J701">
        <f>+SUMIFS(inv!$D$1:$D$1164,inv!$A$1:$A$1164,$B701,inv!$T$1:$T$1164,$A701,inv!$U$1:$U$1164,'DIAS DE INVENTARIO TAT'!J$1)</f>
        <v>0</v>
      </c>
      <c r="K701">
        <f>+SUMIFS(inv!$D$1:$D$1164,inv!$A$1:$A$1164,$B701,inv!$T$1:$T$1164,$A701,inv!$U$1:$U$1164,'DIAS DE INVENTARIO TAT'!K$1)</f>
        <v>0</v>
      </c>
      <c r="L701" s="6">
        <f>+SUMIFS(VENTAS!H:H,VENTAS!B:B,B701,VENTAS!G:G,A701)</f>
        <v>0</v>
      </c>
      <c r="M701" s="4">
        <f t="shared" si="66"/>
        <v>0</v>
      </c>
      <c r="N701" s="4">
        <f t="shared" si="62"/>
        <v>0</v>
      </c>
      <c r="O701" s="4">
        <f t="shared" si="63"/>
        <v>0</v>
      </c>
      <c r="P701" s="4">
        <f t="shared" si="64"/>
        <v>0</v>
      </c>
      <c r="Q701" s="6" t="e">
        <f>+SUMIFS(#REF!,#REF!,TablaINV[[#This Row],[GRUPO]],#REF!,TablaINV[[#This Row],[COD]])</f>
        <v>#REF!</v>
      </c>
      <c r="R701" s="19">
        <f t="shared" si="65"/>
        <v>0</v>
      </c>
      <c r="S701" s="4" t="e">
        <f>+VLOOKUP(A701,inv!T:X,5,0)</f>
        <v>#N/A</v>
      </c>
      <c r="T701" s="4" t="str">
        <f>+VLOOKUP(B:B,'DT HUEVO'!$A:$D,4,0)</f>
        <v>FS</v>
      </c>
      <c r="U701" s="4" t="str">
        <f>+VLOOKUP(TablaINV[[#This Row],[COD]],'DT HUEVO'!$A:$D,3,0)</f>
        <v>AA</v>
      </c>
    </row>
    <row r="702" spans="1:21">
      <c r="A702" t="s">
        <v>944</v>
      </c>
      <c r="B702">
        <v>10389</v>
      </c>
      <c r="C702" t="s">
        <v>71</v>
      </c>
      <c r="D702">
        <f>+SUMIFS(inv!D:D,inv!A:A,B702,inv!T:T,A702)</f>
        <v>0</v>
      </c>
      <c r="E702">
        <f>+SUMIFS(inv!$D$1:$D$1164,inv!$A$1:$A$1164,$B702,inv!$T$1:$T$1164,$A702,inv!$U$1:$U$1164,'DIAS DE INVENTARIO TAT'!E$1)</f>
        <v>0</v>
      </c>
      <c r="F702">
        <f>+SUMIFS(inv!$D$1:$D$1164,inv!$A$1:$A$1164,$B702,inv!$T$1:$T$1164,$A702,inv!$U$1:$U$1164,'DIAS DE INVENTARIO TAT'!F$1)</f>
        <v>0</v>
      </c>
      <c r="G702">
        <f>+SUMIFS(inv!$D$1:$D$1164,inv!$A$1:$A$1164,$B702,inv!$T$1:$T$1164,$A702,inv!$U$1:$U$1164,'DIAS DE INVENTARIO TAT'!G$1)</f>
        <v>0</v>
      </c>
      <c r="H702">
        <f>+SUMIFS(inv!$D$1:$D$1164,inv!$A$1:$A$1164,$B702,inv!$T$1:$T$1164,$A702,inv!$U$1:$U$1164,'DIAS DE INVENTARIO TAT'!H$1)</f>
        <v>0</v>
      </c>
      <c r="I702">
        <f>+SUMIFS(inv!$D$1:$D$1164,inv!$A$1:$A$1164,$B702,inv!$T$1:$T$1164,$A702,inv!$U$1:$U$1164,'DIAS DE INVENTARIO TAT'!I$1)</f>
        <v>0</v>
      </c>
      <c r="J702">
        <f>+SUMIFS(inv!$D$1:$D$1164,inv!$A$1:$A$1164,$B702,inv!$T$1:$T$1164,$A702,inv!$U$1:$U$1164,'DIAS DE INVENTARIO TAT'!J$1)</f>
        <v>0</v>
      </c>
      <c r="K702">
        <f>+SUMIFS(inv!$D$1:$D$1164,inv!$A$1:$A$1164,$B702,inv!$T$1:$T$1164,$A702,inv!$U$1:$U$1164,'DIAS DE INVENTARIO TAT'!K$1)</f>
        <v>0</v>
      </c>
      <c r="L702" s="6">
        <f>+SUMIFS(VENTAS!H:H,VENTAS!B:B,B702,VENTAS!G:G,A702)</f>
        <v>0</v>
      </c>
      <c r="M702" s="4">
        <f t="shared" si="66"/>
        <v>0</v>
      </c>
      <c r="N702" s="4">
        <f t="shared" ref="N702:N764" si="67">+IFERROR(E702/$L702,0)</f>
        <v>0</v>
      </c>
      <c r="O702" s="4">
        <f t="shared" ref="O702:O764" si="68">+IFERROR(F702/$L702,0)</f>
        <v>0</v>
      </c>
      <c r="P702" s="4">
        <f t="shared" ref="P702:P764" si="69">+IFERROR(G702/$L702,0)</f>
        <v>0</v>
      </c>
      <c r="Q702" s="6" t="e">
        <f>+SUMIFS(#REF!,#REF!,TablaINV[[#This Row],[GRUPO]],#REF!,TablaINV[[#This Row],[COD]])</f>
        <v>#REF!</v>
      </c>
      <c r="R702" s="19">
        <f t="shared" ref="R702:R764" si="70">+IFERROR(D702/Q702,0)</f>
        <v>0</v>
      </c>
      <c r="S702" s="4" t="e">
        <f>+VLOOKUP(A702,inv!T:X,5,0)</f>
        <v>#N/A</v>
      </c>
      <c r="T702" s="4" t="str">
        <f>+VLOOKUP(B:B,'DT HUEVO'!$A:$D,4,0)</f>
        <v>FS</v>
      </c>
      <c r="U702" s="4" t="str">
        <f>+VLOOKUP(TablaINV[[#This Row],[COD]],'DT HUEVO'!$A:$D,3,0)</f>
        <v>AA</v>
      </c>
    </row>
    <row r="703" spans="1:21">
      <c r="A703" t="s">
        <v>944</v>
      </c>
      <c r="B703">
        <v>10405</v>
      </c>
      <c r="C703" t="s">
        <v>542</v>
      </c>
      <c r="D703">
        <f>+SUMIFS(inv!D:D,inv!A:A,B703,inv!T:T,A703)</f>
        <v>0</v>
      </c>
      <c r="E703">
        <f>+SUMIFS(inv!$D$1:$D$1164,inv!$A$1:$A$1164,$B703,inv!$T$1:$T$1164,$A703,inv!$U$1:$U$1164,'DIAS DE INVENTARIO TAT'!E$1)</f>
        <v>0</v>
      </c>
      <c r="F703">
        <f>+SUMIFS(inv!$D$1:$D$1164,inv!$A$1:$A$1164,$B703,inv!$T$1:$T$1164,$A703,inv!$U$1:$U$1164,'DIAS DE INVENTARIO TAT'!F$1)</f>
        <v>0</v>
      </c>
      <c r="G703">
        <f>+SUMIFS(inv!$D$1:$D$1164,inv!$A$1:$A$1164,$B703,inv!$T$1:$T$1164,$A703,inv!$U$1:$U$1164,'DIAS DE INVENTARIO TAT'!G$1)</f>
        <v>0</v>
      </c>
      <c r="H703">
        <f>+SUMIFS(inv!$D$1:$D$1164,inv!$A$1:$A$1164,$B703,inv!$T$1:$T$1164,$A703,inv!$U$1:$U$1164,'DIAS DE INVENTARIO TAT'!H$1)</f>
        <v>0</v>
      </c>
      <c r="I703">
        <f>+SUMIFS(inv!$D$1:$D$1164,inv!$A$1:$A$1164,$B703,inv!$T$1:$T$1164,$A703,inv!$U$1:$U$1164,'DIAS DE INVENTARIO TAT'!I$1)</f>
        <v>0</v>
      </c>
      <c r="J703">
        <f>+SUMIFS(inv!$D$1:$D$1164,inv!$A$1:$A$1164,$B703,inv!$T$1:$T$1164,$A703,inv!$U$1:$U$1164,'DIAS DE INVENTARIO TAT'!J$1)</f>
        <v>0</v>
      </c>
      <c r="K703">
        <f>+SUMIFS(inv!$D$1:$D$1164,inv!$A$1:$A$1164,$B703,inv!$T$1:$T$1164,$A703,inv!$U$1:$U$1164,'DIAS DE INVENTARIO TAT'!K$1)</f>
        <v>0</v>
      </c>
      <c r="L703" s="6">
        <f>+SUMIFS(VENTAS!H:H,VENTAS!B:B,B703,VENTAS!G:G,A703)</f>
        <v>0</v>
      </c>
      <c r="M703" s="4">
        <f t="shared" si="66"/>
        <v>0</v>
      </c>
      <c r="N703" s="4">
        <f t="shared" si="67"/>
        <v>0</v>
      </c>
      <c r="O703" s="4">
        <f t="shared" si="68"/>
        <v>0</v>
      </c>
      <c r="P703" s="4">
        <f t="shared" si="69"/>
        <v>0</v>
      </c>
      <c r="Q703" s="6" t="e">
        <f>+SUMIFS(#REF!,#REF!,TablaINV[[#This Row],[GRUPO]],#REF!,TablaINV[[#This Row],[COD]])</f>
        <v>#REF!</v>
      </c>
      <c r="R703" s="19">
        <f t="shared" si="70"/>
        <v>0</v>
      </c>
      <c r="S703" s="4" t="e">
        <f>+VLOOKUP(A703,inv!T:X,5,0)</f>
        <v>#N/A</v>
      </c>
      <c r="T703" s="4" t="str">
        <f>+VLOOKUP(B:B,'DT HUEVO'!$A:$D,4,0)</f>
        <v>FS</v>
      </c>
      <c r="U703" s="4" t="str">
        <f>+VLOOKUP(TablaINV[[#This Row],[COD]],'DT HUEVO'!$A:$D,3,0)</f>
        <v>A</v>
      </c>
    </row>
    <row r="704" spans="1:21">
      <c r="A704" t="s">
        <v>944</v>
      </c>
      <c r="B704">
        <v>10490</v>
      </c>
      <c r="C704" t="s">
        <v>476</v>
      </c>
      <c r="D704">
        <f>+SUMIFS(inv!D:D,inv!A:A,B704,inv!T:T,A704)</f>
        <v>0</v>
      </c>
      <c r="E704">
        <f>+SUMIFS(inv!$D$1:$D$1164,inv!$A$1:$A$1164,$B704,inv!$T$1:$T$1164,$A704,inv!$U$1:$U$1164,'DIAS DE INVENTARIO TAT'!E$1)</f>
        <v>0</v>
      </c>
      <c r="F704">
        <f>+SUMIFS(inv!$D$1:$D$1164,inv!$A$1:$A$1164,$B704,inv!$T$1:$T$1164,$A704,inv!$U$1:$U$1164,'DIAS DE INVENTARIO TAT'!F$1)</f>
        <v>0</v>
      </c>
      <c r="G704">
        <f>+SUMIFS(inv!$D$1:$D$1164,inv!$A$1:$A$1164,$B704,inv!$T$1:$T$1164,$A704,inv!$U$1:$U$1164,'DIAS DE INVENTARIO TAT'!G$1)</f>
        <v>0</v>
      </c>
      <c r="H704">
        <f>+SUMIFS(inv!$D$1:$D$1164,inv!$A$1:$A$1164,$B704,inv!$T$1:$T$1164,$A704,inv!$U$1:$U$1164,'DIAS DE INVENTARIO TAT'!H$1)</f>
        <v>0</v>
      </c>
      <c r="I704">
        <f>+SUMIFS(inv!$D$1:$D$1164,inv!$A$1:$A$1164,$B704,inv!$T$1:$T$1164,$A704,inv!$U$1:$U$1164,'DIAS DE INVENTARIO TAT'!I$1)</f>
        <v>0</v>
      </c>
      <c r="J704">
        <f>+SUMIFS(inv!$D$1:$D$1164,inv!$A$1:$A$1164,$B704,inv!$T$1:$T$1164,$A704,inv!$U$1:$U$1164,'DIAS DE INVENTARIO TAT'!J$1)</f>
        <v>0</v>
      </c>
      <c r="K704">
        <f>+SUMIFS(inv!$D$1:$D$1164,inv!$A$1:$A$1164,$B704,inv!$T$1:$T$1164,$A704,inv!$U$1:$U$1164,'DIAS DE INVENTARIO TAT'!K$1)</f>
        <v>0</v>
      </c>
      <c r="L704" s="6">
        <f>+SUMIFS(VENTAS!H:H,VENTAS!B:B,B704,VENTAS!G:G,A704)</f>
        <v>0</v>
      </c>
      <c r="M704" s="4">
        <f t="shared" si="66"/>
        <v>0</v>
      </c>
      <c r="N704" s="4">
        <f t="shared" si="67"/>
        <v>0</v>
      </c>
      <c r="O704" s="4">
        <f t="shared" si="68"/>
        <v>0</v>
      </c>
      <c r="P704" s="4">
        <f t="shared" si="69"/>
        <v>0</v>
      </c>
      <c r="Q704" s="6" t="e">
        <f>+SUMIFS(#REF!,#REF!,TablaINV[[#This Row],[GRUPO]],#REF!,TablaINV[[#This Row],[COD]])</f>
        <v>#REF!</v>
      </c>
      <c r="R704" s="19">
        <f t="shared" si="70"/>
        <v>0</v>
      </c>
      <c r="S704" s="4" t="e">
        <f>+VLOOKUP(A704,inv!T:X,5,0)</f>
        <v>#N/A</v>
      </c>
      <c r="T704" s="4" t="e">
        <f>+VLOOKUP(B:B,'DT HUEVO'!$A:$D,4,0)</f>
        <v>#N/A</v>
      </c>
      <c r="U704" s="4" t="e">
        <f>+VLOOKUP(TablaINV[[#This Row],[COD]],'DT HUEVO'!$A:$D,3,0)</f>
        <v>#N/A</v>
      </c>
    </row>
    <row r="705" spans="1:21">
      <c r="A705" t="s">
        <v>944</v>
      </c>
      <c r="B705">
        <v>10488</v>
      </c>
      <c r="C705" t="s">
        <v>607</v>
      </c>
      <c r="D705">
        <f>+SUMIFS(inv!D:D,inv!A:A,B705,inv!T:T,A705)</f>
        <v>0</v>
      </c>
      <c r="E705">
        <f>+SUMIFS(inv!$D$1:$D$1164,inv!$A$1:$A$1164,$B705,inv!$T$1:$T$1164,$A705,inv!$U$1:$U$1164,'DIAS DE INVENTARIO TAT'!E$1)</f>
        <v>0</v>
      </c>
      <c r="F705">
        <f>+SUMIFS(inv!$D$1:$D$1164,inv!$A$1:$A$1164,$B705,inv!$T$1:$T$1164,$A705,inv!$U$1:$U$1164,'DIAS DE INVENTARIO TAT'!F$1)</f>
        <v>0</v>
      </c>
      <c r="G705">
        <f>+SUMIFS(inv!$D$1:$D$1164,inv!$A$1:$A$1164,$B705,inv!$T$1:$T$1164,$A705,inv!$U$1:$U$1164,'DIAS DE INVENTARIO TAT'!G$1)</f>
        <v>0</v>
      </c>
      <c r="H705">
        <f>+SUMIFS(inv!$D$1:$D$1164,inv!$A$1:$A$1164,$B705,inv!$T$1:$T$1164,$A705,inv!$U$1:$U$1164,'DIAS DE INVENTARIO TAT'!H$1)</f>
        <v>0</v>
      </c>
      <c r="I705">
        <f>+SUMIFS(inv!$D$1:$D$1164,inv!$A$1:$A$1164,$B705,inv!$T$1:$T$1164,$A705,inv!$U$1:$U$1164,'DIAS DE INVENTARIO TAT'!I$1)</f>
        <v>0</v>
      </c>
      <c r="J705">
        <f>+SUMIFS(inv!$D$1:$D$1164,inv!$A$1:$A$1164,$B705,inv!$T$1:$T$1164,$A705,inv!$U$1:$U$1164,'DIAS DE INVENTARIO TAT'!J$1)</f>
        <v>0</v>
      </c>
      <c r="K705">
        <f>+SUMIFS(inv!$D$1:$D$1164,inv!$A$1:$A$1164,$B705,inv!$T$1:$T$1164,$A705,inv!$U$1:$U$1164,'DIAS DE INVENTARIO TAT'!K$1)</f>
        <v>0</v>
      </c>
      <c r="L705" s="6">
        <f>+SUMIFS(VENTAS!H:H,VENTAS!B:B,B705,VENTAS!G:G,A705)</f>
        <v>0</v>
      </c>
      <c r="M705" s="4">
        <f t="shared" si="66"/>
        <v>0</v>
      </c>
      <c r="N705" s="4">
        <f t="shared" si="67"/>
        <v>0</v>
      </c>
      <c r="O705" s="4">
        <f t="shared" si="68"/>
        <v>0</v>
      </c>
      <c r="P705" s="4">
        <f t="shared" si="69"/>
        <v>0</v>
      </c>
      <c r="Q705" s="6" t="e">
        <f>+SUMIFS(#REF!,#REF!,TablaINV[[#This Row],[GRUPO]],#REF!,TablaINV[[#This Row],[COD]])</f>
        <v>#REF!</v>
      </c>
      <c r="R705" s="19">
        <f t="shared" si="70"/>
        <v>0</v>
      </c>
      <c r="S705" s="4" t="e">
        <f>+VLOOKUP(A705,inv!T:X,5,0)</f>
        <v>#N/A</v>
      </c>
      <c r="T705" s="4" t="str">
        <f>+VLOOKUP(B:B,'DT HUEVO'!$A:$D,4,0)</f>
        <v>FS</v>
      </c>
      <c r="U705" s="4" t="str">
        <f>+VLOOKUP(TablaINV[[#This Row],[COD]],'DT HUEVO'!$A:$D,3,0)</f>
        <v>A</v>
      </c>
    </row>
    <row r="706" spans="1:21">
      <c r="A706" t="s">
        <v>944</v>
      </c>
      <c r="B706">
        <v>10312</v>
      </c>
      <c r="C706" t="s">
        <v>540</v>
      </c>
      <c r="D706">
        <f>+SUMIFS(inv!D:D,inv!A:A,B706,inv!T:T,A706)</f>
        <v>0</v>
      </c>
      <c r="E706">
        <f>+SUMIFS(inv!$D$1:$D$1164,inv!$A$1:$A$1164,$B706,inv!$T$1:$T$1164,$A706,inv!$U$1:$U$1164,'DIAS DE INVENTARIO TAT'!E$1)</f>
        <v>0</v>
      </c>
      <c r="F706">
        <f>+SUMIFS(inv!$D$1:$D$1164,inv!$A$1:$A$1164,$B706,inv!$T$1:$T$1164,$A706,inv!$U$1:$U$1164,'DIAS DE INVENTARIO TAT'!F$1)</f>
        <v>0</v>
      </c>
      <c r="G706">
        <f>+SUMIFS(inv!$D$1:$D$1164,inv!$A$1:$A$1164,$B706,inv!$T$1:$T$1164,$A706,inv!$U$1:$U$1164,'DIAS DE INVENTARIO TAT'!G$1)</f>
        <v>0</v>
      </c>
      <c r="H706">
        <f>+SUMIFS(inv!$D$1:$D$1164,inv!$A$1:$A$1164,$B706,inv!$T$1:$T$1164,$A706,inv!$U$1:$U$1164,'DIAS DE INVENTARIO TAT'!H$1)</f>
        <v>0</v>
      </c>
      <c r="I706">
        <f>+SUMIFS(inv!$D$1:$D$1164,inv!$A$1:$A$1164,$B706,inv!$T$1:$T$1164,$A706,inv!$U$1:$U$1164,'DIAS DE INVENTARIO TAT'!I$1)</f>
        <v>0</v>
      </c>
      <c r="J706">
        <f>+SUMIFS(inv!$D$1:$D$1164,inv!$A$1:$A$1164,$B706,inv!$T$1:$T$1164,$A706,inv!$U$1:$U$1164,'DIAS DE INVENTARIO TAT'!J$1)</f>
        <v>0</v>
      </c>
      <c r="K706">
        <f>+SUMIFS(inv!$D$1:$D$1164,inv!$A$1:$A$1164,$B706,inv!$T$1:$T$1164,$A706,inv!$U$1:$U$1164,'DIAS DE INVENTARIO TAT'!K$1)</f>
        <v>0</v>
      </c>
      <c r="L706" s="6">
        <f>+SUMIFS(VENTAS!H:H,VENTAS!B:B,B706,VENTAS!G:G,A706)</f>
        <v>0</v>
      </c>
      <c r="M706" s="4">
        <f t="shared" si="66"/>
        <v>0</v>
      </c>
      <c r="N706" s="4">
        <f t="shared" si="67"/>
        <v>0</v>
      </c>
      <c r="O706" s="4">
        <f t="shared" si="68"/>
        <v>0</v>
      </c>
      <c r="P706" s="4">
        <f t="shared" si="69"/>
        <v>0</v>
      </c>
      <c r="Q706" s="6" t="e">
        <f>+SUMIFS(#REF!,#REF!,TablaINV[[#This Row],[GRUPO]],#REF!,TablaINV[[#This Row],[COD]])</f>
        <v>#REF!</v>
      </c>
      <c r="R706" s="19">
        <f t="shared" si="70"/>
        <v>0</v>
      </c>
      <c r="S706" s="4" t="e">
        <f>+VLOOKUP(A706,inv!T:X,5,0)</f>
        <v>#N/A</v>
      </c>
      <c r="T706" s="4" t="str">
        <f>+VLOOKUP(B:B,'DT HUEVO'!$A:$D,4,0)</f>
        <v>EMPACADOS</v>
      </c>
      <c r="U706" s="4" t="str">
        <f>+VLOOKUP(TablaINV[[#This Row],[COD]],'DT HUEVO'!$A:$D,3,0)</f>
        <v>AA</v>
      </c>
    </row>
    <row r="707" spans="1:21">
      <c r="A707" t="s">
        <v>944</v>
      </c>
      <c r="B707">
        <v>10589</v>
      </c>
      <c r="C707" t="s">
        <v>73</v>
      </c>
      <c r="D707">
        <f>+SUMIFS(inv!D:D,inv!A:A,B707,inv!T:T,A707)</f>
        <v>0</v>
      </c>
      <c r="E707">
        <f>+SUMIFS(inv!$D$1:$D$1164,inv!$A$1:$A$1164,$B707,inv!$T$1:$T$1164,$A707,inv!$U$1:$U$1164,'DIAS DE INVENTARIO TAT'!E$1)</f>
        <v>0</v>
      </c>
      <c r="F707">
        <f>+SUMIFS(inv!$D$1:$D$1164,inv!$A$1:$A$1164,$B707,inv!$T$1:$T$1164,$A707,inv!$U$1:$U$1164,'DIAS DE INVENTARIO TAT'!F$1)</f>
        <v>0</v>
      </c>
      <c r="G707">
        <f>+SUMIFS(inv!$D$1:$D$1164,inv!$A$1:$A$1164,$B707,inv!$T$1:$T$1164,$A707,inv!$U$1:$U$1164,'DIAS DE INVENTARIO TAT'!G$1)</f>
        <v>0</v>
      </c>
      <c r="H707">
        <f>+SUMIFS(inv!$D$1:$D$1164,inv!$A$1:$A$1164,$B707,inv!$T$1:$T$1164,$A707,inv!$U$1:$U$1164,'DIAS DE INVENTARIO TAT'!H$1)</f>
        <v>0</v>
      </c>
      <c r="I707">
        <f>+SUMIFS(inv!$D$1:$D$1164,inv!$A$1:$A$1164,$B707,inv!$T$1:$T$1164,$A707,inv!$U$1:$U$1164,'DIAS DE INVENTARIO TAT'!I$1)</f>
        <v>0</v>
      </c>
      <c r="J707">
        <f>+SUMIFS(inv!$D$1:$D$1164,inv!$A$1:$A$1164,$B707,inv!$T$1:$T$1164,$A707,inv!$U$1:$U$1164,'DIAS DE INVENTARIO TAT'!J$1)</f>
        <v>0</v>
      </c>
      <c r="K707">
        <f>+SUMIFS(inv!$D$1:$D$1164,inv!$A$1:$A$1164,$B707,inv!$T$1:$T$1164,$A707,inv!$U$1:$U$1164,'DIAS DE INVENTARIO TAT'!K$1)</f>
        <v>0</v>
      </c>
      <c r="L707" s="6">
        <f>+SUMIFS(VENTAS!H:H,VENTAS!B:B,B707,VENTAS!G:G,A707)</f>
        <v>0</v>
      </c>
      <c r="M707" s="4">
        <f t="shared" si="66"/>
        <v>0</v>
      </c>
      <c r="N707" s="4">
        <f t="shared" si="67"/>
        <v>0</v>
      </c>
      <c r="O707" s="4">
        <f t="shared" si="68"/>
        <v>0</v>
      </c>
      <c r="P707" s="4">
        <f t="shared" si="69"/>
        <v>0</v>
      </c>
      <c r="Q707" s="6" t="e">
        <f>+SUMIFS(#REF!,#REF!,TablaINV[[#This Row],[GRUPO]],#REF!,TablaINV[[#This Row],[COD]])</f>
        <v>#REF!</v>
      </c>
      <c r="R707" s="19">
        <f t="shared" si="70"/>
        <v>0</v>
      </c>
      <c r="S707" s="4" t="e">
        <f>+VLOOKUP(A707,inv!T:X,5,0)</f>
        <v>#N/A</v>
      </c>
      <c r="T707" s="4" t="e">
        <f>+VLOOKUP(B:B,'DT HUEVO'!$A:$D,4,0)</f>
        <v>#N/A</v>
      </c>
      <c r="U707" s="4" t="e">
        <f>+VLOOKUP(TablaINV[[#This Row],[COD]],'DT HUEVO'!$A:$D,3,0)</f>
        <v>#N/A</v>
      </c>
    </row>
    <row r="708" spans="1:21">
      <c r="A708" t="s">
        <v>944</v>
      </c>
      <c r="B708">
        <v>10580</v>
      </c>
      <c r="C708" t="s">
        <v>548</v>
      </c>
      <c r="D708">
        <f>+SUMIFS(inv!D:D,inv!A:A,B708,inv!T:T,A708)</f>
        <v>0</v>
      </c>
      <c r="E708">
        <f>+SUMIFS(inv!$D$1:$D$1164,inv!$A$1:$A$1164,$B708,inv!$T$1:$T$1164,$A708,inv!$U$1:$U$1164,'DIAS DE INVENTARIO TAT'!E$1)</f>
        <v>0</v>
      </c>
      <c r="F708">
        <f>+SUMIFS(inv!$D$1:$D$1164,inv!$A$1:$A$1164,$B708,inv!$T$1:$T$1164,$A708,inv!$U$1:$U$1164,'DIAS DE INVENTARIO TAT'!F$1)</f>
        <v>0</v>
      </c>
      <c r="G708">
        <f>+SUMIFS(inv!$D$1:$D$1164,inv!$A$1:$A$1164,$B708,inv!$T$1:$T$1164,$A708,inv!$U$1:$U$1164,'DIAS DE INVENTARIO TAT'!G$1)</f>
        <v>0</v>
      </c>
      <c r="H708">
        <f>+SUMIFS(inv!$D$1:$D$1164,inv!$A$1:$A$1164,$B708,inv!$T$1:$T$1164,$A708,inv!$U$1:$U$1164,'DIAS DE INVENTARIO TAT'!H$1)</f>
        <v>0</v>
      </c>
      <c r="I708">
        <f>+SUMIFS(inv!$D$1:$D$1164,inv!$A$1:$A$1164,$B708,inv!$T$1:$T$1164,$A708,inv!$U$1:$U$1164,'DIAS DE INVENTARIO TAT'!I$1)</f>
        <v>0</v>
      </c>
      <c r="J708">
        <f>+SUMIFS(inv!$D$1:$D$1164,inv!$A$1:$A$1164,$B708,inv!$T$1:$T$1164,$A708,inv!$U$1:$U$1164,'DIAS DE INVENTARIO TAT'!J$1)</f>
        <v>0</v>
      </c>
      <c r="K708">
        <f>+SUMIFS(inv!$D$1:$D$1164,inv!$A$1:$A$1164,$B708,inv!$T$1:$T$1164,$A708,inv!$U$1:$U$1164,'DIAS DE INVENTARIO TAT'!K$1)</f>
        <v>0</v>
      </c>
      <c r="L708" s="6">
        <f>+SUMIFS(VENTAS!H:H,VENTAS!B:B,B708,VENTAS!G:G,A708)</f>
        <v>0</v>
      </c>
      <c r="M708" s="4">
        <f t="shared" ref="M708:M771" si="71">+IFERROR(D708/$L708,0)</f>
        <v>0</v>
      </c>
      <c r="N708" s="4">
        <f t="shared" si="67"/>
        <v>0</v>
      </c>
      <c r="O708" s="4">
        <f t="shared" si="68"/>
        <v>0</v>
      </c>
      <c r="P708" s="4">
        <f t="shared" si="69"/>
        <v>0</v>
      </c>
      <c r="Q708" s="6" t="e">
        <f>+SUMIFS(#REF!,#REF!,TablaINV[[#This Row],[GRUPO]],#REF!,TablaINV[[#This Row],[COD]])</f>
        <v>#REF!</v>
      </c>
      <c r="R708" s="19">
        <f t="shared" si="70"/>
        <v>0</v>
      </c>
      <c r="S708" s="4" t="e">
        <f>+VLOOKUP(A708,inv!T:X,5,0)</f>
        <v>#N/A</v>
      </c>
      <c r="T708" s="4" t="e">
        <f>+VLOOKUP(B:B,'DT HUEVO'!$A:$D,4,0)</f>
        <v>#N/A</v>
      </c>
      <c r="U708" s="4" t="e">
        <f>+VLOOKUP(TablaINV[[#This Row],[COD]],'DT HUEVO'!$A:$D,3,0)</f>
        <v>#N/A</v>
      </c>
    </row>
    <row r="709" spans="1:21">
      <c r="A709" t="s">
        <v>944</v>
      </c>
      <c r="B709">
        <v>13380</v>
      </c>
      <c r="C709" t="s">
        <v>534</v>
      </c>
      <c r="D709">
        <f>+SUMIFS(inv!D:D,inv!A:A,B709,inv!T:T,A709)</f>
        <v>0</v>
      </c>
      <c r="E709">
        <f>+SUMIFS(inv!$D$1:$D$1164,inv!$A$1:$A$1164,$B709,inv!$T$1:$T$1164,$A709,inv!$U$1:$U$1164,'DIAS DE INVENTARIO TAT'!E$1)</f>
        <v>0</v>
      </c>
      <c r="F709">
        <f>+SUMIFS(inv!$D$1:$D$1164,inv!$A$1:$A$1164,$B709,inv!$T$1:$T$1164,$A709,inv!$U$1:$U$1164,'DIAS DE INVENTARIO TAT'!F$1)</f>
        <v>0</v>
      </c>
      <c r="G709">
        <f>+SUMIFS(inv!$D$1:$D$1164,inv!$A$1:$A$1164,$B709,inv!$T$1:$T$1164,$A709,inv!$U$1:$U$1164,'DIAS DE INVENTARIO TAT'!G$1)</f>
        <v>0</v>
      </c>
      <c r="H709">
        <f>+SUMIFS(inv!$D$1:$D$1164,inv!$A$1:$A$1164,$B709,inv!$T$1:$T$1164,$A709,inv!$U$1:$U$1164,'DIAS DE INVENTARIO TAT'!H$1)</f>
        <v>0</v>
      </c>
      <c r="I709">
        <f>+SUMIFS(inv!$D$1:$D$1164,inv!$A$1:$A$1164,$B709,inv!$T$1:$T$1164,$A709,inv!$U$1:$U$1164,'DIAS DE INVENTARIO TAT'!I$1)</f>
        <v>0</v>
      </c>
      <c r="J709">
        <f>+SUMIFS(inv!$D$1:$D$1164,inv!$A$1:$A$1164,$B709,inv!$T$1:$T$1164,$A709,inv!$U$1:$U$1164,'DIAS DE INVENTARIO TAT'!J$1)</f>
        <v>0</v>
      </c>
      <c r="K709">
        <f>+SUMIFS(inv!$D$1:$D$1164,inv!$A$1:$A$1164,$B709,inv!$T$1:$T$1164,$A709,inv!$U$1:$U$1164,'DIAS DE INVENTARIO TAT'!K$1)</f>
        <v>0</v>
      </c>
      <c r="L709" s="6">
        <f>+SUMIFS(VENTAS!H:H,VENTAS!B:B,B709,VENTAS!G:G,A709)</f>
        <v>0</v>
      </c>
      <c r="M709" s="4">
        <f t="shared" si="71"/>
        <v>0</v>
      </c>
      <c r="N709" s="4">
        <f t="shared" si="67"/>
        <v>0</v>
      </c>
      <c r="O709" s="4">
        <f t="shared" si="68"/>
        <v>0</v>
      </c>
      <c r="P709" s="4">
        <f t="shared" si="69"/>
        <v>0</v>
      </c>
      <c r="Q709" s="6" t="e">
        <f>+SUMIFS(#REF!,#REF!,TablaINV[[#This Row],[GRUPO]],#REF!,TablaINV[[#This Row],[COD]])</f>
        <v>#REF!</v>
      </c>
      <c r="R709" s="19">
        <f t="shared" si="70"/>
        <v>0</v>
      </c>
      <c r="S709" s="4" t="e">
        <f>+VLOOKUP(A709,inv!T:X,5,0)</f>
        <v>#N/A</v>
      </c>
      <c r="T709" s="4" t="str">
        <f>+VLOOKUP(B:B,'DT HUEVO'!$A:$D,4,0)</f>
        <v>EMPACADOS</v>
      </c>
      <c r="U709" s="4" t="str">
        <f>+VLOOKUP(TablaINV[[#This Row],[COD]],'DT HUEVO'!$A:$D,3,0)</f>
        <v>AA</v>
      </c>
    </row>
    <row r="710" spans="1:21">
      <c r="A710" t="s">
        <v>944</v>
      </c>
      <c r="B710">
        <v>13580</v>
      </c>
      <c r="C710" t="s">
        <v>535</v>
      </c>
      <c r="D710">
        <f>+SUMIFS(inv!D:D,inv!A:A,B710,inv!T:T,A710)</f>
        <v>0</v>
      </c>
      <c r="E710">
        <f>+SUMIFS(inv!$D$1:$D$1164,inv!$A$1:$A$1164,$B710,inv!$T$1:$T$1164,$A710,inv!$U$1:$U$1164,'DIAS DE INVENTARIO TAT'!E$1)</f>
        <v>0</v>
      </c>
      <c r="F710">
        <f>+SUMIFS(inv!$D$1:$D$1164,inv!$A$1:$A$1164,$B710,inv!$T$1:$T$1164,$A710,inv!$U$1:$U$1164,'DIAS DE INVENTARIO TAT'!F$1)</f>
        <v>0</v>
      </c>
      <c r="G710">
        <f>+SUMIFS(inv!$D$1:$D$1164,inv!$A$1:$A$1164,$B710,inv!$T$1:$T$1164,$A710,inv!$U$1:$U$1164,'DIAS DE INVENTARIO TAT'!G$1)</f>
        <v>0</v>
      </c>
      <c r="H710">
        <f>+SUMIFS(inv!$D$1:$D$1164,inv!$A$1:$A$1164,$B710,inv!$T$1:$T$1164,$A710,inv!$U$1:$U$1164,'DIAS DE INVENTARIO TAT'!H$1)</f>
        <v>0</v>
      </c>
      <c r="I710">
        <f>+SUMIFS(inv!$D$1:$D$1164,inv!$A$1:$A$1164,$B710,inv!$T$1:$T$1164,$A710,inv!$U$1:$U$1164,'DIAS DE INVENTARIO TAT'!I$1)</f>
        <v>0</v>
      </c>
      <c r="J710">
        <f>+SUMIFS(inv!$D$1:$D$1164,inv!$A$1:$A$1164,$B710,inv!$T$1:$T$1164,$A710,inv!$U$1:$U$1164,'DIAS DE INVENTARIO TAT'!J$1)</f>
        <v>0</v>
      </c>
      <c r="K710">
        <f>+SUMIFS(inv!$D$1:$D$1164,inv!$A$1:$A$1164,$B710,inv!$T$1:$T$1164,$A710,inv!$U$1:$U$1164,'DIAS DE INVENTARIO TAT'!K$1)</f>
        <v>0</v>
      </c>
      <c r="L710" s="6">
        <f>+SUMIFS(VENTAS!H:H,VENTAS!B:B,B710,VENTAS!G:G,A710)</f>
        <v>0</v>
      </c>
      <c r="M710" s="4">
        <f t="shared" si="71"/>
        <v>0</v>
      </c>
      <c r="N710" s="4">
        <f t="shared" si="67"/>
        <v>0</v>
      </c>
      <c r="O710" s="4">
        <f t="shared" si="68"/>
        <v>0</v>
      </c>
      <c r="P710" s="4">
        <f t="shared" si="69"/>
        <v>0</v>
      </c>
      <c r="Q710" s="6" t="e">
        <f>+SUMIFS(#REF!,#REF!,TablaINV[[#This Row],[GRUPO]],#REF!,TablaINV[[#This Row],[COD]])</f>
        <v>#REF!</v>
      </c>
      <c r="R710" s="19">
        <f t="shared" si="70"/>
        <v>0</v>
      </c>
      <c r="S710" s="4" t="e">
        <f>+VLOOKUP(A710,inv!T:X,5,0)</f>
        <v>#N/A</v>
      </c>
      <c r="T710" s="4" t="str">
        <f>+VLOOKUP(B:B,'DT HUEVO'!$A:$D,4,0)</f>
        <v>EMPACADOS</v>
      </c>
      <c r="U710" s="4" t="str">
        <f>+VLOOKUP(TablaINV[[#This Row],[COD]],'DT HUEVO'!$A:$D,3,0)</f>
        <v>B</v>
      </c>
    </row>
    <row r="711" spans="1:21">
      <c r="A711" t="s">
        <v>944</v>
      </c>
      <c r="B711">
        <v>12360</v>
      </c>
      <c r="C711" t="s">
        <v>584</v>
      </c>
      <c r="D711">
        <f>+SUMIFS(inv!D:D,inv!A:A,B711,inv!T:T,A711)</f>
        <v>0</v>
      </c>
      <c r="E711">
        <f>+SUMIFS(inv!$D$1:$D$1164,inv!$A$1:$A$1164,$B711,inv!$T$1:$T$1164,$A711,inv!$U$1:$U$1164,'DIAS DE INVENTARIO TAT'!E$1)</f>
        <v>0</v>
      </c>
      <c r="F711">
        <f>+SUMIFS(inv!$D$1:$D$1164,inv!$A$1:$A$1164,$B711,inv!$T$1:$T$1164,$A711,inv!$U$1:$U$1164,'DIAS DE INVENTARIO TAT'!F$1)</f>
        <v>0</v>
      </c>
      <c r="G711">
        <f>+SUMIFS(inv!$D$1:$D$1164,inv!$A$1:$A$1164,$B711,inv!$T$1:$T$1164,$A711,inv!$U$1:$U$1164,'DIAS DE INVENTARIO TAT'!G$1)</f>
        <v>0</v>
      </c>
      <c r="H711">
        <f>+SUMIFS(inv!$D$1:$D$1164,inv!$A$1:$A$1164,$B711,inv!$T$1:$T$1164,$A711,inv!$U$1:$U$1164,'DIAS DE INVENTARIO TAT'!H$1)</f>
        <v>0</v>
      </c>
      <c r="I711">
        <f>+SUMIFS(inv!$D$1:$D$1164,inv!$A$1:$A$1164,$B711,inv!$T$1:$T$1164,$A711,inv!$U$1:$U$1164,'DIAS DE INVENTARIO TAT'!I$1)</f>
        <v>0</v>
      </c>
      <c r="J711">
        <f>+SUMIFS(inv!$D$1:$D$1164,inv!$A$1:$A$1164,$B711,inv!$T$1:$T$1164,$A711,inv!$U$1:$U$1164,'DIAS DE INVENTARIO TAT'!J$1)</f>
        <v>0</v>
      </c>
      <c r="K711">
        <f>+SUMIFS(inv!$D$1:$D$1164,inv!$A$1:$A$1164,$B711,inv!$T$1:$T$1164,$A711,inv!$U$1:$U$1164,'DIAS DE INVENTARIO TAT'!K$1)</f>
        <v>0</v>
      </c>
      <c r="L711" s="6">
        <f>+SUMIFS(VENTAS!H:H,VENTAS!B:B,B711,VENTAS!G:G,A711)</f>
        <v>0</v>
      </c>
      <c r="M711" s="4">
        <f t="shared" si="71"/>
        <v>0</v>
      </c>
      <c r="N711" s="4">
        <f t="shared" si="67"/>
        <v>0</v>
      </c>
      <c r="O711" s="4">
        <f t="shared" si="68"/>
        <v>0</v>
      </c>
      <c r="P711" s="4">
        <f t="shared" si="69"/>
        <v>0</v>
      </c>
      <c r="Q711" s="6" t="e">
        <f>+SUMIFS(#REF!,#REF!,TablaINV[[#This Row],[GRUPO]],#REF!,TablaINV[[#This Row],[COD]])</f>
        <v>#REF!</v>
      </c>
      <c r="R711" s="19">
        <f t="shared" si="70"/>
        <v>0</v>
      </c>
      <c r="S711" s="4" t="e">
        <f>+VLOOKUP(A711,inv!T:X,5,0)</f>
        <v>#N/A</v>
      </c>
      <c r="T711" s="4" t="e">
        <f>+VLOOKUP(B:B,'DT HUEVO'!$A:$D,4,0)</f>
        <v>#N/A</v>
      </c>
      <c r="U711" s="4" t="e">
        <f>+VLOOKUP(TablaINV[[#This Row],[COD]],'DT HUEVO'!$A:$D,3,0)</f>
        <v>#N/A</v>
      </c>
    </row>
    <row r="712" spans="1:21">
      <c r="A712" t="s">
        <v>944</v>
      </c>
      <c r="B712">
        <v>12470</v>
      </c>
      <c r="C712" t="s">
        <v>447</v>
      </c>
      <c r="D712">
        <f>+SUMIFS(inv!D:D,inv!A:A,B712,inv!T:T,A712)</f>
        <v>0</v>
      </c>
      <c r="E712">
        <f>+SUMIFS(inv!$D$1:$D$1164,inv!$A$1:$A$1164,$B712,inv!$T$1:$T$1164,$A712,inv!$U$1:$U$1164,'DIAS DE INVENTARIO TAT'!E$1)</f>
        <v>0</v>
      </c>
      <c r="F712">
        <f>+SUMIFS(inv!$D$1:$D$1164,inv!$A$1:$A$1164,$B712,inv!$T$1:$T$1164,$A712,inv!$U$1:$U$1164,'DIAS DE INVENTARIO TAT'!F$1)</f>
        <v>0</v>
      </c>
      <c r="G712">
        <f>+SUMIFS(inv!$D$1:$D$1164,inv!$A$1:$A$1164,$B712,inv!$T$1:$T$1164,$A712,inv!$U$1:$U$1164,'DIAS DE INVENTARIO TAT'!G$1)</f>
        <v>0</v>
      </c>
      <c r="H712">
        <f>+SUMIFS(inv!$D$1:$D$1164,inv!$A$1:$A$1164,$B712,inv!$T$1:$T$1164,$A712,inv!$U$1:$U$1164,'DIAS DE INVENTARIO TAT'!H$1)</f>
        <v>0</v>
      </c>
      <c r="I712">
        <f>+SUMIFS(inv!$D$1:$D$1164,inv!$A$1:$A$1164,$B712,inv!$T$1:$T$1164,$A712,inv!$U$1:$U$1164,'DIAS DE INVENTARIO TAT'!I$1)</f>
        <v>0</v>
      </c>
      <c r="J712">
        <f>+SUMIFS(inv!$D$1:$D$1164,inv!$A$1:$A$1164,$B712,inv!$T$1:$T$1164,$A712,inv!$U$1:$U$1164,'DIAS DE INVENTARIO TAT'!J$1)</f>
        <v>0</v>
      </c>
      <c r="K712">
        <f>+SUMIFS(inv!$D$1:$D$1164,inv!$A$1:$A$1164,$B712,inv!$T$1:$T$1164,$A712,inv!$U$1:$U$1164,'DIAS DE INVENTARIO TAT'!K$1)</f>
        <v>0</v>
      </c>
      <c r="L712" s="6">
        <f>+SUMIFS(VENTAS!H:H,VENTAS!B:B,B712,VENTAS!G:G,A712)</f>
        <v>0</v>
      </c>
      <c r="M712" s="4">
        <f t="shared" si="71"/>
        <v>0</v>
      </c>
      <c r="N712" s="4">
        <f t="shared" si="67"/>
        <v>0</v>
      </c>
      <c r="O712" s="4">
        <f t="shared" si="68"/>
        <v>0</v>
      </c>
      <c r="P712" s="4">
        <f t="shared" si="69"/>
        <v>0</v>
      </c>
      <c r="Q712" s="6" t="e">
        <f>+SUMIFS(#REF!,#REF!,TablaINV[[#This Row],[GRUPO]],#REF!,TablaINV[[#This Row],[COD]])</f>
        <v>#REF!</v>
      </c>
      <c r="R712" s="19">
        <f t="shared" si="70"/>
        <v>0</v>
      </c>
      <c r="S712" s="4" t="e">
        <f>+VLOOKUP(A712,inv!T:X,5,0)</f>
        <v>#N/A</v>
      </c>
      <c r="T712" s="4" t="e">
        <f>+VLOOKUP(B:B,'DT HUEVO'!$A:$D,4,0)</f>
        <v>#N/A</v>
      </c>
      <c r="U712" s="4" t="e">
        <f>+VLOOKUP(TablaINV[[#This Row],[COD]],'DT HUEVO'!$A:$D,3,0)</f>
        <v>#N/A</v>
      </c>
    </row>
    <row r="713" spans="1:21">
      <c r="A713" t="s">
        <v>944</v>
      </c>
      <c r="B713">
        <v>10489</v>
      </c>
      <c r="C713" t="s">
        <v>546</v>
      </c>
      <c r="D713">
        <f>+SUMIFS(inv!D:D,inv!A:A,B713,inv!T:T,A713)</f>
        <v>0</v>
      </c>
      <c r="E713">
        <f>+SUMIFS(inv!$D$1:$D$1164,inv!$A$1:$A$1164,$B713,inv!$T$1:$T$1164,$A713,inv!$U$1:$U$1164,'DIAS DE INVENTARIO TAT'!E$1)</f>
        <v>0</v>
      </c>
      <c r="F713">
        <f>+SUMIFS(inv!$D$1:$D$1164,inv!$A$1:$A$1164,$B713,inv!$T$1:$T$1164,$A713,inv!$U$1:$U$1164,'DIAS DE INVENTARIO TAT'!F$1)</f>
        <v>0</v>
      </c>
      <c r="G713">
        <f>+SUMIFS(inv!$D$1:$D$1164,inv!$A$1:$A$1164,$B713,inv!$T$1:$T$1164,$A713,inv!$U$1:$U$1164,'DIAS DE INVENTARIO TAT'!G$1)</f>
        <v>0</v>
      </c>
      <c r="H713">
        <f>+SUMIFS(inv!$D$1:$D$1164,inv!$A$1:$A$1164,$B713,inv!$T$1:$T$1164,$A713,inv!$U$1:$U$1164,'DIAS DE INVENTARIO TAT'!H$1)</f>
        <v>0</v>
      </c>
      <c r="I713">
        <f>+SUMIFS(inv!$D$1:$D$1164,inv!$A$1:$A$1164,$B713,inv!$T$1:$T$1164,$A713,inv!$U$1:$U$1164,'DIAS DE INVENTARIO TAT'!I$1)</f>
        <v>0</v>
      </c>
      <c r="J713">
        <f>+SUMIFS(inv!$D$1:$D$1164,inv!$A$1:$A$1164,$B713,inv!$T$1:$T$1164,$A713,inv!$U$1:$U$1164,'DIAS DE INVENTARIO TAT'!J$1)</f>
        <v>0</v>
      </c>
      <c r="K713">
        <f>+SUMIFS(inv!$D$1:$D$1164,inv!$A$1:$A$1164,$B713,inv!$T$1:$T$1164,$A713,inv!$U$1:$U$1164,'DIAS DE INVENTARIO TAT'!K$1)</f>
        <v>0</v>
      </c>
      <c r="L713" s="6">
        <f>+SUMIFS(VENTAS!H:H,VENTAS!B:B,B713,VENTAS!G:G,A713)</f>
        <v>0</v>
      </c>
      <c r="M713" s="4">
        <f t="shared" si="71"/>
        <v>0</v>
      </c>
      <c r="N713" s="4">
        <f t="shared" si="67"/>
        <v>0</v>
      </c>
      <c r="O713" s="4">
        <f t="shared" si="68"/>
        <v>0</v>
      </c>
      <c r="P713" s="4">
        <f t="shared" si="69"/>
        <v>0</v>
      </c>
      <c r="Q713" s="6" t="e">
        <f>+SUMIFS(#REF!,#REF!,TablaINV[[#This Row],[GRUPO]],#REF!,TablaINV[[#This Row],[COD]])</f>
        <v>#REF!</v>
      </c>
      <c r="R713" s="19">
        <f t="shared" si="70"/>
        <v>0</v>
      </c>
      <c r="S713" s="4" t="e">
        <f>+VLOOKUP(A713,inv!T:X,5,0)</f>
        <v>#N/A</v>
      </c>
      <c r="T713" s="4" t="str">
        <f>+VLOOKUP(B:B,'DT HUEVO'!$A:$D,4,0)</f>
        <v>FS</v>
      </c>
      <c r="U713" s="4" t="str">
        <f>+VLOOKUP(TablaINV[[#This Row],[COD]],'DT HUEVO'!$A:$D,3,0)</f>
        <v>A</v>
      </c>
    </row>
    <row r="714" spans="1:21">
      <c r="A714" t="s">
        <v>944</v>
      </c>
      <c r="B714">
        <v>10416</v>
      </c>
      <c r="C714" t="s">
        <v>581</v>
      </c>
      <c r="D714">
        <f>+SUMIFS(inv!D:D,inv!A:A,B714,inv!T:T,A714)</f>
        <v>0</v>
      </c>
      <c r="E714">
        <f>+SUMIFS(inv!$D$1:$D$1164,inv!$A$1:$A$1164,$B714,inv!$T$1:$T$1164,$A714,inv!$U$1:$U$1164,'DIAS DE INVENTARIO TAT'!E$1)</f>
        <v>0</v>
      </c>
      <c r="F714">
        <f>+SUMIFS(inv!$D$1:$D$1164,inv!$A$1:$A$1164,$B714,inv!$T$1:$T$1164,$A714,inv!$U$1:$U$1164,'DIAS DE INVENTARIO TAT'!F$1)</f>
        <v>0</v>
      </c>
      <c r="G714">
        <f>+SUMIFS(inv!$D$1:$D$1164,inv!$A$1:$A$1164,$B714,inv!$T$1:$T$1164,$A714,inv!$U$1:$U$1164,'DIAS DE INVENTARIO TAT'!G$1)</f>
        <v>0</v>
      </c>
      <c r="H714">
        <f>+SUMIFS(inv!$D$1:$D$1164,inv!$A$1:$A$1164,$B714,inv!$T$1:$T$1164,$A714,inv!$U$1:$U$1164,'DIAS DE INVENTARIO TAT'!H$1)</f>
        <v>0</v>
      </c>
      <c r="I714">
        <f>+SUMIFS(inv!$D$1:$D$1164,inv!$A$1:$A$1164,$B714,inv!$T$1:$T$1164,$A714,inv!$U$1:$U$1164,'DIAS DE INVENTARIO TAT'!I$1)</f>
        <v>0</v>
      </c>
      <c r="J714">
        <f>+SUMIFS(inv!$D$1:$D$1164,inv!$A$1:$A$1164,$B714,inv!$T$1:$T$1164,$A714,inv!$U$1:$U$1164,'DIAS DE INVENTARIO TAT'!J$1)</f>
        <v>0</v>
      </c>
      <c r="K714">
        <f>+SUMIFS(inv!$D$1:$D$1164,inv!$A$1:$A$1164,$B714,inv!$T$1:$T$1164,$A714,inv!$U$1:$U$1164,'DIAS DE INVENTARIO TAT'!K$1)</f>
        <v>0</v>
      </c>
      <c r="L714" s="6">
        <f>+SUMIFS(VENTAS!H:H,VENTAS!B:B,B714,VENTAS!G:G,A714)</f>
        <v>0</v>
      </c>
      <c r="M714" s="4">
        <f t="shared" si="71"/>
        <v>0</v>
      </c>
      <c r="N714" s="4">
        <f t="shared" si="67"/>
        <v>0</v>
      </c>
      <c r="O714" s="4">
        <f t="shared" si="68"/>
        <v>0</v>
      </c>
      <c r="P714" s="4">
        <f t="shared" si="69"/>
        <v>0</v>
      </c>
      <c r="Q714" s="6" t="e">
        <f>+SUMIFS(#REF!,#REF!,TablaINV[[#This Row],[GRUPO]],#REF!,TablaINV[[#This Row],[COD]])</f>
        <v>#REF!</v>
      </c>
      <c r="R714" s="19">
        <f t="shared" si="70"/>
        <v>0</v>
      </c>
      <c r="S714" s="4" t="e">
        <f>+VLOOKUP(A714,inv!T:X,5,0)</f>
        <v>#N/A</v>
      </c>
      <c r="T714" s="4" t="str">
        <f>+VLOOKUP(B:B,'DT HUEVO'!$A:$D,4,0)</f>
        <v>ETIQUETA</v>
      </c>
      <c r="U714" s="4" t="str">
        <f>+VLOOKUP(TablaINV[[#This Row],[COD]],'DT HUEVO'!$A:$D,3,0)</f>
        <v>A</v>
      </c>
    </row>
    <row r="715" spans="1:21">
      <c r="A715" t="s">
        <v>944</v>
      </c>
      <c r="B715">
        <v>10367</v>
      </c>
      <c r="C715" t="s">
        <v>606</v>
      </c>
      <c r="D715">
        <f>+SUMIFS(inv!D:D,inv!A:A,B715,inv!T:T,A715)</f>
        <v>0</v>
      </c>
      <c r="E715">
        <f>+SUMIFS(inv!$D$1:$D$1164,inv!$A$1:$A$1164,$B715,inv!$T$1:$T$1164,$A715,inv!$U$1:$U$1164,'DIAS DE INVENTARIO TAT'!E$1)</f>
        <v>0</v>
      </c>
      <c r="F715">
        <f>+SUMIFS(inv!$D$1:$D$1164,inv!$A$1:$A$1164,$B715,inv!$T$1:$T$1164,$A715,inv!$U$1:$U$1164,'DIAS DE INVENTARIO TAT'!F$1)</f>
        <v>0</v>
      </c>
      <c r="G715">
        <f>+SUMIFS(inv!$D$1:$D$1164,inv!$A$1:$A$1164,$B715,inv!$T$1:$T$1164,$A715,inv!$U$1:$U$1164,'DIAS DE INVENTARIO TAT'!G$1)</f>
        <v>0</v>
      </c>
      <c r="H715">
        <f>+SUMIFS(inv!$D$1:$D$1164,inv!$A$1:$A$1164,$B715,inv!$T$1:$T$1164,$A715,inv!$U$1:$U$1164,'DIAS DE INVENTARIO TAT'!H$1)</f>
        <v>0</v>
      </c>
      <c r="I715">
        <f>+SUMIFS(inv!$D$1:$D$1164,inv!$A$1:$A$1164,$B715,inv!$T$1:$T$1164,$A715,inv!$U$1:$U$1164,'DIAS DE INVENTARIO TAT'!I$1)</f>
        <v>0</v>
      </c>
      <c r="J715">
        <f>+SUMIFS(inv!$D$1:$D$1164,inv!$A$1:$A$1164,$B715,inv!$T$1:$T$1164,$A715,inv!$U$1:$U$1164,'DIAS DE INVENTARIO TAT'!J$1)</f>
        <v>0</v>
      </c>
      <c r="K715">
        <f>+SUMIFS(inv!$D$1:$D$1164,inv!$A$1:$A$1164,$B715,inv!$T$1:$T$1164,$A715,inv!$U$1:$U$1164,'DIAS DE INVENTARIO TAT'!K$1)</f>
        <v>0</v>
      </c>
      <c r="L715" s="6">
        <f>+SUMIFS(VENTAS!H:H,VENTAS!B:B,B715,VENTAS!G:G,A715)</f>
        <v>0</v>
      </c>
      <c r="M715" s="4">
        <f t="shared" si="71"/>
        <v>0</v>
      </c>
      <c r="N715" s="4">
        <f t="shared" si="67"/>
        <v>0</v>
      </c>
      <c r="O715" s="4">
        <f t="shared" si="68"/>
        <v>0</v>
      </c>
      <c r="P715" s="4">
        <f t="shared" si="69"/>
        <v>0</v>
      </c>
      <c r="Q715" s="6" t="e">
        <f>+SUMIFS(#REF!,#REF!,TablaINV[[#This Row],[GRUPO]],#REF!,TablaINV[[#This Row],[COD]])</f>
        <v>#REF!</v>
      </c>
      <c r="R715" s="19">
        <f t="shared" si="70"/>
        <v>0</v>
      </c>
      <c r="S715" s="4" t="e">
        <f>+VLOOKUP(A715,inv!T:X,5,0)</f>
        <v>#N/A</v>
      </c>
      <c r="T715" s="4" t="str">
        <f>+VLOOKUP(B:B,'DT HUEVO'!$A:$D,4,0)</f>
        <v>FS</v>
      </c>
      <c r="U715" s="4" t="str">
        <f>+VLOOKUP(TablaINV[[#This Row],[COD]],'DT HUEVO'!$A:$D,3,0)</f>
        <v>AA</v>
      </c>
    </row>
    <row r="716" spans="1:21">
      <c r="A716" t="s">
        <v>944</v>
      </c>
      <c r="B716">
        <v>10309</v>
      </c>
      <c r="C716" t="s">
        <v>539</v>
      </c>
      <c r="D716">
        <f>+SUMIFS(inv!D:D,inv!A:A,B716,inv!T:T,A716)</f>
        <v>0</v>
      </c>
      <c r="E716">
        <f>+SUMIFS(inv!$D$1:$D$1164,inv!$A$1:$A$1164,$B716,inv!$T$1:$T$1164,$A716,inv!$U$1:$U$1164,'DIAS DE INVENTARIO TAT'!E$1)</f>
        <v>0</v>
      </c>
      <c r="F716">
        <f>+SUMIFS(inv!$D$1:$D$1164,inv!$A$1:$A$1164,$B716,inv!$T$1:$T$1164,$A716,inv!$U$1:$U$1164,'DIAS DE INVENTARIO TAT'!F$1)</f>
        <v>0</v>
      </c>
      <c r="G716">
        <f>+SUMIFS(inv!$D$1:$D$1164,inv!$A$1:$A$1164,$B716,inv!$T$1:$T$1164,$A716,inv!$U$1:$U$1164,'DIAS DE INVENTARIO TAT'!G$1)</f>
        <v>0</v>
      </c>
      <c r="H716">
        <f>+SUMIFS(inv!$D$1:$D$1164,inv!$A$1:$A$1164,$B716,inv!$T$1:$T$1164,$A716,inv!$U$1:$U$1164,'DIAS DE INVENTARIO TAT'!H$1)</f>
        <v>0</v>
      </c>
      <c r="I716">
        <f>+SUMIFS(inv!$D$1:$D$1164,inv!$A$1:$A$1164,$B716,inv!$T$1:$T$1164,$A716,inv!$U$1:$U$1164,'DIAS DE INVENTARIO TAT'!I$1)</f>
        <v>0</v>
      </c>
      <c r="J716">
        <f>+SUMIFS(inv!$D$1:$D$1164,inv!$A$1:$A$1164,$B716,inv!$T$1:$T$1164,$A716,inv!$U$1:$U$1164,'DIAS DE INVENTARIO TAT'!J$1)</f>
        <v>0</v>
      </c>
      <c r="K716">
        <f>+SUMIFS(inv!$D$1:$D$1164,inv!$A$1:$A$1164,$B716,inv!$T$1:$T$1164,$A716,inv!$U$1:$U$1164,'DIAS DE INVENTARIO TAT'!K$1)</f>
        <v>0</v>
      </c>
      <c r="L716" s="6">
        <f>+SUMIFS(VENTAS!H:H,VENTAS!B:B,B716,VENTAS!G:G,A716)</f>
        <v>0</v>
      </c>
      <c r="M716" s="4">
        <f t="shared" si="71"/>
        <v>0</v>
      </c>
      <c r="N716" s="4">
        <f t="shared" si="67"/>
        <v>0</v>
      </c>
      <c r="O716" s="4">
        <f t="shared" si="68"/>
        <v>0</v>
      </c>
      <c r="P716" s="4">
        <f t="shared" si="69"/>
        <v>0</v>
      </c>
      <c r="Q716" s="6" t="e">
        <f>+SUMIFS(#REF!,#REF!,TablaINV[[#This Row],[GRUPO]],#REF!,TablaINV[[#This Row],[COD]])</f>
        <v>#REF!</v>
      </c>
      <c r="R716" s="19">
        <f t="shared" si="70"/>
        <v>0</v>
      </c>
      <c r="S716" s="4" t="e">
        <f>+VLOOKUP(A716,inv!T:X,5,0)</f>
        <v>#N/A</v>
      </c>
      <c r="T716" s="4" t="str">
        <f>+VLOOKUP(B:B,'DT HUEVO'!$A:$D,4,0)</f>
        <v>FS</v>
      </c>
      <c r="U716" s="4" t="str">
        <f>+VLOOKUP(TablaINV[[#This Row],[COD]],'DT HUEVO'!$A:$D,3,0)</f>
        <v>AA</v>
      </c>
    </row>
    <row r="717" spans="1:21">
      <c r="A717" t="s">
        <v>944</v>
      </c>
      <c r="B717">
        <v>10388</v>
      </c>
      <c r="C717" t="s">
        <v>541</v>
      </c>
      <c r="D717">
        <f>+SUMIFS(inv!D:D,inv!A:A,B717,inv!T:T,A717)</f>
        <v>0</v>
      </c>
      <c r="E717">
        <f>+SUMIFS(inv!$D$1:$D$1164,inv!$A$1:$A$1164,$B717,inv!$T$1:$T$1164,$A717,inv!$U$1:$U$1164,'DIAS DE INVENTARIO TAT'!E$1)</f>
        <v>0</v>
      </c>
      <c r="F717">
        <f>+SUMIFS(inv!$D$1:$D$1164,inv!$A$1:$A$1164,$B717,inv!$T$1:$T$1164,$A717,inv!$U$1:$U$1164,'DIAS DE INVENTARIO TAT'!F$1)</f>
        <v>0</v>
      </c>
      <c r="G717">
        <f>+SUMIFS(inv!$D$1:$D$1164,inv!$A$1:$A$1164,$B717,inv!$T$1:$T$1164,$A717,inv!$U$1:$U$1164,'DIAS DE INVENTARIO TAT'!G$1)</f>
        <v>0</v>
      </c>
      <c r="H717">
        <f>+SUMIFS(inv!$D$1:$D$1164,inv!$A$1:$A$1164,$B717,inv!$T$1:$T$1164,$A717,inv!$U$1:$U$1164,'DIAS DE INVENTARIO TAT'!H$1)</f>
        <v>0</v>
      </c>
      <c r="I717">
        <f>+SUMIFS(inv!$D$1:$D$1164,inv!$A$1:$A$1164,$B717,inv!$T$1:$T$1164,$A717,inv!$U$1:$U$1164,'DIAS DE INVENTARIO TAT'!I$1)</f>
        <v>0</v>
      </c>
      <c r="J717">
        <f>+SUMIFS(inv!$D$1:$D$1164,inv!$A$1:$A$1164,$B717,inv!$T$1:$T$1164,$A717,inv!$U$1:$U$1164,'DIAS DE INVENTARIO TAT'!J$1)</f>
        <v>0</v>
      </c>
      <c r="K717">
        <f>+SUMIFS(inv!$D$1:$D$1164,inv!$A$1:$A$1164,$B717,inv!$T$1:$T$1164,$A717,inv!$U$1:$U$1164,'DIAS DE INVENTARIO TAT'!K$1)</f>
        <v>0</v>
      </c>
      <c r="L717" s="6">
        <f>+SUMIFS(VENTAS!H:H,VENTAS!B:B,B717,VENTAS!G:G,A717)</f>
        <v>0</v>
      </c>
      <c r="M717" s="4">
        <f t="shared" si="71"/>
        <v>0</v>
      </c>
      <c r="N717" s="4">
        <f t="shared" si="67"/>
        <v>0</v>
      </c>
      <c r="O717" s="4">
        <f t="shared" si="68"/>
        <v>0</v>
      </c>
      <c r="P717" s="4">
        <f t="shared" si="69"/>
        <v>0</v>
      </c>
      <c r="Q717" s="6" t="e">
        <f>+SUMIFS(#REF!,#REF!,TablaINV[[#This Row],[GRUPO]],#REF!,TablaINV[[#This Row],[COD]])</f>
        <v>#REF!</v>
      </c>
      <c r="R717" s="19">
        <f t="shared" si="70"/>
        <v>0</v>
      </c>
      <c r="S717" s="4" t="e">
        <f>+VLOOKUP(A717,inv!T:X,5,0)</f>
        <v>#N/A</v>
      </c>
      <c r="T717" s="4" t="str">
        <f>+VLOOKUP(B:B,'DT HUEVO'!$A:$D,4,0)</f>
        <v>FS</v>
      </c>
      <c r="U717" s="4" t="str">
        <f>+VLOOKUP(TablaINV[[#This Row],[COD]],'DT HUEVO'!$A:$D,3,0)</f>
        <v>AA</v>
      </c>
    </row>
    <row r="718" spans="1:21">
      <c r="A718" t="s">
        <v>944</v>
      </c>
      <c r="B718">
        <v>10205</v>
      </c>
      <c r="C718" t="s">
        <v>552</v>
      </c>
      <c r="D718">
        <f>+SUMIFS(inv!D:D,inv!A:A,B718,inv!T:T,A718)</f>
        <v>0</v>
      </c>
      <c r="E718">
        <f>+SUMIFS(inv!$D$1:$D$1164,inv!$A$1:$A$1164,$B718,inv!$T$1:$T$1164,$A718,inv!$U$1:$U$1164,'DIAS DE INVENTARIO TAT'!E$1)</f>
        <v>0</v>
      </c>
      <c r="F718">
        <f>+SUMIFS(inv!$D$1:$D$1164,inv!$A$1:$A$1164,$B718,inv!$T$1:$T$1164,$A718,inv!$U$1:$U$1164,'DIAS DE INVENTARIO TAT'!F$1)</f>
        <v>0</v>
      </c>
      <c r="G718">
        <f>+SUMIFS(inv!$D$1:$D$1164,inv!$A$1:$A$1164,$B718,inv!$T$1:$T$1164,$A718,inv!$U$1:$U$1164,'DIAS DE INVENTARIO TAT'!G$1)</f>
        <v>0</v>
      </c>
      <c r="H718">
        <f>+SUMIFS(inv!$D$1:$D$1164,inv!$A$1:$A$1164,$B718,inv!$T$1:$T$1164,$A718,inv!$U$1:$U$1164,'DIAS DE INVENTARIO TAT'!H$1)</f>
        <v>0</v>
      </c>
      <c r="I718">
        <f>+SUMIFS(inv!$D$1:$D$1164,inv!$A$1:$A$1164,$B718,inv!$T$1:$T$1164,$A718,inv!$U$1:$U$1164,'DIAS DE INVENTARIO TAT'!I$1)</f>
        <v>0</v>
      </c>
      <c r="J718">
        <f>+SUMIFS(inv!$D$1:$D$1164,inv!$A$1:$A$1164,$B718,inv!$T$1:$T$1164,$A718,inv!$U$1:$U$1164,'DIAS DE INVENTARIO TAT'!J$1)</f>
        <v>0</v>
      </c>
      <c r="K718">
        <f>+SUMIFS(inv!$D$1:$D$1164,inv!$A$1:$A$1164,$B718,inv!$T$1:$T$1164,$A718,inv!$U$1:$U$1164,'DIAS DE INVENTARIO TAT'!K$1)</f>
        <v>0</v>
      </c>
      <c r="L718" s="6">
        <f>+SUMIFS(VENTAS!H:H,VENTAS!B:B,B718,VENTAS!G:G,A718)</f>
        <v>0</v>
      </c>
      <c r="M718" s="4">
        <f t="shared" si="71"/>
        <v>0</v>
      </c>
      <c r="N718" s="4">
        <f t="shared" si="67"/>
        <v>0</v>
      </c>
      <c r="O718" s="4">
        <f t="shared" si="68"/>
        <v>0</v>
      </c>
      <c r="P718" s="4">
        <f t="shared" si="69"/>
        <v>0</v>
      </c>
      <c r="Q718" s="6" t="e">
        <f>+SUMIFS(#REF!,#REF!,TablaINV[[#This Row],[GRUPO]],#REF!,TablaINV[[#This Row],[COD]])</f>
        <v>#REF!</v>
      </c>
      <c r="R718" s="19">
        <f t="shared" si="70"/>
        <v>0</v>
      </c>
      <c r="S718" s="4" t="e">
        <f>+VLOOKUP(A718,inv!T:X,5,0)</f>
        <v>#N/A</v>
      </c>
      <c r="T718" s="4" t="str">
        <f>+VLOOKUP(B:B,'DT HUEVO'!$A:$D,4,0)</f>
        <v>FS</v>
      </c>
      <c r="U718" s="4" t="str">
        <f>+VLOOKUP(TablaINV[[#This Row],[COD]],'DT HUEVO'!$A:$D,3,0)</f>
        <v>AAA</v>
      </c>
    </row>
    <row r="719" spans="1:21">
      <c r="A719" t="s">
        <v>944</v>
      </c>
      <c r="B719">
        <v>10307</v>
      </c>
      <c r="C719" t="s">
        <v>538</v>
      </c>
      <c r="D719">
        <f>+SUMIFS(inv!D:D,inv!A:A,B719,inv!T:T,A719)</f>
        <v>0</v>
      </c>
      <c r="E719">
        <f>+SUMIFS(inv!$D$1:$D$1164,inv!$A$1:$A$1164,$B719,inv!$T$1:$T$1164,$A719,inv!$U$1:$U$1164,'DIAS DE INVENTARIO TAT'!E$1)</f>
        <v>0</v>
      </c>
      <c r="F719">
        <f>+SUMIFS(inv!$D$1:$D$1164,inv!$A$1:$A$1164,$B719,inv!$T$1:$T$1164,$A719,inv!$U$1:$U$1164,'DIAS DE INVENTARIO TAT'!F$1)</f>
        <v>0</v>
      </c>
      <c r="G719">
        <f>+SUMIFS(inv!$D$1:$D$1164,inv!$A$1:$A$1164,$B719,inv!$T$1:$T$1164,$A719,inv!$U$1:$U$1164,'DIAS DE INVENTARIO TAT'!G$1)</f>
        <v>0</v>
      </c>
      <c r="H719">
        <f>+SUMIFS(inv!$D$1:$D$1164,inv!$A$1:$A$1164,$B719,inv!$T$1:$T$1164,$A719,inv!$U$1:$U$1164,'DIAS DE INVENTARIO TAT'!H$1)</f>
        <v>0</v>
      </c>
      <c r="I719">
        <f>+SUMIFS(inv!$D$1:$D$1164,inv!$A$1:$A$1164,$B719,inv!$T$1:$T$1164,$A719,inv!$U$1:$U$1164,'DIAS DE INVENTARIO TAT'!I$1)</f>
        <v>0</v>
      </c>
      <c r="J719">
        <f>+SUMIFS(inv!$D$1:$D$1164,inv!$A$1:$A$1164,$B719,inv!$T$1:$T$1164,$A719,inv!$U$1:$U$1164,'DIAS DE INVENTARIO TAT'!J$1)</f>
        <v>0</v>
      </c>
      <c r="K719">
        <f>+SUMIFS(inv!$D$1:$D$1164,inv!$A$1:$A$1164,$B719,inv!$T$1:$T$1164,$A719,inv!$U$1:$U$1164,'DIAS DE INVENTARIO TAT'!K$1)</f>
        <v>0</v>
      </c>
      <c r="L719" s="6">
        <f>+SUMIFS(VENTAS!H:H,VENTAS!B:B,B719,VENTAS!G:G,A719)</f>
        <v>0</v>
      </c>
      <c r="M719" s="4">
        <f t="shared" si="71"/>
        <v>0</v>
      </c>
      <c r="N719" s="4">
        <f t="shared" si="67"/>
        <v>0</v>
      </c>
      <c r="O719" s="4">
        <f t="shared" si="68"/>
        <v>0</v>
      </c>
      <c r="P719" s="4">
        <f t="shared" si="69"/>
        <v>0</v>
      </c>
      <c r="Q719" s="6" t="e">
        <f>+SUMIFS(#REF!,#REF!,TablaINV[[#This Row],[GRUPO]],#REF!,TablaINV[[#This Row],[COD]])</f>
        <v>#REF!</v>
      </c>
      <c r="R719" s="19">
        <f t="shared" si="70"/>
        <v>0</v>
      </c>
      <c r="S719" s="4" t="e">
        <f>+VLOOKUP(A719,inv!T:X,5,0)</f>
        <v>#N/A</v>
      </c>
      <c r="T719" s="4" t="str">
        <f>+VLOOKUP(B:B,'DT HUEVO'!$A:$D,4,0)</f>
        <v>EMPACADOS</v>
      </c>
      <c r="U719" s="4" t="str">
        <f>+VLOOKUP(TablaINV[[#This Row],[COD]],'DT HUEVO'!$A:$D,3,0)</f>
        <v>AA</v>
      </c>
    </row>
    <row r="720" spans="1:21">
      <c r="A720" t="s">
        <v>944</v>
      </c>
      <c r="B720">
        <v>10380</v>
      </c>
      <c r="C720" t="s">
        <v>565</v>
      </c>
      <c r="D720">
        <f>+SUMIFS(inv!D:D,inv!A:A,B720,inv!T:T,A720)</f>
        <v>0</v>
      </c>
      <c r="E720">
        <f>+SUMIFS(inv!$D$1:$D$1164,inv!$A$1:$A$1164,$B720,inv!$T$1:$T$1164,$A720,inv!$U$1:$U$1164,'DIAS DE INVENTARIO TAT'!E$1)</f>
        <v>0</v>
      </c>
      <c r="F720">
        <f>+SUMIFS(inv!$D$1:$D$1164,inv!$A$1:$A$1164,$B720,inv!$T$1:$T$1164,$A720,inv!$U$1:$U$1164,'DIAS DE INVENTARIO TAT'!F$1)</f>
        <v>0</v>
      </c>
      <c r="G720">
        <f>+SUMIFS(inv!$D$1:$D$1164,inv!$A$1:$A$1164,$B720,inv!$T$1:$T$1164,$A720,inv!$U$1:$U$1164,'DIAS DE INVENTARIO TAT'!G$1)</f>
        <v>0</v>
      </c>
      <c r="H720">
        <f>+SUMIFS(inv!$D$1:$D$1164,inv!$A$1:$A$1164,$B720,inv!$T$1:$T$1164,$A720,inv!$U$1:$U$1164,'DIAS DE INVENTARIO TAT'!H$1)</f>
        <v>0</v>
      </c>
      <c r="I720">
        <f>+SUMIFS(inv!$D$1:$D$1164,inv!$A$1:$A$1164,$B720,inv!$T$1:$T$1164,$A720,inv!$U$1:$U$1164,'DIAS DE INVENTARIO TAT'!I$1)</f>
        <v>0</v>
      </c>
      <c r="J720">
        <f>+SUMIFS(inv!$D$1:$D$1164,inv!$A$1:$A$1164,$B720,inv!$T$1:$T$1164,$A720,inv!$U$1:$U$1164,'DIAS DE INVENTARIO TAT'!J$1)</f>
        <v>0</v>
      </c>
      <c r="K720">
        <f>+SUMIFS(inv!$D$1:$D$1164,inv!$A$1:$A$1164,$B720,inv!$T$1:$T$1164,$A720,inv!$U$1:$U$1164,'DIAS DE INVENTARIO TAT'!K$1)</f>
        <v>0</v>
      </c>
      <c r="L720" s="6">
        <f>+SUMIFS(VENTAS!H:H,VENTAS!B:B,B720,VENTAS!G:G,A720)</f>
        <v>0</v>
      </c>
      <c r="M720" s="4">
        <f t="shared" si="71"/>
        <v>0</v>
      </c>
      <c r="N720" s="4">
        <f t="shared" si="67"/>
        <v>0</v>
      </c>
      <c r="O720" s="4">
        <f t="shared" si="68"/>
        <v>0</v>
      </c>
      <c r="P720" s="4">
        <f t="shared" si="69"/>
        <v>0</v>
      </c>
      <c r="Q720" s="6" t="e">
        <f>+SUMIFS(#REF!,#REF!,TablaINV[[#This Row],[GRUPO]],#REF!,TablaINV[[#This Row],[COD]])</f>
        <v>#REF!</v>
      </c>
      <c r="R720" s="19">
        <f t="shared" si="70"/>
        <v>0</v>
      </c>
      <c r="S720" s="4" t="e">
        <f>+VLOOKUP(A720,inv!T:X,5,0)</f>
        <v>#N/A</v>
      </c>
      <c r="T720" s="4" t="str">
        <f>+VLOOKUP(B:B,'DT HUEVO'!$A:$D,4,0)</f>
        <v>EMPACADOS</v>
      </c>
      <c r="U720" s="4" t="str">
        <f>+VLOOKUP(TablaINV[[#This Row],[COD]],'DT HUEVO'!$A:$D,3,0)</f>
        <v>AA</v>
      </c>
    </row>
    <row r="721" spans="1:21">
      <c r="A721" t="s">
        <v>944</v>
      </c>
      <c r="B721">
        <v>10409</v>
      </c>
      <c r="C721" t="s">
        <v>566</v>
      </c>
      <c r="D721">
        <f>+SUMIFS(inv!D:D,inv!A:A,B721,inv!T:T,A721)</f>
        <v>0</v>
      </c>
      <c r="E721">
        <f>+SUMIFS(inv!$D$1:$D$1164,inv!$A$1:$A$1164,$B721,inv!$T$1:$T$1164,$A721,inv!$U$1:$U$1164,'DIAS DE INVENTARIO TAT'!E$1)</f>
        <v>0</v>
      </c>
      <c r="F721">
        <f>+SUMIFS(inv!$D$1:$D$1164,inv!$A$1:$A$1164,$B721,inv!$T$1:$T$1164,$A721,inv!$U$1:$U$1164,'DIAS DE INVENTARIO TAT'!F$1)</f>
        <v>0</v>
      </c>
      <c r="G721">
        <f>+SUMIFS(inv!$D$1:$D$1164,inv!$A$1:$A$1164,$B721,inv!$T$1:$T$1164,$A721,inv!$U$1:$U$1164,'DIAS DE INVENTARIO TAT'!G$1)</f>
        <v>0</v>
      </c>
      <c r="H721">
        <f>+SUMIFS(inv!$D$1:$D$1164,inv!$A$1:$A$1164,$B721,inv!$T$1:$T$1164,$A721,inv!$U$1:$U$1164,'DIAS DE INVENTARIO TAT'!H$1)</f>
        <v>0</v>
      </c>
      <c r="I721">
        <f>+SUMIFS(inv!$D$1:$D$1164,inv!$A$1:$A$1164,$B721,inv!$T$1:$T$1164,$A721,inv!$U$1:$U$1164,'DIAS DE INVENTARIO TAT'!I$1)</f>
        <v>0</v>
      </c>
      <c r="J721">
        <f>+SUMIFS(inv!$D$1:$D$1164,inv!$A$1:$A$1164,$B721,inv!$T$1:$T$1164,$A721,inv!$U$1:$U$1164,'DIAS DE INVENTARIO TAT'!J$1)</f>
        <v>0</v>
      </c>
      <c r="K721">
        <f>+SUMIFS(inv!$D$1:$D$1164,inv!$A$1:$A$1164,$B721,inv!$T$1:$T$1164,$A721,inv!$U$1:$U$1164,'DIAS DE INVENTARIO TAT'!K$1)</f>
        <v>0</v>
      </c>
      <c r="L721" s="6">
        <f>+SUMIFS(VENTAS!H:H,VENTAS!B:B,B721,VENTAS!G:G,A721)</f>
        <v>0</v>
      </c>
      <c r="M721" s="4">
        <f t="shared" si="71"/>
        <v>0</v>
      </c>
      <c r="N721" s="4">
        <f t="shared" si="67"/>
        <v>0</v>
      </c>
      <c r="O721" s="4">
        <f t="shared" si="68"/>
        <v>0</v>
      </c>
      <c r="P721" s="4">
        <f t="shared" si="69"/>
        <v>0</v>
      </c>
      <c r="Q721" s="6" t="e">
        <f>+SUMIFS(#REF!,#REF!,TablaINV[[#This Row],[GRUPO]],#REF!,TablaINV[[#This Row],[COD]])</f>
        <v>#REF!</v>
      </c>
      <c r="R721" s="19">
        <f t="shared" si="70"/>
        <v>0</v>
      </c>
      <c r="S721" s="4" t="e">
        <f>+VLOOKUP(A721,inv!T:X,5,0)</f>
        <v>#N/A</v>
      </c>
      <c r="T721" s="4" t="str">
        <f>+VLOOKUP(B:B,'DT HUEVO'!$A:$D,4,0)</f>
        <v>FS</v>
      </c>
      <c r="U721" s="4" t="str">
        <f>+VLOOKUP(TablaINV[[#This Row],[COD]],'DT HUEVO'!$A:$D,3,0)</f>
        <v>A</v>
      </c>
    </row>
    <row r="722" spans="1:21">
      <c r="A722" t="s">
        <v>944</v>
      </c>
      <c r="B722">
        <v>10411</v>
      </c>
      <c r="C722" t="s">
        <v>543</v>
      </c>
      <c r="D722">
        <f>+SUMIFS(inv!D:D,inv!A:A,B722,inv!T:T,A722)</f>
        <v>0</v>
      </c>
      <c r="E722">
        <f>+SUMIFS(inv!$D$1:$D$1164,inv!$A$1:$A$1164,$B722,inv!$T$1:$T$1164,$A722,inv!$U$1:$U$1164,'DIAS DE INVENTARIO TAT'!E$1)</f>
        <v>0</v>
      </c>
      <c r="F722">
        <f>+SUMIFS(inv!$D$1:$D$1164,inv!$A$1:$A$1164,$B722,inv!$T$1:$T$1164,$A722,inv!$U$1:$U$1164,'DIAS DE INVENTARIO TAT'!F$1)</f>
        <v>0</v>
      </c>
      <c r="G722">
        <f>+SUMIFS(inv!$D$1:$D$1164,inv!$A$1:$A$1164,$B722,inv!$T$1:$T$1164,$A722,inv!$U$1:$U$1164,'DIAS DE INVENTARIO TAT'!G$1)</f>
        <v>0</v>
      </c>
      <c r="H722">
        <f>+SUMIFS(inv!$D$1:$D$1164,inv!$A$1:$A$1164,$B722,inv!$T$1:$T$1164,$A722,inv!$U$1:$U$1164,'DIAS DE INVENTARIO TAT'!H$1)</f>
        <v>0</v>
      </c>
      <c r="I722">
        <f>+SUMIFS(inv!$D$1:$D$1164,inv!$A$1:$A$1164,$B722,inv!$T$1:$T$1164,$A722,inv!$U$1:$U$1164,'DIAS DE INVENTARIO TAT'!I$1)</f>
        <v>0</v>
      </c>
      <c r="J722">
        <f>+SUMIFS(inv!$D$1:$D$1164,inv!$A$1:$A$1164,$B722,inv!$T$1:$T$1164,$A722,inv!$U$1:$U$1164,'DIAS DE INVENTARIO TAT'!J$1)</f>
        <v>0</v>
      </c>
      <c r="K722">
        <f>+SUMIFS(inv!$D$1:$D$1164,inv!$A$1:$A$1164,$B722,inv!$T$1:$T$1164,$A722,inv!$U$1:$U$1164,'DIAS DE INVENTARIO TAT'!K$1)</f>
        <v>0</v>
      </c>
      <c r="L722" s="6">
        <f>+SUMIFS(VENTAS!H:H,VENTAS!B:B,B722,VENTAS!G:G,A722)</f>
        <v>0</v>
      </c>
      <c r="M722" s="4">
        <f t="shared" si="71"/>
        <v>0</v>
      </c>
      <c r="N722" s="4">
        <f t="shared" si="67"/>
        <v>0</v>
      </c>
      <c r="O722" s="4">
        <f t="shared" si="68"/>
        <v>0</v>
      </c>
      <c r="P722" s="4">
        <f t="shared" si="69"/>
        <v>0</v>
      </c>
      <c r="Q722" s="6" t="e">
        <f>+SUMIFS(#REF!,#REF!,TablaINV[[#This Row],[GRUPO]],#REF!,TablaINV[[#This Row],[COD]])</f>
        <v>#REF!</v>
      </c>
      <c r="R722" s="19">
        <f t="shared" si="70"/>
        <v>0</v>
      </c>
      <c r="S722" s="4" t="e">
        <f>+VLOOKUP(A722,inv!T:X,5,0)</f>
        <v>#N/A</v>
      </c>
      <c r="T722" s="4" t="str">
        <f>+VLOOKUP(B:B,'DT HUEVO'!$A:$D,4,0)</f>
        <v>EMPACADOS</v>
      </c>
      <c r="U722" s="4" t="str">
        <f>+VLOOKUP(TablaINV[[#This Row],[COD]],'DT HUEVO'!$A:$D,3,0)</f>
        <v>A</v>
      </c>
    </row>
    <row r="723" spans="1:21">
      <c r="A723" t="s">
        <v>944</v>
      </c>
      <c r="B723">
        <v>10511</v>
      </c>
      <c r="C723" t="s">
        <v>547</v>
      </c>
      <c r="D723">
        <f>+SUMIFS(inv!D:D,inv!A:A,B723,inv!T:T,A723)</f>
        <v>0</v>
      </c>
      <c r="E723">
        <f>+SUMIFS(inv!$D$1:$D$1164,inv!$A$1:$A$1164,$B723,inv!$T$1:$T$1164,$A723,inv!$U$1:$U$1164,'DIAS DE INVENTARIO TAT'!E$1)</f>
        <v>0</v>
      </c>
      <c r="F723">
        <f>+SUMIFS(inv!$D$1:$D$1164,inv!$A$1:$A$1164,$B723,inv!$T$1:$T$1164,$A723,inv!$U$1:$U$1164,'DIAS DE INVENTARIO TAT'!F$1)</f>
        <v>0</v>
      </c>
      <c r="G723">
        <f>+SUMIFS(inv!$D$1:$D$1164,inv!$A$1:$A$1164,$B723,inv!$T$1:$T$1164,$A723,inv!$U$1:$U$1164,'DIAS DE INVENTARIO TAT'!G$1)</f>
        <v>0</v>
      </c>
      <c r="H723">
        <f>+SUMIFS(inv!$D$1:$D$1164,inv!$A$1:$A$1164,$B723,inv!$T$1:$T$1164,$A723,inv!$U$1:$U$1164,'DIAS DE INVENTARIO TAT'!H$1)</f>
        <v>0</v>
      </c>
      <c r="I723">
        <f>+SUMIFS(inv!$D$1:$D$1164,inv!$A$1:$A$1164,$B723,inv!$T$1:$T$1164,$A723,inv!$U$1:$U$1164,'DIAS DE INVENTARIO TAT'!I$1)</f>
        <v>0</v>
      </c>
      <c r="J723">
        <f>+SUMIFS(inv!$D$1:$D$1164,inv!$A$1:$A$1164,$B723,inv!$T$1:$T$1164,$A723,inv!$U$1:$U$1164,'DIAS DE INVENTARIO TAT'!J$1)</f>
        <v>0</v>
      </c>
      <c r="K723">
        <f>+SUMIFS(inv!$D$1:$D$1164,inv!$A$1:$A$1164,$B723,inv!$T$1:$T$1164,$A723,inv!$U$1:$U$1164,'DIAS DE INVENTARIO TAT'!K$1)</f>
        <v>0</v>
      </c>
      <c r="L723" s="6">
        <f>+SUMIFS(VENTAS!H:H,VENTAS!B:B,B723,VENTAS!G:G,A723)</f>
        <v>0</v>
      </c>
      <c r="M723" s="4">
        <f t="shared" si="71"/>
        <v>0</v>
      </c>
      <c r="N723" s="4">
        <f t="shared" si="67"/>
        <v>0</v>
      </c>
      <c r="O723" s="4">
        <f t="shared" si="68"/>
        <v>0</v>
      </c>
      <c r="P723" s="4">
        <f t="shared" si="69"/>
        <v>0</v>
      </c>
      <c r="Q723" s="6" t="e">
        <f>+SUMIFS(#REF!,#REF!,TablaINV[[#This Row],[GRUPO]],#REF!,TablaINV[[#This Row],[COD]])</f>
        <v>#REF!</v>
      </c>
      <c r="R723" s="19">
        <f t="shared" si="70"/>
        <v>0</v>
      </c>
      <c r="S723" s="4" t="e">
        <f>+VLOOKUP(A723,inv!T:X,5,0)</f>
        <v>#N/A</v>
      </c>
      <c r="T723" s="4" t="str">
        <f>+VLOOKUP(B:B,'DT HUEVO'!$A:$D,4,0)</f>
        <v>EMPACADOS</v>
      </c>
      <c r="U723" s="4" t="str">
        <f>+VLOOKUP(TablaINV[[#This Row],[COD]],'DT HUEVO'!$A:$D,3,0)</f>
        <v>B</v>
      </c>
    </row>
    <row r="724" spans="1:21">
      <c r="A724" t="s">
        <v>944</v>
      </c>
      <c r="B724">
        <v>10588</v>
      </c>
      <c r="C724" t="s">
        <v>549</v>
      </c>
      <c r="D724">
        <f>+SUMIFS(inv!D:D,inv!A:A,B724,inv!T:T,A724)</f>
        <v>0</v>
      </c>
      <c r="E724">
        <f>+SUMIFS(inv!$D$1:$D$1164,inv!$A$1:$A$1164,$B724,inv!$T$1:$T$1164,$A724,inv!$U$1:$U$1164,'DIAS DE INVENTARIO TAT'!E$1)</f>
        <v>0</v>
      </c>
      <c r="F724">
        <f>+SUMIFS(inv!$D$1:$D$1164,inv!$A$1:$A$1164,$B724,inv!$T$1:$T$1164,$A724,inv!$U$1:$U$1164,'DIAS DE INVENTARIO TAT'!F$1)</f>
        <v>0</v>
      </c>
      <c r="G724">
        <f>+SUMIFS(inv!$D$1:$D$1164,inv!$A$1:$A$1164,$B724,inv!$T$1:$T$1164,$A724,inv!$U$1:$U$1164,'DIAS DE INVENTARIO TAT'!G$1)</f>
        <v>0</v>
      </c>
      <c r="H724">
        <f>+SUMIFS(inv!$D$1:$D$1164,inv!$A$1:$A$1164,$B724,inv!$T$1:$T$1164,$A724,inv!$U$1:$U$1164,'DIAS DE INVENTARIO TAT'!H$1)</f>
        <v>0</v>
      </c>
      <c r="I724">
        <f>+SUMIFS(inv!$D$1:$D$1164,inv!$A$1:$A$1164,$B724,inv!$T$1:$T$1164,$A724,inv!$U$1:$U$1164,'DIAS DE INVENTARIO TAT'!I$1)</f>
        <v>0</v>
      </c>
      <c r="J724">
        <f>+SUMIFS(inv!$D$1:$D$1164,inv!$A$1:$A$1164,$B724,inv!$T$1:$T$1164,$A724,inv!$U$1:$U$1164,'DIAS DE INVENTARIO TAT'!J$1)</f>
        <v>0</v>
      </c>
      <c r="K724">
        <f>+SUMIFS(inv!$D$1:$D$1164,inv!$A$1:$A$1164,$B724,inv!$T$1:$T$1164,$A724,inv!$U$1:$U$1164,'DIAS DE INVENTARIO TAT'!K$1)</f>
        <v>0</v>
      </c>
      <c r="L724" s="6">
        <f>+SUMIFS(VENTAS!H:H,VENTAS!B:B,B724,VENTAS!G:G,A724)</f>
        <v>0</v>
      </c>
      <c r="M724" s="4">
        <f t="shared" si="71"/>
        <v>0</v>
      </c>
      <c r="N724" s="4">
        <f t="shared" si="67"/>
        <v>0</v>
      </c>
      <c r="O724" s="4">
        <f t="shared" si="68"/>
        <v>0</v>
      </c>
      <c r="P724" s="4">
        <f t="shared" si="69"/>
        <v>0</v>
      </c>
      <c r="Q724" s="6" t="e">
        <f>+SUMIFS(#REF!,#REF!,TablaINV[[#This Row],[GRUPO]],#REF!,TablaINV[[#This Row],[COD]])</f>
        <v>#REF!</v>
      </c>
      <c r="R724" s="19">
        <f t="shared" si="70"/>
        <v>0</v>
      </c>
      <c r="S724" s="4" t="e">
        <f>+VLOOKUP(A724,inv!T:X,5,0)</f>
        <v>#N/A</v>
      </c>
      <c r="T724" s="4" t="e">
        <f>+VLOOKUP(B:B,'DT HUEVO'!$A:$D,4,0)</f>
        <v>#N/A</v>
      </c>
      <c r="U724" s="4" t="e">
        <f>+VLOOKUP(TablaINV[[#This Row],[COD]],'DT HUEVO'!$A:$D,3,0)</f>
        <v>#N/A</v>
      </c>
    </row>
    <row r="725" spans="1:21">
      <c r="A725" t="s">
        <v>944</v>
      </c>
      <c r="B725">
        <v>11301</v>
      </c>
      <c r="C725" t="s">
        <v>550</v>
      </c>
      <c r="D725">
        <f>+SUMIFS(inv!D:D,inv!A:A,B725,inv!T:T,A725)</f>
        <v>0</v>
      </c>
      <c r="E725">
        <f>+SUMIFS(inv!$D$1:$D$1164,inv!$A$1:$A$1164,$B725,inv!$T$1:$T$1164,$A725,inv!$U$1:$U$1164,'DIAS DE INVENTARIO TAT'!E$1)</f>
        <v>0</v>
      </c>
      <c r="F725">
        <f>+SUMIFS(inv!$D$1:$D$1164,inv!$A$1:$A$1164,$B725,inv!$T$1:$T$1164,$A725,inv!$U$1:$U$1164,'DIAS DE INVENTARIO TAT'!F$1)</f>
        <v>0</v>
      </c>
      <c r="G725">
        <f>+SUMIFS(inv!$D$1:$D$1164,inv!$A$1:$A$1164,$B725,inv!$T$1:$T$1164,$A725,inv!$U$1:$U$1164,'DIAS DE INVENTARIO TAT'!G$1)</f>
        <v>0</v>
      </c>
      <c r="H725">
        <f>+SUMIFS(inv!$D$1:$D$1164,inv!$A$1:$A$1164,$B725,inv!$T$1:$T$1164,$A725,inv!$U$1:$U$1164,'DIAS DE INVENTARIO TAT'!H$1)</f>
        <v>0</v>
      </c>
      <c r="I725">
        <f>+SUMIFS(inv!$D$1:$D$1164,inv!$A$1:$A$1164,$B725,inv!$T$1:$T$1164,$A725,inv!$U$1:$U$1164,'DIAS DE INVENTARIO TAT'!I$1)</f>
        <v>0</v>
      </c>
      <c r="J725">
        <f>+SUMIFS(inv!$D$1:$D$1164,inv!$A$1:$A$1164,$B725,inv!$T$1:$T$1164,$A725,inv!$U$1:$U$1164,'DIAS DE INVENTARIO TAT'!J$1)</f>
        <v>0</v>
      </c>
      <c r="K725">
        <f>+SUMIFS(inv!$D$1:$D$1164,inv!$A$1:$A$1164,$B725,inv!$T$1:$T$1164,$A725,inv!$U$1:$U$1164,'DIAS DE INVENTARIO TAT'!K$1)</f>
        <v>0</v>
      </c>
      <c r="L725" s="6">
        <f>+SUMIFS(VENTAS!H:H,VENTAS!B:B,B725,VENTAS!G:G,A725)</f>
        <v>0</v>
      </c>
      <c r="M725" s="4">
        <f t="shared" si="71"/>
        <v>0</v>
      </c>
      <c r="N725" s="4">
        <f t="shared" si="67"/>
        <v>0</v>
      </c>
      <c r="O725" s="4">
        <f t="shared" si="68"/>
        <v>0</v>
      </c>
      <c r="P725" s="4">
        <f t="shared" si="69"/>
        <v>0</v>
      </c>
      <c r="Q725" s="6" t="e">
        <f>+SUMIFS(#REF!,#REF!,TablaINV[[#This Row],[GRUPO]],#REF!,TablaINV[[#This Row],[COD]])</f>
        <v>#REF!</v>
      </c>
      <c r="R725" s="19">
        <f t="shared" si="70"/>
        <v>0</v>
      </c>
      <c r="S725" s="4" t="e">
        <f>+VLOOKUP(A725,inv!T:X,5,0)</f>
        <v>#N/A</v>
      </c>
      <c r="T725" s="4" t="str">
        <f>+VLOOKUP(B:B,'DT HUEVO'!$A:$D,4,0)</f>
        <v>EMPACADOS</v>
      </c>
      <c r="U725" s="4" t="str">
        <f>+VLOOKUP(TablaINV[[#This Row],[COD]],'DT HUEVO'!$A:$D,3,0)</f>
        <v>AA</v>
      </c>
    </row>
    <row r="726" spans="1:21">
      <c r="A726" t="s">
        <v>944</v>
      </c>
      <c r="B726">
        <v>11401</v>
      </c>
      <c r="C726" t="s">
        <v>583</v>
      </c>
      <c r="D726">
        <f>+SUMIFS(inv!D:D,inv!A:A,B726,inv!T:T,A726)</f>
        <v>0</v>
      </c>
      <c r="E726">
        <f>+SUMIFS(inv!$D$1:$D$1164,inv!$A$1:$A$1164,$B726,inv!$T$1:$T$1164,$A726,inv!$U$1:$U$1164,'DIAS DE INVENTARIO TAT'!E$1)</f>
        <v>0</v>
      </c>
      <c r="F726">
        <f>+SUMIFS(inv!$D$1:$D$1164,inv!$A$1:$A$1164,$B726,inv!$T$1:$T$1164,$A726,inv!$U$1:$U$1164,'DIAS DE INVENTARIO TAT'!F$1)</f>
        <v>0</v>
      </c>
      <c r="G726">
        <f>+SUMIFS(inv!$D$1:$D$1164,inv!$A$1:$A$1164,$B726,inv!$T$1:$T$1164,$A726,inv!$U$1:$U$1164,'DIAS DE INVENTARIO TAT'!G$1)</f>
        <v>0</v>
      </c>
      <c r="H726">
        <f>+SUMIFS(inv!$D$1:$D$1164,inv!$A$1:$A$1164,$B726,inv!$T$1:$T$1164,$A726,inv!$U$1:$U$1164,'DIAS DE INVENTARIO TAT'!H$1)</f>
        <v>0</v>
      </c>
      <c r="I726">
        <f>+SUMIFS(inv!$D$1:$D$1164,inv!$A$1:$A$1164,$B726,inv!$T$1:$T$1164,$A726,inv!$U$1:$U$1164,'DIAS DE INVENTARIO TAT'!I$1)</f>
        <v>0</v>
      </c>
      <c r="J726">
        <f>+SUMIFS(inv!$D$1:$D$1164,inv!$A$1:$A$1164,$B726,inv!$T$1:$T$1164,$A726,inv!$U$1:$U$1164,'DIAS DE INVENTARIO TAT'!J$1)</f>
        <v>0</v>
      </c>
      <c r="K726">
        <f>+SUMIFS(inv!$D$1:$D$1164,inv!$A$1:$A$1164,$B726,inv!$T$1:$T$1164,$A726,inv!$U$1:$U$1164,'DIAS DE INVENTARIO TAT'!K$1)</f>
        <v>0</v>
      </c>
      <c r="L726" s="6">
        <f>+SUMIFS(VENTAS!H:H,VENTAS!B:B,B726,VENTAS!G:G,A726)</f>
        <v>0</v>
      </c>
      <c r="M726" s="4">
        <f t="shared" si="71"/>
        <v>0</v>
      </c>
      <c r="N726" s="4">
        <f t="shared" si="67"/>
        <v>0</v>
      </c>
      <c r="O726" s="4">
        <f t="shared" si="68"/>
        <v>0</v>
      </c>
      <c r="P726" s="4">
        <f t="shared" si="69"/>
        <v>0</v>
      </c>
      <c r="Q726" s="6" t="e">
        <f>+SUMIFS(#REF!,#REF!,TablaINV[[#This Row],[GRUPO]],#REF!,TablaINV[[#This Row],[COD]])</f>
        <v>#REF!</v>
      </c>
      <c r="R726" s="19">
        <f t="shared" si="70"/>
        <v>0</v>
      </c>
      <c r="S726" s="4" t="e">
        <f>+VLOOKUP(A726,inv!T:X,5,0)</f>
        <v>#N/A</v>
      </c>
      <c r="T726" s="4" t="str">
        <f>+VLOOKUP(B:B,'DT HUEVO'!$A:$D,4,0)</f>
        <v>EMPACADOS</v>
      </c>
      <c r="U726" s="4" t="str">
        <f>+VLOOKUP(TablaINV[[#This Row],[COD]],'DT HUEVO'!$A:$D,3,0)</f>
        <v>A</v>
      </c>
    </row>
    <row r="727" spans="1:21">
      <c r="A727" t="s">
        <v>944</v>
      </c>
      <c r="B727">
        <v>12301</v>
      </c>
      <c r="C727" t="s">
        <v>578</v>
      </c>
      <c r="D727">
        <f>+SUMIFS(inv!D:D,inv!A:A,B727,inv!T:T,A727)</f>
        <v>0</v>
      </c>
      <c r="E727">
        <f>+SUMIFS(inv!$D$1:$D$1164,inv!$A$1:$A$1164,$B727,inv!$T$1:$T$1164,$A727,inv!$U$1:$U$1164,'DIAS DE INVENTARIO TAT'!E$1)</f>
        <v>0</v>
      </c>
      <c r="F727">
        <f>+SUMIFS(inv!$D$1:$D$1164,inv!$A$1:$A$1164,$B727,inv!$T$1:$T$1164,$A727,inv!$U$1:$U$1164,'DIAS DE INVENTARIO TAT'!F$1)</f>
        <v>0</v>
      </c>
      <c r="G727">
        <f>+SUMIFS(inv!$D$1:$D$1164,inv!$A$1:$A$1164,$B727,inv!$T$1:$T$1164,$A727,inv!$U$1:$U$1164,'DIAS DE INVENTARIO TAT'!G$1)</f>
        <v>0</v>
      </c>
      <c r="H727">
        <f>+SUMIFS(inv!$D$1:$D$1164,inv!$A$1:$A$1164,$B727,inv!$T$1:$T$1164,$A727,inv!$U$1:$U$1164,'DIAS DE INVENTARIO TAT'!H$1)</f>
        <v>0</v>
      </c>
      <c r="I727">
        <f>+SUMIFS(inv!$D$1:$D$1164,inv!$A$1:$A$1164,$B727,inv!$T$1:$T$1164,$A727,inv!$U$1:$U$1164,'DIAS DE INVENTARIO TAT'!I$1)</f>
        <v>0</v>
      </c>
      <c r="J727">
        <f>+SUMIFS(inv!$D$1:$D$1164,inv!$A$1:$A$1164,$B727,inv!$T$1:$T$1164,$A727,inv!$U$1:$U$1164,'DIAS DE INVENTARIO TAT'!J$1)</f>
        <v>0</v>
      </c>
      <c r="K727">
        <f>+SUMIFS(inv!$D$1:$D$1164,inv!$A$1:$A$1164,$B727,inv!$T$1:$T$1164,$A727,inv!$U$1:$U$1164,'DIAS DE INVENTARIO TAT'!K$1)</f>
        <v>0</v>
      </c>
      <c r="L727" s="6">
        <f>+SUMIFS(VENTAS!H:H,VENTAS!B:B,B727,VENTAS!G:G,A727)</f>
        <v>0</v>
      </c>
      <c r="M727" s="4">
        <f t="shared" si="71"/>
        <v>0</v>
      </c>
      <c r="N727" s="4">
        <f t="shared" si="67"/>
        <v>0</v>
      </c>
      <c r="O727" s="4">
        <f t="shared" si="68"/>
        <v>0</v>
      </c>
      <c r="P727" s="4">
        <f t="shared" si="69"/>
        <v>0</v>
      </c>
      <c r="Q727" s="6" t="e">
        <f>+SUMIFS(#REF!,#REF!,TablaINV[[#This Row],[GRUPO]],#REF!,TablaINV[[#This Row],[COD]])</f>
        <v>#REF!</v>
      </c>
      <c r="R727" s="19">
        <f t="shared" si="70"/>
        <v>0</v>
      </c>
      <c r="S727" s="4" t="e">
        <f>+VLOOKUP(A727,inv!T:X,5,0)</f>
        <v>#N/A</v>
      </c>
      <c r="T727" s="4" t="str">
        <f>+VLOOKUP(B:B,'DT HUEVO'!$A:$D,4,0)</f>
        <v>EMPACADOS</v>
      </c>
      <c r="U727" s="4" t="str">
        <f>+VLOOKUP(TablaINV[[#This Row],[COD]],'DT HUEVO'!$A:$D,3,0)</f>
        <v>AA</v>
      </c>
    </row>
    <row r="728" spans="1:21">
      <c r="A728" t="s">
        <v>944</v>
      </c>
      <c r="B728">
        <v>12460</v>
      </c>
      <c r="C728" t="s">
        <v>585</v>
      </c>
      <c r="D728">
        <f>+SUMIFS(inv!D:D,inv!A:A,B728,inv!T:T,A728)</f>
        <v>0</v>
      </c>
      <c r="E728">
        <f>+SUMIFS(inv!$D$1:$D$1164,inv!$A$1:$A$1164,$B728,inv!$T$1:$T$1164,$A728,inv!$U$1:$U$1164,'DIAS DE INVENTARIO TAT'!E$1)</f>
        <v>0</v>
      </c>
      <c r="F728">
        <f>+SUMIFS(inv!$D$1:$D$1164,inv!$A$1:$A$1164,$B728,inv!$T$1:$T$1164,$A728,inv!$U$1:$U$1164,'DIAS DE INVENTARIO TAT'!F$1)</f>
        <v>0</v>
      </c>
      <c r="G728">
        <f>+SUMIFS(inv!$D$1:$D$1164,inv!$A$1:$A$1164,$B728,inv!$T$1:$T$1164,$A728,inv!$U$1:$U$1164,'DIAS DE INVENTARIO TAT'!G$1)</f>
        <v>0</v>
      </c>
      <c r="H728">
        <f>+SUMIFS(inv!$D$1:$D$1164,inv!$A$1:$A$1164,$B728,inv!$T$1:$T$1164,$A728,inv!$U$1:$U$1164,'DIAS DE INVENTARIO TAT'!H$1)</f>
        <v>0</v>
      </c>
      <c r="I728">
        <f>+SUMIFS(inv!$D$1:$D$1164,inv!$A$1:$A$1164,$B728,inv!$T$1:$T$1164,$A728,inv!$U$1:$U$1164,'DIAS DE INVENTARIO TAT'!I$1)</f>
        <v>0</v>
      </c>
      <c r="J728">
        <f>+SUMIFS(inv!$D$1:$D$1164,inv!$A$1:$A$1164,$B728,inv!$T$1:$T$1164,$A728,inv!$U$1:$U$1164,'DIAS DE INVENTARIO TAT'!J$1)</f>
        <v>0</v>
      </c>
      <c r="K728">
        <f>+SUMIFS(inv!$D$1:$D$1164,inv!$A$1:$A$1164,$B728,inv!$T$1:$T$1164,$A728,inv!$U$1:$U$1164,'DIAS DE INVENTARIO TAT'!K$1)</f>
        <v>0</v>
      </c>
      <c r="L728" s="6">
        <f>+SUMIFS(VENTAS!H:H,VENTAS!B:B,B728,VENTAS!G:G,A728)</f>
        <v>0</v>
      </c>
      <c r="M728" s="4">
        <f t="shared" si="71"/>
        <v>0</v>
      </c>
      <c r="N728" s="4">
        <f t="shared" si="67"/>
        <v>0</v>
      </c>
      <c r="O728" s="4">
        <f t="shared" si="68"/>
        <v>0</v>
      </c>
      <c r="P728" s="4">
        <f t="shared" si="69"/>
        <v>0</v>
      </c>
      <c r="Q728" s="6" t="e">
        <f>+SUMIFS(#REF!,#REF!,TablaINV[[#This Row],[GRUPO]],#REF!,TablaINV[[#This Row],[COD]])</f>
        <v>#REF!</v>
      </c>
      <c r="R728" s="19">
        <f t="shared" si="70"/>
        <v>0</v>
      </c>
      <c r="S728" s="4" t="e">
        <f>+VLOOKUP(A728,inv!T:X,5,0)</f>
        <v>#N/A</v>
      </c>
      <c r="T728" s="4" t="e">
        <f>+VLOOKUP(B:B,'DT HUEVO'!$A:$D,4,0)</f>
        <v>#N/A</v>
      </c>
      <c r="U728" s="4" t="e">
        <f>+VLOOKUP(TablaINV[[#This Row],[COD]],'DT HUEVO'!$A:$D,3,0)</f>
        <v>#N/A</v>
      </c>
    </row>
    <row r="729" spans="1:21">
      <c r="A729" t="s">
        <v>944</v>
      </c>
      <c r="B729">
        <v>13203</v>
      </c>
      <c r="C729" t="s">
        <v>551</v>
      </c>
      <c r="D729">
        <f>+SUMIFS(inv!D:D,inv!A:A,B729,inv!T:T,A729)</f>
        <v>0</v>
      </c>
      <c r="E729">
        <f>+SUMIFS(inv!$D$1:$D$1164,inv!$A$1:$A$1164,$B729,inv!$T$1:$T$1164,$A729,inv!$U$1:$U$1164,'DIAS DE INVENTARIO TAT'!E$1)</f>
        <v>0</v>
      </c>
      <c r="F729">
        <f>+SUMIFS(inv!$D$1:$D$1164,inv!$A$1:$A$1164,$B729,inv!$T$1:$T$1164,$A729,inv!$U$1:$U$1164,'DIAS DE INVENTARIO TAT'!F$1)</f>
        <v>0</v>
      </c>
      <c r="G729">
        <f>+SUMIFS(inv!$D$1:$D$1164,inv!$A$1:$A$1164,$B729,inv!$T$1:$T$1164,$A729,inv!$U$1:$U$1164,'DIAS DE INVENTARIO TAT'!G$1)</f>
        <v>0</v>
      </c>
      <c r="H729">
        <f>+SUMIFS(inv!$D$1:$D$1164,inv!$A$1:$A$1164,$B729,inv!$T$1:$T$1164,$A729,inv!$U$1:$U$1164,'DIAS DE INVENTARIO TAT'!H$1)</f>
        <v>0</v>
      </c>
      <c r="I729">
        <f>+SUMIFS(inv!$D$1:$D$1164,inv!$A$1:$A$1164,$B729,inv!$T$1:$T$1164,$A729,inv!$U$1:$U$1164,'DIAS DE INVENTARIO TAT'!I$1)</f>
        <v>0</v>
      </c>
      <c r="J729">
        <f>+SUMIFS(inv!$D$1:$D$1164,inv!$A$1:$A$1164,$B729,inv!$T$1:$T$1164,$A729,inv!$U$1:$U$1164,'DIAS DE INVENTARIO TAT'!J$1)</f>
        <v>0</v>
      </c>
      <c r="K729">
        <f>+SUMIFS(inv!$D$1:$D$1164,inv!$A$1:$A$1164,$B729,inv!$T$1:$T$1164,$A729,inv!$U$1:$U$1164,'DIAS DE INVENTARIO TAT'!K$1)</f>
        <v>0</v>
      </c>
      <c r="L729" s="6">
        <f>+SUMIFS(VENTAS!H:H,VENTAS!B:B,B729,VENTAS!G:G,A729)</f>
        <v>0</v>
      </c>
      <c r="M729" s="4">
        <f t="shared" si="71"/>
        <v>0</v>
      </c>
      <c r="N729" s="4">
        <f t="shared" si="67"/>
        <v>0</v>
      </c>
      <c r="O729" s="4">
        <f t="shared" si="68"/>
        <v>0</v>
      </c>
      <c r="P729" s="4">
        <f t="shared" si="69"/>
        <v>0</v>
      </c>
      <c r="Q729" s="6" t="e">
        <f>+SUMIFS(#REF!,#REF!,TablaINV[[#This Row],[GRUPO]],#REF!,TablaINV[[#This Row],[COD]])</f>
        <v>#REF!</v>
      </c>
      <c r="R729" s="19">
        <f t="shared" si="70"/>
        <v>0</v>
      </c>
      <c r="S729" s="4" t="e">
        <f>+VLOOKUP(A729,inv!T:X,5,0)</f>
        <v>#N/A</v>
      </c>
      <c r="T729" s="4" t="str">
        <f>+VLOOKUP(B:B,'DT HUEVO'!$A:$D,4,0)</f>
        <v>EMPACADOS</v>
      </c>
      <c r="U729" s="4" t="str">
        <f>+VLOOKUP(TablaINV[[#This Row],[COD]],'DT HUEVO'!$A:$D,3,0)</f>
        <v>AAA</v>
      </c>
    </row>
    <row r="730" spans="1:21">
      <c r="A730" t="s">
        <v>944</v>
      </c>
      <c r="B730">
        <v>71901</v>
      </c>
      <c r="C730" t="s">
        <v>47</v>
      </c>
      <c r="D730">
        <f>+SUMIFS(inv!D:D,inv!A:A,B730,inv!T:T,A730)</f>
        <v>0</v>
      </c>
      <c r="E730">
        <f>+SUMIFS(inv!$D$1:$D$1164,inv!$A$1:$A$1164,$B730,inv!$T$1:$T$1164,$A730,inv!$U$1:$U$1164,'DIAS DE INVENTARIO TAT'!E$1)</f>
        <v>0</v>
      </c>
      <c r="F730">
        <f>+SUMIFS(inv!$D$1:$D$1164,inv!$A$1:$A$1164,$B730,inv!$T$1:$T$1164,$A730,inv!$U$1:$U$1164,'DIAS DE INVENTARIO TAT'!F$1)</f>
        <v>0</v>
      </c>
      <c r="G730">
        <f>+SUMIFS(inv!$D$1:$D$1164,inv!$A$1:$A$1164,$B730,inv!$T$1:$T$1164,$A730,inv!$U$1:$U$1164,'DIAS DE INVENTARIO TAT'!G$1)</f>
        <v>0</v>
      </c>
      <c r="H730">
        <f>+SUMIFS(inv!$D$1:$D$1164,inv!$A$1:$A$1164,$B730,inv!$T$1:$T$1164,$A730,inv!$U$1:$U$1164,'DIAS DE INVENTARIO TAT'!H$1)</f>
        <v>0</v>
      </c>
      <c r="I730">
        <f>+SUMIFS(inv!$D$1:$D$1164,inv!$A$1:$A$1164,$B730,inv!$T$1:$T$1164,$A730,inv!$U$1:$U$1164,'DIAS DE INVENTARIO TAT'!I$1)</f>
        <v>0</v>
      </c>
      <c r="J730">
        <f>+SUMIFS(inv!$D$1:$D$1164,inv!$A$1:$A$1164,$B730,inv!$T$1:$T$1164,$A730,inv!$U$1:$U$1164,'DIAS DE INVENTARIO TAT'!J$1)</f>
        <v>0</v>
      </c>
      <c r="K730">
        <f>+SUMIFS(inv!$D$1:$D$1164,inv!$A$1:$A$1164,$B730,inv!$T$1:$T$1164,$A730,inv!$U$1:$U$1164,'DIAS DE INVENTARIO TAT'!K$1)</f>
        <v>0</v>
      </c>
      <c r="L730" s="6">
        <f>+SUMIFS(VENTAS!H:H,VENTAS!B:B,B730,VENTAS!G:G,A730)</f>
        <v>0</v>
      </c>
      <c r="M730" s="4">
        <f t="shared" si="71"/>
        <v>0</v>
      </c>
      <c r="N730" s="4">
        <f t="shared" si="67"/>
        <v>0</v>
      </c>
      <c r="O730" s="4">
        <f t="shared" si="68"/>
        <v>0</v>
      </c>
      <c r="P730" s="4">
        <f t="shared" si="69"/>
        <v>0</v>
      </c>
      <c r="Q730" s="6" t="e">
        <f>+SUMIFS(#REF!,#REF!,TablaINV[[#This Row],[GRUPO]],#REF!,TablaINV[[#This Row],[COD]])</f>
        <v>#REF!</v>
      </c>
      <c r="R730" s="19">
        <f t="shared" si="70"/>
        <v>0</v>
      </c>
      <c r="S730" s="4" t="e">
        <f>+VLOOKUP(A730,inv!T:X,5,0)</f>
        <v>#N/A</v>
      </c>
      <c r="T730" s="4" t="str">
        <f>+VLOOKUP(B:B,'DT HUEVO'!$A:$D,4,0)</f>
        <v>SEGUNDA</v>
      </c>
      <c r="U730" s="4" t="str">
        <f>+VLOOKUP(TablaINV[[#This Row],[COD]],'DT HUEVO'!$A:$D,3,0)</f>
        <v>SEGUNDA</v>
      </c>
    </row>
    <row r="731" spans="1:21">
      <c r="A731" t="s">
        <v>944</v>
      </c>
      <c r="B731">
        <v>76401</v>
      </c>
      <c r="C731" t="s">
        <v>533</v>
      </c>
      <c r="D731">
        <f>+SUMIFS(inv!D:D,inv!A:A,B731,inv!T:T,A731)</f>
        <v>0</v>
      </c>
      <c r="E731">
        <f>+SUMIFS(inv!$D$1:$D$1164,inv!$A$1:$A$1164,$B731,inv!$T$1:$T$1164,$A731,inv!$U$1:$U$1164,'DIAS DE INVENTARIO TAT'!E$1)</f>
        <v>0</v>
      </c>
      <c r="F731">
        <f>+SUMIFS(inv!$D$1:$D$1164,inv!$A$1:$A$1164,$B731,inv!$T$1:$T$1164,$A731,inv!$U$1:$U$1164,'DIAS DE INVENTARIO TAT'!F$1)</f>
        <v>0</v>
      </c>
      <c r="G731">
        <f>+SUMIFS(inv!$D$1:$D$1164,inv!$A$1:$A$1164,$B731,inv!$T$1:$T$1164,$A731,inv!$U$1:$U$1164,'DIAS DE INVENTARIO TAT'!G$1)</f>
        <v>0</v>
      </c>
      <c r="H731">
        <f>+SUMIFS(inv!$D$1:$D$1164,inv!$A$1:$A$1164,$B731,inv!$T$1:$T$1164,$A731,inv!$U$1:$U$1164,'DIAS DE INVENTARIO TAT'!H$1)</f>
        <v>0</v>
      </c>
      <c r="I731">
        <f>+SUMIFS(inv!$D$1:$D$1164,inv!$A$1:$A$1164,$B731,inv!$T$1:$T$1164,$A731,inv!$U$1:$U$1164,'DIAS DE INVENTARIO TAT'!I$1)</f>
        <v>0</v>
      </c>
      <c r="J731">
        <f>+SUMIFS(inv!$D$1:$D$1164,inv!$A$1:$A$1164,$B731,inv!$T$1:$T$1164,$A731,inv!$U$1:$U$1164,'DIAS DE INVENTARIO TAT'!J$1)</f>
        <v>0</v>
      </c>
      <c r="K731">
        <f>+SUMIFS(inv!$D$1:$D$1164,inv!$A$1:$A$1164,$B731,inv!$T$1:$T$1164,$A731,inv!$U$1:$U$1164,'DIAS DE INVENTARIO TAT'!K$1)</f>
        <v>0</v>
      </c>
      <c r="L731" s="6">
        <f>+SUMIFS(VENTAS!H:H,VENTAS!B:B,B731,VENTAS!G:G,A731)</f>
        <v>0</v>
      </c>
      <c r="M731" s="4">
        <f t="shared" si="71"/>
        <v>0</v>
      </c>
      <c r="N731" s="4">
        <f t="shared" si="67"/>
        <v>0</v>
      </c>
      <c r="O731" s="4">
        <f t="shared" si="68"/>
        <v>0</v>
      </c>
      <c r="P731" s="4">
        <f t="shared" si="69"/>
        <v>0</v>
      </c>
      <c r="Q731" s="6" t="e">
        <f>+SUMIFS(#REF!,#REF!,TablaINV[[#This Row],[GRUPO]],#REF!,TablaINV[[#This Row],[COD]])</f>
        <v>#REF!</v>
      </c>
      <c r="R731" s="19">
        <f t="shared" si="70"/>
        <v>0</v>
      </c>
      <c r="S731" s="4" t="e">
        <f>+VLOOKUP(A731,inv!T:X,5,0)</f>
        <v>#N/A</v>
      </c>
      <c r="T731" s="4" t="str">
        <f>+VLOOKUP(B:B,'DT HUEVO'!$A:$D,4,0)</f>
        <v>SEGUNDA</v>
      </c>
      <c r="U731" s="4" t="str">
        <f>+VLOOKUP(TablaINV[[#This Row],[COD]],'DT HUEVO'!$A:$D,3,0)</f>
        <v>SEGUNDA</v>
      </c>
    </row>
    <row r="732" spans="1:21">
      <c r="A732" t="s">
        <v>944</v>
      </c>
      <c r="B732">
        <v>72101</v>
      </c>
      <c r="C732" t="s">
        <v>582</v>
      </c>
      <c r="D732">
        <f>+SUMIFS(inv!D:D,inv!A:A,B732,inv!T:T,A732)</f>
        <v>0</v>
      </c>
      <c r="E732">
        <f>+SUMIFS(inv!$D$1:$D$1164,inv!$A$1:$A$1164,$B732,inv!$T$1:$T$1164,$A732,inv!$U$1:$U$1164,'DIAS DE INVENTARIO TAT'!E$1)</f>
        <v>0</v>
      </c>
      <c r="F732">
        <f>+SUMIFS(inv!$D$1:$D$1164,inv!$A$1:$A$1164,$B732,inv!$T$1:$T$1164,$A732,inv!$U$1:$U$1164,'DIAS DE INVENTARIO TAT'!F$1)</f>
        <v>0</v>
      </c>
      <c r="G732">
        <f>+SUMIFS(inv!$D$1:$D$1164,inv!$A$1:$A$1164,$B732,inv!$T$1:$T$1164,$A732,inv!$U$1:$U$1164,'DIAS DE INVENTARIO TAT'!G$1)</f>
        <v>0</v>
      </c>
      <c r="H732">
        <f>+SUMIFS(inv!$D$1:$D$1164,inv!$A$1:$A$1164,$B732,inv!$T$1:$T$1164,$A732,inv!$U$1:$U$1164,'DIAS DE INVENTARIO TAT'!H$1)</f>
        <v>0</v>
      </c>
      <c r="I732">
        <f>+SUMIFS(inv!$D$1:$D$1164,inv!$A$1:$A$1164,$B732,inv!$T$1:$T$1164,$A732,inv!$U$1:$U$1164,'DIAS DE INVENTARIO TAT'!I$1)</f>
        <v>0</v>
      </c>
      <c r="J732">
        <f>+SUMIFS(inv!$D$1:$D$1164,inv!$A$1:$A$1164,$B732,inv!$T$1:$T$1164,$A732,inv!$U$1:$U$1164,'DIAS DE INVENTARIO TAT'!J$1)</f>
        <v>0</v>
      </c>
      <c r="K732">
        <f>+SUMIFS(inv!$D$1:$D$1164,inv!$A$1:$A$1164,$B732,inv!$T$1:$T$1164,$A732,inv!$U$1:$U$1164,'DIAS DE INVENTARIO TAT'!K$1)</f>
        <v>0</v>
      </c>
      <c r="L732" s="6">
        <f>+SUMIFS(VENTAS!H:H,VENTAS!B:B,B732,VENTAS!G:G,A732)</f>
        <v>0</v>
      </c>
      <c r="M732" s="4">
        <f t="shared" si="71"/>
        <v>0</v>
      </c>
      <c r="N732" s="4">
        <f t="shared" si="67"/>
        <v>0</v>
      </c>
      <c r="O732" s="4">
        <f t="shared" si="68"/>
        <v>0</v>
      </c>
      <c r="P732" s="4">
        <f t="shared" si="69"/>
        <v>0</v>
      </c>
      <c r="Q732" s="6" t="e">
        <f>+SUMIFS(#REF!,#REF!,TablaINV[[#This Row],[GRUPO]],#REF!,TablaINV[[#This Row],[COD]])</f>
        <v>#REF!</v>
      </c>
      <c r="R732" s="19">
        <f t="shared" si="70"/>
        <v>0</v>
      </c>
      <c r="S732" s="4" t="e">
        <f>+VLOOKUP(A732,inv!T:X,5,0)</f>
        <v>#N/A</v>
      </c>
      <c r="T732" s="4" t="str">
        <f>+VLOOKUP(B:B,'DT HUEVO'!$A:$D,4,0)</f>
        <v>SEGUNDA</v>
      </c>
      <c r="U732" s="4" t="str">
        <f>+VLOOKUP(TablaINV[[#This Row],[COD]],'DT HUEVO'!$A:$D,3,0)</f>
        <v>SEGUNDA</v>
      </c>
    </row>
    <row r="733" spans="1:21">
      <c r="A733" t="s">
        <v>944</v>
      </c>
      <c r="B733">
        <v>90</v>
      </c>
      <c r="C733" t="s">
        <v>100</v>
      </c>
      <c r="D733">
        <f>+SUMIFS(inv!D:D,inv!A:A,B733,inv!T:T,A733)</f>
        <v>0</v>
      </c>
      <c r="E733">
        <f>+SUMIFS(inv!$D$1:$D$1164,inv!$A$1:$A$1164,$B733,inv!$T$1:$T$1164,$A733,inv!$U$1:$U$1164,'DIAS DE INVENTARIO TAT'!E$1)</f>
        <v>0</v>
      </c>
      <c r="F733">
        <f>+SUMIFS(inv!$D$1:$D$1164,inv!$A$1:$A$1164,$B733,inv!$T$1:$T$1164,$A733,inv!$U$1:$U$1164,'DIAS DE INVENTARIO TAT'!F$1)</f>
        <v>0</v>
      </c>
      <c r="G733">
        <f>+SUMIFS(inv!$D$1:$D$1164,inv!$A$1:$A$1164,$B733,inv!$T$1:$T$1164,$A733,inv!$U$1:$U$1164,'DIAS DE INVENTARIO TAT'!G$1)</f>
        <v>0</v>
      </c>
      <c r="H733">
        <f>+SUMIFS(inv!$D$1:$D$1164,inv!$A$1:$A$1164,$B733,inv!$T$1:$T$1164,$A733,inv!$U$1:$U$1164,'DIAS DE INVENTARIO TAT'!H$1)</f>
        <v>0</v>
      </c>
      <c r="I733">
        <f>+SUMIFS(inv!$D$1:$D$1164,inv!$A$1:$A$1164,$B733,inv!$T$1:$T$1164,$A733,inv!$U$1:$U$1164,'DIAS DE INVENTARIO TAT'!I$1)</f>
        <v>0</v>
      </c>
      <c r="J733">
        <f>+SUMIFS(inv!$D$1:$D$1164,inv!$A$1:$A$1164,$B733,inv!$T$1:$T$1164,$A733,inv!$U$1:$U$1164,'DIAS DE INVENTARIO TAT'!J$1)</f>
        <v>0</v>
      </c>
      <c r="K733">
        <f>+SUMIFS(inv!$D$1:$D$1164,inv!$A$1:$A$1164,$B733,inv!$T$1:$T$1164,$A733,inv!$U$1:$U$1164,'DIAS DE INVENTARIO TAT'!K$1)</f>
        <v>0</v>
      </c>
      <c r="L733" s="6">
        <f>+SUMIFS(VENTAS!H:H,VENTAS!B:B,B733,VENTAS!G:G,A733)</f>
        <v>0</v>
      </c>
      <c r="M733" s="4">
        <f t="shared" si="71"/>
        <v>0</v>
      </c>
      <c r="N733" s="4">
        <f t="shared" si="67"/>
        <v>0</v>
      </c>
      <c r="O733" s="4">
        <f t="shared" si="68"/>
        <v>0</v>
      </c>
      <c r="P733" s="4">
        <f t="shared" si="69"/>
        <v>0</v>
      </c>
      <c r="Q733" s="6" t="e">
        <f>+SUMIFS(#REF!,#REF!,TablaINV[[#This Row],[GRUPO]],#REF!,TablaINV[[#This Row],[COD]])</f>
        <v>#REF!</v>
      </c>
      <c r="R733" s="19">
        <f t="shared" si="70"/>
        <v>0</v>
      </c>
      <c r="S733" s="4" t="e">
        <f>+VLOOKUP(A733,inv!T:X,5,0)</f>
        <v>#N/A</v>
      </c>
      <c r="T733" s="4" t="str">
        <f>+VLOOKUP(B:B,'DT HUEVO'!$A:$D,4,0)</f>
        <v>HUEVO SIN CLASIFICAR</v>
      </c>
      <c r="U733" s="4" t="str">
        <f>+VLOOKUP(TablaINV[[#This Row],[COD]],'DT HUEVO'!$A:$D,3,0)</f>
        <v>HUEVO SIN CLASIFICAR</v>
      </c>
    </row>
    <row r="734" spans="1:21">
      <c r="A734" t="s">
        <v>944</v>
      </c>
      <c r="B734">
        <v>10403</v>
      </c>
      <c r="C734" t="s">
        <v>35</v>
      </c>
      <c r="D734">
        <f>+SUMIFS(inv!D:D,inv!A:A,B734,inv!T:T,A734)</f>
        <v>0</v>
      </c>
      <c r="E734">
        <f>+SUMIFS(inv!$D$1:$D$1164,inv!$A$1:$A$1164,$B734,inv!$T$1:$T$1164,$A734,inv!$U$1:$U$1164,'DIAS DE INVENTARIO TAT'!E$1)</f>
        <v>0</v>
      </c>
      <c r="F734">
        <f>+SUMIFS(inv!$D$1:$D$1164,inv!$A$1:$A$1164,$B734,inv!$T$1:$T$1164,$A734,inv!$U$1:$U$1164,'DIAS DE INVENTARIO TAT'!F$1)</f>
        <v>0</v>
      </c>
      <c r="G734">
        <f>+SUMIFS(inv!$D$1:$D$1164,inv!$A$1:$A$1164,$B734,inv!$T$1:$T$1164,$A734,inv!$U$1:$U$1164,'DIAS DE INVENTARIO TAT'!G$1)</f>
        <v>0</v>
      </c>
      <c r="H734">
        <f>+SUMIFS(inv!$D$1:$D$1164,inv!$A$1:$A$1164,$B734,inv!$T$1:$T$1164,$A734,inv!$U$1:$U$1164,'DIAS DE INVENTARIO TAT'!H$1)</f>
        <v>0</v>
      </c>
      <c r="I734">
        <f>+SUMIFS(inv!$D$1:$D$1164,inv!$A$1:$A$1164,$B734,inv!$T$1:$T$1164,$A734,inv!$U$1:$U$1164,'DIAS DE INVENTARIO TAT'!I$1)</f>
        <v>0</v>
      </c>
      <c r="J734">
        <f>+SUMIFS(inv!$D$1:$D$1164,inv!$A$1:$A$1164,$B734,inv!$T$1:$T$1164,$A734,inv!$U$1:$U$1164,'DIAS DE INVENTARIO TAT'!J$1)</f>
        <v>0</v>
      </c>
      <c r="K734">
        <f>+SUMIFS(inv!$D$1:$D$1164,inv!$A$1:$A$1164,$B734,inv!$T$1:$T$1164,$A734,inv!$U$1:$U$1164,'DIAS DE INVENTARIO TAT'!K$1)</f>
        <v>0</v>
      </c>
      <c r="L734" s="6">
        <f>+SUMIFS(VENTAS!H:H,VENTAS!B:B,B734,VENTAS!G:G,A734)</f>
        <v>0</v>
      </c>
      <c r="M734" s="4">
        <f t="shared" si="71"/>
        <v>0</v>
      </c>
      <c r="N734" s="4">
        <f t="shared" si="67"/>
        <v>0</v>
      </c>
      <c r="O734" s="4">
        <f t="shared" si="68"/>
        <v>0</v>
      </c>
      <c r="P734" s="4">
        <f t="shared" si="69"/>
        <v>0</v>
      </c>
      <c r="Q734" s="6" t="e">
        <f>+SUMIFS(#REF!,#REF!,TablaINV[[#This Row],[GRUPO]],#REF!,TablaINV[[#This Row],[COD]])</f>
        <v>#REF!</v>
      </c>
      <c r="R734" s="19">
        <f t="shared" si="70"/>
        <v>0</v>
      </c>
      <c r="S734" s="4" t="e">
        <f>+VLOOKUP(A734,inv!T:X,5,0)</f>
        <v>#N/A</v>
      </c>
      <c r="T734" s="4" t="str">
        <f>+VLOOKUP(B:B,'DT HUEVO'!$A:$D,4,0)</f>
        <v>EMPACADOS</v>
      </c>
      <c r="U734" s="4" t="str">
        <f>+VLOOKUP(TablaINV[[#This Row],[COD]],'DT HUEVO'!$A:$D,3,0)</f>
        <v>A</v>
      </c>
    </row>
    <row r="735" spans="1:21">
      <c r="A735" t="s">
        <v>944</v>
      </c>
      <c r="B735">
        <v>76001</v>
      </c>
      <c r="C735" t="s">
        <v>99</v>
      </c>
      <c r="D735">
        <f>+SUMIFS(inv!D:D,inv!A:A,B735,inv!T:T,A735)</f>
        <v>0</v>
      </c>
      <c r="E735">
        <f>+SUMIFS(inv!$D$1:$D$1164,inv!$A$1:$A$1164,$B735,inv!$T$1:$T$1164,$A735,inv!$U$1:$U$1164,'DIAS DE INVENTARIO TAT'!E$1)</f>
        <v>0</v>
      </c>
      <c r="F735">
        <f>+SUMIFS(inv!$D$1:$D$1164,inv!$A$1:$A$1164,$B735,inv!$T$1:$T$1164,$A735,inv!$U$1:$U$1164,'DIAS DE INVENTARIO TAT'!F$1)</f>
        <v>0</v>
      </c>
      <c r="G735">
        <f>+SUMIFS(inv!$D$1:$D$1164,inv!$A$1:$A$1164,$B735,inv!$T$1:$T$1164,$A735,inv!$U$1:$U$1164,'DIAS DE INVENTARIO TAT'!G$1)</f>
        <v>0</v>
      </c>
      <c r="H735">
        <f>+SUMIFS(inv!$D$1:$D$1164,inv!$A$1:$A$1164,$B735,inv!$T$1:$T$1164,$A735,inv!$U$1:$U$1164,'DIAS DE INVENTARIO TAT'!H$1)</f>
        <v>0</v>
      </c>
      <c r="I735">
        <f>+SUMIFS(inv!$D$1:$D$1164,inv!$A$1:$A$1164,$B735,inv!$T$1:$T$1164,$A735,inv!$U$1:$U$1164,'DIAS DE INVENTARIO TAT'!I$1)</f>
        <v>0</v>
      </c>
      <c r="J735">
        <f>+SUMIFS(inv!$D$1:$D$1164,inv!$A$1:$A$1164,$B735,inv!$T$1:$T$1164,$A735,inv!$U$1:$U$1164,'DIAS DE INVENTARIO TAT'!J$1)</f>
        <v>0</v>
      </c>
      <c r="K735">
        <f>+SUMIFS(inv!$D$1:$D$1164,inv!$A$1:$A$1164,$B735,inv!$T$1:$T$1164,$A735,inv!$U$1:$U$1164,'DIAS DE INVENTARIO TAT'!K$1)</f>
        <v>0</v>
      </c>
      <c r="L735" s="6">
        <f>+SUMIFS(VENTAS!H:H,VENTAS!B:B,B735,VENTAS!G:G,A735)</f>
        <v>0</v>
      </c>
      <c r="M735" s="4">
        <f t="shared" si="71"/>
        <v>0</v>
      </c>
      <c r="N735" s="4">
        <f t="shared" si="67"/>
        <v>0</v>
      </c>
      <c r="O735" s="4">
        <f t="shared" si="68"/>
        <v>0</v>
      </c>
      <c r="P735" s="4">
        <f t="shared" si="69"/>
        <v>0</v>
      </c>
      <c r="Q735" s="6" t="e">
        <f>+SUMIFS(#REF!,#REF!,TablaINV[[#This Row],[GRUPO]],#REF!,TablaINV[[#This Row],[COD]])</f>
        <v>#REF!</v>
      </c>
      <c r="R735" s="19">
        <f t="shared" si="70"/>
        <v>0</v>
      </c>
      <c r="S735" s="4" t="e">
        <f>+VLOOKUP(A735,inv!T:X,5,0)</f>
        <v>#N/A</v>
      </c>
      <c r="T735" s="4" t="str">
        <f>+VLOOKUP(B:B,'DT HUEVO'!$A:$D,4,0)</f>
        <v>HUEVO SIN CLASIFICAR</v>
      </c>
      <c r="U735" s="4" t="str">
        <f>+VLOOKUP(TablaINV[[#This Row],[COD]],'DT HUEVO'!$A:$D,3,0)</f>
        <v>HUEVO SIN CLASIFICAR</v>
      </c>
    </row>
    <row r="736" spans="1:21">
      <c r="A736" t="s">
        <v>944</v>
      </c>
      <c r="B736">
        <v>901</v>
      </c>
      <c r="C736" t="s">
        <v>57</v>
      </c>
      <c r="D736">
        <f>+SUMIFS(inv!D:D,inv!A:A,B736,inv!T:T,A736)</f>
        <v>0</v>
      </c>
      <c r="E736">
        <f>+SUMIFS(inv!$D$1:$D$1164,inv!$A$1:$A$1164,$B736,inv!$T$1:$T$1164,$A736,inv!$U$1:$U$1164,'DIAS DE INVENTARIO TAT'!E$1)</f>
        <v>0</v>
      </c>
      <c r="F736">
        <f>+SUMIFS(inv!$D$1:$D$1164,inv!$A$1:$A$1164,$B736,inv!$T$1:$T$1164,$A736,inv!$U$1:$U$1164,'DIAS DE INVENTARIO TAT'!F$1)</f>
        <v>0</v>
      </c>
      <c r="G736">
        <f>+SUMIFS(inv!$D$1:$D$1164,inv!$A$1:$A$1164,$B736,inv!$T$1:$T$1164,$A736,inv!$U$1:$U$1164,'DIAS DE INVENTARIO TAT'!G$1)</f>
        <v>0</v>
      </c>
      <c r="H736">
        <f>+SUMIFS(inv!$D$1:$D$1164,inv!$A$1:$A$1164,$B736,inv!$T$1:$T$1164,$A736,inv!$U$1:$U$1164,'DIAS DE INVENTARIO TAT'!H$1)</f>
        <v>0</v>
      </c>
      <c r="I736">
        <f>+SUMIFS(inv!$D$1:$D$1164,inv!$A$1:$A$1164,$B736,inv!$T$1:$T$1164,$A736,inv!$U$1:$U$1164,'DIAS DE INVENTARIO TAT'!I$1)</f>
        <v>0</v>
      </c>
      <c r="J736">
        <f>+SUMIFS(inv!$D$1:$D$1164,inv!$A$1:$A$1164,$B736,inv!$T$1:$T$1164,$A736,inv!$U$1:$U$1164,'DIAS DE INVENTARIO TAT'!J$1)</f>
        <v>0</v>
      </c>
      <c r="K736">
        <f>+SUMIFS(inv!$D$1:$D$1164,inv!$A$1:$A$1164,$B736,inv!$T$1:$T$1164,$A736,inv!$U$1:$U$1164,'DIAS DE INVENTARIO TAT'!K$1)</f>
        <v>0</v>
      </c>
      <c r="L736" s="6">
        <f>+SUMIFS(VENTAS!H:H,VENTAS!B:B,B736,VENTAS!G:G,A736)</f>
        <v>0</v>
      </c>
      <c r="M736" s="4">
        <f t="shared" si="71"/>
        <v>0</v>
      </c>
      <c r="N736" s="4">
        <f t="shared" si="67"/>
        <v>0</v>
      </c>
      <c r="O736" s="4">
        <f t="shared" si="68"/>
        <v>0</v>
      </c>
      <c r="P736" s="4">
        <f t="shared" si="69"/>
        <v>0</v>
      </c>
      <c r="Q736" s="6" t="e">
        <f>+SUMIFS(#REF!,#REF!,TablaINV[[#This Row],[GRUPO]],#REF!,TablaINV[[#This Row],[COD]])</f>
        <v>#REF!</v>
      </c>
      <c r="R736" s="19">
        <f t="shared" si="70"/>
        <v>0</v>
      </c>
      <c r="S736" s="4" t="e">
        <f>+VLOOKUP(A736,inv!T:X,5,0)</f>
        <v>#N/A</v>
      </c>
      <c r="T736" s="4" t="str">
        <f>+VLOOKUP(B:B,'DT HUEVO'!$A:$D,4,0)</f>
        <v>HUEVO SIN CLASIFICAR</v>
      </c>
      <c r="U736" s="4" t="str">
        <f>+VLOOKUP(TablaINV[[#This Row],[COD]],'DT HUEVO'!$A:$D,3,0)</f>
        <v>HUEVO SIN CLASIFICAR</v>
      </c>
    </row>
    <row r="737" spans="1:21">
      <c r="A737" t="s">
        <v>944</v>
      </c>
      <c r="B737">
        <v>74001</v>
      </c>
      <c r="C737" t="s">
        <v>641</v>
      </c>
      <c r="D737">
        <f>+SUMIFS(inv!D:D,inv!A:A,B737,inv!T:T,A737)</f>
        <v>0</v>
      </c>
      <c r="E737">
        <f>+SUMIFS(inv!$D$1:$D$1164,inv!$A$1:$A$1164,$B737,inv!$T$1:$T$1164,$A737,inv!$U$1:$U$1164,'DIAS DE INVENTARIO TAT'!E$1)</f>
        <v>0</v>
      </c>
      <c r="F737">
        <f>+SUMIFS(inv!$D$1:$D$1164,inv!$A$1:$A$1164,$B737,inv!$T$1:$T$1164,$A737,inv!$U$1:$U$1164,'DIAS DE INVENTARIO TAT'!F$1)</f>
        <v>0</v>
      </c>
      <c r="G737">
        <f>+SUMIFS(inv!$D$1:$D$1164,inv!$A$1:$A$1164,$B737,inv!$T$1:$T$1164,$A737,inv!$U$1:$U$1164,'DIAS DE INVENTARIO TAT'!G$1)</f>
        <v>0</v>
      </c>
      <c r="H737">
        <f>+SUMIFS(inv!$D$1:$D$1164,inv!$A$1:$A$1164,$B737,inv!$T$1:$T$1164,$A737,inv!$U$1:$U$1164,'DIAS DE INVENTARIO TAT'!H$1)</f>
        <v>0</v>
      </c>
      <c r="I737">
        <f>+SUMIFS(inv!$D$1:$D$1164,inv!$A$1:$A$1164,$B737,inv!$T$1:$T$1164,$A737,inv!$U$1:$U$1164,'DIAS DE INVENTARIO TAT'!I$1)</f>
        <v>0</v>
      </c>
      <c r="J737">
        <f>+SUMIFS(inv!$D$1:$D$1164,inv!$A$1:$A$1164,$B737,inv!$T$1:$T$1164,$A737,inv!$U$1:$U$1164,'DIAS DE INVENTARIO TAT'!J$1)</f>
        <v>0</v>
      </c>
      <c r="K737">
        <f>+SUMIFS(inv!$D$1:$D$1164,inv!$A$1:$A$1164,$B737,inv!$T$1:$T$1164,$A737,inv!$U$1:$U$1164,'DIAS DE INVENTARIO TAT'!K$1)</f>
        <v>0</v>
      </c>
      <c r="L737" s="6">
        <f>+SUMIFS(VENTAS!H:H,VENTAS!B:B,B737,VENTAS!G:G,A737)</f>
        <v>0</v>
      </c>
      <c r="M737" s="4">
        <f t="shared" si="71"/>
        <v>0</v>
      </c>
      <c r="N737" s="4">
        <f t="shared" si="67"/>
        <v>0</v>
      </c>
      <c r="O737" s="4">
        <f t="shared" si="68"/>
        <v>0</v>
      </c>
      <c r="P737" s="4">
        <f t="shared" si="69"/>
        <v>0</v>
      </c>
      <c r="Q737" s="6" t="e">
        <f>+SUMIFS(#REF!,#REF!,TablaINV[[#This Row],[GRUPO]],#REF!,TablaINV[[#This Row],[COD]])</f>
        <v>#REF!</v>
      </c>
      <c r="R737" s="19">
        <f t="shared" si="70"/>
        <v>0</v>
      </c>
      <c r="S737" s="4" t="e">
        <f>+VLOOKUP(A737,inv!T:X,5,0)</f>
        <v>#N/A</v>
      </c>
      <c r="T737" s="4" t="str">
        <f>+VLOOKUP(B:B,'DT HUEVO'!$A:$D,4,0)</f>
        <v>SEGUNDA</v>
      </c>
      <c r="U737" s="4" t="str">
        <f>+VLOOKUP(TablaINV[[#This Row],[COD]],'DT HUEVO'!$A:$D,3,0)</f>
        <v>SEGUNDA</v>
      </c>
    </row>
    <row r="738" spans="1:21">
      <c r="A738" t="s">
        <v>944</v>
      </c>
      <c r="B738">
        <v>76101</v>
      </c>
      <c r="C738" t="s">
        <v>644</v>
      </c>
      <c r="D738">
        <f>+SUMIFS(inv!D:D,inv!A:A,B738,inv!T:T,A738)</f>
        <v>0</v>
      </c>
      <c r="E738">
        <f>+SUMIFS(inv!$D$1:$D$1164,inv!$A$1:$A$1164,$B738,inv!$T$1:$T$1164,$A738,inv!$U$1:$U$1164,'DIAS DE INVENTARIO TAT'!E$1)</f>
        <v>0</v>
      </c>
      <c r="F738">
        <f>+SUMIFS(inv!$D$1:$D$1164,inv!$A$1:$A$1164,$B738,inv!$T$1:$T$1164,$A738,inv!$U$1:$U$1164,'DIAS DE INVENTARIO TAT'!F$1)</f>
        <v>0</v>
      </c>
      <c r="G738">
        <f>+SUMIFS(inv!$D$1:$D$1164,inv!$A$1:$A$1164,$B738,inv!$T$1:$T$1164,$A738,inv!$U$1:$U$1164,'DIAS DE INVENTARIO TAT'!G$1)</f>
        <v>0</v>
      </c>
      <c r="H738">
        <f>+SUMIFS(inv!$D$1:$D$1164,inv!$A$1:$A$1164,$B738,inv!$T$1:$T$1164,$A738,inv!$U$1:$U$1164,'DIAS DE INVENTARIO TAT'!H$1)</f>
        <v>0</v>
      </c>
      <c r="I738">
        <f>+SUMIFS(inv!$D$1:$D$1164,inv!$A$1:$A$1164,$B738,inv!$T$1:$T$1164,$A738,inv!$U$1:$U$1164,'DIAS DE INVENTARIO TAT'!I$1)</f>
        <v>0</v>
      </c>
      <c r="J738">
        <f>+SUMIFS(inv!$D$1:$D$1164,inv!$A$1:$A$1164,$B738,inv!$T$1:$T$1164,$A738,inv!$U$1:$U$1164,'DIAS DE INVENTARIO TAT'!J$1)</f>
        <v>0</v>
      </c>
      <c r="K738">
        <f>+SUMIFS(inv!$D$1:$D$1164,inv!$A$1:$A$1164,$B738,inv!$T$1:$T$1164,$A738,inv!$U$1:$U$1164,'DIAS DE INVENTARIO TAT'!K$1)</f>
        <v>0</v>
      </c>
      <c r="L738" s="6">
        <f>+SUMIFS(VENTAS!H:H,VENTAS!B:B,B738,VENTAS!G:G,A738)</f>
        <v>0</v>
      </c>
      <c r="M738" s="4">
        <f t="shared" si="71"/>
        <v>0</v>
      </c>
      <c r="N738" s="4">
        <f t="shared" si="67"/>
        <v>0</v>
      </c>
      <c r="O738" s="4">
        <f t="shared" si="68"/>
        <v>0</v>
      </c>
      <c r="P738" s="4">
        <f t="shared" si="69"/>
        <v>0</v>
      </c>
      <c r="Q738" s="6" t="e">
        <f>+SUMIFS(#REF!,#REF!,TablaINV[[#This Row],[GRUPO]],#REF!,TablaINV[[#This Row],[COD]])</f>
        <v>#REF!</v>
      </c>
      <c r="R738" s="19">
        <f t="shared" si="70"/>
        <v>0</v>
      </c>
      <c r="S738" s="4" t="e">
        <f>+VLOOKUP(A738,inv!T:X,5,0)</f>
        <v>#N/A</v>
      </c>
      <c r="T738" s="4" t="str">
        <f>+VLOOKUP(B:B,'DT HUEVO'!$A:$D,4,0)</f>
        <v>GRIS SUELTO</v>
      </c>
      <c r="U738" s="4" t="str">
        <f>+VLOOKUP(TablaINV[[#This Row],[COD]],'DT HUEVO'!$A:$D,3,0)</f>
        <v>YUMBO</v>
      </c>
    </row>
    <row r="739" spans="1:21">
      <c r="A739" t="s">
        <v>944</v>
      </c>
      <c r="B739">
        <v>12401</v>
      </c>
      <c r="C739" t="s">
        <v>645</v>
      </c>
      <c r="D739">
        <f>+SUMIFS(inv!D:D,inv!A:A,B739,inv!T:T,A739)</f>
        <v>0</v>
      </c>
      <c r="E739">
        <f>+SUMIFS(inv!$D$1:$D$1164,inv!$A$1:$A$1164,$B739,inv!$T$1:$T$1164,$A739,inv!$U$1:$U$1164,'DIAS DE INVENTARIO TAT'!E$1)</f>
        <v>0</v>
      </c>
      <c r="F739">
        <f>+SUMIFS(inv!$D$1:$D$1164,inv!$A$1:$A$1164,$B739,inv!$T$1:$T$1164,$A739,inv!$U$1:$U$1164,'DIAS DE INVENTARIO TAT'!F$1)</f>
        <v>0</v>
      </c>
      <c r="G739">
        <f>+SUMIFS(inv!$D$1:$D$1164,inv!$A$1:$A$1164,$B739,inv!$T$1:$T$1164,$A739,inv!$U$1:$U$1164,'DIAS DE INVENTARIO TAT'!G$1)</f>
        <v>0</v>
      </c>
      <c r="H739">
        <f>+SUMIFS(inv!$D$1:$D$1164,inv!$A$1:$A$1164,$B739,inv!$T$1:$T$1164,$A739,inv!$U$1:$U$1164,'DIAS DE INVENTARIO TAT'!H$1)</f>
        <v>0</v>
      </c>
      <c r="I739">
        <f>+SUMIFS(inv!$D$1:$D$1164,inv!$A$1:$A$1164,$B739,inv!$T$1:$T$1164,$A739,inv!$U$1:$U$1164,'DIAS DE INVENTARIO TAT'!I$1)</f>
        <v>0</v>
      </c>
      <c r="J739">
        <f>+SUMIFS(inv!$D$1:$D$1164,inv!$A$1:$A$1164,$B739,inv!$T$1:$T$1164,$A739,inv!$U$1:$U$1164,'DIAS DE INVENTARIO TAT'!J$1)</f>
        <v>0</v>
      </c>
      <c r="K739">
        <f>+SUMIFS(inv!$D$1:$D$1164,inv!$A$1:$A$1164,$B739,inv!$T$1:$T$1164,$A739,inv!$U$1:$U$1164,'DIAS DE INVENTARIO TAT'!K$1)</f>
        <v>0</v>
      </c>
      <c r="L739" s="6">
        <f>+SUMIFS(VENTAS!H:H,VENTAS!B:B,B739,VENTAS!G:G,A739)</f>
        <v>0</v>
      </c>
      <c r="M739" s="4">
        <f t="shared" si="71"/>
        <v>0</v>
      </c>
      <c r="N739" s="4">
        <f t="shared" si="67"/>
        <v>0</v>
      </c>
      <c r="O739" s="4">
        <f t="shared" si="68"/>
        <v>0</v>
      </c>
      <c r="P739" s="4">
        <f t="shared" si="69"/>
        <v>0</v>
      </c>
      <c r="Q739" s="6" t="e">
        <f>+SUMIFS(#REF!,#REF!,TablaINV[[#This Row],[GRUPO]],#REF!,TablaINV[[#This Row],[COD]])</f>
        <v>#REF!</v>
      </c>
      <c r="R739" s="19">
        <f t="shared" si="70"/>
        <v>0</v>
      </c>
      <c r="S739" s="4" t="e">
        <f>+VLOOKUP(A739,inv!T:X,5,0)</f>
        <v>#N/A</v>
      </c>
      <c r="T739" s="4" t="e">
        <f>+VLOOKUP(B:B,'DT HUEVO'!$A:$D,4,0)</f>
        <v>#N/A</v>
      </c>
      <c r="U739" s="4" t="e">
        <f>+VLOOKUP(TablaINV[[#This Row],[COD]],'DT HUEVO'!$A:$D,3,0)</f>
        <v>#N/A</v>
      </c>
    </row>
    <row r="740" spans="1:21">
      <c r="A740" t="s">
        <v>944</v>
      </c>
      <c r="B740">
        <v>77301</v>
      </c>
      <c r="C740" t="s">
        <v>648</v>
      </c>
      <c r="D740">
        <f>+SUMIFS(inv!D:D,inv!A:A,B740,inv!T:T,A740)</f>
        <v>0</v>
      </c>
      <c r="E740">
        <f>+SUMIFS(inv!$D$1:$D$1164,inv!$A$1:$A$1164,$B740,inv!$T$1:$T$1164,$A740,inv!$U$1:$U$1164,'DIAS DE INVENTARIO TAT'!E$1)</f>
        <v>0</v>
      </c>
      <c r="F740">
        <f>+SUMIFS(inv!$D$1:$D$1164,inv!$A$1:$A$1164,$B740,inv!$T$1:$T$1164,$A740,inv!$U$1:$U$1164,'DIAS DE INVENTARIO TAT'!F$1)</f>
        <v>0</v>
      </c>
      <c r="G740">
        <f>+SUMIFS(inv!$D$1:$D$1164,inv!$A$1:$A$1164,$B740,inv!$T$1:$T$1164,$A740,inv!$U$1:$U$1164,'DIAS DE INVENTARIO TAT'!G$1)</f>
        <v>0</v>
      </c>
      <c r="H740">
        <f>+SUMIFS(inv!$D$1:$D$1164,inv!$A$1:$A$1164,$B740,inv!$T$1:$T$1164,$A740,inv!$U$1:$U$1164,'DIAS DE INVENTARIO TAT'!H$1)</f>
        <v>0</v>
      </c>
      <c r="I740">
        <f>+SUMIFS(inv!$D$1:$D$1164,inv!$A$1:$A$1164,$B740,inv!$T$1:$T$1164,$A740,inv!$U$1:$U$1164,'DIAS DE INVENTARIO TAT'!I$1)</f>
        <v>0</v>
      </c>
      <c r="J740">
        <f>+SUMIFS(inv!$D$1:$D$1164,inv!$A$1:$A$1164,$B740,inv!$T$1:$T$1164,$A740,inv!$U$1:$U$1164,'DIAS DE INVENTARIO TAT'!J$1)</f>
        <v>0</v>
      </c>
      <c r="K740">
        <f>+SUMIFS(inv!$D$1:$D$1164,inv!$A$1:$A$1164,$B740,inv!$T$1:$T$1164,$A740,inv!$U$1:$U$1164,'DIAS DE INVENTARIO TAT'!K$1)</f>
        <v>0</v>
      </c>
      <c r="L740" s="6">
        <f>+SUMIFS(VENTAS!H:H,VENTAS!B:B,B740,VENTAS!G:G,A740)</f>
        <v>0</v>
      </c>
      <c r="M740" s="4">
        <f t="shared" si="71"/>
        <v>0</v>
      </c>
      <c r="N740" s="4">
        <f t="shared" si="67"/>
        <v>0</v>
      </c>
      <c r="O740" s="4">
        <f t="shared" si="68"/>
        <v>0</v>
      </c>
      <c r="P740" s="4">
        <f t="shared" si="69"/>
        <v>0</v>
      </c>
      <c r="Q740" s="6" t="e">
        <f>+SUMIFS(#REF!,#REF!,TablaINV[[#This Row],[GRUPO]],#REF!,TablaINV[[#This Row],[COD]])</f>
        <v>#REF!</v>
      </c>
      <c r="R740" s="19">
        <f t="shared" si="70"/>
        <v>0</v>
      </c>
      <c r="S740" s="4" t="e">
        <f>+VLOOKUP(A740,inv!T:X,5,0)</f>
        <v>#N/A</v>
      </c>
      <c r="T740" s="4" t="str">
        <f>+VLOOKUP(B:B,'DT HUEVO'!$A:$D,4,0)</f>
        <v>SEGUNDA</v>
      </c>
      <c r="U740" s="4" t="str">
        <f>+VLOOKUP(TablaINV[[#This Row],[COD]],'DT HUEVO'!$A:$D,3,0)</f>
        <v>SEGUNDA</v>
      </c>
    </row>
    <row r="741" spans="1:21">
      <c r="A741" t="s">
        <v>944</v>
      </c>
      <c r="B741">
        <v>12336</v>
      </c>
      <c r="C741" t="s">
        <v>658</v>
      </c>
      <c r="D741">
        <f>+SUMIFS(inv!D:D,inv!A:A,B741,inv!T:T,A741)</f>
        <v>0</v>
      </c>
      <c r="E741">
        <f>+SUMIFS(inv!$D$1:$D$1164,inv!$A$1:$A$1164,$B741,inv!$T$1:$T$1164,$A741,inv!$U$1:$U$1164,'DIAS DE INVENTARIO TAT'!E$1)</f>
        <v>0</v>
      </c>
      <c r="F741">
        <f>+SUMIFS(inv!$D$1:$D$1164,inv!$A$1:$A$1164,$B741,inv!$T$1:$T$1164,$A741,inv!$U$1:$U$1164,'DIAS DE INVENTARIO TAT'!F$1)</f>
        <v>0</v>
      </c>
      <c r="G741">
        <f>+SUMIFS(inv!$D$1:$D$1164,inv!$A$1:$A$1164,$B741,inv!$T$1:$T$1164,$A741,inv!$U$1:$U$1164,'DIAS DE INVENTARIO TAT'!G$1)</f>
        <v>0</v>
      </c>
      <c r="H741">
        <f>+SUMIFS(inv!$D$1:$D$1164,inv!$A$1:$A$1164,$B741,inv!$T$1:$T$1164,$A741,inv!$U$1:$U$1164,'DIAS DE INVENTARIO TAT'!H$1)</f>
        <v>0</v>
      </c>
      <c r="I741">
        <f>+SUMIFS(inv!$D$1:$D$1164,inv!$A$1:$A$1164,$B741,inv!$T$1:$T$1164,$A741,inv!$U$1:$U$1164,'DIAS DE INVENTARIO TAT'!I$1)</f>
        <v>0</v>
      </c>
      <c r="J741">
        <f>+SUMIFS(inv!$D$1:$D$1164,inv!$A$1:$A$1164,$B741,inv!$T$1:$T$1164,$A741,inv!$U$1:$U$1164,'DIAS DE INVENTARIO TAT'!J$1)</f>
        <v>0</v>
      </c>
      <c r="K741">
        <f>+SUMIFS(inv!$D$1:$D$1164,inv!$A$1:$A$1164,$B741,inv!$T$1:$T$1164,$A741,inv!$U$1:$U$1164,'DIAS DE INVENTARIO TAT'!K$1)</f>
        <v>0</v>
      </c>
      <c r="L741" s="6">
        <f>+SUMIFS(VENTAS!H:H,VENTAS!B:B,B741,VENTAS!G:G,A741)</f>
        <v>0</v>
      </c>
      <c r="M741" s="4">
        <f t="shared" si="71"/>
        <v>0</v>
      </c>
      <c r="N741" s="4">
        <f t="shared" si="67"/>
        <v>0</v>
      </c>
      <c r="O741" s="4">
        <f t="shared" si="68"/>
        <v>0</v>
      </c>
      <c r="P741" s="4">
        <f t="shared" si="69"/>
        <v>0</v>
      </c>
      <c r="Q741" s="6" t="e">
        <f>+SUMIFS(#REF!,#REF!,TablaINV[[#This Row],[GRUPO]],#REF!,TablaINV[[#This Row],[COD]])</f>
        <v>#REF!</v>
      </c>
      <c r="R741" s="19">
        <f t="shared" si="70"/>
        <v>0</v>
      </c>
      <c r="S741" s="4" t="e">
        <f>+VLOOKUP(A741,inv!T:X,5,0)</f>
        <v>#N/A</v>
      </c>
      <c r="T741" s="4" t="e">
        <f>+VLOOKUP(B:B,'DT HUEVO'!$A:$D,4,0)</f>
        <v>#N/A</v>
      </c>
      <c r="U741" s="4" t="e">
        <f>+VLOOKUP(TablaINV[[#This Row],[COD]],'DT HUEVO'!$A:$D,3,0)</f>
        <v>#N/A</v>
      </c>
    </row>
    <row r="742" spans="1:21">
      <c r="A742" t="s">
        <v>944</v>
      </c>
      <c r="B742">
        <v>32306</v>
      </c>
      <c r="C742" t="s">
        <v>661</v>
      </c>
      <c r="D742">
        <f>+SUMIFS(inv!D:D,inv!A:A,B742,inv!T:T,A742)</f>
        <v>0</v>
      </c>
      <c r="E742">
        <f>+SUMIFS(inv!$D$1:$D$1164,inv!$A$1:$A$1164,$B742,inv!$T$1:$T$1164,$A742,inv!$U$1:$U$1164,'DIAS DE INVENTARIO TAT'!E$1)</f>
        <v>0</v>
      </c>
      <c r="F742">
        <f>+SUMIFS(inv!$D$1:$D$1164,inv!$A$1:$A$1164,$B742,inv!$T$1:$T$1164,$A742,inv!$U$1:$U$1164,'DIAS DE INVENTARIO TAT'!F$1)</f>
        <v>0</v>
      </c>
      <c r="G742">
        <f>+SUMIFS(inv!$D$1:$D$1164,inv!$A$1:$A$1164,$B742,inv!$T$1:$T$1164,$A742,inv!$U$1:$U$1164,'DIAS DE INVENTARIO TAT'!G$1)</f>
        <v>0</v>
      </c>
      <c r="H742">
        <f>+SUMIFS(inv!$D$1:$D$1164,inv!$A$1:$A$1164,$B742,inv!$T$1:$T$1164,$A742,inv!$U$1:$U$1164,'DIAS DE INVENTARIO TAT'!H$1)</f>
        <v>0</v>
      </c>
      <c r="I742">
        <f>+SUMIFS(inv!$D$1:$D$1164,inv!$A$1:$A$1164,$B742,inv!$T$1:$T$1164,$A742,inv!$U$1:$U$1164,'DIAS DE INVENTARIO TAT'!I$1)</f>
        <v>0</v>
      </c>
      <c r="J742">
        <f>+SUMIFS(inv!$D$1:$D$1164,inv!$A$1:$A$1164,$B742,inv!$T$1:$T$1164,$A742,inv!$U$1:$U$1164,'DIAS DE INVENTARIO TAT'!J$1)</f>
        <v>0</v>
      </c>
      <c r="K742">
        <f>+SUMIFS(inv!$D$1:$D$1164,inv!$A$1:$A$1164,$B742,inv!$T$1:$T$1164,$A742,inv!$U$1:$U$1164,'DIAS DE INVENTARIO TAT'!K$1)</f>
        <v>0</v>
      </c>
      <c r="L742" s="6">
        <f>+SUMIFS(VENTAS!H:H,VENTAS!B:B,B742,VENTAS!G:G,A742)</f>
        <v>0</v>
      </c>
      <c r="M742" s="4">
        <f t="shared" si="71"/>
        <v>0</v>
      </c>
      <c r="N742" s="4">
        <f t="shared" si="67"/>
        <v>0</v>
      </c>
      <c r="O742" s="4">
        <f t="shared" si="68"/>
        <v>0</v>
      </c>
      <c r="P742" s="4">
        <f t="shared" si="69"/>
        <v>0</v>
      </c>
      <c r="Q742" s="6" t="e">
        <f>+SUMIFS(#REF!,#REF!,TablaINV[[#This Row],[GRUPO]],#REF!,TablaINV[[#This Row],[COD]])</f>
        <v>#REF!</v>
      </c>
      <c r="R742" s="19">
        <f t="shared" si="70"/>
        <v>0</v>
      </c>
      <c r="S742" s="4" t="e">
        <f>+VLOOKUP(A742,inv!T:X,5,0)</f>
        <v>#N/A</v>
      </c>
      <c r="T742" s="4" t="str">
        <f>+VLOOKUP(B:B,'DT HUEVO'!$A:$D,4,0)</f>
        <v>EMPACADOS</v>
      </c>
      <c r="U742" s="4" t="str">
        <f>+VLOOKUP(TablaINV[[#This Row],[COD]],'DT HUEVO'!$A:$D,3,0)</f>
        <v>AA</v>
      </c>
    </row>
    <row r="743" spans="1:21">
      <c r="A743" t="s">
        <v>944</v>
      </c>
      <c r="B743">
        <v>32359</v>
      </c>
      <c r="C743" t="s">
        <v>660</v>
      </c>
      <c r="D743">
        <f>+SUMIFS(inv!D:D,inv!A:A,B743,inv!T:T,A743)</f>
        <v>0</v>
      </c>
      <c r="E743">
        <f>+SUMIFS(inv!$D$1:$D$1164,inv!$A$1:$A$1164,$B743,inv!$T$1:$T$1164,$A743,inv!$U$1:$U$1164,'DIAS DE INVENTARIO TAT'!E$1)</f>
        <v>0</v>
      </c>
      <c r="F743">
        <f>+SUMIFS(inv!$D$1:$D$1164,inv!$A$1:$A$1164,$B743,inv!$T$1:$T$1164,$A743,inv!$U$1:$U$1164,'DIAS DE INVENTARIO TAT'!F$1)</f>
        <v>0</v>
      </c>
      <c r="G743">
        <f>+SUMIFS(inv!$D$1:$D$1164,inv!$A$1:$A$1164,$B743,inv!$T$1:$T$1164,$A743,inv!$U$1:$U$1164,'DIAS DE INVENTARIO TAT'!G$1)</f>
        <v>0</v>
      </c>
      <c r="H743">
        <f>+SUMIFS(inv!$D$1:$D$1164,inv!$A$1:$A$1164,$B743,inv!$T$1:$T$1164,$A743,inv!$U$1:$U$1164,'DIAS DE INVENTARIO TAT'!H$1)</f>
        <v>0</v>
      </c>
      <c r="I743">
        <f>+SUMIFS(inv!$D$1:$D$1164,inv!$A$1:$A$1164,$B743,inv!$T$1:$T$1164,$A743,inv!$U$1:$U$1164,'DIAS DE INVENTARIO TAT'!I$1)</f>
        <v>0</v>
      </c>
      <c r="J743">
        <f>+SUMIFS(inv!$D$1:$D$1164,inv!$A$1:$A$1164,$B743,inv!$T$1:$T$1164,$A743,inv!$U$1:$U$1164,'DIAS DE INVENTARIO TAT'!J$1)</f>
        <v>0</v>
      </c>
      <c r="K743">
        <f>+SUMIFS(inv!$D$1:$D$1164,inv!$A$1:$A$1164,$B743,inv!$T$1:$T$1164,$A743,inv!$U$1:$U$1164,'DIAS DE INVENTARIO TAT'!K$1)</f>
        <v>0</v>
      </c>
      <c r="L743" s="6">
        <f>+SUMIFS(VENTAS!H:H,VENTAS!B:B,B743,VENTAS!G:G,A743)</f>
        <v>0</v>
      </c>
      <c r="M743" s="4">
        <f t="shared" si="71"/>
        <v>0</v>
      </c>
      <c r="N743" s="4">
        <f t="shared" si="67"/>
        <v>0</v>
      </c>
      <c r="O743" s="4">
        <f t="shared" si="68"/>
        <v>0</v>
      </c>
      <c r="P743" s="4">
        <f t="shared" si="69"/>
        <v>0</v>
      </c>
      <c r="Q743" s="6" t="e">
        <f>+SUMIFS(#REF!,#REF!,TablaINV[[#This Row],[GRUPO]],#REF!,TablaINV[[#This Row],[COD]])</f>
        <v>#REF!</v>
      </c>
      <c r="R743" s="19">
        <f t="shared" si="70"/>
        <v>0</v>
      </c>
      <c r="S743" s="4" t="e">
        <f>+VLOOKUP(A743,inv!T:X,5,0)</f>
        <v>#N/A</v>
      </c>
      <c r="T743" s="4" t="str">
        <f>+VLOOKUP(B:B,'DT HUEVO'!$A:$D,4,0)</f>
        <v>EMPACADOS</v>
      </c>
      <c r="U743" s="4" t="str">
        <f>+VLOOKUP(TablaINV[[#This Row],[COD]],'DT HUEVO'!$A:$D,3,0)</f>
        <v>AA</v>
      </c>
    </row>
    <row r="744" spans="1:21">
      <c r="A744" t="s">
        <v>944</v>
      </c>
      <c r="B744">
        <v>101</v>
      </c>
      <c r="C744" t="s">
        <v>662</v>
      </c>
      <c r="D744">
        <f>+SUMIFS(inv!D:D,inv!A:A,B744,inv!T:T,A744)</f>
        <v>0</v>
      </c>
      <c r="E744">
        <f>+SUMIFS(inv!$D$1:$D$1164,inv!$A$1:$A$1164,$B744,inv!$T$1:$T$1164,$A744,inv!$U$1:$U$1164,'DIAS DE INVENTARIO TAT'!E$1)</f>
        <v>0</v>
      </c>
      <c r="F744">
        <f>+SUMIFS(inv!$D$1:$D$1164,inv!$A$1:$A$1164,$B744,inv!$T$1:$T$1164,$A744,inv!$U$1:$U$1164,'DIAS DE INVENTARIO TAT'!F$1)</f>
        <v>0</v>
      </c>
      <c r="G744">
        <f>+SUMIFS(inv!$D$1:$D$1164,inv!$A$1:$A$1164,$B744,inv!$T$1:$T$1164,$A744,inv!$U$1:$U$1164,'DIAS DE INVENTARIO TAT'!G$1)</f>
        <v>0</v>
      </c>
      <c r="H744">
        <f>+SUMIFS(inv!$D$1:$D$1164,inv!$A$1:$A$1164,$B744,inv!$T$1:$T$1164,$A744,inv!$U$1:$U$1164,'DIAS DE INVENTARIO TAT'!H$1)</f>
        <v>0</v>
      </c>
      <c r="I744">
        <f>+SUMIFS(inv!$D$1:$D$1164,inv!$A$1:$A$1164,$B744,inv!$T$1:$T$1164,$A744,inv!$U$1:$U$1164,'DIAS DE INVENTARIO TAT'!I$1)</f>
        <v>0</v>
      </c>
      <c r="J744">
        <f>+SUMIFS(inv!$D$1:$D$1164,inv!$A$1:$A$1164,$B744,inv!$T$1:$T$1164,$A744,inv!$U$1:$U$1164,'DIAS DE INVENTARIO TAT'!J$1)</f>
        <v>0</v>
      </c>
      <c r="K744">
        <f>+SUMIFS(inv!$D$1:$D$1164,inv!$A$1:$A$1164,$B744,inv!$T$1:$T$1164,$A744,inv!$U$1:$U$1164,'DIAS DE INVENTARIO TAT'!K$1)</f>
        <v>0</v>
      </c>
      <c r="L744" s="6">
        <f>+SUMIFS(VENTAS!H:H,VENTAS!B:B,B744,VENTAS!G:G,A744)</f>
        <v>0</v>
      </c>
      <c r="M744" s="4">
        <f t="shared" si="71"/>
        <v>0</v>
      </c>
      <c r="N744" s="4">
        <f t="shared" si="67"/>
        <v>0</v>
      </c>
      <c r="O744" s="4">
        <f t="shared" si="68"/>
        <v>0</v>
      </c>
      <c r="P744" s="4">
        <f t="shared" si="69"/>
        <v>0</v>
      </c>
      <c r="Q744" s="6" t="e">
        <f>+SUMIFS(#REF!,#REF!,TablaINV[[#This Row],[GRUPO]],#REF!,TablaINV[[#This Row],[COD]])</f>
        <v>#REF!</v>
      </c>
      <c r="R744" s="19">
        <f t="shared" si="70"/>
        <v>0</v>
      </c>
      <c r="S744" s="4" t="e">
        <f>+VLOOKUP(A744,inv!T:X,5,0)</f>
        <v>#N/A</v>
      </c>
      <c r="T744" s="4" t="str">
        <f>+VLOOKUP(B:B,'DT HUEVO'!$A:$D,4,0)</f>
        <v>GRIS SUELTO</v>
      </c>
      <c r="U744" s="4" t="str">
        <f>+VLOOKUP(TablaINV[[#This Row],[COD]],'DT HUEVO'!$A:$D,3,0)</f>
        <v>YUMBO</v>
      </c>
    </row>
    <row r="745" spans="1:21">
      <c r="A745" t="s">
        <v>944</v>
      </c>
      <c r="B745">
        <v>102</v>
      </c>
      <c r="C745" t="s">
        <v>663</v>
      </c>
      <c r="D745">
        <f>+SUMIFS(inv!D:D,inv!A:A,B745,inv!T:T,A745)</f>
        <v>0</v>
      </c>
      <c r="E745">
        <f>+SUMIFS(inv!$D$1:$D$1164,inv!$A$1:$A$1164,$B745,inv!$T$1:$T$1164,$A745,inv!$U$1:$U$1164,'DIAS DE INVENTARIO TAT'!E$1)</f>
        <v>0</v>
      </c>
      <c r="F745">
        <f>+SUMIFS(inv!$D$1:$D$1164,inv!$A$1:$A$1164,$B745,inv!$T$1:$T$1164,$A745,inv!$U$1:$U$1164,'DIAS DE INVENTARIO TAT'!F$1)</f>
        <v>0</v>
      </c>
      <c r="G745">
        <f>+SUMIFS(inv!$D$1:$D$1164,inv!$A$1:$A$1164,$B745,inv!$T$1:$T$1164,$A745,inv!$U$1:$U$1164,'DIAS DE INVENTARIO TAT'!G$1)</f>
        <v>0</v>
      </c>
      <c r="H745">
        <f>+SUMIFS(inv!$D$1:$D$1164,inv!$A$1:$A$1164,$B745,inv!$T$1:$T$1164,$A745,inv!$U$1:$U$1164,'DIAS DE INVENTARIO TAT'!H$1)</f>
        <v>0</v>
      </c>
      <c r="I745">
        <f>+SUMIFS(inv!$D$1:$D$1164,inv!$A$1:$A$1164,$B745,inv!$T$1:$T$1164,$A745,inv!$U$1:$U$1164,'DIAS DE INVENTARIO TAT'!I$1)</f>
        <v>0</v>
      </c>
      <c r="J745">
        <f>+SUMIFS(inv!$D$1:$D$1164,inv!$A$1:$A$1164,$B745,inv!$T$1:$T$1164,$A745,inv!$U$1:$U$1164,'DIAS DE INVENTARIO TAT'!J$1)</f>
        <v>0</v>
      </c>
      <c r="K745">
        <f>+SUMIFS(inv!$D$1:$D$1164,inv!$A$1:$A$1164,$B745,inv!$T$1:$T$1164,$A745,inv!$U$1:$U$1164,'DIAS DE INVENTARIO TAT'!K$1)</f>
        <v>0</v>
      </c>
      <c r="L745" s="6">
        <f>+SUMIFS(VENTAS!H:H,VENTAS!B:B,B745,VENTAS!G:G,A745)</f>
        <v>0</v>
      </c>
      <c r="M745" s="4">
        <f t="shared" si="71"/>
        <v>0</v>
      </c>
      <c r="N745" s="4">
        <f t="shared" si="67"/>
        <v>0</v>
      </c>
      <c r="O745" s="4">
        <f t="shared" si="68"/>
        <v>0</v>
      </c>
      <c r="P745" s="4">
        <f t="shared" si="69"/>
        <v>0</v>
      </c>
      <c r="Q745" s="6" t="e">
        <f>+SUMIFS(#REF!,#REF!,TablaINV[[#This Row],[GRUPO]],#REF!,TablaINV[[#This Row],[COD]])</f>
        <v>#REF!</v>
      </c>
      <c r="R745" s="19">
        <f t="shared" si="70"/>
        <v>0</v>
      </c>
      <c r="S745" s="4" t="e">
        <f>+VLOOKUP(A745,inv!T:X,5,0)</f>
        <v>#N/A</v>
      </c>
      <c r="T745" s="4" t="str">
        <f>+VLOOKUP(B:B,'DT HUEVO'!$A:$D,4,0)</f>
        <v>GRIS SUELTO</v>
      </c>
      <c r="U745" s="4" t="str">
        <f>+VLOOKUP(TablaINV[[#This Row],[COD]],'DT HUEVO'!$A:$D,3,0)</f>
        <v>AAA</v>
      </c>
    </row>
    <row r="746" spans="1:21">
      <c r="A746" t="s">
        <v>944</v>
      </c>
      <c r="B746">
        <v>103</v>
      </c>
      <c r="C746" t="s">
        <v>664</v>
      </c>
      <c r="D746">
        <f>+SUMIFS(inv!D:D,inv!A:A,B746,inv!T:T,A746)</f>
        <v>0</v>
      </c>
      <c r="E746">
        <f>+SUMIFS(inv!$D$1:$D$1164,inv!$A$1:$A$1164,$B746,inv!$T$1:$T$1164,$A746,inv!$U$1:$U$1164,'DIAS DE INVENTARIO TAT'!E$1)</f>
        <v>0</v>
      </c>
      <c r="F746">
        <f>+SUMIFS(inv!$D$1:$D$1164,inv!$A$1:$A$1164,$B746,inv!$T$1:$T$1164,$A746,inv!$U$1:$U$1164,'DIAS DE INVENTARIO TAT'!F$1)</f>
        <v>0</v>
      </c>
      <c r="G746">
        <f>+SUMIFS(inv!$D$1:$D$1164,inv!$A$1:$A$1164,$B746,inv!$T$1:$T$1164,$A746,inv!$U$1:$U$1164,'DIAS DE INVENTARIO TAT'!G$1)</f>
        <v>0</v>
      </c>
      <c r="H746">
        <f>+SUMIFS(inv!$D$1:$D$1164,inv!$A$1:$A$1164,$B746,inv!$T$1:$T$1164,$A746,inv!$U$1:$U$1164,'DIAS DE INVENTARIO TAT'!H$1)</f>
        <v>0</v>
      </c>
      <c r="I746">
        <f>+SUMIFS(inv!$D$1:$D$1164,inv!$A$1:$A$1164,$B746,inv!$T$1:$T$1164,$A746,inv!$U$1:$U$1164,'DIAS DE INVENTARIO TAT'!I$1)</f>
        <v>0</v>
      </c>
      <c r="J746">
        <f>+SUMIFS(inv!$D$1:$D$1164,inv!$A$1:$A$1164,$B746,inv!$T$1:$T$1164,$A746,inv!$U$1:$U$1164,'DIAS DE INVENTARIO TAT'!J$1)</f>
        <v>0</v>
      </c>
      <c r="K746">
        <f>+SUMIFS(inv!$D$1:$D$1164,inv!$A$1:$A$1164,$B746,inv!$T$1:$T$1164,$A746,inv!$U$1:$U$1164,'DIAS DE INVENTARIO TAT'!K$1)</f>
        <v>0</v>
      </c>
      <c r="L746" s="6">
        <f>+SUMIFS(VENTAS!H:H,VENTAS!B:B,B746,VENTAS!G:G,A746)</f>
        <v>0</v>
      </c>
      <c r="M746" s="4">
        <f t="shared" si="71"/>
        <v>0</v>
      </c>
      <c r="N746" s="4">
        <f t="shared" si="67"/>
        <v>0</v>
      </c>
      <c r="O746" s="4">
        <f t="shared" si="68"/>
        <v>0</v>
      </c>
      <c r="P746" s="4">
        <f t="shared" si="69"/>
        <v>0</v>
      </c>
      <c r="Q746" s="6" t="e">
        <f>+SUMIFS(#REF!,#REF!,TablaINV[[#This Row],[GRUPO]],#REF!,TablaINV[[#This Row],[COD]])</f>
        <v>#REF!</v>
      </c>
      <c r="R746" s="19">
        <f t="shared" si="70"/>
        <v>0</v>
      </c>
      <c r="S746" s="4" t="e">
        <f>+VLOOKUP(A746,inv!T:X,5,0)</f>
        <v>#N/A</v>
      </c>
      <c r="T746" s="4" t="str">
        <f>+VLOOKUP(B:B,'DT HUEVO'!$A:$D,4,0)</f>
        <v>GRIS SUELTO</v>
      </c>
      <c r="U746" s="4" t="str">
        <f>+VLOOKUP(TablaINV[[#This Row],[COD]],'DT HUEVO'!$A:$D,3,0)</f>
        <v>AA</v>
      </c>
    </row>
    <row r="747" spans="1:21">
      <c r="A747" t="s">
        <v>944</v>
      </c>
      <c r="B747">
        <v>104</v>
      </c>
      <c r="C747" t="s">
        <v>665</v>
      </c>
      <c r="D747">
        <f>+SUMIFS(inv!D:D,inv!A:A,B747,inv!T:T,A747)</f>
        <v>0</v>
      </c>
      <c r="E747">
        <f>+SUMIFS(inv!$D$1:$D$1164,inv!$A$1:$A$1164,$B747,inv!$T$1:$T$1164,$A747,inv!$U$1:$U$1164,'DIAS DE INVENTARIO TAT'!E$1)</f>
        <v>0</v>
      </c>
      <c r="F747">
        <f>+SUMIFS(inv!$D$1:$D$1164,inv!$A$1:$A$1164,$B747,inv!$T$1:$T$1164,$A747,inv!$U$1:$U$1164,'DIAS DE INVENTARIO TAT'!F$1)</f>
        <v>0</v>
      </c>
      <c r="G747">
        <f>+SUMIFS(inv!$D$1:$D$1164,inv!$A$1:$A$1164,$B747,inv!$T$1:$T$1164,$A747,inv!$U$1:$U$1164,'DIAS DE INVENTARIO TAT'!G$1)</f>
        <v>0</v>
      </c>
      <c r="H747">
        <f>+SUMIFS(inv!$D$1:$D$1164,inv!$A$1:$A$1164,$B747,inv!$T$1:$T$1164,$A747,inv!$U$1:$U$1164,'DIAS DE INVENTARIO TAT'!H$1)</f>
        <v>0</v>
      </c>
      <c r="I747">
        <f>+SUMIFS(inv!$D$1:$D$1164,inv!$A$1:$A$1164,$B747,inv!$T$1:$T$1164,$A747,inv!$U$1:$U$1164,'DIAS DE INVENTARIO TAT'!I$1)</f>
        <v>0</v>
      </c>
      <c r="J747">
        <f>+SUMIFS(inv!$D$1:$D$1164,inv!$A$1:$A$1164,$B747,inv!$T$1:$T$1164,$A747,inv!$U$1:$U$1164,'DIAS DE INVENTARIO TAT'!J$1)</f>
        <v>0</v>
      </c>
      <c r="K747">
        <f>+SUMIFS(inv!$D$1:$D$1164,inv!$A$1:$A$1164,$B747,inv!$T$1:$T$1164,$A747,inv!$U$1:$U$1164,'DIAS DE INVENTARIO TAT'!K$1)</f>
        <v>0</v>
      </c>
      <c r="L747" s="6">
        <f>+SUMIFS(VENTAS!H:H,VENTAS!B:B,B747,VENTAS!G:G,A747)</f>
        <v>0</v>
      </c>
      <c r="M747" s="4">
        <f t="shared" si="71"/>
        <v>0</v>
      </c>
      <c r="N747" s="4">
        <f t="shared" si="67"/>
        <v>0</v>
      </c>
      <c r="O747" s="4">
        <f t="shared" si="68"/>
        <v>0</v>
      </c>
      <c r="P747" s="4">
        <f t="shared" si="69"/>
        <v>0</v>
      </c>
      <c r="Q747" s="6" t="e">
        <f>+SUMIFS(#REF!,#REF!,TablaINV[[#This Row],[GRUPO]],#REF!,TablaINV[[#This Row],[COD]])</f>
        <v>#REF!</v>
      </c>
      <c r="R747" s="19">
        <f t="shared" si="70"/>
        <v>0</v>
      </c>
      <c r="S747" s="4" t="e">
        <f>+VLOOKUP(A747,inv!T:X,5,0)</f>
        <v>#N/A</v>
      </c>
      <c r="T747" s="4" t="str">
        <f>+VLOOKUP(B:B,'DT HUEVO'!$A:$D,4,0)</f>
        <v>GRIS SUELTO</v>
      </c>
      <c r="U747" s="4" t="str">
        <f>+VLOOKUP(TablaINV[[#This Row],[COD]],'DT HUEVO'!$A:$D,3,0)</f>
        <v>A</v>
      </c>
    </row>
    <row r="748" spans="1:21">
      <c r="A748" t="s">
        <v>944</v>
      </c>
      <c r="B748">
        <v>105</v>
      </c>
      <c r="C748" t="s">
        <v>666</v>
      </c>
      <c r="D748">
        <f>+SUMIFS(inv!D:D,inv!A:A,B748,inv!T:T,A748)</f>
        <v>0</v>
      </c>
      <c r="E748">
        <f>+SUMIFS(inv!$D$1:$D$1164,inv!$A$1:$A$1164,$B748,inv!$T$1:$T$1164,$A748,inv!$U$1:$U$1164,'DIAS DE INVENTARIO TAT'!E$1)</f>
        <v>0</v>
      </c>
      <c r="F748">
        <f>+SUMIFS(inv!$D$1:$D$1164,inv!$A$1:$A$1164,$B748,inv!$T$1:$T$1164,$A748,inv!$U$1:$U$1164,'DIAS DE INVENTARIO TAT'!F$1)</f>
        <v>0</v>
      </c>
      <c r="G748">
        <f>+SUMIFS(inv!$D$1:$D$1164,inv!$A$1:$A$1164,$B748,inv!$T$1:$T$1164,$A748,inv!$U$1:$U$1164,'DIAS DE INVENTARIO TAT'!G$1)</f>
        <v>0</v>
      </c>
      <c r="H748">
        <f>+SUMIFS(inv!$D$1:$D$1164,inv!$A$1:$A$1164,$B748,inv!$T$1:$T$1164,$A748,inv!$U$1:$U$1164,'DIAS DE INVENTARIO TAT'!H$1)</f>
        <v>0</v>
      </c>
      <c r="I748">
        <f>+SUMIFS(inv!$D$1:$D$1164,inv!$A$1:$A$1164,$B748,inv!$T$1:$T$1164,$A748,inv!$U$1:$U$1164,'DIAS DE INVENTARIO TAT'!I$1)</f>
        <v>0</v>
      </c>
      <c r="J748">
        <f>+SUMIFS(inv!$D$1:$D$1164,inv!$A$1:$A$1164,$B748,inv!$T$1:$T$1164,$A748,inv!$U$1:$U$1164,'DIAS DE INVENTARIO TAT'!J$1)</f>
        <v>0</v>
      </c>
      <c r="K748">
        <f>+SUMIFS(inv!$D$1:$D$1164,inv!$A$1:$A$1164,$B748,inv!$T$1:$T$1164,$A748,inv!$U$1:$U$1164,'DIAS DE INVENTARIO TAT'!K$1)</f>
        <v>0</v>
      </c>
      <c r="L748" s="6">
        <f>+SUMIFS(VENTAS!H:H,VENTAS!B:B,B748,VENTAS!G:G,A748)</f>
        <v>0</v>
      </c>
      <c r="M748" s="4">
        <f t="shared" si="71"/>
        <v>0</v>
      </c>
      <c r="N748" s="4">
        <f t="shared" si="67"/>
        <v>0</v>
      </c>
      <c r="O748" s="4">
        <f t="shared" si="68"/>
        <v>0</v>
      </c>
      <c r="P748" s="4">
        <f t="shared" si="69"/>
        <v>0</v>
      </c>
      <c r="Q748" s="6" t="e">
        <f>+SUMIFS(#REF!,#REF!,TablaINV[[#This Row],[GRUPO]],#REF!,TablaINV[[#This Row],[COD]])</f>
        <v>#REF!</v>
      </c>
      <c r="R748" s="19">
        <f t="shared" si="70"/>
        <v>0</v>
      </c>
      <c r="S748" s="4" t="e">
        <f>+VLOOKUP(A748,inv!T:X,5,0)</f>
        <v>#N/A</v>
      </c>
      <c r="T748" s="4" t="str">
        <f>+VLOOKUP(B:B,'DT HUEVO'!$A:$D,4,0)</f>
        <v>GRIS SUELTO</v>
      </c>
      <c r="U748" s="4" t="str">
        <f>+VLOOKUP(TablaINV[[#This Row],[COD]],'DT HUEVO'!$A:$D,3,0)</f>
        <v>B</v>
      </c>
    </row>
    <row r="749" spans="1:21">
      <c r="A749" t="s">
        <v>944</v>
      </c>
      <c r="B749">
        <v>106</v>
      </c>
      <c r="C749" t="s">
        <v>667</v>
      </c>
      <c r="D749">
        <f>+SUMIFS(inv!D:D,inv!A:A,B749,inv!T:T,A749)</f>
        <v>0</v>
      </c>
      <c r="E749">
        <f>+SUMIFS(inv!$D$1:$D$1164,inv!$A$1:$A$1164,$B749,inv!$T$1:$T$1164,$A749,inv!$U$1:$U$1164,'DIAS DE INVENTARIO TAT'!E$1)</f>
        <v>0</v>
      </c>
      <c r="F749">
        <f>+SUMIFS(inv!$D$1:$D$1164,inv!$A$1:$A$1164,$B749,inv!$T$1:$T$1164,$A749,inv!$U$1:$U$1164,'DIAS DE INVENTARIO TAT'!F$1)</f>
        <v>0</v>
      </c>
      <c r="G749">
        <f>+SUMIFS(inv!$D$1:$D$1164,inv!$A$1:$A$1164,$B749,inv!$T$1:$T$1164,$A749,inv!$U$1:$U$1164,'DIAS DE INVENTARIO TAT'!G$1)</f>
        <v>0</v>
      </c>
      <c r="H749">
        <f>+SUMIFS(inv!$D$1:$D$1164,inv!$A$1:$A$1164,$B749,inv!$T$1:$T$1164,$A749,inv!$U$1:$U$1164,'DIAS DE INVENTARIO TAT'!H$1)</f>
        <v>0</v>
      </c>
      <c r="I749">
        <f>+SUMIFS(inv!$D$1:$D$1164,inv!$A$1:$A$1164,$B749,inv!$T$1:$T$1164,$A749,inv!$U$1:$U$1164,'DIAS DE INVENTARIO TAT'!I$1)</f>
        <v>0</v>
      </c>
      <c r="J749">
        <f>+SUMIFS(inv!$D$1:$D$1164,inv!$A$1:$A$1164,$B749,inv!$T$1:$T$1164,$A749,inv!$U$1:$U$1164,'DIAS DE INVENTARIO TAT'!J$1)</f>
        <v>0</v>
      </c>
      <c r="K749">
        <f>+SUMIFS(inv!$D$1:$D$1164,inv!$A$1:$A$1164,$B749,inv!$T$1:$T$1164,$A749,inv!$U$1:$U$1164,'DIAS DE INVENTARIO TAT'!K$1)</f>
        <v>0</v>
      </c>
      <c r="L749" s="6">
        <f>+SUMIFS(VENTAS!H:H,VENTAS!B:B,B749,VENTAS!G:G,A749)</f>
        <v>0</v>
      </c>
      <c r="M749" s="4">
        <f t="shared" si="71"/>
        <v>0</v>
      </c>
      <c r="N749" s="4">
        <f t="shared" si="67"/>
        <v>0</v>
      </c>
      <c r="O749" s="4">
        <f t="shared" si="68"/>
        <v>0</v>
      </c>
      <c r="P749" s="4">
        <f t="shared" si="69"/>
        <v>0</v>
      </c>
      <c r="Q749" s="6" t="e">
        <f>+SUMIFS(#REF!,#REF!,TablaINV[[#This Row],[GRUPO]],#REF!,TablaINV[[#This Row],[COD]])</f>
        <v>#REF!</v>
      </c>
      <c r="R749" s="19">
        <f t="shared" si="70"/>
        <v>0</v>
      </c>
      <c r="S749" s="4" t="e">
        <f>+VLOOKUP(A749,inv!T:X,5,0)</f>
        <v>#N/A</v>
      </c>
      <c r="T749" s="4" t="str">
        <f>+VLOOKUP(B:B,'DT HUEVO'!$A:$D,4,0)</f>
        <v>SEGUNDA</v>
      </c>
      <c r="U749" s="4" t="str">
        <f>+VLOOKUP(TablaINV[[#This Row],[COD]],'DT HUEVO'!$A:$D,3,0)</f>
        <v>C</v>
      </c>
    </row>
    <row r="750" spans="1:21">
      <c r="A750" t="s">
        <v>944</v>
      </c>
      <c r="B750">
        <v>10269</v>
      </c>
      <c r="C750" t="s">
        <v>668</v>
      </c>
      <c r="D750">
        <f>+SUMIFS(inv!D:D,inv!A:A,B750,inv!T:T,A750)</f>
        <v>0</v>
      </c>
      <c r="E750">
        <f>+SUMIFS(inv!$D$1:$D$1164,inv!$A$1:$A$1164,$B750,inv!$T$1:$T$1164,$A750,inv!$U$1:$U$1164,'DIAS DE INVENTARIO TAT'!E$1)</f>
        <v>0</v>
      </c>
      <c r="F750">
        <f>+SUMIFS(inv!$D$1:$D$1164,inv!$A$1:$A$1164,$B750,inv!$T$1:$T$1164,$A750,inv!$U$1:$U$1164,'DIAS DE INVENTARIO TAT'!F$1)</f>
        <v>0</v>
      </c>
      <c r="G750">
        <f>+SUMIFS(inv!$D$1:$D$1164,inv!$A$1:$A$1164,$B750,inv!$T$1:$T$1164,$A750,inv!$U$1:$U$1164,'DIAS DE INVENTARIO TAT'!G$1)</f>
        <v>0</v>
      </c>
      <c r="H750">
        <f>+SUMIFS(inv!$D$1:$D$1164,inv!$A$1:$A$1164,$B750,inv!$T$1:$T$1164,$A750,inv!$U$1:$U$1164,'DIAS DE INVENTARIO TAT'!H$1)</f>
        <v>0</v>
      </c>
      <c r="I750">
        <f>+SUMIFS(inv!$D$1:$D$1164,inv!$A$1:$A$1164,$B750,inv!$T$1:$T$1164,$A750,inv!$U$1:$U$1164,'DIAS DE INVENTARIO TAT'!I$1)</f>
        <v>0</v>
      </c>
      <c r="J750">
        <f>+SUMIFS(inv!$D$1:$D$1164,inv!$A$1:$A$1164,$B750,inv!$T$1:$T$1164,$A750,inv!$U$1:$U$1164,'DIAS DE INVENTARIO TAT'!J$1)</f>
        <v>0</v>
      </c>
      <c r="K750">
        <f>+SUMIFS(inv!$D$1:$D$1164,inv!$A$1:$A$1164,$B750,inv!$T$1:$T$1164,$A750,inv!$U$1:$U$1164,'DIAS DE INVENTARIO TAT'!K$1)</f>
        <v>0</v>
      </c>
      <c r="L750" s="6">
        <f>+SUMIFS(VENTAS!H:H,VENTAS!B:B,B750,VENTAS!G:G,A750)</f>
        <v>0</v>
      </c>
      <c r="M750" s="4">
        <f t="shared" si="71"/>
        <v>0</v>
      </c>
      <c r="N750" s="4">
        <f t="shared" si="67"/>
        <v>0</v>
      </c>
      <c r="O750" s="4">
        <f t="shared" si="68"/>
        <v>0</v>
      </c>
      <c r="P750" s="4">
        <f t="shared" si="69"/>
        <v>0</v>
      </c>
      <c r="Q750" s="6" t="e">
        <f>+SUMIFS(#REF!,#REF!,TablaINV[[#This Row],[GRUPO]],#REF!,TablaINV[[#This Row],[COD]])</f>
        <v>#REF!</v>
      </c>
      <c r="R750" s="19">
        <f t="shared" si="70"/>
        <v>0</v>
      </c>
      <c r="S750" s="4" t="e">
        <f>+VLOOKUP(A750,inv!T:X,5,0)</f>
        <v>#N/A</v>
      </c>
      <c r="T750" s="4" t="str">
        <f>+VLOOKUP(B:B,'DT HUEVO'!$A:$D,4,0)</f>
        <v>EMPACADOS</v>
      </c>
      <c r="U750" s="4" t="str">
        <f>+VLOOKUP(TablaINV[[#This Row],[COD]],'DT HUEVO'!$A:$D,3,0)</f>
        <v>AAA</v>
      </c>
    </row>
    <row r="751" spans="1:21">
      <c r="A751" t="s">
        <v>944</v>
      </c>
      <c r="B751">
        <v>10505</v>
      </c>
      <c r="C751" t="s">
        <v>669</v>
      </c>
      <c r="D751">
        <f>+SUMIFS(inv!D:D,inv!A:A,B751,inv!T:T,A751)</f>
        <v>0</v>
      </c>
      <c r="E751">
        <f>+SUMIFS(inv!$D$1:$D$1164,inv!$A$1:$A$1164,$B751,inv!$T$1:$T$1164,$A751,inv!$U$1:$U$1164,'DIAS DE INVENTARIO TAT'!E$1)</f>
        <v>0</v>
      </c>
      <c r="F751">
        <f>+SUMIFS(inv!$D$1:$D$1164,inv!$A$1:$A$1164,$B751,inv!$T$1:$T$1164,$A751,inv!$U$1:$U$1164,'DIAS DE INVENTARIO TAT'!F$1)</f>
        <v>0</v>
      </c>
      <c r="G751">
        <f>+SUMIFS(inv!$D$1:$D$1164,inv!$A$1:$A$1164,$B751,inv!$T$1:$T$1164,$A751,inv!$U$1:$U$1164,'DIAS DE INVENTARIO TAT'!G$1)</f>
        <v>0</v>
      </c>
      <c r="H751">
        <f>+SUMIFS(inv!$D$1:$D$1164,inv!$A$1:$A$1164,$B751,inv!$T$1:$T$1164,$A751,inv!$U$1:$U$1164,'DIAS DE INVENTARIO TAT'!H$1)</f>
        <v>0</v>
      </c>
      <c r="I751">
        <f>+SUMIFS(inv!$D$1:$D$1164,inv!$A$1:$A$1164,$B751,inv!$T$1:$T$1164,$A751,inv!$U$1:$U$1164,'DIAS DE INVENTARIO TAT'!I$1)</f>
        <v>0</v>
      </c>
      <c r="J751">
        <f>+SUMIFS(inv!$D$1:$D$1164,inv!$A$1:$A$1164,$B751,inv!$T$1:$T$1164,$A751,inv!$U$1:$U$1164,'DIAS DE INVENTARIO TAT'!J$1)</f>
        <v>0</v>
      </c>
      <c r="K751">
        <f>+SUMIFS(inv!$D$1:$D$1164,inv!$A$1:$A$1164,$B751,inv!$T$1:$T$1164,$A751,inv!$U$1:$U$1164,'DIAS DE INVENTARIO TAT'!K$1)</f>
        <v>0</v>
      </c>
      <c r="L751" s="6">
        <f>+SUMIFS(VENTAS!H:H,VENTAS!B:B,B751,VENTAS!G:G,A751)</f>
        <v>0</v>
      </c>
      <c r="M751" s="4">
        <f t="shared" si="71"/>
        <v>0</v>
      </c>
      <c r="N751" s="4">
        <f t="shared" si="67"/>
        <v>0</v>
      </c>
      <c r="O751" s="4">
        <f t="shared" si="68"/>
        <v>0</v>
      </c>
      <c r="P751" s="4">
        <f t="shared" si="69"/>
        <v>0</v>
      </c>
      <c r="Q751" s="6" t="e">
        <f>+SUMIFS(#REF!,#REF!,TablaINV[[#This Row],[GRUPO]],#REF!,TablaINV[[#This Row],[COD]])</f>
        <v>#REF!</v>
      </c>
      <c r="R751" s="19">
        <f t="shared" si="70"/>
        <v>0</v>
      </c>
      <c r="S751" s="4" t="e">
        <f>+VLOOKUP(A751,inv!T:X,5,0)</f>
        <v>#N/A</v>
      </c>
      <c r="T751" s="4" t="e">
        <f>+VLOOKUP(B:B,'DT HUEVO'!$A:$D,4,0)</f>
        <v>#N/A</v>
      </c>
      <c r="U751" s="4" t="e">
        <f>+VLOOKUP(TablaINV[[#This Row],[COD]],'DT HUEVO'!$A:$D,3,0)</f>
        <v>#N/A</v>
      </c>
    </row>
    <row r="752" spans="1:21">
      <c r="A752" t="s">
        <v>944</v>
      </c>
      <c r="B752">
        <v>10569</v>
      </c>
      <c r="C752" t="s">
        <v>670</v>
      </c>
      <c r="D752">
        <f>+SUMIFS(inv!D:D,inv!A:A,B752,inv!T:T,A752)</f>
        <v>0</v>
      </c>
      <c r="E752">
        <f>+SUMIFS(inv!$D$1:$D$1164,inv!$A$1:$A$1164,$B752,inv!$T$1:$T$1164,$A752,inv!$U$1:$U$1164,'DIAS DE INVENTARIO TAT'!E$1)</f>
        <v>0</v>
      </c>
      <c r="F752">
        <f>+SUMIFS(inv!$D$1:$D$1164,inv!$A$1:$A$1164,$B752,inv!$T$1:$T$1164,$A752,inv!$U$1:$U$1164,'DIAS DE INVENTARIO TAT'!F$1)</f>
        <v>0</v>
      </c>
      <c r="G752">
        <f>+SUMIFS(inv!$D$1:$D$1164,inv!$A$1:$A$1164,$B752,inv!$T$1:$T$1164,$A752,inv!$U$1:$U$1164,'DIAS DE INVENTARIO TAT'!G$1)</f>
        <v>0</v>
      </c>
      <c r="H752">
        <f>+SUMIFS(inv!$D$1:$D$1164,inv!$A$1:$A$1164,$B752,inv!$T$1:$T$1164,$A752,inv!$U$1:$U$1164,'DIAS DE INVENTARIO TAT'!H$1)</f>
        <v>0</v>
      </c>
      <c r="I752">
        <f>+SUMIFS(inv!$D$1:$D$1164,inv!$A$1:$A$1164,$B752,inv!$T$1:$T$1164,$A752,inv!$U$1:$U$1164,'DIAS DE INVENTARIO TAT'!I$1)</f>
        <v>0</v>
      </c>
      <c r="J752">
        <f>+SUMIFS(inv!$D$1:$D$1164,inv!$A$1:$A$1164,$B752,inv!$T$1:$T$1164,$A752,inv!$U$1:$U$1164,'DIAS DE INVENTARIO TAT'!J$1)</f>
        <v>0</v>
      </c>
      <c r="K752">
        <f>+SUMIFS(inv!$D$1:$D$1164,inv!$A$1:$A$1164,$B752,inv!$T$1:$T$1164,$A752,inv!$U$1:$U$1164,'DIAS DE INVENTARIO TAT'!K$1)</f>
        <v>0</v>
      </c>
      <c r="L752" s="6">
        <f>+SUMIFS(VENTAS!H:H,VENTAS!B:B,B752,VENTAS!G:G,A752)</f>
        <v>0</v>
      </c>
      <c r="M752" s="4">
        <f t="shared" si="71"/>
        <v>0</v>
      </c>
      <c r="N752" s="4">
        <f t="shared" si="67"/>
        <v>0</v>
      </c>
      <c r="O752" s="4">
        <f t="shared" si="68"/>
        <v>0</v>
      </c>
      <c r="P752" s="4">
        <f t="shared" si="69"/>
        <v>0</v>
      </c>
      <c r="Q752" s="6" t="e">
        <f>+SUMIFS(#REF!,#REF!,TablaINV[[#This Row],[GRUPO]],#REF!,TablaINV[[#This Row],[COD]])</f>
        <v>#REF!</v>
      </c>
      <c r="R752" s="19">
        <f t="shared" si="70"/>
        <v>0</v>
      </c>
      <c r="S752" s="4" t="e">
        <f>+VLOOKUP(A752,inv!T:X,5,0)</f>
        <v>#N/A</v>
      </c>
      <c r="T752" s="4" t="e">
        <f>+VLOOKUP(B:B,'DT HUEVO'!$A:$D,4,0)</f>
        <v>#N/A</v>
      </c>
      <c r="U752" s="4" t="e">
        <f>+VLOOKUP(TablaINV[[#This Row],[COD]],'DT HUEVO'!$A:$D,3,0)</f>
        <v>#N/A</v>
      </c>
    </row>
    <row r="753" spans="1:21">
      <c r="A753" t="s">
        <v>944</v>
      </c>
      <c r="B753">
        <v>10602</v>
      </c>
      <c r="C753" t="s">
        <v>671</v>
      </c>
      <c r="D753">
        <f>+SUMIFS(inv!D:D,inv!A:A,B753,inv!T:T,A753)</f>
        <v>0</v>
      </c>
      <c r="E753">
        <f>+SUMIFS(inv!$D$1:$D$1164,inv!$A$1:$A$1164,$B753,inv!$T$1:$T$1164,$A753,inv!$U$1:$U$1164,'DIAS DE INVENTARIO TAT'!E$1)</f>
        <v>0</v>
      </c>
      <c r="F753">
        <f>+SUMIFS(inv!$D$1:$D$1164,inv!$A$1:$A$1164,$B753,inv!$T$1:$T$1164,$A753,inv!$U$1:$U$1164,'DIAS DE INVENTARIO TAT'!F$1)</f>
        <v>0</v>
      </c>
      <c r="G753">
        <f>+SUMIFS(inv!$D$1:$D$1164,inv!$A$1:$A$1164,$B753,inv!$T$1:$T$1164,$A753,inv!$U$1:$U$1164,'DIAS DE INVENTARIO TAT'!G$1)</f>
        <v>0</v>
      </c>
      <c r="H753">
        <f>+SUMIFS(inv!$D$1:$D$1164,inv!$A$1:$A$1164,$B753,inv!$T$1:$T$1164,$A753,inv!$U$1:$U$1164,'DIAS DE INVENTARIO TAT'!H$1)</f>
        <v>0</v>
      </c>
      <c r="I753">
        <f>+SUMIFS(inv!$D$1:$D$1164,inv!$A$1:$A$1164,$B753,inv!$T$1:$T$1164,$A753,inv!$U$1:$U$1164,'DIAS DE INVENTARIO TAT'!I$1)</f>
        <v>0</v>
      </c>
      <c r="J753">
        <f>+SUMIFS(inv!$D$1:$D$1164,inv!$A$1:$A$1164,$B753,inv!$T$1:$T$1164,$A753,inv!$U$1:$U$1164,'DIAS DE INVENTARIO TAT'!J$1)</f>
        <v>0</v>
      </c>
      <c r="K753">
        <f>+SUMIFS(inv!$D$1:$D$1164,inv!$A$1:$A$1164,$B753,inv!$T$1:$T$1164,$A753,inv!$U$1:$U$1164,'DIAS DE INVENTARIO TAT'!K$1)</f>
        <v>0</v>
      </c>
      <c r="L753" s="6">
        <f>+SUMIFS(VENTAS!H:H,VENTAS!B:B,B753,VENTAS!G:G,A753)</f>
        <v>0</v>
      </c>
      <c r="M753" s="4">
        <f t="shared" si="71"/>
        <v>0</v>
      </c>
      <c r="N753" s="4">
        <f t="shared" si="67"/>
        <v>0</v>
      </c>
      <c r="O753" s="4">
        <f t="shared" si="68"/>
        <v>0</v>
      </c>
      <c r="P753" s="4">
        <f t="shared" si="69"/>
        <v>0</v>
      </c>
      <c r="Q753" s="6" t="e">
        <f>+SUMIFS(#REF!,#REF!,TablaINV[[#This Row],[GRUPO]],#REF!,TablaINV[[#This Row],[COD]])</f>
        <v>#REF!</v>
      </c>
      <c r="R753" s="19">
        <f t="shared" si="70"/>
        <v>0</v>
      </c>
      <c r="S753" s="4" t="e">
        <f>+VLOOKUP(A753,inv!T:X,5,0)</f>
        <v>#N/A</v>
      </c>
      <c r="T753" s="4" t="e">
        <f>+VLOOKUP(B:B,'DT HUEVO'!$A:$D,4,0)</f>
        <v>#N/A</v>
      </c>
      <c r="U753" s="4" t="e">
        <f>+VLOOKUP(TablaINV[[#This Row],[COD]],'DT HUEVO'!$A:$D,3,0)</f>
        <v>#N/A</v>
      </c>
    </row>
    <row r="754" spans="1:21">
      <c r="A754" t="s">
        <v>944</v>
      </c>
      <c r="B754">
        <v>10517</v>
      </c>
      <c r="C754" t="s">
        <v>676</v>
      </c>
      <c r="D754">
        <f>+SUMIFS(inv!D:D,inv!A:A,B754,inv!T:T,A754)</f>
        <v>0</v>
      </c>
      <c r="E754">
        <f>+SUMIFS(inv!$D$1:$D$1164,inv!$A$1:$A$1164,$B754,inv!$T$1:$T$1164,$A754,inv!$U$1:$U$1164,'DIAS DE INVENTARIO TAT'!E$1)</f>
        <v>0</v>
      </c>
      <c r="F754">
        <f>+SUMIFS(inv!$D$1:$D$1164,inv!$A$1:$A$1164,$B754,inv!$T$1:$T$1164,$A754,inv!$U$1:$U$1164,'DIAS DE INVENTARIO TAT'!F$1)</f>
        <v>0</v>
      </c>
      <c r="G754">
        <f>+SUMIFS(inv!$D$1:$D$1164,inv!$A$1:$A$1164,$B754,inv!$T$1:$T$1164,$A754,inv!$U$1:$U$1164,'DIAS DE INVENTARIO TAT'!G$1)</f>
        <v>0</v>
      </c>
      <c r="H754">
        <f>+SUMIFS(inv!$D$1:$D$1164,inv!$A$1:$A$1164,$B754,inv!$T$1:$T$1164,$A754,inv!$U$1:$U$1164,'DIAS DE INVENTARIO TAT'!H$1)</f>
        <v>0</v>
      </c>
      <c r="I754">
        <f>+SUMIFS(inv!$D$1:$D$1164,inv!$A$1:$A$1164,$B754,inv!$T$1:$T$1164,$A754,inv!$U$1:$U$1164,'DIAS DE INVENTARIO TAT'!I$1)</f>
        <v>0</v>
      </c>
      <c r="J754">
        <f>+SUMIFS(inv!$D$1:$D$1164,inv!$A$1:$A$1164,$B754,inv!$T$1:$T$1164,$A754,inv!$U$1:$U$1164,'DIAS DE INVENTARIO TAT'!J$1)</f>
        <v>0</v>
      </c>
      <c r="K754">
        <f>+SUMIFS(inv!$D$1:$D$1164,inv!$A$1:$A$1164,$B754,inv!$T$1:$T$1164,$A754,inv!$U$1:$U$1164,'DIAS DE INVENTARIO TAT'!K$1)</f>
        <v>0</v>
      </c>
      <c r="L754" s="6">
        <f>+SUMIFS(VENTAS!H:H,VENTAS!B:B,B754,VENTAS!G:G,A754)</f>
        <v>0</v>
      </c>
      <c r="M754" s="4">
        <f t="shared" si="71"/>
        <v>0</v>
      </c>
      <c r="N754" s="4">
        <f t="shared" si="67"/>
        <v>0</v>
      </c>
      <c r="O754" s="4">
        <f t="shared" si="68"/>
        <v>0</v>
      </c>
      <c r="P754" s="4">
        <f t="shared" si="69"/>
        <v>0</v>
      </c>
      <c r="Q754" s="6" t="e">
        <f>+SUMIFS(#REF!,#REF!,TablaINV[[#This Row],[GRUPO]],#REF!,TablaINV[[#This Row],[COD]])</f>
        <v>#REF!</v>
      </c>
      <c r="R754" s="19">
        <f t="shared" si="70"/>
        <v>0</v>
      </c>
      <c r="S754" s="4" t="e">
        <f>+VLOOKUP(A754,inv!T:X,5,0)</f>
        <v>#N/A</v>
      </c>
      <c r="T754" s="4" t="str">
        <f>+VLOOKUP(B:B,'DT HUEVO'!$A:$D,4,0)</f>
        <v>GRIS SUELTO</v>
      </c>
      <c r="U754" s="4" t="str">
        <f>+VLOOKUP(TablaINV[[#This Row],[COD]],'DT HUEVO'!$A:$D,3,0)</f>
        <v>B</v>
      </c>
    </row>
    <row r="755" spans="1:21">
      <c r="A755" t="s">
        <v>443</v>
      </c>
      <c r="B755">
        <v>10402</v>
      </c>
      <c r="C755" t="s">
        <v>21</v>
      </c>
      <c r="D755">
        <f>+SUMIFS(inv!D:D,inv!A:A,B755,inv!T:T,A755)</f>
        <v>0</v>
      </c>
      <c r="E755">
        <f>+SUMIFS(inv!$D$1:$D$1164,inv!$A$1:$A$1164,$B755,inv!$T$1:$T$1164,$A755,inv!$U$1:$U$1164,'DIAS DE INVENTARIO TAT'!E$1)</f>
        <v>0</v>
      </c>
      <c r="F755">
        <f>+SUMIFS(inv!$D$1:$D$1164,inv!$A$1:$A$1164,$B755,inv!$T$1:$T$1164,$A755,inv!$U$1:$U$1164,'DIAS DE INVENTARIO TAT'!F$1)</f>
        <v>0</v>
      </c>
      <c r="G755">
        <f>+SUMIFS(inv!$D$1:$D$1164,inv!$A$1:$A$1164,$B755,inv!$T$1:$T$1164,$A755,inv!$U$1:$U$1164,'DIAS DE INVENTARIO TAT'!G$1)</f>
        <v>0</v>
      </c>
      <c r="H755">
        <f>+SUMIFS(inv!$D$1:$D$1164,inv!$A$1:$A$1164,$B755,inv!$T$1:$T$1164,$A755,inv!$U$1:$U$1164,'DIAS DE INVENTARIO TAT'!H$1)</f>
        <v>0</v>
      </c>
      <c r="I755">
        <f>+SUMIFS(inv!$D$1:$D$1164,inv!$A$1:$A$1164,$B755,inv!$T$1:$T$1164,$A755,inv!$U$1:$U$1164,'DIAS DE INVENTARIO TAT'!I$1)</f>
        <v>0</v>
      </c>
      <c r="J755">
        <f>+SUMIFS(inv!$D$1:$D$1164,inv!$A$1:$A$1164,$B755,inv!$T$1:$T$1164,$A755,inv!$U$1:$U$1164,'DIAS DE INVENTARIO TAT'!J$1)</f>
        <v>0</v>
      </c>
      <c r="K755">
        <f>+SUMIFS(inv!$D$1:$D$1164,inv!$A$1:$A$1164,$B755,inv!$T$1:$T$1164,$A755,inv!$U$1:$U$1164,'DIAS DE INVENTARIO TAT'!K$1)</f>
        <v>0</v>
      </c>
      <c r="L755" s="6">
        <f>+SUMIFS(VENTAS!H:H,VENTAS!B:B,B755,VENTAS!G:G,A755)</f>
        <v>0</v>
      </c>
      <c r="M755" s="4">
        <f t="shared" si="71"/>
        <v>0</v>
      </c>
      <c r="N755" s="4">
        <f t="shared" si="67"/>
        <v>0</v>
      </c>
      <c r="O755" s="4">
        <f t="shared" si="68"/>
        <v>0</v>
      </c>
      <c r="P755" s="4">
        <f t="shared" si="69"/>
        <v>0</v>
      </c>
      <c r="Q755" s="6" t="e">
        <f>+SUMIFS(#REF!,#REF!,TablaINV[[#This Row],[GRUPO]],#REF!,TablaINV[[#This Row],[COD]])</f>
        <v>#REF!</v>
      </c>
      <c r="R755" s="19">
        <f t="shared" si="70"/>
        <v>0</v>
      </c>
      <c r="S755" s="4" t="str">
        <f>+VLOOKUP(A755,inv!T:X,5,0)</f>
        <v>COSTA</v>
      </c>
      <c r="T755" s="4" t="str">
        <f>+VLOOKUP(B:B,'DT HUEVO'!$A:$D,4,0)</f>
        <v>VERDE</v>
      </c>
      <c r="U755" s="4" t="str">
        <f>+VLOOKUP(TablaINV[[#This Row],[COD]],'DT HUEVO'!$A:$D,3,0)</f>
        <v>A</v>
      </c>
    </row>
    <row r="756" spans="1:21">
      <c r="A756" t="s">
        <v>443</v>
      </c>
      <c r="B756">
        <v>72001</v>
      </c>
      <c r="C756" t="s">
        <v>23</v>
      </c>
      <c r="D756">
        <f>+SUMIFS(inv!D:D,inv!A:A,B756,inv!T:T,A756)</f>
        <v>0</v>
      </c>
      <c r="E756">
        <f>+SUMIFS(inv!$D$1:$D$1164,inv!$A$1:$A$1164,$B756,inv!$T$1:$T$1164,$A756,inv!$U$1:$U$1164,'DIAS DE INVENTARIO TAT'!E$1)</f>
        <v>0</v>
      </c>
      <c r="F756">
        <f>+SUMIFS(inv!$D$1:$D$1164,inv!$A$1:$A$1164,$B756,inv!$T$1:$T$1164,$A756,inv!$U$1:$U$1164,'DIAS DE INVENTARIO TAT'!F$1)</f>
        <v>0</v>
      </c>
      <c r="G756">
        <f>+SUMIFS(inv!$D$1:$D$1164,inv!$A$1:$A$1164,$B756,inv!$T$1:$T$1164,$A756,inv!$U$1:$U$1164,'DIAS DE INVENTARIO TAT'!G$1)</f>
        <v>0</v>
      </c>
      <c r="H756">
        <f>+SUMIFS(inv!$D$1:$D$1164,inv!$A$1:$A$1164,$B756,inv!$T$1:$T$1164,$A756,inv!$U$1:$U$1164,'DIAS DE INVENTARIO TAT'!H$1)</f>
        <v>0</v>
      </c>
      <c r="I756">
        <f>+SUMIFS(inv!$D$1:$D$1164,inv!$A$1:$A$1164,$B756,inv!$T$1:$T$1164,$A756,inv!$U$1:$U$1164,'DIAS DE INVENTARIO TAT'!I$1)</f>
        <v>0</v>
      </c>
      <c r="J756">
        <f>+SUMIFS(inv!$D$1:$D$1164,inv!$A$1:$A$1164,$B756,inv!$T$1:$T$1164,$A756,inv!$U$1:$U$1164,'DIAS DE INVENTARIO TAT'!J$1)</f>
        <v>0</v>
      </c>
      <c r="K756">
        <f>+SUMIFS(inv!$D$1:$D$1164,inv!$A$1:$A$1164,$B756,inv!$T$1:$T$1164,$A756,inv!$U$1:$U$1164,'DIAS DE INVENTARIO TAT'!K$1)</f>
        <v>0</v>
      </c>
      <c r="L756" s="6">
        <f>+SUMIFS(VENTAS!H:H,VENTAS!B:B,B756,VENTAS!G:G,A756)</f>
        <v>0</v>
      </c>
      <c r="M756" s="4">
        <f t="shared" si="71"/>
        <v>0</v>
      </c>
      <c r="N756" s="4">
        <f t="shared" si="67"/>
        <v>0</v>
      </c>
      <c r="O756" s="4">
        <f t="shared" si="68"/>
        <v>0</v>
      </c>
      <c r="P756" s="4">
        <f t="shared" si="69"/>
        <v>0</v>
      </c>
      <c r="Q756" s="6" t="e">
        <f>+SUMIFS(#REF!,#REF!,TablaINV[[#This Row],[GRUPO]],#REF!,TablaINV[[#This Row],[COD]])</f>
        <v>#REF!</v>
      </c>
      <c r="R756" s="19">
        <f t="shared" si="70"/>
        <v>0</v>
      </c>
      <c r="S756" s="4" t="str">
        <f>+VLOOKUP(A756,inv!T:X,5,0)</f>
        <v>COSTA</v>
      </c>
      <c r="T756" s="4" t="str">
        <f>+VLOOKUP(B:B,'DT HUEVO'!$A:$D,4,0)</f>
        <v>SEGUNDA</v>
      </c>
      <c r="U756" s="4" t="str">
        <f>+VLOOKUP(TablaINV[[#This Row],[COD]],'DT HUEVO'!$A:$D,3,0)</f>
        <v>SEGUNDA</v>
      </c>
    </row>
    <row r="757" spans="1:21">
      <c r="A757" t="s">
        <v>443</v>
      </c>
      <c r="B757">
        <v>10102</v>
      </c>
      <c r="C757" t="s">
        <v>24</v>
      </c>
      <c r="D757">
        <f>+SUMIFS(inv!D:D,inv!A:A,B757,inv!T:T,A757)</f>
        <v>0</v>
      </c>
      <c r="E757">
        <f>+SUMIFS(inv!$D$1:$D$1164,inv!$A$1:$A$1164,$B757,inv!$T$1:$T$1164,$A757,inv!$U$1:$U$1164,'DIAS DE INVENTARIO TAT'!E$1)</f>
        <v>0</v>
      </c>
      <c r="F757">
        <f>+SUMIFS(inv!$D$1:$D$1164,inv!$A$1:$A$1164,$B757,inv!$T$1:$T$1164,$A757,inv!$U$1:$U$1164,'DIAS DE INVENTARIO TAT'!F$1)</f>
        <v>0</v>
      </c>
      <c r="G757">
        <f>+SUMIFS(inv!$D$1:$D$1164,inv!$A$1:$A$1164,$B757,inv!$T$1:$T$1164,$A757,inv!$U$1:$U$1164,'DIAS DE INVENTARIO TAT'!G$1)</f>
        <v>0</v>
      </c>
      <c r="H757">
        <f>+SUMIFS(inv!$D$1:$D$1164,inv!$A$1:$A$1164,$B757,inv!$T$1:$T$1164,$A757,inv!$U$1:$U$1164,'DIAS DE INVENTARIO TAT'!H$1)</f>
        <v>0</v>
      </c>
      <c r="I757">
        <f>+SUMIFS(inv!$D$1:$D$1164,inv!$A$1:$A$1164,$B757,inv!$T$1:$T$1164,$A757,inv!$U$1:$U$1164,'DIAS DE INVENTARIO TAT'!I$1)</f>
        <v>0</v>
      </c>
      <c r="J757">
        <f>+SUMIFS(inv!$D$1:$D$1164,inv!$A$1:$A$1164,$B757,inv!$T$1:$T$1164,$A757,inv!$U$1:$U$1164,'DIAS DE INVENTARIO TAT'!J$1)</f>
        <v>0</v>
      </c>
      <c r="K757">
        <f>+SUMIFS(inv!$D$1:$D$1164,inv!$A$1:$A$1164,$B757,inv!$T$1:$T$1164,$A757,inv!$U$1:$U$1164,'DIAS DE INVENTARIO TAT'!K$1)</f>
        <v>0</v>
      </c>
      <c r="L757" s="6">
        <f>+SUMIFS(VENTAS!H:H,VENTAS!B:B,B757,VENTAS!G:G,A757)</f>
        <v>0</v>
      </c>
      <c r="M757" s="4">
        <f t="shared" si="71"/>
        <v>0</v>
      </c>
      <c r="N757" s="4">
        <f t="shared" si="67"/>
        <v>0</v>
      </c>
      <c r="O757" s="4">
        <f t="shared" si="68"/>
        <v>0</v>
      </c>
      <c r="P757" s="4">
        <f t="shared" si="69"/>
        <v>0</v>
      </c>
      <c r="Q757" s="6" t="e">
        <f>+SUMIFS(#REF!,#REF!,TablaINV[[#This Row],[GRUPO]],#REF!,TablaINV[[#This Row],[COD]])</f>
        <v>#REF!</v>
      </c>
      <c r="R757" s="19">
        <f t="shared" si="70"/>
        <v>0</v>
      </c>
      <c r="S757" s="4" t="str">
        <f>+VLOOKUP(A757,inv!T:X,5,0)</f>
        <v>COSTA</v>
      </c>
      <c r="T757" s="4" t="str">
        <f>+VLOOKUP(B:B,'DT HUEVO'!$A:$D,4,0)</f>
        <v>VERDE</v>
      </c>
      <c r="U757" s="4" t="str">
        <f>+VLOOKUP(TablaINV[[#This Row],[COD]],'DT HUEVO'!$A:$D,3,0)</f>
        <v>YUMBO</v>
      </c>
    </row>
    <row r="758" spans="1:21">
      <c r="A758" t="s">
        <v>443</v>
      </c>
      <c r="B758">
        <v>10202</v>
      </c>
      <c r="C758" t="s">
        <v>28</v>
      </c>
      <c r="D758">
        <f>+SUMIFS(inv!D:D,inv!A:A,B758,inv!T:T,A758)</f>
        <v>0</v>
      </c>
      <c r="E758">
        <f>+SUMIFS(inv!$D$1:$D$1164,inv!$A$1:$A$1164,$B758,inv!$T$1:$T$1164,$A758,inv!$U$1:$U$1164,'DIAS DE INVENTARIO TAT'!E$1)</f>
        <v>0</v>
      </c>
      <c r="F758">
        <f>+SUMIFS(inv!$D$1:$D$1164,inv!$A$1:$A$1164,$B758,inv!$T$1:$T$1164,$A758,inv!$U$1:$U$1164,'DIAS DE INVENTARIO TAT'!F$1)</f>
        <v>0</v>
      </c>
      <c r="G758">
        <f>+SUMIFS(inv!$D$1:$D$1164,inv!$A$1:$A$1164,$B758,inv!$T$1:$T$1164,$A758,inv!$U$1:$U$1164,'DIAS DE INVENTARIO TAT'!G$1)</f>
        <v>0</v>
      </c>
      <c r="H758">
        <f>+SUMIFS(inv!$D$1:$D$1164,inv!$A$1:$A$1164,$B758,inv!$T$1:$T$1164,$A758,inv!$U$1:$U$1164,'DIAS DE INVENTARIO TAT'!H$1)</f>
        <v>0</v>
      </c>
      <c r="I758">
        <f>+SUMIFS(inv!$D$1:$D$1164,inv!$A$1:$A$1164,$B758,inv!$T$1:$T$1164,$A758,inv!$U$1:$U$1164,'DIAS DE INVENTARIO TAT'!I$1)</f>
        <v>0</v>
      </c>
      <c r="J758">
        <f>+SUMIFS(inv!$D$1:$D$1164,inv!$A$1:$A$1164,$B758,inv!$T$1:$T$1164,$A758,inv!$U$1:$U$1164,'DIAS DE INVENTARIO TAT'!J$1)</f>
        <v>0</v>
      </c>
      <c r="K758">
        <f>+SUMIFS(inv!$D$1:$D$1164,inv!$A$1:$A$1164,$B758,inv!$T$1:$T$1164,$A758,inv!$U$1:$U$1164,'DIAS DE INVENTARIO TAT'!K$1)</f>
        <v>0</v>
      </c>
      <c r="L758" s="6">
        <f>+SUMIFS(VENTAS!H:H,VENTAS!B:B,B758,VENTAS!G:G,A758)</f>
        <v>0</v>
      </c>
      <c r="M758" s="4">
        <f t="shared" si="71"/>
        <v>0</v>
      </c>
      <c r="N758" s="4">
        <f t="shared" si="67"/>
        <v>0</v>
      </c>
      <c r="O758" s="4">
        <f t="shared" si="68"/>
        <v>0</v>
      </c>
      <c r="P758" s="4">
        <f t="shared" si="69"/>
        <v>0</v>
      </c>
      <c r="Q758" s="6" t="e">
        <f>+SUMIFS(#REF!,#REF!,TablaINV[[#This Row],[GRUPO]],#REF!,TablaINV[[#This Row],[COD]])</f>
        <v>#REF!</v>
      </c>
      <c r="R758" s="19">
        <f t="shared" si="70"/>
        <v>0</v>
      </c>
      <c r="S758" s="4" t="str">
        <f>+VLOOKUP(A758,inv!T:X,5,0)</f>
        <v>COSTA</v>
      </c>
      <c r="T758" s="4" t="str">
        <f>+VLOOKUP(B:B,'DT HUEVO'!$A:$D,4,0)</f>
        <v>VERDE</v>
      </c>
      <c r="U758" s="4" t="str">
        <f>+VLOOKUP(TablaINV[[#This Row],[COD]],'DT HUEVO'!$A:$D,3,0)</f>
        <v>AAA</v>
      </c>
    </row>
    <row r="759" spans="1:21">
      <c r="A759" t="s">
        <v>443</v>
      </c>
      <c r="B759">
        <v>10301</v>
      </c>
      <c r="C759" t="s">
        <v>30</v>
      </c>
      <c r="D759">
        <f>+SUMIFS(inv!D:D,inv!A:A,B759,inv!T:T,A759)</f>
        <v>0</v>
      </c>
      <c r="E759">
        <f>+SUMIFS(inv!$D$1:$D$1164,inv!$A$1:$A$1164,$B759,inv!$T$1:$T$1164,$A759,inv!$U$1:$U$1164,'DIAS DE INVENTARIO TAT'!E$1)</f>
        <v>0</v>
      </c>
      <c r="F759">
        <f>+SUMIFS(inv!$D$1:$D$1164,inv!$A$1:$A$1164,$B759,inv!$T$1:$T$1164,$A759,inv!$U$1:$U$1164,'DIAS DE INVENTARIO TAT'!F$1)</f>
        <v>0</v>
      </c>
      <c r="G759">
        <f>+SUMIFS(inv!$D$1:$D$1164,inv!$A$1:$A$1164,$B759,inv!$T$1:$T$1164,$A759,inv!$U$1:$U$1164,'DIAS DE INVENTARIO TAT'!G$1)</f>
        <v>0</v>
      </c>
      <c r="H759">
        <f>+SUMIFS(inv!$D$1:$D$1164,inv!$A$1:$A$1164,$B759,inv!$T$1:$T$1164,$A759,inv!$U$1:$U$1164,'DIAS DE INVENTARIO TAT'!H$1)</f>
        <v>0</v>
      </c>
      <c r="I759">
        <f>+SUMIFS(inv!$D$1:$D$1164,inv!$A$1:$A$1164,$B759,inv!$T$1:$T$1164,$A759,inv!$U$1:$U$1164,'DIAS DE INVENTARIO TAT'!I$1)</f>
        <v>0</v>
      </c>
      <c r="J759">
        <f>+SUMIFS(inv!$D$1:$D$1164,inv!$A$1:$A$1164,$B759,inv!$T$1:$T$1164,$A759,inv!$U$1:$U$1164,'DIAS DE INVENTARIO TAT'!J$1)</f>
        <v>0</v>
      </c>
      <c r="K759">
        <f>+SUMIFS(inv!$D$1:$D$1164,inv!$A$1:$A$1164,$B759,inv!$T$1:$T$1164,$A759,inv!$U$1:$U$1164,'DIAS DE INVENTARIO TAT'!K$1)</f>
        <v>0</v>
      </c>
      <c r="L759" s="6">
        <f>+SUMIFS(VENTAS!H:H,VENTAS!B:B,B759,VENTAS!G:G,A759)</f>
        <v>0</v>
      </c>
      <c r="M759" s="4">
        <f t="shared" si="71"/>
        <v>0</v>
      </c>
      <c r="N759" s="4">
        <f t="shared" si="67"/>
        <v>0</v>
      </c>
      <c r="O759" s="4">
        <f t="shared" si="68"/>
        <v>0</v>
      </c>
      <c r="P759" s="4">
        <f t="shared" si="69"/>
        <v>0</v>
      </c>
      <c r="Q759" s="6" t="e">
        <f>+SUMIFS(#REF!,#REF!,TablaINV[[#This Row],[GRUPO]],#REF!,TablaINV[[#This Row],[COD]])</f>
        <v>#REF!</v>
      </c>
      <c r="R759" s="19">
        <f t="shared" si="70"/>
        <v>0</v>
      </c>
      <c r="S759" s="4" t="str">
        <f>+VLOOKUP(A759,inv!T:X,5,0)</f>
        <v>COSTA</v>
      </c>
      <c r="T759" s="4" t="str">
        <f>+VLOOKUP(B:B,'DT HUEVO'!$A:$D,4,0)</f>
        <v>GRIS SUELTO</v>
      </c>
      <c r="U759" s="4" t="str">
        <f>+VLOOKUP(TablaINV[[#This Row],[COD]],'DT HUEVO'!$A:$D,3,0)</f>
        <v>AA</v>
      </c>
    </row>
    <row r="760" spans="1:21">
      <c r="A760" t="s">
        <v>443</v>
      </c>
      <c r="B760">
        <v>10302</v>
      </c>
      <c r="C760" t="s">
        <v>31</v>
      </c>
      <c r="D760">
        <f>+SUMIFS(inv!D:D,inv!A:A,B760,inv!T:T,A760)</f>
        <v>0</v>
      </c>
      <c r="E760">
        <f>+SUMIFS(inv!$D$1:$D$1164,inv!$A$1:$A$1164,$B760,inv!$T$1:$T$1164,$A760,inv!$U$1:$U$1164,'DIAS DE INVENTARIO TAT'!E$1)</f>
        <v>0</v>
      </c>
      <c r="F760">
        <f>+SUMIFS(inv!$D$1:$D$1164,inv!$A$1:$A$1164,$B760,inv!$T$1:$T$1164,$A760,inv!$U$1:$U$1164,'DIAS DE INVENTARIO TAT'!F$1)</f>
        <v>0</v>
      </c>
      <c r="G760">
        <f>+SUMIFS(inv!$D$1:$D$1164,inv!$A$1:$A$1164,$B760,inv!$T$1:$T$1164,$A760,inv!$U$1:$U$1164,'DIAS DE INVENTARIO TAT'!G$1)</f>
        <v>0</v>
      </c>
      <c r="H760">
        <f>+SUMIFS(inv!$D$1:$D$1164,inv!$A$1:$A$1164,$B760,inv!$T$1:$T$1164,$A760,inv!$U$1:$U$1164,'DIAS DE INVENTARIO TAT'!H$1)</f>
        <v>0</v>
      </c>
      <c r="I760">
        <f>+SUMIFS(inv!$D$1:$D$1164,inv!$A$1:$A$1164,$B760,inv!$T$1:$T$1164,$A760,inv!$U$1:$U$1164,'DIAS DE INVENTARIO TAT'!I$1)</f>
        <v>0</v>
      </c>
      <c r="J760">
        <f>+SUMIFS(inv!$D$1:$D$1164,inv!$A$1:$A$1164,$B760,inv!$T$1:$T$1164,$A760,inv!$U$1:$U$1164,'DIAS DE INVENTARIO TAT'!J$1)</f>
        <v>0</v>
      </c>
      <c r="K760">
        <f>+SUMIFS(inv!$D$1:$D$1164,inv!$A$1:$A$1164,$B760,inv!$T$1:$T$1164,$A760,inv!$U$1:$U$1164,'DIAS DE INVENTARIO TAT'!K$1)</f>
        <v>0</v>
      </c>
      <c r="L760" s="6">
        <f>+SUMIFS(VENTAS!H:H,VENTAS!B:B,B760,VENTAS!G:G,A760)</f>
        <v>0</v>
      </c>
      <c r="M760" s="4">
        <f t="shared" si="71"/>
        <v>0</v>
      </c>
      <c r="N760" s="4">
        <f t="shared" si="67"/>
        <v>0</v>
      </c>
      <c r="O760" s="4">
        <f t="shared" si="68"/>
        <v>0</v>
      </c>
      <c r="P760" s="4">
        <f t="shared" si="69"/>
        <v>0</v>
      </c>
      <c r="Q760" s="6" t="e">
        <f>+SUMIFS(#REF!,#REF!,TablaINV[[#This Row],[GRUPO]],#REF!,TablaINV[[#This Row],[COD]])</f>
        <v>#REF!</v>
      </c>
      <c r="R760" s="19">
        <f t="shared" si="70"/>
        <v>0</v>
      </c>
      <c r="S760" s="4" t="str">
        <f>+VLOOKUP(A760,inv!T:X,5,0)</f>
        <v>COSTA</v>
      </c>
      <c r="T760" s="4" t="str">
        <f>+VLOOKUP(B:B,'DT HUEVO'!$A:$D,4,0)</f>
        <v>VERDE</v>
      </c>
      <c r="U760" s="4" t="str">
        <f>+VLOOKUP(TablaINV[[#This Row],[COD]],'DT HUEVO'!$A:$D,3,0)</f>
        <v>AA</v>
      </c>
    </row>
    <row r="761" spans="1:21">
      <c r="A761" t="s">
        <v>443</v>
      </c>
      <c r="B761">
        <v>10304</v>
      </c>
      <c r="C761" t="s">
        <v>54</v>
      </c>
      <c r="D761">
        <f>+SUMIFS(inv!D:D,inv!A:A,B761,inv!T:T,A761)</f>
        <v>0</v>
      </c>
      <c r="E761">
        <f>+SUMIFS(inv!$D$1:$D$1164,inv!$A$1:$A$1164,$B761,inv!$T$1:$T$1164,$A761,inv!$U$1:$U$1164,'DIAS DE INVENTARIO TAT'!E$1)</f>
        <v>0</v>
      </c>
      <c r="F761">
        <f>+SUMIFS(inv!$D$1:$D$1164,inv!$A$1:$A$1164,$B761,inv!$T$1:$T$1164,$A761,inv!$U$1:$U$1164,'DIAS DE INVENTARIO TAT'!F$1)</f>
        <v>0</v>
      </c>
      <c r="G761">
        <f>+SUMIFS(inv!$D$1:$D$1164,inv!$A$1:$A$1164,$B761,inv!$T$1:$T$1164,$A761,inv!$U$1:$U$1164,'DIAS DE INVENTARIO TAT'!G$1)</f>
        <v>0</v>
      </c>
      <c r="H761">
        <f>+SUMIFS(inv!$D$1:$D$1164,inv!$A$1:$A$1164,$B761,inv!$T$1:$T$1164,$A761,inv!$U$1:$U$1164,'DIAS DE INVENTARIO TAT'!H$1)</f>
        <v>0</v>
      </c>
      <c r="I761">
        <f>+SUMIFS(inv!$D$1:$D$1164,inv!$A$1:$A$1164,$B761,inv!$T$1:$T$1164,$A761,inv!$U$1:$U$1164,'DIAS DE INVENTARIO TAT'!I$1)</f>
        <v>0</v>
      </c>
      <c r="J761">
        <f>+SUMIFS(inv!$D$1:$D$1164,inv!$A$1:$A$1164,$B761,inv!$T$1:$T$1164,$A761,inv!$U$1:$U$1164,'DIAS DE INVENTARIO TAT'!J$1)</f>
        <v>0</v>
      </c>
      <c r="K761">
        <f>+SUMIFS(inv!$D$1:$D$1164,inv!$A$1:$A$1164,$B761,inv!$T$1:$T$1164,$A761,inv!$U$1:$U$1164,'DIAS DE INVENTARIO TAT'!K$1)</f>
        <v>0</v>
      </c>
      <c r="L761" s="6">
        <f>+SUMIFS(VENTAS!H:H,VENTAS!B:B,B761,VENTAS!G:G,A761)</f>
        <v>0</v>
      </c>
      <c r="M761" s="4">
        <f t="shared" si="71"/>
        <v>0</v>
      </c>
      <c r="N761" s="4">
        <f t="shared" si="67"/>
        <v>0</v>
      </c>
      <c r="O761" s="4">
        <f t="shared" si="68"/>
        <v>0</v>
      </c>
      <c r="P761" s="4">
        <f t="shared" si="69"/>
        <v>0</v>
      </c>
      <c r="Q761" s="6" t="e">
        <f>+SUMIFS(#REF!,#REF!,TablaINV[[#This Row],[GRUPO]],#REF!,TablaINV[[#This Row],[COD]])</f>
        <v>#REF!</v>
      </c>
      <c r="R761" s="19">
        <f t="shared" si="70"/>
        <v>0</v>
      </c>
      <c r="S761" s="4" t="str">
        <f>+VLOOKUP(A761,inv!T:X,5,0)</f>
        <v>COSTA</v>
      </c>
      <c r="T761" s="4" t="str">
        <f>+VLOOKUP(B:B,'DT HUEVO'!$A:$D,4,0)</f>
        <v>FS</v>
      </c>
      <c r="U761" s="4" t="str">
        <f>+VLOOKUP(TablaINV[[#This Row],[COD]],'DT HUEVO'!$A:$D,3,0)</f>
        <v>AA</v>
      </c>
    </row>
    <row r="762" spans="1:21">
      <c r="A762" t="s">
        <v>443</v>
      </c>
      <c r="B762">
        <v>10358</v>
      </c>
      <c r="C762" t="s">
        <v>33</v>
      </c>
      <c r="D762">
        <f>+SUMIFS(inv!D:D,inv!A:A,B762,inv!T:T,A762)</f>
        <v>0</v>
      </c>
      <c r="E762">
        <f>+SUMIFS(inv!$D$1:$D$1164,inv!$A$1:$A$1164,$B762,inv!$T$1:$T$1164,$A762,inv!$U$1:$U$1164,'DIAS DE INVENTARIO TAT'!E$1)</f>
        <v>0</v>
      </c>
      <c r="F762">
        <f>+SUMIFS(inv!$D$1:$D$1164,inv!$A$1:$A$1164,$B762,inv!$T$1:$T$1164,$A762,inv!$U$1:$U$1164,'DIAS DE INVENTARIO TAT'!F$1)</f>
        <v>0</v>
      </c>
      <c r="G762">
        <f>+SUMIFS(inv!$D$1:$D$1164,inv!$A$1:$A$1164,$B762,inv!$T$1:$T$1164,$A762,inv!$U$1:$U$1164,'DIAS DE INVENTARIO TAT'!G$1)</f>
        <v>0</v>
      </c>
      <c r="H762">
        <f>+SUMIFS(inv!$D$1:$D$1164,inv!$A$1:$A$1164,$B762,inv!$T$1:$T$1164,$A762,inv!$U$1:$U$1164,'DIAS DE INVENTARIO TAT'!H$1)</f>
        <v>0</v>
      </c>
      <c r="I762">
        <f>+SUMIFS(inv!$D$1:$D$1164,inv!$A$1:$A$1164,$B762,inv!$T$1:$T$1164,$A762,inv!$U$1:$U$1164,'DIAS DE INVENTARIO TAT'!I$1)</f>
        <v>0</v>
      </c>
      <c r="J762">
        <f>+SUMIFS(inv!$D$1:$D$1164,inv!$A$1:$A$1164,$B762,inv!$T$1:$T$1164,$A762,inv!$U$1:$U$1164,'DIAS DE INVENTARIO TAT'!J$1)</f>
        <v>0</v>
      </c>
      <c r="K762">
        <f>+SUMIFS(inv!$D$1:$D$1164,inv!$A$1:$A$1164,$B762,inv!$T$1:$T$1164,$A762,inv!$U$1:$U$1164,'DIAS DE INVENTARIO TAT'!K$1)</f>
        <v>0</v>
      </c>
      <c r="L762" s="6">
        <f>+SUMIFS(VENTAS!H:H,VENTAS!B:B,B762,VENTAS!G:G,A762)</f>
        <v>0</v>
      </c>
      <c r="M762" s="4">
        <f t="shared" si="71"/>
        <v>0</v>
      </c>
      <c r="N762" s="4">
        <f t="shared" si="67"/>
        <v>0</v>
      </c>
      <c r="O762" s="4">
        <f t="shared" si="68"/>
        <v>0</v>
      </c>
      <c r="P762" s="4">
        <f t="shared" si="69"/>
        <v>0</v>
      </c>
      <c r="Q762" s="6" t="e">
        <f>+SUMIFS(#REF!,#REF!,TablaINV[[#This Row],[GRUPO]],#REF!,TablaINV[[#This Row],[COD]])</f>
        <v>#REF!</v>
      </c>
      <c r="R762" s="19">
        <f t="shared" si="70"/>
        <v>0</v>
      </c>
      <c r="S762" s="4" t="str">
        <f>+VLOOKUP(A762,inv!T:X,5,0)</f>
        <v>COSTA</v>
      </c>
      <c r="T762" s="4" t="str">
        <f>+VLOOKUP(B:B,'DT HUEVO'!$A:$D,4,0)</f>
        <v>EMPACADOS</v>
      </c>
      <c r="U762" s="4" t="str">
        <f>+VLOOKUP(TablaINV[[#This Row],[COD]],'DT HUEVO'!$A:$D,3,0)</f>
        <v>AA</v>
      </c>
    </row>
    <row r="763" spans="1:21">
      <c r="A763" t="s">
        <v>443</v>
      </c>
      <c r="B763">
        <v>10401</v>
      </c>
      <c r="C763" t="s">
        <v>34</v>
      </c>
      <c r="D763">
        <f>+SUMIFS(inv!D:D,inv!A:A,B763,inv!T:T,A763)</f>
        <v>0</v>
      </c>
      <c r="E763">
        <f>+SUMIFS(inv!$D$1:$D$1164,inv!$A$1:$A$1164,$B763,inv!$T$1:$T$1164,$A763,inv!$U$1:$U$1164,'DIAS DE INVENTARIO TAT'!E$1)</f>
        <v>0</v>
      </c>
      <c r="F763">
        <f>+SUMIFS(inv!$D$1:$D$1164,inv!$A$1:$A$1164,$B763,inv!$T$1:$T$1164,$A763,inv!$U$1:$U$1164,'DIAS DE INVENTARIO TAT'!F$1)</f>
        <v>0</v>
      </c>
      <c r="G763">
        <f>+SUMIFS(inv!$D$1:$D$1164,inv!$A$1:$A$1164,$B763,inv!$T$1:$T$1164,$A763,inv!$U$1:$U$1164,'DIAS DE INVENTARIO TAT'!G$1)</f>
        <v>0</v>
      </c>
      <c r="H763">
        <f>+SUMIFS(inv!$D$1:$D$1164,inv!$A$1:$A$1164,$B763,inv!$T$1:$T$1164,$A763,inv!$U$1:$U$1164,'DIAS DE INVENTARIO TAT'!H$1)</f>
        <v>0</v>
      </c>
      <c r="I763">
        <f>+SUMIFS(inv!$D$1:$D$1164,inv!$A$1:$A$1164,$B763,inv!$T$1:$T$1164,$A763,inv!$U$1:$U$1164,'DIAS DE INVENTARIO TAT'!I$1)</f>
        <v>0</v>
      </c>
      <c r="J763">
        <f>+SUMIFS(inv!$D$1:$D$1164,inv!$A$1:$A$1164,$B763,inv!$T$1:$T$1164,$A763,inv!$U$1:$U$1164,'DIAS DE INVENTARIO TAT'!J$1)</f>
        <v>0</v>
      </c>
      <c r="K763">
        <f>+SUMIFS(inv!$D$1:$D$1164,inv!$A$1:$A$1164,$B763,inv!$T$1:$T$1164,$A763,inv!$U$1:$U$1164,'DIAS DE INVENTARIO TAT'!K$1)</f>
        <v>0</v>
      </c>
      <c r="L763" s="6">
        <f>+SUMIFS(VENTAS!H:H,VENTAS!B:B,B763,VENTAS!G:G,A763)</f>
        <v>0</v>
      </c>
      <c r="M763" s="4">
        <f t="shared" si="71"/>
        <v>0</v>
      </c>
      <c r="N763" s="4">
        <f t="shared" si="67"/>
        <v>0</v>
      </c>
      <c r="O763" s="4">
        <f t="shared" si="68"/>
        <v>0</v>
      </c>
      <c r="P763" s="4">
        <f t="shared" si="69"/>
        <v>0</v>
      </c>
      <c r="Q763" s="6" t="e">
        <f>+SUMIFS(#REF!,#REF!,TablaINV[[#This Row],[GRUPO]],#REF!,TablaINV[[#This Row],[COD]])</f>
        <v>#REF!</v>
      </c>
      <c r="R763" s="19">
        <f t="shared" si="70"/>
        <v>0</v>
      </c>
      <c r="S763" s="4" t="str">
        <f>+VLOOKUP(A763,inv!T:X,5,0)</f>
        <v>COSTA</v>
      </c>
      <c r="T763" s="4" t="str">
        <f>+VLOOKUP(B:B,'DT HUEVO'!$A:$D,4,0)</f>
        <v>GRIS SUELTO</v>
      </c>
      <c r="U763" s="4" t="str">
        <f>+VLOOKUP(TablaINV[[#This Row],[COD]],'DT HUEVO'!$A:$D,3,0)</f>
        <v>A</v>
      </c>
    </row>
    <row r="764" spans="1:21">
      <c r="A764" t="s">
        <v>443</v>
      </c>
      <c r="B764">
        <v>10404</v>
      </c>
      <c r="C764" t="s">
        <v>36</v>
      </c>
      <c r="D764">
        <f>+SUMIFS(inv!D:D,inv!A:A,B764,inv!T:T,A764)</f>
        <v>0</v>
      </c>
      <c r="E764">
        <f>+SUMIFS(inv!$D$1:$D$1164,inv!$A$1:$A$1164,$B764,inv!$T$1:$T$1164,$A764,inv!$U$1:$U$1164,'DIAS DE INVENTARIO TAT'!E$1)</f>
        <v>0</v>
      </c>
      <c r="F764">
        <f>+SUMIFS(inv!$D$1:$D$1164,inv!$A$1:$A$1164,$B764,inv!$T$1:$T$1164,$A764,inv!$U$1:$U$1164,'DIAS DE INVENTARIO TAT'!F$1)</f>
        <v>0</v>
      </c>
      <c r="G764">
        <f>+SUMIFS(inv!$D$1:$D$1164,inv!$A$1:$A$1164,$B764,inv!$T$1:$T$1164,$A764,inv!$U$1:$U$1164,'DIAS DE INVENTARIO TAT'!G$1)</f>
        <v>0</v>
      </c>
      <c r="H764">
        <f>+SUMIFS(inv!$D$1:$D$1164,inv!$A$1:$A$1164,$B764,inv!$T$1:$T$1164,$A764,inv!$U$1:$U$1164,'DIAS DE INVENTARIO TAT'!H$1)</f>
        <v>0</v>
      </c>
      <c r="I764">
        <f>+SUMIFS(inv!$D$1:$D$1164,inv!$A$1:$A$1164,$B764,inv!$T$1:$T$1164,$A764,inv!$U$1:$U$1164,'DIAS DE INVENTARIO TAT'!I$1)</f>
        <v>0</v>
      </c>
      <c r="J764">
        <f>+SUMIFS(inv!$D$1:$D$1164,inv!$A$1:$A$1164,$B764,inv!$T$1:$T$1164,$A764,inv!$U$1:$U$1164,'DIAS DE INVENTARIO TAT'!J$1)</f>
        <v>0</v>
      </c>
      <c r="K764">
        <f>+SUMIFS(inv!$D$1:$D$1164,inv!$A$1:$A$1164,$B764,inv!$T$1:$T$1164,$A764,inv!$U$1:$U$1164,'DIAS DE INVENTARIO TAT'!K$1)</f>
        <v>0</v>
      </c>
      <c r="L764" s="6">
        <f>+SUMIFS(VENTAS!H:H,VENTAS!B:B,B764,VENTAS!G:G,A764)</f>
        <v>0</v>
      </c>
      <c r="M764" s="4">
        <f t="shared" si="71"/>
        <v>0</v>
      </c>
      <c r="N764" s="4">
        <f t="shared" si="67"/>
        <v>0</v>
      </c>
      <c r="O764" s="4">
        <f t="shared" si="68"/>
        <v>0</v>
      </c>
      <c r="P764" s="4">
        <f t="shared" si="69"/>
        <v>0</v>
      </c>
      <c r="Q764" s="6" t="e">
        <f>+SUMIFS(#REF!,#REF!,TablaINV[[#This Row],[GRUPO]],#REF!,TablaINV[[#This Row],[COD]])</f>
        <v>#REF!</v>
      </c>
      <c r="R764" s="19">
        <f t="shared" si="70"/>
        <v>0</v>
      </c>
      <c r="S764" s="4" t="str">
        <f>+VLOOKUP(A764,inv!T:X,5,0)</f>
        <v>COSTA</v>
      </c>
      <c r="T764" s="4" t="str">
        <f>+VLOOKUP(B:B,'DT HUEVO'!$A:$D,4,0)</f>
        <v>FS</v>
      </c>
      <c r="U764" s="4" t="str">
        <f>+VLOOKUP(TablaINV[[#This Row],[COD]],'DT HUEVO'!$A:$D,3,0)</f>
        <v>A</v>
      </c>
    </row>
    <row r="765" spans="1:21">
      <c r="A765" t="s">
        <v>443</v>
      </c>
      <c r="B765">
        <v>10407</v>
      </c>
      <c r="C765" t="s">
        <v>37</v>
      </c>
      <c r="D765">
        <f>+SUMIFS(inv!D:D,inv!A:A,B765,inv!T:T,A765)</f>
        <v>0</v>
      </c>
      <c r="E765">
        <f>+SUMIFS(inv!$D$1:$D$1164,inv!$A$1:$A$1164,$B765,inv!$T$1:$T$1164,$A765,inv!$U$1:$U$1164,'DIAS DE INVENTARIO TAT'!E$1)</f>
        <v>0</v>
      </c>
      <c r="F765">
        <f>+SUMIFS(inv!$D$1:$D$1164,inv!$A$1:$A$1164,$B765,inv!$T$1:$T$1164,$A765,inv!$U$1:$U$1164,'DIAS DE INVENTARIO TAT'!F$1)</f>
        <v>0</v>
      </c>
      <c r="G765">
        <f>+SUMIFS(inv!$D$1:$D$1164,inv!$A$1:$A$1164,$B765,inv!$T$1:$T$1164,$A765,inv!$U$1:$U$1164,'DIAS DE INVENTARIO TAT'!G$1)</f>
        <v>0</v>
      </c>
      <c r="H765">
        <f>+SUMIFS(inv!$D$1:$D$1164,inv!$A$1:$A$1164,$B765,inv!$T$1:$T$1164,$A765,inv!$U$1:$U$1164,'DIAS DE INVENTARIO TAT'!H$1)</f>
        <v>0</v>
      </c>
      <c r="I765">
        <f>+SUMIFS(inv!$D$1:$D$1164,inv!$A$1:$A$1164,$B765,inv!$T$1:$T$1164,$A765,inv!$U$1:$U$1164,'DIAS DE INVENTARIO TAT'!I$1)</f>
        <v>0</v>
      </c>
      <c r="J765">
        <f>+SUMIFS(inv!$D$1:$D$1164,inv!$A$1:$A$1164,$B765,inv!$T$1:$T$1164,$A765,inv!$U$1:$U$1164,'DIAS DE INVENTARIO TAT'!J$1)</f>
        <v>0</v>
      </c>
      <c r="K765">
        <f>+SUMIFS(inv!$D$1:$D$1164,inv!$A$1:$A$1164,$B765,inv!$T$1:$T$1164,$A765,inv!$U$1:$U$1164,'DIAS DE INVENTARIO TAT'!K$1)</f>
        <v>0</v>
      </c>
      <c r="L765" s="6">
        <f>+SUMIFS(VENTAS!H:H,VENTAS!B:B,B765,VENTAS!G:G,A765)</f>
        <v>0</v>
      </c>
      <c r="M765" s="4">
        <f t="shared" si="71"/>
        <v>0</v>
      </c>
      <c r="N765" s="4">
        <f t="shared" ref="N765:N828" si="72">+IFERROR(E765/$L765,0)</f>
        <v>0</v>
      </c>
      <c r="O765" s="4">
        <f t="shared" ref="O765:O828" si="73">+IFERROR(F765/$L765,0)</f>
        <v>0</v>
      </c>
      <c r="P765" s="4">
        <f t="shared" ref="P765:P828" si="74">+IFERROR(G765/$L765,0)</f>
        <v>0</v>
      </c>
      <c r="Q765" s="6" t="e">
        <f>+SUMIFS(#REF!,#REF!,TablaINV[[#This Row],[GRUPO]],#REF!,TablaINV[[#This Row],[COD]])</f>
        <v>#REF!</v>
      </c>
      <c r="R765" s="19">
        <f t="shared" ref="R765:R828" si="75">+IFERROR(D765/Q765,0)</f>
        <v>0</v>
      </c>
      <c r="S765" s="4" t="str">
        <f>+VLOOKUP(A765,inv!T:X,5,0)</f>
        <v>COSTA</v>
      </c>
      <c r="T765" s="4" t="str">
        <f>+VLOOKUP(B:B,'DT HUEVO'!$A:$D,4,0)</f>
        <v>EMPACADOS</v>
      </c>
      <c r="U765" s="4" t="str">
        <f>+VLOOKUP(TablaINV[[#This Row],[COD]],'DT HUEVO'!$A:$D,3,0)</f>
        <v>A</v>
      </c>
    </row>
    <row r="766" spans="1:21">
      <c r="A766" t="s">
        <v>443</v>
      </c>
      <c r="B766">
        <v>10457</v>
      </c>
      <c r="C766" t="s">
        <v>38</v>
      </c>
      <c r="D766">
        <f>+SUMIFS(inv!D:D,inv!A:A,B766,inv!T:T,A766)</f>
        <v>0</v>
      </c>
      <c r="E766">
        <f>+SUMIFS(inv!$D$1:$D$1164,inv!$A$1:$A$1164,$B766,inv!$T$1:$T$1164,$A766,inv!$U$1:$U$1164,'DIAS DE INVENTARIO TAT'!E$1)</f>
        <v>0</v>
      </c>
      <c r="F766">
        <f>+SUMIFS(inv!$D$1:$D$1164,inv!$A$1:$A$1164,$B766,inv!$T$1:$T$1164,$A766,inv!$U$1:$U$1164,'DIAS DE INVENTARIO TAT'!F$1)</f>
        <v>0</v>
      </c>
      <c r="G766">
        <f>+SUMIFS(inv!$D$1:$D$1164,inv!$A$1:$A$1164,$B766,inv!$T$1:$T$1164,$A766,inv!$U$1:$U$1164,'DIAS DE INVENTARIO TAT'!G$1)</f>
        <v>0</v>
      </c>
      <c r="H766">
        <f>+SUMIFS(inv!$D$1:$D$1164,inv!$A$1:$A$1164,$B766,inv!$T$1:$T$1164,$A766,inv!$U$1:$U$1164,'DIAS DE INVENTARIO TAT'!H$1)</f>
        <v>0</v>
      </c>
      <c r="I766">
        <f>+SUMIFS(inv!$D$1:$D$1164,inv!$A$1:$A$1164,$B766,inv!$T$1:$T$1164,$A766,inv!$U$1:$U$1164,'DIAS DE INVENTARIO TAT'!I$1)</f>
        <v>0</v>
      </c>
      <c r="J766">
        <f>+SUMIFS(inv!$D$1:$D$1164,inv!$A$1:$A$1164,$B766,inv!$T$1:$T$1164,$A766,inv!$U$1:$U$1164,'DIAS DE INVENTARIO TAT'!J$1)</f>
        <v>0</v>
      </c>
      <c r="K766">
        <f>+SUMIFS(inv!$D$1:$D$1164,inv!$A$1:$A$1164,$B766,inv!$T$1:$T$1164,$A766,inv!$U$1:$U$1164,'DIAS DE INVENTARIO TAT'!K$1)</f>
        <v>0</v>
      </c>
      <c r="L766" s="6">
        <f>+SUMIFS(VENTAS!H:H,VENTAS!B:B,B766,VENTAS!G:G,A766)</f>
        <v>0</v>
      </c>
      <c r="M766" s="4">
        <f t="shared" si="71"/>
        <v>0</v>
      </c>
      <c r="N766" s="4">
        <f t="shared" si="72"/>
        <v>0</v>
      </c>
      <c r="O766" s="4">
        <f t="shared" si="73"/>
        <v>0</v>
      </c>
      <c r="P766" s="4">
        <f t="shared" si="74"/>
        <v>0</v>
      </c>
      <c r="Q766" s="6" t="e">
        <f>+SUMIFS(#REF!,#REF!,TablaINV[[#This Row],[GRUPO]],#REF!,TablaINV[[#This Row],[COD]])</f>
        <v>#REF!</v>
      </c>
      <c r="R766" s="19">
        <f t="shared" si="75"/>
        <v>0</v>
      </c>
      <c r="S766" s="4" t="str">
        <f>+VLOOKUP(A766,inv!T:X,5,0)</f>
        <v>COSTA</v>
      </c>
      <c r="T766" s="4" t="str">
        <f>+VLOOKUP(B:B,'DT HUEVO'!$A:$D,4,0)</f>
        <v>EMPACADOS</v>
      </c>
      <c r="U766" s="4" t="str">
        <f>+VLOOKUP(TablaINV[[#This Row],[COD]],'DT HUEVO'!$A:$D,3,0)</f>
        <v>A</v>
      </c>
    </row>
    <row r="767" spans="1:21">
      <c r="A767" t="s">
        <v>443</v>
      </c>
      <c r="B767">
        <v>10469</v>
      </c>
      <c r="C767" t="s">
        <v>39</v>
      </c>
      <c r="D767">
        <f>+SUMIFS(inv!D:D,inv!A:A,B767,inv!T:T,A767)</f>
        <v>0</v>
      </c>
      <c r="E767">
        <f>+SUMIFS(inv!$D$1:$D$1164,inv!$A$1:$A$1164,$B767,inv!$T$1:$T$1164,$A767,inv!$U$1:$U$1164,'DIAS DE INVENTARIO TAT'!E$1)</f>
        <v>0</v>
      </c>
      <c r="F767">
        <f>+SUMIFS(inv!$D$1:$D$1164,inv!$A$1:$A$1164,$B767,inv!$T$1:$T$1164,$A767,inv!$U$1:$U$1164,'DIAS DE INVENTARIO TAT'!F$1)</f>
        <v>0</v>
      </c>
      <c r="G767">
        <f>+SUMIFS(inv!$D$1:$D$1164,inv!$A$1:$A$1164,$B767,inv!$T$1:$T$1164,$A767,inv!$U$1:$U$1164,'DIAS DE INVENTARIO TAT'!G$1)</f>
        <v>0</v>
      </c>
      <c r="H767">
        <f>+SUMIFS(inv!$D$1:$D$1164,inv!$A$1:$A$1164,$B767,inv!$T$1:$T$1164,$A767,inv!$U$1:$U$1164,'DIAS DE INVENTARIO TAT'!H$1)</f>
        <v>0</v>
      </c>
      <c r="I767">
        <f>+SUMIFS(inv!$D$1:$D$1164,inv!$A$1:$A$1164,$B767,inv!$T$1:$T$1164,$A767,inv!$U$1:$U$1164,'DIAS DE INVENTARIO TAT'!I$1)</f>
        <v>0</v>
      </c>
      <c r="J767">
        <f>+SUMIFS(inv!$D$1:$D$1164,inv!$A$1:$A$1164,$B767,inv!$T$1:$T$1164,$A767,inv!$U$1:$U$1164,'DIAS DE INVENTARIO TAT'!J$1)</f>
        <v>0</v>
      </c>
      <c r="K767">
        <f>+SUMIFS(inv!$D$1:$D$1164,inv!$A$1:$A$1164,$B767,inv!$T$1:$T$1164,$A767,inv!$U$1:$U$1164,'DIAS DE INVENTARIO TAT'!K$1)</f>
        <v>0</v>
      </c>
      <c r="L767" s="6">
        <f>+SUMIFS(VENTAS!H:H,VENTAS!B:B,B767,VENTAS!G:G,A767)</f>
        <v>0</v>
      </c>
      <c r="M767" s="4">
        <f t="shared" si="71"/>
        <v>0</v>
      </c>
      <c r="N767" s="4">
        <f t="shared" si="72"/>
        <v>0</v>
      </c>
      <c r="O767" s="4">
        <f t="shared" si="73"/>
        <v>0</v>
      </c>
      <c r="P767" s="4">
        <f t="shared" si="74"/>
        <v>0</v>
      </c>
      <c r="Q767" s="6" t="e">
        <f>+SUMIFS(#REF!,#REF!,TablaINV[[#This Row],[GRUPO]],#REF!,TablaINV[[#This Row],[COD]])</f>
        <v>#REF!</v>
      </c>
      <c r="R767" s="19">
        <f t="shared" si="75"/>
        <v>0</v>
      </c>
      <c r="S767" s="4" t="str">
        <f>+VLOOKUP(A767,inv!T:X,5,0)</f>
        <v>COSTA</v>
      </c>
      <c r="T767" s="4" t="str">
        <f>+VLOOKUP(B:B,'DT HUEVO'!$A:$D,4,0)</f>
        <v>EMPACADOS</v>
      </c>
      <c r="U767" s="4" t="str">
        <f>+VLOOKUP(TablaINV[[#This Row],[COD]],'DT HUEVO'!$A:$D,3,0)</f>
        <v>A</v>
      </c>
    </row>
    <row r="768" spans="1:21">
      <c r="A768" t="s">
        <v>443</v>
      </c>
      <c r="B768">
        <v>10501</v>
      </c>
      <c r="C768" t="s">
        <v>41</v>
      </c>
      <c r="D768">
        <f>+SUMIFS(inv!D:D,inv!A:A,B768,inv!T:T,A768)</f>
        <v>0</v>
      </c>
      <c r="E768">
        <f>+SUMIFS(inv!$D$1:$D$1164,inv!$A$1:$A$1164,$B768,inv!$T$1:$T$1164,$A768,inv!$U$1:$U$1164,'DIAS DE INVENTARIO TAT'!E$1)</f>
        <v>0</v>
      </c>
      <c r="F768">
        <f>+SUMIFS(inv!$D$1:$D$1164,inv!$A$1:$A$1164,$B768,inv!$T$1:$T$1164,$A768,inv!$U$1:$U$1164,'DIAS DE INVENTARIO TAT'!F$1)</f>
        <v>0</v>
      </c>
      <c r="G768">
        <f>+SUMIFS(inv!$D$1:$D$1164,inv!$A$1:$A$1164,$B768,inv!$T$1:$T$1164,$A768,inv!$U$1:$U$1164,'DIAS DE INVENTARIO TAT'!G$1)</f>
        <v>0</v>
      </c>
      <c r="H768">
        <f>+SUMIFS(inv!$D$1:$D$1164,inv!$A$1:$A$1164,$B768,inv!$T$1:$T$1164,$A768,inv!$U$1:$U$1164,'DIAS DE INVENTARIO TAT'!H$1)</f>
        <v>0</v>
      </c>
      <c r="I768">
        <f>+SUMIFS(inv!$D$1:$D$1164,inv!$A$1:$A$1164,$B768,inv!$T$1:$T$1164,$A768,inv!$U$1:$U$1164,'DIAS DE INVENTARIO TAT'!I$1)</f>
        <v>0</v>
      </c>
      <c r="J768">
        <f>+SUMIFS(inv!$D$1:$D$1164,inv!$A$1:$A$1164,$B768,inv!$T$1:$T$1164,$A768,inv!$U$1:$U$1164,'DIAS DE INVENTARIO TAT'!J$1)</f>
        <v>0</v>
      </c>
      <c r="K768">
        <f>+SUMIFS(inv!$D$1:$D$1164,inv!$A$1:$A$1164,$B768,inv!$T$1:$T$1164,$A768,inv!$U$1:$U$1164,'DIAS DE INVENTARIO TAT'!K$1)</f>
        <v>0</v>
      </c>
      <c r="L768" s="6">
        <f>+SUMIFS(VENTAS!H:H,VENTAS!B:B,B768,VENTAS!G:G,A768)</f>
        <v>0</v>
      </c>
      <c r="M768" s="4">
        <f t="shared" si="71"/>
        <v>0</v>
      </c>
      <c r="N768" s="4">
        <f t="shared" si="72"/>
        <v>0</v>
      </c>
      <c r="O768" s="4">
        <f t="shared" si="73"/>
        <v>0</v>
      </c>
      <c r="P768" s="4">
        <f t="shared" si="74"/>
        <v>0</v>
      </c>
      <c r="Q768" s="6" t="e">
        <f>+SUMIFS(#REF!,#REF!,TablaINV[[#This Row],[GRUPO]],#REF!,TablaINV[[#This Row],[COD]])</f>
        <v>#REF!</v>
      </c>
      <c r="R768" s="19">
        <f t="shared" si="75"/>
        <v>0</v>
      </c>
      <c r="S768" s="4" t="str">
        <f>+VLOOKUP(A768,inv!T:X,5,0)</f>
        <v>COSTA</v>
      </c>
      <c r="T768" s="4" t="str">
        <f>+VLOOKUP(B:B,'DT HUEVO'!$A:$D,4,0)</f>
        <v>GRIS SUELTO</v>
      </c>
      <c r="U768" s="4" t="str">
        <f>+VLOOKUP(TablaINV[[#This Row],[COD]],'DT HUEVO'!$A:$D,3,0)</f>
        <v>B</v>
      </c>
    </row>
    <row r="769" spans="1:21">
      <c r="A769" t="s">
        <v>443</v>
      </c>
      <c r="B769">
        <v>10502</v>
      </c>
      <c r="C769" t="s">
        <v>42</v>
      </c>
      <c r="D769">
        <f>+SUMIFS(inv!D:D,inv!A:A,B769,inv!T:T,A769)</f>
        <v>0</v>
      </c>
      <c r="E769">
        <f>+SUMIFS(inv!$D$1:$D$1164,inv!$A$1:$A$1164,$B769,inv!$T$1:$T$1164,$A769,inv!$U$1:$U$1164,'DIAS DE INVENTARIO TAT'!E$1)</f>
        <v>0</v>
      </c>
      <c r="F769">
        <f>+SUMIFS(inv!$D$1:$D$1164,inv!$A$1:$A$1164,$B769,inv!$T$1:$T$1164,$A769,inv!$U$1:$U$1164,'DIAS DE INVENTARIO TAT'!F$1)</f>
        <v>0</v>
      </c>
      <c r="G769">
        <f>+SUMIFS(inv!$D$1:$D$1164,inv!$A$1:$A$1164,$B769,inv!$T$1:$T$1164,$A769,inv!$U$1:$U$1164,'DIAS DE INVENTARIO TAT'!G$1)</f>
        <v>0</v>
      </c>
      <c r="H769">
        <f>+SUMIFS(inv!$D$1:$D$1164,inv!$A$1:$A$1164,$B769,inv!$T$1:$T$1164,$A769,inv!$U$1:$U$1164,'DIAS DE INVENTARIO TAT'!H$1)</f>
        <v>0</v>
      </c>
      <c r="I769">
        <f>+SUMIFS(inv!$D$1:$D$1164,inv!$A$1:$A$1164,$B769,inv!$T$1:$T$1164,$A769,inv!$U$1:$U$1164,'DIAS DE INVENTARIO TAT'!I$1)</f>
        <v>0</v>
      </c>
      <c r="J769">
        <f>+SUMIFS(inv!$D$1:$D$1164,inv!$A$1:$A$1164,$B769,inv!$T$1:$T$1164,$A769,inv!$U$1:$U$1164,'DIAS DE INVENTARIO TAT'!J$1)</f>
        <v>0</v>
      </c>
      <c r="K769">
        <f>+SUMIFS(inv!$D$1:$D$1164,inv!$A$1:$A$1164,$B769,inv!$T$1:$T$1164,$A769,inv!$U$1:$U$1164,'DIAS DE INVENTARIO TAT'!K$1)</f>
        <v>0</v>
      </c>
      <c r="L769" s="6">
        <f>+SUMIFS(VENTAS!H:H,VENTAS!B:B,B769,VENTAS!G:G,A769)</f>
        <v>0</v>
      </c>
      <c r="M769" s="4">
        <f t="shared" si="71"/>
        <v>0</v>
      </c>
      <c r="N769" s="4">
        <f t="shared" si="72"/>
        <v>0</v>
      </c>
      <c r="O769" s="4">
        <f t="shared" si="73"/>
        <v>0</v>
      </c>
      <c r="P769" s="4">
        <f t="shared" si="74"/>
        <v>0</v>
      </c>
      <c r="Q769" s="6" t="e">
        <f>+SUMIFS(#REF!,#REF!,TablaINV[[#This Row],[GRUPO]],#REF!,TablaINV[[#This Row],[COD]])</f>
        <v>#REF!</v>
      </c>
      <c r="R769" s="19">
        <f t="shared" si="75"/>
        <v>0</v>
      </c>
      <c r="S769" s="4" t="str">
        <f>+VLOOKUP(A769,inv!T:X,5,0)</f>
        <v>COSTA</v>
      </c>
      <c r="T769" s="4" t="e">
        <f>+VLOOKUP(B:B,'DT HUEVO'!$A:$D,4,0)</f>
        <v>#N/A</v>
      </c>
      <c r="U769" s="4" t="e">
        <f>+VLOOKUP(TablaINV[[#This Row],[COD]],'DT HUEVO'!$A:$D,3,0)</f>
        <v>#N/A</v>
      </c>
    </row>
    <row r="770" spans="1:21">
      <c r="A770" t="s">
        <v>443</v>
      </c>
      <c r="B770">
        <v>10601</v>
      </c>
      <c r="C770" s="25" t="s">
        <v>44</v>
      </c>
      <c r="D770">
        <f>+SUMIFS(inv!D:D,inv!A:A,B770,inv!T:T,A770)</f>
        <v>0</v>
      </c>
      <c r="E770">
        <f>+SUMIFS(inv!$D$1:$D$1164,inv!$A$1:$A$1164,$B770,inv!$T$1:$T$1164,$A770,inv!$U$1:$U$1164,'DIAS DE INVENTARIO TAT'!E$1)</f>
        <v>0</v>
      </c>
      <c r="F770">
        <f>+SUMIFS(inv!$D$1:$D$1164,inv!$A$1:$A$1164,$B770,inv!$T$1:$T$1164,$A770,inv!$U$1:$U$1164,'DIAS DE INVENTARIO TAT'!F$1)</f>
        <v>0</v>
      </c>
      <c r="G770">
        <f>+SUMIFS(inv!$D$1:$D$1164,inv!$A$1:$A$1164,$B770,inv!$T$1:$T$1164,$A770,inv!$U$1:$U$1164,'DIAS DE INVENTARIO TAT'!G$1)</f>
        <v>0</v>
      </c>
      <c r="H770">
        <f>+SUMIFS(inv!$D$1:$D$1164,inv!$A$1:$A$1164,$B770,inv!$T$1:$T$1164,$A770,inv!$U$1:$U$1164,'DIAS DE INVENTARIO TAT'!H$1)</f>
        <v>0</v>
      </c>
      <c r="I770">
        <f>+SUMIFS(inv!$D$1:$D$1164,inv!$A$1:$A$1164,$B770,inv!$T$1:$T$1164,$A770,inv!$U$1:$U$1164,'DIAS DE INVENTARIO TAT'!I$1)</f>
        <v>0</v>
      </c>
      <c r="J770">
        <f>+SUMIFS(inv!$D$1:$D$1164,inv!$A$1:$A$1164,$B770,inv!$T$1:$T$1164,$A770,inv!$U$1:$U$1164,'DIAS DE INVENTARIO TAT'!J$1)</f>
        <v>0</v>
      </c>
      <c r="K770">
        <f>+SUMIFS(inv!$D$1:$D$1164,inv!$A$1:$A$1164,$B770,inv!$T$1:$T$1164,$A770,inv!$U$1:$U$1164,'DIAS DE INVENTARIO TAT'!K$1)</f>
        <v>0</v>
      </c>
      <c r="L770" s="6">
        <f>+SUMIFS(VENTAS!H:H,VENTAS!B:B,B770,VENTAS!G:G,A770)</f>
        <v>0</v>
      </c>
      <c r="M770" s="4">
        <f t="shared" si="71"/>
        <v>0</v>
      </c>
      <c r="N770" s="4">
        <f t="shared" si="72"/>
        <v>0</v>
      </c>
      <c r="O770" s="4">
        <f t="shared" si="73"/>
        <v>0</v>
      </c>
      <c r="P770" s="4">
        <f t="shared" si="74"/>
        <v>0</v>
      </c>
      <c r="Q770" s="6" t="e">
        <f>+SUMIFS(#REF!,#REF!,TablaINV[[#This Row],[GRUPO]],#REF!,TablaINV[[#This Row],[COD]])</f>
        <v>#REF!</v>
      </c>
      <c r="R770" s="19">
        <f t="shared" si="75"/>
        <v>0</v>
      </c>
      <c r="S770" s="4" t="str">
        <f>+VLOOKUP(A770,inv!T:X,5,0)</f>
        <v>COSTA</v>
      </c>
      <c r="T770" s="4" t="str">
        <f>+VLOOKUP(B:B,'DT HUEVO'!$A:$D,4,0)</f>
        <v>GRIS SUELTO</v>
      </c>
      <c r="U770" s="4" t="str">
        <f>+VLOOKUP(TablaINV[[#This Row],[COD]],'DT HUEVO'!$A:$D,3,0)</f>
        <v>C</v>
      </c>
    </row>
    <row r="771" spans="1:21">
      <c r="A771" t="s">
        <v>443</v>
      </c>
      <c r="B771">
        <v>13559</v>
      </c>
      <c r="C771" t="s">
        <v>429</v>
      </c>
      <c r="D771">
        <f>+SUMIFS(inv!D:D,inv!A:A,B771,inv!T:T,A771)</f>
        <v>0</v>
      </c>
      <c r="E771">
        <f>+SUMIFS(inv!$D$1:$D$1164,inv!$A$1:$A$1164,$B771,inv!$T$1:$T$1164,$A771,inv!$U$1:$U$1164,'DIAS DE INVENTARIO TAT'!E$1)</f>
        <v>0</v>
      </c>
      <c r="F771">
        <f>+SUMIFS(inv!$D$1:$D$1164,inv!$A$1:$A$1164,$B771,inv!$T$1:$T$1164,$A771,inv!$U$1:$U$1164,'DIAS DE INVENTARIO TAT'!F$1)</f>
        <v>0</v>
      </c>
      <c r="G771">
        <f>+SUMIFS(inv!$D$1:$D$1164,inv!$A$1:$A$1164,$B771,inv!$T$1:$T$1164,$A771,inv!$U$1:$U$1164,'DIAS DE INVENTARIO TAT'!G$1)</f>
        <v>0</v>
      </c>
      <c r="H771">
        <f>+SUMIFS(inv!$D$1:$D$1164,inv!$A$1:$A$1164,$B771,inv!$T$1:$T$1164,$A771,inv!$U$1:$U$1164,'DIAS DE INVENTARIO TAT'!H$1)</f>
        <v>0</v>
      </c>
      <c r="I771">
        <f>+SUMIFS(inv!$D$1:$D$1164,inv!$A$1:$A$1164,$B771,inv!$T$1:$T$1164,$A771,inv!$U$1:$U$1164,'DIAS DE INVENTARIO TAT'!I$1)</f>
        <v>0</v>
      </c>
      <c r="J771">
        <f>+SUMIFS(inv!$D$1:$D$1164,inv!$A$1:$A$1164,$B771,inv!$T$1:$T$1164,$A771,inv!$U$1:$U$1164,'DIAS DE INVENTARIO TAT'!J$1)</f>
        <v>0</v>
      </c>
      <c r="K771">
        <f>+SUMIFS(inv!$D$1:$D$1164,inv!$A$1:$A$1164,$B771,inv!$T$1:$T$1164,$A771,inv!$U$1:$U$1164,'DIAS DE INVENTARIO TAT'!K$1)</f>
        <v>0</v>
      </c>
      <c r="L771" s="6">
        <f>+SUMIFS(VENTAS!H:H,VENTAS!B:B,B771,VENTAS!G:G,A771)</f>
        <v>0</v>
      </c>
      <c r="M771" s="4">
        <f t="shared" si="71"/>
        <v>0</v>
      </c>
      <c r="N771" s="4">
        <f t="shared" si="72"/>
        <v>0</v>
      </c>
      <c r="O771" s="4">
        <f t="shared" si="73"/>
        <v>0</v>
      </c>
      <c r="P771" s="4">
        <f t="shared" si="74"/>
        <v>0</v>
      </c>
      <c r="Q771" s="6" t="e">
        <f>+SUMIFS(#REF!,#REF!,TablaINV[[#This Row],[GRUPO]],#REF!,TablaINV[[#This Row],[COD]])</f>
        <v>#REF!</v>
      </c>
      <c r="R771" s="19">
        <f t="shared" si="75"/>
        <v>0</v>
      </c>
      <c r="S771" s="4" t="str">
        <f>+VLOOKUP(A771,inv!T:X,5,0)</f>
        <v>COSTA</v>
      </c>
      <c r="T771" s="4" t="str">
        <f>+VLOOKUP(B:B,'DT HUEVO'!$A:$D,4,0)</f>
        <v>EMPACADOS</v>
      </c>
      <c r="U771" s="4" t="str">
        <f>+VLOOKUP(TablaINV[[#This Row],[COD]],'DT HUEVO'!$A:$D,3,0)</f>
        <v>B</v>
      </c>
    </row>
    <row r="772" spans="1:21">
      <c r="A772" t="s">
        <v>443</v>
      </c>
      <c r="B772">
        <v>72002</v>
      </c>
      <c r="C772" t="s">
        <v>48</v>
      </c>
      <c r="D772">
        <f>+SUMIFS(inv!D:D,inv!A:A,B772,inv!T:T,A772)</f>
        <v>0</v>
      </c>
      <c r="E772">
        <f>+SUMIFS(inv!$D$1:$D$1164,inv!$A$1:$A$1164,$B772,inv!$T$1:$T$1164,$A772,inv!$U$1:$U$1164,'DIAS DE INVENTARIO TAT'!E$1)</f>
        <v>0</v>
      </c>
      <c r="F772">
        <f>+SUMIFS(inv!$D$1:$D$1164,inv!$A$1:$A$1164,$B772,inv!$T$1:$T$1164,$A772,inv!$U$1:$U$1164,'DIAS DE INVENTARIO TAT'!F$1)</f>
        <v>0</v>
      </c>
      <c r="G772">
        <f>+SUMIFS(inv!$D$1:$D$1164,inv!$A$1:$A$1164,$B772,inv!$T$1:$T$1164,$A772,inv!$U$1:$U$1164,'DIAS DE INVENTARIO TAT'!G$1)</f>
        <v>0</v>
      </c>
      <c r="H772">
        <f>+SUMIFS(inv!$D$1:$D$1164,inv!$A$1:$A$1164,$B772,inv!$T$1:$T$1164,$A772,inv!$U$1:$U$1164,'DIAS DE INVENTARIO TAT'!H$1)</f>
        <v>0</v>
      </c>
      <c r="I772">
        <f>+SUMIFS(inv!$D$1:$D$1164,inv!$A$1:$A$1164,$B772,inv!$T$1:$T$1164,$A772,inv!$U$1:$U$1164,'DIAS DE INVENTARIO TAT'!I$1)</f>
        <v>0</v>
      </c>
      <c r="J772">
        <f>+SUMIFS(inv!$D$1:$D$1164,inv!$A$1:$A$1164,$B772,inv!$T$1:$T$1164,$A772,inv!$U$1:$U$1164,'DIAS DE INVENTARIO TAT'!J$1)</f>
        <v>0</v>
      </c>
      <c r="K772">
        <f>+SUMIFS(inv!$D$1:$D$1164,inv!$A$1:$A$1164,$B772,inv!$T$1:$T$1164,$A772,inv!$U$1:$U$1164,'DIAS DE INVENTARIO TAT'!K$1)</f>
        <v>0</v>
      </c>
      <c r="L772" s="6">
        <f>+SUMIFS(VENTAS!H:H,VENTAS!B:B,B772,VENTAS!G:G,A772)</f>
        <v>0</v>
      </c>
      <c r="M772" s="4">
        <f t="shared" ref="M772:M835" si="76">+IFERROR(D772/$L772,0)</f>
        <v>0</v>
      </c>
      <c r="N772" s="4">
        <f t="shared" si="72"/>
        <v>0</v>
      </c>
      <c r="O772" s="4">
        <f t="shared" si="73"/>
        <v>0</v>
      </c>
      <c r="P772" s="4">
        <f t="shared" si="74"/>
        <v>0</v>
      </c>
      <c r="Q772" s="6" t="e">
        <f>+SUMIFS(#REF!,#REF!,TablaINV[[#This Row],[GRUPO]],#REF!,TablaINV[[#This Row],[COD]])</f>
        <v>#REF!</v>
      </c>
      <c r="R772" s="19">
        <f t="shared" si="75"/>
        <v>0</v>
      </c>
      <c r="S772" s="4" t="str">
        <f>+VLOOKUP(A772,inv!T:X,5,0)</f>
        <v>COSTA</v>
      </c>
      <c r="T772" s="4" t="str">
        <f>+VLOOKUP(B:B,'DT HUEVO'!$A:$D,4,0)</f>
        <v>SEGUNDA</v>
      </c>
      <c r="U772" s="4" t="str">
        <f>+VLOOKUP(TablaINV[[#This Row],[COD]],'DT HUEVO'!$A:$D,3,0)</f>
        <v>SEGUNDA</v>
      </c>
    </row>
    <row r="773" spans="1:21">
      <c r="A773" t="s">
        <v>443</v>
      </c>
      <c r="B773">
        <v>72012</v>
      </c>
      <c r="C773" t="s">
        <v>55</v>
      </c>
      <c r="D773">
        <f>+SUMIFS(inv!D:D,inv!A:A,B773,inv!T:T,A773)</f>
        <v>0</v>
      </c>
      <c r="E773">
        <f>+SUMIFS(inv!$D$1:$D$1164,inv!$A$1:$A$1164,$B773,inv!$T$1:$T$1164,$A773,inv!$U$1:$U$1164,'DIAS DE INVENTARIO TAT'!E$1)</f>
        <v>0</v>
      </c>
      <c r="F773">
        <f>+SUMIFS(inv!$D$1:$D$1164,inv!$A$1:$A$1164,$B773,inv!$T$1:$T$1164,$A773,inv!$U$1:$U$1164,'DIAS DE INVENTARIO TAT'!F$1)</f>
        <v>0</v>
      </c>
      <c r="G773">
        <f>+SUMIFS(inv!$D$1:$D$1164,inv!$A$1:$A$1164,$B773,inv!$T$1:$T$1164,$A773,inv!$U$1:$U$1164,'DIAS DE INVENTARIO TAT'!G$1)</f>
        <v>0</v>
      </c>
      <c r="H773">
        <f>+SUMIFS(inv!$D$1:$D$1164,inv!$A$1:$A$1164,$B773,inv!$T$1:$T$1164,$A773,inv!$U$1:$U$1164,'DIAS DE INVENTARIO TAT'!H$1)</f>
        <v>0</v>
      </c>
      <c r="I773">
        <f>+SUMIFS(inv!$D$1:$D$1164,inv!$A$1:$A$1164,$B773,inv!$T$1:$T$1164,$A773,inv!$U$1:$U$1164,'DIAS DE INVENTARIO TAT'!I$1)</f>
        <v>0</v>
      </c>
      <c r="J773">
        <f>+SUMIFS(inv!$D$1:$D$1164,inv!$A$1:$A$1164,$B773,inv!$T$1:$T$1164,$A773,inv!$U$1:$U$1164,'DIAS DE INVENTARIO TAT'!J$1)</f>
        <v>0</v>
      </c>
      <c r="K773">
        <f>+SUMIFS(inv!$D$1:$D$1164,inv!$A$1:$A$1164,$B773,inv!$T$1:$T$1164,$A773,inv!$U$1:$U$1164,'DIAS DE INVENTARIO TAT'!K$1)</f>
        <v>0</v>
      </c>
      <c r="L773" s="6">
        <f>+SUMIFS(VENTAS!H:H,VENTAS!B:B,B773,VENTAS!G:G,A773)</f>
        <v>0</v>
      </c>
      <c r="M773" s="4">
        <f t="shared" si="76"/>
        <v>0</v>
      </c>
      <c r="N773" s="4">
        <f t="shared" si="72"/>
        <v>0</v>
      </c>
      <c r="O773" s="4">
        <f t="shared" si="73"/>
        <v>0</v>
      </c>
      <c r="P773" s="4">
        <f t="shared" si="74"/>
        <v>0</v>
      </c>
      <c r="Q773" s="6" t="e">
        <f>+SUMIFS(#REF!,#REF!,TablaINV[[#This Row],[GRUPO]],#REF!,TablaINV[[#This Row],[COD]])</f>
        <v>#REF!</v>
      </c>
      <c r="R773" s="19">
        <f t="shared" si="75"/>
        <v>0</v>
      </c>
      <c r="S773" s="4" t="str">
        <f>+VLOOKUP(A773,inv!T:X,5,0)</f>
        <v>COSTA</v>
      </c>
      <c r="T773" s="4" t="str">
        <f>+VLOOKUP(B:B,'DT HUEVO'!$A:$D,4,0)</f>
        <v>SEGUNDA</v>
      </c>
      <c r="U773" s="4" t="str">
        <f>+VLOOKUP(TablaINV[[#This Row],[COD]],'DT HUEVO'!$A:$D,3,0)</f>
        <v>SEGUNDA</v>
      </c>
    </row>
    <row r="774" spans="1:21">
      <c r="A774" t="s">
        <v>443</v>
      </c>
      <c r="B774">
        <v>73001</v>
      </c>
      <c r="C774" t="s">
        <v>49</v>
      </c>
      <c r="D774">
        <f>+SUMIFS(inv!D:D,inv!A:A,B774,inv!T:T,A774)</f>
        <v>0</v>
      </c>
      <c r="E774">
        <f>+SUMIFS(inv!$D$1:$D$1164,inv!$A$1:$A$1164,$B774,inv!$T$1:$T$1164,$A774,inv!$U$1:$U$1164,'DIAS DE INVENTARIO TAT'!E$1)</f>
        <v>0</v>
      </c>
      <c r="F774">
        <f>+SUMIFS(inv!$D$1:$D$1164,inv!$A$1:$A$1164,$B774,inv!$T$1:$T$1164,$A774,inv!$U$1:$U$1164,'DIAS DE INVENTARIO TAT'!F$1)</f>
        <v>0</v>
      </c>
      <c r="G774">
        <f>+SUMIFS(inv!$D$1:$D$1164,inv!$A$1:$A$1164,$B774,inv!$T$1:$T$1164,$A774,inv!$U$1:$U$1164,'DIAS DE INVENTARIO TAT'!G$1)</f>
        <v>0</v>
      </c>
      <c r="H774">
        <f>+SUMIFS(inv!$D$1:$D$1164,inv!$A$1:$A$1164,$B774,inv!$T$1:$T$1164,$A774,inv!$U$1:$U$1164,'DIAS DE INVENTARIO TAT'!H$1)</f>
        <v>0</v>
      </c>
      <c r="I774">
        <f>+SUMIFS(inv!$D$1:$D$1164,inv!$A$1:$A$1164,$B774,inv!$T$1:$T$1164,$A774,inv!$U$1:$U$1164,'DIAS DE INVENTARIO TAT'!I$1)</f>
        <v>0</v>
      </c>
      <c r="J774">
        <f>+SUMIFS(inv!$D$1:$D$1164,inv!$A$1:$A$1164,$B774,inv!$T$1:$T$1164,$A774,inv!$U$1:$U$1164,'DIAS DE INVENTARIO TAT'!J$1)</f>
        <v>0</v>
      </c>
      <c r="K774">
        <f>+SUMIFS(inv!$D$1:$D$1164,inv!$A$1:$A$1164,$B774,inv!$T$1:$T$1164,$A774,inv!$U$1:$U$1164,'DIAS DE INVENTARIO TAT'!K$1)</f>
        <v>0</v>
      </c>
      <c r="L774" s="6">
        <f>+SUMIFS(VENTAS!H:H,VENTAS!B:B,B774,VENTAS!G:G,A774)</f>
        <v>0</v>
      </c>
      <c r="M774" s="4">
        <f t="shared" si="76"/>
        <v>0</v>
      </c>
      <c r="N774" s="4">
        <f t="shared" si="72"/>
        <v>0</v>
      </c>
      <c r="O774" s="4">
        <f t="shared" si="73"/>
        <v>0</v>
      </c>
      <c r="P774" s="4">
        <f t="shared" si="74"/>
        <v>0</v>
      </c>
      <c r="Q774" s="6" t="e">
        <f>+SUMIFS(#REF!,#REF!,TablaINV[[#This Row],[GRUPO]],#REF!,TablaINV[[#This Row],[COD]])</f>
        <v>#REF!</v>
      </c>
      <c r="R774" s="19">
        <f t="shared" si="75"/>
        <v>0</v>
      </c>
      <c r="S774" s="4" t="str">
        <f>+VLOOKUP(A774,inv!T:X,5,0)</f>
        <v>COSTA</v>
      </c>
      <c r="T774" s="4" t="str">
        <f>+VLOOKUP(B:B,'DT HUEVO'!$A:$D,4,0)</f>
        <v>SEGUNDA</v>
      </c>
      <c r="U774" s="4" t="str">
        <f>+VLOOKUP(TablaINV[[#This Row],[COD]],'DT HUEVO'!$A:$D,3,0)</f>
        <v>SEGUNDA</v>
      </c>
    </row>
    <row r="775" spans="1:21">
      <c r="A775" t="s">
        <v>443</v>
      </c>
      <c r="B775">
        <v>73012</v>
      </c>
      <c r="C775" t="s">
        <v>56</v>
      </c>
      <c r="D775">
        <f>+SUMIFS(inv!D:D,inv!A:A,B775,inv!T:T,A775)</f>
        <v>0</v>
      </c>
      <c r="E775">
        <f>+SUMIFS(inv!$D$1:$D$1164,inv!$A$1:$A$1164,$B775,inv!$T$1:$T$1164,$A775,inv!$U$1:$U$1164,'DIAS DE INVENTARIO TAT'!E$1)</f>
        <v>0</v>
      </c>
      <c r="F775">
        <f>+SUMIFS(inv!$D$1:$D$1164,inv!$A$1:$A$1164,$B775,inv!$T$1:$T$1164,$A775,inv!$U$1:$U$1164,'DIAS DE INVENTARIO TAT'!F$1)</f>
        <v>0</v>
      </c>
      <c r="G775">
        <f>+SUMIFS(inv!$D$1:$D$1164,inv!$A$1:$A$1164,$B775,inv!$T$1:$T$1164,$A775,inv!$U$1:$U$1164,'DIAS DE INVENTARIO TAT'!G$1)</f>
        <v>0</v>
      </c>
      <c r="H775">
        <f>+SUMIFS(inv!$D$1:$D$1164,inv!$A$1:$A$1164,$B775,inv!$T$1:$T$1164,$A775,inv!$U$1:$U$1164,'DIAS DE INVENTARIO TAT'!H$1)</f>
        <v>0</v>
      </c>
      <c r="I775">
        <f>+SUMIFS(inv!$D$1:$D$1164,inv!$A$1:$A$1164,$B775,inv!$T$1:$T$1164,$A775,inv!$U$1:$U$1164,'DIAS DE INVENTARIO TAT'!I$1)</f>
        <v>0</v>
      </c>
      <c r="J775">
        <f>+SUMIFS(inv!$D$1:$D$1164,inv!$A$1:$A$1164,$B775,inv!$T$1:$T$1164,$A775,inv!$U$1:$U$1164,'DIAS DE INVENTARIO TAT'!J$1)</f>
        <v>0</v>
      </c>
      <c r="K775">
        <f>+SUMIFS(inv!$D$1:$D$1164,inv!$A$1:$A$1164,$B775,inv!$T$1:$T$1164,$A775,inv!$U$1:$U$1164,'DIAS DE INVENTARIO TAT'!K$1)</f>
        <v>0</v>
      </c>
      <c r="L775" s="6">
        <f>+SUMIFS(VENTAS!H:H,VENTAS!B:B,B775,VENTAS!G:G,A775)</f>
        <v>0</v>
      </c>
      <c r="M775" s="4">
        <f t="shared" si="76"/>
        <v>0</v>
      </c>
      <c r="N775" s="4">
        <f t="shared" si="72"/>
        <v>0</v>
      </c>
      <c r="O775" s="4">
        <f t="shared" si="73"/>
        <v>0</v>
      </c>
      <c r="P775" s="4">
        <f t="shared" si="74"/>
        <v>0</v>
      </c>
      <c r="Q775" s="6" t="e">
        <f>+SUMIFS(#REF!,#REF!,TablaINV[[#This Row],[GRUPO]],#REF!,TablaINV[[#This Row],[COD]])</f>
        <v>#REF!</v>
      </c>
      <c r="R775" s="19">
        <f t="shared" si="75"/>
        <v>0</v>
      </c>
      <c r="S775" s="4" t="str">
        <f>+VLOOKUP(A775,inv!T:X,5,0)</f>
        <v>COSTA</v>
      </c>
      <c r="T775" s="4" t="str">
        <f>+VLOOKUP(B:B,'DT HUEVO'!$A:$D,4,0)</f>
        <v>SEGUNDA</v>
      </c>
      <c r="U775" s="4" t="str">
        <f>+VLOOKUP(TablaINV[[#This Row],[COD]],'DT HUEVO'!$A:$D,3,0)</f>
        <v>SEGUNDA</v>
      </c>
    </row>
    <row r="776" spans="1:21">
      <c r="A776" t="s">
        <v>443</v>
      </c>
      <c r="B776">
        <v>79101</v>
      </c>
      <c r="C776" t="s">
        <v>57</v>
      </c>
      <c r="D776">
        <f>+SUMIFS(inv!D:D,inv!A:A,B776,inv!T:T,A776)</f>
        <v>0</v>
      </c>
      <c r="E776">
        <f>+SUMIFS(inv!$D$1:$D$1164,inv!$A$1:$A$1164,$B776,inv!$T$1:$T$1164,$A776,inv!$U$1:$U$1164,'DIAS DE INVENTARIO TAT'!E$1)</f>
        <v>0</v>
      </c>
      <c r="F776">
        <f>+SUMIFS(inv!$D$1:$D$1164,inv!$A$1:$A$1164,$B776,inv!$T$1:$T$1164,$A776,inv!$U$1:$U$1164,'DIAS DE INVENTARIO TAT'!F$1)</f>
        <v>0</v>
      </c>
      <c r="G776">
        <f>+SUMIFS(inv!$D$1:$D$1164,inv!$A$1:$A$1164,$B776,inv!$T$1:$T$1164,$A776,inv!$U$1:$U$1164,'DIAS DE INVENTARIO TAT'!G$1)</f>
        <v>0</v>
      </c>
      <c r="H776">
        <f>+SUMIFS(inv!$D$1:$D$1164,inv!$A$1:$A$1164,$B776,inv!$T$1:$T$1164,$A776,inv!$U$1:$U$1164,'DIAS DE INVENTARIO TAT'!H$1)</f>
        <v>0</v>
      </c>
      <c r="I776">
        <f>+SUMIFS(inv!$D$1:$D$1164,inv!$A$1:$A$1164,$B776,inv!$T$1:$T$1164,$A776,inv!$U$1:$U$1164,'DIAS DE INVENTARIO TAT'!I$1)</f>
        <v>0</v>
      </c>
      <c r="J776">
        <f>+SUMIFS(inv!$D$1:$D$1164,inv!$A$1:$A$1164,$B776,inv!$T$1:$T$1164,$A776,inv!$U$1:$U$1164,'DIAS DE INVENTARIO TAT'!J$1)</f>
        <v>0</v>
      </c>
      <c r="K776">
        <f>+SUMIFS(inv!$D$1:$D$1164,inv!$A$1:$A$1164,$B776,inv!$T$1:$T$1164,$A776,inv!$U$1:$U$1164,'DIAS DE INVENTARIO TAT'!K$1)</f>
        <v>0</v>
      </c>
      <c r="L776" s="6">
        <f>+SUMIFS(VENTAS!H:H,VENTAS!B:B,B776,VENTAS!G:G,A776)</f>
        <v>0</v>
      </c>
      <c r="M776" s="4">
        <f t="shared" si="76"/>
        <v>0</v>
      </c>
      <c r="N776" s="4">
        <f t="shared" si="72"/>
        <v>0</v>
      </c>
      <c r="O776" s="4">
        <f t="shared" si="73"/>
        <v>0</v>
      </c>
      <c r="P776" s="4">
        <f t="shared" si="74"/>
        <v>0</v>
      </c>
      <c r="Q776" s="6" t="e">
        <f>+SUMIFS(#REF!,#REF!,TablaINV[[#This Row],[GRUPO]],#REF!,TablaINV[[#This Row],[COD]])</f>
        <v>#REF!</v>
      </c>
      <c r="R776" s="19">
        <f t="shared" si="75"/>
        <v>0</v>
      </c>
      <c r="S776" s="4" t="str">
        <f>+VLOOKUP(A776,inv!T:X,5,0)</f>
        <v>COSTA</v>
      </c>
      <c r="T776" s="4" t="str">
        <f>+VLOOKUP(B:B,'DT HUEVO'!$A:$D,4,0)</f>
        <v>SEGUNDA</v>
      </c>
      <c r="U776" s="4" t="str">
        <f>+VLOOKUP(TablaINV[[#This Row],[COD]],'DT HUEVO'!$A:$D,3,0)</f>
        <v>SEGUNDA</v>
      </c>
    </row>
    <row r="777" spans="1:21">
      <c r="A777" t="s">
        <v>443</v>
      </c>
      <c r="B777">
        <v>79201</v>
      </c>
      <c r="C777" t="s">
        <v>50</v>
      </c>
      <c r="D777">
        <f>+SUMIFS(inv!D:D,inv!A:A,B777,inv!T:T,A777)</f>
        <v>0</v>
      </c>
      <c r="E777">
        <f>+SUMIFS(inv!$D$1:$D$1164,inv!$A$1:$A$1164,$B777,inv!$T$1:$T$1164,$A777,inv!$U$1:$U$1164,'DIAS DE INVENTARIO TAT'!E$1)</f>
        <v>0</v>
      </c>
      <c r="F777">
        <f>+SUMIFS(inv!$D$1:$D$1164,inv!$A$1:$A$1164,$B777,inv!$T$1:$T$1164,$A777,inv!$U$1:$U$1164,'DIAS DE INVENTARIO TAT'!F$1)</f>
        <v>0</v>
      </c>
      <c r="G777">
        <f>+SUMIFS(inv!$D$1:$D$1164,inv!$A$1:$A$1164,$B777,inv!$T$1:$T$1164,$A777,inv!$U$1:$U$1164,'DIAS DE INVENTARIO TAT'!G$1)</f>
        <v>0</v>
      </c>
      <c r="H777">
        <f>+SUMIFS(inv!$D$1:$D$1164,inv!$A$1:$A$1164,$B777,inv!$T$1:$T$1164,$A777,inv!$U$1:$U$1164,'DIAS DE INVENTARIO TAT'!H$1)</f>
        <v>0</v>
      </c>
      <c r="I777">
        <f>+SUMIFS(inv!$D$1:$D$1164,inv!$A$1:$A$1164,$B777,inv!$T$1:$T$1164,$A777,inv!$U$1:$U$1164,'DIAS DE INVENTARIO TAT'!I$1)</f>
        <v>0</v>
      </c>
      <c r="J777">
        <f>+SUMIFS(inv!$D$1:$D$1164,inv!$A$1:$A$1164,$B777,inv!$T$1:$T$1164,$A777,inv!$U$1:$U$1164,'DIAS DE INVENTARIO TAT'!J$1)</f>
        <v>0</v>
      </c>
      <c r="K777">
        <f>+SUMIFS(inv!$D$1:$D$1164,inv!$A$1:$A$1164,$B777,inv!$T$1:$T$1164,$A777,inv!$U$1:$U$1164,'DIAS DE INVENTARIO TAT'!K$1)</f>
        <v>0</v>
      </c>
      <c r="L777" s="6">
        <f>+SUMIFS(VENTAS!H:H,VENTAS!B:B,B777,VENTAS!G:G,A777)</f>
        <v>0</v>
      </c>
      <c r="M777" s="4">
        <f t="shared" si="76"/>
        <v>0</v>
      </c>
      <c r="N777" s="4">
        <f t="shared" si="72"/>
        <v>0</v>
      </c>
      <c r="O777" s="4">
        <f t="shared" si="73"/>
        <v>0</v>
      </c>
      <c r="P777" s="4">
        <f t="shared" si="74"/>
        <v>0</v>
      </c>
      <c r="Q777" s="6" t="e">
        <f>+SUMIFS(#REF!,#REF!,TablaINV[[#This Row],[GRUPO]],#REF!,TablaINV[[#This Row],[COD]])</f>
        <v>#REF!</v>
      </c>
      <c r="R777" s="19">
        <f t="shared" si="75"/>
        <v>0</v>
      </c>
      <c r="S777" s="4" t="str">
        <f>+VLOOKUP(A777,inv!T:X,5,0)</f>
        <v>COSTA</v>
      </c>
      <c r="T777" s="4" t="str">
        <f>+VLOOKUP(B:B,'DT HUEVO'!$A:$D,4,0)</f>
        <v>SEGUNDA</v>
      </c>
      <c r="U777" s="4" t="str">
        <f>+VLOOKUP(TablaINV[[#This Row],[COD]],'DT HUEVO'!$A:$D,3,0)</f>
        <v>SEGUNDA</v>
      </c>
    </row>
    <row r="778" spans="1:21">
      <c r="A778" t="s">
        <v>443</v>
      </c>
      <c r="B778">
        <v>10504</v>
      </c>
      <c r="C778" t="s">
        <v>43</v>
      </c>
      <c r="D778">
        <f>+SUMIFS(inv!D:D,inv!A:A,B778,inv!T:T,A778)</f>
        <v>0</v>
      </c>
      <c r="E778">
        <f>+SUMIFS(inv!$D$1:$D$1164,inv!$A$1:$A$1164,$B778,inv!$T$1:$T$1164,$A778,inv!$U$1:$U$1164,'DIAS DE INVENTARIO TAT'!E$1)</f>
        <v>0</v>
      </c>
      <c r="F778">
        <f>+SUMIFS(inv!$D$1:$D$1164,inv!$A$1:$A$1164,$B778,inv!$T$1:$T$1164,$A778,inv!$U$1:$U$1164,'DIAS DE INVENTARIO TAT'!F$1)</f>
        <v>0</v>
      </c>
      <c r="G778">
        <f>+SUMIFS(inv!$D$1:$D$1164,inv!$A$1:$A$1164,$B778,inv!$T$1:$T$1164,$A778,inv!$U$1:$U$1164,'DIAS DE INVENTARIO TAT'!G$1)</f>
        <v>0</v>
      </c>
      <c r="H778">
        <f>+SUMIFS(inv!$D$1:$D$1164,inv!$A$1:$A$1164,$B778,inv!$T$1:$T$1164,$A778,inv!$U$1:$U$1164,'DIAS DE INVENTARIO TAT'!H$1)</f>
        <v>0</v>
      </c>
      <c r="I778">
        <f>+SUMIFS(inv!$D$1:$D$1164,inv!$A$1:$A$1164,$B778,inv!$T$1:$T$1164,$A778,inv!$U$1:$U$1164,'DIAS DE INVENTARIO TAT'!I$1)</f>
        <v>0</v>
      </c>
      <c r="J778">
        <f>+SUMIFS(inv!$D$1:$D$1164,inv!$A$1:$A$1164,$B778,inv!$T$1:$T$1164,$A778,inv!$U$1:$U$1164,'DIAS DE INVENTARIO TAT'!J$1)</f>
        <v>0</v>
      </c>
      <c r="K778">
        <f>+SUMIFS(inv!$D$1:$D$1164,inv!$A$1:$A$1164,$B778,inv!$T$1:$T$1164,$A778,inv!$U$1:$U$1164,'DIAS DE INVENTARIO TAT'!K$1)</f>
        <v>0</v>
      </c>
      <c r="L778" s="6">
        <f>+SUMIFS(VENTAS!H:H,VENTAS!B:B,B778,VENTAS!G:G,A778)</f>
        <v>0</v>
      </c>
      <c r="M778" s="4">
        <f t="shared" si="76"/>
        <v>0</v>
      </c>
      <c r="N778" s="4">
        <f t="shared" si="72"/>
        <v>0</v>
      </c>
      <c r="O778" s="4">
        <f t="shared" si="73"/>
        <v>0</v>
      </c>
      <c r="P778" s="4">
        <f t="shared" si="74"/>
        <v>0</v>
      </c>
      <c r="Q778" s="6" t="e">
        <f>+SUMIFS(#REF!,#REF!,TablaINV[[#This Row],[GRUPO]],#REF!,TablaINV[[#This Row],[COD]])</f>
        <v>#REF!</v>
      </c>
      <c r="R778" s="19">
        <f t="shared" si="75"/>
        <v>0</v>
      </c>
      <c r="S778" s="4" t="str">
        <f>+VLOOKUP(A778,inv!T:X,5,0)</f>
        <v>COSTA</v>
      </c>
      <c r="T778" s="4" t="e">
        <f>+VLOOKUP(B:B,'DT HUEVO'!$A:$D,4,0)</f>
        <v>#N/A</v>
      </c>
      <c r="U778" s="4" t="e">
        <f>+VLOOKUP(TablaINV[[#This Row],[COD]],'DT HUEVO'!$A:$D,3,0)</f>
        <v>#N/A</v>
      </c>
    </row>
    <row r="779" spans="1:21">
      <c r="A779" t="s">
        <v>443</v>
      </c>
      <c r="B779">
        <v>10103</v>
      </c>
      <c r="C779" t="s">
        <v>60</v>
      </c>
      <c r="D779">
        <f>+SUMIFS(inv!D:D,inv!A:A,B779,inv!T:T,A779)</f>
        <v>0</v>
      </c>
      <c r="E779">
        <f>+SUMIFS(inv!$D$1:$D$1164,inv!$A$1:$A$1164,$B779,inv!$T$1:$T$1164,$A779,inv!$U$1:$U$1164,'DIAS DE INVENTARIO TAT'!E$1)</f>
        <v>0</v>
      </c>
      <c r="F779">
        <f>+SUMIFS(inv!$D$1:$D$1164,inv!$A$1:$A$1164,$B779,inv!$T$1:$T$1164,$A779,inv!$U$1:$U$1164,'DIAS DE INVENTARIO TAT'!F$1)</f>
        <v>0</v>
      </c>
      <c r="G779">
        <f>+SUMIFS(inv!$D$1:$D$1164,inv!$A$1:$A$1164,$B779,inv!$T$1:$T$1164,$A779,inv!$U$1:$U$1164,'DIAS DE INVENTARIO TAT'!G$1)</f>
        <v>0</v>
      </c>
      <c r="H779">
        <f>+SUMIFS(inv!$D$1:$D$1164,inv!$A$1:$A$1164,$B779,inv!$T$1:$T$1164,$A779,inv!$U$1:$U$1164,'DIAS DE INVENTARIO TAT'!H$1)</f>
        <v>0</v>
      </c>
      <c r="I779">
        <f>+SUMIFS(inv!$D$1:$D$1164,inv!$A$1:$A$1164,$B779,inv!$T$1:$T$1164,$A779,inv!$U$1:$U$1164,'DIAS DE INVENTARIO TAT'!I$1)</f>
        <v>0</v>
      </c>
      <c r="J779">
        <f>+SUMIFS(inv!$D$1:$D$1164,inv!$A$1:$A$1164,$B779,inv!$T$1:$T$1164,$A779,inv!$U$1:$U$1164,'DIAS DE INVENTARIO TAT'!J$1)</f>
        <v>0</v>
      </c>
      <c r="K779">
        <f>+SUMIFS(inv!$D$1:$D$1164,inv!$A$1:$A$1164,$B779,inv!$T$1:$T$1164,$A779,inv!$U$1:$U$1164,'DIAS DE INVENTARIO TAT'!K$1)</f>
        <v>0</v>
      </c>
      <c r="L779" s="6">
        <f>+SUMIFS(VENTAS!H:H,VENTAS!B:B,B779,VENTAS!G:G,A779)</f>
        <v>240</v>
      </c>
      <c r="M779" s="4">
        <f t="shared" si="76"/>
        <v>0</v>
      </c>
      <c r="N779" s="4">
        <f t="shared" si="72"/>
        <v>0</v>
      </c>
      <c r="O779" s="4">
        <f t="shared" si="73"/>
        <v>0</v>
      </c>
      <c r="P779" s="4">
        <f t="shared" si="74"/>
        <v>0</v>
      </c>
      <c r="Q779" s="6" t="e">
        <f>+SUMIFS(#REF!,#REF!,TablaINV[[#This Row],[GRUPO]],#REF!,TablaINV[[#This Row],[COD]])</f>
        <v>#REF!</v>
      </c>
      <c r="R779" s="19">
        <f t="shared" si="75"/>
        <v>0</v>
      </c>
      <c r="S779" s="4" t="str">
        <f>+VLOOKUP(A779,inv!T:X,5,0)</f>
        <v>COSTA</v>
      </c>
      <c r="T779" s="4" t="str">
        <f>+VLOOKUP(B:B,'DT HUEVO'!$A:$D,4,0)</f>
        <v>EMPACADOS</v>
      </c>
      <c r="U779" s="4" t="str">
        <f>+VLOOKUP(TablaINV[[#This Row],[COD]],'DT HUEVO'!$A:$D,3,0)</f>
        <v>YUMBO</v>
      </c>
    </row>
    <row r="780" spans="1:21">
      <c r="A780" t="s">
        <v>443</v>
      </c>
      <c r="B780">
        <v>10303</v>
      </c>
      <c r="C780" t="s">
        <v>32</v>
      </c>
      <c r="D780">
        <f>+SUMIFS(inv!D:D,inv!A:A,B780,inv!T:T,A780)</f>
        <v>0</v>
      </c>
      <c r="E780">
        <f>+SUMIFS(inv!$D$1:$D$1164,inv!$A$1:$A$1164,$B780,inv!$T$1:$T$1164,$A780,inv!$U$1:$U$1164,'DIAS DE INVENTARIO TAT'!E$1)</f>
        <v>0</v>
      </c>
      <c r="F780">
        <f>+SUMIFS(inv!$D$1:$D$1164,inv!$A$1:$A$1164,$B780,inv!$T$1:$T$1164,$A780,inv!$U$1:$U$1164,'DIAS DE INVENTARIO TAT'!F$1)</f>
        <v>0</v>
      </c>
      <c r="G780">
        <f>+SUMIFS(inv!$D$1:$D$1164,inv!$A$1:$A$1164,$B780,inv!$T$1:$T$1164,$A780,inv!$U$1:$U$1164,'DIAS DE INVENTARIO TAT'!G$1)</f>
        <v>0</v>
      </c>
      <c r="H780">
        <f>+SUMIFS(inv!$D$1:$D$1164,inv!$A$1:$A$1164,$B780,inv!$T$1:$T$1164,$A780,inv!$U$1:$U$1164,'DIAS DE INVENTARIO TAT'!H$1)</f>
        <v>0</v>
      </c>
      <c r="I780">
        <f>+SUMIFS(inv!$D$1:$D$1164,inv!$A$1:$A$1164,$B780,inv!$T$1:$T$1164,$A780,inv!$U$1:$U$1164,'DIAS DE INVENTARIO TAT'!I$1)</f>
        <v>0</v>
      </c>
      <c r="J780">
        <f>+SUMIFS(inv!$D$1:$D$1164,inv!$A$1:$A$1164,$B780,inv!$T$1:$T$1164,$A780,inv!$U$1:$U$1164,'DIAS DE INVENTARIO TAT'!J$1)</f>
        <v>0</v>
      </c>
      <c r="K780">
        <f>+SUMIFS(inv!$D$1:$D$1164,inv!$A$1:$A$1164,$B780,inv!$T$1:$T$1164,$A780,inv!$U$1:$U$1164,'DIAS DE INVENTARIO TAT'!K$1)</f>
        <v>0</v>
      </c>
      <c r="L780" s="6">
        <f>+SUMIFS(VENTAS!H:H,VENTAS!B:B,B780,VENTAS!G:G,A780)</f>
        <v>0</v>
      </c>
      <c r="M780" s="4">
        <f t="shared" si="76"/>
        <v>0</v>
      </c>
      <c r="N780" s="4">
        <f t="shared" si="72"/>
        <v>0</v>
      </c>
      <c r="O780" s="4">
        <f t="shared" si="73"/>
        <v>0</v>
      </c>
      <c r="P780" s="4">
        <f t="shared" si="74"/>
        <v>0</v>
      </c>
      <c r="Q780" s="6" t="e">
        <f>+SUMIFS(#REF!,#REF!,TablaINV[[#This Row],[GRUPO]],#REF!,TablaINV[[#This Row],[COD]])</f>
        <v>#REF!</v>
      </c>
      <c r="R780" s="19">
        <f t="shared" si="75"/>
        <v>0</v>
      </c>
      <c r="S780" s="4" t="str">
        <f>+VLOOKUP(A780,inv!T:X,5,0)</f>
        <v>COSTA</v>
      </c>
      <c r="T780" s="4" t="str">
        <f>+VLOOKUP(B:B,'DT HUEVO'!$A:$D,4,0)</f>
        <v>EMPACADOS</v>
      </c>
      <c r="U780" s="4" t="str">
        <f>+VLOOKUP(TablaINV[[#This Row],[COD]],'DT HUEVO'!$A:$D,3,0)</f>
        <v>AA</v>
      </c>
    </row>
    <row r="781" spans="1:21">
      <c r="A781" t="s">
        <v>443</v>
      </c>
      <c r="B781">
        <v>10406</v>
      </c>
      <c r="C781" t="s">
        <v>72</v>
      </c>
      <c r="D781">
        <f>+SUMIFS(inv!D:D,inv!A:A,B781,inv!T:T,A781)</f>
        <v>0</v>
      </c>
      <c r="E781">
        <f>+SUMIFS(inv!$D$1:$D$1164,inv!$A$1:$A$1164,$B781,inv!$T$1:$T$1164,$A781,inv!$U$1:$U$1164,'DIAS DE INVENTARIO TAT'!E$1)</f>
        <v>0</v>
      </c>
      <c r="F781">
        <f>+SUMIFS(inv!$D$1:$D$1164,inv!$A$1:$A$1164,$B781,inv!$T$1:$T$1164,$A781,inv!$U$1:$U$1164,'DIAS DE INVENTARIO TAT'!F$1)</f>
        <v>0</v>
      </c>
      <c r="G781">
        <f>+SUMIFS(inv!$D$1:$D$1164,inv!$A$1:$A$1164,$B781,inv!$T$1:$T$1164,$A781,inv!$U$1:$U$1164,'DIAS DE INVENTARIO TAT'!G$1)</f>
        <v>0</v>
      </c>
      <c r="H781">
        <f>+SUMIFS(inv!$D$1:$D$1164,inv!$A$1:$A$1164,$B781,inv!$T$1:$T$1164,$A781,inv!$U$1:$U$1164,'DIAS DE INVENTARIO TAT'!H$1)</f>
        <v>0</v>
      </c>
      <c r="I781">
        <f>+SUMIFS(inv!$D$1:$D$1164,inv!$A$1:$A$1164,$B781,inv!$T$1:$T$1164,$A781,inv!$U$1:$U$1164,'DIAS DE INVENTARIO TAT'!I$1)</f>
        <v>0</v>
      </c>
      <c r="J781">
        <f>+SUMIFS(inv!$D$1:$D$1164,inv!$A$1:$A$1164,$B781,inv!$T$1:$T$1164,$A781,inv!$U$1:$U$1164,'DIAS DE INVENTARIO TAT'!J$1)</f>
        <v>0</v>
      </c>
      <c r="K781">
        <f>+SUMIFS(inv!$D$1:$D$1164,inv!$A$1:$A$1164,$B781,inv!$T$1:$T$1164,$A781,inv!$U$1:$U$1164,'DIAS DE INVENTARIO TAT'!K$1)</f>
        <v>0</v>
      </c>
      <c r="L781" s="6">
        <f>+SUMIFS(VENTAS!H:H,VENTAS!B:B,B781,VENTAS!G:G,A781)</f>
        <v>0</v>
      </c>
      <c r="M781" s="4">
        <f t="shared" si="76"/>
        <v>0</v>
      </c>
      <c r="N781" s="4">
        <f t="shared" si="72"/>
        <v>0</v>
      </c>
      <c r="O781" s="4">
        <f t="shared" si="73"/>
        <v>0</v>
      </c>
      <c r="P781" s="4">
        <f t="shared" si="74"/>
        <v>0</v>
      </c>
      <c r="Q781" s="6" t="e">
        <f>+SUMIFS(#REF!,#REF!,TablaINV[[#This Row],[GRUPO]],#REF!,TablaINV[[#This Row],[COD]])</f>
        <v>#REF!</v>
      </c>
      <c r="R781" s="19">
        <f t="shared" si="75"/>
        <v>0</v>
      </c>
      <c r="S781" s="4" t="str">
        <f>+VLOOKUP(A781,inv!T:X,5,0)</f>
        <v>COSTA</v>
      </c>
      <c r="T781" s="4" t="str">
        <f>+VLOOKUP(B:B,'DT HUEVO'!$A:$D,4,0)</f>
        <v>VERDE</v>
      </c>
      <c r="U781" s="4" t="str">
        <f>+VLOOKUP(TablaINV[[#This Row],[COD]],'DT HUEVO'!$A:$D,3,0)</f>
        <v>A</v>
      </c>
    </row>
    <row r="782" spans="1:21">
      <c r="A782" t="s">
        <v>443</v>
      </c>
      <c r="B782">
        <v>10480</v>
      </c>
      <c r="C782" t="s">
        <v>545</v>
      </c>
      <c r="D782">
        <f>+SUMIFS(inv!D:D,inv!A:A,B782,inv!T:T,A782)</f>
        <v>0</v>
      </c>
      <c r="E782">
        <f>+SUMIFS(inv!$D$1:$D$1164,inv!$A$1:$A$1164,$B782,inv!$T$1:$T$1164,$A782,inv!$U$1:$U$1164,'DIAS DE INVENTARIO TAT'!E$1)</f>
        <v>0</v>
      </c>
      <c r="F782">
        <f>+SUMIFS(inv!$D$1:$D$1164,inv!$A$1:$A$1164,$B782,inv!$T$1:$T$1164,$A782,inv!$U$1:$U$1164,'DIAS DE INVENTARIO TAT'!F$1)</f>
        <v>0</v>
      </c>
      <c r="G782">
        <f>+SUMIFS(inv!$D$1:$D$1164,inv!$A$1:$A$1164,$B782,inv!$T$1:$T$1164,$A782,inv!$U$1:$U$1164,'DIAS DE INVENTARIO TAT'!G$1)</f>
        <v>0</v>
      </c>
      <c r="H782">
        <f>+SUMIFS(inv!$D$1:$D$1164,inv!$A$1:$A$1164,$B782,inv!$T$1:$T$1164,$A782,inv!$U$1:$U$1164,'DIAS DE INVENTARIO TAT'!H$1)</f>
        <v>0</v>
      </c>
      <c r="I782">
        <f>+SUMIFS(inv!$D$1:$D$1164,inv!$A$1:$A$1164,$B782,inv!$T$1:$T$1164,$A782,inv!$U$1:$U$1164,'DIAS DE INVENTARIO TAT'!I$1)</f>
        <v>0</v>
      </c>
      <c r="J782">
        <f>+SUMIFS(inv!$D$1:$D$1164,inv!$A$1:$A$1164,$B782,inv!$T$1:$T$1164,$A782,inv!$U$1:$U$1164,'DIAS DE INVENTARIO TAT'!J$1)</f>
        <v>0</v>
      </c>
      <c r="K782">
        <f>+SUMIFS(inv!$D$1:$D$1164,inv!$A$1:$A$1164,$B782,inv!$T$1:$T$1164,$A782,inv!$U$1:$U$1164,'DIAS DE INVENTARIO TAT'!K$1)</f>
        <v>0</v>
      </c>
      <c r="L782" s="6">
        <f>+SUMIFS(VENTAS!H:H,VENTAS!B:B,B782,VENTAS!G:G,A782)</f>
        <v>0</v>
      </c>
      <c r="M782" s="4">
        <f t="shared" si="76"/>
        <v>0</v>
      </c>
      <c r="N782" s="4">
        <f t="shared" si="72"/>
        <v>0</v>
      </c>
      <c r="O782" s="4">
        <f t="shared" si="73"/>
        <v>0</v>
      </c>
      <c r="P782" s="4">
        <f t="shared" si="74"/>
        <v>0</v>
      </c>
      <c r="Q782" s="6" t="e">
        <f>+SUMIFS(#REF!,#REF!,TablaINV[[#This Row],[GRUPO]],#REF!,TablaINV[[#This Row],[COD]])</f>
        <v>#REF!</v>
      </c>
      <c r="R782" s="19">
        <f t="shared" si="75"/>
        <v>0</v>
      </c>
      <c r="S782" s="4" t="str">
        <f>+VLOOKUP(A782,inv!T:X,5,0)</f>
        <v>COSTA</v>
      </c>
      <c r="T782" s="4" t="str">
        <f>+VLOOKUP(B:B,'DT HUEVO'!$A:$D,4,0)</f>
        <v>EMPACADOS</v>
      </c>
      <c r="U782" s="4" t="str">
        <f>+VLOOKUP(TablaINV[[#This Row],[COD]],'DT HUEVO'!$A:$D,3,0)</f>
        <v>A</v>
      </c>
    </row>
    <row r="783" spans="1:21">
      <c r="A783" t="s">
        <v>443</v>
      </c>
      <c r="B783">
        <v>12359</v>
      </c>
      <c r="C783" t="s">
        <v>63</v>
      </c>
      <c r="D783">
        <f>+SUMIFS(inv!D:D,inv!A:A,B783,inv!T:T,A783)</f>
        <v>0</v>
      </c>
      <c r="E783">
        <f>+SUMIFS(inv!$D$1:$D$1164,inv!$A$1:$A$1164,$B783,inv!$T$1:$T$1164,$A783,inv!$U$1:$U$1164,'DIAS DE INVENTARIO TAT'!E$1)</f>
        <v>0</v>
      </c>
      <c r="F783">
        <f>+SUMIFS(inv!$D$1:$D$1164,inv!$A$1:$A$1164,$B783,inv!$T$1:$T$1164,$A783,inv!$U$1:$U$1164,'DIAS DE INVENTARIO TAT'!F$1)</f>
        <v>0</v>
      </c>
      <c r="G783">
        <f>+SUMIFS(inv!$D$1:$D$1164,inv!$A$1:$A$1164,$B783,inv!$T$1:$T$1164,$A783,inv!$U$1:$U$1164,'DIAS DE INVENTARIO TAT'!G$1)</f>
        <v>0</v>
      </c>
      <c r="H783">
        <f>+SUMIFS(inv!$D$1:$D$1164,inv!$A$1:$A$1164,$B783,inv!$T$1:$T$1164,$A783,inv!$U$1:$U$1164,'DIAS DE INVENTARIO TAT'!H$1)</f>
        <v>0</v>
      </c>
      <c r="I783">
        <f>+SUMIFS(inv!$D$1:$D$1164,inv!$A$1:$A$1164,$B783,inv!$T$1:$T$1164,$A783,inv!$U$1:$U$1164,'DIAS DE INVENTARIO TAT'!I$1)</f>
        <v>0</v>
      </c>
      <c r="J783">
        <f>+SUMIFS(inv!$D$1:$D$1164,inv!$A$1:$A$1164,$B783,inv!$T$1:$T$1164,$A783,inv!$U$1:$U$1164,'DIAS DE INVENTARIO TAT'!J$1)</f>
        <v>0</v>
      </c>
      <c r="K783">
        <f>+SUMIFS(inv!$D$1:$D$1164,inv!$A$1:$A$1164,$B783,inv!$T$1:$T$1164,$A783,inv!$U$1:$U$1164,'DIAS DE INVENTARIO TAT'!K$1)</f>
        <v>0</v>
      </c>
      <c r="L783" s="6">
        <f>+SUMIFS(VENTAS!H:H,VENTAS!B:B,B783,VENTAS!G:G,A783)</f>
        <v>0</v>
      </c>
      <c r="M783" s="4">
        <f t="shared" si="76"/>
        <v>0</v>
      </c>
      <c r="N783" s="4">
        <f t="shared" si="72"/>
        <v>0</v>
      </c>
      <c r="O783" s="4">
        <f t="shared" si="73"/>
        <v>0</v>
      </c>
      <c r="P783" s="4">
        <f t="shared" si="74"/>
        <v>0</v>
      </c>
      <c r="Q783" s="6" t="e">
        <f>+SUMIFS(#REF!,#REF!,TablaINV[[#This Row],[GRUPO]],#REF!,TablaINV[[#This Row],[COD]])</f>
        <v>#REF!</v>
      </c>
      <c r="R783" s="19">
        <f t="shared" si="75"/>
        <v>0</v>
      </c>
      <c r="S783" s="4" t="str">
        <f>+VLOOKUP(A783,inv!T:X,5,0)</f>
        <v>COSTA</v>
      </c>
      <c r="T783" s="4" t="e">
        <f>+VLOOKUP(B:B,'DT HUEVO'!$A:$D,4,0)</f>
        <v>#N/A</v>
      </c>
      <c r="U783" s="4" t="e">
        <f>+VLOOKUP(TablaINV[[#This Row],[COD]],'DT HUEVO'!$A:$D,3,0)</f>
        <v>#N/A</v>
      </c>
    </row>
    <row r="784" spans="1:21">
      <c r="A784" t="s">
        <v>443</v>
      </c>
      <c r="B784">
        <v>12380</v>
      </c>
      <c r="C784" t="s">
        <v>65</v>
      </c>
      <c r="D784">
        <f>+SUMIFS(inv!D:D,inv!A:A,B784,inv!T:T,A784)</f>
        <v>0</v>
      </c>
      <c r="E784">
        <f>+SUMIFS(inv!$D$1:$D$1164,inv!$A$1:$A$1164,$B784,inv!$T$1:$T$1164,$A784,inv!$U$1:$U$1164,'DIAS DE INVENTARIO TAT'!E$1)</f>
        <v>0</v>
      </c>
      <c r="F784">
        <f>+SUMIFS(inv!$D$1:$D$1164,inv!$A$1:$A$1164,$B784,inv!$T$1:$T$1164,$A784,inv!$U$1:$U$1164,'DIAS DE INVENTARIO TAT'!F$1)</f>
        <v>0</v>
      </c>
      <c r="G784">
        <f>+SUMIFS(inv!$D$1:$D$1164,inv!$A$1:$A$1164,$B784,inv!$T$1:$T$1164,$A784,inv!$U$1:$U$1164,'DIAS DE INVENTARIO TAT'!G$1)</f>
        <v>0</v>
      </c>
      <c r="H784">
        <f>+SUMIFS(inv!$D$1:$D$1164,inv!$A$1:$A$1164,$B784,inv!$T$1:$T$1164,$A784,inv!$U$1:$U$1164,'DIAS DE INVENTARIO TAT'!H$1)</f>
        <v>0</v>
      </c>
      <c r="I784">
        <f>+SUMIFS(inv!$D$1:$D$1164,inv!$A$1:$A$1164,$B784,inv!$T$1:$T$1164,$A784,inv!$U$1:$U$1164,'DIAS DE INVENTARIO TAT'!I$1)</f>
        <v>0</v>
      </c>
      <c r="J784">
        <f>+SUMIFS(inv!$D$1:$D$1164,inv!$A$1:$A$1164,$B784,inv!$T$1:$T$1164,$A784,inv!$U$1:$U$1164,'DIAS DE INVENTARIO TAT'!J$1)</f>
        <v>0</v>
      </c>
      <c r="K784">
        <f>+SUMIFS(inv!$D$1:$D$1164,inv!$A$1:$A$1164,$B784,inv!$T$1:$T$1164,$A784,inv!$U$1:$U$1164,'DIAS DE INVENTARIO TAT'!K$1)</f>
        <v>0</v>
      </c>
      <c r="L784" s="6">
        <f>+SUMIFS(VENTAS!H:H,VENTAS!B:B,B784,VENTAS!G:G,A784)</f>
        <v>0</v>
      </c>
      <c r="M784" s="4">
        <f t="shared" si="76"/>
        <v>0</v>
      </c>
      <c r="N784" s="4">
        <f t="shared" si="72"/>
        <v>0</v>
      </c>
      <c r="O784" s="4">
        <f t="shared" si="73"/>
        <v>0</v>
      </c>
      <c r="P784" s="4">
        <f t="shared" si="74"/>
        <v>0</v>
      </c>
      <c r="Q784" s="6" t="e">
        <f>+SUMIFS(#REF!,#REF!,TablaINV[[#This Row],[GRUPO]],#REF!,TablaINV[[#This Row],[COD]])</f>
        <v>#REF!</v>
      </c>
      <c r="R784" s="19">
        <f t="shared" si="75"/>
        <v>0</v>
      </c>
      <c r="S784" s="4" t="str">
        <f>+VLOOKUP(A784,inv!T:X,5,0)</f>
        <v>COSTA</v>
      </c>
      <c r="T784" s="4" t="e">
        <f>+VLOOKUP(B:B,'DT HUEVO'!$A:$D,4,0)</f>
        <v>#N/A</v>
      </c>
      <c r="U784" s="4" t="e">
        <f>+VLOOKUP(TablaINV[[#This Row],[COD]],'DT HUEVO'!$A:$D,3,0)</f>
        <v>#N/A</v>
      </c>
    </row>
    <row r="785" spans="1:21">
      <c r="A785" t="s">
        <v>443</v>
      </c>
      <c r="B785">
        <v>12459</v>
      </c>
      <c r="C785" t="s">
        <v>66</v>
      </c>
      <c r="D785">
        <f>+SUMIFS(inv!D:D,inv!A:A,B785,inv!T:T,A785)</f>
        <v>0</v>
      </c>
      <c r="E785">
        <f>+SUMIFS(inv!$D$1:$D$1164,inv!$A$1:$A$1164,$B785,inv!$T$1:$T$1164,$A785,inv!$U$1:$U$1164,'DIAS DE INVENTARIO TAT'!E$1)</f>
        <v>0</v>
      </c>
      <c r="F785">
        <f>+SUMIFS(inv!$D$1:$D$1164,inv!$A$1:$A$1164,$B785,inv!$T$1:$T$1164,$A785,inv!$U$1:$U$1164,'DIAS DE INVENTARIO TAT'!F$1)</f>
        <v>0</v>
      </c>
      <c r="G785">
        <f>+SUMIFS(inv!$D$1:$D$1164,inv!$A$1:$A$1164,$B785,inv!$T$1:$T$1164,$A785,inv!$U$1:$U$1164,'DIAS DE INVENTARIO TAT'!G$1)</f>
        <v>0</v>
      </c>
      <c r="H785">
        <f>+SUMIFS(inv!$D$1:$D$1164,inv!$A$1:$A$1164,$B785,inv!$T$1:$T$1164,$A785,inv!$U$1:$U$1164,'DIAS DE INVENTARIO TAT'!H$1)</f>
        <v>0</v>
      </c>
      <c r="I785">
        <f>+SUMIFS(inv!$D$1:$D$1164,inv!$A$1:$A$1164,$B785,inv!$T$1:$T$1164,$A785,inv!$U$1:$U$1164,'DIAS DE INVENTARIO TAT'!I$1)</f>
        <v>0</v>
      </c>
      <c r="J785">
        <f>+SUMIFS(inv!$D$1:$D$1164,inv!$A$1:$A$1164,$B785,inv!$T$1:$T$1164,$A785,inv!$U$1:$U$1164,'DIAS DE INVENTARIO TAT'!J$1)</f>
        <v>0</v>
      </c>
      <c r="K785">
        <f>+SUMIFS(inv!$D$1:$D$1164,inv!$A$1:$A$1164,$B785,inv!$T$1:$T$1164,$A785,inv!$U$1:$U$1164,'DIAS DE INVENTARIO TAT'!K$1)</f>
        <v>0</v>
      </c>
      <c r="L785" s="6">
        <f>+SUMIFS(VENTAS!H:H,VENTAS!B:B,B785,VENTAS!G:G,A785)</f>
        <v>0</v>
      </c>
      <c r="M785" s="4">
        <f t="shared" si="76"/>
        <v>0</v>
      </c>
      <c r="N785" s="4">
        <f t="shared" si="72"/>
        <v>0</v>
      </c>
      <c r="O785" s="4">
        <f t="shared" si="73"/>
        <v>0</v>
      </c>
      <c r="P785" s="4">
        <f t="shared" si="74"/>
        <v>0</v>
      </c>
      <c r="Q785" s="6" t="e">
        <f>+SUMIFS(#REF!,#REF!,TablaINV[[#This Row],[GRUPO]],#REF!,TablaINV[[#This Row],[COD]])</f>
        <v>#REF!</v>
      </c>
      <c r="R785" s="19">
        <f t="shared" si="75"/>
        <v>0</v>
      </c>
      <c r="S785" s="4" t="str">
        <f>+VLOOKUP(A785,inv!T:X,5,0)</f>
        <v>COSTA</v>
      </c>
      <c r="T785" s="4" t="e">
        <f>+VLOOKUP(B:B,'DT HUEVO'!$A:$D,4,0)</f>
        <v>#N/A</v>
      </c>
      <c r="U785" s="4" t="e">
        <f>+VLOOKUP(TablaINV[[#This Row],[COD]],'DT HUEVO'!$A:$D,3,0)</f>
        <v>#N/A</v>
      </c>
    </row>
    <row r="786" spans="1:21">
      <c r="A786" t="s">
        <v>443</v>
      </c>
      <c r="B786">
        <v>13480</v>
      </c>
      <c r="C786" t="s">
        <v>469</v>
      </c>
      <c r="D786">
        <f>+SUMIFS(inv!D:D,inv!A:A,B786,inv!T:T,A786)</f>
        <v>0</v>
      </c>
      <c r="E786">
        <f>+SUMIFS(inv!$D$1:$D$1164,inv!$A$1:$A$1164,$B786,inv!$T$1:$T$1164,$A786,inv!$U$1:$U$1164,'DIAS DE INVENTARIO TAT'!E$1)</f>
        <v>0</v>
      </c>
      <c r="F786">
        <f>+SUMIFS(inv!$D$1:$D$1164,inv!$A$1:$A$1164,$B786,inv!$T$1:$T$1164,$A786,inv!$U$1:$U$1164,'DIAS DE INVENTARIO TAT'!F$1)</f>
        <v>0</v>
      </c>
      <c r="G786">
        <f>+SUMIFS(inv!$D$1:$D$1164,inv!$A$1:$A$1164,$B786,inv!$T$1:$T$1164,$A786,inv!$U$1:$U$1164,'DIAS DE INVENTARIO TAT'!G$1)</f>
        <v>0</v>
      </c>
      <c r="H786">
        <f>+SUMIFS(inv!$D$1:$D$1164,inv!$A$1:$A$1164,$B786,inv!$T$1:$T$1164,$A786,inv!$U$1:$U$1164,'DIAS DE INVENTARIO TAT'!H$1)</f>
        <v>0</v>
      </c>
      <c r="I786">
        <f>+SUMIFS(inv!$D$1:$D$1164,inv!$A$1:$A$1164,$B786,inv!$T$1:$T$1164,$A786,inv!$U$1:$U$1164,'DIAS DE INVENTARIO TAT'!I$1)</f>
        <v>0</v>
      </c>
      <c r="J786">
        <f>+SUMIFS(inv!$D$1:$D$1164,inv!$A$1:$A$1164,$B786,inv!$T$1:$T$1164,$A786,inv!$U$1:$U$1164,'DIAS DE INVENTARIO TAT'!J$1)</f>
        <v>0</v>
      </c>
      <c r="K786">
        <f>+SUMIFS(inv!$D$1:$D$1164,inv!$A$1:$A$1164,$B786,inv!$T$1:$T$1164,$A786,inv!$U$1:$U$1164,'DIAS DE INVENTARIO TAT'!K$1)</f>
        <v>0</v>
      </c>
      <c r="L786" s="6">
        <f>+SUMIFS(VENTAS!H:H,VENTAS!B:B,B786,VENTAS!G:G,A786)</f>
        <v>0</v>
      </c>
      <c r="M786" s="4">
        <f t="shared" si="76"/>
        <v>0</v>
      </c>
      <c r="N786" s="4">
        <f t="shared" si="72"/>
        <v>0</v>
      </c>
      <c r="O786" s="4">
        <f t="shared" si="73"/>
        <v>0</v>
      </c>
      <c r="P786" s="4">
        <f t="shared" si="74"/>
        <v>0</v>
      </c>
      <c r="Q786" s="6" t="e">
        <f>+SUMIFS(#REF!,#REF!,TablaINV[[#This Row],[GRUPO]],#REF!,TablaINV[[#This Row],[COD]])</f>
        <v>#REF!</v>
      </c>
      <c r="R786" s="19">
        <f t="shared" si="75"/>
        <v>0</v>
      </c>
      <c r="S786" s="4" t="str">
        <f>+VLOOKUP(A786,inv!T:X,5,0)</f>
        <v>COSTA</v>
      </c>
      <c r="T786" s="4" t="str">
        <f>+VLOOKUP(B:B,'DT HUEVO'!$A:$D,4,0)</f>
        <v>EMPACADOS</v>
      </c>
      <c r="U786" s="4" t="str">
        <f>+VLOOKUP(TablaINV[[#This Row],[COD]],'DT HUEVO'!$A:$D,3,0)</f>
        <v>A</v>
      </c>
    </row>
    <row r="787" spans="1:21">
      <c r="A787" t="s">
        <v>443</v>
      </c>
      <c r="B787">
        <v>10204</v>
      </c>
      <c r="C787" t="s">
        <v>53</v>
      </c>
      <c r="D787">
        <f>+SUMIFS(inv!D:D,inv!A:A,B787,inv!T:T,A787)</f>
        <v>0</v>
      </c>
      <c r="E787">
        <f>+SUMIFS(inv!$D$1:$D$1164,inv!$A$1:$A$1164,$B787,inv!$T$1:$T$1164,$A787,inv!$U$1:$U$1164,'DIAS DE INVENTARIO TAT'!E$1)</f>
        <v>0</v>
      </c>
      <c r="F787">
        <f>+SUMIFS(inv!$D$1:$D$1164,inv!$A$1:$A$1164,$B787,inv!$T$1:$T$1164,$A787,inv!$U$1:$U$1164,'DIAS DE INVENTARIO TAT'!F$1)</f>
        <v>0</v>
      </c>
      <c r="G787">
        <f>+SUMIFS(inv!$D$1:$D$1164,inv!$A$1:$A$1164,$B787,inv!$T$1:$T$1164,$A787,inv!$U$1:$U$1164,'DIAS DE INVENTARIO TAT'!G$1)</f>
        <v>0</v>
      </c>
      <c r="H787">
        <f>+SUMIFS(inv!$D$1:$D$1164,inv!$A$1:$A$1164,$B787,inv!$T$1:$T$1164,$A787,inv!$U$1:$U$1164,'DIAS DE INVENTARIO TAT'!H$1)</f>
        <v>0</v>
      </c>
      <c r="I787">
        <f>+SUMIFS(inv!$D$1:$D$1164,inv!$A$1:$A$1164,$B787,inv!$T$1:$T$1164,$A787,inv!$U$1:$U$1164,'DIAS DE INVENTARIO TAT'!I$1)</f>
        <v>0</v>
      </c>
      <c r="J787">
        <f>+SUMIFS(inv!$D$1:$D$1164,inv!$A$1:$A$1164,$B787,inv!$T$1:$T$1164,$A787,inv!$U$1:$U$1164,'DIAS DE INVENTARIO TAT'!J$1)</f>
        <v>0</v>
      </c>
      <c r="K787">
        <f>+SUMIFS(inv!$D$1:$D$1164,inv!$A$1:$A$1164,$B787,inv!$T$1:$T$1164,$A787,inv!$U$1:$U$1164,'DIAS DE INVENTARIO TAT'!K$1)</f>
        <v>0</v>
      </c>
      <c r="L787" s="6">
        <f>+SUMIFS(VENTAS!H:H,VENTAS!B:B,B787,VENTAS!G:G,A787)</f>
        <v>0</v>
      </c>
      <c r="M787" s="4">
        <f t="shared" si="76"/>
        <v>0</v>
      </c>
      <c r="N787" s="4">
        <f t="shared" si="72"/>
        <v>0</v>
      </c>
      <c r="O787" s="4">
        <f t="shared" si="73"/>
        <v>0</v>
      </c>
      <c r="P787" s="4">
        <f t="shared" si="74"/>
        <v>0</v>
      </c>
      <c r="Q787" s="6" t="e">
        <f>+SUMIFS(#REF!,#REF!,TablaINV[[#This Row],[GRUPO]],#REF!,TablaINV[[#This Row],[COD]])</f>
        <v>#REF!</v>
      </c>
      <c r="R787" s="19">
        <f t="shared" si="75"/>
        <v>0</v>
      </c>
      <c r="S787" s="4" t="str">
        <f>+VLOOKUP(A787,inv!T:X,5,0)</f>
        <v>COSTA</v>
      </c>
      <c r="T787" s="4" t="str">
        <f>+VLOOKUP(B:B,'DT HUEVO'!$A:$D,4,0)</f>
        <v>FS</v>
      </c>
      <c r="U787" s="4" t="str">
        <f>+VLOOKUP(TablaINV[[#This Row],[COD]],'DT HUEVO'!$A:$D,3,0)</f>
        <v>AAA</v>
      </c>
    </row>
    <row r="788" spans="1:21">
      <c r="A788" t="s">
        <v>443</v>
      </c>
      <c r="B788">
        <v>13303</v>
      </c>
      <c r="C788" t="s">
        <v>75</v>
      </c>
      <c r="D788">
        <f>+SUMIFS(inv!D:D,inv!A:A,B788,inv!T:T,A788)</f>
        <v>0</v>
      </c>
      <c r="E788">
        <f>+SUMIFS(inv!$D$1:$D$1164,inv!$A$1:$A$1164,$B788,inv!$T$1:$T$1164,$A788,inv!$U$1:$U$1164,'DIAS DE INVENTARIO TAT'!E$1)</f>
        <v>0</v>
      </c>
      <c r="F788">
        <f>+SUMIFS(inv!$D$1:$D$1164,inv!$A$1:$A$1164,$B788,inv!$T$1:$T$1164,$A788,inv!$U$1:$U$1164,'DIAS DE INVENTARIO TAT'!F$1)</f>
        <v>0</v>
      </c>
      <c r="G788">
        <f>+SUMIFS(inv!$D$1:$D$1164,inv!$A$1:$A$1164,$B788,inv!$T$1:$T$1164,$A788,inv!$U$1:$U$1164,'DIAS DE INVENTARIO TAT'!G$1)</f>
        <v>0</v>
      </c>
      <c r="H788">
        <f>+SUMIFS(inv!$D$1:$D$1164,inv!$A$1:$A$1164,$B788,inv!$T$1:$T$1164,$A788,inv!$U$1:$U$1164,'DIAS DE INVENTARIO TAT'!H$1)</f>
        <v>0</v>
      </c>
      <c r="I788">
        <f>+SUMIFS(inv!$D$1:$D$1164,inv!$A$1:$A$1164,$B788,inv!$T$1:$T$1164,$A788,inv!$U$1:$U$1164,'DIAS DE INVENTARIO TAT'!I$1)</f>
        <v>0</v>
      </c>
      <c r="J788">
        <f>+SUMIFS(inv!$D$1:$D$1164,inv!$A$1:$A$1164,$B788,inv!$T$1:$T$1164,$A788,inv!$U$1:$U$1164,'DIAS DE INVENTARIO TAT'!J$1)</f>
        <v>0</v>
      </c>
      <c r="K788">
        <f>+SUMIFS(inv!$D$1:$D$1164,inv!$A$1:$A$1164,$B788,inv!$T$1:$T$1164,$A788,inv!$U$1:$U$1164,'DIAS DE INVENTARIO TAT'!K$1)</f>
        <v>0</v>
      </c>
      <c r="L788" s="6">
        <f>+SUMIFS(VENTAS!H:H,VENTAS!B:B,B788,VENTAS!G:G,A788)</f>
        <v>0</v>
      </c>
      <c r="M788" s="4">
        <f t="shared" si="76"/>
        <v>0</v>
      </c>
      <c r="N788" s="4">
        <f t="shared" si="72"/>
        <v>0</v>
      </c>
      <c r="O788" s="4">
        <f t="shared" si="73"/>
        <v>0</v>
      </c>
      <c r="P788" s="4">
        <f t="shared" si="74"/>
        <v>0</v>
      </c>
      <c r="Q788" s="6" t="e">
        <f>+SUMIFS(#REF!,#REF!,TablaINV[[#This Row],[GRUPO]],#REF!,TablaINV[[#This Row],[COD]])</f>
        <v>#REF!</v>
      </c>
      <c r="R788" s="19">
        <f t="shared" si="75"/>
        <v>0</v>
      </c>
      <c r="S788" s="4" t="str">
        <f>+VLOOKUP(A788,inv!T:X,5,0)</f>
        <v>COSTA</v>
      </c>
      <c r="T788" s="4" t="str">
        <f>+VLOOKUP(B:B,'DT HUEVO'!$A:$D,4,0)</f>
        <v>EMPACADOS</v>
      </c>
      <c r="U788" s="4" t="str">
        <f>+VLOOKUP(TablaINV[[#This Row],[COD]],'DT HUEVO'!$A:$D,3,0)</f>
        <v>AA</v>
      </c>
    </row>
    <row r="789" spans="1:21">
      <c r="A789" t="s">
        <v>443</v>
      </c>
      <c r="B789">
        <v>13401</v>
      </c>
      <c r="C789" t="s">
        <v>77</v>
      </c>
      <c r="D789">
        <f>+SUMIFS(inv!D:D,inv!A:A,B789,inv!T:T,A789)</f>
        <v>0</v>
      </c>
      <c r="E789">
        <f>+SUMIFS(inv!$D$1:$D$1164,inv!$A$1:$A$1164,$B789,inv!$T$1:$T$1164,$A789,inv!$U$1:$U$1164,'DIAS DE INVENTARIO TAT'!E$1)</f>
        <v>0</v>
      </c>
      <c r="F789">
        <f>+SUMIFS(inv!$D$1:$D$1164,inv!$A$1:$A$1164,$B789,inv!$T$1:$T$1164,$A789,inv!$U$1:$U$1164,'DIAS DE INVENTARIO TAT'!F$1)</f>
        <v>0</v>
      </c>
      <c r="G789">
        <f>+SUMIFS(inv!$D$1:$D$1164,inv!$A$1:$A$1164,$B789,inv!$T$1:$T$1164,$A789,inv!$U$1:$U$1164,'DIAS DE INVENTARIO TAT'!G$1)</f>
        <v>0</v>
      </c>
      <c r="H789">
        <f>+SUMIFS(inv!$D$1:$D$1164,inv!$A$1:$A$1164,$B789,inv!$T$1:$T$1164,$A789,inv!$U$1:$U$1164,'DIAS DE INVENTARIO TAT'!H$1)</f>
        <v>0</v>
      </c>
      <c r="I789">
        <f>+SUMIFS(inv!$D$1:$D$1164,inv!$A$1:$A$1164,$B789,inv!$T$1:$T$1164,$A789,inv!$U$1:$U$1164,'DIAS DE INVENTARIO TAT'!I$1)</f>
        <v>0</v>
      </c>
      <c r="J789">
        <f>+SUMIFS(inv!$D$1:$D$1164,inv!$A$1:$A$1164,$B789,inv!$T$1:$T$1164,$A789,inv!$U$1:$U$1164,'DIAS DE INVENTARIO TAT'!J$1)</f>
        <v>0</v>
      </c>
      <c r="K789">
        <f>+SUMIFS(inv!$D$1:$D$1164,inv!$A$1:$A$1164,$B789,inv!$T$1:$T$1164,$A789,inv!$U$1:$U$1164,'DIAS DE INVENTARIO TAT'!K$1)</f>
        <v>0</v>
      </c>
      <c r="L789" s="6">
        <f>+SUMIFS(VENTAS!H:H,VENTAS!B:B,B789,VENTAS!G:G,A789)</f>
        <v>0</v>
      </c>
      <c r="M789" s="4">
        <f t="shared" si="76"/>
        <v>0</v>
      </c>
      <c r="N789" s="4">
        <f t="shared" si="72"/>
        <v>0</v>
      </c>
      <c r="O789" s="4">
        <f t="shared" si="73"/>
        <v>0</v>
      </c>
      <c r="P789" s="4">
        <f t="shared" si="74"/>
        <v>0</v>
      </c>
      <c r="Q789" s="6" t="e">
        <f>+SUMIFS(#REF!,#REF!,TablaINV[[#This Row],[GRUPO]],#REF!,TablaINV[[#This Row],[COD]])</f>
        <v>#REF!</v>
      </c>
      <c r="R789" s="19">
        <f t="shared" si="75"/>
        <v>0</v>
      </c>
      <c r="S789" s="4" t="str">
        <f>+VLOOKUP(A789,inv!T:X,5,0)</f>
        <v>COSTA</v>
      </c>
      <c r="T789" s="4" t="str">
        <f>+VLOOKUP(B:B,'DT HUEVO'!$A:$D,4,0)</f>
        <v>EMPACADOS</v>
      </c>
      <c r="U789" s="4" t="str">
        <f>+VLOOKUP(TablaINV[[#This Row],[COD]],'DT HUEVO'!$A:$D,3,0)</f>
        <v>A</v>
      </c>
    </row>
    <row r="790" spans="1:21">
      <c r="A790" t="s">
        <v>443</v>
      </c>
      <c r="B790">
        <v>100</v>
      </c>
      <c r="C790" t="s">
        <v>96</v>
      </c>
      <c r="D790">
        <f>+SUMIFS(inv!D:D,inv!A:A,B790,inv!T:T,A790)</f>
        <v>0</v>
      </c>
      <c r="E790">
        <f>+SUMIFS(inv!$D$1:$D$1164,inv!$A$1:$A$1164,$B790,inv!$T$1:$T$1164,$A790,inv!$U$1:$U$1164,'DIAS DE INVENTARIO TAT'!E$1)</f>
        <v>0</v>
      </c>
      <c r="F790">
        <f>+SUMIFS(inv!$D$1:$D$1164,inv!$A$1:$A$1164,$B790,inv!$T$1:$T$1164,$A790,inv!$U$1:$U$1164,'DIAS DE INVENTARIO TAT'!F$1)</f>
        <v>0</v>
      </c>
      <c r="G790">
        <f>+SUMIFS(inv!$D$1:$D$1164,inv!$A$1:$A$1164,$B790,inv!$T$1:$T$1164,$A790,inv!$U$1:$U$1164,'DIAS DE INVENTARIO TAT'!G$1)</f>
        <v>0</v>
      </c>
      <c r="H790">
        <f>+SUMIFS(inv!$D$1:$D$1164,inv!$A$1:$A$1164,$B790,inv!$T$1:$T$1164,$A790,inv!$U$1:$U$1164,'DIAS DE INVENTARIO TAT'!H$1)</f>
        <v>0</v>
      </c>
      <c r="I790">
        <f>+SUMIFS(inv!$D$1:$D$1164,inv!$A$1:$A$1164,$B790,inv!$T$1:$T$1164,$A790,inv!$U$1:$U$1164,'DIAS DE INVENTARIO TAT'!I$1)</f>
        <v>0</v>
      </c>
      <c r="J790">
        <f>+SUMIFS(inv!$D$1:$D$1164,inv!$A$1:$A$1164,$B790,inv!$T$1:$T$1164,$A790,inv!$U$1:$U$1164,'DIAS DE INVENTARIO TAT'!J$1)</f>
        <v>0</v>
      </c>
      <c r="K790">
        <f>+SUMIFS(inv!$D$1:$D$1164,inv!$A$1:$A$1164,$B790,inv!$T$1:$T$1164,$A790,inv!$U$1:$U$1164,'DIAS DE INVENTARIO TAT'!K$1)</f>
        <v>0</v>
      </c>
      <c r="L790" s="6">
        <f>+SUMIFS(VENTAS!H:H,VENTAS!B:B,B790,VENTAS!G:G,A790)</f>
        <v>0</v>
      </c>
      <c r="M790" s="4">
        <f t="shared" si="76"/>
        <v>0</v>
      </c>
      <c r="N790" s="4">
        <f t="shared" si="72"/>
        <v>0</v>
      </c>
      <c r="O790" s="4">
        <f t="shared" si="73"/>
        <v>0</v>
      </c>
      <c r="P790" s="4">
        <f t="shared" si="74"/>
        <v>0</v>
      </c>
      <c r="Q790" s="6" t="e">
        <f>+SUMIFS(#REF!,#REF!,TablaINV[[#This Row],[GRUPO]],#REF!,TablaINV[[#This Row],[COD]])</f>
        <v>#REF!</v>
      </c>
      <c r="R790" s="19">
        <f t="shared" si="75"/>
        <v>0</v>
      </c>
      <c r="S790" s="4" t="str">
        <f>+VLOOKUP(A790,inv!T:X,5,0)</f>
        <v>COSTA</v>
      </c>
      <c r="T790" s="4" t="str">
        <f>+VLOOKUP(B:B,'DT HUEVO'!$A:$D,4,0)</f>
        <v>HUEVO SIN CLASIFICAR</v>
      </c>
      <c r="U790" s="4" t="str">
        <f>+VLOOKUP(TablaINV[[#This Row],[COD]],'DT HUEVO'!$A:$D,3,0)</f>
        <v>HUEVO SIN CLASIFICAR</v>
      </c>
    </row>
    <row r="791" spans="1:21">
      <c r="A791" t="s">
        <v>443</v>
      </c>
      <c r="B791">
        <v>72501</v>
      </c>
      <c r="C791" t="s">
        <v>78</v>
      </c>
      <c r="D791">
        <f>+SUMIFS(inv!D:D,inv!A:A,B791,inv!T:T,A791)</f>
        <v>0</v>
      </c>
      <c r="E791">
        <f>+SUMIFS(inv!$D$1:$D$1164,inv!$A$1:$A$1164,$B791,inv!$T$1:$T$1164,$A791,inv!$U$1:$U$1164,'DIAS DE INVENTARIO TAT'!E$1)</f>
        <v>0</v>
      </c>
      <c r="F791">
        <f>+SUMIFS(inv!$D$1:$D$1164,inv!$A$1:$A$1164,$B791,inv!$T$1:$T$1164,$A791,inv!$U$1:$U$1164,'DIAS DE INVENTARIO TAT'!F$1)</f>
        <v>0</v>
      </c>
      <c r="G791">
        <f>+SUMIFS(inv!$D$1:$D$1164,inv!$A$1:$A$1164,$B791,inv!$T$1:$T$1164,$A791,inv!$U$1:$U$1164,'DIAS DE INVENTARIO TAT'!G$1)</f>
        <v>0</v>
      </c>
      <c r="H791">
        <f>+SUMIFS(inv!$D$1:$D$1164,inv!$A$1:$A$1164,$B791,inv!$T$1:$T$1164,$A791,inv!$U$1:$U$1164,'DIAS DE INVENTARIO TAT'!H$1)</f>
        <v>0</v>
      </c>
      <c r="I791">
        <f>+SUMIFS(inv!$D$1:$D$1164,inv!$A$1:$A$1164,$B791,inv!$T$1:$T$1164,$A791,inv!$U$1:$U$1164,'DIAS DE INVENTARIO TAT'!I$1)</f>
        <v>0</v>
      </c>
      <c r="J791">
        <f>+SUMIFS(inv!$D$1:$D$1164,inv!$A$1:$A$1164,$B791,inv!$T$1:$T$1164,$A791,inv!$U$1:$U$1164,'DIAS DE INVENTARIO TAT'!J$1)</f>
        <v>0</v>
      </c>
      <c r="K791">
        <f>+SUMIFS(inv!$D$1:$D$1164,inv!$A$1:$A$1164,$B791,inv!$T$1:$T$1164,$A791,inv!$U$1:$U$1164,'DIAS DE INVENTARIO TAT'!K$1)</f>
        <v>0</v>
      </c>
      <c r="L791" s="6">
        <f>+SUMIFS(VENTAS!H:H,VENTAS!B:B,B791,VENTAS!G:G,A791)</f>
        <v>0</v>
      </c>
      <c r="M791" s="4">
        <f t="shared" si="76"/>
        <v>0</v>
      </c>
      <c r="N791" s="4">
        <f t="shared" si="72"/>
        <v>0</v>
      </c>
      <c r="O791" s="4">
        <f t="shared" si="73"/>
        <v>0</v>
      </c>
      <c r="P791" s="4">
        <f t="shared" si="74"/>
        <v>0</v>
      </c>
      <c r="Q791" s="6" t="e">
        <f>+SUMIFS(#REF!,#REF!,TablaINV[[#This Row],[GRUPO]],#REF!,TablaINV[[#This Row],[COD]])</f>
        <v>#REF!</v>
      </c>
      <c r="R791" s="19">
        <f t="shared" si="75"/>
        <v>0</v>
      </c>
      <c r="S791" s="4" t="str">
        <f>+VLOOKUP(A791,inv!T:X,5,0)</f>
        <v>COSTA</v>
      </c>
      <c r="T791" s="4" t="str">
        <f>+VLOOKUP(B:B,'DT HUEVO'!$A:$D,4,0)</f>
        <v>SEGUNDA</v>
      </c>
      <c r="U791" s="4" t="str">
        <f>+VLOOKUP(TablaINV[[#This Row],[COD]],'DT HUEVO'!$A:$D,3,0)</f>
        <v>SEGUNDA</v>
      </c>
    </row>
    <row r="792" spans="1:21">
      <c r="A792" t="s">
        <v>443</v>
      </c>
      <c r="B792">
        <v>13368</v>
      </c>
      <c r="C792" t="s">
        <v>76</v>
      </c>
      <c r="D792">
        <f>+SUMIFS(inv!D:D,inv!A:A,B792,inv!T:T,A792)</f>
        <v>0</v>
      </c>
      <c r="E792">
        <f>+SUMIFS(inv!$D$1:$D$1164,inv!$A$1:$A$1164,$B792,inv!$T$1:$T$1164,$A792,inv!$U$1:$U$1164,'DIAS DE INVENTARIO TAT'!E$1)</f>
        <v>0</v>
      </c>
      <c r="F792">
        <f>+SUMIFS(inv!$D$1:$D$1164,inv!$A$1:$A$1164,$B792,inv!$T$1:$T$1164,$A792,inv!$U$1:$U$1164,'DIAS DE INVENTARIO TAT'!F$1)</f>
        <v>0</v>
      </c>
      <c r="G792">
        <f>+SUMIFS(inv!$D$1:$D$1164,inv!$A$1:$A$1164,$B792,inv!$T$1:$T$1164,$A792,inv!$U$1:$U$1164,'DIAS DE INVENTARIO TAT'!G$1)</f>
        <v>0</v>
      </c>
      <c r="H792">
        <f>+SUMIFS(inv!$D$1:$D$1164,inv!$A$1:$A$1164,$B792,inv!$T$1:$T$1164,$A792,inv!$U$1:$U$1164,'DIAS DE INVENTARIO TAT'!H$1)</f>
        <v>0</v>
      </c>
      <c r="I792">
        <f>+SUMIFS(inv!$D$1:$D$1164,inv!$A$1:$A$1164,$B792,inv!$T$1:$T$1164,$A792,inv!$U$1:$U$1164,'DIAS DE INVENTARIO TAT'!I$1)</f>
        <v>0</v>
      </c>
      <c r="J792">
        <f>+SUMIFS(inv!$D$1:$D$1164,inv!$A$1:$A$1164,$B792,inv!$T$1:$T$1164,$A792,inv!$U$1:$U$1164,'DIAS DE INVENTARIO TAT'!J$1)</f>
        <v>0</v>
      </c>
      <c r="K792">
        <f>+SUMIFS(inv!$D$1:$D$1164,inv!$A$1:$A$1164,$B792,inv!$T$1:$T$1164,$A792,inv!$U$1:$U$1164,'DIAS DE INVENTARIO TAT'!K$1)</f>
        <v>0</v>
      </c>
      <c r="L792" s="6">
        <f>+SUMIFS(VENTAS!H:H,VENTAS!B:B,B792,VENTAS!G:G,A792)</f>
        <v>0</v>
      </c>
      <c r="M792" s="4">
        <f t="shared" si="76"/>
        <v>0</v>
      </c>
      <c r="N792" s="4">
        <f t="shared" si="72"/>
        <v>0</v>
      </c>
      <c r="O792" s="4">
        <f t="shared" si="73"/>
        <v>0</v>
      </c>
      <c r="P792" s="4">
        <f t="shared" si="74"/>
        <v>0</v>
      </c>
      <c r="Q792" s="6" t="e">
        <f>+SUMIFS(#REF!,#REF!,TablaINV[[#This Row],[GRUPO]],#REF!,TablaINV[[#This Row],[COD]])</f>
        <v>#REF!</v>
      </c>
      <c r="R792" s="19">
        <f t="shared" si="75"/>
        <v>0</v>
      </c>
      <c r="S792" s="4" t="str">
        <f>+VLOOKUP(A792,inv!T:X,5,0)</f>
        <v>COSTA</v>
      </c>
      <c r="T792" s="4" t="str">
        <f>+VLOOKUP(B:B,'DT HUEVO'!$A:$D,4,0)</f>
        <v>EMPACADOS</v>
      </c>
      <c r="U792" s="4" t="str">
        <f>+VLOOKUP(TablaINV[[#This Row],[COD]],'DT HUEVO'!$A:$D,3,0)</f>
        <v>AA</v>
      </c>
    </row>
    <row r="793" spans="1:21">
      <c r="A793" t="s">
        <v>443</v>
      </c>
      <c r="B793">
        <v>10104</v>
      </c>
      <c r="C793" t="s">
        <v>84</v>
      </c>
      <c r="D793">
        <f>+SUMIFS(inv!D:D,inv!A:A,B793,inv!T:T,A793)</f>
        <v>0</v>
      </c>
      <c r="E793">
        <f>+SUMIFS(inv!$D$1:$D$1164,inv!$A$1:$A$1164,$B793,inv!$T$1:$T$1164,$A793,inv!$U$1:$U$1164,'DIAS DE INVENTARIO TAT'!E$1)</f>
        <v>0</v>
      </c>
      <c r="F793">
        <f>+SUMIFS(inv!$D$1:$D$1164,inv!$A$1:$A$1164,$B793,inv!$T$1:$T$1164,$A793,inv!$U$1:$U$1164,'DIAS DE INVENTARIO TAT'!F$1)</f>
        <v>0</v>
      </c>
      <c r="G793">
        <f>+SUMIFS(inv!$D$1:$D$1164,inv!$A$1:$A$1164,$B793,inv!$T$1:$T$1164,$A793,inv!$U$1:$U$1164,'DIAS DE INVENTARIO TAT'!G$1)</f>
        <v>0</v>
      </c>
      <c r="H793">
        <f>+SUMIFS(inv!$D$1:$D$1164,inv!$A$1:$A$1164,$B793,inv!$T$1:$T$1164,$A793,inv!$U$1:$U$1164,'DIAS DE INVENTARIO TAT'!H$1)</f>
        <v>0</v>
      </c>
      <c r="I793">
        <f>+SUMIFS(inv!$D$1:$D$1164,inv!$A$1:$A$1164,$B793,inv!$T$1:$T$1164,$A793,inv!$U$1:$U$1164,'DIAS DE INVENTARIO TAT'!I$1)</f>
        <v>0</v>
      </c>
      <c r="J793">
        <f>+SUMIFS(inv!$D$1:$D$1164,inv!$A$1:$A$1164,$B793,inv!$T$1:$T$1164,$A793,inv!$U$1:$U$1164,'DIAS DE INVENTARIO TAT'!J$1)</f>
        <v>0</v>
      </c>
      <c r="K793">
        <f>+SUMIFS(inv!$D$1:$D$1164,inv!$A$1:$A$1164,$B793,inv!$T$1:$T$1164,$A793,inv!$U$1:$U$1164,'DIAS DE INVENTARIO TAT'!K$1)</f>
        <v>0</v>
      </c>
      <c r="L793" s="6">
        <f>+SUMIFS(VENTAS!H:H,VENTAS!B:B,B793,VENTAS!G:G,A793)</f>
        <v>0</v>
      </c>
      <c r="M793" s="4">
        <f t="shared" si="76"/>
        <v>0</v>
      </c>
      <c r="N793" s="4">
        <f t="shared" si="72"/>
        <v>0</v>
      </c>
      <c r="O793" s="4">
        <f t="shared" si="73"/>
        <v>0</v>
      </c>
      <c r="P793" s="4">
        <f t="shared" si="74"/>
        <v>0</v>
      </c>
      <c r="Q793" s="6" t="e">
        <f>+SUMIFS(#REF!,#REF!,TablaINV[[#This Row],[GRUPO]],#REF!,TablaINV[[#This Row],[COD]])</f>
        <v>#REF!</v>
      </c>
      <c r="R793" s="19">
        <f t="shared" si="75"/>
        <v>0</v>
      </c>
      <c r="S793" s="4" t="str">
        <f>+VLOOKUP(A793,inv!T:X,5,0)</f>
        <v>COSTA</v>
      </c>
      <c r="T793" s="4" t="str">
        <f>+VLOOKUP(B:B,'DT HUEVO'!$A:$D,4,0)</f>
        <v>EMPACADOS</v>
      </c>
      <c r="U793" s="4" t="str">
        <f>+VLOOKUP(TablaINV[[#This Row],[COD]],'DT HUEVO'!$A:$D,3,0)</f>
        <v>YUMBO</v>
      </c>
    </row>
    <row r="794" spans="1:21">
      <c r="A794" t="s">
        <v>443</v>
      </c>
      <c r="B794">
        <v>300</v>
      </c>
      <c r="C794" t="s">
        <v>99</v>
      </c>
      <c r="D794">
        <f>+SUMIFS(inv!D:D,inv!A:A,B794,inv!T:T,A794)</f>
        <v>0</v>
      </c>
      <c r="E794">
        <f>+SUMIFS(inv!$D$1:$D$1164,inv!$A$1:$A$1164,$B794,inv!$T$1:$T$1164,$A794,inv!$U$1:$U$1164,'DIAS DE INVENTARIO TAT'!E$1)</f>
        <v>0</v>
      </c>
      <c r="F794">
        <f>+SUMIFS(inv!$D$1:$D$1164,inv!$A$1:$A$1164,$B794,inv!$T$1:$T$1164,$A794,inv!$U$1:$U$1164,'DIAS DE INVENTARIO TAT'!F$1)</f>
        <v>0</v>
      </c>
      <c r="G794">
        <f>+SUMIFS(inv!$D$1:$D$1164,inv!$A$1:$A$1164,$B794,inv!$T$1:$T$1164,$A794,inv!$U$1:$U$1164,'DIAS DE INVENTARIO TAT'!G$1)</f>
        <v>0</v>
      </c>
      <c r="H794">
        <f>+SUMIFS(inv!$D$1:$D$1164,inv!$A$1:$A$1164,$B794,inv!$T$1:$T$1164,$A794,inv!$U$1:$U$1164,'DIAS DE INVENTARIO TAT'!H$1)</f>
        <v>0</v>
      </c>
      <c r="I794">
        <f>+SUMIFS(inv!$D$1:$D$1164,inv!$A$1:$A$1164,$B794,inv!$T$1:$T$1164,$A794,inv!$U$1:$U$1164,'DIAS DE INVENTARIO TAT'!I$1)</f>
        <v>0</v>
      </c>
      <c r="J794">
        <f>+SUMIFS(inv!$D$1:$D$1164,inv!$A$1:$A$1164,$B794,inv!$T$1:$T$1164,$A794,inv!$U$1:$U$1164,'DIAS DE INVENTARIO TAT'!J$1)</f>
        <v>0</v>
      </c>
      <c r="K794">
        <f>+SUMIFS(inv!$D$1:$D$1164,inv!$A$1:$A$1164,$B794,inv!$T$1:$T$1164,$A794,inv!$U$1:$U$1164,'DIAS DE INVENTARIO TAT'!K$1)</f>
        <v>0</v>
      </c>
      <c r="L794" s="6">
        <f>+SUMIFS(VENTAS!H:H,VENTAS!B:B,B794,VENTAS!G:G,A794)</f>
        <v>0</v>
      </c>
      <c r="M794" s="4">
        <f t="shared" si="76"/>
        <v>0</v>
      </c>
      <c r="N794" s="4">
        <f t="shared" si="72"/>
        <v>0</v>
      </c>
      <c r="O794" s="4">
        <f t="shared" si="73"/>
        <v>0</v>
      </c>
      <c r="P794" s="4">
        <f t="shared" si="74"/>
        <v>0</v>
      </c>
      <c r="Q794" s="6" t="e">
        <f>+SUMIFS(#REF!,#REF!,TablaINV[[#This Row],[GRUPO]],#REF!,TablaINV[[#This Row],[COD]])</f>
        <v>#REF!</v>
      </c>
      <c r="R794" s="19">
        <f t="shared" si="75"/>
        <v>0</v>
      </c>
      <c r="S794" s="4" t="str">
        <f>+VLOOKUP(A794,inv!T:X,5,0)</f>
        <v>COSTA</v>
      </c>
      <c r="T794" s="4" t="str">
        <f>+VLOOKUP(B:B,'DT HUEVO'!$A:$D,4,0)</f>
        <v>HUEVO SIN CLASIFICAR</v>
      </c>
      <c r="U794" s="4" t="str">
        <f>+VLOOKUP(TablaINV[[#This Row],[COD]],'DT HUEVO'!$A:$D,3,0)</f>
        <v>HUEVO SIN CLASIFICAR</v>
      </c>
    </row>
    <row r="795" spans="1:21">
      <c r="A795" t="s">
        <v>443</v>
      </c>
      <c r="B795">
        <v>52378</v>
      </c>
      <c r="C795" t="s">
        <v>69</v>
      </c>
      <c r="D795">
        <f>+SUMIFS(inv!D:D,inv!A:A,B795,inv!T:T,A795)</f>
        <v>0</v>
      </c>
      <c r="E795">
        <f>+SUMIFS(inv!$D$1:$D$1164,inv!$A$1:$A$1164,$B795,inv!$T$1:$T$1164,$A795,inv!$U$1:$U$1164,'DIAS DE INVENTARIO TAT'!E$1)</f>
        <v>0</v>
      </c>
      <c r="F795">
        <f>+SUMIFS(inv!$D$1:$D$1164,inv!$A$1:$A$1164,$B795,inv!$T$1:$T$1164,$A795,inv!$U$1:$U$1164,'DIAS DE INVENTARIO TAT'!F$1)</f>
        <v>0</v>
      </c>
      <c r="G795">
        <f>+SUMIFS(inv!$D$1:$D$1164,inv!$A$1:$A$1164,$B795,inv!$T$1:$T$1164,$A795,inv!$U$1:$U$1164,'DIAS DE INVENTARIO TAT'!G$1)</f>
        <v>0</v>
      </c>
      <c r="H795">
        <f>+SUMIFS(inv!$D$1:$D$1164,inv!$A$1:$A$1164,$B795,inv!$T$1:$T$1164,$A795,inv!$U$1:$U$1164,'DIAS DE INVENTARIO TAT'!H$1)</f>
        <v>0</v>
      </c>
      <c r="I795">
        <f>+SUMIFS(inv!$D$1:$D$1164,inv!$A$1:$A$1164,$B795,inv!$T$1:$T$1164,$A795,inv!$U$1:$U$1164,'DIAS DE INVENTARIO TAT'!I$1)</f>
        <v>0</v>
      </c>
      <c r="J795">
        <f>+SUMIFS(inv!$D$1:$D$1164,inv!$A$1:$A$1164,$B795,inv!$T$1:$T$1164,$A795,inv!$U$1:$U$1164,'DIAS DE INVENTARIO TAT'!J$1)</f>
        <v>0</v>
      </c>
      <c r="K795">
        <f>+SUMIFS(inv!$D$1:$D$1164,inv!$A$1:$A$1164,$B795,inv!$T$1:$T$1164,$A795,inv!$U$1:$U$1164,'DIAS DE INVENTARIO TAT'!K$1)</f>
        <v>0</v>
      </c>
      <c r="L795" s="6">
        <f>+SUMIFS(VENTAS!H:H,VENTAS!B:B,B795,VENTAS!G:G,A795)</f>
        <v>0</v>
      </c>
      <c r="M795" s="4">
        <f t="shared" si="76"/>
        <v>0</v>
      </c>
      <c r="N795" s="4">
        <f t="shared" si="72"/>
        <v>0</v>
      </c>
      <c r="O795" s="4">
        <f t="shared" si="73"/>
        <v>0</v>
      </c>
      <c r="P795" s="4">
        <f t="shared" si="74"/>
        <v>0</v>
      </c>
      <c r="Q795" s="6" t="e">
        <f>+SUMIFS(#REF!,#REF!,TablaINV[[#This Row],[GRUPO]],#REF!,TablaINV[[#This Row],[COD]])</f>
        <v>#REF!</v>
      </c>
      <c r="R795" s="19">
        <f t="shared" si="75"/>
        <v>0</v>
      </c>
      <c r="S795" s="4" t="str">
        <f>+VLOOKUP(A795,inv!T:X,5,0)</f>
        <v>COSTA</v>
      </c>
      <c r="T795" s="4" t="e">
        <f>+VLOOKUP(B:B,'DT HUEVO'!$A:$D,4,0)</f>
        <v>#N/A</v>
      </c>
      <c r="U795" s="4" t="e">
        <f>+VLOOKUP(TablaINV[[#This Row],[COD]],'DT HUEVO'!$A:$D,3,0)</f>
        <v>#N/A</v>
      </c>
    </row>
    <row r="796" spans="1:21">
      <c r="A796" t="s">
        <v>443</v>
      </c>
      <c r="B796">
        <v>10203</v>
      </c>
      <c r="C796" t="s">
        <v>29</v>
      </c>
      <c r="D796">
        <f>+SUMIFS(inv!D:D,inv!A:A,B796,inv!T:T,A796)</f>
        <v>0</v>
      </c>
      <c r="E796">
        <f>+SUMIFS(inv!$D$1:$D$1164,inv!$A$1:$A$1164,$B796,inv!$T$1:$T$1164,$A796,inv!$U$1:$U$1164,'DIAS DE INVENTARIO TAT'!E$1)</f>
        <v>0</v>
      </c>
      <c r="F796">
        <f>+SUMIFS(inv!$D$1:$D$1164,inv!$A$1:$A$1164,$B796,inv!$T$1:$T$1164,$A796,inv!$U$1:$U$1164,'DIAS DE INVENTARIO TAT'!F$1)</f>
        <v>0</v>
      </c>
      <c r="G796">
        <f>+SUMIFS(inv!$D$1:$D$1164,inv!$A$1:$A$1164,$B796,inv!$T$1:$T$1164,$A796,inv!$U$1:$U$1164,'DIAS DE INVENTARIO TAT'!G$1)</f>
        <v>0</v>
      </c>
      <c r="H796">
        <f>+SUMIFS(inv!$D$1:$D$1164,inv!$A$1:$A$1164,$B796,inv!$T$1:$T$1164,$A796,inv!$U$1:$U$1164,'DIAS DE INVENTARIO TAT'!H$1)</f>
        <v>0</v>
      </c>
      <c r="I796">
        <f>+SUMIFS(inv!$D$1:$D$1164,inv!$A$1:$A$1164,$B796,inv!$T$1:$T$1164,$A796,inv!$U$1:$U$1164,'DIAS DE INVENTARIO TAT'!I$1)</f>
        <v>0</v>
      </c>
      <c r="J796">
        <f>+SUMIFS(inv!$D$1:$D$1164,inv!$A$1:$A$1164,$B796,inv!$T$1:$T$1164,$A796,inv!$U$1:$U$1164,'DIAS DE INVENTARIO TAT'!J$1)</f>
        <v>0</v>
      </c>
      <c r="K796">
        <f>+SUMIFS(inv!$D$1:$D$1164,inv!$A$1:$A$1164,$B796,inv!$T$1:$T$1164,$A796,inv!$U$1:$U$1164,'DIAS DE INVENTARIO TAT'!K$1)</f>
        <v>0</v>
      </c>
      <c r="L796" s="6">
        <f>+SUMIFS(VENTAS!H:H,VENTAS!B:B,B796,VENTAS!G:G,A796)</f>
        <v>0</v>
      </c>
      <c r="M796" s="4">
        <f t="shared" si="76"/>
        <v>0</v>
      </c>
      <c r="N796" s="4">
        <f t="shared" si="72"/>
        <v>0</v>
      </c>
      <c r="O796" s="4">
        <f t="shared" si="73"/>
        <v>0</v>
      </c>
      <c r="P796" s="4">
        <f t="shared" si="74"/>
        <v>0</v>
      </c>
      <c r="Q796" s="6" t="e">
        <f>+SUMIFS(#REF!,#REF!,TablaINV[[#This Row],[GRUPO]],#REF!,TablaINV[[#This Row],[COD]])</f>
        <v>#REF!</v>
      </c>
      <c r="R796" s="19">
        <f t="shared" si="75"/>
        <v>0</v>
      </c>
      <c r="S796" s="4" t="str">
        <f>+VLOOKUP(A796,inv!T:X,5,0)</f>
        <v>COSTA</v>
      </c>
      <c r="T796" s="4" t="str">
        <f>+VLOOKUP(B:B,'DT HUEVO'!$A:$D,4,0)</f>
        <v>EMPACADOS</v>
      </c>
      <c r="U796" s="4" t="str">
        <f>+VLOOKUP(TablaINV[[#This Row],[COD]],'DT HUEVO'!$A:$D,3,0)</f>
        <v>AAA</v>
      </c>
    </row>
    <row r="797" spans="1:21">
      <c r="A797" t="s">
        <v>443</v>
      </c>
      <c r="B797">
        <v>12370</v>
      </c>
      <c r="C797" t="s">
        <v>64</v>
      </c>
      <c r="D797">
        <f>+SUMIFS(inv!D:D,inv!A:A,B797,inv!T:T,A797)</f>
        <v>0</v>
      </c>
      <c r="E797">
        <f>+SUMIFS(inv!$D$1:$D$1164,inv!$A$1:$A$1164,$B797,inv!$T$1:$T$1164,$A797,inv!$U$1:$U$1164,'DIAS DE INVENTARIO TAT'!E$1)</f>
        <v>0</v>
      </c>
      <c r="F797">
        <f>+SUMIFS(inv!$D$1:$D$1164,inv!$A$1:$A$1164,$B797,inv!$T$1:$T$1164,$A797,inv!$U$1:$U$1164,'DIAS DE INVENTARIO TAT'!F$1)</f>
        <v>0</v>
      </c>
      <c r="G797">
        <f>+SUMIFS(inv!$D$1:$D$1164,inv!$A$1:$A$1164,$B797,inv!$T$1:$T$1164,$A797,inv!$U$1:$U$1164,'DIAS DE INVENTARIO TAT'!G$1)</f>
        <v>0</v>
      </c>
      <c r="H797">
        <f>+SUMIFS(inv!$D$1:$D$1164,inv!$A$1:$A$1164,$B797,inv!$T$1:$T$1164,$A797,inv!$U$1:$U$1164,'DIAS DE INVENTARIO TAT'!H$1)</f>
        <v>0</v>
      </c>
      <c r="I797">
        <f>+SUMIFS(inv!$D$1:$D$1164,inv!$A$1:$A$1164,$B797,inv!$T$1:$T$1164,$A797,inv!$U$1:$U$1164,'DIAS DE INVENTARIO TAT'!I$1)</f>
        <v>0</v>
      </c>
      <c r="J797">
        <f>+SUMIFS(inv!$D$1:$D$1164,inv!$A$1:$A$1164,$B797,inv!$T$1:$T$1164,$A797,inv!$U$1:$U$1164,'DIAS DE INVENTARIO TAT'!J$1)</f>
        <v>0</v>
      </c>
      <c r="K797">
        <f>+SUMIFS(inv!$D$1:$D$1164,inv!$A$1:$A$1164,$B797,inv!$T$1:$T$1164,$A797,inv!$U$1:$U$1164,'DIAS DE INVENTARIO TAT'!K$1)</f>
        <v>0</v>
      </c>
      <c r="L797" s="6">
        <f>+SUMIFS(VENTAS!H:H,VENTAS!B:B,B797,VENTAS!G:G,A797)</f>
        <v>0</v>
      </c>
      <c r="M797" s="4">
        <f t="shared" si="76"/>
        <v>0</v>
      </c>
      <c r="N797" s="4">
        <f t="shared" si="72"/>
        <v>0</v>
      </c>
      <c r="O797" s="4">
        <f t="shared" si="73"/>
        <v>0</v>
      </c>
      <c r="P797" s="4">
        <f t="shared" si="74"/>
        <v>0</v>
      </c>
      <c r="Q797" s="6" t="e">
        <f>+SUMIFS(#REF!,#REF!,TablaINV[[#This Row],[GRUPO]],#REF!,TablaINV[[#This Row],[COD]])</f>
        <v>#REF!</v>
      </c>
      <c r="R797" s="19">
        <f t="shared" si="75"/>
        <v>0</v>
      </c>
      <c r="S797" s="4" t="str">
        <f>+VLOOKUP(A797,inv!T:X,5,0)</f>
        <v>COSTA</v>
      </c>
      <c r="T797" s="4" t="e">
        <f>+VLOOKUP(B:B,'DT HUEVO'!$A:$D,4,0)</f>
        <v>#N/A</v>
      </c>
      <c r="U797" s="4" t="e">
        <f>+VLOOKUP(TablaINV[[#This Row],[COD]],'DT HUEVO'!$A:$D,3,0)</f>
        <v>#N/A</v>
      </c>
    </row>
    <row r="798" spans="1:21">
      <c r="A798" t="s">
        <v>443</v>
      </c>
      <c r="B798">
        <v>52377</v>
      </c>
      <c r="C798" t="s">
        <v>134</v>
      </c>
      <c r="D798">
        <f>+SUMIFS(inv!D:D,inv!A:A,B798,inv!T:T,A798)</f>
        <v>0</v>
      </c>
      <c r="E798">
        <f>+SUMIFS(inv!$D$1:$D$1164,inv!$A$1:$A$1164,$B798,inv!$T$1:$T$1164,$A798,inv!$U$1:$U$1164,'DIAS DE INVENTARIO TAT'!E$1)</f>
        <v>0</v>
      </c>
      <c r="F798">
        <f>+SUMIFS(inv!$D$1:$D$1164,inv!$A$1:$A$1164,$B798,inv!$T$1:$T$1164,$A798,inv!$U$1:$U$1164,'DIAS DE INVENTARIO TAT'!F$1)</f>
        <v>0</v>
      </c>
      <c r="G798">
        <f>+SUMIFS(inv!$D$1:$D$1164,inv!$A$1:$A$1164,$B798,inv!$T$1:$T$1164,$A798,inv!$U$1:$U$1164,'DIAS DE INVENTARIO TAT'!G$1)</f>
        <v>0</v>
      </c>
      <c r="H798">
        <f>+SUMIFS(inv!$D$1:$D$1164,inv!$A$1:$A$1164,$B798,inv!$T$1:$T$1164,$A798,inv!$U$1:$U$1164,'DIAS DE INVENTARIO TAT'!H$1)</f>
        <v>0</v>
      </c>
      <c r="I798">
        <f>+SUMIFS(inv!$D$1:$D$1164,inv!$A$1:$A$1164,$B798,inv!$T$1:$T$1164,$A798,inv!$U$1:$U$1164,'DIAS DE INVENTARIO TAT'!I$1)</f>
        <v>0</v>
      </c>
      <c r="J798">
        <f>+SUMIFS(inv!$D$1:$D$1164,inv!$A$1:$A$1164,$B798,inv!$T$1:$T$1164,$A798,inv!$U$1:$U$1164,'DIAS DE INVENTARIO TAT'!J$1)</f>
        <v>0</v>
      </c>
      <c r="K798">
        <f>+SUMIFS(inv!$D$1:$D$1164,inv!$A$1:$A$1164,$B798,inv!$T$1:$T$1164,$A798,inv!$U$1:$U$1164,'DIAS DE INVENTARIO TAT'!K$1)</f>
        <v>0</v>
      </c>
      <c r="L798" s="6">
        <f>+SUMIFS(VENTAS!H:H,VENTAS!B:B,B798,VENTAS!G:G,A798)</f>
        <v>0</v>
      </c>
      <c r="M798" s="4">
        <f t="shared" si="76"/>
        <v>0</v>
      </c>
      <c r="N798" s="4">
        <f t="shared" si="72"/>
        <v>0</v>
      </c>
      <c r="O798" s="4">
        <f t="shared" si="73"/>
        <v>0</v>
      </c>
      <c r="P798" s="4">
        <f t="shared" si="74"/>
        <v>0</v>
      </c>
      <c r="Q798" s="6" t="e">
        <f>+SUMIFS(#REF!,#REF!,TablaINV[[#This Row],[GRUPO]],#REF!,TablaINV[[#This Row],[COD]])</f>
        <v>#REF!</v>
      </c>
      <c r="R798" s="19">
        <f t="shared" si="75"/>
        <v>0</v>
      </c>
      <c r="S798" s="4" t="str">
        <f>+VLOOKUP(A798,inv!T:X,5,0)</f>
        <v>COSTA</v>
      </c>
      <c r="T798" s="4" t="e">
        <f>+VLOOKUP(B:B,'DT HUEVO'!$A:$D,4,0)</f>
        <v>#N/A</v>
      </c>
      <c r="U798" s="4" t="e">
        <f>+VLOOKUP(TablaINV[[#This Row],[COD]],'DT HUEVO'!$A:$D,3,0)</f>
        <v>#N/A</v>
      </c>
    </row>
    <row r="799" spans="1:21">
      <c r="A799" t="s">
        <v>443</v>
      </c>
      <c r="B799">
        <v>10306</v>
      </c>
      <c r="C799" t="s">
        <v>226</v>
      </c>
      <c r="D799">
        <f>+SUMIFS(inv!D:D,inv!A:A,B799,inv!T:T,A799)</f>
        <v>0</v>
      </c>
      <c r="E799">
        <f>+SUMIFS(inv!$D$1:$D$1164,inv!$A$1:$A$1164,$B799,inv!$T$1:$T$1164,$A799,inv!$U$1:$U$1164,'DIAS DE INVENTARIO TAT'!E$1)</f>
        <v>0</v>
      </c>
      <c r="F799">
        <f>+SUMIFS(inv!$D$1:$D$1164,inv!$A$1:$A$1164,$B799,inv!$T$1:$T$1164,$A799,inv!$U$1:$U$1164,'DIAS DE INVENTARIO TAT'!F$1)</f>
        <v>0</v>
      </c>
      <c r="G799">
        <f>+SUMIFS(inv!$D$1:$D$1164,inv!$A$1:$A$1164,$B799,inv!$T$1:$T$1164,$A799,inv!$U$1:$U$1164,'DIAS DE INVENTARIO TAT'!G$1)</f>
        <v>0</v>
      </c>
      <c r="H799">
        <f>+SUMIFS(inv!$D$1:$D$1164,inv!$A$1:$A$1164,$B799,inv!$T$1:$T$1164,$A799,inv!$U$1:$U$1164,'DIAS DE INVENTARIO TAT'!H$1)</f>
        <v>0</v>
      </c>
      <c r="I799">
        <f>+SUMIFS(inv!$D$1:$D$1164,inv!$A$1:$A$1164,$B799,inv!$T$1:$T$1164,$A799,inv!$U$1:$U$1164,'DIAS DE INVENTARIO TAT'!I$1)</f>
        <v>0</v>
      </c>
      <c r="J799">
        <f>+SUMIFS(inv!$D$1:$D$1164,inv!$A$1:$A$1164,$B799,inv!$T$1:$T$1164,$A799,inv!$U$1:$U$1164,'DIAS DE INVENTARIO TAT'!J$1)</f>
        <v>0</v>
      </c>
      <c r="K799">
        <f>+SUMIFS(inv!$D$1:$D$1164,inv!$A$1:$A$1164,$B799,inv!$T$1:$T$1164,$A799,inv!$U$1:$U$1164,'DIAS DE INVENTARIO TAT'!K$1)</f>
        <v>0</v>
      </c>
      <c r="L799" s="6">
        <f>+SUMIFS(VENTAS!H:H,VENTAS!B:B,B799,VENTAS!G:G,A799)</f>
        <v>0</v>
      </c>
      <c r="M799" s="4">
        <f t="shared" si="76"/>
        <v>0</v>
      </c>
      <c r="N799" s="4">
        <f t="shared" si="72"/>
        <v>0</v>
      </c>
      <c r="O799" s="4">
        <f t="shared" si="73"/>
        <v>0</v>
      </c>
      <c r="P799" s="4">
        <f t="shared" si="74"/>
        <v>0</v>
      </c>
      <c r="Q799" s="6" t="e">
        <f>+SUMIFS(#REF!,#REF!,TablaINV[[#This Row],[GRUPO]],#REF!,TablaINV[[#This Row],[COD]])</f>
        <v>#REF!</v>
      </c>
      <c r="R799" s="19">
        <f t="shared" si="75"/>
        <v>0</v>
      </c>
      <c r="S799" s="4" t="str">
        <f>+VLOOKUP(A799,inv!T:X,5,0)</f>
        <v>COSTA</v>
      </c>
      <c r="T799" s="4" t="str">
        <f>+VLOOKUP(B:B,'DT HUEVO'!$A:$D,4,0)</f>
        <v>VERDE</v>
      </c>
      <c r="U799" s="4" t="str">
        <f>+VLOOKUP(TablaINV[[#This Row],[COD]],'DT HUEVO'!$A:$D,3,0)</f>
        <v>AA</v>
      </c>
    </row>
    <row r="800" spans="1:21">
      <c r="A800" t="s">
        <v>443</v>
      </c>
      <c r="B800">
        <v>10311</v>
      </c>
      <c r="C800" t="s">
        <v>467</v>
      </c>
      <c r="D800">
        <f>+SUMIFS(inv!D:D,inv!A:A,B800,inv!T:T,A800)</f>
        <v>0</v>
      </c>
      <c r="E800">
        <f>+SUMIFS(inv!$D$1:$D$1164,inv!$A$1:$A$1164,$B800,inv!$T$1:$T$1164,$A800,inv!$U$1:$U$1164,'DIAS DE INVENTARIO TAT'!E$1)</f>
        <v>0</v>
      </c>
      <c r="F800">
        <f>+SUMIFS(inv!$D$1:$D$1164,inv!$A$1:$A$1164,$B800,inv!$T$1:$T$1164,$A800,inv!$U$1:$U$1164,'DIAS DE INVENTARIO TAT'!F$1)</f>
        <v>0</v>
      </c>
      <c r="G800">
        <f>+SUMIFS(inv!$D$1:$D$1164,inv!$A$1:$A$1164,$B800,inv!$T$1:$T$1164,$A800,inv!$U$1:$U$1164,'DIAS DE INVENTARIO TAT'!G$1)</f>
        <v>0</v>
      </c>
      <c r="H800">
        <f>+SUMIFS(inv!$D$1:$D$1164,inv!$A$1:$A$1164,$B800,inv!$T$1:$T$1164,$A800,inv!$U$1:$U$1164,'DIAS DE INVENTARIO TAT'!H$1)</f>
        <v>0</v>
      </c>
      <c r="I800">
        <f>+SUMIFS(inv!$D$1:$D$1164,inv!$A$1:$A$1164,$B800,inv!$T$1:$T$1164,$A800,inv!$U$1:$U$1164,'DIAS DE INVENTARIO TAT'!I$1)</f>
        <v>0</v>
      </c>
      <c r="J800">
        <f>+SUMIFS(inv!$D$1:$D$1164,inv!$A$1:$A$1164,$B800,inv!$T$1:$T$1164,$A800,inv!$U$1:$U$1164,'DIAS DE INVENTARIO TAT'!J$1)</f>
        <v>0</v>
      </c>
      <c r="K800">
        <f>+SUMIFS(inv!$D$1:$D$1164,inv!$A$1:$A$1164,$B800,inv!$T$1:$T$1164,$A800,inv!$U$1:$U$1164,'DIAS DE INVENTARIO TAT'!K$1)</f>
        <v>0</v>
      </c>
      <c r="L800" s="6">
        <f>+SUMIFS(VENTAS!H:H,VENTAS!B:B,B800,VENTAS!G:G,A800)</f>
        <v>0</v>
      </c>
      <c r="M800" s="4">
        <f t="shared" si="76"/>
        <v>0</v>
      </c>
      <c r="N800" s="4">
        <f t="shared" si="72"/>
        <v>0</v>
      </c>
      <c r="O800" s="4">
        <f t="shared" si="73"/>
        <v>0</v>
      </c>
      <c r="P800" s="4">
        <f t="shared" si="74"/>
        <v>0</v>
      </c>
      <c r="Q800" s="6" t="e">
        <f>+SUMIFS(#REF!,#REF!,TablaINV[[#This Row],[GRUPO]],#REF!,TablaINV[[#This Row],[COD]])</f>
        <v>#REF!</v>
      </c>
      <c r="R800" s="19">
        <f t="shared" si="75"/>
        <v>0</v>
      </c>
      <c r="S800" s="4" t="str">
        <f>+VLOOKUP(A800,inv!T:X,5,0)</f>
        <v>COSTA</v>
      </c>
      <c r="T800" s="4" t="str">
        <f>+VLOOKUP(B:B,'DT HUEVO'!$A:$D,4,0)</f>
        <v>EMPACADOS</v>
      </c>
      <c r="U800" s="4" t="str">
        <f>+VLOOKUP(TablaINV[[#This Row],[COD]],'DT HUEVO'!$A:$D,3,0)</f>
        <v>AA</v>
      </c>
    </row>
    <row r="801" spans="1:21">
      <c r="A801" t="s">
        <v>443</v>
      </c>
      <c r="B801">
        <v>10472</v>
      </c>
      <c r="C801" t="s">
        <v>40</v>
      </c>
      <c r="D801">
        <f>+SUMIFS(inv!D:D,inv!A:A,B801,inv!T:T,A801)</f>
        <v>0</v>
      </c>
      <c r="E801">
        <f>+SUMIFS(inv!$D$1:$D$1164,inv!$A$1:$A$1164,$B801,inv!$T$1:$T$1164,$A801,inv!$U$1:$U$1164,'DIAS DE INVENTARIO TAT'!E$1)</f>
        <v>0</v>
      </c>
      <c r="F801">
        <f>+SUMIFS(inv!$D$1:$D$1164,inv!$A$1:$A$1164,$B801,inv!$T$1:$T$1164,$A801,inv!$U$1:$U$1164,'DIAS DE INVENTARIO TAT'!F$1)</f>
        <v>0</v>
      </c>
      <c r="G801">
        <f>+SUMIFS(inv!$D$1:$D$1164,inv!$A$1:$A$1164,$B801,inv!$T$1:$T$1164,$A801,inv!$U$1:$U$1164,'DIAS DE INVENTARIO TAT'!G$1)</f>
        <v>0</v>
      </c>
      <c r="H801">
        <f>+SUMIFS(inv!$D$1:$D$1164,inv!$A$1:$A$1164,$B801,inv!$T$1:$T$1164,$A801,inv!$U$1:$U$1164,'DIAS DE INVENTARIO TAT'!H$1)</f>
        <v>0</v>
      </c>
      <c r="I801">
        <f>+SUMIFS(inv!$D$1:$D$1164,inv!$A$1:$A$1164,$B801,inv!$T$1:$T$1164,$A801,inv!$U$1:$U$1164,'DIAS DE INVENTARIO TAT'!I$1)</f>
        <v>0</v>
      </c>
      <c r="J801">
        <f>+SUMIFS(inv!$D$1:$D$1164,inv!$A$1:$A$1164,$B801,inv!$T$1:$T$1164,$A801,inv!$U$1:$U$1164,'DIAS DE INVENTARIO TAT'!J$1)</f>
        <v>0</v>
      </c>
      <c r="K801">
        <f>+SUMIFS(inv!$D$1:$D$1164,inv!$A$1:$A$1164,$B801,inv!$T$1:$T$1164,$A801,inv!$U$1:$U$1164,'DIAS DE INVENTARIO TAT'!K$1)</f>
        <v>0</v>
      </c>
      <c r="L801" s="6">
        <f>+SUMIFS(VENTAS!H:H,VENTAS!B:B,B801,VENTAS!G:G,A801)</f>
        <v>0</v>
      </c>
      <c r="M801" s="4">
        <f t="shared" si="76"/>
        <v>0</v>
      </c>
      <c r="N801" s="4">
        <f t="shared" si="72"/>
        <v>0</v>
      </c>
      <c r="O801" s="4">
        <f t="shared" si="73"/>
        <v>0</v>
      </c>
      <c r="P801" s="4">
        <f t="shared" si="74"/>
        <v>0</v>
      </c>
      <c r="Q801" s="6" t="e">
        <f>+SUMIFS(#REF!,#REF!,TablaINV[[#This Row],[GRUPO]],#REF!,TablaINV[[#This Row],[COD]])</f>
        <v>#REF!</v>
      </c>
      <c r="R801" s="19">
        <f t="shared" si="75"/>
        <v>0</v>
      </c>
      <c r="S801" s="4" t="str">
        <f>+VLOOKUP(A801,inv!T:X,5,0)</f>
        <v>COSTA</v>
      </c>
      <c r="T801" s="4" t="str">
        <f>+VLOOKUP(B:B,'DT HUEVO'!$A:$D,4,0)</f>
        <v>EMPACADOS</v>
      </c>
      <c r="U801" s="4" t="str">
        <f>+VLOOKUP(TablaINV[[#This Row],[COD]],'DT HUEVO'!$A:$D,3,0)</f>
        <v>A</v>
      </c>
    </row>
    <row r="802" spans="1:21">
      <c r="A802" t="s">
        <v>443</v>
      </c>
      <c r="B802">
        <v>13359</v>
      </c>
      <c r="C802" t="s">
        <v>468</v>
      </c>
      <c r="D802">
        <f>+SUMIFS(inv!D:D,inv!A:A,B802,inv!T:T,A802)</f>
        <v>0</v>
      </c>
      <c r="E802">
        <f>+SUMIFS(inv!$D$1:$D$1164,inv!$A$1:$A$1164,$B802,inv!$T$1:$T$1164,$A802,inv!$U$1:$U$1164,'DIAS DE INVENTARIO TAT'!E$1)</f>
        <v>0</v>
      </c>
      <c r="F802">
        <f>+SUMIFS(inv!$D$1:$D$1164,inv!$A$1:$A$1164,$B802,inv!$T$1:$T$1164,$A802,inv!$U$1:$U$1164,'DIAS DE INVENTARIO TAT'!F$1)</f>
        <v>0</v>
      </c>
      <c r="G802">
        <f>+SUMIFS(inv!$D$1:$D$1164,inv!$A$1:$A$1164,$B802,inv!$T$1:$T$1164,$A802,inv!$U$1:$U$1164,'DIAS DE INVENTARIO TAT'!G$1)</f>
        <v>0</v>
      </c>
      <c r="H802">
        <f>+SUMIFS(inv!$D$1:$D$1164,inv!$A$1:$A$1164,$B802,inv!$T$1:$T$1164,$A802,inv!$U$1:$U$1164,'DIAS DE INVENTARIO TAT'!H$1)</f>
        <v>0</v>
      </c>
      <c r="I802">
        <f>+SUMIFS(inv!$D$1:$D$1164,inv!$A$1:$A$1164,$B802,inv!$T$1:$T$1164,$A802,inv!$U$1:$U$1164,'DIAS DE INVENTARIO TAT'!I$1)</f>
        <v>0</v>
      </c>
      <c r="J802">
        <f>+SUMIFS(inv!$D$1:$D$1164,inv!$A$1:$A$1164,$B802,inv!$T$1:$T$1164,$A802,inv!$U$1:$U$1164,'DIAS DE INVENTARIO TAT'!J$1)</f>
        <v>0</v>
      </c>
      <c r="K802">
        <f>+SUMIFS(inv!$D$1:$D$1164,inv!$A$1:$A$1164,$B802,inv!$T$1:$T$1164,$A802,inv!$U$1:$U$1164,'DIAS DE INVENTARIO TAT'!K$1)</f>
        <v>0</v>
      </c>
      <c r="L802" s="6">
        <f>+SUMIFS(VENTAS!H:H,VENTAS!B:B,B802,VENTAS!G:G,A802)</f>
        <v>0</v>
      </c>
      <c r="M802" s="4">
        <f t="shared" si="76"/>
        <v>0</v>
      </c>
      <c r="N802" s="4">
        <f t="shared" si="72"/>
        <v>0</v>
      </c>
      <c r="O802" s="4">
        <f t="shared" si="73"/>
        <v>0</v>
      </c>
      <c r="P802" s="4">
        <f t="shared" si="74"/>
        <v>0</v>
      </c>
      <c r="Q802" s="6" t="e">
        <f>+SUMIFS(#REF!,#REF!,TablaINV[[#This Row],[GRUPO]],#REF!,TablaINV[[#This Row],[COD]])</f>
        <v>#REF!</v>
      </c>
      <c r="R802" s="19">
        <f t="shared" si="75"/>
        <v>0</v>
      </c>
      <c r="S802" s="4" t="str">
        <f>+VLOOKUP(A802,inv!T:X,5,0)</f>
        <v>COSTA</v>
      </c>
      <c r="T802" s="4" t="str">
        <f>+VLOOKUP(B:B,'DT HUEVO'!$A:$D,4,0)</f>
        <v>EMPACADOS</v>
      </c>
      <c r="U802" s="4" t="str">
        <f>+VLOOKUP(TablaINV[[#This Row],[COD]],'DT HUEVO'!$A:$D,3,0)</f>
        <v>AA</v>
      </c>
    </row>
    <row r="803" spans="1:21">
      <c r="A803" t="s">
        <v>443</v>
      </c>
      <c r="B803">
        <v>13503</v>
      </c>
      <c r="C803" t="s">
        <v>470</v>
      </c>
      <c r="D803">
        <f>+SUMIFS(inv!D:D,inv!A:A,B803,inv!T:T,A803)</f>
        <v>0</v>
      </c>
      <c r="E803">
        <f>+SUMIFS(inv!$D$1:$D$1164,inv!$A$1:$A$1164,$B803,inv!$T$1:$T$1164,$A803,inv!$U$1:$U$1164,'DIAS DE INVENTARIO TAT'!E$1)</f>
        <v>0</v>
      </c>
      <c r="F803">
        <f>+SUMIFS(inv!$D$1:$D$1164,inv!$A$1:$A$1164,$B803,inv!$T$1:$T$1164,$A803,inv!$U$1:$U$1164,'DIAS DE INVENTARIO TAT'!F$1)</f>
        <v>0</v>
      </c>
      <c r="G803">
        <f>+SUMIFS(inv!$D$1:$D$1164,inv!$A$1:$A$1164,$B803,inv!$T$1:$T$1164,$A803,inv!$U$1:$U$1164,'DIAS DE INVENTARIO TAT'!G$1)</f>
        <v>0</v>
      </c>
      <c r="H803">
        <f>+SUMIFS(inv!$D$1:$D$1164,inv!$A$1:$A$1164,$B803,inv!$T$1:$T$1164,$A803,inv!$U$1:$U$1164,'DIAS DE INVENTARIO TAT'!H$1)</f>
        <v>0</v>
      </c>
      <c r="I803">
        <f>+SUMIFS(inv!$D$1:$D$1164,inv!$A$1:$A$1164,$B803,inv!$T$1:$T$1164,$A803,inv!$U$1:$U$1164,'DIAS DE INVENTARIO TAT'!I$1)</f>
        <v>0</v>
      </c>
      <c r="J803">
        <f>+SUMIFS(inv!$D$1:$D$1164,inv!$A$1:$A$1164,$B803,inv!$T$1:$T$1164,$A803,inv!$U$1:$U$1164,'DIAS DE INVENTARIO TAT'!J$1)</f>
        <v>0</v>
      </c>
      <c r="K803">
        <f>+SUMIFS(inv!$D$1:$D$1164,inv!$A$1:$A$1164,$B803,inv!$T$1:$T$1164,$A803,inv!$U$1:$U$1164,'DIAS DE INVENTARIO TAT'!K$1)</f>
        <v>0</v>
      </c>
      <c r="L803" s="6">
        <f>+SUMIFS(VENTAS!H:H,VENTAS!B:B,B803,VENTAS!G:G,A803)</f>
        <v>0</v>
      </c>
      <c r="M803" s="4">
        <f t="shared" si="76"/>
        <v>0</v>
      </c>
      <c r="N803" s="4">
        <f t="shared" si="72"/>
        <v>0</v>
      </c>
      <c r="O803" s="4">
        <f t="shared" si="73"/>
        <v>0</v>
      </c>
      <c r="P803" s="4">
        <f t="shared" si="74"/>
        <v>0</v>
      </c>
      <c r="Q803" s="6" t="e">
        <f>+SUMIFS(#REF!,#REF!,TablaINV[[#This Row],[GRUPO]],#REF!,TablaINV[[#This Row],[COD]])</f>
        <v>#REF!</v>
      </c>
      <c r="R803" s="19">
        <f t="shared" si="75"/>
        <v>0</v>
      </c>
      <c r="S803" s="4" t="str">
        <f>+VLOOKUP(A803,inv!T:X,5,0)</f>
        <v>COSTA</v>
      </c>
      <c r="T803" s="4" t="str">
        <f>+VLOOKUP(B:B,'DT HUEVO'!$A:$D,4,0)</f>
        <v>EMPACADOS</v>
      </c>
      <c r="U803" s="4" t="str">
        <f>+VLOOKUP(TablaINV[[#This Row],[COD]],'DT HUEVO'!$A:$D,3,0)</f>
        <v>B</v>
      </c>
    </row>
    <row r="804" spans="1:21">
      <c r="A804" t="s">
        <v>443</v>
      </c>
      <c r="B804">
        <v>13403</v>
      </c>
      <c r="C804" t="s">
        <v>428</v>
      </c>
      <c r="D804">
        <f>+SUMIFS(inv!D:D,inv!A:A,B804,inv!T:T,A804)</f>
        <v>0</v>
      </c>
      <c r="E804">
        <f>+SUMIFS(inv!$D$1:$D$1164,inv!$A$1:$A$1164,$B804,inv!$T$1:$T$1164,$A804,inv!$U$1:$U$1164,'DIAS DE INVENTARIO TAT'!E$1)</f>
        <v>0</v>
      </c>
      <c r="F804">
        <f>+SUMIFS(inv!$D$1:$D$1164,inv!$A$1:$A$1164,$B804,inv!$T$1:$T$1164,$A804,inv!$U$1:$U$1164,'DIAS DE INVENTARIO TAT'!F$1)</f>
        <v>0</v>
      </c>
      <c r="G804">
        <f>+SUMIFS(inv!$D$1:$D$1164,inv!$A$1:$A$1164,$B804,inv!$T$1:$T$1164,$A804,inv!$U$1:$U$1164,'DIAS DE INVENTARIO TAT'!G$1)</f>
        <v>0</v>
      </c>
      <c r="H804">
        <f>+SUMIFS(inv!$D$1:$D$1164,inv!$A$1:$A$1164,$B804,inv!$T$1:$T$1164,$A804,inv!$U$1:$U$1164,'DIAS DE INVENTARIO TAT'!H$1)</f>
        <v>0</v>
      </c>
      <c r="I804">
        <f>+SUMIFS(inv!$D$1:$D$1164,inv!$A$1:$A$1164,$B804,inv!$T$1:$T$1164,$A804,inv!$U$1:$U$1164,'DIAS DE INVENTARIO TAT'!I$1)</f>
        <v>0</v>
      </c>
      <c r="J804">
        <f>+SUMIFS(inv!$D$1:$D$1164,inv!$A$1:$A$1164,$B804,inv!$T$1:$T$1164,$A804,inv!$U$1:$U$1164,'DIAS DE INVENTARIO TAT'!J$1)</f>
        <v>0</v>
      </c>
      <c r="K804">
        <f>+SUMIFS(inv!$D$1:$D$1164,inv!$A$1:$A$1164,$B804,inv!$T$1:$T$1164,$A804,inv!$U$1:$U$1164,'DIAS DE INVENTARIO TAT'!K$1)</f>
        <v>0</v>
      </c>
      <c r="L804" s="6">
        <f>+SUMIFS(VENTAS!H:H,VENTAS!B:B,B804,VENTAS!G:G,A804)</f>
        <v>0</v>
      </c>
      <c r="M804" s="4">
        <f t="shared" si="76"/>
        <v>0</v>
      </c>
      <c r="N804" s="4">
        <f t="shared" si="72"/>
        <v>0</v>
      </c>
      <c r="O804" s="4">
        <f t="shared" si="73"/>
        <v>0</v>
      </c>
      <c r="P804" s="4">
        <f t="shared" si="74"/>
        <v>0</v>
      </c>
      <c r="Q804" s="6" t="e">
        <f>+SUMIFS(#REF!,#REF!,TablaINV[[#This Row],[GRUPO]],#REF!,TablaINV[[#This Row],[COD]])</f>
        <v>#REF!</v>
      </c>
      <c r="R804" s="19">
        <f t="shared" si="75"/>
        <v>0</v>
      </c>
      <c r="S804" s="4" t="str">
        <f>+VLOOKUP(A804,inv!T:X,5,0)</f>
        <v>COSTA</v>
      </c>
      <c r="T804" s="4" t="str">
        <f>+VLOOKUP(B:B,'DT HUEVO'!$A:$D,4,0)</f>
        <v>EMPACADOS</v>
      </c>
      <c r="U804" s="4" t="str">
        <f>+VLOOKUP(TablaINV[[#This Row],[COD]],'DT HUEVO'!$A:$D,3,0)</f>
        <v>A</v>
      </c>
    </row>
    <row r="805" spans="1:21">
      <c r="A805" t="s">
        <v>443</v>
      </c>
      <c r="B805">
        <v>10101</v>
      </c>
      <c r="C805" t="s">
        <v>536</v>
      </c>
      <c r="D805">
        <f>+SUMIFS(inv!D:D,inv!A:A,B805,inv!T:T,A805)</f>
        <v>0</v>
      </c>
      <c r="E805">
        <f>+SUMIFS(inv!$D$1:$D$1164,inv!$A$1:$A$1164,$B805,inv!$T$1:$T$1164,$A805,inv!$U$1:$U$1164,'DIAS DE INVENTARIO TAT'!E$1)</f>
        <v>0</v>
      </c>
      <c r="F805">
        <f>+SUMIFS(inv!$D$1:$D$1164,inv!$A$1:$A$1164,$B805,inv!$T$1:$T$1164,$A805,inv!$U$1:$U$1164,'DIAS DE INVENTARIO TAT'!F$1)</f>
        <v>0</v>
      </c>
      <c r="G805">
        <f>+SUMIFS(inv!$D$1:$D$1164,inv!$A$1:$A$1164,$B805,inv!$T$1:$T$1164,$A805,inv!$U$1:$U$1164,'DIAS DE INVENTARIO TAT'!G$1)</f>
        <v>0</v>
      </c>
      <c r="H805">
        <f>+SUMIFS(inv!$D$1:$D$1164,inv!$A$1:$A$1164,$B805,inv!$T$1:$T$1164,$A805,inv!$U$1:$U$1164,'DIAS DE INVENTARIO TAT'!H$1)</f>
        <v>0</v>
      </c>
      <c r="I805">
        <f>+SUMIFS(inv!$D$1:$D$1164,inv!$A$1:$A$1164,$B805,inv!$T$1:$T$1164,$A805,inv!$U$1:$U$1164,'DIAS DE INVENTARIO TAT'!I$1)</f>
        <v>0</v>
      </c>
      <c r="J805">
        <f>+SUMIFS(inv!$D$1:$D$1164,inv!$A$1:$A$1164,$B805,inv!$T$1:$T$1164,$A805,inv!$U$1:$U$1164,'DIAS DE INVENTARIO TAT'!J$1)</f>
        <v>0</v>
      </c>
      <c r="K805">
        <f>+SUMIFS(inv!$D$1:$D$1164,inv!$A$1:$A$1164,$B805,inv!$T$1:$T$1164,$A805,inv!$U$1:$U$1164,'DIAS DE INVENTARIO TAT'!K$1)</f>
        <v>0</v>
      </c>
      <c r="L805" s="6">
        <f>+SUMIFS(VENTAS!H:H,VENTAS!B:B,B805,VENTAS!G:G,A805)</f>
        <v>0</v>
      </c>
      <c r="M805" s="4">
        <f t="shared" si="76"/>
        <v>0</v>
      </c>
      <c r="N805" s="4">
        <f t="shared" si="72"/>
        <v>0</v>
      </c>
      <c r="O805" s="4">
        <f t="shared" si="73"/>
        <v>0</v>
      </c>
      <c r="P805" s="4">
        <f t="shared" si="74"/>
        <v>0</v>
      </c>
      <c r="Q805" s="6" t="e">
        <f>+SUMIFS(#REF!,#REF!,TablaINV[[#This Row],[GRUPO]],#REF!,TablaINV[[#This Row],[COD]])</f>
        <v>#REF!</v>
      </c>
      <c r="R805" s="19">
        <f t="shared" si="75"/>
        <v>0</v>
      </c>
      <c r="S805" s="4" t="str">
        <f>+VLOOKUP(A805,inv!T:X,5,0)</f>
        <v>COSTA</v>
      </c>
      <c r="T805" s="4" t="str">
        <f>+VLOOKUP(B:B,'DT HUEVO'!$A:$D,4,0)</f>
        <v>GRIS SUELTO</v>
      </c>
      <c r="U805" s="4" t="str">
        <f>+VLOOKUP(TablaINV[[#This Row],[COD]],'DT HUEVO'!$A:$D,3,0)</f>
        <v>YUMBO</v>
      </c>
    </row>
    <row r="806" spans="1:21">
      <c r="A806" t="s">
        <v>443</v>
      </c>
      <c r="B806">
        <v>10201</v>
      </c>
      <c r="C806" t="s">
        <v>27</v>
      </c>
      <c r="D806">
        <f>+SUMIFS(inv!D:D,inv!A:A,B806,inv!T:T,A806)</f>
        <v>0</v>
      </c>
      <c r="E806">
        <f>+SUMIFS(inv!$D$1:$D$1164,inv!$A$1:$A$1164,$B806,inv!$T$1:$T$1164,$A806,inv!$U$1:$U$1164,'DIAS DE INVENTARIO TAT'!E$1)</f>
        <v>0</v>
      </c>
      <c r="F806">
        <f>+SUMIFS(inv!$D$1:$D$1164,inv!$A$1:$A$1164,$B806,inv!$T$1:$T$1164,$A806,inv!$U$1:$U$1164,'DIAS DE INVENTARIO TAT'!F$1)</f>
        <v>0</v>
      </c>
      <c r="G806">
        <f>+SUMIFS(inv!$D$1:$D$1164,inv!$A$1:$A$1164,$B806,inv!$T$1:$T$1164,$A806,inv!$U$1:$U$1164,'DIAS DE INVENTARIO TAT'!G$1)</f>
        <v>0</v>
      </c>
      <c r="H806">
        <f>+SUMIFS(inv!$D$1:$D$1164,inv!$A$1:$A$1164,$B806,inv!$T$1:$T$1164,$A806,inv!$U$1:$U$1164,'DIAS DE INVENTARIO TAT'!H$1)</f>
        <v>0</v>
      </c>
      <c r="I806">
        <f>+SUMIFS(inv!$D$1:$D$1164,inv!$A$1:$A$1164,$B806,inv!$T$1:$T$1164,$A806,inv!$U$1:$U$1164,'DIAS DE INVENTARIO TAT'!I$1)</f>
        <v>0</v>
      </c>
      <c r="J806">
        <f>+SUMIFS(inv!$D$1:$D$1164,inv!$A$1:$A$1164,$B806,inv!$T$1:$T$1164,$A806,inv!$U$1:$U$1164,'DIAS DE INVENTARIO TAT'!J$1)</f>
        <v>0</v>
      </c>
      <c r="K806">
        <f>+SUMIFS(inv!$D$1:$D$1164,inv!$A$1:$A$1164,$B806,inv!$T$1:$T$1164,$A806,inv!$U$1:$U$1164,'DIAS DE INVENTARIO TAT'!K$1)</f>
        <v>0</v>
      </c>
      <c r="L806" s="6">
        <f>+SUMIFS(VENTAS!H:H,VENTAS!B:B,B806,VENTAS!G:G,A806)</f>
        <v>0</v>
      </c>
      <c r="M806" s="4">
        <f t="shared" si="76"/>
        <v>0</v>
      </c>
      <c r="N806" s="4">
        <f t="shared" si="72"/>
        <v>0</v>
      </c>
      <c r="O806" s="4">
        <f t="shared" si="73"/>
        <v>0</v>
      </c>
      <c r="P806" s="4">
        <f t="shared" si="74"/>
        <v>0</v>
      </c>
      <c r="Q806" s="6" t="e">
        <f>+SUMIFS(#REF!,#REF!,TablaINV[[#This Row],[GRUPO]],#REF!,TablaINV[[#This Row],[COD]])</f>
        <v>#REF!</v>
      </c>
      <c r="R806" s="19">
        <f t="shared" si="75"/>
        <v>0</v>
      </c>
      <c r="S806" s="4" t="str">
        <f>+VLOOKUP(A806,inv!T:X,5,0)</f>
        <v>COSTA</v>
      </c>
      <c r="T806" s="4" t="str">
        <f>+VLOOKUP(B:B,'DT HUEVO'!$A:$D,4,0)</f>
        <v>GRIS SUELTO</v>
      </c>
      <c r="U806" s="4" t="str">
        <f>+VLOOKUP(TablaINV[[#This Row],[COD]],'DT HUEVO'!$A:$D,3,0)</f>
        <v>AAA</v>
      </c>
    </row>
    <row r="807" spans="1:21">
      <c r="A807" t="s">
        <v>443</v>
      </c>
      <c r="B807">
        <v>73501</v>
      </c>
      <c r="C807" t="s">
        <v>425</v>
      </c>
      <c r="D807">
        <f>+SUMIFS(inv!D:D,inv!A:A,B807,inv!T:T,A807)</f>
        <v>0</v>
      </c>
      <c r="E807">
        <f>+SUMIFS(inv!$D$1:$D$1164,inv!$A$1:$A$1164,$B807,inv!$T$1:$T$1164,$A807,inv!$U$1:$U$1164,'DIAS DE INVENTARIO TAT'!E$1)</f>
        <v>0</v>
      </c>
      <c r="F807">
        <f>+SUMIFS(inv!$D$1:$D$1164,inv!$A$1:$A$1164,$B807,inv!$T$1:$T$1164,$A807,inv!$U$1:$U$1164,'DIAS DE INVENTARIO TAT'!F$1)</f>
        <v>0</v>
      </c>
      <c r="G807">
        <f>+SUMIFS(inv!$D$1:$D$1164,inv!$A$1:$A$1164,$B807,inv!$T$1:$T$1164,$A807,inv!$U$1:$U$1164,'DIAS DE INVENTARIO TAT'!G$1)</f>
        <v>0</v>
      </c>
      <c r="H807">
        <f>+SUMIFS(inv!$D$1:$D$1164,inv!$A$1:$A$1164,$B807,inv!$T$1:$T$1164,$A807,inv!$U$1:$U$1164,'DIAS DE INVENTARIO TAT'!H$1)</f>
        <v>0</v>
      </c>
      <c r="I807">
        <f>+SUMIFS(inv!$D$1:$D$1164,inv!$A$1:$A$1164,$B807,inv!$T$1:$T$1164,$A807,inv!$U$1:$U$1164,'DIAS DE INVENTARIO TAT'!I$1)</f>
        <v>0</v>
      </c>
      <c r="J807">
        <f>+SUMIFS(inv!$D$1:$D$1164,inv!$A$1:$A$1164,$B807,inv!$T$1:$T$1164,$A807,inv!$U$1:$U$1164,'DIAS DE INVENTARIO TAT'!J$1)</f>
        <v>0</v>
      </c>
      <c r="K807">
        <f>+SUMIFS(inv!$D$1:$D$1164,inv!$A$1:$A$1164,$B807,inv!$T$1:$T$1164,$A807,inv!$U$1:$U$1164,'DIAS DE INVENTARIO TAT'!K$1)</f>
        <v>0</v>
      </c>
      <c r="L807" s="6">
        <f>+SUMIFS(VENTAS!H:H,VENTAS!B:B,B807,VENTAS!G:G,A807)</f>
        <v>0</v>
      </c>
      <c r="M807" s="4">
        <f t="shared" si="76"/>
        <v>0</v>
      </c>
      <c r="N807" s="4">
        <f t="shared" si="72"/>
        <v>0</v>
      </c>
      <c r="O807" s="4">
        <f t="shared" si="73"/>
        <v>0</v>
      </c>
      <c r="P807" s="4">
        <f t="shared" si="74"/>
        <v>0</v>
      </c>
      <c r="Q807" s="6" t="e">
        <f>+SUMIFS(#REF!,#REF!,TablaINV[[#This Row],[GRUPO]],#REF!,TablaINV[[#This Row],[COD]])</f>
        <v>#REF!</v>
      </c>
      <c r="R807" s="19">
        <f t="shared" si="75"/>
        <v>0</v>
      </c>
      <c r="S807" s="4" t="str">
        <f>+VLOOKUP(A807,inv!T:X,5,0)</f>
        <v>COSTA</v>
      </c>
      <c r="T807" s="4" t="str">
        <f>+VLOOKUP(B:B,'DT HUEVO'!$A:$D,4,0)</f>
        <v>SEGUNDA</v>
      </c>
      <c r="U807" s="4" t="str">
        <f>+VLOOKUP(TablaINV[[#This Row],[COD]],'DT HUEVO'!$A:$D,3,0)</f>
        <v>SEGUNDA</v>
      </c>
    </row>
    <row r="808" spans="1:21">
      <c r="A808" t="s">
        <v>443</v>
      </c>
      <c r="B808">
        <v>76501</v>
      </c>
      <c r="C808" t="s">
        <v>589</v>
      </c>
      <c r="D808">
        <f>+SUMIFS(inv!D:D,inv!A:A,B808,inv!T:T,A808)</f>
        <v>0</v>
      </c>
      <c r="E808">
        <f>+SUMIFS(inv!$D$1:$D$1164,inv!$A$1:$A$1164,$B808,inv!$T$1:$T$1164,$A808,inv!$U$1:$U$1164,'DIAS DE INVENTARIO TAT'!E$1)</f>
        <v>0</v>
      </c>
      <c r="F808">
        <f>+SUMIFS(inv!$D$1:$D$1164,inv!$A$1:$A$1164,$B808,inv!$T$1:$T$1164,$A808,inv!$U$1:$U$1164,'DIAS DE INVENTARIO TAT'!F$1)</f>
        <v>0</v>
      </c>
      <c r="G808">
        <f>+SUMIFS(inv!$D$1:$D$1164,inv!$A$1:$A$1164,$B808,inv!$T$1:$T$1164,$A808,inv!$U$1:$U$1164,'DIAS DE INVENTARIO TAT'!G$1)</f>
        <v>0</v>
      </c>
      <c r="H808">
        <f>+SUMIFS(inv!$D$1:$D$1164,inv!$A$1:$A$1164,$B808,inv!$T$1:$T$1164,$A808,inv!$U$1:$U$1164,'DIAS DE INVENTARIO TAT'!H$1)</f>
        <v>0</v>
      </c>
      <c r="I808">
        <f>+SUMIFS(inv!$D$1:$D$1164,inv!$A$1:$A$1164,$B808,inv!$T$1:$T$1164,$A808,inv!$U$1:$U$1164,'DIAS DE INVENTARIO TAT'!I$1)</f>
        <v>0</v>
      </c>
      <c r="J808">
        <f>+SUMIFS(inv!$D$1:$D$1164,inv!$A$1:$A$1164,$B808,inv!$T$1:$T$1164,$A808,inv!$U$1:$U$1164,'DIAS DE INVENTARIO TAT'!J$1)</f>
        <v>0</v>
      </c>
      <c r="K808">
        <f>+SUMIFS(inv!$D$1:$D$1164,inv!$A$1:$A$1164,$B808,inv!$T$1:$T$1164,$A808,inv!$U$1:$U$1164,'DIAS DE INVENTARIO TAT'!K$1)</f>
        <v>0</v>
      </c>
      <c r="L808" s="6">
        <f>+SUMIFS(VENTAS!H:H,VENTAS!B:B,B808,VENTAS!G:G,A808)</f>
        <v>0</v>
      </c>
      <c r="M808" s="4">
        <f t="shared" si="76"/>
        <v>0</v>
      </c>
      <c r="N808" s="4">
        <f t="shared" si="72"/>
        <v>0</v>
      </c>
      <c r="O808" s="4">
        <f t="shared" si="73"/>
        <v>0</v>
      </c>
      <c r="P808" s="4">
        <f t="shared" si="74"/>
        <v>0</v>
      </c>
      <c r="Q808" s="6" t="e">
        <f>+SUMIFS(#REF!,#REF!,TablaINV[[#This Row],[GRUPO]],#REF!,TablaINV[[#This Row],[COD]])</f>
        <v>#REF!</v>
      </c>
      <c r="R808" s="19">
        <f t="shared" si="75"/>
        <v>0</v>
      </c>
      <c r="S808" s="4" t="str">
        <f>+VLOOKUP(A808,inv!T:X,5,0)</f>
        <v>COSTA</v>
      </c>
      <c r="T808" s="4" t="str">
        <f>+VLOOKUP(B:B,'DT HUEVO'!$A:$D,4,0)</f>
        <v>SEGUNDA</v>
      </c>
      <c r="U808" s="4" t="str">
        <f>+VLOOKUP(TablaINV[[#This Row],[COD]],'DT HUEVO'!$A:$D,3,0)</f>
        <v>SEGUNDA</v>
      </c>
    </row>
    <row r="809" spans="1:21">
      <c r="A809" t="s">
        <v>443</v>
      </c>
      <c r="B809">
        <v>76601</v>
      </c>
      <c r="C809" t="s">
        <v>590</v>
      </c>
      <c r="D809">
        <f>+SUMIFS(inv!D:D,inv!A:A,B809,inv!T:T,A809)</f>
        <v>0</v>
      </c>
      <c r="E809">
        <f>+SUMIFS(inv!$D$1:$D$1164,inv!$A$1:$A$1164,$B809,inv!$T$1:$T$1164,$A809,inv!$U$1:$U$1164,'DIAS DE INVENTARIO TAT'!E$1)</f>
        <v>0</v>
      </c>
      <c r="F809">
        <f>+SUMIFS(inv!$D$1:$D$1164,inv!$A$1:$A$1164,$B809,inv!$T$1:$T$1164,$A809,inv!$U$1:$U$1164,'DIAS DE INVENTARIO TAT'!F$1)</f>
        <v>0</v>
      </c>
      <c r="G809">
        <f>+SUMIFS(inv!$D$1:$D$1164,inv!$A$1:$A$1164,$B809,inv!$T$1:$T$1164,$A809,inv!$U$1:$U$1164,'DIAS DE INVENTARIO TAT'!G$1)</f>
        <v>0</v>
      </c>
      <c r="H809">
        <f>+SUMIFS(inv!$D$1:$D$1164,inv!$A$1:$A$1164,$B809,inv!$T$1:$T$1164,$A809,inv!$U$1:$U$1164,'DIAS DE INVENTARIO TAT'!H$1)</f>
        <v>0</v>
      </c>
      <c r="I809">
        <f>+SUMIFS(inv!$D$1:$D$1164,inv!$A$1:$A$1164,$B809,inv!$T$1:$T$1164,$A809,inv!$U$1:$U$1164,'DIAS DE INVENTARIO TAT'!I$1)</f>
        <v>0</v>
      </c>
      <c r="J809">
        <f>+SUMIFS(inv!$D$1:$D$1164,inv!$A$1:$A$1164,$B809,inv!$T$1:$T$1164,$A809,inv!$U$1:$U$1164,'DIAS DE INVENTARIO TAT'!J$1)</f>
        <v>0</v>
      </c>
      <c r="K809">
        <f>+SUMIFS(inv!$D$1:$D$1164,inv!$A$1:$A$1164,$B809,inv!$T$1:$T$1164,$A809,inv!$U$1:$U$1164,'DIAS DE INVENTARIO TAT'!K$1)</f>
        <v>0</v>
      </c>
      <c r="L809" s="6">
        <f>+SUMIFS(VENTAS!H:H,VENTAS!B:B,B809,VENTAS!G:G,A809)</f>
        <v>0</v>
      </c>
      <c r="M809" s="4">
        <f t="shared" si="76"/>
        <v>0</v>
      </c>
      <c r="N809" s="4">
        <f t="shared" si="72"/>
        <v>0</v>
      </c>
      <c r="O809" s="4">
        <f t="shared" si="73"/>
        <v>0</v>
      </c>
      <c r="P809" s="4">
        <f t="shared" si="74"/>
        <v>0</v>
      </c>
      <c r="Q809" s="6" t="e">
        <f>+SUMIFS(#REF!,#REF!,TablaINV[[#This Row],[GRUPO]],#REF!,TablaINV[[#This Row],[COD]])</f>
        <v>#REF!</v>
      </c>
      <c r="R809" s="19">
        <f t="shared" si="75"/>
        <v>0</v>
      </c>
      <c r="S809" s="4" t="str">
        <f>+VLOOKUP(A809,inv!T:X,5,0)</f>
        <v>COSTA</v>
      </c>
      <c r="T809" s="4" t="str">
        <f>+VLOOKUP(B:B,'DT HUEVO'!$A:$D,4,0)</f>
        <v>SEGUNDA</v>
      </c>
      <c r="U809" s="4" t="str">
        <f>+VLOOKUP(TablaINV[[#This Row],[COD]],'DT HUEVO'!$A:$D,3,0)</f>
        <v>SEGUNDA</v>
      </c>
    </row>
    <row r="810" spans="1:21">
      <c r="A810" t="s">
        <v>443</v>
      </c>
      <c r="B810">
        <v>76701</v>
      </c>
      <c r="C810" t="s">
        <v>588</v>
      </c>
      <c r="D810">
        <f>+SUMIFS(inv!D:D,inv!A:A,B810,inv!T:T,A810)</f>
        <v>0</v>
      </c>
      <c r="E810">
        <f>+SUMIFS(inv!$D$1:$D$1164,inv!$A$1:$A$1164,$B810,inv!$T$1:$T$1164,$A810,inv!$U$1:$U$1164,'DIAS DE INVENTARIO TAT'!E$1)</f>
        <v>0</v>
      </c>
      <c r="F810">
        <f>+SUMIFS(inv!$D$1:$D$1164,inv!$A$1:$A$1164,$B810,inv!$T$1:$T$1164,$A810,inv!$U$1:$U$1164,'DIAS DE INVENTARIO TAT'!F$1)</f>
        <v>0</v>
      </c>
      <c r="G810">
        <f>+SUMIFS(inv!$D$1:$D$1164,inv!$A$1:$A$1164,$B810,inv!$T$1:$T$1164,$A810,inv!$U$1:$U$1164,'DIAS DE INVENTARIO TAT'!G$1)</f>
        <v>0</v>
      </c>
      <c r="H810">
        <f>+SUMIFS(inv!$D$1:$D$1164,inv!$A$1:$A$1164,$B810,inv!$T$1:$T$1164,$A810,inv!$U$1:$U$1164,'DIAS DE INVENTARIO TAT'!H$1)</f>
        <v>0</v>
      </c>
      <c r="I810">
        <f>+SUMIFS(inv!$D$1:$D$1164,inv!$A$1:$A$1164,$B810,inv!$T$1:$T$1164,$A810,inv!$U$1:$U$1164,'DIAS DE INVENTARIO TAT'!I$1)</f>
        <v>0</v>
      </c>
      <c r="J810">
        <f>+SUMIFS(inv!$D$1:$D$1164,inv!$A$1:$A$1164,$B810,inv!$T$1:$T$1164,$A810,inv!$U$1:$U$1164,'DIAS DE INVENTARIO TAT'!J$1)</f>
        <v>0</v>
      </c>
      <c r="K810">
        <f>+SUMIFS(inv!$D$1:$D$1164,inv!$A$1:$A$1164,$B810,inv!$T$1:$T$1164,$A810,inv!$U$1:$U$1164,'DIAS DE INVENTARIO TAT'!K$1)</f>
        <v>0</v>
      </c>
      <c r="L810" s="6">
        <f>+SUMIFS(VENTAS!H:H,VENTAS!B:B,B810,VENTAS!G:G,A810)</f>
        <v>0</v>
      </c>
      <c r="M810" s="4">
        <f t="shared" si="76"/>
        <v>0</v>
      </c>
      <c r="N810" s="4">
        <f t="shared" si="72"/>
        <v>0</v>
      </c>
      <c r="O810" s="4">
        <f t="shared" si="73"/>
        <v>0</v>
      </c>
      <c r="P810" s="4">
        <f t="shared" si="74"/>
        <v>0</v>
      </c>
      <c r="Q810" s="6" t="e">
        <f>+SUMIFS(#REF!,#REF!,TablaINV[[#This Row],[GRUPO]],#REF!,TablaINV[[#This Row],[COD]])</f>
        <v>#REF!</v>
      </c>
      <c r="R810" s="19">
        <f t="shared" si="75"/>
        <v>0</v>
      </c>
      <c r="S810" s="4" t="str">
        <f>+VLOOKUP(A810,inv!T:X,5,0)</f>
        <v>COSTA</v>
      </c>
      <c r="T810" s="4" t="str">
        <f>+VLOOKUP(B:B,'DT HUEVO'!$A:$D,4,0)</f>
        <v>SEGUNDA</v>
      </c>
      <c r="U810" s="4" t="str">
        <f>+VLOOKUP(TablaINV[[#This Row],[COD]],'DT HUEVO'!$A:$D,3,0)</f>
        <v>SEGUNDA</v>
      </c>
    </row>
    <row r="811" spans="1:21">
      <c r="A811" t="s">
        <v>443</v>
      </c>
      <c r="B811">
        <v>77101</v>
      </c>
      <c r="C811" t="s">
        <v>567</v>
      </c>
      <c r="D811">
        <f>+SUMIFS(inv!D:D,inv!A:A,B811,inv!T:T,A811)</f>
        <v>0</v>
      </c>
      <c r="E811">
        <f>+SUMIFS(inv!$D$1:$D$1164,inv!$A$1:$A$1164,$B811,inv!$T$1:$T$1164,$A811,inv!$U$1:$U$1164,'DIAS DE INVENTARIO TAT'!E$1)</f>
        <v>0</v>
      </c>
      <c r="F811">
        <f>+SUMIFS(inv!$D$1:$D$1164,inv!$A$1:$A$1164,$B811,inv!$T$1:$T$1164,$A811,inv!$U$1:$U$1164,'DIAS DE INVENTARIO TAT'!F$1)</f>
        <v>0</v>
      </c>
      <c r="G811">
        <f>+SUMIFS(inv!$D$1:$D$1164,inv!$A$1:$A$1164,$B811,inv!$T$1:$T$1164,$A811,inv!$U$1:$U$1164,'DIAS DE INVENTARIO TAT'!G$1)</f>
        <v>0</v>
      </c>
      <c r="H811">
        <f>+SUMIFS(inv!$D$1:$D$1164,inv!$A$1:$A$1164,$B811,inv!$T$1:$T$1164,$A811,inv!$U$1:$U$1164,'DIAS DE INVENTARIO TAT'!H$1)</f>
        <v>0</v>
      </c>
      <c r="I811">
        <f>+SUMIFS(inv!$D$1:$D$1164,inv!$A$1:$A$1164,$B811,inv!$T$1:$T$1164,$A811,inv!$U$1:$U$1164,'DIAS DE INVENTARIO TAT'!I$1)</f>
        <v>0</v>
      </c>
      <c r="J811">
        <f>+SUMIFS(inv!$D$1:$D$1164,inv!$A$1:$A$1164,$B811,inv!$T$1:$T$1164,$A811,inv!$U$1:$U$1164,'DIAS DE INVENTARIO TAT'!J$1)</f>
        <v>0</v>
      </c>
      <c r="K811">
        <f>+SUMIFS(inv!$D$1:$D$1164,inv!$A$1:$A$1164,$B811,inv!$T$1:$T$1164,$A811,inv!$U$1:$U$1164,'DIAS DE INVENTARIO TAT'!K$1)</f>
        <v>0</v>
      </c>
      <c r="L811" s="6">
        <f>+SUMIFS(VENTAS!H:H,VENTAS!B:B,B811,VENTAS!G:G,A811)</f>
        <v>0</v>
      </c>
      <c r="M811" s="4">
        <f t="shared" si="76"/>
        <v>0</v>
      </c>
      <c r="N811" s="4">
        <f t="shared" si="72"/>
        <v>0</v>
      </c>
      <c r="O811" s="4">
        <f t="shared" si="73"/>
        <v>0</v>
      </c>
      <c r="P811" s="4">
        <f t="shared" si="74"/>
        <v>0</v>
      </c>
      <c r="Q811" s="6" t="e">
        <f>+SUMIFS(#REF!,#REF!,TablaINV[[#This Row],[GRUPO]],#REF!,TablaINV[[#This Row],[COD]])</f>
        <v>#REF!</v>
      </c>
      <c r="R811" s="19">
        <f t="shared" si="75"/>
        <v>0</v>
      </c>
      <c r="S811" s="4" t="str">
        <f>+VLOOKUP(A811,inv!T:X,5,0)</f>
        <v>COSTA</v>
      </c>
      <c r="T811" s="4" t="str">
        <f>+VLOOKUP(B:B,'DT HUEVO'!$A:$D,4,0)</f>
        <v>SEGUNDA</v>
      </c>
      <c r="U811" s="4" t="str">
        <f>+VLOOKUP(TablaINV[[#This Row],[COD]],'DT HUEVO'!$A:$D,3,0)</f>
        <v>SEGUNDA</v>
      </c>
    </row>
    <row r="812" spans="1:21">
      <c r="A812" t="s">
        <v>443</v>
      </c>
      <c r="B812">
        <v>78001</v>
      </c>
      <c r="C812" t="s">
        <v>571</v>
      </c>
      <c r="D812">
        <f>+SUMIFS(inv!D:D,inv!A:A,B812,inv!T:T,A812)</f>
        <v>0</v>
      </c>
      <c r="E812">
        <f>+SUMIFS(inv!$D$1:$D$1164,inv!$A$1:$A$1164,$B812,inv!$T$1:$T$1164,$A812,inv!$U$1:$U$1164,'DIAS DE INVENTARIO TAT'!E$1)</f>
        <v>0</v>
      </c>
      <c r="F812">
        <f>+SUMIFS(inv!$D$1:$D$1164,inv!$A$1:$A$1164,$B812,inv!$T$1:$T$1164,$A812,inv!$U$1:$U$1164,'DIAS DE INVENTARIO TAT'!F$1)</f>
        <v>0</v>
      </c>
      <c r="G812">
        <f>+SUMIFS(inv!$D$1:$D$1164,inv!$A$1:$A$1164,$B812,inv!$T$1:$T$1164,$A812,inv!$U$1:$U$1164,'DIAS DE INVENTARIO TAT'!G$1)</f>
        <v>0</v>
      </c>
      <c r="H812">
        <f>+SUMIFS(inv!$D$1:$D$1164,inv!$A$1:$A$1164,$B812,inv!$T$1:$T$1164,$A812,inv!$U$1:$U$1164,'DIAS DE INVENTARIO TAT'!H$1)</f>
        <v>0</v>
      </c>
      <c r="I812">
        <f>+SUMIFS(inv!$D$1:$D$1164,inv!$A$1:$A$1164,$B812,inv!$T$1:$T$1164,$A812,inv!$U$1:$U$1164,'DIAS DE INVENTARIO TAT'!I$1)</f>
        <v>0</v>
      </c>
      <c r="J812">
        <f>+SUMIFS(inv!$D$1:$D$1164,inv!$A$1:$A$1164,$B812,inv!$T$1:$T$1164,$A812,inv!$U$1:$U$1164,'DIAS DE INVENTARIO TAT'!J$1)</f>
        <v>0</v>
      </c>
      <c r="K812">
        <f>+SUMIFS(inv!$D$1:$D$1164,inv!$A$1:$A$1164,$B812,inv!$T$1:$T$1164,$A812,inv!$U$1:$U$1164,'DIAS DE INVENTARIO TAT'!K$1)</f>
        <v>0</v>
      </c>
      <c r="L812" s="6">
        <f>+SUMIFS(VENTAS!H:H,VENTAS!B:B,B812,VENTAS!G:G,A812)</f>
        <v>0</v>
      </c>
      <c r="M812" s="4">
        <f t="shared" si="76"/>
        <v>0</v>
      </c>
      <c r="N812" s="4">
        <f t="shared" si="72"/>
        <v>0</v>
      </c>
      <c r="O812" s="4">
        <f t="shared" si="73"/>
        <v>0</v>
      </c>
      <c r="P812" s="4">
        <f t="shared" si="74"/>
        <v>0</v>
      </c>
      <c r="Q812" s="6" t="e">
        <f>+SUMIFS(#REF!,#REF!,TablaINV[[#This Row],[GRUPO]],#REF!,TablaINV[[#This Row],[COD]])</f>
        <v>#REF!</v>
      </c>
      <c r="R812" s="19">
        <f t="shared" si="75"/>
        <v>0</v>
      </c>
      <c r="S812" s="4" t="str">
        <f>+VLOOKUP(A812,inv!T:X,5,0)</f>
        <v>COSTA</v>
      </c>
      <c r="T812" s="4" t="str">
        <f>+VLOOKUP(B:B,'DT HUEVO'!$A:$D,4,0)</f>
        <v>SEGUNDA</v>
      </c>
      <c r="U812" s="4" t="str">
        <f>+VLOOKUP(TablaINV[[#This Row],[COD]],'DT HUEVO'!$A:$D,3,0)</f>
        <v>SEGUNDA</v>
      </c>
    </row>
    <row r="813" spans="1:21">
      <c r="A813" t="s">
        <v>443</v>
      </c>
      <c r="B813">
        <v>10369</v>
      </c>
      <c r="C813" t="s">
        <v>61</v>
      </c>
      <c r="D813">
        <f>+SUMIFS(inv!D:D,inv!A:A,B813,inv!T:T,A813)</f>
        <v>0</v>
      </c>
      <c r="E813">
        <f>+SUMIFS(inv!$D$1:$D$1164,inv!$A$1:$A$1164,$B813,inv!$T$1:$T$1164,$A813,inv!$U$1:$U$1164,'DIAS DE INVENTARIO TAT'!E$1)</f>
        <v>0</v>
      </c>
      <c r="F813">
        <f>+SUMIFS(inv!$D$1:$D$1164,inv!$A$1:$A$1164,$B813,inv!$T$1:$T$1164,$A813,inv!$U$1:$U$1164,'DIAS DE INVENTARIO TAT'!F$1)</f>
        <v>0</v>
      </c>
      <c r="G813">
        <f>+SUMIFS(inv!$D$1:$D$1164,inv!$A$1:$A$1164,$B813,inv!$T$1:$T$1164,$A813,inv!$U$1:$U$1164,'DIAS DE INVENTARIO TAT'!G$1)</f>
        <v>0</v>
      </c>
      <c r="H813">
        <f>+SUMIFS(inv!$D$1:$D$1164,inv!$A$1:$A$1164,$B813,inv!$T$1:$T$1164,$A813,inv!$U$1:$U$1164,'DIAS DE INVENTARIO TAT'!H$1)</f>
        <v>0</v>
      </c>
      <c r="I813">
        <f>+SUMIFS(inv!$D$1:$D$1164,inv!$A$1:$A$1164,$B813,inv!$T$1:$T$1164,$A813,inv!$U$1:$U$1164,'DIAS DE INVENTARIO TAT'!I$1)</f>
        <v>0</v>
      </c>
      <c r="J813">
        <f>+SUMIFS(inv!$D$1:$D$1164,inv!$A$1:$A$1164,$B813,inv!$T$1:$T$1164,$A813,inv!$U$1:$U$1164,'DIAS DE INVENTARIO TAT'!J$1)</f>
        <v>0</v>
      </c>
      <c r="K813">
        <f>+SUMIFS(inv!$D$1:$D$1164,inv!$A$1:$A$1164,$B813,inv!$T$1:$T$1164,$A813,inv!$U$1:$U$1164,'DIAS DE INVENTARIO TAT'!K$1)</f>
        <v>0</v>
      </c>
      <c r="L813" s="6">
        <f>+SUMIFS(VENTAS!H:H,VENTAS!B:B,B813,VENTAS!G:G,A813)</f>
        <v>0</v>
      </c>
      <c r="M813" s="4">
        <f t="shared" si="76"/>
        <v>0</v>
      </c>
      <c r="N813" s="4">
        <f t="shared" si="72"/>
        <v>0</v>
      </c>
      <c r="O813" s="4">
        <f t="shared" si="73"/>
        <v>0</v>
      </c>
      <c r="P813" s="4">
        <f t="shared" si="74"/>
        <v>0</v>
      </c>
      <c r="Q813" s="6" t="e">
        <f>+SUMIFS(#REF!,#REF!,TablaINV[[#This Row],[GRUPO]],#REF!,TablaINV[[#This Row],[COD]])</f>
        <v>#REF!</v>
      </c>
      <c r="R813" s="19">
        <f t="shared" si="75"/>
        <v>0</v>
      </c>
      <c r="S813" s="4" t="str">
        <f>+VLOOKUP(A813,inv!T:X,5,0)</f>
        <v>COSTA</v>
      </c>
      <c r="T813" s="4" t="str">
        <f>+VLOOKUP(B:B,'DT HUEVO'!$A:$D,4,0)</f>
        <v>EMPACADOS</v>
      </c>
      <c r="U813" s="4" t="str">
        <f>+VLOOKUP(TablaINV[[#This Row],[COD]],'DT HUEVO'!$A:$D,3,0)</f>
        <v>AA</v>
      </c>
    </row>
    <row r="814" spans="1:21">
      <c r="A814" t="s">
        <v>443</v>
      </c>
      <c r="B814">
        <v>12270</v>
      </c>
      <c r="C814" t="s">
        <v>62</v>
      </c>
      <c r="D814">
        <f>+SUMIFS(inv!D:D,inv!A:A,B814,inv!T:T,A814)</f>
        <v>0</v>
      </c>
      <c r="E814">
        <f>+SUMIFS(inv!$D$1:$D$1164,inv!$A$1:$A$1164,$B814,inv!$T$1:$T$1164,$A814,inv!$U$1:$U$1164,'DIAS DE INVENTARIO TAT'!E$1)</f>
        <v>0</v>
      </c>
      <c r="F814">
        <f>+SUMIFS(inv!$D$1:$D$1164,inv!$A$1:$A$1164,$B814,inv!$T$1:$T$1164,$A814,inv!$U$1:$U$1164,'DIAS DE INVENTARIO TAT'!F$1)</f>
        <v>0</v>
      </c>
      <c r="G814">
        <f>+SUMIFS(inv!$D$1:$D$1164,inv!$A$1:$A$1164,$B814,inv!$T$1:$T$1164,$A814,inv!$U$1:$U$1164,'DIAS DE INVENTARIO TAT'!G$1)</f>
        <v>0</v>
      </c>
      <c r="H814">
        <f>+SUMIFS(inv!$D$1:$D$1164,inv!$A$1:$A$1164,$B814,inv!$T$1:$T$1164,$A814,inv!$U$1:$U$1164,'DIAS DE INVENTARIO TAT'!H$1)</f>
        <v>0</v>
      </c>
      <c r="I814">
        <f>+SUMIFS(inv!$D$1:$D$1164,inv!$A$1:$A$1164,$B814,inv!$T$1:$T$1164,$A814,inv!$U$1:$U$1164,'DIAS DE INVENTARIO TAT'!I$1)</f>
        <v>0</v>
      </c>
      <c r="J814">
        <f>+SUMIFS(inv!$D$1:$D$1164,inv!$A$1:$A$1164,$B814,inv!$T$1:$T$1164,$A814,inv!$U$1:$U$1164,'DIAS DE INVENTARIO TAT'!J$1)</f>
        <v>0</v>
      </c>
      <c r="K814">
        <f>+SUMIFS(inv!$D$1:$D$1164,inv!$A$1:$A$1164,$B814,inv!$T$1:$T$1164,$A814,inv!$U$1:$U$1164,'DIAS DE INVENTARIO TAT'!K$1)</f>
        <v>0</v>
      </c>
      <c r="L814" s="6">
        <f>+SUMIFS(VENTAS!H:H,VENTAS!B:B,B814,VENTAS!G:G,A814)</f>
        <v>0</v>
      </c>
      <c r="M814" s="4">
        <f t="shared" si="76"/>
        <v>0</v>
      </c>
      <c r="N814" s="4">
        <f t="shared" si="72"/>
        <v>0</v>
      </c>
      <c r="O814" s="4">
        <f t="shared" si="73"/>
        <v>0</v>
      </c>
      <c r="P814" s="4">
        <f t="shared" si="74"/>
        <v>0</v>
      </c>
      <c r="Q814" s="6" t="e">
        <f>+SUMIFS(#REF!,#REF!,TablaINV[[#This Row],[GRUPO]],#REF!,TablaINV[[#This Row],[COD]])</f>
        <v>#REF!</v>
      </c>
      <c r="R814" s="19">
        <f t="shared" si="75"/>
        <v>0</v>
      </c>
      <c r="S814" s="4" t="str">
        <f>+VLOOKUP(A814,inv!T:X,5,0)</f>
        <v>COSTA</v>
      </c>
      <c r="T814" s="4" t="str">
        <f>+VLOOKUP(B:B,'DT HUEVO'!$A:$D,4,0)</f>
        <v>EMPACADOS</v>
      </c>
      <c r="U814" s="4" t="str">
        <f>+VLOOKUP(TablaINV[[#This Row],[COD]],'DT HUEVO'!$A:$D,3,0)</f>
        <v>AAA</v>
      </c>
    </row>
    <row r="815" spans="1:21">
      <c r="A815" t="s">
        <v>443</v>
      </c>
      <c r="B815">
        <v>12480</v>
      </c>
      <c r="C815" t="s">
        <v>67</v>
      </c>
      <c r="D815">
        <f>+SUMIFS(inv!D:D,inv!A:A,B815,inv!T:T,A815)</f>
        <v>0</v>
      </c>
      <c r="E815">
        <f>+SUMIFS(inv!$D$1:$D$1164,inv!$A$1:$A$1164,$B815,inv!$T$1:$T$1164,$A815,inv!$U$1:$U$1164,'DIAS DE INVENTARIO TAT'!E$1)</f>
        <v>0</v>
      </c>
      <c r="F815">
        <f>+SUMIFS(inv!$D$1:$D$1164,inv!$A$1:$A$1164,$B815,inv!$T$1:$T$1164,$A815,inv!$U$1:$U$1164,'DIAS DE INVENTARIO TAT'!F$1)</f>
        <v>0</v>
      </c>
      <c r="G815">
        <f>+SUMIFS(inv!$D$1:$D$1164,inv!$A$1:$A$1164,$B815,inv!$T$1:$T$1164,$A815,inv!$U$1:$U$1164,'DIAS DE INVENTARIO TAT'!G$1)</f>
        <v>0</v>
      </c>
      <c r="H815">
        <f>+SUMIFS(inv!$D$1:$D$1164,inv!$A$1:$A$1164,$B815,inv!$T$1:$T$1164,$A815,inv!$U$1:$U$1164,'DIAS DE INVENTARIO TAT'!H$1)</f>
        <v>0</v>
      </c>
      <c r="I815">
        <f>+SUMIFS(inv!$D$1:$D$1164,inv!$A$1:$A$1164,$B815,inv!$T$1:$T$1164,$A815,inv!$U$1:$U$1164,'DIAS DE INVENTARIO TAT'!I$1)</f>
        <v>0</v>
      </c>
      <c r="J815">
        <f>+SUMIFS(inv!$D$1:$D$1164,inv!$A$1:$A$1164,$B815,inv!$T$1:$T$1164,$A815,inv!$U$1:$U$1164,'DIAS DE INVENTARIO TAT'!J$1)</f>
        <v>0</v>
      </c>
      <c r="K815">
        <f>+SUMIFS(inv!$D$1:$D$1164,inv!$A$1:$A$1164,$B815,inv!$T$1:$T$1164,$A815,inv!$U$1:$U$1164,'DIAS DE INVENTARIO TAT'!K$1)</f>
        <v>0</v>
      </c>
      <c r="L815" s="6">
        <f>+SUMIFS(VENTAS!H:H,VENTAS!B:B,B815,VENTAS!G:G,A815)</f>
        <v>0</v>
      </c>
      <c r="M815" s="4">
        <f t="shared" si="76"/>
        <v>0</v>
      </c>
      <c r="N815" s="4">
        <f t="shared" si="72"/>
        <v>0</v>
      </c>
      <c r="O815" s="4">
        <f t="shared" si="73"/>
        <v>0</v>
      </c>
      <c r="P815" s="4">
        <f t="shared" si="74"/>
        <v>0</v>
      </c>
      <c r="Q815" s="6" t="e">
        <f>+SUMIFS(#REF!,#REF!,TablaINV[[#This Row],[GRUPO]],#REF!,TablaINV[[#This Row],[COD]])</f>
        <v>#REF!</v>
      </c>
      <c r="R815" s="19">
        <f t="shared" si="75"/>
        <v>0</v>
      </c>
      <c r="S815" s="4" t="str">
        <f>+VLOOKUP(A815,inv!T:X,5,0)</f>
        <v>COSTA</v>
      </c>
      <c r="T815" s="4" t="e">
        <f>+VLOOKUP(B:B,'DT HUEVO'!$A:$D,4,0)</f>
        <v>#N/A</v>
      </c>
      <c r="U815" s="4" t="e">
        <f>+VLOOKUP(TablaINV[[#This Row],[COD]],'DT HUEVO'!$A:$D,3,0)</f>
        <v>#N/A</v>
      </c>
    </row>
    <row r="816" spans="1:21">
      <c r="A816" t="s">
        <v>443</v>
      </c>
      <c r="B816">
        <v>14459</v>
      </c>
      <c r="C816" t="s">
        <v>68</v>
      </c>
      <c r="D816">
        <f>+SUMIFS(inv!D:D,inv!A:A,B816,inv!T:T,A816)</f>
        <v>0</v>
      </c>
      <c r="E816">
        <f>+SUMIFS(inv!$D$1:$D$1164,inv!$A$1:$A$1164,$B816,inv!$T$1:$T$1164,$A816,inv!$U$1:$U$1164,'DIAS DE INVENTARIO TAT'!E$1)</f>
        <v>0</v>
      </c>
      <c r="F816">
        <f>+SUMIFS(inv!$D$1:$D$1164,inv!$A$1:$A$1164,$B816,inv!$T$1:$T$1164,$A816,inv!$U$1:$U$1164,'DIAS DE INVENTARIO TAT'!F$1)</f>
        <v>0</v>
      </c>
      <c r="G816">
        <f>+SUMIFS(inv!$D$1:$D$1164,inv!$A$1:$A$1164,$B816,inv!$T$1:$T$1164,$A816,inv!$U$1:$U$1164,'DIAS DE INVENTARIO TAT'!G$1)</f>
        <v>0</v>
      </c>
      <c r="H816">
        <f>+SUMIFS(inv!$D$1:$D$1164,inv!$A$1:$A$1164,$B816,inv!$T$1:$T$1164,$A816,inv!$U$1:$U$1164,'DIAS DE INVENTARIO TAT'!H$1)</f>
        <v>0</v>
      </c>
      <c r="I816">
        <f>+SUMIFS(inv!$D$1:$D$1164,inv!$A$1:$A$1164,$B816,inv!$T$1:$T$1164,$A816,inv!$U$1:$U$1164,'DIAS DE INVENTARIO TAT'!I$1)</f>
        <v>0</v>
      </c>
      <c r="J816">
        <f>+SUMIFS(inv!$D$1:$D$1164,inv!$A$1:$A$1164,$B816,inv!$T$1:$T$1164,$A816,inv!$U$1:$U$1164,'DIAS DE INVENTARIO TAT'!J$1)</f>
        <v>0</v>
      </c>
      <c r="K816">
        <f>+SUMIFS(inv!$D$1:$D$1164,inv!$A$1:$A$1164,$B816,inv!$T$1:$T$1164,$A816,inv!$U$1:$U$1164,'DIAS DE INVENTARIO TAT'!K$1)</f>
        <v>0</v>
      </c>
      <c r="L816" s="6">
        <f>+SUMIFS(VENTAS!H:H,VENTAS!B:B,B816,VENTAS!G:G,A816)</f>
        <v>0</v>
      </c>
      <c r="M816" s="4">
        <f t="shared" si="76"/>
        <v>0</v>
      </c>
      <c r="N816" s="4">
        <f t="shared" si="72"/>
        <v>0</v>
      </c>
      <c r="O816" s="4">
        <f t="shared" si="73"/>
        <v>0</v>
      </c>
      <c r="P816" s="4">
        <f t="shared" si="74"/>
        <v>0</v>
      </c>
      <c r="Q816" s="6" t="e">
        <f>+SUMIFS(#REF!,#REF!,TablaINV[[#This Row],[GRUPO]],#REF!,TablaINV[[#This Row],[COD]])</f>
        <v>#REF!</v>
      </c>
      <c r="R816" s="19">
        <f t="shared" si="75"/>
        <v>0</v>
      </c>
      <c r="S816" s="4" t="str">
        <f>+VLOOKUP(A816,inv!T:X,5,0)</f>
        <v>COSTA</v>
      </c>
      <c r="T816" s="4" t="str">
        <f>+VLOOKUP(B:B,'DT HUEVO'!$A:$D,4,0)</f>
        <v>EMPACADOS</v>
      </c>
      <c r="U816" s="4" t="str">
        <f>+VLOOKUP(TablaINV[[#This Row],[COD]],'DT HUEVO'!$A:$D,3,0)</f>
        <v>A</v>
      </c>
    </row>
    <row r="817" spans="1:21">
      <c r="A817" t="s">
        <v>443</v>
      </c>
      <c r="B817">
        <v>14311</v>
      </c>
      <c r="C817" t="s">
        <v>45</v>
      </c>
      <c r="D817">
        <f>+SUMIFS(inv!D:D,inv!A:A,B817,inv!T:T,A817)</f>
        <v>0</v>
      </c>
      <c r="E817">
        <f>+SUMIFS(inv!$D$1:$D$1164,inv!$A$1:$A$1164,$B817,inv!$T$1:$T$1164,$A817,inv!$U$1:$U$1164,'DIAS DE INVENTARIO TAT'!E$1)</f>
        <v>0</v>
      </c>
      <c r="F817">
        <f>+SUMIFS(inv!$D$1:$D$1164,inv!$A$1:$A$1164,$B817,inv!$T$1:$T$1164,$A817,inv!$U$1:$U$1164,'DIAS DE INVENTARIO TAT'!F$1)</f>
        <v>0</v>
      </c>
      <c r="G817">
        <f>+SUMIFS(inv!$D$1:$D$1164,inv!$A$1:$A$1164,$B817,inv!$T$1:$T$1164,$A817,inv!$U$1:$U$1164,'DIAS DE INVENTARIO TAT'!G$1)</f>
        <v>0</v>
      </c>
      <c r="H817">
        <f>+SUMIFS(inv!$D$1:$D$1164,inv!$A$1:$A$1164,$B817,inv!$T$1:$T$1164,$A817,inv!$U$1:$U$1164,'DIAS DE INVENTARIO TAT'!H$1)</f>
        <v>0</v>
      </c>
      <c r="I817">
        <f>+SUMIFS(inv!$D$1:$D$1164,inv!$A$1:$A$1164,$B817,inv!$T$1:$T$1164,$A817,inv!$U$1:$U$1164,'DIAS DE INVENTARIO TAT'!I$1)</f>
        <v>0</v>
      </c>
      <c r="J817">
        <f>+SUMIFS(inv!$D$1:$D$1164,inv!$A$1:$A$1164,$B817,inv!$T$1:$T$1164,$A817,inv!$U$1:$U$1164,'DIAS DE INVENTARIO TAT'!J$1)</f>
        <v>0</v>
      </c>
      <c r="K817">
        <f>+SUMIFS(inv!$D$1:$D$1164,inv!$A$1:$A$1164,$B817,inv!$T$1:$T$1164,$A817,inv!$U$1:$U$1164,'DIAS DE INVENTARIO TAT'!K$1)</f>
        <v>0</v>
      </c>
      <c r="L817" s="6">
        <f>+SUMIFS(VENTAS!H:H,VENTAS!B:B,B817,VENTAS!G:G,A817)</f>
        <v>0</v>
      </c>
      <c r="M817" s="4">
        <f t="shared" si="76"/>
        <v>0</v>
      </c>
      <c r="N817" s="4">
        <f t="shared" si="72"/>
        <v>0</v>
      </c>
      <c r="O817" s="4">
        <f t="shared" si="73"/>
        <v>0</v>
      </c>
      <c r="P817" s="4">
        <f t="shared" si="74"/>
        <v>0</v>
      </c>
      <c r="Q817" s="6" t="e">
        <f>+SUMIFS(#REF!,#REF!,TablaINV[[#This Row],[GRUPO]],#REF!,TablaINV[[#This Row],[COD]])</f>
        <v>#REF!</v>
      </c>
      <c r="R817" s="19">
        <f t="shared" si="75"/>
        <v>0</v>
      </c>
      <c r="S817" s="4" t="str">
        <f>+VLOOKUP(A817,inv!T:X,5,0)</f>
        <v>COSTA</v>
      </c>
      <c r="T817" s="4" t="str">
        <f>+VLOOKUP(B:B,'DT HUEVO'!$A:$D,4,0)</f>
        <v>EMPACADOS</v>
      </c>
      <c r="U817" s="4" t="str">
        <f>+VLOOKUP(TablaINV[[#This Row],[COD]],'DT HUEVO'!$A:$D,3,0)</f>
        <v>AA</v>
      </c>
    </row>
    <row r="818" spans="1:21">
      <c r="A818" t="s">
        <v>443</v>
      </c>
      <c r="B818">
        <v>10410</v>
      </c>
      <c r="C818" t="s">
        <v>452</v>
      </c>
      <c r="D818">
        <f>+SUMIFS(inv!D:D,inv!A:A,B818,inv!T:T,A818)</f>
        <v>0</v>
      </c>
      <c r="E818">
        <f>+SUMIFS(inv!$D$1:$D$1164,inv!$A$1:$A$1164,$B818,inv!$T$1:$T$1164,$A818,inv!$U$1:$U$1164,'DIAS DE INVENTARIO TAT'!E$1)</f>
        <v>0</v>
      </c>
      <c r="F818">
        <f>+SUMIFS(inv!$D$1:$D$1164,inv!$A$1:$A$1164,$B818,inv!$T$1:$T$1164,$A818,inv!$U$1:$U$1164,'DIAS DE INVENTARIO TAT'!F$1)</f>
        <v>0</v>
      </c>
      <c r="G818">
        <f>+SUMIFS(inv!$D$1:$D$1164,inv!$A$1:$A$1164,$B818,inv!$T$1:$T$1164,$A818,inv!$U$1:$U$1164,'DIAS DE INVENTARIO TAT'!G$1)</f>
        <v>0</v>
      </c>
      <c r="H818">
        <f>+SUMIFS(inv!$D$1:$D$1164,inv!$A$1:$A$1164,$B818,inv!$T$1:$T$1164,$A818,inv!$U$1:$U$1164,'DIAS DE INVENTARIO TAT'!H$1)</f>
        <v>0</v>
      </c>
      <c r="I818">
        <f>+SUMIFS(inv!$D$1:$D$1164,inv!$A$1:$A$1164,$B818,inv!$T$1:$T$1164,$A818,inv!$U$1:$U$1164,'DIAS DE INVENTARIO TAT'!I$1)</f>
        <v>0</v>
      </c>
      <c r="J818">
        <f>+SUMIFS(inv!$D$1:$D$1164,inv!$A$1:$A$1164,$B818,inv!$T$1:$T$1164,$A818,inv!$U$1:$U$1164,'DIAS DE INVENTARIO TAT'!J$1)</f>
        <v>0</v>
      </c>
      <c r="K818">
        <f>+SUMIFS(inv!$D$1:$D$1164,inv!$A$1:$A$1164,$B818,inv!$T$1:$T$1164,$A818,inv!$U$1:$U$1164,'DIAS DE INVENTARIO TAT'!K$1)</f>
        <v>0</v>
      </c>
      <c r="L818" s="6">
        <f>+SUMIFS(VENTAS!H:H,VENTAS!B:B,B818,VENTAS!G:G,A818)</f>
        <v>0</v>
      </c>
      <c r="M818" s="4">
        <f t="shared" si="76"/>
        <v>0</v>
      </c>
      <c r="N818" s="4">
        <f t="shared" si="72"/>
        <v>0</v>
      </c>
      <c r="O818" s="4">
        <f t="shared" si="73"/>
        <v>0</v>
      </c>
      <c r="P818" s="4">
        <f t="shared" si="74"/>
        <v>0</v>
      </c>
      <c r="Q818" s="6" t="e">
        <f>+SUMIFS(#REF!,#REF!,TablaINV[[#This Row],[GRUPO]],#REF!,TablaINV[[#This Row],[COD]])</f>
        <v>#REF!</v>
      </c>
      <c r="R818" s="19">
        <f t="shared" si="75"/>
        <v>0</v>
      </c>
      <c r="S818" s="4" t="str">
        <f>+VLOOKUP(A818,inv!T:X,5,0)</f>
        <v>COSTA</v>
      </c>
      <c r="T818" s="4" t="str">
        <f>+VLOOKUP(B:B,'DT HUEVO'!$A:$D,4,0)</f>
        <v>EMPACADOS</v>
      </c>
      <c r="U818" s="4" t="str">
        <f>+VLOOKUP(TablaINV[[#This Row],[COD]],'DT HUEVO'!$A:$D,3,0)</f>
        <v>A</v>
      </c>
    </row>
    <row r="819" spans="1:21">
      <c r="A819" t="s">
        <v>443</v>
      </c>
      <c r="B819">
        <v>10268</v>
      </c>
      <c r="C819" t="s">
        <v>427</v>
      </c>
      <c r="D819">
        <f>+SUMIFS(inv!D:D,inv!A:A,B819,inv!T:T,A819)</f>
        <v>0</v>
      </c>
      <c r="E819">
        <f>+SUMIFS(inv!$D$1:$D$1164,inv!$A$1:$A$1164,$B819,inv!$T$1:$T$1164,$A819,inv!$U$1:$U$1164,'DIAS DE INVENTARIO TAT'!E$1)</f>
        <v>0</v>
      </c>
      <c r="F819">
        <f>+SUMIFS(inv!$D$1:$D$1164,inv!$A$1:$A$1164,$B819,inv!$T$1:$T$1164,$A819,inv!$U$1:$U$1164,'DIAS DE INVENTARIO TAT'!F$1)</f>
        <v>0</v>
      </c>
      <c r="G819">
        <f>+SUMIFS(inv!$D$1:$D$1164,inv!$A$1:$A$1164,$B819,inv!$T$1:$T$1164,$A819,inv!$U$1:$U$1164,'DIAS DE INVENTARIO TAT'!G$1)</f>
        <v>0</v>
      </c>
      <c r="H819">
        <f>+SUMIFS(inv!$D$1:$D$1164,inv!$A$1:$A$1164,$B819,inv!$T$1:$T$1164,$A819,inv!$U$1:$U$1164,'DIAS DE INVENTARIO TAT'!H$1)</f>
        <v>0</v>
      </c>
      <c r="I819">
        <f>+SUMIFS(inv!$D$1:$D$1164,inv!$A$1:$A$1164,$B819,inv!$T$1:$T$1164,$A819,inv!$U$1:$U$1164,'DIAS DE INVENTARIO TAT'!I$1)</f>
        <v>0</v>
      </c>
      <c r="J819">
        <f>+SUMIFS(inv!$D$1:$D$1164,inv!$A$1:$A$1164,$B819,inv!$T$1:$T$1164,$A819,inv!$U$1:$U$1164,'DIAS DE INVENTARIO TAT'!J$1)</f>
        <v>0</v>
      </c>
      <c r="K819">
        <f>+SUMIFS(inv!$D$1:$D$1164,inv!$A$1:$A$1164,$B819,inv!$T$1:$T$1164,$A819,inv!$U$1:$U$1164,'DIAS DE INVENTARIO TAT'!K$1)</f>
        <v>0</v>
      </c>
      <c r="L819" s="6">
        <f>+SUMIFS(VENTAS!H:H,VENTAS!B:B,B819,VENTAS!G:G,A819)</f>
        <v>0</v>
      </c>
      <c r="M819" s="4">
        <f t="shared" si="76"/>
        <v>0</v>
      </c>
      <c r="N819" s="4">
        <f t="shared" si="72"/>
        <v>0</v>
      </c>
      <c r="O819" s="4">
        <f t="shared" si="73"/>
        <v>0</v>
      </c>
      <c r="P819" s="4">
        <f t="shared" si="74"/>
        <v>0</v>
      </c>
      <c r="Q819" s="6" t="e">
        <f>+SUMIFS(#REF!,#REF!,TablaINV[[#This Row],[GRUPO]],#REF!,TablaINV[[#This Row],[COD]])</f>
        <v>#REF!</v>
      </c>
      <c r="R819" s="19">
        <f t="shared" si="75"/>
        <v>0</v>
      </c>
      <c r="S819" s="4" t="str">
        <f>+VLOOKUP(A819,inv!T:X,5,0)</f>
        <v>COSTA</v>
      </c>
      <c r="T819" s="4" t="str">
        <f>+VLOOKUP(B:B,'DT HUEVO'!$A:$D,4,0)</f>
        <v>EMPACADOS</v>
      </c>
      <c r="U819" s="4" t="str">
        <f>+VLOOKUP(TablaINV[[#This Row],[COD]],'DT HUEVO'!$A:$D,3,0)</f>
        <v>AAA</v>
      </c>
    </row>
    <row r="820" spans="1:21">
      <c r="A820" t="s">
        <v>443</v>
      </c>
      <c r="B820">
        <v>14348</v>
      </c>
      <c r="C820" t="s">
        <v>46</v>
      </c>
      <c r="D820">
        <f>+SUMIFS(inv!D:D,inv!A:A,B820,inv!T:T,A820)</f>
        <v>0</v>
      </c>
      <c r="E820">
        <f>+SUMIFS(inv!$D$1:$D$1164,inv!$A$1:$A$1164,$B820,inv!$T$1:$T$1164,$A820,inv!$U$1:$U$1164,'DIAS DE INVENTARIO TAT'!E$1)</f>
        <v>0</v>
      </c>
      <c r="F820">
        <f>+SUMIFS(inv!$D$1:$D$1164,inv!$A$1:$A$1164,$B820,inv!$T$1:$T$1164,$A820,inv!$U$1:$U$1164,'DIAS DE INVENTARIO TAT'!F$1)</f>
        <v>0</v>
      </c>
      <c r="G820">
        <f>+SUMIFS(inv!$D$1:$D$1164,inv!$A$1:$A$1164,$B820,inv!$T$1:$T$1164,$A820,inv!$U$1:$U$1164,'DIAS DE INVENTARIO TAT'!G$1)</f>
        <v>0</v>
      </c>
      <c r="H820">
        <f>+SUMIFS(inv!$D$1:$D$1164,inv!$A$1:$A$1164,$B820,inv!$T$1:$T$1164,$A820,inv!$U$1:$U$1164,'DIAS DE INVENTARIO TAT'!H$1)</f>
        <v>0</v>
      </c>
      <c r="I820">
        <f>+SUMIFS(inv!$D$1:$D$1164,inv!$A$1:$A$1164,$B820,inv!$T$1:$T$1164,$A820,inv!$U$1:$U$1164,'DIAS DE INVENTARIO TAT'!I$1)</f>
        <v>0</v>
      </c>
      <c r="J820">
        <f>+SUMIFS(inv!$D$1:$D$1164,inv!$A$1:$A$1164,$B820,inv!$T$1:$T$1164,$A820,inv!$U$1:$U$1164,'DIAS DE INVENTARIO TAT'!J$1)</f>
        <v>0</v>
      </c>
      <c r="K820">
        <f>+SUMIFS(inv!$D$1:$D$1164,inv!$A$1:$A$1164,$B820,inv!$T$1:$T$1164,$A820,inv!$U$1:$U$1164,'DIAS DE INVENTARIO TAT'!K$1)</f>
        <v>0</v>
      </c>
      <c r="L820" s="6">
        <f>+SUMIFS(VENTAS!H:H,VENTAS!B:B,B820,VENTAS!G:G,A820)</f>
        <v>0</v>
      </c>
      <c r="M820" s="4">
        <f t="shared" si="76"/>
        <v>0</v>
      </c>
      <c r="N820" s="4">
        <f t="shared" si="72"/>
        <v>0</v>
      </c>
      <c r="O820" s="4">
        <f t="shared" si="73"/>
        <v>0</v>
      </c>
      <c r="P820" s="4">
        <f t="shared" si="74"/>
        <v>0</v>
      </c>
      <c r="Q820" s="6" t="e">
        <f>+SUMIFS(#REF!,#REF!,TablaINV[[#This Row],[GRUPO]],#REF!,TablaINV[[#This Row],[COD]])</f>
        <v>#REF!</v>
      </c>
      <c r="R820" s="19">
        <f t="shared" si="75"/>
        <v>0</v>
      </c>
      <c r="S820" s="4" t="str">
        <f>+VLOOKUP(A820,inv!T:X,5,0)</f>
        <v>COSTA</v>
      </c>
      <c r="T820" s="4" t="str">
        <f>+VLOOKUP(B:B,'DT HUEVO'!$A:$D,4,0)</f>
        <v>EMPACADOS</v>
      </c>
      <c r="U820" s="4" t="str">
        <f>+VLOOKUP(TablaINV[[#This Row],[COD]],'DT HUEVO'!$A:$D,3,0)</f>
        <v>AA</v>
      </c>
    </row>
    <row r="821" spans="1:21">
      <c r="A821" t="s">
        <v>443</v>
      </c>
      <c r="B821">
        <v>10503</v>
      </c>
      <c r="C821" t="s">
        <v>487</v>
      </c>
      <c r="D821">
        <f>+SUMIFS(inv!D:D,inv!A:A,B821,inv!T:T,A821)</f>
        <v>0</v>
      </c>
      <c r="E821">
        <f>+SUMIFS(inv!$D$1:$D$1164,inv!$A$1:$A$1164,$B821,inv!$T$1:$T$1164,$A821,inv!$U$1:$U$1164,'DIAS DE INVENTARIO TAT'!E$1)</f>
        <v>0</v>
      </c>
      <c r="F821">
        <f>+SUMIFS(inv!$D$1:$D$1164,inv!$A$1:$A$1164,$B821,inv!$T$1:$T$1164,$A821,inv!$U$1:$U$1164,'DIAS DE INVENTARIO TAT'!F$1)</f>
        <v>0</v>
      </c>
      <c r="G821">
        <f>+SUMIFS(inv!$D$1:$D$1164,inv!$A$1:$A$1164,$B821,inv!$T$1:$T$1164,$A821,inv!$U$1:$U$1164,'DIAS DE INVENTARIO TAT'!G$1)</f>
        <v>0</v>
      </c>
      <c r="H821">
        <f>+SUMIFS(inv!$D$1:$D$1164,inv!$A$1:$A$1164,$B821,inv!$T$1:$T$1164,$A821,inv!$U$1:$U$1164,'DIAS DE INVENTARIO TAT'!H$1)</f>
        <v>0</v>
      </c>
      <c r="I821">
        <f>+SUMIFS(inv!$D$1:$D$1164,inv!$A$1:$A$1164,$B821,inv!$T$1:$T$1164,$A821,inv!$U$1:$U$1164,'DIAS DE INVENTARIO TAT'!I$1)</f>
        <v>0</v>
      </c>
      <c r="J821">
        <f>+SUMIFS(inv!$D$1:$D$1164,inv!$A$1:$A$1164,$B821,inv!$T$1:$T$1164,$A821,inv!$U$1:$U$1164,'DIAS DE INVENTARIO TAT'!J$1)</f>
        <v>0</v>
      </c>
      <c r="K821">
        <f>+SUMIFS(inv!$D$1:$D$1164,inv!$A$1:$A$1164,$B821,inv!$T$1:$T$1164,$A821,inv!$U$1:$U$1164,'DIAS DE INVENTARIO TAT'!K$1)</f>
        <v>0</v>
      </c>
      <c r="L821" s="6">
        <f>+SUMIFS(VENTAS!H:H,VENTAS!B:B,B821,VENTAS!G:G,A821)</f>
        <v>0</v>
      </c>
      <c r="M821" s="4">
        <f t="shared" si="76"/>
        <v>0</v>
      </c>
      <c r="N821" s="4">
        <f t="shared" si="72"/>
        <v>0</v>
      </c>
      <c r="O821" s="4">
        <f t="shared" si="73"/>
        <v>0</v>
      </c>
      <c r="P821" s="4">
        <f t="shared" si="74"/>
        <v>0</v>
      </c>
      <c r="Q821" s="6" t="e">
        <f>+SUMIFS(#REF!,#REF!,TablaINV[[#This Row],[GRUPO]],#REF!,TablaINV[[#This Row],[COD]])</f>
        <v>#REF!</v>
      </c>
      <c r="R821" s="19">
        <f t="shared" si="75"/>
        <v>0</v>
      </c>
      <c r="S821" s="4" t="str">
        <f>+VLOOKUP(A821,inv!T:X,5,0)</f>
        <v>COSTA</v>
      </c>
      <c r="T821" s="4" t="e">
        <f>+VLOOKUP(B:B,'DT HUEVO'!$A:$D,4,0)</f>
        <v>#N/A</v>
      </c>
      <c r="U821" s="4" t="e">
        <f>+VLOOKUP(TablaINV[[#This Row],[COD]],'DT HUEVO'!$A:$D,3,0)</f>
        <v>#N/A</v>
      </c>
    </row>
    <row r="822" spans="1:21">
      <c r="A822" t="s">
        <v>443</v>
      </c>
      <c r="B822">
        <v>10473</v>
      </c>
      <c r="C822" t="s">
        <v>544</v>
      </c>
      <c r="D822">
        <f>+SUMIFS(inv!D:D,inv!A:A,B822,inv!T:T,A822)</f>
        <v>0</v>
      </c>
      <c r="E822">
        <f>+SUMIFS(inv!$D$1:$D$1164,inv!$A$1:$A$1164,$B822,inv!$T$1:$T$1164,$A822,inv!$U$1:$U$1164,'DIAS DE INVENTARIO TAT'!E$1)</f>
        <v>0</v>
      </c>
      <c r="F822">
        <f>+SUMIFS(inv!$D$1:$D$1164,inv!$A$1:$A$1164,$B822,inv!$T$1:$T$1164,$A822,inv!$U$1:$U$1164,'DIAS DE INVENTARIO TAT'!F$1)</f>
        <v>0</v>
      </c>
      <c r="G822">
        <f>+SUMIFS(inv!$D$1:$D$1164,inv!$A$1:$A$1164,$B822,inv!$T$1:$T$1164,$A822,inv!$U$1:$U$1164,'DIAS DE INVENTARIO TAT'!G$1)</f>
        <v>0</v>
      </c>
      <c r="H822">
        <f>+SUMIFS(inv!$D$1:$D$1164,inv!$A$1:$A$1164,$B822,inv!$T$1:$T$1164,$A822,inv!$U$1:$U$1164,'DIAS DE INVENTARIO TAT'!H$1)</f>
        <v>0</v>
      </c>
      <c r="I822">
        <f>+SUMIFS(inv!$D$1:$D$1164,inv!$A$1:$A$1164,$B822,inv!$T$1:$T$1164,$A822,inv!$U$1:$U$1164,'DIAS DE INVENTARIO TAT'!I$1)</f>
        <v>0</v>
      </c>
      <c r="J822">
        <f>+SUMIFS(inv!$D$1:$D$1164,inv!$A$1:$A$1164,$B822,inv!$T$1:$T$1164,$A822,inv!$U$1:$U$1164,'DIAS DE INVENTARIO TAT'!J$1)</f>
        <v>0</v>
      </c>
      <c r="K822">
        <f>+SUMIFS(inv!$D$1:$D$1164,inv!$A$1:$A$1164,$B822,inv!$T$1:$T$1164,$A822,inv!$U$1:$U$1164,'DIAS DE INVENTARIO TAT'!K$1)</f>
        <v>0</v>
      </c>
      <c r="L822" s="6">
        <f>+SUMIFS(VENTAS!H:H,VENTAS!B:B,B822,VENTAS!G:G,A822)</f>
        <v>0</v>
      </c>
      <c r="M822" s="4">
        <f t="shared" si="76"/>
        <v>0</v>
      </c>
      <c r="N822" s="4">
        <f t="shared" si="72"/>
        <v>0</v>
      </c>
      <c r="O822" s="4">
        <f t="shared" si="73"/>
        <v>0</v>
      </c>
      <c r="P822" s="4">
        <f t="shared" si="74"/>
        <v>0</v>
      </c>
      <c r="Q822" s="6" t="e">
        <f>+SUMIFS(#REF!,#REF!,TablaINV[[#This Row],[GRUPO]],#REF!,TablaINV[[#This Row],[COD]])</f>
        <v>#REF!</v>
      </c>
      <c r="R822" s="19">
        <f t="shared" si="75"/>
        <v>0</v>
      </c>
      <c r="S822" s="4" t="str">
        <f>+VLOOKUP(A822,inv!T:X,5,0)</f>
        <v>COSTA</v>
      </c>
      <c r="T822" s="4" t="str">
        <f>+VLOOKUP(B:B,'DT HUEVO'!$A:$D,4,0)</f>
        <v>EMPACADOS</v>
      </c>
      <c r="U822" s="4" t="str">
        <f>+VLOOKUP(TablaINV[[#This Row],[COD]],'DT HUEVO'!$A:$D,3,0)</f>
        <v>A</v>
      </c>
    </row>
    <row r="823" spans="1:21">
      <c r="A823" t="s">
        <v>443</v>
      </c>
      <c r="B823">
        <v>12306</v>
      </c>
      <c r="C823" t="s">
        <v>579</v>
      </c>
      <c r="D823">
        <f>+SUMIFS(inv!D:D,inv!A:A,B823,inv!T:T,A823)</f>
        <v>0</v>
      </c>
      <c r="E823">
        <f>+SUMIFS(inv!$D$1:$D$1164,inv!$A$1:$A$1164,$B823,inv!$T$1:$T$1164,$A823,inv!$U$1:$U$1164,'DIAS DE INVENTARIO TAT'!E$1)</f>
        <v>0</v>
      </c>
      <c r="F823">
        <f>+SUMIFS(inv!$D$1:$D$1164,inv!$A$1:$A$1164,$B823,inv!$T$1:$T$1164,$A823,inv!$U$1:$U$1164,'DIAS DE INVENTARIO TAT'!F$1)</f>
        <v>0</v>
      </c>
      <c r="G823">
        <f>+SUMIFS(inv!$D$1:$D$1164,inv!$A$1:$A$1164,$B823,inv!$T$1:$T$1164,$A823,inv!$U$1:$U$1164,'DIAS DE INVENTARIO TAT'!G$1)</f>
        <v>0</v>
      </c>
      <c r="H823">
        <f>+SUMIFS(inv!$D$1:$D$1164,inv!$A$1:$A$1164,$B823,inv!$T$1:$T$1164,$A823,inv!$U$1:$U$1164,'DIAS DE INVENTARIO TAT'!H$1)</f>
        <v>0</v>
      </c>
      <c r="I823">
        <f>+SUMIFS(inv!$D$1:$D$1164,inv!$A$1:$A$1164,$B823,inv!$T$1:$T$1164,$A823,inv!$U$1:$U$1164,'DIAS DE INVENTARIO TAT'!I$1)</f>
        <v>0</v>
      </c>
      <c r="J823">
        <f>+SUMIFS(inv!$D$1:$D$1164,inv!$A$1:$A$1164,$B823,inv!$T$1:$T$1164,$A823,inv!$U$1:$U$1164,'DIAS DE INVENTARIO TAT'!J$1)</f>
        <v>0</v>
      </c>
      <c r="K823">
        <f>+SUMIFS(inv!$D$1:$D$1164,inv!$A$1:$A$1164,$B823,inv!$T$1:$T$1164,$A823,inv!$U$1:$U$1164,'DIAS DE INVENTARIO TAT'!K$1)</f>
        <v>0</v>
      </c>
      <c r="L823" s="6">
        <f>+SUMIFS(VENTAS!H:H,VENTAS!B:B,B823,VENTAS!G:G,A823)</f>
        <v>0</v>
      </c>
      <c r="M823" s="4">
        <f t="shared" si="76"/>
        <v>0</v>
      </c>
      <c r="N823" s="4">
        <f t="shared" si="72"/>
        <v>0</v>
      </c>
      <c r="O823" s="4">
        <f t="shared" si="73"/>
        <v>0</v>
      </c>
      <c r="P823" s="4">
        <f t="shared" si="74"/>
        <v>0</v>
      </c>
      <c r="Q823" s="6" t="e">
        <f>+SUMIFS(#REF!,#REF!,TablaINV[[#This Row],[GRUPO]],#REF!,TablaINV[[#This Row],[COD]])</f>
        <v>#REF!</v>
      </c>
      <c r="R823" s="19">
        <f t="shared" si="75"/>
        <v>0</v>
      </c>
      <c r="S823" s="4" t="str">
        <f>+VLOOKUP(A823,inv!T:X,5,0)</f>
        <v>COSTA</v>
      </c>
      <c r="T823" s="4" t="str">
        <f>+VLOOKUP(B:B,'DT HUEVO'!$A:$D,4,0)</f>
        <v>EMPACADOS</v>
      </c>
      <c r="U823" s="4" t="str">
        <f>+VLOOKUP(TablaINV[[#This Row],[COD]],'DT HUEVO'!$A:$D,3,0)</f>
        <v>AA</v>
      </c>
    </row>
    <row r="824" spans="1:21">
      <c r="A824" t="s">
        <v>443</v>
      </c>
      <c r="B824">
        <v>12347</v>
      </c>
      <c r="C824" t="s">
        <v>74</v>
      </c>
      <c r="D824">
        <f>+SUMIFS(inv!D:D,inv!A:A,B824,inv!T:T,A824)</f>
        <v>0</v>
      </c>
      <c r="E824">
        <f>+SUMIFS(inv!$D$1:$D$1164,inv!$A$1:$A$1164,$B824,inv!$T$1:$T$1164,$A824,inv!$U$1:$U$1164,'DIAS DE INVENTARIO TAT'!E$1)</f>
        <v>0</v>
      </c>
      <c r="F824">
        <f>+SUMIFS(inv!$D$1:$D$1164,inv!$A$1:$A$1164,$B824,inv!$T$1:$T$1164,$A824,inv!$U$1:$U$1164,'DIAS DE INVENTARIO TAT'!F$1)</f>
        <v>0</v>
      </c>
      <c r="G824">
        <f>+SUMIFS(inv!$D$1:$D$1164,inv!$A$1:$A$1164,$B824,inv!$T$1:$T$1164,$A824,inv!$U$1:$U$1164,'DIAS DE INVENTARIO TAT'!G$1)</f>
        <v>0</v>
      </c>
      <c r="H824">
        <f>+SUMIFS(inv!$D$1:$D$1164,inv!$A$1:$A$1164,$B824,inv!$T$1:$T$1164,$A824,inv!$U$1:$U$1164,'DIAS DE INVENTARIO TAT'!H$1)</f>
        <v>0</v>
      </c>
      <c r="I824">
        <f>+SUMIFS(inv!$D$1:$D$1164,inv!$A$1:$A$1164,$B824,inv!$T$1:$T$1164,$A824,inv!$U$1:$U$1164,'DIAS DE INVENTARIO TAT'!I$1)</f>
        <v>0</v>
      </c>
      <c r="J824">
        <f>+SUMIFS(inv!$D$1:$D$1164,inv!$A$1:$A$1164,$B824,inv!$T$1:$T$1164,$A824,inv!$U$1:$U$1164,'DIAS DE INVENTARIO TAT'!J$1)</f>
        <v>0</v>
      </c>
      <c r="K824">
        <f>+SUMIFS(inv!$D$1:$D$1164,inv!$A$1:$A$1164,$B824,inv!$T$1:$T$1164,$A824,inv!$U$1:$U$1164,'DIAS DE INVENTARIO TAT'!K$1)</f>
        <v>0</v>
      </c>
      <c r="L824" s="6">
        <f>+SUMIFS(VENTAS!H:H,VENTAS!B:B,B824,VENTAS!G:G,A824)</f>
        <v>0</v>
      </c>
      <c r="M824" s="4">
        <f t="shared" si="76"/>
        <v>0</v>
      </c>
      <c r="N824" s="4">
        <f t="shared" si="72"/>
        <v>0</v>
      </c>
      <c r="O824" s="4">
        <f t="shared" si="73"/>
        <v>0</v>
      </c>
      <c r="P824" s="4">
        <f t="shared" si="74"/>
        <v>0</v>
      </c>
      <c r="Q824" s="6" t="e">
        <f>+SUMIFS(#REF!,#REF!,TablaINV[[#This Row],[GRUPO]],#REF!,TablaINV[[#This Row],[COD]])</f>
        <v>#REF!</v>
      </c>
      <c r="R824" s="19">
        <f t="shared" si="75"/>
        <v>0</v>
      </c>
      <c r="S824" s="4" t="str">
        <f>+VLOOKUP(A824,inv!T:X,5,0)</f>
        <v>COSTA</v>
      </c>
      <c r="T824" s="4" t="e">
        <f>+VLOOKUP(B:B,'DT HUEVO'!$A:$D,4,0)</f>
        <v>#N/A</v>
      </c>
      <c r="U824" s="4" t="e">
        <f>+VLOOKUP(TablaINV[[#This Row],[COD]],'DT HUEVO'!$A:$D,3,0)</f>
        <v>#N/A</v>
      </c>
    </row>
    <row r="825" spans="1:21">
      <c r="A825" t="s">
        <v>443</v>
      </c>
      <c r="B825">
        <v>13311</v>
      </c>
      <c r="C825" t="s">
        <v>580</v>
      </c>
      <c r="D825">
        <f>+SUMIFS(inv!D:D,inv!A:A,B825,inv!T:T,A825)</f>
        <v>0</v>
      </c>
      <c r="E825">
        <f>+SUMIFS(inv!$D$1:$D$1164,inv!$A$1:$A$1164,$B825,inv!$T$1:$T$1164,$A825,inv!$U$1:$U$1164,'DIAS DE INVENTARIO TAT'!E$1)</f>
        <v>0</v>
      </c>
      <c r="F825">
        <f>+SUMIFS(inv!$D$1:$D$1164,inv!$A$1:$A$1164,$B825,inv!$T$1:$T$1164,$A825,inv!$U$1:$U$1164,'DIAS DE INVENTARIO TAT'!F$1)</f>
        <v>0</v>
      </c>
      <c r="G825">
        <f>+SUMIFS(inv!$D$1:$D$1164,inv!$A$1:$A$1164,$B825,inv!$T$1:$T$1164,$A825,inv!$U$1:$U$1164,'DIAS DE INVENTARIO TAT'!G$1)</f>
        <v>0</v>
      </c>
      <c r="H825">
        <f>+SUMIFS(inv!$D$1:$D$1164,inv!$A$1:$A$1164,$B825,inv!$T$1:$T$1164,$A825,inv!$U$1:$U$1164,'DIAS DE INVENTARIO TAT'!H$1)</f>
        <v>0</v>
      </c>
      <c r="I825">
        <f>+SUMIFS(inv!$D$1:$D$1164,inv!$A$1:$A$1164,$B825,inv!$T$1:$T$1164,$A825,inv!$U$1:$U$1164,'DIAS DE INVENTARIO TAT'!I$1)</f>
        <v>0</v>
      </c>
      <c r="J825">
        <f>+SUMIFS(inv!$D$1:$D$1164,inv!$A$1:$A$1164,$B825,inv!$T$1:$T$1164,$A825,inv!$U$1:$U$1164,'DIAS DE INVENTARIO TAT'!J$1)</f>
        <v>0</v>
      </c>
      <c r="K825">
        <f>+SUMIFS(inv!$D$1:$D$1164,inv!$A$1:$A$1164,$B825,inv!$T$1:$T$1164,$A825,inv!$U$1:$U$1164,'DIAS DE INVENTARIO TAT'!K$1)</f>
        <v>0</v>
      </c>
      <c r="L825" s="6">
        <f>+SUMIFS(VENTAS!H:H,VENTAS!B:B,B825,VENTAS!G:G,A825)</f>
        <v>0</v>
      </c>
      <c r="M825" s="4">
        <f t="shared" si="76"/>
        <v>0</v>
      </c>
      <c r="N825" s="4">
        <f t="shared" si="72"/>
        <v>0</v>
      </c>
      <c r="O825" s="4">
        <f t="shared" si="73"/>
        <v>0</v>
      </c>
      <c r="P825" s="4">
        <f t="shared" si="74"/>
        <v>0</v>
      </c>
      <c r="Q825" s="6" t="e">
        <f>+SUMIFS(#REF!,#REF!,TablaINV[[#This Row],[GRUPO]],#REF!,TablaINV[[#This Row],[COD]])</f>
        <v>#REF!</v>
      </c>
      <c r="R825" s="19">
        <f t="shared" si="75"/>
        <v>0</v>
      </c>
      <c r="S825" s="4" t="str">
        <f>+VLOOKUP(A825,inv!T:X,5,0)</f>
        <v>COSTA</v>
      </c>
      <c r="T825" s="4" t="str">
        <f>+VLOOKUP(B:B,'DT HUEVO'!$A:$D,4,0)</f>
        <v>EMPACADOS</v>
      </c>
      <c r="U825" s="4" t="str">
        <f>+VLOOKUP(TablaINV[[#This Row],[COD]],'DT HUEVO'!$A:$D,3,0)</f>
        <v>AA</v>
      </c>
    </row>
    <row r="826" spans="1:21">
      <c r="A826" t="s">
        <v>443</v>
      </c>
      <c r="B826">
        <v>10305</v>
      </c>
      <c r="C826" t="s">
        <v>537</v>
      </c>
      <c r="D826">
        <f>+SUMIFS(inv!D:D,inv!A:A,B826,inv!T:T,A826)</f>
        <v>0</v>
      </c>
      <c r="E826">
        <f>+SUMIFS(inv!$D$1:$D$1164,inv!$A$1:$A$1164,$B826,inv!$T$1:$T$1164,$A826,inv!$U$1:$U$1164,'DIAS DE INVENTARIO TAT'!E$1)</f>
        <v>0</v>
      </c>
      <c r="F826">
        <f>+SUMIFS(inv!$D$1:$D$1164,inv!$A$1:$A$1164,$B826,inv!$T$1:$T$1164,$A826,inv!$U$1:$U$1164,'DIAS DE INVENTARIO TAT'!F$1)</f>
        <v>0</v>
      </c>
      <c r="G826">
        <f>+SUMIFS(inv!$D$1:$D$1164,inv!$A$1:$A$1164,$B826,inv!$T$1:$T$1164,$A826,inv!$U$1:$U$1164,'DIAS DE INVENTARIO TAT'!G$1)</f>
        <v>0</v>
      </c>
      <c r="H826">
        <f>+SUMIFS(inv!$D$1:$D$1164,inv!$A$1:$A$1164,$B826,inv!$T$1:$T$1164,$A826,inv!$U$1:$U$1164,'DIAS DE INVENTARIO TAT'!H$1)</f>
        <v>0</v>
      </c>
      <c r="I826">
        <f>+SUMIFS(inv!$D$1:$D$1164,inv!$A$1:$A$1164,$B826,inv!$T$1:$T$1164,$A826,inv!$U$1:$U$1164,'DIAS DE INVENTARIO TAT'!I$1)</f>
        <v>0</v>
      </c>
      <c r="J826">
        <f>+SUMIFS(inv!$D$1:$D$1164,inv!$A$1:$A$1164,$B826,inv!$T$1:$T$1164,$A826,inv!$U$1:$U$1164,'DIAS DE INVENTARIO TAT'!J$1)</f>
        <v>0</v>
      </c>
      <c r="K826">
        <f>+SUMIFS(inv!$D$1:$D$1164,inv!$A$1:$A$1164,$B826,inv!$T$1:$T$1164,$A826,inv!$U$1:$U$1164,'DIAS DE INVENTARIO TAT'!K$1)</f>
        <v>0</v>
      </c>
      <c r="L826" s="6">
        <f>+SUMIFS(VENTAS!H:H,VENTAS!B:B,B826,VENTAS!G:G,A826)</f>
        <v>0</v>
      </c>
      <c r="M826" s="4">
        <f t="shared" si="76"/>
        <v>0</v>
      </c>
      <c r="N826" s="4">
        <f t="shared" si="72"/>
        <v>0</v>
      </c>
      <c r="O826" s="4">
        <f t="shared" si="73"/>
        <v>0</v>
      </c>
      <c r="P826" s="4">
        <f t="shared" si="74"/>
        <v>0</v>
      </c>
      <c r="Q826" s="6" t="e">
        <f>+SUMIFS(#REF!,#REF!,TablaINV[[#This Row],[GRUPO]],#REF!,TablaINV[[#This Row],[COD]])</f>
        <v>#REF!</v>
      </c>
      <c r="R826" s="19">
        <f t="shared" si="75"/>
        <v>0</v>
      </c>
      <c r="S826" s="4" t="str">
        <f>+VLOOKUP(A826,inv!T:X,5,0)</f>
        <v>COSTA</v>
      </c>
      <c r="T826" s="4" t="str">
        <f>+VLOOKUP(B:B,'DT HUEVO'!$A:$D,4,0)</f>
        <v>FS</v>
      </c>
      <c r="U826" s="4" t="str">
        <f>+VLOOKUP(TablaINV[[#This Row],[COD]],'DT HUEVO'!$A:$D,3,0)</f>
        <v>AA</v>
      </c>
    </row>
    <row r="827" spans="1:21">
      <c r="A827" t="s">
        <v>443</v>
      </c>
      <c r="B827">
        <v>10389</v>
      </c>
      <c r="C827" t="s">
        <v>71</v>
      </c>
      <c r="D827">
        <f>+SUMIFS(inv!D:D,inv!A:A,B827,inv!T:T,A827)</f>
        <v>0</v>
      </c>
      <c r="E827">
        <f>+SUMIFS(inv!$D$1:$D$1164,inv!$A$1:$A$1164,$B827,inv!$T$1:$T$1164,$A827,inv!$U$1:$U$1164,'DIAS DE INVENTARIO TAT'!E$1)</f>
        <v>0</v>
      </c>
      <c r="F827">
        <f>+SUMIFS(inv!$D$1:$D$1164,inv!$A$1:$A$1164,$B827,inv!$T$1:$T$1164,$A827,inv!$U$1:$U$1164,'DIAS DE INVENTARIO TAT'!F$1)</f>
        <v>0</v>
      </c>
      <c r="G827">
        <f>+SUMIFS(inv!$D$1:$D$1164,inv!$A$1:$A$1164,$B827,inv!$T$1:$T$1164,$A827,inv!$U$1:$U$1164,'DIAS DE INVENTARIO TAT'!G$1)</f>
        <v>0</v>
      </c>
      <c r="H827">
        <f>+SUMIFS(inv!$D$1:$D$1164,inv!$A$1:$A$1164,$B827,inv!$T$1:$T$1164,$A827,inv!$U$1:$U$1164,'DIAS DE INVENTARIO TAT'!H$1)</f>
        <v>0</v>
      </c>
      <c r="I827">
        <f>+SUMIFS(inv!$D$1:$D$1164,inv!$A$1:$A$1164,$B827,inv!$T$1:$T$1164,$A827,inv!$U$1:$U$1164,'DIAS DE INVENTARIO TAT'!I$1)</f>
        <v>0</v>
      </c>
      <c r="J827">
        <f>+SUMIFS(inv!$D$1:$D$1164,inv!$A$1:$A$1164,$B827,inv!$T$1:$T$1164,$A827,inv!$U$1:$U$1164,'DIAS DE INVENTARIO TAT'!J$1)</f>
        <v>0</v>
      </c>
      <c r="K827">
        <f>+SUMIFS(inv!$D$1:$D$1164,inv!$A$1:$A$1164,$B827,inv!$T$1:$T$1164,$A827,inv!$U$1:$U$1164,'DIAS DE INVENTARIO TAT'!K$1)</f>
        <v>0</v>
      </c>
      <c r="L827" s="6">
        <f>+SUMIFS(VENTAS!H:H,VENTAS!B:B,B827,VENTAS!G:G,A827)</f>
        <v>0</v>
      </c>
      <c r="M827" s="4">
        <f t="shared" si="76"/>
        <v>0</v>
      </c>
      <c r="N827" s="4">
        <f t="shared" si="72"/>
        <v>0</v>
      </c>
      <c r="O827" s="4">
        <f t="shared" si="73"/>
        <v>0</v>
      </c>
      <c r="P827" s="4">
        <f t="shared" si="74"/>
        <v>0</v>
      </c>
      <c r="Q827" s="6" t="e">
        <f>+SUMIFS(#REF!,#REF!,TablaINV[[#This Row],[GRUPO]],#REF!,TablaINV[[#This Row],[COD]])</f>
        <v>#REF!</v>
      </c>
      <c r="R827" s="19">
        <f t="shared" si="75"/>
        <v>0</v>
      </c>
      <c r="S827" s="4" t="str">
        <f>+VLOOKUP(A827,inv!T:X,5,0)</f>
        <v>COSTA</v>
      </c>
      <c r="T827" s="4" t="str">
        <f>+VLOOKUP(B:B,'DT HUEVO'!$A:$D,4,0)</f>
        <v>FS</v>
      </c>
      <c r="U827" s="4" t="str">
        <f>+VLOOKUP(TablaINV[[#This Row],[COD]],'DT HUEVO'!$A:$D,3,0)</f>
        <v>AA</v>
      </c>
    </row>
    <row r="828" spans="1:21">
      <c r="A828" t="s">
        <v>443</v>
      </c>
      <c r="B828">
        <v>10405</v>
      </c>
      <c r="C828" t="s">
        <v>542</v>
      </c>
      <c r="D828">
        <f>+SUMIFS(inv!D:D,inv!A:A,B828,inv!T:T,A828)</f>
        <v>0</v>
      </c>
      <c r="E828">
        <f>+SUMIFS(inv!$D$1:$D$1164,inv!$A$1:$A$1164,$B828,inv!$T$1:$T$1164,$A828,inv!$U$1:$U$1164,'DIAS DE INVENTARIO TAT'!E$1)</f>
        <v>0</v>
      </c>
      <c r="F828">
        <f>+SUMIFS(inv!$D$1:$D$1164,inv!$A$1:$A$1164,$B828,inv!$T$1:$T$1164,$A828,inv!$U$1:$U$1164,'DIAS DE INVENTARIO TAT'!F$1)</f>
        <v>0</v>
      </c>
      <c r="G828">
        <f>+SUMIFS(inv!$D$1:$D$1164,inv!$A$1:$A$1164,$B828,inv!$T$1:$T$1164,$A828,inv!$U$1:$U$1164,'DIAS DE INVENTARIO TAT'!G$1)</f>
        <v>0</v>
      </c>
      <c r="H828">
        <f>+SUMIFS(inv!$D$1:$D$1164,inv!$A$1:$A$1164,$B828,inv!$T$1:$T$1164,$A828,inv!$U$1:$U$1164,'DIAS DE INVENTARIO TAT'!H$1)</f>
        <v>0</v>
      </c>
      <c r="I828">
        <f>+SUMIFS(inv!$D$1:$D$1164,inv!$A$1:$A$1164,$B828,inv!$T$1:$T$1164,$A828,inv!$U$1:$U$1164,'DIAS DE INVENTARIO TAT'!I$1)</f>
        <v>0</v>
      </c>
      <c r="J828">
        <f>+SUMIFS(inv!$D$1:$D$1164,inv!$A$1:$A$1164,$B828,inv!$T$1:$T$1164,$A828,inv!$U$1:$U$1164,'DIAS DE INVENTARIO TAT'!J$1)</f>
        <v>0</v>
      </c>
      <c r="K828">
        <f>+SUMIFS(inv!$D$1:$D$1164,inv!$A$1:$A$1164,$B828,inv!$T$1:$T$1164,$A828,inv!$U$1:$U$1164,'DIAS DE INVENTARIO TAT'!K$1)</f>
        <v>0</v>
      </c>
      <c r="L828" s="6">
        <f>+SUMIFS(VENTAS!H:H,VENTAS!B:B,B828,VENTAS!G:G,A828)</f>
        <v>0</v>
      </c>
      <c r="M828" s="4">
        <f t="shared" si="76"/>
        <v>0</v>
      </c>
      <c r="N828" s="4">
        <f t="shared" si="72"/>
        <v>0</v>
      </c>
      <c r="O828" s="4">
        <f t="shared" si="73"/>
        <v>0</v>
      </c>
      <c r="P828" s="4">
        <f t="shared" si="74"/>
        <v>0</v>
      </c>
      <c r="Q828" s="6" t="e">
        <f>+SUMIFS(#REF!,#REF!,TablaINV[[#This Row],[GRUPO]],#REF!,TablaINV[[#This Row],[COD]])</f>
        <v>#REF!</v>
      </c>
      <c r="R828" s="19">
        <f t="shared" si="75"/>
        <v>0</v>
      </c>
      <c r="S828" s="4" t="str">
        <f>+VLOOKUP(A828,inv!T:X,5,0)</f>
        <v>COSTA</v>
      </c>
      <c r="T828" s="4" t="str">
        <f>+VLOOKUP(B:B,'DT HUEVO'!$A:$D,4,0)</f>
        <v>FS</v>
      </c>
      <c r="U828" s="4" t="str">
        <f>+VLOOKUP(TablaINV[[#This Row],[COD]],'DT HUEVO'!$A:$D,3,0)</f>
        <v>A</v>
      </c>
    </row>
    <row r="829" spans="1:21">
      <c r="A829" t="s">
        <v>443</v>
      </c>
      <c r="B829">
        <v>10490</v>
      </c>
      <c r="C829" t="s">
        <v>476</v>
      </c>
      <c r="D829">
        <f>+SUMIFS(inv!D:D,inv!A:A,B829,inv!T:T,A829)</f>
        <v>0</v>
      </c>
      <c r="E829">
        <f>+SUMIFS(inv!$D$1:$D$1164,inv!$A$1:$A$1164,$B829,inv!$T$1:$T$1164,$A829,inv!$U$1:$U$1164,'DIAS DE INVENTARIO TAT'!E$1)</f>
        <v>0</v>
      </c>
      <c r="F829">
        <f>+SUMIFS(inv!$D$1:$D$1164,inv!$A$1:$A$1164,$B829,inv!$T$1:$T$1164,$A829,inv!$U$1:$U$1164,'DIAS DE INVENTARIO TAT'!F$1)</f>
        <v>0</v>
      </c>
      <c r="G829">
        <f>+SUMIFS(inv!$D$1:$D$1164,inv!$A$1:$A$1164,$B829,inv!$T$1:$T$1164,$A829,inv!$U$1:$U$1164,'DIAS DE INVENTARIO TAT'!G$1)</f>
        <v>0</v>
      </c>
      <c r="H829">
        <f>+SUMIFS(inv!$D$1:$D$1164,inv!$A$1:$A$1164,$B829,inv!$T$1:$T$1164,$A829,inv!$U$1:$U$1164,'DIAS DE INVENTARIO TAT'!H$1)</f>
        <v>0</v>
      </c>
      <c r="I829">
        <f>+SUMIFS(inv!$D$1:$D$1164,inv!$A$1:$A$1164,$B829,inv!$T$1:$T$1164,$A829,inv!$U$1:$U$1164,'DIAS DE INVENTARIO TAT'!I$1)</f>
        <v>0</v>
      </c>
      <c r="J829">
        <f>+SUMIFS(inv!$D$1:$D$1164,inv!$A$1:$A$1164,$B829,inv!$T$1:$T$1164,$A829,inv!$U$1:$U$1164,'DIAS DE INVENTARIO TAT'!J$1)</f>
        <v>0</v>
      </c>
      <c r="K829">
        <f>+SUMIFS(inv!$D$1:$D$1164,inv!$A$1:$A$1164,$B829,inv!$T$1:$T$1164,$A829,inv!$U$1:$U$1164,'DIAS DE INVENTARIO TAT'!K$1)</f>
        <v>0</v>
      </c>
      <c r="L829" s="6">
        <f>+SUMIFS(VENTAS!H:H,VENTAS!B:B,B829,VENTAS!G:G,A829)</f>
        <v>0</v>
      </c>
      <c r="M829" s="4">
        <f t="shared" si="76"/>
        <v>0</v>
      </c>
      <c r="N829" s="4">
        <f t="shared" ref="N829:N891" si="77">+IFERROR(E829/$L829,0)</f>
        <v>0</v>
      </c>
      <c r="O829" s="4">
        <f t="shared" ref="O829:O891" si="78">+IFERROR(F829/$L829,0)</f>
        <v>0</v>
      </c>
      <c r="P829" s="4">
        <f t="shared" ref="P829:P891" si="79">+IFERROR(G829/$L829,0)</f>
        <v>0</v>
      </c>
      <c r="Q829" s="6" t="e">
        <f>+SUMIFS(#REF!,#REF!,TablaINV[[#This Row],[GRUPO]],#REF!,TablaINV[[#This Row],[COD]])</f>
        <v>#REF!</v>
      </c>
      <c r="R829" s="19">
        <f t="shared" ref="R829:R891" si="80">+IFERROR(D829/Q829,0)</f>
        <v>0</v>
      </c>
      <c r="S829" s="4" t="str">
        <f>+VLOOKUP(A829,inv!T:X,5,0)</f>
        <v>COSTA</v>
      </c>
      <c r="T829" s="4" t="e">
        <f>+VLOOKUP(B:B,'DT HUEVO'!$A:$D,4,0)</f>
        <v>#N/A</v>
      </c>
      <c r="U829" s="4" t="e">
        <f>+VLOOKUP(TablaINV[[#This Row],[COD]],'DT HUEVO'!$A:$D,3,0)</f>
        <v>#N/A</v>
      </c>
    </row>
    <row r="830" spans="1:21">
      <c r="A830" t="s">
        <v>443</v>
      </c>
      <c r="B830">
        <v>10488</v>
      </c>
      <c r="C830" t="s">
        <v>607</v>
      </c>
      <c r="D830">
        <f>+SUMIFS(inv!D:D,inv!A:A,B830,inv!T:T,A830)</f>
        <v>0</v>
      </c>
      <c r="E830">
        <f>+SUMIFS(inv!$D$1:$D$1164,inv!$A$1:$A$1164,$B830,inv!$T$1:$T$1164,$A830,inv!$U$1:$U$1164,'DIAS DE INVENTARIO TAT'!E$1)</f>
        <v>0</v>
      </c>
      <c r="F830">
        <f>+SUMIFS(inv!$D$1:$D$1164,inv!$A$1:$A$1164,$B830,inv!$T$1:$T$1164,$A830,inv!$U$1:$U$1164,'DIAS DE INVENTARIO TAT'!F$1)</f>
        <v>0</v>
      </c>
      <c r="G830">
        <f>+SUMIFS(inv!$D$1:$D$1164,inv!$A$1:$A$1164,$B830,inv!$T$1:$T$1164,$A830,inv!$U$1:$U$1164,'DIAS DE INVENTARIO TAT'!G$1)</f>
        <v>0</v>
      </c>
      <c r="H830">
        <f>+SUMIFS(inv!$D$1:$D$1164,inv!$A$1:$A$1164,$B830,inv!$T$1:$T$1164,$A830,inv!$U$1:$U$1164,'DIAS DE INVENTARIO TAT'!H$1)</f>
        <v>0</v>
      </c>
      <c r="I830">
        <f>+SUMIFS(inv!$D$1:$D$1164,inv!$A$1:$A$1164,$B830,inv!$T$1:$T$1164,$A830,inv!$U$1:$U$1164,'DIAS DE INVENTARIO TAT'!I$1)</f>
        <v>0</v>
      </c>
      <c r="J830">
        <f>+SUMIFS(inv!$D$1:$D$1164,inv!$A$1:$A$1164,$B830,inv!$T$1:$T$1164,$A830,inv!$U$1:$U$1164,'DIAS DE INVENTARIO TAT'!J$1)</f>
        <v>0</v>
      </c>
      <c r="K830">
        <f>+SUMIFS(inv!$D$1:$D$1164,inv!$A$1:$A$1164,$B830,inv!$T$1:$T$1164,$A830,inv!$U$1:$U$1164,'DIAS DE INVENTARIO TAT'!K$1)</f>
        <v>0</v>
      </c>
      <c r="L830" s="6">
        <f>+SUMIFS(VENTAS!H:H,VENTAS!B:B,B830,VENTAS!G:G,A830)</f>
        <v>0</v>
      </c>
      <c r="M830" s="4">
        <f t="shared" si="76"/>
        <v>0</v>
      </c>
      <c r="N830" s="4">
        <f t="shared" si="77"/>
        <v>0</v>
      </c>
      <c r="O830" s="4">
        <f t="shared" si="78"/>
        <v>0</v>
      </c>
      <c r="P830" s="4">
        <f t="shared" si="79"/>
        <v>0</v>
      </c>
      <c r="Q830" s="6" t="e">
        <f>+SUMIFS(#REF!,#REF!,TablaINV[[#This Row],[GRUPO]],#REF!,TablaINV[[#This Row],[COD]])</f>
        <v>#REF!</v>
      </c>
      <c r="R830" s="19">
        <f t="shared" si="80"/>
        <v>0</v>
      </c>
      <c r="S830" s="4" t="str">
        <f>+VLOOKUP(A830,inv!T:X,5,0)</f>
        <v>COSTA</v>
      </c>
      <c r="T830" s="4" t="str">
        <f>+VLOOKUP(B:B,'DT HUEVO'!$A:$D,4,0)</f>
        <v>FS</v>
      </c>
      <c r="U830" s="4" t="str">
        <f>+VLOOKUP(TablaINV[[#This Row],[COD]],'DT HUEVO'!$A:$D,3,0)</f>
        <v>A</v>
      </c>
    </row>
    <row r="831" spans="1:21">
      <c r="A831" t="s">
        <v>443</v>
      </c>
      <c r="B831">
        <v>10312</v>
      </c>
      <c r="C831" t="s">
        <v>540</v>
      </c>
      <c r="D831">
        <f>+SUMIFS(inv!D:D,inv!A:A,B831,inv!T:T,A831)</f>
        <v>0</v>
      </c>
      <c r="E831">
        <f>+SUMIFS(inv!$D$1:$D$1164,inv!$A$1:$A$1164,$B831,inv!$T$1:$T$1164,$A831,inv!$U$1:$U$1164,'DIAS DE INVENTARIO TAT'!E$1)</f>
        <v>0</v>
      </c>
      <c r="F831">
        <f>+SUMIFS(inv!$D$1:$D$1164,inv!$A$1:$A$1164,$B831,inv!$T$1:$T$1164,$A831,inv!$U$1:$U$1164,'DIAS DE INVENTARIO TAT'!F$1)</f>
        <v>0</v>
      </c>
      <c r="G831">
        <f>+SUMIFS(inv!$D$1:$D$1164,inv!$A$1:$A$1164,$B831,inv!$T$1:$T$1164,$A831,inv!$U$1:$U$1164,'DIAS DE INVENTARIO TAT'!G$1)</f>
        <v>0</v>
      </c>
      <c r="H831">
        <f>+SUMIFS(inv!$D$1:$D$1164,inv!$A$1:$A$1164,$B831,inv!$T$1:$T$1164,$A831,inv!$U$1:$U$1164,'DIAS DE INVENTARIO TAT'!H$1)</f>
        <v>0</v>
      </c>
      <c r="I831">
        <f>+SUMIFS(inv!$D$1:$D$1164,inv!$A$1:$A$1164,$B831,inv!$T$1:$T$1164,$A831,inv!$U$1:$U$1164,'DIAS DE INVENTARIO TAT'!I$1)</f>
        <v>0</v>
      </c>
      <c r="J831">
        <f>+SUMIFS(inv!$D$1:$D$1164,inv!$A$1:$A$1164,$B831,inv!$T$1:$T$1164,$A831,inv!$U$1:$U$1164,'DIAS DE INVENTARIO TAT'!J$1)</f>
        <v>0</v>
      </c>
      <c r="K831">
        <f>+SUMIFS(inv!$D$1:$D$1164,inv!$A$1:$A$1164,$B831,inv!$T$1:$T$1164,$A831,inv!$U$1:$U$1164,'DIAS DE INVENTARIO TAT'!K$1)</f>
        <v>0</v>
      </c>
      <c r="L831" s="6">
        <f>+SUMIFS(VENTAS!H:H,VENTAS!B:B,B831,VENTAS!G:G,A831)</f>
        <v>0</v>
      </c>
      <c r="M831" s="4">
        <f t="shared" si="76"/>
        <v>0</v>
      </c>
      <c r="N831" s="4">
        <f t="shared" si="77"/>
        <v>0</v>
      </c>
      <c r="O831" s="4">
        <f t="shared" si="78"/>
        <v>0</v>
      </c>
      <c r="P831" s="4">
        <f t="shared" si="79"/>
        <v>0</v>
      </c>
      <c r="Q831" s="6" t="e">
        <f>+SUMIFS(#REF!,#REF!,TablaINV[[#This Row],[GRUPO]],#REF!,TablaINV[[#This Row],[COD]])</f>
        <v>#REF!</v>
      </c>
      <c r="R831" s="19">
        <f t="shared" si="80"/>
        <v>0</v>
      </c>
      <c r="S831" s="4" t="str">
        <f>+VLOOKUP(A831,inv!T:X,5,0)</f>
        <v>COSTA</v>
      </c>
      <c r="T831" s="4" t="str">
        <f>+VLOOKUP(B:B,'DT HUEVO'!$A:$D,4,0)</f>
        <v>EMPACADOS</v>
      </c>
      <c r="U831" s="4" t="str">
        <f>+VLOOKUP(TablaINV[[#This Row],[COD]],'DT HUEVO'!$A:$D,3,0)</f>
        <v>AA</v>
      </c>
    </row>
    <row r="832" spans="1:21">
      <c r="A832" t="s">
        <v>443</v>
      </c>
      <c r="B832">
        <v>10589</v>
      </c>
      <c r="C832" t="s">
        <v>73</v>
      </c>
      <c r="D832">
        <f>+SUMIFS(inv!D:D,inv!A:A,B832,inv!T:T,A832)</f>
        <v>0</v>
      </c>
      <c r="E832">
        <f>+SUMIFS(inv!$D$1:$D$1164,inv!$A$1:$A$1164,$B832,inv!$T$1:$T$1164,$A832,inv!$U$1:$U$1164,'DIAS DE INVENTARIO TAT'!E$1)</f>
        <v>0</v>
      </c>
      <c r="F832">
        <f>+SUMIFS(inv!$D$1:$D$1164,inv!$A$1:$A$1164,$B832,inv!$T$1:$T$1164,$A832,inv!$U$1:$U$1164,'DIAS DE INVENTARIO TAT'!F$1)</f>
        <v>0</v>
      </c>
      <c r="G832">
        <f>+SUMIFS(inv!$D$1:$D$1164,inv!$A$1:$A$1164,$B832,inv!$T$1:$T$1164,$A832,inv!$U$1:$U$1164,'DIAS DE INVENTARIO TAT'!G$1)</f>
        <v>0</v>
      </c>
      <c r="H832">
        <f>+SUMIFS(inv!$D$1:$D$1164,inv!$A$1:$A$1164,$B832,inv!$T$1:$T$1164,$A832,inv!$U$1:$U$1164,'DIAS DE INVENTARIO TAT'!H$1)</f>
        <v>0</v>
      </c>
      <c r="I832">
        <f>+SUMIFS(inv!$D$1:$D$1164,inv!$A$1:$A$1164,$B832,inv!$T$1:$T$1164,$A832,inv!$U$1:$U$1164,'DIAS DE INVENTARIO TAT'!I$1)</f>
        <v>0</v>
      </c>
      <c r="J832">
        <f>+SUMIFS(inv!$D$1:$D$1164,inv!$A$1:$A$1164,$B832,inv!$T$1:$T$1164,$A832,inv!$U$1:$U$1164,'DIAS DE INVENTARIO TAT'!J$1)</f>
        <v>0</v>
      </c>
      <c r="K832">
        <f>+SUMIFS(inv!$D$1:$D$1164,inv!$A$1:$A$1164,$B832,inv!$T$1:$T$1164,$A832,inv!$U$1:$U$1164,'DIAS DE INVENTARIO TAT'!K$1)</f>
        <v>0</v>
      </c>
      <c r="L832" s="6">
        <f>+SUMIFS(VENTAS!H:H,VENTAS!B:B,B832,VENTAS!G:G,A832)</f>
        <v>0</v>
      </c>
      <c r="M832" s="4">
        <f t="shared" si="76"/>
        <v>0</v>
      </c>
      <c r="N832" s="4">
        <f t="shared" si="77"/>
        <v>0</v>
      </c>
      <c r="O832" s="4">
        <f t="shared" si="78"/>
        <v>0</v>
      </c>
      <c r="P832" s="4">
        <f t="shared" si="79"/>
        <v>0</v>
      </c>
      <c r="Q832" s="6" t="e">
        <f>+SUMIFS(#REF!,#REF!,TablaINV[[#This Row],[GRUPO]],#REF!,TablaINV[[#This Row],[COD]])</f>
        <v>#REF!</v>
      </c>
      <c r="R832" s="19">
        <f t="shared" si="80"/>
        <v>0</v>
      </c>
      <c r="S832" s="4" t="str">
        <f>+VLOOKUP(A832,inv!T:X,5,0)</f>
        <v>COSTA</v>
      </c>
      <c r="T832" s="4" t="e">
        <f>+VLOOKUP(B:B,'DT HUEVO'!$A:$D,4,0)</f>
        <v>#N/A</v>
      </c>
      <c r="U832" s="4" t="e">
        <f>+VLOOKUP(TablaINV[[#This Row],[COD]],'DT HUEVO'!$A:$D,3,0)</f>
        <v>#N/A</v>
      </c>
    </row>
    <row r="833" spans="1:21">
      <c r="A833" t="s">
        <v>443</v>
      </c>
      <c r="B833">
        <v>10580</v>
      </c>
      <c r="C833" t="s">
        <v>548</v>
      </c>
      <c r="D833">
        <f>+SUMIFS(inv!D:D,inv!A:A,B833,inv!T:T,A833)</f>
        <v>0</v>
      </c>
      <c r="E833">
        <f>+SUMIFS(inv!$D$1:$D$1164,inv!$A$1:$A$1164,$B833,inv!$T$1:$T$1164,$A833,inv!$U$1:$U$1164,'DIAS DE INVENTARIO TAT'!E$1)</f>
        <v>0</v>
      </c>
      <c r="F833">
        <f>+SUMIFS(inv!$D$1:$D$1164,inv!$A$1:$A$1164,$B833,inv!$T$1:$T$1164,$A833,inv!$U$1:$U$1164,'DIAS DE INVENTARIO TAT'!F$1)</f>
        <v>0</v>
      </c>
      <c r="G833">
        <f>+SUMIFS(inv!$D$1:$D$1164,inv!$A$1:$A$1164,$B833,inv!$T$1:$T$1164,$A833,inv!$U$1:$U$1164,'DIAS DE INVENTARIO TAT'!G$1)</f>
        <v>0</v>
      </c>
      <c r="H833">
        <f>+SUMIFS(inv!$D$1:$D$1164,inv!$A$1:$A$1164,$B833,inv!$T$1:$T$1164,$A833,inv!$U$1:$U$1164,'DIAS DE INVENTARIO TAT'!H$1)</f>
        <v>0</v>
      </c>
      <c r="I833">
        <f>+SUMIFS(inv!$D$1:$D$1164,inv!$A$1:$A$1164,$B833,inv!$T$1:$T$1164,$A833,inv!$U$1:$U$1164,'DIAS DE INVENTARIO TAT'!I$1)</f>
        <v>0</v>
      </c>
      <c r="J833">
        <f>+SUMIFS(inv!$D$1:$D$1164,inv!$A$1:$A$1164,$B833,inv!$T$1:$T$1164,$A833,inv!$U$1:$U$1164,'DIAS DE INVENTARIO TAT'!J$1)</f>
        <v>0</v>
      </c>
      <c r="K833">
        <f>+SUMIFS(inv!$D$1:$D$1164,inv!$A$1:$A$1164,$B833,inv!$T$1:$T$1164,$A833,inv!$U$1:$U$1164,'DIAS DE INVENTARIO TAT'!K$1)</f>
        <v>0</v>
      </c>
      <c r="L833" s="6">
        <f>+SUMIFS(VENTAS!H:H,VENTAS!B:B,B833,VENTAS!G:G,A833)</f>
        <v>0</v>
      </c>
      <c r="M833" s="4">
        <f t="shared" si="76"/>
        <v>0</v>
      </c>
      <c r="N833" s="4">
        <f t="shared" si="77"/>
        <v>0</v>
      </c>
      <c r="O833" s="4">
        <f t="shared" si="78"/>
        <v>0</v>
      </c>
      <c r="P833" s="4">
        <f t="shared" si="79"/>
        <v>0</v>
      </c>
      <c r="Q833" s="6" t="e">
        <f>+SUMIFS(#REF!,#REF!,TablaINV[[#This Row],[GRUPO]],#REF!,TablaINV[[#This Row],[COD]])</f>
        <v>#REF!</v>
      </c>
      <c r="R833" s="19">
        <f t="shared" si="80"/>
        <v>0</v>
      </c>
      <c r="S833" s="4" t="str">
        <f>+VLOOKUP(A833,inv!T:X,5,0)</f>
        <v>COSTA</v>
      </c>
      <c r="T833" s="4" t="e">
        <f>+VLOOKUP(B:B,'DT HUEVO'!$A:$D,4,0)</f>
        <v>#N/A</v>
      </c>
      <c r="U833" s="4" t="e">
        <f>+VLOOKUP(TablaINV[[#This Row],[COD]],'DT HUEVO'!$A:$D,3,0)</f>
        <v>#N/A</v>
      </c>
    </row>
    <row r="834" spans="1:21">
      <c r="A834" t="s">
        <v>443</v>
      </c>
      <c r="B834">
        <v>13380</v>
      </c>
      <c r="C834" t="s">
        <v>534</v>
      </c>
      <c r="D834">
        <f>+SUMIFS(inv!D:D,inv!A:A,B834,inv!T:T,A834)</f>
        <v>0</v>
      </c>
      <c r="E834">
        <f>+SUMIFS(inv!$D$1:$D$1164,inv!$A$1:$A$1164,$B834,inv!$T$1:$T$1164,$A834,inv!$U$1:$U$1164,'DIAS DE INVENTARIO TAT'!E$1)</f>
        <v>0</v>
      </c>
      <c r="F834">
        <f>+SUMIFS(inv!$D$1:$D$1164,inv!$A$1:$A$1164,$B834,inv!$T$1:$T$1164,$A834,inv!$U$1:$U$1164,'DIAS DE INVENTARIO TAT'!F$1)</f>
        <v>0</v>
      </c>
      <c r="G834">
        <f>+SUMIFS(inv!$D$1:$D$1164,inv!$A$1:$A$1164,$B834,inv!$T$1:$T$1164,$A834,inv!$U$1:$U$1164,'DIAS DE INVENTARIO TAT'!G$1)</f>
        <v>0</v>
      </c>
      <c r="H834">
        <f>+SUMIFS(inv!$D$1:$D$1164,inv!$A$1:$A$1164,$B834,inv!$T$1:$T$1164,$A834,inv!$U$1:$U$1164,'DIAS DE INVENTARIO TAT'!H$1)</f>
        <v>0</v>
      </c>
      <c r="I834">
        <f>+SUMIFS(inv!$D$1:$D$1164,inv!$A$1:$A$1164,$B834,inv!$T$1:$T$1164,$A834,inv!$U$1:$U$1164,'DIAS DE INVENTARIO TAT'!I$1)</f>
        <v>0</v>
      </c>
      <c r="J834">
        <f>+SUMIFS(inv!$D$1:$D$1164,inv!$A$1:$A$1164,$B834,inv!$T$1:$T$1164,$A834,inv!$U$1:$U$1164,'DIAS DE INVENTARIO TAT'!J$1)</f>
        <v>0</v>
      </c>
      <c r="K834">
        <f>+SUMIFS(inv!$D$1:$D$1164,inv!$A$1:$A$1164,$B834,inv!$T$1:$T$1164,$A834,inv!$U$1:$U$1164,'DIAS DE INVENTARIO TAT'!K$1)</f>
        <v>0</v>
      </c>
      <c r="L834" s="6">
        <f>+SUMIFS(VENTAS!H:H,VENTAS!B:B,B834,VENTAS!G:G,A834)</f>
        <v>0</v>
      </c>
      <c r="M834" s="4">
        <f t="shared" si="76"/>
        <v>0</v>
      </c>
      <c r="N834" s="4">
        <f t="shared" si="77"/>
        <v>0</v>
      </c>
      <c r="O834" s="4">
        <f t="shared" si="78"/>
        <v>0</v>
      </c>
      <c r="P834" s="4">
        <f t="shared" si="79"/>
        <v>0</v>
      </c>
      <c r="Q834" s="6" t="e">
        <f>+SUMIFS(#REF!,#REF!,TablaINV[[#This Row],[GRUPO]],#REF!,TablaINV[[#This Row],[COD]])</f>
        <v>#REF!</v>
      </c>
      <c r="R834" s="19">
        <f t="shared" si="80"/>
        <v>0</v>
      </c>
      <c r="S834" s="4" t="str">
        <f>+VLOOKUP(A834,inv!T:X,5,0)</f>
        <v>COSTA</v>
      </c>
      <c r="T834" s="4" t="str">
        <f>+VLOOKUP(B:B,'DT HUEVO'!$A:$D,4,0)</f>
        <v>EMPACADOS</v>
      </c>
      <c r="U834" s="4" t="str">
        <f>+VLOOKUP(TablaINV[[#This Row],[COD]],'DT HUEVO'!$A:$D,3,0)</f>
        <v>AA</v>
      </c>
    </row>
    <row r="835" spans="1:21">
      <c r="A835" t="s">
        <v>443</v>
      </c>
      <c r="B835">
        <v>13580</v>
      </c>
      <c r="C835" t="s">
        <v>535</v>
      </c>
      <c r="D835">
        <f>+SUMIFS(inv!D:D,inv!A:A,B835,inv!T:T,A835)</f>
        <v>0</v>
      </c>
      <c r="E835">
        <f>+SUMIFS(inv!$D$1:$D$1164,inv!$A$1:$A$1164,$B835,inv!$T$1:$T$1164,$A835,inv!$U$1:$U$1164,'DIAS DE INVENTARIO TAT'!E$1)</f>
        <v>0</v>
      </c>
      <c r="F835">
        <f>+SUMIFS(inv!$D$1:$D$1164,inv!$A$1:$A$1164,$B835,inv!$T$1:$T$1164,$A835,inv!$U$1:$U$1164,'DIAS DE INVENTARIO TAT'!F$1)</f>
        <v>0</v>
      </c>
      <c r="G835">
        <f>+SUMIFS(inv!$D$1:$D$1164,inv!$A$1:$A$1164,$B835,inv!$T$1:$T$1164,$A835,inv!$U$1:$U$1164,'DIAS DE INVENTARIO TAT'!G$1)</f>
        <v>0</v>
      </c>
      <c r="H835">
        <f>+SUMIFS(inv!$D$1:$D$1164,inv!$A$1:$A$1164,$B835,inv!$T$1:$T$1164,$A835,inv!$U$1:$U$1164,'DIAS DE INVENTARIO TAT'!H$1)</f>
        <v>0</v>
      </c>
      <c r="I835">
        <f>+SUMIFS(inv!$D$1:$D$1164,inv!$A$1:$A$1164,$B835,inv!$T$1:$T$1164,$A835,inv!$U$1:$U$1164,'DIAS DE INVENTARIO TAT'!I$1)</f>
        <v>0</v>
      </c>
      <c r="J835">
        <f>+SUMIFS(inv!$D$1:$D$1164,inv!$A$1:$A$1164,$B835,inv!$T$1:$T$1164,$A835,inv!$U$1:$U$1164,'DIAS DE INVENTARIO TAT'!J$1)</f>
        <v>0</v>
      </c>
      <c r="K835">
        <f>+SUMIFS(inv!$D$1:$D$1164,inv!$A$1:$A$1164,$B835,inv!$T$1:$T$1164,$A835,inv!$U$1:$U$1164,'DIAS DE INVENTARIO TAT'!K$1)</f>
        <v>0</v>
      </c>
      <c r="L835" s="6">
        <f>+SUMIFS(VENTAS!H:H,VENTAS!B:B,B835,VENTAS!G:G,A835)</f>
        <v>0</v>
      </c>
      <c r="M835" s="4">
        <f t="shared" si="76"/>
        <v>0</v>
      </c>
      <c r="N835" s="4">
        <f t="shared" si="77"/>
        <v>0</v>
      </c>
      <c r="O835" s="4">
        <f t="shared" si="78"/>
        <v>0</v>
      </c>
      <c r="P835" s="4">
        <f t="shared" si="79"/>
        <v>0</v>
      </c>
      <c r="Q835" s="6" t="e">
        <f>+SUMIFS(#REF!,#REF!,TablaINV[[#This Row],[GRUPO]],#REF!,TablaINV[[#This Row],[COD]])</f>
        <v>#REF!</v>
      </c>
      <c r="R835" s="19">
        <f t="shared" si="80"/>
        <v>0</v>
      </c>
      <c r="S835" s="4" t="str">
        <f>+VLOOKUP(A835,inv!T:X,5,0)</f>
        <v>COSTA</v>
      </c>
      <c r="T835" s="4" t="str">
        <f>+VLOOKUP(B:B,'DT HUEVO'!$A:$D,4,0)</f>
        <v>EMPACADOS</v>
      </c>
      <c r="U835" s="4" t="str">
        <f>+VLOOKUP(TablaINV[[#This Row],[COD]],'DT HUEVO'!$A:$D,3,0)</f>
        <v>B</v>
      </c>
    </row>
    <row r="836" spans="1:21">
      <c r="A836" t="s">
        <v>443</v>
      </c>
      <c r="B836">
        <v>12360</v>
      </c>
      <c r="C836" t="s">
        <v>584</v>
      </c>
      <c r="D836">
        <f>+SUMIFS(inv!D:D,inv!A:A,B836,inv!T:T,A836)</f>
        <v>0</v>
      </c>
      <c r="E836">
        <f>+SUMIFS(inv!$D$1:$D$1164,inv!$A$1:$A$1164,$B836,inv!$T$1:$T$1164,$A836,inv!$U$1:$U$1164,'DIAS DE INVENTARIO TAT'!E$1)</f>
        <v>0</v>
      </c>
      <c r="F836">
        <f>+SUMIFS(inv!$D$1:$D$1164,inv!$A$1:$A$1164,$B836,inv!$T$1:$T$1164,$A836,inv!$U$1:$U$1164,'DIAS DE INVENTARIO TAT'!F$1)</f>
        <v>0</v>
      </c>
      <c r="G836">
        <f>+SUMIFS(inv!$D$1:$D$1164,inv!$A$1:$A$1164,$B836,inv!$T$1:$T$1164,$A836,inv!$U$1:$U$1164,'DIAS DE INVENTARIO TAT'!G$1)</f>
        <v>0</v>
      </c>
      <c r="H836">
        <f>+SUMIFS(inv!$D$1:$D$1164,inv!$A$1:$A$1164,$B836,inv!$T$1:$T$1164,$A836,inv!$U$1:$U$1164,'DIAS DE INVENTARIO TAT'!H$1)</f>
        <v>0</v>
      </c>
      <c r="I836">
        <f>+SUMIFS(inv!$D$1:$D$1164,inv!$A$1:$A$1164,$B836,inv!$T$1:$T$1164,$A836,inv!$U$1:$U$1164,'DIAS DE INVENTARIO TAT'!I$1)</f>
        <v>0</v>
      </c>
      <c r="J836">
        <f>+SUMIFS(inv!$D$1:$D$1164,inv!$A$1:$A$1164,$B836,inv!$T$1:$T$1164,$A836,inv!$U$1:$U$1164,'DIAS DE INVENTARIO TAT'!J$1)</f>
        <v>0</v>
      </c>
      <c r="K836">
        <f>+SUMIFS(inv!$D$1:$D$1164,inv!$A$1:$A$1164,$B836,inv!$T$1:$T$1164,$A836,inv!$U$1:$U$1164,'DIAS DE INVENTARIO TAT'!K$1)</f>
        <v>0</v>
      </c>
      <c r="L836" s="6">
        <f>+SUMIFS(VENTAS!H:H,VENTAS!B:B,B836,VENTAS!G:G,A836)</f>
        <v>0</v>
      </c>
      <c r="M836" s="4">
        <f t="shared" ref="M836:M899" si="81">+IFERROR(D836/$L836,0)</f>
        <v>0</v>
      </c>
      <c r="N836" s="4">
        <f t="shared" si="77"/>
        <v>0</v>
      </c>
      <c r="O836" s="4">
        <f t="shared" si="78"/>
        <v>0</v>
      </c>
      <c r="P836" s="4">
        <f t="shared" si="79"/>
        <v>0</v>
      </c>
      <c r="Q836" s="6" t="e">
        <f>+SUMIFS(#REF!,#REF!,TablaINV[[#This Row],[GRUPO]],#REF!,TablaINV[[#This Row],[COD]])</f>
        <v>#REF!</v>
      </c>
      <c r="R836" s="19">
        <f t="shared" si="80"/>
        <v>0</v>
      </c>
      <c r="S836" s="4" t="str">
        <f>+VLOOKUP(A836,inv!T:X,5,0)</f>
        <v>COSTA</v>
      </c>
      <c r="T836" s="4" t="e">
        <f>+VLOOKUP(B:B,'DT HUEVO'!$A:$D,4,0)</f>
        <v>#N/A</v>
      </c>
      <c r="U836" s="4" t="e">
        <f>+VLOOKUP(TablaINV[[#This Row],[COD]],'DT HUEVO'!$A:$D,3,0)</f>
        <v>#N/A</v>
      </c>
    </row>
    <row r="837" spans="1:21">
      <c r="A837" t="s">
        <v>443</v>
      </c>
      <c r="B837">
        <v>12470</v>
      </c>
      <c r="C837" t="s">
        <v>447</v>
      </c>
      <c r="D837">
        <f>+SUMIFS(inv!D:D,inv!A:A,B837,inv!T:T,A837)</f>
        <v>0</v>
      </c>
      <c r="E837">
        <f>+SUMIFS(inv!$D$1:$D$1164,inv!$A$1:$A$1164,$B837,inv!$T$1:$T$1164,$A837,inv!$U$1:$U$1164,'DIAS DE INVENTARIO TAT'!E$1)</f>
        <v>0</v>
      </c>
      <c r="F837">
        <f>+SUMIFS(inv!$D$1:$D$1164,inv!$A$1:$A$1164,$B837,inv!$T$1:$T$1164,$A837,inv!$U$1:$U$1164,'DIAS DE INVENTARIO TAT'!F$1)</f>
        <v>0</v>
      </c>
      <c r="G837">
        <f>+SUMIFS(inv!$D$1:$D$1164,inv!$A$1:$A$1164,$B837,inv!$T$1:$T$1164,$A837,inv!$U$1:$U$1164,'DIAS DE INVENTARIO TAT'!G$1)</f>
        <v>0</v>
      </c>
      <c r="H837">
        <f>+SUMIFS(inv!$D$1:$D$1164,inv!$A$1:$A$1164,$B837,inv!$T$1:$T$1164,$A837,inv!$U$1:$U$1164,'DIAS DE INVENTARIO TAT'!H$1)</f>
        <v>0</v>
      </c>
      <c r="I837">
        <f>+SUMIFS(inv!$D$1:$D$1164,inv!$A$1:$A$1164,$B837,inv!$T$1:$T$1164,$A837,inv!$U$1:$U$1164,'DIAS DE INVENTARIO TAT'!I$1)</f>
        <v>0</v>
      </c>
      <c r="J837">
        <f>+SUMIFS(inv!$D$1:$D$1164,inv!$A$1:$A$1164,$B837,inv!$T$1:$T$1164,$A837,inv!$U$1:$U$1164,'DIAS DE INVENTARIO TAT'!J$1)</f>
        <v>0</v>
      </c>
      <c r="K837">
        <f>+SUMIFS(inv!$D$1:$D$1164,inv!$A$1:$A$1164,$B837,inv!$T$1:$T$1164,$A837,inv!$U$1:$U$1164,'DIAS DE INVENTARIO TAT'!K$1)</f>
        <v>0</v>
      </c>
      <c r="L837" s="6">
        <f>+SUMIFS(VENTAS!H:H,VENTAS!B:B,B837,VENTAS!G:G,A837)</f>
        <v>0</v>
      </c>
      <c r="M837" s="4">
        <f t="shared" si="81"/>
        <v>0</v>
      </c>
      <c r="N837" s="4">
        <f t="shared" si="77"/>
        <v>0</v>
      </c>
      <c r="O837" s="4">
        <f t="shared" si="78"/>
        <v>0</v>
      </c>
      <c r="P837" s="4">
        <f t="shared" si="79"/>
        <v>0</v>
      </c>
      <c r="Q837" s="6" t="e">
        <f>+SUMIFS(#REF!,#REF!,TablaINV[[#This Row],[GRUPO]],#REF!,TablaINV[[#This Row],[COD]])</f>
        <v>#REF!</v>
      </c>
      <c r="R837" s="19">
        <f t="shared" si="80"/>
        <v>0</v>
      </c>
      <c r="S837" s="4" t="str">
        <f>+VLOOKUP(A837,inv!T:X,5,0)</f>
        <v>COSTA</v>
      </c>
      <c r="T837" s="4" t="e">
        <f>+VLOOKUP(B:B,'DT HUEVO'!$A:$D,4,0)</f>
        <v>#N/A</v>
      </c>
      <c r="U837" s="4" t="e">
        <f>+VLOOKUP(TablaINV[[#This Row],[COD]],'DT HUEVO'!$A:$D,3,0)</f>
        <v>#N/A</v>
      </c>
    </row>
    <row r="838" spans="1:21">
      <c r="A838" t="s">
        <v>443</v>
      </c>
      <c r="B838">
        <v>10489</v>
      </c>
      <c r="C838" t="s">
        <v>546</v>
      </c>
      <c r="D838">
        <f>+SUMIFS(inv!D:D,inv!A:A,B838,inv!T:T,A838)</f>
        <v>0</v>
      </c>
      <c r="E838">
        <f>+SUMIFS(inv!$D$1:$D$1164,inv!$A$1:$A$1164,$B838,inv!$T$1:$T$1164,$A838,inv!$U$1:$U$1164,'DIAS DE INVENTARIO TAT'!E$1)</f>
        <v>0</v>
      </c>
      <c r="F838">
        <f>+SUMIFS(inv!$D$1:$D$1164,inv!$A$1:$A$1164,$B838,inv!$T$1:$T$1164,$A838,inv!$U$1:$U$1164,'DIAS DE INVENTARIO TAT'!F$1)</f>
        <v>0</v>
      </c>
      <c r="G838">
        <f>+SUMIFS(inv!$D$1:$D$1164,inv!$A$1:$A$1164,$B838,inv!$T$1:$T$1164,$A838,inv!$U$1:$U$1164,'DIAS DE INVENTARIO TAT'!G$1)</f>
        <v>0</v>
      </c>
      <c r="H838">
        <f>+SUMIFS(inv!$D$1:$D$1164,inv!$A$1:$A$1164,$B838,inv!$T$1:$T$1164,$A838,inv!$U$1:$U$1164,'DIAS DE INVENTARIO TAT'!H$1)</f>
        <v>0</v>
      </c>
      <c r="I838">
        <f>+SUMIFS(inv!$D$1:$D$1164,inv!$A$1:$A$1164,$B838,inv!$T$1:$T$1164,$A838,inv!$U$1:$U$1164,'DIAS DE INVENTARIO TAT'!I$1)</f>
        <v>0</v>
      </c>
      <c r="J838">
        <f>+SUMIFS(inv!$D$1:$D$1164,inv!$A$1:$A$1164,$B838,inv!$T$1:$T$1164,$A838,inv!$U$1:$U$1164,'DIAS DE INVENTARIO TAT'!J$1)</f>
        <v>0</v>
      </c>
      <c r="K838">
        <f>+SUMIFS(inv!$D$1:$D$1164,inv!$A$1:$A$1164,$B838,inv!$T$1:$T$1164,$A838,inv!$U$1:$U$1164,'DIAS DE INVENTARIO TAT'!K$1)</f>
        <v>0</v>
      </c>
      <c r="L838" s="6">
        <f>+SUMIFS(VENTAS!H:H,VENTAS!B:B,B838,VENTAS!G:G,A838)</f>
        <v>0</v>
      </c>
      <c r="M838" s="4">
        <f t="shared" si="81"/>
        <v>0</v>
      </c>
      <c r="N838" s="4">
        <f t="shared" si="77"/>
        <v>0</v>
      </c>
      <c r="O838" s="4">
        <f t="shared" si="78"/>
        <v>0</v>
      </c>
      <c r="P838" s="4">
        <f t="shared" si="79"/>
        <v>0</v>
      </c>
      <c r="Q838" s="6" t="e">
        <f>+SUMIFS(#REF!,#REF!,TablaINV[[#This Row],[GRUPO]],#REF!,TablaINV[[#This Row],[COD]])</f>
        <v>#REF!</v>
      </c>
      <c r="R838" s="19">
        <f t="shared" si="80"/>
        <v>0</v>
      </c>
      <c r="S838" s="4" t="str">
        <f>+VLOOKUP(A838,inv!T:X,5,0)</f>
        <v>COSTA</v>
      </c>
      <c r="T838" s="4" t="str">
        <f>+VLOOKUP(B:B,'DT HUEVO'!$A:$D,4,0)</f>
        <v>FS</v>
      </c>
      <c r="U838" s="4" t="str">
        <f>+VLOOKUP(TablaINV[[#This Row],[COD]],'DT HUEVO'!$A:$D,3,0)</f>
        <v>A</v>
      </c>
    </row>
    <row r="839" spans="1:21">
      <c r="A839" t="s">
        <v>443</v>
      </c>
      <c r="B839">
        <v>10416</v>
      </c>
      <c r="C839" t="s">
        <v>581</v>
      </c>
      <c r="D839">
        <f>+SUMIFS(inv!D:D,inv!A:A,B839,inv!T:T,A839)</f>
        <v>0</v>
      </c>
      <c r="E839">
        <f>+SUMIFS(inv!$D$1:$D$1164,inv!$A$1:$A$1164,$B839,inv!$T$1:$T$1164,$A839,inv!$U$1:$U$1164,'DIAS DE INVENTARIO TAT'!E$1)</f>
        <v>0</v>
      </c>
      <c r="F839">
        <f>+SUMIFS(inv!$D$1:$D$1164,inv!$A$1:$A$1164,$B839,inv!$T$1:$T$1164,$A839,inv!$U$1:$U$1164,'DIAS DE INVENTARIO TAT'!F$1)</f>
        <v>0</v>
      </c>
      <c r="G839">
        <f>+SUMIFS(inv!$D$1:$D$1164,inv!$A$1:$A$1164,$B839,inv!$T$1:$T$1164,$A839,inv!$U$1:$U$1164,'DIAS DE INVENTARIO TAT'!G$1)</f>
        <v>0</v>
      </c>
      <c r="H839">
        <f>+SUMIFS(inv!$D$1:$D$1164,inv!$A$1:$A$1164,$B839,inv!$T$1:$T$1164,$A839,inv!$U$1:$U$1164,'DIAS DE INVENTARIO TAT'!H$1)</f>
        <v>0</v>
      </c>
      <c r="I839">
        <f>+SUMIFS(inv!$D$1:$D$1164,inv!$A$1:$A$1164,$B839,inv!$T$1:$T$1164,$A839,inv!$U$1:$U$1164,'DIAS DE INVENTARIO TAT'!I$1)</f>
        <v>0</v>
      </c>
      <c r="J839">
        <f>+SUMIFS(inv!$D$1:$D$1164,inv!$A$1:$A$1164,$B839,inv!$T$1:$T$1164,$A839,inv!$U$1:$U$1164,'DIAS DE INVENTARIO TAT'!J$1)</f>
        <v>0</v>
      </c>
      <c r="K839">
        <f>+SUMIFS(inv!$D$1:$D$1164,inv!$A$1:$A$1164,$B839,inv!$T$1:$T$1164,$A839,inv!$U$1:$U$1164,'DIAS DE INVENTARIO TAT'!K$1)</f>
        <v>0</v>
      </c>
      <c r="L839" s="6">
        <f>+SUMIFS(VENTAS!H:H,VENTAS!B:B,B839,VENTAS!G:G,A839)</f>
        <v>0</v>
      </c>
      <c r="M839" s="4">
        <f t="shared" si="81"/>
        <v>0</v>
      </c>
      <c r="N839" s="4">
        <f t="shared" si="77"/>
        <v>0</v>
      </c>
      <c r="O839" s="4">
        <f t="shared" si="78"/>
        <v>0</v>
      </c>
      <c r="P839" s="4">
        <f t="shared" si="79"/>
        <v>0</v>
      </c>
      <c r="Q839" s="6" t="e">
        <f>+SUMIFS(#REF!,#REF!,TablaINV[[#This Row],[GRUPO]],#REF!,TablaINV[[#This Row],[COD]])</f>
        <v>#REF!</v>
      </c>
      <c r="R839" s="19">
        <f t="shared" si="80"/>
        <v>0</v>
      </c>
      <c r="S839" s="4" t="str">
        <f>+VLOOKUP(A839,inv!T:X,5,0)</f>
        <v>COSTA</v>
      </c>
      <c r="T839" s="4" t="str">
        <f>+VLOOKUP(B:B,'DT HUEVO'!$A:$D,4,0)</f>
        <v>ETIQUETA</v>
      </c>
      <c r="U839" s="4" t="str">
        <f>+VLOOKUP(TablaINV[[#This Row],[COD]],'DT HUEVO'!$A:$D,3,0)</f>
        <v>A</v>
      </c>
    </row>
    <row r="840" spans="1:21">
      <c r="A840" t="s">
        <v>443</v>
      </c>
      <c r="B840">
        <v>10367</v>
      </c>
      <c r="C840" t="s">
        <v>606</v>
      </c>
      <c r="D840">
        <f>+SUMIFS(inv!D:D,inv!A:A,B840,inv!T:T,A840)</f>
        <v>0</v>
      </c>
      <c r="E840">
        <f>+SUMIFS(inv!$D$1:$D$1164,inv!$A$1:$A$1164,$B840,inv!$T$1:$T$1164,$A840,inv!$U$1:$U$1164,'DIAS DE INVENTARIO TAT'!E$1)</f>
        <v>0</v>
      </c>
      <c r="F840">
        <f>+SUMIFS(inv!$D$1:$D$1164,inv!$A$1:$A$1164,$B840,inv!$T$1:$T$1164,$A840,inv!$U$1:$U$1164,'DIAS DE INVENTARIO TAT'!F$1)</f>
        <v>0</v>
      </c>
      <c r="G840">
        <f>+SUMIFS(inv!$D$1:$D$1164,inv!$A$1:$A$1164,$B840,inv!$T$1:$T$1164,$A840,inv!$U$1:$U$1164,'DIAS DE INVENTARIO TAT'!G$1)</f>
        <v>0</v>
      </c>
      <c r="H840">
        <f>+SUMIFS(inv!$D$1:$D$1164,inv!$A$1:$A$1164,$B840,inv!$T$1:$T$1164,$A840,inv!$U$1:$U$1164,'DIAS DE INVENTARIO TAT'!H$1)</f>
        <v>0</v>
      </c>
      <c r="I840">
        <f>+SUMIFS(inv!$D$1:$D$1164,inv!$A$1:$A$1164,$B840,inv!$T$1:$T$1164,$A840,inv!$U$1:$U$1164,'DIAS DE INVENTARIO TAT'!I$1)</f>
        <v>0</v>
      </c>
      <c r="J840">
        <f>+SUMIFS(inv!$D$1:$D$1164,inv!$A$1:$A$1164,$B840,inv!$T$1:$T$1164,$A840,inv!$U$1:$U$1164,'DIAS DE INVENTARIO TAT'!J$1)</f>
        <v>0</v>
      </c>
      <c r="K840">
        <f>+SUMIFS(inv!$D$1:$D$1164,inv!$A$1:$A$1164,$B840,inv!$T$1:$T$1164,$A840,inv!$U$1:$U$1164,'DIAS DE INVENTARIO TAT'!K$1)</f>
        <v>0</v>
      </c>
      <c r="L840" s="6">
        <f>+SUMIFS(VENTAS!H:H,VENTAS!B:B,B840,VENTAS!G:G,A840)</f>
        <v>0</v>
      </c>
      <c r="M840" s="4">
        <f t="shared" si="81"/>
        <v>0</v>
      </c>
      <c r="N840" s="4">
        <f t="shared" si="77"/>
        <v>0</v>
      </c>
      <c r="O840" s="4">
        <f t="shared" si="78"/>
        <v>0</v>
      </c>
      <c r="P840" s="4">
        <f t="shared" si="79"/>
        <v>0</v>
      </c>
      <c r="Q840" s="6" t="e">
        <f>+SUMIFS(#REF!,#REF!,TablaINV[[#This Row],[GRUPO]],#REF!,TablaINV[[#This Row],[COD]])</f>
        <v>#REF!</v>
      </c>
      <c r="R840" s="19">
        <f t="shared" si="80"/>
        <v>0</v>
      </c>
      <c r="S840" s="4" t="str">
        <f>+VLOOKUP(A840,inv!T:X,5,0)</f>
        <v>COSTA</v>
      </c>
      <c r="T840" s="4" t="str">
        <f>+VLOOKUP(B:B,'DT HUEVO'!$A:$D,4,0)</f>
        <v>FS</v>
      </c>
      <c r="U840" s="4" t="str">
        <f>+VLOOKUP(TablaINV[[#This Row],[COD]],'DT HUEVO'!$A:$D,3,0)</f>
        <v>AA</v>
      </c>
    </row>
    <row r="841" spans="1:21">
      <c r="A841" t="s">
        <v>443</v>
      </c>
      <c r="B841">
        <v>10309</v>
      </c>
      <c r="C841" t="s">
        <v>539</v>
      </c>
      <c r="D841">
        <f>+SUMIFS(inv!D:D,inv!A:A,B841,inv!T:T,A841)</f>
        <v>0</v>
      </c>
      <c r="E841">
        <f>+SUMIFS(inv!$D$1:$D$1164,inv!$A$1:$A$1164,$B841,inv!$T$1:$T$1164,$A841,inv!$U$1:$U$1164,'DIAS DE INVENTARIO TAT'!E$1)</f>
        <v>0</v>
      </c>
      <c r="F841">
        <f>+SUMIFS(inv!$D$1:$D$1164,inv!$A$1:$A$1164,$B841,inv!$T$1:$T$1164,$A841,inv!$U$1:$U$1164,'DIAS DE INVENTARIO TAT'!F$1)</f>
        <v>0</v>
      </c>
      <c r="G841">
        <f>+SUMIFS(inv!$D$1:$D$1164,inv!$A$1:$A$1164,$B841,inv!$T$1:$T$1164,$A841,inv!$U$1:$U$1164,'DIAS DE INVENTARIO TAT'!G$1)</f>
        <v>0</v>
      </c>
      <c r="H841">
        <f>+SUMIFS(inv!$D$1:$D$1164,inv!$A$1:$A$1164,$B841,inv!$T$1:$T$1164,$A841,inv!$U$1:$U$1164,'DIAS DE INVENTARIO TAT'!H$1)</f>
        <v>0</v>
      </c>
      <c r="I841">
        <f>+SUMIFS(inv!$D$1:$D$1164,inv!$A$1:$A$1164,$B841,inv!$T$1:$T$1164,$A841,inv!$U$1:$U$1164,'DIAS DE INVENTARIO TAT'!I$1)</f>
        <v>0</v>
      </c>
      <c r="J841">
        <f>+SUMIFS(inv!$D$1:$D$1164,inv!$A$1:$A$1164,$B841,inv!$T$1:$T$1164,$A841,inv!$U$1:$U$1164,'DIAS DE INVENTARIO TAT'!J$1)</f>
        <v>0</v>
      </c>
      <c r="K841">
        <f>+SUMIFS(inv!$D$1:$D$1164,inv!$A$1:$A$1164,$B841,inv!$T$1:$T$1164,$A841,inv!$U$1:$U$1164,'DIAS DE INVENTARIO TAT'!K$1)</f>
        <v>0</v>
      </c>
      <c r="L841" s="6">
        <f>+SUMIFS(VENTAS!H:H,VENTAS!B:B,B841,VENTAS!G:G,A841)</f>
        <v>0</v>
      </c>
      <c r="M841" s="4">
        <f t="shared" si="81"/>
        <v>0</v>
      </c>
      <c r="N841" s="4">
        <f t="shared" si="77"/>
        <v>0</v>
      </c>
      <c r="O841" s="4">
        <f t="shared" si="78"/>
        <v>0</v>
      </c>
      <c r="P841" s="4">
        <f t="shared" si="79"/>
        <v>0</v>
      </c>
      <c r="Q841" s="6" t="e">
        <f>+SUMIFS(#REF!,#REF!,TablaINV[[#This Row],[GRUPO]],#REF!,TablaINV[[#This Row],[COD]])</f>
        <v>#REF!</v>
      </c>
      <c r="R841" s="19">
        <f t="shared" si="80"/>
        <v>0</v>
      </c>
      <c r="S841" s="4" t="str">
        <f>+VLOOKUP(A841,inv!T:X,5,0)</f>
        <v>COSTA</v>
      </c>
      <c r="T841" s="4" t="str">
        <f>+VLOOKUP(B:B,'DT HUEVO'!$A:$D,4,0)</f>
        <v>FS</v>
      </c>
      <c r="U841" s="4" t="str">
        <f>+VLOOKUP(TablaINV[[#This Row],[COD]],'DT HUEVO'!$A:$D,3,0)</f>
        <v>AA</v>
      </c>
    </row>
    <row r="842" spans="1:21">
      <c r="A842" t="s">
        <v>443</v>
      </c>
      <c r="B842">
        <v>10388</v>
      </c>
      <c r="C842" t="s">
        <v>541</v>
      </c>
      <c r="D842">
        <f>+SUMIFS(inv!D:D,inv!A:A,B842,inv!T:T,A842)</f>
        <v>0</v>
      </c>
      <c r="E842">
        <f>+SUMIFS(inv!$D$1:$D$1164,inv!$A$1:$A$1164,$B842,inv!$T$1:$T$1164,$A842,inv!$U$1:$U$1164,'DIAS DE INVENTARIO TAT'!E$1)</f>
        <v>0</v>
      </c>
      <c r="F842">
        <f>+SUMIFS(inv!$D$1:$D$1164,inv!$A$1:$A$1164,$B842,inv!$T$1:$T$1164,$A842,inv!$U$1:$U$1164,'DIAS DE INVENTARIO TAT'!F$1)</f>
        <v>0</v>
      </c>
      <c r="G842">
        <f>+SUMIFS(inv!$D$1:$D$1164,inv!$A$1:$A$1164,$B842,inv!$T$1:$T$1164,$A842,inv!$U$1:$U$1164,'DIAS DE INVENTARIO TAT'!G$1)</f>
        <v>0</v>
      </c>
      <c r="H842">
        <f>+SUMIFS(inv!$D$1:$D$1164,inv!$A$1:$A$1164,$B842,inv!$T$1:$T$1164,$A842,inv!$U$1:$U$1164,'DIAS DE INVENTARIO TAT'!H$1)</f>
        <v>0</v>
      </c>
      <c r="I842">
        <f>+SUMIFS(inv!$D$1:$D$1164,inv!$A$1:$A$1164,$B842,inv!$T$1:$T$1164,$A842,inv!$U$1:$U$1164,'DIAS DE INVENTARIO TAT'!I$1)</f>
        <v>0</v>
      </c>
      <c r="J842">
        <f>+SUMIFS(inv!$D$1:$D$1164,inv!$A$1:$A$1164,$B842,inv!$T$1:$T$1164,$A842,inv!$U$1:$U$1164,'DIAS DE INVENTARIO TAT'!J$1)</f>
        <v>0</v>
      </c>
      <c r="K842">
        <f>+SUMIFS(inv!$D$1:$D$1164,inv!$A$1:$A$1164,$B842,inv!$T$1:$T$1164,$A842,inv!$U$1:$U$1164,'DIAS DE INVENTARIO TAT'!K$1)</f>
        <v>0</v>
      </c>
      <c r="L842" s="6">
        <f>+SUMIFS(VENTAS!H:H,VENTAS!B:B,B842,VENTAS!G:G,A842)</f>
        <v>0</v>
      </c>
      <c r="M842" s="4">
        <f t="shared" si="81"/>
        <v>0</v>
      </c>
      <c r="N842" s="4">
        <f t="shared" si="77"/>
        <v>0</v>
      </c>
      <c r="O842" s="4">
        <f t="shared" si="78"/>
        <v>0</v>
      </c>
      <c r="P842" s="4">
        <f t="shared" si="79"/>
        <v>0</v>
      </c>
      <c r="Q842" s="6" t="e">
        <f>+SUMIFS(#REF!,#REF!,TablaINV[[#This Row],[GRUPO]],#REF!,TablaINV[[#This Row],[COD]])</f>
        <v>#REF!</v>
      </c>
      <c r="R842" s="19">
        <f t="shared" si="80"/>
        <v>0</v>
      </c>
      <c r="S842" s="4" t="str">
        <f>+VLOOKUP(A842,inv!T:X,5,0)</f>
        <v>COSTA</v>
      </c>
      <c r="T842" s="4" t="str">
        <f>+VLOOKUP(B:B,'DT HUEVO'!$A:$D,4,0)</f>
        <v>FS</v>
      </c>
      <c r="U842" s="4" t="str">
        <f>+VLOOKUP(TablaINV[[#This Row],[COD]],'DT HUEVO'!$A:$D,3,0)</f>
        <v>AA</v>
      </c>
    </row>
    <row r="843" spans="1:21">
      <c r="A843" t="s">
        <v>443</v>
      </c>
      <c r="B843">
        <v>10205</v>
      </c>
      <c r="C843" t="s">
        <v>552</v>
      </c>
      <c r="D843">
        <f>+SUMIFS(inv!D:D,inv!A:A,B843,inv!T:T,A843)</f>
        <v>0</v>
      </c>
      <c r="E843">
        <f>+SUMIFS(inv!$D$1:$D$1164,inv!$A$1:$A$1164,$B843,inv!$T$1:$T$1164,$A843,inv!$U$1:$U$1164,'DIAS DE INVENTARIO TAT'!E$1)</f>
        <v>0</v>
      </c>
      <c r="F843">
        <f>+SUMIFS(inv!$D$1:$D$1164,inv!$A$1:$A$1164,$B843,inv!$T$1:$T$1164,$A843,inv!$U$1:$U$1164,'DIAS DE INVENTARIO TAT'!F$1)</f>
        <v>0</v>
      </c>
      <c r="G843">
        <f>+SUMIFS(inv!$D$1:$D$1164,inv!$A$1:$A$1164,$B843,inv!$T$1:$T$1164,$A843,inv!$U$1:$U$1164,'DIAS DE INVENTARIO TAT'!G$1)</f>
        <v>0</v>
      </c>
      <c r="H843">
        <f>+SUMIFS(inv!$D$1:$D$1164,inv!$A$1:$A$1164,$B843,inv!$T$1:$T$1164,$A843,inv!$U$1:$U$1164,'DIAS DE INVENTARIO TAT'!H$1)</f>
        <v>0</v>
      </c>
      <c r="I843">
        <f>+SUMIFS(inv!$D$1:$D$1164,inv!$A$1:$A$1164,$B843,inv!$T$1:$T$1164,$A843,inv!$U$1:$U$1164,'DIAS DE INVENTARIO TAT'!I$1)</f>
        <v>0</v>
      </c>
      <c r="J843">
        <f>+SUMIFS(inv!$D$1:$D$1164,inv!$A$1:$A$1164,$B843,inv!$T$1:$T$1164,$A843,inv!$U$1:$U$1164,'DIAS DE INVENTARIO TAT'!J$1)</f>
        <v>0</v>
      </c>
      <c r="K843">
        <f>+SUMIFS(inv!$D$1:$D$1164,inv!$A$1:$A$1164,$B843,inv!$T$1:$T$1164,$A843,inv!$U$1:$U$1164,'DIAS DE INVENTARIO TAT'!K$1)</f>
        <v>0</v>
      </c>
      <c r="L843" s="6">
        <f>+SUMIFS(VENTAS!H:H,VENTAS!B:B,B843,VENTAS!G:G,A843)</f>
        <v>0</v>
      </c>
      <c r="M843" s="4">
        <f t="shared" si="81"/>
        <v>0</v>
      </c>
      <c r="N843" s="4">
        <f t="shared" si="77"/>
        <v>0</v>
      </c>
      <c r="O843" s="4">
        <f t="shared" si="78"/>
        <v>0</v>
      </c>
      <c r="P843" s="4">
        <f t="shared" si="79"/>
        <v>0</v>
      </c>
      <c r="Q843" s="6" t="e">
        <f>+SUMIFS(#REF!,#REF!,TablaINV[[#This Row],[GRUPO]],#REF!,TablaINV[[#This Row],[COD]])</f>
        <v>#REF!</v>
      </c>
      <c r="R843" s="19">
        <f t="shared" si="80"/>
        <v>0</v>
      </c>
      <c r="S843" s="4" t="str">
        <f>+VLOOKUP(A843,inv!T:X,5,0)</f>
        <v>COSTA</v>
      </c>
      <c r="T843" s="4" t="str">
        <f>+VLOOKUP(B:B,'DT HUEVO'!$A:$D,4,0)</f>
        <v>FS</v>
      </c>
      <c r="U843" s="4" t="str">
        <f>+VLOOKUP(TablaINV[[#This Row],[COD]],'DT HUEVO'!$A:$D,3,0)</f>
        <v>AAA</v>
      </c>
    </row>
    <row r="844" spans="1:21">
      <c r="A844" t="s">
        <v>443</v>
      </c>
      <c r="B844">
        <v>10307</v>
      </c>
      <c r="C844" t="s">
        <v>538</v>
      </c>
      <c r="D844">
        <f>+SUMIFS(inv!D:D,inv!A:A,B844,inv!T:T,A844)</f>
        <v>0</v>
      </c>
      <c r="E844">
        <f>+SUMIFS(inv!$D$1:$D$1164,inv!$A$1:$A$1164,$B844,inv!$T$1:$T$1164,$A844,inv!$U$1:$U$1164,'DIAS DE INVENTARIO TAT'!E$1)</f>
        <v>0</v>
      </c>
      <c r="F844">
        <f>+SUMIFS(inv!$D$1:$D$1164,inv!$A$1:$A$1164,$B844,inv!$T$1:$T$1164,$A844,inv!$U$1:$U$1164,'DIAS DE INVENTARIO TAT'!F$1)</f>
        <v>0</v>
      </c>
      <c r="G844">
        <f>+SUMIFS(inv!$D$1:$D$1164,inv!$A$1:$A$1164,$B844,inv!$T$1:$T$1164,$A844,inv!$U$1:$U$1164,'DIAS DE INVENTARIO TAT'!G$1)</f>
        <v>0</v>
      </c>
      <c r="H844">
        <f>+SUMIFS(inv!$D$1:$D$1164,inv!$A$1:$A$1164,$B844,inv!$T$1:$T$1164,$A844,inv!$U$1:$U$1164,'DIAS DE INVENTARIO TAT'!H$1)</f>
        <v>0</v>
      </c>
      <c r="I844">
        <f>+SUMIFS(inv!$D$1:$D$1164,inv!$A$1:$A$1164,$B844,inv!$T$1:$T$1164,$A844,inv!$U$1:$U$1164,'DIAS DE INVENTARIO TAT'!I$1)</f>
        <v>0</v>
      </c>
      <c r="J844">
        <f>+SUMIFS(inv!$D$1:$D$1164,inv!$A$1:$A$1164,$B844,inv!$T$1:$T$1164,$A844,inv!$U$1:$U$1164,'DIAS DE INVENTARIO TAT'!J$1)</f>
        <v>0</v>
      </c>
      <c r="K844">
        <f>+SUMIFS(inv!$D$1:$D$1164,inv!$A$1:$A$1164,$B844,inv!$T$1:$T$1164,$A844,inv!$U$1:$U$1164,'DIAS DE INVENTARIO TAT'!K$1)</f>
        <v>0</v>
      </c>
      <c r="L844" s="6">
        <f>+SUMIFS(VENTAS!H:H,VENTAS!B:B,B844,VENTAS!G:G,A844)</f>
        <v>0</v>
      </c>
      <c r="M844" s="4">
        <f t="shared" si="81"/>
        <v>0</v>
      </c>
      <c r="N844" s="4">
        <f t="shared" si="77"/>
        <v>0</v>
      </c>
      <c r="O844" s="4">
        <f t="shared" si="78"/>
        <v>0</v>
      </c>
      <c r="P844" s="4">
        <f t="shared" si="79"/>
        <v>0</v>
      </c>
      <c r="Q844" s="6" t="e">
        <f>+SUMIFS(#REF!,#REF!,TablaINV[[#This Row],[GRUPO]],#REF!,TablaINV[[#This Row],[COD]])</f>
        <v>#REF!</v>
      </c>
      <c r="R844" s="19">
        <f t="shared" si="80"/>
        <v>0</v>
      </c>
      <c r="S844" s="4" t="str">
        <f>+VLOOKUP(A844,inv!T:X,5,0)</f>
        <v>COSTA</v>
      </c>
      <c r="T844" s="4" t="str">
        <f>+VLOOKUP(B:B,'DT HUEVO'!$A:$D,4,0)</f>
        <v>EMPACADOS</v>
      </c>
      <c r="U844" s="4" t="str">
        <f>+VLOOKUP(TablaINV[[#This Row],[COD]],'DT HUEVO'!$A:$D,3,0)</f>
        <v>AA</v>
      </c>
    </row>
    <row r="845" spans="1:21">
      <c r="A845" t="s">
        <v>443</v>
      </c>
      <c r="B845">
        <v>10380</v>
      </c>
      <c r="C845" t="s">
        <v>565</v>
      </c>
      <c r="D845">
        <f>+SUMIFS(inv!D:D,inv!A:A,B845,inv!T:T,A845)</f>
        <v>0</v>
      </c>
      <c r="E845">
        <f>+SUMIFS(inv!$D$1:$D$1164,inv!$A$1:$A$1164,$B845,inv!$T$1:$T$1164,$A845,inv!$U$1:$U$1164,'DIAS DE INVENTARIO TAT'!E$1)</f>
        <v>0</v>
      </c>
      <c r="F845">
        <f>+SUMIFS(inv!$D$1:$D$1164,inv!$A$1:$A$1164,$B845,inv!$T$1:$T$1164,$A845,inv!$U$1:$U$1164,'DIAS DE INVENTARIO TAT'!F$1)</f>
        <v>0</v>
      </c>
      <c r="G845">
        <f>+SUMIFS(inv!$D$1:$D$1164,inv!$A$1:$A$1164,$B845,inv!$T$1:$T$1164,$A845,inv!$U$1:$U$1164,'DIAS DE INVENTARIO TAT'!G$1)</f>
        <v>0</v>
      </c>
      <c r="H845">
        <f>+SUMIFS(inv!$D$1:$D$1164,inv!$A$1:$A$1164,$B845,inv!$T$1:$T$1164,$A845,inv!$U$1:$U$1164,'DIAS DE INVENTARIO TAT'!H$1)</f>
        <v>0</v>
      </c>
      <c r="I845">
        <f>+SUMIFS(inv!$D$1:$D$1164,inv!$A$1:$A$1164,$B845,inv!$T$1:$T$1164,$A845,inv!$U$1:$U$1164,'DIAS DE INVENTARIO TAT'!I$1)</f>
        <v>0</v>
      </c>
      <c r="J845">
        <f>+SUMIFS(inv!$D$1:$D$1164,inv!$A$1:$A$1164,$B845,inv!$T$1:$T$1164,$A845,inv!$U$1:$U$1164,'DIAS DE INVENTARIO TAT'!J$1)</f>
        <v>0</v>
      </c>
      <c r="K845">
        <f>+SUMIFS(inv!$D$1:$D$1164,inv!$A$1:$A$1164,$B845,inv!$T$1:$T$1164,$A845,inv!$U$1:$U$1164,'DIAS DE INVENTARIO TAT'!K$1)</f>
        <v>0</v>
      </c>
      <c r="L845" s="6">
        <f>+SUMIFS(VENTAS!H:H,VENTAS!B:B,B845,VENTAS!G:G,A845)</f>
        <v>0</v>
      </c>
      <c r="M845" s="4">
        <f t="shared" si="81"/>
        <v>0</v>
      </c>
      <c r="N845" s="4">
        <f t="shared" si="77"/>
        <v>0</v>
      </c>
      <c r="O845" s="4">
        <f t="shared" si="78"/>
        <v>0</v>
      </c>
      <c r="P845" s="4">
        <f t="shared" si="79"/>
        <v>0</v>
      </c>
      <c r="Q845" s="6" t="e">
        <f>+SUMIFS(#REF!,#REF!,TablaINV[[#This Row],[GRUPO]],#REF!,TablaINV[[#This Row],[COD]])</f>
        <v>#REF!</v>
      </c>
      <c r="R845" s="19">
        <f t="shared" si="80"/>
        <v>0</v>
      </c>
      <c r="S845" s="4" t="str">
        <f>+VLOOKUP(A845,inv!T:X,5,0)</f>
        <v>COSTA</v>
      </c>
      <c r="T845" s="4" t="str">
        <f>+VLOOKUP(B:B,'DT HUEVO'!$A:$D,4,0)</f>
        <v>EMPACADOS</v>
      </c>
      <c r="U845" s="4" t="str">
        <f>+VLOOKUP(TablaINV[[#This Row],[COD]],'DT HUEVO'!$A:$D,3,0)</f>
        <v>AA</v>
      </c>
    </row>
    <row r="846" spans="1:21">
      <c r="A846" t="s">
        <v>443</v>
      </c>
      <c r="B846">
        <v>10409</v>
      </c>
      <c r="C846" t="s">
        <v>566</v>
      </c>
      <c r="D846">
        <f>+SUMIFS(inv!D:D,inv!A:A,B846,inv!T:T,A846)</f>
        <v>0</v>
      </c>
      <c r="E846">
        <f>+SUMIFS(inv!$D$1:$D$1164,inv!$A$1:$A$1164,$B846,inv!$T$1:$T$1164,$A846,inv!$U$1:$U$1164,'DIAS DE INVENTARIO TAT'!E$1)</f>
        <v>0</v>
      </c>
      <c r="F846">
        <f>+SUMIFS(inv!$D$1:$D$1164,inv!$A$1:$A$1164,$B846,inv!$T$1:$T$1164,$A846,inv!$U$1:$U$1164,'DIAS DE INVENTARIO TAT'!F$1)</f>
        <v>0</v>
      </c>
      <c r="G846">
        <f>+SUMIFS(inv!$D$1:$D$1164,inv!$A$1:$A$1164,$B846,inv!$T$1:$T$1164,$A846,inv!$U$1:$U$1164,'DIAS DE INVENTARIO TAT'!G$1)</f>
        <v>0</v>
      </c>
      <c r="H846">
        <f>+SUMIFS(inv!$D$1:$D$1164,inv!$A$1:$A$1164,$B846,inv!$T$1:$T$1164,$A846,inv!$U$1:$U$1164,'DIAS DE INVENTARIO TAT'!H$1)</f>
        <v>0</v>
      </c>
      <c r="I846">
        <f>+SUMIFS(inv!$D$1:$D$1164,inv!$A$1:$A$1164,$B846,inv!$T$1:$T$1164,$A846,inv!$U$1:$U$1164,'DIAS DE INVENTARIO TAT'!I$1)</f>
        <v>0</v>
      </c>
      <c r="J846">
        <f>+SUMIFS(inv!$D$1:$D$1164,inv!$A$1:$A$1164,$B846,inv!$T$1:$T$1164,$A846,inv!$U$1:$U$1164,'DIAS DE INVENTARIO TAT'!J$1)</f>
        <v>0</v>
      </c>
      <c r="K846">
        <f>+SUMIFS(inv!$D$1:$D$1164,inv!$A$1:$A$1164,$B846,inv!$T$1:$T$1164,$A846,inv!$U$1:$U$1164,'DIAS DE INVENTARIO TAT'!K$1)</f>
        <v>0</v>
      </c>
      <c r="L846" s="6">
        <f>+SUMIFS(VENTAS!H:H,VENTAS!B:B,B846,VENTAS!G:G,A846)</f>
        <v>0</v>
      </c>
      <c r="M846" s="4">
        <f t="shared" si="81"/>
        <v>0</v>
      </c>
      <c r="N846" s="4">
        <f t="shared" si="77"/>
        <v>0</v>
      </c>
      <c r="O846" s="4">
        <f t="shared" si="78"/>
        <v>0</v>
      </c>
      <c r="P846" s="4">
        <f t="shared" si="79"/>
        <v>0</v>
      </c>
      <c r="Q846" s="6" t="e">
        <f>+SUMIFS(#REF!,#REF!,TablaINV[[#This Row],[GRUPO]],#REF!,TablaINV[[#This Row],[COD]])</f>
        <v>#REF!</v>
      </c>
      <c r="R846" s="19">
        <f t="shared" si="80"/>
        <v>0</v>
      </c>
      <c r="S846" s="4" t="str">
        <f>+VLOOKUP(A846,inv!T:X,5,0)</f>
        <v>COSTA</v>
      </c>
      <c r="T846" s="4" t="str">
        <f>+VLOOKUP(B:B,'DT HUEVO'!$A:$D,4,0)</f>
        <v>FS</v>
      </c>
      <c r="U846" s="4" t="str">
        <f>+VLOOKUP(TablaINV[[#This Row],[COD]],'DT HUEVO'!$A:$D,3,0)</f>
        <v>A</v>
      </c>
    </row>
    <row r="847" spans="1:21">
      <c r="A847" t="s">
        <v>443</v>
      </c>
      <c r="B847">
        <v>10411</v>
      </c>
      <c r="C847" t="s">
        <v>543</v>
      </c>
      <c r="D847">
        <f>+SUMIFS(inv!D:D,inv!A:A,B847,inv!T:T,A847)</f>
        <v>0</v>
      </c>
      <c r="E847">
        <f>+SUMIFS(inv!$D$1:$D$1164,inv!$A$1:$A$1164,$B847,inv!$T$1:$T$1164,$A847,inv!$U$1:$U$1164,'DIAS DE INVENTARIO TAT'!E$1)</f>
        <v>0</v>
      </c>
      <c r="F847">
        <f>+SUMIFS(inv!$D$1:$D$1164,inv!$A$1:$A$1164,$B847,inv!$T$1:$T$1164,$A847,inv!$U$1:$U$1164,'DIAS DE INVENTARIO TAT'!F$1)</f>
        <v>0</v>
      </c>
      <c r="G847">
        <f>+SUMIFS(inv!$D$1:$D$1164,inv!$A$1:$A$1164,$B847,inv!$T$1:$T$1164,$A847,inv!$U$1:$U$1164,'DIAS DE INVENTARIO TAT'!G$1)</f>
        <v>0</v>
      </c>
      <c r="H847">
        <f>+SUMIFS(inv!$D$1:$D$1164,inv!$A$1:$A$1164,$B847,inv!$T$1:$T$1164,$A847,inv!$U$1:$U$1164,'DIAS DE INVENTARIO TAT'!H$1)</f>
        <v>0</v>
      </c>
      <c r="I847">
        <f>+SUMIFS(inv!$D$1:$D$1164,inv!$A$1:$A$1164,$B847,inv!$T$1:$T$1164,$A847,inv!$U$1:$U$1164,'DIAS DE INVENTARIO TAT'!I$1)</f>
        <v>0</v>
      </c>
      <c r="J847">
        <f>+SUMIFS(inv!$D$1:$D$1164,inv!$A$1:$A$1164,$B847,inv!$T$1:$T$1164,$A847,inv!$U$1:$U$1164,'DIAS DE INVENTARIO TAT'!J$1)</f>
        <v>0</v>
      </c>
      <c r="K847">
        <f>+SUMIFS(inv!$D$1:$D$1164,inv!$A$1:$A$1164,$B847,inv!$T$1:$T$1164,$A847,inv!$U$1:$U$1164,'DIAS DE INVENTARIO TAT'!K$1)</f>
        <v>0</v>
      </c>
      <c r="L847" s="6">
        <f>+SUMIFS(VENTAS!H:H,VENTAS!B:B,B847,VENTAS!G:G,A847)</f>
        <v>0</v>
      </c>
      <c r="M847" s="4">
        <f t="shared" si="81"/>
        <v>0</v>
      </c>
      <c r="N847" s="4">
        <f t="shared" si="77"/>
        <v>0</v>
      </c>
      <c r="O847" s="4">
        <f t="shared" si="78"/>
        <v>0</v>
      </c>
      <c r="P847" s="4">
        <f t="shared" si="79"/>
        <v>0</v>
      </c>
      <c r="Q847" s="6" t="e">
        <f>+SUMIFS(#REF!,#REF!,TablaINV[[#This Row],[GRUPO]],#REF!,TablaINV[[#This Row],[COD]])</f>
        <v>#REF!</v>
      </c>
      <c r="R847" s="19">
        <f t="shared" si="80"/>
        <v>0</v>
      </c>
      <c r="S847" s="4" t="str">
        <f>+VLOOKUP(A847,inv!T:X,5,0)</f>
        <v>COSTA</v>
      </c>
      <c r="T847" s="4" t="str">
        <f>+VLOOKUP(B:B,'DT HUEVO'!$A:$D,4,0)</f>
        <v>EMPACADOS</v>
      </c>
      <c r="U847" s="4" t="str">
        <f>+VLOOKUP(TablaINV[[#This Row],[COD]],'DT HUEVO'!$A:$D,3,0)</f>
        <v>A</v>
      </c>
    </row>
    <row r="848" spans="1:21">
      <c r="A848" t="s">
        <v>443</v>
      </c>
      <c r="B848">
        <v>10511</v>
      </c>
      <c r="C848" t="s">
        <v>547</v>
      </c>
      <c r="D848">
        <f>+SUMIFS(inv!D:D,inv!A:A,B848,inv!T:T,A848)</f>
        <v>0</v>
      </c>
      <c r="E848">
        <f>+SUMIFS(inv!$D$1:$D$1164,inv!$A$1:$A$1164,$B848,inv!$T$1:$T$1164,$A848,inv!$U$1:$U$1164,'DIAS DE INVENTARIO TAT'!E$1)</f>
        <v>0</v>
      </c>
      <c r="F848">
        <f>+SUMIFS(inv!$D$1:$D$1164,inv!$A$1:$A$1164,$B848,inv!$T$1:$T$1164,$A848,inv!$U$1:$U$1164,'DIAS DE INVENTARIO TAT'!F$1)</f>
        <v>0</v>
      </c>
      <c r="G848">
        <f>+SUMIFS(inv!$D$1:$D$1164,inv!$A$1:$A$1164,$B848,inv!$T$1:$T$1164,$A848,inv!$U$1:$U$1164,'DIAS DE INVENTARIO TAT'!G$1)</f>
        <v>0</v>
      </c>
      <c r="H848">
        <f>+SUMIFS(inv!$D$1:$D$1164,inv!$A$1:$A$1164,$B848,inv!$T$1:$T$1164,$A848,inv!$U$1:$U$1164,'DIAS DE INVENTARIO TAT'!H$1)</f>
        <v>0</v>
      </c>
      <c r="I848">
        <f>+SUMIFS(inv!$D$1:$D$1164,inv!$A$1:$A$1164,$B848,inv!$T$1:$T$1164,$A848,inv!$U$1:$U$1164,'DIAS DE INVENTARIO TAT'!I$1)</f>
        <v>0</v>
      </c>
      <c r="J848">
        <f>+SUMIFS(inv!$D$1:$D$1164,inv!$A$1:$A$1164,$B848,inv!$T$1:$T$1164,$A848,inv!$U$1:$U$1164,'DIAS DE INVENTARIO TAT'!J$1)</f>
        <v>0</v>
      </c>
      <c r="K848">
        <f>+SUMIFS(inv!$D$1:$D$1164,inv!$A$1:$A$1164,$B848,inv!$T$1:$T$1164,$A848,inv!$U$1:$U$1164,'DIAS DE INVENTARIO TAT'!K$1)</f>
        <v>0</v>
      </c>
      <c r="L848" s="6">
        <f>+SUMIFS(VENTAS!H:H,VENTAS!B:B,B848,VENTAS!G:G,A848)</f>
        <v>0</v>
      </c>
      <c r="M848" s="4">
        <f t="shared" si="81"/>
        <v>0</v>
      </c>
      <c r="N848" s="4">
        <f t="shared" si="77"/>
        <v>0</v>
      </c>
      <c r="O848" s="4">
        <f t="shared" si="78"/>
        <v>0</v>
      </c>
      <c r="P848" s="4">
        <f t="shared" si="79"/>
        <v>0</v>
      </c>
      <c r="Q848" s="6" t="e">
        <f>+SUMIFS(#REF!,#REF!,TablaINV[[#This Row],[GRUPO]],#REF!,TablaINV[[#This Row],[COD]])</f>
        <v>#REF!</v>
      </c>
      <c r="R848" s="19">
        <f t="shared" si="80"/>
        <v>0</v>
      </c>
      <c r="S848" s="4" t="str">
        <f>+VLOOKUP(A848,inv!T:X,5,0)</f>
        <v>COSTA</v>
      </c>
      <c r="T848" s="4" t="str">
        <f>+VLOOKUP(B:B,'DT HUEVO'!$A:$D,4,0)</f>
        <v>EMPACADOS</v>
      </c>
      <c r="U848" s="4" t="str">
        <f>+VLOOKUP(TablaINV[[#This Row],[COD]],'DT HUEVO'!$A:$D,3,0)</f>
        <v>B</v>
      </c>
    </row>
    <row r="849" spans="1:21">
      <c r="A849" t="s">
        <v>443</v>
      </c>
      <c r="B849">
        <v>10588</v>
      </c>
      <c r="C849" t="s">
        <v>549</v>
      </c>
      <c r="D849">
        <f>+SUMIFS(inv!D:D,inv!A:A,B849,inv!T:T,A849)</f>
        <v>0</v>
      </c>
      <c r="E849">
        <f>+SUMIFS(inv!$D$1:$D$1164,inv!$A$1:$A$1164,$B849,inv!$T$1:$T$1164,$A849,inv!$U$1:$U$1164,'DIAS DE INVENTARIO TAT'!E$1)</f>
        <v>0</v>
      </c>
      <c r="F849">
        <f>+SUMIFS(inv!$D$1:$D$1164,inv!$A$1:$A$1164,$B849,inv!$T$1:$T$1164,$A849,inv!$U$1:$U$1164,'DIAS DE INVENTARIO TAT'!F$1)</f>
        <v>0</v>
      </c>
      <c r="G849">
        <f>+SUMIFS(inv!$D$1:$D$1164,inv!$A$1:$A$1164,$B849,inv!$T$1:$T$1164,$A849,inv!$U$1:$U$1164,'DIAS DE INVENTARIO TAT'!G$1)</f>
        <v>0</v>
      </c>
      <c r="H849">
        <f>+SUMIFS(inv!$D$1:$D$1164,inv!$A$1:$A$1164,$B849,inv!$T$1:$T$1164,$A849,inv!$U$1:$U$1164,'DIAS DE INVENTARIO TAT'!H$1)</f>
        <v>0</v>
      </c>
      <c r="I849">
        <f>+SUMIFS(inv!$D$1:$D$1164,inv!$A$1:$A$1164,$B849,inv!$T$1:$T$1164,$A849,inv!$U$1:$U$1164,'DIAS DE INVENTARIO TAT'!I$1)</f>
        <v>0</v>
      </c>
      <c r="J849">
        <f>+SUMIFS(inv!$D$1:$D$1164,inv!$A$1:$A$1164,$B849,inv!$T$1:$T$1164,$A849,inv!$U$1:$U$1164,'DIAS DE INVENTARIO TAT'!J$1)</f>
        <v>0</v>
      </c>
      <c r="K849">
        <f>+SUMIFS(inv!$D$1:$D$1164,inv!$A$1:$A$1164,$B849,inv!$T$1:$T$1164,$A849,inv!$U$1:$U$1164,'DIAS DE INVENTARIO TAT'!K$1)</f>
        <v>0</v>
      </c>
      <c r="L849" s="6">
        <f>+SUMIFS(VENTAS!H:H,VENTAS!B:B,B849,VENTAS!G:G,A849)</f>
        <v>0</v>
      </c>
      <c r="M849" s="4">
        <f t="shared" si="81"/>
        <v>0</v>
      </c>
      <c r="N849" s="4">
        <f t="shared" si="77"/>
        <v>0</v>
      </c>
      <c r="O849" s="4">
        <f t="shared" si="78"/>
        <v>0</v>
      </c>
      <c r="P849" s="4">
        <f t="shared" si="79"/>
        <v>0</v>
      </c>
      <c r="Q849" s="6" t="e">
        <f>+SUMIFS(#REF!,#REF!,TablaINV[[#This Row],[GRUPO]],#REF!,TablaINV[[#This Row],[COD]])</f>
        <v>#REF!</v>
      </c>
      <c r="R849" s="19">
        <f t="shared" si="80"/>
        <v>0</v>
      </c>
      <c r="S849" s="4" t="str">
        <f>+VLOOKUP(A849,inv!T:X,5,0)</f>
        <v>COSTA</v>
      </c>
      <c r="T849" s="4" t="e">
        <f>+VLOOKUP(B:B,'DT HUEVO'!$A:$D,4,0)</f>
        <v>#N/A</v>
      </c>
      <c r="U849" s="4" t="e">
        <f>+VLOOKUP(TablaINV[[#This Row],[COD]],'DT HUEVO'!$A:$D,3,0)</f>
        <v>#N/A</v>
      </c>
    </row>
    <row r="850" spans="1:21">
      <c r="A850" t="s">
        <v>443</v>
      </c>
      <c r="B850">
        <v>11301</v>
      </c>
      <c r="C850" t="s">
        <v>550</v>
      </c>
      <c r="D850">
        <f>+SUMIFS(inv!D:D,inv!A:A,B850,inv!T:T,A850)</f>
        <v>0</v>
      </c>
      <c r="E850">
        <f>+SUMIFS(inv!$D$1:$D$1164,inv!$A$1:$A$1164,$B850,inv!$T$1:$T$1164,$A850,inv!$U$1:$U$1164,'DIAS DE INVENTARIO TAT'!E$1)</f>
        <v>0</v>
      </c>
      <c r="F850">
        <f>+SUMIFS(inv!$D$1:$D$1164,inv!$A$1:$A$1164,$B850,inv!$T$1:$T$1164,$A850,inv!$U$1:$U$1164,'DIAS DE INVENTARIO TAT'!F$1)</f>
        <v>0</v>
      </c>
      <c r="G850">
        <f>+SUMIFS(inv!$D$1:$D$1164,inv!$A$1:$A$1164,$B850,inv!$T$1:$T$1164,$A850,inv!$U$1:$U$1164,'DIAS DE INVENTARIO TAT'!G$1)</f>
        <v>0</v>
      </c>
      <c r="H850">
        <f>+SUMIFS(inv!$D$1:$D$1164,inv!$A$1:$A$1164,$B850,inv!$T$1:$T$1164,$A850,inv!$U$1:$U$1164,'DIAS DE INVENTARIO TAT'!H$1)</f>
        <v>0</v>
      </c>
      <c r="I850">
        <f>+SUMIFS(inv!$D$1:$D$1164,inv!$A$1:$A$1164,$B850,inv!$T$1:$T$1164,$A850,inv!$U$1:$U$1164,'DIAS DE INVENTARIO TAT'!I$1)</f>
        <v>0</v>
      </c>
      <c r="J850">
        <f>+SUMIFS(inv!$D$1:$D$1164,inv!$A$1:$A$1164,$B850,inv!$T$1:$T$1164,$A850,inv!$U$1:$U$1164,'DIAS DE INVENTARIO TAT'!J$1)</f>
        <v>0</v>
      </c>
      <c r="K850">
        <f>+SUMIFS(inv!$D$1:$D$1164,inv!$A$1:$A$1164,$B850,inv!$T$1:$T$1164,$A850,inv!$U$1:$U$1164,'DIAS DE INVENTARIO TAT'!K$1)</f>
        <v>0</v>
      </c>
      <c r="L850" s="6">
        <f>+SUMIFS(VENTAS!H:H,VENTAS!B:B,B850,VENTAS!G:G,A850)</f>
        <v>0</v>
      </c>
      <c r="M850" s="4">
        <f t="shared" si="81"/>
        <v>0</v>
      </c>
      <c r="N850" s="4">
        <f t="shared" si="77"/>
        <v>0</v>
      </c>
      <c r="O850" s="4">
        <f t="shared" si="78"/>
        <v>0</v>
      </c>
      <c r="P850" s="4">
        <f t="shared" si="79"/>
        <v>0</v>
      </c>
      <c r="Q850" s="6" t="e">
        <f>+SUMIFS(#REF!,#REF!,TablaINV[[#This Row],[GRUPO]],#REF!,TablaINV[[#This Row],[COD]])</f>
        <v>#REF!</v>
      </c>
      <c r="R850" s="19">
        <f t="shared" si="80"/>
        <v>0</v>
      </c>
      <c r="S850" s="4" t="str">
        <f>+VLOOKUP(A850,inv!T:X,5,0)</f>
        <v>COSTA</v>
      </c>
      <c r="T850" s="4" t="str">
        <f>+VLOOKUP(B:B,'DT HUEVO'!$A:$D,4,0)</f>
        <v>EMPACADOS</v>
      </c>
      <c r="U850" s="4" t="str">
        <f>+VLOOKUP(TablaINV[[#This Row],[COD]],'DT HUEVO'!$A:$D,3,0)</f>
        <v>AA</v>
      </c>
    </row>
    <row r="851" spans="1:21">
      <c r="A851" t="s">
        <v>443</v>
      </c>
      <c r="B851">
        <v>11401</v>
      </c>
      <c r="C851" t="s">
        <v>583</v>
      </c>
      <c r="D851">
        <f>+SUMIFS(inv!D:D,inv!A:A,B851,inv!T:T,A851)</f>
        <v>0</v>
      </c>
      <c r="E851">
        <f>+SUMIFS(inv!$D$1:$D$1164,inv!$A$1:$A$1164,$B851,inv!$T$1:$T$1164,$A851,inv!$U$1:$U$1164,'DIAS DE INVENTARIO TAT'!E$1)</f>
        <v>0</v>
      </c>
      <c r="F851">
        <f>+SUMIFS(inv!$D$1:$D$1164,inv!$A$1:$A$1164,$B851,inv!$T$1:$T$1164,$A851,inv!$U$1:$U$1164,'DIAS DE INVENTARIO TAT'!F$1)</f>
        <v>0</v>
      </c>
      <c r="G851">
        <f>+SUMIFS(inv!$D$1:$D$1164,inv!$A$1:$A$1164,$B851,inv!$T$1:$T$1164,$A851,inv!$U$1:$U$1164,'DIAS DE INVENTARIO TAT'!G$1)</f>
        <v>0</v>
      </c>
      <c r="H851">
        <f>+SUMIFS(inv!$D$1:$D$1164,inv!$A$1:$A$1164,$B851,inv!$T$1:$T$1164,$A851,inv!$U$1:$U$1164,'DIAS DE INVENTARIO TAT'!H$1)</f>
        <v>0</v>
      </c>
      <c r="I851">
        <f>+SUMIFS(inv!$D$1:$D$1164,inv!$A$1:$A$1164,$B851,inv!$T$1:$T$1164,$A851,inv!$U$1:$U$1164,'DIAS DE INVENTARIO TAT'!I$1)</f>
        <v>0</v>
      </c>
      <c r="J851">
        <f>+SUMIFS(inv!$D$1:$D$1164,inv!$A$1:$A$1164,$B851,inv!$T$1:$T$1164,$A851,inv!$U$1:$U$1164,'DIAS DE INVENTARIO TAT'!J$1)</f>
        <v>0</v>
      </c>
      <c r="K851">
        <f>+SUMIFS(inv!$D$1:$D$1164,inv!$A$1:$A$1164,$B851,inv!$T$1:$T$1164,$A851,inv!$U$1:$U$1164,'DIAS DE INVENTARIO TAT'!K$1)</f>
        <v>0</v>
      </c>
      <c r="L851" s="6">
        <f>+SUMIFS(VENTAS!H:H,VENTAS!B:B,B851,VENTAS!G:G,A851)</f>
        <v>0</v>
      </c>
      <c r="M851" s="4">
        <f t="shared" si="81"/>
        <v>0</v>
      </c>
      <c r="N851" s="4">
        <f t="shared" si="77"/>
        <v>0</v>
      </c>
      <c r="O851" s="4">
        <f t="shared" si="78"/>
        <v>0</v>
      </c>
      <c r="P851" s="4">
        <f t="shared" si="79"/>
        <v>0</v>
      </c>
      <c r="Q851" s="6" t="e">
        <f>+SUMIFS(#REF!,#REF!,TablaINV[[#This Row],[GRUPO]],#REF!,TablaINV[[#This Row],[COD]])</f>
        <v>#REF!</v>
      </c>
      <c r="R851" s="19">
        <f t="shared" si="80"/>
        <v>0</v>
      </c>
      <c r="S851" s="4" t="str">
        <f>+VLOOKUP(A851,inv!T:X,5,0)</f>
        <v>COSTA</v>
      </c>
      <c r="T851" s="4" t="str">
        <f>+VLOOKUP(B:B,'DT HUEVO'!$A:$D,4,0)</f>
        <v>EMPACADOS</v>
      </c>
      <c r="U851" s="4" t="str">
        <f>+VLOOKUP(TablaINV[[#This Row],[COD]],'DT HUEVO'!$A:$D,3,0)</f>
        <v>A</v>
      </c>
    </row>
    <row r="852" spans="1:21">
      <c r="A852" t="s">
        <v>443</v>
      </c>
      <c r="B852">
        <v>12301</v>
      </c>
      <c r="C852" t="s">
        <v>578</v>
      </c>
      <c r="D852">
        <f>+SUMIFS(inv!D:D,inv!A:A,B852,inv!T:T,A852)</f>
        <v>0</v>
      </c>
      <c r="E852">
        <f>+SUMIFS(inv!$D$1:$D$1164,inv!$A$1:$A$1164,$B852,inv!$T$1:$T$1164,$A852,inv!$U$1:$U$1164,'DIAS DE INVENTARIO TAT'!E$1)</f>
        <v>0</v>
      </c>
      <c r="F852">
        <f>+SUMIFS(inv!$D$1:$D$1164,inv!$A$1:$A$1164,$B852,inv!$T$1:$T$1164,$A852,inv!$U$1:$U$1164,'DIAS DE INVENTARIO TAT'!F$1)</f>
        <v>0</v>
      </c>
      <c r="G852">
        <f>+SUMIFS(inv!$D$1:$D$1164,inv!$A$1:$A$1164,$B852,inv!$T$1:$T$1164,$A852,inv!$U$1:$U$1164,'DIAS DE INVENTARIO TAT'!G$1)</f>
        <v>0</v>
      </c>
      <c r="H852">
        <f>+SUMIFS(inv!$D$1:$D$1164,inv!$A$1:$A$1164,$B852,inv!$T$1:$T$1164,$A852,inv!$U$1:$U$1164,'DIAS DE INVENTARIO TAT'!H$1)</f>
        <v>0</v>
      </c>
      <c r="I852">
        <f>+SUMIFS(inv!$D$1:$D$1164,inv!$A$1:$A$1164,$B852,inv!$T$1:$T$1164,$A852,inv!$U$1:$U$1164,'DIAS DE INVENTARIO TAT'!I$1)</f>
        <v>0</v>
      </c>
      <c r="J852">
        <f>+SUMIFS(inv!$D$1:$D$1164,inv!$A$1:$A$1164,$B852,inv!$T$1:$T$1164,$A852,inv!$U$1:$U$1164,'DIAS DE INVENTARIO TAT'!J$1)</f>
        <v>0</v>
      </c>
      <c r="K852">
        <f>+SUMIFS(inv!$D$1:$D$1164,inv!$A$1:$A$1164,$B852,inv!$T$1:$T$1164,$A852,inv!$U$1:$U$1164,'DIAS DE INVENTARIO TAT'!K$1)</f>
        <v>0</v>
      </c>
      <c r="L852" s="6">
        <f>+SUMIFS(VENTAS!H:H,VENTAS!B:B,B852,VENTAS!G:G,A852)</f>
        <v>0</v>
      </c>
      <c r="M852" s="4">
        <f t="shared" si="81"/>
        <v>0</v>
      </c>
      <c r="N852" s="4">
        <f t="shared" si="77"/>
        <v>0</v>
      </c>
      <c r="O852" s="4">
        <f t="shared" si="78"/>
        <v>0</v>
      </c>
      <c r="P852" s="4">
        <f t="shared" si="79"/>
        <v>0</v>
      </c>
      <c r="Q852" s="6" t="e">
        <f>+SUMIFS(#REF!,#REF!,TablaINV[[#This Row],[GRUPO]],#REF!,TablaINV[[#This Row],[COD]])</f>
        <v>#REF!</v>
      </c>
      <c r="R852" s="19">
        <f t="shared" si="80"/>
        <v>0</v>
      </c>
      <c r="S852" s="4" t="str">
        <f>+VLOOKUP(A852,inv!T:X,5,0)</f>
        <v>COSTA</v>
      </c>
      <c r="T852" s="4" t="str">
        <f>+VLOOKUP(B:B,'DT HUEVO'!$A:$D,4,0)</f>
        <v>EMPACADOS</v>
      </c>
      <c r="U852" s="4" t="str">
        <f>+VLOOKUP(TablaINV[[#This Row],[COD]],'DT HUEVO'!$A:$D,3,0)</f>
        <v>AA</v>
      </c>
    </row>
    <row r="853" spans="1:21">
      <c r="A853" t="s">
        <v>443</v>
      </c>
      <c r="B853">
        <v>12460</v>
      </c>
      <c r="C853" t="s">
        <v>585</v>
      </c>
      <c r="D853">
        <f>+SUMIFS(inv!D:D,inv!A:A,B853,inv!T:T,A853)</f>
        <v>0</v>
      </c>
      <c r="E853">
        <f>+SUMIFS(inv!$D$1:$D$1164,inv!$A$1:$A$1164,$B853,inv!$T$1:$T$1164,$A853,inv!$U$1:$U$1164,'DIAS DE INVENTARIO TAT'!E$1)</f>
        <v>0</v>
      </c>
      <c r="F853">
        <f>+SUMIFS(inv!$D$1:$D$1164,inv!$A$1:$A$1164,$B853,inv!$T$1:$T$1164,$A853,inv!$U$1:$U$1164,'DIAS DE INVENTARIO TAT'!F$1)</f>
        <v>0</v>
      </c>
      <c r="G853">
        <f>+SUMIFS(inv!$D$1:$D$1164,inv!$A$1:$A$1164,$B853,inv!$T$1:$T$1164,$A853,inv!$U$1:$U$1164,'DIAS DE INVENTARIO TAT'!G$1)</f>
        <v>0</v>
      </c>
      <c r="H853">
        <f>+SUMIFS(inv!$D$1:$D$1164,inv!$A$1:$A$1164,$B853,inv!$T$1:$T$1164,$A853,inv!$U$1:$U$1164,'DIAS DE INVENTARIO TAT'!H$1)</f>
        <v>0</v>
      </c>
      <c r="I853">
        <f>+SUMIFS(inv!$D$1:$D$1164,inv!$A$1:$A$1164,$B853,inv!$T$1:$T$1164,$A853,inv!$U$1:$U$1164,'DIAS DE INVENTARIO TAT'!I$1)</f>
        <v>0</v>
      </c>
      <c r="J853">
        <f>+SUMIFS(inv!$D$1:$D$1164,inv!$A$1:$A$1164,$B853,inv!$T$1:$T$1164,$A853,inv!$U$1:$U$1164,'DIAS DE INVENTARIO TAT'!J$1)</f>
        <v>0</v>
      </c>
      <c r="K853">
        <f>+SUMIFS(inv!$D$1:$D$1164,inv!$A$1:$A$1164,$B853,inv!$T$1:$T$1164,$A853,inv!$U$1:$U$1164,'DIAS DE INVENTARIO TAT'!K$1)</f>
        <v>0</v>
      </c>
      <c r="L853" s="6">
        <f>+SUMIFS(VENTAS!H:H,VENTAS!B:B,B853,VENTAS!G:G,A853)</f>
        <v>0</v>
      </c>
      <c r="M853" s="4">
        <f t="shared" si="81"/>
        <v>0</v>
      </c>
      <c r="N853" s="4">
        <f t="shared" si="77"/>
        <v>0</v>
      </c>
      <c r="O853" s="4">
        <f t="shared" si="78"/>
        <v>0</v>
      </c>
      <c r="P853" s="4">
        <f t="shared" si="79"/>
        <v>0</v>
      </c>
      <c r="Q853" s="6" t="e">
        <f>+SUMIFS(#REF!,#REF!,TablaINV[[#This Row],[GRUPO]],#REF!,TablaINV[[#This Row],[COD]])</f>
        <v>#REF!</v>
      </c>
      <c r="R853" s="19">
        <f t="shared" si="80"/>
        <v>0</v>
      </c>
      <c r="S853" s="4" t="str">
        <f>+VLOOKUP(A853,inv!T:X,5,0)</f>
        <v>COSTA</v>
      </c>
      <c r="T853" s="4" t="e">
        <f>+VLOOKUP(B:B,'DT HUEVO'!$A:$D,4,0)</f>
        <v>#N/A</v>
      </c>
      <c r="U853" s="4" t="e">
        <f>+VLOOKUP(TablaINV[[#This Row],[COD]],'DT HUEVO'!$A:$D,3,0)</f>
        <v>#N/A</v>
      </c>
    </row>
    <row r="854" spans="1:21">
      <c r="A854" t="s">
        <v>443</v>
      </c>
      <c r="B854">
        <v>13203</v>
      </c>
      <c r="C854" t="s">
        <v>551</v>
      </c>
      <c r="D854">
        <f>+SUMIFS(inv!D:D,inv!A:A,B854,inv!T:T,A854)</f>
        <v>0</v>
      </c>
      <c r="E854">
        <f>+SUMIFS(inv!$D$1:$D$1164,inv!$A$1:$A$1164,$B854,inv!$T$1:$T$1164,$A854,inv!$U$1:$U$1164,'DIAS DE INVENTARIO TAT'!E$1)</f>
        <v>0</v>
      </c>
      <c r="F854">
        <f>+SUMIFS(inv!$D$1:$D$1164,inv!$A$1:$A$1164,$B854,inv!$T$1:$T$1164,$A854,inv!$U$1:$U$1164,'DIAS DE INVENTARIO TAT'!F$1)</f>
        <v>0</v>
      </c>
      <c r="G854">
        <f>+SUMIFS(inv!$D$1:$D$1164,inv!$A$1:$A$1164,$B854,inv!$T$1:$T$1164,$A854,inv!$U$1:$U$1164,'DIAS DE INVENTARIO TAT'!G$1)</f>
        <v>0</v>
      </c>
      <c r="H854">
        <f>+SUMIFS(inv!$D$1:$D$1164,inv!$A$1:$A$1164,$B854,inv!$T$1:$T$1164,$A854,inv!$U$1:$U$1164,'DIAS DE INVENTARIO TAT'!H$1)</f>
        <v>0</v>
      </c>
      <c r="I854">
        <f>+SUMIFS(inv!$D$1:$D$1164,inv!$A$1:$A$1164,$B854,inv!$T$1:$T$1164,$A854,inv!$U$1:$U$1164,'DIAS DE INVENTARIO TAT'!I$1)</f>
        <v>0</v>
      </c>
      <c r="J854">
        <f>+SUMIFS(inv!$D$1:$D$1164,inv!$A$1:$A$1164,$B854,inv!$T$1:$T$1164,$A854,inv!$U$1:$U$1164,'DIAS DE INVENTARIO TAT'!J$1)</f>
        <v>0</v>
      </c>
      <c r="K854">
        <f>+SUMIFS(inv!$D$1:$D$1164,inv!$A$1:$A$1164,$B854,inv!$T$1:$T$1164,$A854,inv!$U$1:$U$1164,'DIAS DE INVENTARIO TAT'!K$1)</f>
        <v>0</v>
      </c>
      <c r="L854" s="6">
        <f>+SUMIFS(VENTAS!H:H,VENTAS!B:B,B854,VENTAS!G:G,A854)</f>
        <v>0</v>
      </c>
      <c r="M854" s="4">
        <f t="shared" si="81"/>
        <v>0</v>
      </c>
      <c r="N854" s="4">
        <f t="shared" si="77"/>
        <v>0</v>
      </c>
      <c r="O854" s="4">
        <f t="shared" si="78"/>
        <v>0</v>
      </c>
      <c r="P854" s="4">
        <f t="shared" si="79"/>
        <v>0</v>
      </c>
      <c r="Q854" s="6" t="e">
        <f>+SUMIFS(#REF!,#REF!,TablaINV[[#This Row],[GRUPO]],#REF!,TablaINV[[#This Row],[COD]])</f>
        <v>#REF!</v>
      </c>
      <c r="R854" s="19">
        <f t="shared" si="80"/>
        <v>0</v>
      </c>
      <c r="S854" s="4" t="str">
        <f>+VLOOKUP(A854,inv!T:X,5,0)</f>
        <v>COSTA</v>
      </c>
      <c r="T854" s="4" t="str">
        <f>+VLOOKUP(B:B,'DT HUEVO'!$A:$D,4,0)</f>
        <v>EMPACADOS</v>
      </c>
      <c r="U854" s="4" t="str">
        <f>+VLOOKUP(TablaINV[[#This Row],[COD]],'DT HUEVO'!$A:$D,3,0)</f>
        <v>AAA</v>
      </c>
    </row>
    <row r="855" spans="1:21">
      <c r="A855" t="s">
        <v>443</v>
      </c>
      <c r="B855">
        <v>71901</v>
      </c>
      <c r="C855" t="s">
        <v>47</v>
      </c>
      <c r="D855">
        <f>+SUMIFS(inv!D:D,inv!A:A,B855,inv!T:T,A855)</f>
        <v>0</v>
      </c>
      <c r="E855">
        <f>+SUMIFS(inv!$D$1:$D$1164,inv!$A$1:$A$1164,$B855,inv!$T$1:$T$1164,$A855,inv!$U$1:$U$1164,'DIAS DE INVENTARIO TAT'!E$1)</f>
        <v>0</v>
      </c>
      <c r="F855">
        <f>+SUMIFS(inv!$D$1:$D$1164,inv!$A$1:$A$1164,$B855,inv!$T$1:$T$1164,$A855,inv!$U$1:$U$1164,'DIAS DE INVENTARIO TAT'!F$1)</f>
        <v>0</v>
      </c>
      <c r="G855">
        <f>+SUMIFS(inv!$D$1:$D$1164,inv!$A$1:$A$1164,$B855,inv!$T$1:$T$1164,$A855,inv!$U$1:$U$1164,'DIAS DE INVENTARIO TAT'!G$1)</f>
        <v>0</v>
      </c>
      <c r="H855">
        <f>+SUMIFS(inv!$D$1:$D$1164,inv!$A$1:$A$1164,$B855,inv!$T$1:$T$1164,$A855,inv!$U$1:$U$1164,'DIAS DE INVENTARIO TAT'!H$1)</f>
        <v>0</v>
      </c>
      <c r="I855">
        <f>+SUMIFS(inv!$D$1:$D$1164,inv!$A$1:$A$1164,$B855,inv!$T$1:$T$1164,$A855,inv!$U$1:$U$1164,'DIAS DE INVENTARIO TAT'!I$1)</f>
        <v>0</v>
      </c>
      <c r="J855">
        <f>+SUMIFS(inv!$D$1:$D$1164,inv!$A$1:$A$1164,$B855,inv!$T$1:$T$1164,$A855,inv!$U$1:$U$1164,'DIAS DE INVENTARIO TAT'!J$1)</f>
        <v>0</v>
      </c>
      <c r="K855">
        <f>+SUMIFS(inv!$D$1:$D$1164,inv!$A$1:$A$1164,$B855,inv!$T$1:$T$1164,$A855,inv!$U$1:$U$1164,'DIAS DE INVENTARIO TAT'!K$1)</f>
        <v>0</v>
      </c>
      <c r="L855" s="6">
        <f>+SUMIFS(VENTAS!H:H,VENTAS!B:B,B855,VENTAS!G:G,A855)</f>
        <v>0</v>
      </c>
      <c r="M855" s="4">
        <f t="shared" si="81"/>
        <v>0</v>
      </c>
      <c r="N855" s="4">
        <f t="shared" si="77"/>
        <v>0</v>
      </c>
      <c r="O855" s="4">
        <f t="shared" si="78"/>
        <v>0</v>
      </c>
      <c r="P855" s="4">
        <f t="shared" si="79"/>
        <v>0</v>
      </c>
      <c r="Q855" s="6" t="e">
        <f>+SUMIFS(#REF!,#REF!,TablaINV[[#This Row],[GRUPO]],#REF!,TablaINV[[#This Row],[COD]])</f>
        <v>#REF!</v>
      </c>
      <c r="R855" s="19">
        <f t="shared" si="80"/>
        <v>0</v>
      </c>
      <c r="S855" s="4" t="str">
        <f>+VLOOKUP(A855,inv!T:X,5,0)</f>
        <v>COSTA</v>
      </c>
      <c r="T855" s="4" t="str">
        <f>+VLOOKUP(B:B,'DT HUEVO'!$A:$D,4,0)</f>
        <v>SEGUNDA</v>
      </c>
      <c r="U855" s="4" t="str">
        <f>+VLOOKUP(TablaINV[[#This Row],[COD]],'DT HUEVO'!$A:$D,3,0)</f>
        <v>SEGUNDA</v>
      </c>
    </row>
    <row r="856" spans="1:21">
      <c r="A856" t="s">
        <v>443</v>
      </c>
      <c r="B856">
        <v>76401</v>
      </c>
      <c r="C856" t="s">
        <v>533</v>
      </c>
      <c r="D856">
        <f>+SUMIFS(inv!D:D,inv!A:A,B856,inv!T:T,A856)</f>
        <v>0</v>
      </c>
      <c r="E856">
        <f>+SUMIFS(inv!$D$1:$D$1164,inv!$A$1:$A$1164,$B856,inv!$T$1:$T$1164,$A856,inv!$U$1:$U$1164,'DIAS DE INVENTARIO TAT'!E$1)</f>
        <v>0</v>
      </c>
      <c r="F856">
        <f>+SUMIFS(inv!$D$1:$D$1164,inv!$A$1:$A$1164,$B856,inv!$T$1:$T$1164,$A856,inv!$U$1:$U$1164,'DIAS DE INVENTARIO TAT'!F$1)</f>
        <v>0</v>
      </c>
      <c r="G856">
        <f>+SUMIFS(inv!$D$1:$D$1164,inv!$A$1:$A$1164,$B856,inv!$T$1:$T$1164,$A856,inv!$U$1:$U$1164,'DIAS DE INVENTARIO TAT'!G$1)</f>
        <v>0</v>
      </c>
      <c r="H856">
        <f>+SUMIFS(inv!$D$1:$D$1164,inv!$A$1:$A$1164,$B856,inv!$T$1:$T$1164,$A856,inv!$U$1:$U$1164,'DIAS DE INVENTARIO TAT'!H$1)</f>
        <v>0</v>
      </c>
      <c r="I856">
        <f>+SUMIFS(inv!$D$1:$D$1164,inv!$A$1:$A$1164,$B856,inv!$T$1:$T$1164,$A856,inv!$U$1:$U$1164,'DIAS DE INVENTARIO TAT'!I$1)</f>
        <v>0</v>
      </c>
      <c r="J856">
        <f>+SUMIFS(inv!$D$1:$D$1164,inv!$A$1:$A$1164,$B856,inv!$T$1:$T$1164,$A856,inv!$U$1:$U$1164,'DIAS DE INVENTARIO TAT'!J$1)</f>
        <v>0</v>
      </c>
      <c r="K856">
        <f>+SUMIFS(inv!$D$1:$D$1164,inv!$A$1:$A$1164,$B856,inv!$T$1:$T$1164,$A856,inv!$U$1:$U$1164,'DIAS DE INVENTARIO TAT'!K$1)</f>
        <v>0</v>
      </c>
      <c r="L856" s="6">
        <f>+SUMIFS(VENTAS!H:H,VENTAS!B:B,B856,VENTAS!G:G,A856)</f>
        <v>0</v>
      </c>
      <c r="M856" s="4">
        <f t="shared" si="81"/>
        <v>0</v>
      </c>
      <c r="N856" s="4">
        <f t="shared" si="77"/>
        <v>0</v>
      </c>
      <c r="O856" s="4">
        <f t="shared" si="78"/>
        <v>0</v>
      </c>
      <c r="P856" s="4">
        <f t="shared" si="79"/>
        <v>0</v>
      </c>
      <c r="Q856" s="6" t="e">
        <f>+SUMIFS(#REF!,#REF!,TablaINV[[#This Row],[GRUPO]],#REF!,TablaINV[[#This Row],[COD]])</f>
        <v>#REF!</v>
      </c>
      <c r="R856" s="19">
        <f t="shared" si="80"/>
        <v>0</v>
      </c>
      <c r="S856" s="4" t="str">
        <f>+VLOOKUP(A856,inv!T:X,5,0)</f>
        <v>COSTA</v>
      </c>
      <c r="T856" s="4" t="str">
        <f>+VLOOKUP(B:B,'DT HUEVO'!$A:$D,4,0)</f>
        <v>SEGUNDA</v>
      </c>
      <c r="U856" s="4" t="str">
        <f>+VLOOKUP(TablaINV[[#This Row],[COD]],'DT HUEVO'!$A:$D,3,0)</f>
        <v>SEGUNDA</v>
      </c>
    </row>
    <row r="857" spans="1:21">
      <c r="A857" t="s">
        <v>443</v>
      </c>
      <c r="B857">
        <v>72101</v>
      </c>
      <c r="C857" t="s">
        <v>582</v>
      </c>
      <c r="D857">
        <f>+SUMIFS(inv!D:D,inv!A:A,B857,inv!T:T,A857)</f>
        <v>0</v>
      </c>
      <c r="E857">
        <f>+SUMIFS(inv!$D$1:$D$1164,inv!$A$1:$A$1164,$B857,inv!$T$1:$T$1164,$A857,inv!$U$1:$U$1164,'DIAS DE INVENTARIO TAT'!E$1)</f>
        <v>0</v>
      </c>
      <c r="F857">
        <f>+SUMIFS(inv!$D$1:$D$1164,inv!$A$1:$A$1164,$B857,inv!$T$1:$T$1164,$A857,inv!$U$1:$U$1164,'DIAS DE INVENTARIO TAT'!F$1)</f>
        <v>0</v>
      </c>
      <c r="G857">
        <f>+SUMIFS(inv!$D$1:$D$1164,inv!$A$1:$A$1164,$B857,inv!$T$1:$T$1164,$A857,inv!$U$1:$U$1164,'DIAS DE INVENTARIO TAT'!G$1)</f>
        <v>0</v>
      </c>
      <c r="H857">
        <f>+SUMIFS(inv!$D$1:$D$1164,inv!$A$1:$A$1164,$B857,inv!$T$1:$T$1164,$A857,inv!$U$1:$U$1164,'DIAS DE INVENTARIO TAT'!H$1)</f>
        <v>0</v>
      </c>
      <c r="I857">
        <f>+SUMIFS(inv!$D$1:$D$1164,inv!$A$1:$A$1164,$B857,inv!$T$1:$T$1164,$A857,inv!$U$1:$U$1164,'DIAS DE INVENTARIO TAT'!I$1)</f>
        <v>0</v>
      </c>
      <c r="J857">
        <f>+SUMIFS(inv!$D$1:$D$1164,inv!$A$1:$A$1164,$B857,inv!$T$1:$T$1164,$A857,inv!$U$1:$U$1164,'DIAS DE INVENTARIO TAT'!J$1)</f>
        <v>0</v>
      </c>
      <c r="K857">
        <f>+SUMIFS(inv!$D$1:$D$1164,inv!$A$1:$A$1164,$B857,inv!$T$1:$T$1164,$A857,inv!$U$1:$U$1164,'DIAS DE INVENTARIO TAT'!K$1)</f>
        <v>0</v>
      </c>
      <c r="L857" s="6">
        <f>+SUMIFS(VENTAS!H:H,VENTAS!B:B,B857,VENTAS!G:G,A857)</f>
        <v>0</v>
      </c>
      <c r="M857" s="4">
        <f t="shared" si="81"/>
        <v>0</v>
      </c>
      <c r="N857" s="4">
        <f t="shared" si="77"/>
        <v>0</v>
      </c>
      <c r="O857" s="4">
        <f t="shared" si="78"/>
        <v>0</v>
      </c>
      <c r="P857" s="4">
        <f t="shared" si="79"/>
        <v>0</v>
      </c>
      <c r="Q857" s="6" t="e">
        <f>+SUMIFS(#REF!,#REF!,TablaINV[[#This Row],[GRUPO]],#REF!,TablaINV[[#This Row],[COD]])</f>
        <v>#REF!</v>
      </c>
      <c r="R857" s="19">
        <f t="shared" si="80"/>
        <v>0</v>
      </c>
      <c r="S857" s="4" t="str">
        <f>+VLOOKUP(A857,inv!T:X,5,0)</f>
        <v>COSTA</v>
      </c>
      <c r="T857" s="4" t="str">
        <f>+VLOOKUP(B:B,'DT HUEVO'!$A:$D,4,0)</f>
        <v>SEGUNDA</v>
      </c>
      <c r="U857" s="4" t="str">
        <f>+VLOOKUP(TablaINV[[#This Row],[COD]],'DT HUEVO'!$A:$D,3,0)</f>
        <v>SEGUNDA</v>
      </c>
    </row>
    <row r="858" spans="1:21">
      <c r="A858" t="s">
        <v>443</v>
      </c>
      <c r="B858">
        <v>90</v>
      </c>
      <c r="C858" t="s">
        <v>100</v>
      </c>
      <c r="D858">
        <f>+SUMIFS(inv!D:D,inv!A:A,B858,inv!T:T,A858)</f>
        <v>0</v>
      </c>
      <c r="E858">
        <f>+SUMIFS(inv!$D$1:$D$1164,inv!$A$1:$A$1164,$B858,inv!$T$1:$T$1164,$A858,inv!$U$1:$U$1164,'DIAS DE INVENTARIO TAT'!E$1)</f>
        <v>0</v>
      </c>
      <c r="F858">
        <f>+SUMIFS(inv!$D$1:$D$1164,inv!$A$1:$A$1164,$B858,inv!$T$1:$T$1164,$A858,inv!$U$1:$U$1164,'DIAS DE INVENTARIO TAT'!F$1)</f>
        <v>0</v>
      </c>
      <c r="G858">
        <f>+SUMIFS(inv!$D$1:$D$1164,inv!$A$1:$A$1164,$B858,inv!$T$1:$T$1164,$A858,inv!$U$1:$U$1164,'DIAS DE INVENTARIO TAT'!G$1)</f>
        <v>0</v>
      </c>
      <c r="H858">
        <f>+SUMIFS(inv!$D$1:$D$1164,inv!$A$1:$A$1164,$B858,inv!$T$1:$T$1164,$A858,inv!$U$1:$U$1164,'DIAS DE INVENTARIO TAT'!H$1)</f>
        <v>0</v>
      </c>
      <c r="I858">
        <f>+SUMIFS(inv!$D$1:$D$1164,inv!$A$1:$A$1164,$B858,inv!$T$1:$T$1164,$A858,inv!$U$1:$U$1164,'DIAS DE INVENTARIO TAT'!I$1)</f>
        <v>0</v>
      </c>
      <c r="J858">
        <f>+SUMIFS(inv!$D$1:$D$1164,inv!$A$1:$A$1164,$B858,inv!$T$1:$T$1164,$A858,inv!$U$1:$U$1164,'DIAS DE INVENTARIO TAT'!J$1)</f>
        <v>0</v>
      </c>
      <c r="K858">
        <f>+SUMIFS(inv!$D$1:$D$1164,inv!$A$1:$A$1164,$B858,inv!$T$1:$T$1164,$A858,inv!$U$1:$U$1164,'DIAS DE INVENTARIO TAT'!K$1)</f>
        <v>0</v>
      </c>
      <c r="L858" s="6">
        <f>+SUMIFS(VENTAS!H:H,VENTAS!B:B,B858,VENTAS!G:G,A858)</f>
        <v>0</v>
      </c>
      <c r="M858" s="4">
        <f t="shared" si="81"/>
        <v>0</v>
      </c>
      <c r="N858" s="4">
        <f t="shared" si="77"/>
        <v>0</v>
      </c>
      <c r="O858" s="4">
        <f t="shared" si="78"/>
        <v>0</v>
      </c>
      <c r="P858" s="4">
        <f t="shared" si="79"/>
        <v>0</v>
      </c>
      <c r="Q858" s="6" t="e">
        <f>+SUMIFS(#REF!,#REF!,TablaINV[[#This Row],[GRUPO]],#REF!,TablaINV[[#This Row],[COD]])</f>
        <v>#REF!</v>
      </c>
      <c r="R858" s="19">
        <f t="shared" si="80"/>
        <v>0</v>
      </c>
      <c r="S858" s="4" t="str">
        <f>+VLOOKUP(A858,inv!T:X,5,0)</f>
        <v>COSTA</v>
      </c>
      <c r="T858" s="4" t="str">
        <f>+VLOOKUP(B:B,'DT HUEVO'!$A:$D,4,0)</f>
        <v>HUEVO SIN CLASIFICAR</v>
      </c>
      <c r="U858" s="4" t="str">
        <f>+VLOOKUP(TablaINV[[#This Row],[COD]],'DT HUEVO'!$A:$D,3,0)</f>
        <v>HUEVO SIN CLASIFICAR</v>
      </c>
    </row>
    <row r="859" spans="1:21">
      <c r="A859" t="s">
        <v>443</v>
      </c>
      <c r="B859">
        <v>10403</v>
      </c>
      <c r="C859" t="s">
        <v>35</v>
      </c>
      <c r="D859">
        <f>+SUMIFS(inv!D:D,inv!A:A,B859,inv!T:T,A859)</f>
        <v>0</v>
      </c>
      <c r="E859">
        <f>+SUMIFS(inv!$D$1:$D$1164,inv!$A$1:$A$1164,$B859,inv!$T$1:$T$1164,$A859,inv!$U$1:$U$1164,'DIAS DE INVENTARIO TAT'!E$1)</f>
        <v>0</v>
      </c>
      <c r="F859">
        <f>+SUMIFS(inv!$D$1:$D$1164,inv!$A$1:$A$1164,$B859,inv!$T$1:$T$1164,$A859,inv!$U$1:$U$1164,'DIAS DE INVENTARIO TAT'!F$1)</f>
        <v>0</v>
      </c>
      <c r="G859">
        <f>+SUMIFS(inv!$D$1:$D$1164,inv!$A$1:$A$1164,$B859,inv!$T$1:$T$1164,$A859,inv!$U$1:$U$1164,'DIAS DE INVENTARIO TAT'!G$1)</f>
        <v>0</v>
      </c>
      <c r="H859">
        <f>+SUMIFS(inv!$D$1:$D$1164,inv!$A$1:$A$1164,$B859,inv!$T$1:$T$1164,$A859,inv!$U$1:$U$1164,'DIAS DE INVENTARIO TAT'!H$1)</f>
        <v>0</v>
      </c>
      <c r="I859">
        <f>+SUMIFS(inv!$D$1:$D$1164,inv!$A$1:$A$1164,$B859,inv!$T$1:$T$1164,$A859,inv!$U$1:$U$1164,'DIAS DE INVENTARIO TAT'!I$1)</f>
        <v>0</v>
      </c>
      <c r="J859">
        <f>+SUMIFS(inv!$D$1:$D$1164,inv!$A$1:$A$1164,$B859,inv!$T$1:$T$1164,$A859,inv!$U$1:$U$1164,'DIAS DE INVENTARIO TAT'!J$1)</f>
        <v>0</v>
      </c>
      <c r="K859">
        <f>+SUMIFS(inv!$D$1:$D$1164,inv!$A$1:$A$1164,$B859,inv!$T$1:$T$1164,$A859,inv!$U$1:$U$1164,'DIAS DE INVENTARIO TAT'!K$1)</f>
        <v>0</v>
      </c>
      <c r="L859" s="6">
        <f>+SUMIFS(VENTAS!H:H,VENTAS!B:B,B859,VENTAS!G:G,A859)</f>
        <v>0</v>
      </c>
      <c r="M859" s="4">
        <f t="shared" si="81"/>
        <v>0</v>
      </c>
      <c r="N859" s="4">
        <f t="shared" si="77"/>
        <v>0</v>
      </c>
      <c r="O859" s="4">
        <f t="shared" si="78"/>
        <v>0</v>
      </c>
      <c r="P859" s="4">
        <f t="shared" si="79"/>
        <v>0</v>
      </c>
      <c r="Q859" s="6" t="e">
        <f>+SUMIFS(#REF!,#REF!,TablaINV[[#This Row],[GRUPO]],#REF!,TablaINV[[#This Row],[COD]])</f>
        <v>#REF!</v>
      </c>
      <c r="R859" s="19">
        <f t="shared" si="80"/>
        <v>0</v>
      </c>
      <c r="S859" s="4" t="str">
        <f>+VLOOKUP(A859,inv!T:X,5,0)</f>
        <v>COSTA</v>
      </c>
      <c r="T859" s="4" t="str">
        <f>+VLOOKUP(B:B,'DT HUEVO'!$A:$D,4,0)</f>
        <v>EMPACADOS</v>
      </c>
      <c r="U859" s="4" t="str">
        <f>+VLOOKUP(TablaINV[[#This Row],[COD]],'DT HUEVO'!$A:$D,3,0)</f>
        <v>A</v>
      </c>
    </row>
    <row r="860" spans="1:21">
      <c r="A860" t="s">
        <v>443</v>
      </c>
      <c r="B860">
        <v>76001</v>
      </c>
      <c r="C860" t="s">
        <v>99</v>
      </c>
      <c r="D860">
        <f>+SUMIFS(inv!D:D,inv!A:A,B860,inv!T:T,A860)</f>
        <v>0</v>
      </c>
      <c r="E860">
        <f>+SUMIFS(inv!$D$1:$D$1164,inv!$A$1:$A$1164,$B860,inv!$T$1:$T$1164,$A860,inv!$U$1:$U$1164,'DIAS DE INVENTARIO TAT'!E$1)</f>
        <v>0</v>
      </c>
      <c r="F860">
        <f>+SUMIFS(inv!$D$1:$D$1164,inv!$A$1:$A$1164,$B860,inv!$T$1:$T$1164,$A860,inv!$U$1:$U$1164,'DIAS DE INVENTARIO TAT'!F$1)</f>
        <v>0</v>
      </c>
      <c r="G860">
        <f>+SUMIFS(inv!$D$1:$D$1164,inv!$A$1:$A$1164,$B860,inv!$T$1:$T$1164,$A860,inv!$U$1:$U$1164,'DIAS DE INVENTARIO TAT'!G$1)</f>
        <v>0</v>
      </c>
      <c r="H860">
        <f>+SUMIFS(inv!$D$1:$D$1164,inv!$A$1:$A$1164,$B860,inv!$T$1:$T$1164,$A860,inv!$U$1:$U$1164,'DIAS DE INVENTARIO TAT'!H$1)</f>
        <v>0</v>
      </c>
      <c r="I860">
        <f>+SUMIFS(inv!$D$1:$D$1164,inv!$A$1:$A$1164,$B860,inv!$T$1:$T$1164,$A860,inv!$U$1:$U$1164,'DIAS DE INVENTARIO TAT'!I$1)</f>
        <v>0</v>
      </c>
      <c r="J860">
        <f>+SUMIFS(inv!$D$1:$D$1164,inv!$A$1:$A$1164,$B860,inv!$T$1:$T$1164,$A860,inv!$U$1:$U$1164,'DIAS DE INVENTARIO TAT'!J$1)</f>
        <v>0</v>
      </c>
      <c r="K860">
        <f>+SUMIFS(inv!$D$1:$D$1164,inv!$A$1:$A$1164,$B860,inv!$T$1:$T$1164,$A860,inv!$U$1:$U$1164,'DIAS DE INVENTARIO TAT'!K$1)</f>
        <v>0</v>
      </c>
      <c r="L860" s="6">
        <f>+SUMIFS(VENTAS!H:H,VENTAS!B:B,B860,VENTAS!G:G,A860)</f>
        <v>0</v>
      </c>
      <c r="M860" s="4">
        <f t="shared" si="81"/>
        <v>0</v>
      </c>
      <c r="N860" s="4">
        <f t="shared" si="77"/>
        <v>0</v>
      </c>
      <c r="O860" s="4">
        <f t="shared" si="78"/>
        <v>0</v>
      </c>
      <c r="P860" s="4">
        <f t="shared" si="79"/>
        <v>0</v>
      </c>
      <c r="Q860" s="6" t="e">
        <f>+SUMIFS(#REF!,#REF!,TablaINV[[#This Row],[GRUPO]],#REF!,TablaINV[[#This Row],[COD]])</f>
        <v>#REF!</v>
      </c>
      <c r="R860" s="19">
        <f t="shared" si="80"/>
        <v>0</v>
      </c>
      <c r="S860" s="4" t="str">
        <f>+VLOOKUP(A860,inv!T:X,5,0)</f>
        <v>COSTA</v>
      </c>
      <c r="T860" s="4" t="str">
        <f>+VLOOKUP(B:B,'DT HUEVO'!$A:$D,4,0)</f>
        <v>HUEVO SIN CLASIFICAR</v>
      </c>
      <c r="U860" s="4" t="str">
        <f>+VLOOKUP(TablaINV[[#This Row],[COD]],'DT HUEVO'!$A:$D,3,0)</f>
        <v>HUEVO SIN CLASIFICAR</v>
      </c>
    </row>
    <row r="861" spans="1:21">
      <c r="A861" t="s">
        <v>443</v>
      </c>
      <c r="B861">
        <v>901</v>
      </c>
      <c r="C861" t="s">
        <v>57</v>
      </c>
      <c r="D861">
        <f>+SUMIFS(inv!D:D,inv!A:A,B861,inv!T:T,A861)</f>
        <v>0</v>
      </c>
      <c r="E861">
        <f>+SUMIFS(inv!$D$1:$D$1164,inv!$A$1:$A$1164,$B861,inv!$T$1:$T$1164,$A861,inv!$U$1:$U$1164,'DIAS DE INVENTARIO TAT'!E$1)</f>
        <v>0</v>
      </c>
      <c r="F861">
        <f>+SUMIFS(inv!$D$1:$D$1164,inv!$A$1:$A$1164,$B861,inv!$T$1:$T$1164,$A861,inv!$U$1:$U$1164,'DIAS DE INVENTARIO TAT'!F$1)</f>
        <v>0</v>
      </c>
      <c r="G861">
        <f>+SUMIFS(inv!$D$1:$D$1164,inv!$A$1:$A$1164,$B861,inv!$T$1:$T$1164,$A861,inv!$U$1:$U$1164,'DIAS DE INVENTARIO TAT'!G$1)</f>
        <v>0</v>
      </c>
      <c r="H861">
        <f>+SUMIFS(inv!$D$1:$D$1164,inv!$A$1:$A$1164,$B861,inv!$T$1:$T$1164,$A861,inv!$U$1:$U$1164,'DIAS DE INVENTARIO TAT'!H$1)</f>
        <v>0</v>
      </c>
      <c r="I861">
        <f>+SUMIFS(inv!$D$1:$D$1164,inv!$A$1:$A$1164,$B861,inv!$T$1:$T$1164,$A861,inv!$U$1:$U$1164,'DIAS DE INVENTARIO TAT'!I$1)</f>
        <v>0</v>
      </c>
      <c r="J861">
        <f>+SUMIFS(inv!$D$1:$D$1164,inv!$A$1:$A$1164,$B861,inv!$T$1:$T$1164,$A861,inv!$U$1:$U$1164,'DIAS DE INVENTARIO TAT'!J$1)</f>
        <v>0</v>
      </c>
      <c r="K861">
        <f>+SUMIFS(inv!$D$1:$D$1164,inv!$A$1:$A$1164,$B861,inv!$T$1:$T$1164,$A861,inv!$U$1:$U$1164,'DIAS DE INVENTARIO TAT'!K$1)</f>
        <v>0</v>
      </c>
      <c r="L861" s="6">
        <f>+SUMIFS(VENTAS!H:H,VENTAS!B:B,B861,VENTAS!G:G,A861)</f>
        <v>0</v>
      </c>
      <c r="M861" s="4">
        <f t="shared" si="81"/>
        <v>0</v>
      </c>
      <c r="N861" s="4">
        <f t="shared" si="77"/>
        <v>0</v>
      </c>
      <c r="O861" s="4">
        <f t="shared" si="78"/>
        <v>0</v>
      </c>
      <c r="P861" s="4">
        <f t="shared" si="79"/>
        <v>0</v>
      </c>
      <c r="Q861" s="6" t="e">
        <f>+SUMIFS(#REF!,#REF!,TablaINV[[#This Row],[GRUPO]],#REF!,TablaINV[[#This Row],[COD]])</f>
        <v>#REF!</v>
      </c>
      <c r="R861" s="19">
        <f t="shared" si="80"/>
        <v>0</v>
      </c>
      <c r="S861" s="4" t="str">
        <f>+VLOOKUP(A861,inv!T:X,5,0)</f>
        <v>COSTA</v>
      </c>
      <c r="T861" s="4" t="str">
        <f>+VLOOKUP(B:B,'DT HUEVO'!$A:$D,4,0)</f>
        <v>HUEVO SIN CLASIFICAR</v>
      </c>
      <c r="U861" s="4" t="str">
        <f>+VLOOKUP(TablaINV[[#This Row],[COD]],'DT HUEVO'!$A:$D,3,0)</f>
        <v>HUEVO SIN CLASIFICAR</v>
      </c>
    </row>
    <row r="862" spans="1:21">
      <c r="A862" t="s">
        <v>443</v>
      </c>
      <c r="B862">
        <v>74001</v>
      </c>
      <c r="C862" t="s">
        <v>641</v>
      </c>
      <c r="D862">
        <f>+SUMIFS(inv!D:D,inv!A:A,B862,inv!T:T,A862)</f>
        <v>0</v>
      </c>
      <c r="E862">
        <f>+SUMIFS(inv!$D$1:$D$1164,inv!$A$1:$A$1164,$B862,inv!$T$1:$T$1164,$A862,inv!$U$1:$U$1164,'DIAS DE INVENTARIO TAT'!E$1)</f>
        <v>0</v>
      </c>
      <c r="F862">
        <f>+SUMIFS(inv!$D$1:$D$1164,inv!$A$1:$A$1164,$B862,inv!$T$1:$T$1164,$A862,inv!$U$1:$U$1164,'DIAS DE INVENTARIO TAT'!F$1)</f>
        <v>0</v>
      </c>
      <c r="G862">
        <f>+SUMIFS(inv!$D$1:$D$1164,inv!$A$1:$A$1164,$B862,inv!$T$1:$T$1164,$A862,inv!$U$1:$U$1164,'DIAS DE INVENTARIO TAT'!G$1)</f>
        <v>0</v>
      </c>
      <c r="H862">
        <f>+SUMIFS(inv!$D$1:$D$1164,inv!$A$1:$A$1164,$B862,inv!$T$1:$T$1164,$A862,inv!$U$1:$U$1164,'DIAS DE INVENTARIO TAT'!H$1)</f>
        <v>0</v>
      </c>
      <c r="I862">
        <f>+SUMIFS(inv!$D$1:$D$1164,inv!$A$1:$A$1164,$B862,inv!$T$1:$T$1164,$A862,inv!$U$1:$U$1164,'DIAS DE INVENTARIO TAT'!I$1)</f>
        <v>0</v>
      </c>
      <c r="J862">
        <f>+SUMIFS(inv!$D$1:$D$1164,inv!$A$1:$A$1164,$B862,inv!$T$1:$T$1164,$A862,inv!$U$1:$U$1164,'DIAS DE INVENTARIO TAT'!J$1)</f>
        <v>0</v>
      </c>
      <c r="K862">
        <f>+SUMIFS(inv!$D$1:$D$1164,inv!$A$1:$A$1164,$B862,inv!$T$1:$T$1164,$A862,inv!$U$1:$U$1164,'DIAS DE INVENTARIO TAT'!K$1)</f>
        <v>0</v>
      </c>
      <c r="L862" s="6">
        <f>+SUMIFS(VENTAS!H:H,VENTAS!B:B,B862,VENTAS!G:G,A862)</f>
        <v>0</v>
      </c>
      <c r="M862" s="4">
        <f t="shared" si="81"/>
        <v>0</v>
      </c>
      <c r="N862" s="4">
        <f t="shared" si="77"/>
        <v>0</v>
      </c>
      <c r="O862" s="4">
        <f t="shared" si="78"/>
        <v>0</v>
      </c>
      <c r="P862" s="4">
        <f t="shared" si="79"/>
        <v>0</v>
      </c>
      <c r="Q862" s="6" t="e">
        <f>+SUMIFS(#REF!,#REF!,TablaINV[[#This Row],[GRUPO]],#REF!,TablaINV[[#This Row],[COD]])</f>
        <v>#REF!</v>
      </c>
      <c r="R862" s="19">
        <f t="shared" si="80"/>
        <v>0</v>
      </c>
      <c r="S862" s="4" t="str">
        <f>+VLOOKUP(A862,inv!T:X,5,0)</f>
        <v>COSTA</v>
      </c>
      <c r="T862" s="4" t="str">
        <f>+VLOOKUP(B:B,'DT HUEVO'!$A:$D,4,0)</f>
        <v>SEGUNDA</v>
      </c>
      <c r="U862" s="4" t="str">
        <f>+VLOOKUP(TablaINV[[#This Row],[COD]],'DT HUEVO'!$A:$D,3,0)</f>
        <v>SEGUNDA</v>
      </c>
    </row>
    <row r="863" spans="1:21">
      <c r="A863" t="s">
        <v>443</v>
      </c>
      <c r="B863">
        <v>76101</v>
      </c>
      <c r="C863" t="s">
        <v>644</v>
      </c>
      <c r="D863">
        <f>+SUMIFS(inv!D:D,inv!A:A,B863,inv!T:T,A863)</f>
        <v>0</v>
      </c>
      <c r="E863">
        <f>+SUMIFS(inv!$D$1:$D$1164,inv!$A$1:$A$1164,$B863,inv!$T$1:$T$1164,$A863,inv!$U$1:$U$1164,'DIAS DE INVENTARIO TAT'!E$1)</f>
        <v>0</v>
      </c>
      <c r="F863">
        <f>+SUMIFS(inv!$D$1:$D$1164,inv!$A$1:$A$1164,$B863,inv!$T$1:$T$1164,$A863,inv!$U$1:$U$1164,'DIAS DE INVENTARIO TAT'!F$1)</f>
        <v>0</v>
      </c>
      <c r="G863">
        <f>+SUMIFS(inv!$D$1:$D$1164,inv!$A$1:$A$1164,$B863,inv!$T$1:$T$1164,$A863,inv!$U$1:$U$1164,'DIAS DE INVENTARIO TAT'!G$1)</f>
        <v>0</v>
      </c>
      <c r="H863">
        <f>+SUMIFS(inv!$D$1:$D$1164,inv!$A$1:$A$1164,$B863,inv!$T$1:$T$1164,$A863,inv!$U$1:$U$1164,'DIAS DE INVENTARIO TAT'!H$1)</f>
        <v>0</v>
      </c>
      <c r="I863">
        <f>+SUMIFS(inv!$D$1:$D$1164,inv!$A$1:$A$1164,$B863,inv!$T$1:$T$1164,$A863,inv!$U$1:$U$1164,'DIAS DE INVENTARIO TAT'!I$1)</f>
        <v>0</v>
      </c>
      <c r="J863">
        <f>+SUMIFS(inv!$D$1:$D$1164,inv!$A$1:$A$1164,$B863,inv!$T$1:$T$1164,$A863,inv!$U$1:$U$1164,'DIAS DE INVENTARIO TAT'!J$1)</f>
        <v>0</v>
      </c>
      <c r="K863">
        <f>+SUMIFS(inv!$D$1:$D$1164,inv!$A$1:$A$1164,$B863,inv!$T$1:$T$1164,$A863,inv!$U$1:$U$1164,'DIAS DE INVENTARIO TAT'!K$1)</f>
        <v>0</v>
      </c>
      <c r="L863" s="6">
        <f>+SUMIFS(VENTAS!H:H,VENTAS!B:B,B863,VENTAS!G:G,A863)</f>
        <v>0</v>
      </c>
      <c r="M863" s="4">
        <f t="shared" si="81"/>
        <v>0</v>
      </c>
      <c r="N863" s="4">
        <f t="shared" si="77"/>
        <v>0</v>
      </c>
      <c r="O863" s="4">
        <f t="shared" si="78"/>
        <v>0</v>
      </c>
      <c r="P863" s="4">
        <f t="shared" si="79"/>
        <v>0</v>
      </c>
      <c r="Q863" s="6" t="e">
        <f>+SUMIFS(#REF!,#REF!,TablaINV[[#This Row],[GRUPO]],#REF!,TablaINV[[#This Row],[COD]])</f>
        <v>#REF!</v>
      </c>
      <c r="R863" s="19">
        <f t="shared" si="80"/>
        <v>0</v>
      </c>
      <c r="S863" s="4" t="str">
        <f>+VLOOKUP(A863,inv!T:X,5,0)</f>
        <v>COSTA</v>
      </c>
      <c r="T863" s="4" t="str">
        <f>+VLOOKUP(B:B,'DT HUEVO'!$A:$D,4,0)</f>
        <v>GRIS SUELTO</v>
      </c>
      <c r="U863" s="4" t="str">
        <f>+VLOOKUP(TablaINV[[#This Row],[COD]],'DT HUEVO'!$A:$D,3,0)</f>
        <v>YUMBO</v>
      </c>
    </row>
    <row r="864" spans="1:21">
      <c r="A864" t="s">
        <v>443</v>
      </c>
      <c r="B864">
        <v>12401</v>
      </c>
      <c r="C864" t="s">
        <v>645</v>
      </c>
      <c r="D864">
        <f>+SUMIFS(inv!D:D,inv!A:A,B864,inv!T:T,A864)</f>
        <v>0</v>
      </c>
      <c r="E864">
        <f>+SUMIFS(inv!$D$1:$D$1164,inv!$A$1:$A$1164,$B864,inv!$T$1:$T$1164,$A864,inv!$U$1:$U$1164,'DIAS DE INVENTARIO TAT'!E$1)</f>
        <v>0</v>
      </c>
      <c r="F864">
        <f>+SUMIFS(inv!$D$1:$D$1164,inv!$A$1:$A$1164,$B864,inv!$T$1:$T$1164,$A864,inv!$U$1:$U$1164,'DIAS DE INVENTARIO TAT'!F$1)</f>
        <v>0</v>
      </c>
      <c r="G864">
        <f>+SUMIFS(inv!$D$1:$D$1164,inv!$A$1:$A$1164,$B864,inv!$T$1:$T$1164,$A864,inv!$U$1:$U$1164,'DIAS DE INVENTARIO TAT'!G$1)</f>
        <v>0</v>
      </c>
      <c r="H864">
        <f>+SUMIFS(inv!$D$1:$D$1164,inv!$A$1:$A$1164,$B864,inv!$T$1:$T$1164,$A864,inv!$U$1:$U$1164,'DIAS DE INVENTARIO TAT'!H$1)</f>
        <v>0</v>
      </c>
      <c r="I864">
        <f>+SUMIFS(inv!$D$1:$D$1164,inv!$A$1:$A$1164,$B864,inv!$T$1:$T$1164,$A864,inv!$U$1:$U$1164,'DIAS DE INVENTARIO TAT'!I$1)</f>
        <v>0</v>
      </c>
      <c r="J864">
        <f>+SUMIFS(inv!$D$1:$D$1164,inv!$A$1:$A$1164,$B864,inv!$T$1:$T$1164,$A864,inv!$U$1:$U$1164,'DIAS DE INVENTARIO TAT'!J$1)</f>
        <v>0</v>
      </c>
      <c r="K864">
        <f>+SUMIFS(inv!$D$1:$D$1164,inv!$A$1:$A$1164,$B864,inv!$T$1:$T$1164,$A864,inv!$U$1:$U$1164,'DIAS DE INVENTARIO TAT'!K$1)</f>
        <v>0</v>
      </c>
      <c r="L864" s="6">
        <f>+SUMIFS(VENTAS!H:H,VENTAS!B:B,B864,VENTAS!G:G,A864)</f>
        <v>0</v>
      </c>
      <c r="M864" s="4">
        <f t="shared" si="81"/>
        <v>0</v>
      </c>
      <c r="N864" s="4">
        <f t="shared" si="77"/>
        <v>0</v>
      </c>
      <c r="O864" s="4">
        <f t="shared" si="78"/>
        <v>0</v>
      </c>
      <c r="P864" s="4">
        <f t="shared" si="79"/>
        <v>0</v>
      </c>
      <c r="Q864" s="6" t="e">
        <f>+SUMIFS(#REF!,#REF!,TablaINV[[#This Row],[GRUPO]],#REF!,TablaINV[[#This Row],[COD]])</f>
        <v>#REF!</v>
      </c>
      <c r="R864" s="19">
        <f t="shared" si="80"/>
        <v>0</v>
      </c>
      <c r="S864" s="4" t="str">
        <f>+VLOOKUP(A864,inv!T:X,5,0)</f>
        <v>COSTA</v>
      </c>
      <c r="T864" s="4" t="e">
        <f>+VLOOKUP(B:B,'DT HUEVO'!$A:$D,4,0)</f>
        <v>#N/A</v>
      </c>
      <c r="U864" s="4" t="e">
        <f>+VLOOKUP(TablaINV[[#This Row],[COD]],'DT HUEVO'!$A:$D,3,0)</f>
        <v>#N/A</v>
      </c>
    </row>
    <row r="865" spans="1:21">
      <c r="A865" t="s">
        <v>443</v>
      </c>
      <c r="B865">
        <v>77301</v>
      </c>
      <c r="C865" t="s">
        <v>648</v>
      </c>
      <c r="D865">
        <f>+SUMIFS(inv!D:D,inv!A:A,B865,inv!T:T,A865)</f>
        <v>0</v>
      </c>
      <c r="E865">
        <f>+SUMIFS(inv!$D$1:$D$1164,inv!$A$1:$A$1164,$B865,inv!$T$1:$T$1164,$A865,inv!$U$1:$U$1164,'DIAS DE INVENTARIO TAT'!E$1)</f>
        <v>0</v>
      </c>
      <c r="F865">
        <f>+SUMIFS(inv!$D$1:$D$1164,inv!$A$1:$A$1164,$B865,inv!$T$1:$T$1164,$A865,inv!$U$1:$U$1164,'DIAS DE INVENTARIO TAT'!F$1)</f>
        <v>0</v>
      </c>
      <c r="G865">
        <f>+SUMIFS(inv!$D$1:$D$1164,inv!$A$1:$A$1164,$B865,inv!$T$1:$T$1164,$A865,inv!$U$1:$U$1164,'DIAS DE INVENTARIO TAT'!G$1)</f>
        <v>0</v>
      </c>
      <c r="H865">
        <f>+SUMIFS(inv!$D$1:$D$1164,inv!$A$1:$A$1164,$B865,inv!$T$1:$T$1164,$A865,inv!$U$1:$U$1164,'DIAS DE INVENTARIO TAT'!H$1)</f>
        <v>0</v>
      </c>
      <c r="I865">
        <f>+SUMIFS(inv!$D$1:$D$1164,inv!$A$1:$A$1164,$B865,inv!$T$1:$T$1164,$A865,inv!$U$1:$U$1164,'DIAS DE INVENTARIO TAT'!I$1)</f>
        <v>0</v>
      </c>
      <c r="J865">
        <f>+SUMIFS(inv!$D$1:$D$1164,inv!$A$1:$A$1164,$B865,inv!$T$1:$T$1164,$A865,inv!$U$1:$U$1164,'DIAS DE INVENTARIO TAT'!J$1)</f>
        <v>0</v>
      </c>
      <c r="K865">
        <f>+SUMIFS(inv!$D$1:$D$1164,inv!$A$1:$A$1164,$B865,inv!$T$1:$T$1164,$A865,inv!$U$1:$U$1164,'DIAS DE INVENTARIO TAT'!K$1)</f>
        <v>0</v>
      </c>
      <c r="L865" s="6">
        <f>+SUMIFS(VENTAS!H:H,VENTAS!B:B,B865,VENTAS!G:G,A865)</f>
        <v>0</v>
      </c>
      <c r="M865" s="4">
        <f t="shared" si="81"/>
        <v>0</v>
      </c>
      <c r="N865" s="4">
        <f t="shared" si="77"/>
        <v>0</v>
      </c>
      <c r="O865" s="4">
        <f t="shared" si="78"/>
        <v>0</v>
      </c>
      <c r="P865" s="4">
        <f t="shared" si="79"/>
        <v>0</v>
      </c>
      <c r="Q865" s="6" t="e">
        <f>+SUMIFS(#REF!,#REF!,TablaINV[[#This Row],[GRUPO]],#REF!,TablaINV[[#This Row],[COD]])</f>
        <v>#REF!</v>
      </c>
      <c r="R865" s="19">
        <f t="shared" si="80"/>
        <v>0</v>
      </c>
      <c r="S865" s="4" t="str">
        <f>+VLOOKUP(A865,inv!T:X,5,0)</f>
        <v>COSTA</v>
      </c>
      <c r="T865" s="4" t="str">
        <f>+VLOOKUP(B:B,'DT HUEVO'!$A:$D,4,0)</f>
        <v>SEGUNDA</v>
      </c>
      <c r="U865" s="4" t="str">
        <f>+VLOOKUP(TablaINV[[#This Row],[COD]],'DT HUEVO'!$A:$D,3,0)</f>
        <v>SEGUNDA</v>
      </c>
    </row>
    <row r="866" spans="1:21">
      <c r="A866" t="s">
        <v>443</v>
      </c>
      <c r="B866">
        <v>12336</v>
      </c>
      <c r="C866" t="s">
        <v>658</v>
      </c>
      <c r="D866">
        <f>+SUMIFS(inv!D:D,inv!A:A,B866,inv!T:T,A866)</f>
        <v>0</v>
      </c>
      <c r="E866">
        <f>+SUMIFS(inv!$D$1:$D$1164,inv!$A$1:$A$1164,$B866,inv!$T$1:$T$1164,$A866,inv!$U$1:$U$1164,'DIAS DE INVENTARIO TAT'!E$1)</f>
        <v>0</v>
      </c>
      <c r="F866">
        <f>+SUMIFS(inv!$D$1:$D$1164,inv!$A$1:$A$1164,$B866,inv!$T$1:$T$1164,$A866,inv!$U$1:$U$1164,'DIAS DE INVENTARIO TAT'!F$1)</f>
        <v>0</v>
      </c>
      <c r="G866">
        <f>+SUMIFS(inv!$D$1:$D$1164,inv!$A$1:$A$1164,$B866,inv!$T$1:$T$1164,$A866,inv!$U$1:$U$1164,'DIAS DE INVENTARIO TAT'!G$1)</f>
        <v>0</v>
      </c>
      <c r="H866">
        <f>+SUMIFS(inv!$D$1:$D$1164,inv!$A$1:$A$1164,$B866,inv!$T$1:$T$1164,$A866,inv!$U$1:$U$1164,'DIAS DE INVENTARIO TAT'!H$1)</f>
        <v>0</v>
      </c>
      <c r="I866">
        <f>+SUMIFS(inv!$D$1:$D$1164,inv!$A$1:$A$1164,$B866,inv!$T$1:$T$1164,$A866,inv!$U$1:$U$1164,'DIAS DE INVENTARIO TAT'!I$1)</f>
        <v>0</v>
      </c>
      <c r="J866">
        <f>+SUMIFS(inv!$D$1:$D$1164,inv!$A$1:$A$1164,$B866,inv!$T$1:$T$1164,$A866,inv!$U$1:$U$1164,'DIAS DE INVENTARIO TAT'!J$1)</f>
        <v>0</v>
      </c>
      <c r="K866">
        <f>+SUMIFS(inv!$D$1:$D$1164,inv!$A$1:$A$1164,$B866,inv!$T$1:$T$1164,$A866,inv!$U$1:$U$1164,'DIAS DE INVENTARIO TAT'!K$1)</f>
        <v>0</v>
      </c>
      <c r="L866" s="6">
        <f>+SUMIFS(VENTAS!H:H,VENTAS!B:B,B866,VENTAS!G:G,A866)</f>
        <v>0</v>
      </c>
      <c r="M866" s="4">
        <f t="shared" si="81"/>
        <v>0</v>
      </c>
      <c r="N866" s="4">
        <f t="shared" si="77"/>
        <v>0</v>
      </c>
      <c r="O866" s="4">
        <f t="shared" si="78"/>
        <v>0</v>
      </c>
      <c r="P866" s="4">
        <f t="shared" si="79"/>
        <v>0</v>
      </c>
      <c r="Q866" s="6" t="e">
        <f>+SUMIFS(#REF!,#REF!,TablaINV[[#This Row],[GRUPO]],#REF!,TablaINV[[#This Row],[COD]])</f>
        <v>#REF!</v>
      </c>
      <c r="R866" s="19">
        <f t="shared" si="80"/>
        <v>0</v>
      </c>
      <c r="S866" s="4" t="str">
        <f>+VLOOKUP(A866,inv!T:X,5,0)</f>
        <v>COSTA</v>
      </c>
      <c r="T866" s="4" t="e">
        <f>+VLOOKUP(B:B,'DT HUEVO'!$A:$D,4,0)</f>
        <v>#N/A</v>
      </c>
      <c r="U866" s="4" t="e">
        <f>+VLOOKUP(TablaINV[[#This Row],[COD]],'DT HUEVO'!$A:$D,3,0)</f>
        <v>#N/A</v>
      </c>
    </row>
    <row r="867" spans="1:21">
      <c r="A867" t="s">
        <v>443</v>
      </c>
      <c r="B867">
        <v>32306</v>
      </c>
      <c r="C867" t="s">
        <v>661</v>
      </c>
      <c r="D867">
        <f>+SUMIFS(inv!D:D,inv!A:A,B867,inv!T:T,A867)</f>
        <v>0</v>
      </c>
      <c r="E867">
        <f>+SUMIFS(inv!$D$1:$D$1164,inv!$A$1:$A$1164,$B867,inv!$T$1:$T$1164,$A867,inv!$U$1:$U$1164,'DIAS DE INVENTARIO TAT'!E$1)</f>
        <v>0</v>
      </c>
      <c r="F867">
        <f>+SUMIFS(inv!$D$1:$D$1164,inv!$A$1:$A$1164,$B867,inv!$T$1:$T$1164,$A867,inv!$U$1:$U$1164,'DIAS DE INVENTARIO TAT'!F$1)</f>
        <v>0</v>
      </c>
      <c r="G867">
        <f>+SUMIFS(inv!$D$1:$D$1164,inv!$A$1:$A$1164,$B867,inv!$T$1:$T$1164,$A867,inv!$U$1:$U$1164,'DIAS DE INVENTARIO TAT'!G$1)</f>
        <v>0</v>
      </c>
      <c r="H867">
        <f>+SUMIFS(inv!$D$1:$D$1164,inv!$A$1:$A$1164,$B867,inv!$T$1:$T$1164,$A867,inv!$U$1:$U$1164,'DIAS DE INVENTARIO TAT'!H$1)</f>
        <v>0</v>
      </c>
      <c r="I867">
        <f>+SUMIFS(inv!$D$1:$D$1164,inv!$A$1:$A$1164,$B867,inv!$T$1:$T$1164,$A867,inv!$U$1:$U$1164,'DIAS DE INVENTARIO TAT'!I$1)</f>
        <v>0</v>
      </c>
      <c r="J867">
        <f>+SUMIFS(inv!$D$1:$D$1164,inv!$A$1:$A$1164,$B867,inv!$T$1:$T$1164,$A867,inv!$U$1:$U$1164,'DIAS DE INVENTARIO TAT'!J$1)</f>
        <v>0</v>
      </c>
      <c r="K867">
        <f>+SUMIFS(inv!$D$1:$D$1164,inv!$A$1:$A$1164,$B867,inv!$T$1:$T$1164,$A867,inv!$U$1:$U$1164,'DIAS DE INVENTARIO TAT'!K$1)</f>
        <v>0</v>
      </c>
      <c r="L867" s="6">
        <f>+SUMIFS(VENTAS!H:H,VENTAS!B:B,B867,VENTAS!G:G,A867)</f>
        <v>0</v>
      </c>
      <c r="M867" s="4">
        <f t="shared" si="81"/>
        <v>0</v>
      </c>
      <c r="N867" s="4">
        <f t="shared" si="77"/>
        <v>0</v>
      </c>
      <c r="O867" s="4">
        <f t="shared" si="78"/>
        <v>0</v>
      </c>
      <c r="P867" s="4">
        <f t="shared" si="79"/>
        <v>0</v>
      </c>
      <c r="Q867" s="6" t="e">
        <f>+SUMIFS(#REF!,#REF!,TablaINV[[#This Row],[GRUPO]],#REF!,TablaINV[[#This Row],[COD]])</f>
        <v>#REF!</v>
      </c>
      <c r="R867" s="19">
        <f t="shared" si="80"/>
        <v>0</v>
      </c>
      <c r="S867" s="4" t="str">
        <f>+VLOOKUP(A867,inv!T:X,5,0)</f>
        <v>COSTA</v>
      </c>
      <c r="T867" s="4" t="str">
        <f>+VLOOKUP(B:B,'DT HUEVO'!$A:$D,4,0)</f>
        <v>EMPACADOS</v>
      </c>
      <c r="U867" s="4" t="str">
        <f>+VLOOKUP(TablaINV[[#This Row],[COD]],'DT HUEVO'!$A:$D,3,0)</f>
        <v>AA</v>
      </c>
    </row>
    <row r="868" spans="1:21">
      <c r="A868" t="s">
        <v>443</v>
      </c>
      <c r="B868">
        <v>32359</v>
      </c>
      <c r="C868" t="s">
        <v>660</v>
      </c>
      <c r="D868">
        <f>+SUMIFS(inv!D:D,inv!A:A,B868,inv!T:T,A868)</f>
        <v>0</v>
      </c>
      <c r="E868">
        <f>+SUMIFS(inv!$D$1:$D$1164,inv!$A$1:$A$1164,$B868,inv!$T$1:$T$1164,$A868,inv!$U$1:$U$1164,'DIAS DE INVENTARIO TAT'!E$1)</f>
        <v>0</v>
      </c>
      <c r="F868">
        <f>+SUMIFS(inv!$D$1:$D$1164,inv!$A$1:$A$1164,$B868,inv!$T$1:$T$1164,$A868,inv!$U$1:$U$1164,'DIAS DE INVENTARIO TAT'!F$1)</f>
        <v>0</v>
      </c>
      <c r="G868">
        <f>+SUMIFS(inv!$D$1:$D$1164,inv!$A$1:$A$1164,$B868,inv!$T$1:$T$1164,$A868,inv!$U$1:$U$1164,'DIAS DE INVENTARIO TAT'!G$1)</f>
        <v>0</v>
      </c>
      <c r="H868">
        <f>+SUMIFS(inv!$D$1:$D$1164,inv!$A$1:$A$1164,$B868,inv!$T$1:$T$1164,$A868,inv!$U$1:$U$1164,'DIAS DE INVENTARIO TAT'!H$1)</f>
        <v>0</v>
      </c>
      <c r="I868">
        <f>+SUMIFS(inv!$D$1:$D$1164,inv!$A$1:$A$1164,$B868,inv!$T$1:$T$1164,$A868,inv!$U$1:$U$1164,'DIAS DE INVENTARIO TAT'!I$1)</f>
        <v>0</v>
      </c>
      <c r="J868">
        <f>+SUMIFS(inv!$D$1:$D$1164,inv!$A$1:$A$1164,$B868,inv!$T$1:$T$1164,$A868,inv!$U$1:$U$1164,'DIAS DE INVENTARIO TAT'!J$1)</f>
        <v>0</v>
      </c>
      <c r="K868">
        <f>+SUMIFS(inv!$D$1:$D$1164,inv!$A$1:$A$1164,$B868,inv!$T$1:$T$1164,$A868,inv!$U$1:$U$1164,'DIAS DE INVENTARIO TAT'!K$1)</f>
        <v>0</v>
      </c>
      <c r="L868" s="6">
        <f>+SUMIFS(VENTAS!H:H,VENTAS!B:B,B868,VENTAS!G:G,A868)</f>
        <v>0</v>
      </c>
      <c r="M868" s="4">
        <f t="shared" si="81"/>
        <v>0</v>
      </c>
      <c r="N868" s="4">
        <f t="shared" si="77"/>
        <v>0</v>
      </c>
      <c r="O868" s="4">
        <f t="shared" si="78"/>
        <v>0</v>
      </c>
      <c r="P868" s="4">
        <f t="shared" si="79"/>
        <v>0</v>
      </c>
      <c r="Q868" s="6" t="e">
        <f>+SUMIFS(#REF!,#REF!,TablaINV[[#This Row],[GRUPO]],#REF!,TablaINV[[#This Row],[COD]])</f>
        <v>#REF!</v>
      </c>
      <c r="R868" s="19">
        <f t="shared" si="80"/>
        <v>0</v>
      </c>
      <c r="S868" s="4" t="str">
        <f>+VLOOKUP(A868,inv!T:X,5,0)</f>
        <v>COSTA</v>
      </c>
      <c r="T868" s="4" t="str">
        <f>+VLOOKUP(B:B,'DT HUEVO'!$A:$D,4,0)</f>
        <v>EMPACADOS</v>
      </c>
      <c r="U868" s="4" t="str">
        <f>+VLOOKUP(TablaINV[[#This Row],[COD]],'DT HUEVO'!$A:$D,3,0)</f>
        <v>AA</v>
      </c>
    </row>
    <row r="869" spans="1:21">
      <c r="A869" t="s">
        <v>443</v>
      </c>
      <c r="B869">
        <v>101</v>
      </c>
      <c r="C869" t="s">
        <v>662</v>
      </c>
      <c r="D869">
        <f>+SUMIFS(inv!D:D,inv!A:A,B869,inv!T:T,A869)</f>
        <v>0</v>
      </c>
      <c r="E869">
        <f>+SUMIFS(inv!$D$1:$D$1164,inv!$A$1:$A$1164,$B869,inv!$T$1:$T$1164,$A869,inv!$U$1:$U$1164,'DIAS DE INVENTARIO TAT'!E$1)</f>
        <v>0</v>
      </c>
      <c r="F869">
        <f>+SUMIFS(inv!$D$1:$D$1164,inv!$A$1:$A$1164,$B869,inv!$T$1:$T$1164,$A869,inv!$U$1:$U$1164,'DIAS DE INVENTARIO TAT'!F$1)</f>
        <v>0</v>
      </c>
      <c r="G869">
        <f>+SUMIFS(inv!$D$1:$D$1164,inv!$A$1:$A$1164,$B869,inv!$T$1:$T$1164,$A869,inv!$U$1:$U$1164,'DIAS DE INVENTARIO TAT'!G$1)</f>
        <v>0</v>
      </c>
      <c r="H869">
        <f>+SUMIFS(inv!$D$1:$D$1164,inv!$A$1:$A$1164,$B869,inv!$T$1:$T$1164,$A869,inv!$U$1:$U$1164,'DIAS DE INVENTARIO TAT'!H$1)</f>
        <v>0</v>
      </c>
      <c r="I869">
        <f>+SUMIFS(inv!$D$1:$D$1164,inv!$A$1:$A$1164,$B869,inv!$T$1:$T$1164,$A869,inv!$U$1:$U$1164,'DIAS DE INVENTARIO TAT'!I$1)</f>
        <v>0</v>
      </c>
      <c r="J869">
        <f>+SUMIFS(inv!$D$1:$D$1164,inv!$A$1:$A$1164,$B869,inv!$T$1:$T$1164,$A869,inv!$U$1:$U$1164,'DIAS DE INVENTARIO TAT'!J$1)</f>
        <v>0</v>
      </c>
      <c r="K869">
        <f>+SUMIFS(inv!$D$1:$D$1164,inv!$A$1:$A$1164,$B869,inv!$T$1:$T$1164,$A869,inv!$U$1:$U$1164,'DIAS DE INVENTARIO TAT'!K$1)</f>
        <v>0</v>
      </c>
      <c r="L869" s="6">
        <f>+SUMIFS(VENTAS!H:H,VENTAS!B:B,B869,VENTAS!G:G,A869)</f>
        <v>0</v>
      </c>
      <c r="M869" s="4">
        <f t="shared" si="81"/>
        <v>0</v>
      </c>
      <c r="N869" s="4">
        <f t="shared" si="77"/>
        <v>0</v>
      </c>
      <c r="O869" s="4">
        <f t="shared" si="78"/>
        <v>0</v>
      </c>
      <c r="P869" s="4">
        <f t="shared" si="79"/>
        <v>0</v>
      </c>
      <c r="Q869" s="6" t="e">
        <f>+SUMIFS(#REF!,#REF!,TablaINV[[#This Row],[GRUPO]],#REF!,TablaINV[[#This Row],[COD]])</f>
        <v>#REF!</v>
      </c>
      <c r="R869" s="19">
        <f t="shared" si="80"/>
        <v>0</v>
      </c>
      <c r="S869" s="4" t="str">
        <f>+VLOOKUP(A869,inv!T:X,5,0)</f>
        <v>COSTA</v>
      </c>
      <c r="T869" s="4" t="str">
        <f>+VLOOKUP(B:B,'DT HUEVO'!$A:$D,4,0)</f>
        <v>GRIS SUELTO</v>
      </c>
      <c r="U869" s="4" t="str">
        <f>+VLOOKUP(TablaINV[[#This Row],[COD]],'DT HUEVO'!$A:$D,3,0)</f>
        <v>YUMBO</v>
      </c>
    </row>
    <row r="870" spans="1:21">
      <c r="A870" t="s">
        <v>443</v>
      </c>
      <c r="B870">
        <v>102</v>
      </c>
      <c r="C870" t="s">
        <v>663</v>
      </c>
      <c r="D870">
        <f>+SUMIFS(inv!D:D,inv!A:A,B870,inv!T:T,A870)</f>
        <v>0</v>
      </c>
      <c r="E870">
        <f>+SUMIFS(inv!$D$1:$D$1164,inv!$A$1:$A$1164,$B870,inv!$T$1:$T$1164,$A870,inv!$U$1:$U$1164,'DIAS DE INVENTARIO TAT'!E$1)</f>
        <v>0</v>
      </c>
      <c r="F870">
        <f>+SUMIFS(inv!$D$1:$D$1164,inv!$A$1:$A$1164,$B870,inv!$T$1:$T$1164,$A870,inv!$U$1:$U$1164,'DIAS DE INVENTARIO TAT'!F$1)</f>
        <v>0</v>
      </c>
      <c r="G870">
        <f>+SUMIFS(inv!$D$1:$D$1164,inv!$A$1:$A$1164,$B870,inv!$T$1:$T$1164,$A870,inv!$U$1:$U$1164,'DIAS DE INVENTARIO TAT'!G$1)</f>
        <v>0</v>
      </c>
      <c r="H870">
        <f>+SUMIFS(inv!$D$1:$D$1164,inv!$A$1:$A$1164,$B870,inv!$T$1:$T$1164,$A870,inv!$U$1:$U$1164,'DIAS DE INVENTARIO TAT'!H$1)</f>
        <v>0</v>
      </c>
      <c r="I870">
        <f>+SUMIFS(inv!$D$1:$D$1164,inv!$A$1:$A$1164,$B870,inv!$T$1:$T$1164,$A870,inv!$U$1:$U$1164,'DIAS DE INVENTARIO TAT'!I$1)</f>
        <v>0</v>
      </c>
      <c r="J870">
        <f>+SUMIFS(inv!$D$1:$D$1164,inv!$A$1:$A$1164,$B870,inv!$T$1:$T$1164,$A870,inv!$U$1:$U$1164,'DIAS DE INVENTARIO TAT'!J$1)</f>
        <v>0</v>
      </c>
      <c r="K870">
        <f>+SUMIFS(inv!$D$1:$D$1164,inv!$A$1:$A$1164,$B870,inv!$T$1:$T$1164,$A870,inv!$U$1:$U$1164,'DIAS DE INVENTARIO TAT'!K$1)</f>
        <v>0</v>
      </c>
      <c r="L870" s="6">
        <f>+SUMIFS(VENTAS!H:H,VENTAS!B:B,B870,VENTAS!G:G,A870)</f>
        <v>0</v>
      </c>
      <c r="M870" s="4">
        <f t="shared" si="81"/>
        <v>0</v>
      </c>
      <c r="N870" s="4">
        <f t="shared" si="77"/>
        <v>0</v>
      </c>
      <c r="O870" s="4">
        <f t="shared" si="78"/>
        <v>0</v>
      </c>
      <c r="P870" s="4">
        <f t="shared" si="79"/>
        <v>0</v>
      </c>
      <c r="Q870" s="6" t="e">
        <f>+SUMIFS(#REF!,#REF!,TablaINV[[#This Row],[GRUPO]],#REF!,TablaINV[[#This Row],[COD]])</f>
        <v>#REF!</v>
      </c>
      <c r="R870" s="19">
        <f t="shared" si="80"/>
        <v>0</v>
      </c>
      <c r="S870" s="4" t="str">
        <f>+VLOOKUP(A870,inv!T:X,5,0)</f>
        <v>COSTA</v>
      </c>
      <c r="T870" s="4" t="str">
        <f>+VLOOKUP(B:B,'DT HUEVO'!$A:$D,4,0)</f>
        <v>GRIS SUELTO</v>
      </c>
      <c r="U870" s="4" t="str">
        <f>+VLOOKUP(TablaINV[[#This Row],[COD]],'DT HUEVO'!$A:$D,3,0)</f>
        <v>AAA</v>
      </c>
    </row>
    <row r="871" spans="1:21">
      <c r="A871" t="s">
        <v>443</v>
      </c>
      <c r="B871">
        <v>103</v>
      </c>
      <c r="C871" t="s">
        <v>664</v>
      </c>
      <c r="D871">
        <f>+SUMIFS(inv!D:D,inv!A:A,B871,inv!T:T,A871)</f>
        <v>0</v>
      </c>
      <c r="E871">
        <f>+SUMIFS(inv!$D$1:$D$1164,inv!$A$1:$A$1164,$B871,inv!$T$1:$T$1164,$A871,inv!$U$1:$U$1164,'DIAS DE INVENTARIO TAT'!E$1)</f>
        <v>0</v>
      </c>
      <c r="F871">
        <f>+SUMIFS(inv!$D$1:$D$1164,inv!$A$1:$A$1164,$B871,inv!$T$1:$T$1164,$A871,inv!$U$1:$U$1164,'DIAS DE INVENTARIO TAT'!F$1)</f>
        <v>0</v>
      </c>
      <c r="G871">
        <f>+SUMIFS(inv!$D$1:$D$1164,inv!$A$1:$A$1164,$B871,inv!$T$1:$T$1164,$A871,inv!$U$1:$U$1164,'DIAS DE INVENTARIO TAT'!G$1)</f>
        <v>0</v>
      </c>
      <c r="H871">
        <f>+SUMIFS(inv!$D$1:$D$1164,inv!$A$1:$A$1164,$B871,inv!$T$1:$T$1164,$A871,inv!$U$1:$U$1164,'DIAS DE INVENTARIO TAT'!H$1)</f>
        <v>0</v>
      </c>
      <c r="I871">
        <f>+SUMIFS(inv!$D$1:$D$1164,inv!$A$1:$A$1164,$B871,inv!$T$1:$T$1164,$A871,inv!$U$1:$U$1164,'DIAS DE INVENTARIO TAT'!I$1)</f>
        <v>0</v>
      </c>
      <c r="J871">
        <f>+SUMIFS(inv!$D$1:$D$1164,inv!$A$1:$A$1164,$B871,inv!$T$1:$T$1164,$A871,inv!$U$1:$U$1164,'DIAS DE INVENTARIO TAT'!J$1)</f>
        <v>0</v>
      </c>
      <c r="K871">
        <f>+SUMIFS(inv!$D$1:$D$1164,inv!$A$1:$A$1164,$B871,inv!$T$1:$T$1164,$A871,inv!$U$1:$U$1164,'DIAS DE INVENTARIO TAT'!K$1)</f>
        <v>0</v>
      </c>
      <c r="L871" s="6">
        <f>+SUMIFS(VENTAS!H:H,VENTAS!B:B,B871,VENTAS!G:G,A871)</f>
        <v>0</v>
      </c>
      <c r="M871" s="4">
        <f t="shared" si="81"/>
        <v>0</v>
      </c>
      <c r="N871" s="4">
        <f t="shared" si="77"/>
        <v>0</v>
      </c>
      <c r="O871" s="4">
        <f t="shared" si="78"/>
        <v>0</v>
      </c>
      <c r="P871" s="4">
        <f t="shared" si="79"/>
        <v>0</v>
      </c>
      <c r="Q871" s="6" t="e">
        <f>+SUMIFS(#REF!,#REF!,TablaINV[[#This Row],[GRUPO]],#REF!,TablaINV[[#This Row],[COD]])</f>
        <v>#REF!</v>
      </c>
      <c r="R871" s="19">
        <f t="shared" si="80"/>
        <v>0</v>
      </c>
      <c r="S871" s="4" t="str">
        <f>+VLOOKUP(A871,inv!T:X,5,0)</f>
        <v>COSTA</v>
      </c>
      <c r="T871" s="4" t="str">
        <f>+VLOOKUP(B:B,'DT HUEVO'!$A:$D,4,0)</f>
        <v>GRIS SUELTO</v>
      </c>
      <c r="U871" s="4" t="str">
        <f>+VLOOKUP(TablaINV[[#This Row],[COD]],'DT HUEVO'!$A:$D,3,0)</f>
        <v>AA</v>
      </c>
    </row>
    <row r="872" spans="1:21">
      <c r="A872" t="s">
        <v>443</v>
      </c>
      <c r="B872">
        <v>104</v>
      </c>
      <c r="C872" t="s">
        <v>665</v>
      </c>
      <c r="D872">
        <f>+SUMIFS(inv!D:D,inv!A:A,B872,inv!T:T,A872)</f>
        <v>0</v>
      </c>
      <c r="E872">
        <f>+SUMIFS(inv!$D$1:$D$1164,inv!$A$1:$A$1164,$B872,inv!$T$1:$T$1164,$A872,inv!$U$1:$U$1164,'DIAS DE INVENTARIO TAT'!E$1)</f>
        <v>0</v>
      </c>
      <c r="F872">
        <f>+SUMIFS(inv!$D$1:$D$1164,inv!$A$1:$A$1164,$B872,inv!$T$1:$T$1164,$A872,inv!$U$1:$U$1164,'DIAS DE INVENTARIO TAT'!F$1)</f>
        <v>0</v>
      </c>
      <c r="G872">
        <f>+SUMIFS(inv!$D$1:$D$1164,inv!$A$1:$A$1164,$B872,inv!$T$1:$T$1164,$A872,inv!$U$1:$U$1164,'DIAS DE INVENTARIO TAT'!G$1)</f>
        <v>0</v>
      </c>
      <c r="H872">
        <f>+SUMIFS(inv!$D$1:$D$1164,inv!$A$1:$A$1164,$B872,inv!$T$1:$T$1164,$A872,inv!$U$1:$U$1164,'DIAS DE INVENTARIO TAT'!H$1)</f>
        <v>0</v>
      </c>
      <c r="I872">
        <f>+SUMIFS(inv!$D$1:$D$1164,inv!$A$1:$A$1164,$B872,inv!$T$1:$T$1164,$A872,inv!$U$1:$U$1164,'DIAS DE INVENTARIO TAT'!I$1)</f>
        <v>0</v>
      </c>
      <c r="J872">
        <f>+SUMIFS(inv!$D$1:$D$1164,inv!$A$1:$A$1164,$B872,inv!$T$1:$T$1164,$A872,inv!$U$1:$U$1164,'DIAS DE INVENTARIO TAT'!J$1)</f>
        <v>0</v>
      </c>
      <c r="K872">
        <f>+SUMIFS(inv!$D$1:$D$1164,inv!$A$1:$A$1164,$B872,inv!$T$1:$T$1164,$A872,inv!$U$1:$U$1164,'DIAS DE INVENTARIO TAT'!K$1)</f>
        <v>0</v>
      </c>
      <c r="L872" s="6">
        <f>+SUMIFS(VENTAS!H:H,VENTAS!B:B,B872,VENTAS!G:G,A872)</f>
        <v>0</v>
      </c>
      <c r="M872" s="4">
        <f t="shared" si="81"/>
        <v>0</v>
      </c>
      <c r="N872" s="4">
        <f t="shared" si="77"/>
        <v>0</v>
      </c>
      <c r="O872" s="4">
        <f t="shared" si="78"/>
        <v>0</v>
      </c>
      <c r="P872" s="4">
        <f t="shared" si="79"/>
        <v>0</v>
      </c>
      <c r="Q872" s="6" t="e">
        <f>+SUMIFS(#REF!,#REF!,TablaINV[[#This Row],[GRUPO]],#REF!,TablaINV[[#This Row],[COD]])</f>
        <v>#REF!</v>
      </c>
      <c r="R872" s="19">
        <f t="shared" si="80"/>
        <v>0</v>
      </c>
      <c r="S872" s="4" t="str">
        <f>+VLOOKUP(A872,inv!T:X,5,0)</f>
        <v>COSTA</v>
      </c>
      <c r="T872" s="4" t="str">
        <f>+VLOOKUP(B:B,'DT HUEVO'!$A:$D,4,0)</f>
        <v>GRIS SUELTO</v>
      </c>
      <c r="U872" s="4" t="str">
        <f>+VLOOKUP(TablaINV[[#This Row],[COD]],'DT HUEVO'!$A:$D,3,0)</f>
        <v>A</v>
      </c>
    </row>
    <row r="873" spans="1:21">
      <c r="A873" t="s">
        <v>443</v>
      </c>
      <c r="B873">
        <v>105</v>
      </c>
      <c r="C873" t="s">
        <v>666</v>
      </c>
      <c r="D873">
        <f>+SUMIFS(inv!D:D,inv!A:A,B873,inv!T:T,A873)</f>
        <v>0</v>
      </c>
      <c r="E873">
        <f>+SUMIFS(inv!$D$1:$D$1164,inv!$A$1:$A$1164,$B873,inv!$T$1:$T$1164,$A873,inv!$U$1:$U$1164,'DIAS DE INVENTARIO TAT'!E$1)</f>
        <v>0</v>
      </c>
      <c r="F873">
        <f>+SUMIFS(inv!$D$1:$D$1164,inv!$A$1:$A$1164,$B873,inv!$T$1:$T$1164,$A873,inv!$U$1:$U$1164,'DIAS DE INVENTARIO TAT'!F$1)</f>
        <v>0</v>
      </c>
      <c r="G873">
        <f>+SUMIFS(inv!$D$1:$D$1164,inv!$A$1:$A$1164,$B873,inv!$T$1:$T$1164,$A873,inv!$U$1:$U$1164,'DIAS DE INVENTARIO TAT'!G$1)</f>
        <v>0</v>
      </c>
      <c r="H873">
        <f>+SUMIFS(inv!$D$1:$D$1164,inv!$A$1:$A$1164,$B873,inv!$T$1:$T$1164,$A873,inv!$U$1:$U$1164,'DIAS DE INVENTARIO TAT'!H$1)</f>
        <v>0</v>
      </c>
      <c r="I873">
        <f>+SUMIFS(inv!$D$1:$D$1164,inv!$A$1:$A$1164,$B873,inv!$T$1:$T$1164,$A873,inv!$U$1:$U$1164,'DIAS DE INVENTARIO TAT'!I$1)</f>
        <v>0</v>
      </c>
      <c r="J873">
        <f>+SUMIFS(inv!$D$1:$D$1164,inv!$A$1:$A$1164,$B873,inv!$T$1:$T$1164,$A873,inv!$U$1:$U$1164,'DIAS DE INVENTARIO TAT'!J$1)</f>
        <v>0</v>
      </c>
      <c r="K873">
        <f>+SUMIFS(inv!$D$1:$D$1164,inv!$A$1:$A$1164,$B873,inv!$T$1:$T$1164,$A873,inv!$U$1:$U$1164,'DIAS DE INVENTARIO TAT'!K$1)</f>
        <v>0</v>
      </c>
      <c r="L873" s="6">
        <f>+SUMIFS(VENTAS!H:H,VENTAS!B:B,B873,VENTAS!G:G,A873)</f>
        <v>0</v>
      </c>
      <c r="M873" s="4">
        <f t="shared" si="81"/>
        <v>0</v>
      </c>
      <c r="N873" s="4">
        <f t="shared" si="77"/>
        <v>0</v>
      </c>
      <c r="O873" s="4">
        <f t="shared" si="78"/>
        <v>0</v>
      </c>
      <c r="P873" s="4">
        <f t="shared" si="79"/>
        <v>0</v>
      </c>
      <c r="Q873" s="6" t="e">
        <f>+SUMIFS(#REF!,#REF!,TablaINV[[#This Row],[GRUPO]],#REF!,TablaINV[[#This Row],[COD]])</f>
        <v>#REF!</v>
      </c>
      <c r="R873" s="19">
        <f t="shared" si="80"/>
        <v>0</v>
      </c>
      <c r="S873" s="4" t="str">
        <f>+VLOOKUP(A873,inv!T:X,5,0)</f>
        <v>COSTA</v>
      </c>
      <c r="T873" s="4" t="str">
        <f>+VLOOKUP(B:B,'DT HUEVO'!$A:$D,4,0)</f>
        <v>GRIS SUELTO</v>
      </c>
      <c r="U873" s="4" t="str">
        <f>+VLOOKUP(TablaINV[[#This Row],[COD]],'DT HUEVO'!$A:$D,3,0)</f>
        <v>B</v>
      </c>
    </row>
    <row r="874" spans="1:21">
      <c r="A874" t="s">
        <v>443</v>
      </c>
      <c r="B874">
        <v>106</v>
      </c>
      <c r="C874" t="s">
        <v>667</v>
      </c>
      <c r="D874">
        <f>+SUMIFS(inv!D:D,inv!A:A,B874,inv!T:T,A874)</f>
        <v>0</v>
      </c>
      <c r="E874">
        <f>+SUMIFS(inv!$D$1:$D$1164,inv!$A$1:$A$1164,$B874,inv!$T$1:$T$1164,$A874,inv!$U$1:$U$1164,'DIAS DE INVENTARIO TAT'!E$1)</f>
        <v>0</v>
      </c>
      <c r="F874">
        <f>+SUMIFS(inv!$D$1:$D$1164,inv!$A$1:$A$1164,$B874,inv!$T$1:$T$1164,$A874,inv!$U$1:$U$1164,'DIAS DE INVENTARIO TAT'!F$1)</f>
        <v>0</v>
      </c>
      <c r="G874">
        <f>+SUMIFS(inv!$D$1:$D$1164,inv!$A$1:$A$1164,$B874,inv!$T$1:$T$1164,$A874,inv!$U$1:$U$1164,'DIAS DE INVENTARIO TAT'!G$1)</f>
        <v>0</v>
      </c>
      <c r="H874">
        <f>+SUMIFS(inv!$D$1:$D$1164,inv!$A$1:$A$1164,$B874,inv!$T$1:$T$1164,$A874,inv!$U$1:$U$1164,'DIAS DE INVENTARIO TAT'!H$1)</f>
        <v>0</v>
      </c>
      <c r="I874">
        <f>+SUMIFS(inv!$D$1:$D$1164,inv!$A$1:$A$1164,$B874,inv!$T$1:$T$1164,$A874,inv!$U$1:$U$1164,'DIAS DE INVENTARIO TAT'!I$1)</f>
        <v>0</v>
      </c>
      <c r="J874">
        <f>+SUMIFS(inv!$D$1:$D$1164,inv!$A$1:$A$1164,$B874,inv!$T$1:$T$1164,$A874,inv!$U$1:$U$1164,'DIAS DE INVENTARIO TAT'!J$1)</f>
        <v>0</v>
      </c>
      <c r="K874">
        <f>+SUMIFS(inv!$D$1:$D$1164,inv!$A$1:$A$1164,$B874,inv!$T$1:$T$1164,$A874,inv!$U$1:$U$1164,'DIAS DE INVENTARIO TAT'!K$1)</f>
        <v>0</v>
      </c>
      <c r="L874" s="6">
        <f>+SUMIFS(VENTAS!H:H,VENTAS!B:B,B874,VENTAS!G:G,A874)</f>
        <v>0</v>
      </c>
      <c r="M874" s="4">
        <f t="shared" si="81"/>
        <v>0</v>
      </c>
      <c r="N874" s="4">
        <f t="shared" si="77"/>
        <v>0</v>
      </c>
      <c r="O874" s="4">
        <f t="shared" si="78"/>
        <v>0</v>
      </c>
      <c r="P874" s="4">
        <f t="shared" si="79"/>
        <v>0</v>
      </c>
      <c r="Q874" s="6" t="e">
        <f>+SUMIFS(#REF!,#REF!,TablaINV[[#This Row],[GRUPO]],#REF!,TablaINV[[#This Row],[COD]])</f>
        <v>#REF!</v>
      </c>
      <c r="R874" s="19">
        <f t="shared" si="80"/>
        <v>0</v>
      </c>
      <c r="S874" s="4" t="str">
        <f>+VLOOKUP(A874,inv!T:X,5,0)</f>
        <v>COSTA</v>
      </c>
      <c r="T874" s="4" t="str">
        <f>+VLOOKUP(B:B,'DT HUEVO'!$A:$D,4,0)</f>
        <v>SEGUNDA</v>
      </c>
      <c r="U874" s="4" t="str">
        <f>+VLOOKUP(TablaINV[[#This Row],[COD]],'DT HUEVO'!$A:$D,3,0)</f>
        <v>C</v>
      </c>
    </row>
    <row r="875" spans="1:21">
      <c r="A875" t="s">
        <v>443</v>
      </c>
      <c r="B875">
        <v>10269</v>
      </c>
      <c r="C875" t="s">
        <v>668</v>
      </c>
      <c r="D875">
        <f>+SUMIFS(inv!D:D,inv!A:A,B875,inv!T:T,A875)</f>
        <v>0</v>
      </c>
      <c r="E875">
        <f>+SUMIFS(inv!$D$1:$D$1164,inv!$A$1:$A$1164,$B875,inv!$T$1:$T$1164,$A875,inv!$U$1:$U$1164,'DIAS DE INVENTARIO TAT'!E$1)</f>
        <v>0</v>
      </c>
      <c r="F875">
        <f>+SUMIFS(inv!$D$1:$D$1164,inv!$A$1:$A$1164,$B875,inv!$T$1:$T$1164,$A875,inv!$U$1:$U$1164,'DIAS DE INVENTARIO TAT'!F$1)</f>
        <v>0</v>
      </c>
      <c r="G875">
        <f>+SUMIFS(inv!$D$1:$D$1164,inv!$A$1:$A$1164,$B875,inv!$T$1:$T$1164,$A875,inv!$U$1:$U$1164,'DIAS DE INVENTARIO TAT'!G$1)</f>
        <v>0</v>
      </c>
      <c r="H875">
        <f>+SUMIFS(inv!$D$1:$D$1164,inv!$A$1:$A$1164,$B875,inv!$T$1:$T$1164,$A875,inv!$U$1:$U$1164,'DIAS DE INVENTARIO TAT'!H$1)</f>
        <v>0</v>
      </c>
      <c r="I875">
        <f>+SUMIFS(inv!$D$1:$D$1164,inv!$A$1:$A$1164,$B875,inv!$T$1:$T$1164,$A875,inv!$U$1:$U$1164,'DIAS DE INVENTARIO TAT'!I$1)</f>
        <v>0</v>
      </c>
      <c r="J875">
        <f>+SUMIFS(inv!$D$1:$D$1164,inv!$A$1:$A$1164,$B875,inv!$T$1:$T$1164,$A875,inv!$U$1:$U$1164,'DIAS DE INVENTARIO TAT'!J$1)</f>
        <v>0</v>
      </c>
      <c r="K875">
        <f>+SUMIFS(inv!$D$1:$D$1164,inv!$A$1:$A$1164,$B875,inv!$T$1:$T$1164,$A875,inv!$U$1:$U$1164,'DIAS DE INVENTARIO TAT'!K$1)</f>
        <v>0</v>
      </c>
      <c r="L875" s="6">
        <f>+SUMIFS(VENTAS!H:H,VENTAS!B:B,B875,VENTAS!G:G,A875)</f>
        <v>0</v>
      </c>
      <c r="M875" s="4">
        <f t="shared" si="81"/>
        <v>0</v>
      </c>
      <c r="N875" s="4">
        <f t="shared" si="77"/>
        <v>0</v>
      </c>
      <c r="O875" s="4">
        <f t="shared" si="78"/>
        <v>0</v>
      </c>
      <c r="P875" s="4">
        <f t="shared" si="79"/>
        <v>0</v>
      </c>
      <c r="Q875" s="6" t="e">
        <f>+SUMIFS(#REF!,#REF!,TablaINV[[#This Row],[GRUPO]],#REF!,TablaINV[[#This Row],[COD]])</f>
        <v>#REF!</v>
      </c>
      <c r="R875" s="19">
        <f t="shared" si="80"/>
        <v>0</v>
      </c>
      <c r="S875" s="4" t="str">
        <f>+VLOOKUP(A875,inv!T:X,5,0)</f>
        <v>COSTA</v>
      </c>
      <c r="T875" s="4" t="str">
        <f>+VLOOKUP(B:B,'DT HUEVO'!$A:$D,4,0)</f>
        <v>EMPACADOS</v>
      </c>
      <c r="U875" s="4" t="str">
        <f>+VLOOKUP(TablaINV[[#This Row],[COD]],'DT HUEVO'!$A:$D,3,0)</f>
        <v>AAA</v>
      </c>
    </row>
    <row r="876" spans="1:21">
      <c r="A876" t="s">
        <v>443</v>
      </c>
      <c r="B876">
        <v>10505</v>
      </c>
      <c r="C876" t="s">
        <v>669</v>
      </c>
      <c r="D876">
        <f>+SUMIFS(inv!D:D,inv!A:A,B876,inv!T:T,A876)</f>
        <v>0</v>
      </c>
      <c r="E876">
        <f>+SUMIFS(inv!$D$1:$D$1164,inv!$A$1:$A$1164,$B876,inv!$T$1:$T$1164,$A876,inv!$U$1:$U$1164,'DIAS DE INVENTARIO TAT'!E$1)</f>
        <v>0</v>
      </c>
      <c r="F876">
        <f>+SUMIFS(inv!$D$1:$D$1164,inv!$A$1:$A$1164,$B876,inv!$T$1:$T$1164,$A876,inv!$U$1:$U$1164,'DIAS DE INVENTARIO TAT'!F$1)</f>
        <v>0</v>
      </c>
      <c r="G876">
        <f>+SUMIFS(inv!$D$1:$D$1164,inv!$A$1:$A$1164,$B876,inv!$T$1:$T$1164,$A876,inv!$U$1:$U$1164,'DIAS DE INVENTARIO TAT'!G$1)</f>
        <v>0</v>
      </c>
      <c r="H876">
        <f>+SUMIFS(inv!$D$1:$D$1164,inv!$A$1:$A$1164,$B876,inv!$T$1:$T$1164,$A876,inv!$U$1:$U$1164,'DIAS DE INVENTARIO TAT'!H$1)</f>
        <v>0</v>
      </c>
      <c r="I876">
        <f>+SUMIFS(inv!$D$1:$D$1164,inv!$A$1:$A$1164,$B876,inv!$T$1:$T$1164,$A876,inv!$U$1:$U$1164,'DIAS DE INVENTARIO TAT'!I$1)</f>
        <v>0</v>
      </c>
      <c r="J876">
        <f>+SUMIFS(inv!$D$1:$D$1164,inv!$A$1:$A$1164,$B876,inv!$T$1:$T$1164,$A876,inv!$U$1:$U$1164,'DIAS DE INVENTARIO TAT'!J$1)</f>
        <v>0</v>
      </c>
      <c r="K876">
        <f>+SUMIFS(inv!$D$1:$D$1164,inv!$A$1:$A$1164,$B876,inv!$T$1:$T$1164,$A876,inv!$U$1:$U$1164,'DIAS DE INVENTARIO TAT'!K$1)</f>
        <v>0</v>
      </c>
      <c r="L876" s="6">
        <f>+SUMIFS(VENTAS!H:H,VENTAS!B:B,B876,VENTAS!G:G,A876)</f>
        <v>0</v>
      </c>
      <c r="M876" s="4">
        <f t="shared" si="81"/>
        <v>0</v>
      </c>
      <c r="N876" s="4">
        <f t="shared" si="77"/>
        <v>0</v>
      </c>
      <c r="O876" s="4">
        <f t="shared" si="78"/>
        <v>0</v>
      </c>
      <c r="P876" s="4">
        <f t="shared" si="79"/>
        <v>0</v>
      </c>
      <c r="Q876" s="6" t="e">
        <f>+SUMIFS(#REF!,#REF!,TablaINV[[#This Row],[GRUPO]],#REF!,TablaINV[[#This Row],[COD]])</f>
        <v>#REF!</v>
      </c>
      <c r="R876" s="19">
        <f t="shared" si="80"/>
        <v>0</v>
      </c>
      <c r="S876" s="4" t="str">
        <f>+VLOOKUP(A876,inv!T:X,5,0)</f>
        <v>COSTA</v>
      </c>
      <c r="T876" s="4" t="e">
        <f>+VLOOKUP(B:B,'DT HUEVO'!$A:$D,4,0)</f>
        <v>#N/A</v>
      </c>
      <c r="U876" s="4" t="e">
        <f>+VLOOKUP(TablaINV[[#This Row],[COD]],'DT HUEVO'!$A:$D,3,0)</f>
        <v>#N/A</v>
      </c>
    </row>
    <row r="877" spans="1:21">
      <c r="A877" t="s">
        <v>443</v>
      </c>
      <c r="B877">
        <v>10569</v>
      </c>
      <c r="C877" t="s">
        <v>670</v>
      </c>
      <c r="D877">
        <f>+SUMIFS(inv!D:D,inv!A:A,B877,inv!T:T,A877)</f>
        <v>0</v>
      </c>
      <c r="E877">
        <f>+SUMIFS(inv!$D$1:$D$1164,inv!$A$1:$A$1164,$B877,inv!$T$1:$T$1164,$A877,inv!$U$1:$U$1164,'DIAS DE INVENTARIO TAT'!E$1)</f>
        <v>0</v>
      </c>
      <c r="F877">
        <f>+SUMIFS(inv!$D$1:$D$1164,inv!$A$1:$A$1164,$B877,inv!$T$1:$T$1164,$A877,inv!$U$1:$U$1164,'DIAS DE INVENTARIO TAT'!F$1)</f>
        <v>0</v>
      </c>
      <c r="G877">
        <f>+SUMIFS(inv!$D$1:$D$1164,inv!$A$1:$A$1164,$B877,inv!$T$1:$T$1164,$A877,inv!$U$1:$U$1164,'DIAS DE INVENTARIO TAT'!G$1)</f>
        <v>0</v>
      </c>
      <c r="H877">
        <f>+SUMIFS(inv!$D$1:$D$1164,inv!$A$1:$A$1164,$B877,inv!$T$1:$T$1164,$A877,inv!$U$1:$U$1164,'DIAS DE INVENTARIO TAT'!H$1)</f>
        <v>0</v>
      </c>
      <c r="I877">
        <f>+SUMIFS(inv!$D$1:$D$1164,inv!$A$1:$A$1164,$B877,inv!$T$1:$T$1164,$A877,inv!$U$1:$U$1164,'DIAS DE INVENTARIO TAT'!I$1)</f>
        <v>0</v>
      </c>
      <c r="J877">
        <f>+SUMIFS(inv!$D$1:$D$1164,inv!$A$1:$A$1164,$B877,inv!$T$1:$T$1164,$A877,inv!$U$1:$U$1164,'DIAS DE INVENTARIO TAT'!J$1)</f>
        <v>0</v>
      </c>
      <c r="K877">
        <f>+SUMIFS(inv!$D$1:$D$1164,inv!$A$1:$A$1164,$B877,inv!$T$1:$T$1164,$A877,inv!$U$1:$U$1164,'DIAS DE INVENTARIO TAT'!K$1)</f>
        <v>0</v>
      </c>
      <c r="L877" s="6">
        <f>+SUMIFS(VENTAS!H:H,VENTAS!B:B,B877,VENTAS!G:G,A877)</f>
        <v>0</v>
      </c>
      <c r="M877" s="4">
        <f t="shared" si="81"/>
        <v>0</v>
      </c>
      <c r="N877" s="4">
        <f t="shared" si="77"/>
        <v>0</v>
      </c>
      <c r="O877" s="4">
        <f t="shared" si="78"/>
        <v>0</v>
      </c>
      <c r="P877" s="4">
        <f t="shared" si="79"/>
        <v>0</v>
      </c>
      <c r="Q877" s="6" t="e">
        <f>+SUMIFS(#REF!,#REF!,TablaINV[[#This Row],[GRUPO]],#REF!,TablaINV[[#This Row],[COD]])</f>
        <v>#REF!</v>
      </c>
      <c r="R877" s="19">
        <f t="shared" si="80"/>
        <v>0</v>
      </c>
      <c r="S877" s="4" t="str">
        <f>+VLOOKUP(A877,inv!T:X,5,0)</f>
        <v>COSTA</v>
      </c>
      <c r="T877" s="4" t="e">
        <f>+VLOOKUP(B:B,'DT HUEVO'!$A:$D,4,0)</f>
        <v>#N/A</v>
      </c>
      <c r="U877" s="4" t="e">
        <f>+VLOOKUP(TablaINV[[#This Row],[COD]],'DT HUEVO'!$A:$D,3,0)</f>
        <v>#N/A</v>
      </c>
    </row>
    <row r="878" spans="1:21">
      <c r="A878" t="s">
        <v>443</v>
      </c>
      <c r="B878">
        <v>10602</v>
      </c>
      <c r="C878" t="s">
        <v>671</v>
      </c>
      <c r="D878">
        <f>+SUMIFS(inv!D:D,inv!A:A,B878,inv!T:T,A878)</f>
        <v>0</v>
      </c>
      <c r="E878">
        <f>+SUMIFS(inv!$D$1:$D$1164,inv!$A$1:$A$1164,$B878,inv!$T$1:$T$1164,$A878,inv!$U$1:$U$1164,'DIAS DE INVENTARIO TAT'!E$1)</f>
        <v>0</v>
      </c>
      <c r="F878">
        <f>+SUMIFS(inv!$D$1:$D$1164,inv!$A$1:$A$1164,$B878,inv!$T$1:$T$1164,$A878,inv!$U$1:$U$1164,'DIAS DE INVENTARIO TAT'!F$1)</f>
        <v>0</v>
      </c>
      <c r="G878">
        <f>+SUMIFS(inv!$D$1:$D$1164,inv!$A$1:$A$1164,$B878,inv!$T$1:$T$1164,$A878,inv!$U$1:$U$1164,'DIAS DE INVENTARIO TAT'!G$1)</f>
        <v>0</v>
      </c>
      <c r="H878">
        <f>+SUMIFS(inv!$D$1:$D$1164,inv!$A$1:$A$1164,$B878,inv!$T$1:$T$1164,$A878,inv!$U$1:$U$1164,'DIAS DE INVENTARIO TAT'!H$1)</f>
        <v>0</v>
      </c>
      <c r="I878">
        <f>+SUMIFS(inv!$D$1:$D$1164,inv!$A$1:$A$1164,$B878,inv!$T$1:$T$1164,$A878,inv!$U$1:$U$1164,'DIAS DE INVENTARIO TAT'!I$1)</f>
        <v>0</v>
      </c>
      <c r="J878">
        <f>+SUMIFS(inv!$D$1:$D$1164,inv!$A$1:$A$1164,$B878,inv!$T$1:$T$1164,$A878,inv!$U$1:$U$1164,'DIAS DE INVENTARIO TAT'!J$1)</f>
        <v>0</v>
      </c>
      <c r="K878">
        <f>+SUMIFS(inv!$D$1:$D$1164,inv!$A$1:$A$1164,$B878,inv!$T$1:$T$1164,$A878,inv!$U$1:$U$1164,'DIAS DE INVENTARIO TAT'!K$1)</f>
        <v>0</v>
      </c>
      <c r="L878" s="6">
        <f>+SUMIFS(VENTAS!H:H,VENTAS!B:B,B878,VENTAS!G:G,A878)</f>
        <v>0</v>
      </c>
      <c r="M878" s="4">
        <f t="shared" si="81"/>
        <v>0</v>
      </c>
      <c r="N878" s="4">
        <f t="shared" si="77"/>
        <v>0</v>
      </c>
      <c r="O878" s="4">
        <f t="shared" si="78"/>
        <v>0</v>
      </c>
      <c r="P878" s="4">
        <f t="shared" si="79"/>
        <v>0</v>
      </c>
      <c r="Q878" s="6" t="e">
        <f>+SUMIFS(#REF!,#REF!,TablaINV[[#This Row],[GRUPO]],#REF!,TablaINV[[#This Row],[COD]])</f>
        <v>#REF!</v>
      </c>
      <c r="R878" s="19">
        <f t="shared" si="80"/>
        <v>0</v>
      </c>
      <c r="S878" s="4" t="str">
        <f>+VLOOKUP(A878,inv!T:X,5,0)</f>
        <v>COSTA</v>
      </c>
      <c r="T878" s="4" t="e">
        <f>+VLOOKUP(B:B,'DT HUEVO'!$A:$D,4,0)</f>
        <v>#N/A</v>
      </c>
      <c r="U878" s="4" t="e">
        <f>+VLOOKUP(TablaINV[[#This Row],[COD]],'DT HUEVO'!$A:$D,3,0)</f>
        <v>#N/A</v>
      </c>
    </row>
    <row r="879" spans="1:21">
      <c r="A879" t="s">
        <v>443</v>
      </c>
      <c r="B879">
        <v>10517</v>
      </c>
      <c r="C879" t="s">
        <v>676</v>
      </c>
      <c r="D879">
        <f>+SUMIFS(inv!D:D,inv!A:A,B879,inv!T:T,A879)</f>
        <v>0</v>
      </c>
      <c r="E879">
        <f>+SUMIFS(inv!$D$1:$D$1164,inv!$A$1:$A$1164,$B879,inv!$T$1:$T$1164,$A879,inv!$U$1:$U$1164,'DIAS DE INVENTARIO TAT'!E$1)</f>
        <v>0</v>
      </c>
      <c r="F879">
        <f>+SUMIFS(inv!$D$1:$D$1164,inv!$A$1:$A$1164,$B879,inv!$T$1:$T$1164,$A879,inv!$U$1:$U$1164,'DIAS DE INVENTARIO TAT'!F$1)</f>
        <v>0</v>
      </c>
      <c r="G879">
        <f>+SUMIFS(inv!$D$1:$D$1164,inv!$A$1:$A$1164,$B879,inv!$T$1:$T$1164,$A879,inv!$U$1:$U$1164,'DIAS DE INVENTARIO TAT'!G$1)</f>
        <v>0</v>
      </c>
      <c r="H879">
        <f>+SUMIFS(inv!$D$1:$D$1164,inv!$A$1:$A$1164,$B879,inv!$T$1:$T$1164,$A879,inv!$U$1:$U$1164,'DIAS DE INVENTARIO TAT'!H$1)</f>
        <v>0</v>
      </c>
      <c r="I879">
        <f>+SUMIFS(inv!$D$1:$D$1164,inv!$A$1:$A$1164,$B879,inv!$T$1:$T$1164,$A879,inv!$U$1:$U$1164,'DIAS DE INVENTARIO TAT'!I$1)</f>
        <v>0</v>
      </c>
      <c r="J879">
        <f>+SUMIFS(inv!$D$1:$D$1164,inv!$A$1:$A$1164,$B879,inv!$T$1:$T$1164,$A879,inv!$U$1:$U$1164,'DIAS DE INVENTARIO TAT'!J$1)</f>
        <v>0</v>
      </c>
      <c r="K879">
        <f>+SUMIFS(inv!$D$1:$D$1164,inv!$A$1:$A$1164,$B879,inv!$T$1:$T$1164,$A879,inv!$U$1:$U$1164,'DIAS DE INVENTARIO TAT'!K$1)</f>
        <v>0</v>
      </c>
      <c r="L879" s="6">
        <f>+SUMIFS(VENTAS!H:H,VENTAS!B:B,B879,VENTAS!G:G,A879)</f>
        <v>0</v>
      </c>
      <c r="M879" s="4">
        <f t="shared" si="81"/>
        <v>0</v>
      </c>
      <c r="N879" s="4">
        <f t="shared" si="77"/>
        <v>0</v>
      </c>
      <c r="O879" s="4">
        <f t="shared" si="78"/>
        <v>0</v>
      </c>
      <c r="P879" s="4">
        <f t="shared" si="79"/>
        <v>0</v>
      </c>
      <c r="Q879" s="6" t="e">
        <f>+SUMIFS(#REF!,#REF!,TablaINV[[#This Row],[GRUPO]],#REF!,TablaINV[[#This Row],[COD]])</f>
        <v>#REF!</v>
      </c>
      <c r="R879" s="19">
        <f t="shared" si="80"/>
        <v>0</v>
      </c>
      <c r="S879" s="4" t="str">
        <f>+VLOOKUP(A879,inv!T:X,5,0)</f>
        <v>COSTA</v>
      </c>
      <c r="T879" s="4" t="str">
        <f>+VLOOKUP(B:B,'DT HUEVO'!$A:$D,4,0)</f>
        <v>GRIS SUELTO</v>
      </c>
      <c r="U879" s="4" t="str">
        <f>+VLOOKUP(TablaINV[[#This Row],[COD]],'DT HUEVO'!$A:$D,3,0)</f>
        <v>B</v>
      </c>
    </row>
    <row r="880" spans="1:21">
      <c r="A880" t="s">
        <v>457</v>
      </c>
      <c r="B880">
        <v>10402</v>
      </c>
      <c r="C880" t="s">
        <v>21</v>
      </c>
      <c r="D880">
        <f>+SUMIFS(inv!D:D,inv!A:A,B880,inv!T:T,A880)</f>
        <v>0</v>
      </c>
      <c r="E880">
        <f>+SUMIFS(inv!$D$1:$D$1164,inv!$A$1:$A$1164,$B880,inv!$T$1:$T$1164,$A880,inv!$U$1:$U$1164,'DIAS DE INVENTARIO TAT'!E$1)</f>
        <v>0</v>
      </c>
      <c r="F880">
        <f>+SUMIFS(inv!$D$1:$D$1164,inv!$A$1:$A$1164,$B880,inv!$T$1:$T$1164,$A880,inv!$U$1:$U$1164,'DIAS DE INVENTARIO TAT'!F$1)</f>
        <v>0</v>
      </c>
      <c r="G880">
        <f>+SUMIFS(inv!$D$1:$D$1164,inv!$A$1:$A$1164,$B880,inv!$T$1:$T$1164,$A880,inv!$U$1:$U$1164,'DIAS DE INVENTARIO TAT'!G$1)</f>
        <v>0</v>
      </c>
      <c r="H880">
        <f>+SUMIFS(inv!$D$1:$D$1164,inv!$A$1:$A$1164,$B880,inv!$T$1:$T$1164,$A880,inv!$U$1:$U$1164,'DIAS DE INVENTARIO TAT'!H$1)</f>
        <v>0</v>
      </c>
      <c r="I880">
        <f>+SUMIFS(inv!$D$1:$D$1164,inv!$A$1:$A$1164,$B880,inv!$T$1:$T$1164,$A880,inv!$U$1:$U$1164,'DIAS DE INVENTARIO TAT'!I$1)</f>
        <v>0</v>
      </c>
      <c r="J880">
        <f>+SUMIFS(inv!$D$1:$D$1164,inv!$A$1:$A$1164,$B880,inv!$T$1:$T$1164,$A880,inv!$U$1:$U$1164,'DIAS DE INVENTARIO TAT'!J$1)</f>
        <v>0</v>
      </c>
      <c r="K880">
        <f>+SUMIFS(inv!$D$1:$D$1164,inv!$A$1:$A$1164,$B880,inv!$T$1:$T$1164,$A880,inv!$U$1:$U$1164,'DIAS DE INVENTARIO TAT'!K$1)</f>
        <v>0</v>
      </c>
      <c r="L880" s="6">
        <f>+SUMIFS(VENTAS!H:H,VENTAS!B:B,B880,VENTAS!G:G,A880)</f>
        <v>0</v>
      </c>
      <c r="M880" s="4">
        <f t="shared" si="81"/>
        <v>0</v>
      </c>
      <c r="N880" s="4">
        <f t="shared" si="77"/>
        <v>0</v>
      </c>
      <c r="O880" s="4">
        <f t="shared" si="78"/>
        <v>0</v>
      </c>
      <c r="P880" s="4">
        <f t="shared" si="79"/>
        <v>0</v>
      </c>
      <c r="Q880" s="6" t="e">
        <f>+SUMIFS(#REF!,#REF!,TablaINV[[#This Row],[GRUPO]],#REF!,TablaINV[[#This Row],[COD]])</f>
        <v>#REF!</v>
      </c>
      <c r="R880" s="19">
        <f t="shared" si="80"/>
        <v>0</v>
      </c>
      <c r="S880" s="4" t="str">
        <f>+VLOOKUP(A880,inv!T:X,5,0)</f>
        <v>COSTA</v>
      </c>
      <c r="T880" s="4" t="str">
        <f>+VLOOKUP(B:B,'DT HUEVO'!$A:$D,4,0)</f>
        <v>VERDE</v>
      </c>
      <c r="U880" s="4" t="str">
        <f>+VLOOKUP(TablaINV[[#This Row],[COD]],'DT HUEVO'!$A:$D,3,0)</f>
        <v>A</v>
      </c>
    </row>
    <row r="881" spans="1:21">
      <c r="A881" t="s">
        <v>457</v>
      </c>
      <c r="B881">
        <v>72001</v>
      </c>
      <c r="C881" t="s">
        <v>23</v>
      </c>
      <c r="D881">
        <f>+SUMIFS(inv!D:D,inv!A:A,B881,inv!T:T,A881)</f>
        <v>0</v>
      </c>
      <c r="E881">
        <f>+SUMIFS(inv!$D$1:$D$1164,inv!$A$1:$A$1164,$B881,inv!$T$1:$T$1164,$A881,inv!$U$1:$U$1164,'DIAS DE INVENTARIO TAT'!E$1)</f>
        <v>0</v>
      </c>
      <c r="F881">
        <f>+SUMIFS(inv!$D$1:$D$1164,inv!$A$1:$A$1164,$B881,inv!$T$1:$T$1164,$A881,inv!$U$1:$U$1164,'DIAS DE INVENTARIO TAT'!F$1)</f>
        <v>0</v>
      </c>
      <c r="G881">
        <f>+SUMIFS(inv!$D$1:$D$1164,inv!$A$1:$A$1164,$B881,inv!$T$1:$T$1164,$A881,inv!$U$1:$U$1164,'DIAS DE INVENTARIO TAT'!G$1)</f>
        <v>0</v>
      </c>
      <c r="H881">
        <f>+SUMIFS(inv!$D$1:$D$1164,inv!$A$1:$A$1164,$B881,inv!$T$1:$T$1164,$A881,inv!$U$1:$U$1164,'DIAS DE INVENTARIO TAT'!H$1)</f>
        <v>0</v>
      </c>
      <c r="I881">
        <f>+SUMIFS(inv!$D$1:$D$1164,inv!$A$1:$A$1164,$B881,inv!$T$1:$T$1164,$A881,inv!$U$1:$U$1164,'DIAS DE INVENTARIO TAT'!I$1)</f>
        <v>0</v>
      </c>
      <c r="J881">
        <f>+SUMIFS(inv!$D$1:$D$1164,inv!$A$1:$A$1164,$B881,inv!$T$1:$T$1164,$A881,inv!$U$1:$U$1164,'DIAS DE INVENTARIO TAT'!J$1)</f>
        <v>0</v>
      </c>
      <c r="K881">
        <f>+SUMIFS(inv!$D$1:$D$1164,inv!$A$1:$A$1164,$B881,inv!$T$1:$T$1164,$A881,inv!$U$1:$U$1164,'DIAS DE INVENTARIO TAT'!K$1)</f>
        <v>0</v>
      </c>
      <c r="L881" s="6">
        <f>+SUMIFS(VENTAS!H:H,VENTAS!B:B,B881,VENTAS!G:G,A881)</f>
        <v>0</v>
      </c>
      <c r="M881" s="4">
        <f t="shared" si="81"/>
        <v>0</v>
      </c>
      <c r="N881" s="4">
        <f t="shared" si="77"/>
        <v>0</v>
      </c>
      <c r="O881" s="4">
        <f t="shared" si="78"/>
        <v>0</v>
      </c>
      <c r="P881" s="4">
        <f t="shared" si="79"/>
        <v>0</v>
      </c>
      <c r="Q881" s="6" t="e">
        <f>+SUMIFS(#REF!,#REF!,TablaINV[[#This Row],[GRUPO]],#REF!,TablaINV[[#This Row],[COD]])</f>
        <v>#REF!</v>
      </c>
      <c r="R881" s="19">
        <f t="shared" si="80"/>
        <v>0</v>
      </c>
      <c r="S881" s="4" t="str">
        <f>+VLOOKUP(A881,inv!T:X,5,0)</f>
        <v>COSTA</v>
      </c>
      <c r="T881" s="4" t="str">
        <f>+VLOOKUP(B:B,'DT HUEVO'!$A:$D,4,0)</f>
        <v>SEGUNDA</v>
      </c>
      <c r="U881" s="4" t="str">
        <f>+VLOOKUP(TablaINV[[#This Row],[COD]],'DT HUEVO'!$A:$D,3,0)</f>
        <v>SEGUNDA</v>
      </c>
    </row>
    <row r="882" spans="1:21">
      <c r="A882" t="s">
        <v>457</v>
      </c>
      <c r="B882">
        <v>10102</v>
      </c>
      <c r="C882" t="s">
        <v>24</v>
      </c>
      <c r="D882">
        <f>+SUMIFS(inv!D:D,inv!A:A,B882,inv!T:T,A882)</f>
        <v>0</v>
      </c>
      <c r="E882">
        <f>+SUMIFS(inv!$D$1:$D$1164,inv!$A$1:$A$1164,$B882,inv!$T$1:$T$1164,$A882,inv!$U$1:$U$1164,'DIAS DE INVENTARIO TAT'!E$1)</f>
        <v>0</v>
      </c>
      <c r="F882">
        <f>+SUMIFS(inv!$D$1:$D$1164,inv!$A$1:$A$1164,$B882,inv!$T$1:$T$1164,$A882,inv!$U$1:$U$1164,'DIAS DE INVENTARIO TAT'!F$1)</f>
        <v>0</v>
      </c>
      <c r="G882">
        <f>+SUMIFS(inv!$D$1:$D$1164,inv!$A$1:$A$1164,$B882,inv!$T$1:$T$1164,$A882,inv!$U$1:$U$1164,'DIAS DE INVENTARIO TAT'!G$1)</f>
        <v>0</v>
      </c>
      <c r="H882">
        <f>+SUMIFS(inv!$D$1:$D$1164,inv!$A$1:$A$1164,$B882,inv!$T$1:$T$1164,$A882,inv!$U$1:$U$1164,'DIAS DE INVENTARIO TAT'!H$1)</f>
        <v>0</v>
      </c>
      <c r="I882">
        <f>+SUMIFS(inv!$D$1:$D$1164,inv!$A$1:$A$1164,$B882,inv!$T$1:$T$1164,$A882,inv!$U$1:$U$1164,'DIAS DE INVENTARIO TAT'!I$1)</f>
        <v>0</v>
      </c>
      <c r="J882">
        <f>+SUMIFS(inv!$D$1:$D$1164,inv!$A$1:$A$1164,$B882,inv!$T$1:$T$1164,$A882,inv!$U$1:$U$1164,'DIAS DE INVENTARIO TAT'!J$1)</f>
        <v>0</v>
      </c>
      <c r="K882">
        <f>+SUMIFS(inv!$D$1:$D$1164,inv!$A$1:$A$1164,$B882,inv!$T$1:$T$1164,$A882,inv!$U$1:$U$1164,'DIAS DE INVENTARIO TAT'!K$1)</f>
        <v>0</v>
      </c>
      <c r="L882" s="6">
        <f>+SUMIFS(VENTAS!H:H,VENTAS!B:B,B882,VENTAS!G:G,A882)</f>
        <v>0</v>
      </c>
      <c r="M882" s="4">
        <f t="shared" si="81"/>
        <v>0</v>
      </c>
      <c r="N882" s="4">
        <f t="shared" si="77"/>
        <v>0</v>
      </c>
      <c r="O882" s="4">
        <f t="shared" si="78"/>
        <v>0</v>
      </c>
      <c r="P882" s="4">
        <f t="shared" si="79"/>
        <v>0</v>
      </c>
      <c r="Q882" s="6" t="e">
        <f>+SUMIFS(#REF!,#REF!,TablaINV[[#This Row],[GRUPO]],#REF!,TablaINV[[#This Row],[COD]])</f>
        <v>#REF!</v>
      </c>
      <c r="R882" s="19">
        <f t="shared" si="80"/>
        <v>0</v>
      </c>
      <c r="S882" s="4" t="str">
        <f>+VLOOKUP(A882,inv!T:X,5,0)</f>
        <v>COSTA</v>
      </c>
      <c r="T882" s="4" t="str">
        <f>+VLOOKUP(B:B,'DT HUEVO'!$A:$D,4,0)</f>
        <v>VERDE</v>
      </c>
      <c r="U882" s="4" t="str">
        <f>+VLOOKUP(TablaINV[[#This Row],[COD]],'DT HUEVO'!$A:$D,3,0)</f>
        <v>YUMBO</v>
      </c>
    </row>
    <row r="883" spans="1:21">
      <c r="A883" t="s">
        <v>457</v>
      </c>
      <c r="B883">
        <v>10202</v>
      </c>
      <c r="C883" t="s">
        <v>28</v>
      </c>
      <c r="D883">
        <f>+SUMIFS(inv!D:D,inv!A:A,B883,inv!T:T,A883)</f>
        <v>0</v>
      </c>
      <c r="E883">
        <f>+SUMIFS(inv!$D$1:$D$1164,inv!$A$1:$A$1164,$B883,inv!$T$1:$T$1164,$A883,inv!$U$1:$U$1164,'DIAS DE INVENTARIO TAT'!E$1)</f>
        <v>0</v>
      </c>
      <c r="F883">
        <f>+SUMIFS(inv!$D$1:$D$1164,inv!$A$1:$A$1164,$B883,inv!$T$1:$T$1164,$A883,inv!$U$1:$U$1164,'DIAS DE INVENTARIO TAT'!F$1)</f>
        <v>0</v>
      </c>
      <c r="G883">
        <f>+SUMIFS(inv!$D$1:$D$1164,inv!$A$1:$A$1164,$B883,inv!$T$1:$T$1164,$A883,inv!$U$1:$U$1164,'DIAS DE INVENTARIO TAT'!G$1)</f>
        <v>0</v>
      </c>
      <c r="H883">
        <f>+SUMIFS(inv!$D$1:$D$1164,inv!$A$1:$A$1164,$B883,inv!$T$1:$T$1164,$A883,inv!$U$1:$U$1164,'DIAS DE INVENTARIO TAT'!H$1)</f>
        <v>0</v>
      </c>
      <c r="I883">
        <f>+SUMIFS(inv!$D$1:$D$1164,inv!$A$1:$A$1164,$B883,inv!$T$1:$T$1164,$A883,inv!$U$1:$U$1164,'DIAS DE INVENTARIO TAT'!I$1)</f>
        <v>0</v>
      </c>
      <c r="J883">
        <f>+SUMIFS(inv!$D$1:$D$1164,inv!$A$1:$A$1164,$B883,inv!$T$1:$T$1164,$A883,inv!$U$1:$U$1164,'DIAS DE INVENTARIO TAT'!J$1)</f>
        <v>0</v>
      </c>
      <c r="K883">
        <f>+SUMIFS(inv!$D$1:$D$1164,inv!$A$1:$A$1164,$B883,inv!$T$1:$T$1164,$A883,inv!$U$1:$U$1164,'DIAS DE INVENTARIO TAT'!K$1)</f>
        <v>0</v>
      </c>
      <c r="L883" s="6">
        <f>+SUMIFS(VENTAS!H:H,VENTAS!B:B,B883,VENTAS!G:G,A883)</f>
        <v>0</v>
      </c>
      <c r="M883" s="4">
        <f t="shared" si="81"/>
        <v>0</v>
      </c>
      <c r="N883" s="4">
        <f t="shared" si="77"/>
        <v>0</v>
      </c>
      <c r="O883" s="4">
        <f t="shared" si="78"/>
        <v>0</v>
      </c>
      <c r="P883" s="4">
        <f t="shared" si="79"/>
        <v>0</v>
      </c>
      <c r="Q883" s="6" t="e">
        <f>+SUMIFS(#REF!,#REF!,TablaINV[[#This Row],[GRUPO]],#REF!,TablaINV[[#This Row],[COD]])</f>
        <v>#REF!</v>
      </c>
      <c r="R883" s="19">
        <f t="shared" si="80"/>
        <v>0</v>
      </c>
      <c r="S883" s="4" t="str">
        <f>+VLOOKUP(A883,inv!T:X,5,0)</f>
        <v>COSTA</v>
      </c>
      <c r="T883" s="4" t="str">
        <f>+VLOOKUP(B:B,'DT HUEVO'!$A:$D,4,0)</f>
        <v>VERDE</v>
      </c>
      <c r="U883" s="4" t="str">
        <f>+VLOOKUP(TablaINV[[#This Row],[COD]],'DT HUEVO'!$A:$D,3,0)</f>
        <v>AAA</v>
      </c>
    </row>
    <row r="884" spans="1:21">
      <c r="A884" t="s">
        <v>457</v>
      </c>
      <c r="B884">
        <v>10301</v>
      </c>
      <c r="C884" t="s">
        <v>30</v>
      </c>
      <c r="D884">
        <f>+SUMIFS(inv!D:D,inv!A:A,B884,inv!T:T,A884)</f>
        <v>0</v>
      </c>
      <c r="E884">
        <f>+SUMIFS(inv!$D$1:$D$1164,inv!$A$1:$A$1164,$B884,inv!$T$1:$T$1164,$A884,inv!$U$1:$U$1164,'DIAS DE INVENTARIO TAT'!E$1)</f>
        <v>0</v>
      </c>
      <c r="F884">
        <f>+SUMIFS(inv!$D$1:$D$1164,inv!$A$1:$A$1164,$B884,inv!$T$1:$T$1164,$A884,inv!$U$1:$U$1164,'DIAS DE INVENTARIO TAT'!F$1)</f>
        <v>0</v>
      </c>
      <c r="G884">
        <f>+SUMIFS(inv!$D$1:$D$1164,inv!$A$1:$A$1164,$B884,inv!$T$1:$T$1164,$A884,inv!$U$1:$U$1164,'DIAS DE INVENTARIO TAT'!G$1)</f>
        <v>0</v>
      </c>
      <c r="H884">
        <f>+SUMIFS(inv!$D$1:$D$1164,inv!$A$1:$A$1164,$B884,inv!$T$1:$T$1164,$A884,inv!$U$1:$U$1164,'DIAS DE INVENTARIO TAT'!H$1)</f>
        <v>0</v>
      </c>
      <c r="I884">
        <f>+SUMIFS(inv!$D$1:$D$1164,inv!$A$1:$A$1164,$B884,inv!$T$1:$T$1164,$A884,inv!$U$1:$U$1164,'DIAS DE INVENTARIO TAT'!I$1)</f>
        <v>0</v>
      </c>
      <c r="J884">
        <f>+SUMIFS(inv!$D$1:$D$1164,inv!$A$1:$A$1164,$B884,inv!$T$1:$T$1164,$A884,inv!$U$1:$U$1164,'DIAS DE INVENTARIO TAT'!J$1)</f>
        <v>0</v>
      </c>
      <c r="K884">
        <f>+SUMIFS(inv!$D$1:$D$1164,inv!$A$1:$A$1164,$B884,inv!$T$1:$T$1164,$A884,inv!$U$1:$U$1164,'DIAS DE INVENTARIO TAT'!K$1)</f>
        <v>0</v>
      </c>
      <c r="L884" s="6">
        <f>+SUMIFS(VENTAS!H:H,VENTAS!B:B,B884,VENTAS!G:G,A884)</f>
        <v>0</v>
      </c>
      <c r="M884" s="4">
        <f t="shared" si="81"/>
        <v>0</v>
      </c>
      <c r="N884" s="4">
        <f t="shared" si="77"/>
        <v>0</v>
      </c>
      <c r="O884" s="4">
        <f t="shared" si="78"/>
        <v>0</v>
      </c>
      <c r="P884" s="4">
        <f t="shared" si="79"/>
        <v>0</v>
      </c>
      <c r="Q884" s="6" t="e">
        <f>+SUMIFS(#REF!,#REF!,TablaINV[[#This Row],[GRUPO]],#REF!,TablaINV[[#This Row],[COD]])</f>
        <v>#REF!</v>
      </c>
      <c r="R884" s="19">
        <f t="shared" si="80"/>
        <v>0</v>
      </c>
      <c r="S884" s="4" t="str">
        <f>+VLOOKUP(A884,inv!T:X,5,0)</f>
        <v>COSTA</v>
      </c>
      <c r="T884" s="4" t="str">
        <f>+VLOOKUP(B:B,'DT HUEVO'!$A:$D,4,0)</f>
        <v>GRIS SUELTO</v>
      </c>
      <c r="U884" s="4" t="str">
        <f>+VLOOKUP(TablaINV[[#This Row],[COD]],'DT HUEVO'!$A:$D,3,0)</f>
        <v>AA</v>
      </c>
    </row>
    <row r="885" spans="1:21">
      <c r="A885" t="s">
        <v>457</v>
      </c>
      <c r="B885">
        <v>10302</v>
      </c>
      <c r="C885" t="s">
        <v>31</v>
      </c>
      <c r="D885">
        <f>+SUMIFS(inv!D:D,inv!A:A,B885,inv!T:T,A885)</f>
        <v>0</v>
      </c>
      <c r="E885">
        <f>+SUMIFS(inv!$D$1:$D$1164,inv!$A$1:$A$1164,$B885,inv!$T$1:$T$1164,$A885,inv!$U$1:$U$1164,'DIAS DE INVENTARIO TAT'!E$1)</f>
        <v>0</v>
      </c>
      <c r="F885">
        <f>+SUMIFS(inv!$D$1:$D$1164,inv!$A$1:$A$1164,$B885,inv!$T$1:$T$1164,$A885,inv!$U$1:$U$1164,'DIAS DE INVENTARIO TAT'!F$1)</f>
        <v>0</v>
      </c>
      <c r="G885">
        <f>+SUMIFS(inv!$D$1:$D$1164,inv!$A$1:$A$1164,$B885,inv!$T$1:$T$1164,$A885,inv!$U$1:$U$1164,'DIAS DE INVENTARIO TAT'!G$1)</f>
        <v>0</v>
      </c>
      <c r="H885">
        <f>+SUMIFS(inv!$D$1:$D$1164,inv!$A$1:$A$1164,$B885,inv!$T$1:$T$1164,$A885,inv!$U$1:$U$1164,'DIAS DE INVENTARIO TAT'!H$1)</f>
        <v>0</v>
      </c>
      <c r="I885">
        <f>+SUMIFS(inv!$D$1:$D$1164,inv!$A$1:$A$1164,$B885,inv!$T$1:$T$1164,$A885,inv!$U$1:$U$1164,'DIAS DE INVENTARIO TAT'!I$1)</f>
        <v>0</v>
      </c>
      <c r="J885">
        <f>+SUMIFS(inv!$D$1:$D$1164,inv!$A$1:$A$1164,$B885,inv!$T$1:$T$1164,$A885,inv!$U$1:$U$1164,'DIAS DE INVENTARIO TAT'!J$1)</f>
        <v>0</v>
      </c>
      <c r="K885">
        <f>+SUMIFS(inv!$D$1:$D$1164,inv!$A$1:$A$1164,$B885,inv!$T$1:$T$1164,$A885,inv!$U$1:$U$1164,'DIAS DE INVENTARIO TAT'!K$1)</f>
        <v>0</v>
      </c>
      <c r="L885" s="6">
        <f>+SUMIFS(VENTAS!H:H,VENTAS!B:B,B885,VENTAS!G:G,A885)</f>
        <v>0</v>
      </c>
      <c r="M885" s="4">
        <f t="shared" si="81"/>
        <v>0</v>
      </c>
      <c r="N885" s="4">
        <f t="shared" si="77"/>
        <v>0</v>
      </c>
      <c r="O885" s="4">
        <f t="shared" si="78"/>
        <v>0</v>
      </c>
      <c r="P885" s="4">
        <f t="shared" si="79"/>
        <v>0</v>
      </c>
      <c r="Q885" s="6" t="e">
        <f>+SUMIFS(#REF!,#REF!,TablaINV[[#This Row],[GRUPO]],#REF!,TablaINV[[#This Row],[COD]])</f>
        <v>#REF!</v>
      </c>
      <c r="R885" s="19">
        <f t="shared" si="80"/>
        <v>0</v>
      </c>
      <c r="S885" s="4" t="str">
        <f>+VLOOKUP(A885,inv!T:X,5,0)</f>
        <v>COSTA</v>
      </c>
      <c r="T885" s="4" t="str">
        <f>+VLOOKUP(B:B,'DT HUEVO'!$A:$D,4,0)</f>
        <v>VERDE</v>
      </c>
      <c r="U885" s="4" t="str">
        <f>+VLOOKUP(TablaINV[[#This Row],[COD]],'DT HUEVO'!$A:$D,3,0)</f>
        <v>AA</v>
      </c>
    </row>
    <row r="886" spans="1:21">
      <c r="A886" t="s">
        <v>457</v>
      </c>
      <c r="B886">
        <v>10304</v>
      </c>
      <c r="C886" t="s">
        <v>54</v>
      </c>
      <c r="D886">
        <f>+SUMIFS(inv!D:D,inv!A:A,B886,inv!T:T,A886)</f>
        <v>0</v>
      </c>
      <c r="E886">
        <f>+SUMIFS(inv!$D$1:$D$1164,inv!$A$1:$A$1164,$B886,inv!$T$1:$T$1164,$A886,inv!$U$1:$U$1164,'DIAS DE INVENTARIO TAT'!E$1)</f>
        <v>0</v>
      </c>
      <c r="F886">
        <f>+SUMIFS(inv!$D$1:$D$1164,inv!$A$1:$A$1164,$B886,inv!$T$1:$T$1164,$A886,inv!$U$1:$U$1164,'DIAS DE INVENTARIO TAT'!F$1)</f>
        <v>0</v>
      </c>
      <c r="G886">
        <f>+SUMIFS(inv!$D$1:$D$1164,inv!$A$1:$A$1164,$B886,inv!$T$1:$T$1164,$A886,inv!$U$1:$U$1164,'DIAS DE INVENTARIO TAT'!G$1)</f>
        <v>0</v>
      </c>
      <c r="H886">
        <f>+SUMIFS(inv!$D$1:$D$1164,inv!$A$1:$A$1164,$B886,inv!$T$1:$T$1164,$A886,inv!$U$1:$U$1164,'DIAS DE INVENTARIO TAT'!H$1)</f>
        <v>0</v>
      </c>
      <c r="I886">
        <f>+SUMIFS(inv!$D$1:$D$1164,inv!$A$1:$A$1164,$B886,inv!$T$1:$T$1164,$A886,inv!$U$1:$U$1164,'DIAS DE INVENTARIO TAT'!I$1)</f>
        <v>0</v>
      </c>
      <c r="J886">
        <f>+SUMIFS(inv!$D$1:$D$1164,inv!$A$1:$A$1164,$B886,inv!$T$1:$T$1164,$A886,inv!$U$1:$U$1164,'DIAS DE INVENTARIO TAT'!J$1)</f>
        <v>0</v>
      </c>
      <c r="K886">
        <f>+SUMIFS(inv!$D$1:$D$1164,inv!$A$1:$A$1164,$B886,inv!$T$1:$T$1164,$A886,inv!$U$1:$U$1164,'DIAS DE INVENTARIO TAT'!K$1)</f>
        <v>0</v>
      </c>
      <c r="L886" s="6">
        <f>+SUMIFS(VENTAS!H:H,VENTAS!B:B,B886,VENTAS!G:G,A886)</f>
        <v>0</v>
      </c>
      <c r="M886" s="4">
        <f t="shared" si="81"/>
        <v>0</v>
      </c>
      <c r="N886" s="4">
        <f t="shared" si="77"/>
        <v>0</v>
      </c>
      <c r="O886" s="4">
        <f t="shared" si="78"/>
        <v>0</v>
      </c>
      <c r="P886" s="4">
        <f t="shared" si="79"/>
        <v>0</v>
      </c>
      <c r="Q886" s="6" t="e">
        <f>+SUMIFS(#REF!,#REF!,TablaINV[[#This Row],[GRUPO]],#REF!,TablaINV[[#This Row],[COD]])</f>
        <v>#REF!</v>
      </c>
      <c r="R886" s="19">
        <f t="shared" si="80"/>
        <v>0</v>
      </c>
      <c r="S886" s="4" t="str">
        <f>+VLOOKUP(A886,inv!T:X,5,0)</f>
        <v>COSTA</v>
      </c>
      <c r="T886" s="4" t="str">
        <f>+VLOOKUP(B:B,'DT HUEVO'!$A:$D,4,0)</f>
        <v>FS</v>
      </c>
      <c r="U886" s="4" t="str">
        <f>+VLOOKUP(TablaINV[[#This Row],[COD]],'DT HUEVO'!$A:$D,3,0)</f>
        <v>AA</v>
      </c>
    </row>
    <row r="887" spans="1:21">
      <c r="A887" t="s">
        <v>457</v>
      </c>
      <c r="B887">
        <v>10358</v>
      </c>
      <c r="C887" t="s">
        <v>33</v>
      </c>
      <c r="D887">
        <f>+SUMIFS(inv!D:D,inv!A:A,B887,inv!T:T,A887)</f>
        <v>0</v>
      </c>
      <c r="E887">
        <f>+SUMIFS(inv!$D$1:$D$1164,inv!$A$1:$A$1164,$B887,inv!$T$1:$T$1164,$A887,inv!$U$1:$U$1164,'DIAS DE INVENTARIO TAT'!E$1)</f>
        <v>0</v>
      </c>
      <c r="F887">
        <f>+SUMIFS(inv!$D$1:$D$1164,inv!$A$1:$A$1164,$B887,inv!$T$1:$T$1164,$A887,inv!$U$1:$U$1164,'DIAS DE INVENTARIO TAT'!F$1)</f>
        <v>0</v>
      </c>
      <c r="G887">
        <f>+SUMIFS(inv!$D$1:$D$1164,inv!$A$1:$A$1164,$B887,inv!$T$1:$T$1164,$A887,inv!$U$1:$U$1164,'DIAS DE INVENTARIO TAT'!G$1)</f>
        <v>0</v>
      </c>
      <c r="H887">
        <f>+SUMIFS(inv!$D$1:$D$1164,inv!$A$1:$A$1164,$B887,inv!$T$1:$T$1164,$A887,inv!$U$1:$U$1164,'DIAS DE INVENTARIO TAT'!H$1)</f>
        <v>0</v>
      </c>
      <c r="I887">
        <f>+SUMIFS(inv!$D$1:$D$1164,inv!$A$1:$A$1164,$B887,inv!$T$1:$T$1164,$A887,inv!$U$1:$U$1164,'DIAS DE INVENTARIO TAT'!I$1)</f>
        <v>0</v>
      </c>
      <c r="J887">
        <f>+SUMIFS(inv!$D$1:$D$1164,inv!$A$1:$A$1164,$B887,inv!$T$1:$T$1164,$A887,inv!$U$1:$U$1164,'DIAS DE INVENTARIO TAT'!J$1)</f>
        <v>0</v>
      </c>
      <c r="K887">
        <f>+SUMIFS(inv!$D$1:$D$1164,inv!$A$1:$A$1164,$B887,inv!$T$1:$T$1164,$A887,inv!$U$1:$U$1164,'DIAS DE INVENTARIO TAT'!K$1)</f>
        <v>0</v>
      </c>
      <c r="L887" s="6">
        <f>+SUMIFS(VENTAS!H:H,VENTAS!B:B,B887,VENTAS!G:G,A887)</f>
        <v>0</v>
      </c>
      <c r="M887" s="4">
        <f t="shared" si="81"/>
        <v>0</v>
      </c>
      <c r="N887" s="4">
        <f t="shared" si="77"/>
        <v>0</v>
      </c>
      <c r="O887" s="4">
        <f t="shared" si="78"/>
        <v>0</v>
      </c>
      <c r="P887" s="4">
        <f t="shared" si="79"/>
        <v>0</v>
      </c>
      <c r="Q887" s="6" t="e">
        <f>+SUMIFS(#REF!,#REF!,TablaINV[[#This Row],[GRUPO]],#REF!,TablaINV[[#This Row],[COD]])</f>
        <v>#REF!</v>
      </c>
      <c r="R887" s="19">
        <f t="shared" si="80"/>
        <v>0</v>
      </c>
      <c r="S887" s="4" t="str">
        <f>+VLOOKUP(A887,inv!T:X,5,0)</f>
        <v>COSTA</v>
      </c>
      <c r="T887" s="4" t="str">
        <f>+VLOOKUP(B:B,'DT HUEVO'!$A:$D,4,0)</f>
        <v>EMPACADOS</v>
      </c>
      <c r="U887" s="4" t="str">
        <f>+VLOOKUP(TablaINV[[#This Row],[COD]],'DT HUEVO'!$A:$D,3,0)</f>
        <v>AA</v>
      </c>
    </row>
    <row r="888" spans="1:21">
      <c r="A888" t="s">
        <v>457</v>
      </c>
      <c r="B888">
        <v>10401</v>
      </c>
      <c r="C888" t="s">
        <v>34</v>
      </c>
      <c r="D888">
        <f>+SUMIFS(inv!D:D,inv!A:A,B888,inv!T:T,A888)</f>
        <v>0</v>
      </c>
      <c r="E888">
        <f>+SUMIFS(inv!$D$1:$D$1164,inv!$A$1:$A$1164,$B888,inv!$T$1:$T$1164,$A888,inv!$U$1:$U$1164,'DIAS DE INVENTARIO TAT'!E$1)</f>
        <v>0</v>
      </c>
      <c r="F888">
        <f>+SUMIFS(inv!$D$1:$D$1164,inv!$A$1:$A$1164,$B888,inv!$T$1:$T$1164,$A888,inv!$U$1:$U$1164,'DIAS DE INVENTARIO TAT'!F$1)</f>
        <v>0</v>
      </c>
      <c r="G888">
        <f>+SUMIFS(inv!$D$1:$D$1164,inv!$A$1:$A$1164,$B888,inv!$T$1:$T$1164,$A888,inv!$U$1:$U$1164,'DIAS DE INVENTARIO TAT'!G$1)</f>
        <v>0</v>
      </c>
      <c r="H888">
        <f>+SUMIFS(inv!$D$1:$D$1164,inv!$A$1:$A$1164,$B888,inv!$T$1:$T$1164,$A888,inv!$U$1:$U$1164,'DIAS DE INVENTARIO TAT'!H$1)</f>
        <v>0</v>
      </c>
      <c r="I888">
        <f>+SUMIFS(inv!$D$1:$D$1164,inv!$A$1:$A$1164,$B888,inv!$T$1:$T$1164,$A888,inv!$U$1:$U$1164,'DIAS DE INVENTARIO TAT'!I$1)</f>
        <v>0</v>
      </c>
      <c r="J888">
        <f>+SUMIFS(inv!$D$1:$D$1164,inv!$A$1:$A$1164,$B888,inv!$T$1:$T$1164,$A888,inv!$U$1:$U$1164,'DIAS DE INVENTARIO TAT'!J$1)</f>
        <v>0</v>
      </c>
      <c r="K888">
        <f>+SUMIFS(inv!$D$1:$D$1164,inv!$A$1:$A$1164,$B888,inv!$T$1:$T$1164,$A888,inv!$U$1:$U$1164,'DIAS DE INVENTARIO TAT'!K$1)</f>
        <v>0</v>
      </c>
      <c r="L888" s="6">
        <f>+SUMIFS(VENTAS!H:H,VENTAS!B:B,B888,VENTAS!G:G,A888)</f>
        <v>0</v>
      </c>
      <c r="M888" s="4">
        <f t="shared" si="81"/>
        <v>0</v>
      </c>
      <c r="N888" s="4">
        <f t="shared" si="77"/>
        <v>0</v>
      </c>
      <c r="O888" s="4">
        <f t="shared" si="78"/>
        <v>0</v>
      </c>
      <c r="P888" s="4">
        <f t="shared" si="79"/>
        <v>0</v>
      </c>
      <c r="Q888" s="6" t="e">
        <f>+SUMIFS(#REF!,#REF!,TablaINV[[#This Row],[GRUPO]],#REF!,TablaINV[[#This Row],[COD]])</f>
        <v>#REF!</v>
      </c>
      <c r="R888" s="19">
        <f t="shared" si="80"/>
        <v>0</v>
      </c>
      <c r="S888" s="4" t="str">
        <f>+VLOOKUP(A888,inv!T:X,5,0)</f>
        <v>COSTA</v>
      </c>
      <c r="T888" s="4" t="str">
        <f>+VLOOKUP(B:B,'DT HUEVO'!$A:$D,4,0)</f>
        <v>GRIS SUELTO</v>
      </c>
      <c r="U888" s="4" t="str">
        <f>+VLOOKUP(TablaINV[[#This Row],[COD]],'DT HUEVO'!$A:$D,3,0)</f>
        <v>A</v>
      </c>
    </row>
    <row r="889" spans="1:21">
      <c r="A889" t="s">
        <v>457</v>
      </c>
      <c r="B889">
        <v>10404</v>
      </c>
      <c r="C889" t="s">
        <v>36</v>
      </c>
      <c r="D889">
        <f>+SUMIFS(inv!D:D,inv!A:A,B889,inv!T:T,A889)</f>
        <v>0</v>
      </c>
      <c r="E889">
        <f>+SUMIFS(inv!$D$1:$D$1164,inv!$A$1:$A$1164,$B889,inv!$T$1:$T$1164,$A889,inv!$U$1:$U$1164,'DIAS DE INVENTARIO TAT'!E$1)</f>
        <v>0</v>
      </c>
      <c r="F889">
        <f>+SUMIFS(inv!$D$1:$D$1164,inv!$A$1:$A$1164,$B889,inv!$T$1:$T$1164,$A889,inv!$U$1:$U$1164,'DIAS DE INVENTARIO TAT'!F$1)</f>
        <v>0</v>
      </c>
      <c r="G889">
        <f>+SUMIFS(inv!$D$1:$D$1164,inv!$A$1:$A$1164,$B889,inv!$T$1:$T$1164,$A889,inv!$U$1:$U$1164,'DIAS DE INVENTARIO TAT'!G$1)</f>
        <v>0</v>
      </c>
      <c r="H889">
        <f>+SUMIFS(inv!$D$1:$D$1164,inv!$A$1:$A$1164,$B889,inv!$T$1:$T$1164,$A889,inv!$U$1:$U$1164,'DIAS DE INVENTARIO TAT'!H$1)</f>
        <v>0</v>
      </c>
      <c r="I889">
        <f>+SUMIFS(inv!$D$1:$D$1164,inv!$A$1:$A$1164,$B889,inv!$T$1:$T$1164,$A889,inv!$U$1:$U$1164,'DIAS DE INVENTARIO TAT'!I$1)</f>
        <v>0</v>
      </c>
      <c r="J889">
        <f>+SUMIFS(inv!$D$1:$D$1164,inv!$A$1:$A$1164,$B889,inv!$T$1:$T$1164,$A889,inv!$U$1:$U$1164,'DIAS DE INVENTARIO TAT'!J$1)</f>
        <v>0</v>
      </c>
      <c r="K889">
        <f>+SUMIFS(inv!$D$1:$D$1164,inv!$A$1:$A$1164,$B889,inv!$T$1:$T$1164,$A889,inv!$U$1:$U$1164,'DIAS DE INVENTARIO TAT'!K$1)</f>
        <v>0</v>
      </c>
      <c r="L889" s="6">
        <f>+SUMIFS(VENTAS!H:H,VENTAS!B:B,B889,VENTAS!G:G,A889)</f>
        <v>0</v>
      </c>
      <c r="M889" s="4">
        <f t="shared" si="81"/>
        <v>0</v>
      </c>
      <c r="N889" s="4">
        <f t="shared" si="77"/>
        <v>0</v>
      </c>
      <c r="O889" s="4">
        <f t="shared" si="78"/>
        <v>0</v>
      </c>
      <c r="P889" s="4">
        <f t="shared" si="79"/>
        <v>0</v>
      </c>
      <c r="Q889" s="6" t="e">
        <f>+SUMIFS(#REF!,#REF!,TablaINV[[#This Row],[GRUPO]],#REF!,TablaINV[[#This Row],[COD]])</f>
        <v>#REF!</v>
      </c>
      <c r="R889" s="19">
        <f t="shared" si="80"/>
        <v>0</v>
      </c>
      <c r="S889" s="4" t="str">
        <f>+VLOOKUP(A889,inv!T:X,5,0)</f>
        <v>COSTA</v>
      </c>
      <c r="T889" s="4" t="str">
        <f>+VLOOKUP(B:B,'DT HUEVO'!$A:$D,4,0)</f>
        <v>FS</v>
      </c>
      <c r="U889" s="4" t="str">
        <f>+VLOOKUP(TablaINV[[#This Row],[COD]],'DT HUEVO'!$A:$D,3,0)</f>
        <v>A</v>
      </c>
    </row>
    <row r="890" spans="1:21">
      <c r="A890" t="s">
        <v>457</v>
      </c>
      <c r="B890">
        <v>10407</v>
      </c>
      <c r="C890" t="s">
        <v>37</v>
      </c>
      <c r="D890">
        <f>+SUMIFS(inv!D:D,inv!A:A,B890,inv!T:T,A890)</f>
        <v>0</v>
      </c>
      <c r="E890">
        <f>+SUMIFS(inv!$D$1:$D$1164,inv!$A$1:$A$1164,$B890,inv!$T$1:$T$1164,$A890,inv!$U$1:$U$1164,'DIAS DE INVENTARIO TAT'!E$1)</f>
        <v>0</v>
      </c>
      <c r="F890">
        <f>+SUMIFS(inv!$D$1:$D$1164,inv!$A$1:$A$1164,$B890,inv!$T$1:$T$1164,$A890,inv!$U$1:$U$1164,'DIAS DE INVENTARIO TAT'!F$1)</f>
        <v>0</v>
      </c>
      <c r="G890">
        <f>+SUMIFS(inv!$D$1:$D$1164,inv!$A$1:$A$1164,$B890,inv!$T$1:$T$1164,$A890,inv!$U$1:$U$1164,'DIAS DE INVENTARIO TAT'!G$1)</f>
        <v>0</v>
      </c>
      <c r="H890">
        <f>+SUMIFS(inv!$D$1:$D$1164,inv!$A$1:$A$1164,$B890,inv!$T$1:$T$1164,$A890,inv!$U$1:$U$1164,'DIAS DE INVENTARIO TAT'!H$1)</f>
        <v>0</v>
      </c>
      <c r="I890">
        <f>+SUMIFS(inv!$D$1:$D$1164,inv!$A$1:$A$1164,$B890,inv!$T$1:$T$1164,$A890,inv!$U$1:$U$1164,'DIAS DE INVENTARIO TAT'!I$1)</f>
        <v>0</v>
      </c>
      <c r="J890">
        <f>+SUMIFS(inv!$D$1:$D$1164,inv!$A$1:$A$1164,$B890,inv!$T$1:$T$1164,$A890,inv!$U$1:$U$1164,'DIAS DE INVENTARIO TAT'!J$1)</f>
        <v>0</v>
      </c>
      <c r="K890">
        <f>+SUMIFS(inv!$D$1:$D$1164,inv!$A$1:$A$1164,$B890,inv!$T$1:$T$1164,$A890,inv!$U$1:$U$1164,'DIAS DE INVENTARIO TAT'!K$1)</f>
        <v>0</v>
      </c>
      <c r="L890" s="6">
        <f>+SUMIFS(VENTAS!H:H,VENTAS!B:B,B890,VENTAS!G:G,A890)</f>
        <v>0</v>
      </c>
      <c r="M890" s="4">
        <f t="shared" si="81"/>
        <v>0</v>
      </c>
      <c r="N890" s="4">
        <f t="shared" si="77"/>
        <v>0</v>
      </c>
      <c r="O890" s="4">
        <f t="shared" si="78"/>
        <v>0</v>
      </c>
      <c r="P890" s="4">
        <f t="shared" si="79"/>
        <v>0</v>
      </c>
      <c r="Q890" s="6" t="e">
        <f>+SUMIFS(#REF!,#REF!,TablaINV[[#This Row],[GRUPO]],#REF!,TablaINV[[#This Row],[COD]])</f>
        <v>#REF!</v>
      </c>
      <c r="R890" s="19">
        <f t="shared" si="80"/>
        <v>0</v>
      </c>
      <c r="S890" s="4" t="str">
        <f>+VLOOKUP(A890,inv!T:X,5,0)</f>
        <v>COSTA</v>
      </c>
      <c r="T890" s="4" t="str">
        <f>+VLOOKUP(B:B,'DT HUEVO'!$A:$D,4,0)</f>
        <v>EMPACADOS</v>
      </c>
      <c r="U890" s="4" t="str">
        <f>+VLOOKUP(TablaINV[[#This Row],[COD]],'DT HUEVO'!$A:$D,3,0)</f>
        <v>A</v>
      </c>
    </row>
    <row r="891" spans="1:21">
      <c r="A891" t="s">
        <v>457</v>
      </c>
      <c r="B891">
        <v>10457</v>
      </c>
      <c r="C891" t="s">
        <v>38</v>
      </c>
      <c r="D891">
        <f>+SUMIFS(inv!D:D,inv!A:A,B891,inv!T:T,A891)</f>
        <v>0</v>
      </c>
      <c r="E891">
        <f>+SUMIFS(inv!$D$1:$D$1164,inv!$A$1:$A$1164,$B891,inv!$T$1:$T$1164,$A891,inv!$U$1:$U$1164,'DIAS DE INVENTARIO TAT'!E$1)</f>
        <v>0</v>
      </c>
      <c r="F891">
        <f>+SUMIFS(inv!$D$1:$D$1164,inv!$A$1:$A$1164,$B891,inv!$T$1:$T$1164,$A891,inv!$U$1:$U$1164,'DIAS DE INVENTARIO TAT'!F$1)</f>
        <v>0</v>
      </c>
      <c r="G891">
        <f>+SUMIFS(inv!$D$1:$D$1164,inv!$A$1:$A$1164,$B891,inv!$T$1:$T$1164,$A891,inv!$U$1:$U$1164,'DIAS DE INVENTARIO TAT'!G$1)</f>
        <v>0</v>
      </c>
      <c r="H891">
        <f>+SUMIFS(inv!$D$1:$D$1164,inv!$A$1:$A$1164,$B891,inv!$T$1:$T$1164,$A891,inv!$U$1:$U$1164,'DIAS DE INVENTARIO TAT'!H$1)</f>
        <v>0</v>
      </c>
      <c r="I891">
        <f>+SUMIFS(inv!$D$1:$D$1164,inv!$A$1:$A$1164,$B891,inv!$T$1:$T$1164,$A891,inv!$U$1:$U$1164,'DIAS DE INVENTARIO TAT'!I$1)</f>
        <v>0</v>
      </c>
      <c r="J891">
        <f>+SUMIFS(inv!$D$1:$D$1164,inv!$A$1:$A$1164,$B891,inv!$T$1:$T$1164,$A891,inv!$U$1:$U$1164,'DIAS DE INVENTARIO TAT'!J$1)</f>
        <v>0</v>
      </c>
      <c r="K891">
        <f>+SUMIFS(inv!$D$1:$D$1164,inv!$A$1:$A$1164,$B891,inv!$T$1:$T$1164,$A891,inv!$U$1:$U$1164,'DIAS DE INVENTARIO TAT'!K$1)</f>
        <v>0</v>
      </c>
      <c r="L891" s="6">
        <f>+SUMIFS(VENTAS!H:H,VENTAS!B:B,B891,VENTAS!G:G,A891)</f>
        <v>0</v>
      </c>
      <c r="M891" s="4">
        <f t="shared" si="81"/>
        <v>0</v>
      </c>
      <c r="N891" s="4">
        <f t="shared" si="77"/>
        <v>0</v>
      </c>
      <c r="O891" s="4">
        <f t="shared" si="78"/>
        <v>0</v>
      </c>
      <c r="P891" s="4">
        <f t="shared" si="79"/>
        <v>0</v>
      </c>
      <c r="Q891" s="6" t="e">
        <f>+SUMIFS(#REF!,#REF!,TablaINV[[#This Row],[GRUPO]],#REF!,TablaINV[[#This Row],[COD]])</f>
        <v>#REF!</v>
      </c>
      <c r="R891" s="19">
        <f t="shared" si="80"/>
        <v>0</v>
      </c>
      <c r="S891" s="4" t="str">
        <f>+VLOOKUP(A891,inv!T:X,5,0)</f>
        <v>COSTA</v>
      </c>
      <c r="T891" s="4" t="str">
        <f>+VLOOKUP(B:B,'DT HUEVO'!$A:$D,4,0)</f>
        <v>EMPACADOS</v>
      </c>
      <c r="U891" s="4" t="str">
        <f>+VLOOKUP(TablaINV[[#This Row],[COD]],'DT HUEVO'!$A:$D,3,0)</f>
        <v>A</v>
      </c>
    </row>
    <row r="892" spans="1:21">
      <c r="A892" t="s">
        <v>457</v>
      </c>
      <c r="B892">
        <v>10469</v>
      </c>
      <c r="C892" t="s">
        <v>39</v>
      </c>
      <c r="D892">
        <f>+SUMIFS(inv!D:D,inv!A:A,B892,inv!T:T,A892)</f>
        <v>0</v>
      </c>
      <c r="E892">
        <f>+SUMIFS(inv!$D$1:$D$1164,inv!$A$1:$A$1164,$B892,inv!$T$1:$T$1164,$A892,inv!$U$1:$U$1164,'DIAS DE INVENTARIO TAT'!E$1)</f>
        <v>0</v>
      </c>
      <c r="F892">
        <f>+SUMIFS(inv!$D$1:$D$1164,inv!$A$1:$A$1164,$B892,inv!$T$1:$T$1164,$A892,inv!$U$1:$U$1164,'DIAS DE INVENTARIO TAT'!F$1)</f>
        <v>0</v>
      </c>
      <c r="G892">
        <f>+SUMIFS(inv!$D$1:$D$1164,inv!$A$1:$A$1164,$B892,inv!$T$1:$T$1164,$A892,inv!$U$1:$U$1164,'DIAS DE INVENTARIO TAT'!G$1)</f>
        <v>0</v>
      </c>
      <c r="H892">
        <f>+SUMIFS(inv!$D$1:$D$1164,inv!$A$1:$A$1164,$B892,inv!$T$1:$T$1164,$A892,inv!$U$1:$U$1164,'DIAS DE INVENTARIO TAT'!H$1)</f>
        <v>0</v>
      </c>
      <c r="I892">
        <f>+SUMIFS(inv!$D$1:$D$1164,inv!$A$1:$A$1164,$B892,inv!$T$1:$T$1164,$A892,inv!$U$1:$U$1164,'DIAS DE INVENTARIO TAT'!I$1)</f>
        <v>0</v>
      </c>
      <c r="J892">
        <f>+SUMIFS(inv!$D$1:$D$1164,inv!$A$1:$A$1164,$B892,inv!$T$1:$T$1164,$A892,inv!$U$1:$U$1164,'DIAS DE INVENTARIO TAT'!J$1)</f>
        <v>0</v>
      </c>
      <c r="K892">
        <f>+SUMIFS(inv!$D$1:$D$1164,inv!$A$1:$A$1164,$B892,inv!$T$1:$T$1164,$A892,inv!$U$1:$U$1164,'DIAS DE INVENTARIO TAT'!K$1)</f>
        <v>0</v>
      </c>
      <c r="L892" s="6">
        <f>+SUMIFS(VENTAS!H:H,VENTAS!B:B,B892,VENTAS!G:G,A892)</f>
        <v>0</v>
      </c>
      <c r="M892" s="4">
        <f t="shared" si="81"/>
        <v>0</v>
      </c>
      <c r="N892" s="4">
        <f t="shared" ref="N892:N955" si="82">+IFERROR(E892/$L892,0)</f>
        <v>0</v>
      </c>
      <c r="O892" s="4">
        <f t="shared" ref="O892:O955" si="83">+IFERROR(F892/$L892,0)</f>
        <v>0</v>
      </c>
      <c r="P892" s="4">
        <f t="shared" ref="P892:P955" si="84">+IFERROR(G892/$L892,0)</f>
        <v>0</v>
      </c>
      <c r="Q892" s="6" t="e">
        <f>+SUMIFS(#REF!,#REF!,TablaINV[[#This Row],[GRUPO]],#REF!,TablaINV[[#This Row],[COD]])</f>
        <v>#REF!</v>
      </c>
      <c r="R892" s="19">
        <f t="shared" ref="R892:R955" si="85">+IFERROR(D892/Q892,0)</f>
        <v>0</v>
      </c>
      <c r="S892" s="4" t="str">
        <f>+VLOOKUP(A892,inv!T:X,5,0)</f>
        <v>COSTA</v>
      </c>
      <c r="T892" s="4" t="str">
        <f>+VLOOKUP(B:B,'DT HUEVO'!$A:$D,4,0)</f>
        <v>EMPACADOS</v>
      </c>
      <c r="U892" s="4" t="str">
        <f>+VLOOKUP(TablaINV[[#This Row],[COD]],'DT HUEVO'!$A:$D,3,0)</f>
        <v>A</v>
      </c>
    </row>
    <row r="893" spans="1:21">
      <c r="A893" t="s">
        <v>457</v>
      </c>
      <c r="B893">
        <v>10501</v>
      </c>
      <c r="C893" t="s">
        <v>41</v>
      </c>
      <c r="D893">
        <f>+SUMIFS(inv!D:D,inv!A:A,B893,inv!T:T,A893)</f>
        <v>0</v>
      </c>
      <c r="E893">
        <f>+SUMIFS(inv!$D$1:$D$1164,inv!$A$1:$A$1164,$B893,inv!$T$1:$T$1164,$A893,inv!$U$1:$U$1164,'DIAS DE INVENTARIO TAT'!E$1)</f>
        <v>0</v>
      </c>
      <c r="F893">
        <f>+SUMIFS(inv!$D$1:$D$1164,inv!$A$1:$A$1164,$B893,inv!$T$1:$T$1164,$A893,inv!$U$1:$U$1164,'DIAS DE INVENTARIO TAT'!F$1)</f>
        <v>0</v>
      </c>
      <c r="G893">
        <f>+SUMIFS(inv!$D$1:$D$1164,inv!$A$1:$A$1164,$B893,inv!$T$1:$T$1164,$A893,inv!$U$1:$U$1164,'DIAS DE INVENTARIO TAT'!G$1)</f>
        <v>0</v>
      </c>
      <c r="H893">
        <f>+SUMIFS(inv!$D$1:$D$1164,inv!$A$1:$A$1164,$B893,inv!$T$1:$T$1164,$A893,inv!$U$1:$U$1164,'DIAS DE INVENTARIO TAT'!H$1)</f>
        <v>0</v>
      </c>
      <c r="I893">
        <f>+SUMIFS(inv!$D$1:$D$1164,inv!$A$1:$A$1164,$B893,inv!$T$1:$T$1164,$A893,inv!$U$1:$U$1164,'DIAS DE INVENTARIO TAT'!I$1)</f>
        <v>0</v>
      </c>
      <c r="J893">
        <f>+SUMIFS(inv!$D$1:$D$1164,inv!$A$1:$A$1164,$B893,inv!$T$1:$T$1164,$A893,inv!$U$1:$U$1164,'DIAS DE INVENTARIO TAT'!J$1)</f>
        <v>0</v>
      </c>
      <c r="K893">
        <f>+SUMIFS(inv!$D$1:$D$1164,inv!$A$1:$A$1164,$B893,inv!$T$1:$T$1164,$A893,inv!$U$1:$U$1164,'DIAS DE INVENTARIO TAT'!K$1)</f>
        <v>0</v>
      </c>
      <c r="L893" s="6">
        <f>+SUMIFS(VENTAS!H:H,VENTAS!B:B,B893,VENTAS!G:G,A893)</f>
        <v>0</v>
      </c>
      <c r="M893" s="4">
        <f t="shared" si="81"/>
        <v>0</v>
      </c>
      <c r="N893" s="4">
        <f t="shared" si="82"/>
        <v>0</v>
      </c>
      <c r="O893" s="4">
        <f t="shared" si="83"/>
        <v>0</v>
      </c>
      <c r="P893" s="4">
        <f t="shared" si="84"/>
        <v>0</v>
      </c>
      <c r="Q893" s="6" t="e">
        <f>+SUMIFS(#REF!,#REF!,TablaINV[[#This Row],[GRUPO]],#REF!,TablaINV[[#This Row],[COD]])</f>
        <v>#REF!</v>
      </c>
      <c r="R893" s="19">
        <f t="shared" si="85"/>
        <v>0</v>
      </c>
      <c r="S893" s="4" t="str">
        <f>+VLOOKUP(A893,inv!T:X,5,0)</f>
        <v>COSTA</v>
      </c>
      <c r="T893" s="4" t="str">
        <f>+VLOOKUP(B:B,'DT HUEVO'!$A:$D,4,0)</f>
        <v>GRIS SUELTO</v>
      </c>
      <c r="U893" s="4" t="str">
        <f>+VLOOKUP(TablaINV[[#This Row],[COD]],'DT HUEVO'!$A:$D,3,0)</f>
        <v>B</v>
      </c>
    </row>
    <row r="894" spans="1:21">
      <c r="A894" t="s">
        <v>457</v>
      </c>
      <c r="B894">
        <v>10502</v>
      </c>
      <c r="C894" t="s">
        <v>42</v>
      </c>
      <c r="D894">
        <f>+SUMIFS(inv!D:D,inv!A:A,B894,inv!T:T,A894)</f>
        <v>0</v>
      </c>
      <c r="E894">
        <f>+SUMIFS(inv!$D$1:$D$1164,inv!$A$1:$A$1164,$B894,inv!$T$1:$T$1164,$A894,inv!$U$1:$U$1164,'DIAS DE INVENTARIO TAT'!E$1)</f>
        <v>0</v>
      </c>
      <c r="F894">
        <f>+SUMIFS(inv!$D$1:$D$1164,inv!$A$1:$A$1164,$B894,inv!$T$1:$T$1164,$A894,inv!$U$1:$U$1164,'DIAS DE INVENTARIO TAT'!F$1)</f>
        <v>0</v>
      </c>
      <c r="G894">
        <f>+SUMIFS(inv!$D$1:$D$1164,inv!$A$1:$A$1164,$B894,inv!$T$1:$T$1164,$A894,inv!$U$1:$U$1164,'DIAS DE INVENTARIO TAT'!G$1)</f>
        <v>0</v>
      </c>
      <c r="H894">
        <f>+SUMIFS(inv!$D$1:$D$1164,inv!$A$1:$A$1164,$B894,inv!$T$1:$T$1164,$A894,inv!$U$1:$U$1164,'DIAS DE INVENTARIO TAT'!H$1)</f>
        <v>0</v>
      </c>
      <c r="I894">
        <f>+SUMIFS(inv!$D$1:$D$1164,inv!$A$1:$A$1164,$B894,inv!$T$1:$T$1164,$A894,inv!$U$1:$U$1164,'DIAS DE INVENTARIO TAT'!I$1)</f>
        <v>0</v>
      </c>
      <c r="J894">
        <f>+SUMIFS(inv!$D$1:$D$1164,inv!$A$1:$A$1164,$B894,inv!$T$1:$T$1164,$A894,inv!$U$1:$U$1164,'DIAS DE INVENTARIO TAT'!J$1)</f>
        <v>0</v>
      </c>
      <c r="K894">
        <f>+SUMIFS(inv!$D$1:$D$1164,inv!$A$1:$A$1164,$B894,inv!$T$1:$T$1164,$A894,inv!$U$1:$U$1164,'DIAS DE INVENTARIO TAT'!K$1)</f>
        <v>0</v>
      </c>
      <c r="L894" s="6">
        <f>+SUMIFS(VENTAS!H:H,VENTAS!B:B,B894,VENTAS!G:G,A894)</f>
        <v>0</v>
      </c>
      <c r="M894" s="4">
        <f t="shared" si="81"/>
        <v>0</v>
      </c>
      <c r="N894" s="4">
        <f t="shared" si="82"/>
        <v>0</v>
      </c>
      <c r="O894" s="4">
        <f t="shared" si="83"/>
        <v>0</v>
      </c>
      <c r="P894" s="4">
        <f t="shared" si="84"/>
        <v>0</v>
      </c>
      <c r="Q894" s="6" t="e">
        <f>+SUMIFS(#REF!,#REF!,TablaINV[[#This Row],[GRUPO]],#REF!,TablaINV[[#This Row],[COD]])</f>
        <v>#REF!</v>
      </c>
      <c r="R894" s="19">
        <f t="shared" si="85"/>
        <v>0</v>
      </c>
      <c r="S894" s="4" t="str">
        <f>+VLOOKUP(A894,inv!T:X,5,0)</f>
        <v>COSTA</v>
      </c>
      <c r="T894" s="4" t="e">
        <f>+VLOOKUP(B:B,'DT HUEVO'!$A:$D,4,0)</f>
        <v>#N/A</v>
      </c>
      <c r="U894" s="4" t="e">
        <f>+VLOOKUP(TablaINV[[#This Row],[COD]],'DT HUEVO'!$A:$D,3,0)</f>
        <v>#N/A</v>
      </c>
    </row>
    <row r="895" spans="1:21">
      <c r="A895" t="s">
        <v>457</v>
      </c>
      <c r="B895">
        <v>10601</v>
      </c>
      <c r="C895" s="25" t="s">
        <v>44</v>
      </c>
      <c r="D895">
        <f>+SUMIFS(inv!D:D,inv!A:A,B895,inv!T:T,A895)</f>
        <v>0</v>
      </c>
      <c r="E895">
        <f>+SUMIFS(inv!$D$1:$D$1164,inv!$A$1:$A$1164,$B895,inv!$T$1:$T$1164,$A895,inv!$U$1:$U$1164,'DIAS DE INVENTARIO TAT'!E$1)</f>
        <v>0</v>
      </c>
      <c r="F895">
        <f>+SUMIFS(inv!$D$1:$D$1164,inv!$A$1:$A$1164,$B895,inv!$T$1:$T$1164,$A895,inv!$U$1:$U$1164,'DIAS DE INVENTARIO TAT'!F$1)</f>
        <v>0</v>
      </c>
      <c r="G895">
        <f>+SUMIFS(inv!$D$1:$D$1164,inv!$A$1:$A$1164,$B895,inv!$T$1:$T$1164,$A895,inv!$U$1:$U$1164,'DIAS DE INVENTARIO TAT'!G$1)</f>
        <v>0</v>
      </c>
      <c r="H895">
        <f>+SUMIFS(inv!$D$1:$D$1164,inv!$A$1:$A$1164,$B895,inv!$T$1:$T$1164,$A895,inv!$U$1:$U$1164,'DIAS DE INVENTARIO TAT'!H$1)</f>
        <v>0</v>
      </c>
      <c r="I895">
        <f>+SUMIFS(inv!$D$1:$D$1164,inv!$A$1:$A$1164,$B895,inv!$T$1:$T$1164,$A895,inv!$U$1:$U$1164,'DIAS DE INVENTARIO TAT'!I$1)</f>
        <v>0</v>
      </c>
      <c r="J895">
        <f>+SUMIFS(inv!$D$1:$D$1164,inv!$A$1:$A$1164,$B895,inv!$T$1:$T$1164,$A895,inv!$U$1:$U$1164,'DIAS DE INVENTARIO TAT'!J$1)</f>
        <v>0</v>
      </c>
      <c r="K895">
        <f>+SUMIFS(inv!$D$1:$D$1164,inv!$A$1:$A$1164,$B895,inv!$T$1:$T$1164,$A895,inv!$U$1:$U$1164,'DIAS DE INVENTARIO TAT'!K$1)</f>
        <v>0</v>
      </c>
      <c r="L895" s="6">
        <f>+SUMIFS(VENTAS!H:H,VENTAS!B:B,B895,VENTAS!G:G,A895)</f>
        <v>0</v>
      </c>
      <c r="M895" s="4">
        <f t="shared" si="81"/>
        <v>0</v>
      </c>
      <c r="N895" s="4">
        <f t="shared" si="82"/>
        <v>0</v>
      </c>
      <c r="O895" s="4">
        <f t="shared" si="83"/>
        <v>0</v>
      </c>
      <c r="P895" s="4">
        <f t="shared" si="84"/>
        <v>0</v>
      </c>
      <c r="Q895" s="6" t="e">
        <f>+SUMIFS(#REF!,#REF!,TablaINV[[#This Row],[GRUPO]],#REF!,TablaINV[[#This Row],[COD]])</f>
        <v>#REF!</v>
      </c>
      <c r="R895" s="19">
        <f t="shared" si="85"/>
        <v>0</v>
      </c>
      <c r="S895" s="4" t="str">
        <f>+VLOOKUP(A895,inv!T:X,5,0)</f>
        <v>COSTA</v>
      </c>
      <c r="T895" s="4" t="str">
        <f>+VLOOKUP(B:B,'DT HUEVO'!$A:$D,4,0)</f>
        <v>GRIS SUELTO</v>
      </c>
      <c r="U895" s="4" t="str">
        <f>+VLOOKUP(TablaINV[[#This Row],[COD]],'DT HUEVO'!$A:$D,3,0)</f>
        <v>C</v>
      </c>
    </row>
    <row r="896" spans="1:21">
      <c r="A896" t="s">
        <v>457</v>
      </c>
      <c r="B896">
        <v>13559</v>
      </c>
      <c r="C896" t="s">
        <v>429</v>
      </c>
      <c r="D896">
        <f>+SUMIFS(inv!D:D,inv!A:A,B896,inv!T:T,A896)</f>
        <v>0</v>
      </c>
      <c r="E896">
        <f>+SUMIFS(inv!$D$1:$D$1164,inv!$A$1:$A$1164,$B896,inv!$T$1:$T$1164,$A896,inv!$U$1:$U$1164,'DIAS DE INVENTARIO TAT'!E$1)</f>
        <v>0</v>
      </c>
      <c r="F896">
        <f>+SUMIFS(inv!$D$1:$D$1164,inv!$A$1:$A$1164,$B896,inv!$T$1:$T$1164,$A896,inv!$U$1:$U$1164,'DIAS DE INVENTARIO TAT'!F$1)</f>
        <v>0</v>
      </c>
      <c r="G896">
        <f>+SUMIFS(inv!$D$1:$D$1164,inv!$A$1:$A$1164,$B896,inv!$T$1:$T$1164,$A896,inv!$U$1:$U$1164,'DIAS DE INVENTARIO TAT'!G$1)</f>
        <v>0</v>
      </c>
      <c r="H896">
        <f>+SUMIFS(inv!$D$1:$D$1164,inv!$A$1:$A$1164,$B896,inv!$T$1:$T$1164,$A896,inv!$U$1:$U$1164,'DIAS DE INVENTARIO TAT'!H$1)</f>
        <v>0</v>
      </c>
      <c r="I896">
        <f>+SUMIFS(inv!$D$1:$D$1164,inv!$A$1:$A$1164,$B896,inv!$T$1:$T$1164,$A896,inv!$U$1:$U$1164,'DIAS DE INVENTARIO TAT'!I$1)</f>
        <v>0</v>
      </c>
      <c r="J896">
        <f>+SUMIFS(inv!$D$1:$D$1164,inv!$A$1:$A$1164,$B896,inv!$T$1:$T$1164,$A896,inv!$U$1:$U$1164,'DIAS DE INVENTARIO TAT'!J$1)</f>
        <v>0</v>
      </c>
      <c r="K896">
        <f>+SUMIFS(inv!$D$1:$D$1164,inv!$A$1:$A$1164,$B896,inv!$T$1:$T$1164,$A896,inv!$U$1:$U$1164,'DIAS DE INVENTARIO TAT'!K$1)</f>
        <v>0</v>
      </c>
      <c r="L896" s="6">
        <f>+SUMIFS(VENTAS!H:H,VENTAS!B:B,B896,VENTAS!G:G,A896)</f>
        <v>0</v>
      </c>
      <c r="M896" s="4">
        <f t="shared" si="81"/>
        <v>0</v>
      </c>
      <c r="N896" s="4">
        <f t="shared" si="82"/>
        <v>0</v>
      </c>
      <c r="O896" s="4">
        <f t="shared" si="83"/>
        <v>0</v>
      </c>
      <c r="P896" s="4">
        <f t="shared" si="84"/>
        <v>0</v>
      </c>
      <c r="Q896" s="6" t="e">
        <f>+SUMIFS(#REF!,#REF!,TablaINV[[#This Row],[GRUPO]],#REF!,TablaINV[[#This Row],[COD]])</f>
        <v>#REF!</v>
      </c>
      <c r="R896" s="19">
        <f t="shared" si="85"/>
        <v>0</v>
      </c>
      <c r="S896" s="4" t="str">
        <f>+VLOOKUP(A896,inv!T:X,5,0)</f>
        <v>COSTA</v>
      </c>
      <c r="T896" s="4" t="str">
        <f>+VLOOKUP(B:B,'DT HUEVO'!$A:$D,4,0)</f>
        <v>EMPACADOS</v>
      </c>
      <c r="U896" s="4" t="str">
        <f>+VLOOKUP(TablaINV[[#This Row],[COD]],'DT HUEVO'!$A:$D,3,0)</f>
        <v>B</v>
      </c>
    </row>
    <row r="897" spans="1:21">
      <c r="A897" t="s">
        <v>457</v>
      </c>
      <c r="B897">
        <v>72002</v>
      </c>
      <c r="C897" t="s">
        <v>48</v>
      </c>
      <c r="D897">
        <f>+SUMIFS(inv!D:D,inv!A:A,B897,inv!T:T,A897)</f>
        <v>0</v>
      </c>
      <c r="E897">
        <f>+SUMIFS(inv!$D$1:$D$1164,inv!$A$1:$A$1164,$B897,inv!$T$1:$T$1164,$A897,inv!$U$1:$U$1164,'DIAS DE INVENTARIO TAT'!E$1)</f>
        <v>0</v>
      </c>
      <c r="F897">
        <f>+SUMIFS(inv!$D$1:$D$1164,inv!$A$1:$A$1164,$B897,inv!$T$1:$T$1164,$A897,inv!$U$1:$U$1164,'DIAS DE INVENTARIO TAT'!F$1)</f>
        <v>0</v>
      </c>
      <c r="G897">
        <f>+SUMIFS(inv!$D$1:$D$1164,inv!$A$1:$A$1164,$B897,inv!$T$1:$T$1164,$A897,inv!$U$1:$U$1164,'DIAS DE INVENTARIO TAT'!G$1)</f>
        <v>0</v>
      </c>
      <c r="H897">
        <f>+SUMIFS(inv!$D$1:$D$1164,inv!$A$1:$A$1164,$B897,inv!$T$1:$T$1164,$A897,inv!$U$1:$U$1164,'DIAS DE INVENTARIO TAT'!H$1)</f>
        <v>0</v>
      </c>
      <c r="I897">
        <f>+SUMIFS(inv!$D$1:$D$1164,inv!$A$1:$A$1164,$B897,inv!$T$1:$T$1164,$A897,inv!$U$1:$U$1164,'DIAS DE INVENTARIO TAT'!I$1)</f>
        <v>0</v>
      </c>
      <c r="J897">
        <f>+SUMIFS(inv!$D$1:$D$1164,inv!$A$1:$A$1164,$B897,inv!$T$1:$T$1164,$A897,inv!$U$1:$U$1164,'DIAS DE INVENTARIO TAT'!J$1)</f>
        <v>0</v>
      </c>
      <c r="K897">
        <f>+SUMIFS(inv!$D$1:$D$1164,inv!$A$1:$A$1164,$B897,inv!$T$1:$T$1164,$A897,inv!$U$1:$U$1164,'DIAS DE INVENTARIO TAT'!K$1)</f>
        <v>0</v>
      </c>
      <c r="L897" s="6">
        <f>+SUMIFS(VENTAS!H:H,VENTAS!B:B,B897,VENTAS!G:G,A897)</f>
        <v>0</v>
      </c>
      <c r="M897" s="4">
        <f t="shared" si="81"/>
        <v>0</v>
      </c>
      <c r="N897" s="4">
        <f t="shared" si="82"/>
        <v>0</v>
      </c>
      <c r="O897" s="4">
        <f t="shared" si="83"/>
        <v>0</v>
      </c>
      <c r="P897" s="4">
        <f t="shared" si="84"/>
        <v>0</v>
      </c>
      <c r="Q897" s="6" t="e">
        <f>+SUMIFS(#REF!,#REF!,TablaINV[[#This Row],[GRUPO]],#REF!,TablaINV[[#This Row],[COD]])</f>
        <v>#REF!</v>
      </c>
      <c r="R897" s="19">
        <f t="shared" si="85"/>
        <v>0</v>
      </c>
      <c r="S897" s="4" t="str">
        <f>+VLOOKUP(A897,inv!T:X,5,0)</f>
        <v>COSTA</v>
      </c>
      <c r="T897" s="4" t="str">
        <f>+VLOOKUP(B:B,'DT HUEVO'!$A:$D,4,0)</f>
        <v>SEGUNDA</v>
      </c>
      <c r="U897" s="4" t="str">
        <f>+VLOOKUP(TablaINV[[#This Row],[COD]],'DT HUEVO'!$A:$D,3,0)</f>
        <v>SEGUNDA</v>
      </c>
    </row>
    <row r="898" spans="1:21">
      <c r="A898" t="s">
        <v>457</v>
      </c>
      <c r="B898">
        <v>72012</v>
      </c>
      <c r="C898" t="s">
        <v>55</v>
      </c>
      <c r="D898">
        <f>+SUMIFS(inv!D:D,inv!A:A,B898,inv!T:T,A898)</f>
        <v>0</v>
      </c>
      <c r="E898">
        <f>+SUMIFS(inv!$D$1:$D$1164,inv!$A$1:$A$1164,$B898,inv!$T$1:$T$1164,$A898,inv!$U$1:$U$1164,'DIAS DE INVENTARIO TAT'!E$1)</f>
        <v>0</v>
      </c>
      <c r="F898">
        <f>+SUMIFS(inv!$D$1:$D$1164,inv!$A$1:$A$1164,$B898,inv!$T$1:$T$1164,$A898,inv!$U$1:$U$1164,'DIAS DE INVENTARIO TAT'!F$1)</f>
        <v>0</v>
      </c>
      <c r="G898">
        <f>+SUMIFS(inv!$D$1:$D$1164,inv!$A$1:$A$1164,$B898,inv!$T$1:$T$1164,$A898,inv!$U$1:$U$1164,'DIAS DE INVENTARIO TAT'!G$1)</f>
        <v>0</v>
      </c>
      <c r="H898">
        <f>+SUMIFS(inv!$D$1:$D$1164,inv!$A$1:$A$1164,$B898,inv!$T$1:$T$1164,$A898,inv!$U$1:$U$1164,'DIAS DE INVENTARIO TAT'!H$1)</f>
        <v>0</v>
      </c>
      <c r="I898">
        <f>+SUMIFS(inv!$D$1:$D$1164,inv!$A$1:$A$1164,$B898,inv!$T$1:$T$1164,$A898,inv!$U$1:$U$1164,'DIAS DE INVENTARIO TAT'!I$1)</f>
        <v>0</v>
      </c>
      <c r="J898">
        <f>+SUMIFS(inv!$D$1:$D$1164,inv!$A$1:$A$1164,$B898,inv!$T$1:$T$1164,$A898,inv!$U$1:$U$1164,'DIAS DE INVENTARIO TAT'!J$1)</f>
        <v>0</v>
      </c>
      <c r="K898">
        <f>+SUMIFS(inv!$D$1:$D$1164,inv!$A$1:$A$1164,$B898,inv!$T$1:$T$1164,$A898,inv!$U$1:$U$1164,'DIAS DE INVENTARIO TAT'!K$1)</f>
        <v>0</v>
      </c>
      <c r="L898" s="6">
        <f>+SUMIFS(VENTAS!H:H,VENTAS!B:B,B898,VENTAS!G:G,A898)</f>
        <v>0</v>
      </c>
      <c r="M898" s="4">
        <f t="shared" si="81"/>
        <v>0</v>
      </c>
      <c r="N898" s="4">
        <f t="shared" si="82"/>
        <v>0</v>
      </c>
      <c r="O898" s="4">
        <f t="shared" si="83"/>
        <v>0</v>
      </c>
      <c r="P898" s="4">
        <f t="shared" si="84"/>
        <v>0</v>
      </c>
      <c r="Q898" s="6" t="e">
        <f>+SUMIFS(#REF!,#REF!,TablaINV[[#This Row],[GRUPO]],#REF!,TablaINV[[#This Row],[COD]])</f>
        <v>#REF!</v>
      </c>
      <c r="R898" s="19">
        <f t="shared" si="85"/>
        <v>0</v>
      </c>
      <c r="S898" s="4" t="str">
        <f>+VLOOKUP(A898,inv!T:X,5,0)</f>
        <v>COSTA</v>
      </c>
      <c r="T898" s="4" t="str">
        <f>+VLOOKUP(B:B,'DT HUEVO'!$A:$D,4,0)</f>
        <v>SEGUNDA</v>
      </c>
      <c r="U898" s="4" t="str">
        <f>+VLOOKUP(TablaINV[[#This Row],[COD]],'DT HUEVO'!$A:$D,3,0)</f>
        <v>SEGUNDA</v>
      </c>
    </row>
    <row r="899" spans="1:21">
      <c r="A899" t="s">
        <v>457</v>
      </c>
      <c r="B899">
        <v>73001</v>
      </c>
      <c r="C899" t="s">
        <v>49</v>
      </c>
      <c r="D899">
        <f>+SUMIFS(inv!D:D,inv!A:A,B899,inv!T:T,A899)</f>
        <v>0</v>
      </c>
      <c r="E899">
        <f>+SUMIFS(inv!$D$1:$D$1164,inv!$A$1:$A$1164,$B899,inv!$T$1:$T$1164,$A899,inv!$U$1:$U$1164,'DIAS DE INVENTARIO TAT'!E$1)</f>
        <v>0</v>
      </c>
      <c r="F899">
        <f>+SUMIFS(inv!$D$1:$D$1164,inv!$A$1:$A$1164,$B899,inv!$T$1:$T$1164,$A899,inv!$U$1:$U$1164,'DIAS DE INVENTARIO TAT'!F$1)</f>
        <v>0</v>
      </c>
      <c r="G899">
        <f>+SUMIFS(inv!$D$1:$D$1164,inv!$A$1:$A$1164,$B899,inv!$T$1:$T$1164,$A899,inv!$U$1:$U$1164,'DIAS DE INVENTARIO TAT'!G$1)</f>
        <v>0</v>
      </c>
      <c r="H899">
        <f>+SUMIFS(inv!$D$1:$D$1164,inv!$A$1:$A$1164,$B899,inv!$T$1:$T$1164,$A899,inv!$U$1:$U$1164,'DIAS DE INVENTARIO TAT'!H$1)</f>
        <v>0</v>
      </c>
      <c r="I899">
        <f>+SUMIFS(inv!$D$1:$D$1164,inv!$A$1:$A$1164,$B899,inv!$T$1:$T$1164,$A899,inv!$U$1:$U$1164,'DIAS DE INVENTARIO TAT'!I$1)</f>
        <v>0</v>
      </c>
      <c r="J899">
        <f>+SUMIFS(inv!$D$1:$D$1164,inv!$A$1:$A$1164,$B899,inv!$T$1:$T$1164,$A899,inv!$U$1:$U$1164,'DIAS DE INVENTARIO TAT'!J$1)</f>
        <v>0</v>
      </c>
      <c r="K899">
        <f>+SUMIFS(inv!$D$1:$D$1164,inv!$A$1:$A$1164,$B899,inv!$T$1:$T$1164,$A899,inv!$U$1:$U$1164,'DIAS DE INVENTARIO TAT'!K$1)</f>
        <v>0</v>
      </c>
      <c r="L899" s="6">
        <f>+SUMIFS(VENTAS!H:H,VENTAS!B:B,B899,VENTAS!G:G,A899)</f>
        <v>0</v>
      </c>
      <c r="M899" s="4">
        <f t="shared" si="81"/>
        <v>0</v>
      </c>
      <c r="N899" s="4">
        <f t="shared" si="82"/>
        <v>0</v>
      </c>
      <c r="O899" s="4">
        <f t="shared" si="83"/>
        <v>0</v>
      </c>
      <c r="P899" s="4">
        <f t="shared" si="84"/>
        <v>0</v>
      </c>
      <c r="Q899" s="6" t="e">
        <f>+SUMIFS(#REF!,#REF!,TablaINV[[#This Row],[GRUPO]],#REF!,TablaINV[[#This Row],[COD]])</f>
        <v>#REF!</v>
      </c>
      <c r="R899" s="19">
        <f t="shared" si="85"/>
        <v>0</v>
      </c>
      <c r="S899" s="4" t="str">
        <f>+VLOOKUP(A899,inv!T:X,5,0)</f>
        <v>COSTA</v>
      </c>
      <c r="T899" s="4" t="str">
        <f>+VLOOKUP(B:B,'DT HUEVO'!$A:$D,4,0)</f>
        <v>SEGUNDA</v>
      </c>
      <c r="U899" s="4" t="str">
        <f>+VLOOKUP(TablaINV[[#This Row],[COD]],'DT HUEVO'!$A:$D,3,0)</f>
        <v>SEGUNDA</v>
      </c>
    </row>
    <row r="900" spans="1:21">
      <c r="A900" t="s">
        <v>457</v>
      </c>
      <c r="B900">
        <v>73012</v>
      </c>
      <c r="C900" t="s">
        <v>56</v>
      </c>
      <c r="D900">
        <f>+SUMIFS(inv!D:D,inv!A:A,B900,inv!T:T,A900)</f>
        <v>0</v>
      </c>
      <c r="E900">
        <f>+SUMIFS(inv!$D$1:$D$1164,inv!$A$1:$A$1164,$B900,inv!$T$1:$T$1164,$A900,inv!$U$1:$U$1164,'DIAS DE INVENTARIO TAT'!E$1)</f>
        <v>0</v>
      </c>
      <c r="F900">
        <f>+SUMIFS(inv!$D$1:$D$1164,inv!$A$1:$A$1164,$B900,inv!$T$1:$T$1164,$A900,inv!$U$1:$U$1164,'DIAS DE INVENTARIO TAT'!F$1)</f>
        <v>0</v>
      </c>
      <c r="G900">
        <f>+SUMIFS(inv!$D$1:$D$1164,inv!$A$1:$A$1164,$B900,inv!$T$1:$T$1164,$A900,inv!$U$1:$U$1164,'DIAS DE INVENTARIO TAT'!G$1)</f>
        <v>0</v>
      </c>
      <c r="H900">
        <f>+SUMIFS(inv!$D$1:$D$1164,inv!$A$1:$A$1164,$B900,inv!$T$1:$T$1164,$A900,inv!$U$1:$U$1164,'DIAS DE INVENTARIO TAT'!H$1)</f>
        <v>0</v>
      </c>
      <c r="I900">
        <f>+SUMIFS(inv!$D$1:$D$1164,inv!$A$1:$A$1164,$B900,inv!$T$1:$T$1164,$A900,inv!$U$1:$U$1164,'DIAS DE INVENTARIO TAT'!I$1)</f>
        <v>0</v>
      </c>
      <c r="J900">
        <f>+SUMIFS(inv!$D$1:$D$1164,inv!$A$1:$A$1164,$B900,inv!$T$1:$T$1164,$A900,inv!$U$1:$U$1164,'DIAS DE INVENTARIO TAT'!J$1)</f>
        <v>0</v>
      </c>
      <c r="K900">
        <f>+SUMIFS(inv!$D$1:$D$1164,inv!$A$1:$A$1164,$B900,inv!$T$1:$T$1164,$A900,inv!$U$1:$U$1164,'DIAS DE INVENTARIO TAT'!K$1)</f>
        <v>0</v>
      </c>
      <c r="L900" s="6">
        <f>+SUMIFS(VENTAS!H:H,VENTAS!B:B,B900,VENTAS!G:G,A900)</f>
        <v>0</v>
      </c>
      <c r="M900" s="4">
        <f t="shared" ref="M900:M963" si="86">+IFERROR(D900/$L900,0)</f>
        <v>0</v>
      </c>
      <c r="N900" s="4">
        <f t="shared" si="82"/>
        <v>0</v>
      </c>
      <c r="O900" s="4">
        <f t="shared" si="83"/>
        <v>0</v>
      </c>
      <c r="P900" s="4">
        <f t="shared" si="84"/>
        <v>0</v>
      </c>
      <c r="Q900" s="6" t="e">
        <f>+SUMIFS(#REF!,#REF!,TablaINV[[#This Row],[GRUPO]],#REF!,TablaINV[[#This Row],[COD]])</f>
        <v>#REF!</v>
      </c>
      <c r="R900" s="19">
        <f t="shared" si="85"/>
        <v>0</v>
      </c>
      <c r="S900" s="4" t="str">
        <f>+VLOOKUP(A900,inv!T:X,5,0)</f>
        <v>COSTA</v>
      </c>
      <c r="T900" s="4" t="str">
        <f>+VLOOKUP(B:B,'DT HUEVO'!$A:$D,4,0)</f>
        <v>SEGUNDA</v>
      </c>
      <c r="U900" s="4" t="str">
        <f>+VLOOKUP(TablaINV[[#This Row],[COD]],'DT HUEVO'!$A:$D,3,0)</f>
        <v>SEGUNDA</v>
      </c>
    </row>
    <row r="901" spans="1:21">
      <c r="A901" t="s">
        <v>457</v>
      </c>
      <c r="B901">
        <v>79101</v>
      </c>
      <c r="C901" t="s">
        <v>57</v>
      </c>
      <c r="D901">
        <f>+SUMIFS(inv!D:D,inv!A:A,B901,inv!T:T,A901)</f>
        <v>0</v>
      </c>
      <c r="E901">
        <f>+SUMIFS(inv!$D$1:$D$1164,inv!$A$1:$A$1164,$B901,inv!$T$1:$T$1164,$A901,inv!$U$1:$U$1164,'DIAS DE INVENTARIO TAT'!E$1)</f>
        <v>0</v>
      </c>
      <c r="F901">
        <f>+SUMIFS(inv!$D$1:$D$1164,inv!$A$1:$A$1164,$B901,inv!$T$1:$T$1164,$A901,inv!$U$1:$U$1164,'DIAS DE INVENTARIO TAT'!F$1)</f>
        <v>0</v>
      </c>
      <c r="G901">
        <f>+SUMIFS(inv!$D$1:$D$1164,inv!$A$1:$A$1164,$B901,inv!$T$1:$T$1164,$A901,inv!$U$1:$U$1164,'DIAS DE INVENTARIO TAT'!G$1)</f>
        <v>0</v>
      </c>
      <c r="H901">
        <f>+SUMIFS(inv!$D$1:$D$1164,inv!$A$1:$A$1164,$B901,inv!$T$1:$T$1164,$A901,inv!$U$1:$U$1164,'DIAS DE INVENTARIO TAT'!H$1)</f>
        <v>0</v>
      </c>
      <c r="I901">
        <f>+SUMIFS(inv!$D$1:$D$1164,inv!$A$1:$A$1164,$B901,inv!$T$1:$T$1164,$A901,inv!$U$1:$U$1164,'DIAS DE INVENTARIO TAT'!I$1)</f>
        <v>0</v>
      </c>
      <c r="J901">
        <f>+SUMIFS(inv!$D$1:$D$1164,inv!$A$1:$A$1164,$B901,inv!$T$1:$T$1164,$A901,inv!$U$1:$U$1164,'DIAS DE INVENTARIO TAT'!J$1)</f>
        <v>0</v>
      </c>
      <c r="K901">
        <f>+SUMIFS(inv!$D$1:$D$1164,inv!$A$1:$A$1164,$B901,inv!$T$1:$T$1164,$A901,inv!$U$1:$U$1164,'DIAS DE INVENTARIO TAT'!K$1)</f>
        <v>0</v>
      </c>
      <c r="L901" s="6">
        <f>+SUMIFS(VENTAS!H:H,VENTAS!B:B,B901,VENTAS!G:G,A901)</f>
        <v>0</v>
      </c>
      <c r="M901" s="4">
        <f t="shared" si="86"/>
        <v>0</v>
      </c>
      <c r="N901" s="4">
        <f t="shared" si="82"/>
        <v>0</v>
      </c>
      <c r="O901" s="4">
        <f t="shared" si="83"/>
        <v>0</v>
      </c>
      <c r="P901" s="4">
        <f t="shared" si="84"/>
        <v>0</v>
      </c>
      <c r="Q901" s="6" t="e">
        <f>+SUMIFS(#REF!,#REF!,TablaINV[[#This Row],[GRUPO]],#REF!,TablaINV[[#This Row],[COD]])</f>
        <v>#REF!</v>
      </c>
      <c r="R901" s="19">
        <f t="shared" si="85"/>
        <v>0</v>
      </c>
      <c r="S901" s="4" t="str">
        <f>+VLOOKUP(A901,inv!T:X,5,0)</f>
        <v>COSTA</v>
      </c>
      <c r="T901" s="4" t="str">
        <f>+VLOOKUP(B:B,'DT HUEVO'!$A:$D,4,0)</f>
        <v>SEGUNDA</v>
      </c>
      <c r="U901" s="4" t="str">
        <f>+VLOOKUP(TablaINV[[#This Row],[COD]],'DT HUEVO'!$A:$D,3,0)</f>
        <v>SEGUNDA</v>
      </c>
    </row>
    <row r="902" spans="1:21">
      <c r="A902" t="s">
        <v>457</v>
      </c>
      <c r="B902">
        <v>79201</v>
      </c>
      <c r="C902" t="s">
        <v>50</v>
      </c>
      <c r="D902">
        <f>+SUMIFS(inv!D:D,inv!A:A,B902,inv!T:T,A902)</f>
        <v>0</v>
      </c>
      <c r="E902">
        <f>+SUMIFS(inv!$D$1:$D$1164,inv!$A$1:$A$1164,$B902,inv!$T$1:$T$1164,$A902,inv!$U$1:$U$1164,'DIAS DE INVENTARIO TAT'!E$1)</f>
        <v>0</v>
      </c>
      <c r="F902">
        <f>+SUMIFS(inv!$D$1:$D$1164,inv!$A$1:$A$1164,$B902,inv!$T$1:$T$1164,$A902,inv!$U$1:$U$1164,'DIAS DE INVENTARIO TAT'!F$1)</f>
        <v>0</v>
      </c>
      <c r="G902">
        <f>+SUMIFS(inv!$D$1:$D$1164,inv!$A$1:$A$1164,$B902,inv!$T$1:$T$1164,$A902,inv!$U$1:$U$1164,'DIAS DE INVENTARIO TAT'!G$1)</f>
        <v>0</v>
      </c>
      <c r="H902">
        <f>+SUMIFS(inv!$D$1:$D$1164,inv!$A$1:$A$1164,$B902,inv!$T$1:$T$1164,$A902,inv!$U$1:$U$1164,'DIAS DE INVENTARIO TAT'!H$1)</f>
        <v>0</v>
      </c>
      <c r="I902">
        <f>+SUMIFS(inv!$D$1:$D$1164,inv!$A$1:$A$1164,$B902,inv!$T$1:$T$1164,$A902,inv!$U$1:$U$1164,'DIAS DE INVENTARIO TAT'!I$1)</f>
        <v>0</v>
      </c>
      <c r="J902">
        <f>+SUMIFS(inv!$D$1:$D$1164,inv!$A$1:$A$1164,$B902,inv!$T$1:$T$1164,$A902,inv!$U$1:$U$1164,'DIAS DE INVENTARIO TAT'!J$1)</f>
        <v>0</v>
      </c>
      <c r="K902">
        <f>+SUMIFS(inv!$D$1:$D$1164,inv!$A$1:$A$1164,$B902,inv!$T$1:$T$1164,$A902,inv!$U$1:$U$1164,'DIAS DE INVENTARIO TAT'!K$1)</f>
        <v>0</v>
      </c>
      <c r="L902" s="6">
        <f>+SUMIFS(VENTAS!H:H,VENTAS!B:B,B902,VENTAS!G:G,A902)</f>
        <v>0</v>
      </c>
      <c r="M902" s="4">
        <f t="shared" si="86"/>
        <v>0</v>
      </c>
      <c r="N902" s="4">
        <f t="shared" si="82"/>
        <v>0</v>
      </c>
      <c r="O902" s="4">
        <f t="shared" si="83"/>
        <v>0</v>
      </c>
      <c r="P902" s="4">
        <f t="shared" si="84"/>
        <v>0</v>
      </c>
      <c r="Q902" s="6" t="e">
        <f>+SUMIFS(#REF!,#REF!,TablaINV[[#This Row],[GRUPO]],#REF!,TablaINV[[#This Row],[COD]])</f>
        <v>#REF!</v>
      </c>
      <c r="R902" s="19">
        <f t="shared" si="85"/>
        <v>0</v>
      </c>
      <c r="S902" s="4" t="str">
        <f>+VLOOKUP(A902,inv!T:X,5,0)</f>
        <v>COSTA</v>
      </c>
      <c r="T902" s="4" t="str">
        <f>+VLOOKUP(B:B,'DT HUEVO'!$A:$D,4,0)</f>
        <v>SEGUNDA</v>
      </c>
      <c r="U902" s="4" t="str">
        <f>+VLOOKUP(TablaINV[[#This Row],[COD]],'DT HUEVO'!$A:$D,3,0)</f>
        <v>SEGUNDA</v>
      </c>
    </row>
    <row r="903" spans="1:21">
      <c r="A903" t="s">
        <v>457</v>
      </c>
      <c r="B903">
        <v>10504</v>
      </c>
      <c r="C903" t="s">
        <v>43</v>
      </c>
      <c r="D903">
        <f>+SUMIFS(inv!D:D,inv!A:A,B903,inv!T:T,A903)</f>
        <v>0</v>
      </c>
      <c r="E903">
        <f>+SUMIFS(inv!$D$1:$D$1164,inv!$A$1:$A$1164,$B903,inv!$T$1:$T$1164,$A903,inv!$U$1:$U$1164,'DIAS DE INVENTARIO TAT'!E$1)</f>
        <v>0</v>
      </c>
      <c r="F903">
        <f>+SUMIFS(inv!$D$1:$D$1164,inv!$A$1:$A$1164,$B903,inv!$T$1:$T$1164,$A903,inv!$U$1:$U$1164,'DIAS DE INVENTARIO TAT'!F$1)</f>
        <v>0</v>
      </c>
      <c r="G903">
        <f>+SUMIFS(inv!$D$1:$D$1164,inv!$A$1:$A$1164,$B903,inv!$T$1:$T$1164,$A903,inv!$U$1:$U$1164,'DIAS DE INVENTARIO TAT'!G$1)</f>
        <v>0</v>
      </c>
      <c r="H903">
        <f>+SUMIFS(inv!$D$1:$D$1164,inv!$A$1:$A$1164,$B903,inv!$T$1:$T$1164,$A903,inv!$U$1:$U$1164,'DIAS DE INVENTARIO TAT'!H$1)</f>
        <v>0</v>
      </c>
      <c r="I903">
        <f>+SUMIFS(inv!$D$1:$D$1164,inv!$A$1:$A$1164,$B903,inv!$T$1:$T$1164,$A903,inv!$U$1:$U$1164,'DIAS DE INVENTARIO TAT'!I$1)</f>
        <v>0</v>
      </c>
      <c r="J903">
        <f>+SUMIFS(inv!$D$1:$D$1164,inv!$A$1:$A$1164,$B903,inv!$T$1:$T$1164,$A903,inv!$U$1:$U$1164,'DIAS DE INVENTARIO TAT'!J$1)</f>
        <v>0</v>
      </c>
      <c r="K903">
        <f>+SUMIFS(inv!$D$1:$D$1164,inv!$A$1:$A$1164,$B903,inv!$T$1:$T$1164,$A903,inv!$U$1:$U$1164,'DIAS DE INVENTARIO TAT'!K$1)</f>
        <v>0</v>
      </c>
      <c r="L903" s="6">
        <f>+SUMIFS(VENTAS!H:H,VENTAS!B:B,B903,VENTAS!G:G,A903)</f>
        <v>0</v>
      </c>
      <c r="M903" s="4">
        <f t="shared" si="86"/>
        <v>0</v>
      </c>
      <c r="N903" s="4">
        <f t="shared" si="82"/>
        <v>0</v>
      </c>
      <c r="O903" s="4">
        <f t="shared" si="83"/>
        <v>0</v>
      </c>
      <c r="P903" s="4">
        <f t="shared" si="84"/>
        <v>0</v>
      </c>
      <c r="Q903" s="6" t="e">
        <f>+SUMIFS(#REF!,#REF!,TablaINV[[#This Row],[GRUPO]],#REF!,TablaINV[[#This Row],[COD]])</f>
        <v>#REF!</v>
      </c>
      <c r="R903" s="19">
        <f t="shared" si="85"/>
        <v>0</v>
      </c>
      <c r="S903" s="4" t="str">
        <f>+VLOOKUP(A903,inv!T:X,5,0)</f>
        <v>COSTA</v>
      </c>
      <c r="T903" s="4" t="e">
        <f>+VLOOKUP(B:B,'DT HUEVO'!$A:$D,4,0)</f>
        <v>#N/A</v>
      </c>
      <c r="U903" s="4" t="e">
        <f>+VLOOKUP(TablaINV[[#This Row],[COD]],'DT HUEVO'!$A:$D,3,0)</f>
        <v>#N/A</v>
      </c>
    </row>
    <row r="904" spans="1:21">
      <c r="A904" t="s">
        <v>457</v>
      </c>
      <c r="B904">
        <v>10103</v>
      </c>
      <c r="C904" t="s">
        <v>60</v>
      </c>
      <c r="D904">
        <f>+SUMIFS(inv!D:D,inv!A:A,B904,inv!T:T,A904)</f>
        <v>0</v>
      </c>
      <c r="E904">
        <f>+SUMIFS(inv!$D$1:$D$1164,inv!$A$1:$A$1164,$B904,inv!$T$1:$T$1164,$A904,inv!$U$1:$U$1164,'DIAS DE INVENTARIO TAT'!E$1)</f>
        <v>0</v>
      </c>
      <c r="F904">
        <f>+SUMIFS(inv!$D$1:$D$1164,inv!$A$1:$A$1164,$B904,inv!$T$1:$T$1164,$A904,inv!$U$1:$U$1164,'DIAS DE INVENTARIO TAT'!F$1)</f>
        <v>0</v>
      </c>
      <c r="G904">
        <f>+SUMIFS(inv!$D$1:$D$1164,inv!$A$1:$A$1164,$B904,inv!$T$1:$T$1164,$A904,inv!$U$1:$U$1164,'DIAS DE INVENTARIO TAT'!G$1)</f>
        <v>0</v>
      </c>
      <c r="H904">
        <f>+SUMIFS(inv!$D$1:$D$1164,inv!$A$1:$A$1164,$B904,inv!$T$1:$T$1164,$A904,inv!$U$1:$U$1164,'DIAS DE INVENTARIO TAT'!H$1)</f>
        <v>0</v>
      </c>
      <c r="I904">
        <f>+SUMIFS(inv!$D$1:$D$1164,inv!$A$1:$A$1164,$B904,inv!$T$1:$T$1164,$A904,inv!$U$1:$U$1164,'DIAS DE INVENTARIO TAT'!I$1)</f>
        <v>0</v>
      </c>
      <c r="J904">
        <f>+SUMIFS(inv!$D$1:$D$1164,inv!$A$1:$A$1164,$B904,inv!$T$1:$T$1164,$A904,inv!$U$1:$U$1164,'DIAS DE INVENTARIO TAT'!J$1)</f>
        <v>0</v>
      </c>
      <c r="K904">
        <f>+SUMIFS(inv!$D$1:$D$1164,inv!$A$1:$A$1164,$B904,inv!$T$1:$T$1164,$A904,inv!$U$1:$U$1164,'DIAS DE INVENTARIO TAT'!K$1)</f>
        <v>0</v>
      </c>
      <c r="L904" s="6">
        <f>+SUMIFS(VENTAS!H:H,VENTAS!B:B,B904,VENTAS!G:G,A904)</f>
        <v>0</v>
      </c>
      <c r="M904" s="4">
        <f t="shared" si="86"/>
        <v>0</v>
      </c>
      <c r="N904" s="4">
        <f t="shared" si="82"/>
        <v>0</v>
      </c>
      <c r="O904" s="4">
        <f t="shared" si="83"/>
        <v>0</v>
      </c>
      <c r="P904" s="4">
        <f t="shared" si="84"/>
        <v>0</v>
      </c>
      <c r="Q904" s="6" t="e">
        <f>+SUMIFS(#REF!,#REF!,TablaINV[[#This Row],[GRUPO]],#REF!,TablaINV[[#This Row],[COD]])</f>
        <v>#REF!</v>
      </c>
      <c r="R904" s="19">
        <f t="shared" si="85"/>
        <v>0</v>
      </c>
      <c r="S904" s="4" t="str">
        <f>+VLOOKUP(A904,inv!T:X,5,0)</f>
        <v>COSTA</v>
      </c>
      <c r="T904" s="4" t="str">
        <f>+VLOOKUP(B:B,'DT HUEVO'!$A:$D,4,0)</f>
        <v>EMPACADOS</v>
      </c>
      <c r="U904" s="4" t="str">
        <f>+VLOOKUP(TablaINV[[#This Row],[COD]],'DT HUEVO'!$A:$D,3,0)</f>
        <v>YUMBO</v>
      </c>
    </row>
    <row r="905" spans="1:21">
      <c r="A905" t="s">
        <v>457</v>
      </c>
      <c r="B905">
        <v>10303</v>
      </c>
      <c r="C905" t="s">
        <v>32</v>
      </c>
      <c r="D905">
        <f>+SUMIFS(inv!D:D,inv!A:A,B905,inv!T:T,A905)</f>
        <v>0</v>
      </c>
      <c r="E905">
        <f>+SUMIFS(inv!$D$1:$D$1164,inv!$A$1:$A$1164,$B905,inv!$T$1:$T$1164,$A905,inv!$U$1:$U$1164,'DIAS DE INVENTARIO TAT'!E$1)</f>
        <v>0</v>
      </c>
      <c r="F905">
        <f>+SUMIFS(inv!$D$1:$D$1164,inv!$A$1:$A$1164,$B905,inv!$T$1:$T$1164,$A905,inv!$U$1:$U$1164,'DIAS DE INVENTARIO TAT'!F$1)</f>
        <v>0</v>
      </c>
      <c r="G905">
        <f>+SUMIFS(inv!$D$1:$D$1164,inv!$A$1:$A$1164,$B905,inv!$T$1:$T$1164,$A905,inv!$U$1:$U$1164,'DIAS DE INVENTARIO TAT'!G$1)</f>
        <v>0</v>
      </c>
      <c r="H905">
        <f>+SUMIFS(inv!$D$1:$D$1164,inv!$A$1:$A$1164,$B905,inv!$T$1:$T$1164,$A905,inv!$U$1:$U$1164,'DIAS DE INVENTARIO TAT'!H$1)</f>
        <v>0</v>
      </c>
      <c r="I905">
        <f>+SUMIFS(inv!$D$1:$D$1164,inv!$A$1:$A$1164,$B905,inv!$T$1:$T$1164,$A905,inv!$U$1:$U$1164,'DIAS DE INVENTARIO TAT'!I$1)</f>
        <v>0</v>
      </c>
      <c r="J905">
        <f>+SUMIFS(inv!$D$1:$D$1164,inv!$A$1:$A$1164,$B905,inv!$T$1:$T$1164,$A905,inv!$U$1:$U$1164,'DIAS DE INVENTARIO TAT'!J$1)</f>
        <v>0</v>
      </c>
      <c r="K905">
        <f>+SUMIFS(inv!$D$1:$D$1164,inv!$A$1:$A$1164,$B905,inv!$T$1:$T$1164,$A905,inv!$U$1:$U$1164,'DIAS DE INVENTARIO TAT'!K$1)</f>
        <v>0</v>
      </c>
      <c r="L905" s="6">
        <f>+SUMIFS(VENTAS!H:H,VENTAS!B:B,B905,VENTAS!G:G,A905)</f>
        <v>0</v>
      </c>
      <c r="M905" s="4">
        <f t="shared" si="86"/>
        <v>0</v>
      </c>
      <c r="N905" s="4">
        <f t="shared" si="82"/>
        <v>0</v>
      </c>
      <c r="O905" s="4">
        <f t="shared" si="83"/>
        <v>0</v>
      </c>
      <c r="P905" s="4">
        <f t="shared" si="84"/>
        <v>0</v>
      </c>
      <c r="Q905" s="6" t="e">
        <f>+SUMIFS(#REF!,#REF!,TablaINV[[#This Row],[GRUPO]],#REF!,TablaINV[[#This Row],[COD]])</f>
        <v>#REF!</v>
      </c>
      <c r="R905" s="19">
        <f t="shared" si="85"/>
        <v>0</v>
      </c>
      <c r="S905" s="4" t="str">
        <f>+VLOOKUP(A905,inv!T:X,5,0)</f>
        <v>COSTA</v>
      </c>
      <c r="T905" s="4" t="str">
        <f>+VLOOKUP(B:B,'DT HUEVO'!$A:$D,4,0)</f>
        <v>EMPACADOS</v>
      </c>
      <c r="U905" s="4" t="str">
        <f>+VLOOKUP(TablaINV[[#This Row],[COD]],'DT HUEVO'!$A:$D,3,0)</f>
        <v>AA</v>
      </c>
    </row>
    <row r="906" spans="1:21">
      <c r="A906" t="s">
        <v>457</v>
      </c>
      <c r="B906">
        <v>10406</v>
      </c>
      <c r="C906" t="s">
        <v>72</v>
      </c>
      <c r="D906">
        <f>+SUMIFS(inv!D:D,inv!A:A,B906,inv!T:T,A906)</f>
        <v>0</v>
      </c>
      <c r="E906">
        <f>+SUMIFS(inv!$D$1:$D$1164,inv!$A$1:$A$1164,$B906,inv!$T$1:$T$1164,$A906,inv!$U$1:$U$1164,'DIAS DE INVENTARIO TAT'!E$1)</f>
        <v>0</v>
      </c>
      <c r="F906">
        <f>+SUMIFS(inv!$D$1:$D$1164,inv!$A$1:$A$1164,$B906,inv!$T$1:$T$1164,$A906,inv!$U$1:$U$1164,'DIAS DE INVENTARIO TAT'!F$1)</f>
        <v>0</v>
      </c>
      <c r="G906">
        <f>+SUMIFS(inv!$D$1:$D$1164,inv!$A$1:$A$1164,$B906,inv!$T$1:$T$1164,$A906,inv!$U$1:$U$1164,'DIAS DE INVENTARIO TAT'!G$1)</f>
        <v>0</v>
      </c>
      <c r="H906">
        <f>+SUMIFS(inv!$D$1:$D$1164,inv!$A$1:$A$1164,$B906,inv!$T$1:$T$1164,$A906,inv!$U$1:$U$1164,'DIAS DE INVENTARIO TAT'!H$1)</f>
        <v>0</v>
      </c>
      <c r="I906">
        <f>+SUMIFS(inv!$D$1:$D$1164,inv!$A$1:$A$1164,$B906,inv!$T$1:$T$1164,$A906,inv!$U$1:$U$1164,'DIAS DE INVENTARIO TAT'!I$1)</f>
        <v>0</v>
      </c>
      <c r="J906">
        <f>+SUMIFS(inv!$D$1:$D$1164,inv!$A$1:$A$1164,$B906,inv!$T$1:$T$1164,$A906,inv!$U$1:$U$1164,'DIAS DE INVENTARIO TAT'!J$1)</f>
        <v>0</v>
      </c>
      <c r="K906">
        <f>+SUMIFS(inv!$D$1:$D$1164,inv!$A$1:$A$1164,$B906,inv!$T$1:$T$1164,$A906,inv!$U$1:$U$1164,'DIAS DE INVENTARIO TAT'!K$1)</f>
        <v>0</v>
      </c>
      <c r="L906" s="6">
        <f>+SUMIFS(VENTAS!H:H,VENTAS!B:B,B906,VENTAS!G:G,A906)</f>
        <v>0</v>
      </c>
      <c r="M906" s="4">
        <f t="shared" si="86"/>
        <v>0</v>
      </c>
      <c r="N906" s="4">
        <f t="shared" si="82"/>
        <v>0</v>
      </c>
      <c r="O906" s="4">
        <f t="shared" si="83"/>
        <v>0</v>
      </c>
      <c r="P906" s="4">
        <f t="shared" si="84"/>
        <v>0</v>
      </c>
      <c r="Q906" s="6" t="e">
        <f>+SUMIFS(#REF!,#REF!,TablaINV[[#This Row],[GRUPO]],#REF!,TablaINV[[#This Row],[COD]])</f>
        <v>#REF!</v>
      </c>
      <c r="R906" s="19">
        <f t="shared" si="85"/>
        <v>0</v>
      </c>
      <c r="S906" s="4" t="str">
        <f>+VLOOKUP(A906,inv!T:X,5,0)</f>
        <v>COSTA</v>
      </c>
      <c r="T906" s="4" t="str">
        <f>+VLOOKUP(B:B,'DT HUEVO'!$A:$D,4,0)</f>
        <v>VERDE</v>
      </c>
      <c r="U906" s="4" t="str">
        <f>+VLOOKUP(TablaINV[[#This Row],[COD]],'DT HUEVO'!$A:$D,3,0)</f>
        <v>A</v>
      </c>
    </row>
    <row r="907" spans="1:21">
      <c r="A907" t="s">
        <v>457</v>
      </c>
      <c r="B907">
        <v>10480</v>
      </c>
      <c r="C907" t="s">
        <v>545</v>
      </c>
      <c r="D907">
        <f>+SUMIFS(inv!D:D,inv!A:A,B907,inv!T:T,A907)</f>
        <v>0</v>
      </c>
      <c r="E907">
        <f>+SUMIFS(inv!$D$1:$D$1164,inv!$A$1:$A$1164,$B907,inv!$T$1:$T$1164,$A907,inv!$U$1:$U$1164,'DIAS DE INVENTARIO TAT'!E$1)</f>
        <v>0</v>
      </c>
      <c r="F907">
        <f>+SUMIFS(inv!$D$1:$D$1164,inv!$A$1:$A$1164,$B907,inv!$T$1:$T$1164,$A907,inv!$U$1:$U$1164,'DIAS DE INVENTARIO TAT'!F$1)</f>
        <v>0</v>
      </c>
      <c r="G907">
        <f>+SUMIFS(inv!$D$1:$D$1164,inv!$A$1:$A$1164,$B907,inv!$T$1:$T$1164,$A907,inv!$U$1:$U$1164,'DIAS DE INVENTARIO TAT'!G$1)</f>
        <v>0</v>
      </c>
      <c r="H907">
        <f>+SUMIFS(inv!$D$1:$D$1164,inv!$A$1:$A$1164,$B907,inv!$T$1:$T$1164,$A907,inv!$U$1:$U$1164,'DIAS DE INVENTARIO TAT'!H$1)</f>
        <v>0</v>
      </c>
      <c r="I907">
        <f>+SUMIFS(inv!$D$1:$D$1164,inv!$A$1:$A$1164,$B907,inv!$T$1:$T$1164,$A907,inv!$U$1:$U$1164,'DIAS DE INVENTARIO TAT'!I$1)</f>
        <v>0</v>
      </c>
      <c r="J907">
        <f>+SUMIFS(inv!$D$1:$D$1164,inv!$A$1:$A$1164,$B907,inv!$T$1:$T$1164,$A907,inv!$U$1:$U$1164,'DIAS DE INVENTARIO TAT'!J$1)</f>
        <v>0</v>
      </c>
      <c r="K907">
        <f>+SUMIFS(inv!$D$1:$D$1164,inv!$A$1:$A$1164,$B907,inv!$T$1:$T$1164,$A907,inv!$U$1:$U$1164,'DIAS DE INVENTARIO TAT'!K$1)</f>
        <v>0</v>
      </c>
      <c r="L907" s="6">
        <f>+SUMIFS(VENTAS!H:H,VENTAS!B:B,B907,VENTAS!G:G,A907)</f>
        <v>0</v>
      </c>
      <c r="M907" s="4">
        <f t="shared" si="86"/>
        <v>0</v>
      </c>
      <c r="N907" s="4">
        <f t="shared" si="82"/>
        <v>0</v>
      </c>
      <c r="O907" s="4">
        <f t="shared" si="83"/>
        <v>0</v>
      </c>
      <c r="P907" s="4">
        <f t="shared" si="84"/>
        <v>0</v>
      </c>
      <c r="Q907" s="6" t="e">
        <f>+SUMIFS(#REF!,#REF!,TablaINV[[#This Row],[GRUPO]],#REF!,TablaINV[[#This Row],[COD]])</f>
        <v>#REF!</v>
      </c>
      <c r="R907" s="19">
        <f t="shared" si="85"/>
        <v>0</v>
      </c>
      <c r="S907" s="4" t="str">
        <f>+VLOOKUP(A907,inv!T:X,5,0)</f>
        <v>COSTA</v>
      </c>
      <c r="T907" s="4" t="str">
        <f>+VLOOKUP(B:B,'DT HUEVO'!$A:$D,4,0)</f>
        <v>EMPACADOS</v>
      </c>
      <c r="U907" s="4" t="str">
        <f>+VLOOKUP(TablaINV[[#This Row],[COD]],'DT HUEVO'!$A:$D,3,0)</f>
        <v>A</v>
      </c>
    </row>
    <row r="908" spans="1:21">
      <c r="A908" t="s">
        <v>457</v>
      </c>
      <c r="B908">
        <v>12359</v>
      </c>
      <c r="C908" t="s">
        <v>63</v>
      </c>
      <c r="D908">
        <f>+SUMIFS(inv!D:D,inv!A:A,B908,inv!T:T,A908)</f>
        <v>0</v>
      </c>
      <c r="E908">
        <f>+SUMIFS(inv!$D$1:$D$1164,inv!$A$1:$A$1164,$B908,inv!$T$1:$T$1164,$A908,inv!$U$1:$U$1164,'DIAS DE INVENTARIO TAT'!E$1)</f>
        <v>0</v>
      </c>
      <c r="F908">
        <f>+SUMIFS(inv!$D$1:$D$1164,inv!$A$1:$A$1164,$B908,inv!$T$1:$T$1164,$A908,inv!$U$1:$U$1164,'DIAS DE INVENTARIO TAT'!F$1)</f>
        <v>0</v>
      </c>
      <c r="G908">
        <f>+SUMIFS(inv!$D$1:$D$1164,inv!$A$1:$A$1164,$B908,inv!$T$1:$T$1164,$A908,inv!$U$1:$U$1164,'DIAS DE INVENTARIO TAT'!G$1)</f>
        <v>0</v>
      </c>
      <c r="H908">
        <f>+SUMIFS(inv!$D$1:$D$1164,inv!$A$1:$A$1164,$B908,inv!$T$1:$T$1164,$A908,inv!$U$1:$U$1164,'DIAS DE INVENTARIO TAT'!H$1)</f>
        <v>0</v>
      </c>
      <c r="I908">
        <f>+SUMIFS(inv!$D$1:$D$1164,inv!$A$1:$A$1164,$B908,inv!$T$1:$T$1164,$A908,inv!$U$1:$U$1164,'DIAS DE INVENTARIO TAT'!I$1)</f>
        <v>0</v>
      </c>
      <c r="J908">
        <f>+SUMIFS(inv!$D$1:$D$1164,inv!$A$1:$A$1164,$B908,inv!$T$1:$T$1164,$A908,inv!$U$1:$U$1164,'DIAS DE INVENTARIO TAT'!J$1)</f>
        <v>0</v>
      </c>
      <c r="K908">
        <f>+SUMIFS(inv!$D$1:$D$1164,inv!$A$1:$A$1164,$B908,inv!$T$1:$T$1164,$A908,inv!$U$1:$U$1164,'DIAS DE INVENTARIO TAT'!K$1)</f>
        <v>0</v>
      </c>
      <c r="L908" s="6">
        <f>+SUMIFS(VENTAS!H:H,VENTAS!B:B,B908,VENTAS!G:G,A908)</f>
        <v>0</v>
      </c>
      <c r="M908" s="4">
        <f t="shared" si="86"/>
        <v>0</v>
      </c>
      <c r="N908" s="4">
        <f t="shared" si="82"/>
        <v>0</v>
      </c>
      <c r="O908" s="4">
        <f t="shared" si="83"/>
        <v>0</v>
      </c>
      <c r="P908" s="4">
        <f t="shared" si="84"/>
        <v>0</v>
      </c>
      <c r="Q908" s="6" t="e">
        <f>+SUMIFS(#REF!,#REF!,TablaINV[[#This Row],[GRUPO]],#REF!,TablaINV[[#This Row],[COD]])</f>
        <v>#REF!</v>
      </c>
      <c r="R908" s="19">
        <f t="shared" si="85"/>
        <v>0</v>
      </c>
      <c r="S908" s="4" t="str">
        <f>+VLOOKUP(A908,inv!T:X,5,0)</f>
        <v>COSTA</v>
      </c>
      <c r="T908" s="4" t="e">
        <f>+VLOOKUP(B:B,'DT HUEVO'!$A:$D,4,0)</f>
        <v>#N/A</v>
      </c>
      <c r="U908" s="4" t="e">
        <f>+VLOOKUP(TablaINV[[#This Row],[COD]],'DT HUEVO'!$A:$D,3,0)</f>
        <v>#N/A</v>
      </c>
    </row>
    <row r="909" spans="1:21">
      <c r="A909" t="s">
        <v>457</v>
      </c>
      <c r="B909">
        <v>12380</v>
      </c>
      <c r="C909" t="s">
        <v>65</v>
      </c>
      <c r="D909">
        <f>+SUMIFS(inv!D:D,inv!A:A,B909,inv!T:T,A909)</f>
        <v>0</v>
      </c>
      <c r="E909">
        <f>+SUMIFS(inv!$D$1:$D$1164,inv!$A$1:$A$1164,$B909,inv!$T$1:$T$1164,$A909,inv!$U$1:$U$1164,'DIAS DE INVENTARIO TAT'!E$1)</f>
        <v>0</v>
      </c>
      <c r="F909">
        <f>+SUMIFS(inv!$D$1:$D$1164,inv!$A$1:$A$1164,$B909,inv!$T$1:$T$1164,$A909,inv!$U$1:$U$1164,'DIAS DE INVENTARIO TAT'!F$1)</f>
        <v>0</v>
      </c>
      <c r="G909">
        <f>+SUMIFS(inv!$D$1:$D$1164,inv!$A$1:$A$1164,$B909,inv!$T$1:$T$1164,$A909,inv!$U$1:$U$1164,'DIAS DE INVENTARIO TAT'!G$1)</f>
        <v>0</v>
      </c>
      <c r="H909">
        <f>+SUMIFS(inv!$D$1:$D$1164,inv!$A$1:$A$1164,$B909,inv!$T$1:$T$1164,$A909,inv!$U$1:$U$1164,'DIAS DE INVENTARIO TAT'!H$1)</f>
        <v>0</v>
      </c>
      <c r="I909">
        <f>+SUMIFS(inv!$D$1:$D$1164,inv!$A$1:$A$1164,$B909,inv!$T$1:$T$1164,$A909,inv!$U$1:$U$1164,'DIAS DE INVENTARIO TAT'!I$1)</f>
        <v>0</v>
      </c>
      <c r="J909">
        <f>+SUMIFS(inv!$D$1:$D$1164,inv!$A$1:$A$1164,$B909,inv!$T$1:$T$1164,$A909,inv!$U$1:$U$1164,'DIAS DE INVENTARIO TAT'!J$1)</f>
        <v>0</v>
      </c>
      <c r="K909">
        <f>+SUMIFS(inv!$D$1:$D$1164,inv!$A$1:$A$1164,$B909,inv!$T$1:$T$1164,$A909,inv!$U$1:$U$1164,'DIAS DE INVENTARIO TAT'!K$1)</f>
        <v>0</v>
      </c>
      <c r="L909" s="6">
        <f>+SUMIFS(VENTAS!H:H,VENTAS!B:B,B909,VENTAS!G:G,A909)</f>
        <v>0</v>
      </c>
      <c r="M909" s="4">
        <f t="shared" si="86"/>
        <v>0</v>
      </c>
      <c r="N909" s="4">
        <f t="shared" si="82"/>
        <v>0</v>
      </c>
      <c r="O909" s="4">
        <f t="shared" si="83"/>
        <v>0</v>
      </c>
      <c r="P909" s="4">
        <f t="shared" si="84"/>
        <v>0</v>
      </c>
      <c r="Q909" s="6" t="e">
        <f>+SUMIFS(#REF!,#REF!,TablaINV[[#This Row],[GRUPO]],#REF!,TablaINV[[#This Row],[COD]])</f>
        <v>#REF!</v>
      </c>
      <c r="R909" s="19">
        <f t="shared" si="85"/>
        <v>0</v>
      </c>
      <c r="S909" s="4" t="str">
        <f>+VLOOKUP(A909,inv!T:X,5,0)</f>
        <v>COSTA</v>
      </c>
      <c r="T909" s="4" t="e">
        <f>+VLOOKUP(B:B,'DT HUEVO'!$A:$D,4,0)</f>
        <v>#N/A</v>
      </c>
      <c r="U909" s="4" t="e">
        <f>+VLOOKUP(TablaINV[[#This Row],[COD]],'DT HUEVO'!$A:$D,3,0)</f>
        <v>#N/A</v>
      </c>
    </row>
    <row r="910" spans="1:21">
      <c r="A910" t="s">
        <v>457</v>
      </c>
      <c r="B910">
        <v>12459</v>
      </c>
      <c r="C910" t="s">
        <v>66</v>
      </c>
      <c r="D910">
        <f>+SUMIFS(inv!D:D,inv!A:A,B910,inv!T:T,A910)</f>
        <v>0</v>
      </c>
      <c r="E910">
        <f>+SUMIFS(inv!$D$1:$D$1164,inv!$A$1:$A$1164,$B910,inv!$T$1:$T$1164,$A910,inv!$U$1:$U$1164,'DIAS DE INVENTARIO TAT'!E$1)</f>
        <v>0</v>
      </c>
      <c r="F910">
        <f>+SUMIFS(inv!$D$1:$D$1164,inv!$A$1:$A$1164,$B910,inv!$T$1:$T$1164,$A910,inv!$U$1:$U$1164,'DIAS DE INVENTARIO TAT'!F$1)</f>
        <v>0</v>
      </c>
      <c r="G910">
        <f>+SUMIFS(inv!$D$1:$D$1164,inv!$A$1:$A$1164,$B910,inv!$T$1:$T$1164,$A910,inv!$U$1:$U$1164,'DIAS DE INVENTARIO TAT'!G$1)</f>
        <v>0</v>
      </c>
      <c r="H910">
        <f>+SUMIFS(inv!$D$1:$D$1164,inv!$A$1:$A$1164,$B910,inv!$T$1:$T$1164,$A910,inv!$U$1:$U$1164,'DIAS DE INVENTARIO TAT'!H$1)</f>
        <v>0</v>
      </c>
      <c r="I910">
        <f>+SUMIFS(inv!$D$1:$D$1164,inv!$A$1:$A$1164,$B910,inv!$T$1:$T$1164,$A910,inv!$U$1:$U$1164,'DIAS DE INVENTARIO TAT'!I$1)</f>
        <v>0</v>
      </c>
      <c r="J910">
        <f>+SUMIFS(inv!$D$1:$D$1164,inv!$A$1:$A$1164,$B910,inv!$T$1:$T$1164,$A910,inv!$U$1:$U$1164,'DIAS DE INVENTARIO TAT'!J$1)</f>
        <v>0</v>
      </c>
      <c r="K910">
        <f>+SUMIFS(inv!$D$1:$D$1164,inv!$A$1:$A$1164,$B910,inv!$T$1:$T$1164,$A910,inv!$U$1:$U$1164,'DIAS DE INVENTARIO TAT'!K$1)</f>
        <v>0</v>
      </c>
      <c r="L910" s="6">
        <f>+SUMIFS(VENTAS!H:H,VENTAS!B:B,B910,VENTAS!G:G,A910)</f>
        <v>0</v>
      </c>
      <c r="M910" s="4">
        <f t="shared" si="86"/>
        <v>0</v>
      </c>
      <c r="N910" s="4">
        <f t="shared" si="82"/>
        <v>0</v>
      </c>
      <c r="O910" s="4">
        <f t="shared" si="83"/>
        <v>0</v>
      </c>
      <c r="P910" s="4">
        <f t="shared" si="84"/>
        <v>0</v>
      </c>
      <c r="Q910" s="6" t="e">
        <f>+SUMIFS(#REF!,#REF!,TablaINV[[#This Row],[GRUPO]],#REF!,TablaINV[[#This Row],[COD]])</f>
        <v>#REF!</v>
      </c>
      <c r="R910" s="19">
        <f t="shared" si="85"/>
        <v>0</v>
      </c>
      <c r="S910" s="4" t="str">
        <f>+VLOOKUP(A910,inv!T:X,5,0)</f>
        <v>COSTA</v>
      </c>
      <c r="T910" s="4" t="e">
        <f>+VLOOKUP(B:B,'DT HUEVO'!$A:$D,4,0)</f>
        <v>#N/A</v>
      </c>
      <c r="U910" s="4" t="e">
        <f>+VLOOKUP(TablaINV[[#This Row],[COD]],'DT HUEVO'!$A:$D,3,0)</f>
        <v>#N/A</v>
      </c>
    </row>
    <row r="911" spans="1:21">
      <c r="A911" t="s">
        <v>457</v>
      </c>
      <c r="B911">
        <v>13480</v>
      </c>
      <c r="C911" t="s">
        <v>469</v>
      </c>
      <c r="D911">
        <f>+SUMIFS(inv!D:D,inv!A:A,B911,inv!T:T,A911)</f>
        <v>0</v>
      </c>
      <c r="E911">
        <f>+SUMIFS(inv!$D$1:$D$1164,inv!$A$1:$A$1164,$B911,inv!$T$1:$T$1164,$A911,inv!$U$1:$U$1164,'DIAS DE INVENTARIO TAT'!E$1)</f>
        <v>0</v>
      </c>
      <c r="F911">
        <f>+SUMIFS(inv!$D$1:$D$1164,inv!$A$1:$A$1164,$B911,inv!$T$1:$T$1164,$A911,inv!$U$1:$U$1164,'DIAS DE INVENTARIO TAT'!F$1)</f>
        <v>0</v>
      </c>
      <c r="G911">
        <f>+SUMIFS(inv!$D$1:$D$1164,inv!$A$1:$A$1164,$B911,inv!$T$1:$T$1164,$A911,inv!$U$1:$U$1164,'DIAS DE INVENTARIO TAT'!G$1)</f>
        <v>0</v>
      </c>
      <c r="H911">
        <f>+SUMIFS(inv!$D$1:$D$1164,inv!$A$1:$A$1164,$B911,inv!$T$1:$T$1164,$A911,inv!$U$1:$U$1164,'DIAS DE INVENTARIO TAT'!H$1)</f>
        <v>0</v>
      </c>
      <c r="I911">
        <f>+SUMIFS(inv!$D$1:$D$1164,inv!$A$1:$A$1164,$B911,inv!$T$1:$T$1164,$A911,inv!$U$1:$U$1164,'DIAS DE INVENTARIO TAT'!I$1)</f>
        <v>0</v>
      </c>
      <c r="J911">
        <f>+SUMIFS(inv!$D$1:$D$1164,inv!$A$1:$A$1164,$B911,inv!$T$1:$T$1164,$A911,inv!$U$1:$U$1164,'DIAS DE INVENTARIO TAT'!J$1)</f>
        <v>0</v>
      </c>
      <c r="K911">
        <f>+SUMIFS(inv!$D$1:$D$1164,inv!$A$1:$A$1164,$B911,inv!$T$1:$T$1164,$A911,inv!$U$1:$U$1164,'DIAS DE INVENTARIO TAT'!K$1)</f>
        <v>0</v>
      </c>
      <c r="L911" s="6">
        <f>+SUMIFS(VENTAS!H:H,VENTAS!B:B,B911,VENTAS!G:G,A911)</f>
        <v>0</v>
      </c>
      <c r="M911" s="4">
        <f t="shared" si="86"/>
        <v>0</v>
      </c>
      <c r="N911" s="4">
        <f t="shared" si="82"/>
        <v>0</v>
      </c>
      <c r="O911" s="4">
        <f t="shared" si="83"/>
        <v>0</v>
      </c>
      <c r="P911" s="4">
        <f t="shared" si="84"/>
        <v>0</v>
      </c>
      <c r="Q911" s="6" t="e">
        <f>+SUMIFS(#REF!,#REF!,TablaINV[[#This Row],[GRUPO]],#REF!,TablaINV[[#This Row],[COD]])</f>
        <v>#REF!</v>
      </c>
      <c r="R911" s="19">
        <f t="shared" si="85"/>
        <v>0</v>
      </c>
      <c r="S911" s="4" t="str">
        <f>+VLOOKUP(A911,inv!T:X,5,0)</f>
        <v>COSTA</v>
      </c>
      <c r="T911" s="4" t="str">
        <f>+VLOOKUP(B:B,'DT HUEVO'!$A:$D,4,0)</f>
        <v>EMPACADOS</v>
      </c>
      <c r="U911" s="4" t="str">
        <f>+VLOOKUP(TablaINV[[#This Row],[COD]],'DT HUEVO'!$A:$D,3,0)</f>
        <v>A</v>
      </c>
    </row>
    <row r="912" spans="1:21">
      <c r="A912" t="s">
        <v>457</v>
      </c>
      <c r="B912">
        <v>10204</v>
      </c>
      <c r="C912" t="s">
        <v>53</v>
      </c>
      <c r="D912">
        <f>+SUMIFS(inv!D:D,inv!A:A,B912,inv!T:T,A912)</f>
        <v>0</v>
      </c>
      <c r="E912">
        <f>+SUMIFS(inv!$D$1:$D$1164,inv!$A$1:$A$1164,$B912,inv!$T$1:$T$1164,$A912,inv!$U$1:$U$1164,'DIAS DE INVENTARIO TAT'!E$1)</f>
        <v>0</v>
      </c>
      <c r="F912">
        <f>+SUMIFS(inv!$D$1:$D$1164,inv!$A$1:$A$1164,$B912,inv!$T$1:$T$1164,$A912,inv!$U$1:$U$1164,'DIAS DE INVENTARIO TAT'!F$1)</f>
        <v>0</v>
      </c>
      <c r="G912">
        <f>+SUMIFS(inv!$D$1:$D$1164,inv!$A$1:$A$1164,$B912,inv!$T$1:$T$1164,$A912,inv!$U$1:$U$1164,'DIAS DE INVENTARIO TAT'!G$1)</f>
        <v>0</v>
      </c>
      <c r="H912">
        <f>+SUMIFS(inv!$D$1:$D$1164,inv!$A$1:$A$1164,$B912,inv!$T$1:$T$1164,$A912,inv!$U$1:$U$1164,'DIAS DE INVENTARIO TAT'!H$1)</f>
        <v>0</v>
      </c>
      <c r="I912">
        <f>+SUMIFS(inv!$D$1:$D$1164,inv!$A$1:$A$1164,$B912,inv!$T$1:$T$1164,$A912,inv!$U$1:$U$1164,'DIAS DE INVENTARIO TAT'!I$1)</f>
        <v>0</v>
      </c>
      <c r="J912">
        <f>+SUMIFS(inv!$D$1:$D$1164,inv!$A$1:$A$1164,$B912,inv!$T$1:$T$1164,$A912,inv!$U$1:$U$1164,'DIAS DE INVENTARIO TAT'!J$1)</f>
        <v>0</v>
      </c>
      <c r="K912">
        <f>+SUMIFS(inv!$D$1:$D$1164,inv!$A$1:$A$1164,$B912,inv!$T$1:$T$1164,$A912,inv!$U$1:$U$1164,'DIAS DE INVENTARIO TAT'!K$1)</f>
        <v>0</v>
      </c>
      <c r="L912" s="6">
        <f>+SUMIFS(VENTAS!H:H,VENTAS!B:B,B912,VENTAS!G:G,A912)</f>
        <v>0</v>
      </c>
      <c r="M912" s="4">
        <f t="shared" si="86"/>
        <v>0</v>
      </c>
      <c r="N912" s="4">
        <f t="shared" si="82"/>
        <v>0</v>
      </c>
      <c r="O912" s="4">
        <f t="shared" si="83"/>
        <v>0</v>
      </c>
      <c r="P912" s="4">
        <f t="shared" si="84"/>
        <v>0</v>
      </c>
      <c r="Q912" s="6" t="e">
        <f>+SUMIFS(#REF!,#REF!,TablaINV[[#This Row],[GRUPO]],#REF!,TablaINV[[#This Row],[COD]])</f>
        <v>#REF!</v>
      </c>
      <c r="R912" s="19">
        <f t="shared" si="85"/>
        <v>0</v>
      </c>
      <c r="S912" s="4" t="str">
        <f>+VLOOKUP(A912,inv!T:X,5,0)</f>
        <v>COSTA</v>
      </c>
      <c r="T912" s="4" t="str">
        <f>+VLOOKUP(B:B,'DT HUEVO'!$A:$D,4,0)</f>
        <v>FS</v>
      </c>
      <c r="U912" s="4" t="str">
        <f>+VLOOKUP(TablaINV[[#This Row],[COD]],'DT HUEVO'!$A:$D,3,0)</f>
        <v>AAA</v>
      </c>
    </row>
    <row r="913" spans="1:21">
      <c r="A913" t="s">
        <v>457</v>
      </c>
      <c r="B913">
        <v>13303</v>
      </c>
      <c r="C913" t="s">
        <v>75</v>
      </c>
      <c r="D913">
        <f>+SUMIFS(inv!D:D,inv!A:A,B913,inv!T:T,A913)</f>
        <v>0</v>
      </c>
      <c r="E913">
        <f>+SUMIFS(inv!$D$1:$D$1164,inv!$A$1:$A$1164,$B913,inv!$T$1:$T$1164,$A913,inv!$U$1:$U$1164,'DIAS DE INVENTARIO TAT'!E$1)</f>
        <v>0</v>
      </c>
      <c r="F913">
        <f>+SUMIFS(inv!$D$1:$D$1164,inv!$A$1:$A$1164,$B913,inv!$T$1:$T$1164,$A913,inv!$U$1:$U$1164,'DIAS DE INVENTARIO TAT'!F$1)</f>
        <v>0</v>
      </c>
      <c r="G913">
        <f>+SUMIFS(inv!$D$1:$D$1164,inv!$A$1:$A$1164,$B913,inv!$T$1:$T$1164,$A913,inv!$U$1:$U$1164,'DIAS DE INVENTARIO TAT'!G$1)</f>
        <v>0</v>
      </c>
      <c r="H913">
        <f>+SUMIFS(inv!$D$1:$D$1164,inv!$A$1:$A$1164,$B913,inv!$T$1:$T$1164,$A913,inv!$U$1:$U$1164,'DIAS DE INVENTARIO TAT'!H$1)</f>
        <v>0</v>
      </c>
      <c r="I913">
        <f>+SUMIFS(inv!$D$1:$D$1164,inv!$A$1:$A$1164,$B913,inv!$T$1:$T$1164,$A913,inv!$U$1:$U$1164,'DIAS DE INVENTARIO TAT'!I$1)</f>
        <v>0</v>
      </c>
      <c r="J913">
        <f>+SUMIFS(inv!$D$1:$D$1164,inv!$A$1:$A$1164,$B913,inv!$T$1:$T$1164,$A913,inv!$U$1:$U$1164,'DIAS DE INVENTARIO TAT'!J$1)</f>
        <v>0</v>
      </c>
      <c r="K913">
        <f>+SUMIFS(inv!$D$1:$D$1164,inv!$A$1:$A$1164,$B913,inv!$T$1:$T$1164,$A913,inv!$U$1:$U$1164,'DIAS DE INVENTARIO TAT'!K$1)</f>
        <v>0</v>
      </c>
      <c r="L913" s="6">
        <f>+SUMIFS(VENTAS!H:H,VENTAS!B:B,B913,VENTAS!G:G,A913)</f>
        <v>0</v>
      </c>
      <c r="M913" s="4">
        <f t="shared" si="86"/>
        <v>0</v>
      </c>
      <c r="N913" s="4">
        <f t="shared" si="82"/>
        <v>0</v>
      </c>
      <c r="O913" s="4">
        <f t="shared" si="83"/>
        <v>0</v>
      </c>
      <c r="P913" s="4">
        <f t="shared" si="84"/>
        <v>0</v>
      </c>
      <c r="Q913" s="6" t="e">
        <f>+SUMIFS(#REF!,#REF!,TablaINV[[#This Row],[GRUPO]],#REF!,TablaINV[[#This Row],[COD]])</f>
        <v>#REF!</v>
      </c>
      <c r="R913" s="19">
        <f t="shared" si="85"/>
        <v>0</v>
      </c>
      <c r="S913" s="4" t="str">
        <f>+VLOOKUP(A913,inv!T:X,5,0)</f>
        <v>COSTA</v>
      </c>
      <c r="T913" s="4" t="str">
        <f>+VLOOKUP(B:B,'DT HUEVO'!$A:$D,4,0)</f>
        <v>EMPACADOS</v>
      </c>
      <c r="U913" s="4" t="str">
        <f>+VLOOKUP(TablaINV[[#This Row],[COD]],'DT HUEVO'!$A:$D,3,0)</f>
        <v>AA</v>
      </c>
    </row>
    <row r="914" spans="1:21">
      <c r="A914" t="s">
        <v>457</v>
      </c>
      <c r="B914">
        <v>13401</v>
      </c>
      <c r="C914" t="s">
        <v>77</v>
      </c>
      <c r="D914">
        <f>+SUMIFS(inv!D:D,inv!A:A,B914,inv!T:T,A914)</f>
        <v>0</v>
      </c>
      <c r="E914">
        <f>+SUMIFS(inv!$D$1:$D$1164,inv!$A$1:$A$1164,$B914,inv!$T$1:$T$1164,$A914,inv!$U$1:$U$1164,'DIAS DE INVENTARIO TAT'!E$1)</f>
        <v>0</v>
      </c>
      <c r="F914">
        <f>+SUMIFS(inv!$D$1:$D$1164,inv!$A$1:$A$1164,$B914,inv!$T$1:$T$1164,$A914,inv!$U$1:$U$1164,'DIAS DE INVENTARIO TAT'!F$1)</f>
        <v>0</v>
      </c>
      <c r="G914">
        <f>+SUMIFS(inv!$D$1:$D$1164,inv!$A$1:$A$1164,$B914,inv!$T$1:$T$1164,$A914,inv!$U$1:$U$1164,'DIAS DE INVENTARIO TAT'!G$1)</f>
        <v>0</v>
      </c>
      <c r="H914">
        <f>+SUMIFS(inv!$D$1:$D$1164,inv!$A$1:$A$1164,$B914,inv!$T$1:$T$1164,$A914,inv!$U$1:$U$1164,'DIAS DE INVENTARIO TAT'!H$1)</f>
        <v>0</v>
      </c>
      <c r="I914">
        <f>+SUMIFS(inv!$D$1:$D$1164,inv!$A$1:$A$1164,$B914,inv!$T$1:$T$1164,$A914,inv!$U$1:$U$1164,'DIAS DE INVENTARIO TAT'!I$1)</f>
        <v>0</v>
      </c>
      <c r="J914">
        <f>+SUMIFS(inv!$D$1:$D$1164,inv!$A$1:$A$1164,$B914,inv!$T$1:$T$1164,$A914,inv!$U$1:$U$1164,'DIAS DE INVENTARIO TAT'!J$1)</f>
        <v>0</v>
      </c>
      <c r="K914">
        <f>+SUMIFS(inv!$D$1:$D$1164,inv!$A$1:$A$1164,$B914,inv!$T$1:$T$1164,$A914,inv!$U$1:$U$1164,'DIAS DE INVENTARIO TAT'!K$1)</f>
        <v>0</v>
      </c>
      <c r="L914" s="6">
        <f>+SUMIFS(VENTAS!H:H,VENTAS!B:B,B914,VENTAS!G:G,A914)</f>
        <v>0</v>
      </c>
      <c r="M914" s="4">
        <f t="shared" si="86"/>
        <v>0</v>
      </c>
      <c r="N914" s="4">
        <f t="shared" si="82"/>
        <v>0</v>
      </c>
      <c r="O914" s="4">
        <f t="shared" si="83"/>
        <v>0</v>
      </c>
      <c r="P914" s="4">
        <f t="shared" si="84"/>
        <v>0</v>
      </c>
      <c r="Q914" s="6" t="e">
        <f>+SUMIFS(#REF!,#REF!,TablaINV[[#This Row],[GRUPO]],#REF!,TablaINV[[#This Row],[COD]])</f>
        <v>#REF!</v>
      </c>
      <c r="R914" s="19">
        <f t="shared" si="85"/>
        <v>0</v>
      </c>
      <c r="S914" s="4" t="str">
        <f>+VLOOKUP(A914,inv!T:X,5,0)</f>
        <v>COSTA</v>
      </c>
      <c r="T914" s="4" t="str">
        <f>+VLOOKUP(B:B,'DT HUEVO'!$A:$D,4,0)</f>
        <v>EMPACADOS</v>
      </c>
      <c r="U914" s="4" t="str">
        <f>+VLOOKUP(TablaINV[[#This Row],[COD]],'DT HUEVO'!$A:$D,3,0)</f>
        <v>A</v>
      </c>
    </row>
    <row r="915" spans="1:21">
      <c r="A915" t="s">
        <v>457</v>
      </c>
      <c r="B915">
        <v>100</v>
      </c>
      <c r="C915" t="s">
        <v>96</v>
      </c>
      <c r="D915">
        <f>+SUMIFS(inv!D:D,inv!A:A,B915,inv!T:T,A915)</f>
        <v>0</v>
      </c>
      <c r="E915">
        <f>+SUMIFS(inv!$D$1:$D$1164,inv!$A$1:$A$1164,$B915,inv!$T$1:$T$1164,$A915,inv!$U$1:$U$1164,'DIAS DE INVENTARIO TAT'!E$1)</f>
        <v>0</v>
      </c>
      <c r="F915">
        <f>+SUMIFS(inv!$D$1:$D$1164,inv!$A$1:$A$1164,$B915,inv!$T$1:$T$1164,$A915,inv!$U$1:$U$1164,'DIAS DE INVENTARIO TAT'!F$1)</f>
        <v>0</v>
      </c>
      <c r="G915">
        <f>+SUMIFS(inv!$D$1:$D$1164,inv!$A$1:$A$1164,$B915,inv!$T$1:$T$1164,$A915,inv!$U$1:$U$1164,'DIAS DE INVENTARIO TAT'!G$1)</f>
        <v>0</v>
      </c>
      <c r="H915">
        <f>+SUMIFS(inv!$D$1:$D$1164,inv!$A$1:$A$1164,$B915,inv!$T$1:$T$1164,$A915,inv!$U$1:$U$1164,'DIAS DE INVENTARIO TAT'!H$1)</f>
        <v>0</v>
      </c>
      <c r="I915">
        <f>+SUMIFS(inv!$D$1:$D$1164,inv!$A$1:$A$1164,$B915,inv!$T$1:$T$1164,$A915,inv!$U$1:$U$1164,'DIAS DE INVENTARIO TAT'!I$1)</f>
        <v>0</v>
      </c>
      <c r="J915">
        <f>+SUMIFS(inv!$D$1:$D$1164,inv!$A$1:$A$1164,$B915,inv!$T$1:$T$1164,$A915,inv!$U$1:$U$1164,'DIAS DE INVENTARIO TAT'!J$1)</f>
        <v>0</v>
      </c>
      <c r="K915">
        <f>+SUMIFS(inv!$D$1:$D$1164,inv!$A$1:$A$1164,$B915,inv!$T$1:$T$1164,$A915,inv!$U$1:$U$1164,'DIAS DE INVENTARIO TAT'!K$1)</f>
        <v>0</v>
      </c>
      <c r="L915" s="6">
        <f>+SUMIFS(VENTAS!H:H,VENTAS!B:B,B915,VENTAS!G:G,A915)</f>
        <v>0</v>
      </c>
      <c r="M915" s="4">
        <f t="shared" si="86"/>
        <v>0</v>
      </c>
      <c r="N915" s="4">
        <f t="shared" si="82"/>
        <v>0</v>
      </c>
      <c r="O915" s="4">
        <f t="shared" si="83"/>
        <v>0</v>
      </c>
      <c r="P915" s="4">
        <f t="shared" si="84"/>
        <v>0</v>
      </c>
      <c r="Q915" s="6" t="e">
        <f>+SUMIFS(#REF!,#REF!,TablaINV[[#This Row],[GRUPO]],#REF!,TablaINV[[#This Row],[COD]])</f>
        <v>#REF!</v>
      </c>
      <c r="R915" s="19">
        <f t="shared" si="85"/>
        <v>0</v>
      </c>
      <c r="S915" s="4" t="str">
        <f>+VLOOKUP(A915,inv!T:X,5,0)</f>
        <v>COSTA</v>
      </c>
      <c r="T915" s="4" t="str">
        <f>+VLOOKUP(B:B,'DT HUEVO'!$A:$D,4,0)</f>
        <v>HUEVO SIN CLASIFICAR</v>
      </c>
      <c r="U915" s="4" t="str">
        <f>+VLOOKUP(TablaINV[[#This Row],[COD]],'DT HUEVO'!$A:$D,3,0)</f>
        <v>HUEVO SIN CLASIFICAR</v>
      </c>
    </row>
    <row r="916" spans="1:21">
      <c r="A916" t="s">
        <v>457</v>
      </c>
      <c r="B916">
        <v>72501</v>
      </c>
      <c r="C916" t="s">
        <v>78</v>
      </c>
      <c r="D916">
        <f>+SUMIFS(inv!D:D,inv!A:A,B916,inv!T:T,A916)</f>
        <v>0</v>
      </c>
      <c r="E916">
        <f>+SUMIFS(inv!$D$1:$D$1164,inv!$A$1:$A$1164,$B916,inv!$T$1:$T$1164,$A916,inv!$U$1:$U$1164,'DIAS DE INVENTARIO TAT'!E$1)</f>
        <v>0</v>
      </c>
      <c r="F916">
        <f>+SUMIFS(inv!$D$1:$D$1164,inv!$A$1:$A$1164,$B916,inv!$T$1:$T$1164,$A916,inv!$U$1:$U$1164,'DIAS DE INVENTARIO TAT'!F$1)</f>
        <v>0</v>
      </c>
      <c r="G916">
        <f>+SUMIFS(inv!$D$1:$D$1164,inv!$A$1:$A$1164,$B916,inv!$T$1:$T$1164,$A916,inv!$U$1:$U$1164,'DIAS DE INVENTARIO TAT'!G$1)</f>
        <v>0</v>
      </c>
      <c r="H916">
        <f>+SUMIFS(inv!$D$1:$D$1164,inv!$A$1:$A$1164,$B916,inv!$T$1:$T$1164,$A916,inv!$U$1:$U$1164,'DIAS DE INVENTARIO TAT'!H$1)</f>
        <v>0</v>
      </c>
      <c r="I916">
        <f>+SUMIFS(inv!$D$1:$D$1164,inv!$A$1:$A$1164,$B916,inv!$T$1:$T$1164,$A916,inv!$U$1:$U$1164,'DIAS DE INVENTARIO TAT'!I$1)</f>
        <v>0</v>
      </c>
      <c r="J916">
        <f>+SUMIFS(inv!$D$1:$D$1164,inv!$A$1:$A$1164,$B916,inv!$T$1:$T$1164,$A916,inv!$U$1:$U$1164,'DIAS DE INVENTARIO TAT'!J$1)</f>
        <v>0</v>
      </c>
      <c r="K916">
        <f>+SUMIFS(inv!$D$1:$D$1164,inv!$A$1:$A$1164,$B916,inv!$T$1:$T$1164,$A916,inv!$U$1:$U$1164,'DIAS DE INVENTARIO TAT'!K$1)</f>
        <v>0</v>
      </c>
      <c r="L916" s="6">
        <f>+SUMIFS(VENTAS!H:H,VENTAS!B:B,B916,VENTAS!G:G,A916)</f>
        <v>0</v>
      </c>
      <c r="M916" s="4">
        <f t="shared" si="86"/>
        <v>0</v>
      </c>
      <c r="N916" s="4">
        <f t="shared" si="82"/>
        <v>0</v>
      </c>
      <c r="O916" s="4">
        <f t="shared" si="83"/>
        <v>0</v>
      </c>
      <c r="P916" s="4">
        <f t="shared" si="84"/>
        <v>0</v>
      </c>
      <c r="Q916" s="6" t="e">
        <f>+SUMIFS(#REF!,#REF!,TablaINV[[#This Row],[GRUPO]],#REF!,TablaINV[[#This Row],[COD]])</f>
        <v>#REF!</v>
      </c>
      <c r="R916" s="19">
        <f t="shared" si="85"/>
        <v>0</v>
      </c>
      <c r="S916" s="4" t="str">
        <f>+VLOOKUP(A916,inv!T:X,5,0)</f>
        <v>COSTA</v>
      </c>
      <c r="T916" s="4" t="str">
        <f>+VLOOKUP(B:B,'DT HUEVO'!$A:$D,4,0)</f>
        <v>SEGUNDA</v>
      </c>
      <c r="U916" s="4" t="str">
        <f>+VLOOKUP(TablaINV[[#This Row],[COD]],'DT HUEVO'!$A:$D,3,0)</f>
        <v>SEGUNDA</v>
      </c>
    </row>
    <row r="917" spans="1:21">
      <c r="A917" t="s">
        <v>457</v>
      </c>
      <c r="B917">
        <v>13368</v>
      </c>
      <c r="C917" t="s">
        <v>76</v>
      </c>
      <c r="D917">
        <f>+SUMIFS(inv!D:D,inv!A:A,B917,inv!T:T,A917)</f>
        <v>0</v>
      </c>
      <c r="E917">
        <f>+SUMIFS(inv!$D$1:$D$1164,inv!$A$1:$A$1164,$B917,inv!$T$1:$T$1164,$A917,inv!$U$1:$U$1164,'DIAS DE INVENTARIO TAT'!E$1)</f>
        <v>0</v>
      </c>
      <c r="F917">
        <f>+SUMIFS(inv!$D$1:$D$1164,inv!$A$1:$A$1164,$B917,inv!$T$1:$T$1164,$A917,inv!$U$1:$U$1164,'DIAS DE INVENTARIO TAT'!F$1)</f>
        <v>0</v>
      </c>
      <c r="G917">
        <f>+SUMIFS(inv!$D$1:$D$1164,inv!$A$1:$A$1164,$B917,inv!$T$1:$T$1164,$A917,inv!$U$1:$U$1164,'DIAS DE INVENTARIO TAT'!G$1)</f>
        <v>0</v>
      </c>
      <c r="H917">
        <f>+SUMIFS(inv!$D$1:$D$1164,inv!$A$1:$A$1164,$B917,inv!$T$1:$T$1164,$A917,inv!$U$1:$U$1164,'DIAS DE INVENTARIO TAT'!H$1)</f>
        <v>0</v>
      </c>
      <c r="I917">
        <f>+SUMIFS(inv!$D$1:$D$1164,inv!$A$1:$A$1164,$B917,inv!$T$1:$T$1164,$A917,inv!$U$1:$U$1164,'DIAS DE INVENTARIO TAT'!I$1)</f>
        <v>0</v>
      </c>
      <c r="J917">
        <f>+SUMIFS(inv!$D$1:$D$1164,inv!$A$1:$A$1164,$B917,inv!$T$1:$T$1164,$A917,inv!$U$1:$U$1164,'DIAS DE INVENTARIO TAT'!J$1)</f>
        <v>0</v>
      </c>
      <c r="K917">
        <f>+SUMIFS(inv!$D$1:$D$1164,inv!$A$1:$A$1164,$B917,inv!$T$1:$T$1164,$A917,inv!$U$1:$U$1164,'DIAS DE INVENTARIO TAT'!K$1)</f>
        <v>0</v>
      </c>
      <c r="L917" s="6">
        <f>+SUMIFS(VENTAS!H:H,VENTAS!B:B,B917,VENTAS!G:G,A917)</f>
        <v>0</v>
      </c>
      <c r="M917" s="4">
        <f t="shared" si="86"/>
        <v>0</v>
      </c>
      <c r="N917" s="4">
        <f t="shared" si="82"/>
        <v>0</v>
      </c>
      <c r="O917" s="4">
        <f t="shared" si="83"/>
        <v>0</v>
      </c>
      <c r="P917" s="4">
        <f t="shared" si="84"/>
        <v>0</v>
      </c>
      <c r="Q917" s="6" t="e">
        <f>+SUMIFS(#REF!,#REF!,TablaINV[[#This Row],[GRUPO]],#REF!,TablaINV[[#This Row],[COD]])</f>
        <v>#REF!</v>
      </c>
      <c r="R917" s="19">
        <f t="shared" si="85"/>
        <v>0</v>
      </c>
      <c r="S917" s="4" t="str">
        <f>+VLOOKUP(A917,inv!T:X,5,0)</f>
        <v>COSTA</v>
      </c>
      <c r="T917" s="4" t="str">
        <f>+VLOOKUP(B:B,'DT HUEVO'!$A:$D,4,0)</f>
        <v>EMPACADOS</v>
      </c>
      <c r="U917" s="4" t="str">
        <f>+VLOOKUP(TablaINV[[#This Row],[COD]],'DT HUEVO'!$A:$D,3,0)</f>
        <v>AA</v>
      </c>
    </row>
    <row r="918" spans="1:21">
      <c r="A918" t="s">
        <v>457</v>
      </c>
      <c r="B918">
        <v>10104</v>
      </c>
      <c r="C918" t="s">
        <v>84</v>
      </c>
      <c r="D918">
        <f>+SUMIFS(inv!D:D,inv!A:A,B918,inv!T:T,A918)</f>
        <v>0</v>
      </c>
      <c r="E918">
        <f>+SUMIFS(inv!$D$1:$D$1164,inv!$A$1:$A$1164,$B918,inv!$T$1:$T$1164,$A918,inv!$U$1:$U$1164,'DIAS DE INVENTARIO TAT'!E$1)</f>
        <v>0</v>
      </c>
      <c r="F918">
        <f>+SUMIFS(inv!$D$1:$D$1164,inv!$A$1:$A$1164,$B918,inv!$T$1:$T$1164,$A918,inv!$U$1:$U$1164,'DIAS DE INVENTARIO TAT'!F$1)</f>
        <v>0</v>
      </c>
      <c r="G918">
        <f>+SUMIFS(inv!$D$1:$D$1164,inv!$A$1:$A$1164,$B918,inv!$T$1:$T$1164,$A918,inv!$U$1:$U$1164,'DIAS DE INVENTARIO TAT'!G$1)</f>
        <v>0</v>
      </c>
      <c r="H918">
        <f>+SUMIFS(inv!$D$1:$D$1164,inv!$A$1:$A$1164,$B918,inv!$T$1:$T$1164,$A918,inv!$U$1:$U$1164,'DIAS DE INVENTARIO TAT'!H$1)</f>
        <v>0</v>
      </c>
      <c r="I918">
        <f>+SUMIFS(inv!$D$1:$D$1164,inv!$A$1:$A$1164,$B918,inv!$T$1:$T$1164,$A918,inv!$U$1:$U$1164,'DIAS DE INVENTARIO TAT'!I$1)</f>
        <v>0</v>
      </c>
      <c r="J918">
        <f>+SUMIFS(inv!$D$1:$D$1164,inv!$A$1:$A$1164,$B918,inv!$T$1:$T$1164,$A918,inv!$U$1:$U$1164,'DIAS DE INVENTARIO TAT'!J$1)</f>
        <v>0</v>
      </c>
      <c r="K918">
        <f>+SUMIFS(inv!$D$1:$D$1164,inv!$A$1:$A$1164,$B918,inv!$T$1:$T$1164,$A918,inv!$U$1:$U$1164,'DIAS DE INVENTARIO TAT'!K$1)</f>
        <v>0</v>
      </c>
      <c r="L918" s="6">
        <f>+SUMIFS(VENTAS!H:H,VENTAS!B:B,B918,VENTAS!G:G,A918)</f>
        <v>0</v>
      </c>
      <c r="M918" s="4">
        <f t="shared" si="86"/>
        <v>0</v>
      </c>
      <c r="N918" s="4">
        <f t="shared" si="82"/>
        <v>0</v>
      </c>
      <c r="O918" s="4">
        <f t="shared" si="83"/>
        <v>0</v>
      </c>
      <c r="P918" s="4">
        <f t="shared" si="84"/>
        <v>0</v>
      </c>
      <c r="Q918" s="6" t="e">
        <f>+SUMIFS(#REF!,#REF!,TablaINV[[#This Row],[GRUPO]],#REF!,TablaINV[[#This Row],[COD]])</f>
        <v>#REF!</v>
      </c>
      <c r="R918" s="19">
        <f t="shared" si="85"/>
        <v>0</v>
      </c>
      <c r="S918" s="4" t="str">
        <f>+VLOOKUP(A918,inv!T:X,5,0)</f>
        <v>COSTA</v>
      </c>
      <c r="T918" s="4" t="str">
        <f>+VLOOKUP(B:B,'DT HUEVO'!$A:$D,4,0)</f>
        <v>EMPACADOS</v>
      </c>
      <c r="U918" s="4" t="str">
        <f>+VLOOKUP(TablaINV[[#This Row],[COD]],'DT HUEVO'!$A:$D,3,0)</f>
        <v>YUMBO</v>
      </c>
    </row>
    <row r="919" spans="1:21">
      <c r="A919" t="s">
        <v>457</v>
      </c>
      <c r="B919">
        <v>300</v>
      </c>
      <c r="C919" t="s">
        <v>99</v>
      </c>
      <c r="D919">
        <f>+SUMIFS(inv!D:D,inv!A:A,B919,inv!T:T,A919)</f>
        <v>0</v>
      </c>
      <c r="E919">
        <f>+SUMIFS(inv!$D$1:$D$1164,inv!$A$1:$A$1164,$B919,inv!$T$1:$T$1164,$A919,inv!$U$1:$U$1164,'DIAS DE INVENTARIO TAT'!E$1)</f>
        <v>0</v>
      </c>
      <c r="F919">
        <f>+SUMIFS(inv!$D$1:$D$1164,inv!$A$1:$A$1164,$B919,inv!$T$1:$T$1164,$A919,inv!$U$1:$U$1164,'DIAS DE INVENTARIO TAT'!F$1)</f>
        <v>0</v>
      </c>
      <c r="G919">
        <f>+SUMIFS(inv!$D$1:$D$1164,inv!$A$1:$A$1164,$B919,inv!$T$1:$T$1164,$A919,inv!$U$1:$U$1164,'DIAS DE INVENTARIO TAT'!G$1)</f>
        <v>0</v>
      </c>
      <c r="H919">
        <f>+SUMIFS(inv!$D$1:$D$1164,inv!$A$1:$A$1164,$B919,inv!$T$1:$T$1164,$A919,inv!$U$1:$U$1164,'DIAS DE INVENTARIO TAT'!H$1)</f>
        <v>0</v>
      </c>
      <c r="I919">
        <f>+SUMIFS(inv!$D$1:$D$1164,inv!$A$1:$A$1164,$B919,inv!$T$1:$T$1164,$A919,inv!$U$1:$U$1164,'DIAS DE INVENTARIO TAT'!I$1)</f>
        <v>0</v>
      </c>
      <c r="J919">
        <f>+SUMIFS(inv!$D$1:$D$1164,inv!$A$1:$A$1164,$B919,inv!$T$1:$T$1164,$A919,inv!$U$1:$U$1164,'DIAS DE INVENTARIO TAT'!J$1)</f>
        <v>0</v>
      </c>
      <c r="K919">
        <f>+SUMIFS(inv!$D$1:$D$1164,inv!$A$1:$A$1164,$B919,inv!$T$1:$T$1164,$A919,inv!$U$1:$U$1164,'DIAS DE INVENTARIO TAT'!K$1)</f>
        <v>0</v>
      </c>
      <c r="L919" s="6">
        <f>+SUMIFS(VENTAS!H:H,VENTAS!B:B,B919,VENTAS!G:G,A919)</f>
        <v>0</v>
      </c>
      <c r="M919" s="4">
        <f t="shared" si="86"/>
        <v>0</v>
      </c>
      <c r="N919" s="4">
        <f t="shared" si="82"/>
        <v>0</v>
      </c>
      <c r="O919" s="4">
        <f t="shared" si="83"/>
        <v>0</v>
      </c>
      <c r="P919" s="4">
        <f t="shared" si="84"/>
        <v>0</v>
      </c>
      <c r="Q919" s="6" t="e">
        <f>+SUMIFS(#REF!,#REF!,TablaINV[[#This Row],[GRUPO]],#REF!,TablaINV[[#This Row],[COD]])</f>
        <v>#REF!</v>
      </c>
      <c r="R919" s="19">
        <f t="shared" si="85"/>
        <v>0</v>
      </c>
      <c r="S919" s="4" t="str">
        <f>+VLOOKUP(A919,inv!T:X,5,0)</f>
        <v>COSTA</v>
      </c>
      <c r="T919" s="4" t="str">
        <f>+VLOOKUP(B:B,'DT HUEVO'!$A:$D,4,0)</f>
        <v>HUEVO SIN CLASIFICAR</v>
      </c>
      <c r="U919" s="4" t="str">
        <f>+VLOOKUP(TablaINV[[#This Row],[COD]],'DT HUEVO'!$A:$D,3,0)</f>
        <v>HUEVO SIN CLASIFICAR</v>
      </c>
    </row>
    <row r="920" spans="1:21">
      <c r="A920" t="s">
        <v>457</v>
      </c>
      <c r="B920">
        <v>52378</v>
      </c>
      <c r="C920" t="s">
        <v>69</v>
      </c>
      <c r="D920">
        <f>+SUMIFS(inv!D:D,inv!A:A,B920,inv!T:T,A920)</f>
        <v>0</v>
      </c>
      <c r="E920">
        <f>+SUMIFS(inv!$D$1:$D$1164,inv!$A$1:$A$1164,$B920,inv!$T$1:$T$1164,$A920,inv!$U$1:$U$1164,'DIAS DE INVENTARIO TAT'!E$1)</f>
        <v>0</v>
      </c>
      <c r="F920">
        <f>+SUMIFS(inv!$D$1:$D$1164,inv!$A$1:$A$1164,$B920,inv!$T$1:$T$1164,$A920,inv!$U$1:$U$1164,'DIAS DE INVENTARIO TAT'!F$1)</f>
        <v>0</v>
      </c>
      <c r="G920">
        <f>+SUMIFS(inv!$D$1:$D$1164,inv!$A$1:$A$1164,$B920,inv!$T$1:$T$1164,$A920,inv!$U$1:$U$1164,'DIAS DE INVENTARIO TAT'!G$1)</f>
        <v>0</v>
      </c>
      <c r="H920">
        <f>+SUMIFS(inv!$D$1:$D$1164,inv!$A$1:$A$1164,$B920,inv!$T$1:$T$1164,$A920,inv!$U$1:$U$1164,'DIAS DE INVENTARIO TAT'!H$1)</f>
        <v>0</v>
      </c>
      <c r="I920">
        <f>+SUMIFS(inv!$D$1:$D$1164,inv!$A$1:$A$1164,$B920,inv!$T$1:$T$1164,$A920,inv!$U$1:$U$1164,'DIAS DE INVENTARIO TAT'!I$1)</f>
        <v>0</v>
      </c>
      <c r="J920">
        <f>+SUMIFS(inv!$D$1:$D$1164,inv!$A$1:$A$1164,$B920,inv!$T$1:$T$1164,$A920,inv!$U$1:$U$1164,'DIAS DE INVENTARIO TAT'!J$1)</f>
        <v>0</v>
      </c>
      <c r="K920">
        <f>+SUMIFS(inv!$D$1:$D$1164,inv!$A$1:$A$1164,$B920,inv!$T$1:$T$1164,$A920,inv!$U$1:$U$1164,'DIAS DE INVENTARIO TAT'!K$1)</f>
        <v>0</v>
      </c>
      <c r="L920" s="6">
        <f>+SUMIFS(VENTAS!H:H,VENTAS!B:B,B920,VENTAS!G:G,A920)</f>
        <v>0</v>
      </c>
      <c r="M920" s="4">
        <f t="shared" si="86"/>
        <v>0</v>
      </c>
      <c r="N920" s="4">
        <f t="shared" si="82"/>
        <v>0</v>
      </c>
      <c r="O920" s="4">
        <f t="shared" si="83"/>
        <v>0</v>
      </c>
      <c r="P920" s="4">
        <f t="shared" si="84"/>
        <v>0</v>
      </c>
      <c r="Q920" s="6" t="e">
        <f>+SUMIFS(#REF!,#REF!,TablaINV[[#This Row],[GRUPO]],#REF!,TablaINV[[#This Row],[COD]])</f>
        <v>#REF!</v>
      </c>
      <c r="R920" s="19">
        <f t="shared" si="85"/>
        <v>0</v>
      </c>
      <c r="S920" s="4" t="str">
        <f>+VLOOKUP(A920,inv!T:X,5,0)</f>
        <v>COSTA</v>
      </c>
      <c r="T920" s="4" t="e">
        <f>+VLOOKUP(B:B,'DT HUEVO'!$A:$D,4,0)</f>
        <v>#N/A</v>
      </c>
      <c r="U920" s="4" t="e">
        <f>+VLOOKUP(TablaINV[[#This Row],[COD]],'DT HUEVO'!$A:$D,3,0)</f>
        <v>#N/A</v>
      </c>
    </row>
    <row r="921" spans="1:21">
      <c r="A921" t="s">
        <v>457</v>
      </c>
      <c r="B921">
        <v>10203</v>
      </c>
      <c r="C921" t="s">
        <v>29</v>
      </c>
      <c r="D921">
        <f>+SUMIFS(inv!D:D,inv!A:A,B921,inv!T:T,A921)</f>
        <v>0</v>
      </c>
      <c r="E921">
        <f>+SUMIFS(inv!$D$1:$D$1164,inv!$A$1:$A$1164,$B921,inv!$T$1:$T$1164,$A921,inv!$U$1:$U$1164,'DIAS DE INVENTARIO TAT'!E$1)</f>
        <v>0</v>
      </c>
      <c r="F921">
        <f>+SUMIFS(inv!$D$1:$D$1164,inv!$A$1:$A$1164,$B921,inv!$T$1:$T$1164,$A921,inv!$U$1:$U$1164,'DIAS DE INVENTARIO TAT'!F$1)</f>
        <v>0</v>
      </c>
      <c r="G921">
        <f>+SUMIFS(inv!$D$1:$D$1164,inv!$A$1:$A$1164,$B921,inv!$T$1:$T$1164,$A921,inv!$U$1:$U$1164,'DIAS DE INVENTARIO TAT'!G$1)</f>
        <v>0</v>
      </c>
      <c r="H921">
        <f>+SUMIFS(inv!$D$1:$D$1164,inv!$A$1:$A$1164,$B921,inv!$T$1:$T$1164,$A921,inv!$U$1:$U$1164,'DIAS DE INVENTARIO TAT'!H$1)</f>
        <v>0</v>
      </c>
      <c r="I921">
        <f>+SUMIFS(inv!$D$1:$D$1164,inv!$A$1:$A$1164,$B921,inv!$T$1:$T$1164,$A921,inv!$U$1:$U$1164,'DIAS DE INVENTARIO TAT'!I$1)</f>
        <v>0</v>
      </c>
      <c r="J921">
        <f>+SUMIFS(inv!$D$1:$D$1164,inv!$A$1:$A$1164,$B921,inv!$T$1:$T$1164,$A921,inv!$U$1:$U$1164,'DIAS DE INVENTARIO TAT'!J$1)</f>
        <v>0</v>
      </c>
      <c r="K921">
        <f>+SUMIFS(inv!$D$1:$D$1164,inv!$A$1:$A$1164,$B921,inv!$T$1:$T$1164,$A921,inv!$U$1:$U$1164,'DIAS DE INVENTARIO TAT'!K$1)</f>
        <v>0</v>
      </c>
      <c r="L921" s="6">
        <f>+SUMIFS(VENTAS!H:H,VENTAS!B:B,B921,VENTAS!G:G,A921)</f>
        <v>0</v>
      </c>
      <c r="M921" s="4">
        <f t="shared" si="86"/>
        <v>0</v>
      </c>
      <c r="N921" s="4">
        <f t="shared" si="82"/>
        <v>0</v>
      </c>
      <c r="O921" s="4">
        <f t="shared" si="83"/>
        <v>0</v>
      </c>
      <c r="P921" s="4">
        <f t="shared" si="84"/>
        <v>0</v>
      </c>
      <c r="Q921" s="6" t="e">
        <f>+SUMIFS(#REF!,#REF!,TablaINV[[#This Row],[GRUPO]],#REF!,TablaINV[[#This Row],[COD]])</f>
        <v>#REF!</v>
      </c>
      <c r="R921" s="19">
        <f t="shared" si="85"/>
        <v>0</v>
      </c>
      <c r="S921" s="4" t="str">
        <f>+VLOOKUP(A921,inv!T:X,5,0)</f>
        <v>COSTA</v>
      </c>
      <c r="T921" s="4" t="str">
        <f>+VLOOKUP(B:B,'DT HUEVO'!$A:$D,4,0)</f>
        <v>EMPACADOS</v>
      </c>
      <c r="U921" s="4" t="str">
        <f>+VLOOKUP(TablaINV[[#This Row],[COD]],'DT HUEVO'!$A:$D,3,0)</f>
        <v>AAA</v>
      </c>
    </row>
    <row r="922" spans="1:21">
      <c r="A922" t="s">
        <v>457</v>
      </c>
      <c r="B922">
        <v>12370</v>
      </c>
      <c r="C922" t="s">
        <v>64</v>
      </c>
      <c r="D922">
        <f>+SUMIFS(inv!D:D,inv!A:A,B922,inv!T:T,A922)</f>
        <v>0</v>
      </c>
      <c r="E922">
        <f>+SUMIFS(inv!$D$1:$D$1164,inv!$A$1:$A$1164,$B922,inv!$T$1:$T$1164,$A922,inv!$U$1:$U$1164,'DIAS DE INVENTARIO TAT'!E$1)</f>
        <v>0</v>
      </c>
      <c r="F922">
        <f>+SUMIFS(inv!$D$1:$D$1164,inv!$A$1:$A$1164,$B922,inv!$T$1:$T$1164,$A922,inv!$U$1:$U$1164,'DIAS DE INVENTARIO TAT'!F$1)</f>
        <v>0</v>
      </c>
      <c r="G922">
        <f>+SUMIFS(inv!$D$1:$D$1164,inv!$A$1:$A$1164,$B922,inv!$T$1:$T$1164,$A922,inv!$U$1:$U$1164,'DIAS DE INVENTARIO TAT'!G$1)</f>
        <v>0</v>
      </c>
      <c r="H922">
        <f>+SUMIFS(inv!$D$1:$D$1164,inv!$A$1:$A$1164,$B922,inv!$T$1:$T$1164,$A922,inv!$U$1:$U$1164,'DIAS DE INVENTARIO TAT'!H$1)</f>
        <v>0</v>
      </c>
      <c r="I922">
        <f>+SUMIFS(inv!$D$1:$D$1164,inv!$A$1:$A$1164,$B922,inv!$T$1:$T$1164,$A922,inv!$U$1:$U$1164,'DIAS DE INVENTARIO TAT'!I$1)</f>
        <v>0</v>
      </c>
      <c r="J922">
        <f>+SUMIFS(inv!$D$1:$D$1164,inv!$A$1:$A$1164,$B922,inv!$T$1:$T$1164,$A922,inv!$U$1:$U$1164,'DIAS DE INVENTARIO TAT'!J$1)</f>
        <v>0</v>
      </c>
      <c r="K922">
        <f>+SUMIFS(inv!$D$1:$D$1164,inv!$A$1:$A$1164,$B922,inv!$T$1:$T$1164,$A922,inv!$U$1:$U$1164,'DIAS DE INVENTARIO TAT'!K$1)</f>
        <v>0</v>
      </c>
      <c r="L922" s="6">
        <f>+SUMIFS(VENTAS!H:H,VENTAS!B:B,B922,VENTAS!G:G,A922)</f>
        <v>0</v>
      </c>
      <c r="M922" s="4">
        <f t="shared" si="86"/>
        <v>0</v>
      </c>
      <c r="N922" s="4">
        <f t="shared" si="82"/>
        <v>0</v>
      </c>
      <c r="O922" s="4">
        <f t="shared" si="83"/>
        <v>0</v>
      </c>
      <c r="P922" s="4">
        <f t="shared" si="84"/>
        <v>0</v>
      </c>
      <c r="Q922" s="6" t="e">
        <f>+SUMIFS(#REF!,#REF!,TablaINV[[#This Row],[GRUPO]],#REF!,TablaINV[[#This Row],[COD]])</f>
        <v>#REF!</v>
      </c>
      <c r="R922" s="19">
        <f t="shared" si="85"/>
        <v>0</v>
      </c>
      <c r="S922" s="4" t="str">
        <f>+VLOOKUP(A922,inv!T:X,5,0)</f>
        <v>COSTA</v>
      </c>
      <c r="T922" s="4" t="e">
        <f>+VLOOKUP(B:B,'DT HUEVO'!$A:$D,4,0)</f>
        <v>#N/A</v>
      </c>
      <c r="U922" s="4" t="e">
        <f>+VLOOKUP(TablaINV[[#This Row],[COD]],'DT HUEVO'!$A:$D,3,0)</f>
        <v>#N/A</v>
      </c>
    </row>
    <row r="923" spans="1:21">
      <c r="A923" t="s">
        <v>457</v>
      </c>
      <c r="B923">
        <v>52377</v>
      </c>
      <c r="C923" t="s">
        <v>134</v>
      </c>
      <c r="D923">
        <f>+SUMIFS(inv!D:D,inv!A:A,B923,inv!T:T,A923)</f>
        <v>0</v>
      </c>
      <c r="E923">
        <f>+SUMIFS(inv!$D$1:$D$1164,inv!$A$1:$A$1164,$B923,inv!$T$1:$T$1164,$A923,inv!$U$1:$U$1164,'DIAS DE INVENTARIO TAT'!E$1)</f>
        <v>0</v>
      </c>
      <c r="F923">
        <f>+SUMIFS(inv!$D$1:$D$1164,inv!$A$1:$A$1164,$B923,inv!$T$1:$T$1164,$A923,inv!$U$1:$U$1164,'DIAS DE INVENTARIO TAT'!F$1)</f>
        <v>0</v>
      </c>
      <c r="G923">
        <f>+SUMIFS(inv!$D$1:$D$1164,inv!$A$1:$A$1164,$B923,inv!$T$1:$T$1164,$A923,inv!$U$1:$U$1164,'DIAS DE INVENTARIO TAT'!G$1)</f>
        <v>0</v>
      </c>
      <c r="H923">
        <f>+SUMIFS(inv!$D$1:$D$1164,inv!$A$1:$A$1164,$B923,inv!$T$1:$T$1164,$A923,inv!$U$1:$U$1164,'DIAS DE INVENTARIO TAT'!H$1)</f>
        <v>0</v>
      </c>
      <c r="I923">
        <f>+SUMIFS(inv!$D$1:$D$1164,inv!$A$1:$A$1164,$B923,inv!$T$1:$T$1164,$A923,inv!$U$1:$U$1164,'DIAS DE INVENTARIO TAT'!I$1)</f>
        <v>0</v>
      </c>
      <c r="J923">
        <f>+SUMIFS(inv!$D$1:$D$1164,inv!$A$1:$A$1164,$B923,inv!$T$1:$T$1164,$A923,inv!$U$1:$U$1164,'DIAS DE INVENTARIO TAT'!J$1)</f>
        <v>0</v>
      </c>
      <c r="K923">
        <f>+SUMIFS(inv!$D$1:$D$1164,inv!$A$1:$A$1164,$B923,inv!$T$1:$T$1164,$A923,inv!$U$1:$U$1164,'DIAS DE INVENTARIO TAT'!K$1)</f>
        <v>0</v>
      </c>
      <c r="L923" s="6">
        <f>+SUMIFS(VENTAS!H:H,VENTAS!B:B,B923,VENTAS!G:G,A923)</f>
        <v>0</v>
      </c>
      <c r="M923" s="4">
        <f t="shared" si="86"/>
        <v>0</v>
      </c>
      <c r="N923" s="4">
        <f t="shared" si="82"/>
        <v>0</v>
      </c>
      <c r="O923" s="4">
        <f t="shared" si="83"/>
        <v>0</v>
      </c>
      <c r="P923" s="4">
        <f t="shared" si="84"/>
        <v>0</v>
      </c>
      <c r="Q923" s="6" t="e">
        <f>+SUMIFS(#REF!,#REF!,TablaINV[[#This Row],[GRUPO]],#REF!,TablaINV[[#This Row],[COD]])</f>
        <v>#REF!</v>
      </c>
      <c r="R923" s="19">
        <f t="shared" si="85"/>
        <v>0</v>
      </c>
      <c r="S923" s="4" t="str">
        <f>+VLOOKUP(A923,inv!T:X,5,0)</f>
        <v>COSTA</v>
      </c>
      <c r="T923" s="4" t="e">
        <f>+VLOOKUP(B:B,'DT HUEVO'!$A:$D,4,0)</f>
        <v>#N/A</v>
      </c>
      <c r="U923" s="4" t="e">
        <f>+VLOOKUP(TablaINV[[#This Row],[COD]],'DT HUEVO'!$A:$D,3,0)</f>
        <v>#N/A</v>
      </c>
    </row>
    <row r="924" spans="1:21">
      <c r="A924" t="s">
        <v>457</v>
      </c>
      <c r="B924">
        <v>10306</v>
      </c>
      <c r="C924" t="s">
        <v>226</v>
      </c>
      <c r="D924">
        <f>+SUMIFS(inv!D:D,inv!A:A,B924,inv!T:T,A924)</f>
        <v>0</v>
      </c>
      <c r="E924">
        <f>+SUMIFS(inv!$D$1:$D$1164,inv!$A$1:$A$1164,$B924,inv!$T$1:$T$1164,$A924,inv!$U$1:$U$1164,'DIAS DE INVENTARIO TAT'!E$1)</f>
        <v>0</v>
      </c>
      <c r="F924">
        <f>+SUMIFS(inv!$D$1:$D$1164,inv!$A$1:$A$1164,$B924,inv!$T$1:$T$1164,$A924,inv!$U$1:$U$1164,'DIAS DE INVENTARIO TAT'!F$1)</f>
        <v>0</v>
      </c>
      <c r="G924">
        <f>+SUMIFS(inv!$D$1:$D$1164,inv!$A$1:$A$1164,$B924,inv!$T$1:$T$1164,$A924,inv!$U$1:$U$1164,'DIAS DE INVENTARIO TAT'!G$1)</f>
        <v>0</v>
      </c>
      <c r="H924">
        <f>+SUMIFS(inv!$D$1:$D$1164,inv!$A$1:$A$1164,$B924,inv!$T$1:$T$1164,$A924,inv!$U$1:$U$1164,'DIAS DE INVENTARIO TAT'!H$1)</f>
        <v>0</v>
      </c>
      <c r="I924">
        <f>+SUMIFS(inv!$D$1:$D$1164,inv!$A$1:$A$1164,$B924,inv!$T$1:$T$1164,$A924,inv!$U$1:$U$1164,'DIAS DE INVENTARIO TAT'!I$1)</f>
        <v>0</v>
      </c>
      <c r="J924">
        <f>+SUMIFS(inv!$D$1:$D$1164,inv!$A$1:$A$1164,$B924,inv!$T$1:$T$1164,$A924,inv!$U$1:$U$1164,'DIAS DE INVENTARIO TAT'!J$1)</f>
        <v>0</v>
      </c>
      <c r="K924">
        <f>+SUMIFS(inv!$D$1:$D$1164,inv!$A$1:$A$1164,$B924,inv!$T$1:$T$1164,$A924,inv!$U$1:$U$1164,'DIAS DE INVENTARIO TAT'!K$1)</f>
        <v>0</v>
      </c>
      <c r="L924" s="6">
        <f>+SUMIFS(VENTAS!H:H,VENTAS!B:B,B924,VENTAS!G:G,A924)</f>
        <v>0</v>
      </c>
      <c r="M924" s="4">
        <f t="shared" si="86"/>
        <v>0</v>
      </c>
      <c r="N924" s="4">
        <f t="shared" si="82"/>
        <v>0</v>
      </c>
      <c r="O924" s="4">
        <f t="shared" si="83"/>
        <v>0</v>
      </c>
      <c r="P924" s="4">
        <f t="shared" si="84"/>
        <v>0</v>
      </c>
      <c r="Q924" s="6" t="e">
        <f>+SUMIFS(#REF!,#REF!,TablaINV[[#This Row],[GRUPO]],#REF!,TablaINV[[#This Row],[COD]])</f>
        <v>#REF!</v>
      </c>
      <c r="R924" s="19">
        <f t="shared" si="85"/>
        <v>0</v>
      </c>
      <c r="S924" s="4" t="str">
        <f>+VLOOKUP(A924,inv!T:X,5,0)</f>
        <v>COSTA</v>
      </c>
      <c r="T924" s="4" t="str">
        <f>+VLOOKUP(B:B,'DT HUEVO'!$A:$D,4,0)</f>
        <v>VERDE</v>
      </c>
      <c r="U924" s="4" t="str">
        <f>+VLOOKUP(TablaINV[[#This Row],[COD]],'DT HUEVO'!$A:$D,3,0)</f>
        <v>AA</v>
      </c>
    </row>
    <row r="925" spans="1:21">
      <c r="A925" t="s">
        <v>457</v>
      </c>
      <c r="B925">
        <v>10311</v>
      </c>
      <c r="C925" t="s">
        <v>467</v>
      </c>
      <c r="D925">
        <f>+SUMIFS(inv!D:D,inv!A:A,B925,inv!T:T,A925)</f>
        <v>0</v>
      </c>
      <c r="E925">
        <f>+SUMIFS(inv!$D$1:$D$1164,inv!$A$1:$A$1164,$B925,inv!$T$1:$T$1164,$A925,inv!$U$1:$U$1164,'DIAS DE INVENTARIO TAT'!E$1)</f>
        <v>0</v>
      </c>
      <c r="F925">
        <f>+SUMIFS(inv!$D$1:$D$1164,inv!$A$1:$A$1164,$B925,inv!$T$1:$T$1164,$A925,inv!$U$1:$U$1164,'DIAS DE INVENTARIO TAT'!F$1)</f>
        <v>0</v>
      </c>
      <c r="G925">
        <f>+SUMIFS(inv!$D$1:$D$1164,inv!$A$1:$A$1164,$B925,inv!$T$1:$T$1164,$A925,inv!$U$1:$U$1164,'DIAS DE INVENTARIO TAT'!G$1)</f>
        <v>0</v>
      </c>
      <c r="H925">
        <f>+SUMIFS(inv!$D$1:$D$1164,inv!$A$1:$A$1164,$B925,inv!$T$1:$T$1164,$A925,inv!$U$1:$U$1164,'DIAS DE INVENTARIO TAT'!H$1)</f>
        <v>0</v>
      </c>
      <c r="I925">
        <f>+SUMIFS(inv!$D$1:$D$1164,inv!$A$1:$A$1164,$B925,inv!$T$1:$T$1164,$A925,inv!$U$1:$U$1164,'DIAS DE INVENTARIO TAT'!I$1)</f>
        <v>0</v>
      </c>
      <c r="J925">
        <f>+SUMIFS(inv!$D$1:$D$1164,inv!$A$1:$A$1164,$B925,inv!$T$1:$T$1164,$A925,inv!$U$1:$U$1164,'DIAS DE INVENTARIO TAT'!J$1)</f>
        <v>0</v>
      </c>
      <c r="K925">
        <f>+SUMIFS(inv!$D$1:$D$1164,inv!$A$1:$A$1164,$B925,inv!$T$1:$T$1164,$A925,inv!$U$1:$U$1164,'DIAS DE INVENTARIO TAT'!K$1)</f>
        <v>0</v>
      </c>
      <c r="L925" s="6">
        <f>+SUMIFS(VENTAS!H:H,VENTAS!B:B,B925,VENTAS!G:G,A925)</f>
        <v>0</v>
      </c>
      <c r="M925" s="4">
        <f t="shared" si="86"/>
        <v>0</v>
      </c>
      <c r="N925" s="4">
        <f t="shared" si="82"/>
        <v>0</v>
      </c>
      <c r="O925" s="4">
        <f t="shared" si="83"/>
        <v>0</v>
      </c>
      <c r="P925" s="4">
        <f t="shared" si="84"/>
        <v>0</v>
      </c>
      <c r="Q925" s="6" t="e">
        <f>+SUMIFS(#REF!,#REF!,TablaINV[[#This Row],[GRUPO]],#REF!,TablaINV[[#This Row],[COD]])</f>
        <v>#REF!</v>
      </c>
      <c r="R925" s="19">
        <f t="shared" si="85"/>
        <v>0</v>
      </c>
      <c r="S925" s="4" t="str">
        <f>+VLOOKUP(A925,inv!T:X,5,0)</f>
        <v>COSTA</v>
      </c>
      <c r="T925" s="4" t="str">
        <f>+VLOOKUP(B:B,'DT HUEVO'!$A:$D,4,0)</f>
        <v>EMPACADOS</v>
      </c>
      <c r="U925" s="4" t="str">
        <f>+VLOOKUP(TablaINV[[#This Row],[COD]],'DT HUEVO'!$A:$D,3,0)</f>
        <v>AA</v>
      </c>
    </row>
    <row r="926" spans="1:21">
      <c r="A926" t="s">
        <v>457</v>
      </c>
      <c r="B926">
        <v>10472</v>
      </c>
      <c r="C926" t="s">
        <v>40</v>
      </c>
      <c r="D926">
        <f>+SUMIFS(inv!D:D,inv!A:A,B926,inv!T:T,A926)</f>
        <v>0</v>
      </c>
      <c r="E926">
        <f>+SUMIFS(inv!$D$1:$D$1164,inv!$A$1:$A$1164,$B926,inv!$T$1:$T$1164,$A926,inv!$U$1:$U$1164,'DIAS DE INVENTARIO TAT'!E$1)</f>
        <v>0</v>
      </c>
      <c r="F926">
        <f>+SUMIFS(inv!$D$1:$D$1164,inv!$A$1:$A$1164,$B926,inv!$T$1:$T$1164,$A926,inv!$U$1:$U$1164,'DIAS DE INVENTARIO TAT'!F$1)</f>
        <v>0</v>
      </c>
      <c r="G926">
        <f>+SUMIFS(inv!$D$1:$D$1164,inv!$A$1:$A$1164,$B926,inv!$T$1:$T$1164,$A926,inv!$U$1:$U$1164,'DIAS DE INVENTARIO TAT'!G$1)</f>
        <v>0</v>
      </c>
      <c r="H926">
        <f>+SUMIFS(inv!$D$1:$D$1164,inv!$A$1:$A$1164,$B926,inv!$T$1:$T$1164,$A926,inv!$U$1:$U$1164,'DIAS DE INVENTARIO TAT'!H$1)</f>
        <v>0</v>
      </c>
      <c r="I926">
        <f>+SUMIFS(inv!$D$1:$D$1164,inv!$A$1:$A$1164,$B926,inv!$T$1:$T$1164,$A926,inv!$U$1:$U$1164,'DIAS DE INVENTARIO TAT'!I$1)</f>
        <v>0</v>
      </c>
      <c r="J926">
        <f>+SUMIFS(inv!$D$1:$D$1164,inv!$A$1:$A$1164,$B926,inv!$T$1:$T$1164,$A926,inv!$U$1:$U$1164,'DIAS DE INVENTARIO TAT'!J$1)</f>
        <v>0</v>
      </c>
      <c r="K926">
        <f>+SUMIFS(inv!$D$1:$D$1164,inv!$A$1:$A$1164,$B926,inv!$T$1:$T$1164,$A926,inv!$U$1:$U$1164,'DIAS DE INVENTARIO TAT'!K$1)</f>
        <v>0</v>
      </c>
      <c r="L926" s="6">
        <f>+SUMIFS(VENTAS!H:H,VENTAS!B:B,B926,VENTAS!G:G,A926)</f>
        <v>0</v>
      </c>
      <c r="M926" s="4">
        <f t="shared" si="86"/>
        <v>0</v>
      </c>
      <c r="N926" s="4">
        <f t="shared" si="82"/>
        <v>0</v>
      </c>
      <c r="O926" s="4">
        <f t="shared" si="83"/>
        <v>0</v>
      </c>
      <c r="P926" s="4">
        <f t="shared" si="84"/>
        <v>0</v>
      </c>
      <c r="Q926" s="6" t="e">
        <f>+SUMIFS(#REF!,#REF!,TablaINV[[#This Row],[GRUPO]],#REF!,TablaINV[[#This Row],[COD]])</f>
        <v>#REF!</v>
      </c>
      <c r="R926" s="19">
        <f t="shared" si="85"/>
        <v>0</v>
      </c>
      <c r="S926" s="4" t="str">
        <f>+VLOOKUP(A926,inv!T:X,5,0)</f>
        <v>COSTA</v>
      </c>
      <c r="T926" s="4" t="str">
        <f>+VLOOKUP(B:B,'DT HUEVO'!$A:$D,4,0)</f>
        <v>EMPACADOS</v>
      </c>
      <c r="U926" s="4" t="str">
        <f>+VLOOKUP(TablaINV[[#This Row],[COD]],'DT HUEVO'!$A:$D,3,0)</f>
        <v>A</v>
      </c>
    </row>
    <row r="927" spans="1:21">
      <c r="A927" t="s">
        <v>457</v>
      </c>
      <c r="B927">
        <v>13359</v>
      </c>
      <c r="C927" t="s">
        <v>468</v>
      </c>
      <c r="D927">
        <f>+SUMIFS(inv!D:D,inv!A:A,B927,inv!T:T,A927)</f>
        <v>0</v>
      </c>
      <c r="E927">
        <f>+SUMIFS(inv!$D$1:$D$1164,inv!$A$1:$A$1164,$B927,inv!$T$1:$T$1164,$A927,inv!$U$1:$U$1164,'DIAS DE INVENTARIO TAT'!E$1)</f>
        <v>0</v>
      </c>
      <c r="F927">
        <f>+SUMIFS(inv!$D$1:$D$1164,inv!$A$1:$A$1164,$B927,inv!$T$1:$T$1164,$A927,inv!$U$1:$U$1164,'DIAS DE INVENTARIO TAT'!F$1)</f>
        <v>0</v>
      </c>
      <c r="G927">
        <f>+SUMIFS(inv!$D$1:$D$1164,inv!$A$1:$A$1164,$B927,inv!$T$1:$T$1164,$A927,inv!$U$1:$U$1164,'DIAS DE INVENTARIO TAT'!G$1)</f>
        <v>0</v>
      </c>
      <c r="H927">
        <f>+SUMIFS(inv!$D$1:$D$1164,inv!$A$1:$A$1164,$B927,inv!$T$1:$T$1164,$A927,inv!$U$1:$U$1164,'DIAS DE INVENTARIO TAT'!H$1)</f>
        <v>0</v>
      </c>
      <c r="I927">
        <f>+SUMIFS(inv!$D$1:$D$1164,inv!$A$1:$A$1164,$B927,inv!$T$1:$T$1164,$A927,inv!$U$1:$U$1164,'DIAS DE INVENTARIO TAT'!I$1)</f>
        <v>0</v>
      </c>
      <c r="J927">
        <f>+SUMIFS(inv!$D$1:$D$1164,inv!$A$1:$A$1164,$B927,inv!$T$1:$T$1164,$A927,inv!$U$1:$U$1164,'DIAS DE INVENTARIO TAT'!J$1)</f>
        <v>0</v>
      </c>
      <c r="K927">
        <f>+SUMIFS(inv!$D$1:$D$1164,inv!$A$1:$A$1164,$B927,inv!$T$1:$T$1164,$A927,inv!$U$1:$U$1164,'DIAS DE INVENTARIO TAT'!K$1)</f>
        <v>0</v>
      </c>
      <c r="L927" s="6">
        <f>+SUMIFS(VENTAS!H:H,VENTAS!B:B,B927,VENTAS!G:G,A927)</f>
        <v>0</v>
      </c>
      <c r="M927" s="4">
        <f t="shared" si="86"/>
        <v>0</v>
      </c>
      <c r="N927" s="4">
        <f t="shared" si="82"/>
        <v>0</v>
      </c>
      <c r="O927" s="4">
        <f t="shared" si="83"/>
        <v>0</v>
      </c>
      <c r="P927" s="4">
        <f t="shared" si="84"/>
        <v>0</v>
      </c>
      <c r="Q927" s="6" t="e">
        <f>+SUMIFS(#REF!,#REF!,TablaINV[[#This Row],[GRUPO]],#REF!,TablaINV[[#This Row],[COD]])</f>
        <v>#REF!</v>
      </c>
      <c r="R927" s="19">
        <f t="shared" si="85"/>
        <v>0</v>
      </c>
      <c r="S927" s="4" t="str">
        <f>+VLOOKUP(A927,inv!T:X,5,0)</f>
        <v>COSTA</v>
      </c>
      <c r="T927" s="4" t="str">
        <f>+VLOOKUP(B:B,'DT HUEVO'!$A:$D,4,0)</f>
        <v>EMPACADOS</v>
      </c>
      <c r="U927" s="4" t="str">
        <f>+VLOOKUP(TablaINV[[#This Row],[COD]],'DT HUEVO'!$A:$D,3,0)</f>
        <v>AA</v>
      </c>
    </row>
    <row r="928" spans="1:21">
      <c r="A928" t="s">
        <v>457</v>
      </c>
      <c r="B928">
        <v>13503</v>
      </c>
      <c r="C928" t="s">
        <v>470</v>
      </c>
      <c r="D928">
        <f>+SUMIFS(inv!D:D,inv!A:A,B928,inv!T:T,A928)</f>
        <v>0</v>
      </c>
      <c r="E928">
        <f>+SUMIFS(inv!$D$1:$D$1164,inv!$A$1:$A$1164,$B928,inv!$T$1:$T$1164,$A928,inv!$U$1:$U$1164,'DIAS DE INVENTARIO TAT'!E$1)</f>
        <v>0</v>
      </c>
      <c r="F928">
        <f>+SUMIFS(inv!$D$1:$D$1164,inv!$A$1:$A$1164,$B928,inv!$T$1:$T$1164,$A928,inv!$U$1:$U$1164,'DIAS DE INVENTARIO TAT'!F$1)</f>
        <v>0</v>
      </c>
      <c r="G928">
        <f>+SUMIFS(inv!$D$1:$D$1164,inv!$A$1:$A$1164,$B928,inv!$T$1:$T$1164,$A928,inv!$U$1:$U$1164,'DIAS DE INVENTARIO TAT'!G$1)</f>
        <v>0</v>
      </c>
      <c r="H928">
        <f>+SUMIFS(inv!$D$1:$D$1164,inv!$A$1:$A$1164,$B928,inv!$T$1:$T$1164,$A928,inv!$U$1:$U$1164,'DIAS DE INVENTARIO TAT'!H$1)</f>
        <v>0</v>
      </c>
      <c r="I928">
        <f>+SUMIFS(inv!$D$1:$D$1164,inv!$A$1:$A$1164,$B928,inv!$T$1:$T$1164,$A928,inv!$U$1:$U$1164,'DIAS DE INVENTARIO TAT'!I$1)</f>
        <v>0</v>
      </c>
      <c r="J928">
        <f>+SUMIFS(inv!$D$1:$D$1164,inv!$A$1:$A$1164,$B928,inv!$T$1:$T$1164,$A928,inv!$U$1:$U$1164,'DIAS DE INVENTARIO TAT'!J$1)</f>
        <v>0</v>
      </c>
      <c r="K928">
        <f>+SUMIFS(inv!$D$1:$D$1164,inv!$A$1:$A$1164,$B928,inv!$T$1:$T$1164,$A928,inv!$U$1:$U$1164,'DIAS DE INVENTARIO TAT'!K$1)</f>
        <v>0</v>
      </c>
      <c r="L928" s="6">
        <f>+SUMIFS(VENTAS!H:H,VENTAS!B:B,B928,VENTAS!G:G,A928)</f>
        <v>0</v>
      </c>
      <c r="M928" s="4">
        <f t="shared" si="86"/>
        <v>0</v>
      </c>
      <c r="N928" s="4">
        <f t="shared" si="82"/>
        <v>0</v>
      </c>
      <c r="O928" s="4">
        <f t="shared" si="83"/>
        <v>0</v>
      </c>
      <c r="P928" s="4">
        <f t="shared" si="84"/>
        <v>0</v>
      </c>
      <c r="Q928" s="6" t="e">
        <f>+SUMIFS(#REF!,#REF!,TablaINV[[#This Row],[GRUPO]],#REF!,TablaINV[[#This Row],[COD]])</f>
        <v>#REF!</v>
      </c>
      <c r="R928" s="19">
        <f t="shared" si="85"/>
        <v>0</v>
      </c>
      <c r="S928" s="4" t="str">
        <f>+VLOOKUP(A928,inv!T:X,5,0)</f>
        <v>COSTA</v>
      </c>
      <c r="T928" s="4" t="str">
        <f>+VLOOKUP(B:B,'DT HUEVO'!$A:$D,4,0)</f>
        <v>EMPACADOS</v>
      </c>
      <c r="U928" s="4" t="str">
        <f>+VLOOKUP(TablaINV[[#This Row],[COD]],'DT HUEVO'!$A:$D,3,0)</f>
        <v>B</v>
      </c>
    </row>
    <row r="929" spans="1:21">
      <c r="A929" t="s">
        <v>457</v>
      </c>
      <c r="B929">
        <v>13403</v>
      </c>
      <c r="C929" t="s">
        <v>428</v>
      </c>
      <c r="D929">
        <f>+SUMIFS(inv!D:D,inv!A:A,B929,inv!T:T,A929)</f>
        <v>1440</v>
      </c>
      <c r="E929">
        <f>+SUMIFS(inv!$D$1:$D$1164,inv!$A$1:$A$1164,$B929,inv!$T$1:$T$1164,$A929,inv!$U$1:$U$1164,'DIAS DE INVENTARIO TAT'!E$1)</f>
        <v>0</v>
      </c>
      <c r="F929">
        <f>+SUMIFS(inv!$D$1:$D$1164,inv!$A$1:$A$1164,$B929,inv!$T$1:$T$1164,$A929,inv!$U$1:$U$1164,'DIAS DE INVENTARIO TAT'!F$1)</f>
        <v>600</v>
      </c>
      <c r="G929">
        <f>+SUMIFS(inv!$D$1:$D$1164,inv!$A$1:$A$1164,$B929,inv!$T$1:$T$1164,$A929,inv!$U$1:$U$1164,'DIAS DE INVENTARIO TAT'!G$1)</f>
        <v>840</v>
      </c>
      <c r="H929">
        <f>+SUMIFS(inv!$D$1:$D$1164,inv!$A$1:$A$1164,$B929,inv!$T$1:$T$1164,$A929,inv!$U$1:$U$1164,'DIAS DE INVENTARIO TAT'!H$1)</f>
        <v>0</v>
      </c>
      <c r="I929">
        <f>+SUMIFS(inv!$D$1:$D$1164,inv!$A$1:$A$1164,$B929,inv!$T$1:$T$1164,$A929,inv!$U$1:$U$1164,'DIAS DE INVENTARIO TAT'!I$1)</f>
        <v>0</v>
      </c>
      <c r="J929">
        <f>+SUMIFS(inv!$D$1:$D$1164,inv!$A$1:$A$1164,$B929,inv!$T$1:$T$1164,$A929,inv!$U$1:$U$1164,'DIAS DE INVENTARIO TAT'!J$1)</f>
        <v>0</v>
      </c>
      <c r="K929">
        <f>+SUMIFS(inv!$D$1:$D$1164,inv!$A$1:$A$1164,$B929,inv!$T$1:$T$1164,$A929,inv!$U$1:$U$1164,'DIAS DE INVENTARIO TAT'!K$1)</f>
        <v>0</v>
      </c>
      <c r="L929" s="6">
        <f>+SUMIFS(VENTAS!H:H,VENTAS!B:B,B929,VENTAS!G:G,A929)</f>
        <v>0</v>
      </c>
      <c r="M929" s="4">
        <f t="shared" si="86"/>
        <v>0</v>
      </c>
      <c r="N929" s="4">
        <f t="shared" si="82"/>
        <v>0</v>
      </c>
      <c r="O929" s="4">
        <f t="shared" si="83"/>
        <v>0</v>
      </c>
      <c r="P929" s="4">
        <f t="shared" si="84"/>
        <v>0</v>
      </c>
      <c r="Q929" s="6" t="e">
        <f>+SUMIFS(#REF!,#REF!,TablaINV[[#This Row],[GRUPO]],#REF!,TablaINV[[#This Row],[COD]])</f>
        <v>#REF!</v>
      </c>
      <c r="R929" s="19">
        <f t="shared" si="85"/>
        <v>0</v>
      </c>
      <c r="S929" s="4" t="str">
        <f>+VLOOKUP(A929,inv!T:X,5,0)</f>
        <v>COSTA</v>
      </c>
      <c r="T929" s="4" t="str">
        <f>+VLOOKUP(B:B,'DT HUEVO'!$A:$D,4,0)</f>
        <v>EMPACADOS</v>
      </c>
      <c r="U929" s="4" t="str">
        <f>+VLOOKUP(TablaINV[[#This Row],[COD]],'DT HUEVO'!$A:$D,3,0)</f>
        <v>A</v>
      </c>
    </row>
    <row r="930" spans="1:21">
      <c r="A930" t="s">
        <v>457</v>
      </c>
      <c r="B930">
        <v>10101</v>
      </c>
      <c r="C930" t="s">
        <v>536</v>
      </c>
      <c r="D930">
        <f>+SUMIFS(inv!D:D,inv!A:A,B930,inv!T:T,A930)</f>
        <v>0</v>
      </c>
      <c r="E930">
        <f>+SUMIFS(inv!$D$1:$D$1164,inv!$A$1:$A$1164,$B930,inv!$T$1:$T$1164,$A930,inv!$U$1:$U$1164,'DIAS DE INVENTARIO TAT'!E$1)</f>
        <v>0</v>
      </c>
      <c r="F930">
        <f>+SUMIFS(inv!$D$1:$D$1164,inv!$A$1:$A$1164,$B930,inv!$T$1:$T$1164,$A930,inv!$U$1:$U$1164,'DIAS DE INVENTARIO TAT'!F$1)</f>
        <v>0</v>
      </c>
      <c r="G930">
        <f>+SUMIFS(inv!$D$1:$D$1164,inv!$A$1:$A$1164,$B930,inv!$T$1:$T$1164,$A930,inv!$U$1:$U$1164,'DIAS DE INVENTARIO TAT'!G$1)</f>
        <v>0</v>
      </c>
      <c r="H930">
        <f>+SUMIFS(inv!$D$1:$D$1164,inv!$A$1:$A$1164,$B930,inv!$T$1:$T$1164,$A930,inv!$U$1:$U$1164,'DIAS DE INVENTARIO TAT'!H$1)</f>
        <v>0</v>
      </c>
      <c r="I930">
        <f>+SUMIFS(inv!$D$1:$D$1164,inv!$A$1:$A$1164,$B930,inv!$T$1:$T$1164,$A930,inv!$U$1:$U$1164,'DIAS DE INVENTARIO TAT'!I$1)</f>
        <v>0</v>
      </c>
      <c r="J930">
        <f>+SUMIFS(inv!$D$1:$D$1164,inv!$A$1:$A$1164,$B930,inv!$T$1:$T$1164,$A930,inv!$U$1:$U$1164,'DIAS DE INVENTARIO TAT'!J$1)</f>
        <v>0</v>
      </c>
      <c r="K930">
        <f>+SUMIFS(inv!$D$1:$D$1164,inv!$A$1:$A$1164,$B930,inv!$T$1:$T$1164,$A930,inv!$U$1:$U$1164,'DIAS DE INVENTARIO TAT'!K$1)</f>
        <v>0</v>
      </c>
      <c r="L930" s="6">
        <f>+SUMIFS(VENTAS!H:H,VENTAS!B:B,B930,VENTAS!G:G,A930)</f>
        <v>0</v>
      </c>
      <c r="M930" s="4">
        <f t="shared" si="86"/>
        <v>0</v>
      </c>
      <c r="N930" s="4">
        <f t="shared" si="82"/>
        <v>0</v>
      </c>
      <c r="O930" s="4">
        <f t="shared" si="83"/>
        <v>0</v>
      </c>
      <c r="P930" s="4">
        <f t="shared" si="84"/>
        <v>0</v>
      </c>
      <c r="Q930" s="6" t="e">
        <f>+SUMIFS(#REF!,#REF!,TablaINV[[#This Row],[GRUPO]],#REF!,TablaINV[[#This Row],[COD]])</f>
        <v>#REF!</v>
      </c>
      <c r="R930" s="19">
        <f t="shared" si="85"/>
        <v>0</v>
      </c>
      <c r="S930" s="4" t="str">
        <f>+VLOOKUP(A930,inv!T:X,5,0)</f>
        <v>COSTA</v>
      </c>
      <c r="T930" s="4" t="str">
        <f>+VLOOKUP(B:B,'DT HUEVO'!$A:$D,4,0)</f>
        <v>GRIS SUELTO</v>
      </c>
      <c r="U930" s="4" t="str">
        <f>+VLOOKUP(TablaINV[[#This Row],[COD]],'DT HUEVO'!$A:$D,3,0)</f>
        <v>YUMBO</v>
      </c>
    </row>
    <row r="931" spans="1:21">
      <c r="A931" t="s">
        <v>457</v>
      </c>
      <c r="B931">
        <v>10201</v>
      </c>
      <c r="C931" t="s">
        <v>27</v>
      </c>
      <c r="D931">
        <f>+SUMIFS(inv!D:D,inv!A:A,B931,inv!T:T,A931)</f>
        <v>0</v>
      </c>
      <c r="E931">
        <f>+SUMIFS(inv!$D$1:$D$1164,inv!$A$1:$A$1164,$B931,inv!$T$1:$T$1164,$A931,inv!$U$1:$U$1164,'DIAS DE INVENTARIO TAT'!E$1)</f>
        <v>0</v>
      </c>
      <c r="F931">
        <f>+SUMIFS(inv!$D$1:$D$1164,inv!$A$1:$A$1164,$B931,inv!$T$1:$T$1164,$A931,inv!$U$1:$U$1164,'DIAS DE INVENTARIO TAT'!F$1)</f>
        <v>0</v>
      </c>
      <c r="G931">
        <f>+SUMIFS(inv!$D$1:$D$1164,inv!$A$1:$A$1164,$B931,inv!$T$1:$T$1164,$A931,inv!$U$1:$U$1164,'DIAS DE INVENTARIO TAT'!G$1)</f>
        <v>0</v>
      </c>
      <c r="H931">
        <f>+SUMIFS(inv!$D$1:$D$1164,inv!$A$1:$A$1164,$B931,inv!$T$1:$T$1164,$A931,inv!$U$1:$U$1164,'DIAS DE INVENTARIO TAT'!H$1)</f>
        <v>0</v>
      </c>
      <c r="I931">
        <f>+SUMIFS(inv!$D$1:$D$1164,inv!$A$1:$A$1164,$B931,inv!$T$1:$T$1164,$A931,inv!$U$1:$U$1164,'DIAS DE INVENTARIO TAT'!I$1)</f>
        <v>0</v>
      </c>
      <c r="J931">
        <f>+SUMIFS(inv!$D$1:$D$1164,inv!$A$1:$A$1164,$B931,inv!$T$1:$T$1164,$A931,inv!$U$1:$U$1164,'DIAS DE INVENTARIO TAT'!J$1)</f>
        <v>0</v>
      </c>
      <c r="K931">
        <f>+SUMIFS(inv!$D$1:$D$1164,inv!$A$1:$A$1164,$B931,inv!$T$1:$T$1164,$A931,inv!$U$1:$U$1164,'DIAS DE INVENTARIO TAT'!K$1)</f>
        <v>0</v>
      </c>
      <c r="L931" s="6">
        <f>+SUMIFS(VENTAS!H:H,VENTAS!B:B,B931,VENTAS!G:G,A931)</f>
        <v>0</v>
      </c>
      <c r="M931" s="4">
        <f t="shared" si="86"/>
        <v>0</v>
      </c>
      <c r="N931" s="4">
        <f t="shared" si="82"/>
        <v>0</v>
      </c>
      <c r="O931" s="4">
        <f t="shared" si="83"/>
        <v>0</v>
      </c>
      <c r="P931" s="4">
        <f t="shared" si="84"/>
        <v>0</v>
      </c>
      <c r="Q931" s="6" t="e">
        <f>+SUMIFS(#REF!,#REF!,TablaINV[[#This Row],[GRUPO]],#REF!,TablaINV[[#This Row],[COD]])</f>
        <v>#REF!</v>
      </c>
      <c r="R931" s="19">
        <f t="shared" si="85"/>
        <v>0</v>
      </c>
      <c r="S931" s="4" t="str">
        <f>+VLOOKUP(A931,inv!T:X,5,0)</f>
        <v>COSTA</v>
      </c>
      <c r="T931" s="4" t="str">
        <f>+VLOOKUP(B:B,'DT HUEVO'!$A:$D,4,0)</f>
        <v>GRIS SUELTO</v>
      </c>
      <c r="U931" s="4" t="str">
        <f>+VLOOKUP(TablaINV[[#This Row],[COD]],'DT HUEVO'!$A:$D,3,0)</f>
        <v>AAA</v>
      </c>
    </row>
    <row r="932" spans="1:21">
      <c r="A932" t="s">
        <v>457</v>
      </c>
      <c r="B932">
        <v>73501</v>
      </c>
      <c r="C932" t="s">
        <v>425</v>
      </c>
      <c r="D932">
        <f>+SUMIFS(inv!D:D,inv!A:A,B932,inv!T:T,A932)</f>
        <v>0</v>
      </c>
      <c r="E932">
        <f>+SUMIFS(inv!$D$1:$D$1164,inv!$A$1:$A$1164,$B932,inv!$T$1:$T$1164,$A932,inv!$U$1:$U$1164,'DIAS DE INVENTARIO TAT'!E$1)</f>
        <v>0</v>
      </c>
      <c r="F932">
        <f>+SUMIFS(inv!$D$1:$D$1164,inv!$A$1:$A$1164,$B932,inv!$T$1:$T$1164,$A932,inv!$U$1:$U$1164,'DIAS DE INVENTARIO TAT'!F$1)</f>
        <v>0</v>
      </c>
      <c r="G932">
        <f>+SUMIFS(inv!$D$1:$D$1164,inv!$A$1:$A$1164,$B932,inv!$T$1:$T$1164,$A932,inv!$U$1:$U$1164,'DIAS DE INVENTARIO TAT'!G$1)</f>
        <v>0</v>
      </c>
      <c r="H932">
        <f>+SUMIFS(inv!$D$1:$D$1164,inv!$A$1:$A$1164,$B932,inv!$T$1:$T$1164,$A932,inv!$U$1:$U$1164,'DIAS DE INVENTARIO TAT'!H$1)</f>
        <v>0</v>
      </c>
      <c r="I932">
        <f>+SUMIFS(inv!$D$1:$D$1164,inv!$A$1:$A$1164,$B932,inv!$T$1:$T$1164,$A932,inv!$U$1:$U$1164,'DIAS DE INVENTARIO TAT'!I$1)</f>
        <v>0</v>
      </c>
      <c r="J932">
        <f>+SUMIFS(inv!$D$1:$D$1164,inv!$A$1:$A$1164,$B932,inv!$T$1:$T$1164,$A932,inv!$U$1:$U$1164,'DIAS DE INVENTARIO TAT'!J$1)</f>
        <v>0</v>
      </c>
      <c r="K932">
        <f>+SUMIFS(inv!$D$1:$D$1164,inv!$A$1:$A$1164,$B932,inv!$T$1:$T$1164,$A932,inv!$U$1:$U$1164,'DIAS DE INVENTARIO TAT'!K$1)</f>
        <v>0</v>
      </c>
      <c r="L932" s="6">
        <f>+SUMIFS(VENTAS!H:H,VENTAS!B:B,B932,VENTAS!G:G,A932)</f>
        <v>0</v>
      </c>
      <c r="M932" s="4">
        <f t="shared" si="86"/>
        <v>0</v>
      </c>
      <c r="N932" s="4">
        <f t="shared" si="82"/>
        <v>0</v>
      </c>
      <c r="O932" s="4">
        <f t="shared" si="83"/>
        <v>0</v>
      </c>
      <c r="P932" s="4">
        <f t="shared" si="84"/>
        <v>0</v>
      </c>
      <c r="Q932" s="6" t="e">
        <f>+SUMIFS(#REF!,#REF!,TablaINV[[#This Row],[GRUPO]],#REF!,TablaINV[[#This Row],[COD]])</f>
        <v>#REF!</v>
      </c>
      <c r="R932" s="19">
        <f t="shared" si="85"/>
        <v>0</v>
      </c>
      <c r="S932" s="4" t="str">
        <f>+VLOOKUP(A932,inv!T:X,5,0)</f>
        <v>COSTA</v>
      </c>
      <c r="T932" s="4" t="str">
        <f>+VLOOKUP(B:B,'DT HUEVO'!$A:$D,4,0)</f>
        <v>SEGUNDA</v>
      </c>
      <c r="U932" s="4" t="str">
        <f>+VLOOKUP(TablaINV[[#This Row],[COD]],'DT HUEVO'!$A:$D,3,0)</f>
        <v>SEGUNDA</v>
      </c>
    </row>
    <row r="933" spans="1:21">
      <c r="A933" t="s">
        <v>457</v>
      </c>
      <c r="B933">
        <v>76501</v>
      </c>
      <c r="C933" t="s">
        <v>589</v>
      </c>
      <c r="D933">
        <f>+SUMIFS(inv!D:D,inv!A:A,B933,inv!T:T,A933)</f>
        <v>0</v>
      </c>
      <c r="E933">
        <f>+SUMIFS(inv!$D$1:$D$1164,inv!$A$1:$A$1164,$B933,inv!$T$1:$T$1164,$A933,inv!$U$1:$U$1164,'DIAS DE INVENTARIO TAT'!E$1)</f>
        <v>0</v>
      </c>
      <c r="F933">
        <f>+SUMIFS(inv!$D$1:$D$1164,inv!$A$1:$A$1164,$B933,inv!$T$1:$T$1164,$A933,inv!$U$1:$U$1164,'DIAS DE INVENTARIO TAT'!F$1)</f>
        <v>0</v>
      </c>
      <c r="G933">
        <f>+SUMIFS(inv!$D$1:$D$1164,inv!$A$1:$A$1164,$B933,inv!$T$1:$T$1164,$A933,inv!$U$1:$U$1164,'DIAS DE INVENTARIO TAT'!G$1)</f>
        <v>0</v>
      </c>
      <c r="H933">
        <f>+SUMIFS(inv!$D$1:$D$1164,inv!$A$1:$A$1164,$B933,inv!$T$1:$T$1164,$A933,inv!$U$1:$U$1164,'DIAS DE INVENTARIO TAT'!H$1)</f>
        <v>0</v>
      </c>
      <c r="I933">
        <f>+SUMIFS(inv!$D$1:$D$1164,inv!$A$1:$A$1164,$B933,inv!$T$1:$T$1164,$A933,inv!$U$1:$U$1164,'DIAS DE INVENTARIO TAT'!I$1)</f>
        <v>0</v>
      </c>
      <c r="J933">
        <f>+SUMIFS(inv!$D$1:$D$1164,inv!$A$1:$A$1164,$B933,inv!$T$1:$T$1164,$A933,inv!$U$1:$U$1164,'DIAS DE INVENTARIO TAT'!J$1)</f>
        <v>0</v>
      </c>
      <c r="K933">
        <f>+SUMIFS(inv!$D$1:$D$1164,inv!$A$1:$A$1164,$B933,inv!$T$1:$T$1164,$A933,inv!$U$1:$U$1164,'DIAS DE INVENTARIO TAT'!K$1)</f>
        <v>0</v>
      </c>
      <c r="L933" s="6">
        <f>+SUMIFS(VENTAS!H:H,VENTAS!B:B,B933,VENTAS!G:G,A933)</f>
        <v>0</v>
      </c>
      <c r="M933" s="4">
        <f t="shared" si="86"/>
        <v>0</v>
      </c>
      <c r="N933" s="4">
        <f t="shared" si="82"/>
        <v>0</v>
      </c>
      <c r="O933" s="4">
        <f t="shared" si="83"/>
        <v>0</v>
      </c>
      <c r="P933" s="4">
        <f t="shared" si="84"/>
        <v>0</v>
      </c>
      <c r="Q933" s="6" t="e">
        <f>+SUMIFS(#REF!,#REF!,TablaINV[[#This Row],[GRUPO]],#REF!,TablaINV[[#This Row],[COD]])</f>
        <v>#REF!</v>
      </c>
      <c r="R933" s="19">
        <f t="shared" si="85"/>
        <v>0</v>
      </c>
      <c r="S933" s="4" t="str">
        <f>+VLOOKUP(A933,inv!T:X,5,0)</f>
        <v>COSTA</v>
      </c>
      <c r="T933" s="4" t="str">
        <f>+VLOOKUP(B:B,'DT HUEVO'!$A:$D,4,0)</f>
        <v>SEGUNDA</v>
      </c>
      <c r="U933" s="4" t="str">
        <f>+VLOOKUP(TablaINV[[#This Row],[COD]],'DT HUEVO'!$A:$D,3,0)</f>
        <v>SEGUNDA</v>
      </c>
    </row>
    <row r="934" spans="1:21">
      <c r="A934" t="s">
        <v>457</v>
      </c>
      <c r="B934">
        <v>76601</v>
      </c>
      <c r="C934" t="s">
        <v>590</v>
      </c>
      <c r="D934">
        <f>+SUMIFS(inv!D:D,inv!A:A,B934,inv!T:T,A934)</f>
        <v>0</v>
      </c>
      <c r="E934">
        <f>+SUMIFS(inv!$D$1:$D$1164,inv!$A$1:$A$1164,$B934,inv!$T$1:$T$1164,$A934,inv!$U$1:$U$1164,'DIAS DE INVENTARIO TAT'!E$1)</f>
        <v>0</v>
      </c>
      <c r="F934">
        <f>+SUMIFS(inv!$D$1:$D$1164,inv!$A$1:$A$1164,$B934,inv!$T$1:$T$1164,$A934,inv!$U$1:$U$1164,'DIAS DE INVENTARIO TAT'!F$1)</f>
        <v>0</v>
      </c>
      <c r="G934">
        <f>+SUMIFS(inv!$D$1:$D$1164,inv!$A$1:$A$1164,$B934,inv!$T$1:$T$1164,$A934,inv!$U$1:$U$1164,'DIAS DE INVENTARIO TAT'!G$1)</f>
        <v>0</v>
      </c>
      <c r="H934">
        <f>+SUMIFS(inv!$D$1:$D$1164,inv!$A$1:$A$1164,$B934,inv!$T$1:$T$1164,$A934,inv!$U$1:$U$1164,'DIAS DE INVENTARIO TAT'!H$1)</f>
        <v>0</v>
      </c>
      <c r="I934">
        <f>+SUMIFS(inv!$D$1:$D$1164,inv!$A$1:$A$1164,$B934,inv!$T$1:$T$1164,$A934,inv!$U$1:$U$1164,'DIAS DE INVENTARIO TAT'!I$1)</f>
        <v>0</v>
      </c>
      <c r="J934">
        <f>+SUMIFS(inv!$D$1:$D$1164,inv!$A$1:$A$1164,$B934,inv!$T$1:$T$1164,$A934,inv!$U$1:$U$1164,'DIAS DE INVENTARIO TAT'!J$1)</f>
        <v>0</v>
      </c>
      <c r="K934">
        <f>+SUMIFS(inv!$D$1:$D$1164,inv!$A$1:$A$1164,$B934,inv!$T$1:$T$1164,$A934,inv!$U$1:$U$1164,'DIAS DE INVENTARIO TAT'!K$1)</f>
        <v>0</v>
      </c>
      <c r="L934" s="6">
        <f>+SUMIFS(VENTAS!H:H,VENTAS!B:B,B934,VENTAS!G:G,A934)</f>
        <v>0</v>
      </c>
      <c r="M934" s="4">
        <f t="shared" si="86"/>
        <v>0</v>
      </c>
      <c r="N934" s="4">
        <f t="shared" si="82"/>
        <v>0</v>
      </c>
      <c r="O934" s="4">
        <f t="shared" si="83"/>
        <v>0</v>
      </c>
      <c r="P934" s="4">
        <f t="shared" si="84"/>
        <v>0</v>
      </c>
      <c r="Q934" s="6" t="e">
        <f>+SUMIFS(#REF!,#REF!,TablaINV[[#This Row],[GRUPO]],#REF!,TablaINV[[#This Row],[COD]])</f>
        <v>#REF!</v>
      </c>
      <c r="R934" s="19">
        <f t="shared" si="85"/>
        <v>0</v>
      </c>
      <c r="S934" s="4" t="str">
        <f>+VLOOKUP(A934,inv!T:X,5,0)</f>
        <v>COSTA</v>
      </c>
      <c r="T934" s="4" t="str">
        <f>+VLOOKUP(B:B,'DT HUEVO'!$A:$D,4,0)</f>
        <v>SEGUNDA</v>
      </c>
      <c r="U934" s="4" t="str">
        <f>+VLOOKUP(TablaINV[[#This Row],[COD]],'DT HUEVO'!$A:$D,3,0)</f>
        <v>SEGUNDA</v>
      </c>
    </row>
    <row r="935" spans="1:21">
      <c r="A935" t="s">
        <v>457</v>
      </c>
      <c r="B935">
        <v>76701</v>
      </c>
      <c r="C935" t="s">
        <v>588</v>
      </c>
      <c r="D935">
        <f>+SUMIFS(inv!D:D,inv!A:A,B935,inv!T:T,A935)</f>
        <v>0</v>
      </c>
      <c r="E935">
        <f>+SUMIFS(inv!$D$1:$D$1164,inv!$A$1:$A$1164,$B935,inv!$T$1:$T$1164,$A935,inv!$U$1:$U$1164,'DIAS DE INVENTARIO TAT'!E$1)</f>
        <v>0</v>
      </c>
      <c r="F935">
        <f>+SUMIFS(inv!$D$1:$D$1164,inv!$A$1:$A$1164,$B935,inv!$T$1:$T$1164,$A935,inv!$U$1:$U$1164,'DIAS DE INVENTARIO TAT'!F$1)</f>
        <v>0</v>
      </c>
      <c r="G935">
        <f>+SUMIFS(inv!$D$1:$D$1164,inv!$A$1:$A$1164,$B935,inv!$T$1:$T$1164,$A935,inv!$U$1:$U$1164,'DIAS DE INVENTARIO TAT'!G$1)</f>
        <v>0</v>
      </c>
      <c r="H935">
        <f>+SUMIFS(inv!$D$1:$D$1164,inv!$A$1:$A$1164,$B935,inv!$T$1:$T$1164,$A935,inv!$U$1:$U$1164,'DIAS DE INVENTARIO TAT'!H$1)</f>
        <v>0</v>
      </c>
      <c r="I935">
        <f>+SUMIFS(inv!$D$1:$D$1164,inv!$A$1:$A$1164,$B935,inv!$T$1:$T$1164,$A935,inv!$U$1:$U$1164,'DIAS DE INVENTARIO TAT'!I$1)</f>
        <v>0</v>
      </c>
      <c r="J935">
        <f>+SUMIFS(inv!$D$1:$D$1164,inv!$A$1:$A$1164,$B935,inv!$T$1:$T$1164,$A935,inv!$U$1:$U$1164,'DIAS DE INVENTARIO TAT'!J$1)</f>
        <v>0</v>
      </c>
      <c r="K935">
        <f>+SUMIFS(inv!$D$1:$D$1164,inv!$A$1:$A$1164,$B935,inv!$T$1:$T$1164,$A935,inv!$U$1:$U$1164,'DIAS DE INVENTARIO TAT'!K$1)</f>
        <v>0</v>
      </c>
      <c r="L935" s="6">
        <f>+SUMIFS(VENTAS!H:H,VENTAS!B:B,B935,VENTAS!G:G,A935)</f>
        <v>0</v>
      </c>
      <c r="M935" s="4">
        <f t="shared" si="86"/>
        <v>0</v>
      </c>
      <c r="N935" s="4">
        <f t="shared" si="82"/>
        <v>0</v>
      </c>
      <c r="O935" s="4">
        <f t="shared" si="83"/>
        <v>0</v>
      </c>
      <c r="P935" s="4">
        <f t="shared" si="84"/>
        <v>0</v>
      </c>
      <c r="Q935" s="6" t="e">
        <f>+SUMIFS(#REF!,#REF!,TablaINV[[#This Row],[GRUPO]],#REF!,TablaINV[[#This Row],[COD]])</f>
        <v>#REF!</v>
      </c>
      <c r="R935" s="19">
        <f t="shared" si="85"/>
        <v>0</v>
      </c>
      <c r="S935" s="4" t="str">
        <f>+VLOOKUP(A935,inv!T:X,5,0)</f>
        <v>COSTA</v>
      </c>
      <c r="T935" s="4" t="str">
        <f>+VLOOKUP(B:B,'DT HUEVO'!$A:$D,4,0)</f>
        <v>SEGUNDA</v>
      </c>
      <c r="U935" s="4" t="str">
        <f>+VLOOKUP(TablaINV[[#This Row],[COD]],'DT HUEVO'!$A:$D,3,0)</f>
        <v>SEGUNDA</v>
      </c>
    </row>
    <row r="936" spans="1:21">
      <c r="A936" t="s">
        <v>457</v>
      </c>
      <c r="B936">
        <v>77101</v>
      </c>
      <c r="C936" t="s">
        <v>567</v>
      </c>
      <c r="D936">
        <f>+SUMIFS(inv!D:D,inv!A:A,B936,inv!T:T,A936)</f>
        <v>0</v>
      </c>
      <c r="E936">
        <f>+SUMIFS(inv!$D$1:$D$1164,inv!$A$1:$A$1164,$B936,inv!$T$1:$T$1164,$A936,inv!$U$1:$U$1164,'DIAS DE INVENTARIO TAT'!E$1)</f>
        <v>0</v>
      </c>
      <c r="F936">
        <f>+SUMIFS(inv!$D$1:$D$1164,inv!$A$1:$A$1164,$B936,inv!$T$1:$T$1164,$A936,inv!$U$1:$U$1164,'DIAS DE INVENTARIO TAT'!F$1)</f>
        <v>0</v>
      </c>
      <c r="G936">
        <f>+SUMIFS(inv!$D$1:$D$1164,inv!$A$1:$A$1164,$B936,inv!$T$1:$T$1164,$A936,inv!$U$1:$U$1164,'DIAS DE INVENTARIO TAT'!G$1)</f>
        <v>0</v>
      </c>
      <c r="H936">
        <f>+SUMIFS(inv!$D$1:$D$1164,inv!$A$1:$A$1164,$B936,inv!$T$1:$T$1164,$A936,inv!$U$1:$U$1164,'DIAS DE INVENTARIO TAT'!H$1)</f>
        <v>0</v>
      </c>
      <c r="I936">
        <f>+SUMIFS(inv!$D$1:$D$1164,inv!$A$1:$A$1164,$B936,inv!$T$1:$T$1164,$A936,inv!$U$1:$U$1164,'DIAS DE INVENTARIO TAT'!I$1)</f>
        <v>0</v>
      </c>
      <c r="J936">
        <f>+SUMIFS(inv!$D$1:$D$1164,inv!$A$1:$A$1164,$B936,inv!$T$1:$T$1164,$A936,inv!$U$1:$U$1164,'DIAS DE INVENTARIO TAT'!J$1)</f>
        <v>0</v>
      </c>
      <c r="K936">
        <f>+SUMIFS(inv!$D$1:$D$1164,inv!$A$1:$A$1164,$B936,inv!$T$1:$T$1164,$A936,inv!$U$1:$U$1164,'DIAS DE INVENTARIO TAT'!K$1)</f>
        <v>0</v>
      </c>
      <c r="L936" s="6">
        <f>+SUMIFS(VENTAS!H:H,VENTAS!B:B,B936,VENTAS!G:G,A936)</f>
        <v>0</v>
      </c>
      <c r="M936" s="4">
        <f t="shared" si="86"/>
        <v>0</v>
      </c>
      <c r="N936" s="4">
        <f t="shared" si="82"/>
        <v>0</v>
      </c>
      <c r="O936" s="4">
        <f t="shared" si="83"/>
        <v>0</v>
      </c>
      <c r="P936" s="4">
        <f t="shared" si="84"/>
        <v>0</v>
      </c>
      <c r="Q936" s="6" t="e">
        <f>+SUMIFS(#REF!,#REF!,TablaINV[[#This Row],[GRUPO]],#REF!,TablaINV[[#This Row],[COD]])</f>
        <v>#REF!</v>
      </c>
      <c r="R936" s="19">
        <f t="shared" si="85"/>
        <v>0</v>
      </c>
      <c r="S936" s="4" t="str">
        <f>+VLOOKUP(A936,inv!T:X,5,0)</f>
        <v>COSTA</v>
      </c>
      <c r="T936" s="4" t="str">
        <f>+VLOOKUP(B:B,'DT HUEVO'!$A:$D,4,0)</f>
        <v>SEGUNDA</v>
      </c>
      <c r="U936" s="4" t="str">
        <f>+VLOOKUP(TablaINV[[#This Row],[COD]],'DT HUEVO'!$A:$D,3,0)</f>
        <v>SEGUNDA</v>
      </c>
    </row>
    <row r="937" spans="1:21">
      <c r="A937" t="s">
        <v>457</v>
      </c>
      <c r="B937">
        <v>78001</v>
      </c>
      <c r="C937" t="s">
        <v>571</v>
      </c>
      <c r="D937">
        <f>+SUMIFS(inv!D:D,inv!A:A,B937,inv!T:T,A937)</f>
        <v>0</v>
      </c>
      <c r="E937">
        <f>+SUMIFS(inv!$D$1:$D$1164,inv!$A$1:$A$1164,$B937,inv!$T$1:$T$1164,$A937,inv!$U$1:$U$1164,'DIAS DE INVENTARIO TAT'!E$1)</f>
        <v>0</v>
      </c>
      <c r="F937">
        <f>+SUMIFS(inv!$D$1:$D$1164,inv!$A$1:$A$1164,$B937,inv!$T$1:$T$1164,$A937,inv!$U$1:$U$1164,'DIAS DE INVENTARIO TAT'!F$1)</f>
        <v>0</v>
      </c>
      <c r="G937">
        <f>+SUMIFS(inv!$D$1:$D$1164,inv!$A$1:$A$1164,$B937,inv!$T$1:$T$1164,$A937,inv!$U$1:$U$1164,'DIAS DE INVENTARIO TAT'!G$1)</f>
        <v>0</v>
      </c>
      <c r="H937">
        <f>+SUMIFS(inv!$D$1:$D$1164,inv!$A$1:$A$1164,$B937,inv!$T$1:$T$1164,$A937,inv!$U$1:$U$1164,'DIAS DE INVENTARIO TAT'!H$1)</f>
        <v>0</v>
      </c>
      <c r="I937">
        <f>+SUMIFS(inv!$D$1:$D$1164,inv!$A$1:$A$1164,$B937,inv!$T$1:$T$1164,$A937,inv!$U$1:$U$1164,'DIAS DE INVENTARIO TAT'!I$1)</f>
        <v>0</v>
      </c>
      <c r="J937">
        <f>+SUMIFS(inv!$D$1:$D$1164,inv!$A$1:$A$1164,$B937,inv!$T$1:$T$1164,$A937,inv!$U$1:$U$1164,'DIAS DE INVENTARIO TAT'!J$1)</f>
        <v>0</v>
      </c>
      <c r="K937">
        <f>+SUMIFS(inv!$D$1:$D$1164,inv!$A$1:$A$1164,$B937,inv!$T$1:$T$1164,$A937,inv!$U$1:$U$1164,'DIAS DE INVENTARIO TAT'!K$1)</f>
        <v>0</v>
      </c>
      <c r="L937" s="6">
        <f>+SUMIFS(VENTAS!H:H,VENTAS!B:B,B937,VENTAS!G:G,A937)</f>
        <v>0</v>
      </c>
      <c r="M937" s="4">
        <f t="shared" si="86"/>
        <v>0</v>
      </c>
      <c r="N937" s="4">
        <f t="shared" si="82"/>
        <v>0</v>
      </c>
      <c r="O937" s="4">
        <f t="shared" si="83"/>
        <v>0</v>
      </c>
      <c r="P937" s="4">
        <f t="shared" si="84"/>
        <v>0</v>
      </c>
      <c r="Q937" s="6" t="e">
        <f>+SUMIFS(#REF!,#REF!,TablaINV[[#This Row],[GRUPO]],#REF!,TablaINV[[#This Row],[COD]])</f>
        <v>#REF!</v>
      </c>
      <c r="R937" s="19">
        <f t="shared" si="85"/>
        <v>0</v>
      </c>
      <c r="S937" s="4" t="str">
        <f>+VLOOKUP(A937,inv!T:X,5,0)</f>
        <v>COSTA</v>
      </c>
      <c r="T937" s="4" t="str">
        <f>+VLOOKUP(B:B,'DT HUEVO'!$A:$D,4,0)</f>
        <v>SEGUNDA</v>
      </c>
      <c r="U937" s="4" t="str">
        <f>+VLOOKUP(TablaINV[[#This Row],[COD]],'DT HUEVO'!$A:$D,3,0)</f>
        <v>SEGUNDA</v>
      </c>
    </row>
    <row r="938" spans="1:21">
      <c r="A938" t="s">
        <v>457</v>
      </c>
      <c r="B938">
        <v>10369</v>
      </c>
      <c r="C938" t="s">
        <v>61</v>
      </c>
      <c r="D938">
        <f>+SUMIFS(inv!D:D,inv!A:A,B938,inv!T:T,A938)</f>
        <v>0</v>
      </c>
      <c r="E938">
        <f>+SUMIFS(inv!$D$1:$D$1164,inv!$A$1:$A$1164,$B938,inv!$T$1:$T$1164,$A938,inv!$U$1:$U$1164,'DIAS DE INVENTARIO TAT'!E$1)</f>
        <v>0</v>
      </c>
      <c r="F938">
        <f>+SUMIFS(inv!$D$1:$D$1164,inv!$A$1:$A$1164,$B938,inv!$T$1:$T$1164,$A938,inv!$U$1:$U$1164,'DIAS DE INVENTARIO TAT'!F$1)</f>
        <v>0</v>
      </c>
      <c r="G938">
        <f>+SUMIFS(inv!$D$1:$D$1164,inv!$A$1:$A$1164,$B938,inv!$T$1:$T$1164,$A938,inv!$U$1:$U$1164,'DIAS DE INVENTARIO TAT'!G$1)</f>
        <v>0</v>
      </c>
      <c r="H938">
        <f>+SUMIFS(inv!$D$1:$D$1164,inv!$A$1:$A$1164,$B938,inv!$T$1:$T$1164,$A938,inv!$U$1:$U$1164,'DIAS DE INVENTARIO TAT'!H$1)</f>
        <v>0</v>
      </c>
      <c r="I938">
        <f>+SUMIFS(inv!$D$1:$D$1164,inv!$A$1:$A$1164,$B938,inv!$T$1:$T$1164,$A938,inv!$U$1:$U$1164,'DIAS DE INVENTARIO TAT'!I$1)</f>
        <v>0</v>
      </c>
      <c r="J938">
        <f>+SUMIFS(inv!$D$1:$D$1164,inv!$A$1:$A$1164,$B938,inv!$T$1:$T$1164,$A938,inv!$U$1:$U$1164,'DIAS DE INVENTARIO TAT'!J$1)</f>
        <v>0</v>
      </c>
      <c r="K938">
        <f>+SUMIFS(inv!$D$1:$D$1164,inv!$A$1:$A$1164,$B938,inv!$T$1:$T$1164,$A938,inv!$U$1:$U$1164,'DIAS DE INVENTARIO TAT'!K$1)</f>
        <v>0</v>
      </c>
      <c r="L938" s="6">
        <f>+SUMIFS(VENTAS!H:H,VENTAS!B:B,B938,VENTAS!G:G,A938)</f>
        <v>0</v>
      </c>
      <c r="M938" s="4">
        <f t="shared" si="86"/>
        <v>0</v>
      </c>
      <c r="N938" s="4">
        <f t="shared" si="82"/>
        <v>0</v>
      </c>
      <c r="O938" s="4">
        <f t="shared" si="83"/>
        <v>0</v>
      </c>
      <c r="P938" s="4">
        <f t="shared" si="84"/>
        <v>0</v>
      </c>
      <c r="Q938" s="6" t="e">
        <f>+SUMIFS(#REF!,#REF!,TablaINV[[#This Row],[GRUPO]],#REF!,TablaINV[[#This Row],[COD]])</f>
        <v>#REF!</v>
      </c>
      <c r="R938" s="19">
        <f t="shared" si="85"/>
        <v>0</v>
      </c>
      <c r="S938" s="4" t="str">
        <f>+VLOOKUP(A938,inv!T:X,5,0)</f>
        <v>COSTA</v>
      </c>
      <c r="T938" s="4" t="str">
        <f>+VLOOKUP(B:B,'DT HUEVO'!$A:$D,4,0)</f>
        <v>EMPACADOS</v>
      </c>
      <c r="U938" s="4" t="str">
        <f>+VLOOKUP(TablaINV[[#This Row],[COD]],'DT HUEVO'!$A:$D,3,0)</f>
        <v>AA</v>
      </c>
    </row>
    <row r="939" spans="1:21">
      <c r="A939" t="s">
        <v>457</v>
      </c>
      <c r="B939">
        <v>12270</v>
      </c>
      <c r="C939" t="s">
        <v>62</v>
      </c>
      <c r="D939">
        <f>+SUMIFS(inv!D:D,inv!A:A,B939,inv!T:T,A939)</f>
        <v>0</v>
      </c>
      <c r="E939">
        <f>+SUMIFS(inv!$D$1:$D$1164,inv!$A$1:$A$1164,$B939,inv!$T$1:$T$1164,$A939,inv!$U$1:$U$1164,'DIAS DE INVENTARIO TAT'!E$1)</f>
        <v>0</v>
      </c>
      <c r="F939">
        <f>+SUMIFS(inv!$D$1:$D$1164,inv!$A$1:$A$1164,$B939,inv!$T$1:$T$1164,$A939,inv!$U$1:$U$1164,'DIAS DE INVENTARIO TAT'!F$1)</f>
        <v>0</v>
      </c>
      <c r="G939">
        <f>+SUMIFS(inv!$D$1:$D$1164,inv!$A$1:$A$1164,$B939,inv!$T$1:$T$1164,$A939,inv!$U$1:$U$1164,'DIAS DE INVENTARIO TAT'!G$1)</f>
        <v>0</v>
      </c>
      <c r="H939">
        <f>+SUMIFS(inv!$D$1:$D$1164,inv!$A$1:$A$1164,$B939,inv!$T$1:$T$1164,$A939,inv!$U$1:$U$1164,'DIAS DE INVENTARIO TAT'!H$1)</f>
        <v>0</v>
      </c>
      <c r="I939">
        <f>+SUMIFS(inv!$D$1:$D$1164,inv!$A$1:$A$1164,$B939,inv!$T$1:$T$1164,$A939,inv!$U$1:$U$1164,'DIAS DE INVENTARIO TAT'!I$1)</f>
        <v>0</v>
      </c>
      <c r="J939">
        <f>+SUMIFS(inv!$D$1:$D$1164,inv!$A$1:$A$1164,$B939,inv!$T$1:$T$1164,$A939,inv!$U$1:$U$1164,'DIAS DE INVENTARIO TAT'!J$1)</f>
        <v>0</v>
      </c>
      <c r="K939">
        <f>+SUMIFS(inv!$D$1:$D$1164,inv!$A$1:$A$1164,$B939,inv!$T$1:$T$1164,$A939,inv!$U$1:$U$1164,'DIAS DE INVENTARIO TAT'!K$1)</f>
        <v>0</v>
      </c>
      <c r="L939" s="6">
        <f>+SUMIFS(VENTAS!H:H,VENTAS!B:B,B939,VENTAS!G:G,A939)</f>
        <v>0</v>
      </c>
      <c r="M939" s="4">
        <f t="shared" si="86"/>
        <v>0</v>
      </c>
      <c r="N939" s="4">
        <f t="shared" si="82"/>
        <v>0</v>
      </c>
      <c r="O939" s="4">
        <f t="shared" si="83"/>
        <v>0</v>
      </c>
      <c r="P939" s="4">
        <f t="shared" si="84"/>
        <v>0</v>
      </c>
      <c r="Q939" s="6" t="e">
        <f>+SUMIFS(#REF!,#REF!,TablaINV[[#This Row],[GRUPO]],#REF!,TablaINV[[#This Row],[COD]])</f>
        <v>#REF!</v>
      </c>
      <c r="R939" s="19">
        <f t="shared" si="85"/>
        <v>0</v>
      </c>
      <c r="S939" s="4" t="str">
        <f>+VLOOKUP(A939,inv!T:X,5,0)</f>
        <v>COSTA</v>
      </c>
      <c r="T939" s="4" t="str">
        <f>+VLOOKUP(B:B,'DT HUEVO'!$A:$D,4,0)</f>
        <v>EMPACADOS</v>
      </c>
      <c r="U939" s="4" t="str">
        <f>+VLOOKUP(TablaINV[[#This Row],[COD]],'DT HUEVO'!$A:$D,3,0)</f>
        <v>AAA</v>
      </c>
    </row>
    <row r="940" spans="1:21">
      <c r="A940" t="s">
        <v>457</v>
      </c>
      <c r="B940">
        <v>12480</v>
      </c>
      <c r="C940" t="s">
        <v>67</v>
      </c>
      <c r="D940">
        <f>+SUMIFS(inv!D:D,inv!A:A,B940,inv!T:T,A940)</f>
        <v>0</v>
      </c>
      <c r="E940">
        <f>+SUMIFS(inv!$D$1:$D$1164,inv!$A$1:$A$1164,$B940,inv!$T$1:$T$1164,$A940,inv!$U$1:$U$1164,'DIAS DE INVENTARIO TAT'!E$1)</f>
        <v>0</v>
      </c>
      <c r="F940">
        <f>+SUMIFS(inv!$D$1:$D$1164,inv!$A$1:$A$1164,$B940,inv!$T$1:$T$1164,$A940,inv!$U$1:$U$1164,'DIAS DE INVENTARIO TAT'!F$1)</f>
        <v>0</v>
      </c>
      <c r="G940">
        <f>+SUMIFS(inv!$D$1:$D$1164,inv!$A$1:$A$1164,$B940,inv!$T$1:$T$1164,$A940,inv!$U$1:$U$1164,'DIAS DE INVENTARIO TAT'!G$1)</f>
        <v>0</v>
      </c>
      <c r="H940">
        <f>+SUMIFS(inv!$D$1:$D$1164,inv!$A$1:$A$1164,$B940,inv!$T$1:$T$1164,$A940,inv!$U$1:$U$1164,'DIAS DE INVENTARIO TAT'!H$1)</f>
        <v>0</v>
      </c>
      <c r="I940">
        <f>+SUMIFS(inv!$D$1:$D$1164,inv!$A$1:$A$1164,$B940,inv!$T$1:$T$1164,$A940,inv!$U$1:$U$1164,'DIAS DE INVENTARIO TAT'!I$1)</f>
        <v>0</v>
      </c>
      <c r="J940">
        <f>+SUMIFS(inv!$D$1:$D$1164,inv!$A$1:$A$1164,$B940,inv!$T$1:$T$1164,$A940,inv!$U$1:$U$1164,'DIAS DE INVENTARIO TAT'!J$1)</f>
        <v>0</v>
      </c>
      <c r="K940">
        <f>+SUMIFS(inv!$D$1:$D$1164,inv!$A$1:$A$1164,$B940,inv!$T$1:$T$1164,$A940,inv!$U$1:$U$1164,'DIAS DE INVENTARIO TAT'!K$1)</f>
        <v>0</v>
      </c>
      <c r="L940" s="6">
        <f>+SUMIFS(VENTAS!H:H,VENTAS!B:B,B940,VENTAS!G:G,A940)</f>
        <v>0</v>
      </c>
      <c r="M940" s="4">
        <f t="shared" si="86"/>
        <v>0</v>
      </c>
      <c r="N940" s="4">
        <f t="shared" si="82"/>
        <v>0</v>
      </c>
      <c r="O940" s="4">
        <f t="shared" si="83"/>
        <v>0</v>
      </c>
      <c r="P940" s="4">
        <f t="shared" si="84"/>
        <v>0</v>
      </c>
      <c r="Q940" s="6" t="e">
        <f>+SUMIFS(#REF!,#REF!,TablaINV[[#This Row],[GRUPO]],#REF!,TablaINV[[#This Row],[COD]])</f>
        <v>#REF!</v>
      </c>
      <c r="R940" s="19">
        <f t="shared" si="85"/>
        <v>0</v>
      </c>
      <c r="S940" s="4" t="str">
        <f>+VLOOKUP(A940,inv!T:X,5,0)</f>
        <v>COSTA</v>
      </c>
      <c r="T940" s="4" t="e">
        <f>+VLOOKUP(B:B,'DT HUEVO'!$A:$D,4,0)</f>
        <v>#N/A</v>
      </c>
      <c r="U940" s="4" t="e">
        <f>+VLOOKUP(TablaINV[[#This Row],[COD]],'DT HUEVO'!$A:$D,3,0)</f>
        <v>#N/A</v>
      </c>
    </row>
    <row r="941" spans="1:21">
      <c r="A941" t="s">
        <v>457</v>
      </c>
      <c r="B941">
        <v>14459</v>
      </c>
      <c r="C941" t="s">
        <v>68</v>
      </c>
      <c r="D941">
        <f>+SUMIFS(inv!D:D,inv!A:A,B941,inv!T:T,A941)</f>
        <v>0</v>
      </c>
      <c r="E941">
        <f>+SUMIFS(inv!$D$1:$D$1164,inv!$A$1:$A$1164,$B941,inv!$T$1:$T$1164,$A941,inv!$U$1:$U$1164,'DIAS DE INVENTARIO TAT'!E$1)</f>
        <v>0</v>
      </c>
      <c r="F941">
        <f>+SUMIFS(inv!$D$1:$D$1164,inv!$A$1:$A$1164,$B941,inv!$T$1:$T$1164,$A941,inv!$U$1:$U$1164,'DIAS DE INVENTARIO TAT'!F$1)</f>
        <v>0</v>
      </c>
      <c r="G941">
        <f>+SUMIFS(inv!$D$1:$D$1164,inv!$A$1:$A$1164,$B941,inv!$T$1:$T$1164,$A941,inv!$U$1:$U$1164,'DIAS DE INVENTARIO TAT'!G$1)</f>
        <v>0</v>
      </c>
      <c r="H941">
        <f>+SUMIFS(inv!$D$1:$D$1164,inv!$A$1:$A$1164,$B941,inv!$T$1:$T$1164,$A941,inv!$U$1:$U$1164,'DIAS DE INVENTARIO TAT'!H$1)</f>
        <v>0</v>
      </c>
      <c r="I941">
        <f>+SUMIFS(inv!$D$1:$D$1164,inv!$A$1:$A$1164,$B941,inv!$T$1:$T$1164,$A941,inv!$U$1:$U$1164,'DIAS DE INVENTARIO TAT'!I$1)</f>
        <v>0</v>
      </c>
      <c r="J941">
        <f>+SUMIFS(inv!$D$1:$D$1164,inv!$A$1:$A$1164,$B941,inv!$T$1:$T$1164,$A941,inv!$U$1:$U$1164,'DIAS DE INVENTARIO TAT'!J$1)</f>
        <v>0</v>
      </c>
      <c r="K941">
        <f>+SUMIFS(inv!$D$1:$D$1164,inv!$A$1:$A$1164,$B941,inv!$T$1:$T$1164,$A941,inv!$U$1:$U$1164,'DIAS DE INVENTARIO TAT'!K$1)</f>
        <v>0</v>
      </c>
      <c r="L941" s="6">
        <f>+SUMIFS(VENTAS!H:H,VENTAS!B:B,B941,VENTAS!G:G,A941)</f>
        <v>0</v>
      </c>
      <c r="M941" s="4">
        <f t="shared" si="86"/>
        <v>0</v>
      </c>
      <c r="N941" s="4">
        <f t="shared" si="82"/>
        <v>0</v>
      </c>
      <c r="O941" s="4">
        <f t="shared" si="83"/>
        <v>0</v>
      </c>
      <c r="P941" s="4">
        <f t="shared" si="84"/>
        <v>0</v>
      </c>
      <c r="Q941" s="6" t="e">
        <f>+SUMIFS(#REF!,#REF!,TablaINV[[#This Row],[GRUPO]],#REF!,TablaINV[[#This Row],[COD]])</f>
        <v>#REF!</v>
      </c>
      <c r="R941" s="19">
        <f t="shared" si="85"/>
        <v>0</v>
      </c>
      <c r="S941" s="4" t="str">
        <f>+VLOOKUP(A941,inv!T:X,5,0)</f>
        <v>COSTA</v>
      </c>
      <c r="T941" s="4" t="str">
        <f>+VLOOKUP(B:B,'DT HUEVO'!$A:$D,4,0)</f>
        <v>EMPACADOS</v>
      </c>
      <c r="U941" s="4" t="str">
        <f>+VLOOKUP(TablaINV[[#This Row],[COD]],'DT HUEVO'!$A:$D,3,0)</f>
        <v>A</v>
      </c>
    </row>
    <row r="942" spans="1:21">
      <c r="A942" t="s">
        <v>457</v>
      </c>
      <c r="B942">
        <v>14311</v>
      </c>
      <c r="C942" t="s">
        <v>45</v>
      </c>
      <c r="D942">
        <f>+SUMIFS(inv!D:D,inv!A:A,B942,inv!T:T,A942)</f>
        <v>0</v>
      </c>
      <c r="E942">
        <f>+SUMIFS(inv!$D$1:$D$1164,inv!$A$1:$A$1164,$B942,inv!$T$1:$T$1164,$A942,inv!$U$1:$U$1164,'DIAS DE INVENTARIO TAT'!E$1)</f>
        <v>0</v>
      </c>
      <c r="F942">
        <f>+SUMIFS(inv!$D$1:$D$1164,inv!$A$1:$A$1164,$B942,inv!$T$1:$T$1164,$A942,inv!$U$1:$U$1164,'DIAS DE INVENTARIO TAT'!F$1)</f>
        <v>0</v>
      </c>
      <c r="G942">
        <f>+SUMIFS(inv!$D$1:$D$1164,inv!$A$1:$A$1164,$B942,inv!$T$1:$T$1164,$A942,inv!$U$1:$U$1164,'DIAS DE INVENTARIO TAT'!G$1)</f>
        <v>0</v>
      </c>
      <c r="H942">
        <f>+SUMIFS(inv!$D$1:$D$1164,inv!$A$1:$A$1164,$B942,inv!$T$1:$T$1164,$A942,inv!$U$1:$U$1164,'DIAS DE INVENTARIO TAT'!H$1)</f>
        <v>0</v>
      </c>
      <c r="I942">
        <f>+SUMIFS(inv!$D$1:$D$1164,inv!$A$1:$A$1164,$B942,inv!$T$1:$T$1164,$A942,inv!$U$1:$U$1164,'DIAS DE INVENTARIO TAT'!I$1)</f>
        <v>0</v>
      </c>
      <c r="J942">
        <f>+SUMIFS(inv!$D$1:$D$1164,inv!$A$1:$A$1164,$B942,inv!$T$1:$T$1164,$A942,inv!$U$1:$U$1164,'DIAS DE INVENTARIO TAT'!J$1)</f>
        <v>0</v>
      </c>
      <c r="K942">
        <f>+SUMIFS(inv!$D$1:$D$1164,inv!$A$1:$A$1164,$B942,inv!$T$1:$T$1164,$A942,inv!$U$1:$U$1164,'DIAS DE INVENTARIO TAT'!K$1)</f>
        <v>0</v>
      </c>
      <c r="L942" s="6">
        <f>+SUMIFS(VENTAS!H:H,VENTAS!B:B,B942,VENTAS!G:G,A942)</f>
        <v>0</v>
      </c>
      <c r="M942" s="4">
        <f t="shared" si="86"/>
        <v>0</v>
      </c>
      <c r="N942" s="4">
        <f t="shared" si="82"/>
        <v>0</v>
      </c>
      <c r="O942" s="4">
        <f t="shared" si="83"/>
        <v>0</v>
      </c>
      <c r="P942" s="4">
        <f t="shared" si="84"/>
        <v>0</v>
      </c>
      <c r="Q942" s="6" t="e">
        <f>+SUMIFS(#REF!,#REF!,TablaINV[[#This Row],[GRUPO]],#REF!,TablaINV[[#This Row],[COD]])</f>
        <v>#REF!</v>
      </c>
      <c r="R942" s="19">
        <f t="shared" si="85"/>
        <v>0</v>
      </c>
      <c r="S942" s="4" t="str">
        <f>+VLOOKUP(A942,inv!T:X,5,0)</f>
        <v>COSTA</v>
      </c>
      <c r="T942" s="4" t="str">
        <f>+VLOOKUP(B:B,'DT HUEVO'!$A:$D,4,0)</f>
        <v>EMPACADOS</v>
      </c>
      <c r="U942" s="4" t="str">
        <f>+VLOOKUP(TablaINV[[#This Row],[COD]],'DT HUEVO'!$A:$D,3,0)</f>
        <v>AA</v>
      </c>
    </row>
    <row r="943" spans="1:21">
      <c r="A943" t="s">
        <v>457</v>
      </c>
      <c r="B943">
        <v>10410</v>
      </c>
      <c r="C943" t="s">
        <v>452</v>
      </c>
      <c r="D943">
        <f>+SUMIFS(inv!D:D,inv!A:A,B943,inv!T:T,A943)</f>
        <v>0</v>
      </c>
      <c r="E943">
        <f>+SUMIFS(inv!$D$1:$D$1164,inv!$A$1:$A$1164,$B943,inv!$T$1:$T$1164,$A943,inv!$U$1:$U$1164,'DIAS DE INVENTARIO TAT'!E$1)</f>
        <v>0</v>
      </c>
      <c r="F943">
        <f>+SUMIFS(inv!$D$1:$D$1164,inv!$A$1:$A$1164,$B943,inv!$T$1:$T$1164,$A943,inv!$U$1:$U$1164,'DIAS DE INVENTARIO TAT'!F$1)</f>
        <v>0</v>
      </c>
      <c r="G943">
        <f>+SUMIFS(inv!$D$1:$D$1164,inv!$A$1:$A$1164,$B943,inv!$T$1:$T$1164,$A943,inv!$U$1:$U$1164,'DIAS DE INVENTARIO TAT'!G$1)</f>
        <v>0</v>
      </c>
      <c r="H943">
        <f>+SUMIFS(inv!$D$1:$D$1164,inv!$A$1:$A$1164,$B943,inv!$T$1:$T$1164,$A943,inv!$U$1:$U$1164,'DIAS DE INVENTARIO TAT'!H$1)</f>
        <v>0</v>
      </c>
      <c r="I943">
        <f>+SUMIFS(inv!$D$1:$D$1164,inv!$A$1:$A$1164,$B943,inv!$T$1:$T$1164,$A943,inv!$U$1:$U$1164,'DIAS DE INVENTARIO TAT'!I$1)</f>
        <v>0</v>
      </c>
      <c r="J943">
        <f>+SUMIFS(inv!$D$1:$D$1164,inv!$A$1:$A$1164,$B943,inv!$T$1:$T$1164,$A943,inv!$U$1:$U$1164,'DIAS DE INVENTARIO TAT'!J$1)</f>
        <v>0</v>
      </c>
      <c r="K943">
        <f>+SUMIFS(inv!$D$1:$D$1164,inv!$A$1:$A$1164,$B943,inv!$T$1:$T$1164,$A943,inv!$U$1:$U$1164,'DIAS DE INVENTARIO TAT'!K$1)</f>
        <v>0</v>
      </c>
      <c r="L943" s="6">
        <f>+SUMIFS(VENTAS!H:H,VENTAS!B:B,B943,VENTAS!G:G,A943)</f>
        <v>0</v>
      </c>
      <c r="M943" s="4">
        <f t="shared" si="86"/>
        <v>0</v>
      </c>
      <c r="N943" s="4">
        <f t="shared" si="82"/>
        <v>0</v>
      </c>
      <c r="O943" s="4">
        <f t="shared" si="83"/>
        <v>0</v>
      </c>
      <c r="P943" s="4">
        <f t="shared" si="84"/>
        <v>0</v>
      </c>
      <c r="Q943" s="6" t="e">
        <f>+SUMIFS(#REF!,#REF!,TablaINV[[#This Row],[GRUPO]],#REF!,TablaINV[[#This Row],[COD]])</f>
        <v>#REF!</v>
      </c>
      <c r="R943" s="19">
        <f t="shared" si="85"/>
        <v>0</v>
      </c>
      <c r="S943" s="4" t="str">
        <f>+VLOOKUP(A943,inv!T:X,5,0)</f>
        <v>COSTA</v>
      </c>
      <c r="T943" s="4" t="str">
        <f>+VLOOKUP(B:B,'DT HUEVO'!$A:$D,4,0)</f>
        <v>EMPACADOS</v>
      </c>
      <c r="U943" s="4" t="str">
        <f>+VLOOKUP(TablaINV[[#This Row],[COD]],'DT HUEVO'!$A:$D,3,0)</f>
        <v>A</v>
      </c>
    </row>
    <row r="944" spans="1:21">
      <c r="A944" t="s">
        <v>457</v>
      </c>
      <c r="B944">
        <v>10268</v>
      </c>
      <c r="C944" t="s">
        <v>427</v>
      </c>
      <c r="D944">
        <f>+SUMIFS(inv!D:D,inv!A:A,B944,inv!T:T,A944)</f>
        <v>0</v>
      </c>
      <c r="E944">
        <f>+SUMIFS(inv!$D$1:$D$1164,inv!$A$1:$A$1164,$B944,inv!$T$1:$T$1164,$A944,inv!$U$1:$U$1164,'DIAS DE INVENTARIO TAT'!E$1)</f>
        <v>0</v>
      </c>
      <c r="F944">
        <f>+SUMIFS(inv!$D$1:$D$1164,inv!$A$1:$A$1164,$B944,inv!$T$1:$T$1164,$A944,inv!$U$1:$U$1164,'DIAS DE INVENTARIO TAT'!F$1)</f>
        <v>0</v>
      </c>
      <c r="G944">
        <f>+SUMIFS(inv!$D$1:$D$1164,inv!$A$1:$A$1164,$B944,inv!$T$1:$T$1164,$A944,inv!$U$1:$U$1164,'DIAS DE INVENTARIO TAT'!G$1)</f>
        <v>0</v>
      </c>
      <c r="H944">
        <f>+SUMIFS(inv!$D$1:$D$1164,inv!$A$1:$A$1164,$B944,inv!$T$1:$T$1164,$A944,inv!$U$1:$U$1164,'DIAS DE INVENTARIO TAT'!H$1)</f>
        <v>0</v>
      </c>
      <c r="I944">
        <f>+SUMIFS(inv!$D$1:$D$1164,inv!$A$1:$A$1164,$B944,inv!$T$1:$T$1164,$A944,inv!$U$1:$U$1164,'DIAS DE INVENTARIO TAT'!I$1)</f>
        <v>0</v>
      </c>
      <c r="J944">
        <f>+SUMIFS(inv!$D$1:$D$1164,inv!$A$1:$A$1164,$B944,inv!$T$1:$T$1164,$A944,inv!$U$1:$U$1164,'DIAS DE INVENTARIO TAT'!J$1)</f>
        <v>0</v>
      </c>
      <c r="K944">
        <f>+SUMIFS(inv!$D$1:$D$1164,inv!$A$1:$A$1164,$B944,inv!$T$1:$T$1164,$A944,inv!$U$1:$U$1164,'DIAS DE INVENTARIO TAT'!K$1)</f>
        <v>0</v>
      </c>
      <c r="L944" s="6">
        <f>+SUMIFS(VENTAS!H:H,VENTAS!B:B,B944,VENTAS!G:G,A944)</f>
        <v>0</v>
      </c>
      <c r="M944" s="4">
        <f t="shared" si="86"/>
        <v>0</v>
      </c>
      <c r="N944" s="4">
        <f t="shared" si="82"/>
        <v>0</v>
      </c>
      <c r="O944" s="4">
        <f t="shared" si="83"/>
        <v>0</v>
      </c>
      <c r="P944" s="4">
        <f t="shared" si="84"/>
        <v>0</v>
      </c>
      <c r="Q944" s="6" t="e">
        <f>+SUMIFS(#REF!,#REF!,TablaINV[[#This Row],[GRUPO]],#REF!,TablaINV[[#This Row],[COD]])</f>
        <v>#REF!</v>
      </c>
      <c r="R944" s="19">
        <f t="shared" si="85"/>
        <v>0</v>
      </c>
      <c r="S944" s="4" t="str">
        <f>+VLOOKUP(A944,inv!T:X,5,0)</f>
        <v>COSTA</v>
      </c>
      <c r="T944" s="4" t="str">
        <f>+VLOOKUP(B:B,'DT HUEVO'!$A:$D,4,0)</f>
        <v>EMPACADOS</v>
      </c>
      <c r="U944" s="4" t="str">
        <f>+VLOOKUP(TablaINV[[#This Row],[COD]],'DT HUEVO'!$A:$D,3,0)</f>
        <v>AAA</v>
      </c>
    </row>
    <row r="945" spans="1:21">
      <c r="A945" t="s">
        <v>457</v>
      </c>
      <c r="B945">
        <v>14348</v>
      </c>
      <c r="C945" t="s">
        <v>46</v>
      </c>
      <c r="D945">
        <f>+SUMIFS(inv!D:D,inv!A:A,B945,inv!T:T,A945)</f>
        <v>0</v>
      </c>
      <c r="E945">
        <f>+SUMIFS(inv!$D$1:$D$1164,inv!$A$1:$A$1164,$B945,inv!$T$1:$T$1164,$A945,inv!$U$1:$U$1164,'DIAS DE INVENTARIO TAT'!E$1)</f>
        <v>0</v>
      </c>
      <c r="F945">
        <f>+SUMIFS(inv!$D$1:$D$1164,inv!$A$1:$A$1164,$B945,inv!$T$1:$T$1164,$A945,inv!$U$1:$U$1164,'DIAS DE INVENTARIO TAT'!F$1)</f>
        <v>0</v>
      </c>
      <c r="G945">
        <f>+SUMIFS(inv!$D$1:$D$1164,inv!$A$1:$A$1164,$B945,inv!$T$1:$T$1164,$A945,inv!$U$1:$U$1164,'DIAS DE INVENTARIO TAT'!G$1)</f>
        <v>0</v>
      </c>
      <c r="H945">
        <f>+SUMIFS(inv!$D$1:$D$1164,inv!$A$1:$A$1164,$B945,inv!$T$1:$T$1164,$A945,inv!$U$1:$U$1164,'DIAS DE INVENTARIO TAT'!H$1)</f>
        <v>0</v>
      </c>
      <c r="I945">
        <f>+SUMIFS(inv!$D$1:$D$1164,inv!$A$1:$A$1164,$B945,inv!$T$1:$T$1164,$A945,inv!$U$1:$U$1164,'DIAS DE INVENTARIO TAT'!I$1)</f>
        <v>0</v>
      </c>
      <c r="J945">
        <f>+SUMIFS(inv!$D$1:$D$1164,inv!$A$1:$A$1164,$B945,inv!$T$1:$T$1164,$A945,inv!$U$1:$U$1164,'DIAS DE INVENTARIO TAT'!J$1)</f>
        <v>0</v>
      </c>
      <c r="K945">
        <f>+SUMIFS(inv!$D$1:$D$1164,inv!$A$1:$A$1164,$B945,inv!$T$1:$T$1164,$A945,inv!$U$1:$U$1164,'DIAS DE INVENTARIO TAT'!K$1)</f>
        <v>0</v>
      </c>
      <c r="L945" s="6">
        <f>+SUMIFS(VENTAS!H:H,VENTAS!B:B,B945,VENTAS!G:G,A945)</f>
        <v>0</v>
      </c>
      <c r="M945" s="4">
        <f t="shared" si="86"/>
        <v>0</v>
      </c>
      <c r="N945" s="4">
        <f t="shared" si="82"/>
        <v>0</v>
      </c>
      <c r="O945" s="4">
        <f t="shared" si="83"/>
        <v>0</v>
      </c>
      <c r="P945" s="4">
        <f t="shared" si="84"/>
        <v>0</v>
      </c>
      <c r="Q945" s="6" t="e">
        <f>+SUMIFS(#REF!,#REF!,TablaINV[[#This Row],[GRUPO]],#REF!,TablaINV[[#This Row],[COD]])</f>
        <v>#REF!</v>
      </c>
      <c r="R945" s="19">
        <f t="shared" si="85"/>
        <v>0</v>
      </c>
      <c r="S945" s="4" t="str">
        <f>+VLOOKUP(A945,inv!T:X,5,0)</f>
        <v>COSTA</v>
      </c>
      <c r="T945" s="4" t="str">
        <f>+VLOOKUP(B:B,'DT HUEVO'!$A:$D,4,0)</f>
        <v>EMPACADOS</v>
      </c>
      <c r="U945" s="4" t="str">
        <f>+VLOOKUP(TablaINV[[#This Row],[COD]],'DT HUEVO'!$A:$D,3,0)</f>
        <v>AA</v>
      </c>
    </row>
    <row r="946" spans="1:21">
      <c r="A946" t="s">
        <v>457</v>
      </c>
      <c r="B946">
        <v>10503</v>
      </c>
      <c r="C946" t="s">
        <v>487</v>
      </c>
      <c r="D946">
        <f>+SUMIFS(inv!D:D,inv!A:A,B946,inv!T:T,A946)</f>
        <v>0</v>
      </c>
      <c r="E946">
        <f>+SUMIFS(inv!$D$1:$D$1164,inv!$A$1:$A$1164,$B946,inv!$T$1:$T$1164,$A946,inv!$U$1:$U$1164,'DIAS DE INVENTARIO TAT'!E$1)</f>
        <v>0</v>
      </c>
      <c r="F946">
        <f>+SUMIFS(inv!$D$1:$D$1164,inv!$A$1:$A$1164,$B946,inv!$T$1:$T$1164,$A946,inv!$U$1:$U$1164,'DIAS DE INVENTARIO TAT'!F$1)</f>
        <v>0</v>
      </c>
      <c r="G946">
        <f>+SUMIFS(inv!$D$1:$D$1164,inv!$A$1:$A$1164,$B946,inv!$T$1:$T$1164,$A946,inv!$U$1:$U$1164,'DIAS DE INVENTARIO TAT'!G$1)</f>
        <v>0</v>
      </c>
      <c r="H946">
        <f>+SUMIFS(inv!$D$1:$D$1164,inv!$A$1:$A$1164,$B946,inv!$T$1:$T$1164,$A946,inv!$U$1:$U$1164,'DIAS DE INVENTARIO TAT'!H$1)</f>
        <v>0</v>
      </c>
      <c r="I946">
        <f>+SUMIFS(inv!$D$1:$D$1164,inv!$A$1:$A$1164,$B946,inv!$T$1:$T$1164,$A946,inv!$U$1:$U$1164,'DIAS DE INVENTARIO TAT'!I$1)</f>
        <v>0</v>
      </c>
      <c r="J946">
        <f>+SUMIFS(inv!$D$1:$D$1164,inv!$A$1:$A$1164,$B946,inv!$T$1:$T$1164,$A946,inv!$U$1:$U$1164,'DIAS DE INVENTARIO TAT'!J$1)</f>
        <v>0</v>
      </c>
      <c r="K946">
        <f>+SUMIFS(inv!$D$1:$D$1164,inv!$A$1:$A$1164,$B946,inv!$T$1:$T$1164,$A946,inv!$U$1:$U$1164,'DIAS DE INVENTARIO TAT'!K$1)</f>
        <v>0</v>
      </c>
      <c r="L946" s="6">
        <f>+SUMIFS(VENTAS!H:H,VENTAS!B:B,B946,VENTAS!G:G,A946)</f>
        <v>0</v>
      </c>
      <c r="M946" s="4">
        <f t="shared" si="86"/>
        <v>0</v>
      </c>
      <c r="N946" s="4">
        <f t="shared" si="82"/>
        <v>0</v>
      </c>
      <c r="O946" s="4">
        <f t="shared" si="83"/>
        <v>0</v>
      </c>
      <c r="P946" s="4">
        <f t="shared" si="84"/>
        <v>0</v>
      </c>
      <c r="Q946" s="6" t="e">
        <f>+SUMIFS(#REF!,#REF!,TablaINV[[#This Row],[GRUPO]],#REF!,TablaINV[[#This Row],[COD]])</f>
        <v>#REF!</v>
      </c>
      <c r="R946" s="19">
        <f t="shared" si="85"/>
        <v>0</v>
      </c>
      <c r="S946" s="4" t="str">
        <f>+VLOOKUP(A946,inv!T:X,5,0)</f>
        <v>COSTA</v>
      </c>
      <c r="T946" s="4" t="e">
        <f>+VLOOKUP(B:B,'DT HUEVO'!$A:$D,4,0)</f>
        <v>#N/A</v>
      </c>
      <c r="U946" s="4" t="e">
        <f>+VLOOKUP(TablaINV[[#This Row],[COD]],'DT HUEVO'!$A:$D,3,0)</f>
        <v>#N/A</v>
      </c>
    </row>
    <row r="947" spans="1:21">
      <c r="A947" t="s">
        <v>457</v>
      </c>
      <c r="B947">
        <v>10473</v>
      </c>
      <c r="C947" t="s">
        <v>544</v>
      </c>
      <c r="D947">
        <f>+SUMIFS(inv!D:D,inv!A:A,B947,inv!T:T,A947)</f>
        <v>0</v>
      </c>
      <c r="E947">
        <f>+SUMIFS(inv!$D$1:$D$1164,inv!$A$1:$A$1164,$B947,inv!$T$1:$T$1164,$A947,inv!$U$1:$U$1164,'DIAS DE INVENTARIO TAT'!E$1)</f>
        <v>0</v>
      </c>
      <c r="F947">
        <f>+SUMIFS(inv!$D$1:$D$1164,inv!$A$1:$A$1164,$B947,inv!$T$1:$T$1164,$A947,inv!$U$1:$U$1164,'DIAS DE INVENTARIO TAT'!F$1)</f>
        <v>0</v>
      </c>
      <c r="G947">
        <f>+SUMIFS(inv!$D$1:$D$1164,inv!$A$1:$A$1164,$B947,inv!$T$1:$T$1164,$A947,inv!$U$1:$U$1164,'DIAS DE INVENTARIO TAT'!G$1)</f>
        <v>0</v>
      </c>
      <c r="H947">
        <f>+SUMIFS(inv!$D$1:$D$1164,inv!$A$1:$A$1164,$B947,inv!$T$1:$T$1164,$A947,inv!$U$1:$U$1164,'DIAS DE INVENTARIO TAT'!H$1)</f>
        <v>0</v>
      </c>
      <c r="I947">
        <f>+SUMIFS(inv!$D$1:$D$1164,inv!$A$1:$A$1164,$B947,inv!$T$1:$T$1164,$A947,inv!$U$1:$U$1164,'DIAS DE INVENTARIO TAT'!I$1)</f>
        <v>0</v>
      </c>
      <c r="J947">
        <f>+SUMIFS(inv!$D$1:$D$1164,inv!$A$1:$A$1164,$B947,inv!$T$1:$T$1164,$A947,inv!$U$1:$U$1164,'DIAS DE INVENTARIO TAT'!J$1)</f>
        <v>0</v>
      </c>
      <c r="K947">
        <f>+SUMIFS(inv!$D$1:$D$1164,inv!$A$1:$A$1164,$B947,inv!$T$1:$T$1164,$A947,inv!$U$1:$U$1164,'DIAS DE INVENTARIO TAT'!K$1)</f>
        <v>0</v>
      </c>
      <c r="L947" s="6">
        <f>+SUMIFS(VENTAS!H:H,VENTAS!B:B,B947,VENTAS!G:G,A947)</f>
        <v>0</v>
      </c>
      <c r="M947" s="4">
        <f t="shared" si="86"/>
        <v>0</v>
      </c>
      <c r="N947" s="4">
        <f t="shared" si="82"/>
        <v>0</v>
      </c>
      <c r="O947" s="4">
        <f t="shared" si="83"/>
        <v>0</v>
      </c>
      <c r="P947" s="4">
        <f t="shared" si="84"/>
        <v>0</v>
      </c>
      <c r="Q947" s="6" t="e">
        <f>+SUMIFS(#REF!,#REF!,TablaINV[[#This Row],[GRUPO]],#REF!,TablaINV[[#This Row],[COD]])</f>
        <v>#REF!</v>
      </c>
      <c r="R947" s="19">
        <f t="shared" si="85"/>
        <v>0</v>
      </c>
      <c r="S947" s="4" t="str">
        <f>+VLOOKUP(A947,inv!T:X,5,0)</f>
        <v>COSTA</v>
      </c>
      <c r="T947" s="4" t="str">
        <f>+VLOOKUP(B:B,'DT HUEVO'!$A:$D,4,0)</f>
        <v>EMPACADOS</v>
      </c>
      <c r="U947" s="4" t="str">
        <f>+VLOOKUP(TablaINV[[#This Row],[COD]],'DT HUEVO'!$A:$D,3,0)</f>
        <v>A</v>
      </c>
    </row>
    <row r="948" spans="1:21">
      <c r="A948" t="s">
        <v>457</v>
      </c>
      <c r="B948">
        <v>12306</v>
      </c>
      <c r="C948" t="s">
        <v>579</v>
      </c>
      <c r="D948">
        <f>+SUMIFS(inv!D:D,inv!A:A,B948,inv!T:T,A948)</f>
        <v>0</v>
      </c>
      <c r="E948">
        <f>+SUMIFS(inv!$D$1:$D$1164,inv!$A$1:$A$1164,$B948,inv!$T$1:$T$1164,$A948,inv!$U$1:$U$1164,'DIAS DE INVENTARIO TAT'!E$1)</f>
        <v>0</v>
      </c>
      <c r="F948">
        <f>+SUMIFS(inv!$D$1:$D$1164,inv!$A$1:$A$1164,$B948,inv!$T$1:$T$1164,$A948,inv!$U$1:$U$1164,'DIAS DE INVENTARIO TAT'!F$1)</f>
        <v>0</v>
      </c>
      <c r="G948">
        <f>+SUMIFS(inv!$D$1:$D$1164,inv!$A$1:$A$1164,$B948,inv!$T$1:$T$1164,$A948,inv!$U$1:$U$1164,'DIAS DE INVENTARIO TAT'!G$1)</f>
        <v>0</v>
      </c>
      <c r="H948">
        <f>+SUMIFS(inv!$D$1:$D$1164,inv!$A$1:$A$1164,$B948,inv!$T$1:$T$1164,$A948,inv!$U$1:$U$1164,'DIAS DE INVENTARIO TAT'!H$1)</f>
        <v>0</v>
      </c>
      <c r="I948">
        <f>+SUMIFS(inv!$D$1:$D$1164,inv!$A$1:$A$1164,$B948,inv!$T$1:$T$1164,$A948,inv!$U$1:$U$1164,'DIAS DE INVENTARIO TAT'!I$1)</f>
        <v>0</v>
      </c>
      <c r="J948">
        <f>+SUMIFS(inv!$D$1:$D$1164,inv!$A$1:$A$1164,$B948,inv!$T$1:$T$1164,$A948,inv!$U$1:$U$1164,'DIAS DE INVENTARIO TAT'!J$1)</f>
        <v>0</v>
      </c>
      <c r="K948">
        <f>+SUMIFS(inv!$D$1:$D$1164,inv!$A$1:$A$1164,$B948,inv!$T$1:$T$1164,$A948,inv!$U$1:$U$1164,'DIAS DE INVENTARIO TAT'!K$1)</f>
        <v>0</v>
      </c>
      <c r="L948" s="6">
        <f>+SUMIFS(VENTAS!H:H,VENTAS!B:B,B948,VENTAS!G:G,A948)</f>
        <v>0</v>
      </c>
      <c r="M948" s="4">
        <f t="shared" si="86"/>
        <v>0</v>
      </c>
      <c r="N948" s="4">
        <f t="shared" si="82"/>
        <v>0</v>
      </c>
      <c r="O948" s="4">
        <f t="shared" si="83"/>
        <v>0</v>
      </c>
      <c r="P948" s="4">
        <f t="shared" si="84"/>
        <v>0</v>
      </c>
      <c r="Q948" s="6" t="e">
        <f>+SUMIFS(#REF!,#REF!,TablaINV[[#This Row],[GRUPO]],#REF!,TablaINV[[#This Row],[COD]])</f>
        <v>#REF!</v>
      </c>
      <c r="R948" s="19">
        <f t="shared" si="85"/>
        <v>0</v>
      </c>
      <c r="S948" s="4" t="str">
        <f>+VLOOKUP(A948,inv!T:X,5,0)</f>
        <v>COSTA</v>
      </c>
      <c r="T948" s="4" t="str">
        <f>+VLOOKUP(B:B,'DT HUEVO'!$A:$D,4,0)</f>
        <v>EMPACADOS</v>
      </c>
      <c r="U948" s="4" t="str">
        <f>+VLOOKUP(TablaINV[[#This Row],[COD]],'DT HUEVO'!$A:$D,3,0)</f>
        <v>AA</v>
      </c>
    </row>
    <row r="949" spans="1:21">
      <c r="A949" t="s">
        <v>457</v>
      </c>
      <c r="B949">
        <v>12347</v>
      </c>
      <c r="C949" t="s">
        <v>74</v>
      </c>
      <c r="D949">
        <f>+SUMIFS(inv!D:D,inv!A:A,B949,inv!T:T,A949)</f>
        <v>0</v>
      </c>
      <c r="E949">
        <f>+SUMIFS(inv!$D$1:$D$1164,inv!$A$1:$A$1164,$B949,inv!$T$1:$T$1164,$A949,inv!$U$1:$U$1164,'DIAS DE INVENTARIO TAT'!E$1)</f>
        <v>0</v>
      </c>
      <c r="F949">
        <f>+SUMIFS(inv!$D$1:$D$1164,inv!$A$1:$A$1164,$B949,inv!$T$1:$T$1164,$A949,inv!$U$1:$U$1164,'DIAS DE INVENTARIO TAT'!F$1)</f>
        <v>0</v>
      </c>
      <c r="G949">
        <f>+SUMIFS(inv!$D$1:$D$1164,inv!$A$1:$A$1164,$B949,inv!$T$1:$T$1164,$A949,inv!$U$1:$U$1164,'DIAS DE INVENTARIO TAT'!G$1)</f>
        <v>0</v>
      </c>
      <c r="H949">
        <f>+SUMIFS(inv!$D$1:$D$1164,inv!$A$1:$A$1164,$B949,inv!$T$1:$T$1164,$A949,inv!$U$1:$U$1164,'DIAS DE INVENTARIO TAT'!H$1)</f>
        <v>0</v>
      </c>
      <c r="I949">
        <f>+SUMIFS(inv!$D$1:$D$1164,inv!$A$1:$A$1164,$B949,inv!$T$1:$T$1164,$A949,inv!$U$1:$U$1164,'DIAS DE INVENTARIO TAT'!I$1)</f>
        <v>0</v>
      </c>
      <c r="J949">
        <f>+SUMIFS(inv!$D$1:$D$1164,inv!$A$1:$A$1164,$B949,inv!$T$1:$T$1164,$A949,inv!$U$1:$U$1164,'DIAS DE INVENTARIO TAT'!J$1)</f>
        <v>0</v>
      </c>
      <c r="K949">
        <f>+SUMIFS(inv!$D$1:$D$1164,inv!$A$1:$A$1164,$B949,inv!$T$1:$T$1164,$A949,inv!$U$1:$U$1164,'DIAS DE INVENTARIO TAT'!K$1)</f>
        <v>0</v>
      </c>
      <c r="L949" s="6">
        <f>+SUMIFS(VENTAS!H:H,VENTAS!B:B,B949,VENTAS!G:G,A949)</f>
        <v>0</v>
      </c>
      <c r="M949" s="4">
        <f t="shared" si="86"/>
        <v>0</v>
      </c>
      <c r="N949" s="4">
        <f t="shared" si="82"/>
        <v>0</v>
      </c>
      <c r="O949" s="4">
        <f t="shared" si="83"/>
        <v>0</v>
      </c>
      <c r="P949" s="4">
        <f t="shared" si="84"/>
        <v>0</v>
      </c>
      <c r="Q949" s="6" t="e">
        <f>+SUMIFS(#REF!,#REF!,TablaINV[[#This Row],[GRUPO]],#REF!,TablaINV[[#This Row],[COD]])</f>
        <v>#REF!</v>
      </c>
      <c r="R949" s="19">
        <f t="shared" si="85"/>
        <v>0</v>
      </c>
      <c r="S949" s="4" t="str">
        <f>+VLOOKUP(A949,inv!T:X,5,0)</f>
        <v>COSTA</v>
      </c>
      <c r="T949" s="4" t="e">
        <f>+VLOOKUP(B:B,'DT HUEVO'!$A:$D,4,0)</f>
        <v>#N/A</v>
      </c>
      <c r="U949" s="4" t="e">
        <f>+VLOOKUP(TablaINV[[#This Row],[COD]],'DT HUEVO'!$A:$D,3,0)</f>
        <v>#N/A</v>
      </c>
    </row>
    <row r="950" spans="1:21">
      <c r="A950" t="s">
        <v>457</v>
      </c>
      <c r="B950">
        <v>13311</v>
      </c>
      <c r="C950" t="s">
        <v>580</v>
      </c>
      <c r="D950">
        <f>+SUMIFS(inv!D:D,inv!A:A,B950,inv!T:T,A950)</f>
        <v>0</v>
      </c>
      <c r="E950">
        <f>+SUMIFS(inv!$D$1:$D$1164,inv!$A$1:$A$1164,$B950,inv!$T$1:$T$1164,$A950,inv!$U$1:$U$1164,'DIAS DE INVENTARIO TAT'!E$1)</f>
        <v>0</v>
      </c>
      <c r="F950">
        <f>+SUMIFS(inv!$D$1:$D$1164,inv!$A$1:$A$1164,$B950,inv!$T$1:$T$1164,$A950,inv!$U$1:$U$1164,'DIAS DE INVENTARIO TAT'!F$1)</f>
        <v>0</v>
      </c>
      <c r="G950">
        <f>+SUMIFS(inv!$D$1:$D$1164,inv!$A$1:$A$1164,$B950,inv!$T$1:$T$1164,$A950,inv!$U$1:$U$1164,'DIAS DE INVENTARIO TAT'!G$1)</f>
        <v>0</v>
      </c>
      <c r="H950">
        <f>+SUMIFS(inv!$D$1:$D$1164,inv!$A$1:$A$1164,$B950,inv!$T$1:$T$1164,$A950,inv!$U$1:$U$1164,'DIAS DE INVENTARIO TAT'!H$1)</f>
        <v>0</v>
      </c>
      <c r="I950">
        <f>+SUMIFS(inv!$D$1:$D$1164,inv!$A$1:$A$1164,$B950,inv!$T$1:$T$1164,$A950,inv!$U$1:$U$1164,'DIAS DE INVENTARIO TAT'!I$1)</f>
        <v>0</v>
      </c>
      <c r="J950">
        <f>+SUMIFS(inv!$D$1:$D$1164,inv!$A$1:$A$1164,$B950,inv!$T$1:$T$1164,$A950,inv!$U$1:$U$1164,'DIAS DE INVENTARIO TAT'!J$1)</f>
        <v>0</v>
      </c>
      <c r="K950">
        <f>+SUMIFS(inv!$D$1:$D$1164,inv!$A$1:$A$1164,$B950,inv!$T$1:$T$1164,$A950,inv!$U$1:$U$1164,'DIAS DE INVENTARIO TAT'!K$1)</f>
        <v>0</v>
      </c>
      <c r="L950" s="6">
        <f>+SUMIFS(VENTAS!H:H,VENTAS!B:B,B950,VENTAS!G:G,A950)</f>
        <v>0</v>
      </c>
      <c r="M950" s="4">
        <f t="shared" si="86"/>
        <v>0</v>
      </c>
      <c r="N950" s="4">
        <f t="shared" si="82"/>
        <v>0</v>
      </c>
      <c r="O950" s="4">
        <f t="shared" si="83"/>
        <v>0</v>
      </c>
      <c r="P950" s="4">
        <f t="shared" si="84"/>
        <v>0</v>
      </c>
      <c r="Q950" s="6" t="e">
        <f>+SUMIFS(#REF!,#REF!,TablaINV[[#This Row],[GRUPO]],#REF!,TablaINV[[#This Row],[COD]])</f>
        <v>#REF!</v>
      </c>
      <c r="R950" s="19">
        <f t="shared" si="85"/>
        <v>0</v>
      </c>
      <c r="S950" s="4" t="str">
        <f>+VLOOKUP(A950,inv!T:X,5,0)</f>
        <v>COSTA</v>
      </c>
      <c r="T950" s="4" t="str">
        <f>+VLOOKUP(B:B,'DT HUEVO'!$A:$D,4,0)</f>
        <v>EMPACADOS</v>
      </c>
      <c r="U950" s="4" t="str">
        <f>+VLOOKUP(TablaINV[[#This Row],[COD]],'DT HUEVO'!$A:$D,3,0)</f>
        <v>AA</v>
      </c>
    </row>
    <row r="951" spans="1:21">
      <c r="A951" t="s">
        <v>457</v>
      </c>
      <c r="B951">
        <v>10305</v>
      </c>
      <c r="C951" t="s">
        <v>537</v>
      </c>
      <c r="D951">
        <f>+SUMIFS(inv!D:D,inv!A:A,B951,inv!T:T,A951)</f>
        <v>0</v>
      </c>
      <c r="E951">
        <f>+SUMIFS(inv!$D$1:$D$1164,inv!$A$1:$A$1164,$B951,inv!$T$1:$T$1164,$A951,inv!$U$1:$U$1164,'DIAS DE INVENTARIO TAT'!E$1)</f>
        <v>0</v>
      </c>
      <c r="F951">
        <f>+SUMIFS(inv!$D$1:$D$1164,inv!$A$1:$A$1164,$B951,inv!$T$1:$T$1164,$A951,inv!$U$1:$U$1164,'DIAS DE INVENTARIO TAT'!F$1)</f>
        <v>0</v>
      </c>
      <c r="G951">
        <f>+SUMIFS(inv!$D$1:$D$1164,inv!$A$1:$A$1164,$B951,inv!$T$1:$T$1164,$A951,inv!$U$1:$U$1164,'DIAS DE INVENTARIO TAT'!G$1)</f>
        <v>0</v>
      </c>
      <c r="H951">
        <f>+SUMIFS(inv!$D$1:$D$1164,inv!$A$1:$A$1164,$B951,inv!$T$1:$T$1164,$A951,inv!$U$1:$U$1164,'DIAS DE INVENTARIO TAT'!H$1)</f>
        <v>0</v>
      </c>
      <c r="I951">
        <f>+SUMIFS(inv!$D$1:$D$1164,inv!$A$1:$A$1164,$B951,inv!$T$1:$T$1164,$A951,inv!$U$1:$U$1164,'DIAS DE INVENTARIO TAT'!I$1)</f>
        <v>0</v>
      </c>
      <c r="J951">
        <f>+SUMIFS(inv!$D$1:$D$1164,inv!$A$1:$A$1164,$B951,inv!$T$1:$T$1164,$A951,inv!$U$1:$U$1164,'DIAS DE INVENTARIO TAT'!J$1)</f>
        <v>0</v>
      </c>
      <c r="K951">
        <f>+SUMIFS(inv!$D$1:$D$1164,inv!$A$1:$A$1164,$B951,inv!$T$1:$T$1164,$A951,inv!$U$1:$U$1164,'DIAS DE INVENTARIO TAT'!K$1)</f>
        <v>0</v>
      </c>
      <c r="L951" s="6">
        <f>+SUMIFS(VENTAS!H:H,VENTAS!B:B,B951,VENTAS!G:G,A951)</f>
        <v>0</v>
      </c>
      <c r="M951" s="4">
        <f t="shared" si="86"/>
        <v>0</v>
      </c>
      <c r="N951" s="4">
        <f t="shared" si="82"/>
        <v>0</v>
      </c>
      <c r="O951" s="4">
        <f t="shared" si="83"/>
        <v>0</v>
      </c>
      <c r="P951" s="4">
        <f t="shared" si="84"/>
        <v>0</v>
      </c>
      <c r="Q951" s="6" t="e">
        <f>+SUMIFS(#REF!,#REF!,TablaINV[[#This Row],[GRUPO]],#REF!,TablaINV[[#This Row],[COD]])</f>
        <v>#REF!</v>
      </c>
      <c r="R951" s="19">
        <f t="shared" si="85"/>
        <v>0</v>
      </c>
      <c r="S951" s="4" t="str">
        <f>+VLOOKUP(A951,inv!T:X,5,0)</f>
        <v>COSTA</v>
      </c>
      <c r="T951" s="4" t="str">
        <f>+VLOOKUP(B:B,'DT HUEVO'!$A:$D,4,0)</f>
        <v>FS</v>
      </c>
      <c r="U951" s="4" t="str">
        <f>+VLOOKUP(TablaINV[[#This Row],[COD]],'DT HUEVO'!$A:$D,3,0)</f>
        <v>AA</v>
      </c>
    </row>
    <row r="952" spans="1:21">
      <c r="A952" t="s">
        <v>457</v>
      </c>
      <c r="B952">
        <v>10389</v>
      </c>
      <c r="C952" t="s">
        <v>71</v>
      </c>
      <c r="D952">
        <f>+SUMIFS(inv!D:D,inv!A:A,B952,inv!T:T,A952)</f>
        <v>0</v>
      </c>
      <c r="E952">
        <f>+SUMIFS(inv!$D$1:$D$1164,inv!$A$1:$A$1164,$B952,inv!$T$1:$T$1164,$A952,inv!$U$1:$U$1164,'DIAS DE INVENTARIO TAT'!E$1)</f>
        <v>0</v>
      </c>
      <c r="F952">
        <f>+SUMIFS(inv!$D$1:$D$1164,inv!$A$1:$A$1164,$B952,inv!$T$1:$T$1164,$A952,inv!$U$1:$U$1164,'DIAS DE INVENTARIO TAT'!F$1)</f>
        <v>0</v>
      </c>
      <c r="G952">
        <f>+SUMIFS(inv!$D$1:$D$1164,inv!$A$1:$A$1164,$B952,inv!$T$1:$T$1164,$A952,inv!$U$1:$U$1164,'DIAS DE INVENTARIO TAT'!G$1)</f>
        <v>0</v>
      </c>
      <c r="H952">
        <f>+SUMIFS(inv!$D$1:$D$1164,inv!$A$1:$A$1164,$B952,inv!$T$1:$T$1164,$A952,inv!$U$1:$U$1164,'DIAS DE INVENTARIO TAT'!H$1)</f>
        <v>0</v>
      </c>
      <c r="I952">
        <f>+SUMIFS(inv!$D$1:$D$1164,inv!$A$1:$A$1164,$B952,inv!$T$1:$T$1164,$A952,inv!$U$1:$U$1164,'DIAS DE INVENTARIO TAT'!I$1)</f>
        <v>0</v>
      </c>
      <c r="J952">
        <f>+SUMIFS(inv!$D$1:$D$1164,inv!$A$1:$A$1164,$B952,inv!$T$1:$T$1164,$A952,inv!$U$1:$U$1164,'DIAS DE INVENTARIO TAT'!J$1)</f>
        <v>0</v>
      </c>
      <c r="K952">
        <f>+SUMIFS(inv!$D$1:$D$1164,inv!$A$1:$A$1164,$B952,inv!$T$1:$T$1164,$A952,inv!$U$1:$U$1164,'DIAS DE INVENTARIO TAT'!K$1)</f>
        <v>0</v>
      </c>
      <c r="L952" s="6">
        <f>+SUMIFS(VENTAS!H:H,VENTAS!B:B,B952,VENTAS!G:G,A952)</f>
        <v>0</v>
      </c>
      <c r="M952" s="4">
        <f t="shared" si="86"/>
        <v>0</v>
      </c>
      <c r="N952" s="4">
        <f t="shared" si="82"/>
        <v>0</v>
      </c>
      <c r="O952" s="4">
        <f t="shared" si="83"/>
        <v>0</v>
      </c>
      <c r="P952" s="4">
        <f t="shared" si="84"/>
        <v>0</v>
      </c>
      <c r="Q952" s="6" t="e">
        <f>+SUMIFS(#REF!,#REF!,TablaINV[[#This Row],[GRUPO]],#REF!,TablaINV[[#This Row],[COD]])</f>
        <v>#REF!</v>
      </c>
      <c r="R952" s="19">
        <f t="shared" si="85"/>
        <v>0</v>
      </c>
      <c r="S952" s="4" t="str">
        <f>+VLOOKUP(A952,inv!T:X,5,0)</f>
        <v>COSTA</v>
      </c>
      <c r="T952" s="4" t="str">
        <f>+VLOOKUP(B:B,'DT HUEVO'!$A:$D,4,0)</f>
        <v>FS</v>
      </c>
      <c r="U952" s="4" t="str">
        <f>+VLOOKUP(TablaINV[[#This Row],[COD]],'DT HUEVO'!$A:$D,3,0)</f>
        <v>AA</v>
      </c>
    </row>
    <row r="953" spans="1:21">
      <c r="A953" t="s">
        <v>457</v>
      </c>
      <c r="B953">
        <v>10405</v>
      </c>
      <c r="C953" t="s">
        <v>542</v>
      </c>
      <c r="D953">
        <f>+SUMIFS(inv!D:D,inv!A:A,B953,inv!T:T,A953)</f>
        <v>0</v>
      </c>
      <c r="E953">
        <f>+SUMIFS(inv!$D$1:$D$1164,inv!$A$1:$A$1164,$B953,inv!$T$1:$T$1164,$A953,inv!$U$1:$U$1164,'DIAS DE INVENTARIO TAT'!E$1)</f>
        <v>0</v>
      </c>
      <c r="F953">
        <f>+SUMIFS(inv!$D$1:$D$1164,inv!$A$1:$A$1164,$B953,inv!$T$1:$T$1164,$A953,inv!$U$1:$U$1164,'DIAS DE INVENTARIO TAT'!F$1)</f>
        <v>0</v>
      </c>
      <c r="G953">
        <f>+SUMIFS(inv!$D$1:$D$1164,inv!$A$1:$A$1164,$B953,inv!$T$1:$T$1164,$A953,inv!$U$1:$U$1164,'DIAS DE INVENTARIO TAT'!G$1)</f>
        <v>0</v>
      </c>
      <c r="H953">
        <f>+SUMIFS(inv!$D$1:$D$1164,inv!$A$1:$A$1164,$B953,inv!$T$1:$T$1164,$A953,inv!$U$1:$U$1164,'DIAS DE INVENTARIO TAT'!H$1)</f>
        <v>0</v>
      </c>
      <c r="I953">
        <f>+SUMIFS(inv!$D$1:$D$1164,inv!$A$1:$A$1164,$B953,inv!$T$1:$T$1164,$A953,inv!$U$1:$U$1164,'DIAS DE INVENTARIO TAT'!I$1)</f>
        <v>0</v>
      </c>
      <c r="J953">
        <f>+SUMIFS(inv!$D$1:$D$1164,inv!$A$1:$A$1164,$B953,inv!$T$1:$T$1164,$A953,inv!$U$1:$U$1164,'DIAS DE INVENTARIO TAT'!J$1)</f>
        <v>0</v>
      </c>
      <c r="K953">
        <f>+SUMIFS(inv!$D$1:$D$1164,inv!$A$1:$A$1164,$B953,inv!$T$1:$T$1164,$A953,inv!$U$1:$U$1164,'DIAS DE INVENTARIO TAT'!K$1)</f>
        <v>0</v>
      </c>
      <c r="L953" s="6">
        <f>+SUMIFS(VENTAS!H:H,VENTAS!B:B,B953,VENTAS!G:G,A953)</f>
        <v>0</v>
      </c>
      <c r="M953" s="4">
        <f t="shared" si="86"/>
        <v>0</v>
      </c>
      <c r="N953" s="4">
        <f t="shared" si="82"/>
        <v>0</v>
      </c>
      <c r="O953" s="4">
        <f t="shared" si="83"/>
        <v>0</v>
      </c>
      <c r="P953" s="4">
        <f t="shared" si="84"/>
        <v>0</v>
      </c>
      <c r="Q953" s="6" t="e">
        <f>+SUMIFS(#REF!,#REF!,TablaINV[[#This Row],[GRUPO]],#REF!,TablaINV[[#This Row],[COD]])</f>
        <v>#REF!</v>
      </c>
      <c r="R953" s="19">
        <f t="shared" si="85"/>
        <v>0</v>
      </c>
      <c r="S953" s="4" t="str">
        <f>+VLOOKUP(A953,inv!T:X,5,0)</f>
        <v>COSTA</v>
      </c>
      <c r="T953" s="4" t="str">
        <f>+VLOOKUP(B:B,'DT HUEVO'!$A:$D,4,0)</f>
        <v>FS</v>
      </c>
      <c r="U953" s="4" t="str">
        <f>+VLOOKUP(TablaINV[[#This Row],[COD]],'DT HUEVO'!$A:$D,3,0)</f>
        <v>A</v>
      </c>
    </row>
    <row r="954" spans="1:21">
      <c r="A954" t="s">
        <v>457</v>
      </c>
      <c r="B954">
        <v>10490</v>
      </c>
      <c r="C954" t="s">
        <v>476</v>
      </c>
      <c r="D954">
        <f>+SUMIFS(inv!D:D,inv!A:A,B954,inv!T:T,A954)</f>
        <v>0</v>
      </c>
      <c r="E954">
        <f>+SUMIFS(inv!$D$1:$D$1164,inv!$A$1:$A$1164,$B954,inv!$T$1:$T$1164,$A954,inv!$U$1:$U$1164,'DIAS DE INVENTARIO TAT'!E$1)</f>
        <v>0</v>
      </c>
      <c r="F954">
        <f>+SUMIFS(inv!$D$1:$D$1164,inv!$A$1:$A$1164,$B954,inv!$T$1:$T$1164,$A954,inv!$U$1:$U$1164,'DIAS DE INVENTARIO TAT'!F$1)</f>
        <v>0</v>
      </c>
      <c r="G954">
        <f>+SUMIFS(inv!$D$1:$D$1164,inv!$A$1:$A$1164,$B954,inv!$T$1:$T$1164,$A954,inv!$U$1:$U$1164,'DIAS DE INVENTARIO TAT'!G$1)</f>
        <v>0</v>
      </c>
      <c r="H954">
        <f>+SUMIFS(inv!$D$1:$D$1164,inv!$A$1:$A$1164,$B954,inv!$T$1:$T$1164,$A954,inv!$U$1:$U$1164,'DIAS DE INVENTARIO TAT'!H$1)</f>
        <v>0</v>
      </c>
      <c r="I954">
        <f>+SUMIFS(inv!$D$1:$D$1164,inv!$A$1:$A$1164,$B954,inv!$T$1:$T$1164,$A954,inv!$U$1:$U$1164,'DIAS DE INVENTARIO TAT'!I$1)</f>
        <v>0</v>
      </c>
      <c r="J954">
        <f>+SUMIFS(inv!$D$1:$D$1164,inv!$A$1:$A$1164,$B954,inv!$T$1:$T$1164,$A954,inv!$U$1:$U$1164,'DIAS DE INVENTARIO TAT'!J$1)</f>
        <v>0</v>
      </c>
      <c r="K954">
        <f>+SUMIFS(inv!$D$1:$D$1164,inv!$A$1:$A$1164,$B954,inv!$T$1:$T$1164,$A954,inv!$U$1:$U$1164,'DIAS DE INVENTARIO TAT'!K$1)</f>
        <v>0</v>
      </c>
      <c r="L954" s="6">
        <f>+SUMIFS(VENTAS!H:H,VENTAS!B:B,B954,VENTAS!G:G,A954)</f>
        <v>0</v>
      </c>
      <c r="M954" s="4">
        <f t="shared" si="86"/>
        <v>0</v>
      </c>
      <c r="N954" s="4">
        <f t="shared" si="82"/>
        <v>0</v>
      </c>
      <c r="O954" s="4">
        <f t="shared" si="83"/>
        <v>0</v>
      </c>
      <c r="P954" s="4">
        <f t="shared" si="84"/>
        <v>0</v>
      </c>
      <c r="Q954" s="6" t="e">
        <f>+SUMIFS(#REF!,#REF!,TablaINV[[#This Row],[GRUPO]],#REF!,TablaINV[[#This Row],[COD]])</f>
        <v>#REF!</v>
      </c>
      <c r="R954" s="19">
        <f t="shared" si="85"/>
        <v>0</v>
      </c>
      <c r="S954" s="4" t="str">
        <f>+VLOOKUP(A954,inv!T:X,5,0)</f>
        <v>COSTA</v>
      </c>
      <c r="T954" s="4" t="e">
        <f>+VLOOKUP(B:B,'DT HUEVO'!$A:$D,4,0)</f>
        <v>#N/A</v>
      </c>
      <c r="U954" s="4" t="e">
        <f>+VLOOKUP(TablaINV[[#This Row],[COD]],'DT HUEVO'!$A:$D,3,0)</f>
        <v>#N/A</v>
      </c>
    </row>
    <row r="955" spans="1:21">
      <c r="A955" t="s">
        <v>457</v>
      </c>
      <c r="B955">
        <v>10488</v>
      </c>
      <c r="C955" t="s">
        <v>607</v>
      </c>
      <c r="D955">
        <f>+SUMIFS(inv!D:D,inv!A:A,B955,inv!T:T,A955)</f>
        <v>0</v>
      </c>
      <c r="E955">
        <f>+SUMIFS(inv!$D$1:$D$1164,inv!$A$1:$A$1164,$B955,inv!$T$1:$T$1164,$A955,inv!$U$1:$U$1164,'DIAS DE INVENTARIO TAT'!E$1)</f>
        <v>0</v>
      </c>
      <c r="F955">
        <f>+SUMIFS(inv!$D$1:$D$1164,inv!$A$1:$A$1164,$B955,inv!$T$1:$T$1164,$A955,inv!$U$1:$U$1164,'DIAS DE INVENTARIO TAT'!F$1)</f>
        <v>0</v>
      </c>
      <c r="G955">
        <f>+SUMIFS(inv!$D$1:$D$1164,inv!$A$1:$A$1164,$B955,inv!$T$1:$T$1164,$A955,inv!$U$1:$U$1164,'DIAS DE INVENTARIO TAT'!G$1)</f>
        <v>0</v>
      </c>
      <c r="H955">
        <f>+SUMIFS(inv!$D$1:$D$1164,inv!$A$1:$A$1164,$B955,inv!$T$1:$T$1164,$A955,inv!$U$1:$U$1164,'DIAS DE INVENTARIO TAT'!H$1)</f>
        <v>0</v>
      </c>
      <c r="I955">
        <f>+SUMIFS(inv!$D$1:$D$1164,inv!$A$1:$A$1164,$B955,inv!$T$1:$T$1164,$A955,inv!$U$1:$U$1164,'DIAS DE INVENTARIO TAT'!I$1)</f>
        <v>0</v>
      </c>
      <c r="J955">
        <f>+SUMIFS(inv!$D$1:$D$1164,inv!$A$1:$A$1164,$B955,inv!$T$1:$T$1164,$A955,inv!$U$1:$U$1164,'DIAS DE INVENTARIO TAT'!J$1)</f>
        <v>0</v>
      </c>
      <c r="K955">
        <f>+SUMIFS(inv!$D$1:$D$1164,inv!$A$1:$A$1164,$B955,inv!$T$1:$T$1164,$A955,inv!$U$1:$U$1164,'DIAS DE INVENTARIO TAT'!K$1)</f>
        <v>0</v>
      </c>
      <c r="L955" s="6">
        <f>+SUMIFS(VENTAS!H:H,VENTAS!B:B,B955,VENTAS!G:G,A955)</f>
        <v>0</v>
      </c>
      <c r="M955" s="4">
        <f t="shared" si="86"/>
        <v>0</v>
      </c>
      <c r="N955" s="4">
        <f t="shared" si="82"/>
        <v>0</v>
      </c>
      <c r="O955" s="4">
        <f t="shared" si="83"/>
        <v>0</v>
      </c>
      <c r="P955" s="4">
        <f t="shared" si="84"/>
        <v>0</v>
      </c>
      <c r="Q955" s="6" t="e">
        <f>+SUMIFS(#REF!,#REF!,TablaINV[[#This Row],[GRUPO]],#REF!,TablaINV[[#This Row],[COD]])</f>
        <v>#REF!</v>
      </c>
      <c r="R955" s="19">
        <f t="shared" si="85"/>
        <v>0</v>
      </c>
      <c r="S955" s="4" t="str">
        <f>+VLOOKUP(A955,inv!T:X,5,0)</f>
        <v>COSTA</v>
      </c>
      <c r="T955" s="4" t="str">
        <f>+VLOOKUP(B:B,'DT HUEVO'!$A:$D,4,0)</f>
        <v>FS</v>
      </c>
      <c r="U955" s="4" t="str">
        <f>+VLOOKUP(TablaINV[[#This Row],[COD]],'DT HUEVO'!$A:$D,3,0)</f>
        <v>A</v>
      </c>
    </row>
    <row r="956" spans="1:21">
      <c r="A956" t="s">
        <v>457</v>
      </c>
      <c r="B956">
        <v>10312</v>
      </c>
      <c r="C956" t="s">
        <v>540</v>
      </c>
      <c r="D956">
        <f>+SUMIFS(inv!D:D,inv!A:A,B956,inv!T:T,A956)</f>
        <v>0</v>
      </c>
      <c r="E956">
        <f>+SUMIFS(inv!$D$1:$D$1164,inv!$A$1:$A$1164,$B956,inv!$T$1:$T$1164,$A956,inv!$U$1:$U$1164,'DIAS DE INVENTARIO TAT'!E$1)</f>
        <v>0</v>
      </c>
      <c r="F956">
        <f>+SUMIFS(inv!$D$1:$D$1164,inv!$A$1:$A$1164,$B956,inv!$T$1:$T$1164,$A956,inv!$U$1:$U$1164,'DIAS DE INVENTARIO TAT'!F$1)</f>
        <v>0</v>
      </c>
      <c r="G956">
        <f>+SUMIFS(inv!$D$1:$D$1164,inv!$A$1:$A$1164,$B956,inv!$T$1:$T$1164,$A956,inv!$U$1:$U$1164,'DIAS DE INVENTARIO TAT'!G$1)</f>
        <v>0</v>
      </c>
      <c r="H956">
        <f>+SUMIFS(inv!$D$1:$D$1164,inv!$A$1:$A$1164,$B956,inv!$T$1:$T$1164,$A956,inv!$U$1:$U$1164,'DIAS DE INVENTARIO TAT'!H$1)</f>
        <v>0</v>
      </c>
      <c r="I956">
        <f>+SUMIFS(inv!$D$1:$D$1164,inv!$A$1:$A$1164,$B956,inv!$T$1:$T$1164,$A956,inv!$U$1:$U$1164,'DIAS DE INVENTARIO TAT'!I$1)</f>
        <v>0</v>
      </c>
      <c r="J956">
        <f>+SUMIFS(inv!$D$1:$D$1164,inv!$A$1:$A$1164,$B956,inv!$T$1:$T$1164,$A956,inv!$U$1:$U$1164,'DIAS DE INVENTARIO TAT'!J$1)</f>
        <v>0</v>
      </c>
      <c r="K956">
        <f>+SUMIFS(inv!$D$1:$D$1164,inv!$A$1:$A$1164,$B956,inv!$T$1:$T$1164,$A956,inv!$U$1:$U$1164,'DIAS DE INVENTARIO TAT'!K$1)</f>
        <v>0</v>
      </c>
      <c r="L956" s="6">
        <f>+SUMIFS(VENTAS!H:H,VENTAS!B:B,B956,VENTAS!G:G,A956)</f>
        <v>0</v>
      </c>
      <c r="M956" s="4">
        <f t="shared" si="86"/>
        <v>0</v>
      </c>
      <c r="N956" s="4">
        <f t="shared" ref="N956:N1018" si="87">+IFERROR(E956/$L956,0)</f>
        <v>0</v>
      </c>
      <c r="O956" s="4">
        <f t="shared" ref="O956:O1018" si="88">+IFERROR(F956/$L956,0)</f>
        <v>0</v>
      </c>
      <c r="P956" s="4">
        <f t="shared" ref="P956:P1018" si="89">+IFERROR(G956/$L956,0)</f>
        <v>0</v>
      </c>
      <c r="Q956" s="6" t="e">
        <f>+SUMIFS(#REF!,#REF!,TablaINV[[#This Row],[GRUPO]],#REF!,TablaINV[[#This Row],[COD]])</f>
        <v>#REF!</v>
      </c>
      <c r="R956" s="19">
        <f t="shared" ref="R956:R1018" si="90">+IFERROR(D956/Q956,0)</f>
        <v>0</v>
      </c>
      <c r="S956" s="4" t="str">
        <f>+VLOOKUP(A956,inv!T:X,5,0)</f>
        <v>COSTA</v>
      </c>
      <c r="T956" s="4" t="str">
        <f>+VLOOKUP(B:B,'DT HUEVO'!$A:$D,4,0)</f>
        <v>EMPACADOS</v>
      </c>
      <c r="U956" s="4" t="str">
        <f>+VLOOKUP(TablaINV[[#This Row],[COD]],'DT HUEVO'!$A:$D,3,0)</f>
        <v>AA</v>
      </c>
    </row>
    <row r="957" spans="1:21">
      <c r="A957" t="s">
        <v>457</v>
      </c>
      <c r="B957">
        <v>10589</v>
      </c>
      <c r="C957" t="s">
        <v>73</v>
      </c>
      <c r="D957">
        <f>+SUMIFS(inv!D:D,inv!A:A,B957,inv!T:T,A957)</f>
        <v>0</v>
      </c>
      <c r="E957">
        <f>+SUMIFS(inv!$D$1:$D$1164,inv!$A$1:$A$1164,$B957,inv!$T$1:$T$1164,$A957,inv!$U$1:$U$1164,'DIAS DE INVENTARIO TAT'!E$1)</f>
        <v>0</v>
      </c>
      <c r="F957">
        <f>+SUMIFS(inv!$D$1:$D$1164,inv!$A$1:$A$1164,$B957,inv!$T$1:$T$1164,$A957,inv!$U$1:$U$1164,'DIAS DE INVENTARIO TAT'!F$1)</f>
        <v>0</v>
      </c>
      <c r="G957">
        <f>+SUMIFS(inv!$D$1:$D$1164,inv!$A$1:$A$1164,$B957,inv!$T$1:$T$1164,$A957,inv!$U$1:$U$1164,'DIAS DE INVENTARIO TAT'!G$1)</f>
        <v>0</v>
      </c>
      <c r="H957">
        <f>+SUMIFS(inv!$D$1:$D$1164,inv!$A$1:$A$1164,$B957,inv!$T$1:$T$1164,$A957,inv!$U$1:$U$1164,'DIAS DE INVENTARIO TAT'!H$1)</f>
        <v>0</v>
      </c>
      <c r="I957">
        <f>+SUMIFS(inv!$D$1:$D$1164,inv!$A$1:$A$1164,$B957,inv!$T$1:$T$1164,$A957,inv!$U$1:$U$1164,'DIAS DE INVENTARIO TAT'!I$1)</f>
        <v>0</v>
      </c>
      <c r="J957">
        <f>+SUMIFS(inv!$D$1:$D$1164,inv!$A$1:$A$1164,$B957,inv!$T$1:$T$1164,$A957,inv!$U$1:$U$1164,'DIAS DE INVENTARIO TAT'!J$1)</f>
        <v>0</v>
      </c>
      <c r="K957">
        <f>+SUMIFS(inv!$D$1:$D$1164,inv!$A$1:$A$1164,$B957,inv!$T$1:$T$1164,$A957,inv!$U$1:$U$1164,'DIAS DE INVENTARIO TAT'!K$1)</f>
        <v>0</v>
      </c>
      <c r="L957" s="6">
        <f>+SUMIFS(VENTAS!H:H,VENTAS!B:B,B957,VENTAS!G:G,A957)</f>
        <v>0</v>
      </c>
      <c r="M957" s="4">
        <f t="shared" si="86"/>
        <v>0</v>
      </c>
      <c r="N957" s="4">
        <f t="shared" si="87"/>
        <v>0</v>
      </c>
      <c r="O957" s="4">
        <f t="shared" si="88"/>
        <v>0</v>
      </c>
      <c r="P957" s="4">
        <f t="shared" si="89"/>
        <v>0</v>
      </c>
      <c r="Q957" s="6" t="e">
        <f>+SUMIFS(#REF!,#REF!,TablaINV[[#This Row],[GRUPO]],#REF!,TablaINV[[#This Row],[COD]])</f>
        <v>#REF!</v>
      </c>
      <c r="R957" s="19">
        <f t="shared" si="90"/>
        <v>0</v>
      </c>
      <c r="S957" s="4" t="str">
        <f>+VLOOKUP(A957,inv!T:X,5,0)</f>
        <v>COSTA</v>
      </c>
      <c r="T957" s="4" t="e">
        <f>+VLOOKUP(B:B,'DT HUEVO'!$A:$D,4,0)</f>
        <v>#N/A</v>
      </c>
      <c r="U957" s="4" t="e">
        <f>+VLOOKUP(TablaINV[[#This Row],[COD]],'DT HUEVO'!$A:$D,3,0)</f>
        <v>#N/A</v>
      </c>
    </row>
    <row r="958" spans="1:21">
      <c r="A958" t="s">
        <v>457</v>
      </c>
      <c r="B958">
        <v>10580</v>
      </c>
      <c r="C958" t="s">
        <v>548</v>
      </c>
      <c r="D958">
        <f>+SUMIFS(inv!D:D,inv!A:A,B958,inv!T:T,A958)</f>
        <v>0</v>
      </c>
      <c r="E958">
        <f>+SUMIFS(inv!$D$1:$D$1164,inv!$A$1:$A$1164,$B958,inv!$T$1:$T$1164,$A958,inv!$U$1:$U$1164,'DIAS DE INVENTARIO TAT'!E$1)</f>
        <v>0</v>
      </c>
      <c r="F958">
        <f>+SUMIFS(inv!$D$1:$D$1164,inv!$A$1:$A$1164,$B958,inv!$T$1:$T$1164,$A958,inv!$U$1:$U$1164,'DIAS DE INVENTARIO TAT'!F$1)</f>
        <v>0</v>
      </c>
      <c r="G958">
        <f>+SUMIFS(inv!$D$1:$D$1164,inv!$A$1:$A$1164,$B958,inv!$T$1:$T$1164,$A958,inv!$U$1:$U$1164,'DIAS DE INVENTARIO TAT'!G$1)</f>
        <v>0</v>
      </c>
      <c r="H958">
        <f>+SUMIFS(inv!$D$1:$D$1164,inv!$A$1:$A$1164,$B958,inv!$T$1:$T$1164,$A958,inv!$U$1:$U$1164,'DIAS DE INVENTARIO TAT'!H$1)</f>
        <v>0</v>
      </c>
      <c r="I958">
        <f>+SUMIFS(inv!$D$1:$D$1164,inv!$A$1:$A$1164,$B958,inv!$T$1:$T$1164,$A958,inv!$U$1:$U$1164,'DIAS DE INVENTARIO TAT'!I$1)</f>
        <v>0</v>
      </c>
      <c r="J958">
        <f>+SUMIFS(inv!$D$1:$D$1164,inv!$A$1:$A$1164,$B958,inv!$T$1:$T$1164,$A958,inv!$U$1:$U$1164,'DIAS DE INVENTARIO TAT'!J$1)</f>
        <v>0</v>
      </c>
      <c r="K958">
        <f>+SUMIFS(inv!$D$1:$D$1164,inv!$A$1:$A$1164,$B958,inv!$T$1:$T$1164,$A958,inv!$U$1:$U$1164,'DIAS DE INVENTARIO TAT'!K$1)</f>
        <v>0</v>
      </c>
      <c r="L958" s="6">
        <f>+SUMIFS(VENTAS!H:H,VENTAS!B:B,B958,VENTAS!G:G,A958)</f>
        <v>0</v>
      </c>
      <c r="M958" s="4">
        <f t="shared" si="86"/>
        <v>0</v>
      </c>
      <c r="N958" s="4">
        <f t="shared" si="87"/>
        <v>0</v>
      </c>
      <c r="O958" s="4">
        <f t="shared" si="88"/>
        <v>0</v>
      </c>
      <c r="P958" s="4">
        <f t="shared" si="89"/>
        <v>0</v>
      </c>
      <c r="Q958" s="6" t="e">
        <f>+SUMIFS(#REF!,#REF!,TablaINV[[#This Row],[GRUPO]],#REF!,TablaINV[[#This Row],[COD]])</f>
        <v>#REF!</v>
      </c>
      <c r="R958" s="19">
        <f t="shared" si="90"/>
        <v>0</v>
      </c>
      <c r="S958" s="4" t="str">
        <f>+VLOOKUP(A958,inv!T:X,5,0)</f>
        <v>COSTA</v>
      </c>
      <c r="T958" s="4" t="e">
        <f>+VLOOKUP(B:B,'DT HUEVO'!$A:$D,4,0)</f>
        <v>#N/A</v>
      </c>
      <c r="U958" s="4" t="e">
        <f>+VLOOKUP(TablaINV[[#This Row],[COD]],'DT HUEVO'!$A:$D,3,0)</f>
        <v>#N/A</v>
      </c>
    </row>
    <row r="959" spans="1:21">
      <c r="A959" t="s">
        <v>457</v>
      </c>
      <c r="B959">
        <v>13380</v>
      </c>
      <c r="C959" t="s">
        <v>534</v>
      </c>
      <c r="D959">
        <f>+SUMIFS(inv!D:D,inv!A:A,B959,inv!T:T,A959)</f>
        <v>0</v>
      </c>
      <c r="E959">
        <f>+SUMIFS(inv!$D$1:$D$1164,inv!$A$1:$A$1164,$B959,inv!$T$1:$T$1164,$A959,inv!$U$1:$U$1164,'DIAS DE INVENTARIO TAT'!E$1)</f>
        <v>0</v>
      </c>
      <c r="F959">
        <f>+SUMIFS(inv!$D$1:$D$1164,inv!$A$1:$A$1164,$B959,inv!$T$1:$T$1164,$A959,inv!$U$1:$U$1164,'DIAS DE INVENTARIO TAT'!F$1)</f>
        <v>0</v>
      </c>
      <c r="G959">
        <f>+SUMIFS(inv!$D$1:$D$1164,inv!$A$1:$A$1164,$B959,inv!$T$1:$T$1164,$A959,inv!$U$1:$U$1164,'DIAS DE INVENTARIO TAT'!G$1)</f>
        <v>0</v>
      </c>
      <c r="H959">
        <f>+SUMIFS(inv!$D$1:$D$1164,inv!$A$1:$A$1164,$B959,inv!$T$1:$T$1164,$A959,inv!$U$1:$U$1164,'DIAS DE INVENTARIO TAT'!H$1)</f>
        <v>0</v>
      </c>
      <c r="I959">
        <f>+SUMIFS(inv!$D$1:$D$1164,inv!$A$1:$A$1164,$B959,inv!$T$1:$T$1164,$A959,inv!$U$1:$U$1164,'DIAS DE INVENTARIO TAT'!I$1)</f>
        <v>0</v>
      </c>
      <c r="J959">
        <f>+SUMIFS(inv!$D$1:$D$1164,inv!$A$1:$A$1164,$B959,inv!$T$1:$T$1164,$A959,inv!$U$1:$U$1164,'DIAS DE INVENTARIO TAT'!J$1)</f>
        <v>0</v>
      </c>
      <c r="K959">
        <f>+SUMIFS(inv!$D$1:$D$1164,inv!$A$1:$A$1164,$B959,inv!$T$1:$T$1164,$A959,inv!$U$1:$U$1164,'DIAS DE INVENTARIO TAT'!K$1)</f>
        <v>0</v>
      </c>
      <c r="L959" s="6">
        <f>+SUMIFS(VENTAS!H:H,VENTAS!B:B,B959,VENTAS!G:G,A959)</f>
        <v>0</v>
      </c>
      <c r="M959" s="4">
        <f t="shared" si="86"/>
        <v>0</v>
      </c>
      <c r="N959" s="4">
        <f t="shared" si="87"/>
        <v>0</v>
      </c>
      <c r="O959" s="4">
        <f t="shared" si="88"/>
        <v>0</v>
      </c>
      <c r="P959" s="4">
        <f t="shared" si="89"/>
        <v>0</v>
      </c>
      <c r="Q959" s="6" t="e">
        <f>+SUMIFS(#REF!,#REF!,TablaINV[[#This Row],[GRUPO]],#REF!,TablaINV[[#This Row],[COD]])</f>
        <v>#REF!</v>
      </c>
      <c r="R959" s="19">
        <f t="shared" si="90"/>
        <v>0</v>
      </c>
      <c r="S959" s="4" t="str">
        <f>+VLOOKUP(A959,inv!T:X,5,0)</f>
        <v>COSTA</v>
      </c>
      <c r="T959" s="4" t="str">
        <f>+VLOOKUP(B:B,'DT HUEVO'!$A:$D,4,0)</f>
        <v>EMPACADOS</v>
      </c>
      <c r="U959" s="4" t="str">
        <f>+VLOOKUP(TablaINV[[#This Row],[COD]],'DT HUEVO'!$A:$D,3,0)</f>
        <v>AA</v>
      </c>
    </row>
    <row r="960" spans="1:21">
      <c r="A960" t="s">
        <v>457</v>
      </c>
      <c r="B960">
        <v>13580</v>
      </c>
      <c r="C960" t="s">
        <v>535</v>
      </c>
      <c r="D960">
        <f>+SUMIFS(inv!D:D,inv!A:A,B960,inv!T:T,A960)</f>
        <v>0</v>
      </c>
      <c r="E960">
        <f>+SUMIFS(inv!$D$1:$D$1164,inv!$A$1:$A$1164,$B960,inv!$T$1:$T$1164,$A960,inv!$U$1:$U$1164,'DIAS DE INVENTARIO TAT'!E$1)</f>
        <v>0</v>
      </c>
      <c r="F960">
        <f>+SUMIFS(inv!$D$1:$D$1164,inv!$A$1:$A$1164,$B960,inv!$T$1:$T$1164,$A960,inv!$U$1:$U$1164,'DIAS DE INVENTARIO TAT'!F$1)</f>
        <v>0</v>
      </c>
      <c r="G960">
        <f>+SUMIFS(inv!$D$1:$D$1164,inv!$A$1:$A$1164,$B960,inv!$T$1:$T$1164,$A960,inv!$U$1:$U$1164,'DIAS DE INVENTARIO TAT'!G$1)</f>
        <v>0</v>
      </c>
      <c r="H960">
        <f>+SUMIFS(inv!$D$1:$D$1164,inv!$A$1:$A$1164,$B960,inv!$T$1:$T$1164,$A960,inv!$U$1:$U$1164,'DIAS DE INVENTARIO TAT'!H$1)</f>
        <v>0</v>
      </c>
      <c r="I960">
        <f>+SUMIFS(inv!$D$1:$D$1164,inv!$A$1:$A$1164,$B960,inv!$T$1:$T$1164,$A960,inv!$U$1:$U$1164,'DIAS DE INVENTARIO TAT'!I$1)</f>
        <v>0</v>
      </c>
      <c r="J960">
        <f>+SUMIFS(inv!$D$1:$D$1164,inv!$A$1:$A$1164,$B960,inv!$T$1:$T$1164,$A960,inv!$U$1:$U$1164,'DIAS DE INVENTARIO TAT'!J$1)</f>
        <v>0</v>
      </c>
      <c r="K960">
        <f>+SUMIFS(inv!$D$1:$D$1164,inv!$A$1:$A$1164,$B960,inv!$T$1:$T$1164,$A960,inv!$U$1:$U$1164,'DIAS DE INVENTARIO TAT'!K$1)</f>
        <v>0</v>
      </c>
      <c r="L960" s="6">
        <f>+SUMIFS(VENTAS!H:H,VENTAS!B:B,B960,VENTAS!G:G,A960)</f>
        <v>0</v>
      </c>
      <c r="M960" s="4">
        <f t="shared" si="86"/>
        <v>0</v>
      </c>
      <c r="N960" s="4">
        <f t="shared" si="87"/>
        <v>0</v>
      </c>
      <c r="O960" s="4">
        <f t="shared" si="88"/>
        <v>0</v>
      </c>
      <c r="P960" s="4">
        <f t="shared" si="89"/>
        <v>0</v>
      </c>
      <c r="Q960" s="6" t="e">
        <f>+SUMIFS(#REF!,#REF!,TablaINV[[#This Row],[GRUPO]],#REF!,TablaINV[[#This Row],[COD]])</f>
        <v>#REF!</v>
      </c>
      <c r="R960" s="19">
        <f t="shared" si="90"/>
        <v>0</v>
      </c>
      <c r="S960" s="4" t="str">
        <f>+VLOOKUP(A960,inv!T:X,5,0)</f>
        <v>COSTA</v>
      </c>
      <c r="T960" s="4" t="str">
        <f>+VLOOKUP(B:B,'DT HUEVO'!$A:$D,4,0)</f>
        <v>EMPACADOS</v>
      </c>
      <c r="U960" s="4" t="str">
        <f>+VLOOKUP(TablaINV[[#This Row],[COD]],'DT HUEVO'!$A:$D,3,0)</f>
        <v>B</v>
      </c>
    </row>
    <row r="961" spans="1:21">
      <c r="A961" t="s">
        <v>457</v>
      </c>
      <c r="B961">
        <v>12360</v>
      </c>
      <c r="C961" t="s">
        <v>584</v>
      </c>
      <c r="D961">
        <f>+SUMIFS(inv!D:D,inv!A:A,B961,inv!T:T,A961)</f>
        <v>0</v>
      </c>
      <c r="E961">
        <f>+SUMIFS(inv!$D$1:$D$1164,inv!$A$1:$A$1164,$B961,inv!$T$1:$T$1164,$A961,inv!$U$1:$U$1164,'DIAS DE INVENTARIO TAT'!E$1)</f>
        <v>0</v>
      </c>
      <c r="F961">
        <f>+SUMIFS(inv!$D$1:$D$1164,inv!$A$1:$A$1164,$B961,inv!$T$1:$T$1164,$A961,inv!$U$1:$U$1164,'DIAS DE INVENTARIO TAT'!F$1)</f>
        <v>0</v>
      </c>
      <c r="G961">
        <f>+SUMIFS(inv!$D$1:$D$1164,inv!$A$1:$A$1164,$B961,inv!$T$1:$T$1164,$A961,inv!$U$1:$U$1164,'DIAS DE INVENTARIO TAT'!G$1)</f>
        <v>0</v>
      </c>
      <c r="H961">
        <f>+SUMIFS(inv!$D$1:$D$1164,inv!$A$1:$A$1164,$B961,inv!$T$1:$T$1164,$A961,inv!$U$1:$U$1164,'DIAS DE INVENTARIO TAT'!H$1)</f>
        <v>0</v>
      </c>
      <c r="I961">
        <f>+SUMIFS(inv!$D$1:$D$1164,inv!$A$1:$A$1164,$B961,inv!$T$1:$T$1164,$A961,inv!$U$1:$U$1164,'DIAS DE INVENTARIO TAT'!I$1)</f>
        <v>0</v>
      </c>
      <c r="J961">
        <f>+SUMIFS(inv!$D$1:$D$1164,inv!$A$1:$A$1164,$B961,inv!$T$1:$T$1164,$A961,inv!$U$1:$U$1164,'DIAS DE INVENTARIO TAT'!J$1)</f>
        <v>0</v>
      </c>
      <c r="K961">
        <f>+SUMIFS(inv!$D$1:$D$1164,inv!$A$1:$A$1164,$B961,inv!$T$1:$T$1164,$A961,inv!$U$1:$U$1164,'DIAS DE INVENTARIO TAT'!K$1)</f>
        <v>0</v>
      </c>
      <c r="L961" s="6">
        <f>+SUMIFS(VENTAS!H:H,VENTAS!B:B,B961,VENTAS!G:G,A961)</f>
        <v>0</v>
      </c>
      <c r="M961" s="4">
        <f t="shared" si="86"/>
        <v>0</v>
      </c>
      <c r="N961" s="4">
        <f t="shared" si="87"/>
        <v>0</v>
      </c>
      <c r="O961" s="4">
        <f t="shared" si="88"/>
        <v>0</v>
      </c>
      <c r="P961" s="4">
        <f t="shared" si="89"/>
        <v>0</v>
      </c>
      <c r="Q961" s="6" t="e">
        <f>+SUMIFS(#REF!,#REF!,TablaINV[[#This Row],[GRUPO]],#REF!,TablaINV[[#This Row],[COD]])</f>
        <v>#REF!</v>
      </c>
      <c r="R961" s="19">
        <f t="shared" si="90"/>
        <v>0</v>
      </c>
      <c r="S961" s="4" t="str">
        <f>+VLOOKUP(A961,inv!T:X,5,0)</f>
        <v>COSTA</v>
      </c>
      <c r="T961" s="4" t="e">
        <f>+VLOOKUP(B:B,'DT HUEVO'!$A:$D,4,0)</f>
        <v>#N/A</v>
      </c>
      <c r="U961" s="4" t="e">
        <f>+VLOOKUP(TablaINV[[#This Row],[COD]],'DT HUEVO'!$A:$D,3,0)</f>
        <v>#N/A</v>
      </c>
    </row>
    <row r="962" spans="1:21">
      <c r="A962" t="s">
        <v>457</v>
      </c>
      <c r="B962">
        <v>12470</v>
      </c>
      <c r="C962" t="s">
        <v>447</v>
      </c>
      <c r="D962">
        <f>+SUMIFS(inv!D:D,inv!A:A,B962,inv!T:T,A962)</f>
        <v>0</v>
      </c>
      <c r="E962">
        <f>+SUMIFS(inv!$D$1:$D$1164,inv!$A$1:$A$1164,$B962,inv!$T$1:$T$1164,$A962,inv!$U$1:$U$1164,'DIAS DE INVENTARIO TAT'!E$1)</f>
        <v>0</v>
      </c>
      <c r="F962">
        <f>+SUMIFS(inv!$D$1:$D$1164,inv!$A$1:$A$1164,$B962,inv!$T$1:$T$1164,$A962,inv!$U$1:$U$1164,'DIAS DE INVENTARIO TAT'!F$1)</f>
        <v>0</v>
      </c>
      <c r="G962">
        <f>+SUMIFS(inv!$D$1:$D$1164,inv!$A$1:$A$1164,$B962,inv!$T$1:$T$1164,$A962,inv!$U$1:$U$1164,'DIAS DE INVENTARIO TAT'!G$1)</f>
        <v>0</v>
      </c>
      <c r="H962">
        <f>+SUMIFS(inv!$D$1:$D$1164,inv!$A$1:$A$1164,$B962,inv!$T$1:$T$1164,$A962,inv!$U$1:$U$1164,'DIAS DE INVENTARIO TAT'!H$1)</f>
        <v>0</v>
      </c>
      <c r="I962">
        <f>+SUMIFS(inv!$D$1:$D$1164,inv!$A$1:$A$1164,$B962,inv!$T$1:$T$1164,$A962,inv!$U$1:$U$1164,'DIAS DE INVENTARIO TAT'!I$1)</f>
        <v>0</v>
      </c>
      <c r="J962">
        <f>+SUMIFS(inv!$D$1:$D$1164,inv!$A$1:$A$1164,$B962,inv!$T$1:$T$1164,$A962,inv!$U$1:$U$1164,'DIAS DE INVENTARIO TAT'!J$1)</f>
        <v>0</v>
      </c>
      <c r="K962">
        <f>+SUMIFS(inv!$D$1:$D$1164,inv!$A$1:$A$1164,$B962,inv!$T$1:$T$1164,$A962,inv!$U$1:$U$1164,'DIAS DE INVENTARIO TAT'!K$1)</f>
        <v>0</v>
      </c>
      <c r="L962" s="6">
        <f>+SUMIFS(VENTAS!H:H,VENTAS!B:B,B962,VENTAS!G:G,A962)</f>
        <v>0</v>
      </c>
      <c r="M962" s="4">
        <f t="shared" si="86"/>
        <v>0</v>
      </c>
      <c r="N962" s="4">
        <f t="shared" si="87"/>
        <v>0</v>
      </c>
      <c r="O962" s="4">
        <f t="shared" si="88"/>
        <v>0</v>
      </c>
      <c r="P962" s="4">
        <f t="shared" si="89"/>
        <v>0</v>
      </c>
      <c r="Q962" s="6" t="e">
        <f>+SUMIFS(#REF!,#REF!,TablaINV[[#This Row],[GRUPO]],#REF!,TablaINV[[#This Row],[COD]])</f>
        <v>#REF!</v>
      </c>
      <c r="R962" s="19">
        <f t="shared" si="90"/>
        <v>0</v>
      </c>
      <c r="S962" s="4" t="str">
        <f>+VLOOKUP(A962,inv!T:X,5,0)</f>
        <v>COSTA</v>
      </c>
      <c r="T962" s="4" t="e">
        <f>+VLOOKUP(B:B,'DT HUEVO'!$A:$D,4,0)</f>
        <v>#N/A</v>
      </c>
      <c r="U962" s="4" t="e">
        <f>+VLOOKUP(TablaINV[[#This Row],[COD]],'DT HUEVO'!$A:$D,3,0)</f>
        <v>#N/A</v>
      </c>
    </row>
    <row r="963" spans="1:21">
      <c r="A963" t="s">
        <v>457</v>
      </c>
      <c r="B963">
        <v>10489</v>
      </c>
      <c r="C963" t="s">
        <v>546</v>
      </c>
      <c r="D963">
        <f>+SUMIFS(inv!D:D,inv!A:A,B963,inv!T:T,A963)</f>
        <v>0</v>
      </c>
      <c r="E963">
        <f>+SUMIFS(inv!$D$1:$D$1164,inv!$A$1:$A$1164,$B963,inv!$T$1:$T$1164,$A963,inv!$U$1:$U$1164,'DIAS DE INVENTARIO TAT'!E$1)</f>
        <v>0</v>
      </c>
      <c r="F963">
        <f>+SUMIFS(inv!$D$1:$D$1164,inv!$A$1:$A$1164,$B963,inv!$T$1:$T$1164,$A963,inv!$U$1:$U$1164,'DIAS DE INVENTARIO TAT'!F$1)</f>
        <v>0</v>
      </c>
      <c r="G963">
        <f>+SUMIFS(inv!$D$1:$D$1164,inv!$A$1:$A$1164,$B963,inv!$T$1:$T$1164,$A963,inv!$U$1:$U$1164,'DIAS DE INVENTARIO TAT'!G$1)</f>
        <v>0</v>
      </c>
      <c r="H963">
        <f>+SUMIFS(inv!$D$1:$D$1164,inv!$A$1:$A$1164,$B963,inv!$T$1:$T$1164,$A963,inv!$U$1:$U$1164,'DIAS DE INVENTARIO TAT'!H$1)</f>
        <v>0</v>
      </c>
      <c r="I963">
        <f>+SUMIFS(inv!$D$1:$D$1164,inv!$A$1:$A$1164,$B963,inv!$T$1:$T$1164,$A963,inv!$U$1:$U$1164,'DIAS DE INVENTARIO TAT'!I$1)</f>
        <v>0</v>
      </c>
      <c r="J963">
        <f>+SUMIFS(inv!$D$1:$D$1164,inv!$A$1:$A$1164,$B963,inv!$T$1:$T$1164,$A963,inv!$U$1:$U$1164,'DIAS DE INVENTARIO TAT'!J$1)</f>
        <v>0</v>
      </c>
      <c r="K963">
        <f>+SUMIFS(inv!$D$1:$D$1164,inv!$A$1:$A$1164,$B963,inv!$T$1:$T$1164,$A963,inv!$U$1:$U$1164,'DIAS DE INVENTARIO TAT'!K$1)</f>
        <v>0</v>
      </c>
      <c r="L963" s="6">
        <f>+SUMIFS(VENTAS!H:H,VENTAS!B:B,B963,VENTAS!G:G,A963)</f>
        <v>0</v>
      </c>
      <c r="M963" s="4">
        <f t="shared" si="86"/>
        <v>0</v>
      </c>
      <c r="N963" s="4">
        <f t="shared" si="87"/>
        <v>0</v>
      </c>
      <c r="O963" s="4">
        <f t="shared" si="88"/>
        <v>0</v>
      </c>
      <c r="P963" s="4">
        <f t="shared" si="89"/>
        <v>0</v>
      </c>
      <c r="Q963" s="6" t="e">
        <f>+SUMIFS(#REF!,#REF!,TablaINV[[#This Row],[GRUPO]],#REF!,TablaINV[[#This Row],[COD]])</f>
        <v>#REF!</v>
      </c>
      <c r="R963" s="19">
        <f t="shared" si="90"/>
        <v>0</v>
      </c>
      <c r="S963" s="4" t="str">
        <f>+VLOOKUP(A963,inv!T:X,5,0)</f>
        <v>COSTA</v>
      </c>
      <c r="T963" s="4" t="str">
        <f>+VLOOKUP(B:B,'DT HUEVO'!$A:$D,4,0)</f>
        <v>FS</v>
      </c>
      <c r="U963" s="4" t="str">
        <f>+VLOOKUP(TablaINV[[#This Row],[COD]],'DT HUEVO'!$A:$D,3,0)</f>
        <v>A</v>
      </c>
    </row>
    <row r="964" spans="1:21">
      <c r="A964" t="s">
        <v>457</v>
      </c>
      <c r="B964">
        <v>10416</v>
      </c>
      <c r="C964" t="s">
        <v>581</v>
      </c>
      <c r="D964">
        <f>+SUMIFS(inv!D:D,inv!A:A,B964,inv!T:T,A964)</f>
        <v>0</v>
      </c>
      <c r="E964">
        <f>+SUMIFS(inv!$D$1:$D$1164,inv!$A$1:$A$1164,$B964,inv!$T$1:$T$1164,$A964,inv!$U$1:$U$1164,'DIAS DE INVENTARIO TAT'!E$1)</f>
        <v>0</v>
      </c>
      <c r="F964">
        <f>+SUMIFS(inv!$D$1:$D$1164,inv!$A$1:$A$1164,$B964,inv!$T$1:$T$1164,$A964,inv!$U$1:$U$1164,'DIAS DE INVENTARIO TAT'!F$1)</f>
        <v>0</v>
      </c>
      <c r="G964">
        <f>+SUMIFS(inv!$D$1:$D$1164,inv!$A$1:$A$1164,$B964,inv!$T$1:$T$1164,$A964,inv!$U$1:$U$1164,'DIAS DE INVENTARIO TAT'!G$1)</f>
        <v>0</v>
      </c>
      <c r="H964">
        <f>+SUMIFS(inv!$D$1:$D$1164,inv!$A$1:$A$1164,$B964,inv!$T$1:$T$1164,$A964,inv!$U$1:$U$1164,'DIAS DE INVENTARIO TAT'!H$1)</f>
        <v>0</v>
      </c>
      <c r="I964">
        <f>+SUMIFS(inv!$D$1:$D$1164,inv!$A$1:$A$1164,$B964,inv!$T$1:$T$1164,$A964,inv!$U$1:$U$1164,'DIAS DE INVENTARIO TAT'!I$1)</f>
        <v>0</v>
      </c>
      <c r="J964">
        <f>+SUMIFS(inv!$D$1:$D$1164,inv!$A$1:$A$1164,$B964,inv!$T$1:$T$1164,$A964,inv!$U$1:$U$1164,'DIAS DE INVENTARIO TAT'!J$1)</f>
        <v>0</v>
      </c>
      <c r="K964">
        <f>+SUMIFS(inv!$D$1:$D$1164,inv!$A$1:$A$1164,$B964,inv!$T$1:$T$1164,$A964,inv!$U$1:$U$1164,'DIAS DE INVENTARIO TAT'!K$1)</f>
        <v>0</v>
      </c>
      <c r="L964" s="6">
        <f>+SUMIFS(VENTAS!H:H,VENTAS!B:B,B964,VENTAS!G:G,A964)</f>
        <v>0</v>
      </c>
      <c r="M964" s="4">
        <f t="shared" ref="M964:M1027" si="91">+IFERROR(D964/$L964,0)</f>
        <v>0</v>
      </c>
      <c r="N964" s="4">
        <f t="shared" si="87"/>
        <v>0</v>
      </c>
      <c r="O964" s="4">
        <f t="shared" si="88"/>
        <v>0</v>
      </c>
      <c r="P964" s="4">
        <f t="shared" si="89"/>
        <v>0</v>
      </c>
      <c r="Q964" s="6" t="e">
        <f>+SUMIFS(#REF!,#REF!,TablaINV[[#This Row],[GRUPO]],#REF!,TablaINV[[#This Row],[COD]])</f>
        <v>#REF!</v>
      </c>
      <c r="R964" s="19">
        <f t="shared" si="90"/>
        <v>0</v>
      </c>
      <c r="S964" s="4" t="str">
        <f>+VLOOKUP(A964,inv!T:X,5,0)</f>
        <v>COSTA</v>
      </c>
      <c r="T964" s="4" t="str">
        <f>+VLOOKUP(B:B,'DT HUEVO'!$A:$D,4,0)</f>
        <v>ETIQUETA</v>
      </c>
      <c r="U964" s="4" t="str">
        <f>+VLOOKUP(TablaINV[[#This Row],[COD]],'DT HUEVO'!$A:$D,3,0)</f>
        <v>A</v>
      </c>
    </row>
    <row r="965" spans="1:21">
      <c r="A965" t="s">
        <v>457</v>
      </c>
      <c r="B965">
        <v>10367</v>
      </c>
      <c r="C965" t="s">
        <v>606</v>
      </c>
      <c r="D965">
        <f>+SUMIFS(inv!D:D,inv!A:A,B965,inv!T:T,A965)</f>
        <v>0</v>
      </c>
      <c r="E965">
        <f>+SUMIFS(inv!$D$1:$D$1164,inv!$A$1:$A$1164,$B965,inv!$T$1:$T$1164,$A965,inv!$U$1:$U$1164,'DIAS DE INVENTARIO TAT'!E$1)</f>
        <v>0</v>
      </c>
      <c r="F965">
        <f>+SUMIFS(inv!$D$1:$D$1164,inv!$A$1:$A$1164,$B965,inv!$T$1:$T$1164,$A965,inv!$U$1:$U$1164,'DIAS DE INVENTARIO TAT'!F$1)</f>
        <v>0</v>
      </c>
      <c r="G965">
        <f>+SUMIFS(inv!$D$1:$D$1164,inv!$A$1:$A$1164,$B965,inv!$T$1:$T$1164,$A965,inv!$U$1:$U$1164,'DIAS DE INVENTARIO TAT'!G$1)</f>
        <v>0</v>
      </c>
      <c r="H965">
        <f>+SUMIFS(inv!$D$1:$D$1164,inv!$A$1:$A$1164,$B965,inv!$T$1:$T$1164,$A965,inv!$U$1:$U$1164,'DIAS DE INVENTARIO TAT'!H$1)</f>
        <v>0</v>
      </c>
      <c r="I965">
        <f>+SUMIFS(inv!$D$1:$D$1164,inv!$A$1:$A$1164,$B965,inv!$T$1:$T$1164,$A965,inv!$U$1:$U$1164,'DIAS DE INVENTARIO TAT'!I$1)</f>
        <v>0</v>
      </c>
      <c r="J965">
        <f>+SUMIFS(inv!$D$1:$D$1164,inv!$A$1:$A$1164,$B965,inv!$T$1:$T$1164,$A965,inv!$U$1:$U$1164,'DIAS DE INVENTARIO TAT'!J$1)</f>
        <v>0</v>
      </c>
      <c r="K965">
        <f>+SUMIFS(inv!$D$1:$D$1164,inv!$A$1:$A$1164,$B965,inv!$T$1:$T$1164,$A965,inv!$U$1:$U$1164,'DIAS DE INVENTARIO TAT'!K$1)</f>
        <v>0</v>
      </c>
      <c r="L965" s="6">
        <f>+SUMIFS(VENTAS!H:H,VENTAS!B:B,B965,VENTAS!G:G,A965)</f>
        <v>0</v>
      </c>
      <c r="M965" s="4">
        <f t="shared" si="91"/>
        <v>0</v>
      </c>
      <c r="N965" s="4">
        <f t="shared" si="87"/>
        <v>0</v>
      </c>
      <c r="O965" s="4">
        <f t="shared" si="88"/>
        <v>0</v>
      </c>
      <c r="P965" s="4">
        <f t="shared" si="89"/>
        <v>0</v>
      </c>
      <c r="Q965" s="6" t="e">
        <f>+SUMIFS(#REF!,#REF!,TablaINV[[#This Row],[GRUPO]],#REF!,TablaINV[[#This Row],[COD]])</f>
        <v>#REF!</v>
      </c>
      <c r="R965" s="19">
        <f t="shared" si="90"/>
        <v>0</v>
      </c>
      <c r="S965" s="4" t="str">
        <f>+VLOOKUP(A965,inv!T:X,5,0)</f>
        <v>COSTA</v>
      </c>
      <c r="T965" s="4" t="str">
        <f>+VLOOKUP(B:B,'DT HUEVO'!$A:$D,4,0)</f>
        <v>FS</v>
      </c>
      <c r="U965" s="4" t="str">
        <f>+VLOOKUP(TablaINV[[#This Row],[COD]],'DT HUEVO'!$A:$D,3,0)</f>
        <v>AA</v>
      </c>
    </row>
    <row r="966" spans="1:21">
      <c r="A966" t="s">
        <v>457</v>
      </c>
      <c r="B966">
        <v>10309</v>
      </c>
      <c r="C966" t="s">
        <v>539</v>
      </c>
      <c r="D966">
        <f>+SUMIFS(inv!D:D,inv!A:A,B966,inv!T:T,A966)</f>
        <v>0</v>
      </c>
      <c r="E966">
        <f>+SUMIFS(inv!$D$1:$D$1164,inv!$A$1:$A$1164,$B966,inv!$T$1:$T$1164,$A966,inv!$U$1:$U$1164,'DIAS DE INVENTARIO TAT'!E$1)</f>
        <v>0</v>
      </c>
      <c r="F966">
        <f>+SUMIFS(inv!$D$1:$D$1164,inv!$A$1:$A$1164,$B966,inv!$T$1:$T$1164,$A966,inv!$U$1:$U$1164,'DIAS DE INVENTARIO TAT'!F$1)</f>
        <v>0</v>
      </c>
      <c r="G966">
        <f>+SUMIFS(inv!$D$1:$D$1164,inv!$A$1:$A$1164,$B966,inv!$T$1:$T$1164,$A966,inv!$U$1:$U$1164,'DIAS DE INVENTARIO TAT'!G$1)</f>
        <v>0</v>
      </c>
      <c r="H966">
        <f>+SUMIFS(inv!$D$1:$D$1164,inv!$A$1:$A$1164,$B966,inv!$T$1:$T$1164,$A966,inv!$U$1:$U$1164,'DIAS DE INVENTARIO TAT'!H$1)</f>
        <v>0</v>
      </c>
      <c r="I966">
        <f>+SUMIFS(inv!$D$1:$D$1164,inv!$A$1:$A$1164,$B966,inv!$T$1:$T$1164,$A966,inv!$U$1:$U$1164,'DIAS DE INVENTARIO TAT'!I$1)</f>
        <v>0</v>
      </c>
      <c r="J966">
        <f>+SUMIFS(inv!$D$1:$D$1164,inv!$A$1:$A$1164,$B966,inv!$T$1:$T$1164,$A966,inv!$U$1:$U$1164,'DIAS DE INVENTARIO TAT'!J$1)</f>
        <v>0</v>
      </c>
      <c r="K966">
        <f>+SUMIFS(inv!$D$1:$D$1164,inv!$A$1:$A$1164,$B966,inv!$T$1:$T$1164,$A966,inv!$U$1:$U$1164,'DIAS DE INVENTARIO TAT'!K$1)</f>
        <v>0</v>
      </c>
      <c r="L966" s="6">
        <f>+SUMIFS(VENTAS!H:H,VENTAS!B:B,B966,VENTAS!G:G,A966)</f>
        <v>0</v>
      </c>
      <c r="M966" s="4">
        <f t="shared" si="91"/>
        <v>0</v>
      </c>
      <c r="N966" s="4">
        <f t="shared" si="87"/>
        <v>0</v>
      </c>
      <c r="O966" s="4">
        <f t="shared" si="88"/>
        <v>0</v>
      </c>
      <c r="P966" s="4">
        <f t="shared" si="89"/>
        <v>0</v>
      </c>
      <c r="Q966" s="6" t="e">
        <f>+SUMIFS(#REF!,#REF!,TablaINV[[#This Row],[GRUPO]],#REF!,TablaINV[[#This Row],[COD]])</f>
        <v>#REF!</v>
      </c>
      <c r="R966" s="19">
        <f t="shared" si="90"/>
        <v>0</v>
      </c>
      <c r="S966" s="4" t="str">
        <f>+VLOOKUP(A966,inv!T:X,5,0)</f>
        <v>COSTA</v>
      </c>
      <c r="T966" s="4" t="str">
        <f>+VLOOKUP(B:B,'DT HUEVO'!$A:$D,4,0)</f>
        <v>FS</v>
      </c>
      <c r="U966" s="4" t="str">
        <f>+VLOOKUP(TablaINV[[#This Row],[COD]],'DT HUEVO'!$A:$D,3,0)</f>
        <v>AA</v>
      </c>
    </row>
    <row r="967" spans="1:21">
      <c r="A967" t="s">
        <v>457</v>
      </c>
      <c r="B967">
        <v>10388</v>
      </c>
      <c r="C967" t="s">
        <v>541</v>
      </c>
      <c r="D967">
        <f>+SUMIFS(inv!D:D,inv!A:A,B967,inv!T:T,A967)</f>
        <v>0</v>
      </c>
      <c r="E967">
        <f>+SUMIFS(inv!$D$1:$D$1164,inv!$A$1:$A$1164,$B967,inv!$T$1:$T$1164,$A967,inv!$U$1:$U$1164,'DIAS DE INVENTARIO TAT'!E$1)</f>
        <v>0</v>
      </c>
      <c r="F967">
        <f>+SUMIFS(inv!$D$1:$D$1164,inv!$A$1:$A$1164,$B967,inv!$T$1:$T$1164,$A967,inv!$U$1:$U$1164,'DIAS DE INVENTARIO TAT'!F$1)</f>
        <v>0</v>
      </c>
      <c r="G967">
        <f>+SUMIFS(inv!$D$1:$D$1164,inv!$A$1:$A$1164,$B967,inv!$T$1:$T$1164,$A967,inv!$U$1:$U$1164,'DIAS DE INVENTARIO TAT'!G$1)</f>
        <v>0</v>
      </c>
      <c r="H967">
        <f>+SUMIFS(inv!$D$1:$D$1164,inv!$A$1:$A$1164,$B967,inv!$T$1:$T$1164,$A967,inv!$U$1:$U$1164,'DIAS DE INVENTARIO TAT'!H$1)</f>
        <v>0</v>
      </c>
      <c r="I967">
        <f>+SUMIFS(inv!$D$1:$D$1164,inv!$A$1:$A$1164,$B967,inv!$T$1:$T$1164,$A967,inv!$U$1:$U$1164,'DIAS DE INVENTARIO TAT'!I$1)</f>
        <v>0</v>
      </c>
      <c r="J967">
        <f>+SUMIFS(inv!$D$1:$D$1164,inv!$A$1:$A$1164,$B967,inv!$T$1:$T$1164,$A967,inv!$U$1:$U$1164,'DIAS DE INVENTARIO TAT'!J$1)</f>
        <v>0</v>
      </c>
      <c r="K967">
        <f>+SUMIFS(inv!$D$1:$D$1164,inv!$A$1:$A$1164,$B967,inv!$T$1:$T$1164,$A967,inv!$U$1:$U$1164,'DIAS DE INVENTARIO TAT'!K$1)</f>
        <v>0</v>
      </c>
      <c r="L967" s="6">
        <f>+SUMIFS(VENTAS!H:H,VENTAS!B:B,B967,VENTAS!G:G,A967)</f>
        <v>0</v>
      </c>
      <c r="M967" s="4">
        <f t="shared" si="91"/>
        <v>0</v>
      </c>
      <c r="N967" s="4">
        <f t="shared" si="87"/>
        <v>0</v>
      </c>
      <c r="O967" s="4">
        <f t="shared" si="88"/>
        <v>0</v>
      </c>
      <c r="P967" s="4">
        <f t="shared" si="89"/>
        <v>0</v>
      </c>
      <c r="Q967" s="6" t="e">
        <f>+SUMIFS(#REF!,#REF!,TablaINV[[#This Row],[GRUPO]],#REF!,TablaINV[[#This Row],[COD]])</f>
        <v>#REF!</v>
      </c>
      <c r="R967" s="19">
        <f t="shared" si="90"/>
        <v>0</v>
      </c>
      <c r="S967" s="4" t="str">
        <f>+VLOOKUP(A967,inv!T:X,5,0)</f>
        <v>COSTA</v>
      </c>
      <c r="T967" s="4" t="str">
        <f>+VLOOKUP(B:B,'DT HUEVO'!$A:$D,4,0)</f>
        <v>FS</v>
      </c>
      <c r="U967" s="4" t="str">
        <f>+VLOOKUP(TablaINV[[#This Row],[COD]],'DT HUEVO'!$A:$D,3,0)</f>
        <v>AA</v>
      </c>
    </row>
    <row r="968" spans="1:21">
      <c r="A968" t="s">
        <v>457</v>
      </c>
      <c r="B968">
        <v>10205</v>
      </c>
      <c r="C968" t="s">
        <v>552</v>
      </c>
      <c r="D968">
        <f>+SUMIFS(inv!D:D,inv!A:A,B968,inv!T:T,A968)</f>
        <v>0</v>
      </c>
      <c r="E968">
        <f>+SUMIFS(inv!$D$1:$D$1164,inv!$A$1:$A$1164,$B968,inv!$T$1:$T$1164,$A968,inv!$U$1:$U$1164,'DIAS DE INVENTARIO TAT'!E$1)</f>
        <v>0</v>
      </c>
      <c r="F968">
        <f>+SUMIFS(inv!$D$1:$D$1164,inv!$A$1:$A$1164,$B968,inv!$T$1:$T$1164,$A968,inv!$U$1:$U$1164,'DIAS DE INVENTARIO TAT'!F$1)</f>
        <v>0</v>
      </c>
      <c r="G968">
        <f>+SUMIFS(inv!$D$1:$D$1164,inv!$A$1:$A$1164,$B968,inv!$T$1:$T$1164,$A968,inv!$U$1:$U$1164,'DIAS DE INVENTARIO TAT'!G$1)</f>
        <v>0</v>
      </c>
      <c r="H968">
        <f>+SUMIFS(inv!$D$1:$D$1164,inv!$A$1:$A$1164,$B968,inv!$T$1:$T$1164,$A968,inv!$U$1:$U$1164,'DIAS DE INVENTARIO TAT'!H$1)</f>
        <v>0</v>
      </c>
      <c r="I968">
        <f>+SUMIFS(inv!$D$1:$D$1164,inv!$A$1:$A$1164,$B968,inv!$T$1:$T$1164,$A968,inv!$U$1:$U$1164,'DIAS DE INVENTARIO TAT'!I$1)</f>
        <v>0</v>
      </c>
      <c r="J968">
        <f>+SUMIFS(inv!$D$1:$D$1164,inv!$A$1:$A$1164,$B968,inv!$T$1:$T$1164,$A968,inv!$U$1:$U$1164,'DIAS DE INVENTARIO TAT'!J$1)</f>
        <v>0</v>
      </c>
      <c r="K968">
        <f>+SUMIFS(inv!$D$1:$D$1164,inv!$A$1:$A$1164,$B968,inv!$T$1:$T$1164,$A968,inv!$U$1:$U$1164,'DIAS DE INVENTARIO TAT'!K$1)</f>
        <v>0</v>
      </c>
      <c r="L968" s="6">
        <f>+SUMIFS(VENTAS!H:H,VENTAS!B:B,B968,VENTAS!G:G,A968)</f>
        <v>0</v>
      </c>
      <c r="M968" s="4">
        <f t="shared" si="91"/>
        <v>0</v>
      </c>
      <c r="N968" s="4">
        <f t="shared" si="87"/>
        <v>0</v>
      </c>
      <c r="O968" s="4">
        <f t="shared" si="88"/>
        <v>0</v>
      </c>
      <c r="P968" s="4">
        <f t="shared" si="89"/>
        <v>0</v>
      </c>
      <c r="Q968" s="6" t="e">
        <f>+SUMIFS(#REF!,#REF!,TablaINV[[#This Row],[GRUPO]],#REF!,TablaINV[[#This Row],[COD]])</f>
        <v>#REF!</v>
      </c>
      <c r="R968" s="19">
        <f t="shared" si="90"/>
        <v>0</v>
      </c>
      <c r="S968" s="4" t="str">
        <f>+VLOOKUP(A968,inv!T:X,5,0)</f>
        <v>COSTA</v>
      </c>
      <c r="T968" s="4" t="str">
        <f>+VLOOKUP(B:B,'DT HUEVO'!$A:$D,4,0)</f>
        <v>FS</v>
      </c>
      <c r="U968" s="4" t="str">
        <f>+VLOOKUP(TablaINV[[#This Row],[COD]],'DT HUEVO'!$A:$D,3,0)</f>
        <v>AAA</v>
      </c>
    </row>
    <row r="969" spans="1:21">
      <c r="A969" t="s">
        <v>457</v>
      </c>
      <c r="B969">
        <v>10307</v>
      </c>
      <c r="C969" t="s">
        <v>538</v>
      </c>
      <c r="D969">
        <f>+SUMIFS(inv!D:D,inv!A:A,B969,inv!T:T,A969)</f>
        <v>0</v>
      </c>
      <c r="E969">
        <f>+SUMIFS(inv!$D$1:$D$1164,inv!$A$1:$A$1164,$B969,inv!$T$1:$T$1164,$A969,inv!$U$1:$U$1164,'DIAS DE INVENTARIO TAT'!E$1)</f>
        <v>0</v>
      </c>
      <c r="F969">
        <f>+SUMIFS(inv!$D$1:$D$1164,inv!$A$1:$A$1164,$B969,inv!$T$1:$T$1164,$A969,inv!$U$1:$U$1164,'DIAS DE INVENTARIO TAT'!F$1)</f>
        <v>0</v>
      </c>
      <c r="G969">
        <f>+SUMIFS(inv!$D$1:$D$1164,inv!$A$1:$A$1164,$B969,inv!$T$1:$T$1164,$A969,inv!$U$1:$U$1164,'DIAS DE INVENTARIO TAT'!G$1)</f>
        <v>0</v>
      </c>
      <c r="H969">
        <f>+SUMIFS(inv!$D$1:$D$1164,inv!$A$1:$A$1164,$B969,inv!$T$1:$T$1164,$A969,inv!$U$1:$U$1164,'DIAS DE INVENTARIO TAT'!H$1)</f>
        <v>0</v>
      </c>
      <c r="I969">
        <f>+SUMIFS(inv!$D$1:$D$1164,inv!$A$1:$A$1164,$B969,inv!$T$1:$T$1164,$A969,inv!$U$1:$U$1164,'DIAS DE INVENTARIO TAT'!I$1)</f>
        <v>0</v>
      </c>
      <c r="J969">
        <f>+SUMIFS(inv!$D$1:$D$1164,inv!$A$1:$A$1164,$B969,inv!$T$1:$T$1164,$A969,inv!$U$1:$U$1164,'DIAS DE INVENTARIO TAT'!J$1)</f>
        <v>0</v>
      </c>
      <c r="K969">
        <f>+SUMIFS(inv!$D$1:$D$1164,inv!$A$1:$A$1164,$B969,inv!$T$1:$T$1164,$A969,inv!$U$1:$U$1164,'DIAS DE INVENTARIO TAT'!K$1)</f>
        <v>0</v>
      </c>
      <c r="L969" s="6">
        <f>+SUMIFS(VENTAS!H:H,VENTAS!B:B,B969,VENTAS!G:G,A969)</f>
        <v>0</v>
      </c>
      <c r="M969" s="4">
        <f t="shared" si="91"/>
        <v>0</v>
      </c>
      <c r="N969" s="4">
        <f t="shared" si="87"/>
        <v>0</v>
      </c>
      <c r="O969" s="4">
        <f t="shared" si="88"/>
        <v>0</v>
      </c>
      <c r="P969" s="4">
        <f t="shared" si="89"/>
        <v>0</v>
      </c>
      <c r="Q969" s="6" t="e">
        <f>+SUMIFS(#REF!,#REF!,TablaINV[[#This Row],[GRUPO]],#REF!,TablaINV[[#This Row],[COD]])</f>
        <v>#REF!</v>
      </c>
      <c r="R969" s="19">
        <f t="shared" si="90"/>
        <v>0</v>
      </c>
      <c r="S969" s="4" t="str">
        <f>+VLOOKUP(A969,inv!T:X,5,0)</f>
        <v>COSTA</v>
      </c>
      <c r="T969" s="4" t="str">
        <f>+VLOOKUP(B:B,'DT HUEVO'!$A:$D,4,0)</f>
        <v>EMPACADOS</v>
      </c>
      <c r="U969" s="4" t="str">
        <f>+VLOOKUP(TablaINV[[#This Row],[COD]],'DT HUEVO'!$A:$D,3,0)</f>
        <v>AA</v>
      </c>
    </row>
    <row r="970" spans="1:21">
      <c r="A970" t="s">
        <v>457</v>
      </c>
      <c r="B970">
        <v>10380</v>
      </c>
      <c r="C970" t="s">
        <v>565</v>
      </c>
      <c r="D970">
        <f>+SUMIFS(inv!D:D,inv!A:A,B970,inv!T:T,A970)</f>
        <v>0</v>
      </c>
      <c r="E970">
        <f>+SUMIFS(inv!$D$1:$D$1164,inv!$A$1:$A$1164,$B970,inv!$T$1:$T$1164,$A970,inv!$U$1:$U$1164,'DIAS DE INVENTARIO TAT'!E$1)</f>
        <v>0</v>
      </c>
      <c r="F970">
        <f>+SUMIFS(inv!$D$1:$D$1164,inv!$A$1:$A$1164,$B970,inv!$T$1:$T$1164,$A970,inv!$U$1:$U$1164,'DIAS DE INVENTARIO TAT'!F$1)</f>
        <v>0</v>
      </c>
      <c r="G970">
        <f>+SUMIFS(inv!$D$1:$D$1164,inv!$A$1:$A$1164,$B970,inv!$T$1:$T$1164,$A970,inv!$U$1:$U$1164,'DIAS DE INVENTARIO TAT'!G$1)</f>
        <v>0</v>
      </c>
      <c r="H970">
        <f>+SUMIFS(inv!$D$1:$D$1164,inv!$A$1:$A$1164,$B970,inv!$T$1:$T$1164,$A970,inv!$U$1:$U$1164,'DIAS DE INVENTARIO TAT'!H$1)</f>
        <v>0</v>
      </c>
      <c r="I970">
        <f>+SUMIFS(inv!$D$1:$D$1164,inv!$A$1:$A$1164,$B970,inv!$T$1:$T$1164,$A970,inv!$U$1:$U$1164,'DIAS DE INVENTARIO TAT'!I$1)</f>
        <v>0</v>
      </c>
      <c r="J970">
        <f>+SUMIFS(inv!$D$1:$D$1164,inv!$A$1:$A$1164,$B970,inv!$T$1:$T$1164,$A970,inv!$U$1:$U$1164,'DIAS DE INVENTARIO TAT'!J$1)</f>
        <v>0</v>
      </c>
      <c r="K970">
        <f>+SUMIFS(inv!$D$1:$D$1164,inv!$A$1:$A$1164,$B970,inv!$T$1:$T$1164,$A970,inv!$U$1:$U$1164,'DIAS DE INVENTARIO TAT'!K$1)</f>
        <v>0</v>
      </c>
      <c r="L970" s="6">
        <f>+SUMIFS(VENTAS!H:H,VENTAS!B:B,B970,VENTAS!G:G,A970)</f>
        <v>0</v>
      </c>
      <c r="M970" s="4">
        <f t="shared" si="91"/>
        <v>0</v>
      </c>
      <c r="N970" s="4">
        <f t="shared" si="87"/>
        <v>0</v>
      </c>
      <c r="O970" s="4">
        <f t="shared" si="88"/>
        <v>0</v>
      </c>
      <c r="P970" s="4">
        <f t="shared" si="89"/>
        <v>0</v>
      </c>
      <c r="Q970" s="6" t="e">
        <f>+SUMIFS(#REF!,#REF!,TablaINV[[#This Row],[GRUPO]],#REF!,TablaINV[[#This Row],[COD]])</f>
        <v>#REF!</v>
      </c>
      <c r="R970" s="19">
        <f t="shared" si="90"/>
        <v>0</v>
      </c>
      <c r="S970" s="4" t="str">
        <f>+VLOOKUP(A970,inv!T:X,5,0)</f>
        <v>COSTA</v>
      </c>
      <c r="T970" s="4" t="str">
        <f>+VLOOKUP(B:B,'DT HUEVO'!$A:$D,4,0)</f>
        <v>EMPACADOS</v>
      </c>
      <c r="U970" s="4" t="str">
        <f>+VLOOKUP(TablaINV[[#This Row],[COD]],'DT HUEVO'!$A:$D,3,0)</f>
        <v>AA</v>
      </c>
    </row>
    <row r="971" spans="1:21">
      <c r="A971" t="s">
        <v>457</v>
      </c>
      <c r="B971">
        <v>10409</v>
      </c>
      <c r="C971" t="s">
        <v>566</v>
      </c>
      <c r="D971">
        <f>+SUMIFS(inv!D:D,inv!A:A,B971,inv!T:T,A971)</f>
        <v>0</v>
      </c>
      <c r="E971">
        <f>+SUMIFS(inv!$D$1:$D$1164,inv!$A$1:$A$1164,$B971,inv!$T$1:$T$1164,$A971,inv!$U$1:$U$1164,'DIAS DE INVENTARIO TAT'!E$1)</f>
        <v>0</v>
      </c>
      <c r="F971">
        <f>+SUMIFS(inv!$D$1:$D$1164,inv!$A$1:$A$1164,$B971,inv!$T$1:$T$1164,$A971,inv!$U$1:$U$1164,'DIAS DE INVENTARIO TAT'!F$1)</f>
        <v>0</v>
      </c>
      <c r="G971">
        <f>+SUMIFS(inv!$D$1:$D$1164,inv!$A$1:$A$1164,$B971,inv!$T$1:$T$1164,$A971,inv!$U$1:$U$1164,'DIAS DE INVENTARIO TAT'!G$1)</f>
        <v>0</v>
      </c>
      <c r="H971">
        <f>+SUMIFS(inv!$D$1:$D$1164,inv!$A$1:$A$1164,$B971,inv!$T$1:$T$1164,$A971,inv!$U$1:$U$1164,'DIAS DE INVENTARIO TAT'!H$1)</f>
        <v>0</v>
      </c>
      <c r="I971">
        <f>+SUMIFS(inv!$D$1:$D$1164,inv!$A$1:$A$1164,$B971,inv!$T$1:$T$1164,$A971,inv!$U$1:$U$1164,'DIAS DE INVENTARIO TAT'!I$1)</f>
        <v>0</v>
      </c>
      <c r="J971">
        <f>+SUMIFS(inv!$D$1:$D$1164,inv!$A$1:$A$1164,$B971,inv!$T$1:$T$1164,$A971,inv!$U$1:$U$1164,'DIAS DE INVENTARIO TAT'!J$1)</f>
        <v>0</v>
      </c>
      <c r="K971">
        <f>+SUMIFS(inv!$D$1:$D$1164,inv!$A$1:$A$1164,$B971,inv!$T$1:$T$1164,$A971,inv!$U$1:$U$1164,'DIAS DE INVENTARIO TAT'!K$1)</f>
        <v>0</v>
      </c>
      <c r="L971" s="6">
        <f>+SUMIFS(VENTAS!H:H,VENTAS!B:B,B971,VENTAS!G:G,A971)</f>
        <v>0</v>
      </c>
      <c r="M971" s="4">
        <f t="shared" si="91"/>
        <v>0</v>
      </c>
      <c r="N971" s="4">
        <f t="shared" si="87"/>
        <v>0</v>
      </c>
      <c r="O971" s="4">
        <f t="shared" si="88"/>
        <v>0</v>
      </c>
      <c r="P971" s="4">
        <f t="shared" si="89"/>
        <v>0</v>
      </c>
      <c r="Q971" s="6" t="e">
        <f>+SUMIFS(#REF!,#REF!,TablaINV[[#This Row],[GRUPO]],#REF!,TablaINV[[#This Row],[COD]])</f>
        <v>#REF!</v>
      </c>
      <c r="R971" s="19">
        <f t="shared" si="90"/>
        <v>0</v>
      </c>
      <c r="S971" s="4" t="str">
        <f>+VLOOKUP(A971,inv!T:X,5,0)</f>
        <v>COSTA</v>
      </c>
      <c r="T971" s="4" t="str">
        <f>+VLOOKUP(B:B,'DT HUEVO'!$A:$D,4,0)</f>
        <v>FS</v>
      </c>
      <c r="U971" s="4" t="str">
        <f>+VLOOKUP(TablaINV[[#This Row],[COD]],'DT HUEVO'!$A:$D,3,0)</f>
        <v>A</v>
      </c>
    </row>
    <row r="972" spans="1:21">
      <c r="A972" t="s">
        <v>457</v>
      </c>
      <c r="B972">
        <v>10411</v>
      </c>
      <c r="C972" t="s">
        <v>543</v>
      </c>
      <c r="D972">
        <f>+SUMIFS(inv!D:D,inv!A:A,B972,inv!T:T,A972)</f>
        <v>0</v>
      </c>
      <c r="E972">
        <f>+SUMIFS(inv!$D$1:$D$1164,inv!$A$1:$A$1164,$B972,inv!$T$1:$T$1164,$A972,inv!$U$1:$U$1164,'DIAS DE INVENTARIO TAT'!E$1)</f>
        <v>0</v>
      </c>
      <c r="F972">
        <f>+SUMIFS(inv!$D$1:$D$1164,inv!$A$1:$A$1164,$B972,inv!$T$1:$T$1164,$A972,inv!$U$1:$U$1164,'DIAS DE INVENTARIO TAT'!F$1)</f>
        <v>0</v>
      </c>
      <c r="G972">
        <f>+SUMIFS(inv!$D$1:$D$1164,inv!$A$1:$A$1164,$B972,inv!$T$1:$T$1164,$A972,inv!$U$1:$U$1164,'DIAS DE INVENTARIO TAT'!G$1)</f>
        <v>0</v>
      </c>
      <c r="H972">
        <f>+SUMIFS(inv!$D$1:$D$1164,inv!$A$1:$A$1164,$B972,inv!$T$1:$T$1164,$A972,inv!$U$1:$U$1164,'DIAS DE INVENTARIO TAT'!H$1)</f>
        <v>0</v>
      </c>
      <c r="I972">
        <f>+SUMIFS(inv!$D$1:$D$1164,inv!$A$1:$A$1164,$B972,inv!$T$1:$T$1164,$A972,inv!$U$1:$U$1164,'DIAS DE INVENTARIO TAT'!I$1)</f>
        <v>0</v>
      </c>
      <c r="J972">
        <f>+SUMIFS(inv!$D$1:$D$1164,inv!$A$1:$A$1164,$B972,inv!$T$1:$T$1164,$A972,inv!$U$1:$U$1164,'DIAS DE INVENTARIO TAT'!J$1)</f>
        <v>0</v>
      </c>
      <c r="K972">
        <f>+SUMIFS(inv!$D$1:$D$1164,inv!$A$1:$A$1164,$B972,inv!$T$1:$T$1164,$A972,inv!$U$1:$U$1164,'DIAS DE INVENTARIO TAT'!K$1)</f>
        <v>0</v>
      </c>
      <c r="L972" s="6">
        <f>+SUMIFS(VENTAS!H:H,VENTAS!B:B,B972,VENTAS!G:G,A972)</f>
        <v>0</v>
      </c>
      <c r="M972" s="4">
        <f t="shared" si="91"/>
        <v>0</v>
      </c>
      <c r="N972" s="4">
        <f t="shared" si="87"/>
        <v>0</v>
      </c>
      <c r="O972" s="4">
        <f t="shared" si="88"/>
        <v>0</v>
      </c>
      <c r="P972" s="4">
        <f t="shared" si="89"/>
        <v>0</v>
      </c>
      <c r="Q972" s="6" t="e">
        <f>+SUMIFS(#REF!,#REF!,TablaINV[[#This Row],[GRUPO]],#REF!,TablaINV[[#This Row],[COD]])</f>
        <v>#REF!</v>
      </c>
      <c r="R972" s="19">
        <f t="shared" si="90"/>
        <v>0</v>
      </c>
      <c r="S972" s="4" t="str">
        <f>+VLOOKUP(A972,inv!T:X,5,0)</f>
        <v>COSTA</v>
      </c>
      <c r="T972" s="4" t="str">
        <f>+VLOOKUP(B:B,'DT HUEVO'!$A:$D,4,0)</f>
        <v>EMPACADOS</v>
      </c>
      <c r="U972" s="4" t="str">
        <f>+VLOOKUP(TablaINV[[#This Row],[COD]],'DT HUEVO'!$A:$D,3,0)</f>
        <v>A</v>
      </c>
    </row>
    <row r="973" spans="1:21">
      <c r="A973" t="s">
        <v>457</v>
      </c>
      <c r="B973">
        <v>10511</v>
      </c>
      <c r="C973" t="s">
        <v>547</v>
      </c>
      <c r="D973">
        <f>+SUMIFS(inv!D:D,inv!A:A,B973,inv!T:T,A973)</f>
        <v>0</v>
      </c>
      <c r="E973">
        <f>+SUMIFS(inv!$D$1:$D$1164,inv!$A$1:$A$1164,$B973,inv!$T$1:$T$1164,$A973,inv!$U$1:$U$1164,'DIAS DE INVENTARIO TAT'!E$1)</f>
        <v>0</v>
      </c>
      <c r="F973">
        <f>+SUMIFS(inv!$D$1:$D$1164,inv!$A$1:$A$1164,$B973,inv!$T$1:$T$1164,$A973,inv!$U$1:$U$1164,'DIAS DE INVENTARIO TAT'!F$1)</f>
        <v>0</v>
      </c>
      <c r="G973">
        <f>+SUMIFS(inv!$D$1:$D$1164,inv!$A$1:$A$1164,$B973,inv!$T$1:$T$1164,$A973,inv!$U$1:$U$1164,'DIAS DE INVENTARIO TAT'!G$1)</f>
        <v>0</v>
      </c>
      <c r="H973">
        <f>+SUMIFS(inv!$D$1:$D$1164,inv!$A$1:$A$1164,$B973,inv!$T$1:$T$1164,$A973,inv!$U$1:$U$1164,'DIAS DE INVENTARIO TAT'!H$1)</f>
        <v>0</v>
      </c>
      <c r="I973">
        <f>+SUMIFS(inv!$D$1:$D$1164,inv!$A$1:$A$1164,$B973,inv!$T$1:$T$1164,$A973,inv!$U$1:$U$1164,'DIAS DE INVENTARIO TAT'!I$1)</f>
        <v>0</v>
      </c>
      <c r="J973">
        <f>+SUMIFS(inv!$D$1:$D$1164,inv!$A$1:$A$1164,$B973,inv!$T$1:$T$1164,$A973,inv!$U$1:$U$1164,'DIAS DE INVENTARIO TAT'!J$1)</f>
        <v>0</v>
      </c>
      <c r="K973">
        <f>+SUMIFS(inv!$D$1:$D$1164,inv!$A$1:$A$1164,$B973,inv!$T$1:$T$1164,$A973,inv!$U$1:$U$1164,'DIAS DE INVENTARIO TAT'!K$1)</f>
        <v>0</v>
      </c>
      <c r="L973" s="6">
        <f>+SUMIFS(VENTAS!H:H,VENTAS!B:B,B973,VENTAS!G:G,A973)</f>
        <v>0</v>
      </c>
      <c r="M973" s="4">
        <f t="shared" si="91"/>
        <v>0</v>
      </c>
      <c r="N973" s="4">
        <f t="shared" si="87"/>
        <v>0</v>
      </c>
      <c r="O973" s="4">
        <f t="shared" si="88"/>
        <v>0</v>
      </c>
      <c r="P973" s="4">
        <f t="shared" si="89"/>
        <v>0</v>
      </c>
      <c r="Q973" s="6" t="e">
        <f>+SUMIFS(#REF!,#REF!,TablaINV[[#This Row],[GRUPO]],#REF!,TablaINV[[#This Row],[COD]])</f>
        <v>#REF!</v>
      </c>
      <c r="R973" s="19">
        <f t="shared" si="90"/>
        <v>0</v>
      </c>
      <c r="S973" s="4" t="str">
        <f>+VLOOKUP(A973,inv!T:X,5,0)</f>
        <v>COSTA</v>
      </c>
      <c r="T973" s="4" t="str">
        <f>+VLOOKUP(B:B,'DT HUEVO'!$A:$D,4,0)</f>
        <v>EMPACADOS</v>
      </c>
      <c r="U973" s="4" t="str">
        <f>+VLOOKUP(TablaINV[[#This Row],[COD]],'DT HUEVO'!$A:$D,3,0)</f>
        <v>B</v>
      </c>
    </row>
    <row r="974" spans="1:21">
      <c r="A974" t="s">
        <v>457</v>
      </c>
      <c r="B974">
        <v>10588</v>
      </c>
      <c r="C974" t="s">
        <v>549</v>
      </c>
      <c r="D974">
        <f>+SUMIFS(inv!D:D,inv!A:A,B974,inv!T:T,A974)</f>
        <v>0</v>
      </c>
      <c r="E974">
        <f>+SUMIFS(inv!$D$1:$D$1164,inv!$A$1:$A$1164,$B974,inv!$T$1:$T$1164,$A974,inv!$U$1:$U$1164,'DIAS DE INVENTARIO TAT'!E$1)</f>
        <v>0</v>
      </c>
      <c r="F974">
        <f>+SUMIFS(inv!$D$1:$D$1164,inv!$A$1:$A$1164,$B974,inv!$T$1:$T$1164,$A974,inv!$U$1:$U$1164,'DIAS DE INVENTARIO TAT'!F$1)</f>
        <v>0</v>
      </c>
      <c r="G974">
        <f>+SUMIFS(inv!$D$1:$D$1164,inv!$A$1:$A$1164,$B974,inv!$T$1:$T$1164,$A974,inv!$U$1:$U$1164,'DIAS DE INVENTARIO TAT'!G$1)</f>
        <v>0</v>
      </c>
      <c r="H974">
        <f>+SUMIFS(inv!$D$1:$D$1164,inv!$A$1:$A$1164,$B974,inv!$T$1:$T$1164,$A974,inv!$U$1:$U$1164,'DIAS DE INVENTARIO TAT'!H$1)</f>
        <v>0</v>
      </c>
      <c r="I974">
        <f>+SUMIFS(inv!$D$1:$D$1164,inv!$A$1:$A$1164,$B974,inv!$T$1:$T$1164,$A974,inv!$U$1:$U$1164,'DIAS DE INVENTARIO TAT'!I$1)</f>
        <v>0</v>
      </c>
      <c r="J974">
        <f>+SUMIFS(inv!$D$1:$D$1164,inv!$A$1:$A$1164,$B974,inv!$T$1:$T$1164,$A974,inv!$U$1:$U$1164,'DIAS DE INVENTARIO TAT'!J$1)</f>
        <v>0</v>
      </c>
      <c r="K974">
        <f>+SUMIFS(inv!$D$1:$D$1164,inv!$A$1:$A$1164,$B974,inv!$T$1:$T$1164,$A974,inv!$U$1:$U$1164,'DIAS DE INVENTARIO TAT'!K$1)</f>
        <v>0</v>
      </c>
      <c r="L974" s="6">
        <f>+SUMIFS(VENTAS!H:H,VENTAS!B:B,B974,VENTAS!G:G,A974)</f>
        <v>0</v>
      </c>
      <c r="M974" s="4">
        <f t="shared" si="91"/>
        <v>0</v>
      </c>
      <c r="N974" s="4">
        <f t="shared" si="87"/>
        <v>0</v>
      </c>
      <c r="O974" s="4">
        <f t="shared" si="88"/>
        <v>0</v>
      </c>
      <c r="P974" s="4">
        <f t="shared" si="89"/>
        <v>0</v>
      </c>
      <c r="Q974" s="6" t="e">
        <f>+SUMIFS(#REF!,#REF!,TablaINV[[#This Row],[GRUPO]],#REF!,TablaINV[[#This Row],[COD]])</f>
        <v>#REF!</v>
      </c>
      <c r="R974" s="19">
        <f t="shared" si="90"/>
        <v>0</v>
      </c>
      <c r="S974" s="4" t="str">
        <f>+VLOOKUP(A974,inv!T:X,5,0)</f>
        <v>COSTA</v>
      </c>
      <c r="T974" s="4" t="e">
        <f>+VLOOKUP(B:B,'DT HUEVO'!$A:$D,4,0)</f>
        <v>#N/A</v>
      </c>
      <c r="U974" s="4" t="e">
        <f>+VLOOKUP(TablaINV[[#This Row],[COD]],'DT HUEVO'!$A:$D,3,0)</f>
        <v>#N/A</v>
      </c>
    </row>
    <row r="975" spans="1:21">
      <c r="A975" t="s">
        <v>457</v>
      </c>
      <c r="B975">
        <v>11301</v>
      </c>
      <c r="C975" t="s">
        <v>550</v>
      </c>
      <c r="D975">
        <f>+SUMIFS(inv!D:D,inv!A:A,B975,inv!T:T,A975)</f>
        <v>0</v>
      </c>
      <c r="E975">
        <f>+SUMIFS(inv!$D$1:$D$1164,inv!$A$1:$A$1164,$B975,inv!$T$1:$T$1164,$A975,inv!$U$1:$U$1164,'DIAS DE INVENTARIO TAT'!E$1)</f>
        <v>0</v>
      </c>
      <c r="F975">
        <f>+SUMIFS(inv!$D$1:$D$1164,inv!$A$1:$A$1164,$B975,inv!$T$1:$T$1164,$A975,inv!$U$1:$U$1164,'DIAS DE INVENTARIO TAT'!F$1)</f>
        <v>0</v>
      </c>
      <c r="G975">
        <f>+SUMIFS(inv!$D$1:$D$1164,inv!$A$1:$A$1164,$B975,inv!$T$1:$T$1164,$A975,inv!$U$1:$U$1164,'DIAS DE INVENTARIO TAT'!G$1)</f>
        <v>0</v>
      </c>
      <c r="H975">
        <f>+SUMIFS(inv!$D$1:$D$1164,inv!$A$1:$A$1164,$B975,inv!$T$1:$T$1164,$A975,inv!$U$1:$U$1164,'DIAS DE INVENTARIO TAT'!H$1)</f>
        <v>0</v>
      </c>
      <c r="I975">
        <f>+SUMIFS(inv!$D$1:$D$1164,inv!$A$1:$A$1164,$B975,inv!$T$1:$T$1164,$A975,inv!$U$1:$U$1164,'DIAS DE INVENTARIO TAT'!I$1)</f>
        <v>0</v>
      </c>
      <c r="J975">
        <f>+SUMIFS(inv!$D$1:$D$1164,inv!$A$1:$A$1164,$B975,inv!$T$1:$T$1164,$A975,inv!$U$1:$U$1164,'DIAS DE INVENTARIO TAT'!J$1)</f>
        <v>0</v>
      </c>
      <c r="K975">
        <f>+SUMIFS(inv!$D$1:$D$1164,inv!$A$1:$A$1164,$B975,inv!$T$1:$T$1164,$A975,inv!$U$1:$U$1164,'DIAS DE INVENTARIO TAT'!K$1)</f>
        <v>0</v>
      </c>
      <c r="L975" s="6">
        <f>+SUMIFS(VENTAS!H:H,VENTAS!B:B,B975,VENTAS!G:G,A975)</f>
        <v>0</v>
      </c>
      <c r="M975" s="4">
        <f t="shared" si="91"/>
        <v>0</v>
      </c>
      <c r="N975" s="4">
        <f t="shared" si="87"/>
        <v>0</v>
      </c>
      <c r="O975" s="4">
        <f t="shared" si="88"/>
        <v>0</v>
      </c>
      <c r="P975" s="4">
        <f t="shared" si="89"/>
        <v>0</v>
      </c>
      <c r="Q975" s="6" t="e">
        <f>+SUMIFS(#REF!,#REF!,TablaINV[[#This Row],[GRUPO]],#REF!,TablaINV[[#This Row],[COD]])</f>
        <v>#REF!</v>
      </c>
      <c r="R975" s="19">
        <f t="shared" si="90"/>
        <v>0</v>
      </c>
      <c r="S975" s="4" t="str">
        <f>+VLOOKUP(A975,inv!T:X,5,0)</f>
        <v>COSTA</v>
      </c>
      <c r="T975" s="4" t="str">
        <f>+VLOOKUP(B:B,'DT HUEVO'!$A:$D,4,0)</f>
        <v>EMPACADOS</v>
      </c>
      <c r="U975" s="4" t="str">
        <f>+VLOOKUP(TablaINV[[#This Row],[COD]],'DT HUEVO'!$A:$D,3,0)</f>
        <v>AA</v>
      </c>
    </row>
    <row r="976" spans="1:21">
      <c r="A976" t="s">
        <v>457</v>
      </c>
      <c r="B976">
        <v>11401</v>
      </c>
      <c r="C976" t="s">
        <v>583</v>
      </c>
      <c r="D976">
        <f>+SUMIFS(inv!D:D,inv!A:A,B976,inv!T:T,A976)</f>
        <v>0</v>
      </c>
      <c r="E976">
        <f>+SUMIFS(inv!$D$1:$D$1164,inv!$A$1:$A$1164,$B976,inv!$T$1:$T$1164,$A976,inv!$U$1:$U$1164,'DIAS DE INVENTARIO TAT'!E$1)</f>
        <v>0</v>
      </c>
      <c r="F976">
        <f>+SUMIFS(inv!$D$1:$D$1164,inv!$A$1:$A$1164,$B976,inv!$T$1:$T$1164,$A976,inv!$U$1:$U$1164,'DIAS DE INVENTARIO TAT'!F$1)</f>
        <v>0</v>
      </c>
      <c r="G976">
        <f>+SUMIFS(inv!$D$1:$D$1164,inv!$A$1:$A$1164,$B976,inv!$T$1:$T$1164,$A976,inv!$U$1:$U$1164,'DIAS DE INVENTARIO TAT'!G$1)</f>
        <v>0</v>
      </c>
      <c r="H976">
        <f>+SUMIFS(inv!$D$1:$D$1164,inv!$A$1:$A$1164,$B976,inv!$T$1:$T$1164,$A976,inv!$U$1:$U$1164,'DIAS DE INVENTARIO TAT'!H$1)</f>
        <v>0</v>
      </c>
      <c r="I976">
        <f>+SUMIFS(inv!$D$1:$D$1164,inv!$A$1:$A$1164,$B976,inv!$T$1:$T$1164,$A976,inv!$U$1:$U$1164,'DIAS DE INVENTARIO TAT'!I$1)</f>
        <v>0</v>
      </c>
      <c r="J976">
        <f>+SUMIFS(inv!$D$1:$D$1164,inv!$A$1:$A$1164,$B976,inv!$T$1:$T$1164,$A976,inv!$U$1:$U$1164,'DIAS DE INVENTARIO TAT'!J$1)</f>
        <v>0</v>
      </c>
      <c r="K976">
        <f>+SUMIFS(inv!$D$1:$D$1164,inv!$A$1:$A$1164,$B976,inv!$T$1:$T$1164,$A976,inv!$U$1:$U$1164,'DIAS DE INVENTARIO TAT'!K$1)</f>
        <v>0</v>
      </c>
      <c r="L976" s="6">
        <f>+SUMIFS(VENTAS!H:H,VENTAS!B:B,B976,VENTAS!G:G,A976)</f>
        <v>0</v>
      </c>
      <c r="M976" s="4">
        <f t="shared" si="91"/>
        <v>0</v>
      </c>
      <c r="N976" s="4">
        <f t="shared" si="87"/>
        <v>0</v>
      </c>
      <c r="O976" s="4">
        <f t="shared" si="88"/>
        <v>0</v>
      </c>
      <c r="P976" s="4">
        <f t="shared" si="89"/>
        <v>0</v>
      </c>
      <c r="Q976" s="6" t="e">
        <f>+SUMIFS(#REF!,#REF!,TablaINV[[#This Row],[GRUPO]],#REF!,TablaINV[[#This Row],[COD]])</f>
        <v>#REF!</v>
      </c>
      <c r="R976" s="19">
        <f t="shared" si="90"/>
        <v>0</v>
      </c>
      <c r="S976" s="4" t="str">
        <f>+VLOOKUP(A976,inv!T:X,5,0)</f>
        <v>COSTA</v>
      </c>
      <c r="T976" s="4" t="str">
        <f>+VLOOKUP(B:B,'DT HUEVO'!$A:$D,4,0)</f>
        <v>EMPACADOS</v>
      </c>
      <c r="U976" s="4" t="str">
        <f>+VLOOKUP(TablaINV[[#This Row],[COD]],'DT HUEVO'!$A:$D,3,0)</f>
        <v>A</v>
      </c>
    </row>
    <row r="977" spans="1:21">
      <c r="A977" t="s">
        <v>457</v>
      </c>
      <c r="B977">
        <v>12301</v>
      </c>
      <c r="C977" t="s">
        <v>578</v>
      </c>
      <c r="D977">
        <f>+SUMIFS(inv!D:D,inv!A:A,B977,inv!T:T,A977)</f>
        <v>0</v>
      </c>
      <c r="E977">
        <f>+SUMIFS(inv!$D$1:$D$1164,inv!$A$1:$A$1164,$B977,inv!$T$1:$T$1164,$A977,inv!$U$1:$U$1164,'DIAS DE INVENTARIO TAT'!E$1)</f>
        <v>0</v>
      </c>
      <c r="F977">
        <f>+SUMIFS(inv!$D$1:$D$1164,inv!$A$1:$A$1164,$B977,inv!$T$1:$T$1164,$A977,inv!$U$1:$U$1164,'DIAS DE INVENTARIO TAT'!F$1)</f>
        <v>0</v>
      </c>
      <c r="G977">
        <f>+SUMIFS(inv!$D$1:$D$1164,inv!$A$1:$A$1164,$B977,inv!$T$1:$T$1164,$A977,inv!$U$1:$U$1164,'DIAS DE INVENTARIO TAT'!G$1)</f>
        <v>0</v>
      </c>
      <c r="H977">
        <f>+SUMIFS(inv!$D$1:$D$1164,inv!$A$1:$A$1164,$B977,inv!$T$1:$T$1164,$A977,inv!$U$1:$U$1164,'DIAS DE INVENTARIO TAT'!H$1)</f>
        <v>0</v>
      </c>
      <c r="I977">
        <f>+SUMIFS(inv!$D$1:$D$1164,inv!$A$1:$A$1164,$B977,inv!$T$1:$T$1164,$A977,inv!$U$1:$U$1164,'DIAS DE INVENTARIO TAT'!I$1)</f>
        <v>0</v>
      </c>
      <c r="J977">
        <f>+SUMIFS(inv!$D$1:$D$1164,inv!$A$1:$A$1164,$B977,inv!$T$1:$T$1164,$A977,inv!$U$1:$U$1164,'DIAS DE INVENTARIO TAT'!J$1)</f>
        <v>0</v>
      </c>
      <c r="K977">
        <f>+SUMIFS(inv!$D$1:$D$1164,inv!$A$1:$A$1164,$B977,inv!$T$1:$T$1164,$A977,inv!$U$1:$U$1164,'DIAS DE INVENTARIO TAT'!K$1)</f>
        <v>0</v>
      </c>
      <c r="L977" s="6">
        <f>+SUMIFS(VENTAS!H:H,VENTAS!B:B,B977,VENTAS!G:G,A977)</f>
        <v>0</v>
      </c>
      <c r="M977" s="4">
        <f t="shared" si="91"/>
        <v>0</v>
      </c>
      <c r="N977" s="4">
        <f t="shared" si="87"/>
        <v>0</v>
      </c>
      <c r="O977" s="4">
        <f t="shared" si="88"/>
        <v>0</v>
      </c>
      <c r="P977" s="4">
        <f t="shared" si="89"/>
        <v>0</v>
      </c>
      <c r="Q977" s="6" t="e">
        <f>+SUMIFS(#REF!,#REF!,TablaINV[[#This Row],[GRUPO]],#REF!,TablaINV[[#This Row],[COD]])</f>
        <v>#REF!</v>
      </c>
      <c r="R977" s="19">
        <f t="shared" si="90"/>
        <v>0</v>
      </c>
      <c r="S977" s="4" t="str">
        <f>+VLOOKUP(A977,inv!T:X,5,0)</f>
        <v>COSTA</v>
      </c>
      <c r="T977" s="4" t="str">
        <f>+VLOOKUP(B:B,'DT HUEVO'!$A:$D,4,0)</f>
        <v>EMPACADOS</v>
      </c>
      <c r="U977" s="4" t="str">
        <f>+VLOOKUP(TablaINV[[#This Row],[COD]],'DT HUEVO'!$A:$D,3,0)</f>
        <v>AA</v>
      </c>
    </row>
    <row r="978" spans="1:21">
      <c r="A978" t="s">
        <v>457</v>
      </c>
      <c r="B978">
        <v>12460</v>
      </c>
      <c r="C978" t="s">
        <v>585</v>
      </c>
      <c r="D978">
        <f>+SUMIFS(inv!D:D,inv!A:A,B978,inv!T:T,A978)</f>
        <v>0</v>
      </c>
      <c r="E978">
        <f>+SUMIFS(inv!$D$1:$D$1164,inv!$A$1:$A$1164,$B978,inv!$T$1:$T$1164,$A978,inv!$U$1:$U$1164,'DIAS DE INVENTARIO TAT'!E$1)</f>
        <v>0</v>
      </c>
      <c r="F978">
        <f>+SUMIFS(inv!$D$1:$D$1164,inv!$A$1:$A$1164,$B978,inv!$T$1:$T$1164,$A978,inv!$U$1:$U$1164,'DIAS DE INVENTARIO TAT'!F$1)</f>
        <v>0</v>
      </c>
      <c r="G978">
        <f>+SUMIFS(inv!$D$1:$D$1164,inv!$A$1:$A$1164,$B978,inv!$T$1:$T$1164,$A978,inv!$U$1:$U$1164,'DIAS DE INVENTARIO TAT'!G$1)</f>
        <v>0</v>
      </c>
      <c r="H978">
        <f>+SUMIFS(inv!$D$1:$D$1164,inv!$A$1:$A$1164,$B978,inv!$T$1:$T$1164,$A978,inv!$U$1:$U$1164,'DIAS DE INVENTARIO TAT'!H$1)</f>
        <v>0</v>
      </c>
      <c r="I978">
        <f>+SUMIFS(inv!$D$1:$D$1164,inv!$A$1:$A$1164,$B978,inv!$T$1:$T$1164,$A978,inv!$U$1:$U$1164,'DIAS DE INVENTARIO TAT'!I$1)</f>
        <v>0</v>
      </c>
      <c r="J978">
        <f>+SUMIFS(inv!$D$1:$D$1164,inv!$A$1:$A$1164,$B978,inv!$T$1:$T$1164,$A978,inv!$U$1:$U$1164,'DIAS DE INVENTARIO TAT'!J$1)</f>
        <v>0</v>
      </c>
      <c r="K978">
        <f>+SUMIFS(inv!$D$1:$D$1164,inv!$A$1:$A$1164,$B978,inv!$T$1:$T$1164,$A978,inv!$U$1:$U$1164,'DIAS DE INVENTARIO TAT'!K$1)</f>
        <v>0</v>
      </c>
      <c r="L978" s="6">
        <f>+SUMIFS(VENTAS!H:H,VENTAS!B:B,B978,VENTAS!G:G,A978)</f>
        <v>0</v>
      </c>
      <c r="M978" s="4">
        <f t="shared" si="91"/>
        <v>0</v>
      </c>
      <c r="N978" s="4">
        <f t="shared" si="87"/>
        <v>0</v>
      </c>
      <c r="O978" s="4">
        <f t="shared" si="88"/>
        <v>0</v>
      </c>
      <c r="P978" s="4">
        <f t="shared" si="89"/>
        <v>0</v>
      </c>
      <c r="Q978" s="6" t="e">
        <f>+SUMIFS(#REF!,#REF!,TablaINV[[#This Row],[GRUPO]],#REF!,TablaINV[[#This Row],[COD]])</f>
        <v>#REF!</v>
      </c>
      <c r="R978" s="19">
        <f t="shared" si="90"/>
        <v>0</v>
      </c>
      <c r="S978" s="4" t="str">
        <f>+VLOOKUP(A978,inv!T:X,5,0)</f>
        <v>COSTA</v>
      </c>
      <c r="T978" s="4" t="e">
        <f>+VLOOKUP(B:B,'DT HUEVO'!$A:$D,4,0)</f>
        <v>#N/A</v>
      </c>
      <c r="U978" s="4" t="e">
        <f>+VLOOKUP(TablaINV[[#This Row],[COD]],'DT HUEVO'!$A:$D,3,0)</f>
        <v>#N/A</v>
      </c>
    </row>
    <row r="979" spans="1:21">
      <c r="A979" t="s">
        <v>457</v>
      </c>
      <c r="B979">
        <v>13203</v>
      </c>
      <c r="C979" t="s">
        <v>551</v>
      </c>
      <c r="D979">
        <f>+SUMIFS(inv!D:D,inv!A:A,B979,inv!T:T,A979)</f>
        <v>0</v>
      </c>
      <c r="E979">
        <f>+SUMIFS(inv!$D$1:$D$1164,inv!$A$1:$A$1164,$B979,inv!$T$1:$T$1164,$A979,inv!$U$1:$U$1164,'DIAS DE INVENTARIO TAT'!E$1)</f>
        <v>0</v>
      </c>
      <c r="F979">
        <f>+SUMIFS(inv!$D$1:$D$1164,inv!$A$1:$A$1164,$B979,inv!$T$1:$T$1164,$A979,inv!$U$1:$U$1164,'DIAS DE INVENTARIO TAT'!F$1)</f>
        <v>0</v>
      </c>
      <c r="G979">
        <f>+SUMIFS(inv!$D$1:$D$1164,inv!$A$1:$A$1164,$B979,inv!$T$1:$T$1164,$A979,inv!$U$1:$U$1164,'DIAS DE INVENTARIO TAT'!G$1)</f>
        <v>0</v>
      </c>
      <c r="H979">
        <f>+SUMIFS(inv!$D$1:$D$1164,inv!$A$1:$A$1164,$B979,inv!$T$1:$T$1164,$A979,inv!$U$1:$U$1164,'DIAS DE INVENTARIO TAT'!H$1)</f>
        <v>0</v>
      </c>
      <c r="I979">
        <f>+SUMIFS(inv!$D$1:$D$1164,inv!$A$1:$A$1164,$B979,inv!$T$1:$T$1164,$A979,inv!$U$1:$U$1164,'DIAS DE INVENTARIO TAT'!I$1)</f>
        <v>0</v>
      </c>
      <c r="J979">
        <f>+SUMIFS(inv!$D$1:$D$1164,inv!$A$1:$A$1164,$B979,inv!$T$1:$T$1164,$A979,inv!$U$1:$U$1164,'DIAS DE INVENTARIO TAT'!J$1)</f>
        <v>0</v>
      </c>
      <c r="K979">
        <f>+SUMIFS(inv!$D$1:$D$1164,inv!$A$1:$A$1164,$B979,inv!$T$1:$T$1164,$A979,inv!$U$1:$U$1164,'DIAS DE INVENTARIO TAT'!K$1)</f>
        <v>0</v>
      </c>
      <c r="L979" s="6">
        <f>+SUMIFS(VENTAS!H:H,VENTAS!B:B,B979,VENTAS!G:G,A979)</f>
        <v>0</v>
      </c>
      <c r="M979" s="4">
        <f t="shared" si="91"/>
        <v>0</v>
      </c>
      <c r="N979" s="4">
        <f t="shared" si="87"/>
        <v>0</v>
      </c>
      <c r="O979" s="4">
        <f t="shared" si="88"/>
        <v>0</v>
      </c>
      <c r="P979" s="4">
        <f t="shared" si="89"/>
        <v>0</v>
      </c>
      <c r="Q979" s="6" t="e">
        <f>+SUMIFS(#REF!,#REF!,TablaINV[[#This Row],[GRUPO]],#REF!,TablaINV[[#This Row],[COD]])</f>
        <v>#REF!</v>
      </c>
      <c r="R979" s="19">
        <f t="shared" si="90"/>
        <v>0</v>
      </c>
      <c r="S979" s="4" t="str">
        <f>+VLOOKUP(A979,inv!T:X,5,0)</f>
        <v>COSTA</v>
      </c>
      <c r="T979" s="4" t="str">
        <f>+VLOOKUP(B:B,'DT HUEVO'!$A:$D,4,0)</f>
        <v>EMPACADOS</v>
      </c>
      <c r="U979" s="4" t="str">
        <f>+VLOOKUP(TablaINV[[#This Row],[COD]],'DT HUEVO'!$A:$D,3,0)</f>
        <v>AAA</v>
      </c>
    </row>
    <row r="980" spans="1:21">
      <c r="A980" t="s">
        <v>457</v>
      </c>
      <c r="B980">
        <v>71901</v>
      </c>
      <c r="C980" t="s">
        <v>47</v>
      </c>
      <c r="D980">
        <f>+SUMIFS(inv!D:D,inv!A:A,B980,inv!T:T,A980)</f>
        <v>0</v>
      </c>
      <c r="E980">
        <f>+SUMIFS(inv!$D$1:$D$1164,inv!$A$1:$A$1164,$B980,inv!$T$1:$T$1164,$A980,inv!$U$1:$U$1164,'DIAS DE INVENTARIO TAT'!E$1)</f>
        <v>0</v>
      </c>
      <c r="F980">
        <f>+SUMIFS(inv!$D$1:$D$1164,inv!$A$1:$A$1164,$B980,inv!$T$1:$T$1164,$A980,inv!$U$1:$U$1164,'DIAS DE INVENTARIO TAT'!F$1)</f>
        <v>0</v>
      </c>
      <c r="G980">
        <f>+SUMIFS(inv!$D$1:$D$1164,inv!$A$1:$A$1164,$B980,inv!$T$1:$T$1164,$A980,inv!$U$1:$U$1164,'DIAS DE INVENTARIO TAT'!G$1)</f>
        <v>0</v>
      </c>
      <c r="H980">
        <f>+SUMIFS(inv!$D$1:$D$1164,inv!$A$1:$A$1164,$B980,inv!$T$1:$T$1164,$A980,inv!$U$1:$U$1164,'DIAS DE INVENTARIO TAT'!H$1)</f>
        <v>0</v>
      </c>
      <c r="I980">
        <f>+SUMIFS(inv!$D$1:$D$1164,inv!$A$1:$A$1164,$B980,inv!$T$1:$T$1164,$A980,inv!$U$1:$U$1164,'DIAS DE INVENTARIO TAT'!I$1)</f>
        <v>0</v>
      </c>
      <c r="J980">
        <f>+SUMIFS(inv!$D$1:$D$1164,inv!$A$1:$A$1164,$B980,inv!$T$1:$T$1164,$A980,inv!$U$1:$U$1164,'DIAS DE INVENTARIO TAT'!J$1)</f>
        <v>0</v>
      </c>
      <c r="K980">
        <f>+SUMIFS(inv!$D$1:$D$1164,inv!$A$1:$A$1164,$B980,inv!$T$1:$T$1164,$A980,inv!$U$1:$U$1164,'DIAS DE INVENTARIO TAT'!K$1)</f>
        <v>0</v>
      </c>
      <c r="L980" s="6">
        <f>+SUMIFS(VENTAS!H:H,VENTAS!B:B,B980,VENTAS!G:G,A980)</f>
        <v>0</v>
      </c>
      <c r="M980" s="4">
        <f t="shared" si="91"/>
        <v>0</v>
      </c>
      <c r="N980" s="4">
        <f t="shared" si="87"/>
        <v>0</v>
      </c>
      <c r="O980" s="4">
        <f t="shared" si="88"/>
        <v>0</v>
      </c>
      <c r="P980" s="4">
        <f t="shared" si="89"/>
        <v>0</v>
      </c>
      <c r="Q980" s="6" t="e">
        <f>+SUMIFS(#REF!,#REF!,TablaINV[[#This Row],[GRUPO]],#REF!,TablaINV[[#This Row],[COD]])</f>
        <v>#REF!</v>
      </c>
      <c r="R980" s="19">
        <f t="shared" si="90"/>
        <v>0</v>
      </c>
      <c r="S980" s="4" t="str">
        <f>+VLOOKUP(A980,inv!T:X,5,0)</f>
        <v>COSTA</v>
      </c>
      <c r="T980" s="4" t="str">
        <f>+VLOOKUP(B:B,'DT HUEVO'!$A:$D,4,0)</f>
        <v>SEGUNDA</v>
      </c>
      <c r="U980" s="4" t="str">
        <f>+VLOOKUP(TablaINV[[#This Row],[COD]],'DT HUEVO'!$A:$D,3,0)</f>
        <v>SEGUNDA</v>
      </c>
    </row>
    <row r="981" spans="1:21">
      <c r="A981" t="s">
        <v>457</v>
      </c>
      <c r="B981">
        <v>76401</v>
      </c>
      <c r="C981" t="s">
        <v>533</v>
      </c>
      <c r="D981">
        <f>+SUMIFS(inv!D:D,inv!A:A,B981,inv!T:T,A981)</f>
        <v>0</v>
      </c>
      <c r="E981">
        <f>+SUMIFS(inv!$D$1:$D$1164,inv!$A$1:$A$1164,$B981,inv!$T$1:$T$1164,$A981,inv!$U$1:$U$1164,'DIAS DE INVENTARIO TAT'!E$1)</f>
        <v>0</v>
      </c>
      <c r="F981">
        <f>+SUMIFS(inv!$D$1:$D$1164,inv!$A$1:$A$1164,$B981,inv!$T$1:$T$1164,$A981,inv!$U$1:$U$1164,'DIAS DE INVENTARIO TAT'!F$1)</f>
        <v>0</v>
      </c>
      <c r="G981">
        <f>+SUMIFS(inv!$D$1:$D$1164,inv!$A$1:$A$1164,$B981,inv!$T$1:$T$1164,$A981,inv!$U$1:$U$1164,'DIAS DE INVENTARIO TAT'!G$1)</f>
        <v>0</v>
      </c>
      <c r="H981">
        <f>+SUMIFS(inv!$D$1:$D$1164,inv!$A$1:$A$1164,$B981,inv!$T$1:$T$1164,$A981,inv!$U$1:$U$1164,'DIAS DE INVENTARIO TAT'!H$1)</f>
        <v>0</v>
      </c>
      <c r="I981">
        <f>+SUMIFS(inv!$D$1:$D$1164,inv!$A$1:$A$1164,$B981,inv!$T$1:$T$1164,$A981,inv!$U$1:$U$1164,'DIAS DE INVENTARIO TAT'!I$1)</f>
        <v>0</v>
      </c>
      <c r="J981">
        <f>+SUMIFS(inv!$D$1:$D$1164,inv!$A$1:$A$1164,$B981,inv!$T$1:$T$1164,$A981,inv!$U$1:$U$1164,'DIAS DE INVENTARIO TAT'!J$1)</f>
        <v>0</v>
      </c>
      <c r="K981">
        <f>+SUMIFS(inv!$D$1:$D$1164,inv!$A$1:$A$1164,$B981,inv!$T$1:$T$1164,$A981,inv!$U$1:$U$1164,'DIAS DE INVENTARIO TAT'!K$1)</f>
        <v>0</v>
      </c>
      <c r="L981" s="6">
        <f>+SUMIFS(VENTAS!H:H,VENTAS!B:B,B981,VENTAS!G:G,A981)</f>
        <v>0</v>
      </c>
      <c r="M981" s="4">
        <f t="shared" si="91"/>
        <v>0</v>
      </c>
      <c r="N981" s="4">
        <f t="shared" si="87"/>
        <v>0</v>
      </c>
      <c r="O981" s="4">
        <f t="shared" si="88"/>
        <v>0</v>
      </c>
      <c r="P981" s="4">
        <f t="shared" si="89"/>
        <v>0</v>
      </c>
      <c r="Q981" s="6" t="e">
        <f>+SUMIFS(#REF!,#REF!,TablaINV[[#This Row],[GRUPO]],#REF!,TablaINV[[#This Row],[COD]])</f>
        <v>#REF!</v>
      </c>
      <c r="R981" s="19">
        <f t="shared" si="90"/>
        <v>0</v>
      </c>
      <c r="S981" s="4" t="str">
        <f>+VLOOKUP(A981,inv!T:X,5,0)</f>
        <v>COSTA</v>
      </c>
      <c r="T981" s="4" t="str">
        <f>+VLOOKUP(B:B,'DT HUEVO'!$A:$D,4,0)</f>
        <v>SEGUNDA</v>
      </c>
      <c r="U981" s="4" t="str">
        <f>+VLOOKUP(TablaINV[[#This Row],[COD]],'DT HUEVO'!$A:$D,3,0)</f>
        <v>SEGUNDA</v>
      </c>
    </row>
    <row r="982" spans="1:21">
      <c r="A982" t="s">
        <v>457</v>
      </c>
      <c r="B982">
        <v>72101</v>
      </c>
      <c r="C982" t="s">
        <v>582</v>
      </c>
      <c r="D982">
        <f>+SUMIFS(inv!D:D,inv!A:A,B982,inv!T:T,A982)</f>
        <v>0</v>
      </c>
      <c r="E982">
        <f>+SUMIFS(inv!$D$1:$D$1164,inv!$A$1:$A$1164,$B982,inv!$T$1:$T$1164,$A982,inv!$U$1:$U$1164,'DIAS DE INVENTARIO TAT'!E$1)</f>
        <v>0</v>
      </c>
      <c r="F982">
        <f>+SUMIFS(inv!$D$1:$D$1164,inv!$A$1:$A$1164,$B982,inv!$T$1:$T$1164,$A982,inv!$U$1:$U$1164,'DIAS DE INVENTARIO TAT'!F$1)</f>
        <v>0</v>
      </c>
      <c r="G982">
        <f>+SUMIFS(inv!$D$1:$D$1164,inv!$A$1:$A$1164,$B982,inv!$T$1:$T$1164,$A982,inv!$U$1:$U$1164,'DIAS DE INVENTARIO TAT'!G$1)</f>
        <v>0</v>
      </c>
      <c r="H982">
        <f>+SUMIFS(inv!$D$1:$D$1164,inv!$A$1:$A$1164,$B982,inv!$T$1:$T$1164,$A982,inv!$U$1:$U$1164,'DIAS DE INVENTARIO TAT'!H$1)</f>
        <v>0</v>
      </c>
      <c r="I982">
        <f>+SUMIFS(inv!$D$1:$D$1164,inv!$A$1:$A$1164,$B982,inv!$T$1:$T$1164,$A982,inv!$U$1:$U$1164,'DIAS DE INVENTARIO TAT'!I$1)</f>
        <v>0</v>
      </c>
      <c r="J982">
        <f>+SUMIFS(inv!$D$1:$D$1164,inv!$A$1:$A$1164,$B982,inv!$T$1:$T$1164,$A982,inv!$U$1:$U$1164,'DIAS DE INVENTARIO TAT'!J$1)</f>
        <v>0</v>
      </c>
      <c r="K982">
        <f>+SUMIFS(inv!$D$1:$D$1164,inv!$A$1:$A$1164,$B982,inv!$T$1:$T$1164,$A982,inv!$U$1:$U$1164,'DIAS DE INVENTARIO TAT'!K$1)</f>
        <v>0</v>
      </c>
      <c r="L982" s="6">
        <f>+SUMIFS(VENTAS!H:H,VENTAS!B:B,B982,VENTAS!G:G,A982)</f>
        <v>0</v>
      </c>
      <c r="M982" s="4">
        <f t="shared" si="91"/>
        <v>0</v>
      </c>
      <c r="N982" s="4">
        <f t="shared" si="87"/>
        <v>0</v>
      </c>
      <c r="O982" s="4">
        <f t="shared" si="88"/>
        <v>0</v>
      </c>
      <c r="P982" s="4">
        <f t="shared" si="89"/>
        <v>0</v>
      </c>
      <c r="Q982" s="6" t="e">
        <f>+SUMIFS(#REF!,#REF!,TablaINV[[#This Row],[GRUPO]],#REF!,TablaINV[[#This Row],[COD]])</f>
        <v>#REF!</v>
      </c>
      <c r="R982" s="19">
        <f t="shared" si="90"/>
        <v>0</v>
      </c>
      <c r="S982" s="4" t="str">
        <f>+VLOOKUP(A982,inv!T:X,5,0)</f>
        <v>COSTA</v>
      </c>
      <c r="T982" s="4" t="str">
        <f>+VLOOKUP(B:B,'DT HUEVO'!$A:$D,4,0)</f>
        <v>SEGUNDA</v>
      </c>
      <c r="U982" s="4" t="str">
        <f>+VLOOKUP(TablaINV[[#This Row],[COD]],'DT HUEVO'!$A:$D,3,0)</f>
        <v>SEGUNDA</v>
      </c>
    </row>
    <row r="983" spans="1:21">
      <c r="A983" t="s">
        <v>457</v>
      </c>
      <c r="B983">
        <v>90</v>
      </c>
      <c r="C983" t="s">
        <v>100</v>
      </c>
      <c r="D983">
        <f>+SUMIFS(inv!D:D,inv!A:A,B983,inv!T:T,A983)</f>
        <v>0</v>
      </c>
      <c r="E983">
        <f>+SUMIFS(inv!$D$1:$D$1164,inv!$A$1:$A$1164,$B983,inv!$T$1:$T$1164,$A983,inv!$U$1:$U$1164,'DIAS DE INVENTARIO TAT'!E$1)</f>
        <v>0</v>
      </c>
      <c r="F983">
        <f>+SUMIFS(inv!$D$1:$D$1164,inv!$A$1:$A$1164,$B983,inv!$T$1:$T$1164,$A983,inv!$U$1:$U$1164,'DIAS DE INVENTARIO TAT'!F$1)</f>
        <v>0</v>
      </c>
      <c r="G983">
        <f>+SUMIFS(inv!$D$1:$D$1164,inv!$A$1:$A$1164,$B983,inv!$T$1:$T$1164,$A983,inv!$U$1:$U$1164,'DIAS DE INVENTARIO TAT'!G$1)</f>
        <v>0</v>
      </c>
      <c r="H983">
        <f>+SUMIFS(inv!$D$1:$D$1164,inv!$A$1:$A$1164,$B983,inv!$T$1:$T$1164,$A983,inv!$U$1:$U$1164,'DIAS DE INVENTARIO TAT'!H$1)</f>
        <v>0</v>
      </c>
      <c r="I983">
        <f>+SUMIFS(inv!$D$1:$D$1164,inv!$A$1:$A$1164,$B983,inv!$T$1:$T$1164,$A983,inv!$U$1:$U$1164,'DIAS DE INVENTARIO TAT'!I$1)</f>
        <v>0</v>
      </c>
      <c r="J983">
        <f>+SUMIFS(inv!$D$1:$D$1164,inv!$A$1:$A$1164,$B983,inv!$T$1:$T$1164,$A983,inv!$U$1:$U$1164,'DIAS DE INVENTARIO TAT'!J$1)</f>
        <v>0</v>
      </c>
      <c r="K983">
        <f>+SUMIFS(inv!$D$1:$D$1164,inv!$A$1:$A$1164,$B983,inv!$T$1:$T$1164,$A983,inv!$U$1:$U$1164,'DIAS DE INVENTARIO TAT'!K$1)</f>
        <v>0</v>
      </c>
      <c r="L983" s="6">
        <f>+SUMIFS(VENTAS!H:H,VENTAS!B:B,B983,VENTAS!G:G,A983)</f>
        <v>0</v>
      </c>
      <c r="M983" s="4">
        <f t="shared" si="91"/>
        <v>0</v>
      </c>
      <c r="N983" s="4">
        <f t="shared" si="87"/>
        <v>0</v>
      </c>
      <c r="O983" s="4">
        <f t="shared" si="88"/>
        <v>0</v>
      </c>
      <c r="P983" s="4">
        <f t="shared" si="89"/>
        <v>0</v>
      </c>
      <c r="Q983" s="6" t="e">
        <f>+SUMIFS(#REF!,#REF!,TablaINV[[#This Row],[GRUPO]],#REF!,TablaINV[[#This Row],[COD]])</f>
        <v>#REF!</v>
      </c>
      <c r="R983" s="19">
        <f t="shared" si="90"/>
        <v>0</v>
      </c>
      <c r="S983" s="4" t="str">
        <f>+VLOOKUP(A983,inv!T:X,5,0)</f>
        <v>COSTA</v>
      </c>
      <c r="T983" s="4" t="str">
        <f>+VLOOKUP(B:B,'DT HUEVO'!$A:$D,4,0)</f>
        <v>HUEVO SIN CLASIFICAR</v>
      </c>
      <c r="U983" s="4" t="str">
        <f>+VLOOKUP(TablaINV[[#This Row],[COD]],'DT HUEVO'!$A:$D,3,0)</f>
        <v>HUEVO SIN CLASIFICAR</v>
      </c>
    </row>
    <row r="984" spans="1:21">
      <c r="A984" t="s">
        <v>457</v>
      </c>
      <c r="B984">
        <v>10403</v>
      </c>
      <c r="C984" t="s">
        <v>35</v>
      </c>
      <c r="D984">
        <f>+SUMIFS(inv!D:D,inv!A:A,B984,inv!T:T,A984)</f>
        <v>0</v>
      </c>
      <c r="E984">
        <f>+SUMIFS(inv!$D$1:$D$1164,inv!$A$1:$A$1164,$B984,inv!$T$1:$T$1164,$A984,inv!$U$1:$U$1164,'DIAS DE INVENTARIO TAT'!E$1)</f>
        <v>0</v>
      </c>
      <c r="F984">
        <f>+SUMIFS(inv!$D$1:$D$1164,inv!$A$1:$A$1164,$B984,inv!$T$1:$T$1164,$A984,inv!$U$1:$U$1164,'DIAS DE INVENTARIO TAT'!F$1)</f>
        <v>0</v>
      </c>
      <c r="G984">
        <f>+SUMIFS(inv!$D$1:$D$1164,inv!$A$1:$A$1164,$B984,inv!$T$1:$T$1164,$A984,inv!$U$1:$U$1164,'DIAS DE INVENTARIO TAT'!G$1)</f>
        <v>0</v>
      </c>
      <c r="H984">
        <f>+SUMIFS(inv!$D$1:$D$1164,inv!$A$1:$A$1164,$B984,inv!$T$1:$T$1164,$A984,inv!$U$1:$U$1164,'DIAS DE INVENTARIO TAT'!H$1)</f>
        <v>0</v>
      </c>
      <c r="I984">
        <f>+SUMIFS(inv!$D$1:$D$1164,inv!$A$1:$A$1164,$B984,inv!$T$1:$T$1164,$A984,inv!$U$1:$U$1164,'DIAS DE INVENTARIO TAT'!I$1)</f>
        <v>0</v>
      </c>
      <c r="J984">
        <f>+SUMIFS(inv!$D$1:$D$1164,inv!$A$1:$A$1164,$B984,inv!$T$1:$T$1164,$A984,inv!$U$1:$U$1164,'DIAS DE INVENTARIO TAT'!J$1)</f>
        <v>0</v>
      </c>
      <c r="K984">
        <f>+SUMIFS(inv!$D$1:$D$1164,inv!$A$1:$A$1164,$B984,inv!$T$1:$T$1164,$A984,inv!$U$1:$U$1164,'DIAS DE INVENTARIO TAT'!K$1)</f>
        <v>0</v>
      </c>
      <c r="L984" s="6">
        <f>+SUMIFS(VENTAS!H:H,VENTAS!B:B,B984,VENTAS!G:G,A984)</f>
        <v>0</v>
      </c>
      <c r="M984" s="4">
        <f t="shared" si="91"/>
        <v>0</v>
      </c>
      <c r="N984" s="4">
        <f t="shared" si="87"/>
        <v>0</v>
      </c>
      <c r="O984" s="4">
        <f t="shared" si="88"/>
        <v>0</v>
      </c>
      <c r="P984" s="4">
        <f t="shared" si="89"/>
        <v>0</v>
      </c>
      <c r="Q984" s="6" t="e">
        <f>+SUMIFS(#REF!,#REF!,TablaINV[[#This Row],[GRUPO]],#REF!,TablaINV[[#This Row],[COD]])</f>
        <v>#REF!</v>
      </c>
      <c r="R984" s="19">
        <f t="shared" si="90"/>
        <v>0</v>
      </c>
      <c r="S984" s="4" t="str">
        <f>+VLOOKUP(A984,inv!T:X,5,0)</f>
        <v>COSTA</v>
      </c>
      <c r="T984" s="4" t="str">
        <f>+VLOOKUP(B:B,'DT HUEVO'!$A:$D,4,0)</f>
        <v>EMPACADOS</v>
      </c>
      <c r="U984" s="4" t="str">
        <f>+VLOOKUP(TablaINV[[#This Row],[COD]],'DT HUEVO'!$A:$D,3,0)</f>
        <v>A</v>
      </c>
    </row>
    <row r="985" spans="1:21">
      <c r="A985" t="s">
        <v>457</v>
      </c>
      <c r="B985">
        <v>76001</v>
      </c>
      <c r="C985" t="s">
        <v>99</v>
      </c>
      <c r="D985">
        <f>+SUMIFS(inv!D:D,inv!A:A,B985,inv!T:T,A985)</f>
        <v>0</v>
      </c>
      <c r="E985">
        <f>+SUMIFS(inv!$D$1:$D$1164,inv!$A$1:$A$1164,$B985,inv!$T$1:$T$1164,$A985,inv!$U$1:$U$1164,'DIAS DE INVENTARIO TAT'!E$1)</f>
        <v>0</v>
      </c>
      <c r="F985">
        <f>+SUMIFS(inv!$D$1:$D$1164,inv!$A$1:$A$1164,$B985,inv!$T$1:$T$1164,$A985,inv!$U$1:$U$1164,'DIAS DE INVENTARIO TAT'!F$1)</f>
        <v>0</v>
      </c>
      <c r="G985">
        <f>+SUMIFS(inv!$D$1:$D$1164,inv!$A$1:$A$1164,$B985,inv!$T$1:$T$1164,$A985,inv!$U$1:$U$1164,'DIAS DE INVENTARIO TAT'!G$1)</f>
        <v>0</v>
      </c>
      <c r="H985">
        <f>+SUMIFS(inv!$D$1:$D$1164,inv!$A$1:$A$1164,$B985,inv!$T$1:$T$1164,$A985,inv!$U$1:$U$1164,'DIAS DE INVENTARIO TAT'!H$1)</f>
        <v>0</v>
      </c>
      <c r="I985">
        <f>+SUMIFS(inv!$D$1:$D$1164,inv!$A$1:$A$1164,$B985,inv!$T$1:$T$1164,$A985,inv!$U$1:$U$1164,'DIAS DE INVENTARIO TAT'!I$1)</f>
        <v>0</v>
      </c>
      <c r="J985">
        <f>+SUMIFS(inv!$D$1:$D$1164,inv!$A$1:$A$1164,$B985,inv!$T$1:$T$1164,$A985,inv!$U$1:$U$1164,'DIAS DE INVENTARIO TAT'!J$1)</f>
        <v>0</v>
      </c>
      <c r="K985">
        <f>+SUMIFS(inv!$D$1:$D$1164,inv!$A$1:$A$1164,$B985,inv!$T$1:$T$1164,$A985,inv!$U$1:$U$1164,'DIAS DE INVENTARIO TAT'!K$1)</f>
        <v>0</v>
      </c>
      <c r="L985" s="6">
        <f>+SUMIFS(VENTAS!H:H,VENTAS!B:B,B985,VENTAS!G:G,A985)</f>
        <v>0</v>
      </c>
      <c r="M985" s="4">
        <f t="shared" si="91"/>
        <v>0</v>
      </c>
      <c r="N985" s="4">
        <f t="shared" si="87"/>
        <v>0</v>
      </c>
      <c r="O985" s="4">
        <f t="shared" si="88"/>
        <v>0</v>
      </c>
      <c r="P985" s="4">
        <f t="shared" si="89"/>
        <v>0</v>
      </c>
      <c r="Q985" s="6" t="e">
        <f>+SUMIFS(#REF!,#REF!,TablaINV[[#This Row],[GRUPO]],#REF!,TablaINV[[#This Row],[COD]])</f>
        <v>#REF!</v>
      </c>
      <c r="R985" s="19">
        <f t="shared" si="90"/>
        <v>0</v>
      </c>
      <c r="S985" s="4" t="str">
        <f>+VLOOKUP(A985,inv!T:X,5,0)</f>
        <v>COSTA</v>
      </c>
      <c r="T985" s="4" t="str">
        <f>+VLOOKUP(B:B,'DT HUEVO'!$A:$D,4,0)</f>
        <v>HUEVO SIN CLASIFICAR</v>
      </c>
      <c r="U985" s="4" t="str">
        <f>+VLOOKUP(TablaINV[[#This Row],[COD]],'DT HUEVO'!$A:$D,3,0)</f>
        <v>HUEVO SIN CLASIFICAR</v>
      </c>
    </row>
    <row r="986" spans="1:21">
      <c r="A986" t="s">
        <v>457</v>
      </c>
      <c r="B986">
        <v>901</v>
      </c>
      <c r="C986" t="s">
        <v>57</v>
      </c>
      <c r="D986">
        <f>+SUMIFS(inv!D:D,inv!A:A,B986,inv!T:T,A986)</f>
        <v>0</v>
      </c>
      <c r="E986">
        <f>+SUMIFS(inv!$D$1:$D$1164,inv!$A$1:$A$1164,$B986,inv!$T$1:$T$1164,$A986,inv!$U$1:$U$1164,'DIAS DE INVENTARIO TAT'!E$1)</f>
        <v>0</v>
      </c>
      <c r="F986">
        <f>+SUMIFS(inv!$D$1:$D$1164,inv!$A$1:$A$1164,$B986,inv!$T$1:$T$1164,$A986,inv!$U$1:$U$1164,'DIAS DE INVENTARIO TAT'!F$1)</f>
        <v>0</v>
      </c>
      <c r="G986">
        <f>+SUMIFS(inv!$D$1:$D$1164,inv!$A$1:$A$1164,$B986,inv!$T$1:$T$1164,$A986,inv!$U$1:$U$1164,'DIAS DE INVENTARIO TAT'!G$1)</f>
        <v>0</v>
      </c>
      <c r="H986">
        <f>+SUMIFS(inv!$D$1:$D$1164,inv!$A$1:$A$1164,$B986,inv!$T$1:$T$1164,$A986,inv!$U$1:$U$1164,'DIAS DE INVENTARIO TAT'!H$1)</f>
        <v>0</v>
      </c>
      <c r="I986">
        <f>+SUMIFS(inv!$D$1:$D$1164,inv!$A$1:$A$1164,$B986,inv!$T$1:$T$1164,$A986,inv!$U$1:$U$1164,'DIAS DE INVENTARIO TAT'!I$1)</f>
        <v>0</v>
      </c>
      <c r="J986">
        <f>+SUMIFS(inv!$D$1:$D$1164,inv!$A$1:$A$1164,$B986,inv!$T$1:$T$1164,$A986,inv!$U$1:$U$1164,'DIAS DE INVENTARIO TAT'!J$1)</f>
        <v>0</v>
      </c>
      <c r="K986">
        <f>+SUMIFS(inv!$D$1:$D$1164,inv!$A$1:$A$1164,$B986,inv!$T$1:$T$1164,$A986,inv!$U$1:$U$1164,'DIAS DE INVENTARIO TAT'!K$1)</f>
        <v>0</v>
      </c>
      <c r="L986" s="6">
        <f>+SUMIFS(VENTAS!H:H,VENTAS!B:B,B986,VENTAS!G:G,A986)</f>
        <v>0</v>
      </c>
      <c r="M986" s="4">
        <f t="shared" si="91"/>
        <v>0</v>
      </c>
      <c r="N986" s="4">
        <f t="shared" si="87"/>
        <v>0</v>
      </c>
      <c r="O986" s="4">
        <f t="shared" si="88"/>
        <v>0</v>
      </c>
      <c r="P986" s="4">
        <f t="shared" si="89"/>
        <v>0</v>
      </c>
      <c r="Q986" s="6" t="e">
        <f>+SUMIFS(#REF!,#REF!,TablaINV[[#This Row],[GRUPO]],#REF!,TablaINV[[#This Row],[COD]])</f>
        <v>#REF!</v>
      </c>
      <c r="R986" s="19">
        <f t="shared" si="90"/>
        <v>0</v>
      </c>
      <c r="S986" s="4" t="str">
        <f>+VLOOKUP(A986,inv!T:X,5,0)</f>
        <v>COSTA</v>
      </c>
      <c r="T986" s="4" t="str">
        <f>+VLOOKUP(B:B,'DT HUEVO'!$A:$D,4,0)</f>
        <v>HUEVO SIN CLASIFICAR</v>
      </c>
      <c r="U986" s="4" t="str">
        <f>+VLOOKUP(TablaINV[[#This Row],[COD]],'DT HUEVO'!$A:$D,3,0)</f>
        <v>HUEVO SIN CLASIFICAR</v>
      </c>
    </row>
    <row r="987" spans="1:21">
      <c r="A987" t="s">
        <v>457</v>
      </c>
      <c r="B987">
        <v>74001</v>
      </c>
      <c r="C987" t="s">
        <v>641</v>
      </c>
      <c r="D987">
        <f>+SUMIFS(inv!D:D,inv!A:A,B987,inv!T:T,A987)</f>
        <v>0</v>
      </c>
      <c r="E987">
        <f>+SUMIFS(inv!$D$1:$D$1164,inv!$A$1:$A$1164,$B987,inv!$T$1:$T$1164,$A987,inv!$U$1:$U$1164,'DIAS DE INVENTARIO TAT'!E$1)</f>
        <v>0</v>
      </c>
      <c r="F987">
        <f>+SUMIFS(inv!$D$1:$D$1164,inv!$A$1:$A$1164,$B987,inv!$T$1:$T$1164,$A987,inv!$U$1:$U$1164,'DIAS DE INVENTARIO TAT'!F$1)</f>
        <v>0</v>
      </c>
      <c r="G987">
        <f>+SUMIFS(inv!$D$1:$D$1164,inv!$A$1:$A$1164,$B987,inv!$T$1:$T$1164,$A987,inv!$U$1:$U$1164,'DIAS DE INVENTARIO TAT'!G$1)</f>
        <v>0</v>
      </c>
      <c r="H987">
        <f>+SUMIFS(inv!$D$1:$D$1164,inv!$A$1:$A$1164,$B987,inv!$T$1:$T$1164,$A987,inv!$U$1:$U$1164,'DIAS DE INVENTARIO TAT'!H$1)</f>
        <v>0</v>
      </c>
      <c r="I987">
        <f>+SUMIFS(inv!$D$1:$D$1164,inv!$A$1:$A$1164,$B987,inv!$T$1:$T$1164,$A987,inv!$U$1:$U$1164,'DIAS DE INVENTARIO TAT'!I$1)</f>
        <v>0</v>
      </c>
      <c r="J987">
        <f>+SUMIFS(inv!$D$1:$D$1164,inv!$A$1:$A$1164,$B987,inv!$T$1:$T$1164,$A987,inv!$U$1:$U$1164,'DIAS DE INVENTARIO TAT'!J$1)</f>
        <v>0</v>
      </c>
      <c r="K987">
        <f>+SUMIFS(inv!$D$1:$D$1164,inv!$A$1:$A$1164,$B987,inv!$T$1:$T$1164,$A987,inv!$U$1:$U$1164,'DIAS DE INVENTARIO TAT'!K$1)</f>
        <v>0</v>
      </c>
      <c r="L987" s="6">
        <f>+SUMIFS(VENTAS!H:H,VENTAS!B:B,B987,VENTAS!G:G,A987)</f>
        <v>0</v>
      </c>
      <c r="M987" s="4">
        <f t="shared" si="91"/>
        <v>0</v>
      </c>
      <c r="N987" s="4">
        <f t="shared" si="87"/>
        <v>0</v>
      </c>
      <c r="O987" s="4">
        <f t="shared" si="88"/>
        <v>0</v>
      </c>
      <c r="P987" s="4">
        <f t="shared" si="89"/>
        <v>0</v>
      </c>
      <c r="Q987" s="6" t="e">
        <f>+SUMIFS(#REF!,#REF!,TablaINV[[#This Row],[GRUPO]],#REF!,TablaINV[[#This Row],[COD]])</f>
        <v>#REF!</v>
      </c>
      <c r="R987" s="19">
        <f t="shared" si="90"/>
        <v>0</v>
      </c>
      <c r="S987" s="4" t="str">
        <f>+VLOOKUP(A987,inv!T:X,5,0)</f>
        <v>COSTA</v>
      </c>
      <c r="T987" s="4" t="str">
        <f>+VLOOKUP(B:B,'DT HUEVO'!$A:$D,4,0)</f>
        <v>SEGUNDA</v>
      </c>
      <c r="U987" s="4" t="str">
        <f>+VLOOKUP(TablaINV[[#This Row],[COD]],'DT HUEVO'!$A:$D,3,0)</f>
        <v>SEGUNDA</v>
      </c>
    </row>
    <row r="988" spans="1:21">
      <c r="A988" t="s">
        <v>457</v>
      </c>
      <c r="B988">
        <v>76101</v>
      </c>
      <c r="C988" t="s">
        <v>644</v>
      </c>
      <c r="D988">
        <f>+SUMIFS(inv!D:D,inv!A:A,B988,inv!T:T,A988)</f>
        <v>0</v>
      </c>
      <c r="E988">
        <f>+SUMIFS(inv!$D$1:$D$1164,inv!$A$1:$A$1164,$B988,inv!$T$1:$T$1164,$A988,inv!$U$1:$U$1164,'DIAS DE INVENTARIO TAT'!E$1)</f>
        <v>0</v>
      </c>
      <c r="F988">
        <f>+SUMIFS(inv!$D$1:$D$1164,inv!$A$1:$A$1164,$B988,inv!$T$1:$T$1164,$A988,inv!$U$1:$U$1164,'DIAS DE INVENTARIO TAT'!F$1)</f>
        <v>0</v>
      </c>
      <c r="G988">
        <f>+SUMIFS(inv!$D$1:$D$1164,inv!$A$1:$A$1164,$B988,inv!$T$1:$T$1164,$A988,inv!$U$1:$U$1164,'DIAS DE INVENTARIO TAT'!G$1)</f>
        <v>0</v>
      </c>
      <c r="H988">
        <f>+SUMIFS(inv!$D$1:$D$1164,inv!$A$1:$A$1164,$B988,inv!$T$1:$T$1164,$A988,inv!$U$1:$U$1164,'DIAS DE INVENTARIO TAT'!H$1)</f>
        <v>0</v>
      </c>
      <c r="I988">
        <f>+SUMIFS(inv!$D$1:$D$1164,inv!$A$1:$A$1164,$B988,inv!$T$1:$T$1164,$A988,inv!$U$1:$U$1164,'DIAS DE INVENTARIO TAT'!I$1)</f>
        <v>0</v>
      </c>
      <c r="J988">
        <f>+SUMIFS(inv!$D$1:$D$1164,inv!$A$1:$A$1164,$B988,inv!$T$1:$T$1164,$A988,inv!$U$1:$U$1164,'DIAS DE INVENTARIO TAT'!J$1)</f>
        <v>0</v>
      </c>
      <c r="K988">
        <f>+SUMIFS(inv!$D$1:$D$1164,inv!$A$1:$A$1164,$B988,inv!$T$1:$T$1164,$A988,inv!$U$1:$U$1164,'DIAS DE INVENTARIO TAT'!K$1)</f>
        <v>0</v>
      </c>
      <c r="L988" s="6">
        <f>+SUMIFS(VENTAS!H:H,VENTAS!B:B,B988,VENTAS!G:G,A988)</f>
        <v>0</v>
      </c>
      <c r="M988" s="4">
        <f t="shared" si="91"/>
        <v>0</v>
      </c>
      <c r="N988" s="4">
        <f t="shared" si="87"/>
        <v>0</v>
      </c>
      <c r="O988" s="4">
        <f t="shared" si="88"/>
        <v>0</v>
      </c>
      <c r="P988" s="4">
        <f t="shared" si="89"/>
        <v>0</v>
      </c>
      <c r="Q988" s="6" t="e">
        <f>+SUMIFS(#REF!,#REF!,TablaINV[[#This Row],[GRUPO]],#REF!,TablaINV[[#This Row],[COD]])</f>
        <v>#REF!</v>
      </c>
      <c r="R988" s="19">
        <f t="shared" si="90"/>
        <v>0</v>
      </c>
      <c r="S988" s="4" t="str">
        <f>+VLOOKUP(A988,inv!T:X,5,0)</f>
        <v>COSTA</v>
      </c>
      <c r="T988" s="4" t="str">
        <f>+VLOOKUP(B:B,'DT HUEVO'!$A:$D,4,0)</f>
        <v>GRIS SUELTO</v>
      </c>
      <c r="U988" s="4" t="str">
        <f>+VLOOKUP(TablaINV[[#This Row],[COD]],'DT HUEVO'!$A:$D,3,0)</f>
        <v>YUMBO</v>
      </c>
    </row>
    <row r="989" spans="1:21">
      <c r="A989" t="s">
        <v>457</v>
      </c>
      <c r="B989">
        <v>12401</v>
      </c>
      <c r="C989" t="s">
        <v>645</v>
      </c>
      <c r="D989">
        <f>+SUMIFS(inv!D:D,inv!A:A,B989,inv!T:T,A989)</f>
        <v>0</v>
      </c>
      <c r="E989">
        <f>+SUMIFS(inv!$D$1:$D$1164,inv!$A$1:$A$1164,$B989,inv!$T$1:$T$1164,$A989,inv!$U$1:$U$1164,'DIAS DE INVENTARIO TAT'!E$1)</f>
        <v>0</v>
      </c>
      <c r="F989">
        <f>+SUMIFS(inv!$D$1:$D$1164,inv!$A$1:$A$1164,$B989,inv!$T$1:$T$1164,$A989,inv!$U$1:$U$1164,'DIAS DE INVENTARIO TAT'!F$1)</f>
        <v>0</v>
      </c>
      <c r="G989">
        <f>+SUMIFS(inv!$D$1:$D$1164,inv!$A$1:$A$1164,$B989,inv!$T$1:$T$1164,$A989,inv!$U$1:$U$1164,'DIAS DE INVENTARIO TAT'!G$1)</f>
        <v>0</v>
      </c>
      <c r="H989">
        <f>+SUMIFS(inv!$D$1:$D$1164,inv!$A$1:$A$1164,$B989,inv!$T$1:$T$1164,$A989,inv!$U$1:$U$1164,'DIAS DE INVENTARIO TAT'!H$1)</f>
        <v>0</v>
      </c>
      <c r="I989">
        <f>+SUMIFS(inv!$D$1:$D$1164,inv!$A$1:$A$1164,$B989,inv!$T$1:$T$1164,$A989,inv!$U$1:$U$1164,'DIAS DE INVENTARIO TAT'!I$1)</f>
        <v>0</v>
      </c>
      <c r="J989">
        <f>+SUMIFS(inv!$D$1:$D$1164,inv!$A$1:$A$1164,$B989,inv!$T$1:$T$1164,$A989,inv!$U$1:$U$1164,'DIAS DE INVENTARIO TAT'!J$1)</f>
        <v>0</v>
      </c>
      <c r="K989">
        <f>+SUMIFS(inv!$D$1:$D$1164,inv!$A$1:$A$1164,$B989,inv!$T$1:$T$1164,$A989,inv!$U$1:$U$1164,'DIAS DE INVENTARIO TAT'!K$1)</f>
        <v>0</v>
      </c>
      <c r="L989" s="6">
        <f>+SUMIFS(VENTAS!H:H,VENTAS!B:B,B989,VENTAS!G:G,A989)</f>
        <v>0</v>
      </c>
      <c r="M989" s="4">
        <f t="shared" si="91"/>
        <v>0</v>
      </c>
      <c r="N989" s="4">
        <f t="shared" si="87"/>
        <v>0</v>
      </c>
      <c r="O989" s="4">
        <f t="shared" si="88"/>
        <v>0</v>
      </c>
      <c r="P989" s="4">
        <f t="shared" si="89"/>
        <v>0</v>
      </c>
      <c r="Q989" s="6" t="e">
        <f>+SUMIFS(#REF!,#REF!,TablaINV[[#This Row],[GRUPO]],#REF!,TablaINV[[#This Row],[COD]])</f>
        <v>#REF!</v>
      </c>
      <c r="R989" s="19">
        <f t="shared" si="90"/>
        <v>0</v>
      </c>
      <c r="S989" s="4" t="str">
        <f>+VLOOKUP(A989,inv!T:X,5,0)</f>
        <v>COSTA</v>
      </c>
      <c r="T989" s="4" t="e">
        <f>+VLOOKUP(B:B,'DT HUEVO'!$A:$D,4,0)</f>
        <v>#N/A</v>
      </c>
      <c r="U989" s="4" t="e">
        <f>+VLOOKUP(TablaINV[[#This Row],[COD]],'DT HUEVO'!$A:$D,3,0)</f>
        <v>#N/A</v>
      </c>
    </row>
    <row r="990" spans="1:21">
      <c r="A990" t="s">
        <v>457</v>
      </c>
      <c r="B990">
        <v>77301</v>
      </c>
      <c r="C990" t="s">
        <v>648</v>
      </c>
      <c r="D990">
        <f>+SUMIFS(inv!D:D,inv!A:A,B990,inv!T:T,A990)</f>
        <v>0</v>
      </c>
      <c r="E990">
        <f>+SUMIFS(inv!$D$1:$D$1164,inv!$A$1:$A$1164,$B990,inv!$T$1:$T$1164,$A990,inv!$U$1:$U$1164,'DIAS DE INVENTARIO TAT'!E$1)</f>
        <v>0</v>
      </c>
      <c r="F990">
        <f>+SUMIFS(inv!$D$1:$D$1164,inv!$A$1:$A$1164,$B990,inv!$T$1:$T$1164,$A990,inv!$U$1:$U$1164,'DIAS DE INVENTARIO TAT'!F$1)</f>
        <v>0</v>
      </c>
      <c r="G990">
        <f>+SUMIFS(inv!$D$1:$D$1164,inv!$A$1:$A$1164,$B990,inv!$T$1:$T$1164,$A990,inv!$U$1:$U$1164,'DIAS DE INVENTARIO TAT'!G$1)</f>
        <v>0</v>
      </c>
      <c r="H990">
        <f>+SUMIFS(inv!$D$1:$D$1164,inv!$A$1:$A$1164,$B990,inv!$T$1:$T$1164,$A990,inv!$U$1:$U$1164,'DIAS DE INVENTARIO TAT'!H$1)</f>
        <v>0</v>
      </c>
      <c r="I990">
        <f>+SUMIFS(inv!$D$1:$D$1164,inv!$A$1:$A$1164,$B990,inv!$T$1:$T$1164,$A990,inv!$U$1:$U$1164,'DIAS DE INVENTARIO TAT'!I$1)</f>
        <v>0</v>
      </c>
      <c r="J990">
        <f>+SUMIFS(inv!$D$1:$D$1164,inv!$A$1:$A$1164,$B990,inv!$T$1:$T$1164,$A990,inv!$U$1:$U$1164,'DIAS DE INVENTARIO TAT'!J$1)</f>
        <v>0</v>
      </c>
      <c r="K990">
        <f>+SUMIFS(inv!$D$1:$D$1164,inv!$A$1:$A$1164,$B990,inv!$T$1:$T$1164,$A990,inv!$U$1:$U$1164,'DIAS DE INVENTARIO TAT'!K$1)</f>
        <v>0</v>
      </c>
      <c r="L990" s="6">
        <f>+SUMIFS(VENTAS!H:H,VENTAS!B:B,B990,VENTAS!G:G,A990)</f>
        <v>0</v>
      </c>
      <c r="M990" s="4">
        <f t="shared" si="91"/>
        <v>0</v>
      </c>
      <c r="N990" s="4">
        <f t="shared" si="87"/>
        <v>0</v>
      </c>
      <c r="O990" s="4">
        <f t="shared" si="88"/>
        <v>0</v>
      </c>
      <c r="P990" s="4">
        <f t="shared" si="89"/>
        <v>0</v>
      </c>
      <c r="Q990" s="6" t="e">
        <f>+SUMIFS(#REF!,#REF!,TablaINV[[#This Row],[GRUPO]],#REF!,TablaINV[[#This Row],[COD]])</f>
        <v>#REF!</v>
      </c>
      <c r="R990" s="19">
        <f t="shared" si="90"/>
        <v>0</v>
      </c>
      <c r="S990" s="4" t="str">
        <f>+VLOOKUP(A990,inv!T:X,5,0)</f>
        <v>COSTA</v>
      </c>
      <c r="T990" s="4" t="str">
        <f>+VLOOKUP(B:B,'DT HUEVO'!$A:$D,4,0)</f>
        <v>SEGUNDA</v>
      </c>
      <c r="U990" s="4" t="str">
        <f>+VLOOKUP(TablaINV[[#This Row],[COD]],'DT HUEVO'!$A:$D,3,0)</f>
        <v>SEGUNDA</v>
      </c>
    </row>
    <row r="991" spans="1:21">
      <c r="A991" t="s">
        <v>457</v>
      </c>
      <c r="B991">
        <v>12336</v>
      </c>
      <c r="C991" t="s">
        <v>658</v>
      </c>
      <c r="D991">
        <f>+SUMIFS(inv!D:D,inv!A:A,B991,inv!T:T,A991)</f>
        <v>0</v>
      </c>
      <c r="E991">
        <f>+SUMIFS(inv!$D$1:$D$1164,inv!$A$1:$A$1164,$B991,inv!$T$1:$T$1164,$A991,inv!$U$1:$U$1164,'DIAS DE INVENTARIO TAT'!E$1)</f>
        <v>0</v>
      </c>
      <c r="F991">
        <f>+SUMIFS(inv!$D$1:$D$1164,inv!$A$1:$A$1164,$B991,inv!$T$1:$T$1164,$A991,inv!$U$1:$U$1164,'DIAS DE INVENTARIO TAT'!F$1)</f>
        <v>0</v>
      </c>
      <c r="G991">
        <f>+SUMIFS(inv!$D$1:$D$1164,inv!$A$1:$A$1164,$B991,inv!$T$1:$T$1164,$A991,inv!$U$1:$U$1164,'DIAS DE INVENTARIO TAT'!G$1)</f>
        <v>0</v>
      </c>
      <c r="H991">
        <f>+SUMIFS(inv!$D$1:$D$1164,inv!$A$1:$A$1164,$B991,inv!$T$1:$T$1164,$A991,inv!$U$1:$U$1164,'DIAS DE INVENTARIO TAT'!H$1)</f>
        <v>0</v>
      </c>
      <c r="I991">
        <f>+SUMIFS(inv!$D$1:$D$1164,inv!$A$1:$A$1164,$B991,inv!$T$1:$T$1164,$A991,inv!$U$1:$U$1164,'DIAS DE INVENTARIO TAT'!I$1)</f>
        <v>0</v>
      </c>
      <c r="J991">
        <f>+SUMIFS(inv!$D$1:$D$1164,inv!$A$1:$A$1164,$B991,inv!$T$1:$T$1164,$A991,inv!$U$1:$U$1164,'DIAS DE INVENTARIO TAT'!J$1)</f>
        <v>0</v>
      </c>
      <c r="K991">
        <f>+SUMIFS(inv!$D$1:$D$1164,inv!$A$1:$A$1164,$B991,inv!$T$1:$T$1164,$A991,inv!$U$1:$U$1164,'DIAS DE INVENTARIO TAT'!K$1)</f>
        <v>0</v>
      </c>
      <c r="L991" s="6">
        <f>+SUMIFS(VENTAS!H:H,VENTAS!B:B,B991,VENTAS!G:G,A991)</f>
        <v>0</v>
      </c>
      <c r="M991" s="4">
        <f t="shared" si="91"/>
        <v>0</v>
      </c>
      <c r="N991" s="4">
        <f t="shared" si="87"/>
        <v>0</v>
      </c>
      <c r="O991" s="4">
        <f t="shared" si="88"/>
        <v>0</v>
      </c>
      <c r="P991" s="4">
        <f t="shared" si="89"/>
        <v>0</v>
      </c>
      <c r="Q991" s="6" t="e">
        <f>+SUMIFS(#REF!,#REF!,TablaINV[[#This Row],[GRUPO]],#REF!,TablaINV[[#This Row],[COD]])</f>
        <v>#REF!</v>
      </c>
      <c r="R991" s="19">
        <f t="shared" si="90"/>
        <v>0</v>
      </c>
      <c r="S991" s="4" t="str">
        <f>+VLOOKUP(A991,inv!T:X,5,0)</f>
        <v>COSTA</v>
      </c>
      <c r="T991" s="4" t="e">
        <f>+VLOOKUP(B:B,'DT HUEVO'!$A:$D,4,0)</f>
        <v>#N/A</v>
      </c>
      <c r="U991" s="4" t="e">
        <f>+VLOOKUP(TablaINV[[#This Row],[COD]],'DT HUEVO'!$A:$D,3,0)</f>
        <v>#N/A</v>
      </c>
    </row>
    <row r="992" spans="1:21">
      <c r="A992" t="s">
        <v>457</v>
      </c>
      <c r="B992">
        <v>32306</v>
      </c>
      <c r="C992" t="s">
        <v>661</v>
      </c>
      <c r="D992">
        <f>+SUMIFS(inv!D:D,inv!A:A,B992,inv!T:T,A992)</f>
        <v>0</v>
      </c>
      <c r="E992">
        <f>+SUMIFS(inv!$D$1:$D$1164,inv!$A$1:$A$1164,$B992,inv!$T$1:$T$1164,$A992,inv!$U$1:$U$1164,'DIAS DE INVENTARIO TAT'!E$1)</f>
        <v>0</v>
      </c>
      <c r="F992">
        <f>+SUMIFS(inv!$D$1:$D$1164,inv!$A$1:$A$1164,$B992,inv!$T$1:$T$1164,$A992,inv!$U$1:$U$1164,'DIAS DE INVENTARIO TAT'!F$1)</f>
        <v>0</v>
      </c>
      <c r="G992">
        <f>+SUMIFS(inv!$D$1:$D$1164,inv!$A$1:$A$1164,$B992,inv!$T$1:$T$1164,$A992,inv!$U$1:$U$1164,'DIAS DE INVENTARIO TAT'!G$1)</f>
        <v>0</v>
      </c>
      <c r="H992">
        <f>+SUMIFS(inv!$D$1:$D$1164,inv!$A$1:$A$1164,$B992,inv!$T$1:$T$1164,$A992,inv!$U$1:$U$1164,'DIAS DE INVENTARIO TAT'!H$1)</f>
        <v>0</v>
      </c>
      <c r="I992">
        <f>+SUMIFS(inv!$D$1:$D$1164,inv!$A$1:$A$1164,$B992,inv!$T$1:$T$1164,$A992,inv!$U$1:$U$1164,'DIAS DE INVENTARIO TAT'!I$1)</f>
        <v>0</v>
      </c>
      <c r="J992">
        <f>+SUMIFS(inv!$D$1:$D$1164,inv!$A$1:$A$1164,$B992,inv!$T$1:$T$1164,$A992,inv!$U$1:$U$1164,'DIAS DE INVENTARIO TAT'!J$1)</f>
        <v>0</v>
      </c>
      <c r="K992">
        <f>+SUMIFS(inv!$D$1:$D$1164,inv!$A$1:$A$1164,$B992,inv!$T$1:$T$1164,$A992,inv!$U$1:$U$1164,'DIAS DE INVENTARIO TAT'!K$1)</f>
        <v>0</v>
      </c>
      <c r="L992" s="6">
        <f>+SUMIFS(VENTAS!H:H,VENTAS!B:B,B992,VENTAS!G:G,A992)</f>
        <v>0</v>
      </c>
      <c r="M992" s="4">
        <f t="shared" si="91"/>
        <v>0</v>
      </c>
      <c r="N992" s="4">
        <f t="shared" si="87"/>
        <v>0</v>
      </c>
      <c r="O992" s="4">
        <f t="shared" si="88"/>
        <v>0</v>
      </c>
      <c r="P992" s="4">
        <f t="shared" si="89"/>
        <v>0</v>
      </c>
      <c r="Q992" s="6" t="e">
        <f>+SUMIFS(#REF!,#REF!,TablaINV[[#This Row],[GRUPO]],#REF!,TablaINV[[#This Row],[COD]])</f>
        <v>#REF!</v>
      </c>
      <c r="R992" s="19">
        <f t="shared" si="90"/>
        <v>0</v>
      </c>
      <c r="S992" s="4" t="str">
        <f>+VLOOKUP(A992,inv!T:X,5,0)</f>
        <v>COSTA</v>
      </c>
      <c r="T992" s="4" t="str">
        <f>+VLOOKUP(B:B,'DT HUEVO'!$A:$D,4,0)</f>
        <v>EMPACADOS</v>
      </c>
      <c r="U992" s="4" t="str">
        <f>+VLOOKUP(TablaINV[[#This Row],[COD]],'DT HUEVO'!$A:$D,3,0)</f>
        <v>AA</v>
      </c>
    </row>
    <row r="993" spans="1:21">
      <c r="A993" t="s">
        <v>457</v>
      </c>
      <c r="B993">
        <v>32359</v>
      </c>
      <c r="C993" t="s">
        <v>660</v>
      </c>
      <c r="D993">
        <f>+SUMIFS(inv!D:D,inv!A:A,B993,inv!T:T,A993)</f>
        <v>0</v>
      </c>
      <c r="E993">
        <f>+SUMIFS(inv!$D$1:$D$1164,inv!$A$1:$A$1164,$B993,inv!$T$1:$T$1164,$A993,inv!$U$1:$U$1164,'DIAS DE INVENTARIO TAT'!E$1)</f>
        <v>0</v>
      </c>
      <c r="F993">
        <f>+SUMIFS(inv!$D$1:$D$1164,inv!$A$1:$A$1164,$B993,inv!$T$1:$T$1164,$A993,inv!$U$1:$U$1164,'DIAS DE INVENTARIO TAT'!F$1)</f>
        <v>0</v>
      </c>
      <c r="G993">
        <f>+SUMIFS(inv!$D$1:$D$1164,inv!$A$1:$A$1164,$B993,inv!$T$1:$T$1164,$A993,inv!$U$1:$U$1164,'DIAS DE INVENTARIO TAT'!G$1)</f>
        <v>0</v>
      </c>
      <c r="H993">
        <f>+SUMIFS(inv!$D$1:$D$1164,inv!$A$1:$A$1164,$B993,inv!$T$1:$T$1164,$A993,inv!$U$1:$U$1164,'DIAS DE INVENTARIO TAT'!H$1)</f>
        <v>0</v>
      </c>
      <c r="I993">
        <f>+SUMIFS(inv!$D$1:$D$1164,inv!$A$1:$A$1164,$B993,inv!$T$1:$T$1164,$A993,inv!$U$1:$U$1164,'DIAS DE INVENTARIO TAT'!I$1)</f>
        <v>0</v>
      </c>
      <c r="J993">
        <f>+SUMIFS(inv!$D$1:$D$1164,inv!$A$1:$A$1164,$B993,inv!$T$1:$T$1164,$A993,inv!$U$1:$U$1164,'DIAS DE INVENTARIO TAT'!J$1)</f>
        <v>0</v>
      </c>
      <c r="K993">
        <f>+SUMIFS(inv!$D$1:$D$1164,inv!$A$1:$A$1164,$B993,inv!$T$1:$T$1164,$A993,inv!$U$1:$U$1164,'DIAS DE INVENTARIO TAT'!K$1)</f>
        <v>0</v>
      </c>
      <c r="L993" s="6">
        <f>+SUMIFS(VENTAS!H:H,VENTAS!B:B,B993,VENTAS!G:G,A993)</f>
        <v>0</v>
      </c>
      <c r="M993" s="4">
        <f t="shared" si="91"/>
        <v>0</v>
      </c>
      <c r="N993" s="4">
        <f t="shared" si="87"/>
        <v>0</v>
      </c>
      <c r="O993" s="4">
        <f t="shared" si="88"/>
        <v>0</v>
      </c>
      <c r="P993" s="4">
        <f t="shared" si="89"/>
        <v>0</v>
      </c>
      <c r="Q993" s="6" t="e">
        <f>+SUMIFS(#REF!,#REF!,TablaINV[[#This Row],[GRUPO]],#REF!,TablaINV[[#This Row],[COD]])</f>
        <v>#REF!</v>
      </c>
      <c r="R993" s="19">
        <f t="shared" si="90"/>
        <v>0</v>
      </c>
      <c r="S993" s="4" t="str">
        <f>+VLOOKUP(A993,inv!T:X,5,0)</f>
        <v>COSTA</v>
      </c>
      <c r="T993" s="4" t="str">
        <f>+VLOOKUP(B:B,'DT HUEVO'!$A:$D,4,0)</f>
        <v>EMPACADOS</v>
      </c>
      <c r="U993" s="4" t="str">
        <f>+VLOOKUP(TablaINV[[#This Row],[COD]],'DT HUEVO'!$A:$D,3,0)</f>
        <v>AA</v>
      </c>
    </row>
    <row r="994" spans="1:21">
      <c r="A994" t="s">
        <v>457</v>
      </c>
      <c r="B994">
        <v>101</v>
      </c>
      <c r="C994" t="s">
        <v>662</v>
      </c>
      <c r="D994">
        <f>+SUMIFS(inv!D:D,inv!A:A,B994,inv!T:T,A994)</f>
        <v>0</v>
      </c>
      <c r="E994">
        <f>+SUMIFS(inv!$D$1:$D$1164,inv!$A$1:$A$1164,$B994,inv!$T$1:$T$1164,$A994,inv!$U$1:$U$1164,'DIAS DE INVENTARIO TAT'!E$1)</f>
        <v>0</v>
      </c>
      <c r="F994">
        <f>+SUMIFS(inv!$D$1:$D$1164,inv!$A$1:$A$1164,$B994,inv!$T$1:$T$1164,$A994,inv!$U$1:$U$1164,'DIAS DE INVENTARIO TAT'!F$1)</f>
        <v>0</v>
      </c>
      <c r="G994">
        <f>+SUMIFS(inv!$D$1:$D$1164,inv!$A$1:$A$1164,$B994,inv!$T$1:$T$1164,$A994,inv!$U$1:$U$1164,'DIAS DE INVENTARIO TAT'!G$1)</f>
        <v>0</v>
      </c>
      <c r="H994">
        <f>+SUMIFS(inv!$D$1:$D$1164,inv!$A$1:$A$1164,$B994,inv!$T$1:$T$1164,$A994,inv!$U$1:$U$1164,'DIAS DE INVENTARIO TAT'!H$1)</f>
        <v>0</v>
      </c>
      <c r="I994">
        <f>+SUMIFS(inv!$D$1:$D$1164,inv!$A$1:$A$1164,$B994,inv!$T$1:$T$1164,$A994,inv!$U$1:$U$1164,'DIAS DE INVENTARIO TAT'!I$1)</f>
        <v>0</v>
      </c>
      <c r="J994">
        <f>+SUMIFS(inv!$D$1:$D$1164,inv!$A$1:$A$1164,$B994,inv!$T$1:$T$1164,$A994,inv!$U$1:$U$1164,'DIAS DE INVENTARIO TAT'!J$1)</f>
        <v>0</v>
      </c>
      <c r="K994">
        <f>+SUMIFS(inv!$D$1:$D$1164,inv!$A$1:$A$1164,$B994,inv!$T$1:$T$1164,$A994,inv!$U$1:$U$1164,'DIAS DE INVENTARIO TAT'!K$1)</f>
        <v>0</v>
      </c>
      <c r="L994" s="6">
        <f>+SUMIFS(VENTAS!H:H,VENTAS!B:B,B994,VENTAS!G:G,A994)</f>
        <v>0</v>
      </c>
      <c r="M994" s="4">
        <f t="shared" si="91"/>
        <v>0</v>
      </c>
      <c r="N994" s="4">
        <f t="shared" si="87"/>
        <v>0</v>
      </c>
      <c r="O994" s="4">
        <f t="shared" si="88"/>
        <v>0</v>
      </c>
      <c r="P994" s="4">
        <f t="shared" si="89"/>
        <v>0</v>
      </c>
      <c r="Q994" s="6" t="e">
        <f>+SUMIFS(#REF!,#REF!,TablaINV[[#This Row],[GRUPO]],#REF!,TablaINV[[#This Row],[COD]])</f>
        <v>#REF!</v>
      </c>
      <c r="R994" s="19">
        <f t="shared" si="90"/>
        <v>0</v>
      </c>
      <c r="S994" s="4" t="str">
        <f>+VLOOKUP(A994,inv!T:X,5,0)</f>
        <v>COSTA</v>
      </c>
      <c r="T994" s="4" t="str">
        <f>+VLOOKUP(B:B,'DT HUEVO'!$A:$D,4,0)</f>
        <v>GRIS SUELTO</v>
      </c>
      <c r="U994" s="4" t="str">
        <f>+VLOOKUP(TablaINV[[#This Row],[COD]],'DT HUEVO'!$A:$D,3,0)</f>
        <v>YUMBO</v>
      </c>
    </row>
    <row r="995" spans="1:21">
      <c r="A995" t="s">
        <v>457</v>
      </c>
      <c r="B995">
        <v>102</v>
      </c>
      <c r="C995" t="s">
        <v>663</v>
      </c>
      <c r="D995">
        <f>+SUMIFS(inv!D:D,inv!A:A,B995,inv!T:T,A995)</f>
        <v>0</v>
      </c>
      <c r="E995">
        <f>+SUMIFS(inv!$D$1:$D$1164,inv!$A$1:$A$1164,$B995,inv!$T$1:$T$1164,$A995,inv!$U$1:$U$1164,'DIAS DE INVENTARIO TAT'!E$1)</f>
        <v>0</v>
      </c>
      <c r="F995">
        <f>+SUMIFS(inv!$D$1:$D$1164,inv!$A$1:$A$1164,$B995,inv!$T$1:$T$1164,$A995,inv!$U$1:$U$1164,'DIAS DE INVENTARIO TAT'!F$1)</f>
        <v>0</v>
      </c>
      <c r="G995">
        <f>+SUMIFS(inv!$D$1:$D$1164,inv!$A$1:$A$1164,$B995,inv!$T$1:$T$1164,$A995,inv!$U$1:$U$1164,'DIAS DE INVENTARIO TAT'!G$1)</f>
        <v>0</v>
      </c>
      <c r="H995">
        <f>+SUMIFS(inv!$D$1:$D$1164,inv!$A$1:$A$1164,$B995,inv!$T$1:$T$1164,$A995,inv!$U$1:$U$1164,'DIAS DE INVENTARIO TAT'!H$1)</f>
        <v>0</v>
      </c>
      <c r="I995">
        <f>+SUMIFS(inv!$D$1:$D$1164,inv!$A$1:$A$1164,$B995,inv!$T$1:$T$1164,$A995,inv!$U$1:$U$1164,'DIAS DE INVENTARIO TAT'!I$1)</f>
        <v>0</v>
      </c>
      <c r="J995">
        <f>+SUMIFS(inv!$D$1:$D$1164,inv!$A$1:$A$1164,$B995,inv!$T$1:$T$1164,$A995,inv!$U$1:$U$1164,'DIAS DE INVENTARIO TAT'!J$1)</f>
        <v>0</v>
      </c>
      <c r="K995">
        <f>+SUMIFS(inv!$D$1:$D$1164,inv!$A$1:$A$1164,$B995,inv!$T$1:$T$1164,$A995,inv!$U$1:$U$1164,'DIAS DE INVENTARIO TAT'!K$1)</f>
        <v>0</v>
      </c>
      <c r="L995" s="6">
        <f>+SUMIFS(VENTAS!H:H,VENTAS!B:B,B995,VENTAS!G:G,A995)</f>
        <v>0</v>
      </c>
      <c r="M995" s="4">
        <f t="shared" si="91"/>
        <v>0</v>
      </c>
      <c r="N995" s="4">
        <f t="shared" si="87"/>
        <v>0</v>
      </c>
      <c r="O995" s="4">
        <f t="shared" si="88"/>
        <v>0</v>
      </c>
      <c r="P995" s="4">
        <f t="shared" si="89"/>
        <v>0</v>
      </c>
      <c r="Q995" s="6" t="e">
        <f>+SUMIFS(#REF!,#REF!,TablaINV[[#This Row],[GRUPO]],#REF!,TablaINV[[#This Row],[COD]])</f>
        <v>#REF!</v>
      </c>
      <c r="R995" s="19">
        <f t="shared" si="90"/>
        <v>0</v>
      </c>
      <c r="S995" s="4" t="str">
        <f>+VLOOKUP(A995,inv!T:X,5,0)</f>
        <v>COSTA</v>
      </c>
      <c r="T995" s="4" t="str">
        <f>+VLOOKUP(B:B,'DT HUEVO'!$A:$D,4,0)</f>
        <v>GRIS SUELTO</v>
      </c>
      <c r="U995" s="4" t="str">
        <f>+VLOOKUP(TablaINV[[#This Row],[COD]],'DT HUEVO'!$A:$D,3,0)</f>
        <v>AAA</v>
      </c>
    </row>
    <row r="996" spans="1:21">
      <c r="A996" t="s">
        <v>457</v>
      </c>
      <c r="B996">
        <v>103</v>
      </c>
      <c r="C996" t="s">
        <v>664</v>
      </c>
      <c r="D996">
        <f>+SUMIFS(inv!D:D,inv!A:A,B996,inv!T:T,A996)</f>
        <v>0</v>
      </c>
      <c r="E996">
        <f>+SUMIFS(inv!$D$1:$D$1164,inv!$A$1:$A$1164,$B996,inv!$T$1:$T$1164,$A996,inv!$U$1:$U$1164,'DIAS DE INVENTARIO TAT'!E$1)</f>
        <v>0</v>
      </c>
      <c r="F996">
        <f>+SUMIFS(inv!$D$1:$D$1164,inv!$A$1:$A$1164,$B996,inv!$T$1:$T$1164,$A996,inv!$U$1:$U$1164,'DIAS DE INVENTARIO TAT'!F$1)</f>
        <v>0</v>
      </c>
      <c r="G996">
        <f>+SUMIFS(inv!$D$1:$D$1164,inv!$A$1:$A$1164,$B996,inv!$T$1:$T$1164,$A996,inv!$U$1:$U$1164,'DIAS DE INVENTARIO TAT'!G$1)</f>
        <v>0</v>
      </c>
      <c r="H996">
        <f>+SUMIFS(inv!$D$1:$D$1164,inv!$A$1:$A$1164,$B996,inv!$T$1:$T$1164,$A996,inv!$U$1:$U$1164,'DIAS DE INVENTARIO TAT'!H$1)</f>
        <v>0</v>
      </c>
      <c r="I996">
        <f>+SUMIFS(inv!$D$1:$D$1164,inv!$A$1:$A$1164,$B996,inv!$T$1:$T$1164,$A996,inv!$U$1:$U$1164,'DIAS DE INVENTARIO TAT'!I$1)</f>
        <v>0</v>
      </c>
      <c r="J996">
        <f>+SUMIFS(inv!$D$1:$D$1164,inv!$A$1:$A$1164,$B996,inv!$T$1:$T$1164,$A996,inv!$U$1:$U$1164,'DIAS DE INVENTARIO TAT'!J$1)</f>
        <v>0</v>
      </c>
      <c r="K996">
        <f>+SUMIFS(inv!$D$1:$D$1164,inv!$A$1:$A$1164,$B996,inv!$T$1:$T$1164,$A996,inv!$U$1:$U$1164,'DIAS DE INVENTARIO TAT'!K$1)</f>
        <v>0</v>
      </c>
      <c r="L996" s="6">
        <f>+SUMIFS(VENTAS!H:H,VENTAS!B:B,B996,VENTAS!G:G,A996)</f>
        <v>0</v>
      </c>
      <c r="M996" s="4">
        <f t="shared" si="91"/>
        <v>0</v>
      </c>
      <c r="N996" s="4">
        <f t="shared" si="87"/>
        <v>0</v>
      </c>
      <c r="O996" s="4">
        <f t="shared" si="88"/>
        <v>0</v>
      </c>
      <c r="P996" s="4">
        <f t="shared" si="89"/>
        <v>0</v>
      </c>
      <c r="Q996" s="6" t="e">
        <f>+SUMIFS(#REF!,#REF!,TablaINV[[#This Row],[GRUPO]],#REF!,TablaINV[[#This Row],[COD]])</f>
        <v>#REF!</v>
      </c>
      <c r="R996" s="19">
        <f t="shared" si="90"/>
        <v>0</v>
      </c>
      <c r="S996" s="4" t="str">
        <f>+VLOOKUP(A996,inv!T:X,5,0)</f>
        <v>COSTA</v>
      </c>
      <c r="T996" s="4" t="str">
        <f>+VLOOKUP(B:B,'DT HUEVO'!$A:$D,4,0)</f>
        <v>GRIS SUELTO</v>
      </c>
      <c r="U996" s="4" t="str">
        <f>+VLOOKUP(TablaINV[[#This Row],[COD]],'DT HUEVO'!$A:$D,3,0)</f>
        <v>AA</v>
      </c>
    </row>
    <row r="997" spans="1:21">
      <c r="A997" t="s">
        <v>457</v>
      </c>
      <c r="B997">
        <v>104</v>
      </c>
      <c r="C997" t="s">
        <v>665</v>
      </c>
      <c r="D997">
        <f>+SUMIFS(inv!D:D,inv!A:A,B997,inv!T:T,A997)</f>
        <v>0</v>
      </c>
      <c r="E997">
        <f>+SUMIFS(inv!$D$1:$D$1164,inv!$A$1:$A$1164,$B997,inv!$T$1:$T$1164,$A997,inv!$U$1:$U$1164,'DIAS DE INVENTARIO TAT'!E$1)</f>
        <v>0</v>
      </c>
      <c r="F997">
        <f>+SUMIFS(inv!$D$1:$D$1164,inv!$A$1:$A$1164,$B997,inv!$T$1:$T$1164,$A997,inv!$U$1:$U$1164,'DIAS DE INVENTARIO TAT'!F$1)</f>
        <v>0</v>
      </c>
      <c r="G997">
        <f>+SUMIFS(inv!$D$1:$D$1164,inv!$A$1:$A$1164,$B997,inv!$T$1:$T$1164,$A997,inv!$U$1:$U$1164,'DIAS DE INVENTARIO TAT'!G$1)</f>
        <v>0</v>
      </c>
      <c r="H997">
        <f>+SUMIFS(inv!$D$1:$D$1164,inv!$A$1:$A$1164,$B997,inv!$T$1:$T$1164,$A997,inv!$U$1:$U$1164,'DIAS DE INVENTARIO TAT'!H$1)</f>
        <v>0</v>
      </c>
      <c r="I997">
        <f>+SUMIFS(inv!$D$1:$D$1164,inv!$A$1:$A$1164,$B997,inv!$T$1:$T$1164,$A997,inv!$U$1:$U$1164,'DIAS DE INVENTARIO TAT'!I$1)</f>
        <v>0</v>
      </c>
      <c r="J997">
        <f>+SUMIFS(inv!$D$1:$D$1164,inv!$A$1:$A$1164,$B997,inv!$T$1:$T$1164,$A997,inv!$U$1:$U$1164,'DIAS DE INVENTARIO TAT'!J$1)</f>
        <v>0</v>
      </c>
      <c r="K997">
        <f>+SUMIFS(inv!$D$1:$D$1164,inv!$A$1:$A$1164,$B997,inv!$T$1:$T$1164,$A997,inv!$U$1:$U$1164,'DIAS DE INVENTARIO TAT'!K$1)</f>
        <v>0</v>
      </c>
      <c r="L997" s="6">
        <f>+SUMIFS(VENTAS!H:H,VENTAS!B:B,B997,VENTAS!G:G,A997)</f>
        <v>0</v>
      </c>
      <c r="M997" s="4">
        <f t="shared" si="91"/>
        <v>0</v>
      </c>
      <c r="N997" s="4">
        <f t="shared" si="87"/>
        <v>0</v>
      </c>
      <c r="O997" s="4">
        <f t="shared" si="88"/>
        <v>0</v>
      </c>
      <c r="P997" s="4">
        <f t="shared" si="89"/>
        <v>0</v>
      </c>
      <c r="Q997" s="6" t="e">
        <f>+SUMIFS(#REF!,#REF!,TablaINV[[#This Row],[GRUPO]],#REF!,TablaINV[[#This Row],[COD]])</f>
        <v>#REF!</v>
      </c>
      <c r="R997" s="19">
        <f t="shared" si="90"/>
        <v>0</v>
      </c>
      <c r="S997" s="4" t="str">
        <f>+VLOOKUP(A997,inv!T:X,5,0)</f>
        <v>COSTA</v>
      </c>
      <c r="T997" s="4" t="str">
        <f>+VLOOKUP(B:B,'DT HUEVO'!$A:$D,4,0)</f>
        <v>GRIS SUELTO</v>
      </c>
      <c r="U997" s="4" t="str">
        <f>+VLOOKUP(TablaINV[[#This Row],[COD]],'DT HUEVO'!$A:$D,3,0)</f>
        <v>A</v>
      </c>
    </row>
    <row r="998" spans="1:21">
      <c r="A998" t="s">
        <v>457</v>
      </c>
      <c r="B998">
        <v>105</v>
      </c>
      <c r="C998" t="s">
        <v>666</v>
      </c>
      <c r="D998">
        <f>+SUMIFS(inv!D:D,inv!A:A,B998,inv!T:T,A998)</f>
        <v>0</v>
      </c>
      <c r="E998">
        <f>+SUMIFS(inv!$D$1:$D$1164,inv!$A$1:$A$1164,$B998,inv!$T$1:$T$1164,$A998,inv!$U$1:$U$1164,'DIAS DE INVENTARIO TAT'!E$1)</f>
        <v>0</v>
      </c>
      <c r="F998">
        <f>+SUMIFS(inv!$D$1:$D$1164,inv!$A$1:$A$1164,$B998,inv!$T$1:$T$1164,$A998,inv!$U$1:$U$1164,'DIAS DE INVENTARIO TAT'!F$1)</f>
        <v>0</v>
      </c>
      <c r="G998">
        <f>+SUMIFS(inv!$D$1:$D$1164,inv!$A$1:$A$1164,$B998,inv!$T$1:$T$1164,$A998,inv!$U$1:$U$1164,'DIAS DE INVENTARIO TAT'!G$1)</f>
        <v>0</v>
      </c>
      <c r="H998">
        <f>+SUMIFS(inv!$D$1:$D$1164,inv!$A$1:$A$1164,$B998,inv!$T$1:$T$1164,$A998,inv!$U$1:$U$1164,'DIAS DE INVENTARIO TAT'!H$1)</f>
        <v>0</v>
      </c>
      <c r="I998">
        <f>+SUMIFS(inv!$D$1:$D$1164,inv!$A$1:$A$1164,$B998,inv!$T$1:$T$1164,$A998,inv!$U$1:$U$1164,'DIAS DE INVENTARIO TAT'!I$1)</f>
        <v>0</v>
      </c>
      <c r="J998">
        <f>+SUMIFS(inv!$D$1:$D$1164,inv!$A$1:$A$1164,$B998,inv!$T$1:$T$1164,$A998,inv!$U$1:$U$1164,'DIAS DE INVENTARIO TAT'!J$1)</f>
        <v>0</v>
      </c>
      <c r="K998">
        <f>+SUMIFS(inv!$D$1:$D$1164,inv!$A$1:$A$1164,$B998,inv!$T$1:$T$1164,$A998,inv!$U$1:$U$1164,'DIAS DE INVENTARIO TAT'!K$1)</f>
        <v>0</v>
      </c>
      <c r="L998" s="6">
        <f>+SUMIFS(VENTAS!H:H,VENTAS!B:B,B998,VENTAS!G:G,A998)</f>
        <v>0</v>
      </c>
      <c r="M998" s="4">
        <f t="shared" si="91"/>
        <v>0</v>
      </c>
      <c r="N998" s="4">
        <f t="shared" si="87"/>
        <v>0</v>
      </c>
      <c r="O998" s="4">
        <f t="shared" si="88"/>
        <v>0</v>
      </c>
      <c r="P998" s="4">
        <f t="shared" si="89"/>
        <v>0</v>
      </c>
      <c r="Q998" s="6" t="e">
        <f>+SUMIFS(#REF!,#REF!,TablaINV[[#This Row],[GRUPO]],#REF!,TablaINV[[#This Row],[COD]])</f>
        <v>#REF!</v>
      </c>
      <c r="R998" s="19">
        <f t="shared" si="90"/>
        <v>0</v>
      </c>
      <c r="S998" s="4" t="str">
        <f>+VLOOKUP(A998,inv!T:X,5,0)</f>
        <v>COSTA</v>
      </c>
      <c r="T998" s="4" t="str">
        <f>+VLOOKUP(B:B,'DT HUEVO'!$A:$D,4,0)</f>
        <v>GRIS SUELTO</v>
      </c>
      <c r="U998" s="4" t="str">
        <f>+VLOOKUP(TablaINV[[#This Row],[COD]],'DT HUEVO'!$A:$D,3,0)</f>
        <v>B</v>
      </c>
    </row>
    <row r="999" spans="1:21">
      <c r="A999" t="s">
        <v>457</v>
      </c>
      <c r="B999">
        <v>106</v>
      </c>
      <c r="C999" t="s">
        <v>667</v>
      </c>
      <c r="D999">
        <f>+SUMIFS(inv!D:D,inv!A:A,B999,inv!T:T,A999)</f>
        <v>0</v>
      </c>
      <c r="E999">
        <f>+SUMIFS(inv!$D$1:$D$1164,inv!$A$1:$A$1164,$B999,inv!$T$1:$T$1164,$A999,inv!$U$1:$U$1164,'DIAS DE INVENTARIO TAT'!E$1)</f>
        <v>0</v>
      </c>
      <c r="F999">
        <f>+SUMIFS(inv!$D$1:$D$1164,inv!$A$1:$A$1164,$B999,inv!$T$1:$T$1164,$A999,inv!$U$1:$U$1164,'DIAS DE INVENTARIO TAT'!F$1)</f>
        <v>0</v>
      </c>
      <c r="G999">
        <f>+SUMIFS(inv!$D$1:$D$1164,inv!$A$1:$A$1164,$B999,inv!$T$1:$T$1164,$A999,inv!$U$1:$U$1164,'DIAS DE INVENTARIO TAT'!G$1)</f>
        <v>0</v>
      </c>
      <c r="H999">
        <f>+SUMIFS(inv!$D$1:$D$1164,inv!$A$1:$A$1164,$B999,inv!$T$1:$T$1164,$A999,inv!$U$1:$U$1164,'DIAS DE INVENTARIO TAT'!H$1)</f>
        <v>0</v>
      </c>
      <c r="I999">
        <f>+SUMIFS(inv!$D$1:$D$1164,inv!$A$1:$A$1164,$B999,inv!$T$1:$T$1164,$A999,inv!$U$1:$U$1164,'DIAS DE INVENTARIO TAT'!I$1)</f>
        <v>0</v>
      </c>
      <c r="J999">
        <f>+SUMIFS(inv!$D$1:$D$1164,inv!$A$1:$A$1164,$B999,inv!$T$1:$T$1164,$A999,inv!$U$1:$U$1164,'DIAS DE INVENTARIO TAT'!J$1)</f>
        <v>0</v>
      </c>
      <c r="K999">
        <f>+SUMIFS(inv!$D$1:$D$1164,inv!$A$1:$A$1164,$B999,inv!$T$1:$T$1164,$A999,inv!$U$1:$U$1164,'DIAS DE INVENTARIO TAT'!K$1)</f>
        <v>0</v>
      </c>
      <c r="L999" s="6">
        <f>+SUMIFS(VENTAS!H:H,VENTAS!B:B,B999,VENTAS!G:G,A999)</f>
        <v>0</v>
      </c>
      <c r="M999" s="4">
        <f t="shared" si="91"/>
        <v>0</v>
      </c>
      <c r="N999" s="4">
        <f t="shared" si="87"/>
        <v>0</v>
      </c>
      <c r="O999" s="4">
        <f t="shared" si="88"/>
        <v>0</v>
      </c>
      <c r="P999" s="4">
        <f t="shared" si="89"/>
        <v>0</v>
      </c>
      <c r="Q999" s="6" t="e">
        <f>+SUMIFS(#REF!,#REF!,TablaINV[[#This Row],[GRUPO]],#REF!,TablaINV[[#This Row],[COD]])</f>
        <v>#REF!</v>
      </c>
      <c r="R999" s="19">
        <f t="shared" si="90"/>
        <v>0</v>
      </c>
      <c r="S999" s="4" t="str">
        <f>+VLOOKUP(A999,inv!T:X,5,0)</f>
        <v>COSTA</v>
      </c>
      <c r="T999" s="4" t="str">
        <f>+VLOOKUP(B:B,'DT HUEVO'!$A:$D,4,0)</f>
        <v>SEGUNDA</v>
      </c>
      <c r="U999" s="4" t="str">
        <f>+VLOOKUP(TablaINV[[#This Row],[COD]],'DT HUEVO'!$A:$D,3,0)</f>
        <v>C</v>
      </c>
    </row>
    <row r="1000" spans="1:21">
      <c r="A1000" t="s">
        <v>457</v>
      </c>
      <c r="B1000">
        <v>10269</v>
      </c>
      <c r="C1000" t="s">
        <v>668</v>
      </c>
      <c r="D1000">
        <f>+SUMIFS(inv!D:D,inv!A:A,B1000,inv!T:T,A1000)</f>
        <v>0</v>
      </c>
      <c r="E1000">
        <f>+SUMIFS(inv!$D$1:$D$1164,inv!$A$1:$A$1164,$B1000,inv!$T$1:$T$1164,$A1000,inv!$U$1:$U$1164,'DIAS DE INVENTARIO TAT'!E$1)</f>
        <v>0</v>
      </c>
      <c r="F1000">
        <f>+SUMIFS(inv!$D$1:$D$1164,inv!$A$1:$A$1164,$B1000,inv!$T$1:$T$1164,$A1000,inv!$U$1:$U$1164,'DIAS DE INVENTARIO TAT'!F$1)</f>
        <v>0</v>
      </c>
      <c r="G1000">
        <f>+SUMIFS(inv!$D$1:$D$1164,inv!$A$1:$A$1164,$B1000,inv!$T$1:$T$1164,$A1000,inv!$U$1:$U$1164,'DIAS DE INVENTARIO TAT'!G$1)</f>
        <v>0</v>
      </c>
      <c r="H1000">
        <f>+SUMIFS(inv!$D$1:$D$1164,inv!$A$1:$A$1164,$B1000,inv!$T$1:$T$1164,$A1000,inv!$U$1:$U$1164,'DIAS DE INVENTARIO TAT'!H$1)</f>
        <v>0</v>
      </c>
      <c r="I1000">
        <f>+SUMIFS(inv!$D$1:$D$1164,inv!$A$1:$A$1164,$B1000,inv!$T$1:$T$1164,$A1000,inv!$U$1:$U$1164,'DIAS DE INVENTARIO TAT'!I$1)</f>
        <v>0</v>
      </c>
      <c r="J1000">
        <f>+SUMIFS(inv!$D$1:$D$1164,inv!$A$1:$A$1164,$B1000,inv!$T$1:$T$1164,$A1000,inv!$U$1:$U$1164,'DIAS DE INVENTARIO TAT'!J$1)</f>
        <v>0</v>
      </c>
      <c r="K1000">
        <f>+SUMIFS(inv!$D$1:$D$1164,inv!$A$1:$A$1164,$B1000,inv!$T$1:$T$1164,$A1000,inv!$U$1:$U$1164,'DIAS DE INVENTARIO TAT'!K$1)</f>
        <v>0</v>
      </c>
      <c r="L1000" s="6">
        <f>+SUMIFS(VENTAS!H:H,VENTAS!B:B,B1000,VENTAS!G:G,A1000)</f>
        <v>0</v>
      </c>
      <c r="M1000" s="4">
        <f t="shared" si="91"/>
        <v>0</v>
      </c>
      <c r="N1000" s="4">
        <f t="shared" si="87"/>
        <v>0</v>
      </c>
      <c r="O1000" s="4">
        <f t="shared" si="88"/>
        <v>0</v>
      </c>
      <c r="P1000" s="4">
        <f t="shared" si="89"/>
        <v>0</v>
      </c>
      <c r="Q1000" s="6" t="e">
        <f>+SUMIFS(#REF!,#REF!,TablaINV[[#This Row],[GRUPO]],#REF!,TablaINV[[#This Row],[COD]])</f>
        <v>#REF!</v>
      </c>
      <c r="R1000" s="19">
        <f t="shared" si="90"/>
        <v>0</v>
      </c>
      <c r="S1000" s="4" t="str">
        <f>+VLOOKUP(A1000,inv!T:X,5,0)</f>
        <v>COSTA</v>
      </c>
      <c r="T1000" s="4" t="str">
        <f>+VLOOKUP(B:B,'DT HUEVO'!$A:$D,4,0)</f>
        <v>EMPACADOS</v>
      </c>
      <c r="U1000" s="4" t="str">
        <f>+VLOOKUP(TablaINV[[#This Row],[COD]],'DT HUEVO'!$A:$D,3,0)</f>
        <v>AAA</v>
      </c>
    </row>
    <row r="1001" spans="1:21">
      <c r="A1001" t="s">
        <v>457</v>
      </c>
      <c r="B1001">
        <v>10505</v>
      </c>
      <c r="C1001" t="s">
        <v>669</v>
      </c>
      <c r="D1001">
        <f>+SUMIFS(inv!D:D,inv!A:A,B1001,inv!T:T,A1001)</f>
        <v>0</v>
      </c>
      <c r="E1001">
        <f>+SUMIFS(inv!$D$1:$D$1164,inv!$A$1:$A$1164,$B1001,inv!$T$1:$T$1164,$A1001,inv!$U$1:$U$1164,'DIAS DE INVENTARIO TAT'!E$1)</f>
        <v>0</v>
      </c>
      <c r="F1001">
        <f>+SUMIFS(inv!$D$1:$D$1164,inv!$A$1:$A$1164,$B1001,inv!$T$1:$T$1164,$A1001,inv!$U$1:$U$1164,'DIAS DE INVENTARIO TAT'!F$1)</f>
        <v>0</v>
      </c>
      <c r="G1001">
        <f>+SUMIFS(inv!$D$1:$D$1164,inv!$A$1:$A$1164,$B1001,inv!$T$1:$T$1164,$A1001,inv!$U$1:$U$1164,'DIAS DE INVENTARIO TAT'!G$1)</f>
        <v>0</v>
      </c>
      <c r="H1001">
        <f>+SUMIFS(inv!$D$1:$D$1164,inv!$A$1:$A$1164,$B1001,inv!$T$1:$T$1164,$A1001,inv!$U$1:$U$1164,'DIAS DE INVENTARIO TAT'!H$1)</f>
        <v>0</v>
      </c>
      <c r="I1001">
        <f>+SUMIFS(inv!$D$1:$D$1164,inv!$A$1:$A$1164,$B1001,inv!$T$1:$T$1164,$A1001,inv!$U$1:$U$1164,'DIAS DE INVENTARIO TAT'!I$1)</f>
        <v>0</v>
      </c>
      <c r="J1001">
        <f>+SUMIFS(inv!$D$1:$D$1164,inv!$A$1:$A$1164,$B1001,inv!$T$1:$T$1164,$A1001,inv!$U$1:$U$1164,'DIAS DE INVENTARIO TAT'!J$1)</f>
        <v>0</v>
      </c>
      <c r="K1001">
        <f>+SUMIFS(inv!$D$1:$D$1164,inv!$A$1:$A$1164,$B1001,inv!$T$1:$T$1164,$A1001,inv!$U$1:$U$1164,'DIAS DE INVENTARIO TAT'!K$1)</f>
        <v>0</v>
      </c>
      <c r="L1001" s="6">
        <f>+SUMIFS(VENTAS!H:H,VENTAS!B:B,B1001,VENTAS!G:G,A1001)</f>
        <v>0</v>
      </c>
      <c r="M1001" s="4">
        <f t="shared" si="91"/>
        <v>0</v>
      </c>
      <c r="N1001" s="4">
        <f t="shared" si="87"/>
        <v>0</v>
      </c>
      <c r="O1001" s="4">
        <f t="shared" si="88"/>
        <v>0</v>
      </c>
      <c r="P1001" s="4">
        <f t="shared" si="89"/>
        <v>0</v>
      </c>
      <c r="Q1001" s="6" t="e">
        <f>+SUMIFS(#REF!,#REF!,TablaINV[[#This Row],[GRUPO]],#REF!,TablaINV[[#This Row],[COD]])</f>
        <v>#REF!</v>
      </c>
      <c r="R1001" s="19">
        <f t="shared" si="90"/>
        <v>0</v>
      </c>
      <c r="S1001" s="4" t="str">
        <f>+VLOOKUP(A1001,inv!T:X,5,0)</f>
        <v>COSTA</v>
      </c>
      <c r="T1001" s="4" t="e">
        <f>+VLOOKUP(B:B,'DT HUEVO'!$A:$D,4,0)</f>
        <v>#N/A</v>
      </c>
      <c r="U1001" s="4" t="e">
        <f>+VLOOKUP(TablaINV[[#This Row],[COD]],'DT HUEVO'!$A:$D,3,0)</f>
        <v>#N/A</v>
      </c>
    </row>
    <row r="1002" spans="1:21">
      <c r="A1002" t="s">
        <v>457</v>
      </c>
      <c r="B1002">
        <v>10569</v>
      </c>
      <c r="C1002" t="s">
        <v>670</v>
      </c>
      <c r="D1002">
        <f>+SUMIFS(inv!D:D,inv!A:A,B1002,inv!T:T,A1002)</f>
        <v>0</v>
      </c>
      <c r="E1002">
        <f>+SUMIFS(inv!$D$1:$D$1164,inv!$A$1:$A$1164,$B1002,inv!$T$1:$T$1164,$A1002,inv!$U$1:$U$1164,'DIAS DE INVENTARIO TAT'!E$1)</f>
        <v>0</v>
      </c>
      <c r="F1002">
        <f>+SUMIFS(inv!$D$1:$D$1164,inv!$A$1:$A$1164,$B1002,inv!$T$1:$T$1164,$A1002,inv!$U$1:$U$1164,'DIAS DE INVENTARIO TAT'!F$1)</f>
        <v>0</v>
      </c>
      <c r="G1002">
        <f>+SUMIFS(inv!$D$1:$D$1164,inv!$A$1:$A$1164,$B1002,inv!$T$1:$T$1164,$A1002,inv!$U$1:$U$1164,'DIAS DE INVENTARIO TAT'!G$1)</f>
        <v>0</v>
      </c>
      <c r="H1002">
        <f>+SUMIFS(inv!$D$1:$D$1164,inv!$A$1:$A$1164,$B1002,inv!$T$1:$T$1164,$A1002,inv!$U$1:$U$1164,'DIAS DE INVENTARIO TAT'!H$1)</f>
        <v>0</v>
      </c>
      <c r="I1002">
        <f>+SUMIFS(inv!$D$1:$D$1164,inv!$A$1:$A$1164,$B1002,inv!$T$1:$T$1164,$A1002,inv!$U$1:$U$1164,'DIAS DE INVENTARIO TAT'!I$1)</f>
        <v>0</v>
      </c>
      <c r="J1002">
        <f>+SUMIFS(inv!$D$1:$D$1164,inv!$A$1:$A$1164,$B1002,inv!$T$1:$T$1164,$A1002,inv!$U$1:$U$1164,'DIAS DE INVENTARIO TAT'!J$1)</f>
        <v>0</v>
      </c>
      <c r="K1002">
        <f>+SUMIFS(inv!$D$1:$D$1164,inv!$A$1:$A$1164,$B1002,inv!$T$1:$T$1164,$A1002,inv!$U$1:$U$1164,'DIAS DE INVENTARIO TAT'!K$1)</f>
        <v>0</v>
      </c>
      <c r="L1002" s="6">
        <f>+SUMIFS(VENTAS!H:H,VENTAS!B:B,B1002,VENTAS!G:G,A1002)</f>
        <v>0</v>
      </c>
      <c r="M1002" s="4">
        <f t="shared" si="91"/>
        <v>0</v>
      </c>
      <c r="N1002" s="4">
        <f t="shared" si="87"/>
        <v>0</v>
      </c>
      <c r="O1002" s="4">
        <f t="shared" si="88"/>
        <v>0</v>
      </c>
      <c r="P1002" s="4">
        <f t="shared" si="89"/>
        <v>0</v>
      </c>
      <c r="Q1002" s="6" t="e">
        <f>+SUMIFS(#REF!,#REF!,TablaINV[[#This Row],[GRUPO]],#REF!,TablaINV[[#This Row],[COD]])</f>
        <v>#REF!</v>
      </c>
      <c r="R1002" s="19">
        <f t="shared" si="90"/>
        <v>0</v>
      </c>
      <c r="S1002" s="4" t="str">
        <f>+VLOOKUP(A1002,inv!T:X,5,0)</f>
        <v>COSTA</v>
      </c>
      <c r="T1002" s="4" t="e">
        <f>+VLOOKUP(B:B,'DT HUEVO'!$A:$D,4,0)</f>
        <v>#N/A</v>
      </c>
      <c r="U1002" s="4" t="e">
        <f>+VLOOKUP(TablaINV[[#This Row],[COD]],'DT HUEVO'!$A:$D,3,0)</f>
        <v>#N/A</v>
      </c>
    </row>
    <row r="1003" spans="1:21">
      <c r="A1003" t="s">
        <v>457</v>
      </c>
      <c r="B1003">
        <v>10602</v>
      </c>
      <c r="C1003" t="s">
        <v>671</v>
      </c>
      <c r="D1003">
        <f>+SUMIFS(inv!D:D,inv!A:A,B1003,inv!T:T,A1003)</f>
        <v>0</v>
      </c>
      <c r="E1003">
        <f>+SUMIFS(inv!$D$1:$D$1164,inv!$A$1:$A$1164,$B1003,inv!$T$1:$T$1164,$A1003,inv!$U$1:$U$1164,'DIAS DE INVENTARIO TAT'!E$1)</f>
        <v>0</v>
      </c>
      <c r="F1003">
        <f>+SUMIFS(inv!$D$1:$D$1164,inv!$A$1:$A$1164,$B1003,inv!$T$1:$T$1164,$A1003,inv!$U$1:$U$1164,'DIAS DE INVENTARIO TAT'!F$1)</f>
        <v>0</v>
      </c>
      <c r="G1003">
        <f>+SUMIFS(inv!$D$1:$D$1164,inv!$A$1:$A$1164,$B1003,inv!$T$1:$T$1164,$A1003,inv!$U$1:$U$1164,'DIAS DE INVENTARIO TAT'!G$1)</f>
        <v>0</v>
      </c>
      <c r="H1003">
        <f>+SUMIFS(inv!$D$1:$D$1164,inv!$A$1:$A$1164,$B1003,inv!$T$1:$T$1164,$A1003,inv!$U$1:$U$1164,'DIAS DE INVENTARIO TAT'!H$1)</f>
        <v>0</v>
      </c>
      <c r="I1003">
        <f>+SUMIFS(inv!$D$1:$D$1164,inv!$A$1:$A$1164,$B1003,inv!$T$1:$T$1164,$A1003,inv!$U$1:$U$1164,'DIAS DE INVENTARIO TAT'!I$1)</f>
        <v>0</v>
      </c>
      <c r="J1003">
        <f>+SUMIFS(inv!$D$1:$D$1164,inv!$A$1:$A$1164,$B1003,inv!$T$1:$T$1164,$A1003,inv!$U$1:$U$1164,'DIAS DE INVENTARIO TAT'!J$1)</f>
        <v>0</v>
      </c>
      <c r="K1003">
        <f>+SUMIFS(inv!$D$1:$D$1164,inv!$A$1:$A$1164,$B1003,inv!$T$1:$T$1164,$A1003,inv!$U$1:$U$1164,'DIAS DE INVENTARIO TAT'!K$1)</f>
        <v>0</v>
      </c>
      <c r="L1003" s="6">
        <f>+SUMIFS(VENTAS!H:H,VENTAS!B:B,B1003,VENTAS!G:G,A1003)</f>
        <v>0</v>
      </c>
      <c r="M1003" s="4">
        <f t="shared" si="91"/>
        <v>0</v>
      </c>
      <c r="N1003" s="4">
        <f t="shared" si="87"/>
        <v>0</v>
      </c>
      <c r="O1003" s="4">
        <f t="shared" si="88"/>
        <v>0</v>
      </c>
      <c r="P1003" s="4">
        <f t="shared" si="89"/>
        <v>0</v>
      </c>
      <c r="Q1003" s="6" t="e">
        <f>+SUMIFS(#REF!,#REF!,TablaINV[[#This Row],[GRUPO]],#REF!,TablaINV[[#This Row],[COD]])</f>
        <v>#REF!</v>
      </c>
      <c r="R1003" s="19">
        <f t="shared" si="90"/>
        <v>0</v>
      </c>
      <c r="S1003" s="4" t="str">
        <f>+VLOOKUP(A1003,inv!T:X,5,0)</f>
        <v>COSTA</v>
      </c>
      <c r="T1003" s="4" t="e">
        <f>+VLOOKUP(B:B,'DT HUEVO'!$A:$D,4,0)</f>
        <v>#N/A</v>
      </c>
      <c r="U1003" s="4" t="e">
        <f>+VLOOKUP(TablaINV[[#This Row],[COD]],'DT HUEVO'!$A:$D,3,0)</f>
        <v>#N/A</v>
      </c>
    </row>
    <row r="1004" spans="1:21">
      <c r="A1004" t="s">
        <v>457</v>
      </c>
      <c r="B1004">
        <v>10517</v>
      </c>
      <c r="C1004" t="s">
        <v>676</v>
      </c>
      <c r="D1004">
        <f>+SUMIFS(inv!D:D,inv!A:A,B1004,inv!T:T,A1004)</f>
        <v>0</v>
      </c>
      <c r="E1004">
        <f>+SUMIFS(inv!$D$1:$D$1164,inv!$A$1:$A$1164,$B1004,inv!$T$1:$T$1164,$A1004,inv!$U$1:$U$1164,'DIAS DE INVENTARIO TAT'!E$1)</f>
        <v>0</v>
      </c>
      <c r="F1004">
        <f>+SUMIFS(inv!$D$1:$D$1164,inv!$A$1:$A$1164,$B1004,inv!$T$1:$T$1164,$A1004,inv!$U$1:$U$1164,'DIAS DE INVENTARIO TAT'!F$1)</f>
        <v>0</v>
      </c>
      <c r="G1004">
        <f>+SUMIFS(inv!$D$1:$D$1164,inv!$A$1:$A$1164,$B1004,inv!$T$1:$T$1164,$A1004,inv!$U$1:$U$1164,'DIAS DE INVENTARIO TAT'!G$1)</f>
        <v>0</v>
      </c>
      <c r="H1004">
        <f>+SUMIFS(inv!$D$1:$D$1164,inv!$A$1:$A$1164,$B1004,inv!$T$1:$T$1164,$A1004,inv!$U$1:$U$1164,'DIAS DE INVENTARIO TAT'!H$1)</f>
        <v>0</v>
      </c>
      <c r="I1004">
        <f>+SUMIFS(inv!$D$1:$D$1164,inv!$A$1:$A$1164,$B1004,inv!$T$1:$T$1164,$A1004,inv!$U$1:$U$1164,'DIAS DE INVENTARIO TAT'!I$1)</f>
        <v>0</v>
      </c>
      <c r="J1004">
        <f>+SUMIFS(inv!$D$1:$D$1164,inv!$A$1:$A$1164,$B1004,inv!$T$1:$T$1164,$A1004,inv!$U$1:$U$1164,'DIAS DE INVENTARIO TAT'!J$1)</f>
        <v>0</v>
      </c>
      <c r="K1004">
        <f>+SUMIFS(inv!$D$1:$D$1164,inv!$A$1:$A$1164,$B1004,inv!$T$1:$T$1164,$A1004,inv!$U$1:$U$1164,'DIAS DE INVENTARIO TAT'!K$1)</f>
        <v>0</v>
      </c>
      <c r="L1004" s="6">
        <f>+SUMIFS(VENTAS!H:H,VENTAS!B:B,B1004,VENTAS!G:G,A1004)</f>
        <v>0</v>
      </c>
      <c r="M1004" s="4">
        <f t="shared" si="91"/>
        <v>0</v>
      </c>
      <c r="N1004" s="4">
        <f t="shared" si="87"/>
        <v>0</v>
      </c>
      <c r="O1004" s="4">
        <f t="shared" si="88"/>
        <v>0</v>
      </c>
      <c r="P1004" s="4">
        <f t="shared" si="89"/>
        <v>0</v>
      </c>
      <c r="Q1004" s="6" t="e">
        <f>+SUMIFS(#REF!,#REF!,TablaINV[[#This Row],[GRUPO]],#REF!,TablaINV[[#This Row],[COD]])</f>
        <v>#REF!</v>
      </c>
      <c r="R1004" s="19">
        <f t="shared" si="90"/>
        <v>0</v>
      </c>
      <c r="S1004" s="4" t="str">
        <f>+VLOOKUP(A1004,inv!T:X,5,0)</f>
        <v>COSTA</v>
      </c>
      <c r="T1004" s="4" t="str">
        <f>+VLOOKUP(B:B,'DT HUEVO'!$A:$D,4,0)</f>
        <v>GRIS SUELTO</v>
      </c>
      <c r="U1004" s="4" t="str">
        <f>+VLOOKUP(TablaINV[[#This Row],[COD]],'DT HUEVO'!$A:$D,3,0)</f>
        <v>B</v>
      </c>
    </row>
    <row r="1005" spans="1:21">
      <c r="A1005" t="s">
        <v>479</v>
      </c>
      <c r="B1005">
        <v>10402</v>
      </c>
      <c r="C1005" t="s">
        <v>21</v>
      </c>
      <c r="D1005">
        <f>+SUMIFS(inv!D:D,inv!A:A,B1005,inv!T:T,A1005)</f>
        <v>0</v>
      </c>
      <c r="E1005">
        <f>+SUMIFS(inv!$D$1:$D$1164,inv!$A$1:$A$1164,$B1005,inv!$T$1:$T$1164,$A1005,inv!$U$1:$U$1164,'DIAS DE INVENTARIO TAT'!E$1)</f>
        <v>0</v>
      </c>
      <c r="F1005">
        <f>+SUMIFS(inv!$D$1:$D$1164,inv!$A$1:$A$1164,$B1005,inv!$T$1:$T$1164,$A1005,inv!$U$1:$U$1164,'DIAS DE INVENTARIO TAT'!F$1)</f>
        <v>0</v>
      </c>
      <c r="G1005">
        <f>+SUMIFS(inv!$D$1:$D$1164,inv!$A$1:$A$1164,$B1005,inv!$T$1:$T$1164,$A1005,inv!$U$1:$U$1164,'DIAS DE INVENTARIO TAT'!G$1)</f>
        <v>0</v>
      </c>
      <c r="H1005">
        <f>+SUMIFS(inv!$D$1:$D$1164,inv!$A$1:$A$1164,$B1005,inv!$T$1:$T$1164,$A1005,inv!$U$1:$U$1164,'DIAS DE INVENTARIO TAT'!H$1)</f>
        <v>0</v>
      </c>
      <c r="I1005">
        <f>+SUMIFS(inv!$D$1:$D$1164,inv!$A$1:$A$1164,$B1005,inv!$T$1:$T$1164,$A1005,inv!$U$1:$U$1164,'DIAS DE INVENTARIO TAT'!I$1)</f>
        <v>0</v>
      </c>
      <c r="J1005">
        <f>+SUMIFS(inv!$D$1:$D$1164,inv!$A$1:$A$1164,$B1005,inv!$T$1:$T$1164,$A1005,inv!$U$1:$U$1164,'DIAS DE INVENTARIO TAT'!J$1)</f>
        <v>0</v>
      </c>
      <c r="K1005">
        <f>+SUMIFS(inv!$D$1:$D$1164,inv!$A$1:$A$1164,$B1005,inv!$T$1:$T$1164,$A1005,inv!$U$1:$U$1164,'DIAS DE INVENTARIO TAT'!K$1)</f>
        <v>0</v>
      </c>
      <c r="L1005" s="6">
        <f>+SUMIFS(VENTAS!H:H,VENTAS!B:B,B1005,VENTAS!G:G,A1005)</f>
        <v>0</v>
      </c>
      <c r="M1005" s="4">
        <f t="shared" si="91"/>
        <v>0</v>
      </c>
      <c r="N1005" s="4">
        <f t="shared" si="87"/>
        <v>0</v>
      </c>
      <c r="O1005" s="4">
        <f t="shared" si="88"/>
        <v>0</v>
      </c>
      <c r="P1005" s="4">
        <f t="shared" si="89"/>
        <v>0</v>
      </c>
      <c r="Q1005" s="6" t="e">
        <f>+SUMIFS(#REF!,#REF!,TablaINV[[#This Row],[GRUPO]],#REF!,TablaINV[[#This Row],[COD]])</f>
        <v>#REF!</v>
      </c>
      <c r="R1005" s="19">
        <f t="shared" si="90"/>
        <v>0</v>
      </c>
      <c r="S1005" s="4" t="str">
        <f>+VLOOKUP(A1005,inv!T:X,5,0)</f>
        <v>COSTA</v>
      </c>
      <c r="T1005" s="4" t="str">
        <f>+VLOOKUP(B:B,'DT HUEVO'!$A:$D,4,0)</f>
        <v>VERDE</v>
      </c>
      <c r="U1005" s="4" t="str">
        <f>+VLOOKUP(TablaINV[[#This Row],[COD]],'DT HUEVO'!$A:$D,3,0)</f>
        <v>A</v>
      </c>
    </row>
    <row r="1006" spans="1:21">
      <c r="A1006" t="s">
        <v>479</v>
      </c>
      <c r="B1006">
        <v>72001</v>
      </c>
      <c r="C1006" t="s">
        <v>23</v>
      </c>
      <c r="D1006">
        <f>+SUMIFS(inv!D:D,inv!A:A,B1006,inv!T:T,A1006)</f>
        <v>0</v>
      </c>
      <c r="E1006">
        <f>+SUMIFS(inv!$D$1:$D$1164,inv!$A$1:$A$1164,$B1006,inv!$T$1:$T$1164,$A1006,inv!$U$1:$U$1164,'DIAS DE INVENTARIO TAT'!E$1)</f>
        <v>0</v>
      </c>
      <c r="F1006">
        <f>+SUMIFS(inv!$D$1:$D$1164,inv!$A$1:$A$1164,$B1006,inv!$T$1:$T$1164,$A1006,inv!$U$1:$U$1164,'DIAS DE INVENTARIO TAT'!F$1)</f>
        <v>0</v>
      </c>
      <c r="G1006">
        <f>+SUMIFS(inv!$D$1:$D$1164,inv!$A$1:$A$1164,$B1006,inv!$T$1:$T$1164,$A1006,inv!$U$1:$U$1164,'DIAS DE INVENTARIO TAT'!G$1)</f>
        <v>0</v>
      </c>
      <c r="H1006">
        <f>+SUMIFS(inv!$D$1:$D$1164,inv!$A$1:$A$1164,$B1006,inv!$T$1:$T$1164,$A1006,inv!$U$1:$U$1164,'DIAS DE INVENTARIO TAT'!H$1)</f>
        <v>0</v>
      </c>
      <c r="I1006">
        <f>+SUMIFS(inv!$D$1:$D$1164,inv!$A$1:$A$1164,$B1006,inv!$T$1:$T$1164,$A1006,inv!$U$1:$U$1164,'DIAS DE INVENTARIO TAT'!I$1)</f>
        <v>0</v>
      </c>
      <c r="J1006">
        <f>+SUMIFS(inv!$D$1:$D$1164,inv!$A$1:$A$1164,$B1006,inv!$T$1:$T$1164,$A1006,inv!$U$1:$U$1164,'DIAS DE INVENTARIO TAT'!J$1)</f>
        <v>0</v>
      </c>
      <c r="K1006">
        <f>+SUMIFS(inv!$D$1:$D$1164,inv!$A$1:$A$1164,$B1006,inv!$T$1:$T$1164,$A1006,inv!$U$1:$U$1164,'DIAS DE INVENTARIO TAT'!K$1)</f>
        <v>0</v>
      </c>
      <c r="L1006" s="6">
        <f>+SUMIFS(VENTAS!H:H,VENTAS!B:B,B1006,VENTAS!G:G,A1006)</f>
        <v>0</v>
      </c>
      <c r="M1006" s="4">
        <f t="shared" si="91"/>
        <v>0</v>
      </c>
      <c r="N1006" s="4">
        <f t="shared" si="87"/>
        <v>0</v>
      </c>
      <c r="O1006" s="4">
        <f t="shared" si="88"/>
        <v>0</v>
      </c>
      <c r="P1006" s="4">
        <f t="shared" si="89"/>
        <v>0</v>
      </c>
      <c r="Q1006" s="6" t="e">
        <f>+SUMIFS(#REF!,#REF!,TablaINV[[#This Row],[GRUPO]],#REF!,TablaINV[[#This Row],[COD]])</f>
        <v>#REF!</v>
      </c>
      <c r="R1006" s="19">
        <f t="shared" si="90"/>
        <v>0</v>
      </c>
      <c r="S1006" s="4" t="str">
        <f>+VLOOKUP(A1006,inv!T:X,5,0)</f>
        <v>COSTA</v>
      </c>
      <c r="T1006" s="4" t="str">
        <f>+VLOOKUP(B:B,'DT HUEVO'!$A:$D,4,0)</f>
        <v>SEGUNDA</v>
      </c>
      <c r="U1006" s="4" t="str">
        <f>+VLOOKUP(TablaINV[[#This Row],[COD]],'DT HUEVO'!$A:$D,3,0)</f>
        <v>SEGUNDA</v>
      </c>
    </row>
    <row r="1007" spans="1:21">
      <c r="A1007" t="s">
        <v>479</v>
      </c>
      <c r="B1007">
        <v>10102</v>
      </c>
      <c r="C1007" t="s">
        <v>24</v>
      </c>
      <c r="D1007">
        <f>+SUMIFS(inv!D:D,inv!A:A,B1007,inv!T:T,A1007)</f>
        <v>0</v>
      </c>
      <c r="E1007">
        <f>+SUMIFS(inv!$D$1:$D$1164,inv!$A$1:$A$1164,$B1007,inv!$T$1:$T$1164,$A1007,inv!$U$1:$U$1164,'DIAS DE INVENTARIO TAT'!E$1)</f>
        <v>0</v>
      </c>
      <c r="F1007">
        <f>+SUMIFS(inv!$D$1:$D$1164,inv!$A$1:$A$1164,$B1007,inv!$T$1:$T$1164,$A1007,inv!$U$1:$U$1164,'DIAS DE INVENTARIO TAT'!F$1)</f>
        <v>0</v>
      </c>
      <c r="G1007">
        <f>+SUMIFS(inv!$D$1:$D$1164,inv!$A$1:$A$1164,$B1007,inv!$T$1:$T$1164,$A1007,inv!$U$1:$U$1164,'DIAS DE INVENTARIO TAT'!G$1)</f>
        <v>0</v>
      </c>
      <c r="H1007">
        <f>+SUMIFS(inv!$D$1:$D$1164,inv!$A$1:$A$1164,$B1007,inv!$T$1:$T$1164,$A1007,inv!$U$1:$U$1164,'DIAS DE INVENTARIO TAT'!H$1)</f>
        <v>0</v>
      </c>
      <c r="I1007">
        <f>+SUMIFS(inv!$D$1:$D$1164,inv!$A$1:$A$1164,$B1007,inv!$T$1:$T$1164,$A1007,inv!$U$1:$U$1164,'DIAS DE INVENTARIO TAT'!I$1)</f>
        <v>0</v>
      </c>
      <c r="J1007">
        <f>+SUMIFS(inv!$D$1:$D$1164,inv!$A$1:$A$1164,$B1007,inv!$T$1:$T$1164,$A1007,inv!$U$1:$U$1164,'DIAS DE INVENTARIO TAT'!J$1)</f>
        <v>0</v>
      </c>
      <c r="K1007">
        <f>+SUMIFS(inv!$D$1:$D$1164,inv!$A$1:$A$1164,$B1007,inv!$T$1:$T$1164,$A1007,inv!$U$1:$U$1164,'DIAS DE INVENTARIO TAT'!K$1)</f>
        <v>0</v>
      </c>
      <c r="L1007" s="6">
        <f>+SUMIFS(VENTAS!H:H,VENTAS!B:B,B1007,VENTAS!G:G,A1007)</f>
        <v>0</v>
      </c>
      <c r="M1007" s="4">
        <f t="shared" si="91"/>
        <v>0</v>
      </c>
      <c r="N1007" s="4">
        <f t="shared" si="87"/>
        <v>0</v>
      </c>
      <c r="O1007" s="4">
        <f t="shared" si="88"/>
        <v>0</v>
      </c>
      <c r="P1007" s="4">
        <f t="shared" si="89"/>
        <v>0</v>
      </c>
      <c r="Q1007" s="6" t="e">
        <f>+SUMIFS(#REF!,#REF!,TablaINV[[#This Row],[GRUPO]],#REF!,TablaINV[[#This Row],[COD]])</f>
        <v>#REF!</v>
      </c>
      <c r="R1007" s="19">
        <f t="shared" si="90"/>
        <v>0</v>
      </c>
      <c r="S1007" s="4" t="str">
        <f>+VLOOKUP(A1007,inv!T:X,5,0)</f>
        <v>COSTA</v>
      </c>
      <c r="T1007" s="4" t="str">
        <f>+VLOOKUP(B:B,'DT HUEVO'!$A:$D,4,0)</f>
        <v>VERDE</v>
      </c>
      <c r="U1007" s="4" t="str">
        <f>+VLOOKUP(TablaINV[[#This Row],[COD]],'DT HUEVO'!$A:$D,3,0)</f>
        <v>YUMBO</v>
      </c>
    </row>
    <row r="1008" spans="1:21">
      <c r="A1008" t="s">
        <v>479</v>
      </c>
      <c r="B1008">
        <v>10202</v>
      </c>
      <c r="C1008" t="s">
        <v>28</v>
      </c>
      <c r="D1008">
        <f>+SUMIFS(inv!D:D,inv!A:A,B1008,inv!T:T,A1008)</f>
        <v>0</v>
      </c>
      <c r="E1008">
        <f>+SUMIFS(inv!$D$1:$D$1164,inv!$A$1:$A$1164,$B1008,inv!$T$1:$T$1164,$A1008,inv!$U$1:$U$1164,'DIAS DE INVENTARIO TAT'!E$1)</f>
        <v>0</v>
      </c>
      <c r="F1008">
        <f>+SUMIFS(inv!$D$1:$D$1164,inv!$A$1:$A$1164,$B1008,inv!$T$1:$T$1164,$A1008,inv!$U$1:$U$1164,'DIAS DE INVENTARIO TAT'!F$1)</f>
        <v>0</v>
      </c>
      <c r="G1008">
        <f>+SUMIFS(inv!$D$1:$D$1164,inv!$A$1:$A$1164,$B1008,inv!$T$1:$T$1164,$A1008,inv!$U$1:$U$1164,'DIAS DE INVENTARIO TAT'!G$1)</f>
        <v>0</v>
      </c>
      <c r="H1008">
        <f>+SUMIFS(inv!$D$1:$D$1164,inv!$A$1:$A$1164,$B1008,inv!$T$1:$T$1164,$A1008,inv!$U$1:$U$1164,'DIAS DE INVENTARIO TAT'!H$1)</f>
        <v>0</v>
      </c>
      <c r="I1008">
        <f>+SUMIFS(inv!$D$1:$D$1164,inv!$A$1:$A$1164,$B1008,inv!$T$1:$T$1164,$A1008,inv!$U$1:$U$1164,'DIAS DE INVENTARIO TAT'!I$1)</f>
        <v>0</v>
      </c>
      <c r="J1008">
        <f>+SUMIFS(inv!$D$1:$D$1164,inv!$A$1:$A$1164,$B1008,inv!$T$1:$T$1164,$A1008,inv!$U$1:$U$1164,'DIAS DE INVENTARIO TAT'!J$1)</f>
        <v>0</v>
      </c>
      <c r="K1008">
        <f>+SUMIFS(inv!$D$1:$D$1164,inv!$A$1:$A$1164,$B1008,inv!$T$1:$T$1164,$A1008,inv!$U$1:$U$1164,'DIAS DE INVENTARIO TAT'!K$1)</f>
        <v>0</v>
      </c>
      <c r="L1008" s="6">
        <f>+SUMIFS(VENTAS!H:H,VENTAS!B:B,B1008,VENTAS!G:G,A1008)</f>
        <v>0</v>
      </c>
      <c r="M1008" s="4">
        <f t="shared" si="91"/>
        <v>0</v>
      </c>
      <c r="N1008" s="4">
        <f t="shared" si="87"/>
        <v>0</v>
      </c>
      <c r="O1008" s="4">
        <f t="shared" si="88"/>
        <v>0</v>
      </c>
      <c r="P1008" s="4">
        <f t="shared" si="89"/>
        <v>0</v>
      </c>
      <c r="Q1008" s="6" t="e">
        <f>+SUMIFS(#REF!,#REF!,TablaINV[[#This Row],[GRUPO]],#REF!,TablaINV[[#This Row],[COD]])</f>
        <v>#REF!</v>
      </c>
      <c r="R1008" s="19">
        <f t="shared" si="90"/>
        <v>0</v>
      </c>
      <c r="S1008" s="4" t="str">
        <f>+VLOOKUP(A1008,inv!T:X,5,0)</f>
        <v>COSTA</v>
      </c>
      <c r="T1008" s="4" t="str">
        <f>+VLOOKUP(B:B,'DT HUEVO'!$A:$D,4,0)</f>
        <v>VERDE</v>
      </c>
      <c r="U1008" s="4" t="str">
        <f>+VLOOKUP(TablaINV[[#This Row],[COD]],'DT HUEVO'!$A:$D,3,0)</f>
        <v>AAA</v>
      </c>
    </row>
    <row r="1009" spans="1:21">
      <c r="A1009" t="s">
        <v>479</v>
      </c>
      <c r="B1009">
        <v>10301</v>
      </c>
      <c r="C1009" t="s">
        <v>30</v>
      </c>
      <c r="D1009">
        <f>+SUMIFS(inv!D:D,inv!A:A,B1009,inv!T:T,A1009)</f>
        <v>0</v>
      </c>
      <c r="E1009">
        <f>+SUMIFS(inv!$D$1:$D$1164,inv!$A$1:$A$1164,$B1009,inv!$T$1:$T$1164,$A1009,inv!$U$1:$U$1164,'DIAS DE INVENTARIO TAT'!E$1)</f>
        <v>0</v>
      </c>
      <c r="F1009">
        <f>+SUMIFS(inv!$D$1:$D$1164,inv!$A$1:$A$1164,$B1009,inv!$T$1:$T$1164,$A1009,inv!$U$1:$U$1164,'DIAS DE INVENTARIO TAT'!F$1)</f>
        <v>0</v>
      </c>
      <c r="G1009">
        <f>+SUMIFS(inv!$D$1:$D$1164,inv!$A$1:$A$1164,$B1009,inv!$T$1:$T$1164,$A1009,inv!$U$1:$U$1164,'DIAS DE INVENTARIO TAT'!G$1)</f>
        <v>0</v>
      </c>
      <c r="H1009">
        <f>+SUMIFS(inv!$D$1:$D$1164,inv!$A$1:$A$1164,$B1009,inv!$T$1:$T$1164,$A1009,inv!$U$1:$U$1164,'DIAS DE INVENTARIO TAT'!H$1)</f>
        <v>0</v>
      </c>
      <c r="I1009">
        <f>+SUMIFS(inv!$D$1:$D$1164,inv!$A$1:$A$1164,$B1009,inv!$T$1:$T$1164,$A1009,inv!$U$1:$U$1164,'DIAS DE INVENTARIO TAT'!I$1)</f>
        <v>0</v>
      </c>
      <c r="J1009">
        <f>+SUMIFS(inv!$D$1:$D$1164,inv!$A$1:$A$1164,$B1009,inv!$T$1:$T$1164,$A1009,inv!$U$1:$U$1164,'DIAS DE INVENTARIO TAT'!J$1)</f>
        <v>0</v>
      </c>
      <c r="K1009">
        <f>+SUMIFS(inv!$D$1:$D$1164,inv!$A$1:$A$1164,$B1009,inv!$T$1:$T$1164,$A1009,inv!$U$1:$U$1164,'DIAS DE INVENTARIO TAT'!K$1)</f>
        <v>0</v>
      </c>
      <c r="L1009" s="6">
        <f>+SUMIFS(VENTAS!H:H,VENTAS!B:B,B1009,VENTAS!G:G,A1009)</f>
        <v>0</v>
      </c>
      <c r="M1009" s="4">
        <f t="shared" si="91"/>
        <v>0</v>
      </c>
      <c r="N1009" s="4">
        <f t="shared" si="87"/>
        <v>0</v>
      </c>
      <c r="O1009" s="4">
        <f t="shared" si="88"/>
        <v>0</v>
      </c>
      <c r="P1009" s="4">
        <f t="shared" si="89"/>
        <v>0</v>
      </c>
      <c r="Q1009" s="6" t="e">
        <f>+SUMIFS(#REF!,#REF!,TablaINV[[#This Row],[GRUPO]],#REF!,TablaINV[[#This Row],[COD]])</f>
        <v>#REF!</v>
      </c>
      <c r="R1009" s="19">
        <f t="shared" si="90"/>
        <v>0</v>
      </c>
      <c r="S1009" s="4" t="str">
        <f>+VLOOKUP(A1009,inv!T:X,5,0)</f>
        <v>COSTA</v>
      </c>
      <c r="T1009" s="4" t="str">
        <f>+VLOOKUP(B:B,'DT HUEVO'!$A:$D,4,0)</f>
        <v>GRIS SUELTO</v>
      </c>
      <c r="U1009" s="4" t="str">
        <f>+VLOOKUP(TablaINV[[#This Row],[COD]],'DT HUEVO'!$A:$D,3,0)</f>
        <v>AA</v>
      </c>
    </row>
    <row r="1010" spans="1:21">
      <c r="A1010" t="s">
        <v>479</v>
      </c>
      <c r="B1010">
        <v>10302</v>
      </c>
      <c r="C1010" t="s">
        <v>31</v>
      </c>
      <c r="D1010">
        <f>+SUMIFS(inv!D:D,inv!A:A,B1010,inv!T:T,A1010)</f>
        <v>0</v>
      </c>
      <c r="E1010">
        <f>+SUMIFS(inv!$D$1:$D$1164,inv!$A$1:$A$1164,$B1010,inv!$T$1:$T$1164,$A1010,inv!$U$1:$U$1164,'DIAS DE INVENTARIO TAT'!E$1)</f>
        <v>0</v>
      </c>
      <c r="F1010">
        <f>+SUMIFS(inv!$D$1:$D$1164,inv!$A$1:$A$1164,$B1010,inv!$T$1:$T$1164,$A1010,inv!$U$1:$U$1164,'DIAS DE INVENTARIO TAT'!F$1)</f>
        <v>0</v>
      </c>
      <c r="G1010">
        <f>+SUMIFS(inv!$D$1:$D$1164,inv!$A$1:$A$1164,$B1010,inv!$T$1:$T$1164,$A1010,inv!$U$1:$U$1164,'DIAS DE INVENTARIO TAT'!G$1)</f>
        <v>0</v>
      </c>
      <c r="H1010">
        <f>+SUMIFS(inv!$D$1:$D$1164,inv!$A$1:$A$1164,$B1010,inv!$T$1:$T$1164,$A1010,inv!$U$1:$U$1164,'DIAS DE INVENTARIO TAT'!H$1)</f>
        <v>0</v>
      </c>
      <c r="I1010">
        <f>+SUMIFS(inv!$D$1:$D$1164,inv!$A$1:$A$1164,$B1010,inv!$T$1:$T$1164,$A1010,inv!$U$1:$U$1164,'DIAS DE INVENTARIO TAT'!I$1)</f>
        <v>0</v>
      </c>
      <c r="J1010">
        <f>+SUMIFS(inv!$D$1:$D$1164,inv!$A$1:$A$1164,$B1010,inv!$T$1:$T$1164,$A1010,inv!$U$1:$U$1164,'DIAS DE INVENTARIO TAT'!J$1)</f>
        <v>0</v>
      </c>
      <c r="K1010">
        <f>+SUMIFS(inv!$D$1:$D$1164,inv!$A$1:$A$1164,$B1010,inv!$T$1:$T$1164,$A1010,inv!$U$1:$U$1164,'DIAS DE INVENTARIO TAT'!K$1)</f>
        <v>0</v>
      </c>
      <c r="L1010" s="6">
        <f>+SUMIFS(VENTAS!H:H,VENTAS!B:B,B1010,VENTAS!G:G,A1010)</f>
        <v>0</v>
      </c>
      <c r="M1010" s="4">
        <f t="shared" si="91"/>
        <v>0</v>
      </c>
      <c r="N1010" s="4">
        <f t="shared" si="87"/>
        <v>0</v>
      </c>
      <c r="O1010" s="4">
        <f t="shared" si="88"/>
        <v>0</v>
      </c>
      <c r="P1010" s="4">
        <f t="shared" si="89"/>
        <v>0</v>
      </c>
      <c r="Q1010" s="6" t="e">
        <f>+SUMIFS(#REF!,#REF!,TablaINV[[#This Row],[GRUPO]],#REF!,TablaINV[[#This Row],[COD]])</f>
        <v>#REF!</v>
      </c>
      <c r="R1010" s="19">
        <f t="shared" si="90"/>
        <v>0</v>
      </c>
      <c r="S1010" s="4" t="str">
        <f>+VLOOKUP(A1010,inv!T:X,5,0)</f>
        <v>COSTA</v>
      </c>
      <c r="T1010" s="4" t="str">
        <f>+VLOOKUP(B:B,'DT HUEVO'!$A:$D,4,0)</f>
        <v>VERDE</v>
      </c>
      <c r="U1010" s="4" t="str">
        <f>+VLOOKUP(TablaINV[[#This Row],[COD]],'DT HUEVO'!$A:$D,3,0)</f>
        <v>AA</v>
      </c>
    </row>
    <row r="1011" spans="1:21">
      <c r="A1011" t="s">
        <v>479</v>
      </c>
      <c r="B1011">
        <v>10304</v>
      </c>
      <c r="C1011" t="s">
        <v>54</v>
      </c>
      <c r="D1011">
        <f>+SUMIFS(inv!D:D,inv!A:A,B1011,inv!T:T,A1011)</f>
        <v>0</v>
      </c>
      <c r="E1011">
        <f>+SUMIFS(inv!$D$1:$D$1164,inv!$A$1:$A$1164,$B1011,inv!$T$1:$T$1164,$A1011,inv!$U$1:$U$1164,'DIAS DE INVENTARIO TAT'!E$1)</f>
        <v>0</v>
      </c>
      <c r="F1011">
        <f>+SUMIFS(inv!$D$1:$D$1164,inv!$A$1:$A$1164,$B1011,inv!$T$1:$T$1164,$A1011,inv!$U$1:$U$1164,'DIAS DE INVENTARIO TAT'!F$1)</f>
        <v>0</v>
      </c>
      <c r="G1011">
        <f>+SUMIFS(inv!$D$1:$D$1164,inv!$A$1:$A$1164,$B1011,inv!$T$1:$T$1164,$A1011,inv!$U$1:$U$1164,'DIAS DE INVENTARIO TAT'!G$1)</f>
        <v>0</v>
      </c>
      <c r="H1011">
        <f>+SUMIFS(inv!$D$1:$D$1164,inv!$A$1:$A$1164,$B1011,inv!$T$1:$T$1164,$A1011,inv!$U$1:$U$1164,'DIAS DE INVENTARIO TAT'!H$1)</f>
        <v>0</v>
      </c>
      <c r="I1011">
        <f>+SUMIFS(inv!$D$1:$D$1164,inv!$A$1:$A$1164,$B1011,inv!$T$1:$T$1164,$A1011,inv!$U$1:$U$1164,'DIAS DE INVENTARIO TAT'!I$1)</f>
        <v>0</v>
      </c>
      <c r="J1011">
        <f>+SUMIFS(inv!$D$1:$D$1164,inv!$A$1:$A$1164,$B1011,inv!$T$1:$T$1164,$A1011,inv!$U$1:$U$1164,'DIAS DE INVENTARIO TAT'!J$1)</f>
        <v>0</v>
      </c>
      <c r="K1011">
        <f>+SUMIFS(inv!$D$1:$D$1164,inv!$A$1:$A$1164,$B1011,inv!$T$1:$T$1164,$A1011,inv!$U$1:$U$1164,'DIAS DE INVENTARIO TAT'!K$1)</f>
        <v>0</v>
      </c>
      <c r="L1011" s="6">
        <f>+SUMIFS(VENTAS!H:H,VENTAS!B:B,B1011,VENTAS!G:G,A1011)</f>
        <v>0</v>
      </c>
      <c r="M1011" s="4">
        <f t="shared" si="91"/>
        <v>0</v>
      </c>
      <c r="N1011" s="4">
        <f t="shared" si="87"/>
        <v>0</v>
      </c>
      <c r="O1011" s="4">
        <f t="shared" si="88"/>
        <v>0</v>
      </c>
      <c r="P1011" s="4">
        <f t="shared" si="89"/>
        <v>0</v>
      </c>
      <c r="Q1011" s="6" t="e">
        <f>+SUMIFS(#REF!,#REF!,TablaINV[[#This Row],[GRUPO]],#REF!,TablaINV[[#This Row],[COD]])</f>
        <v>#REF!</v>
      </c>
      <c r="R1011" s="19">
        <f t="shared" si="90"/>
        <v>0</v>
      </c>
      <c r="S1011" s="4" t="str">
        <f>+VLOOKUP(A1011,inv!T:X,5,0)</f>
        <v>COSTA</v>
      </c>
      <c r="T1011" s="4" t="str">
        <f>+VLOOKUP(B:B,'DT HUEVO'!$A:$D,4,0)</f>
        <v>FS</v>
      </c>
      <c r="U1011" s="4" t="str">
        <f>+VLOOKUP(TablaINV[[#This Row],[COD]],'DT HUEVO'!$A:$D,3,0)</f>
        <v>AA</v>
      </c>
    </row>
    <row r="1012" spans="1:21">
      <c r="A1012" t="s">
        <v>479</v>
      </c>
      <c r="B1012">
        <v>10358</v>
      </c>
      <c r="C1012" t="s">
        <v>33</v>
      </c>
      <c r="D1012">
        <f>+SUMIFS(inv!D:D,inv!A:A,B1012,inv!T:T,A1012)</f>
        <v>0</v>
      </c>
      <c r="E1012">
        <f>+SUMIFS(inv!$D$1:$D$1164,inv!$A$1:$A$1164,$B1012,inv!$T$1:$T$1164,$A1012,inv!$U$1:$U$1164,'DIAS DE INVENTARIO TAT'!E$1)</f>
        <v>0</v>
      </c>
      <c r="F1012">
        <f>+SUMIFS(inv!$D$1:$D$1164,inv!$A$1:$A$1164,$B1012,inv!$T$1:$T$1164,$A1012,inv!$U$1:$U$1164,'DIAS DE INVENTARIO TAT'!F$1)</f>
        <v>0</v>
      </c>
      <c r="G1012">
        <f>+SUMIFS(inv!$D$1:$D$1164,inv!$A$1:$A$1164,$B1012,inv!$T$1:$T$1164,$A1012,inv!$U$1:$U$1164,'DIAS DE INVENTARIO TAT'!G$1)</f>
        <v>0</v>
      </c>
      <c r="H1012">
        <f>+SUMIFS(inv!$D$1:$D$1164,inv!$A$1:$A$1164,$B1012,inv!$T$1:$T$1164,$A1012,inv!$U$1:$U$1164,'DIAS DE INVENTARIO TAT'!H$1)</f>
        <v>0</v>
      </c>
      <c r="I1012">
        <f>+SUMIFS(inv!$D$1:$D$1164,inv!$A$1:$A$1164,$B1012,inv!$T$1:$T$1164,$A1012,inv!$U$1:$U$1164,'DIAS DE INVENTARIO TAT'!I$1)</f>
        <v>0</v>
      </c>
      <c r="J1012">
        <f>+SUMIFS(inv!$D$1:$D$1164,inv!$A$1:$A$1164,$B1012,inv!$T$1:$T$1164,$A1012,inv!$U$1:$U$1164,'DIAS DE INVENTARIO TAT'!J$1)</f>
        <v>0</v>
      </c>
      <c r="K1012">
        <f>+SUMIFS(inv!$D$1:$D$1164,inv!$A$1:$A$1164,$B1012,inv!$T$1:$T$1164,$A1012,inv!$U$1:$U$1164,'DIAS DE INVENTARIO TAT'!K$1)</f>
        <v>0</v>
      </c>
      <c r="L1012" s="6">
        <f>+SUMIFS(VENTAS!H:H,VENTAS!B:B,B1012,VENTAS!G:G,A1012)</f>
        <v>0</v>
      </c>
      <c r="M1012" s="4">
        <f t="shared" si="91"/>
        <v>0</v>
      </c>
      <c r="N1012" s="4">
        <f t="shared" si="87"/>
        <v>0</v>
      </c>
      <c r="O1012" s="4">
        <f t="shared" si="88"/>
        <v>0</v>
      </c>
      <c r="P1012" s="4">
        <f t="shared" si="89"/>
        <v>0</v>
      </c>
      <c r="Q1012" s="6" t="e">
        <f>+SUMIFS(#REF!,#REF!,TablaINV[[#This Row],[GRUPO]],#REF!,TablaINV[[#This Row],[COD]])</f>
        <v>#REF!</v>
      </c>
      <c r="R1012" s="19">
        <f t="shared" si="90"/>
        <v>0</v>
      </c>
      <c r="S1012" s="4" t="str">
        <f>+VLOOKUP(A1012,inv!T:X,5,0)</f>
        <v>COSTA</v>
      </c>
      <c r="T1012" s="4" t="str">
        <f>+VLOOKUP(B:B,'DT HUEVO'!$A:$D,4,0)</f>
        <v>EMPACADOS</v>
      </c>
      <c r="U1012" s="4" t="str">
        <f>+VLOOKUP(TablaINV[[#This Row],[COD]],'DT HUEVO'!$A:$D,3,0)</f>
        <v>AA</v>
      </c>
    </row>
    <row r="1013" spans="1:21">
      <c r="A1013" t="s">
        <v>479</v>
      </c>
      <c r="B1013">
        <v>10401</v>
      </c>
      <c r="C1013" t="s">
        <v>34</v>
      </c>
      <c r="D1013">
        <f>+SUMIFS(inv!D:D,inv!A:A,B1013,inv!T:T,A1013)</f>
        <v>0</v>
      </c>
      <c r="E1013">
        <f>+SUMIFS(inv!$D$1:$D$1164,inv!$A$1:$A$1164,$B1013,inv!$T$1:$T$1164,$A1013,inv!$U$1:$U$1164,'DIAS DE INVENTARIO TAT'!E$1)</f>
        <v>0</v>
      </c>
      <c r="F1013">
        <f>+SUMIFS(inv!$D$1:$D$1164,inv!$A$1:$A$1164,$B1013,inv!$T$1:$T$1164,$A1013,inv!$U$1:$U$1164,'DIAS DE INVENTARIO TAT'!F$1)</f>
        <v>0</v>
      </c>
      <c r="G1013">
        <f>+SUMIFS(inv!$D$1:$D$1164,inv!$A$1:$A$1164,$B1013,inv!$T$1:$T$1164,$A1013,inv!$U$1:$U$1164,'DIAS DE INVENTARIO TAT'!G$1)</f>
        <v>0</v>
      </c>
      <c r="H1013">
        <f>+SUMIFS(inv!$D$1:$D$1164,inv!$A$1:$A$1164,$B1013,inv!$T$1:$T$1164,$A1013,inv!$U$1:$U$1164,'DIAS DE INVENTARIO TAT'!H$1)</f>
        <v>0</v>
      </c>
      <c r="I1013">
        <f>+SUMIFS(inv!$D$1:$D$1164,inv!$A$1:$A$1164,$B1013,inv!$T$1:$T$1164,$A1013,inv!$U$1:$U$1164,'DIAS DE INVENTARIO TAT'!I$1)</f>
        <v>0</v>
      </c>
      <c r="J1013">
        <f>+SUMIFS(inv!$D$1:$D$1164,inv!$A$1:$A$1164,$B1013,inv!$T$1:$T$1164,$A1013,inv!$U$1:$U$1164,'DIAS DE INVENTARIO TAT'!J$1)</f>
        <v>0</v>
      </c>
      <c r="K1013">
        <f>+SUMIFS(inv!$D$1:$D$1164,inv!$A$1:$A$1164,$B1013,inv!$T$1:$T$1164,$A1013,inv!$U$1:$U$1164,'DIAS DE INVENTARIO TAT'!K$1)</f>
        <v>0</v>
      </c>
      <c r="L1013" s="6">
        <f>+SUMIFS(VENTAS!H:H,VENTAS!B:B,B1013,VENTAS!G:G,A1013)</f>
        <v>0</v>
      </c>
      <c r="M1013" s="4">
        <f t="shared" si="91"/>
        <v>0</v>
      </c>
      <c r="N1013" s="4">
        <f t="shared" si="87"/>
        <v>0</v>
      </c>
      <c r="O1013" s="4">
        <f t="shared" si="88"/>
        <v>0</v>
      </c>
      <c r="P1013" s="4">
        <f t="shared" si="89"/>
        <v>0</v>
      </c>
      <c r="Q1013" s="6" t="e">
        <f>+SUMIFS(#REF!,#REF!,TablaINV[[#This Row],[GRUPO]],#REF!,TablaINV[[#This Row],[COD]])</f>
        <v>#REF!</v>
      </c>
      <c r="R1013" s="19">
        <f t="shared" si="90"/>
        <v>0</v>
      </c>
      <c r="S1013" s="4" t="str">
        <f>+VLOOKUP(A1013,inv!T:X,5,0)</f>
        <v>COSTA</v>
      </c>
      <c r="T1013" s="4" t="str">
        <f>+VLOOKUP(B:B,'DT HUEVO'!$A:$D,4,0)</f>
        <v>GRIS SUELTO</v>
      </c>
      <c r="U1013" s="4" t="str">
        <f>+VLOOKUP(TablaINV[[#This Row],[COD]],'DT HUEVO'!$A:$D,3,0)</f>
        <v>A</v>
      </c>
    </row>
    <row r="1014" spans="1:21">
      <c r="A1014" t="s">
        <v>479</v>
      </c>
      <c r="B1014">
        <v>10404</v>
      </c>
      <c r="C1014" t="s">
        <v>36</v>
      </c>
      <c r="D1014">
        <f>+SUMIFS(inv!D:D,inv!A:A,B1014,inv!T:T,A1014)</f>
        <v>0</v>
      </c>
      <c r="E1014">
        <f>+SUMIFS(inv!$D$1:$D$1164,inv!$A$1:$A$1164,$B1014,inv!$T$1:$T$1164,$A1014,inv!$U$1:$U$1164,'DIAS DE INVENTARIO TAT'!E$1)</f>
        <v>0</v>
      </c>
      <c r="F1014">
        <f>+SUMIFS(inv!$D$1:$D$1164,inv!$A$1:$A$1164,$B1014,inv!$T$1:$T$1164,$A1014,inv!$U$1:$U$1164,'DIAS DE INVENTARIO TAT'!F$1)</f>
        <v>0</v>
      </c>
      <c r="G1014">
        <f>+SUMIFS(inv!$D$1:$D$1164,inv!$A$1:$A$1164,$B1014,inv!$T$1:$T$1164,$A1014,inv!$U$1:$U$1164,'DIAS DE INVENTARIO TAT'!G$1)</f>
        <v>0</v>
      </c>
      <c r="H1014">
        <f>+SUMIFS(inv!$D$1:$D$1164,inv!$A$1:$A$1164,$B1014,inv!$T$1:$T$1164,$A1014,inv!$U$1:$U$1164,'DIAS DE INVENTARIO TAT'!H$1)</f>
        <v>0</v>
      </c>
      <c r="I1014">
        <f>+SUMIFS(inv!$D$1:$D$1164,inv!$A$1:$A$1164,$B1014,inv!$T$1:$T$1164,$A1014,inv!$U$1:$U$1164,'DIAS DE INVENTARIO TAT'!I$1)</f>
        <v>0</v>
      </c>
      <c r="J1014">
        <f>+SUMIFS(inv!$D$1:$D$1164,inv!$A$1:$A$1164,$B1014,inv!$T$1:$T$1164,$A1014,inv!$U$1:$U$1164,'DIAS DE INVENTARIO TAT'!J$1)</f>
        <v>0</v>
      </c>
      <c r="K1014">
        <f>+SUMIFS(inv!$D$1:$D$1164,inv!$A$1:$A$1164,$B1014,inv!$T$1:$T$1164,$A1014,inv!$U$1:$U$1164,'DIAS DE INVENTARIO TAT'!K$1)</f>
        <v>0</v>
      </c>
      <c r="L1014" s="6">
        <f>+SUMIFS(VENTAS!H:H,VENTAS!B:B,B1014,VENTAS!G:G,A1014)</f>
        <v>0</v>
      </c>
      <c r="M1014" s="4">
        <f t="shared" si="91"/>
        <v>0</v>
      </c>
      <c r="N1014" s="4">
        <f t="shared" si="87"/>
        <v>0</v>
      </c>
      <c r="O1014" s="4">
        <f t="shared" si="88"/>
        <v>0</v>
      </c>
      <c r="P1014" s="4">
        <f t="shared" si="89"/>
        <v>0</v>
      </c>
      <c r="Q1014" s="6" t="e">
        <f>+SUMIFS(#REF!,#REF!,TablaINV[[#This Row],[GRUPO]],#REF!,TablaINV[[#This Row],[COD]])</f>
        <v>#REF!</v>
      </c>
      <c r="R1014" s="19">
        <f t="shared" si="90"/>
        <v>0</v>
      </c>
      <c r="S1014" s="4" t="str">
        <f>+VLOOKUP(A1014,inv!T:X,5,0)</f>
        <v>COSTA</v>
      </c>
      <c r="T1014" s="4" t="str">
        <f>+VLOOKUP(B:B,'DT HUEVO'!$A:$D,4,0)</f>
        <v>FS</v>
      </c>
      <c r="U1014" s="4" t="str">
        <f>+VLOOKUP(TablaINV[[#This Row],[COD]],'DT HUEVO'!$A:$D,3,0)</f>
        <v>A</v>
      </c>
    </row>
    <row r="1015" spans="1:21">
      <c r="A1015" t="s">
        <v>479</v>
      </c>
      <c r="B1015">
        <v>10407</v>
      </c>
      <c r="C1015" t="s">
        <v>37</v>
      </c>
      <c r="D1015">
        <f>+SUMIFS(inv!D:D,inv!A:A,B1015,inv!T:T,A1015)</f>
        <v>0</v>
      </c>
      <c r="E1015">
        <f>+SUMIFS(inv!$D$1:$D$1164,inv!$A$1:$A$1164,$B1015,inv!$T$1:$T$1164,$A1015,inv!$U$1:$U$1164,'DIAS DE INVENTARIO TAT'!E$1)</f>
        <v>0</v>
      </c>
      <c r="F1015">
        <f>+SUMIFS(inv!$D$1:$D$1164,inv!$A$1:$A$1164,$B1015,inv!$T$1:$T$1164,$A1015,inv!$U$1:$U$1164,'DIAS DE INVENTARIO TAT'!F$1)</f>
        <v>0</v>
      </c>
      <c r="G1015">
        <f>+SUMIFS(inv!$D$1:$D$1164,inv!$A$1:$A$1164,$B1015,inv!$T$1:$T$1164,$A1015,inv!$U$1:$U$1164,'DIAS DE INVENTARIO TAT'!G$1)</f>
        <v>0</v>
      </c>
      <c r="H1015">
        <f>+SUMIFS(inv!$D$1:$D$1164,inv!$A$1:$A$1164,$B1015,inv!$T$1:$T$1164,$A1015,inv!$U$1:$U$1164,'DIAS DE INVENTARIO TAT'!H$1)</f>
        <v>0</v>
      </c>
      <c r="I1015">
        <f>+SUMIFS(inv!$D$1:$D$1164,inv!$A$1:$A$1164,$B1015,inv!$T$1:$T$1164,$A1015,inv!$U$1:$U$1164,'DIAS DE INVENTARIO TAT'!I$1)</f>
        <v>0</v>
      </c>
      <c r="J1015">
        <f>+SUMIFS(inv!$D$1:$D$1164,inv!$A$1:$A$1164,$B1015,inv!$T$1:$T$1164,$A1015,inv!$U$1:$U$1164,'DIAS DE INVENTARIO TAT'!J$1)</f>
        <v>0</v>
      </c>
      <c r="K1015">
        <f>+SUMIFS(inv!$D$1:$D$1164,inv!$A$1:$A$1164,$B1015,inv!$T$1:$T$1164,$A1015,inv!$U$1:$U$1164,'DIAS DE INVENTARIO TAT'!K$1)</f>
        <v>0</v>
      </c>
      <c r="L1015" s="6">
        <f>+SUMIFS(VENTAS!H:H,VENTAS!B:B,B1015,VENTAS!G:G,A1015)</f>
        <v>0</v>
      </c>
      <c r="M1015" s="4">
        <f t="shared" si="91"/>
        <v>0</v>
      </c>
      <c r="N1015" s="4">
        <f t="shared" si="87"/>
        <v>0</v>
      </c>
      <c r="O1015" s="4">
        <f t="shared" si="88"/>
        <v>0</v>
      </c>
      <c r="P1015" s="4">
        <f t="shared" si="89"/>
        <v>0</v>
      </c>
      <c r="Q1015" s="6" t="e">
        <f>+SUMIFS(#REF!,#REF!,TablaINV[[#This Row],[GRUPO]],#REF!,TablaINV[[#This Row],[COD]])</f>
        <v>#REF!</v>
      </c>
      <c r="R1015" s="19">
        <f t="shared" si="90"/>
        <v>0</v>
      </c>
      <c r="S1015" s="4" t="str">
        <f>+VLOOKUP(A1015,inv!T:X,5,0)</f>
        <v>COSTA</v>
      </c>
      <c r="T1015" s="4" t="str">
        <f>+VLOOKUP(B:B,'DT HUEVO'!$A:$D,4,0)</f>
        <v>EMPACADOS</v>
      </c>
      <c r="U1015" s="4" t="str">
        <f>+VLOOKUP(TablaINV[[#This Row],[COD]],'DT HUEVO'!$A:$D,3,0)</f>
        <v>A</v>
      </c>
    </row>
    <row r="1016" spans="1:21">
      <c r="A1016" t="s">
        <v>479</v>
      </c>
      <c r="B1016">
        <v>10457</v>
      </c>
      <c r="C1016" t="s">
        <v>38</v>
      </c>
      <c r="D1016">
        <f>+SUMIFS(inv!D:D,inv!A:A,B1016,inv!T:T,A1016)</f>
        <v>0</v>
      </c>
      <c r="E1016">
        <f>+SUMIFS(inv!$D$1:$D$1164,inv!$A$1:$A$1164,$B1016,inv!$T$1:$T$1164,$A1016,inv!$U$1:$U$1164,'DIAS DE INVENTARIO TAT'!E$1)</f>
        <v>0</v>
      </c>
      <c r="F1016">
        <f>+SUMIFS(inv!$D$1:$D$1164,inv!$A$1:$A$1164,$B1016,inv!$T$1:$T$1164,$A1016,inv!$U$1:$U$1164,'DIAS DE INVENTARIO TAT'!F$1)</f>
        <v>0</v>
      </c>
      <c r="G1016">
        <f>+SUMIFS(inv!$D$1:$D$1164,inv!$A$1:$A$1164,$B1016,inv!$T$1:$T$1164,$A1016,inv!$U$1:$U$1164,'DIAS DE INVENTARIO TAT'!G$1)</f>
        <v>0</v>
      </c>
      <c r="H1016">
        <f>+SUMIFS(inv!$D$1:$D$1164,inv!$A$1:$A$1164,$B1016,inv!$T$1:$T$1164,$A1016,inv!$U$1:$U$1164,'DIAS DE INVENTARIO TAT'!H$1)</f>
        <v>0</v>
      </c>
      <c r="I1016">
        <f>+SUMIFS(inv!$D$1:$D$1164,inv!$A$1:$A$1164,$B1016,inv!$T$1:$T$1164,$A1016,inv!$U$1:$U$1164,'DIAS DE INVENTARIO TAT'!I$1)</f>
        <v>0</v>
      </c>
      <c r="J1016">
        <f>+SUMIFS(inv!$D$1:$D$1164,inv!$A$1:$A$1164,$B1016,inv!$T$1:$T$1164,$A1016,inv!$U$1:$U$1164,'DIAS DE INVENTARIO TAT'!J$1)</f>
        <v>0</v>
      </c>
      <c r="K1016">
        <f>+SUMIFS(inv!$D$1:$D$1164,inv!$A$1:$A$1164,$B1016,inv!$T$1:$T$1164,$A1016,inv!$U$1:$U$1164,'DIAS DE INVENTARIO TAT'!K$1)</f>
        <v>0</v>
      </c>
      <c r="L1016" s="6">
        <f>+SUMIFS(VENTAS!H:H,VENTAS!B:B,B1016,VENTAS!G:G,A1016)</f>
        <v>0</v>
      </c>
      <c r="M1016" s="4">
        <f t="shared" si="91"/>
        <v>0</v>
      </c>
      <c r="N1016" s="4">
        <f t="shared" si="87"/>
        <v>0</v>
      </c>
      <c r="O1016" s="4">
        <f t="shared" si="88"/>
        <v>0</v>
      </c>
      <c r="P1016" s="4">
        <f t="shared" si="89"/>
        <v>0</v>
      </c>
      <c r="Q1016" s="6" t="e">
        <f>+SUMIFS(#REF!,#REF!,TablaINV[[#This Row],[GRUPO]],#REF!,TablaINV[[#This Row],[COD]])</f>
        <v>#REF!</v>
      </c>
      <c r="R1016" s="19">
        <f t="shared" si="90"/>
        <v>0</v>
      </c>
      <c r="S1016" s="4" t="str">
        <f>+VLOOKUP(A1016,inv!T:X,5,0)</f>
        <v>COSTA</v>
      </c>
      <c r="T1016" s="4" t="str">
        <f>+VLOOKUP(B:B,'DT HUEVO'!$A:$D,4,0)</f>
        <v>EMPACADOS</v>
      </c>
      <c r="U1016" s="4" t="str">
        <f>+VLOOKUP(TablaINV[[#This Row],[COD]],'DT HUEVO'!$A:$D,3,0)</f>
        <v>A</v>
      </c>
    </row>
    <row r="1017" spans="1:21">
      <c r="A1017" t="s">
        <v>479</v>
      </c>
      <c r="B1017">
        <v>10469</v>
      </c>
      <c r="C1017" t="s">
        <v>39</v>
      </c>
      <c r="D1017">
        <f>+SUMIFS(inv!D:D,inv!A:A,B1017,inv!T:T,A1017)</f>
        <v>0</v>
      </c>
      <c r="E1017">
        <f>+SUMIFS(inv!$D$1:$D$1164,inv!$A$1:$A$1164,$B1017,inv!$T$1:$T$1164,$A1017,inv!$U$1:$U$1164,'DIAS DE INVENTARIO TAT'!E$1)</f>
        <v>0</v>
      </c>
      <c r="F1017">
        <f>+SUMIFS(inv!$D$1:$D$1164,inv!$A$1:$A$1164,$B1017,inv!$T$1:$T$1164,$A1017,inv!$U$1:$U$1164,'DIAS DE INVENTARIO TAT'!F$1)</f>
        <v>0</v>
      </c>
      <c r="G1017">
        <f>+SUMIFS(inv!$D$1:$D$1164,inv!$A$1:$A$1164,$B1017,inv!$T$1:$T$1164,$A1017,inv!$U$1:$U$1164,'DIAS DE INVENTARIO TAT'!G$1)</f>
        <v>0</v>
      </c>
      <c r="H1017">
        <f>+SUMIFS(inv!$D$1:$D$1164,inv!$A$1:$A$1164,$B1017,inv!$T$1:$T$1164,$A1017,inv!$U$1:$U$1164,'DIAS DE INVENTARIO TAT'!H$1)</f>
        <v>0</v>
      </c>
      <c r="I1017">
        <f>+SUMIFS(inv!$D$1:$D$1164,inv!$A$1:$A$1164,$B1017,inv!$T$1:$T$1164,$A1017,inv!$U$1:$U$1164,'DIAS DE INVENTARIO TAT'!I$1)</f>
        <v>0</v>
      </c>
      <c r="J1017">
        <f>+SUMIFS(inv!$D$1:$D$1164,inv!$A$1:$A$1164,$B1017,inv!$T$1:$T$1164,$A1017,inv!$U$1:$U$1164,'DIAS DE INVENTARIO TAT'!J$1)</f>
        <v>0</v>
      </c>
      <c r="K1017">
        <f>+SUMIFS(inv!$D$1:$D$1164,inv!$A$1:$A$1164,$B1017,inv!$T$1:$T$1164,$A1017,inv!$U$1:$U$1164,'DIAS DE INVENTARIO TAT'!K$1)</f>
        <v>0</v>
      </c>
      <c r="L1017" s="6">
        <f>+SUMIFS(VENTAS!H:H,VENTAS!B:B,B1017,VENTAS!G:G,A1017)</f>
        <v>0</v>
      </c>
      <c r="M1017" s="4">
        <f t="shared" si="91"/>
        <v>0</v>
      </c>
      <c r="N1017" s="4">
        <f t="shared" si="87"/>
        <v>0</v>
      </c>
      <c r="O1017" s="4">
        <f t="shared" si="88"/>
        <v>0</v>
      </c>
      <c r="P1017" s="4">
        <f t="shared" si="89"/>
        <v>0</v>
      </c>
      <c r="Q1017" s="6" t="e">
        <f>+SUMIFS(#REF!,#REF!,TablaINV[[#This Row],[GRUPO]],#REF!,TablaINV[[#This Row],[COD]])</f>
        <v>#REF!</v>
      </c>
      <c r="R1017" s="19">
        <f t="shared" si="90"/>
        <v>0</v>
      </c>
      <c r="S1017" s="4" t="str">
        <f>+VLOOKUP(A1017,inv!T:X,5,0)</f>
        <v>COSTA</v>
      </c>
      <c r="T1017" s="4" t="str">
        <f>+VLOOKUP(B:B,'DT HUEVO'!$A:$D,4,0)</f>
        <v>EMPACADOS</v>
      </c>
      <c r="U1017" s="4" t="str">
        <f>+VLOOKUP(TablaINV[[#This Row],[COD]],'DT HUEVO'!$A:$D,3,0)</f>
        <v>A</v>
      </c>
    </row>
    <row r="1018" spans="1:21">
      <c r="A1018" t="s">
        <v>479</v>
      </c>
      <c r="B1018">
        <v>10501</v>
      </c>
      <c r="C1018" t="s">
        <v>41</v>
      </c>
      <c r="D1018">
        <f>+SUMIFS(inv!D:D,inv!A:A,B1018,inv!T:T,A1018)</f>
        <v>0</v>
      </c>
      <c r="E1018">
        <f>+SUMIFS(inv!$D$1:$D$1164,inv!$A$1:$A$1164,$B1018,inv!$T$1:$T$1164,$A1018,inv!$U$1:$U$1164,'DIAS DE INVENTARIO TAT'!E$1)</f>
        <v>0</v>
      </c>
      <c r="F1018">
        <f>+SUMIFS(inv!$D$1:$D$1164,inv!$A$1:$A$1164,$B1018,inv!$T$1:$T$1164,$A1018,inv!$U$1:$U$1164,'DIAS DE INVENTARIO TAT'!F$1)</f>
        <v>0</v>
      </c>
      <c r="G1018">
        <f>+SUMIFS(inv!$D$1:$D$1164,inv!$A$1:$A$1164,$B1018,inv!$T$1:$T$1164,$A1018,inv!$U$1:$U$1164,'DIAS DE INVENTARIO TAT'!G$1)</f>
        <v>0</v>
      </c>
      <c r="H1018">
        <f>+SUMIFS(inv!$D$1:$D$1164,inv!$A$1:$A$1164,$B1018,inv!$T$1:$T$1164,$A1018,inv!$U$1:$U$1164,'DIAS DE INVENTARIO TAT'!H$1)</f>
        <v>0</v>
      </c>
      <c r="I1018">
        <f>+SUMIFS(inv!$D$1:$D$1164,inv!$A$1:$A$1164,$B1018,inv!$T$1:$T$1164,$A1018,inv!$U$1:$U$1164,'DIAS DE INVENTARIO TAT'!I$1)</f>
        <v>0</v>
      </c>
      <c r="J1018">
        <f>+SUMIFS(inv!$D$1:$D$1164,inv!$A$1:$A$1164,$B1018,inv!$T$1:$T$1164,$A1018,inv!$U$1:$U$1164,'DIAS DE INVENTARIO TAT'!J$1)</f>
        <v>0</v>
      </c>
      <c r="K1018">
        <f>+SUMIFS(inv!$D$1:$D$1164,inv!$A$1:$A$1164,$B1018,inv!$T$1:$T$1164,$A1018,inv!$U$1:$U$1164,'DIAS DE INVENTARIO TAT'!K$1)</f>
        <v>0</v>
      </c>
      <c r="L1018" s="6">
        <f>+SUMIFS(VENTAS!H:H,VENTAS!B:B,B1018,VENTAS!G:G,A1018)</f>
        <v>0</v>
      </c>
      <c r="M1018" s="4">
        <f t="shared" si="91"/>
        <v>0</v>
      </c>
      <c r="N1018" s="4">
        <f t="shared" si="87"/>
        <v>0</v>
      </c>
      <c r="O1018" s="4">
        <f t="shared" si="88"/>
        <v>0</v>
      </c>
      <c r="P1018" s="4">
        <f t="shared" si="89"/>
        <v>0</v>
      </c>
      <c r="Q1018" s="6" t="e">
        <f>+SUMIFS(#REF!,#REF!,TablaINV[[#This Row],[GRUPO]],#REF!,TablaINV[[#This Row],[COD]])</f>
        <v>#REF!</v>
      </c>
      <c r="R1018" s="19">
        <f t="shared" si="90"/>
        <v>0</v>
      </c>
      <c r="S1018" s="4" t="str">
        <f>+VLOOKUP(A1018,inv!T:X,5,0)</f>
        <v>COSTA</v>
      </c>
      <c r="T1018" s="4" t="str">
        <f>+VLOOKUP(B:B,'DT HUEVO'!$A:$D,4,0)</f>
        <v>GRIS SUELTO</v>
      </c>
      <c r="U1018" s="4" t="str">
        <f>+VLOOKUP(TablaINV[[#This Row],[COD]],'DT HUEVO'!$A:$D,3,0)</f>
        <v>B</v>
      </c>
    </row>
    <row r="1019" spans="1:21">
      <c r="A1019" t="s">
        <v>479</v>
      </c>
      <c r="B1019">
        <v>10502</v>
      </c>
      <c r="C1019" t="s">
        <v>42</v>
      </c>
      <c r="D1019">
        <f>+SUMIFS(inv!D:D,inv!A:A,B1019,inv!T:T,A1019)</f>
        <v>0</v>
      </c>
      <c r="E1019">
        <f>+SUMIFS(inv!$D$1:$D$1164,inv!$A$1:$A$1164,$B1019,inv!$T$1:$T$1164,$A1019,inv!$U$1:$U$1164,'DIAS DE INVENTARIO TAT'!E$1)</f>
        <v>0</v>
      </c>
      <c r="F1019">
        <f>+SUMIFS(inv!$D$1:$D$1164,inv!$A$1:$A$1164,$B1019,inv!$T$1:$T$1164,$A1019,inv!$U$1:$U$1164,'DIAS DE INVENTARIO TAT'!F$1)</f>
        <v>0</v>
      </c>
      <c r="G1019">
        <f>+SUMIFS(inv!$D$1:$D$1164,inv!$A$1:$A$1164,$B1019,inv!$T$1:$T$1164,$A1019,inv!$U$1:$U$1164,'DIAS DE INVENTARIO TAT'!G$1)</f>
        <v>0</v>
      </c>
      <c r="H1019">
        <f>+SUMIFS(inv!$D$1:$D$1164,inv!$A$1:$A$1164,$B1019,inv!$T$1:$T$1164,$A1019,inv!$U$1:$U$1164,'DIAS DE INVENTARIO TAT'!H$1)</f>
        <v>0</v>
      </c>
      <c r="I1019">
        <f>+SUMIFS(inv!$D$1:$D$1164,inv!$A$1:$A$1164,$B1019,inv!$T$1:$T$1164,$A1019,inv!$U$1:$U$1164,'DIAS DE INVENTARIO TAT'!I$1)</f>
        <v>0</v>
      </c>
      <c r="J1019">
        <f>+SUMIFS(inv!$D$1:$D$1164,inv!$A$1:$A$1164,$B1019,inv!$T$1:$T$1164,$A1019,inv!$U$1:$U$1164,'DIAS DE INVENTARIO TAT'!J$1)</f>
        <v>0</v>
      </c>
      <c r="K1019">
        <f>+SUMIFS(inv!$D$1:$D$1164,inv!$A$1:$A$1164,$B1019,inv!$T$1:$T$1164,$A1019,inv!$U$1:$U$1164,'DIAS DE INVENTARIO TAT'!K$1)</f>
        <v>0</v>
      </c>
      <c r="L1019" s="6">
        <f>+SUMIFS(VENTAS!H:H,VENTAS!B:B,B1019,VENTAS!G:G,A1019)</f>
        <v>0</v>
      </c>
      <c r="M1019" s="4">
        <f t="shared" si="91"/>
        <v>0</v>
      </c>
      <c r="N1019" s="4">
        <f t="shared" ref="N1019:N1082" si="92">+IFERROR(E1019/$L1019,0)</f>
        <v>0</v>
      </c>
      <c r="O1019" s="4">
        <f t="shared" ref="O1019:O1082" si="93">+IFERROR(F1019/$L1019,0)</f>
        <v>0</v>
      </c>
      <c r="P1019" s="4">
        <f t="shared" ref="P1019:P1082" si="94">+IFERROR(G1019/$L1019,0)</f>
        <v>0</v>
      </c>
      <c r="Q1019" s="6" t="e">
        <f>+SUMIFS(#REF!,#REF!,TablaINV[[#This Row],[GRUPO]],#REF!,TablaINV[[#This Row],[COD]])</f>
        <v>#REF!</v>
      </c>
      <c r="R1019" s="19">
        <f t="shared" ref="R1019:R1082" si="95">+IFERROR(D1019/Q1019,0)</f>
        <v>0</v>
      </c>
      <c r="S1019" s="4" t="str">
        <f>+VLOOKUP(A1019,inv!T:X,5,0)</f>
        <v>COSTA</v>
      </c>
      <c r="T1019" s="4" t="e">
        <f>+VLOOKUP(B:B,'DT HUEVO'!$A:$D,4,0)</f>
        <v>#N/A</v>
      </c>
      <c r="U1019" s="4" t="e">
        <f>+VLOOKUP(TablaINV[[#This Row],[COD]],'DT HUEVO'!$A:$D,3,0)</f>
        <v>#N/A</v>
      </c>
    </row>
    <row r="1020" spans="1:21">
      <c r="A1020" t="s">
        <v>479</v>
      </c>
      <c r="B1020">
        <v>10601</v>
      </c>
      <c r="C1020" s="25" t="s">
        <v>44</v>
      </c>
      <c r="D1020">
        <f>+SUMIFS(inv!D:D,inv!A:A,B1020,inv!T:T,A1020)</f>
        <v>0</v>
      </c>
      <c r="E1020">
        <f>+SUMIFS(inv!$D$1:$D$1164,inv!$A$1:$A$1164,$B1020,inv!$T$1:$T$1164,$A1020,inv!$U$1:$U$1164,'DIAS DE INVENTARIO TAT'!E$1)</f>
        <v>0</v>
      </c>
      <c r="F1020">
        <f>+SUMIFS(inv!$D$1:$D$1164,inv!$A$1:$A$1164,$B1020,inv!$T$1:$T$1164,$A1020,inv!$U$1:$U$1164,'DIAS DE INVENTARIO TAT'!F$1)</f>
        <v>0</v>
      </c>
      <c r="G1020">
        <f>+SUMIFS(inv!$D$1:$D$1164,inv!$A$1:$A$1164,$B1020,inv!$T$1:$T$1164,$A1020,inv!$U$1:$U$1164,'DIAS DE INVENTARIO TAT'!G$1)</f>
        <v>0</v>
      </c>
      <c r="H1020">
        <f>+SUMIFS(inv!$D$1:$D$1164,inv!$A$1:$A$1164,$B1020,inv!$T$1:$T$1164,$A1020,inv!$U$1:$U$1164,'DIAS DE INVENTARIO TAT'!H$1)</f>
        <v>0</v>
      </c>
      <c r="I1020">
        <f>+SUMIFS(inv!$D$1:$D$1164,inv!$A$1:$A$1164,$B1020,inv!$T$1:$T$1164,$A1020,inv!$U$1:$U$1164,'DIAS DE INVENTARIO TAT'!I$1)</f>
        <v>0</v>
      </c>
      <c r="J1020">
        <f>+SUMIFS(inv!$D$1:$D$1164,inv!$A$1:$A$1164,$B1020,inv!$T$1:$T$1164,$A1020,inv!$U$1:$U$1164,'DIAS DE INVENTARIO TAT'!J$1)</f>
        <v>0</v>
      </c>
      <c r="K1020">
        <f>+SUMIFS(inv!$D$1:$D$1164,inv!$A$1:$A$1164,$B1020,inv!$T$1:$T$1164,$A1020,inv!$U$1:$U$1164,'DIAS DE INVENTARIO TAT'!K$1)</f>
        <v>0</v>
      </c>
      <c r="L1020" s="6">
        <f>+SUMIFS(VENTAS!H:H,VENTAS!B:B,B1020,VENTAS!G:G,A1020)</f>
        <v>0</v>
      </c>
      <c r="M1020" s="4">
        <f t="shared" si="91"/>
        <v>0</v>
      </c>
      <c r="N1020" s="4">
        <f t="shared" si="92"/>
        <v>0</v>
      </c>
      <c r="O1020" s="4">
        <f t="shared" si="93"/>
        <v>0</v>
      </c>
      <c r="P1020" s="4">
        <f t="shared" si="94"/>
        <v>0</v>
      </c>
      <c r="Q1020" s="6" t="e">
        <f>+SUMIFS(#REF!,#REF!,TablaINV[[#This Row],[GRUPO]],#REF!,TablaINV[[#This Row],[COD]])</f>
        <v>#REF!</v>
      </c>
      <c r="R1020" s="19">
        <f t="shared" si="95"/>
        <v>0</v>
      </c>
      <c r="S1020" s="4" t="str">
        <f>+VLOOKUP(A1020,inv!T:X,5,0)</f>
        <v>COSTA</v>
      </c>
      <c r="T1020" s="4" t="str">
        <f>+VLOOKUP(B:B,'DT HUEVO'!$A:$D,4,0)</f>
        <v>GRIS SUELTO</v>
      </c>
      <c r="U1020" s="4" t="str">
        <f>+VLOOKUP(TablaINV[[#This Row],[COD]],'DT HUEVO'!$A:$D,3,0)</f>
        <v>C</v>
      </c>
    </row>
    <row r="1021" spans="1:21">
      <c r="A1021" t="s">
        <v>479</v>
      </c>
      <c r="B1021">
        <v>13559</v>
      </c>
      <c r="C1021" t="s">
        <v>429</v>
      </c>
      <c r="D1021">
        <f>+SUMIFS(inv!D:D,inv!A:A,B1021,inv!T:T,A1021)</f>
        <v>0</v>
      </c>
      <c r="E1021">
        <f>+SUMIFS(inv!$D$1:$D$1164,inv!$A$1:$A$1164,$B1021,inv!$T$1:$T$1164,$A1021,inv!$U$1:$U$1164,'DIAS DE INVENTARIO TAT'!E$1)</f>
        <v>0</v>
      </c>
      <c r="F1021">
        <f>+SUMIFS(inv!$D$1:$D$1164,inv!$A$1:$A$1164,$B1021,inv!$T$1:$T$1164,$A1021,inv!$U$1:$U$1164,'DIAS DE INVENTARIO TAT'!F$1)</f>
        <v>0</v>
      </c>
      <c r="G1021">
        <f>+SUMIFS(inv!$D$1:$D$1164,inv!$A$1:$A$1164,$B1021,inv!$T$1:$T$1164,$A1021,inv!$U$1:$U$1164,'DIAS DE INVENTARIO TAT'!G$1)</f>
        <v>0</v>
      </c>
      <c r="H1021">
        <f>+SUMIFS(inv!$D$1:$D$1164,inv!$A$1:$A$1164,$B1021,inv!$T$1:$T$1164,$A1021,inv!$U$1:$U$1164,'DIAS DE INVENTARIO TAT'!H$1)</f>
        <v>0</v>
      </c>
      <c r="I1021">
        <f>+SUMIFS(inv!$D$1:$D$1164,inv!$A$1:$A$1164,$B1021,inv!$T$1:$T$1164,$A1021,inv!$U$1:$U$1164,'DIAS DE INVENTARIO TAT'!I$1)</f>
        <v>0</v>
      </c>
      <c r="J1021">
        <f>+SUMIFS(inv!$D$1:$D$1164,inv!$A$1:$A$1164,$B1021,inv!$T$1:$T$1164,$A1021,inv!$U$1:$U$1164,'DIAS DE INVENTARIO TAT'!J$1)</f>
        <v>0</v>
      </c>
      <c r="K1021">
        <f>+SUMIFS(inv!$D$1:$D$1164,inv!$A$1:$A$1164,$B1021,inv!$T$1:$T$1164,$A1021,inv!$U$1:$U$1164,'DIAS DE INVENTARIO TAT'!K$1)</f>
        <v>0</v>
      </c>
      <c r="L1021" s="6">
        <f>+SUMIFS(VENTAS!H:H,VENTAS!B:B,B1021,VENTAS!G:G,A1021)</f>
        <v>0</v>
      </c>
      <c r="M1021" s="4">
        <f t="shared" si="91"/>
        <v>0</v>
      </c>
      <c r="N1021" s="4">
        <f t="shared" si="92"/>
        <v>0</v>
      </c>
      <c r="O1021" s="4">
        <f t="shared" si="93"/>
        <v>0</v>
      </c>
      <c r="P1021" s="4">
        <f t="shared" si="94"/>
        <v>0</v>
      </c>
      <c r="Q1021" s="6" t="e">
        <f>+SUMIFS(#REF!,#REF!,TablaINV[[#This Row],[GRUPO]],#REF!,TablaINV[[#This Row],[COD]])</f>
        <v>#REF!</v>
      </c>
      <c r="R1021" s="19">
        <f t="shared" si="95"/>
        <v>0</v>
      </c>
      <c r="S1021" s="4" t="str">
        <f>+VLOOKUP(A1021,inv!T:X,5,0)</f>
        <v>COSTA</v>
      </c>
      <c r="T1021" s="4" t="str">
        <f>+VLOOKUP(B:B,'DT HUEVO'!$A:$D,4,0)</f>
        <v>EMPACADOS</v>
      </c>
      <c r="U1021" s="4" t="str">
        <f>+VLOOKUP(TablaINV[[#This Row],[COD]],'DT HUEVO'!$A:$D,3,0)</f>
        <v>B</v>
      </c>
    </row>
    <row r="1022" spans="1:21">
      <c r="A1022" t="s">
        <v>479</v>
      </c>
      <c r="B1022">
        <v>72002</v>
      </c>
      <c r="C1022" t="s">
        <v>48</v>
      </c>
      <c r="D1022">
        <f>+SUMIFS(inv!D:D,inv!A:A,B1022,inv!T:T,A1022)</f>
        <v>0</v>
      </c>
      <c r="E1022">
        <f>+SUMIFS(inv!$D$1:$D$1164,inv!$A$1:$A$1164,$B1022,inv!$T$1:$T$1164,$A1022,inv!$U$1:$U$1164,'DIAS DE INVENTARIO TAT'!E$1)</f>
        <v>0</v>
      </c>
      <c r="F1022">
        <f>+SUMIFS(inv!$D$1:$D$1164,inv!$A$1:$A$1164,$B1022,inv!$T$1:$T$1164,$A1022,inv!$U$1:$U$1164,'DIAS DE INVENTARIO TAT'!F$1)</f>
        <v>0</v>
      </c>
      <c r="G1022">
        <f>+SUMIFS(inv!$D$1:$D$1164,inv!$A$1:$A$1164,$B1022,inv!$T$1:$T$1164,$A1022,inv!$U$1:$U$1164,'DIAS DE INVENTARIO TAT'!G$1)</f>
        <v>0</v>
      </c>
      <c r="H1022">
        <f>+SUMIFS(inv!$D$1:$D$1164,inv!$A$1:$A$1164,$B1022,inv!$T$1:$T$1164,$A1022,inv!$U$1:$U$1164,'DIAS DE INVENTARIO TAT'!H$1)</f>
        <v>0</v>
      </c>
      <c r="I1022">
        <f>+SUMIFS(inv!$D$1:$D$1164,inv!$A$1:$A$1164,$B1022,inv!$T$1:$T$1164,$A1022,inv!$U$1:$U$1164,'DIAS DE INVENTARIO TAT'!I$1)</f>
        <v>0</v>
      </c>
      <c r="J1022">
        <f>+SUMIFS(inv!$D$1:$D$1164,inv!$A$1:$A$1164,$B1022,inv!$T$1:$T$1164,$A1022,inv!$U$1:$U$1164,'DIAS DE INVENTARIO TAT'!J$1)</f>
        <v>0</v>
      </c>
      <c r="K1022">
        <f>+SUMIFS(inv!$D$1:$D$1164,inv!$A$1:$A$1164,$B1022,inv!$T$1:$T$1164,$A1022,inv!$U$1:$U$1164,'DIAS DE INVENTARIO TAT'!K$1)</f>
        <v>0</v>
      </c>
      <c r="L1022" s="6">
        <f>+SUMIFS(VENTAS!H:H,VENTAS!B:B,B1022,VENTAS!G:G,A1022)</f>
        <v>0</v>
      </c>
      <c r="M1022" s="4">
        <f t="shared" si="91"/>
        <v>0</v>
      </c>
      <c r="N1022" s="4">
        <f t="shared" si="92"/>
        <v>0</v>
      </c>
      <c r="O1022" s="4">
        <f t="shared" si="93"/>
        <v>0</v>
      </c>
      <c r="P1022" s="4">
        <f t="shared" si="94"/>
        <v>0</v>
      </c>
      <c r="Q1022" s="6" t="e">
        <f>+SUMIFS(#REF!,#REF!,TablaINV[[#This Row],[GRUPO]],#REF!,TablaINV[[#This Row],[COD]])</f>
        <v>#REF!</v>
      </c>
      <c r="R1022" s="19">
        <f t="shared" si="95"/>
        <v>0</v>
      </c>
      <c r="S1022" s="4" t="str">
        <f>+VLOOKUP(A1022,inv!T:X,5,0)</f>
        <v>COSTA</v>
      </c>
      <c r="T1022" s="4" t="str">
        <f>+VLOOKUP(B:B,'DT HUEVO'!$A:$D,4,0)</f>
        <v>SEGUNDA</v>
      </c>
      <c r="U1022" s="4" t="str">
        <f>+VLOOKUP(TablaINV[[#This Row],[COD]],'DT HUEVO'!$A:$D,3,0)</f>
        <v>SEGUNDA</v>
      </c>
    </row>
    <row r="1023" spans="1:21">
      <c r="A1023" t="s">
        <v>479</v>
      </c>
      <c r="B1023">
        <v>72012</v>
      </c>
      <c r="C1023" t="s">
        <v>55</v>
      </c>
      <c r="D1023">
        <f>+SUMIFS(inv!D:D,inv!A:A,B1023,inv!T:T,A1023)</f>
        <v>0</v>
      </c>
      <c r="E1023">
        <f>+SUMIFS(inv!$D$1:$D$1164,inv!$A$1:$A$1164,$B1023,inv!$T$1:$T$1164,$A1023,inv!$U$1:$U$1164,'DIAS DE INVENTARIO TAT'!E$1)</f>
        <v>0</v>
      </c>
      <c r="F1023">
        <f>+SUMIFS(inv!$D$1:$D$1164,inv!$A$1:$A$1164,$B1023,inv!$T$1:$T$1164,$A1023,inv!$U$1:$U$1164,'DIAS DE INVENTARIO TAT'!F$1)</f>
        <v>0</v>
      </c>
      <c r="G1023">
        <f>+SUMIFS(inv!$D$1:$D$1164,inv!$A$1:$A$1164,$B1023,inv!$T$1:$T$1164,$A1023,inv!$U$1:$U$1164,'DIAS DE INVENTARIO TAT'!G$1)</f>
        <v>0</v>
      </c>
      <c r="H1023">
        <f>+SUMIFS(inv!$D$1:$D$1164,inv!$A$1:$A$1164,$B1023,inv!$T$1:$T$1164,$A1023,inv!$U$1:$U$1164,'DIAS DE INVENTARIO TAT'!H$1)</f>
        <v>0</v>
      </c>
      <c r="I1023">
        <f>+SUMIFS(inv!$D$1:$D$1164,inv!$A$1:$A$1164,$B1023,inv!$T$1:$T$1164,$A1023,inv!$U$1:$U$1164,'DIAS DE INVENTARIO TAT'!I$1)</f>
        <v>0</v>
      </c>
      <c r="J1023">
        <f>+SUMIFS(inv!$D$1:$D$1164,inv!$A$1:$A$1164,$B1023,inv!$T$1:$T$1164,$A1023,inv!$U$1:$U$1164,'DIAS DE INVENTARIO TAT'!J$1)</f>
        <v>0</v>
      </c>
      <c r="K1023">
        <f>+SUMIFS(inv!$D$1:$D$1164,inv!$A$1:$A$1164,$B1023,inv!$T$1:$T$1164,$A1023,inv!$U$1:$U$1164,'DIAS DE INVENTARIO TAT'!K$1)</f>
        <v>0</v>
      </c>
      <c r="L1023" s="6">
        <f>+SUMIFS(VENTAS!H:H,VENTAS!B:B,B1023,VENTAS!G:G,A1023)</f>
        <v>0</v>
      </c>
      <c r="M1023" s="4">
        <f t="shared" si="91"/>
        <v>0</v>
      </c>
      <c r="N1023" s="4">
        <f t="shared" si="92"/>
        <v>0</v>
      </c>
      <c r="O1023" s="4">
        <f t="shared" si="93"/>
        <v>0</v>
      </c>
      <c r="P1023" s="4">
        <f t="shared" si="94"/>
        <v>0</v>
      </c>
      <c r="Q1023" s="6" t="e">
        <f>+SUMIFS(#REF!,#REF!,TablaINV[[#This Row],[GRUPO]],#REF!,TablaINV[[#This Row],[COD]])</f>
        <v>#REF!</v>
      </c>
      <c r="R1023" s="19">
        <f t="shared" si="95"/>
        <v>0</v>
      </c>
      <c r="S1023" s="4" t="str">
        <f>+VLOOKUP(A1023,inv!T:X,5,0)</f>
        <v>COSTA</v>
      </c>
      <c r="T1023" s="4" t="str">
        <f>+VLOOKUP(B:B,'DT HUEVO'!$A:$D,4,0)</f>
        <v>SEGUNDA</v>
      </c>
      <c r="U1023" s="4" t="str">
        <f>+VLOOKUP(TablaINV[[#This Row],[COD]],'DT HUEVO'!$A:$D,3,0)</f>
        <v>SEGUNDA</v>
      </c>
    </row>
    <row r="1024" spans="1:21">
      <c r="A1024" t="s">
        <v>479</v>
      </c>
      <c r="B1024">
        <v>73001</v>
      </c>
      <c r="C1024" t="s">
        <v>49</v>
      </c>
      <c r="D1024">
        <f>+SUMIFS(inv!D:D,inv!A:A,B1024,inv!T:T,A1024)</f>
        <v>0</v>
      </c>
      <c r="E1024">
        <f>+SUMIFS(inv!$D$1:$D$1164,inv!$A$1:$A$1164,$B1024,inv!$T$1:$T$1164,$A1024,inv!$U$1:$U$1164,'DIAS DE INVENTARIO TAT'!E$1)</f>
        <v>0</v>
      </c>
      <c r="F1024">
        <f>+SUMIFS(inv!$D$1:$D$1164,inv!$A$1:$A$1164,$B1024,inv!$T$1:$T$1164,$A1024,inv!$U$1:$U$1164,'DIAS DE INVENTARIO TAT'!F$1)</f>
        <v>0</v>
      </c>
      <c r="G1024">
        <f>+SUMIFS(inv!$D$1:$D$1164,inv!$A$1:$A$1164,$B1024,inv!$T$1:$T$1164,$A1024,inv!$U$1:$U$1164,'DIAS DE INVENTARIO TAT'!G$1)</f>
        <v>0</v>
      </c>
      <c r="H1024">
        <f>+SUMIFS(inv!$D$1:$D$1164,inv!$A$1:$A$1164,$B1024,inv!$T$1:$T$1164,$A1024,inv!$U$1:$U$1164,'DIAS DE INVENTARIO TAT'!H$1)</f>
        <v>0</v>
      </c>
      <c r="I1024">
        <f>+SUMIFS(inv!$D$1:$D$1164,inv!$A$1:$A$1164,$B1024,inv!$T$1:$T$1164,$A1024,inv!$U$1:$U$1164,'DIAS DE INVENTARIO TAT'!I$1)</f>
        <v>0</v>
      </c>
      <c r="J1024">
        <f>+SUMIFS(inv!$D$1:$D$1164,inv!$A$1:$A$1164,$B1024,inv!$T$1:$T$1164,$A1024,inv!$U$1:$U$1164,'DIAS DE INVENTARIO TAT'!J$1)</f>
        <v>0</v>
      </c>
      <c r="K1024">
        <f>+SUMIFS(inv!$D$1:$D$1164,inv!$A$1:$A$1164,$B1024,inv!$T$1:$T$1164,$A1024,inv!$U$1:$U$1164,'DIAS DE INVENTARIO TAT'!K$1)</f>
        <v>0</v>
      </c>
      <c r="L1024" s="6">
        <f>+SUMIFS(VENTAS!H:H,VENTAS!B:B,B1024,VENTAS!G:G,A1024)</f>
        <v>0</v>
      </c>
      <c r="M1024" s="4">
        <f t="shared" si="91"/>
        <v>0</v>
      </c>
      <c r="N1024" s="4">
        <f t="shared" si="92"/>
        <v>0</v>
      </c>
      <c r="O1024" s="4">
        <f t="shared" si="93"/>
        <v>0</v>
      </c>
      <c r="P1024" s="4">
        <f t="shared" si="94"/>
        <v>0</v>
      </c>
      <c r="Q1024" s="6" t="e">
        <f>+SUMIFS(#REF!,#REF!,TablaINV[[#This Row],[GRUPO]],#REF!,TablaINV[[#This Row],[COD]])</f>
        <v>#REF!</v>
      </c>
      <c r="R1024" s="19">
        <f t="shared" si="95"/>
        <v>0</v>
      </c>
      <c r="S1024" s="4" t="str">
        <f>+VLOOKUP(A1024,inv!T:X,5,0)</f>
        <v>COSTA</v>
      </c>
      <c r="T1024" s="4" t="str">
        <f>+VLOOKUP(B:B,'DT HUEVO'!$A:$D,4,0)</f>
        <v>SEGUNDA</v>
      </c>
      <c r="U1024" s="4" t="str">
        <f>+VLOOKUP(TablaINV[[#This Row],[COD]],'DT HUEVO'!$A:$D,3,0)</f>
        <v>SEGUNDA</v>
      </c>
    </row>
    <row r="1025" spans="1:21">
      <c r="A1025" t="s">
        <v>479</v>
      </c>
      <c r="B1025">
        <v>73012</v>
      </c>
      <c r="C1025" t="s">
        <v>56</v>
      </c>
      <c r="D1025">
        <f>+SUMIFS(inv!D:D,inv!A:A,B1025,inv!T:T,A1025)</f>
        <v>0</v>
      </c>
      <c r="E1025">
        <f>+SUMIFS(inv!$D$1:$D$1164,inv!$A$1:$A$1164,$B1025,inv!$T$1:$T$1164,$A1025,inv!$U$1:$U$1164,'DIAS DE INVENTARIO TAT'!E$1)</f>
        <v>0</v>
      </c>
      <c r="F1025">
        <f>+SUMIFS(inv!$D$1:$D$1164,inv!$A$1:$A$1164,$B1025,inv!$T$1:$T$1164,$A1025,inv!$U$1:$U$1164,'DIAS DE INVENTARIO TAT'!F$1)</f>
        <v>0</v>
      </c>
      <c r="G1025">
        <f>+SUMIFS(inv!$D$1:$D$1164,inv!$A$1:$A$1164,$B1025,inv!$T$1:$T$1164,$A1025,inv!$U$1:$U$1164,'DIAS DE INVENTARIO TAT'!G$1)</f>
        <v>0</v>
      </c>
      <c r="H1025">
        <f>+SUMIFS(inv!$D$1:$D$1164,inv!$A$1:$A$1164,$B1025,inv!$T$1:$T$1164,$A1025,inv!$U$1:$U$1164,'DIAS DE INVENTARIO TAT'!H$1)</f>
        <v>0</v>
      </c>
      <c r="I1025">
        <f>+SUMIFS(inv!$D$1:$D$1164,inv!$A$1:$A$1164,$B1025,inv!$T$1:$T$1164,$A1025,inv!$U$1:$U$1164,'DIAS DE INVENTARIO TAT'!I$1)</f>
        <v>0</v>
      </c>
      <c r="J1025">
        <f>+SUMIFS(inv!$D$1:$D$1164,inv!$A$1:$A$1164,$B1025,inv!$T$1:$T$1164,$A1025,inv!$U$1:$U$1164,'DIAS DE INVENTARIO TAT'!J$1)</f>
        <v>0</v>
      </c>
      <c r="K1025">
        <f>+SUMIFS(inv!$D$1:$D$1164,inv!$A$1:$A$1164,$B1025,inv!$T$1:$T$1164,$A1025,inv!$U$1:$U$1164,'DIAS DE INVENTARIO TAT'!K$1)</f>
        <v>0</v>
      </c>
      <c r="L1025" s="6">
        <f>+SUMIFS(VENTAS!H:H,VENTAS!B:B,B1025,VENTAS!G:G,A1025)</f>
        <v>0</v>
      </c>
      <c r="M1025" s="4">
        <f t="shared" si="91"/>
        <v>0</v>
      </c>
      <c r="N1025" s="4">
        <f t="shared" si="92"/>
        <v>0</v>
      </c>
      <c r="O1025" s="4">
        <f t="shared" si="93"/>
        <v>0</v>
      </c>
      <c r="P1025" s="4">
        <f t="shared" si="94"/>
        <v>0</v>
      </c>
      <c r="Q1025" s="6" t="e">
        <f>+SUMIFS(#REF!,#REF!,TablaINV[[#This Row],[GRUPO]],#REF!,TablaINV[[#This Row],[COD]])</f>
        <v>#REF!</v>
      </c>
      <c r="R1025" s="19">
        <f t="shared" si="95"/>
        <v>0</v>
      </c>
      <c r="S1025" s="4" t="str">
        <f>+VLOOKUP(A1025,inv!T:X,5,0)</f>
        <v>COSTA</v>
      </c>
      <c r="T1025" s="4" t="str">
        <f>+VLOOKUP(B:B,'DT HUEVO'!$A:$D,4,0)</f>
        <v>SEGUNDA</v>
      </c>
      <c r="U1025" s="4" t="str">
        <f>+VLOOKUP(TablaINV[[#This Row],[COD]],'DT HUEVO'!$A:$D,3,0)</f>
        <v>SEGUNDA</v>
      </c>
    </row>
    <row r="1026" spans="1:21">
      <c r="A1026" t="s">
        <v>479</v>
      </c>
      <c r="B1026">
        <v>79101</v>
      </c>
      <c r="C1026" t="s">
        <v>57</v>
      </c>
      <c r="D1026">
        <f>+SUMIFS(inv!D:D,inv!A:A,B1026,inv!T:T,A1026)</f>
        <v>0</v>
      </c>
      <c r="E1026">
        <f>+SUMIFS(inv!$D$1:$D$1164,inv!$A$1:$A$1164,$B1026,inv!$T$1:$T$1164,$A1026,inv!$U$1:$U$1164,'DIAS DE INVENTARIO TAT'!E$1)</f>
        <v>0</v>
      </c>
      <c r="F1026">
        <f>+SUMIFS(inv!$D$1:$D$1164,inv!$A$1:$A$1164,$B1026,inv!$T$1:$T$1164,$A1026,inv!$U$1:$U$1164,'DIAS DE INVENTARIO TAT'!F$1)</f>
        <v>0</v>
      </c>
      <c r="G1026">
        <f>+SUMIFS(inv!$D$1:$D$1164,inv!$A$1:$A$1164,$B1026,inv!$T$1:$T$1164,$A1026,inv!$U$1:$U$1164,'DIAS DE INVENTARIO TAT'!G$1)</f>
        <v>0</v>
      </c>
      <c r="H1026">
        <f>+SUMIFS(inv!$D$1:$D$1164,inv!$A$1:$A$1164,$B1026,inv!$T$1:$T$1164,$A1026,inv!$U$1:$U$1164,'DIAS DE INVENTARIO TAT'!H$1)</f>
        <v>0</v>
      </c>
      <c r="I1026">
        <f>+SUMIFS(inv!$D$1:$D$1164,inv!$A$1:$A$1164,$B1026,inv!$T$1:$T$1164,$A1026,inv!$U$1:$U$1164,'DIAS DE INVENTARIO TAT'!I$1)</f>
        <v>0</v>
      </c>
      <c r="J1026">
        <f>+SUMIFS(inv!$D$1:$D$1164,inv!$A$1:$A$1164,$B1026,inv!$T$1:$T$1164,$A1026,inv!$U$1:$U$1164,'DIAS DE INVENTARIO TAT'!J$1)</f>
        <v>0</v>
      </c>
      <c r="K1026">
        <f>+SUMIFS(inv!$D$1:$D$1164,inv!$A$1:$A$1164,$B1026,inv!$T$1:$T$1164,$A1026,inv!$U$1:$U$1164,'DIAS DE INVENTARIO TAT'!K$1)</f>
        <v>0</v>
      </c>
      <c r="L1026" s="6">
        <f>+SUMIFS(VENTAS!H:H,VENTAS!B:B,B1026,VENTAS!G:G,A1026)</f>
        <v>0</v>
      </c>
      <c r="M1026" s="4">
        <f t="shared" si="91"/>
        <v>0</v>
      </c>
      <c r="N1026" s="4">
        <f t="shared" si="92"/>
        <v>0</v>
      </c>
      <c r="O1026" s="4">
        <f t="shared" si="93"/>
        <v>0</v>
      </c>
      <c r="P1026" s="4">
        <f t="shared" si="94"/>
        <v>0</v>
      </c>
      <c r="Q1026" s="6" t="e">
        <f>+SUMIFS(#REF!,#REF!,TablaINV[[#This Row],[GRUPO]],#REF!,TablaINV[[#This Row],[COD]])</f>
        <v>#REF!</v>
      </c>
      <c r="R1026" s="19">
        <f t="shared" si="95"/>
        <v>0</v>
      </c>
      <c r="S1026" s="4" t="str">
        <f>+VLOOKUP(A1026,inv!T:X,5,0)</f>
        <v>COSTA</v>
      </c>
      <c r="T1026" s="4" t="str">
        <f>+VLOOKUP(B:B,'DT HUEVO'!$A:$D,4,0)</f>
        <v>SEGUNDA</v>
      </c>
      <c r="U1026" s="4" t="str">
        <f>+VLOOKUP(TablaINV[[#This Row],[COD]],'DT HUEVO'!$A:$D,3,0)</f>
        <v>SEGUNDA</v>
      </c>
    </row>
    <row r="1027" spans="1:21">
      <c r="A1027" t="s">
        <v>479</v>
      </c>
      <c r="B1027">
        <v>79201</v>
      </c>
      <c r="C1027" t="s">
        <v>50</v>
      </c>
      <c r="D1027">
        <f>+SUMIFS(inv!D:D,inv!A:A,B1027,inv!T:T,A1027)</f>
        <v>0</v>
      </c>
      <c r="E1027">
        <f>+SUMIFS(inv!$D$1:$D$1164,inv!$A$1:$A$1164,$B1027,inv!$T$1:$T$1164,$A1027,inv!$U$1:$U$1164,'DIAS DE INVENTARIO TAT'!E$1)</f>
        <v>0</v>
      </c>
      <c r="F1027">
        <f>+SUMIFS(inv!$D$1:$D$1164,inv!$A$1:$A$1164,$B1027,inv!$T$1:$T$1164,$A1027,inv!$U$1:$U$1164,'DIAS DE INVENTARIO TAT'!F$1)</f>
        <v>0</v>
      </c>
      <c r="G1027">
        <f>+SUMIFS(inv!$D$1:$D$1164,inv!$A$1:$A$1164,$B1027,inv!$T$1:$T$1164,$A1027,inv!$U$1:$U$1164,'DIAS DE INVENTARIO TAT'!G$1)</f>
        <v>0</v>
      </c>
      <c r="H1027">
        <f>+SUMIFS(inv!$D$1:$D$1164,inv!$A$1:$A$1164,$B1027,inv!$T$1:$T$1164,$A1027,inv!$U$1:$U$1164,'DIAS DE INVENTARIO TAT'!H$1)</f>
        <v>0</v>
      </c>
      <c r="I1027">
        <f>+SUMIFS(inv!$D$1:$D$1164,inv!$A$1:$A$1164,$B1027,inv!$T$1:$T$1164,$A1027,inv!$U$1:$U$1164,'DIAS DE INVENTARIO TAT'!I$1)</f>
        <v>0</v>
      </c>
      <c r="J1027">
        <f>+SUMIFS(inv!$D$1:$D$1164,inv!$A$1:$A$1164,$B1027,inv!$T$1:$T$1164,$A1027,inv!$U$1:$U$1164,'DIAS DE INVENTARIO TAT'!J$1)</f>
        <v>0</v>
      </c>
      <c r="K1027">
        <f>+SUMIFS(inv!$D$1:$D$1164,inv!$A$1:$A$1164,$B1027,inv!$T$1:$T$1164,$A1027,inv!$U$1:$U$1164,'DIAS DE INVENTARIO TAT'!K$1)</f>
        <v>0</v>
      </c>
      <c r="L1027" s="6">
        <f>+SUMIFS(VENTAS!H:H,VENTAS!B:B,B1027,VENTAS!G:G,A1027)</f>
        <v>0</v>
      </c>
      <c r="M1027" s="4">
        <f t="shared" si="91"/>
        <v>0</v>
      </c>
      <c r="N1027" s="4">
        <f t="shared" si="92"/>
        <v>0</v>
      </c>
      <c r="O1027" s="4">
        <f t="shared" si="93"/>
        <v>0</v>
      </c>
      <c r="P1027" s="4">
        <f t="shared" si="94"/>
        <v>0</v>
      </c>
      <c r="Q1027" s="6" t="e">
        <f>+SUMIFS(#REF!,#REF!,TablaINV[[#This Row],[GRUPO]],#REF!,TablaINV[[#This Row],[COD]])</f>
        <v>#REF!</v>
      </c>
      <c r="R1027" s="19">
        <f t="shared" si="95"/>
        <v>0</v>
      </c>
      <c r="S1027" s="4" t="str">
        <f>+VLOOKUP(A1027,inv!T:X,5,0)</f>
        <v>COSTA</v>
      </c>
      <c r="T1027" s="4" t="str">
        <f>+VLOOKUP(B:B,'DT HUEVO'!$A:$D,4,0)</f>
        <v>SEGUNDA</v>
      </c>
      <c r="U1027" s="4" t="str">
        <f>+VLOOKUP(TablaINV[[#This Row],[COD]],'DT HUEVO'!$A:$D,3,0)</f>
        <v>SEGUNDA</v>
      </c>
    </row>
    <row r="1028" spans="1:21">
      <c r="A1028" t="s">
        <v>479</v>
      </c>
      <c r="B1028">
        <v>10504</v>
      </c>
      <c r="C1028" t="s">
        <v>43</v>
      </c>
      <c r="D1028">
        <f>+SUMIFS(inv!D:D,inv!A:A,B1028,inv!T:T,A1028)</f>
        <v>0</v>
      </c>
      <c r="E1028">
        <f>+SUMIFS(inv!$D$1:$D$1164,inv!$A$1:$A$1164,$B1028,inv!$T$1:$T$1164,$A1028,inv!$U$1:$U$1164,'DIAS DE INVENTARIO TAT'!E$1)</f>
        <v>0</v>
      </c>
      <c r="F1028">
        <f>+SUMIFS(inv!$D$1:$D$1164,inv!$A$1:$A$1164,$B1028,inv!$T$1:$T$1164,$A1028,inv!$U$1:$U$1164,'DIAS DE INVENTARIO TAT'!F$1)</f>
        <v>0</v>
      </c>
      <c r="G1028">
        <f>+SUMIFS(inv!$D$1:$D$1164,inv!$A$1:$A$1164,$B1028,inv!$T$1:$T$1164,$A1028,inv!$U$1:$U$1164,'DIAS DE INVENTARIO TAT'!G$1)</f>
        <v>0</v>
      </c>
      <c r="H1028">
        <f>+SUMIFS(inv!$D$1:$D$1164,inv!$A$1:$A$1164,$B1028,inv!$T$1:$T$1164,$A1028,inv!$U$1:$U$1164,'DIAS DE INVENTARIO TAT'!H$1)</f>
        <v>0</v>
      </c>
      <c r="I1028">
        <f>+SUMIFS(inv!$D$1:$D$1164,inv!$A$1:$A$1164,$B1028,inv!$T$1:$T$1164,$A1028,inv!$U$1:$U$1164,'DIAS DE INVENTARIO TAT'!I$1)</f>
        <v>0</v>
      </c>
      <c r="J1028">
        <f>+SUMIFS(inv!$D$1:$D$1164,inv!$A$1:$A$1164,$B1028,inv!$T$1:$T$1164,$A1028,inv!$U$1:$U$1164,'DIAS DE INVENTARIO TAT'!J$1)</f>
        <v>0</v>
      </c>
      <c r="K1028">
        <f>+SUMIFS(inv!$D$1:$D$1164,inv!$A$1:$A$1164,$B1028,inv!$T$1:$T$1164,$A1028,inv!$U$1:$U$1164,'DIAS DE INVENTARIO TAT'!K$1)</f>
        <v>0</v>
      </c>
      <c r="L1028" s="6">
        <f>+SUMIFS(VENTAS!H:H,VENTAS!B:B,B1028,VENTAS!G:G,A1028)</f>
        <v>0</v>
      </c>
      <c r="M1028" s="4">
        <f t="shared" ref="M1028:M1091" si="96">+IFERROR(D1028/$L1028,0)</f>
        <v>0</v>
      </c>
      <c r="N1028" s="4">
        <f t="shared" si="92"/>
        <v>0</v>
      </c>
      <c r="O1028" s="4">
        <f t="shared" si="93"/>
        <v>0</v>
      </c>
      <c r="P1028" s="4">
        <f t="shared" si="94"/>
        <v>0</v>
      </c>
      <c r="Q1028" s="6" t="e">
        <f>+SUMIFS(#REF!,#REF!,TablaINV[[#This Row],[GRUPO]],#REF!,TablaINV[[#This Row],[COD]])</f>
        <v>#REF!</v>
      </c>
      <c r="R1028" s="19">
        <f t="shared" si="95"/>
        <v>0</v>
      </c>
      <c r="S1028" s="4" t="str">
        <f>+VLOOKUP(A1028,inv!T:X,5,0)</f>
        <v>COSTA</v>
      </c>
      <c r="T1028" s="4" t="e">
        <f>+VLOOKUP(B:B,'DT HUEVO'!$A:$D,4,0)</f>
        <v>#N/A</v>
      </c>
      <c r="U1028" s="4" t="e">
        <f>+VLOOKUP(TablaINV[[#This Row],[COD]],'DT HUEVO'!$A:$D,3,0)</f>
        <v>#N/A</v>
      </c>
    </row>
    <row r="1029" spans="1:21">
      <c r="A1029" t="s">
        <v>479</v>
      </c>
      <c r="B1029">
        <v>10103</v>
      </c>
      <c r="C1029" t="s">
        <v>60</v>
      </c>
      <c r="D1029">
        <f>+SUMIFS(inv!D:D,inv!A:A,B1029,inv!T:T,A1029)</f>
        <v>0</v>
      </c>
      <c r="E1029">
        <f>+SUMIFS(inv!$D$1:$D$1164,inv!$A$1:$A$1164,$B1029,inv!$T$1:$T$1164,$A1029,inv!$U$1:$U$1164,'DIAS DE INVENTARIO TAT'!E$1)</f>
        <v>0</v>
      </c>
      <c r="F1029">
        <f>+SUMIFS(inv!$D$1:$D$1164,inv!$A$1:$A$1164,$B1029,inv!$T$1:$T$1164,$A1029,inv!$U$1:$U$1164,'DIAS DE INVENTARIO TAT'!F$1)</f>
        <v>0</v>
      </c>
      <c r="G1029">
        <f>+SUMIFS(inv!$D$1:$D$1164,inv!$A$1:$A$1164,$B1029,inv!$T$1:$T$1164,$A1029,inv!$U$1:$U$1164,'DIAS DE INVENTARIO TAT'!G$1)</f>
        <v>0</v>
      </c>
      <c r="H1029">
        <f>+SUMIFS(inv!$D$1:$D$1164,inv!$A$1:$A$1164,$B1029,inv!$T$1:$T$1164,$A1029,inv!$U$1:$U$1164,'DIAS DE INVENTARIO TAT'!H$1)</f>
        <v>0</v>
      </c>
      <c r="I1029">
        <f>+SUMIFS(inv!$D$1:$D$1164,inv!$A$1:$A$1164,$B1029,inv!$T$1:$T$1164,$A1029,inv!$U$1:$U$1164,'DIAS DE INVENTARIO TAT'!I$1)</f>
        <v>0</v>
      </c>
      <c r="J1029">
        <f>+SUMIFS(inv!$D$1:$D$1164,inv!$A$1:$A$1164,$B1029,inv!$T$1:$T$1164,$A1029,inv!$U$1:$U$1164,'DIAS DE INVENTARIO TAT'!J$1)</f>
        <v>0</v>
      </c>
      <c r="K1029">
        <f>+SUMIFS(inv!$D$1:$D$1164,inv!$A$1:$A$1164,$B1029,inv!$T$1:$T$1164,$A1029,inv!$U$1:$U$1164,'DIAS DE INVENTARIO TAT'!K$1)</f>
        <v>0</v>
      </c>
      <c r="L1029" s="6">
        <f>+SUMIFS(VENTAS!H:H,VENTAS!B:B,B1029,VENTAS!G:G,A1029)</f>
        <v>0</v>
      </c>
      <c r="M1029" s="4">
        <f t="shared" si="96"/>
        <v>0</v>
      </c>
      <c r="N1029" s="4">
        <f t="shared" si="92"/>
        <v>0</v>
      </c>
      <c r="O1029" s="4">
        <f t="shared" si="93"/>
        <v>0</v>
      </c>
      <c r="P1029" s="4">
        <f t="shared" si="94"/>
        <v>0</v>
      </c>
      <c r="Q1029" s="6" t="e">
        <f>+SUMIFS(#REF!,#REF!,TablaINV[[#This Row],[GRUPO]],#REF!,TablaINV[[#This Row],[COD]])</f>
        <v>#REF!</v>
      </c>
      <c r="R1029" s="19">
        <f t="shared" si="95"/>
        <v>0</v>
      </c>
      <c r="S1029" s="4" t="str">
        <f>+VLOOKUP(A1029,inv!T:X,5,0)</f>
        <v>COSTA</v>
      </c>
      <c r="T1029" s="4" t="str">
        <f>+VLOOKUP(B:B,'DT HUEVO'!$A:$D,4,0)</f>
        <v>EMPACADOS</v>
      </c>
      <c r="U1029" s="4" t="str">
        <f>+VLOOKUP(TablaINV[[#This Row],[COD]],'DT HUEVO'!$A:$D,3,0)</f>
        <v>YUMBO</v>
      </c>
    </row>
    <row r="1030" spans="1:21">
      <c r="A1030" t="s">
        <v>479</v>
      </c>
      <c r="B1030">
        <v>10303</v>
      </c>
      <c r="C1030" t="s">
        <v>32</v>
      </c>
      <c r="D1030">
        <f>+SUMIFS(inv!D:D,inv!A:A,B1030,inv!T:T,A1030)</f>
        <v>0</v>
      </c>
      <c r="E1030">
        <f>+SUMIFS(inv!$D$1:$D$1164,inv!$A$1:$A$1164,$B1030,inv!$T$1:$T$1164,$A1030,inv!$U$1:$U$1164,'DIAS DE INVENTARIO TAT'!E$1)</f>
        <v>0</v>
      </c>
      <c r="F1030">
        <f>+SUMIFS(inv!$D$1:$D$1164,inv!$A$1:$A$1164,$B1030,inv!$T$1:$T$1164,$A1030,inv!$U$1:$U$1164,'DIAS DE INVENTARIO TAT'!F$1)</f>
        <v>0</v>
      </c>
      <c r="G1030">
        <f>+SUMIFS(inv!$D$1:$D$1164,inv!$A$1:$A$1164,$B1030,inv!$T$1:$T$1164,$A1030,inv!$U$1:$U$1164,'DIAS DE INVENTARIO TAT'!G$1)</f>
        <v>0</v>
      </c>
      <c r="H1030">
        <f>+SUMIFS(inv!$D$1:$D$1164,inv!$A$1:$A$1164,$B1030,inv!$T$1:$T$1164,$A1030,inv!$U$1:$U$1164,'DIAS DE INVENTARIO TAT'!H$1)</f>
        <v>0</v>
      </c>
      <c r="I1030">
        <f>+SUMIFS(inv!$D$1:$D$1164,inv!$A$1:$A$1164,$B1030,inv!$T$1:$T$1164,$A1030,inv!$U$1:$U$1164,'DIAS DE INVENTARIO TAT'!I$1)</f>
        <v>0</v>
      </c>
      <c r="J1030">
        <f>+SUMIFS(inv!$D$1:$D$1164,inv!$A$1:$A$1164,$B1030,inv!$T$1:$T$1164,$A1030,inv!$U$1:$U$1164,'DIAS DE INVENTARIO TAT'!J$1)</f>
        <v>0</v>
      </c>
      <c r="K1030">
        <f>+SUMIFS(inv!$D$1:$D$1164,inv!$A$1:$A$1164,$B1030,inv!$T$1:$T$1164,$A1030,inv!$U$1:$U$1164,'DIAS DE INVENTARIO TAT'!K$1)</f>
        <v>0</v>
      </c>
      <c r="L1030" s="6">
        <f>+SUMIFS(VENTAS!H:H,VENTAS!B:B,B1030,VENTAS!G:G,A1030)</f>
        <v>0</v>
      </c>
      <c r="M1030" s="4">
        <f t="shared" si="96"/>
        <v>0</v>
      </c>
      <c r="N1030" s="4">
        <f t="shared" si="92"/>
        <v>0</v>
      </c>
      <c r="O1030" s="4">
        <f t="shared" si="93"/>
        <v>0</v>
      </c>
      <c r="P1030" s="4">
        <f t="shared" si="94"/>
        <v>0</v>
      </c>
      <c r="Q1030" s="6" t="e">
        <f>+SUMIFS(#REF!,#REF!,TablaINV[[#This Row],[GRUPO]],#REF!,TablaINV[[#This Row],[COD]])</f>
        <v>#REF!</v>
      </c>
      <c r="R1030" s="19">
        <f t="shared" si="95"/>
        <v>0</v>
      </c>
      <c r="S1030" s="4" t="str">
        <f>+VLOOKUP(A1030,inv!T:X,5,0)</f>
        <v>COSTA</v>
      </c>
      <c r="T1030" s="4" t="str">
        <f>+VLOOKUP(B:B,'DT HUEVO'!$A:$D,4,0)</f>
        <v>EMPACADOS</v>
      </c>
      <c r="U1030" s="4" t="str">
        <f>+VLOOKUP(TablaINV[[#This Row],[COD]],'DT HUEVO'!$A:$D,3,0)</f>
        <v>AA</v>
      </c>
    </row>
    <row r="1031" spans="1:21">
      <c r="A1031" t="s">
        <v>479</v>
      </c>
      <c r="B1031">
        <v>10406</v>
      </c>
      <c r="C1031" t="s">
        <v>72</v>
      </c>
      <c r="D1031">
        <f>+SUMIFS(inv!D:D,inv!A:A,B1031,inv!T:T,A1031)</f>
        <v>0</v>
      </c>
      <c r="E1031">
        <f>+SUMIFS(inv!$D$1:$D$1164,inv!$A$1:$A$1164,$B1031,inv!$T$1:$T$1164,$A1031,inv!$U$1:$U$1164,'DIAS DE INVENTARIO TAT'!E$1)</f>
        <v>0</v>
      </c>
      <c r="F1031">
        <f>+SUMIFS(inv!$D$1:$D$1164,inv!$A$1:$A$1164,$B1031,inv!$T$1:$T$1164,$A1031,inv!$U$1:$U$1164,'DIAS DE INVENTARIO TAT'!F$1)</f>
        <v>0</v>
      </c>
      <c r="G1031">
        <f>+SUMIFS(inv!$D$1:$D$1164,inv!$A$1:$A$1164,$B1031,inv!$T$1:$T$1164,$A1031,inv!$U$1:$U$1164,'DIAS DE INVENTARIO TAT'!G$1)</f>
        <v>0</v>
      </c>
      <c r="H1031">
        <f>+SUMIFS(inv!$D$1:$D$1164,inv!$A$1:$A$1164,$B1031,inv!$T$1:$T$1164,$A1031,inv!$U$1:$U$1164,'DIAS DE INVENTARIO TAT'!H$1)</f>
        <v>0</v>
      </c>
      <c r="I1031">
        <f>+SUMIFS(inv!$D$1:$D$1164,inv!$A$1:$A$1164,$B1031,inv!$T$1:$T$1164,$A1031,inv!$U$1:$U$1164,'DIAS DE INVENTARIO TAT'!I$1)</f>
        <v>0</v>
      </c>
      <c r="J1031">
        <f>+SUMIFS(inv!$D$1:$D$1164,inv!$A$1:$A$1164,$B1031,inv!$T$1:$T$1164,$A1031,inv!$U$1:$U$1164,'DIAS DE INVENTARIO TAT'!J$1)</f>
        <v>0</v>
      </c>
      <c r="K1031">
        <f>+SUMIFS(inv!$D$1:$D$1164,inv!$A$1:$A$1164,$B1031,inv!$T$1:$T$1164,$A1031,inv!$U$1:$U$1164,'DIAS DE INVENTARIO TAT'!K$1)</f>
        <v>0</v>
      </c>
      <c r="L1031" s="6">
        <f>+SUMIFS(VENTAS!H:H,VENTAS!B:B,B1031,VENTAS!G:G,A1031)</f>
        <v>0</v>
      </c>
      <c r="M1031" s="4">
        <f t="shared" si="96"/>
        <v>0</v>
      </c>
      <c r="N1031" s="4">
        <f t="shared" si="92"/>
        <v>0</v>
      </c>
      <c r="O1031" s="4">
        <f t="shared" si="93"/>
        <v>0</v>
      </c>
      <c r="P1031" s="4">
        <f t="shared" si="94"/>
        <v>0</v>
      </c>
      <c r="Q1031" s="6" t="e">
        <f>+SUMIFS(#REF!,#REF!,TablaINV[[#This Row],[GRUPO]],#REF!,TablaINV[[#This Row],[COD]])</f>
        <v>#REF!</v>
      </c>
      <c r="R1031" s="19">
        <f t="shared" si="95"/>
        <v>0</v>
      </c>
      <c r="S1031" s="4" t="str">
        <f>+VLOOKUP(A1031,inv!T:X,5,0)</f>
        <v>COSTA</v>
      </c>
      <c r="T1031" s="4" t="str">
        <f>+VLOOKUP(B:B,'DT HUEVO'!$A:$D,4,0)</f>
        <v>VERDE</v>
      </c>
      <c r="U1031" s="4" t="str">
        <f>+VLOOKUP(TablaINV[[#This Row],[COD]],'DT HUEVO'!$A:$D,3,0)</f>
        <v>A</v>
      </c>
    </row>
    <row r="1032" spans="1:21">
      <c r="A1032" t="s">
        <v>479</v>
      </c>
      <c r="B1032">
        <v>10480</v>
      </c>
      <c r="C1032" t="s">
        <v>545</v>
      </c>
      <c r="D1032">
        <f>+SUMIFS(inv!D:D,inv!A:A,B1032,inv!T:T,A1032)</f>
        <v>0</v>
      </c>
      <c r="E1032">
        <f>+SUMIFS(inv!$D$1:$D$1164,inv!$A$1:$A$1164,$B1032,inv!$T$1:$T$1164,$A1032,inv!$U$1:$U$1164,'DIAS DE INVENTARIO TAT'!E$1)</f>
        <v>0</v>
      </c>
      <c r="F1032">
        <f>+SUMIFS(inv!$D$1:$D$1164,inv!$A$1:$A$1164,$B1032,inv!$T$1:$T$1164,$A1032,inv!$U$1:$U$1164,'DIAS DE INVENTARIO TAT'!F$1)</f>
        <v>0</v>
      </c>
      <c r="G1032">
        <f>+SUMIFS(inv!$D$1:$D$1164,inv!$A$1:$A$1164,$B1032,inv!$T$1:$T$1164,$A1032,inv!$U$1:$U$1164,'DIAS DE INVENTARIO TAT'!G$1)</f>
        <v>0</v>
      </c>
      <c r="H1032">
        <f>+SUMIFS(inv!$D$1:$D$1164,inv!$A$1:$A$1164,$B1032,inv!$T$1:$T$1164,$A1032,inv!$U$1:$U$1164,'DIAS DE INVENTARIO TAT'!H$1)</f>
        <v>0</v>
      </c>
      <c r="I1032">
        <f>+SUMIFS(inv!$D$1:$D$1164,inv!$A$1:$A$1164,$B1032,inv!$T$1:$T$1164,$A1032,inv!$U$1:$U$1164,'DIAS DE INVENTARIO TAT'!I$1)</f>
        <v>0</v>
      </c>
      <c r="J1032">
        <f>+SUMIFS(inv!$D$1:$D$1164,inv!$A$1:$A$1164,$B1032,inv!$T$1:$T$1164,$A1032,inv!$U$1:$U$1164,'DIAS DE INVENTARIO TAT'!J$1)</f>
        <v>0</v>
      </c>
      <c r="K1032">
        <f>+SUMIFS(inv!$D$1:$D$1164,inv!$A$1:$A$1164,$B1032,inv!$T$1:$T$1164,$A1032,inv!$U$1:$U$1164,'DIAS DE INVENTARIO TAT'!K$1)</f>
        <v>0</v>
      </c>
      <c r="L1032" s="6">
        <f>+SUMIFS(VENTAS!H:H,VENTAS!B:B,B1032,VENTAS!G:G,A1032)</f>
        <v>0</v>
      </c>
      <c r="M1032" s="4">
        <f t="shared" si="96"/>
        <v>0</v>
      </c>
      <c r="N1032" s="4">
        <f t="shared" si="92"/>
        <v>0</v>
      </c>
      <c r="O1032" s="4">
        <f t="shared" si="93"/>
        <v>0</v>
      </c>
      <c r="P1032" s="4">
        <f t="shared" si="94"/>
        <v>0</v>
      </c>
      <c r="Q1032" s="6" t="e">
        <f>+SUMIFS(#REF!,#REF!,TablaINV[[#This Row],[GRUPO]],#REF!,TablaINV[[#This Row],[COD]])</f>
        <v>#REF!</v>
      </c>
      <c r="R1032" s="19">
        <f t="shared" si="95"/>
        <v>0</v>
      </c>
      <c r="S1032" s="4" t="str">
        <f>+VLOOKUP(A1032,inv!T:X,5,0)</f>
        <v>COSTA</v>
      </c>
      <c r="T1032" s="4" t="str">
        <f>+VLOOKUP(B:B,'DT HUEVO'!$A:$D,4,0)</f>
        <v>EMPACADOS</v>
      </c>
      <c r="U1032" s="4" t="str">
        <f>+VLOOKUP(TablaINV[[#This Row],[COD]],'DT HUEVO'!$A:$D,3,0)</f>
        <v>A</v>
      </c>
    </row>
    <row r="1033" spans="1:21">
      <c r="A1033" t="s">
        <v>479</v>
      </c>
      <c r="B1033">
        <v>12359</v>
      </c>
      <c r="C1033" t="s">
        <v>63</v>
      </c>
      <c r="D1033">
        <f>+SUMIFS(inv!D:D,inv!A:A,B1033,inv!T:T,A1033)</f>
        <v>0</v>
      </c>
      <c r="E1033">
        <f>+SUMIFS(inv!$D$1:$D$1164,inv!$A$1:$A$1164,$B1033,inv!$T$1:$T$1164,$A1033,inv!$U$1:$U$1164,'DIAS DE INVENTARIO TAT'!E$1)</f>
        <v>0</v>
      </c>
      <c r="F1033">
        <f>+SUMIFS(inv!$D$1:$D$1164,inv!$A$1:$A$1164,$B1033,inv!$T$1:$T$1164,$A1033,inv!$U$1:$U$1164,'DIAS DE INVENTARIO TAT'!F$1)</f>
        <v>0</v>
      </c>
      <c r="G1033">
        <f>+SUMIFS(inv!$D$1:$D$1164,inv!$A$1:$A$1164,$B1033,inv!$T$1:$T$1164,$A1033,inv!$U$1:$U$1164,'DIAS DE INVENTARIO TAT'!G$1)</f>
        <v>0</v>
      </c>
      <c r="H1033">
        <f>+SUMIFS(inv!$D$1:$D$1164,inv!$A$1:$A$1164,$B1033,inv!$T$1:$T$1164,$A1033,inv!$U$1:$U$1164,'DIAS DE INVENTARIO TAT'!H$1)</f>
        <v>0</v>
      </c>
      <c r="I1033">
        <f>+SUMIFS(inv!$D$1:$D$1164,inv!$A$1:$A$1164,$B1033,inv!$T$1:$T$1164,$A1033,inv!$U$1:$U$1164,'DIAS DE INVENTARIO TAT'!I$1)</f>
        <v>0</v>
      </c>
      <c r="J1033">
        <f>+SUMIFS(inv!$D$1:$D$1164,inv!$A$1:$A$1164,$B1033,inv!$T$1:$T$1164,$A1033,inv!$U$1:$U$1164,'DIAS DE INVENTARIO TAT'!J$1)</f>
        <v>0</v>
      </c>
      <c r="K1033">
        <f>+SUMIFS(inv!$D$1:$D$1164,inv!$A$1:$A$1164,$B1033,inv!$T$1:$T$1164,$A1033,inv!$U$1:$U$1164,'DIAS DE INVENTARIO TAT'!K$1)</f>
        <v>0</v>
      </c>
      <c r="L1033" s="6">
        <f>+SUMIFS(VENTAS!H:H,VENTAS!B:B,B1033,VENTAS!G:G,A1033)</f>
        <v>0</v>
      </c>
      <c r="M1033" s="4">
        <f t="shared" si="96"/>
        <v>0</v>
      </c>
      <c r="N1033" s="4">
        <f t="shared" si="92"/>
        <v>0</v>
      </c>
      <c r="O1033" s="4">
        <f t="shared" si="93"/>
        <v>0</v>
      </c>
      <c r="P1033" s="4">
        <f t="shared" si="94"/>
        <v>0</v>
      </c>
      <c r="Q1033" s="6" t="e">
        <f>+SUMIFS(#REF!,#REF!,TablaINV[[#This Row],[GRUPO]],#REF!,TablaINV[[#This Row],[COD]])</f>
        <v>#REF!</v>
      </c>
      <c r="R1033" s="19">
        <f t="shared" si="95"/>
        <v>0</v>
      </c>
      <c r="S1033" s="4" t="str">
        <f>+VLOOKUP(A1033,inv!T:X,5,0)</f>
        <v>COSTA</v>
      </c>
      <c r="T1033" s="4" t="e">
        <f>+VLOOKUP(B:B,'DT HUEVO'!$A:$D,4,0)</f>
        <v>#N/A</v>
      </c>
      <c r="U1033" s="4" t="e">
        <f>+VLOOKUP(TablaINV[[#This Row],[COD]],'DT HUEVO'!$A:$D,3,0)</f>
        <v>#N/A</v>
      </c>
    </row>
    <row r="1034" spans="1:21">
      <c r="A1034" t="s">
        <v>479</v>
      </c>
      <c r="B1034">
        <v>12380</v>
      </c>
      <c r="C1034" t="s">
        <v>65</v>
      </c>
      <c r="D1034">
        <f>+SUMIFS(inv!D:D,inv!A:A,B1034,inv!T:T,A1034)</f>
        <v>0</v>
      </c>
      <c r="E1034">
        <f>+SUMIFS(inv!$D$1:$D$1164,inv!$A$1:$A$1164,$B1034,inv!$T$1:$T$1164,$A1034,inv!$U$1:$U$1164,'DIAS DE INVENTARIO TAT'!E$1)</f>
        <v>0</v>
      </c>
      <c r="F1034">
        <f>+SUMIFS(inv!$D$1:$D$1164,inv!$A$1:$A$1164,$B1034,inv!$T$1:$T$1164,$A1034,inv!$U$1:$U$1164,'DIAS DE INVENTARIO TAT'!F$1)</f>
        <v>0</v>
      </c>
      <c r="G1034">
        <f>+SUMIFS(inv!$D$1:$D$1164,inv!$A$1:$A$1164,$B1034,inv!$T$1:$T$1164,$A1034,inv!$U$1:$U$1164,'DIAS DE INVENTARIO TAT'!G$1)</f>
        <v>0</v>
      </c>
      <c r="H1034">
        <f>+SUMIFS(inv!$D$1:$D$1164,inv!$A$1:$A$1164,$B1034,inv!$T$1:$T$1164,$A1034,inv!$U$1:$U$1164,'DIAS DE INVENTARIO TAT'!H$1)</f>
        <v>0</v>
      </c>
      <c r="I1034">
        <f>+SUMIFS(inv!$D$1:$D$1164,inv!$A$1:$A$1164,$B1034,inv!$T$1:$T$1164,$A1034,inv!$U$1:$U$1164,'DIAS DE INVENTARIO TAT'!I$1)</f>
        <v>0</v>
      </c>
      <c r="J1034">
        <f>+SUMIFS(inv!$D$1:$D$1164,inv!$A$1:$A$1164,$B1034,inv!$T$1:$T$1164,$A1034,inv!$U$1:$U$1164,'DIAS DE INVENTARIO TAT'!J$1)</f>
        <v>0</v>
      </c>
      <c r="K1034">
        <f>+SUMIFS(inv!$D$1:$D$1164,inv!$A$1:$A$1164,$B1034,inv!$T$1:$T$1164,$A1034,inv!$U$1:$U$1164,'DIAS DE INVENTARIO TAT'!K$1)</f>
        <v>0</v>
      </c>
      <c r="L1034" s="6">
        <f>+SUMIFS(VENTAS!H:H,VENTAS!B:B,B1034,VENTAS!G:G,A1034)</f>
        <v>0</v>
      </c>
      <c r="M1034" s="4">
        <f t="shared" si="96"/>
        <v>0</v>
      </c>
      <c r="N1034" s="4">
        <f t="shared" si="92"/>
        <v>0</v>
      </c>
      <c r="O1034" s="4">
        <f t="shared" si="93"/>
        <v>0</v>
      </c>
      <c r="P1034" s="4">
        <f t="shared" si="94"/>
        <v>0</v>
      </c>
      <c r="Q1034" s="6" t="e">
        <f>+SUMIFS(#REF!,#REF!,TablaINV[[#This Row],[GRUPO]],#REF!,TablaINV[[#This Row],[COD]])</f>
        <v>#REF!</v>
      </c>
      <c r="R1034" s="19">
        <f t="shared" si="95"/>
        <v>0</v>
      </c>
      <c r="S1034" s="4" t="str">
        <f>+VLOOKUP(A1034,inv!T:X,5,0)</f>
        <v>COSTA</v>
      </c>
      <c r="T1034" s="4" t="e">
        <f>+VLOOKUP(B:B,'DT HUEVO'!$A:$D,4,0)</f>
        <v>#N/A</v>
      </c>
      <c r="U1034" s="4" t="e">
        <f>+VLOOKUP(TablaINV[[#This Row],[COD]],'DT HUEVO'!$A:$D,3,0)</f>
        <v>#N/A</v>
      </c>
    </row>
    <row r="1035" spans="1:21">
      <c r="A1035" t="s">
        <v>479</v>
      </c>
      <c r="B1035">
        <v>12459</v>
      </c>
      <c r="C1035" t="s">
        <v>66</v>
      </c>
      <c r="D1035">
        <f>+SUMIFS(inv!D:D,inv!A:A,B1035,inv!T:T,A1035)</f>
        <v>0</v>
      </c>
      <c r="E1035">
        <f>+SUMIFS(inv!$D$1:$D$1164,inv!$A$1:$A$1164,$B1035,inv!$T$1:$T$1164,$A1035,inv!$U$1:$U$1164,'DIAS DE INVENTARIO TAT'!E$1)</f>
        <v>0</v>
      </c>
      <c r="F1035">
        <f>+SUMIFS(inv!$D$1:$D$1164,inv!$A$1:$A$1164,$B1035,inv!$T$1:$T$1164,$A1035,inv!$U$1:$U$1164,'DIAS DE INVENTARIO TAT'!F$1)</f>
        <v>0</v>
      </c>
      <c r="G1035">
        <f>+SUMIFS(inv!$D$1:$D$1164,inv!$A$1:$A$1164,$B1035,inv!$T$1:$T$1164,$A1035,inv!$U$1:$U$1164,'DIAS DE INVENTARIO TAT'!G$1)</f>
        <v>0</v>
      </c>
      <c r="H1035">
        <f>+SUMIFS(inv!$D$1:$D$1164,inv!$A$1:$A$1164,$B1035,inv!$T$1:$T$1164,$A1035,inv!$U$1:$U$1164,'DIAS DE INVENTARIO TAT'!H$1)</f>
        <v>0</v>
      </c>
      <c r="I1035">
        <f>+SUMIFS(inv!$D$1:$D$1164,inv!$A$1:$A$1164,$B1035,inv!$T$1:$T$1164,$A1035,inv!$U$1:$U$1164,'DIAS DE INVENTARIO TAT'!I$1)</f>
        <v>0</v>
      </c>
      <c r="J1035">
        <f>+SUMIFS(inv!$D$1:$D$1164,inv!$A$1:$A$1164,$B1035,inv!$T$1:$T$1164,$A1035,inv!$U$1:$U$1164,'DIAS DE INVENTARIO TAT'!J$1)</f>
        <v>0</v>
      </c>
      <c r="K1035">
        <f>+SUMIFS(inv!$D$1:$D$1164,inv!$A$1:$A$1164,$B1035,inv!$T$1:$T$1164,$A1035,inv!$U$1:$U$1164,'DIAS DE INVENTARIO TAT'!K$1)</f>
        <v>0</v>
      </c>
      <c r="L1035" s="6">
        <f>+SUMIFS(VENTAS!H:H,VENTAS!B:B,B1035,VENTAS!G:G,A1035)</f>
        <v>0</v>
      </c>
      <c r="M1035" s="4">
        <f t="shared" si="96"/>
        <v>0</v>
      </c>
      <c r="N1035" s="4">
        <f t="shared" si="92"/>
        <v>0</v>
      </c>
      <c r="O1035" s="4">
        <f t="shared" si="93"/>
        <v>0</v>
      </c>
      <c r="P1035" s="4">
        <f t="shared" si="94"/>
        <v>0</v>
      </c>
      <c r="Q1035" s="6" t="e">
        <f>+SUMIFS(#REF!,#REF!,TablaINV[[#This Row],[GRUPO]],#REF!,TablaINV[[#This Row],[COD]])</f>
        <v>#REF!</v>
      </c>
      <c r="R1035" s="19">
        <f t="shared" si="95"/>
        <v>0</v>
      </c>
      <c r="S1035" s="4" t="str">
        <f>+VLOOKUP(A1035,inv!T:X,5,0)</f>
        <v>COSTA</v>
      </c>
      <c r="T1035" s="4" t="e">
        <f>+VLOOKUP(B:B,'DT HUEVO'!$A:$D,4,0)</f>
        <v>#N/A</v>
      </c>
      <c r="U1035" s="4" t="e">
        <f>+VLOOKUP(TablaINV[[#This Row],[COD]],'DT HUEVO'!$A:$D,3,0)</f>
        <v>#N/A</v>
      </c>
    </row>
    <row r="1036" spans="1:21">
      <c r="A1036" t="s">
        <v>479</v>
      </c>
      <c r="B1036">
        <v>13480</v>
      </c>
      <c r="C1036" t="s">
        <v>469</v>
      </c>
      <c r="D1036">
        <f>+SUMIFS(inv!D:D,inv!A:A,B1036,inv!T:T,A1036)</f>
        <v>0</v>
      </c>
      <c r="E1036">
        <f>+SUMIFS(inv!$D$1:$D$1164,inv!$A$1:$A$1164,$B1036,inv!$T$1:$T$1164,$A1036,inv!$U$1:$U$1164,'DIAS DE INVENTARIO TAT'!E$1)</f>
        <v>0</v>
      </c>
      <c r="F1036">
        <f>+SUMIFS(inv!$D$1:$D$1164,inv!$A$1:$A$1164,$B1036,inv!$T$1:$T$1164,$A1036,inv!$U$1:$U$1164,'DIAS DE INVENTARIO TAT'!F$1)</f>
        <v>0</v>
      </c>
      <c r="G1036">
        <f>+SUMIFS(inv!$D$1:$D$1164,inv!$A$1:$A$1164,$B1036,inv!$T$1:$T$1164,$A1036,inv!$U$1:$U$1164,'DIAS DE INVENTARIO TAT'!G$1)</f>
        <v>0</v>
      </c>
      <c r="H1036">
        <f>+SUMIFS(inv!$D$1:$D$1164,inv!$A$1:$A$1164,$B1036,inv!$T$1:$T$1164,$A1036,inv!$U$1:$U$1164,'DIAS DE INVENTARIO TAT'!H$1)</f>
        <v>0</v>
      </c>
      <c r="I1036">
        <f>+SUMIFS(inv!$D$1:$D$1164,inv!$A$1:$A$1164,$B1036,inv!$T$1:$T$1164,$A1036,inv!$U$1:$U$1164,'DIAS DE INVENTARIO TAT'!I$1)</f>
        <v>0</v>
      </c>
      <c r="J1036">
        <f>+SUMIFS(inv!$D$1:$D$1164,inv!$A$1:$A$1164,$B1036,inv!$T$1:$T$1164,$A1036,inv!$U$1:$U$1164,'DIAS DE INVENTARIO TAT'!J$1)</f>
        <v>0</v>
      </c>
      <c r="K1036">
        <f>+SUMIFS(inv!$D$1:$D$1164,inv!$A$1:$A$1164,$B1036,inv!$T$1:$T$1164,$A1036,inv!$U$1:$U$1164,'DIAS DE INVENTARIO TAT'!K$1)</f>
        <v>0</v>
      </c>
      <c r="L1036" s="6">
        <f>+SUMIFS(VENTAS!H:H,VENTAS!B:B,B1036,VENTAS!G:G,A1036)</f>
        <v>0</v>
      </c>
      <c r="M1036" s="4">
        <f t="shared" si="96"/>
        <v>0</v>
      </c>
      <c r="N1036" s="4">
        <f t="shared" si="92"/>
        <v>0</v>
      </c>
      <c r="O1036" s="4">
        <f t="shared" si="93"/>
        <v>0</v>
      </c>
      <c r="P1036" s="4">
        <f t="shared" si="94"/>
        <v>0</v>
      </c>
      <c r="Q1036" s="6" t="e">
        <f>+SUMIFS(#REF!,#REF!,TablaINV[[#This Row],[GRUPO]],#REF!,TablaINV[[#This Row],[COD]])</f>
        <v>#REF!</v>
      </c>
      <c r="R1036" s="19">
        <f t="shared" si="95"/>
        <v>0</v>
      </c>
      <c r="S1036" s="4" t="str">
        <f>+VLOOKUP(A1036,inv!T:X,5,0)</f>
        <v>COSTA</v>
      </c>
      <c r="T1036" s="4" t="str">
        <f>+VLOOKUP(B:B,'DT HUEVO'!$A:$D,4,0)</f>
        <v>EMPACADOS</v>
      </c>
      <c r="U1036" s="4" t="str">
        <f>+VLOOKUP(TablaINV[[#This Row],[COD]],'DT HUEVO'!$A:$D,3,0)</f>
        <v>A</v>
      </c>
    </row>
    <row r="1037" spans="1:21">
      <c r="A1037" t="s">
        <v>479</v>
      </c>
      <c r="B1037">
        <v>10204</v>
      </c>
      <c r="C1037" t="s">
        <v>53</v>
      </c>
      <c r="D1037">
        <f>+SUMIFS(inv!D:D,inv!A:A,B1037,inv!T:T,A1037)</f>
        <v>0</v>
      </c>
      <c r="E1037">
        <f>+SUMIFS(inv!$D$1:$D$1164,inv!$A$1:$A$1164,$B1037,inv!$T$1:$T$1164,$A1037,inv!$U$1:$U$1164,'DIAS DE INVENTARIO TAT'!E$1)</f>
        <v>0</v>
      </c>
      <c r="F1037">
        <f>+SUMIFS(inv!$D$1:$D$1164,inv!$A$1:$A$1164,$B1037,inv!$T$1:$T$1164,$A1037,inv!$U$1:$U$1164,'DIAS DE INVENTARIO TAT'!F$1)</f>
        <v>0</v>
      </c>
      <c r="G1037">
        <f>+SUMIFS(inv!$D$1:$D$1164,inv!$A$1:$A$1164,$B1037,inv!$T$1:$T$1164,$A1037,inv!$U$1:$U$1164,'DIAS DE INVENTARIO TAT'!G$1)</f>
        <v>0</v>
      </c>
      <c r="H1037">
        <f>+SUMIFS(inv!$D$1:$D$1164,inv!$A$1:$A$1164,$B1037,inv!$T$1:$T$1164,$A1037,inv!$U$1:$U$1164,'DIAS DE INVENTARIO TAT'!H$1)</f>
        <v>0</v>
      </c>
      <c r="I1037">
        <f>+SUMIFS(inv!$D$1:$D$1164,inv!$A$1:$A$1164,$B1037,inv!$T$1:$T$1164,$A1037,inv!$U$1:$U$1164,'DIAS DE INVENTARIO TAT'!I$1)</f>
        <v>0</v>
      </c>
      <c r="J1037">
        <f>+SUMIFS(inv!$D$1:$D$1164,inv!$A$1:$A$1164,$B1037,inv!$T$1:$T$1164,$A1037,inv!$U$1:$U$1164,'DIAS DE INVENTARIO TAT'!J$1)</f>
        <v>0</v>
      </c>
      <c r="K1037">
        <f>+SUMIFS(inv!$D$1:$D$1164,inv!$A$1:$A$1164,$B1037,inv!$T$1:$T$1164,$A1037,inv!$U$1:$U$1164,'DIAS DE INVENTARIO TAT'!K$1)</f>
        <v>0</v>
      </c>
      <c r="L1037" s="6">
        <f>+SUMIFS(VENTAS!H:H,VENTAS!B:B,B1037,VENTAS!G:G,A1037)</f>
        <v>0</v>
      </c>
      <c r="M1037" s="4">
        <f t="shared" si="96"/>
        <v>0</v>
      </c>
      <c r="N1037" s="4">
        <f t="shared" si="92"/>
        <v>0</v>
      </c>
      <c r="O1037" s="4">
        <f t="shared" si="93"/>
        <v>0</v>
      </c>
      <c r="P1037" s="4">
        <f t="shared" si="94"/>
        <v>0</v>
      </c>
      <c r="Q1037" s="6" t="e">
        <f>+SUMIFS(#REF!,#REF!,TablaINV[[#This Row],[GRUPO]],#REF!,TablaINV[[#This Row],[COD]])</f>
        <v>#REF!</v>
      </c>
      <c r="R1037" s="19">
        <f t="shared" si="95"/>
        <v>0</v>
      </c>
      <c r="S1037" s="4" t="str">
        <f>+VLOOKUP(A1037,inv!T:X,5,0)</f>
        <v>COSTA</v>
      </c>
      <c r="T1037" s="4" t="str">
        <f>+VLOOKUP(B:B,'DT HUEVO'!$A:$D,4,0)</f>
        <v>FS</v>
      </c>
      <c r="U1037" s="4" t="str">
        <f>+VLOOKUP(TablaINV[[#This Row],[COD]],'DT HUEVO'!$A:$D,3,0)</f>
        <v>AAA</v>
      </c>
    </row>
    <row r="1038" spans="1:21">
      <c r="A1038" t="s">
        <v>479</v>
      </c>
      <c r="B1038">
        <v>13303</v>
      </c>
      <c r="C1038" t="s">
        <v>75</v>
      </c>
      <c r="D1038">
        <f>+SUMIFS(inv!D:D,inv!A:A,B1038,inv!T:T,A1038)</f>
        <v>0</v>
      </c>
      <c r="E1038">
        <f>+SUMIFS(inv!$D$1:$D$1164,inv!$A$1:$A$1164,$B1038,inv!$T$1:$T$1164,$A1038,inv!$U$1:$U$1164,'DIAS DE INVENTARIO TAT'!E$1)</f>
        <v>0</v>
      </c>
      <c r="F1038">
        <f>+SUMIFS(inv!$D$1:$D$1164,inv!$A$1:$A$1164,$B1038,inv!$T$1:$T$1164,$A1038,inv!$U$1:$U$1164,'DIAS DE INVENTARIO TAT'!F$1)</f>
        <v>0</v>
      </c>
      <c r="G1038">
        <f>+SUMIFS(inv!$D$1:$D$1164,inv!$A$1:$A$1164,$B1038,inv!$T$1:$T$1164,$A1038,inv!$U$1:$U$1164,'DIAS DE INVENTARIO TAT'!G$1)</f>
        <v>0</v>
      </c>
      <c r="H1038">
        <f>+SUMIFS(inv!$D$1:$D$1164,inv!$A$1:$A$1164,$B1038,inv!$T$1:$T$1164,$A1038,inv!$U$1:$U$1164,'DIAS DE INVENTARIO TAT'!H$1)</f>
        <v>0</v>
      </c>
      <c r="I1038">
        <f>+SUMIFS(inv!$D$1:$D$1164,inv!$A$1:$A$1164,$B1038,inv!$T$1:$T$1164,$A1038,inv!$U$1:$U$1164,'DIAS DE INVENTARIO TAT'!I$1)</f>
        <v>0</v>
      </c>
      <c r="J1038">
        <f>+SUMIFS(inv!$D$1:$D$1164,inv!$A$1:$A$1164,$B1038,inv!$T$1:$T$1164,$A1038,inv!$U$1:$U$1164,'DIAS DE INVENTARIO TAT'!J$1)</f>
        <v>0</v>
      </c>
      <c r="K1038">
        <f>+SUMIFS(inv!$D$1:$D$1164,inv!$A$1:$A$1164,$B1038,inv!$T$1:$T$1164,$A1038,inv!$U$1:$U$1164,'DIAS DE INVENTARIO TAT'!K$1)</f>
        <v>0</v>
      </c>
      <c r="L1038" s="6">
        <f>+SUMIFS(VENTAS!H:H,VENTAS!B:B,B1038,VENTAS!G:G,A1038)</f>
        <v>0</v>
      </c>
      <c r="M1038" s="4">
        <f t="shared" si="96"/>
        <v>0</v>
      </c>
      <c r="N1038" s="4">
        <f t="shared" si="92"/>
        <v>0</v>
      </c>
      <c r="O1038" s="4">
        <f t="shared" si="93"/>
        <v>0</v>
      </c>
      <c r="P1038" s="4">
        <f t="shared" si="94"/>
        <v>0</v>
      </c>
      <c r="Q1038" s="6" t="e">
        <f>+SUMIFS(#REF!,#REF!,TablaINV[[#This Row],[GRUPO]],#REF!,TablaINV[[#This Row],[COD]])</f>
        <v>#REF!</v>
      </c>
      <c r="R1038" s="19">
        <f t="shared" si="95"/>
        <v>0</v>
      </c>
      <c r="S1038" s="4" t="str">
        <f>+VLOOKUP(A1038,inv!T:X,5,0)</f>
        <v>COSTA</v>
      </c>
      <c r="T1038" s="4" t="str">
        <f>+VLOOKUP(B:B,'DT HUEVO'!$A:$D,4,0)</f>
        <v>EMPACADOS</v>
      </c>
      <c r="U1038" s="4" t="str">
        <f>+VLOOKUP(TablaINV[[#This Row],[COD]],'DT HUEVO'!$A:$D,3,0)</f>
        <v>AA</v>
      </c>
    </row>
    <row r="1039" spans="1:21">
      <c r="A1039" t="s">
        <v>479</v>
      </c>
      <c r="B1039">
        <v>13401</v>
      </c>
      <c r="C1039" t="s">
        <v>77</v>
      </c>
      <c r="D1039">
        <f>+SUMIFS(inv!D:D,inv!A:A,B1039,inv!T:T,A1039)</f>
        <v>0</v>
      </c>
      <c r="E1039">
        <f>+SUMIFS(inv!$D$1:$D$1164,inv!$A$1:$A$1164,$B1039,inv!$T$1:$T$1164,$A1039,inv!$U$1:$U$1164,'DIAS DE INVENTARIO TAT'!E$1)</f>
        <v>0</v>
      </c>
      <c r="F1039">
        <f>+SUMIFS(inv!$D$1:$D$1164,inv!$A$1:$A$1164,$B1039,inv!$T$1:$T$1164,$A1039,inv!$U$1:$U$1164,'DIAS DE INVENTARIO TAT'!F$1)</f>
        <v>0</v>
      </c>
      <c r="G1039">
        <f>+SUMIFS(inv!$D$1:$D$1164,inv!$A$1:$A$1164,$B1039,inv!$T$1:$T$1164,$A1039,inv!$U$1:$U$1164,'DIAS DE INVENTARIO TAT'!G$1)</f>
        <v>0</v>
      </c>
      <c r="H1039">
        <f>+SUMIFS(inv!$D$1:$D$1164,inv!$A$1:$A$1164,$B1039,inv!$T$1:$T$1164,$A1039,inv!$U$1:$U$1164,'DIAS DE INVENTARIO TAT'!H$1)</f>
        <v>0</v>
      </c>
      <c r="I1039">
        <f>+SUMIFS(inv!$D$1:$D$1164,inv!$A$1:$A$1164,$B1039,inv!$T$1:$T$1164,$A1039,inv!$U$1:$U$1164,'DIAS DE INVENTARIO TAT'!I$1)</f>
        <v>0</v>
      </c>
      <c r="J1039">
        <f>+SUMIFS(inv!$D$1:$D$1164,inv!$A$1:$A$1164,$B1039,inv!$T$1:$T$1164,$A1039,inv!$U$1:$U$1164,'DIAS DE INVENTARIO TAT'!J$1)</f>
        <v>0</v>
      </c>
      <c r="K1039">
        <f>+SUMIFS(inv!$D$1:$D$1164,inv!$A$1:$A$1164,$B1039,inv!$T$1:$T$1164,$A1039,inv!$U$1:$U$1164,'DIAS DE INVENTARIO TAT'!K$1)</f>
        <v>0</v>
      </c>
      <c r="L1039" s="6">
        <f>+SUMIFS(VENTAS!H:H,VENTAS!B:B,B1039,VENTAS!G:G,A1039)</f>
        <v>0</v>
      </c>
      <c r="M1039" s="4">
        <f t="shared" si="96"/>
        <v>0</v>
      </c>
      <c r="N1039" s="4">
        <f t="shared" si="92"/>
        <v>0</v>
      </c>
      <c r="O1039" s="4">
        <f t="shared" si="93"/>
        <v>0</v>
      </c>
      <c r="P1039" s="4">
        <f t="shared" si="94"/>
        <v>0</v>
      </c>
      <c r="Q1039" s="6" t="e">
        <f>+SUMIFS(#REF!,#REF!,TablaINV[[#This Row],[GRUPO]],#REF!,TablaINV[[#This Row],[COD]])</f>
        <v>#REF!</v>
      </c>
      <c r="R1039" s="19">
        <f t="shared" si="95"/>
        <v>0</v>
      </c>
      <c r="S1039" s="4" t="str">
        <f>+VLOOKUP(A1039,inv!T:X,5,0)</f>
        <v>COSTA</v>
      </c>
      <c r="T1039" s="4" t="str">
        <f>+VLOOKUP(B:B,'DT HUEVO'!$A:$D,4,0)</f>
        <v>EMPACADOS</v>
      </c>
      <c r="U1039" s="4" t="str">
        <f>+VLOOKUP(TablaINV[[#This Row],[COD]],'DT HUEVO'!$A:$D,3,0)</f>
        <v>A</v>
      </c>
    </row>
    <row r="1040" spans="1:21">
      <c r="A1040" t="s">
        <v>479</v>
      </c>
      <c r="B1040">
        <v>100</v>
      </c>
      <c r="C1040" t="s">
        <v>96</v>
      </c>
      <c r="D1040">
        <f>+SUMIFS(inv!D:D,inv!A:A,B1040,inv!T:T,A1040)</f>
        <v>0</v>
      </c>
      <c r="E1040">
        <f>+SUMIFS(inv!$D$1:$D$1164,inv!$A$1:$A$1164,$B1040,inv!$T$1:$T$1164,$A1040,inv!$U$1:$U$1164,'DIAS DE INVENTARIO TAT'!E$1)</f>
        <v>0</v>
      </c>
      <c r="F1040">
        <f>+SUMIFS(inv!$D$1:$D$1164,inv!$A$1:$A$1164,$B1040,inv!$T$1:$T$1164,$A1040,inv!$U$1:$U$1164,'DIAS DE INVENTARIO TAT'!F$1)</f>
        <v>0</v>
      </c>
      <c r="G1040">
        <f>+SUMIFS(inv!$D$1:$D$1164,inv!$A$1:$A$1164,$B1040,inv!$T$1:$T$1164,$A1040,inv!$U$1:$U$1164,'DIAS DE INVENTARIO TAT'!G$1)</f>
        <v>0</v>
      </c>
      <c r="H1040">
        <f>+SUMIFS(inv!$D$1:$D$1164,inv!$A$1:$A$1164,$B1040,inv!$T$1:$T$1164,$A1040,inv!$U$1:$U$1164,'DIAS DE INVENTARIO TAT'!H$1)</f>
        <v>0</v>
      </c>
      <c r="I1040">
        <f>+SUMIFS(inv!$D$1:$D$1164,inv!$A$1:$A$1164,$B1040,inv!$T$1:$T$1164,$A1040,inv!$U$1:$U$1164,'DIAS DE INVENTARIO TAT'!I$1)</f>
        <v>0</v>
      </c>
      <c r="J1040">
        <f>+SUMIFS(inv!$D$1:$D$1164,inv!$A$1:$A$1164,$B1040,inv!$T$1:$T$1164,$A1040,inv!$U$1:$U$1164,'DIAS DE INVENTARIO TAT'!J$1)</f>
        <v>0</v>
      </c>
      <c r="K1040">
        <f>+SUMIFS(inv!$D$1:$D$1164,inv!$A$1:$A$1164,$B1040,inv!$T$1:$T$1164,$A1040,inv!$U$1:$U$1164,'DIAS DE INVENTARIO TAT'!K$1)</f>
        <v>0</v>
      </c>
      <c r="L1040" s="6">
        <f>+SUMIFS(VENTAS!H:H,VENTAS!B:B,B1040,VENTAS!G:G,A1040)</f>
        <v>0</v>
      </c>
      <c r="M1040" s="4">
        <f t="shared" si="96"/>
        <v>0</v>
      </c>
      <c r="N1040" s="4">
        <f t="shared" si="92"/>
        <v>0</v>
      </c>
      <c r="O1040" s="4">
        <f t="shared" si="93"/>
        <v>0</v>
      </c>
      <c r="P1040" s="4">
        <f t="shared" si="94"/>
        <v>0</v>
      </c>
      <c r="Q1040" s="6" t="e">
        <f>+SUMIFS(#REF!,#REF!,TablaINV[[#This Row],[GRUPO]],#REF!,TablaINV[[#This Row],[COD]])</f>
        <v>#REF!</v>
      </c>
      <c r="R1040" s="19">
        <f t="shared" si="95"/>
        <v>0</v>
      </c>
      <c r="S1040" s="4" t="str">
        <f>+VLOOKUP(A1040,inv!T:X,5,0)</f>
        <v>COSTA</v>
      </c>
      <c r="T1040" s="4" t="str">
        <f>+VLOOKUP(B:B,'DT HUEVO'!$A:$D,4,0)</f>
        <v>HUEVO SIN CLASIFICAR</v>
      </c>
      <c r="U1040" s="4" t="str">
        <f>+VLOOKUP(TablaINV[[#This Row],[COD]],'DT HUEVO'!$A:$D,3,0)</f>
        <v>HUEVO SIN CLASIFICAR</v>
      </c>
    </row>
    <row r="1041" spans="1:21">
      <c r="A1041" t="s">
        <v>479</v>
      </c>
      <c r="B1041">
        <v>72501</v>
      </c>
      <c r="C1041" t="s">
        <v>78</v>
      </c>
      <c r="D1041">
        <f>+SUMIFS(inv!D:D,inv!A:A,B1041,inv!T:T,A1041)</f>
        <v>0</v>
      </c>
      <c r="E1041">
        <f>+SUMIFS(inv!$D$1:$D$1164,inv!$A$1:$A$1164,$B1041,inv!$T$1:$T$1164,$A1041,inv!$U$1:$U$1164,'DIAS DE INVENTARIO TAT'!E$1)</f>
        <v>0</v>
      </c>
      <c r="F1041">
        <f>+SUMIFS(inv!$D$1:$D$1164,inv!$A$1:$A$1164,$B1041,inv!$T$1:$T$1164,$A1041,inv!$U$1:$U$1164,'DIAS DE INVENTARIO TAT'!F$1)</f>
        <v>0</v>
      </c>
      <c r="G1041">
        <f>+SUMIFS(inv!$D$1:$D$1164,inv!$A$1:$A$1164,$B1041,inv!$T$1:$T$1164,$A1041,inv!$U$1:$U$1164,'DIAS DE INVENTARIO TAT'!G$1)</f>
        <v>0</v>
      </c>
      <c r="H1041">
        <f>+SUMIFS(inv!$D$1:$D$1164,inv!$A$1:$A$1164,$B1041,inv!$T$1:$T$1164,$A1041,inv!$U$1:$U$1164,'DIAS DE INVENTARIO TAT'!H$1)</f>
        <v>0</v>
      </c>
      <c r="I1041">
        <f>+SUMIFS(inv!$D$1:$D$1164,inv!$A$1:$A$1164,$B1041,inv!$T$1:$T$1164,$A1041,inv!$U$1:$U$1164,'DIAS DE INVENTARIO TAT'!I$1)</f>
        <v>0</v>
      </c>
      <c r="J1041">
        <f>+SUMIFS(inv!$D$1:$D$1164,inv!$A$1:$A$1164,$B1041,inv!$T$1:$T$1164,$A1041,inv!$U$1:$U$1164,'DIAS DE INVENTARIO TAT'!J$1)</f>
        <v>0</v>
      </c>
      <c r="K1041">
        <f>+SUMIFS(inv!$D$1:$D$1164,inv!$A$1:$A$1164,$B1041,inv!$T$1:$T$1164,$A1041,inv!$U$1:$U$1164,'DIAS DE INVENTARIO TAT'!K$1)</f>
        <v>0</v>
      </c>
      <c r="L1041" s="6">
        <f>+SUMIFS(VENTAS!H:H,VENTAS!B:B,B1041,VENTAS!G:G,A1041)</f>
        <v>0</v>
      </c>
      <c r="M1041" s="4">
        <f t="shared" si="96"/>
        <v>0</v>
      </c>
      <c r="N1041" s="4">
        <f t="shared" si="92"/>
        <v>0</v>
      </c>
      <c r="O1041" s="4">
        <f t="shared" si="93"/>
        <v>0</v>
      </c>
      <c r="P1041" s="4">
        <f t="shared" si="94"/>
        <v>0</v>
      </c>
      <c r="Q1041" s="6" t="e">
        <f>+SUMIFS(#REF!,#REF!,TablaINV[[#This Row],[GRUPO]],#REF!,TablaINV[[#This Row],[COD]])</f>
        <v>#REF!</v>
      </c>
      <c r="R1041" s="19">
        <f t="shared" si="95"/>
        <v>0</v>
      </c>
      <c r="S1041" s="4" t="str">
        <f>+VLOOKUP(A1041,inv!T:X,5,0)</f>
        <v>COSTA</v>
      </c>
      <c r="T1041" s="4" t="str">
        <f>+VLOOKUP(B:B,'DT HUEVO'!$A:$D,4,0)</f>
        <v>SEGUNDA</v>
      </c>
      <c r="U1041" s="4" t="str">
        <f>+VLOOKUP(TablaINV[[#This Row],[COD]],'DT HUEVO'!$A:$D,3,0)</f>
        <v>SEGUNDA</v>
      </c>
    </row>
    <row r="1042" spans="1:21">
      <c r="A1042" t="s">
        <v>479</v>
      </c>
      <c r="B1042">
        <v>13368</v>
      </c>
      <c r="C1042" t="s">
        <v>76</v>
      </c>
      <c r="D1042">
        <f>+SUMIFS(inv!D:D,inv!A:A,B1042,inv!T:T,A1042)</f>
        <v>0</v>
      </c>
      <c r="E1042">
        <f>+SUMIFS(inv!$D$1:$D$1164,inv!$A$1:$A$1164,$B1042,inv!$T$1:$T$1164,$A1042,inv!$U$1:$U$1164,'DIAS DE INVENTARIO TAT'!E$1)</f>
        <v>0</v>
      </c>
      <c r="F1042">
        <f>+SUMIFS(inv!$D$1:$D$1164,inv!$A$1:$A$1164,$B1042,inv!$T$1:$T$1164,$A1042,inv!$U$1:$U$1164,'DIAS DE INVENTARIO TAT'!F$1)</f>
        <v>0</v>
      </c>
      <c r="G1042">
        <f>+SUMIFS(inv!$D$1:$D$1164,inv!$A$1:$A$1164,$B1042,inv!$T$1:$T$1164,$A1042,inv!$U$1:$U$1164,'DIAS DE INVENTARIO TAT'!G$1)</f>
        <v>0</v>
      </c>
      <c r="H1042">
        <f>+SUMIFS(inv!$D$1:$D$1164,inv!$A$1:$A$1164,$B1042,inv!$T$1:$T$1164,$A1042,inv!$U$1:$U$1164,'DIAS DE INVENTARIO TAT'!H$1)</f>
        <v>0</v>
      </c>
      <c r="I1042">
        <f>+SUMIFS(inv!$D$1:$D$1164,inv!$A$1:$A$1164,$B1042,inv!$T$1:$T$1164,$A1042,inv!$U$1:$U$1164,'DIAS DE INVENTARIO TAT'!I$1)</f>
        <v>0</v>
      </c>
      <c r="J1042">
        <f>+SUMIFS(inv!$D$1:$D$1164,inv!$A$1:$A$1164,$B1042,inv!$T$1:$T$1164,$A1042,inv!$U$1:$U$1164,'DIAS DE INVENTARIO TAT'!J$1)</f>
        <v>0</v>
      </c>
      <c r="K1042">
        <f>+SUMIFS(inv!$D$1:$D$1164,inv!$A$1:$A$1164,$B1042,inv!$T$1:$T$1164,$A1042,inv!$U$1:$U$1164,'DIAS DE INVENTARIO TAT'!K$1)</f>
        <v>0</v>
      </c>
      <c r="L1042" s="6">
        <f>+SUMIFS(VENTAS!H:H,VENTAS!B:B,B1042,VENTAS!G:G,A1042)</f>
        <v>0</v>
      </c>
      <c r="M1042" s="4">
        <f t="shared" si="96"/>
        <v>0</v>
      </c>
      <c r="N1042" s="4">
        <f t="shared" si="92"/>
        <v>0</v>
      </c>
      <c r="O1042" s="4">
        <f t="shared" si="93"/>
        <v>0</v>
      </c>
      <c r="P1042" s="4">
        <f t="shared" si="94"/>
        <v>0</v>
      </c>
      <c r="Q1042" s="6" t="e">
        <f>+SUMIFS(#REF!,#REF!,TablaINV[[#This Row],[GRUPO]],#REF!,TablaINV[[#This Row],[COD]])</f>
        <v>#REF!</v>
      </c>
      <c r="R1042" s="19">
        <f t="shared" si="95"/>
        <v>0</v>
      </c>
      <c r="S1042" s="4" t="str">
        <f>+VLOOKUP(A1042,inv!T:X,5,0)</f>
        <v>COSTA</v>
      </c>
      <c r="T1042" s="4" t="str">
        <f>+VLOOKUP(B:B,'DT HUEVO'!$A:$D,4,0)</f>
        <v>EMPACADOS</v>
      </c>
      <c r="U1042" s="4" t="str">
        <f>+VLOOKUP(TablaINV[[#This Row],[COD]],'DT HUEVO'!$A:$D,3,0)</f>
        <v>AA</v>
      </c>
    </row>
    <row r="1043" spans="1:21">
      <c r="A1043" t="s">
        <v>479</v>
      </c>
      <c r="B1043">
        <v>10104</v>
      </c>
      <c r="C1043" t="s">
        <v>84</v>
      </c>
      <c r="D1043">
        <f>+SUMIFS(inv!D:D,inv!A:A,B1043,inv!T:T,A1043)</f>
        <v>0</v>
      </c>
      <c r="E1043">
        <f>+SUMIFS(inv!$D$1:$D$1164,inv!$A$1:$A$1164,$B1043,inv!$T$1:$T$1164,$A1043,inv!$U$1:$U$1164,'DIAS DE INVENTARIO TAT'!E$1)</f>
        <v>0</v>
      </c>
      <c r="F1043">
        <f>+SUMIFS(inv!$D$1:$D$1164,inv!$A$1:$A$1164,$B1043,inv!$T$1:$T$1164,$A1043,inv!$U$1:$U$1164,'DIAS DE INVENTARIO TAT'!F$1)</f>
        <v>0</v>
      </c>
      <c r="G1043">
        <f>+SUMIFS(inv!$D$1:$D$1164,inv!$A$1:$A$1164,$B1043,inv!$T$1:$T$1164,$A1043,inv!$U$1:$U$1164,'DIAS DE INVENTARIO TAT'!G$1)</f>
        <v>0</v>
      </c>
      <c r="H1043">
        <f>+SUMIFS(inv!$D$1:$D$1164,inv!$A$1:$A$1164,$B1043,inv!$T$1:$T$1164,$A1043,inv!$U$1:$U$1164,'DIAS DE INVENTARIO TAT'!H$1)</f>
        <v>0</v>
      </c>
      <c r="I1043">
        <f>+SUMIFS(inv!$D$1:$D$1164,inv!$A$1:$A$1164,$B1043,inv!$T$1:$T$1164,$A1043,inv!$U$1:$U$1164,'DIAS DE INVENTARIO TAT'!I$1)</f>
        <v>0</v>
      </c>
      <c r="J1043">
        <f>+SUMIFS(inv!$D$1:$D$1164,inv!$A$1:$A$1164,$B1043,inv!$T$1:$T$1164,$A1043,inv!$U$1:$U$1164,'DIAS DE INVENTARIO TAT'!J$1)</f>
        <v>0</v>
      </c>
      <c r="K1043">
        <f>+SUMIFS(inv!$D$1:$D$1164,inv!$A$1:$A$1164,$B1043,inv!$T$1:$T$1164,$A1043,inv!$U$1:$U$1164,'DIAS DE INVENTARIO TAT'!K$1)</f>
        <v>0</v>
      </c>
      <c r="L1043" s="6">
        <f>+SUMIFS(VENTAS!H:H,VENTAS!B:B,B1043,VENTAS!G:G,A1043)</f>
        <v>0</v>
      </c>
      <c r="M1043" s="4">
        <f t="shared" si="96"/>
        <v>0</v>
      </c>
      <c r="N1043" s="4">
        <f t="shared" si="92"/>
        <v>0</v>
      </c>
      <c r="O1043" s="4">
        <f t="shared" si="93"/>
        <v>0</v>
      </c>
      <c r="P1043" s="4">
        <f t="shared" si="94"/>
        <v>0</v>
      </c>
      <c r="Q1043" s="6" t="e">
        <f>+SUMIFS(#REF!,#REF!,TablaINV[[#This Row],[GRUPO]],#REF!,TablaINV[[#This Row],[COD]])</f>
        <v>#REF!</v>
      </c>
      <c r="R1043" s="19">
        <f t="shared" si="95"/>
        <v>0</v>
      </c>
      <c r="S1043" s="4" t="str">
        <f>+VLOOKUP(A1043,inv!T:X,5,0)</f>
        <v>COSTA</v>
      </c>
      <c r="T1043" s="4" t="str">
        <f>+VLOOKUP(B:B,'DT HUEVO'!$A:$D,4,0)</f>
        <v>EMPACADOS</v>
      </c>
      <c r="U1043" s="4" t="str">
        <f>+VLOOKUP(TablaINV[[#This Row],[COD]],'DT HUEVO'!$A:$D,3,0)</f>
        <v>YUMBO</v>
      </c>
    </row>
    <row r="1044" spans="1:21">
      <c r="A1044" t="s">
        <v>479</v>
      </c>
      <c r="B1044">
        <v>300</v>
      </c>
      <c r="C1044" t="s">
        <v>99</v>
      </c>
      <c r="D1044">
        <f>+SUMIFS(inv!D:D,inv!A:A,B1044,inv!T:T,A1044)</f>
        <v>0</v>
      </c>
      <c r="E1044">
        <f>+SUMIFS(inv!$D$1:$D$1164,inv!$A$1:$A$1164,$B1044,inv!$T$1:$T$1164,$A1044,inv!$U$1:$U$1164,'DIAS DE INVENTARIO TAT'!E$1)</f>
        <v>0</v>
      </c>
      <c r="F1044">
        <f>+SUMIFS(inv!$D$1:$D$1164,inv!$A$1:$A$1164,$B1044,inv!$T$1:$T$1164,$A1044,inv!$U$1:$U$1164,'DIAS DE INVENTARIO TAT'!F$1)</f>
        <v>0</v>
      </c>
      <c r="G1044">
        <f>+SUMIFS(inv!$D$1:$D$1164,inv!$A$1:$A$1164,$B1044,inv!$T$1:$T$1164,$A1044,inv!$U$1:$U$1164,'DIAS DE INVENTARIO TAT'!G$1)</f>
        <v>0</v>
      </c>
      <c r="H1044">
        <f>+SUMIFS(inv!$D$1:$D$1164,inv!$A$1:$A$1164,$B1044,inv!$T$1:$T$1164,$A1044,inv!$U$1:$U$1164,'DIAS DE INVENTARIO TAT'!H$1)</f>
        <v>0</v>
      </c>
      <c r="I1044">
        <f>+SUMIFS(inv!$D$1:$D$1164,inv!$A$1:$A$1164,$B1044,inv!$T$1:$T$1164,$A1044,inv!$U$1:$U$1164,'DIAS DE INVENTARIO TAT'!I$1)</f>
        <v>0</v>
      </c>
      <c r="J1044">
        <f>+SUMIFS(inv!$D$1:$D$1164,inv!$A$1:$A$1164,$B1044,inv!$T$1:$T$1164,$A1044,inv!$U$1:$U$1164,'DIAS DE INVENTARIO TAT'!J$1)</f>
        <v>0</v>
      </c>
      <c r="K1044">
        <f>+SUMIFS(inv!$D$1:$D$1164,inv!$A$1:$A$1164,$B1044,inv!$T$1:$T$1164,$A1044,inv!$U$1:$U$1164,'DIAS DE INVENTARIO TAT'!K$1)</f>
        <v>0</v>
      </c>
      <c r="L1044" s="6">
        <f>+SUMIFS(VENTAS!H:H,VENTAS!B:B,B1044,VENTAS!G:G,A1044)</f>
        <v>0</v>
      </c>
      <c r="M1044" s="4">
        <f t="shared" si="96"/>
        <v>0</v>
      </c>
      <c r="N1044" s="4">
        <f t="shared" si="92"/>
        <v>0</v>
      </c>
      <c r="O1044" s="4">
        <f t="shared" si="93"/>
        <v>0</v>
      </c>
      <c r="P1044" s="4">
        <f t="shared" si="94"/>
        <v>0</v>
      </c>
      <c r="Q1044" s="6" t="e">
        <f>+SUMIFS(#REF!,#REF!,TablaINV[[#This Row],[GRUPO]],#REF!,TablaINV[[#This Row],[COD]])</f>
        <v>#REF!</v>
      </c>
      <c r="R1044" s="19">
        <f t="shared" si="95"/>
        <v>0</v>
      </c>
      <c r="S1044" s="4" t="str">
        <f>+VLOOKUP(A1044,inv!T:X,5,0)</f>
        <v>COSTA</v>
      </c>
      <c r="T1044" s="4" t="str">
        <f>+VLOOKUP(B:B,'DT HUEVO'!$A:$D,4,0)</f>
        <v>HUEVO SIN CLASIFICAR</v>
      </c>
      <c r="U1044" s="4" t="str">
        <f>+VLOOKUP(TablaINV[[#This Row],[COD]],'DT HUEVO'!$A:$D,3,0)</f>
        <v>HUEVO SIN CLASIFICAR</v>
      </c>
    </row>
    <row r="1045" spans="1:21">
      <c r="A1045" t="s">
        <v>479</v>
      </c>
      <c r="B1045">
        <v>52378</v>
      </c>
      <c r="C1045" t="s">
        <v>69</v>
      </c>
      <c r="D1045">
        <f>+SUMIFS(inv!D:D,inv!A:A,B1045,inv!T:T,A1045)</f>
        <v>0</v>
      </c>
      <c r="E1045">
        <f>+SUMIFS(inv!$D$1:$D$1164,inv!$A$1:$A$1164,$B1045,inv!$T$1:$T$1164,$A1045,inv!$U$1:$U$1164,'DIAS DE INVENTARIO TAT'!E$1)</f>
        <v>0</v>
      </c>
      <c r="F1045">
        <f>+SUMIFS(inv!$D$1:$D$1164,inv!$A$1:$A$1164,$B1045,inv!$T$1:$T$1164,$A1045,inv!$U$1:$U$1164,'DIAS DE INVENTARIO TAT'!F$1)</f>
        <v>0</v>
      </c>
      <c r="G1045">
        <f>+SUMIFS(inv!$D$1:$D$1164,inv!$A$1:$A$1164,$B1045,inv!$T$1:$T$1164,$A1045,inv!$U$1:$U$1164,'DIAS DE INVENTARIO TAT'!G$1)</f>
        <v>0</v>
      </c>
      <c r="H1045">
        <f>+SUMIFS(inv!$D$1:$D$1164,inv!$A$1:$A$1164,$B1045,inv!$T$1:$T$1164,$A1045,inv!$U$1:$U$1164,'DIAS DE INVENTARIO TAT'!H$1)</f>
        <v>0</v>
      </c>
      <c r="I1045">
        <f>+SUMIFS(inv!$D$1:$D$1164,inv!$A$1:$A$1164,$B1045,inv!$T$1:$T$1164,$A1045,inv!$U$1:$U$1164,'DIAS DE INVENTARIO TAT'!I$1)</f>
        <v>0</v>
      </c>
      <c r="J1045">
        <f>+SUMIFS(inv!$D$1:$D$1164,inv!$A$1:$A$1164,$B1045,inv!$T$1:$T$1164,$A1045,inv!$U$1:$U$1164,'DIAS DE INVENTARIO TAT'!J$1)</f>
        <v>0</v>
      </c>
      <c r="K1045">
        <f>+SUMIFS(inv!$D$1:$D$1164,inv!$A$1:$A$1164,$B1045,inv!$T$1:$T$1164,$A1045,inv!$U$1:$U$1164,'DIAS DE INVENTARIO TAT'!K$1)</f>
        <v>0</v>
      </c>
      <c r="L1045" s="6">
        <f>+SUMIFS(VENTAS!H:H,VENTAS!B:B,B1045,VENTAS!G:G,A1045)</f>
        <v>0</v>
      </c>
      <c r="M1045" s="4">
        <f t="shared" si="96"/>
        <v>0</v>
      </c>
      <c r="N1045" s="4">
        <f t="shared" si="92"/>
        <v>0</v>
      </c>
      <c r="O1045" s="4">
        <f t="shared" si="93"/>
        <v>0</v>
      </c>
      <c r="P1045" s="4">
        <f t="shared" si="94"/>
        <v>0</v>
      </c>
      <c r="Q1045" s="6" t="e">
        <f>+SUMIFS(#REF!,#REF!,TablaINV[[#This Row],[GRUPO]],#REF!,TablaINV[[#This Row],[COD]])</f>
        <v>#REF!</v>
      </c>
      <c r="R1045" s="19">
        <f t="shared" si="95"/>
        <v>0</v>
      </c>
      <c r="S1045" s="4" t="str">
        <f>+VLOOKUP(A1045,inv!T:X,5,0)</f>
        <v>COSTA</v>
      </c>
      <c r="T1045" s="4" t="e">
        <f>+VLOOKUP(B:B,'DT HUEVO'!$A:$D,4,0)</f>
        <v>#N/A</v>
      </c>
      <c r="U1045" s="4" t="e">
        <f>+VLOOKUP(TablaINV[[#This Row],[COD]],'DT HUEVO'!$A:$D,3,0)</f>
        <v>#N/A</v>
      </c>
    </row>
    <row r="1046" spans="1:21">
      <c r="A1046" t="s">
        <v>479</v>
      </c>
      <c r="B1046">
        <v>10203</v>
      </c>
      <c r="C1046" t="s">
        <v>29</v>
      </c>
      <c r="D1046">
        <f>+SUMIFS(inv!D:D,inv!A:A,B1046,inv!T:T,A1046)</f>
        <v>0</v>
      </c>
      <c r="E1046">
        <f>+SUMIFS(inv!$D$1:$D$1164,inv!$A$1:$A$1164,$B1046,inv!$T$1:$T$1164,$A1046,inv!$U$1:$U$1164,'DIAS DE INVENTARIO TAT'!E$1)</f>
        <v>0</v>
      </c>
      <c r="F1046">
        <f>+SUMIFS(inv!$D$1:$D$1164,inv!$A$1:$A$1164,$B1046,inv!$T$1:$T$1164,$A1046,inv!$U$1:$U$1164,'DIAS DE INVENTARIO TAT'!F$1)</f>
        <v>0</v>
      </c>
      <c r="G1046">
        <f>+SUMIFS(inv!$D$1:$D$1164,inv!$A$1:$A$1164,$B1046,inv!$T$1:$T$1164,$A1046,inv!$U$1:$U$1164,'DIAS DE INVENTARIO TAT'!G$1)</f>
        <v>0</v>
      </c>
      <c r="H1046">
        <f>+SUMIFS(inv!$D$1:$D$1164,inv!$A$1:$A$1164,$B1046,inv!$T$1:$T$1164,$A1046,inv!$U$1:$U$1164,'DIAS DE INVENTARIO TAT'!H$1)</f>
        <v>0</v>
      </c>
      <c r="I1046">
        <f>+SUMIFS(inv!$D$1:$D$1164,inv!$A$1:$A$1164,$B1046,inv!$T$1:$T$1164,$A1046,inv!$U$1:$U$1164,'DIAS DE INVENTARIO TAT'!I$1)</f>
        <v>0</v>
      </c>
      <c r="J1046">
        <f>+SUMIFS(inv!$D$1:$D$1164,inv!$A$1:$A$1164,$B1046,inv!$T$1:$T$1164,$A1046,inv!$U$1:$U$1164,'DIAS DE INVENTARIO TAT'!J$1)</f>
        <v>0</v>
      </c>
      <c r="K1046">
        <f>+SUMIFS(inv!$D$1:$D$1164,inv!$A$1:$A$1164,$B1046,inv!$T$1:$T$1164,$A1046,inv!$U$1:$U$1164,'DIAS DE INVENTARIO TAT'!K$1)</f>
        <v>0</v>
      </c>
      <c r="L1046" s="6">
        <f>+SUMIFS(VENTAS!H:H,VENTAS!B:B,B1046,VENTAS!G:G,A1046)</f>
        <v>0</v>
      </c>
      <c r="M1046" s="4">
        <f t="shared" si="96"/>
        <v>0</v>
      </c>
      <c r="N1046" s="4">
        <f t="shared" si="92"/>
        <v>0</v>
      </c>
      <c r="O1046" s="4">
        <f t="shared" si="93"/>
        <v>0</v>
      </c>
      <c r="P1046" s="4">
        <f t="shared" si="94"/>
        <v>0</v>
      </c>
      <c r="Q1046" s="6" t="e">
        <f>+SUMIFS(#REF!,#REF!,TablaINV[[#This Row],[GRUPO]],#REF!,TablaINV[[#This Row],[COD]])</f>
        <v>#REF!</v>
      </c>
      <c r="R1046" s="19">
        <f t="shared" si="95"/>
        <v>0</v>
      </c>
      <c r="S1046" s="4" t="str">
        <f>+VLOOKUP(A1046,inv!T:X,5,0)</f>
        <v>COSTA</v>
      </c>
      <c r="T1046" s="4" t="str">
        <f>+VLOOKUP(B:B,'DT HUEVO'!$A:$D,4,0)</f>
        <v>EMPACADOS</v>
      </c>
      <c r="U1046" s="4" t="str">
        <f>+VLOOKUP(TablaINV[[#This Row],[COD]],'DT HUEVO'!$A:$D,3,0)</f>
        <v>AAA</v>
      </c>
    </row>
    <row r="1047" spans="1:21">
      <c r="A1047" t="s">
        <v>479</v>
      </c>
      <c r="B1047">
        <v>12370</v>
      </c>
      <c r="C1047" t="s">
        <v>64</v>
      </c>
      <c r="D1047">
        <f>+SUMIFS(inv!D:D,inv!A:A,B1047,inv!T:T,A1047)</f>
        <v>0</v>
      </c>
      <c r="E1047">
        <f>+SUMIFS(inv!$D$1:$D$1164,inv!$A$1:$A$1164,$B1047,inv!$T$1:$T$1164,$A1047,inv!$U$1:$U$1164,'DIAS DE INVENTARIO TAT'!E$1)</f>
        <v>0</v>
      </c>
      <c r="F1047">
        <f>+SUMIFS(inv!$D$1:$D$1164,inv!$A$1:$A$1164,$B1047,inv!$T$1:$T$1164,$A1047,inv!$U$1:$U$1164,'DIAS DE INVENTARIO TAT'!F$1)</f>
        <v>0</v>
      </c>
      <c r="G1047">
        <f>+SUMIFS(inv!$D$1:$D$1164,inv!$A$1:$A$1164,$B1047,inv!$T$1:$T$1164,$A1047,inv!$U$1:$U$1164,'DIAS DE INVENTARIO TAT'!G$1)</f>
        <v>0</v>
      </c>
      <c r="H1047">
        <f>+SUMIFS(inv!$D$1:$D$1164,inv!$A$1:$A$1164,$B1047,inv!$T$1:$T$1164,$A1047,inv!$U$1:$U$1164,'DIAS DE INVENTARIO TAT'!H$1)</f>
        <v>0</v>
      </c>
      <c r="I1047">
        <f>+SUMIFS(inv!$D$1:$D$1164,inv!$A$1:$A$1164,$B1047,inv!$T$1:$T$1164,$A1047,inv!$U$1:$U$1164,'DIAS DE INVENTARIO TAT'!I$1)</f>
        <v>0</v>
      </c>
      <c r="J1047">
        <f>+SUMIFS(inv!$D$1:$D$1164,inv!$A$1:$A$1164,$B1047,inv!$T$1:$T$1164,$A1047,inv!$U$1:$U$1164,'DIAS DE INVENTARIO TAT'!J$1)</f>
        <v>0</v>
      </c>
      <c r="K1047">
        <f>+SUMIFS(inv!$D$1:$D$1164,inv!$A$1:$A$1164,$B1047,inv!$T$1:$T$1164,$A1047,inv!$U$1:$U$1164,'DIAS DE INVENTARIO TAT'!K$1)</f>
        <v>0</v>
      </c>
      <c r="L1047" s="6">
        <f>+SUMIFS(VENTAS!H:H,VENTAS!B:B,B1047,VENTAS!G:G,A1047)</f>
        <v>0</v>
      </c>
      <c r="M1047" s="4">
        <f t="shared" si="96"/>
        <v>0</v>
      </c>
      <c r="N1047" s="4">
        <f t="shared" si="92"/>
        <v>0</v>
      </c>
      <c r="O1047" s="4">
        <f t="shared" si="93"/>
        <v>0</v>
      </c>
      <c r="P1047" s="4">
        <f t="shared" si="94"/>
        <v>0</v>
      </c>
      <c r="Q1047" s="6" t="e">
        <f>+SUMIFS(#REF!,#REF!,TablaINV[[#This Row],[GRUPO]],#REF!,TablaINV[[#This Row],[COD]])</f>
        <v>#REF!</v>
      </c>
      <c r="R1047" s="19">
        <f t="shared" si="95"/>
        <v>0</v>
      </c>
      <c r="S1047" s="4" t="str">
        <f>+VLOOKUP(A1047,inv!T:X,5,0)</f>
        <v>COSTA</v>
      </c>
      <c r="T1047" s="4" t="e">
        <f>+VLOOKUP(B:B,'DT HUEVO'!$A:$D,4,0)</f>
        <v>#N/A</v>
      </c>
      <c r="U1047" s="4" t="e">
        <f>+VLOOKUP(TablaINV[[#This Row],[COD]],'DT HUEVO'!$A:$D,3,0)</f>
        <v>#N/A</v>
      </c>
    </row>
    <row r="1048" spans="1:21">
      <c r="A1048" t="s">
        <v>479</v>
      </c>
      <c r="B1048">
        <v>52377</v>
      </c>
      <c r="C1048" t="s">
        <v>134</v>
      </c>
      <c r="D1048">
        <f>+SUMIFS(inv!D:D,inv!A:A,B1048,inv!T:T,A1048)</f>
        <v>0</v>
      </c>
      <c r="E1048">
        <f>+SUMIFS(inv!$D$1:$D$1164,inv!$A$1:$A$1164,$B1048,inv!$T$1:$T$1164,$A1048,inv!$U$1:$U$1164,'DIAS DE INVENTARIO TAT'!E$1)</f>
        <v>0</v>
      </c>
      <c r="F1048">
        <f>+SUMIFS(inv!$D$1:$D$1164,inv!$A$1:$A$1164,$B1048,inv!$T$1:$T$1164,$A1048,inv!$U$1:$U$1164,'DIAS DE INVENTARIO TAT'!F$1)</f>
        <v>0</v>
      </c>
      <c r="G1048">
        <f>+SUMIFS(inv!$D$1:$D$1164,inv!$A$1:$A$1164,$B1048,inv!$T$1:$T$1164,$A1048,inv!$U$1:$U$1164,'DIAS DE INVENTARIO TAT'!G$1)</f>
        <v>0</v>
      </c>
      <c r="H1048">
        <f>+SUMIFS(inv!$D$1:$D$1164,inv!$A$1:$A$1164,$B1048,inv!$T$1:$T$1164,$A1048,inv!$U$1:$U$1164,'DIAS DE INVENTARIO TAT'!H$1)</f>
        <v>0</v>
      </c>
      <c r="I1048">
        <f>+SUMIFS(inv!$D$1:$D$1164,inv!$A$1:$A$1164,$B1048,inv!$T$1:$T$1164,$A1048,inv!$U$1:$U$1164,'DIAS DE INVENTARIO TAT'!I$1)</f>
        <v>0</v>
      </c>
      <c r="J1048">
        <f>+SUMIFS(inv!$D$1:$D$1164,inv!$A$1:$A$1164,$B1048,inv!$T$1:$T$1164,$A1048,inv!$U$1:$U$1164,'DIAS DE INVENTARIO TAT'!J$1)</f>
        <v>0</v>
      </c>
      <c r="K1048">
        <f>+SUMIFS(inv!$D$1:$D$1164,inv!$A$1:$A$1164,$B1048,inv!$T$1:$T$1164,$A1048,inv!$U$1:$U$1164,'DIAS DE INVENTARIO TAT'!K$1)</f>
        <v>0</v>
      </c>
      <c r="L1048" s="6">
        <f>+SUMIFS(VENTAS!H:H,VENTAS!B:B,B1048,VENTAS!G:G,A1048)</f>
        <v>0</v>
      </c>
      <c r="M1048" s="4">
        <f t="shared" si="96"/>
        <v>0</v>
      </c>
      <c r="N1048" s="4">
        <f t="shared" si="92"/>
        <v>0</v>
      </c>
      <c r="O1048" s="4">
        <f t="shared" si="93"/>
        <v>0</v>
      </c>
      <c r="P1048" s="4">
        <f t="shared" si="94"/>
        <v>0</v>
      </c>
      <c r="Q1048" s="6" t="e">
        <f>+SUMIFS(#REF!,#REF!,TablaINV[[#This Row],[GRUPO]],#REF!,TablaINV[[#This Row],[COD]])</f>
        <v>#REF!</v>
      </c>
      <c r="R1048" s="19">
        <f t="shared" si="95"/>
        <v>0</v>
      </c>
      <c r="S1048" s="4" t="str">
        <f>+VLOOKUP(A1048,inv!T:X,5,0)</f>
        <v>COSTA</v>
      </c>
      <c r="T1048" s="4" t="e">
        <f>+VLOOKUP(B:B,'DT HUEVO'!$A:$D,4,0)</f>
        <v>#N/A</v>
      </c>
      <c r="U1048" s="4" t="e">
        <f>+VLOOKUP(TablaINV[[#This Row],[COD]],'DT HUEVO'!$A:$D,3,0)</f>
        <v>#N/A</v>
      </c>
    </row>
    <row r="1049" spans="1:21">
      <c r="A1049" t="s">
        <v>479</v>
      </c>
      <c r="B1049">
        <v>10306</v>
      </c>
      <c r="C1049" t="s">
        <v>226</v>
      </c>
      <c r="D1049">
        <f>+SUMIFS(inv!D:D,inv!A:A,B1049,inv!T:T,A1049)</f>
        <v>0</v>
      </c>
      <c r="E1049">
        <f>+SUMIFS(inv!$D$1:$D$1164,inv!$A$1:$A$1164,$B1049,inv!$T$1:$T$1164,$A1049,inv!$U$1:$U$1164,'DIAS DE INVENTARIO TAT'!E$1)</f>
        <v>0</v>
      </c>
      <c r="F1049">
        <f>+SUMIFS(inv!$D$1:$D$1164,inv!$A$1:$A$1164,$B1049,inv!$T$1:$T$1164,$A1049,inv!$U$1:$U$1164,'DIAS DE INVENTARIO TAT'!F$1)</f>
        <v>0</v>
      </c>
      <c r="G1049">
        <f>+SUMIFS(inv!$D$1:$D$1164,inv!$A$1:$A$1164,$B1049,inv!$T$1:$T$1164,$A1049,inv!$U$1:$U$1164,'DIAS DE INVENTARIO TAT'!G$1)</f>
        <v>0</v>
      </c>
      <c r="H1049">
        <f>+SUMIFS(inv!$D$1:$D$1164,inv!$A$1:$A$1164,$B1049,inv!$T$1:$T$1164,$A1049,inv!$U$1:$U$1164,'DIAS DE INVENTARIO TAT'!H$1)</f>
        <v>0</v>
      </c>
      <c r="I1049">
        <f>+SUMIFS(inv!$D$1:$D$1164,inv!$A$1:$A$1164,$B1049,inv!$T$1:$T$1164,$A1049,inv!$U$1:$U$1164,'DIAS DE INVENTARIO TAT'!I$1)</f>
        <v>0</v>
      </c>
      <c r="J1049">
        <f>+SUMIFS(inv!$D$1:$D$1164,inv!$A$1:$A$1164,$B1049,inv!$T$1:$T$1164,$A1049,inv!$U$1:$U$1164,'DIAS DE INVENTARIO TAT'!J$1)</f>
        <v>0</v>
      </c>
      <c r="K1049">
        <f>+SUMIFS(inv!$D$1:$D$1164,inv!$A$1:$A$1164,$B1049,inv!$T$1:$T$1164,$A1049,inv!$U$1:$U$1164,'DIAS DE INVENTARIO TAT'!K$1)</f>
        <v>0</v>
      </c>
      <c r="L1049" s="6">
        <f>+SUMIFS(VENTAS!H:H,VENTAS!B:B,B1049,VENTAS!G:G,A1049)</f>
        <v>0</v>
      </c>
      <c r="M1049" s="4">
        <f t="shared" si="96"/>
        <v>0</v>
      </c>
      <c r="N1049" s="4">
        <f t="shared" si="92"/>
        <v>0</v>
      </c>
      <c r="O1049" s="4">
        <f t="shared" si="93"/>
        <v>0</v>
      </c>
      <c r="P1049" s="4">
        <f t="shared" si="94"/>
        <v>0</v>
      </c>
      <c r="Q1049" s="6" t="e">
        <f>+SUMIFS(#REF!,#REF!,TablaINV[[#This Row],[GRUPO]],#REF!,TablaINV[[#This Row],[COD]])</f>
        <v>#REF!</v>
      </c>
      <c r="R1049" s="19">
        <f t="shared" si="95"/>
        <v>0</v>
      </c>
      <c r="S1049" s="4" t="str">
        <f>+VLOOKUP(A1049,inv!T:X,5,0)</f>
        <v>COSTA</v>
      </c>
      <c r="T1049" s="4" t="str">
        <f>+VLOOKUP(B:B,'DT HUEVO'!$A:$D,4,0)</f>
        <v>VERDE</v>
      </c>
      <c r="U1049" s="4" t="str">
        <f>+VLOOKUP(TablaINV[[#This Row],[COD]],'DT HUEVO'!$A:$D,3,0)</f>
        <v>AA</v>
      </c>
    </row>
    <row r="1050" spans="1:21">
      <c r="A1050" t="s">
        <v>479</v>
      </c>
      <c r="B1050">
        <v>10311</v>
      </c>
      <c r="C1050" t="s">
        <v>467</v>
      </c>
      <c r="D1050">
        <f>+SUMIFS(inv!D:D,inv!A:A,B1050,inv!T:T,A1050)</f>
        <v>0</v>
      </c>
      <c r="E1050">
        <f>+SUMIFS(inv!$D$1:$D$1164,inv!$A$1:$A$1164,$B1050,inv!$T$1:$T$1164,$A1050,inv!$U$1:$U$1164,'DIAS DE INVENTARIO TAT'!E$1)</f>
        <v>0</v>
      </c>
      <c r="F1050">
        <f>+SUMIFS(inv!$D$1:$D$1164,inv!$A$1:$A$1164,$B1050,inv!$T$1:$T$1164,$A1050,inv!$U$1:$U$1164,'DIAS DE INVENTARIO TAT'!F$1)</f>
        <v>0</v>
      </c>
      <c r="G1050">
        <f>+SUMIFS(inv!$D$1:$D$1164,inv!$A$1:$A$1164,$B1050,inv!$T$1:$T$1164,$A1050,inv!$U$1:$U$1164,'DIAS DE INVENTARIO TAT'!G$1)</f>
        <v>0</v>
      </c>
      <c r="H1050">
        <f>+SUMIFS(inv!$D$1:$D$1164,inv!$A$1:$A$1164,$B1050,inv!$T$1:$T$1164,$A1050,inv!$U$1:$U$1164,'DIAS DE INVENTARIO TAT'!H$1)</f>
        <v>0</v>
      </c>
      <c r="I1050">
        <f>+SUMIFS(inv!$D$1:$D$1164,inv!$A$1:$A$1164,$B1050,inv!$T$1:$T$1164,$A1050,inv!$U$1:$U$1164,'DIAS DE INVENTARIO TAT'!I$1)</f>
        <v>0</v>
      </c>
      <c r="J1050">
        <f>+SUMIFS(inv!$D$1:$D$1164,inv!$A$1:$A$1164,$B1050,inv!$T$1:$T$1164,$A1050,inv!$U$1:$U$1164,'DIAS DE INVENTARIO TAT'!J$1)</f>
        <v>0</v>
      </c>
      <c r="K1050">
        <f>+SUMIFS(inv!$D$1:$D$1164,inv!$A$1:$A$1164,$B1050,inv!$T$1:$T$1164,$A1050,inv!$U$1:$U$1164,'DIAS DE INVENTARIO TAT'!K$1)</f>
        <v>0</v>
      </c>
      <c r="L1050" s="6">
        <f>+SUMIFS(VENTAS!H:H,VENTAS!B:B,B1050,VENTAS!G:G,A1050)</f>
        <v>0</v>
      </c>
      <c r="M1050" s="4">
        <f t="shared" si="96"/>
        <v>0</v>
      </c>
      <c r="N1050" s="4">
        <f t="shared" si="92"/>
        <v>0</v>
      </c>
      <c r="O1050" s="4">
        <f t="shared" si="93"/>
        <v>0</v>
      </c>
      <c r="P1050" s="4">
        <f t="shared" si="94"/>
        <v>0</v>
      </c>
      <c r="Q1050" s="6" t="e">
        <f>+SUMIFS(#REF!,#REF!,TablaINV[[#This Row],[GRUPO]],#REF!,TablaINV[[#This Row],[COD]])</f>
        <v>#REF!</v>
      </c>
      <c r="R1050" s="19">
        <f t="shared" si="95"/>
        <v>0</v>
      </c>
      <c r="S1050" s="4" t="str">
        <f>+VLOOKUP(A1050,inv!T:X,5,0)</f>
        <v>COSTA</v>
      </c>
      <c r="T1050" s="4" t="str">
        <f>+VLOOKUP(B:B,'DT HUEVO'!$A:$D,4,0)</f>
        <v>EMPACADOS</v>
      </c>
      <c r="U1050" s="4" t="str">
        <f>+VLOOKUP(TablaINV[[#This Row],[COD]],'DT HUEVO'!$A:$D,3,0)</f>
        <v>AA</v>
      </c>
    </row>
    <row r="1051" spans="1:21">
      <c r="A1051" t="s">
        <v>479</v>
      </c>
      <c r="B1051">
        <v>10472</v>
      </c>
      <c r="C1051" t="s">
        <v>40</v>
      </c>
      <c r="D1051">
        <f>+SUMIFS(inv!D:D,inv!A:A,B1051,inv!T:T,A1051)</f>
        <v>0</v>
      </c>
      <c r="E1051">
        <f>+SUMIFS(inv!$D$1:$D$1164,inv!$A$1:$A$1164,$B1051,inv!$T$1:$T$1164,$A1051,inv!$U$1:$U$1164,'DIAS DE INVENTARIO TAT'!E$1)</f>
        <v>0</v>
      </c>
      <c r="F1051">
        <f>+SUMIFS(inv!$D$1:$D$1164,inv!$A$1:$A$1164,$B1051,inv!$T$1:$T$1164,$A1051,inv!$U$1:$U$1164,'DIAS DE INVENTARIO TAT'!F$1)</f>
        <v>0</v>
      </c>
      <c r="G1051">
        <f>+SUMIFS(inv!$D$1:$D$1164,inv!$A$1:$A$1164,$B1051,inv!$T$1:$T$1164,$A1051,inv!$U$1:$U$1164,'DIAS DE INVENTARIO TAT'!G$1)</f>
        <v>0</v>
      </c>
      <c r="H1051">
        <f>+SUMIFS(inv!$D$1:$D$1164,inv!$A$1:$A$1164,$B1051,inv!$T$1:$T$1164,$A1051,inv!$U$1:$U$1164,'DIAS DE INVENTARIO TAT'!H$1)</f>
        <v>0</v>
      </c>
      <c r="I1051">
        <f>+SUMIFS(inv!$D$1:$D$1164,inv!$A$1:$A$1164,$B1051,inv!$T$1:$T$1164,$A1051,inv!$U$1:$U$1164,'DIAS DE INVENTARIO TAT'!I$1)</f>
        <v>0</v>
      </c>
      <c r="J1051">
        <f>+SUMIFS(inv!$D$1:$D$1164,inv!$A$1:$A$1164,$B1051,inv!$T$1:$T$1164,$A1051,inv!$U$1:$U$1164,'DIAS DE INVENTARIO TAT'!J$1)</f>
        <v>0</v>
      </c>
      <c r="K1051">
        <f>+SUMIFS(inv!$D$1:$D$1164,inv!$A$1:$A$1164,$B1051,inv!$T$1:$T$1164,$A1051,inv!$U$1:$U$1164,'DIAS DE INVENTARIO TAT'!K$1)</f>
        <v>0</v>
      </c>
      <c r="L1051" s="6">
        <f>+SUMIFS(VENTAS!H:H,VENTAS!B:B,B1051,VENTAS!G:G,A1051)</f>
        <v>0</v>
      </c>
      <c r="M1051" s="4">
        <f t="shared" si="96"/>
        <v>0</v>
      </c>
      <c r="N1051" s="4">
        <f t="shared" si="92"/>
        <v>0</v>
      </c>
      <c r="O1051" s="4">
        <f t="shared" si="93"/>
        <v>0</v>
      </c>
      <c r="P1051" s="4">
        <f t="shared" si="94"/>
        <v>0</v>
      </c>
      <c r="Q1051" s="6" t="e">
        <f>+SUMIFS(#REF!,#REF!,TablaINV[[#This Row],[GRUPO]],#REF!,TablaINV[[#This Row],[COD]])</f>
        <v>#REF!</v>
      </c>
      <c r="R1051" s="19">
        <f t="shared" si="95"/>
        <v>0</v>
      </c>
      <c r="S1051" s="4" t="str">
        <f>+VLOOKUP(A1051,inv!T:X,5,0)</f>
        <v>COSTA</v>
      </c>
      <c r="T1051" s="4" t="str">
        <f>+VLOOKUP(B:B,'DT HUEVO'!$A:$D,4,0)</f>
        <v>EMPACADOS</v>
      </c>
      <c r="U1051" s="4" t="str">
        <f>+VLOOKUP(TablaINV[[#This Row],[COD]],'DT HUEVO'!$A:$D,3,0)</f>
        <v>A</v>
      </c>
    </row>
    <row r="1052" spans="1:21">
      <c r="A1052" t="s">
        <v>479</v>
      </c>
      <c r="B1052">
        <v>13359</v>
      </c>
      <c r="C1052" t="s">
        <v>468</v>
      </c>
      <c r="D1052">
        <f>+SUMIFS(inv!D:D,inv!A:A,B1052,inv!T:T,A1052)</f>
        <v>0</v>
      </c>
      <c r="E1052">
        <f>+SUMIFS(inv!$D$1:$D$1164,inv!$A$1:$A$1164,$B1052,inv!$T$1:$T$1164,$A1052,inv!$U$1:$U$1164,'DIAS DE INVENTARIO TAT'!E$1)</f>
        <v>0</v>
      </c>
      <c r="F1052">
        <f>+SUMIFS(inv!$D$1:$D$1164,inv!$A$1:$A$1164,$B1052,inv!$T$1:$T$1164,$A1052,inv!$U$1:$U$1164,'DIAS DE INVENTARIO TAT'!F$1)</f>
        <v>0</v>
      </c>
      <c r="G1052">
        <f>+SUMIFS(inv!$D$1:$D$1164,inv!$A$1:$A$1164,$B1052,inv!$T$1:$T$1164,$A1052,inv!$U$1:$U$1164,'DIAS DE INVENTARIO TAT'!G$1)</f>
        <v>0</v>
      </c>
      <c r="H1052">
        <f>+SUMIFS(inv!$D$1:$D$1164,inv!$A$1:$A$1164,$B1052,inv!$T$1:$T$1164,$A1052,inv!$U$1:$U$1164,'DIAS DE INVENTARIO TAT'!H$1)</f>
        <v>0</v>
      </c>
      <c r="I1052">
        <f>+SUMIFS(inv!$D$1:$D$1164,inv!$A$1:$A$1164,$B1052,inv!$T$1:$T$1164,$A1052,inv!$U$1:$U$1164,'DIAS DE INVENTARIO TAT'!I$1)</f>
        <v>0</v>
      </c>
      <c r="J1052">
        <f>+SUMIFS(inv!$D$1:$D$1164,inv!$A$1:$A$1164,$B1052,inv!$T$1:$T$1164,$A1052,inv!$U$1:$U$1164,'DIAS DE INVENTARIO TAT'!J$1)</f>
        <v>0</v>
      </c>
      <c r="K1052">
        <f>+SUMIFS(inv!$D$1:$D$1164,inv!$A$1:$A$1164,$B1052,inv!$T$1:$T$1164,$A1052,inv!$U$1:$U$1164,'DIAS DE INVENTARIO TAT'!K$1)</f>
        <v>0</v>
      </c>
      <c r="L1052" s="6">
        <f>+SUMIFS(VENTAS!H:H,VENTAS!B:B,B1052,VENTAS!G:G,A1052)</f>
        <v>0</v>
      </c>
      <c r="M1052" s="4">
        <f t="shared" si="96"/>
        <v>0</v>
      </c>
      <c r="N1052" s="4">
        <f t="shared" si="92"/>
        <v>0</v>
      </c>
      <c r="O1052" s="4">
        <f t="shared" si="93"/>
        <v>0</v>
      </c>
      <c r="P1052" s="4">
        <f t="shared" si="94"/>
        <v>0</v>
      </c>
      <c r="Q1052" s="6" t="e">
        <f>+SUMIFS(#REF!,#REF!,TablaINV[[#This Row],[GRUPO]],#REF!,TablaINV[[#This Row],[COD]])</f>
        <v>#REF!</v>
      </c>
      <c r="R1052" s="19">
        <f t="shared" si="95"/>
        <v>0</v>
      </c>
      <c r="S1052" s="4" t="str">
        <f>+VLOOKUP(A1052,inv!T:X,5,0)</f>
        <v>COSTA</v>
      </c>
      <c r="T1052" s="4" t="str">
        <f>+VLOOKUP(B:B,'DT HUEVO'!$A:$D,4,0)</f>
        <v>EMPACADOS</v>
      </c>
      <c r="U1052" s="4" t="str">
        <f>+VLOOKUP(TablaINV[[#This Row],[COD]],'DT HUEVO'!$A:$D,3,0)</f>
        <v>AA</v>
      </c>
    </row>
    <row r="1053" spans="1:21">
      <c r="A1053" t="s">
        <v>479</v>
      </c>
      <c r="B1053">
        <v>13503</v>
      </c>
      <c r="C1053" t="s">
        <v>470</v>
      </c>
      <c r="D1053">
        <f>+SUMIFS(inv!D:D,inv!A:A,B1053,inv!T:T,A1053)</f>
        <v>0</v>
      </c>
      <c r="E1053">
        <f>+SUMIFS(inv!$D$1:$D$1164,inv!$A$1:$A$1164,$B1053,inv!$T$1:$T$1164,$A1053,inv!$U$1:$U$1164,'DIAS DE INVENTARIO TAT'!E$1)</f>
        <v>0</v>
      </c>
      <c r="F1053">
        <f>+SUMIFS(inv!$D$1:$D$1164,inv!$A$1:$A$1164,$B1053,inv!$T$1:$T$1164,$A1053,inv!$U$1:$U$1164,'DIAS DE INVENTARIO TAT'!F$1)</f>
        <v>0</v>
      </c>
      <c r="G1053">
        <f>+SUMIFS(inv!$D$1:$D$1164,inv!$A$1:$A$1164,$B1053,inv!$T$1:$T$1164,$A1053,inv!$U$1:$U$1164,'DIAS DE INVENTARIO TAT'!G$1)</f>
        <v>0</v>
      </c>
      <c r="H1053">
        <f>+SUMIFS(inv!$D$1:$D$1164,inv!$A$1:$A$1164,$B1053,inv!$T$1:$T$1164,$A1053,inv!$U$1:$U$1164,'DIAS DE INVENTARIO TAT'!H$1)</f>
        <v>0</v>
      </c>
      <c r="I1053">
        <f>+SUMIFS(inv!$D$1:$D$1164,inv!$A$1:$A$1164,$B1053,inv!$T$1:$T$1164,$A1053,inv!$U$1:$U$1164,'DIAS DE INVENTARIO TAT'!I$1)</f>
        <v>0</v>
      </c>
      <c r="J1053">
        <f>+SUMIFS(inv!$D$1:$D$1164,inv!$A$1:$A$1164,$B1053,inv!$T$1:$T$1164,$A1053,inv!$U$1:$U$1164,'DIAS DE INVENTARIO TAT'!J$1)</f>
        <v>0</v>
      </c>
      <c r="K1053">
        <f>+SUMIFS(inv!$D$1:$D$1164,inv!$A$1:$A$1164,$B1053,inv!$T$1:$T$1164,$A1053,inv!$U$1:$U$1164,'DIAS DE INVENTARIO TAT'!K$1)</f>
        <v>0</v>
      </c>
      <c r="L1053" s="6">
        <f>+SUMIFS(VENTAS!H:H,VENTAS!B:B,B1053,VENTAS!G:G,A1053)</f>
        <v>0</v>
      </c>
      <c r="M1053" s="4">
        <f t="shared" si="96"/>
        <v>0</v>
      </c>
      <c r="N1053" s="4">
        <f t="shared" si="92"/>
        <v>0</v>
      </c>
      <c r="O1053" s="4">
        <f t="shared" si="93"/>
        <v>0</v>
      </c>
      <c r="P1053" s="4">
        <f t="shared" si="94"/>
        <v>0</v>
      </c>
      <c r="Q1053" s="6" t="e">
        <f>+SUMIFS(#REF!,#REF!,TablaINV[[#This Row],[GRUPO]],#REF!,TablaINV[[#This Row],[COD]])</f>
        <v>#REF!</v>
      </c>
      <c r="R1053" s="19">
        <f t="shared" si="95"/>
        <v>0</v>
      </c>
      <c r="S1053" s="4" t="str">
        <f>+VLOOKUP(A1053,inv!T:X,5,0)</f>
        <v>COSTA</v>
      </c>
      <c r="T1053" s="4" t="str">
        <f>+VLOOKUP(B:B,'DT HUEVO'!$A:$D,4,0)</f>
        <v>EMPACADOS</v>
      </c>
      <c r="U1053" s="4" t="str">
        <f>+VLOOKUP(TablaINV[[#This Row],[COD]],'DT HUEVO'!$A:$D,3,0)</f>
        <v>B</v>
      </c>
    </row>
    <row r="1054" spans="1:21">
      <c r="A1054" t="s">
        <v>479</v>
      </c>
      <c r="B1054">
        <v>13403</v>
      </c>
      <c r="C1054" t="s">
        <v>428</v>
      </c>
      <c r="D1054">
        <f>+SUMIFS(inv!D:D,inv!A:A,B1054,inv!T:T,A1054)</f>
        <v>0</v>
      </c>
      <c r="E1054">
        <f>+SUMIFS(inv!$D$1:$D$1164,inv!$A$1:$A$1164,$B1054,inv!$T$1:$T$1164,$A1054,inv!$U$1:$U$1164,'DIAS DE INVENTARIO TAT'!E$1)</f>
        <v>0</v>
      </c>
      <c r="F1054">
        <f>+SUMIFS(inv!$D$1:$D$1164,inv!$A$1:$A$1164,$B1054,inv!$T$1:$T$1164,$A1054,inv!$U$1:$U$1164,'DIAS DE INVENTARIO TAT'!F$1)</f>
        <v>0</v>
      </c>
      <c r="G1054">
        <f>+SUMIFS(inv!$D$1:$D$1164,inv!$A$1:$A$1164,$B1054,inv!$T$1:$T$1164,$A1054,inv!$U$1:$U$1164,'DIAS DE INVENTARIO TAT'!G$1)</f>
        <v>0</v>
      </c>
      <c r="H1054">
        <f>+SUMIFS(inv!$D$1:$D$1164,inv!$A$1:$A$1164,$B1054,inv!$T$1:$T$1164,$A1054,inv!$U$1:$U$1164,'DIAS DE INVENTARIO TAT'!H$1)</f>
        <v>0</v>
      </c>
      <c r="I1054">
        <f>+SUMIFS(inv!$D$1:$D$1164,inv!$A$1:$A$1164,$B1054,inv!$T$1:$T$1164,$A1054,inv!$U$1:$U$1164,'DIAS DE INVENTARIO TAT'!I$1)</f>
        <v>0</v>
      </c>
      <c r="J1054">
        <f>+SUMIFS(inv!$D$1:$D$1164,inv!$A$1:$A$1164,$B1054,inv!$T$1:$T$1164,$A1054,inv!$U$1:$U$1164,'DIAS DE INVENTARIO TAT'!J$1)</f>
        <v>0</v>
      </c>
      <c r="K1054">
        <f>+SUMIFS(inv!$D$1:$D$1164,inv!$A$1:$A$1164,$B1054,inv!$T$1:$T$1164,$A1054,inv!$U$1:$U$1164,'DIAS DE INVENTARIO TAT'!K$1)</f>
        <v>0</v>
      </c>
      <c r="L1054" s="6">
        <f>+SUMIFS(VENTAS!H:H,VENTAS!B:B,B1054,VENTAS!G:G,A1054)</f>
        <v>0</v>
      </c>
      <c r="M1054" s="4">
        <f t="shared" si="96"/>
        <v>0</v>
      </c>
      <c r="N1054" s="4">
        <f t="shared" si="92"/>
        <v>0</v>
      </c>
      <c r="O1054" s="4">
        <f t="shared" si="93"/>
        <v>0</v>
      </c>
      <c r="P1054" s="4">
        <f t="shared" si="94"/>
        <v>0</v>
      </c>
      <c r="Q1054" s="6" t="e">
        <f>+SUMIFS(#REF!,#REF!,TablaINV[[#This Row],[GRUPO]],#REF!,TablaINV[[#This Row],[COD]])</f>
        <v>#REF!</v>
      </c>
      <c r="R1054" s="19">
        <f t="shared" si="95"/>
        <v>0</v>
      </c>
      <c r="S1054" s="4" t="str">
        <f>+VLOOKUP(A1054,inv!T:X,5,0)</f>
        <v>COSTA</v>
      </c>
      <c r="T1054" s="4" t="str">
        <f>+VLOOKUP(B:B,'DT HUEVO'!$A:$D,4,0)</f>
        <v>EMPACADOS</v>
      </c>
      <c r="U1054" s="4" t="str">
        <f>+VLOOKUP(TablaINV[[#This Row],[COD]],'DT HUEVO'!$A:$D,3,0)</f>
        <v>A</v>
      </c>
    </row>
    <row r="1055" spans="1:21">
      <c r="A1055" t="s">
        <v>479</v>
      </c>
      <c r="B1055">
        <v>10101</v>
      </c>
      <c r="C1055" t="s">
        <v>536</v>
      </c>
      <c r="D1055">
        <f>+SUMIFS(inv!D:D,inv!A:A,B1055,inv!T:T,A1055)</f>
        <v>0</v>
      </c>
      <c r="E1055">
        <f>+SUMIFS(inv!$D$1:$D$1164,inv!$A$1:$A$1164,$B1055,inv!$T$1:$T$1164,$A1055,inv!$U$1:$U$1164,'DIAS DE INVENTARIO TAT'!E$1)</f>
        <v>0</v>
      </c>
      <c r="F1055">
        <f>+SUMIFS(inv!$D$1:$D$1164,inv!$A$1:$A$1164,$B1055,inv!$T$1:$T$1164,$A1055,inv!$U$1:$U$1164,'DIAS DE INVENTARIO TAT'!F$1)</f>
        <v>0</v>
      </c>
      <c r="G1055">
        <f>+SUMIFS(inv!$D$1:$D$1164,inv!$A$1:$A$1164,$B1055,inv!$T$1:$T$1164,$A1055,inv!$U$1:$U$1164,'DIAS DE INVENTARIO TAT'!G$1)</f>
        <v>0</v>
      </c>
      <c r="H1055">
        <f>+SUMIFS(inv!$D$1:$D$1164,inv!$A$1:$A$1164,$B1055,inv!$T$1:$T$1164,$A1055,inv!$U$1:$U$1164,'DIAS DE INVENTARIO TAT'!H$1)</f>
        <v>0</v>
      </c>
      <c r="I1055">
        <f>+SUMIFS(inv!$D$1:$D$1164,inv!$A$1:$A$1164,$B1055,inv!$T$1:$T$1164,$A1055,inv!$U$1:$U$1164,'DIAS DE INVENTARIO TAT'!I$1)</f>
        <v>0</v>
      </c>
      <c r="J1055">
        <f>+SUMIFS(inv!$D$1:$D$1164,inv!$A$1:$A$1164,$B1055,inv!$T$1:$T$1164,$A1055,inv!$U$1:$U$1164,'DIAS DE INVENTARIO TAT'!J$1)</f>
        <v>0</v>
      </c>
      <c r="K1055">
        <f>+SUMIFS(inv!$D$1:$D$1164,inv!$A$1:$A$1164,$B1055,inv!$T$1:$T$1164,$A1055,inv!$U$1:$U$1164,'DIAS DE INVENTARIO TAT'!K$1)</f>
        <v>0</v>
      </c>
      <c r="L1055" s="6">
        <f>+SUMIFS(VENTAS!H:H,VENTAS!B:B,B1055,VENTAS!G:G,A1055)</f>
        <v>0</v>
      </c>
      <c r="M1055" s="4">
        <f t="shared" si="96"/>
        <v>0</v>
      </c>
      <c r="N1055" s="4">
        <f t="shared" si="92"/>
        <v>0</v>
      </c>
      <c r="O1055" s="4">
        <f t="shared" si="93"/>
        <v>0</v>
      </c>
      <c r="P1055" s="4">
        <f t="shared" si="94"/>
        <v>0</v>
      </c>
      <c r="Q1055" s="6" t="e">
        <f>+SUMIFS(#REF!,#REF!,TablaINV[[#This Row],[GRUPO]],#REF!,TablaINV[[#This Row],[COD]])</f>
        <v>#REF!</v>
      </c>
      <c r="R1055" s="19">
        <f t="shared" si="95"/>
        <v>0</v>
      </c>
      <c r="S1055" s="4" t="str">
        <f>+VLOOKUP(A1055,inv!T:X,5,0)</f>
        <v>COSTA</v>
      </c>
      <c r="T1055" s="4" t="str">
        <f>+VLOOKUP(B:B,'DT HUEVO'!$A:$D,4,0)</f>
        <v>GRIS SUELTO</v>
      </c>
      <c r="U1055" s="4" t="str">
        <f>+VLOOKUP(TablaINV[[#This Row],[COD]],'DT HUEVO'!$A:$D,3,0)</f>
        <v>YUMBO</v>
      </c>
    </row>
    <row r="1056" spans="1:21">
      <c r="A1056" t="s">
        <v>479</v>
      </c>
      <c r="B1056">
        <v>10201</v>
      </c>
      <c r="C1056" t="s">
        <v>27</v>
      </c>
      <c r="D1056">
        <f>+SUMIFS(inv!D:D,inv!A:A,B1056,inv!T:T,A1056)</f>
        <v>0</v>
      </c>
      <c r="E1056">
        <f>+SUMIFS(inv!$D$1:$D$1164,inv!$A$1:$A$1164,$B1056,inv!$T$1:$T$1164,$A1056,inv!$U$1:$U$1164,'DIAS DE INVENTARIO TAT'!E$1)</f>
        <v>0</v>
      </c>
      <c r="F1056">
        <f>+SUMIFS(inv!$D$1:$D$1164,inv!$A$1:$A$1164,$B1056,inv!$T$1:$T$1164,$A1056,inv!$U$1:$U$1164,'DIAS DE INVENTARIO TAT'!F$1)</f>
        <v>0</v>
      </c>
      <c r="G1056">
        <f>+SUMIFS(inv!$D$1:$D$1164,inv!$A$1:$A$1164,$B1056,inv!$T$1:$T$1164,$A1056,inv!$U$1:$U$1164,'DIAS DE INVENTARIO TAT'!G$1)</f>
        <v>0</v>
      </c>
      <c r="H1056">
        <f>+SUMIFS(inv!$D$1:$D$1164,inv!$A$1:$A$1164,$B1056,inv!$T$1:$T$1164,$A1056,inv!$U$1:$U$1164,'DIAS DE INVENTARIO TAT'!H$1)</f>
        <v>0</v>
      </c>
      <c r="I1056">
        <f>+SUMIFS(inv!$D$1:$D$1164,inv!$A$1:$A$1164,$B1056,inv!$T$1:$T$1164,$A1056,inv!$U$1:$U$1164,'DIAS DE INVENTARIO TAT'!I$1)</f>
        <v>0</v>
      </c>
      <c r="J1056">
        <f>+SUMIFS(inv!$D$1:$D$1164,inv!$A$1:$A$1164,$B1056,inv!$T$1:$T$1164,$A1056,inv!$U$1:$U$1164,'DIAS DE INVENTARIO TAT'!J$1)</f>
        <v>0</v>
      </c>
      <c r="K1056">
        <f>+SUMIFS(inv!$D$1:$D$1164,inv!$A$1:$A$1164,$B1056,inv!$T$1:$T$1164,$A1056,inv!$U$1:$U$1164,'DIAS DE INVENTARIO TAT'!K$1)</f>
        <v>0</v>
      </c>
      <c r="L1056" s="6">
        <f>+SUMIFS(VENTAS!H:H,VENTAS!B:B,B1056,VENTAS!G:G,A1056)</f>
        <v>0</v>
      </c>
      <c r="M1056" s="4">
        <f t="shared" si="96"/>
        <v>0</v>
      </c>
      <c r="N1056" s="4">
        <f t="shared" si="92"/>
        <v>0</v>
      </c>
      <c r="O1056" s="4">
        <f t="shared" si="93"/>
        <v>0</v>
      </c>
      <c r="P1056" s="4">
        <f t="shared" si="94"/>
        <v>0</v>
      </c>
      <c r="Q1056" s="6" t="e">
        <f>+SUMIFS(#REF!,#REF!,TablaINV[[#This Row],[GRUPO]],#REF!,TablaINV[[#This Row],[COD]])</f>
        <v>#REF!</v>
      </c>
      <c r="R1056" s="19">
        <f t="shared" si="95"/>
        <v>0</v>
      </c>
      <c r="S1056" s="4" t="str">
        <f>+VLOOKUP(A1056,inv!T:X,5,0)</f>
        <v>COSTA</v>
      </c>
      <c r="T1056" s="4" t="str">
        <f>+VLOOKUP(B:B,'DT HUEVO'!$A:$D,4,0)</f>
        <v>GRIS SUELTO</v>
      </c>
      <c r="U1056" s="4" t="str">
        <f>+VLOOKUP(TablaINV[[#This Row],[COD]],'DT HUEVO'!$A:$D,3,0)</f>
        <v>AAA</v>
      </c>
    </row>
    <row r="1057" spans="1:21">
      <c r="A1057" t="s">
        <v>479</v>
      </c>
      <c r="B1057">
        <v>73501</v>
      </c>
      <c r="C1057" t="s">
        <v>425</v>
      </c>
      <c r="D1057">
        <f>+SUMIFS(inv!D:D,inv!A:A,B1057,inv!T:T,A1057)</f>
        <v>0</v>
      </c>
      <c r="E1057">
        <f>+SUMIFS(inv!$D$1:$D$1164,inv!$A$1:$A$1164,$B1057,inv!$T$1:$T$1164,$A1057,inv!$U$1:$U$1164,'DIAS DE INVENTARIO TAT'!E$1)</f>
        <v>0</v>
      </c>
      <c r="F1057">
        <f>+SUMIFS(inv!$D$1:$D$1164,inv!$A$1:$A$1164,$B1057,inv!$T$1:$T$1164,$A1057,inv!$U$1:$U$1164,'DIAS DE INVENTARIO TAT'!F$1)</f>
        <v>0</v>
      </c>
      <c r="G1057">
        <f>+SUMIFS(inv!$D$1:$D$1164,inv!$A$1:$A$1164,$B1057,inv!$T$1:$T$1164,$A1057,inv!$U$1:$U$1164,'DIAS DE INVENTARIO TAT'!G$1)</f>
        <v>0</v>
      </c>
      <c r="H1057">
        <f>+SUMIFS(inv!$D$1:$D$1164,inv!$A$1:$A$1164,$B1057,inv!$T$1:$T$1164,$A1057,inv!$U$1:$U$1164,'DIAS DE INVENTARIO TAT'!H$1)</f>
        <v>0</v>
      </c>
      <c r="I1057">
        <f>+SUMIFS(inv!$D$1:$D$1164,inv!$A$1:$A$1164,$B1057,inv!$T$1:$T$1164,$A1057,inv!$U$1:$U$1164,'DIAS DE INVENTARIO TAT'!I$1)</f>
        <v>0</v>
      </c>
      <c r="J1057">
        <f>+SUMIFS(inv!$D$1:$D$1164,inv!$A$1:$A$1164,$B1057,inv!$T$1:$T$1164,$A1057,inv!$U$1:$U$1164,'DIAS DE INVENTARIO TAT'!J$1)</f>
        <v>0</v>
      </c>
      <c r="K1057">
        <f>+SUMIFS(inv!$D$1:$D$1164,inv!$A$1:$A$1164,$B1057,inv!$T$1:$T$1164,$A1057,inv!$U$1:$U$1164,'DIAS DE INVENTARIO TAT'!K$1)</f>
        <v>0</v>
      </c>
      <c r="L1057" s="6">
        <f>+SUMIFS(VENTAS!H:H,VENTAS!B:B,B1057,VENTAS!G:G,A1057)</f>
        <v>0</v>
      </c>
      <c r="M1057" s="4">
        <f t="shared" si="96"/>
        <v>0</v>
      </c>
      <c r="N1057" s="4">
        <f t="shared" si="92"/>
        <v>0</v>
      </c>
      <c r="O1057" s="4">
        <f t="shared" si="93"/>
        <v>0</v>
      </c>
      <c r="P1057" s="4">
        <f t="shared" si="94"/>
        <v>0</v>
      </c>
      <c r="Q1057" s="6" t="e">
        <f>+SUMIFS(#REF!,#REF!,TablaINV[[#This Row],[GRUPO]],#REF!,TablaINV[[#This Row],[COD]])</f>
        <v>#REF!</v>
      </c>
      <c r="R1057" s="19">
        <f t="shared" si="95"/>
        <v>0</v>
      </c>
      <c r="S1057" s="4" t="str">
        <f>+VLOOKUP(A1057,inv!T:X,5,0)</f>
        <v>COSTA</v>
      </c>
      <c r="T1057" s="4" t="str">
        <f>+VLOOKUP(B:B,'DT HUEVO'!$A:$D,4,0)</f>
        <v>SEGUNDA</v>
      </c>
      <c r="U1057" s="4" t="str">
        <f>+VLOOKUP(TablaINV[[#This Row],[COD]],'DT HUEVO'!$A:$D,3,0)</f>
        <v>SEGUNDA</v>
      </c>
    </row>
    <row r="1058" spans="1:21">
      <c r="A1058" t="s">
        <v>479</v>
      </c>
      <c r="B1058">
        <v>76501</v>
      </c>
      <c r="C1058" t="s">
        <v>589</v>
      </c>
      <c r="D1058">
        <f>+SUMIFS(inv!D:D,inv!A:A,B1058,inv!T:T,A1058)</f>
        <v>0</v>
      </c>
      <c r="E1058">
        <f>+SUMIFS(inv!$D$1:$D$1164,inv!$A$1:$A$1164,$B1058,inv!$T$1:$T$1164,$A1058,inv!$U$1:$U$1164,'DIAS DE INVENTARIO TAT'!E$1)</f>
        <v>0</v>
      </c>
      <c r="F1058">
        <f>+SUMIFS(inv!$D$1:$D$1164,inv!$A$1:$A$1164,$B1058,inv!$T$1:$T$1164,$A1058,inv!$U$1:$U$1164,'DIAS DE INVENTARIO TAT'!F$1)</f>
        <v>0</v>
      </c>
      <c r="G1058">
        <f>+SUMIFS(inv!$D$1:$D$1164,inv!$A$1:$A$1164,$B1058,inv!$T$1:$T$1164,$A1058,inv!$U$1:$U$1164,'DIAS DE INVENTARIO TAT'!G$1)</f>
        <v>0</v>
      </c>
      <c r="H1058">
        <f>+SUMIFS(inv!$D$1:$D$1164,inv!$A$1:$A$1164,$B1058,inv!$T$1:$T$1164,$A1058,inv!$U$1:$U$1164,'DIAS DE INVENTARIO TAT'!H$1)</f>
        <v>0</v>
      </c>
      <c r="I1058">
        <f>+SUMIFS(inv!$D$1:$D$1164,inv!$A$1:$A$1164,$B1058,inv!$T$1:$T$1164,$A1058,inv!$U$1:$U$1164,'DIAS DE INVENTARIO TAT'!I$1)</f>
        <v>0</v>
      </c>
      <c r="J1058">
        <f>+SUMIFS(inv!$D$1:$D$1164,inv!$A$1:$A$1164,$B1058,inv!$T$1:$T$1164,$A1058,inv!$U$1:$U$1164,'DIAS DE INVENTARIO TAT'!J$1)</f>
        <v>0</v>
      </c>
      <c r="K1058">
        <f>+SUMIFS(inv!$D$1:$D$1164,inv!$A$1:$A$1164,$B1058,inv!$T$1:$T$1164,$A1058,inv!$U$1:$U$1164,'DIAS DE INVENTARIO TAT'!K$1)</f>
        <v>0</v>
      </c>
      <c r="L1058" s="6">
        <f>+SUMIFS(VENTAS!H:H,VENTAS!B:B,B1058,VENTAS!G:G,A1058)</f>
        <v>0</v>
      </c>
      <c r="M1058" s="4">
        <f t="shared" si="96"/>
        <v>0</v>
      </c>
      <c r="N1058" s="4">
        <f t="shared" si="92"/>
        <v>0</v>
      </c>
      <c r="O1058" s="4">
        <f t="shared" si="93"/>
        <v>0</v>
      </c>
      <c r="P1058" s="4">
        <f t="shared" si="94"/>
        <v>0</v>
      </c>
      <c r="Q1058" s="6" t="e">
        <f>+SUMIFS(#REF!,#REF!,TablaINV[[#This Row],[GRUPO]],#REF!,TablaINV[[#This Row],[COD]])</f>
        <v>#REF!</v>
      </c>
      <c r="R1058" s="19">
        <f t="shared" si="95"/>
        <v>0</v>
      </c>
      <c r="S1058" s="4" t="str">
        <f>+VLOOKUP(A1058,inv!T:X,5,0)</f>
        <v>COSTA</v>
      </c>
      <c r="T1058" s="4" t="str">
        <f>+VLOOKUP(B:B,'DT HUEVO'!$A:$D,4,0)</f>
        <v>SEGUNDA</v>
      </c>
      <c r="U1058" s="4" t="str">
        <f>+VLOOKUP(TablaINV[[#This Row],[COD]],'DT HUEVO'!$A:$D,3,0)</f>
        <v>SEGUNDA</v>
      </c>
    </row>
    <row r="1059" spans="1:21">
      <c r="A1059" t="s">
        <v>479</v>
      </c>
      <c r="B1059">
        <v>76601</v>
      </c>
      <c r="C1059" t="s">
        <v>590</v>
      </c>
      <c r="D1059">
        <f>+SUMIFS(inv!D:D,inv!A:A,B1059,inv!T:T,A1059)</f>
        <v>0</v>
      </c>
      <c r="E1059">
        <f>+SUMIFS(inv!$D$1:$D$1164,inv!$A$1:$A$1164,$B1059,inv!$T$1:$T$1164,$A1059,inv!$U$1:$U$1164,'DIAS DE INVENTARIO TAT'!E$1)</f>
        <v>0</v>
      </c>
      <c r="F1059">
        <f>+SUMIFS(inv!$D$1:$D$1164,inv!$A$1:$A$1164,$B1059,inv!$T$1:$T$1164,$A1059,inv!$U$1:$U$1164,'DIAS DE INVENTARIO TAT'!F$1)</f>
        <v>0</v>
      </c>
      <c r="G1059">
        <f>+SUMIFS(inv!$D$1:$D$1164,inv!$A$1:$A$1164,$B1059,inv!$T$1:$T$1164,$A1059,inv!$U$1:$U$1164,'DIAS DE INVENTARIO TAT'!G$1)</f>
        <v>0</v>
      </c>
      <c r="H1059">
        <f>+SUMIFS(inv!$D$1:$D$1164,inv!$A$1:$A$1164,$B1059,inv!$T$1:$T$1164,$A1059,inv!$U$1:$U$1164,'DIAS DE INVENTARIO TAT'!H$1)</f>
        <v>0</v>
      </c>
      <c r="I1059">
        <f>+SUMIFS(inv!$D$1:$D$1164,inv!$A$1:$A$1164,$B1059,inv!$T$1:$T$1164,$A1059,inv!$U$1:$U$1164,'DIAS DE INVENTARIO TAT'!I$1)</f>
        <v>0</v>
      </c>
      <c r="J1059">
        <f>+SUMIFS(inv!$D$1:$D$1164,inv!$A$1:$A$1164,$B1059,inv!$T$1:$T$1164,$A1059,inv!$U$1:$U$1164,'DIAS DE INVENTARIO TAT'!J$1)</f>
        <v>0</v>
      </c>
      <c r="K1059">
        <f>+SUMIFS(inv!$D$1:$D$1164,inv!$A$1:$A$1164,$B1059,inv!$T$1:$T$1164,$A1059,inv!$U$1:$U$1164,'DIAS DE INVENTARIO TAT'!K$1)</f>
        <v>0</v>
      </c>
      <c r="L1059" s="6">
        <f>+SUMIFS(VENTAS!H:H,VENTAS!B:B,B1059,VENTAS!G:G,A1059)</f>
        <v>0</v>
      </c>
      <c r="M1059" s="4">
        <f t="shared" si="96"/>
        <v>0</v>
      </c>
      <c r="N1059" s="4">
        <f t="shared" si="92"/>
        <v>0</v>
      </c>
      <c r="O1059" s="4">
        <f t="shared" si="93"/>
        <v>0</v>
      </c>
      <c r="P1059" s="4">
        <f t="shared" si="94"/>
        <v>0</v>
      </c>
      <c r="Q1059" s="6" t="e">
        <f>+SUMIFS(#REF!,#REF!,TablaINV[[#This Row],[GRUPO]],#REF!,TablaINV[[#This Row],[COD]])</f>
        <v>#REF!</v>
      </c>
      <c r="R1059" s="19">
        <f t="shared" si="95"/>
        <v>0</v>
      </c>
      <c r="S1059" s="4" t="str">
        <f>+VLOOKUP(A1059,inv!T:X,5,0)</f>
        <v>COSTA</v>
      </c>
      <c r="T1059" s="4" t="str">
        <f>+VLOOKUP(B:B,'DT HUEVO'!$A:$D,4,0)</f>
        <v>SEGUNDA</v>
      </c>
      <c r="U1059" s="4" t="str">
        <f>+VLOOKUP(TablaINV[[#This Row],[COD]],'DT HUEVO'!$A:$D,3,0)</f>
        <v>SEGUNDA</v>
      </c>
    </row>
    <row r="1060" spans="1:21">
      <c r="A1060" t="s">
        <v>479</v>
      </c>
      <c r="B1060">
        <v>76701</v>
      </c>
      <c r="C1060" t="s">
        <v>588</v>
      </c>
      <c r="D1060">
        <f>+SUMIFS(inv!D:D,inv!A:A,B1060,inv!T:T,A1060)</f>
        <v>0</v>
      </c>
      <c r="E1060">
        <f>+SUMIFS(inv!$D$1:$D$1164,inv!$A$1:$A$1164,$B1060,inv!$T$1:$T$1164,$A1060,inv!$U$1:$U$1164,'DIAS DE INVENTARIO TAT'!E$1)</f>
        <v>0</v>
      </c>
      <c r="F1060">
        <f>+SUMIFS(inv!$D$1:$D$1164,inv!$A$1:$A$1164,$B1060,inv!$T$1:$T$1164,$A1060,inv!$U$1:$U$1164,'DIAS DE INVENTARIO TAT'!F$1)</f>
        <v>0</v>
      </c>
      <c r="G1060">
        <f>+SUMIFS(inv!$D$1:$D$1164,inv!$A$1:$A$1164,$B1060,inv!$T$1:$T$1164,$A1060,inv!$U$1:$U$1164,'DIAS DE INVENTARIO TAT'!G$1)</f>
        <v>0</v>
      </c>
      <c r="H1060">
        <f>+SUMIFS(inv!$D$1:$D$1164,inv!$A$1:$A$1164,$B1060,inv!$T$1:$T$1164,$A1060,inv!$U$1:$U$1164,'DIAS DE INVENTARIO TAT'!H$1)</f>
        <v>0</v>
      </c>
      <c r="I1060">
        <f>+SUMIFS(inv!$D$1:$D$1164,inv!$A$1:$A$1164,$B1060,inv!$T$1:$T$1164,$A1060,inv!$U$1:$U$1164,'DIAS DE INVENTARIO TAT'!I$1)</f>
        <v>0</v>
      </c>
      <c r="J1060">
        <f>+SUMIFS(inv!$D$1:$D$1164,inv!$A$1:$A$1164,$B1060,inv!$T$1:$T$1164,$A1060,inv!$U$1:$U$1164,'DIAS DE INVENTARIO TAT'!J$1)</f>
        <v>0</v>
      </c>
      <c r="K1060">
        <f>+SUMIFS(inv!$D$1:$D$1164,inv!$A$1:$A$1164,$B1060,inv!$T$1:$T$1164,$A1060,inv!$U$1:$U$1164,'DIAS DE INVENTARIO TAT'!K$1)</f>
        <v>0</v>
      </c>
      <c r="L1060" s="6">
        <f>+SUMIFS(VENTAS!H:H,VENTAS!B:B,B1060,VENTAS!G:G,A1060)</f>
        <v>0</v>
      </c>
      <c r="M1060" s="4">
        <f t="shared" si="96"/>
        <v>0</v>
      </c>
      <c r="N1060" s="4">
        <f t="shared" si="92"/>
        <v>0</v>
      </c>
      <c r="O1060" s="4">
        <f t="shared" si="93"/>
        <v>0</v>
      </c>
      <c r="P1060" s="4">
        <f t="shared" si="94"/>
        <v>0</v>
      </c>
      <c r="Q1060" s="6" t="e">
        <f>+SUMIFS(#REF!,#REF!,TablaINV[[#This Row],[GRUPO]],#REF!,TablaINV[[#This Row],[COD]])</f>
        <v>#REF!</v>
      </c>
      <c r="R1060" s="19">
        <f t="shared" si="95"/>
        <v>0</v>
      </c>
      <c r="S1060" s="4" t="str">
        <f>+VLOOKUP(A1060,inv!T:X,5,0)</f>
        <v>COSTA</v>
      </c>
      <c r="T1060" s="4" t="str">
        <f>+VLOOKUP(B:B,'DT HUEVO'!$A:$D,4,0)</f>
        <v>SEGUNDA</v>
      </c>
      <c r="U1060" s="4" t="str">
        <f>+VLOOKUP(TablaINV[[#This Row],[COD]],'DT HUEVO'!$A:$D,3,0)</f>
        <v>SEGUNDA</v>
      </c>
    </row>
    <row r="1061" spans="1:21">
      <c r="A1061" t="s">
        <v>479</v>
      </c>
      <c r="B1061">
        <v>77101</v>
      </c>
      <c r="C1061" t="s">
        <v>567</v>
      </c>
      <c r="D1061">
        <f>+SUMIFS(inv!D:D,inv!A:A,B1061,inv!T:T,A1061)</f>
        <v>0</v>
      </c>
      <c r="E1061">
        <f>+SUMIFS(inv!$D$1:$D$1164,inv!$A$1:$A$1164,$B1061,inv!$T$1:$T$1164,$A1061,inv!$U$1:$U$1164,'DIAS DE INVENTARIO TAT'!E$1)</f>
        <v>0</v>
      </c>
      <c r="F1061">
        <f>+SUMIFS(inv!$D$1:$D$1164,inv!$A$1:$A$1164,$B1061,inv!$T$1:$T$1164,$A1061,inv!$U$1:$U$1164,'DIAS DE INVENTARIO TAT'!F$1)</f>
        <v>0</v>
      </c>
      <c r="G1061">
        <f>+SUMIFS(inv!$D$1:$D$1164,inv!$A$1:$A$1164,$B1061,inv!$T$1:$T$1164,$A1061,inv!$U$1:$U$1164,'DIAS DE INVENTARIO TAT'!G$1)</f>
        <v>0</v>
      </c>
      <c r="H1061">
        <f>+SUMIFS(inv!$D$1:$D$1164,inv!$A$1:$A$1164,$B1061,inv!$T$1:$T$1164,$A1061,inv!$U$1:$U$1164,'DIAS DE INVENTARIO TAT'!H$1)</f>
        <v>0</v>
      </c>
      <c r="I1061">
        <f>+SUMIFS(inv!$D$1:$D$1164,inv!$A$1:$A$1164,$B1061,inv!$T$1:$T$1164,$A1061,inv!$U$1:$U$1164,'DIAS DE INVENTARIO TAT'!I$1)</f>
        <v>0</v>
      </c>
      <c r="J1061">
        <f>+SUMIFS(inv!$D$1:$D$1164,inv!$A$1:$A$1164,$B1061,inv!$T$1:$T$1164,$A1061,inv!$U$1:$U$1164,'DIAS DE INVENTARIO TAT'!J$1)</f>
        <v>0</v>
      </c>
      <c r="K1061">
        <f>+SUMIFS(inv!$D$1:$D$1164,inv!$A$1:$A$1164,$B1061,inv!$T$1:$T$1164,$A1061,inv!$U$1:$U$1164,'DIAS DE INVENTARIO TAT'!K$1)</f>
        <v>0</v>
      </c>
      <c r="L1061" s="6">
        <f>+SUMIFS(VENTAS!H:H,VENTAS!B:B,B1061,VENTAS!G:G,A1061)</f>
        <v>0</v>
      </c>
      <c r="M1061" s="4">
        <f t="shared" si="96"/>
        <v>0</v>
      </c>
      <c r="N1061" s="4">
        <f t="shared" si="92"/>
        <v>0</v>
      </c>
      <c r="O1061" s="4">
        <f t="shared" si="93"/>
        <v>0</v>
      </c>
      <c r="P1061" s="4">
        <f t="shared" si="94"/>
        <v>0</v>
      </c>
      <c r="Q1061" s="6" t="e">
        <f>+SUMIFS(#REF!,#REF!,TablaINV[[#This Row],[GRUPO]],#REF!,TablaINV[[#This Row],[COD]])</f>
        <v>#REF!</v>
      </c>
      <c r="R1061" s="19">
        <f t="shared" si="95"/>
        <v>0</v>
      </c>
      <c r="S1061" s="4" t="str">
        <f>+VLOOKUP(A1061,inv!T:X,5,0)</f>
        <v>COSTA</v>
      </c>
      <c r="T1061" s="4" t="str">
        <f>+VLOOKUP(B:B,'DT HUEVO'!$A:$D,4,0)</f>
        <v>SEGUNDA</v>
      </c>
      <c r="U1061" s="4" t="str">
        <f>+VLOOKUP(TablaINV[[#This Row],[COD]],'DT HUEVO'!$A:$D,3,0)</f>
        <v>SEGUNDA</v>
      </c>
    </row>
    <row r="1062" spans="1:21">
      <c r="A1062" t="s">
        <v>479</v>
      </c>
      <c r="B1062">
        <v>78001</v>
      </c>
      <c r="C1062" t="s">
        <v>571</v>
      </c>
      <c r="D1062">
        <f>+SUMIFS(inv!D:D,inv!A:A,B1062,inv!T:T,A1062)</f>
        <v>0</v>
      </c>
      <c r="E1062">
        <f>+SUMIFS(inv!$D$1:$D$1164,inv!$A$1:$A$1164,$B1062,inv!$T$1:$T$1164,$A1062,inv!$U$1:$U$1164,'DIAS DE INVENTARIO TAT'!E$1)</f>
        <v>0</v>
      </c>
      <c r="F1062">
        <f>+SUMIFS(inv!$D$1:$D$1164,inv!$A$1:$A$1164,$B1062,inv!$T$1:$T$1164,$A1062,inv!$U$1:$U$1164,'DIAS DE INVENTARIO TAT'!F$1)</f>
        <v>0</v>
      </c>
      <c r="G1062">
        <f>+SUMIFS(inv!$D$1:$D$1164,inv!$A$1:$A$1164,$B1062,inv!$T$1:$T$1164,$A1062,inv!$U$1:$U$1164,'DIAS DE INVENTARIO TAT'!G$1)</f>
        <v>0</v>
      </c>
      <c r="H1062">
        <f>+SUMIFS(inv!$D$1:$D$1164,inv!$A$1:$A$1164,$B1062,inv!$T$1:$T$1164,$A1062,inv!$U$1:$U$1164,'DIAS DE INVENTARIO TAT'!H$1)</f>
        <v>0</v>
      </c>
      <c r="I1062">
        <f>+SUMIFS(inv!$D$1:$D$1164,inv!$A$1:$A$1164,$B1062,inv!$T$1:$T$1164,$A1062,inv!$U$1:$U$1164,'DIAS DE INVENTARIO TAT'!I$1)</f>
        <v>0</v>
      </c>
      <c r="J1062">
        <f>+SUMIFS(inv!$D$1:$D$1164,inv!$A$1:$A$1164,$B1062,inv!$T$1:$T$1164,$A1062,inv!$U$1:$U$1164,'DIAS DE INVENTARIO TAT'!J$1)</f>
        <v>0</v>
      </c>
      <c r="K1062">
        <f>+SUMIFS(inv!$D$1:$D$1164,inv!$A$1:$A$1164,$B1062,inv!$T$1:$T$1164,$A1062,inv!$U$1:$U$1164,'DIAS DE INVENTARIO TAT'!K$1)</f>
        <v>0</v>
      </c>
      <c r="L1062" s="6">
        <f>+SUMIFS(VENTAS!H:H,VENTAS!B:B,B1062,VENTAS!G:G,A1062)</f>
        <v>0</v>
      </c>
      <c r="M1062" s="4">
        <f t="shared" si="96"/>
        <v>0</v>
      </c>
      <c r="N1062" s="4">
        <f t="shared" si="92"/>
        <v>0</v>
      </c>
      <c r="O1062" s="4">
        <f t="shared" si="93"/>
        <v>0</v>
      </c>
      <c r="P1062" s="4">
        <f t="shared" si="94"/>
        <v>0</v>
      </c>
      <c r="Q1062" s="6" t="e">
        <f>+SUMIFS(#REF!,#REF!,TablaINV[[#This Row],[GRUPO]],#REF!,TablaINV[[#This Row],[COD]])</f>
        <v>#REF!</v>
      </c>
      <c r="R1062" s="19">
        <f t="shared" si="95"/>
        <v>0</v>
      </c>
      <c r="S1062" s="4" t="str">
        <f>+VLOOKUP(A1062,inv!T:X,5,0)</f>
        <v>COSTA</v>
      </c>
      <c r="T1062" s="4" t="str">
        <f>+VLOOKUP(B:B,'DT HUEVO'!$A:$D,4,0)</f>
        <v>SEGUNDA</v>
      </c>
      <c r="U1062" s="4" t="str">
        <f>+VLOOKUP(TablaINV[[#This Row],[COD]],'DT HUEVO'!$A:$D,3,0)</f>
        <v>SEGUNDA</v>
      </c>
    </row>
    <row r="1063" spans="1:21">
      <c r="A1063" t="s">
        <v>479</v>
      </c>
      <c r="B1063">
        <v>10369</v>
      </c>
      <c r="C1063" t="s">
        <v>61</v>
      </c>
      <c r="D1063">
        <f>+SUMIFS(inv!D:D,inv!A:A,B1063,inv!T:T,A1063)</f>
        <v>0</v>
      </c>
      <c r="E1063">
        <f>+SUMIFS(inv!$D$1:$D$1164,inv!$A$1:$A$1164,$B1063,inv!$T$1:$T$1164,$A1063,inv!$U$1:$U$1164,'DIAS DE INVENTARIO TAT'!E$1)</f>
        <v>0</v>
      </c>
      <c r="F1063">
        <f>+SUMIFS(inv!$D$1:$D$1164,inv!$A$1:$A$1164,$B1063,inv!$T$1:$T$1164,$A1063,inv!$U$1:$U$1164,'DIAS DE INVENTARIO TAT'!F$1)</f>
        <v>0</v>
      </c>
      <c r="G1063">
        <f>+SUMIFS(inv!$D$1:$D$1164,inv!$A$1:$A$1164,$B1063,inv!$T$1:$T$1164,$A1063,inv!$U$1:$U$1164,'DIAS DE INVENTARIO TAT'!G$1)</f>
        <v>0</v>
      </c>
      <c r="H1063">
        <f>+SUMIFS(inv!$D$1:$D$1164,inv!$A$1:$A$1164,$B1063,inv!$T$1:$T$1164,$A1063,inv!$U$1:$U$1164,'DIAS DE INVENTARIO TAT'!H$1)</f>
        <v>0</v>
      </c>
      <c r="I1063">
        <f>+SUMIFS(inv!$D$1:$D$1164,inv!$A$1:$A$1164,$B1063,inv!$T$1:$T$1164,$A1063,inv!$U$1:$U$1164,'DIAS DE INVENTARIO TAT'!I$1)</f>
        <v>0</v>
      </c>
      <c r="J1063">
        <f>+SUMIFS(inv!$D$1:$D$1164,inv!$A$1:$A$1164,$B1063,inv!$T$1:$T$1164,$A1063,inv!$U$1:$U$1164,'DIAS DE INVENTARIO TAT'!J$1)</f>
        <v>0</v>
      </c>
      <c r="K1063">
        <f>+SUMIFS(inv!$D$1:$D$1164,inv!$A$1:$A$1164,$B1063,inv!$T$1:$T$1164,$A1063,inv!$U$1:$U$1164,'DIAS DE INVENTARIO TAT'!K$1)</f>
        <v>0</v>
      </c>
      <c r="L1063" s="6">
        <f>+SUMIFS(VENTAS!H:H,VENTAS!B:B,B1063,VENTAS!G:G,A1063)</f>
        <v>0</v>
      </c>
      <c r="M1063" s="4">
        <f t="shared" si="96"/>
        <v>0</v>
      </c>
      <c r="N1063" s="4">
        <f t="shared" si="92"/>
        <v>0</v>
      </c>
      <c r="O1063" s="4">
        <f t="shared" si="93"/>
        <v>0</v>
      </c>
      <c r="P1063" s="4">
        <f t="shared" si="94"/>
        <v>0</v>
      </c>
      <c r="Q1063" s="6" t="e">
        <f>+SUMIFS(#REF!,#REF!,TablaINV[[#This Row],[GRUPO]],#REF!,TablaINV[[#This Row],[COD]])</f>
        <v>#REF!</v>
      </c>
      <c r="R1063" s="19">
        <f t="shared" si="95"/>
        <v>0</v>
      </c>
      <c r="S1063" s="4" t="str">
        <f>+VLOOKUP(A1063,inv!T:X,5,0)</f>
        <v>COSTA</v>
      </c>
      <c r="T1063" s="4" t="str">
        <f>+VLOOKUP(B:B,'DT HUEVO'!$A:$D,4,0)</f>
        <v>EMPACADOS</v>
      </c>
      <c r="U1063" s="4" t="str">
        <f>+VLOOKUP(TablaINV[[#This Row],[COD]],'DT HUEVO'!$A:$D,3,0)</f>
        <v>AA</v>
      </c>
    </row>
    <row r="1064" spans="1:21">
      <c r="A1064" t="s">
        <v>479</v>
      </c>
      <c r="B1064">
        <v>12270</v>
      </c>
      <c r="C1064" t="s">
        <v>62</v>
      </c>
      <c r="D1064">
        <f>+SUMIFS(inv!D:D,inv!A:A,B1064,inv!T:T,A1064)</f>
        <v>0</v>
      </c>
      <c r="E1064">
        <f>+SUMIFS(inv!$D$1:$D$1164,inv!$A$1:$A$1164,$B1064,inv!$T$1:$T$1164,$A1064,inv!$U$1:$U$1164,'DIAS DE INVENTARIO TAT'!E$1)</f>
        <v>0</v>
      </c>
      <c r="F1064">
        <f>+SUMIFS(inv!$D$1:$D$1164,inv!$A$1:$A$1164,$B1064,inv!$T$1:$T$1164,$A1064,inv!$U$1:$U$1164,'DIAS DE INVENTARIO TAT'!F$1)</f>
        <v>0</v>
      </c>
      <c r="G1064">
        <f>+SUMIFS(inv!$D$1:$D$1164,inv!$A$1:$A$1164,$B1064,inv!$T$1:$T$1164,$A1064,inv!$U$1:$U$1164,'DIAS DE INVENTARIO TAT'!G$1)</f>
        <v>0</v>
      </c>
      <c r="H1064">
        <f>+SUMIFS(inv!$D$1:$D$1164,inv!$A$1:$A$1164,$B1064,inv!$T$1:$T$1164,$A1064,inv!$U$1:$U$1164,'DIAS DE INVENTARIO TAT'!H$1)</f>
        <v>0</v>
      </c>
      <c r="I1064">
        <f>+SUMIFS(inv!$D$1:$D$1164,inv!$A$1:$A$1164,$B1064,inv!$T$1:$T$1164,$A1064,inv!$U$1:$U$1164,'DIAS DE INVENTARIO TAT'!I$1)</f>
        <v>0</v>
      </c>
      <c r="J1064">
        <f>+SUMIFS(inv!$D$1:$D$1164,inv!$A$1:$A$1164,$B1064,inv!$T$1:$T$1164,$A1064,inv!$U$1:$U$1164,'DIAS DE INVENTARIO TAT'!J$1)</f>
        <v>0</v>
      </c>
      <c r="K1064">
        <f>+SUMIFS(inv!$D$1:$D$1164,inv!$A$1:$A$1164,$B1064,inv!$T$1:$T$1164,$A1064,inv!$U$1:$U$1164,'DIAS DE INVENTARIO TAT'!K$1)</f>
        <v>0</v>
      </c>
      <c r="L1064" s="6">
        <f>+SUMIFS(VENTAS!H:H,VENTAS!B:B,B1064,VENTAS!G:G,A1064)</f>
        <v>0</v>
      </c>
      <c r="M1064" s="4">
        <f t="shared" si="96"/>
        <v>0</v>
      </c>
      <c r="N1064" s="4">
        <f t="shared" si="92"/>
        <v>0</v>
      </c>
      <c r="O1064" s="4">
        <f t="shared" si="93"/>
        <v>0</v>
      </c>
      <c r="P1064" s="4">
        <f t="shared" si="94"/>
        <v>0</v>
      </c>
      <c r="Q1064" s="6" t="e">
        <f>+SUMIFS(#REF!,#REF!,TablaINV[[#This Row],[GRUPO]],#REF!,TablaINV[[#This Row],[COD]])</f>
        <v>#REF!</v>
      </c>
      <c r="R1064" s="19">
        <f t="shared" si="95"/>
        <v>0</v>
      </c>
      <c r="S1064" s="4" t="str">
        <f>+VLOOKUP(A1064,inv!T:X,5,0)</f>
        <v>COSTA</v>
      </c>
      <c r="T1064" s="4" t="str">
        <f>+VLOOKUP(B:B,'DT HUEVO'!$A:$D,4,0)</f>
        <v>EMPACADOS</v>
      </c>
      <c r="U1064" s="4" t="str">
        <f>+VLOOKUP(TablaINV[[#This Row],[COD]],'DT HUEVO'!$A:$D,3,0)</f>
        <v>AAA</v>
      </c>
    </row>
    <row r="1065" spans="1:21">
      <c r="A1065" t="s">
        <v>479</v>
      </c>
      <c r="B1065">
        <v>12480</v>
      </c>
      <c r="C1065" t="s">
        <v>67</v>
      </c>
      <c r="D1065">
        <f>+SUMIFS(inv!D:D,inv!A:A,B1065,inv!T:T,A1065)</f>
        <v>0</v>
      </c>
      <c r="E1065">
        <f>+SUMIFS(inv!$D$1:$D$1164,inv!$A$1:$A$1164,$B1065,inv!$T$1:$T$1164,$A1065,inv!$U$1:$U$1164,'DIAS DE INVENTARIO TAT'!E$1)</f>
        <v>0</v>
      </c>
      <c r="F1065">
        <f>+SUMIFS(inv!$D$1:$D$1164,inv!$A$1:$A$1164,$B1065,inv!$T$1:$T$1164,$A1065,inv!$U$1:$U$1164,'DIAS DE INVENTARIO TAT'!F$1)</f>
        <v>0</v>
      </c>
      <c r="G1065">
        <f>+SUMIFS(inv!$D$1:$D$1164,inv!$A$1:$A$1164,$B1065,inv!$T$1:$T$1164,$A1065,inv!$U$1:$U$1164,'DIAS DE INVENTARIO TAT'!G$1)</f>
        <v>0</v>
      </c>
      <c r="H1065">
        <f>+SUMIFS(inv!$D$1:$D$1164,inv!$A$1:$A$1164,$B1065,inv!$T$1:$T$1164,$A1065,inv!$U$1:$U$1164,'DIAS DE INVENTARIO TAT'!H$1)</f>
        <v>0</v>
      </c>
      <c r="I1065">
        <f>+SUMIFS(inv!$D$1:$D$1164,inv!$A$1:$A$1164,$B1065,inv!$T$1:$T$1164,$A1065,inv!$U$1:$U$1164,'DIAS DE INVENTARIO TAT'!I$1)</f>
        <v>0</v>
      </c>
      <c r="J1065">
        <f>+SUMIFS(inv!$D$1:$D$1164,inv!$A$1:$A$1164,$B1065,inv!$T$1:$T$1164,$A1065,inv!$U$1:$U$1164,'DIAS DE INVENTARIO TAT'!J$1)</f>
        <v>0</v>
      </c>
      <c r="K1065">
        <f>+SUMIFS(inv!$D$1:$D$1164,inv!$A$1:$A$1164,$B1065,inv!$T$1:$T$1164,$A1065,inv!$U$1:$U$1164,'DIAS DE INVENTARIO TAT'!K$1)</f>
        <v>0</v>
      </c>
      <c r="L1065" s="6">
        <f>+SUMIFS(VENTAS!H:H,VENTAS!B:B,B1065,VENTAS!G:G,A1065)</f>
        <v>0</v>
      </c>
      <c r="M1065" s="4">
        <f t="shared" si="96"/>
        <v>0</v>
      </c>
      <c r="N1065" s="4">
        <f t="shared" si="92"/>
        <v>0</v>
      </c>
      <c r="O1065" s="4">
        <f t="shared" si="93"/>
        <v>0</v>
      </c>
      <c r="P1065" s="4">
        <f t="shared" si="94"/>
        <v>0</v>
      </c>
      <c r="Q1065" s="6" t="e">
        <f>+SUMIFS(#REF!,#REF!,TablaINV[[#This Row],[GRUPO]],#REF!,TablaINV[[#This Row],[COD]])</f>
        <v>#REF!</v>
      </c>
      <c r="R1065" s="19">
        <f t="shared" si="95"/>
        <v>0</v>
      </c>
      <c r="S1065" s="4" t="str">
        <f>+VLOOKUP(A1065,inv!T:X,5,0)</f>
        <v>COSTA</v>
      </c>
      <c r="T1065" s="4" t="e">
        <f>+VLOOKUP(B:B,'DT HUEVO'!$A:$D,4,0)</f>
        <v>#N/A</v>
      </c>
      <c r="U1065" s="4" t="e">
        <f>+VLOOKUP(TablaINV[[#This Row],[COD]],'DT HUEVO'!$A:$D,3,0)</f>
        <v>#N/A</v>
      </c>
    </row>
    <row r="1066" spans="1:21">
      <c r="A1066" t="s">
        <v>479</v>
      </c>
      <c r="B1066">
        <v>14459</v>
      </c>
      <c r="C1066" t="s">
        <v>68</v>
      </c>
      <c r="D1066">
        <f>+SUMIFS(inv!D:D,inv!A:A,B1066,inv!T:T,A1066)</f>
        <v>0</v>
      </c>
      <c r="E1066">
        <f>+SUMIFS(inv!$D$1:$D$1164,inv!$A$1:$A$1164,$B1066,inv!$T$1:$T$1164,$A1066,inv!$U$1:$U$1164,'DIAS DE INVENTARIO TAT'!E$1)</f>
        <v>0</v>
      </c>
      <c r="F1066">
        <f>+SUMIFS(inv!$D$1:$D$1164,inv!$A$1:$A$1164,$B1066,inv!$T$1:$T$1164,$A1066,inv!$U$1:$U$1164,'DIAS DE INVENTARIO TAT'!F$1)</f>
        <v>0</v>
      </c>
      <c r="G1066">
        <f>+SUMIFS(inv!$D$1:$D$1164,inv!$A$1:$A$1164,$B1066,inv!$T$1:$T$1164,$A1066,inv!$U$1:$U$1164,'DIAS DE INVENTARIO TAT'!G$1)</f>
        <v>0</v>
      </c>
      <c r="H1066">
        <f>+SUMIFS(inv!$D$1:$D$1164,inv!$A$1:$A$1164,$B1066,inv!$T$1:$T$1164,$A1066,inv!$U$1:$U$1164,'DIAS DE INVENTARIO TAT'!H$1)</f>
        <v>0</v>
      </c>
      <c r="I1066">
        <f>+SUMIFS(inv!$D$1:$D$1164,inv!$A$1:$A$1164,$B1066,inv!$T$1:$T$1164,$A1066,inv!$U$1:$U$1164,'DIAS DE INVENTARIO TAT'!I$1)</f>
        <v>0</v>
      </c>
      <c r="J1066">
        <f>+SUMIFS(inv!$D$1:$D$1164,inv!$A$1:$A$1164,$B1066,inv!$T$1:$T$1164,$A1066,inv!$U$1:$U$1164,'DIAS DE INVENTARIO TAT'!J$1)</f>
        <v>0</v>
      </c>
      <c r="K1066">
        <f>+SUMIFS(inv!$D$1:$D$1164,inv!$A$1:$A$1164,$B1066,inv!$T$1:$T$1164,$A1066,inv!$U$1:$U$1164,'DIAS DE INVENTARIO TAT'!K$1)</f>
        <v>0</v>
      </c>
      <c r="L1066" s="6">
        <f>+SUMIFS(VENTAS!H:H,VENTAS!B:B,B1066,VENTAS!G:G,A1066)</f>
        <v>0</v>
      </c>
      <c r="M1066" s="4">
        <f t="shared" si="96"/>
        <v>0</v>
      </c>
      <c r="N1066" s="4">
        <f t="shared" si="92"/>
        <v>0</v>
      </c>
      <c r="O1066" s="4">
        <f t="shared" si="93"/>
        <v>0</v>
      </c>
      <c r="P1066" s="4">
        <f t="shared" si="94"/>
        <v>0</v>
      </c>
      <c r="Q1066" s="6" t="e">
        <f>+SUMIFS(#REF!,#REF!,TablaINV[[#This Row],[GRUPO]],#REF!,TablaINV[[#This Row],[COD]])</f>
        <v>#REF!</v>
      </c>
      <c r="R1066" s="19">
        <f t="shared" si="95"/>
        <v>0</v>
      </c>
      <c r="S1066" s="4" t="str">
        <f>+VLOOKUP(A1066,inv!T:X,5,0)</f>
        <v>COSTA</v>
      </c>
      <c r="T1066" s="4" t="str">
        <f>+VLOOKUP(B:B,'DT HUEVO'!$A:$D,4,0)</f>
        <v>EMPACADOS</v>
      </c>
      <c r="U1066" s="4" t="str">
        <f>+VLOOKUP(TablaINV[[#This Row],[COD]],'DT HUEVO'!$A:$D,3,0)</f>
        <v>A</v>
      </c>
    </row>
    <row r="1067" spans="1:21">
      <c r="A1067" t="s">
        <v>479</v>
      </c>
      <c r="B1067">
        <v>14311</v>
      </c>
      <c r="C1067" t="s">
        <v>45</v>
      </c>
      <c r="D1067">
        <f>+SUMIFS(inv!D:D,inv!A:A,B1067,inv!T:T,A1067)</f>
        <v>0</v>
      </c>
      <c r="E1067">
        <f>+SUMIFS(inv!$D$1:$D$1164,inv!$A$1:$A$1164,$B1067,inv!$T$1:$T$1164,$A1067,inv!$U$1:$U$1164,'DIAS DE INVENTARIO TAT'!E$1)</f>
        <v>0</v>
      </c>
      <c r="F1067">
        <f>+SUMIFS(inv!$D$1:$D$1164,inv!$A$1:$A$1164,$B1067,inv!$T$1:$T$1164,$A1067,inv!$U$1:$U$1164,'DIAS DE INVENTARIO TAT'!F$1)</f>
        <v>0</v>
      </c>
      <c r="G1067">
        <f>+SUMIFS(inv!$D$1:$D$1164,inv!$A$1:$A$1164,$B1067,inv!$T$1:$T$1164,$A1067,inv!$U$1:$U$1164,'DIAS DE INVENTARIO TAT'!G$1)</f>
        <v>0</v>
      </c>
      <c r="H1067">
        <f>+SUMIFS(inv!$D$1:$D$1164,inv!$A$1:$A$1164,$B1067,inv!$T$1:$T$1164,$A1067,inv!$U$1:$U$1164,'DIAS DE INVENTARIO TAT'!H$1)</f>
        <v>0</v>
      </c>
      <c r="I1067">
        <f>+SUMIFS(inv!$D$1:$D$1164,inv!$A$1:$A$1164,$B1067,inv!$T$1:$T$1164,$A1067,inv!$U$1:$U$1164,'DIAS DE INVENTARIO TAT'!I$1)</f>
        <v>0</v>
      </c>
      <c r="J1067">
        <f>+SUMIFS(inv!$D$1:$D$1164,inv!$A$1:$A$1164,$B1067,inv!$T$1:$T$1164,$A1067,inv!$U$1:$U$1164,'DIAS DE INVENTARIO TAT'!J$1)</f>
        <v>0</v>
      </c>
      <c r="K1067">
        <f>+SUMIFS(inv!$D$1:$D$1164,inv!$A$1:$A$1164,$B1067,inv!$T$1:$T$1164,$A1067,inv!$U$1:$U$1164,'DIAS DE INVENTARIO TAT'!K$1)</f>
        <v>0</v>
      </c>
      <c r="L1067" s="6">
        <f>+SUMIFS(VENTAS!H:H,VENTAS!B:B,B1067,VENTAS!G:G,A1067)</f>
        <v>0</v>
      </c>
      <c r="M1067" s="4">
        <f t="shared" si="96"/>
        <v>0</v>
      </c>
      <c r="N1067" s="4">
        <f t="shared" si="92"/>
        <v>0</v>
      </c>
      <c r="O1067" s="4">
        <f t="shared" si="93"/>
        <v>0</v>
      </c>
      <c r="P1067" s="4">
        <f t="shared" si="94"/>
        <v>0</v>
      </c>
      <c r="Q1067" s="6" t="e">
        <f>+SUMIFS(#REF!,#REF!,TablaINV[[#This Row],[GRUPO]],#REF!,TablaINV[[#This Row],[COD]])</f>
        <v>#REF!</v>
      </c>
      <c r="R1067" s="19">
        <f t="shared" si="95"/>
        <v>0</v>
      </c>
      <c r="S1067" s="4" t="str">
        <f>+VLOOKUP(A1067,inv!T:X,5,0)</f>
        <v>COSTA</v>
      </c>
      <c r="T1067" s="4" t="str">
        <f>+VLOOKUP(B:B,'DT HUEVO'!$A:$D,4,0)</f>
        <v>EMPACADOS</v>
      </c>
      <c r="U1067" s="4" t="str">
        <f>+VLOOKUP(TablaINV[[#This Row],[COD]],'DT HUEVO'!$A:$D,3,0)</f>
        <v>AA</v>
      </c>
    </row>
    <row r="1068" spans="1:21">
      <c r="A1068" t="s">
        <v>479</v>
      </c>
      <c r="B1068">
        <v>10410</v>
      </c>
      <c r="C1068" t="s">
        <v>452</v>
      </c>
      <c r="D1068">
        <f>+SUMIFS(inv!D:D,inv!A:A,B1068,inv!T:T,A1068)</f>
        <v>0</v>
      </c>
      <c r="E1068">
        <f>+SUMIFS(inv!$D$1:$D$1164,inv!$A$1:$A$1164,$B1068,inv!$T$1:$T$1164,$A1068,inv!$U$1:$U$1164,'DIAS DE INVENTARIO TAT'!E$1)</f>
        <v>0</v>
      </c>
      <c r="F1068">
        <f>+SUMIFS(inv!$D$1:$D$1164,inv!$A$1:$A$1164,$B1068,inv!$T$1:$T$1164,$A1068,inv!$U$1:$U$1164,'DIAS DE INVENTARIO TAT'!F$1)</f>
        <v>0</v>
      </c>
      <c r="G1068">
        <f>+SUMIFS(inv!$D$1:$D$1164,inv!$A$1:$A$1164,$B1068,inv!$T$1:$T$1164,$A1068,inv!$U$1:$U$1164,'DIAS DE INVENTARIO TAT'!G$1)</f>
        <v>0</v>
      </c>
      <c r="H1068">
        <f>+SUMIFS(inv!$D$1:$D$1164,inv!$A$1:$A$1164,$B1068,inv!$T$1:$T$1164,$A1068,inv!$U$1:$U$1164,'DIAS DE INVENTARIO TAT'!H$1)</f>
        <v>0</v>
      </c>
      <c r="I1068">
        <f>+SUMIFS(inv!$D$1:$D$1164,inv!$A$1:$A$1164,$B1068,inv!$T$1:$T$1164,$A1068,inv!$U$1:$U$1164,'DIAS DE INVENTARIO TAT'!I$1)</f>
        <v>0</v>
      </c>
      <c r="J1068">
        <f>+SUMIFS(inv!$D$1:$D$1164,inv!$A$1:$A$1164,$B1068,inv!$T$1:$T$1164,$A1068,inv!$U$1:$U$1164,'DIAS DE INVENTARIO TAT'!J$1)</f>
        <v>0</v>
      </c>
      <c r="K1068">
        <f>+SUMIFS(inv!$D$1:$D$1164,inv!$A$1:$A$1164,$B1068,inv!$T$1:$T$1164,$A1068,inv!$U$1:$U$1164,'DIAS DE INVENTARIO TAT'!K$1)</f>
        <v>0</v>
      </c>
      <c r="L1068" s="6">
        <f>+SUMIFS(VENTAS!H:H,VENTAS!B:B,B1068,VENTAS!G:G,A1068)</f>
        <v>0</v>
      </c>
      <c r="M1068" s="4">
        <f t="shared" si="96"/>
        <v>0</v>
      </c>
      <c r="N1068" s="4">
        <f t="shared" si="92"/>
        <v>0</v>
      </c>
      <c r="O1068" s="4">
        <f t="shared" si="93"/>
        <v>0</v>
      </c>
      <c r="P1068" s="4">
        <f t="shared" si="94"/>
        <v>0</v>
      </c>
      <c r="Q1068" s="6" t="e">
        <f>+SUMIFS(#REF!,#REF!,TablaINV[[#This Row],[GRUPO]],#REF!,TablaINV[[#This Row],[COD]])</f>
        <v>#REF!</v>
      </c>
      <c r="R1068" s="19">
        <f t="shared" si="95"/>
        <v>0</v>
      </c>
      <c r="S1068" s="4" t="str">
        <f>+VLOOKUP(A1068,inv!T:X,5,0)</f>
        <v>COSTA</v>
      </c>
      <c r="T1068" s="4" t="str">
        <f>+VLOOKUP(B:B,'DT HUEVO'!$A:$D,4,0)</f>
        <v>EMPACADOS</v>
      </c>
      <c r="U1068" s="4" t="str">
        <f>+VLOOKUP(TablaINV[[#This Row],[COD]],'DT HUEVO'!$A:$D,3,0)</f>
        <v>A</v>
      </c>
    </row>
    <row r="1069" spans="1:21">
      <c r="A1069" t="s">
        <v>479</v>
      </c>
      <c r="B1069">
        <v>10268</v>
      </c>
      <c r="C1069" t="s">
        <v>427</v>
      </c>
      <c r="D1069">
        <f>+SUMIFS(inv!D:D,inv!A:A,B1069,inv!T:T,A1069)</f>
        <v>0</v>
      </c>
      <c r="E1069">
        <f>+SUMIFS(inv!$D$1:$D$1164,inv!$A$1:$A$1164,$B1069,inv!$T$1:$T$1164,$A1069,inv!$U$1:$U$1164,'DIAS DE INVENTARIO TAT'!E$1)</f>
        <v>0</v>
      </c>
      <c r="F1069">
        <f>+SUMIFS(inv!$D$1:$D$1164,inv!$A$1:$A$1164,$B1069,inv!$T$1:$T$1164,$A1069,inv!$U$1:$U$1164,'DIAS DE INVENTARIO TAT'!F$1)</f>
        <v>0</v>
      </c>
      <c r="G1069">
        <f>+SUMIFS(inv!$D$1:$D$1164,inv!$A$1:$A$1164,$B1069,inv!$T$1:$T$1164,$A1069,inv!$U$1:$U$1164,'DIAS DE INVENTARIO TAT'!G$1)</f>
        <v>0</v>
      </c>
      <c r="H1069">
        <f>+SUMIFS(inv!$D$1:$D$1164,inv!$A$1:$A$1164,$B1069,inv!$T$1:$T$1164,$A1069,inv!$U$1:$U$1164,'DIAS DE INVENTARIO TAT'!H$1)</f>
        <v>0</v>
      </c>
      <c r="I1069">
        <f>+SUMIFS(inv!$D$1:$D$1164,inv!$A$1:$A$1164,$B1069,inv!$T$1:$T$1164,$A1069,inv!$U$1:$U$1164,'DIAS DE INVENTARIO TAT'!I$1)</f>
        <v>0</v>
      </c>
      <c r="J1069">
        <f>+SUMIFS(inv!$D$1:$D$1164,inv!$A$1:$A$1164,$B1069,inv!$T$1:$T$1164,$A1069,inv!$U$1:$U$1164,'DIAS DE INVENTARIO TAT'!J$1)</f>
        <v>0</v>
      </c>
      <c r="K1069">
        <f>+SUMIFS(inv!$D$1:$D$1164,inv!$A$1:$A$1164,$B1069,inv!$T$1:$T$1164,$A1069,inv!$U$1:$U$1164,'DIAS DE INVENTARIO TAT'!K$1)</f>
        <v>0</v>
      </c>
      <c r="L1069" s="6">
        <f>+SUMIFS(VENTAS!H:H,VENTAS!B:B,B1069,VENTAS!G:G,A1069)</f>
        <v>0</v>
      </c>
      <c r="M1069" s="4">
        <f t="shared" si="96"/>
        <v>0</v>
      </c>
      <c r="N1069" s="4">
        <f t="shared" si="92"/>
        <v>0</v>
      </c>
      <c r="O1069" s="4">
        <f t="shared" si="93"/>
        <v>0</v>
      </c>
      <c r="P1069" s="4">
        <f t="shared" si="94"/>
        <v>0</v>
      </c>
      <c r="Q1069" s="6" t="e">
        <f>+SUMIFS(#REF!,#REF!,TablaINV[[#This Row],[GRUPO]],#REF!,TablaINV[[#This Row],[COD]])</f>
        <v>#REF!</v>
      </c>
      <c r="R1069" s="19">
        <f t="shared" si="95"/>
        <v>0</v>
      </c>
      <c r="S1069" s="4" t="str">
        <f>+VLOOKUP(A1069,inv!T:X,5,0)</f>
        <v>COSTA</v>
      </c>
      <c r="T1069" s="4" t="str">
        <f>+VLOOKUP(B:B,'DT HUEVO'!$A:$D,4,0)</f>
        <v>EMPACADOS</v>
      </c>
      <c r="U1069" s="4" t="str">
        <f>+VLOOKUP(TablaINV[[#This Row],[COD]],'DT HUEVO'!$A:$D,3,0)</f>
        <v>AAA</v>
      </c>
    </row>
    <row r="1070" spans="1:21">
      <c r="A1070" t="s">
        <v>479</v>
      </c>
      <c r="B1070">
        <v>14348</v>
      </c>
      <c r="C1070" t="s">
        <v>46</v>
      </c>
      <c r="D1070">
        <f>+SUMIFS(inv!D:D,inv!A:A,B1070,inv!T:T,A1070)</f>
        <v>0</v>
      </c>
      <c r="E1070">
        <f>+SUMIFS(inv!$D$1:$D$1164,inv!$A$1:$A$1164,$B1070,inv!$T$1:$T$1164,$A1070,inv!$U$1:$U$1164,'DIAS DE INVENTARIO TAT'!E$1)</f>
        <v>0</v>
      </c>
      <c r="F1070">
        <f>+SUMIFS(inv!$D$1:$D$1164,inv!$A$1:$A$1164,$B1070,inv!$T$1:$T$1164,$A1070,inv!$U$1:$U$1164,'DIAS DE INVENTARIO TAT'!F$1)</f>
        <v>0</v>
      </c>
      <c r="G1070">
        <f>+SUMIFS(inv!$D$1:$D$1164,inv!$A$1:$A$1164,$B1070,inv!$T$1:$T$1164,$A1070,inv!$U$1:$U$1164,'DIAS DE INVENTARIO TAT'!G$1)</f>
        <v>0</v>
      </c>
      <c r="H1070">
        <f>+SUMIFS(inv!$D$1:$D$1164,inv!$A$1:$A$1164,$B1070,inv!$T$1:$T$1164,$A1070,inv!$U$1:$U$1164,'DIAS DE INVENTARIO TAT'!H$1)</f>
        <v>0</v>
      </c>
      <c r="I1070">
        <f>+SUMIFS(inv!$D$1:$D$1164,inv!$A$1:$A$1164,$B1070,inv!$T$1:$T$1164,$A1070,inv!$U$1:$U$1164,'DIAS DE INVENTARIO TAT'!I$1)</f>
        <v>0</v>
      </c>
      <c r="J1070">
        <f>+SUMIFS(inv!$D$1:$D$1164,inv!$A$1:$A$1164,$B1070,inv!$T$1:$T$1164,$A1070,inv!$U$1:$U$1164,'DIAS DE INVENTARIO TAT'!J$1)</f>
        <v>0</v>
      </c>
      <c r="K1070">
        <f>+SUMIFS(inv!$D$1:$D$1164,inv!$A$1:$A$1164,$B1070,inv!$T$1:$T$1164,$A1070,inv!$U$1:$U$1164,'DIAS DE INVENTARIO TAT'!K$1)</f>
        <v>0</v>
      </c>
      <c r="L1070" s="6">
        <f>+SUMIFS(VENTAS!H:H,VENTAS!B:B,B1070,VENTAS!G:G,A1070)</f>
        <v>0</v>
      </c>
      <c r="M1070" s="4">
        <f t="shared" si="96"/>
        <v>0</v>
      </c>
      <c r="N1070" s="4">
        <f t="shared" si="92"/>
        <v>0</v>
      </c>
      <c r="O1070" s="4">
        <f t="shared" si="93"/>
        <v>0</v>
      </c>
      <c r="P1070" s="4">
        <f t="shared" si="94"/>
        <v>0</v>
      </c>
      <c r="Q1070" s="6" t="e">
        <f>+SUMIFS(#REF!,#REF!,TablaINV[[#This Row],[GRUPO]],#REF!,TablaINV[[#This Row],[COD]])</f>
        <v>#REF!</v>
      </c>
      <c r="R1070" s="19">
        <f t="shared" si="95"/>
        <v>0</v>
      </c>
      <c r="S1070" s="4" t="str">
        <f>+VLOOKUP(A1070,inv!T:X,5,0)</f>
        <v>COSTA</v>
      </c>
      <c r="T1070" s="4" t="str">
        <f>+VLOOKUP(B:B,'DT HUEVO'!$A:$D,4,0)</f>
        <v>EMPACADOS</v>
      </c>
      <c r="U1070" s="4" t="str">
        <f>+VLOOKUP(TablaINV[[#This Row],[COD]],'DT HUEVO'!$A:$D,3,0)</f>
        <v>AA</v>
      </c>
    </row>
    <row r="1071" spans="1:21">
      <c r="A1071" t="s">
        <v>479</v>
      </c>
      <c r="B1071">
        <v>10503</v>
      </c>
      <c r="C1071" t="s">
        <v>487</v>
      </c>
      <c r="D1071">
        <f>+SUMIFS(inv!D:D,inv!A:A,B1071,inv!T:T,A1071)</f>
        <v>0</v>
      </c>
      <c r="E1071">
        <f>+SUMIFS(inv!$D$1:$D$1164,inv!$A$1:$A$1164,$B1071,inv!$T$1:$T$1164,$A1071,inv!$U$1:$U$1164,'DIAS DE INVENTARIO TAT'!E$1)</f>
        <v>0</v>
      </c>
      <c r="F1071">
        <f>+SUMIFS(inv!$D$1:$D$1164,inv!$A$1:$A$1164,$B1071,inv!$T$1:$T$1164,$A1071,inv!$U$1:$U$1164,'DIAS DE INVENTARIO TAT'!F$1)</f>
        <v>0</v>
      </c>
      <c r="G1071">
        <f>+SUMIFS(inv!$D$1:$D$1164,inv!$A$1:$A$1164,$B1071,inv!$T$1:$T$1164,$A1071,inv!$U$1:$U$1164,'DIAS DE INVENTARIO TAT'!G$1)</f>
        <v>0</v>
      </c>
      <c r="H1071">
        <f>+SUMIFS(inv!$D$1:$D$1164,inv!$A$1:$A$1164,$B1071,inv!$T$1:$T$1164,$A1071,inv!$U$1:$U$1164,'DIAS DE INVENTARIO TAT'!H$1)</f>
        <v>0</v>
      </c>
      <c r="I1071">
        <f>+SUMIFS(inv!$D$1:$D$1164,inv!$A$1:$A$1164,$B1071,inv!$T$1:$T$1164,$A1071,inv!$U$1:$U$1164,'DIAS DE INVENTARIO TAT'!I$1)</f>
        <v>0</v>
      </c>
      <c r="J1071">
        <f>+SUMIFS(inv!$D$1:$D$1164,inv!$A$1:$A$1164,$B1071,inv!$T$1:$T$1164,$A1071,inv!$U$1:$U$1164,'DIAS DE INVENTARIO TAT'!J$1)</f>
        <v>0</v>
      </c>
      <c r="K1071">
        <f>+SUMIFS(inv!$D$1:$D$1164,inv!$A$1:$A$1164,$B1071,inv!$T$1:$T$1164,$A1071,inv!$U$1:$U$1164,'DIAS DE INVENTARIO TAT'!K$1)</f>
        <v>0</v>
      </c>
      <c r="L1071" s="6">
        <f>+SUMIFS(VENTAS!H:H,VENTAS!B:B,B1071,VENTAS!G:G,A1071)</f>
        <v>0</v>
      </c>
      <c r="M1071" s="4">
        <f t="shared" si="96"/>
        <v>0</v>
      </c>
      <c r="N1071" s="4">
        <f t="shared" si="92"/>
        <v>0</v>
      </c>
      <c r="O1071" s="4">
        <f t="shared" si="93"/>
        <v>0</v>
      </c>
      <c r="P1071" s="4">
        <f t="shared" si="94"/>
        <v>0</v>
      </c>
      <c r="Q1071" s="6" t="e">
        <f>+SUMIFS(#REF!,#REF!,TablaINV[[#This Row],[GRUPO]],#REF!,TablaINV[[#This Row],[COD]])</f>
        <v>#REF!</v>
      </c>
      <c r="R1071" s="19">
        <f t="shared" si="95"/>
        <v>0</v>
      </c>
      <c r="S1071" s="4" t="str">
        <f>+VLOOKUP(A1071,inv!T:X,5,0)</f>
        <v>COSTA</v>
      </c>
      <c r="T1071" s="4" t="e">
        <f>+VLOOKUP(B:B,'DT HUEVO'!$A:$D,4,0)</f>
        <v>#N/A</v>
      </c>
      <c r="U1071" s="4" t="e">
        <f>+VLOOKUP(TablaINV[[#This Row],[COD]],'DT HUEVO'!$A:$D,3,0)</f>
        <v>#N/A</v>
      </c>
    </row>
    <row r="1072" spans="1:21">
      <c r="A1072" t="s">
        <v>479</v>
      </c>
      <c r="B1072">
        <v>10473</v>
      </c>
      <c r="C1072" t="s">
        <v>544</v>
      </c>
      <c r="D1072">
        <f>+SUMIFS(inv!D:D,inv!A:A,B1072,inv!T:T,A1072)</f>
        <v>0</v>
      </c>
      <c r="E1072">
        <f>+SUMIFS(inv!$D$1:$D$1164,inv!$A$1:$A$1164,$B1072,inv!$T$1:$T$1164,$A1072,inv!$U$1:$U$1164,'DIAS DE INVENTARIO TAT'!E$1)</f>
        <v>0</v>
      </c>
      <c r="F1072">
        <f>+SUMIFS(inv!$D$1:$D$1164,inv!$A$1:$A$1164,$B1072,inv!$T$1:$T$1164,$A1072,inv!$U$1:$U$1164,'DIAS DE INVENTARIO TAT'!F$1)</f>
        <v>0</v>
      </c>
      <c r="G1072">
        <f>+SUMIFS(inv!$D$1:$D$1164,inv!$A$1:$A$1164,$B1072,inv!$T$1:$T$1164,$A1072,inv!$U$1:$U$1164,'DIAS DE INVENTARIO TAT'!G$1)</f>
        <v>0</v>
      </c>
      <c r="H1072">
        <f>+SUMIFS(inv!$D$1:$D$1164,inv!$A$1:$A$1164,$B1072,inv!$T$1:$T$1164,$A1072,inv!$U$1:$U$1164,'DIAS DE INVENTARIO TAT'!H$1)</f>
        <v>0</v>
      </c>
      <c r="I1072">
        <f>+SUMIFS(inv!$D$1:$D$1164,inv!$A$1:$A$1164,$B1072,inv!$T$1:$T$1164,$A1072,inv!$U$1:$U$1164,'DIAS DE INVENTARIO TAT'!I$1)</f>
        <v>0</v>
      </c>
      <c r="J1072">
        <f>+SUMIFS(inv!$D$1:$D$1164,inv!$A$1:$A$1164,$B1072,inv!$T$1:$T$1164,$A1072,inv!$U$1:$U$1164,'DIAS DE INVENTARIO TAT'!J$1)</f>
        <v>0</v>
      </c>
      <c r="K1072">
        <f>+SUMIFS(inv!$D$1:$D$1164,inv!$A$1:$A$1164,$B1072,inv!$T$1:$T$1164,$A1072,inv!$U$1:$U$1164,'DIAS DE INVENTARIO TAT'!K$1)</f>
        <v>0</v>
      </c>
      <c r="L1072" s="6">
        <f>+SUMIFS(VENTAS!H:H,VENTAS!B:B,B1072,VENTAS!G:G,A1072)</f>
        <v>0</v>
      </c>
      <c r="M1072" s="4">
        <f t="shared" si="96"/>
        <v>0</v>
      </c>
      <c r="N1072" s="4">
        <f t="shared" si="92"/>
        <v>0</v>
      </c>
      <c r="O1072" s="4">
        <f t="shared" si="93"/>
        <v>0</v>
      </c>
      <c r="P1072" s="4">
        <f t="shared" si="94"/>
        <v>0</v>
      </c>
      <c r="Q1072" s="6" t="e">
        <f>+SUMIFS(#REF!,#REF!,TablaINV[[#This Row],[GRUPO]],#REF!,TablaINV[[#This Row],[COD]])</f>
        <v>#REF!</v>
      </c>
      <c r="R1072" s="19">
        <f t="shared" si="95"/>
        <v>0</v>
      </c>
      <c r="S1072" s="4" t="str">
        <f>+VLOOKUP(A1072,inv!T:X,5,0)</f>
        <v>COSTA</v>
      </c>
      <c r="T1072" s="4" t="str">
        <f>+VLOOKUP(B:B,'DT HUEVO'!$A:$D,4,0)</f>
        <v>EMPACADOS</v>
      </c>
      <c r="U1072" s="4" t="str">
        <f>+VLOOKUP(TablaINV[[#This Row],[COD]],'DT HUEVO'!$A:$D,3,0)</f>
        <v>A</v>
      </c>
    </row>
    <row r="1073" spans="1:21">
      <c r="A1073" t="s">
        <v>479</v>
      </c>
      <c r="B1073">
        <v>12306</v>
      </c>
      <c r="C1073" t="s">
        <v>579</v>
      </c>
      <c r="D1073">
        <f>+SUMIFS(inv!D:D,inv!A:A,B1073,inv!T:T,A1073)</f>
        <v>0</v>
      </c>
      <c r="E1073">
        <f>+SUMIFS(inv!$D$1:$D$1164,inv!$A$1:$A$1164,$B1073,inv!$T$1:$T$1164,$A1073,inv!$U$1:$U$1164,'DIAS DE INVENTARIO TAT'!E$1)</f>
        <v>0</v>
      </c>
      <c r="F1073">
        <f>+SUMIFS(inv!$D$1:$D$1164,inv!$A$1:$A$1164,$B1073,inv!$T$1:$T$1164,$A1073,inv!$U$1:$U$1164,'DIAS DE INVENTARIO TAT'!F$1)</f>
        <v>0</v>
      </c>
      <c r="G1073">
        <f>+SUMIFS(inv!$D$1:$D$1164,inv!$A$1:$A$1164,$B1073,inv!$T$1:$T$1164,$A1073,inv!$U$1:$U$1164,'DIAS DE INVENTARIO TAT'!G$1)</f>
        <v>0</v>
      </c>
      <c r="H1073">
        <f>+SUMIFS(inv!$D$1:$D$1164,inv!$A$1:$A$1164,$B1073,inv!$T$1:$T$1164,$A1073,inv!$U$1:$U$1164,'DIAS DE INVENTARIO TAT'!H$1)</f>
        <v>0</v>
      </c>
      <c r="I1073">
        <f>+SUMIFS(inv!$D$1:$D$1164,inv!$A$1:$A$1164,$B1073,inv!$T$1:$T$1164,$A1073,inv!$U$1:$U$1164,'DIAS DE INVENTARIO TAT'!I$1)</f>
        <v>0</v>
      </c>
      <c r="J1073">
        <f>+SUMIFS(inv!$D$1:$D$1164,inv!$A$1:$A$1164,$B1073,inv!$T$1:$T$1164,$A1073,inv!$U$1:$U$1164,'DIAS DE INVENTARIO TAT'!J$1)</f>
        <v>0</v>
      </c>
      <c r="K1073">
        <f>+SUMIFS(inv!$D$1:$D$1164,inv!$A$1:$A$1164,$B1073,inv!$T$1:$T$1164,$A1073,inv!$U$1:$U$1164,'DIAS DE INVENTARIO TAT'!K$1)</f>
        <v>0</v>
      </c>
      <c r="L1073" s="6">
        <f>+SUMIFS(VENTAS!H:H,VENTAS!B:B,B1073,VENTAS!G:G,A1073)</f>
        <v>0</v>
      </c>
      <c r="M1073" s="4">
        <f t="shared" si="96"/>
        <v>0</v>
      </c>
      <c r="N1073" s="4">
        <f t="shared" si="92"/>
        <v>0</v>
      </c>
      <c r="O1073" s="4">
        <f t="shared" si="93"/>
        <v>0</v>
      </c>
      <c r="P1073" s="4">
        <f t="shared" si="94"/>
        <v>0</v>
      </c>
      <c r="Q1073" s="6" t="e">
        <f>+SUMIFS(#REF!,#REF!,TablaINV[[#This Row],[GRUPO]],#REF!,TablaINV[[#This Row],[COD]])</f>
        <v>#REF!</v>
      </c>
      <c r="R1073" s="19">
        <f t="shared" si="95"/>
        <v>0</v>
      </c>
      <c r="S1073" s="4" t="str">
        <f>+VLOOKUP(A1073,inv!T:X,5,0)</f>
        <v>COSTA</v>
      </c>
      <c r="T1073" s="4" t="str">
        <f>+VLOOKUP(B:B,'DT HUEVO'!$A:$D,4,0)</f>
        <v>EMPACADOS</v>
      </c>
      <c r="U1073" s="4" t="str">
        <f>+VLOOKUP(TablaINV[[#This Row],[COD]],'DT HUEVO'!$A:$D,3,0)</f>
        <v>AA</v>
      </c>
    </row>
    <row r="1074" spans="1:21">
      <c r="A1074" t="s">
        <v>479</v>
      </c>
      <c r="B1074">
        <v>12347</v>
      </c>
      <c r="C1074" t="s">
        <v>74</v>
      </c>
      <c r="D1074">
        <f>+SUMIFS(inv!D:D,inv!A:A,B1074,inv!T:T,A1074)</f>
        <v>0</v>
      </c>
      <c r="E1074">
        <f>+SUMIFS(inv!$D$1:$D$1164,inv!$A$1:$A$1164,$B1074,inv!$T$1:$T$1164,$A1074,inv!$U$1:$U$1164,'DIAS DE INVENTARIO TAT'!E$1)</f>
        <v>0</v>
      </c>
      <c r="F1074">
        <f>+SUMIFS(inv!$D$1:$D$1164,inv!$A$1:$A$1164,$B1074,inv!$T$1:$T$1164,$A1074,inv!$U$1:$U$1164,'DIAS DE INVENTARIO TAT'!F$1)</f>
        <v>0</v>
      </c>
      <c r="G1074">
        <f>+SUMIFS(inv!$D$1:$D$1164,inv!$A$1:$A$1164,$B1074,inv!$T$1:$T$1164,$A1074,inv!$U$1:$U$1164,'DIAS DE INVENTARIO TAT'!G$1)</f>
        <v>0</v>
      </c>
      <c r="H1074">
        <f>+SUMIFS(inv!$D$1:$D$1164,inv!$A$1:$A$1164,$B1074,inv!$T$1:$T$1164,$A1074,inv!$U$1:$U$1164,'DIAS DE INVENTARIO TAT'!H$1)</f>
        <v>0</v>
      </c>
      <c r="I1074">
        <f>+SUMIFS(inv!$D$1:$D$1164,inv!$A$1:$A$1164,$B1074,inv!$T$1:$T$1164,$A1074,inv!$U$1:$U$1164,'DIAS DE INVENTARIO TAT'!I$1)</f>
        <v>0</v>
      </c>
      <c r="J1074">
        <f>+SUMIFS(inv!$D$1:$D$1164,inv!$A$1:$A$1164,$B1074,inv!$T$1:$T$1164,$A1074,inv!$U$1:$U$1164,'DIAS DE INVENTARIO TAT'!J$1)</f>
        <v>0</v>
      </c>
      <c r="K1074">
        <f>+SUMIFS(inv!$D$1:$D$1164,inv!$A$1:$A$1164,$B1074,inv!$T$1:$T$1164,$A1074,inv!$U$1:$U$1164,'DIAS DE INVENTARIO TAT'!K$1)</f>
        <v>0</v>
      </c>
      <c r="L1074" s="6">
        <f>+SUMIFS(VENTAS!H:H,VENTAS!B:B,B1074,VENTAS!G:G,A1074)</f>
        <v>0</v>
      </c>
      <c r="M1074" s="4">
        <f t="shared" si="96"/>
        <v>0</v>
      </c>
      <c r="N1074" s="4">
        <f t="shared" si="92"/>
        <v>0</v>
      </c>
      <c r="O1074" s="4">
        <f t="shared" si="93"/>
        <v>0</v>
      </c>
      <c r="P1074" s="4">
        <f t="shared" si="94"/>
        <v>0</v>
      </c>
      <c r="Q1074" s="6" t="e">
        <f>+SUMIFS(#REF!,#REF!,TablaINV[[#This Row],[GRUPO]],#REF!,TablaINV[[#This Row],[COD]])</f>
        <v>#REF!</v>
      </c>
      <c r="R1074" s="19">
        <f t="shared" si="95"/>
        <v>0</v>
      </c>
      <c r="S1074" s="4" t="str">
        <f>+VLOOKUP(A1074,inv!T:X,5,0)</f>
        <v>COSTA</v>
      </c>
      <c r="T1074" s="4" t="e">
        <f>+VLOOKUP(B:B,'DT HUEVO'!$A:$D,4,0)</f>
        <v>#N/A</v>
      </c>
      <c r="U1074" s="4" t="e">
        <f>+VLOOKUP(TablaINV[[#This Row],[COD]],'DT HUEVO'!$A:$D,3,0)</f>
        <v>#N/A</v>
      </c>
    </row>
    <row r="1075" spans="1:21">
      <c r="A1075" t="s">
        <v>479</v>
      </c>
      <c r="B1075">
        <v>13311</v>
      </c>
      <c r="C1075" t="s">
        <v>580</v>
      </c>
      <c r="D1075">
        <f>+SUMIFS(inv!D:D,inv!A:A,B1075,inv!T:T,A1075)</f>
        <v>0</v>
      </c>
      <c r="E1075">
        <f>+SUMIFS(inv!$D$1:$D$1164,inv!$A$1:$A$1164,$B1075,inv!$T$1:$T$1164,$A1075,inv!$U$1:$U$1164,'DIAS DE INVENTARIO TAT'!E$1)</f>
        <v>0</v>
      </c>
      <c r="F1075">
        <f>+SUMIFS(inv!$D$1:$D$1164,inv!$A$1:$A$1164,$B1075,inv!$T$1:$T$1164,$A1075,inv!$U$1:$U$1164,'DIAS DE INVENTARIO TAT'!F$1)</f>
        <v>0</v>
      </c>
      <c r="G1075">
        <f>+SUMIFS(inv!$D$1:$D$1164,inv!$A$1:$A$1164,$B1075,inv!$T$1:$T$1164,$A1075,inv!$U$1:$U$1164,'DIAS DE INVENTARIO TAT'!G$1)</f>
        <v>0</v>
      </c>
      <c r="H1075">
        <f>+SUMIFS(inv!$D$1:$D$1164,inv!$A$1:$A$1164,$B1075,inv!$T$1:$T$1164,$A1075,inv!$U$1:$U$1164,'DIAS DE INVENTARIO TAT'!H$1)</f>
        <v>0</v>
      </c>
      <c r="I1075">
        <f>+SUMIFS(inv!$D$1:$D$1164,inv!$A$1:$A$1164,$B1075,inv!$T$1:$T$1164,$A1075,inv!$U$1:$U$1164,'DIAS DE INVENTARIO TAT'!I$1)</f>
        <v>0</v>
      </c>
      <c r="J1075">
        <f>+SUMIFS(inv!$D$1:$D$1164,inv!$A$1:$A$1164,$B1075,inv!$T$1:$T$1164,$A1075,inv!$U$1:$U$1164,'DIAS DE INVENTARIO TAT'!J$1)</f>
        <v>0</v>
      </c>
      <c r="K1075">
        <f>+SUMIFS(inv!$D$1:$D$1164,inv!$A$1:$A$1164,$B1075,inv!$T$1:$T$1164,$A1075,inv!$U$1:$U$1164,'DIAS DE INVENTARIO TAT'!K$1)</f>
        <v>0</v>
      </c>
      <c r="L1075" s="6">
        <f>+SUMIFS(VENTAS!H:H,VENTAS!B:B,B1075,VENTAS!G:G,A1075)</f>
        <v>0</v>
      </c>
      <c r="M1075" s="4">
        <f t="shared" si="96"/>
        <v>0</v>
      </c>
      <c r="N1075" s="4">
        <f t="shared" si="92"/>
        <v>0</v>
      </c>
      <c r="O1075" s="4">
        <f t="shared" si="93"/>
        <v>0</v>
      </c>
      <c r="P1075" s="4">
        <f t="shared" si="94"/>
        <v>0</v>
      </c>
      <c r="Q1075" s="6" t="e">
        <f>+SUMIFS(#REF!,#REF!,TablaINV[[#This Row],[GRUPO]],#REF!,TablaINV[[#This Row],[COD]])</f>
        <v>#REF!</v>
      </c>
      <c r="R1075" s="19">
        <f t="shared" si="95"/>
        <v>0</v>
      </c>
      <c r="S1075" s="4" t="str">
        <f>+VLOOKUP(A1075,inv!T:X,5,0)</f>
        <v>COSTA</v>
      </c>
      <c r="T1075" s="4" t="str">
        <f>+VLOOKUP(B:B,'DT HUEVO'!$A:$D,4,0)</f>
        <v>EMPACADOS</v>
      </c>
      <c r="U1075" s="4" t="str">
        <f>+VLOOKUP(TablaINV[[#This Row],[COD]],'DT HUEVO'!$A:$D,3,0)</f>
        <v>AA</v>
      </c>
    </row>
    <row r="1076" spans="1:21">
      <c r="A1076" t="s">
        <v>479</v>
      </c>
      <c r="B1076">
        <v>10305</v>
      </c>
      <c r="C1076" t="s">
        <v>537</v>
      </c>
      <c r="D1076">
        <f>+SUMIFS(inv!D:D,inv!A:A,B1076,inv!T:T,A1076)</f>
        <v>0</v>
      </c>
      <c r="E1076">
        <f>+SUMIFS(inv!$D$1:$D$1164,inv!$A$1:$A$1164,$B1076,inv!$T$1:$T$1164,$A1076,inv!$U$1:$U$1164,'DIAS DE INVENTARIO TAT'!E$1)</f>
        <v>0</v>
      </c>
      <c r="F1076">
        <f>+SUMIFS(inv!$D$1:$D$1164,inv!$A$1:$A$1164,$B1076,inv!$T$1:$T$1164,$A1076,inv!$U$1:$U$1164,'DIAS DE INVENTARIO TAT'!F$1)</f>
        <v>0</v>
      </c>
      <c r="G1076">
        <f>+SUMIFS(inv!$D$1:$D$1164,inv!$A$1:$A$1164,$B1076,inv!$T$1:$T$1164,$A1076,inv!$U$1:$U$1164,'DIAS DE INVENTARIO TAT'!G$1)</f>
        <v>0</v>
      </c>
      <c r="H1076">
        <f>+SUMIFS(inv!$D$1:$D$1164,inv!$A$1:$A$1164,$B1076,inv!$T$1:$T$1164,$A1076,inv!$U$1:$U$1164,'DIAS DE INVENTARIO TAT'!H$1)</f>
        <v>0</v>
      </c>
      <c r="I1076">
        <f>+SUMIFS(inv!$D$1:$D$1164,inv!$A$1:$A$1164,$B1076,inv!$T$1:$T$1164,$A1076,inv!$U$1:$U$1164,'DIAS DE INVENTARIO TAT'!I$1)</f>
        <v>0</v>
      </c>
      <c r="J1076">
        <f>+SUMIFS(inv!$D$1:$D$1164,inv!$A$1:$A$1164,$B1076,inv!$T$1:$T$1164,$A1076,inv!$U$1:$U$1164,'DIAS DE INVENTARIO TAT'!J$1)</f>
        <v>0</v>
      </c>
      <c r="K1076">
        <f>+SUMIFS(inv!$D$1:$D$1164,inv!$A$1:$A$1164,$B1076,inv!$T$1:$T$1164,$A1076,inv!$U$1:$U$1164,'DIAS DE INVENTARIO TAT'!K$1)</f>
        <v>0</v>
      </c>
      <c r="L1076" s="6">
        <f>+SUMIFS(VENTAS!H:H,VENTAS!B:B,B1076,VENTAS!G:G,A1076)</f>
        <v>0</v>
      </c>
      <c r="M1076" s="4">
        <f t="shared" si="96"/>
        <v>0</v>
      </c>
      <c r="N1076" s="4">
        <f t="shared" si="92"/>
        <v>0</v>
      </c>
      <c r="O1076" s="4">
        <f t="shared" si="93"/>
        <v>0</v>
      </c>
      <c r="P1076" s="4">
        <f t="shared" si="94"/>
        <v>0</v>
      </c>
      <c r="Q1076" s="6" t="e">
        <f>+SUMIFS(#REF!,#REF!,TablaINV[[#This Row],[GRUPO]],#REF!,TablaINV[[#This Row],[COD]])</f>
        <v>#REF!</v>
      </c>
      <c r="R1076" s="19">
        <f t="shared" si="95"/>
        <v>0</v>
      </c>
      <c r="S1076" s="4" t="str">
        <f>+VLOOKUP(A1076,inv!T:X,5,0)</f>
        <v>COSTA</v>
      </c>
      <c r="T1076" s="4" t="str">
        <f>+VLOOKUP(B:B,'DT HUEVO'!$A:$D,4,0)</f>
        <v>FS</v>
      </c>
      <c r="U1076" s="4" t="str">
        <f>+VLOOKUP(TablaINV[[#This Row],[COD]],'DT HUEVO'!$A:$D,3,0)</f>
        <v>AA</v>
      </c>
    </row>
    <row r="1077" spans="1:21">
      <c r="A1077" t="s">
        <v>479</v>
      </c>
      <c r="B1077">
        <v>10389</v>
      </c>
      <c r="C1077" t="s">
        <v>71</v>
      </c>
      <c r="D1077">
        <f>+SUMIFS(inv!D:D,inv!A:A,B1077,inv!T:T,A1077)</f>
        <v>0</v>
      </c>
      <c r="E1077">
        <f>+SUMIFS(inv!$D$1:$D$1164,inv!$A$1:$A$1164,$B1077,inv!$T$1:$T$1164,$A1077,inv!$U$1:$U$1164,'DIAS DE INVENTARIO TAT'!E$1)</f>
        <v>0</v>
      </c>
      <c r="F1077">
        <f>+SUMIFS(inv!$D$1:$D$1164,inv!$A$1:$A$1164,$B1077,inv!$T$1:$T$1164,$A1077,inv!$U$1:$U$1164,'DIAS DE INVENTARIO TAT'!F$1)</f>
        <v>0</v>
      </c>
      <c r="G1077">
        <f>+SUMIFS(inv!$D$1:$D$1164,inv!$A$1:$A$1164,$B1077,inv!$T$1:$T$1164,$A1077,inv!$U$1:$U$1164,'DIAS DE INVENTARIO TAT'!G$1)</f>
        <v>0</v>
      </c>
      <c r="H1077">
        <f>+SUMIFS(inv!$D$1:$D$1164,inv!$A$1:$A$1164,$B1077,inv!$T$1:$T$1164,$A1077,inv!$U$1:$U$1164,'DIAS DE INVENTARIO TAT'!H$1)</f>
        <v>0</v>
      </c>
      <c r="I1077">
        <f>+SUMIFS(inv!$D$1:$D$1164,inv!$A$1:$A$1164,$B1077,inv!$T$1:$T$1164,$A1077,inv!$U$1:$U$1164,'DIAS DE INVENTARIO TAT'!I$1)</f>
        <v>0</v>
      </c>
      <c r="J1077">
        <f>+SUMIFS(inv!$D$1:$D$1164,inv!$A$1:$A$1164,$B1077,inv!$T$1:$T$1164,$A1077,inv!$U$1:$U$1164,'DIAS DE INVENTARIO TAT'!J$1)</f>
        <v>0</v>
      </c>
      <c r="K1077">
        <f>+SUMIFS(inv!$D$1:$D$1164,inv!$A$1:$A$1164,$B1077,inv!$T$1:$T$1164,$A1077,inv!$U$1:$U$1164,'DIAS DE INVENTARIO TAT'!K$1)</f>
        <v>0</v>
      </c>
      <c r="L1077" s="6">
        <f>+SUMIFS(VENTAS!H:H,VENTAS!B:B,B1077,VENTAS!G:G,A1077)</f>
        <v>0</v>
      </c>
      <c r="M1077" s="4">
        <f t="shared" si="96"/>
        <v>0</v>
      </c>
      <c r="N1077" s="4">
        <f t="shared" si="92"/>
        <v>0</v>
      </c>
      <c r="O1077" s="4">
        <f t="shared" si="93"/>
        <v>0</v>
      </c>
      <c r="P1077" s="4">
        <f t="shared" si="94"/>
        <v>0</v>
      </c>
      <c r="Q1077" s="6" t="e">
        <f>+SUMIFS(#REF!,#REF!,TablaINV[[#This Row],[GRUPO]],#REF!,TablaINV[[#This Row],[COD]])</f>
        <v>#REF!</v>
      </c>
      <c r="R1077" s="19">
        <f t="shared" si="95"/>
        <v>0</v>
      </c>
      <c r="S1077" s="4" t="str">
        <f>+VLOOKUP(A1077,inv!T:X,5,0)</f>
        <v>COSTA</v>
      </c>
      <c r="T1077" s="4" t="str">
        <f>+VLOOKUP(B:B,'DT HUEVO'!$A:$D,4,0)</f>
        <v>FS</v>
      </c>
      <c r="U1077" s="4" t="str">
        <f>+VLOOKUP(TablaINV[[#This Row],[COD]],'DT HUEVO'!$A:$D,3,0)</f>
        <v>AA</v>
      </c>
    </row>
    <row r="1078" spans="1:21">
      <c r="A1078" t="s">
        <v>479</v>
      </c>
      <c r="B1078">
        <v>10405</v>
      </c>
      <c r="C1078" t="s">
        <v>542</v>
      </c>
      <c r="D1078">
        <f>+SUMIFS(inv!D:D,inv!A:A,B1078,inv!T:T,A1078)</f>
        <v>0</v>
      </c>
      <c r="E1078">
        <f>+SUMIFS(inv!$D$1:$D$1164,inv!$A$1:$A$1164,$B1078,inv!$T$1:$T$1164,$A1078,inv!$U$1:$U$1164,'DIAS DE INVENTARIO TAT'!E$1)</f>
        <v>0</v>
      </c>
      <c r="F1078">
        <f>+SUMIFS(inv!$D$1:$D$1164,inv!$A$1:$A$1164,$B1078,inv!$T$1:$T$1164,$A1078,inv!$U$1:$U$1164,'DIAS DE INVENTARIO TAT'!F$1)</f>
        <v>0</v>
      </c>
      <c r="G1078">
        <f>+SUMIFS(inv!$D$1:$D$1164,inv!$A$1:$A$1164,$B1078,inv!$T$1:$T$1164,$A1078,inv!$U$1:$U$1164,'DIAS DE INVENTARIO TAT'!G$1)</f>
        <v>0</v>
      </c>
      <c r="H1078">
        <f>+SUMIFS(inv!$D$1:$D$1164,inv!$A$1:$A$1164,$B1078,inv!$T$1:$T$1164,$A1078,inv!$U$1:$U$1164,'DIAS DE INVENTARIO TAT'!H$1)</f>
        <v>0</v>
      </c>
      <c r="I1078">
        <f>+SUMIFS(inv!$D$1:$D$1164,inv!$A$1:$A$1164,$B1078,inv!$T$1:$T$1164,$A1078,inv!$U$1:$U$1164,'DIAS DE INVENTARIO TAT'!I$1)</f>
        <v>0</v>
      </c>
      <c r="J1078">
        <f>+SUMIFS(inv!$D$1:$D$1164,inv!$A$1:$A$1164,$B1078,inv!$T$1:$T$1164,$A1078,inv!$U$1:$U$1164,'DIAS DE INVENTARIO TAT'!J$1)</f>
        <v>0</v>
      </c>
      <c r="K1078">
        <f>+SUMIFS(inv!$D$1:$D$1164,inv!$A$1:$A$1164,$B1078,inv!$T$1:$T$1164,$A1078,inv!$U$1:$U$1164,'DIAS DE INVENTARIO TAT'!K$1)</f>
        <v>0</v>
      </c>
      <c r="L1078" s="6">
        <f>+SUMIFS(VENTAS!H:H,VENTAS!B:B,B1078,VENTAS!G:G,A1078)</f>
        <v>0</v>
      </c>
      <c r="M1078" s="4">
        <f t="shared" si="96"/>
        <v>0</v>
      </c>
      <c r="N1078" s="4">
        <f t="shared" si="92"/>
        <v>0</v>
      </c>
      <c r="O1078" s="4">
        <f t="shared" si="93"/>
        <v>0</v>
      </c>
      <c r="P1078" s="4">
        <f t="shared" si="94"/>
        <v>0</v>
      </c>
      <c r="Q1078" s="6" t="e">
        <f>+SUMIFS(#REF!,#REF!,TablaINV[[#This Row],[GRUPO]],#REF!,TablaINV[[#This Row],[COD]])</f>
        <v>#REF!</v>
      </c>
      <c r="R1078" s="19">
        <f t="shared" si="95"/>
        <v>0</v>
      </c>
      <c r="S1078" s="4" t="str">
        <f>+VLOOKUP(A1078,inv!T:X,5,0)</f>
        <v>COSTA</v>
      </c>
      <c r="T1078" s="4" t="str">
        <f>+VLOOKUP(B:B,'DT HUEVO'!$A:$D,4,0)</f>
        <v>FS</v>
      </c>
      <c r="U1078" s="4" t="str">
        <f>+VLOOKUP(TablaINV[[#This Row],[COD]],'DT HUEVO'!$A:$D,3,0)</f>
        <v>A</v>
      </c>
    </row>
    <row r="1079" spans="1:21">
      <c r="A1079" t="s">
        <v>479</v>
      </c>
      <c r="B1079">
        <v>10490</v>
      </c>
      <c r="C1079" t="s">
        <v>476</v>
      </c>
      <c r="D1079">
        <f>+SUMIFS(inv!D:D,inv!A:A,B1079,inv!T:T,A1079)</f>
        <v>0</v>
      </c>
      <c r="E1079">
        <f>+SUMIFS(inv!$D$1:$D$1164,inv!$A$1:$A$1164,$B1079,inv!$T$1:$T$1164,$A1079,inv!$U$1:$U$1164,'DIAS DE INVENTARIO TAT'!E$1)</f>
        <v>0</v>
      </c>
      <c r="F1079">
        <f>+SUMIFS(inv!$D$1:$D$1164,inv!$A$1:$A$1164,$B1079,inv!$T$1:$T$1164,$A1079,inv!$U$1:$U$1164,'DIAS DE INVENTARIO TAT'!F$1)</f>
        <v>0</v>
      </c>
      <c r="G1079">
        <f>+SUMIFS(inv!$D$1:$D$1164,inv!$A$1:$A$1164,$B1079,inv!$T$1:$T$1164,$A1079,inv!$U$1:$U$1164,'DIAS DE INVENTARIO TAT'!G$1)</f>
        <v>0</v>
      </c>
      <c r="H1079">
        <f>+SUMIFS(inv!$D$1:$D$1164,inv!$A$1:$A$1164,$B1079,inv!$T$1:$T$1164,$A1079,inv!$U$1:$U$1164,'DIAS DE INVENTARIO TAT'!H$1)</f>
        <v>0</v>
      </c>
      <c r="I1079">
        <f>+SUMIFS(inv!$D$1:$D$1164,inv!$A$1:$A$1164,$B1079,inv!$T$1:$T$1164,$A1079,inv!$U$1:$U$1164,'DIAS DE INVENTARIO TAT'!I$1)</f>
        <v>0</v>
      </c>
      <c r="J1079">
        <f>+SUMIFS(inv!$D$1:$D$1164,inv!$A$1:$A$1164,$B1079,inv!$T$1:$T$1164,$A1079,inv!$U$1:$U$1164,'DIAS DE INVENTARIO TAT'!J$1)</f>
        <v>0</v>
      </c>
      <c r="K1079">
        <f>+SUMIFS(inv!$D$1:$D$1164,inv!$A$1:$A$1164,$B1079,inv!$T$1:$T$1164,$A1079,inv!$U$1:$U$1164,'DIAS DE INVENTARIO TAT'!K$1)</f>
        <v>0</v>
      </c>
      <c r="L1079" s="6">
        <f>+SUMIFS(VENTAS!H:H,VENTAS!B:B,B1079,VENTAS!G:G,A1079)</f>
        <v>0</v>
      </c>
      <c r="M1079" s="4">
        <f t="shared" si="96"/>
        <v>0</v>
      </c>
      <c r="N1079" s="4">
        <f t="shared" si="92"/>
        <v>0</v>
      </c>
      <c r="O1079" s="4">
        <f t="shared" si="93"/>
        <v>0</v>
      </c>
      <c r="P1079" s="4">
        <f t="shared" si="94"/>
        <v>0</v>
      </c>
      <c r="Q1079" s="6" t="e">
        <f>+SUMIFS(#REF!,#REF!,TablaINV[[#This Row],[GRUPO]],#REF!,TablaINV[[#This Row],[COD]])</f>
        <v>#REF!</v>
      </c>
      <c r="R1079" s="19">
        <f t="shared" si="95"/>
        <v>0</v>
      </c>
      <c r="S1079" s="4" t="str">
        <f>+VLOOKUP(A1079,inv!T:X,5,0)</f>
        <v>COSTA</v>
      </c>
      <c r="T1079" s="4" t="e">
        <f>+VLOOKUP(B:B,'DT HUEVO'!$A:$D,4,0)</f>
        <v>#N/A</v>
      </c>
      <c r="U1079" s="4" t="e">
        <f>+VLOOKUP(TablaINV[[#This Row],[COD]],'DT HUEVO'!$A:$D,3,0)</f>
        <v>#N/A</v>
      </c>
    </row>
    <row r="1080" spans="1:21">
      <c r="A1080" t="s">
        <v>479</v>
      </c>
      <c r="B1080">
        <v>10488</v>
      </c>
      <c r="C1080" t="s">
        <v>607</v>
      </c>
      <c r="D1080">
        <f>+SUMIFS(inv!D:D,inv!A:A,B1080,inv!T:T,A1080)</f>
        <v>0</v>
      </c>
      <c r="E1080">
        <f>+SUMIFS(inv!$D$1:$D$1164,inv!$A$1:$A$1164,$B1080,inv!$T$1:$T$1164,$A1080,inv!$U$1:$U$1164,'DIAS DE INVENTARIO TAT'!E$1)</f>
        <v>0</v>
      </c>
      <c r="F1080">
        <f>+SUMIFS(inv!$D$1:$D$1164,inv!$A$1:$A$1164,$B1080,inv!$T$1:$T$1164,$A1080,inv!$U$1:$U$1164,'DIAS DE INVENTARIO TAT'!F$1)</f>
        <v>0</v>
      </c>
      <c r="G1080">
        <f>+SUMIFS(inv!$D$1:$D$1164,inv!$A$1:$A$1164,$B1080,inv!$T$1:$T$1164,$A1080,inv!$U$1:$U$1164,'DIAS DE INVENTARIO TAT'!G$1)</f>
        <v>0</v>
      </c>
      <c r="H1080">
        <f>+SUMIFS(inv!$D$1:$D$1164,inv!$A$1:$A$1164,$B1080,inv!$T$1:$T$1164,$A1080,inv!$U$1:$U$1164,'DIAS DE INVENTARIO TAT'!H$1)</f>
        <v>0</v>
      </c>
      <c r="I1080">
        <f>+SUMIFS(inv!$D$1:$D$1164,inv!$A$1:$A$1164,$B1080,inv!$T$1:$T$1164,$A1080,inv!$U$1:$U$1164,'DIAS DE INVENTARIO TAT'!I$1)</f>
        <v>0</v>
      </c>
      <c r="J1080">
        <f>+SUMIFS(inv!$D$1:$D$1164,inv!$A$1:$A$1164,$B1080,inv!$T$1:$T$1164,$A1080,inv!$U$1:$U$1164,'DIAS DE INVENTARIO TAT'!J$1)</f>
        <v>0</v>
      </c>
      <c r="K1080">
        <f>+SUMIFS(inv!$D$1:$D$1164,inv!$A$1:$A$1164,$B1080,inv!$T$1:$T$1164,$A1080,inv!$U$1:$U$1164,'DIAS DE INVENTARIO TAT'!K$1)</f>
        <v>0</v>
      </c>
      <c r="L1080" s="6">
        <f>+SUMIFS(VENTAS!H:H,VENTAS!B:B,B1080,VENTAS!G:G,A1080)</f>
        <v>0</v>
      </c>
      <c r="M1080" s="4">
        <f t="shared" si="96"/>
        <v>0</v>
      </c>
      <c r="N1080" s="4">
        <f t="shared" si="92"/>
        <v>0</v>
      </c>
      <c r="O1080" s="4">
        <f t="shared" si="93"/>
        <v>0</v>
      </c>
      <c r="P1080" s="4">
        <f t="shared" si="94"/>
        <v>0</v>
      </c>
      <c r="Q1080" s="6" t="e">
        <f>+SUMIFS(#REF!,#REF!,TablaINV[[#This Row],[GRUPO]],#REF!,TablaINV[[#This Row],[COD]])</f>
        <v>#REF!</v>
      </c>
      <c r="R1080" s="19">
        <f t="shared" si="95"/>
        <v>0</v>
      </c>
      <c r="S1080" s="4" t="str">
        <f>+VLOOKUP(A1080,inv!T:X,5,0)</f>
        <v>COSTA</v>
      </c>
      <c r="T1080" s="4" t="str">
        <f>+VLOOKUP(B:B,'DT HUEVO'!$A:$D,4,0)</f>
        <v>FS</v>
      </c>
      <c r="U1080" s="4" t="str">
        <f>+VLOOKUP(TablaINV[[#This Row],[COD]],'DT HUEVO'!$A:$D,3,0)</f>
        <v>A</v>
      </c>
    </row>
    <row r="1081" spans="1:21">
      <c r="A1081" t="s">
        <v>479</v>
      </c>
      <c r="B1081">
        <v>10312</v>
      </c>
      <c r="C1081" t="s">
        <v>540</v>
      </c>
      <c r="D1081">
        <f>+SUMIFS(inv!D:D,inv!A:A,B1081,inv!T:T,A1081)</f>
        <v>0</v>
      </c>
      <c r="E1081">
        <f>+SUMIFS(inv!$D$1:$D$1164,inv!$A$1:$A$1164,$B1081,inv!$T$1:$T$1164,$A1081,inv!$U$1:$U$1164,'DIAS DE INVENTARIO TAT'!E$1)</f>
        <v>0</v>
      </c>
      <c r="F1081">
        <f>+SUMIFS(inv!$D$1:$D$1164,inv!$A$1:$A$1164,$B1081,inv!$T$1:$T$1164,$A1081,inv!$U$1:$U$1164,'DIAS DE INVENTARIO TAT'!F$1)</f>
        <v>0</v>
      </c>
      <c r="G1081">
        <f>+SUMIFS(inv!$D$1:$D$1164,inv!$A$1:$A$1164,$B1081,inv!$T$1:$T$1164,$A1081,inv!$U$1:$U$1164,'DIAS DE INVENTARIO TAT'!G$1)</f>
        <v>0</v>
      </c>
      <c r="H1081">
        <f>+SUMIFS(inv!$D$1:$D$1164,inv!$A$1:$A$1164,$B1081,inv!$T$1:$T$1164,$A1081,inv!$U$1:$U$1164,'DIAS DE INVENTARIO TAT'!H$1)</f>
        <v>0</v>
      </c>
      <c r="I1081">
        <f>+SUMIFS(inv!$D$1:$D$1164,inv!$A$1:$A$1164,$B1081,inv!$T$1:$T$1164,$A1081,inv!$U$1:$U$1164,'DIAS DE INVENTARIO TAT'!I$1)</f>
        <v>0</v>
      </c>
      <c r="J1081">
        <f>+SUMIFS(inv!$D$1:$D$1164,inv!$A$1:$A$1164,$B1081,inv!$T$1:$T$1164,$A1081,inv!$U$1:$U$1164,'DIAS DE INVENTARIO TAT'!J$1)</f>
        <v>0</v>
      </c>
      <c r="K1081">
        <f>+SUMIFS(inv!$D$1:$D$1164,inv!$A$1:$A$1164,$B1081,inv!$T$1:$T$1164,$A1081,inv!$U$1:$U$1164,'DIAS DE INVENTARIO TAT'!K$1)</f>
        <v>0</v>
      </c>
      <c r="L1081" s="6">
        <f>+SUMIFS(VENTAS!H:H,VENTAS!B:B,B1081,VENTAS!G:G,A1081)</f>
        <v>0</v>
      </c>
      <c r="M1081" s="4">
        <f t="shared" si="96"/>
        <v>0</v>
      </c>
      <c r="N1081" s="4">
        <f t="shared" si="92"/>
        <v>0</v>
      </c>
      <c r="O1081" s="4">
        <f t="shared" si="93"/>
        <v>0</v>
      </c>
      <c r="P1081" s="4">
        <f t="shared" si="94"/>
        <v>0</v>
      </c>
      <c r="Q1081" s="6" t="e">
        <f>+SUMIFS(#REF!,#REF!,TablaINV[[#This Row],[GRUPO]],#REF!,TablaINV[[#This Row],[COD]])</f>
        <v>#REF!</v>
      </c>
      <c r="R1081" s="19">
        <f t="shared" si="95"/>
        <v>0</v>
      </c>
      <c r="S1081" s="4" t="str">
        <f>+VLOOKUP(A1081,inv!T:X,5,0)</f>
        <v>COSTA</v>
      </c>
      <c r="T1081" s="4" t="str">
        <f>+VLOOKUP(B:B,'DT HUEVO'!$A:$D,4,0)</f>
        <v>EMPACADOS</v>
      </c>
      <c r="U1081" s="4" t="str">
        <f>+VLOOKUP(TablaINV[[#This Row],[COD]],'DT HUEVO'!$A:$D,3,0)</f>
        <v>AA</v>
      </c>
    </row>
    <row r="1082" spans="1:21">
      <c r="A1082" t="s">
        <v>479</v>
      </c>
      <c r="B1082">
        <v>10589</v>
      </c>
      <c r="C1082" t="s">
        <v>73</v>
      </c>
      <c r="D1082">
        <f>+SUMIFS(inv!D:D,inv!A:A,B1082,inv!T:T,A1082)</f>
        <v>0</v>
      </c>
      <c r="E1082">
        <f>+SUMIFS(inv!$D$1:$D$1164,inv!$A$1:$A$1164,$B1082,inv!$T$1:$T$1164,$A1082,inv!$U$1:$U$1164,'DIAS DE INVENTARIO TAT'!E$1)</f>
        <v>0</v>
      </c>
      <c r="F1082">
        <f>+SUMIFS(inv!$D$1:$D$1164,inv!$A$1:$A$1164,$B1082,inv!$T$1:$T$1164,$A1082,inv!$U$1:$U$1164,'DIAS DE INVENTARIO TAT'!F$1)</f>
        <v>0</v>
      </c>
      <c r="G1082">
        <f>+SUMIFS(inv!$D$1:$D$1164,inv!$A$1:$A$1164,$B1082,inv!$T$1:$T$1164,$A1082,inv!$U$1:$U$1164,'DIAS DE INVENTARIO TAT'!G$1)</f>
        <v>0</v>
      </c>
      <c r="H1082">
        <f>+SUMIFS(inv!$D$1:$D$1164,inv!$A$1:$A$1164,$B1082,inv!$T$1:$T$1164,$A1082,inv!$U$1:$U$1164,'DIAS DE INVENTARIO TAT'!H$1)</f>
        <v>0</v>
      </c>
      <c r="I1082">
        <f>+SUMIFS(inv!$D$1:$D$1164,inv!$A$1:$A$1164,$B1082,inv!$T$1:$T$1164,$A1082,inv!$U$1:$U$1164,'DIAS DE INVENTARIO TAT'!I$1)</f>
        <v>0</v>
      </c>
      <c r="J1082">
        <f>+SUMIFS(inv!$D$1:$D$1164,inv!$A$1:$A$1164,$B1082,inv!$T$1:$T$1164,$A1082,inv!$U$1:$U$1164,'DIAS DE INVENTARIO TAT'!J$1)</f>
        <v>0</v>
      </c>
      <c r="K1082">
        <f>+SUMIFS(inv!$D$1:$D$1164,inv!$A$1:$A$1164,$B1082,inv!$T$1:$T$1164,$A1082,inv!$U$1:$U$1164,'DIAS DE INVENTARIO TAT'!K$1)</f>
        <v>0</v>
      </c>
      <c r="L1082" s="6">
        <f>+SUMIFS(VENTAS!H:H,VENTAS!B:B,B1082,VENTAS!G:G,A1082)</f>
        <v>0</v>
      </c>
      <c r="M1082" s="4">
        <f t="shared" si="96"/>
        <v>0</v>
      </c>
      <c r="N1082" s="4">
        <f t="shared" si="92"/>
        <v>0</v>
      </c>
      <c r="O1082" s="4">
        <f t="shared" si="93"/>
        <v>0</v>
      </c>
      <c r="P1082" s="4">
        <f t="shared" si="94"/>
        <v>0</v>
      </c>
      <c r="Q1082" s="6" t="e">
        <f>+SUMIFS(#REF!,#REF!,TablaINV[[#This Row],[GRUPO]],#REF!,TablaINV[[#This Row],[COD]])</f>
        <v>#REF!</v>
      </c>
      <c r="R1082" s="19">
        <f t="shared" si="95"/>
        <v>0</v>
      </c>
      <c r="S1082" s="4" t="str">
        <f>+VLOOKUP(A1082,inv!T:X,5,0)</f>
        <v>COSTA</v>
      </c>
      <c r="T1082" s="4" t="e">
        <f>+VLOOKUP(B:B,'DT HUEVO'!$A:$D,4,0)</f>
        <v>#N/A</v>
      </c>
      <c r="U1082" s="4" t="e">
        <f>+VLOOKUP(TablaINV[[#This Row],[COD]],'DT HUEVO'!$A:$D,3,0)</f>
        <v>#N/A</v>
      </c>
    </row>
    <row r="1083" spans="1:21">
      <c r="A1083" t="s">
        <v>479</v>
      </c>
      <c r="B1083">
        <v>10580</v>
      </c>
      <c r="C1083" t="s">
        <v>548</v>
      </c>
      <c r="D1083">
        <f>+SUMIFS(inv!D:D,inv!A:A,B1083,inv!T:T,A1083)</f>
        <v>0</v>
      </c>
      <c r="E1083">
        <f>+SUMIFS(inv!$D$1:$D$1164,inv!$A$1:$A$1164,$B1083,inv!$T$1:$T$1164,$A1083,inv!$U$1:$U$1164,'DIAS DE INVENTARIO TAT'!E$1)</f>
        <v>0</v>
      </c>
      <c r="F1083">
        <f>+SUMIFS(inv!$D$1:$D$1164,inv!$A$1:$A$1164,$B1083,inv!$T$1:$T$1164,$A1083,inv!$U$1:$U$1164,'DIAS DE INVENTARIO TAT'!F$1)</f>
        <v>0</v>
      </c>
      <c r="G1083">
        <f>+SUMIFS(inv!$D$1:$D$1164,inv!$A$1:$A$1164,$B1083,inv!$T$1:$T$1164,$A1083,inv!$U$1:$U$1164,'DIAS DE INVENTARIO TAT'!G$1)</f>
        <v>0</v>
      </c>
      <c r="H1083">
        <f>+SUMIFS(inv!$D$1:$D$1164,inv!$A$1:$A$1164,$B1083,inv!$T$1:$T$1164,$A1083,inv!$U$1:$U$1164,'DIAS DE INVENTARIO TAT'!H$1)</f>
        <v>0</v>
      </c>
      <c r="I1083">
        <f>+SUMIFS(inv!$D$1:$D$1164,inv!$A$1:$A$1164,$B1083,inv!$T$1:$T$1164,$A1083,inv!$U$1:$U$1164,'DIAS DE INVENTARIO TAT'!I$1)</f>
        <v>0</v>
      </c>
      <c r="J1083">
        <f>+SUMIFS(inv!$D$1:$D$1164,inv!$A$1:$A$1164,$B1083,inv!$T$1:$T$1164,$A1083,inv!$U$1:$U$1164,'DIAS DE INVENTARIO TAT'!J$1)</f>
        <v>0</v>
      </c>
      <c r="K1083">
        <f>+SUMIFS(inv!$D$1:$D$1164,inv!$A$1:$A$1164,$B1083,inv!$T$1:$T$1164,$A1083,inv!$U$1:$U$1164,'DIAS DE INVENTARIO TAT'!K$1)</f>
        <v>0</v>
      </c>
      <c r="L1083" s="6">
        <f>+SUMIFS(VENTAS!H:H,VENTAS!B:B,B1083,VENTAS!G:G,A1083)</f>
        <v>0</v>
      </c>
      <c r="M1083" s="4">
        <f t="shared" si="96"/>
        <v>0</v>
      </c>
      <c r="N1083" s="4">
        <f t="shared" ref="N1083:N1145" si="97">+IFERROR(E1083/$L1083,0)</f>
        <v>0</v>
      </c>
      <c r="O1083" s="4">
        <f t="shared" ref="O1083:O1145" si="98">+IFERROR(F1083/$L1083,0)</f>
        <v>0</v>
      </c>
      <c r="P1083" s="4">
        <f t="shared" ref="P1083:P1145" si="99">+IFERROR(G1083/$L1083,0)</f>
        <v>0</v>
      </c>
      <c r="Q1083" s="6" t="e">
        <f>+SUMIFS(#REF!,#REF!,TablaINV[[#This Row],[GRUPO]],#REF!,TablaINV[[#This Row],[COD]])</f>
        <v>#REF!</v>
      </c>
      <c r="R1083" s="19">
        <f t="shared" ref="R1083:R1145" si="100">+IFERROR(D1083/Q1083,0)</f>
        <v>0</v>
      </c>
      <c r="S1083" s="4" t="str">
        <f>+VLOOKUP(A1083,inv!T:X,5,0)</f>
        <v>COSTA</v>
      </c>
      <c r="T1083" s="4" t="e">
        <f>+VLOOKUP(B:B,'DT HUEVO'!$A:$D,4,0)</f>
        <v>#N/A</v>
      </c>
      <c r="U1083" s="4" t="e">
        <f>+VLOOKUP(TablaINV[[#This Row],[COD]],'DT HUEVO'!$A:$D,3,0)</f>
        <v>#N/A</v>
      </c>
    </row>
    <row r="1084" spans="1:21">
      <c r="A1084" t="s">
        <v>479</v>
      </c>
      <c r="B1084">
        <v>13380</v>
      </c>
      <c r="C1084" t="s">
        <v>534</v>
      </c>
      <c r="D1084">
        <f>+SUMIFS(inv!D:D,inv!A:A,B1084,inv!T:T,A1084)</f>
        <v>0</v>
      </c>
      <c r="E1084">
        <f>+SUMIFS(inv!$D$1:$D$1164,inv!$A$1:$A$1164,$B1084,inv!$T$1:$T$1164,$A1084,inv!$U$1:$U$1164,'DIAS DE INVENTARIO TAT'!E$1)</f>
        <v>0</v>
      </c>
      <c r="F1084">
        <f>+SUMIFS(inv!$D$1:$D$1164,inv!$A$1:$A$1164,$B1084,inv!$T$1:$T$1164,$A1084,inv!$U$1:$U$1164,'DIAS DE INVENTARIO TAT'!F$1)</f>
        <v>0</v>
      </c>
      <c r="G1084">
        <f>+SUMIFS(inv!$D$1:$D$1164,inv!$A$1:$A$1164,$B1084,inv!$T$1:$T$1164,$A1084,inv!$U$1:$U$1164,'DIAS DE INVENTARIO TAT'!G$1)</f>
        <v>0</v>
      </c>
      <c r="H1084">
        <f>+SUMIFS(inv!$D$1:$D$1164,inv!$A$1:$A$1164,$B1084,inv!$T$1:$T$1164,$A1084,inv!$U$1:$U$1164,'DIAS DE INVENTARIO TAT'!H$1)</f>
        <v>0</v>
      </c>
      <c r="I1084">
        <f>+SUMIFS(inv!$D$1:$D$1164,inv!$A$1:$A$1164,$B1084,inv!$T$1:$T$1164,$A1084,inv!$U$1:$U$1164,'DIAS DE INVENTARIO TAT'!I$1)</f>
        <v>0</v>
      </c>
      <c r="J1084">
        <f>+SUMIFS(inv!$D$1:$D$1164,inv!$A$1:$A$1164,$B1084,inv!$T$1:$T$1164,$A1084,inv!$U$1:$U$1164,'DIAS DE INVENTARIO TAT'!J$1)</f>
        <v>0</v>
      </c>
      <c r="K1084">
        <f>+SUMIFS(inv!$D$1:$D$1164,inv!$A$1:$A$1164,$B1084,inv!$T$1:$T$1164,$A1084,inv!$U$1:$U$1164,'DIAS DE INVENTARIO TAT'!K$1)</f>
        <v>0</v>
      </c>
      <c r="L1084" s="6">
        <f>+SUMIFS(VENTAS!H:H,VENTAS!B:B,B1084,VENTAS!G:G,A1084)</f>
        <v>0</v>
      </c>
      <c r="M1084" s="4">
        <f t="shared" si="96"/>
        <v>0</v>
      </c>
      <c r="N1084" s="4">
        <f t="shared" si="97"/>
        <v>0</v>
      </c>
      <c r="O1084" s="4">
        <f t="shared" si="98"/>
        <v>0</v>
      </c>
      <c r="P1084" s="4">
        <f t="shared" si="99"/>
        <v>0</v>
      </c>
      <c r="Q1084" s="6" t="e">
        <f>+SUMIFS(#REF!,#REF!,TablaINV[[#This Row],[GRUPO]],#REF!,TablaINV[[#This Row],[COD]])</f>
        <v>#REF!</v>
      </c>
      <c r="R1084" s="19">
        <f t="shared" si="100"/>
        <v>0</v>
      </c>
      <c r="S1084" s="4" t="str">
        <f>+VLOOKUP(A1084,inv!T:X,5,0)</f>
        <v>COSTA</v>
      </c>
      <c r="T1084" s="4" t="str">
        <f>+VLOOKUP(B:B,'DT HUEVO'!$A:$D,4,0)</f>
        <v>EMPACADOS</v>
      </c>
      <c r="U1084" s="4" t="str">
        <f>+VLOOKUP(TablaINV[[#This Row],[COD]],'DT HUEVO'!$A:$D,3,0)</f>
        <v>AA</v>
      </c>
    </row>
    <row r="1085" spans="1:21">
      <c r="A1085" t="s">
        <v>479</v>
      </c>
      <c r="B1085">
        <v>13580</v>
      </c>
      <c r="C1085" t="s">
        <v>535</v>
      </c>
      <c r="D1085">
        <f>+SUMIFS(inv!D:D,inv!A:A,B1085,inv!T:T,A1085)</f>
        <v>0</v>
      </c>
      <c r="E1085">
        <f>+SUMIFS(inv!$D$1:$D$1164,inv!$A$1:$A$1164,$B1085,inv!$T$1:$T$1164,$A1085,inv!$U$1:$U$1164,'DIAS DE INVENTARIO TAT'!E$1)</f>
        <v>0</v>
      </c>
      <c r="F1085">
        <f>+SUMIFS(inv!$D$1:$D$1164,inv!$A$1:$A$1164,$B1085,inv!$T$1:$T$1164,$A1085,inv!$U$1:$U$1164,'DIAS DE INVENTARIO TAT'!F$1)</f>
        <v>0</v>
      </c>
      <c r="G1085">
        <f>+SUMIFS(inv!$D$1:$D$1164,inv!$A$1:$A$1164,$B1085,inv!$T$1:$T$1164,$A1085,inv!$U$1:$U$1164,'DIAS DE INVENTARIO TAT'!G$1)</f>
        <v>0</v>
      </c>
      <c r="H1085">
        <f>+SUMIFS(inv!$D$1:$D$1164,inv!$A$1:$A$1164,$B1085,inv!$T$1:$T$1164,$A1085,inv!$U$1:$U$1164,'DIAS DE INVENTARIO TAT'!H$1)</f>
        <v>0</v>
      </c>
      <c r="I1085">
        <f>+SUMIFS(inv!$D$1:$D$1164,inv!$A$1:$A$1164,$B1085,inv!$T$1:$T$1164,$A1085,inv!$U$1:$U$1164,'DIAS DE INVENTARIO TAT'!I$1)</f>
        <v>0</v>
      </c>
      <c r="J1085">
        <f>+SUMIFS(inv!$D$1:$D$1164,inv!$A$1:$A$1164,$B1085,inv!$T$1:$T$1164,$A1085,inv!$U$1:$U$1164,'DIAS DE INVENTARIO TAT'!J$1)</f>
        <v>0</v>
      </c>
      <c r="K1085">
        <f>+SUMIFS(inv!$D$1:$D$1164,inv!$A$1:$A$1164,$B1085,inv!$T$1:$T$1164,$A1085,inv!$U$1:$U$1164,'DIAS DE INVENTARIO TAT'!K$1)</f>
        <v>0</v>
      </c>
      <c r="L1085" s="6">
        <f>+SUMIFS(VENTAS!H:H,VENTAS!B:B,B1085,VENTAS!G:G,A1085)</f>
        <v>0</v>
      </c>
      <c r="M1085" s="4">
        <f t="shared" si="96"/>
        <v>0</v>
      </c>
      <c r="N1085" s="4">
        <f t="shared" si="97"/>
        <v>0</v>
      </c>
      <c r="O1085" s="4">
        <f t="shared" si="98"/>
        <v>0</v>
      </c>
      <c r="P1085" s="4">
        <f t="shared" si="99"/>
        <v>0</v>
      </c>
      <c r="Q1085" s="6" t="e">
        <f>+SUMIFS(#REF!,#REF!,TablaINV[[#This Row],[GRUPO]],#REF!,TablaINV[[#This Row],[COD]])</f>
        <v>#REF!</v>
      </c>
      <c r="R1085" s="19">
        <f t="shared" si="100"/>
        <v>0</v>
      </c>
      <c r="S1085" s="4" t="str">
        <f>+VLOOKUP(A1085,inv!T:X,5,0)</f>
        <v>COSTA</v>
      </c>
      <c r="T1085" s="4" t="str">
        <f>+VLOOKUP(B:B,'DT HUEVO'!$A:$D,4,0)</f>
        <v>EMPACADOS</v>
      </c>
      <c r="U1085" s="4" t="str">
        <f>+VLOOKUP(TablaINV[[#This Row],[COD]],'DT HUEVO'!$A:$D,3,0)</f>
        <v>B</v>
      </c>
    </row>
    <row r="1086" spans="1:21">
      <c r="A1086" t="s">
        <v>479</v>
      </c>
      <c r="B1086">
        <v>12360</v>
      </c>
      <c r="C1086" t="s">
        <v>584</v>
      </c>
      <c r="D1086">
        <f>+SUMIFS(inv!D:D,inv!A:A,B1086,inv!T:T,A1086)</f>
        <v>0</v>
      </c>
      <c r="E1086">
        <f>+SUMIFS(inv!$D$1:$D$1164,inv!$A$1:$A$1164,$B1086,inv!$T$1:$T$1164,$A1086,inv!$U$1:$U$1164,'DIAS DE INVENTARIO TAT'!E$1)</f>
        <v>0</v>
      </c>
      <c r="F1086">
        <f>+SUMIFS(inv!$D$1:$D$1164,inv!$A$1:$A$1164,$B1086,inv!$T$1:$T$1164,$A1086,inv!$U$1:$U$1164,'DIAS DE INVENTARIO TAT'!F$1)</f>
        <v>0</v>
      </c>
      <c r="G1086">
        <f>+SUMIFS(inv!$D$1:$D$1164,inv!$A$1:$A$1164,$B1086,inv!$T$1:$T$1164,$A1086,inv!$U$1:$U$1164,'DIAS DE INVENTARIO TAT'!G$1)</f>
        <v>0</v>
      </c>
      <c r="H1086">
        <f>+SUMIFS(inv!$D$1:$D$1164,inv!$A$1:$A$1164,$B1086,inv!$T$1:$T$1164,$A1086,inv!$U$1:$U$1164,'DIAS DE INVENTARIO TAT'!H$1)</f>
        <v>0</v>
      </c>
      <c r="I1086">
        <f>+SUMIFS(inv!$D$1:$D$1164,inv!$A$1:$A$1164,$B1086,inv!$T$1:$T$1164,$A1086,inv!$U$1:$U$1164,'DIAS DE INVENTARIO TAT'!I$1)</f>
        <v>0</v>
      </c>
      <c r="J1086">
        <f>+SUMIFS(inv!$D$1:$D$1164,inv!$A$1:$A$1164,$B1086,inv!$T$1:$T$1164,$A1086,inv!$U$1:$U$1164,'DIAS DE INVENTARIO TAT'!J$1)</f>
        <v>0</v>
      </c>
      <c r="K1086">
        <f>+SUMIFS(inv!$D$1:$D$1164,inv!$A$1:$A$1164,$B1086,inv!$T$1:$T$1164,$A1086,inv!$U$1:$U$1164,'DIAS DE INVENTARIO TAT'!K$1)</f>
        <v>0</v>
      </c>
      <c r="L1086" s="6">
        <f>+SUMIFS(VENTAS!H:H,VENTAS!B:B,B1086,VENTAS!G:G,A1086)</f>
        <v>0</v>
      </c>
      <c r="M1086" s="4">
        <f t="shared" si="96"/>
        <v>0</v>
      </c>
      <c r="N1086" s="4">
        <f t="shared" si="97"/>
        <v>0</v>
      </c>
      <c r="O1086" s="4">
        <f t="shared" si="98"/>
        <v>0</v>
      </c>
      <c r="P1086" s="4">
        <f t="shared" si="99"/>
        <v>0</v>
      </c>
      <c r="Q1086" s="6" t="e">
        <f>+SUMIFS(#REF!,#REF!,TablaINV[[#This Row],[GRUPO]],#REF!,TablaINV[[#This Row],[COD]])</f>
        <v>#REF!</v>
      </c>
      <c r="R1086" s="19">
        <f t="shared" si="100"/>
        <v>0</v>
      </c>
      <c r="S1086" s="4" t="str">
        <f>+VLOOKUP(A1086,inv!T:X,5,0)</f>
        <v>COSTA</v>
      </c>
      <c r="T1086" s="4" t="e">
        <f>+VLOOKUP(B:B,'DT HUEVO'!$A:$D,4,0)</f>
        <v>#N/A</v>
      </c>
      <c r="U1086" s="4" t="e">
        <f>+VLOOKUP(TablaINV[[#This Row],[COD]],'DT HUEVO'!$A:$D,3,0)</f>
        <v>#N/A</v>
      </c>
    </row>
    <row r="1087" spans="1:21">
      <c r="A1087" t="s">
        <v>479</v>
      </c>
      <c r="B1087">
        <v>12470</v>
      </c>
      <c r="C1087" t="s">
        <v>447</v>
      </c>
      <c r="D1087">
        <f>+SUMIFS(inv!D:D,inv!A:A,B1087,inv!T:T,A1087)</f>
        <v>0</v>
      </c>
      <c r="E1087">
        <f>+SUMIFS(inv!$D$1:$D$1164,inv!$A$1:$A$1164,$B1087,inv!$T$1:$T$1164,$A1087,inv!$U$1:$U$1164,'DIAS DE INVENTARIO TAT'!E$1)</f>
        <v>0</v>
      </c>
      <c r="F1087">
        <f>+SUMIFS(inv!$D$1:$D$1164,inv!$A$1:$A$1164,$B1087,inv!$T$1:$T$1164,$A1087,inv!$U$1:$U$1164,'DIAS DE INVENTARIO TAT'!F$1)</f>
        <v>0</v>
      </c>
      <c r="G1087">
        <f>+SUMIFS(inv!$D$1:$D$1164,inv!$A$1:$A$1164,$B1087,inv!$T$1:$T$1164,$A1087,inv!$U$1:$U$1164,'DIAS DE INVENTARIO TAT'!G$1)</f>
        <v>0</v>
      </c>
      <c r="H1087">
        <f>+SUMIFS(inv!$D$1:$D$1164,inv!$A$1:$A$1164,$B1087,inv!$T$1:$T$1164,$A1087,inv!$U$1:$U$1164,'DIAS DE INVENTARIO TAT'!H$1)</f>
        <v>0</v>
      </c>
      <c r="I1087">
        <f>+SUMIFS(inv!$D$1:$D$1164,inv!$A$1:$A$1164,$B1087,inv!$T$1:$T$1164,$A1087,inv!$U$1:$U$1164,'DIAS DE INVENTARIO TAT'!I$1)</f>
        <v>0</v>
      </c>
      <c r="J1087">
        <f>+SUMIFS(inv!$D$1:$D$1164,inv!$A$1:$A$1164,$B1087,inv!$T$1:$T$1164,$A1087,inv!$U$1:$U$1164,'DIAS DE INVENTARIO TAT'!J$1)</f>
        <v>0</v>
      </c>
      <c r="K1087">
        <f>+SUMIFS(inv!$D$1:$D$1164,inv!$A$1:$A$1164,$B1087,inv!$T$1:$T$1164,$A1087,inv!$U$1:$U$1164,'DIAS DE INVENTARIO TAT'!K$1)</f>
        <v>0</v>
      </c>
      <c r="L1087" s="6">
        <f>+SUMIFS(VENTAS!H:H,VENTAS!B:B,B1087,VENTAS!G:G,A1087)</f>
        <v>0</v>
      </c>
      <c r="M1087" s="4">
        <f t="shared" si="96"/>
        <v>0</v>
      </c>
      <c r="N1087" s="4">
        <f t="shared" si="97"/>
        <v>0</v>
      </c>
      <c r="O1087" s="4">
        <f t="shared" si="98"/>
        <v>0</v>
      </c>
      <c r="P1087" s="4">
        <f t="shared" si="99"/>
        <v>0</v>
      </c>
      <c r="Q1087" s="6" t="e">
        <f>+SUMIFS(#REF!,#REF!,TablaINV[[#This Row],[GRUPO]],#REF!,TablaINV[[#This Row],[COD]])</f>
        <v>#REF!</v>
      </c>
      <c r="R1087" s="19">
        <f t="shared" si="100"/>
        <v>0</v>
      </c>
      <c r="S1087" s="4" t="str">
        <f>+VLOOKUP(A1087,inv!T:X,5,0)</f>
        <v>COSTA</v>
      </c>
      <c r="T1087" s="4" t="e">
        <f>+VLOOKUP(B:B,'DT HUEVO'!$A:$D,4,0)</f>
        <v>#N/A</v>
      </c>
      <c r="U1087" s="4" t="e">
        <f>+VLOOKUP(TablaINV[[#This Row],[COD]],'DT HUEVO'!$A:$D,3,0)</f>
        <v>#N/A</v>
      </c>
    </row>
    <row r="1088" spans="1:21">
      <c r="A1088" t="s">
        <v>479</v>
      </c>
      <c r="B1088">
        <v>10489</v>
      </c>
      <c r="C1088" t="s">
        <v>546</v>
      </c>
      <c r="D1088">
        <f>+SUMIFS(inv!D:D,inv!A:A,B1088,inv!T:T,A1088)</f>
        <v>0</v>
      </c>
      <c r="E1088">
        <f>+SUMIFS(inv!$D$1:$D$1164,inv!$A$1:$A$1164,$B1088,inv!$T$1:$T$1164,$A1088,inv!$U$1:$U$1164,'DIAS DE INVENTARIO TAT'!E$1)</f>
        <v>0</v>
      </c>
      <c r="F1088">
        <f>+SUMIFS(inv!$D$1:$D$1164,inv!$A$1:$A$1164,$B1088,inv!$T$1:$T$1164,$A1088,inv!$U$1:$U$1164,'DIAS DE INVENTARIO TAT'!F$1)</f>
        <v>0</v>
      </c>
      <c r="G1088">
        <f>+SUMIFS(inv!$D$1:$D$1164,inv!$A$1:$A$1164,$B1088,inv!$T$1:$T$1164,$A1088,inv!$U$1:$U$1164,'DIAS DE INVENTARIO TAT'!G$1)</f>
        <v>0</v>
      </c>
      <c r="H1088">
        <f>+SUMIFS(inv!$D$1:$D$1164,inv!$A$1:$A$1164,$B1088,inv!$T$1:$T$1164,$A1088,inv!$U$1:$U$1164,'DIAS DE INVENTARIO TAT'!H$1)</f>
        <v>0</v>
      </c>
      <c r="I1088">
        <f>+SUMIFS(inv!$D$1:$D$1164,inv!$A$1:$A$1164,$B1088,inv!$T$1:$T$1164,$A1088,inv!$U$1:$U$1164,'DIAS DE INVENTARIO TAT'!I$1)</f>
        <v>0</v>
      </c>
      <c r="J1088">
        <f>+SUMIFS(inv!$D$1:$D$1164,inv!$A$1:$A$1164,$B1088,inv!$T$1:$T$1164,$A1088,inv!$U$1:$U$1164,'DIAS DE INVENTARIO TAT'!J$1)</f>
        <v>0</v>
      </c>
      <c r="K1088">
        <f>+SUMIFS(inv!$D$1:$D$1164,inv!$A$1:$A$1164,$B1088,inv!$T$1:$T$1164,$A1088,inv!$U$1:$U$1164,'DIAS DE INVENTARIO TAT'!K$1)</f>
        <v>0</v>
      </c>
      <c r="L1088" s="6">
        <f>+SUMIFS(VENTAS!H:H,VENTAS!B:B,B1088,VENTAS!G:G,A1088)</f>
        <v>0</v>
      </c>
      <c r="M1088" s="4">
        <f t="shared" si="96"/>
        <v>0</v>
      </c>
      <c r="N1088" s="4">
        <f t="shared" si="97"/>
        <v>0</v>
      </c>
      <c r="O1088" s="4">
        <f t="shared" si="98"/>
        <v>0</v>
      </c>
      <c r="P1088" s="4">
        <f t="shared" si="99"/>
        <v>0</v>
      </c>
      <c r="Q1088" s="6" t="e">
        <f>+SUMIFS(#REF!,#REF!,TablaINV[[#This Row],[GRUPO]],#REF!,TablaINV[[#This Row],[COD]])</f>
        <v>#REF!</v>
      </c>
      <c r="R1088" s="19">
        <f t="shared" si="100"/>
        <v>0</v>
      </c>
      <c r="S1088" s="4" t="str">
        <f>+VLOOKUP(A1088,inv!T:X,5,0)</f>
        <v>COSTA</v>
      </c>
      <c r="T1088" s="4" t="str">
        <f>+VLOOKUP(B:B,'DT HUEVO'!$A:$D,4,0)</f>
        <v>FS</v>
      </c>
      <c r="U1088" s="4" t="str">
        <f>+VLOOKUP(TablaINV[[#This Row],[COD]],'DT HUEVO'!$A:$D,3,0)</f>
        <v>A</v>
      </c>
    </row>
    <row r="1089" spans="1:21">
      <c r="A1089" t="s">
        <v>479</v>
      </c>
      <c r="B1089">
        <v>10416</v>
      </c>
      <c r="C1089" t="s">
        <v>581</v>
      </c>
      <c r="D1089">
        <f>+SUMIFS(inv!D:D,inv!A:A,B1089,inv!T:T,A1089)</f>
        <v>0</v>
      </c>
      <c r="E1089">
        <f>+SUMIFS(inv!$D$1:$D$1164,inv!$A$1:$A$1164,$B1089,inv!$T$1:$T$1164,$A1089,inv!$U$1:$U$1164,'DIAS DE INVENTARIO TAT'!E$1)</f>
        <v>0</v>
      </c>
      <c r="F1089">
        <f>+SUMIFS(inv!$D$1:$D$1164,inv!$A$1:$A$1164,$B1089,inv!$T$1:$T$1164,$A1089,inv!$U$1:$U$1164,'DIAS DE INVENTARIO TAT'!F$1)</f>
        <v>0</v>
      </c>
      <c r="G1089">
        <f>+SUMIFS(inv!$D$1:$D$1164,inv!$A$1:$A$1164,$B1089,inv!$T$1:$T$1164,$A1089,inv!$U$1:$U$1164,'DIAS DE INVENTARIO TAT'!G$1)</f>
        <v>0</v>
      </c>
      <c r="H1089">
        <f>+SUMIFS(inv!$D$1:$D$1164,inv!$A$1:$A$1164,$B1089,inv!$T$1:$T$1164,$A1089,inv!$U$1:$U$1164,'DIAS DE INVENTARIO TAT'!H$1)</f>
        <v>0</v>
      </c>
      <c r="I1089">
        <f>+SUMIFS(inv!$D$1:$D$1164,inv!$A$1:$A$1164,$B1089,inv!$T$1:$T$1164,$A1089,inv!$U$1:$U$1164,'DIAS DE INVENTARIO TAT'!I$1)</f>
        <v>0</v>
      </c>
      <c r="J1089">
        <f>+SUMIFS(inv!$D$1:$D$1164,inv!$A$1:$A$1164,$B1089,inv!$T$1:$T$1164,$A1089,inv!$U$1:$U$1164,'DIAS DE INVENTARIO TAT'!J$1)</f>
        <v>0</v>
      </c>
      <c r="K1089">
        <f>+SUMIFS(inv!$D$1:$D$1164,inv!$A$1:$A$1164,$B1089,inv!$T$1:$T$1164,$A1089,inv!$U$1:$U$1164,'DIAS DE INVENTARIO TAT'!K$1)</f>
        <v>0</v>
      </c>
      <c r="L1089" s="6">
        <f>+SUMIFS(VENTAS!H:H,VENTAS!B:B,B1089,VENTAS!G:G,A1089)</f>
        <v>0</v>
      </c>
      <c r="M1089" s="4">
        <f t="shared" si="96"/>
        <v>0</v>
      </c>
      <c r="N1089" s="4">
        <f t="shared" si="97"/>
        <v>0</v>
      </c>
      <c r="O1089" s="4">
        <f t="shared" si="98"/>
        <v>0</v>
      </c>
      <c r="P1089" s="4">
        <f t="shared" si="99"/>
        <v>0</v>
      </c>
      <c r="Q1089" s="6" t="e">
        <f>+SUMIFS(#REF!,#REF!,TablaINV[[#This Row],[GRUPO]],#REF!,TablaINV[[#This Row],[COD]])</f>
        <v>#REF!</v>
      </c>
      <c r="R1089" s="19">
        <f t="shared" si="100"/>
        <v>0</v>
      </c>
      <c r="S1089" s="4" t="str">
        <f>+VLOOKUP(A1089,inv!T:X,5,0)</f>
        <v>COSTA</v>
      </c>
      <c r="T1089" s="4" t="str">
        <f>+VLOOKUP(B:B,'DT HUEVO'!$A:$D,4,0)</f>
        <v>ETIQUETA</v>
      </c>
      <c r="U1089" s="4" t="str">
        <f>+VLOOKUP(TablaINV[[#This Row],[COD]],'DT HUEVO'!$A:$D,3,0)</f>
        <v>A</v>
      </c>
    </row>
    <row r="1090" spans="1:21">
      <c r="A1090" t="s">
        <v>479</v>
      </c>
      <c r="B1090">
        <v>10367</v>
      </c>
      <c r="C1090" t="s">
        <v>606</v>
      </c>
      <c r="D1090">
        <f>+SUMIFS(inv!D:D,inv!A:A,B1090,inv!T:T,A1090)</f>
        <v>0</v>
      </c>
      <c r="E1090">
        <f>+SUMIFS(inv!$D$1:$D$1164,inv!$A$1:$A$1164,$B1090,inv!$T$1:$T$1164,$A1090,inv!$U$1:$U$1164,'DIAS DE INVENTARIO TAT'!E$1)</f>
        <v>0</v>
      </c>
      <c r="F1090">
        <f>+SUMIFS(inv!$D$1:$D$1164,inv!$A$1:$A$1164,$B1090,inv!$T$1:$T$1164,$A1090,inv!$U$1:$U$1164,'DIAS DE INVENTARIO TAT'!F$1)</f>
        <v>0</v>
      </c>
      <c r="G1090">
        <f>+SUMIFS(inv!$D$1:$D$1164,inv!$A$1:$A$1164,$B1090,inv!$T$1:$T$1164,$A1090,inv!$U$1:$U$1164,'DIAS DE INVENTARIO TAT'!G$1)</f>
        <v>0</v>
      </c>
      <c r="H1090">
        <f>+SUMIFS(inv!$D$1:$D$1164,inv!$A$1:$A$1164,$B1090,inv!$T$1:$T$1164,$A1090,inv!$U$1:$U$1164,'DIAS DE INVENTARIO TAT'!H$1)</f>
        <v>0</v>
      </c>
      <c r="I1090">
        <f>+SUMIFS(inv!$D$1:$D$1164,inv!$A$1:$A$1164,$B1090,inv!$T$1:$T$1164,$A1090,inv!$U$1:$U$1164,'DIAS DE INVENTARIO TAT'!I$1)</f>
        <v>0</v>
      </c>
      <c r="J1090">
        <f>+SUMIFS(inv!$D$1:$D$1164,inv!$A$1:$A$1164,$B1090,inv!$T$1:$T$1164,$A1090,inv!$U$1:$U$1164,'DIAS DE INVENTARIO TAT'!J$1)</f>
        <v>0</v>
      </c>
      <c r="K1090">
        <f>+SUMIFS(inv!$D$1:$D$1164,inv!$A$1:$A$1164,$B1090,inv!$T$1:$T$1164,$A1090,inv!$U$1:$U$1164,'DIAS DE INVENTARIO TAT'!K$1)</f>
        <v>0</v>
      </c>
      <c r="L1090" s="6">
        <f>+SUMIFS(VENTAS!H:H,VENTAS!B:B,B1090,VENTAS!G:G,A1090)</f>
        <v>0</v>
      </c>
      <c r="M1090" s="4">
        <f t="shared" si="96"/>
        <v>0</v>
      </c>
      <c r="N1090" s="4">
        <f t="shared" si="97"/>
        <v>0</v>
      </c>
      <c r="O1090" s="4">
        <f t="shared" si="98"/>
        <v>0</v>
      </c>
      <c r="P1090" s="4">
        <f t="shared" si="99"/>
        <v>0</v>
      </c>
      <c r="Q1090" s="6" t="e">
        <f>+SUMIFS(#REF!,#REF!,TablaINV[[#This Row],[GRUPO]],#REF!,TablaINV[[#This Row],[COD]])</f>
        <v>#REF!</v>
      </c>
      <c r="R1090" s="19">
        <f t="shared" si="100"/>
        <v>0</v>
      </c>
      <c r="S1090" s="4" t="str">
        <f>+VLOOKUP(A1090,inv!T:X,5,0)</f>
        <v>COSTA</v>
      </c>
      <c r="T1090" s="4" t="str">
        <f>+VLOOKUP(B:B,'DT HUEVO'!$A:$D,4,0)</f>
        <v>FS</v>
      </c>
      <c r="U1090" s="4" t="str">
        <f>+VLOOKUP(TablaINV[[#This Row],[COD]],'DT HUEVO'!$A:$D,3,0)</f>
        <v>AA</v>
      </c>
    </row>
    <row r="1091" spans="1:21">
      <c r="A1091" t="s">
        <v>479</v>
      </c>
      <c r="B1091">
        <v>10309</v>
      </c>
      <c r="C1091" t="s">
        <v>539</v>
      </c>
      <c r="D1091">
        <f>+SUMIFS(inv!D:D,inv!A:A,B1091,inv!T:T,A1091)</f>
        <v>0</v>
      </c>
      <c r="E1091">
        <f>+SUMIFS(inv!$D$1:$D$1164,inv!$A$1:$A$1164,$B1091,inv!$T$1:$T$1164,$A1091,inv!$U$1:$U$1164,'DIAS DE INVENTARIO TAT'!E$1)</f>
        <v>0</v>
      </c>
      <c r="F1091">
        <f>+SUMIFS(inv!$D$1:$D$1164,inv!$A$1:$A$1164,$B1091,inv!$T$1:$T$1164,$A1091,inv!$U$1:$U$1164,'DIAS DE INVENTARIO TAT'!F$1)</f>
        <v>0</v>
      </c>
      <c r="G1091">
        <f>+SUMIFS(inv!$D$1:$D$1164,inv!$A$1:$A$1164,$B1091,inv!$T$1:$T$1164,$A1091,inv!$U$1:$U$1164,'DIAS DE INVENTARIO TAT'!G$1)</f>
        <v>0</v>
      </c>
      <c r="H1091">
        <f>+SUMIFS(inv!$D$1:$D$1164,inv!$A$1:$A$1164,$B1091,inv!$T$1:$T$1164,$A1091,inv!$U$1:$U$1164,'DIAS DE INVENTARIO TAT'!H$1)</f>
        <v>0</v>
      </c>
      <c r="I1091">
        <f>+SUMIFS(inv!$D$1:$D$1164,inv!$A$1:$A$1164,$B1091,inv!$T$1:$T$1164,$A1091,inv!$U$1:$U$1164,'DIAS DE INVENTARIO TAT'!I$1)</f>
        <v>0</v>
      </c>
      <c r="J1091">
        <f>+SUMIFS(inv!$D$1:$D$1164,inv!$A$1:$A$1164,$B1091,inv!$T$1:$T$1164,$A1091,inv!$U$1:$U$1164,'DIAS DE INVENTARIO TAT'!J$1)</f>
        <v>0</v>
      </c>
      <c r="K1091">
        <f>+SUMIFS(inv!$D$1:$D$1164,inv!$A$1:$A$1164,$B1091,inv!$T$1:$T$1164,$A1091,inv!$U$1:$U$1164,'DIAS DE INVENTARIO TAT'!K$1)</f>
        <v>0</v>
      </c>
      <c r="L1091" s="6">
        <f>+SUMIFS(VENTAS!H:H,VENTAS!B:B,B1091,VENTAS!G:G,A1091)</f>
        <v>0</v>
      </c>
      <c r="M1091" s="4">
        <f t="shared" si="96"/>
        <v>0</v>
      </c>
      <c r="N1091" s="4">
        <f t="shared" si="97"/>
        <v>0</v>
      </c>
      <c r="O1091" s="4">
        <f t="shared" si="98"/>
        <v>0</v>
      </c>
      <c r="P1091" s="4">
        <f t="shared" si="99"/>
        <v>0</v>
      </c>
      <c r="Q1091" s="6" t="e">
        <f>+SUMIFS(#REF!,#REF!,TablaINV[[#This Row],[GRUPO]],#REF!,TablaINV[[#This Row],[COD]])</f>
        <v>#REF!</v>
      </c>
      <c r="R1091" s="19">
        <f t="shared" si="100"/>
        <v>0</v>
      </c>
      <c r="S1091" s="4" t="str">
        <f>+VLOOKUP(A1091,inv!T:X,5,0)</f>
        <v>COSTA</v>
      </c>
      <c r="T1091" s="4" t="str">
        <f>+VLOOKUP(B:B,'DT HUEVO'!$A:$D,4,0)</f>
        <v>FS</v>
      </c>
      <c r="U1091" s="4" t="str">
        <f>+VLOOKUP(TablaINV[[#This Row],[COD]],'DT HUEVO'!$A:$D,3,0)</f>
        <v>AA</v>
      </c>
    </row>
    <row r="1092" spans="1:21">
      <c r="A1092" t="s">
        <v>479</v>
      </c>
      <c r="B1092">
        <v>10388</v>
      </c>
      <c r="C1092" t="s">
        <v>541</v>
      </c>
      <c r="D1092">
        <f>+SUMIFS(inv!D:D,inv!A:A,B1092,inv!T:T,A1092)</f>
        <v>0</v>
      </c>
      <c r="E1092">
        <f>+SUMIFS(inv!$D$1:$D$1164,inv!$A$1:$A$1164,$B1092,inv!$T$1:$T$1164,$A1092,inv!$U$1:$U$1164,'DIAS DE INVENTARIO TAT'!E$1)</f>
        <v>0</v>
      </c>
      <c r="F1092">
        <f>+SUMIFS(inv!$D$1:$D$1164,inv!$A$1:$A$1164,$B1092,inv!$T$1:$T$1164,$A1092,inv!$U$1:$U$1164,'DIAS DE INVENTARIO TAT'!F$1)</f>
        <v>0</v>
      </c>
      <c r="G1092">
        <f>+SUMIFS(inv!$D$1:$D$1164,inv!$A$1:$A$1164,$B1092,inv!$T$1:$T$1164,$A1092,inv!$U$1:$U$1164,'DIAS DE INVENTARIO TAT'!G$1)</f>
        <v>0</v>
      </c>
      <c r="H1092">
        <f>+SUMIFS(inv!$D$1:$D$1164,inv!$A$1:$A$1164,$B1092,inv!$T$1:$T$1164,$A1092,inv!$U$1:$U$1164,'DIAS DE INVENTARIO TAT'!H$1)</f>
        <v>0</v>
      </c>
      <c r="I1092">
        <f>+SUMIFS(inv!$D$1:$D$1164,inv!$A$1:$A$1164,$B1092,inv!$T$1:$T$1164,$A1092,inv!$U$1:$U$1164,'DIAS DE INVENTARIO TAT'!I$1)</f>
        <v>0</v>
      </c>
      <c r="J1092">
        <f>+SUMIFS(inv!$D$1:$D$1164,inv!$A$1:$A$1164,$B1092,inv!$T$1:$T$1164,$A1092,inv!$U$1:$U$1164,'DIAS DE INVENTARIO TAT'!J$1)</f>
        <v>0</v>
      </c>
      <c r="K1092">
        <f>+SUMIFS(inv!$D$1:$D$1164,inv!$A$1:$A$1164,$B1092,inv!$T$1:$T$1164,$A1092,inv!$U$1:$U$1164,'DIAS DE INVENTARIO TAT'!K$1)</f>
        <v>0</v>
      </c>
      <c r="L1092" s="6">
        <f>+SUMIFS(VENTAS!H:H,VENTAS!B:B,B1092,VENTAS!G:G,A1092)</f>
        <v>0</v>
      </c>
      <c r="M1092" s="4">
        <f t="shared" ref="M1092:M1155" si="101">+IFERROR(D1092/$L1092,0)</f>
        <v>0</v>
      </c>
      <c r="N1092" s="4">
        <f t="shared" si="97"/>
        <v>0</v>
      </c>
      <c r="O1092" s="4">
        <f t="shared" si="98"/>
        <v>0</v>
      </c>
      <c r="P1092" s="4">
        <f t="shared" si="99"/>
        <v>0</v>
      </c>
      <c r="Q1092" s="6" t="e">
        <f>+SUMIFS(#REF!,#REF!,TablaINV[[#This Row],[GRUPO]],#REF!,TablaINV[[#This Row],[COD]])</f>
        <v>#REF!</v>
      </c>
      <c r="R1092" s="19">
        <f t="shared" si="100"/>
        <v>0</v>
      </c>
      <c r="S1092" s="4" t="str">
        <f>+VLOOKUP(A1092,inv!T:X,5,0)</f>
        <v>COSTA</v>
      </c>
      <c r="T1092" s="4" t="str">
        <f>+VLOOKUP(B:B,'DT HUEVO'!$A:$D,4,0)</f>
        <v>FS</v>
      </c>
      <c r="U1092" s="4" t="str">
        <f>+VLOOKUP(TablaINV[[#This Row],[COD]],'DT HUEVO'!$A:$D,3,0)</f>
        <v>AA</v>
      </c>
    </row>
    <row r="1093" spans="1:21">
      <c r="A1093" t="s">
        <v>479</v>
      </c>
      <c r="B1093">
        <v>10205</v>
      </c>
      <c r="C1093" t="s">
        <v>552</v>
      </c>
      <c r="D1093">
        <f>+SUMIFS(inv!D:D,inv!A:A,B1093,inv!T:T,A1093)</f>
        <v>0</v>
      </c>
      <c r="E1093">
        <f>+SUMIFS(inv!$D$1:$D$1164,inv!$A$1:$A$1164,$B1093,inv!$T$1:$T$1164,$A1093,inv!$U$1:$U$1164,'DIAS DE INVENTARIO TAT'!E$1)</f>
        <v>0</v>
      </c>
      <c r="F1093">
        <f>+SUMIFS(inv!$D$1:$D$1164,inv!$A$1:$A$1164,$B1093,inv!$T$1:$T$1164,$A1093,inv!$U$1:$U$1164,'DIAS DE INVENTARIO TAT'!F$1)</f>
        <v>0</v>
      </c>
      <c r="G1093">
        <f>+SUMIFS(inv!$D$1:$D$1164,inv!$A$1:$A$1164,$B1093,inv!$T$1:$T$1164,$A1093,inv!$U$1:$U$1164,'DIAS DE INVENTARIO TAT'!G$1)</f>
        <v>0</v>
      </c>
      <c r="H1093">
        <f>+SUMIFS(inv!$D$1:$D$1164,inv!$A$1:$A$1164,$B1093,inv!$T$1:$T$1164,$A1093,inv!$U$1:$U$1164,'DIAS DE INVENTARIO TAT'!H$1)</f>
        <v>0</v>
      </c>
      <c r="I1093">
        <f>+SUMIFS(inv!$D$1:$D$1164,inv!$A$1:$A$1164,$B1093,inv!$T$1:$T$1164,$A1093,inv!$U$1:$U$1164,'DIAS DE INVENTARIO TAT'!I$1)</f>
        <v>0</v>
      </c>
      <c r="J1093">
        <f>+SUMIFS(inv!$D$1:$D$1164,inv!$A$1:$A$1164,$B1093,inv!$T$1:$T$1164,$A1093,inv!$U$1:$U$1164,'DIAS DE INVENTARIO TAT'!J$1)</f>
        <v>0</v>
      </c>
      <c r="K1093">
        <f>+SUMIFS(inv!$D$1:$D$1164,inv!$A$1:$A$1164,$B1093,inv!$T$1:$T$1164,$A1093,inv!$U$1:$U$1164,'DIAS DE INVENTARIO TAT'!K$1)</f>
        <v>0</v>
      </c>
      <c r="L1093" s="6">
        <f>+SUMIFS(VENTAS!H:H,VENTAS!B:B,B1093,VENTAS!G:G,A1093)</f>
        <v>0</v>
      </c>
      <c r="M1093" s="4">
        <f t="shared" si="101"/>
        <v>0</v>
      </c>
      <c r="N1093" s="4">
        <f t="shared" si="97"/>
        <v>0</v>
      </c>
      <c r="O1093" s="4">
        <f t="shared" si="98"/>
        <v>0</v>
      </c>
      <c r="P1093" s="4">
        <f t="shared" si="99"/>
        <v>0</v>
      </c>
      <c r="Q1093" s="6" t="e">
        <f>+SUMIFS(#REF!,#REF!,TablaINV[[#This Row],[GRUPO]],#REF!,TablaINV[[#This Row],[COD]])</f>
        <v>#REF!</v>
      </c>
      <c r="R1093" s="19">
        <f t="shared" si="100"/>
        <v>0</v>
      </c>
      <c r="S1093" s="4" t="str">
        <f>+VLOOKUP(A1093,inv!T:X,5,0)</f>
        <v>COSTA</v>
      </c>
      <c r="T1093" s="4" t="str">
        <f>+VLOOKUP(B:B,'DT HUEVO'!$A:$D,4,0)</f>
        <v>FS</v>
      </c>
      <c r="U1093" s="4" t="str">
        <f>+VLOOKUP(TablaINV[[#This Row],[COD]],'DT HUEVO'!$A:$D,3,0)</f>
        <v>AAA</v>
      </c>
    </row>
    <row r="1094" spans="1:21">
      <c r="A1094" t="s">
        <v>479</v>
      </c>
      <c r="B1094">
        <v>10307</v>
      </c>
      <c r="C1094" t="s">
        <v>538</v>
      </c>
      <c r="D1094">
        <f>+SUMIFS(inv!D:D,inv!A:A,B1094,inv!T:T,A1094)</f>
        <v>0</v>
      </c>
      <c r="E1094">
        <f>+SUMIFS(inv!$D$1:$D$1164,inv!$A$1:$A$1164,$B1094,inv!$T$1:$T$1164,$A1094,inv!$U$1:$U$1164,'DIAS DE INVENTARIO TAT'!E$1)</f>
        <v>0</v>
      </c>
      <c r="F1094">
        <f>+SUMIFS(inv!$D$1:$D$1164,inv!$A$1:$A$1164,$B1094,inv!$T$1:$T$1164,$A1094,inv!$U$1:$U$1164,'DIAS DE INVENTARIO TAT'!F$1)</f>
        <v>0</v>
      </c>
      <c r="G1094">
        <f>+SUMIFS(inv!$D$1:$D$1164,inv!$A$1:$A$1164,$B1094,inv!$T$1:$T$1164,$A1094,inv!$U$1:$U$1164,'DIAS DE INVENTARIO TAT'!G$1)</f>
        <v>0</v>
      </c>
      <c r="H1094">
        <f>+SUMIFS(inv!$D$1:$D$1164,inv!$A$1:$A$1164,$B1094,inv!$T$1:$T$1164,$A1094,inv!$U$1:$U$1164,'DIAS DE INVENTARIO TAT'!H$1)</f>
        <v>0</v>
      </c>
      <c r="I1094">
        <f>+SUMIFS(inv!$D$1:$D$1164,inv!$A$1:$A$1164,$B1094,inv!$T$1:$T$1164,$A1094,inv!$U$1:$U$1164,'DIAS DE INVENTARIO TAT'!I$1)</f>
        <v>0</v>
      </c>
      <c r="J1094">
        <f>+SUMIFS(inv!$D$1:$D$1164,inv!$A$1:$A$1164,$B1094,inv!$T$1:$T$1164,$A1094,inv!$U$1:$U$1164,'DIAS DE INVENTARIO TAT'!J$1)</f>
        <v>0</v>
      </c>
      <c r="K1094">
        <f>+SUMIFS(inv!$D$1:$D$1164,inv!$A$1:$A$1164,$B1094,inv!$T$1:$T$1164,$A1094,inv!$U$1:$U$1164,'DIAS DE INVENTARIO TAT'!K$1)</f>
        <v>0</v>
      </c>
      <c r="L1094" s="6">
        <f>+SUMIFS(VENTAS!H:H,VENTAS!B:B,B1094,VENTAS!G:G,A1094)</f>
        <v>0</v>
      </c>
      <c r="M1094" s="4">
        <f t="shared" si="101"/>
        <v>0</v>
      </c>
      <c r="N1094" s="4">
        <f t="shared" si="97"/>
        <v>0</v>
      </c>
      <c r="O1094" s="4">
        <f t="shared" si="98"/>
        <v>0</v>
      </c>
      <c r="P1094" s="4">
        <f t="shared" si="99"/>
        <v>0</v>
      </c>
      <c r="Q1094" s="6" t="e">
        <f>+SUMIFS(#REF!,#REF!,TablaINV[[#This Row],[GRUPO]],#REF!,TablaINV[[#This Row],[COD]])</f>
        <v>#REF!</v>
      </c>
      <c r="R1094" s="19">
        <f t="shared" si="100"/>
        <v>0</v>
      </c>
      <c r="S1094" s="4" t="str">
        <f>+VLOOKUP(A1094,inv!T:X,5,0)</f>
        <v>COSTA</v>
      </c>
      <c r="T1094" s="4" t="str">
        <f>+VLOOKUP(B:B,'DT HUEVO'!$A:$D,4,0)</f>
        <v>EMPACADOS</v>
      </c>
      <c r="U1094" s="4" t="str">
        <f>+VLOOKUP(TablaINV[[#This Row],[COD]],'DT HUEVO'!$A:$D,3,0)</f>
        <v>AA</v>
      </c>
    </row>
    <row r="1095" spans="1:21">
      <c r="A1095" t="s">
        <v>479</v>
      </c>
      <c r="B1095">
        <v>10380</v>
      </c>
      <c r="C1095" t="s">
        <v>565</v>
      </c>
      <c r="D1095">
        <f>+SUMIFS(inv!D:D,inv!A:A,B1095,inv!T:T,A1095)</f>
        <v>0</v>
      </c>
      <c r="E1095">
        <f>+SUMIFS(inv!$D$1:$D$1164,inv!$A$1:$A$1164,$B1095,inv!$T$1:$T$1164,$A1095,inv!$U$1:$U$1164,'DIAS DE INVENTARIO TAT'!E$1)</f>
        <v>0</v>
      </c>
      <c r="F1095">
        <f>+SUMIFS(inv!$D$1:$D$1164,inv!$A$1:$A$1164,$B1095,inv!$T$1:$T$1164,$A1095,inv!$U$1:$U$1164,'DIAS DE INVENTARIO TAT'!F$1)</f>
        <v>0</v>
      </c>
      <c r="G1095">
        <f>+SUMIFS(inv!$D$1:$D$1164,inv!$A$1:$A$1164,$B1095,inv!$T$1:$T$1164,$A1095,inv!$U$1:$U$1164,'DIAS DE INVENTARIO TAT'!G$1)</f>
        <v>0</v>
      </c>
      <c r="H1095">
        <f>+SUMIFS(inv!$D$1:$D$1164,inv!$A$1:$A$1164,$B1095,inv!$T$1:$T$1164,$A1095,inv!$U$1:$U$1164,'DIAS DE INVENTARIO TAT'!H$1)</f>
        <v>0</v>
      </c>
      <c r="I1095">
        <f>+SUMIFS(inv!$D$1:$D$1164,inv!$A$1:$A$1164,$B1095,inv!$T$1:$T$1164,$A1095,inv!$U$1:$U$1164,'DIAS DE INVENTARIO TAT'!I$1)</f>
        <v>0</v>
      </c>
      <c r="J1095">
        <f>+SUMIFS(inv!$D$1:$D$1164,inv!$A$1:$A$1164,$B1095,inv!$T$1:$T$1164,$A1095,inv!$U$1:$U$1164,'DIAS DE INVENTARIO TAT'!J$1)</f>
        <v>0</v>
      </c>
      <c r="K1095">
        <f>+SUMIFS(inv!$D$1:$D$1164,inv!$A$1:$A$1164,$B1095,inv!$T$1:$T$1164,$A1095,inv!$U$1:$U$1164,'DIAS DE INVENTARIO TAT'!K$1)</f>
        <v>0</v>
      </c>
      <c r="L1095" s="6">
        <f>+SUMIFS(VENTAS!H:H,VENTAS!B:B,B1095,VENTAS!G:G,A1095)</f>
        <v>0</v>
      </c>
      <c r="M1095" s="4">
        <f t="shared" si="101"/>
        <v>0</v>
      </c>
      <c r="N1095" s="4">
        <f t="shared" si="97"/>
        <v>0</v>
      </c>
      <c r="O1095" s="4">
        <f t="shared" si="98"/>
        <v>0</v>
      </c>
      <c r="P1095" s="4">
        <f t="shared" si="99"/>
        <v>0</v>
      </c>
      <c r="Q1095" s="6" t="e">
        <f>+SUMIFS(#REF!,#REF!,TablaINV[[#This Row],[GRUPO]],#REF!,TablaINV[[#This Row],[COD]])</f>
        <v>#REF!</v>
      </c>
      <c r="R1095" s="19">
        <f t="shared" si="100"/>
        <v>0</v>
      </c>
      <c r="S1095" s="4" t="str">
        <f>+VLOOKUP(A1095,inv!T:X,5,0)</f>
        <v>COSTA</v>
      </c>
      <c r="T1095" s="4" t="str">
        <f>+VLOOKUP(B:B,'DT HUEVO'!$A:$D,4,0)</f>
        <v>EMPACADOS</v>
      </c>
      <c r="U1095" s="4" t="str">
        <f>+VLOOKUP(TablaINV[[#This Row],[COD]],'DT HUEVO'!$A:$D,3,0)</f>
        <v>AA</v>
      </c>
    </row>
    <row r="1096" spans="1:21">
      <c r="A1096" t="s">
        <v>479</v>
      </c>
      <c r="B1096">
        <v>10409</v>
      </c>
      <c r="C1096" t="s">
        <v>566</v>
      </c>
      <c r="D1096">
        <f>+SUMIFS(inv!D:D,inv!A:A,B1096,inv!T:T,A1096)</f>
        <v>0</v>
      </c>
      <c r="E1096">
        <f>+SUMIFS(inv!$D$1:$D$1164,inv!$A$1:$A$1164,$B1096,inv!$T$1:$T$1164,$A1096,inv!$U$1:$U$1164,'DIAS DE INVENTARIO TAT'!E$1)</f>
        <v>0</v>
      </c>
      <c r="F1096">
        <f>+SUMIFS(inv!$D$1:$D$1164,inv!$A$1:$A$1164,$B1096,inv!$T$1:$T$1164,$A1096,inv!$U$1:$U$1164,'DIAS DE INVENTARIO TAT'!F$1)</f>
        <v>0</v>
      </c>
      <c r="G1096">
        <f>+SUMIFS(inv!$D$1:$D$1164,inv!$A$1:$A$1164,$B1096,inv!$T$1:$T$1164,$A1096,inv!$U$1:$U$1164,'DIAS DE INVENTARIO TAT'!G$1)</f>
        <v>0</v>
      </c>
      <c r="H1096">
        <f>+SUMIFS(inv!$D$1:$D$1164,inv!$A$1:$A$1164,$B1096,inv!$T$1:$T$1164,$A1096,inv!$U$1:$U$1164,'DIAS DE INVENTARIO TAT'!H$1)</f>
        <v>0</v>
      </c>
      <c r="I1096">
        <f>+SUMIFS(inv!$D$1:$D$1164,inv!$A$1:$A$1164,$B1096,inv!$T$1:$T$1164,$A1096,inv!$U$1:$U$1164,'DIAS DE INVENTARIO TAT'!I$1)</f>
        <v>0</v>
      </c>
      <c r="J1096">
        <f>+SUMIFS(inv!$D$1:$D$1164,inv!$A$1:$A$1164,$B1096,inv!$T$1:$T$1164,$A1096,inv!$U$1:$U$1164,'DIAS DE INVENTARIO TAT'!J$1)</f>
        <v>0</v>
      </c>
      <c r="K1096">
        <f>+SUMIFS(inv!$D$1:$D$1164,inv!$A$1:$A$1164,$B1096,inv!$T$1:$T$1164,$A1096,inv!$U$1:$U$1164,'DIAS DE INVENTARIO TAT'!K$1)</f>
        <v>0</v>
      </c>
      <c r="L1096" s="6">
        <f>+SUMIFS(VENTAS!H:H,VENTAS!B:B,B1096,VENTAS!G:G,A1096)</f>
        <v>0</v>
      </c>
      <c r="M1096" s="4">
        <f t="shared" si="101"/>
        <v>0</v>
      </c>
      <c r="N1096" s="4">
        <f t="shared" si="97"/>
        <v>0</v>
      </c>
      <c r="O1096" s="4">
        <f t="shared" si="98"/>
        <v>0</v>
      </c>
      <c r="P1096" s="4">
        <f t="shared" si="99"/>
        <v>0</v>
      </c>
      <c r="Q1096" s="6" t="e">
        <f>+SUMIFS(#REF!,#REF!,TablaINV[[#This Row],[GRUPO]],#REF!,TablaINV[[#This Row],[COD]])</f>
        <v>#REF!</v>
      </c>
      <c r="R1096" s="19">
        <f t="shared" si="100"/>
        <v>0</v>
      </c>
      <c r="S1096" s="4" t="str">
        <f>+VLOOKUP(A1096,inv!T:X,5,0)</f>
        <v>COSTA</v>
      </c>
      <c r="T1096" s="4" t="str">
        <f>+VLOOKUP(B:B,'DT HUEVO'!$A:$D,4,0)</f>
        <v>FS</v>
      </c>
      <c r="U1096" s="4" t="str">
        <f>+VLOOKUP(TablaINV[[#This Row],[COD]],'DT HUEVO'!$A:$D,3,0)</f>
        <v>A</v>
      </c>
    </row>
    <row r="1097" spans="1:21">
      <c r="A1097" t="s">
        <v>479</v>
      </c>
      <c r="B1097">
        <v>10411</v>
      </c>
      <c r="C1097" t="s">
        <v>543</v>
      </c>
      <c r="D1097">
        <f>+SUMIFS(inv!D:D,inv!A:A,B1097,inv!T:T,A1097)</f>
        <v>0</v>
      </c>
      <c r="E1097">
        <f>+SUMIFS(inv!$D$1:$D$1164,inv!$A$1:$A$1164,$B1097,inv!$T$1:$T$1164,$A1097,inv!$U$1:$U$1164,'DIAS DE INVENTARIO TAT'!E$1)</f>
        <v>0</v>
      </c>
      <c r="F1097">
        <f>+SUMIFS(inv!$D$1:$D$1164,inv!$A$1:$A$1164,$B1097,inv!$T$1:$T$1164,$A1097,inv!$U$1:$U$1164,'DIAS DE INVENTARIO TAT'!F$1)</f>
        <v>0</v>
      </c>
      <c r="G1097">
        <f>+SUMIFS(inv!$D$1:$D$1164,inv!$A$1:$A$1164,$B1097,inv!$T$1:$T$1164,$A1097,inv!$U$1:$U$1164,'DIAS DE INVENTARIO TAT'!G$1)</f>
        <v>0</v>
      </c>
      <c r="H1097">
        <f>+SUMIFS(inv!$D$1:$D$1164,inv!$A$1:$A$1164,$B1097,inv!$T$1:$T$1164,$A1097,inv!$U$1:$U$1164,'DIAS DE INVENTARIO TAT'!H$1)</f>
        <v>0</v>
      </c>
      <c r="I1097">
        <f>+SUMIFS(inv!$D$1:$D$1164,inv!$A$1:$A$1164,$B1097,inv!$T$1:$T$1164,$A1097,inv!$U$1:$U$1164,'DIAS DE INVENTARIO TAT'!I$1)</f>
        <v>0</v>
      </c>
      <c r="J1097">
        <f>+SUMIFS(inv!$D$1:$D$1164,inv!$A$1:$A$1164,$B1097,inv!$T$1:$T$1164,$A1097,inv!$U$1:$U$1164,'DIAS DE INVENTARIO TAT'!J$1)</f>
        <v>0</v>
      </c>
      <c r="K1097">
        <f>+SUMIFS(inv!$D$1:$D$1164,inv!$A$1:$A$1164,$B1097,inv!$T$1:$T$1164,$A1097,inv!$U$1:$U$1164,'DIAS DE INVENTARIO TAT'!K$1)</f>
        <v>0</v>
      </c>
      <c r="L1097" s="6">
        <f>+SUMIFS(VENTAS!H:H,VENTAS!B:B,B1097,VENTAS!G:G,A1097)</f>
        <v>0</v>
      </c>
      <c r="M1097" s="4">
        <f t="shared" si="101"/>
        <v>0</v>
      </c>
      <c r="N1097" s="4">
        <f t="shared" si="97"/>
        <v>0</v>
      </c>
      <c r="O1097" s="4">
        <f t="shared" si="98"/>
        <v>0</v>
      </c>
      <c r="P1097" s="4">
        <f t="shared" si="99"/>
        <v>0</v>
      </c>
      <c r="Q1097" s="6" t="e">
        <f>+SUMIFS(#REF!,#REF!,TablaINV[[#This Row],[GRUPO]],#REF!,TablaINV[[#This Row],[COD]])</f>
        <v>#REF!</v>
      </c>
      <c r="R1097" s="19">
        <f t="shared" si="100"/>
        <v>0</v>
      </c>
      <c r="S1097" s="4" t="str">
        <f>+VLOOKUP(A1097,inv!T:X,5,0)</f>
        <v>COSTA</v>
      </c>
      <c r="T1097" s="4" t="str">
        <f>+VLOOKUP(B:B,'DT HUEVO'!$A:$D,4,0)</f>
        <v>EMPACADOS</v>
      </c>
      <c r="U1097" s="4" t="str">
        <f>+VLOOKUP(TablaINV[[#This Row],[COD]],'DT HUEVO'!$A:$D,3,0)</f>
        <v>A</v>
      </c>
    </row>
    <row r="1098" spans="1:21">
      <c r="A1098" t="s">
        <v>479</v>
      </c>
      <c r="B1098">
        <v>10511</v>
      </c>
      <c r="C1098" t="s">
        <v>547</v>
      </c>
      <c r="D1098">
        <f>+SUMIFS(inv!D:D,inv!A:A,B1098,inv!T:T,A1098)</f>
        <v>0</v>
      </c>
      <c r="E1098">
        <f>+SUMIFS(inv!$D$1:$D$1164,inv!$A$1:$A$1164,$B1098,inv!$T$1:$T$1164,$A1098,inv!$U$1:$U$1164,'DIAS DE INVENTARIO TAT'!E$1)</f>
        <v>0</v>
      </c>
      <c r="F1098">
        <f>+SUMIFS(inv!$D$1:$D$1164,inv!$A$1:$A$1164,$B1098,inv!$T$1:$T$1164,$A1098,inv!$U$1:$U$1164,'DIAS DE INVENTARIO TAT'!F$1)</f>
        <v>0</v>
      </c>
      <c r="G1098">
        <f>+SUMIFS(inv!$D$1:$D$1164,inv!$A$1:$A$1164,$B1098,inv!$T$1:$T$1164,$A1098,inv!$U$1:$U$1164,'DIAS DE INVENTARIO TAT'!G$1)</f>
        <v>0</v>
      </c>
      <c r="H1098">
        <f>+SUMIFS(inv!$D$1:$D$1164,inv!$A$1:$A$1164,$B1098,inv!$T$1:$T$1164,$A1098,inv!$U$1:$U$1164,'DIAS DE INVENTARIO TAT'!H$1)</f>
        <v>0</v>
      </c>
      <c r="I1098">
        <f>+SUMIFS(inv!$D$1:$D$1164,inv!$A$1:$A$1164,$B1098,inv!$T$1:$T$1164,$A1098,inv!$U$1:$U$1164,'DIAS DE INVENTARIO TAT'!I$1)</f>
        <v>0</v>
      </c>
      <c r="J1098">
        <f>+SUMIFS(inv!$D$1:$D$1164,inv!$A$1:$A$1164,$B1098,inv!$T$1:$T$1164,$A1098,inv!$U$1:$U$1164,'DIAS DE INVENTARIO TAT'!J$1)</f>
        <v>0</v>
      </c>
      <c r="K1098">
        <f>+SUMIFS(inv!$D$1:$D$1164,inv!$A$1:$A$1164,$B1098,inv!$T$1:$T$1164,$A1098,inv!$U$1:$U$1164,'DIAS DE INVENTARIO TAT'!K$1)</f>
        <v>0</v>
      </c>
      <c r="L1098" s="6">
        <f>+SUMIFS(VENTAS!H:H,VENTAS!B:B,B1098,VENTAS!G:G,A1098)</f>
        <v>0</v>
      </c>
      <c r="M1098" s="4">
        <f t="shared" si="101"/>
        <v>0</v>
      </c>
      <c r="N1098" s="4">
        <f t="shared" si="97"/>
        <v>0</v>
      </c>
      <c r="O1098" s="4">
        <f t="shared" si="98"/>
        <v>0</v>
      </c>
      <c r="P1098" s="4">
        <f t="shared" si="99"/>
        <v>0</v>
      </c>
      <c r="Q1098" s="6" t="e">
        <f>+SUMIFS(#REF!,#REF!,TablaINV[[#This Row],[GRUPO]],#REF!,TablaINV[[#This Row],[COD]])</f>
        <v>#REF!</v>
      </c>
      <c r="R1098" s="19">
        <f t="shared" si="100"/>
        <v>0</v>
      </c>
      <c r="S1098" s="4" t="str">
        <f>+VLOOKUP(A1098,inv!T:X,5,0)</f>
        <v>COSTA</v>
      </c>
      <c r="T1098" s="4" t="str">
        <f>+VLOOKUP(B:B,'DT HUEVO'!$A:$D,4,0)</f>
        <v>EMPACADOS</v>
      </c>
      <c r="U1098" s="4" t="str">
        <f>+VLOOKUP(TablaINV[[#This Row],[COD]],'DT HUEVO'!$A:$D,3,0)</f>
        <v>B</v>
      </c>
    </row>
    <row r="1099" spans="1:21">
      <c r="A1099" t="s">
        <v>479</v>
      </c>
      <c r="B1099">
        <v>10588</v>
      </c>
      <c r="C1099" t="s">
        <v>549</v>
      </c>
      <c r="D1099">
        <f>+SUMIFS(inv!D:D,inv!A:A,B1099,inv!T:T,A1099)</f>
        <v>0</v>
      </c>
      <c r="E1099">
        <f>+SUMIFS(inv!$D$1:$D$1164,inv!$A$1:$A$1164,$B1099,inv!$T$1:$T$1164,$A1099,inv!$U$1:$U$1164,'DIAS DE INVENTARIO TAT'!E$1)</f>
        <v>0</v>
      </c>
      <c r="F1099">
        <f>+SUMIFS(inv!$D$1:$D$1164,inv!$A$1:$A$1164,$B1099,inv!$T$1:$T$1164,$A1099,inv!$U$1:$U$1164,'DIAS DE INVENTARIO TAT'!F$1)</f>
        <v>0</v>
      </c>
      <c r="G1099">
        <f>+SUMIFS(inv!$D$1:$D$1164,inv!$A$1:$A$1164,$B1099,inv!$T$1:$T$1164,$A1099,inv!$U$1:$U$1164,'DIAS DE INVENTARIO TAT'!G$1)</f>
        <v>0</v>
      </c>
      <c r="H1099">
        <f>+SUMIFS(inv!$D$1:$D$1164,inv!$A$1:$A$1164,$B1099,inv!$T$1:$T$1164,$A1099,inv!$U$1:$U$1164,'DIAS DE INVENTARIO TAT'!H$1)</f>
        <v>0</v>
      </c>
      <c r="I1099">
        <f>+SUMIFS(inv!$D$1:$D$1164,inv!$A$1:$A$1164,$B1099,inv!$T$1:$T$1164,$A1099,inv!$U$1:$U$1164,'DIAS DE INVENTARIO TAT'!I$1)</f>
        <v>0</v>
      </c>
      <c r="J1099">
        <f>+SUMIFS(inv!$D$1:$D$1164,inv!$A$1:$A$1164,$B1099,inv!$T$1:$T$1164,$A1099,inv!$U$1:$U$1164,'DIAS DE INVENTARIO TAT'!J$1)</f>
        <v>0</v>
      </c>
      <c r="K1099">
        <f>+SUMIFS(inv!$D$1:$D$1164,inv!$A$1:$A$1164,$B1099,inv!$T$1:$T$1164,$A1099,inv!$U$1:$U$1164,'DIAS DE INVENTARIO TAT'!K$1)</f>
        <v>0</v>
      </c>
      <c r="L1099" s="6">
        <f>+SUMIFS(VENTAS!H:H,VENTAS!B:B,B1099,VENTAS!G:G,A1099)</f>
        <v>0</v>
      </c>
      <c r="M1099" s="4">
        <f t="shared" si="101"/>
        <v>0</v>
      </c>
      <c r="N1099" s="4">
        <f t="shared" si="97"/>
        <v>0</v>
      </c>
      <c r="O1099" s="4">
        <f t="shared" si="98"/>
        <v>0</v>
      </c>
      <c r="P1099" s="4">
        <f t="shared" si="99"/>
        <v>0</v>
      </c>
      <c r="Q1099" s="6" t="e">
        <f>+SUMIFS(#REF!,#REF!,TablaINV[[#This Row],[GRUPO]],#REF!,TablaINV[[#This Row],[COD]])</f>
        <v>#REF!</v>
      </c>
      <c r="R1099" s="19">
        <f t="shared" si="100"/>
        <v>0</v>
      </c>
      <c r="S1099" s="4" t="str">
        <f>+VLOOKUP(A1099,inv!T:X,5,0)</f>
        <v>COSTA</v>
      </c>
      <c r="T1099" s="4" t="e">
        <f>+VLOOKUP(B:B,'DT HUEVO'!$A:$D,4,0)</f>
        <v>#N/A</v>
      </c>
      <c r="U1099" s="4" t="e">
        <f>+VLOOKUP(TablaINV[[#This Row],[COD]],'DT HUEVO'!$A:$D,3,0)</f>
        <v>#N/A</v>
      </c>
    </row>
    <row r="1100" spans="1:21">
      <c r="A1100" t="s">
        <v>479</v>
      </c>
      <c r="B1100">
        <v>11301</v>
      </c>
      <c r="C1100" t="s">
        <v>550</v>
      </c>
      <c r="D1100">
        <f>+SUMIFS(inv!D:D,inv!A:A,B1100,inv!T:T,A1100)</f>
        <v>0</v>
      </c>
      <c r="E1100">
        <f>+SUMIFS(inv!$D$1:$D$1164,inv!$A$1:$A$1164,$B1100,inv!$T$1:$T$1164,$A1100,inv!$U$1:$U$1164,'DIAS DE INVENTARIO TAT'!E$1)</f>
        <v>0</v>
      </c>
      <c r="F1100">
        <f>+SUMIFS(inv!$D$1:$D$1164,inv!$A$1:$A$1164,$B1100,inv!$T$1:$T$1164,$A1100,inv!$U$1:$U$1164,'DIAS DE INVENTARIO TAT'!F$1)</f>
        <v>0</v>
      </c>
      <c r="G1100">
        <f>+SUMIFS(inv!$D$1:$D$1164,inv!$A$1:$A$1164,$B1100,inv!$T$1:$T$1164,$A1100,inv!$U$1:$U$1164,'DIAS DE INVENTARIO TAT'!G$1)</f>
        <v>0</v>
      </c>
      <c r="H1100">
        <f>+SUMIFS(inv!$D$1:$D$1164,inv!$A$1:$A$1164,$B1100,inv!$T$1:$T$1164,$A1100,inv!$U$1:$U$1164,'DIAS DE INVENTARIO TAT'!H$1)</f>
        <v>0</v>
      </c>
      <c r="I1100">
        <f>+SUMIFS(inv!$D$1:$D$1164,inv!$A$1:$A$1164,$B1100,inv!$T$1:$T$1164,$A1100,inv!$U$1:$U$1164,'DIAS DE INVENTARIO TAT'!I$1)</f>
        <v>0</v>
      </c>
      <c r="J1100">
        <f>+SUMIFS(inv!$D$1:$D$1164,inv!$A$1:$A$1164,$B1100,inv!$T$1:$T$1164,$A1100,inv!$U$1:$U$1164,'DIAS DE INVENTARIO TAT'!J$1)</f>
        <v>0</v>
      </c>
      <c r="K1100">
        <f>+SUMIFS(inv!$D$1:$D$1164,inv!$A$1:$A$1164,$B1100,inv!$T$1:$T$1164,$A1100,inv!$U$1:$U$1164,'DIAS DE INVENTARIO TAT'!K$1)</f>
        <v>0</v>
      </c>
      <c r="L1100" s="6">
        <f>+SUMIFS(VENTAS!H:H,VENTAS!B:B,B1100,VENTAS!G:G,A1100)</f>
        <v>0</v>
      </c>
      <c r="M1100" s="4">
        <f t="shared" si="101"/>
        <v>0</v>
      </c>
      <c r="N1100" s="4">
        <f t="shared" si="97"/>
        <v>0</v>
      </c>
      <c r="O1100" s="4">
        <f t="shared" si="98"/>
        <v>0</v>
      </c>
      <c r="P1100" s="4">
        <f t="shared" si="99"/>
        <v>0</v>
      </c>
      <c r="Q1100" s="6" t="e">
        <f>+SUMIFS(#REF!,#REF!,TablaINV[[#This Row],[GRUPO]],#REF!,TablaINV[[#This Row],[COD]])</f>
        <v>#REF!</v>
      </c>
      <c r="R1100" s="19">
        <f t="shared" si="100"/>
        <v>0</v>
      </c>
      <c r="S1100" s="4" t="str">
        <f>+VLOOKUP(A1100,inv!T:X,5,0)</f>
        <v>COSTA</v>
      </c>
      <c r="T1100" s="4" t="str">
        <f>+VLOOKUP(B:B,'DT HUEVO'!$A:$D,4,0)</f>
        <v>EMPACADOS</v>
      </c>
      <c r="U1100" s="4" t="str">
        <f>+VLOOKUP(TablaINV[[#This Row],[COD]],'DT HUEVO'!$A:$D,3,0)</f>
        <v>AA</v>
      </c>
    </row>
    <row r="1101" spans="1:21">
      <c r="A1101" t="s">
        <v>479</v>
      </c>
      <c r="B1101">
        <v>11401</v>
      </c>
      <c r="C1101" t="s">
        <v>583</v>
      </c>
      <c r="D1101">
        <f>+SUMIFS(inv!D:D,inv!A:A,B1101,inv!T:T,A1101)</f>
        <v>0</v>
      </c>
      <c r="E1101">
        <f>+SUMIFS(inv!$D$1:$D$1164,inv!$A$1:$A$1164,$B1101,inv!$T$1:$T$1164,$A1101,inv!$U$1:$U$1164,'DIAS DE INVENTARIO TAT'!E$1)</f>
        <v>0</v>
      </c>
      <c r="F1101">
        <f>+SUMIFS(inv!$D$1:$D$1164,inv!$A$1:$A$1164,$B1101,inv!$T$1:$T$1164,$A1101,inv!$U$1:$U$1164,'DIAS DE INVENTARIO TAT'!F$1)</f>
        <v>0</v>
      </c>
      <c r="G1101">
        <f>+SUMIFS(inv!$D$1:$D$1164,inv!$A$1:$A$1164,$B1101,inv!$T$1:$T$1164,$A1101,inv!$U$1:$U$1164,'DIAS DE INVENTARIO TAT'!G$1)</f>
        <v>0</v>
      </c>
      <c r="H1101">
        <f>+SUMIFS(inv!$D$1:$D$1164,inv!$A$1:$A$1164,$B1101,inv!$T$1:$T$1164,$A1101,inv!$U$1:$U$1164,'DIAS DE INVENTARIO TAT'!H$1)</f>
        <v>0</v>
      </c>
      <c r="I1101">
        <f>+SUMIFS(inv!$D$1:$D$1164,inv!$A$1:$A$1164,$B1101,inv!$T$1:$T$1164,$A1101,inv!$U$1:$U$1164,'DIAS DE INVENTARIO TAT'!I$1)</f>
        <v>0</v>
      </c>
      <c r="J1101">
        <f>+SUMIFS(inv!$D$1:$D$1164,inv!$A$1:$A$1164,$B1101,inv!$T$1:$T$1164,$A1101,inv!$U$1:$U$1164,'DIAS DE INVENTARIO TAT'!J$1)</f>
        <v>0</v>
      </c>
      <c r="K1101">
        <f>+SUMIFS(inv!$D$1:$D$1164,inv!$A$1:$A$1164,$B1101,inv!$T$1:$T$1164,$A1101,inv!$U$1:$U$1164,'DIAS DE INVENTARIO TAT'!K$1)</f>
        <v>0</v>
      </c>
      <c r="L1101" s="6">
        <f>+SUMIFS(VENTAS!H:H,VENTAS!B:B,B1101,VENTAS!G:G,A1101)</f>
        <v>0</v>
      </c>
      <c r="M1101" s="4">
        <f t="shared" si="101"/>
        <v>0</v>
      </c>
      <c r="N1101" s="4">
        <f t="shared" si="97"/>
        <v>0</v>
      </c>
      <c r="O1101" s="4">
        <f t="shared" si="98"/>
        <v>0</v>
      </c>
      <c r="P1101" s="4">
        <f t="shared" si="99"/>
        <v>0</v>
      </c>
      <c r="Q1101" s="6" t="e">
        <f>+SUMIFS(#REF!,#REF!,TablaINV[[#This Row],[GRUPO]],#REF!,TablaINV[[#This Row],[COD]])</f>
        <v>#REF!</v>
      </c>
      <c r="R1101" s="19">
        <f t="shared" si="100"/>
        <v>0</v>
      </c>
      <c r="S1101" s="4" t="str">
        <f>+VLOOKUP(A1101,inv!T:X,5,0)</f>
        <v>COSTA</v>
      </c>
      <c r="T1101" s="4" t="str">
        <f>+VLOOKUP(B:B,'DT HUEVO'!$A:$D,4,0)</f>
        <v>EMPACADOS</v>
      </c>
      <c r="U1101" s="4" t="str">
        <f>+VLOOKUP(TablaINV[[#This Row],[COD]],'DT HUEVO'!$A:$D,3,0)</f>
        <v>A</v>
      </c>
    </row>
    <row r="1102" spans="1:21">
      <c r="A1102" t="s">
        <v>479</v>
      </c>
      <c r="B1102">
        <v>12301</v>
      </c>
      <c r="C1102" t="s">
        <v>578</v>
      </c>
      <c r="D1102">
        <f>+SUMIFS(inv!D:D,inv!A:A,B1102,inv!T:T,A1102)</f>
        <v>0</v>
      </c>
      <c r="E1102">
        <f>+SUMIFS(inv!$D$1:$D$1164,inv!$A$1:$A$1164,$B1102,inv!$T$1:$T$1164,$A1102,inv!$U$1:$U$1164,'DIAS DE INVENTARIO TAT'!E$1)</f>
        <v>0</v>
      </c>
      <c r="F1102">
        <f>+SUMIFS(inv!$D$1:$D$1164,inv!$A$1:$A$1164,$B1102,inv!$T$1:$T$1164,$A1102,inv!$U$1:$U$1164,'DIAS DE INVENTARIO TAT'!F$1)</f>
        <v>0</v>
      </c>
      <c r="G1102">
        <f>+SUMIFS(inv!$D$1:$D$1164,inv!$A$1:$A$1164,$B1102,inv!$T$1:$T$1164,$A1102,inv!$U$1:$U$1164,'DIAS DE INVENTARIO TAT'!G$1)</f>
        <v>0</v>
      </c>
      <c r="H1102">
        <f>+SUMIFS(inv!$D$1:$D$1164,inv!$A$1:$A$1164,$B1102,inv!$T$1:$T$1164,$A1102,inv!$U$1:$U$1164,'DIAS DE INVENTARIO TAT'!H$1)</f>
        <v>0</v>
      </c>
      <c r="I1102">
        <f>+SUMIFS(inv!$D$1:$D$1164,inv!$A$1:$A$1164,$B1102,inv!$T$1:$T$1164,$A1102,inv!$U$1:$U$1164,'DIAS DE INVENTARIO TAT'!I$1)</f>
        <v>0</v>
      </c>
      <c r="J1102">
        <f>+SUMIFS(inv!$D$1:$D$1164,inv!$A$1:$A$1164,$B1102,inv!$T$1:$T$1164,$A1102,inv!$U$1:$U$1164,'DIAS DE INVENTARIO TAT'!J$1)</f>
        <v>0</v>
      </c>
      <c r="K1102">
        <f>+SUMIFS(inv!$D$1:$D$1164,inv!$A$1:$A$1164,$B1102,inv!$T$1:$T$1164,$A1102,inv!$U$1:$U$1164,'DIAS DE INVENTARIO TAT'!K$1)</f>
        <v>0</v>
      </c>
      <c r="L1102" s="6">
        <f>+SUMIFS(VENTAS!H:H,VENTAS!B:B,B1102,VENTAS!G:G,A1102)</f>
        <v>0</v>
      </c>
      <c r="M1102" s="4">
        <f t="shared" si="101"/>
        <v>0</v>
      </c>
      <c r="N1102" s="4">
        <f t="shared" si="97"/>
        <v>0</v>
      </c>
      <c r="O1102" s="4">
        <f t="shared" si="98"/>
        <v>0</v>
      </c>
      <c r="P1102" s="4">
        <f t="shared" si="99"/>
        <v>0</v>
      </c>
      <c r="Q1102" s="6" t="e">
        <f>+SUMIFS(#REF!,#REF!,TablaINV[[#This Row],[GRUPO]],#REF!,TablaINV[[#This Row],[COD]])</f>
        <v>#REF!</v>
      </c>
      <c r="R1102" s="19">
        <f t="shared" si="100"/>
        <v>0</v>
      </c>
      <c r="S1102" s="4" t="str">
        <f>+VLOOKUP(A1102,inv!T:X,5,0)</f>
        <v>COSTA</v>
      </c>
      <c r="T1102" s="4" t="str">
        <f>+VLOOKUP(B:B,'DT HUEVO'!$A:$D,4,0)</f>
        <v>EMPACADOS</v>
      </c>
      <c r="U1102" s="4" t="str">
        <f>+VLOOKUP(TablaINV[[#This Row],[COD]],'DT HUEVO'!$A:$D,3,0)</f>
        <v>AA</v>
      </c>
    </row>
    <row r="1103" spans="1:21">
      <c r="A1103" t="s">
        <v>479</v>
      </c>
      <c r="B1103">
        <v>12460</v>
      </c>
      <c r="C1103" t="s">
        <v>585</v>
      </c>
      <c r="D1103">
        <f>+SUMIFS(inv!D:D,inv!A:A,B1103,inv!T:T,A1103)</f>
        <v>0</v>
      </c>
      <c r="E1103">
        <f>+SUMIFS(inv!$D$1:$D$1164,inv!$A$1:$A$1164,$B1103,inv!$T$1:$T$1164,$A1103,inv!$U$1:$U$1164,'DIAS DE INVENTARIO TAT'!E$1)</f>
        <v>0</v>
      </c>
      <c r="F1103">
        <f>+SUMIFS(inv!$D$1:$D$1164,inv!$A$1:$A$1164,$B1103,inv!$T$1:$T$1164,$A1103,inv!$U$1:$U$1164,'DIAS DE INVENTARIO TAT'!F$1)</f>
        <v>0</v>
      </c>
      <c r="G1103">
        <f>+SUMIFS(inv!$D$1:$D$1164,inv!$A$1:$A$1164,$B1103,inv!$T$1:$T$1164,$A1103,inv!$U$1:$U$1164,'DIAS DE INVENTARIO TAT'!G$1)</f>
        <v>0</v>
      </c>
      <c r="H1103">
        <f>+SUMIFS(inv!$D$1:$D$1164,inv!$A$1:$A$1164,$B1103,inv!$T$1:$T$1164,$A1103,inv!$U$1:$U$1164,'DIAS DE INVENTARIO TAT'!H$1)</f>
        <v>0</v>
      </c>
      <c r="I1103">
        <f>+SUMIFS(inv!$D$1:$D$1164,inv!$A$1:$A$1164,$B1103,inv!$T$1:$T$1164,$A1103,inv!$U$1:$U$1164,'DIAS DE INVENTARIO TAT'!I$1)</f>
        <v>0</v>
      </c>
      <c r="J1103">
        <f>+SUMIFS(inv!$D$1:$D$1164,inv!$A$1:$A$1164,$B1103,inv!$T$1:$T$1164,$A1103,inv!$U$1:$U$1164,'DIAS DE INVENTARIO TAT'!J$1)</f>
        <v>0</v>
      </c>
      <c r="K1103">
        <f>+SUMIFS(inv!$D$1:$D$1164,inv!$A$1:$A$1164,$B1103,inv!$T$1:$T$1164,$A1103,inv!$U$1:$U$1164,'DIAS DE INVENTARIO TAT'!K$1)</f>
        <v>0</v>
      </c>
      <c r="L1103" s="6">
        <f>+SUMIFS(VENTAS!H:H,VENTAS!B:B,B1103,VENTAS!G:G,A1103)</f>
        <v>0</v>
      </c>
      <c r="M1103" s="4">
        <f t="shared" si="101"/>
        <v>0</v>
      </c>
      <c r="N1103" s="4">
        <f t="shared" si="97"/>
        <v>0</v>
      </c>
      <c r="O1103" s="4">
        <f t="shared" si="98"/>
        <v>0</v>
      </c>
      <c r="P1103" s="4">
        <f t="shared" si="99"/>
        <v>0</v>
      </c>
      <c r="Q1103" s="6" t="e">
        <f>+SUMIFS(#REF!,#REF!,TablaINV[[#This Row],[GRUPO]],#REF!,TablaINV[[#This Row],[COD]])</f>
        <v>#REF!</v>
      </c>
      <c r="R1103" s="19">
        <f t="shared" si="100"/>
        <v>0</v>
      </c>
      <c r="S1103" s="4" t="str">
        <f>+VLOOKUP(A1103,inv!T:X,5,0)</f>
        <v>COSTA</v>
      </c>
      <c r="T1103" s="4" t="e">
        <f>+VLOOKUP(B:B,'DT HUEVO'!$A:$D,4,0)</f>
        <v>#N/A</v>
      </c>
      <c r="U1103" s="4" t="e">
        <f>+VLOOKUP(TablaINV[[#This Row],[COD]],'DT HUEVO'!$A:$D,3,0)</f>
        <v>#N/A</v>
      </c>
    </row>
    <row r="1104" spans="1:21">
      <c r="A1104" t="s">
        <v>479</v>
      </c>
      <c r="B1104">
        <v>13203</v>
      </c>
      <c r="C1104" t="s">
        <v>551</v>
      </c>
      <c r="D1104">
        <f>+SUMIFS(inv!D:D,inv!A:A,B1104,inv!T:T,A1104)</f>
        <v>0</v>
      </c>
      <c r="E1104">
        <f>+SUMIFS(inv!$D$1:$D$1164,inv!$A$1:$A$1164,$B1104,inv!$T$1:$T$1164,$A1104,inv!$U$1:$U$1164,'DIAS DE INVENTARIO TAT'!E$1)</f>
        <v>0</v>
      </c>
      <c r="F1104">
        <f>+SUMIFS(inv!$D$1:$D$1164,inv!$A$1:$A$1164,$B1104,inv!$T$1:$T$1164,$A1104,inv!$U$1:$U$1164,'DIAS DE INVENTARIO TAT'!F$1)</f>
        <v>0</v>
      </c>
      <c r="G1104">
        <f>+SUMIFS(inv!$D$1:$D$1164,inv!$A$1:$A$1164,$B1104,inv!$T$1:$T$1164,$A1104,inv!$U$1:$U$1164,'DIAS DE INVENTARIO TAT'!G$1)</f>
        <v>0</v>
      </c>
      <c r="H1104">
        <f>+SUMIFS(inv!$D$1:$D$1164,inv!$A$1:$A$1164,$B1104,inv!$T$1:$T$1164,$A1104,inv!$U$1:$U$1164,'DIAS DE INVENTARIO TAT'!H$1)</f>
        <v>0</v>
      </c>
      <c r="I1104">
        <f>+SUMIFS(inv!$D$1:$D$1164,inv!$A$1:$A$1164,$B1104,inv!$T$1:$T$1164,$A1104,inv!$U$1:$U$1164,'DIAS DE INVENTARIO TAT'!I$1)</f>
        <v>0</v>
      </c>
      <c r="J1104">
        <f>+SUMIFS(inv!$D$1:$D$1164,inv!$A$1:$A$1164,$B1104,inv!$T$1:$T$1164,$A1104,inv!$U$1:$U$1164,'DIAS DE INVENTARIO TAT'!J$1)</f>
        <v>0</v>
      </c>
      <c r="K1104">
        <f>+SUMIFS(inv!$D$1:$D$1164,inv!$A$1:$A$1164,$B1104,inv!$T$1:$T$1164,$A1104,inv!$U$1:$U$1164,'DIAS DE INVENTARIO TAT'!K$1)</f>
        <v>0</v>
      </c>
      <c r="L1104" s="6">
        <f>+SUMIFS(VENTAS!H:H,VENTAS!B:B,B1104,VENTAS!G:G,A1104)</f>
        <v>0</v>
      </c>
      <c r="M1104" s="4">
        <f t="shared" si="101"/>
        <v>0</v>
      </c>
      <c r="N1104" s="4">
        <f t="shared" si="97"/>
        <v>0</v>
      </c>
      <c r="O1104" s="4">
        <f t="shared" si="98"/>
        <v>0</v>
      </c>
      <c r="P1104" s="4">
        <f t="shared" si="99"/>
        <v>0</v>
      </c>
      <c r="Q1104" s="6" t="e">
        <f>+SUMIFS(#REF!,#REF!,TablaINV[[#This Row],[GRUPO]],#REF!,TablaINV[[#This Row],[COD]])</f>
        <v>#REF!</v>
      </c>
      <c r="R1104" s="19">
        <f t="shared" si="100"/>
        <v>0</v>
      </c>
      <c r="S1104" s="4" t="str">
        <f>+VLOOKUP(A1104,inv!T:X,5,0)</f>
        <v>COSTA</v>
      </c>
      <c r="T1104" s="4" t="str">
        <f>+VLOOKUP(B:B,'DT HUEVO'!$A:$D,4,0)</f>
        <v>EMPACADOS</v>
      </c>
      <c r="U1104" s="4" t="str">
        <f>+VLOOKUP(TablaINV[[#This Row],[COD]],'DT HUEVO'!$A:$D,3,0)</f>
        <v>AAA</v>
      </c>
    </row>
    <row r="1105" spans="1:21">
      <c r="A1105" t="s">
        <v>479</v>
      </c>
      <c r="B1105">
        <v>71901</v>
      </c>
      <c r="C1105" t="s">
        <v>47</v>
      </c>
      <c r="D1105">
        <f>+SUMIFS(inv!D:D,inv!A:A,B1105,inv!T:T,A1105)</f>
        <v>0</v>
      </c>
      <c r="E1105">
        <f>+SUMIFS(inv!$D$1:$D$1164,inv!$A$1:$A$1164,$B1105,inv!$T$1:$T$1164,$A1105,inv!$U$1:$U$1164,'DIAS DE INVENTARIO TAT'!E$1)</f>
        <v>0</v>
      </c>
      <c r="F1105">
        <f>+SUMIFS(inv!$D$1:$D$1164,inv!$A$1:$A$1164,$B1105,inv!$T$1:$T$1164,$A1105,inv!$U$1:$U$1164,'DIAS DE INVENTARIO TAT'!F$1)</f>
        <v>0</v>
      </c>
      <c r="G1105">
        <f>+SUMIFS(inv!$D$1:$D$1164,inv!$A$1:$A$1164,$B1105,inv!$T$1:$T$1164,$A1105,inv!$U$1:$U$1164,'DIAS DE INVENTARIO TAT'!G$1)</f>
        <v>0</v>
      </c>
      <c r="H1105">
        <f>+SUMIFS(inv!$D$1:$D$1164,inv!$A$1:$A$1164,$B1105,inv!$T$1:$T$1164,$A1105,inv!$U$1:$U$1164,'DIAS DE INVENTARIO TAT'!H$1)</f>
        <v>0</v>
      </c>
      <c r="I1105">
        <f>+SUMIFS(inv!$D$1:$D$1164,inv!$A$1:$A$1164,$B1105,inv!$T$1:$T$1164,$A1105,inv!$U$1:$U$1164,'DIAS DE INVENTARIO TAT'!I$1)</f>
        <v>0</v>
      </c>
      <c r="J1105">
        <f>+SUMIFS(inv!$D$1:$D$1164,inv!$A$1:$A$1164,$B1105,inv!$T$1:$T$1164,$A1105,inv!$U$1:$U$1164,'DIAS DE INVENTARIO TAT'!J$1)</f>
        <v>0</v>
      </c>
      <c r="K1105">
        <f>+SUMIFS(inv!$D$1:$D$1164,inv!$A$1:$A$1164,$B1105,inv!$T$1:$T$1164,$A1105,inv!$U$1:$U$1164,'DIAS DE INVENTARIO TAT'!K$1)</f>
        <v>0</v>
      </c>
      <c r="L1105" s="6">
        <f>+SUMIFS(VENTAS!H:H,VENTAS!B:B,B1105,VENTAS!G:G,A1105)</f>
        <v>0</v>
      </c>
      <c r="M1105" s="4">
        <f t="shared" si="101"/>
        <v>0</v>
      </c>
      <c r="N1105" s="4">
        <f t="shared" si="97"/>
        <v>0</v>
      </c>
      <c r="O1105" s="4">
        <f t="shared" si="98"/>
        <v>0</v>
      </c>
      <c r="P1105" s="4">
        <f t="shared" si="99"/>
        <v>0</v>
      </c>
      <c r="Q1105" s="6" t="e">
        <f>+SUMIFS(#REF!,#REF!,TablaINV[[#This Row],[GRUPO]],#REF!,TablaINV[[#This Row],[COD]])</f>
        <v>#REF!</v>
      </c>
      <c r="R1105" s="19">
        <f t="shared" si="100"/>
        <v>0</v>
      </c>
      <c r="S1105" s="4" t="str">
        <f>+VLOOKUP(A1105,inv!T:X,5,0)</f>
        <v>COSTA</v>
      </c>
      <c r="T1105" s="4" t="str">
        <f>+VLOOKUP(B:B,'DT HUEVO'!$A:$D,4,0)</f>
        <v>SEGUNDA</v>
      </c>
      <c r="U1105" s="4" t="str">
        <f>+VLOOKUP(TablaINV[[#This Row],[COD]],'DT HUEVO'!$A:$D,3,0)</f>
        <v>SEGUNDA</v>
      </c>
    </row>
    <row r="1106" spans="1:21">
      <c r="A1106" t="s">
        <v>479</v>
      </c>
      <c r="B1106">
        <v>76401</v>
      </c>
      <c r="C1106" t="s">
        <v>533</v>
      </c>
      <c r="D1106">
        <f>+SUMIFS(inv!D:D,inv!A:A,B1106,inv!T:T,A1106)</f>
        <v>0</v>
      </c>
      <c r="E1106">
        <f>+SUMIFS(inv!$D$1:$D$1164,inv!$A$1:$A$1164,$B1106,inv!$T$1:$T$1164,$A1106,inv!$U$1:$U$1164,'DIAS DE INVENTARIO TAT'!E$1)</f>
        <v>0</v>
      </c>
      <c r="F1106">
        <f>+SUMIFS(inv!$D$1:$D$1164,inv!$A$1:$A$1164,$B1106,inv!$T$1:$T$1164,$A1106,inv!$U$1:$U$1164,'DIAS DE INVENTARIO TAT'!F$1)</f>
        <v>0</v>
      </c>
      <c r="G1106">
        <f>+SUMIFS(inv!$D$1:$D$1164,inv!$A$1:$A$1164,$B1106,inv!$T$1:$T$1164,$A1106,inv!$U$1:$U$1164,'DIAS DE INVENTARIO TAT'!G$1)</f>
        <v>0</v>
      </c>
      <c r="H1106">
        <f>+SUMIFS(inv!$D$1:$D$1164,inv!$A$1:$A$1164,$B1106,inv!$T$1:$T$1164,$A1106,inv!$U$1:$U$1164,'DIAS DE INVENTARIO TAT'!H$1)</f>
        <v>0</v>
      </c>
      <c r="I1106">
        <f>+SUMIFS(inv!$D$1:$D$1164,inv!$A$1:$A$1164,$B1106,inv!$T$1:$T$1164,$A1106,inv!$U$1:$U$1164,'DIAS DE INVENTARIO TAT'!I$1)</f>
        <v>0</v>
      </c>
      <c r="J1106">
        <f>+SUMIFS(inv!$D$1:$D$1164,inv!$A$1:$A$1164,$B1106,inv!$T$1:$T$1164,$A1106,inv!$U$1:$U$1164,'DIAS DE INVENTARIO TAT'!J$1)</f>
        <v>0</v>
      </c>
      <c r="K1106">
        <f>+SUMIFS(inv!$D$1:$D$1164,inv!$A$1:$A$1164,$B1106,inv!$T$1:$T$1164,$A1106,inv!$U$1:$U$1164,'DIAS DE INVENTARIO TAT'!K$1)</f>
        <v>0</v>
      </c>
      <c r="L1106" s="6">
        <f>+SUMIFS(VENTAS!H:H,VENTAS!B:B,B1106,VENTAS!G:G,A1106)</f>
        <v>0</v>
      </c>
      <c r="M1106" s="4">
        <f t="shared" si="101"/>
        <v>0</v>
      </c>
      <c r="N1106" s="4">
        <f t="shared" si="97"/>
        <v>0</v>
      </c>
      <c r="O1106" s="4">
        <f t="shared" si="98"/>
        <v>0</v>
      </c>
      <c r="P1106" s="4">
        <f t="shared" si="99"/>
        <v>0</v>
      </c>
      <c r="Q1106" s="6" t="e">
        <f>+SUMIFS(#REF!,#REF!,TablaINV[[#This Row],[GRUPO]],#REF!,TablaINV[[#This Row],[COD]])</f>
        <v>#REF!</v>
      </c>
      <c r="R1106" s="19">
        <f t="shared" si="100"/>
        <v>0</v>
      </c>
      <c r="S1106" s="4" t="str">
        <f>+VLOOKUP(A1106,inv!T:X,5,0)</f>
        <v>COSTA</v>
      </c>
      <c r="T1106" s="4" t="str">
        <f>+VLOOKUP(B:B,'DT HUEVO'!$A:$D,4,0)</f>
        <v>SEGUNDA</v>
      </c>
      <c r="U1106" s="4" t="str">
        <f>+VLOOKUP(TablaINV[[#This Row],[COD]],'DT HUEVO'!$A:$D,3,0)</f>
        <v>SEGUNDA</v>
      </c>
    </row>
    <row r="1107" spans="1:21">
      <c r="A1107" t="s">
        <v>479</v>
      </c>
      <c r="B1107">
        <v>72101</v>
      </c>
      <c r="C1107" t="s">
        <v>582</v>
      </c>
      <c r="D1107">
        <f>+SUMIFS(inv!D:D,inv!A:A,B1107,inv!T:T,A1107)</f>
        <v>0</v>
      </c>
      <c r="E1107">
        <f>+SUMIFS(inv!$D$1:$D$1164,inv!$A$1:$A$1164,$B1107,inv!$T$1:$T$1164,$A1107,inv!$U$1:$U$1164,'DIAS DE INVENTARIO TAT'!E$1)</f>
        <v>0</v>
      </c>
      <c r="F1107">
        <f>+SUMIFS(inv!$D$1:$D$1164,inv!$A$1:$A$1164,$B1107,inv!$T$1:$T$1164,$A1107,inv!$U$1:$U$1164,'DIAS DE INVENTARIO TAT'!F$1)</f>
        <v>0</v>
      </c>
      <c r="G1107">
        <f>+SUMIFS(inv!$D$1:$D$1164,inv!$A$1:$A$1164,$B1107,inv!$T$1:$T$1164,$A1107,inv!$U$1:$U$1164,'DIAS DE INVENTARIO TAT'!G$1)</f>
        <v>0</v>
      </c>
      <c r="H1107">
        <f>+SUMIFS(inv!$D$1:$D$1164,inv!$A$1:$A$1164,$B1107,inv!$T$1:$T$1164,$A1107,inv!$U$1:$U$1164,'DIAS DE INVENTARIO TAT'!H$1)</f>
        <v>0</v>
      </c>
      <c r="I1107">
        <f>+SUMIFS(inv!$D$1:$D$1164,inv!$A$1:$A$1164,$B1107,inv!$T$1:$T$1164,$A1107,inv!$U$1:$U$1164,'DIAS DE INVENTARIO TAT'!I$1)</f>
        <v>0</v>
      </c>
      <c r="J1107">
        <f>+SUMIFS(inv!$D$1:$D$1164,inv!$A$1:$A$1164,$B1107,inv!$T$1:$T$1164,$A1107,inv!$U$1:$U$1164,'DIAS DE INVENTARIO TAT'!J$1)</f>
        <v>0</v>
      </c>
      <c r="K1107">
        <f>+SUMIFS(inv!$D$1:$D$1164,inv!$A$1:$A$1164,$B1107,inv!$T$1:$T$1164,$A1107,inv!$U$1:$U$1164,'DIAS DE INVENTARIO TAT'!K$1)</f>
        <v>0</v>
      </c>
      <c r="L1107" s="6">
        <f>+SUMIFS(VENTAS!H:H,VENTAS!B:B,B1107,VENTAS!G:G,A1107)</f>
        <v>0</v>
      </c>
      <c r="M1107" s="4">
        <f t="shared" si="101"/>
        <v>0</v>
      </c>
      <c r="N1107" s="4">
        <f t="shared" si="97"/>
        <v>0</v>
      </c>
      <c r="O1107" s="4">
        <f t="shared" si="98"/>
        <v>0</v>
      </c>
      <c r="P1107" s="4">
        <f t="shared" si="99"/>
        <v>0</v>
      </c>
      <c r="Q1107" s="6" t="e">
        <f>+SUMIFS(#REF!,#REF!,TablaINV[[#This Row],[GRUPO]],#REF!,TablaINV[[#This Row],[COD]])</f>
        <v>#REF!</v>
      </c>
      <c r="R1107" s="19">
        <f t="shared" si="100"/>
        <v>0</v>
      </c>
      <c r="S1107" s="4" t="str">
        <f>+VLOOKUP(A1107,inv!T:X,5,0)</f>
        <v>COSTA</v>
      </c>
      <c r="T1107" s="4" t="str">
        <f>+VLOOKUP(B:B,'DT HUEVO'!$A:$D,4,0)</f>
        <v>SEGUNDA</v>
      </c>
      <c r="U1107" s="4" t="str">
        <f>+VLOOKUP(TablaINV[[#This Row],[COD]],'DT HUEVO'!$A:$D,3,0)</f>
        <v>SEGUNDA</v>
      </c>
    </row>
    <row r="1108" spans="1:21">
      <c r="A1108" t="s">
        <v>479</v>
      </c>
      <c r="B1108">
        <v>90</v>
      </c>
      <c r="C1108" t="s">
        <v>100</v>
      </c>
      <c r="D1108">
        <f>+SUMIFS(inv!D:D,inv!A:A,B1108,inv!T:T,A1108)</f>
        <v>0</v>
      </c>
      <c r="E1108">
        <f>+SUMIFS(inv!$D$1:$D$1164,inv!$A$1:$A$1164,$B1108,inv!$T$1:$T$1164,$A1108,inv!$U$1:$U$1164,'DIAS DE INVENTARIO TAT'!E$1)</f>
        <v>0</v>
      </c>
      <c r="F1108">
        <f>+SUMIFS(inv!$D$1:$D$1164,inv!$A$1:$A$1164,$B1108,inv!$T$1:$T$1164,$A1108,inv!$U$1:$U$1164,'DIAS DE INVENTARIO TAT'!F$1)</f>
        <v>0</v>
      </c>
      <c r="G1108">
        <f>+SUMIFS(inv!$D$1:$D$1164,inv!$A$1:$A$1164,$B1108,inv!$T$1:$T$1164,$A1108,inv!$U$1:$U$1164,'DIAS DE INVENTARIO TAT'!G$1)</f>
        <v>0</v>
      </c>
      <c r="H1108">
        <f>+SUMIFS(inv!$D$1:$D$1164,inv!$A$1:$A$1164,$B1108,inv!$T$1:$T$1164,$A1108,inv!$U$1:$U$1164,'DIAS DE INVENTARIO TAT'!H$1)</f>
        <v>0</v>
      </c>
      <c r="I1108">
        <f>+SUMIFS(inv!$D$1:$D$1164,inv!$A$1:$A$1164,$B1108,inv!$T$1:$T$1164,$A1108,inv!$U$1:$U$1164,'DIAS DE INVENTARIO TAT'!I$1)</f>
        <v>0</v>
      </c>
      <c r="J1108">
        <f>+SUMIFS(inv!$D$1:$D$1164,inv!$A$1:$A$1164,$B1108,inv!$T$1:$T$1164,$A1108,inv!$U$1:$U$1164,'DIAS DE INVENTARIO TAT'!J$1)</f>
        <v>0</v>
      </c>
      <c r="K1108">
        <f>+SUMIFS(inv!$D$1:$D$1164,inv!$A$1:$A$1164,$B1108,inv!$T$1:$T$1164,$A1108,inv!$U$1:$U$1164,'DIAS DE INVENTARIO TAT'!K$1)</f>
        <v>0</v>
      </c>
      <c r="L1108" s="6">
        <f>+SUMIFS(VENTAS!H:H,VENTAS!B:B,B1108,VENTAS!G:G,A1108)</f>
        <v>0</v>
      </c>
      <c r="M1108" s="4">
        <f t="shared" si="101"/>
        <v>0</v>
      </c>
      <c r="N1108" s="4">
        <f t="shared" si="97"/>
        <v>0</v>
      </c>
      <c r="O1108" s="4">
        <f t="shared" si="98"/>
        <v>0</v>
      </c>
      <c r="P1108" s="4">
        <f t="shared" si="99"/>
        <v>0</v>
      </c>
      <c r="Q1108" s="6" t="e">
        <f>+SUMIFS(#REF!,#REF!,TablaINV[[#This Row],[GRUPO]],#REF!,TablaINV[[#This Row],[COD]])</f>
        <v>#REF!</v>
      </c>
      <c r="R1108" s="19">
        <f t="shared" si="100"/>
        <v>0</v>
      </c>
      <c r="S1108" s="4" t="str">
        <f>+VLOOKUP(A1108,inv!T:X,5,0)</f>
        <v>COSTA</v>
      </c>
      <c r="T1108" s="4" t="str">
        <f>+VLOOKUP(B:B,'DT HUEVO'!$A:$D,4,0)</f>
        <v>HUEVO SIN CLASIFICAR</v>
      </c>
      <c r="U1108" s="4" t="str">
        <f>+VLOOKUP(TablaINV[[#This Row],[COD]],'DT HUEVO'!$A:$D,3,0)</f>
        <v>HUEVO SIN CLASIFICAR</v>
      </c>
    </row>
    <row r="1109" spans="1:21">
      <c r="A1109" t="s">
        <v>479</v>
      </c>
      <c r="B1109">
        <v>10403</v>
      </c>
      <c r="C1109" t="s">
        <v>35</v>
      </c>
      <c r="D1109">
        <f>+SUMIFS(inv!D:D,inv!A:A,B1109,inv!T:T,A1109)</f>
        <v>0</v>
      </c>
      <c r="E1109">
        <f>+SUMIFS(inv!$D$1:$D$1164,inv!$A$1:$A$1164,$B1109,inv!$T$1:$T$1164,$A1109,inv!$U$1:$U$1164,'DIAS DE INVENTARIO TAT'!E$1)</f>
        <v>0</v>
      </c>
      <c r="F1109">
        <f>+SUMIFS(inv!$D$1:$D$1164,inv!$A$1:$A$1164,$B1109,inv!$T$1:$T$1164,$A1109,inv!$U$1:$U$1164,'DIAS DE INVENTARIO TAT'!F$1)</f>
        <v>0</v>
      </c>
      <c r="G1109">
        <f>+SUMIFS(inv!$D$1:$D$1164,inv!$A$1:$A$1164,$B1109,inv!$T$1:$T$1164,$A1109,inv!$U$1:$U$1164,'DIAS DE INVENTARIO TAT'!G$1)</f>
        <v>0</v>
      </c>
      <c r="H1109">
        <f>+SUMIFS(inv!$D$1:$D$1164,inv!$A$1:$A$1164,$B1109,inv!$T$1:$T$1164,$A1109,inv!$U$1:$U$1164,'DIAS DE INVENTARIO TAT'!H$1)</f>
        <v>0</v>
      </c>
      <c r="I1109">
        <f>+SUMIFS(inv!$D$1:$D$1164,inv!$A$1:$A$1164,$B1109,inv!$T$1:$T$1164,$A1109,inv!$U$1:$U$1164,'DIAS DE INVENTARIO TAT'!I$1)</f>
        <v>0</v>
      </c>
      <c r="J1109">
        <f>+SUMIFS(inv!$D$1:$D$1164,inv!$A$1:$A$1164,$B1109,inv!$T$1:$T$1164,$A1109,inv!$U$1:$U$1164,'DIAS DE INVENTARIO TAT'!J$1)</f>
        <v>0</v>
      </c>
      <c r="K1109">
        <f>+SUMIFS(inv!$D$1:$D$1164,inv!$A$1:$A$1164,$B1109,inv!$T$1:$T$1164,$A1109,inv!$U$1:$U$1164,'DIAS DE INVENTARIO TAT'!K$1)</f>
        <v>0</v>
      </c>
      <c r="L1109" s="6">
        <f>+SUMIFS(VENTAS!H:H,VENTAS!B:B,B1109,VENTAS!G:G,A1109)</f>
        <v>0</v>
      </c>
      <c r="M1109" s="4">
        <f t="shared" si="101"/>
        <v>0</v>
      </c>
      <c r="N1109" s="4">
        <f t="shared" si="97"/>
        <v>0</v>
      </c>
      <c r="O1109" s="4">
        <f t="shared" si="98"/>
        <v>0</v>
      </c>
      <c r="P1109" s="4">
        <f t="shared" si="99"/>
        <v>0</v>
      </c>
      <c r="Q1109" s="6" t="e">
        <f>+SUMIFS(#REF!,#REF!,TablaINV[[#This Row],[GRUPO]],#REF!,TablaINV[[#This Row],[COD]])</f>
        <v>#REF!</v>
      </c>
      <c r="R1109" s="19">
        <f t="shared" si="100"/>
        <v>0</v>
      </c>
      <c r="S1109" s="4" t="str">
        <f>+VLOOKUP(A1109,inv!T:X,5,0)</f>
        <v>COSTA</v>
      </c>
      <c r="T1109" s="4" t="str">
        <f>+VLOOKUP(B:B,'DT HUEVO'!$A:$D,4,0)</f>
        <v>EMPACADOS</v>
      </c>
      <c r="U1109" s="4" t="str">
        <f>+VLOOKUP(TablaINV[[#This Row],[COD]],'DT HUEVO'!$A:$D,3,0)</f>
        <v>A</v>
      </c>
    </row>
    <row r="1110" spans="1:21">
      <c r="A1110" t="s">
        <v>479</v>
      </c>
      <c r="B1110">
        <v>76001</v>
      </c>
      <c r="C1110" t="s">
        <v>99</v>
      </c>
      <c r="D1110">
        <f>+SUMIFS(inv!D:D,inv!A:A,B1110,inv!T:T,A1110)</f>
        <v>0</v>
      </c>
      <c r="E1110">
        <f>+SUMIFS(inv!$D$1:$D$1164,inv!$A$1:$A$1164,$B1110,inv!$T$1:$T$1164,$A1110,inv!$U$1:$U$1164,'DIAS DE INVENTARIO TAT'!E$1)</f>
        <v>0</v>
      </c>
      <c r="F1110">
        <f>+SUMIFS(inv!$D$1:$D$1164,inv!$A$1:$A$1164,$B1110,inv!$T$1:$T$1164,$A1110,inv!$U$1:$U$1164,'DIAS DE INVENTARIO TAT'!F$1)</f>
        <v>0</v>
      </c>
      <c r="G1110">
        <f>+SUMIFS(inv!$D$1:$D$1164,inv!$A$1:$A$1164,$B1110,inv!$T$1:$T$1164,$A1110,inv!$U$1:$U$1164,'DIAS DE INVENTARIO TAT'!G$1)</f>
        <v>0</v>
      </c>
      <c r="H1110">
        <f>+SUMIFS(inv!$D$1:$D$1164,inv!$A$1:$A$1164,$B1110,inv!$T$1:$T$1164,$A1110,inv!$U$1:$U$1164,'DIAS DE INVENTARIO TAT'!H$1)</f>
        <v>0</v>
      </c>
      <c r="I1110">
        <f>+SUMIFS(inv!$D$1:$D$1164,inv!$A$1:$A$1164,$B1110,inv!$T$1:$T$1164,$A1110,inv!$U$1:$U$1164,'DIAS DE INVENTARIO TAT'!I$1)</f>
        <v>0</v>
      </c>
      <c r="J1110">
        <f>+SUMIFS(inv!$D$1:$D$1164,inv!$A$1:$A$1164,$B1110,inv!$T$1:$T$1164,$A1110,inv!$U$1:$U$1164,'DIAS DE INVENTARIO TAT'!J$1)</f>
        <v>0</v>
      </c>
      <c r="K1110">
        <f>+SUMIFS(inv!$D$1:$D$1164,inv!$A$1:$A$1164,$B1110,inv!$T$1:$T$1164,$A1110,inv!$U$1:$U$1164,'DIAS DE INVENTARIO TAT'!K$1)</f>
        <v>0</v>
      </c>
      <c r="L1110" s="6">
        <f>+SUMIFS(VENTAS!H:H,VENTAS!B:B,B1110,VENTAS!G:G,A1110)</f>
        <v>0</v>
      </c>
      <c r="M1110" s="4">
        <f t="shared" si="101"/>
        <v>0</v>
      </c>
      <c r="N1110" s="4">
        <f t="shared" si="97"/>
        <v>0</v>
      </c>
      <c r="O1110" s="4">
        <f t="shared" si="98"/>
        <v>0</v>
      </c>
      <c r="P1110" s="4">
        <f t="shared" si="99"/>
        <v>0</v>
      </c>
      <c r="Q1110" s="6" t="e">
        <f>+SUMIFS(#REF!,#REF!,TablaINV[[#This Row],[GRUPO]],#REF!,TablaINV[[#This Row],[COD]])</f>
        <v>#REF!</v>
      </c>
      <c r="R1110" s="19">
        <f t="shared" si="100"/>
        <v>0</v>
      </c>
      <c r="S1110" s="4" t="str">
        <f>+VLOOKUP(A1110,inv!T:X,5,0)</f>
        <v>COSTA</v>
      </c>
      <c r="T1110" s="4" t="str">
        <f>+VLOOKUP(B:B,'DT HUEVO'!$A:$D,4,0)</f>
        <v>HUEVO SIN CLASIFICAR</v>
      </c>
      <c r="U1110" s="4" t="str">
        <f>+VLOOKUP(TablaINV[[#This Row],[COD]],'DT HUEVO'!$A:$D,3,0)</f>
        <v>HUEVO SIN CLASIFICAR</v>
      </c>
    </row>
    <row r="1111" spans="1:21">
      <c r="A1111" t="s">
        <v>479</v>
      </c>
      <c r="B1111">
        <v>901</v>
      </c>
      <c r="C1111" t="s">
        <v>57</v>
      </c>
      <c r="D1111">
        <f>+SUMIFS(inv!D:D,inv!A:A,B1111,inv!T:T,A1111)</f>
        <v>0</v>
      </c>
      <c r="E1111">
        <f>+SUMIFS(inv!$D$1:$D$1164,inv!$A$1:$A$1164,$B1111,inv!$T$1:$T$1164,$A1111,inv!$U$1:$U$1164,'DIAS DE INVENTARIO TAT'!E$1)</f>
        <v>0</v>
      </c>
      <c r="F1111">
        <f>+SUMIFS(inv!$D$1:$D$1164,inv!$A$1:$A$1164,$B1111,inv!$T$1:$T$1164,$A1111,inv!$U$1:$U$1164,'DIAS DE INVENTARIO TAT'!F$1)</f>
        <v>0</v>
      </c>
      <c r="G1111">
        <f>+SUMIFS(inv!$D$1:$D$1164,inv!$A$1:$A$1164,$B1111,inv!$T$1:$T$1164,$A1111,inv!$U$1:$U$1164,'DIAS DE INVENTARIO TAT'!G$1)</f>
        <v>0</v>
      </c>
      <c r="H1111">
        <f>+SUMIFS(inv!$D$1:$D$1164,inv!$A$1:$A$1164,$B1111,inv!$T$1:$T$1164,$A1111,inv!$U$1:$U$1164,'DIAS DE INVENTARIO TAT'!H$1)</f>
        <v>0</v>
      </c>
      <c r="I1111">
        <f>+SUMIFS(inv!$D$1:$D$1164,inv!$A$1:$A$1164,$B1111,inv!$T$1:$T$1164,$A1111,inv!$U$1:$U$1164,'DIAS DE INVENTARIO TAT'!I$1)</f>
        <v>0</v>
      </c>
      <c r="J1111">
        <f>+SUMIFS(inv!$D$1:$D$1164,inv!$A$1:$A$1164,$B1111,inv!$T$1:$T$1164,$A1111,inv!$U$1:$U$1164,'DIAS DE INVENTARIO TAT'!J$1)</f>
        <v>0</v>
      </c>
      <c r="K1111">
        <f>+SUMIFS(inv!$D$1:$D$1164,inv!$A$1:$A$1164,$B1111,inv!$T$1:$T$1164,$A1111,inv!$U$1:$U$1164,'DIAS DE INVENTARIO TAT'!K$1)</f>
        <v>0</v>
      </c>
      <c r="L1111" s="6">
        <f>+SUMIFS(VENTAS!H:H,VENTAS!B:B,B1111,VENTAS!G:G,A1111)</f>
        <v>0</v>
      </c>
      <c r="M1111" s="4">
        <f t="shared" si="101"/>
        <v>0</v>
      </c>
      <c r="N1111" s="4">
        <f t="shared" si="97"/>
        <v>0</v>
      </c>
      <c r="O1111" s="4">
        <f t="shared" si="98"/>
        <v>0</v>
      </c>
      <c r="P1111" s="4">
        <f t="shared" si="99"/>
        <v>0</v>
      </c>
      <c r="Q1111" s="6" t="e">
        <f>+SUMIFS(#REF!,#REF!,TablaINV[[#This Row],[GRUPO]],#REF!,TablaINV[[#This Row],[COD]])</f>
        <v>#REF!</v>
      </c>
      <c r="R1111" s="19">
        <f t="shared" si="100"/>
        <v>0</v>
      </c>
      <c r="S1111" s="4" t="str">
        <f>+VLOOKUP(A1111,inv!T:X,5,0)</f>
        <v>COSTA</v>
      </c>
      <c r="T1111" s="4" t="str">
        <f>+VLOOKUP(B:B,'DT HUEVO'!$A:$D,4,0)</f>
        <v>HUEVO SIN CLASIFICAR</v>
      </c>
      <c r="U1111" s="4" t="str">
        <f>+VLOOKUP(TablaINV[[#This Row],[COD]],'DT HUEVO'!$A:$D,3,0)</f>
        <v>HUEVO SIN CLASIFICAR</v>
      </c>
    </row>
    <row r="1112" spans="1:21">
      <c r="A1112" t="s">
        <v>479</v>
      </c>
      <c r="B1112">
        <v>74001</v>
      </c>
      <c r="C1112" t="s">
        <v>641</v>
      </c>
      <c r="D1112">
        <f>+SUMIFS(inv!D:D,inv!A:A,B1112,inv!T:T,A1112)</f>
        <v>0</v>
      </c>
      <c r="E1112">
        <f>+SUMIFS(inv!$D$1:$D$1164,inv!$A$1:$A$1164,$B1112,inv!$T$1:$T$1164,$A1112,inv!$U$1:$U$1164,'DIAS DE INVENTARIO TAT'!E$1)</f>
        <v>0</v>
      </c>
      <c r="F1112">
        <f>+SUMIFS(inv!$D$1:$D$1164,inv!$A$1:$A$1164,$B1112,inv!$T$1:$T$1164,$A1112,inv!$U$1:$U$1164,'DIAS DE INVENTARIO TAT'!F$1)</f>
        <v>0</v>
      </c>
      <c r="G1112">
        <f>+SUMIFS(inv!$D$1:$D$1164,inv!$A$1:$A$1164,$B1112,inv!$T$1:$T$1164,$A1112,inv!$U$1:$U$1164,'DIAS DE INVENTARIO TAT'!G$1)</f>
        <v>0</v>
      </c>
      <c r="H1112">
        <f>+SUMIFS(inv!$D$1:$D$1164,inv!$A$1:$A$1164,$B1112,inv!$T$1:$T$1164,$A1112,inv!$U$1:$U$1164,'DIAS DE INVENTARIO TAT'!H$1)</f>
        <v>0</v>
      </c>
      <c r="I1112">
        <f>+SUMIFS(inv!$D$1:$D$1164,inv!$A$1:$A$1164,$B1112,inv!$T$1:$T$1164,$A1112,inv!$U$1:$U$1164,'DIAS DE INVENTARIO TAT'!I$1)</f>
        <v>0</v>
      </c>
      <c r="J1112">
        <f>+SUMIFS(inv!$D$1:$D$1164,inv!$A$1:$A$1164,$B1112,inv!$T$1:$T$1164,$A1112,inv!$U$1:$U$1164,'DIAS DE INVENTARIO TAT'!J$1)</f>
        <v>0</v>
      </c>
      <c r="K1112">
        <f>+SUMIFS(inv!$D$1:$D$1164,inv!$A$1:$A$1164,$B1112,inv!$T$1:$T$1164,$A1112,inv!$U$1:$U$1164,'DIAS DE INVENTARIO TAT'!K$1)</f>
        <v>0</v>
      </c>
      <c r="L1112" s="6">
        <f>+SUMIFS(VENTAS!H:H,VENTAS!B:B,B1112,VENTAS!G:G,A1112)</f>
        <v>0</v>
      </c>
      <c r="M1112" s="4">
        <f t="shared" si="101"/>
        <v>0</v>
      </c>
      <c r="N1112" s="4">
        <f t="shared" si="97"/>
        <v>0</v>
      </c>
      <c r="O1112" s="4">
        <f t="shared" si="98"/>
        <v>0</v>
      </c>
      <c r="P1112" s="4">
        <f t="shared" si="99"/>
        <v>0</v>
      </c>
      <c r="Q1112" s="6" t="e">
        <f>+SUMIFS(#REF!,#REF!,TablaINV[[#This Row],[GRUPO]],#REF!,TablaINV[[#This Row],[COD]])</f>
        <v>#REF!</v>
      </c>
      <c r="R1112" s="19">
        <f t="shared" si="100"/>
        <v>0</v>
      </c>
      <c r="S1112" s="4" t="str">
        <f>+VLOOKUP(A1112,inv!T:X,5,0)</f>
        <v>COSTA</v>
      </c>
      <c r="T1112" s="4" t="str">
        <f>+VLOOKUP(B:B,'DT HUEVO'!$A:$D,4,0)</f>
        <v>SEGUNDA</v>
      </c>
      <c r="U1112" s="4" t="str">
        <f>+VLOOKUP(TablaINV[[#This Row],[COD]],'DT HUEVO'!$A:$D,3,0)</f>
        <v>SEGUNDA</v>
      </c>
    </row>
    <row r="1113" spans="1:21">
      <c r="A1113" t="s">
        <v>479</v>
      </c>
      <c r="B1113">
        <v>76101</v>
      </c>
      <c r="C1113" t="s">
        <v>644</v>
      </c>
      <c r="D1113">
        <f>+SUMIFS(inv!D:D,inv!A:A,B1113,inv!T:T,A1113)</f>
        <v>0</v>
      </c>
      <c r="E1113">
        <f>+SUMIFS(inv!$D$1:$D$1164,inv!$A$1:$A$1164,$B1113,inv!$T$1:$T$1164,$A1113,inv!$U$1:$U$1164,'DIAS DE INVENTARIO TAT'!E$1)</f>
        <v>0</v>
      </c>
      <c r="F1113">
        <f>+SUMIFS(inv!$D$1:$D$1164,inv!$A$1:$A$1164,$B1113,inv!$T$1:$T$1164,$A1113,inv!$U$1:$U$1164,'DIAS DE INVENTARIO TAT'!F$1)</f>
        <v>0</v>
      </c>
      <c r="G1113">
        <f>+SUMIFS(inv!$D$1:$D$1164,inv!$A$1:$A$1164,$B1113,inv!$T$1:$T$1164,$A1113,inv!$U$1:$U$1164,'DIAS DE INVENTARIO TAT'!G$1)</f>
        <v>0</v>
      </c>
      <c r="H1113">
        <f>+SUMIFS(inv!$D$1:$D$1164,inv!$A$1:$A$1164,$B1113,inv!$T$1:$T$1164,$A1113,inv!$U$1:$U$1164,'DIAS DE INVENTARIO TAT'!H$1)</f>
        <v>0</v>
      </c>
      <c r="I1113">
        <f>+SUMIFS(inv!$D$1:$D$1164,inv!$A$1:$A$1164,$B1113,inv!$T$1:$T$1164,$A1113,inv!$U$1:$U$1164,'DIAS DE INVENTARIO TAT'!I$1)</f>
        <v>0</v>
      </c>
      <c r="J1113">
        <f>+SUMIFS(inv!$D$1:$D$1164,inv!$A$1:$A$1164,$B1113,inv!$T$1:$T$1164,$A1113,inv!$U$1:$U$1164,'DIAS DE INVENTARIO TAT'!J$1)</f>
        <v>0</v>
      </c>
      <c r="K1113">
        <f>+SUMIFS(inv!$D$1:$D$1164,inv!$A$1:$A$1164,$B1113,inv!$T$1:$T$1164,$A1113,inv!$U$1:$U$1164,'DIAS DE INVENTARIO TAT'!K$1)</f>
        <v>0</v>
      </c>
      <c r="L1113" s="6">
        <f>+SUMIFS(VENTAS!H:H,VENTAS!B:B,B1113,VENTAS!G:G,A1113)</f>
        <v>0</v>
      </c>
      <c r="M1113" s="4">
        <f t="shared" si="101"/>
        <v>0</v>
      </c>
      <c r="N1113" s="4">
        <f t="shared" si="97"/>
        <v>0</v>
      </c>
      <c r="O1113" s="4">
        <f t="shared" si="98"/>
        <v>0</v>
      </c>
      <c r="P1113" s="4">
        <f t="shared" si="99"/>
        <v>0</v>
      </c>
      <c r="Q1113" s="6" t="e">
        <f>+SUMIFS(#REF!,#REF!,TablaINV[[#This Row],[GRUPO]],#REF!,TablaINV[[#This Row],[COD]])</f>
        <v>#REF!</v>
      </c>
      <c r="R1113" s="19">
        <f t="shared" si="100"/>
        <v>0</v>
      </c>
      <c r="S1113" s="4" t="str">
        <f>+VLOOKUP(A1113,inv!T:X,5,0)</f>
        <v>COSTA</v>
      </c>
      <c r="T1113" s="4" t="str">
        <f>+VLOOKUP(B:B,'DT HUEVO'!$A:$D,4,0)</f>
        <v>GRIS SUELTO</v>
      </c>
      <c r="U1113" s="4" t="str">
        <f>+VLOOKUP(TablaINV[[#This Row],[COD]],'DT HUEVO'!$A:$D,3,0)</f>
        <v>YUMBO</v>
      </c>
    </row>
    <row r="1114" spans="1:21">
      <c r="A1114" t="s">
        <v>479</v>
      </c>
      <c r="B1114">
        <v>12401</v>
      </c>
      <c r="C1114" t="s">
        <v>645</v>
      </c>
      <c r="D1114">
        <f>+SUMIFS(inv!D:D,inv!A:A,B1114,inv!T:T,A1114)</f>
        <v>0</v>
      </c>
      <c r="E1114">
        <f>+SUMIFS(inv!$D$1:$D$1164,inv!$A$1:$A$1164,$B1114,inv!$T$1:$T$1164,$A1114,inv!$U$1:$U$1164,'DIAS DE INVENTARIO TAT'!E$1)</f>
        <v>0</v>
      </c>
      <c r="F1114">
        <f>+SUMIFS(inv!$D$1:$D$1164,inv!$A$1:$A$1164,$B1114,inv!$T$1:$T$1164,$A1114,inv!$U$1:$U$1164,'DIAS DE INVENTARIO TAT'!F$1)</f>
        <v>0</v>
      </c>
      <c r="G1114">
        <f>+SUMIFS(inv!$D$1:$D$1164,inv!$A$1:$A$1164,$B1114,inv!$T$1:$T$1164,$A1114,inv!$U$1:$U$1164,'DIAS DE INVENTARIO TAT'!G$1)</f>
        <v>0</v>
      </c>
      <c r="H1114">
        <f>+SUMIFS(inv!$D$1:$D$1164,inv!$A$1:$A$1164,$B1114,inv!$T$1:$T$1164,$A1114,inv!$U$1:$U$1164,'DIAS DE INVENTARIO TAT'!H$1)</f>
        <v>0</v>
      </c>
      <c r="I1114">
        <f>+SUMIFS(inv!$D$1:$D$1164,inv!$A$1:$A$1164,$B1114,inv!$T$1:$T$1164,$A1114,inv!$U$1:$U$1164,'DIAS DE INVENTARIO TAT'!I$1)</f>
        <v>0</v>
      </c>
      <c r="J1114">
        <f>+SUMIFS(inv!$D$1:$D$1164,inv!$A$1:$A$1164,$B1114,inv!$T$1:$T$1164,$A1114,inv!$U$1:$U$1164,'DIAS DE INVENTARIO TAT'!J$1)</f>
        <v>0</v>
      </c>
      <c r="K1114">
        <f>+SUMIFS(inv!$D$1:$D$1164,inv!$A$1:$A$1164,$B1114,inv!$T$1:$T$1164,$A1114,inv!$U$1:$U$1164,'DIAS DE INVENTARIO TAT'!K$1)</f>
        <v>0</v>
      </c>
      <c r="L1114" s="6">
        <f>+SUMIFS(VENTAS!H:H,VENTAS!B:B,B1114,VENTAS!G:G,A1114)</f>
        <v>0</v>
      </c>
      <c r="M1114" s="4">
        <f t="shared" si="101"/>
        <v>0</v>
      </c>
      <c r="N1114" s="4">
        <f t="shared" si="97"/>
        <v>0</v>
      </c>
      <c r="O1114" s="4">
        <f t="shared" si="98"/>
        <v>0</v>
      </c>
      <c r="P1114" s="4">
        <f t="shared" si="99"/>
        <v>0</v>
      </c>
      <c r="Q1114" s="6" t="e">
        <f>+SUMIFS(#REF!,#REF!,TablaINV[[#This Row],[GRUPO]],#REF!,TablaINV[[#This Row],[COD]])</f>
        <v>#REF!</v>
      </c>
      <c r="R1114" s="19">
        <f t="shared" si="100"/>
        <v>0</v>
      </c>
      <c r="S1114" s="4" t="str">
        <f>+VLOOKUP(A1114,inv!T:X,5,0)</f>
        <v>COSTA</v>
      </c>
      <c r="T1114" s="4" t="e">
        <f>+VLOOKUP(B:B,'DT HUEVO'!$A:$D,4,0)</f>
        <v>#N/A</v>
      </c>
      <c r="U1114" s="4" t="e">
        <f>+VLOOKUP(TablaINV[[#This Row],[COD]],'DT HUEVO'!$A:$D,3,0)</f>
        <v>#N/A</v>
      </c>
    </row>
    <row r="1115" spans="1:21">
      <c r="A1115" t="s">
        <v>479</v>
      </c>
      <c r="B1115">
        <v>77301</v>
      </c>
      <c r="C1115" t="s">
        <v>648</v>
      </c>
      <c r="D1115">
        <f>+SUMIFS(inv!D:D,inv!A:A,B1115,inv!T:T,A1115)</f>
        <v>0</v>
      </c>
      <c r="E1115">
        <f>+SUMIFS(inv!$D$1:$D$1164,inv!$A$1:$A$1164,$B1115,inv!$T$1:$T$1164,$A1115,inv!$U$1:$U$1164,'DIAS DE INVENTARIO TAT'!E$1)</f>
        <v>0</v>
      </c>
      <c r="F1115">
        <f>+SUMIFS(inv!$D$1:$D$1164,inv!$A$1:$A$1164,$B1115,inv!$T$1:$T$1164,$A1115,inv!$U$1:$U$1164,'DIAS DE INVENTARIO TAT'!F$1)</f>
        <v>0</v>
      </c>
      <c r="G1115">
        <f>+SUMIFS(inv!$D$1:$D$1164,inv!$A$1:$A$1164,$B1115,inv!$T$1:$T$1164,$A1115,inv!$U$1:$U$1164,'DIAS DE INVENTARIO TAT'!G$1)</f>
        <v>0</v>
      </c>
      <c r="H1115">
        <f>+SUMIFS(inv!$D$1:$D$1164,inv!$A$1:$A$1164,$B1115,inv!$T$1:$T$1164,$A1115,inv!$U$1:$U$1164,'DIAS DE INVENTARIO TAT'!H$1)</f>
        <v>0</v>
      </c>
      <c r="I1115">
        <f>+SUMIFS(inv!$D$1:$D$1164,inv!$A$1:$A$1164,$B1115,inv!$T$1:$T$1164,$A1115,inv!$U$1:$U$1164,'DIAS DE INVENTARIO TAT'!I$1)</f>
        <v>0</v>
      </c>
      <c r="J1115">
        <f>+SUMIFS(inv!$D$1:$D$1164,inv!$A$1:$A$1164,$B1115,inv!$T$1:$T$1164,$A1115,inv!$U$1:$U$1164,'DIAS DE INVENTARIO TAT'!J$1)</f>
        <v>0</v>
      </c>
      <c r="K1115">
        <f>+SUMIFS(inv!$D$1:$D$1164,inv!$A$1:$A$1164,$B1115,inv!$T$1:$T$1164,$A1115,inv!$U$1:$U$1164,'DIAS DE INVENTARIO TAT'!K$1)</f>
        <v>0</v>
      </c>
      <c r="L1115" s="6">
        <f>+SUMIFS(VENTAS!H:H,VENTAS!B:B,B1115,VENTAS!G:G,A1115)</f>
        <v>0</v>
      </c>
      <c r="M1115" s="4">
        <f t="shared" si="101"/>
        <v>0</v>
      </c>
      <c r="N1115" s="4">
        <f t="shared" si="97"/>
        <v>0</v>
      </c>
      <c r="O1115" s="4">
        <f t="shared" si="98"/>
        <v>0</v>
      </c>
      <c r="P1115" s="4">
        <f t="shared" si="99"/>
        <v>0</v>
      </c>
      <c r="Q1115" s="6" t="e">
        <f>+SUMIFS(#REF!,#REF!,TablaINV[[#This Row],[GRUPO]],#REF!,TablaINV[[#This Row],[COD]])</f>
        <v>#REF!</v>
      </c>
      <c r="R1115" s="19">
        <f t="shared" si="100"/>
        <v>0</v>
      </c>
      <c r="S1115" s="4" t="str">
        <f>+VLOOKUP(A1115,inv!T:X,5,0)</f>
        <v>COSTA</v>
      </c>
      <c r="T1115" s="4" t="str">
        <f>+VLOOKUP(B:B,'DT HUEVO'!$A:$D,4,0)</f>
        <v>SEGUNDA</v>
      </c>
      <c r="U1115" s="4" t="str">
        <f>+VLOOKUP(TablaINV[[#This Row],[COD]],'DT HUEVO'!$A:$D,3,0)</f>
        <v>SEGUNDA</v>
      </c>
    </row>
    <row r="1116" spans="1:21">
      <c r="A1116" t="s">
        <v>479</v>
      </c>
      <c r="B1116">
        <v>12336</v>
      </c>
      <c r="C1116" t="s">
        <v>658</v>
      </c>
      <c r="D1116">
        <f>+SUMIFS(inv!D:D,inv!A:A,B1116,inv!T:T,A1116)</f>
        <v>0</v>
      </c>
      <c r="E1116">
        <f>+SUMIFS(inv!$D$1:$D$1164,inv!$A$1:$A$1164,$B1116,inv!$T$1:$T$1164,$A1116,inv!$U$1:$U$1164,'DIAS DE INVENTARIO TAT'!E$1)</f>
        <v>0</v>
      </c>
      <c r="F1116">
        <f>+SUMIFS(inv!$D$1:$D$1164,inv!$A$1:$A$1164,$B1116,inv!$T$1:$T$1164,$A1116,inv!$U$1:$U$1164,'DIAS DE INVENTARIO TAT'!F$1)</f>
        <v>0</v>
      </c>
      <c r="G1116">
        <f>+SUMIFS(inv!$D$1:$D$1164,inv!$A$1:$A$1164,$B1116,inv!$T$1:$T$1164,$A1116,inv!$U$1:$U$1164,'DIAS DE INVENTARIO TAT'!G$1)</f>
        <v>0</v>
      </c>
      <c r="H1116">
        <f>+SUMIFS(inv!$D$1:$D$1164,inv!$A$1:$A$1164,$B1116,inv!$T$1:$T$1164,$A1116,inv!$U$1:$U$1164,'DIAS DE INVENTARIO TAT'!H$1)</f>
        <v>0</v>
      </c>
      <c r="I1116">
        <f>+SUMIFS(inv!$D$1:$D$1164,inv!$A$1:$A$1164,$B1116,inv!$T$1:$T$1164,$A1116,inv!$U$1:$U$1164,'DIAS DE INVENTARIO TAT'!I$1)</f>
        <v>0</v>
      </c>
      <c r="J1116">
        <f>+SUMIFS(inv!$D$1:$D$1164,inv!$A$1:$A$1164,$B1116,inv!$T$1:$T$1164,$A1116,inv!$U$1:$U$1164,'DIAS DE INVENTARIO TAT'!J$1)</f>
        <v>0</v>
      </c>
      <c r="K1116">
        <f>+SUMIFS(inv!$D$1:$D$1164,inv!$A$1:$A$1164,$B1116,inv!$T$1:$T$1164,$A1116,inv!$U$1:$U$1164,'DIAS DE INVENTARIO TAT'!K$1)</f>
        <v>0</v>
      </c>
      <c r="L1116" s="6">
        <f>+SUMIFS(VENTAS!H:H,VENTAS!B:B,B1116,VENTAS!G:G,A1116)</f>
        <v>0</v>
      </c>
      <c r="M1116" s="4">
        <f t="shared" si="101"/>
        <v>0</v>
      </c>
      <c r="N1116" s="4">
        <f t="shared" si="97"/>
        <v>0</v>
      </c>
      <c r="O1116" s="4">
        <f t="shared" si="98"/>
        <v>0</v>
      </c>
      <c r="P1116" s="4">
        <f t="shared" si="99"/>
        <v>0</v>
      </c>
      <c r="Q1116" s="6" t="e">
        <f>+SUMIFS(#REF!,#REF!,TablaINV[[#This Row],[GRUPO]],#REF!,TablaINV[[#This Row],[COD]])</f>
        <v>#REF!</v>
      </c>
      <c r="R1116" s="19">
        <f t="shared" si="100"/>
        <v>0</v>
      </c>
      <c r="S1116" s="4" t="str">
        <f>+VLOOKUP(A1116,inv!T:X,5,0)</f>
        <v>COSTA</v>
      </c>
      <c r="T1116" s="4" t="e">
        <f>+VLOOKUP(B:B,'DT HUEVO'!$A:$D,4,0)</f>
        <v>#N/A</v>
      </c>
      <c r="U1116" s="4" t="e">
        <f>+VLOOKUP(TablaINV[[#This Row],[COD]],'DT HUEVO'!$A:$D,3,0)</f>
        <v>#N/A</v>
      </c>
    </row>
    <row r="1117" spans="1:21">
      <c r="A1117" t="s">
        <v>479</v>
      </c>
      <c r="B1117">
        <v>32306</v>
      </c>
      <c r="C1117" t="s">
        <v>661</v>
      </c>
      <c r="D1117">
        <f>+SUMIFS(inv!D:D,inv!A:A,B1117,inv!T:T,A1117)</f>
        <v>0</v>
      </c>
      <c r="E1117">
        <f>+SUMIFS(inv!$D$1:$D$1164,inv!$A$1:$A$1164,$B1117,inv!$T$1:$T$1164,$A1117,inv!$U$1:$U$1164,'DIAS DE INVENTARIO TAT'!E$1)</f>
        <v>0</v>
      </c>
      <c r="F1117">
        <f>+SUMIFS(inv!$D$1:$D$1164,inv!$A$1:$A$1164,$B1117,inv!$T$1:$T$1164,$A1117,inv!$U$1:$U$1164,'DIAS DE INVENTARIO TAT'!F$1)</f>
        <v>0</v>
      </c>
      <c r="G1117">
        <f>+SUMIFS(inv!$D$1:$D$1164,inv!$A$1:$A$1164,$B1117,inv!$T$1:$T$1164,$A1117,inv!$U$1:$U$1164,'DIAS DE INVENTARIO TAT'!G$1)</f>
        <v>0</v>
      </c>
      <c r="H1117">
        <f>+SUMIFS(inv!$D$1:$D$1164,inv!$A$1:$A$1164,$B1117,inv!$T$1:$T$1164,$A1117,inv!$U$1:$U$1164,'DIAS DE INVENTARIO TAT'!H$1)</f>
        <v>0</v>
      </c>
      <c r="I1117">
        <f>+SUMIFS(inv!$D$1:$D$1164,inv!$A$1:$A$1164,$B1117,inv!$T$1:$T$1164,$A1117,inv!$U$1:$U$1164,'DIAS DE INVENTARIO TAT'!I$1)</f>
        <v>0</v>
      </c>
      <c r="J1117">
        <f>+SUMIFS(inv!$D$1:$D$1164,inv!$A$1:$A$1164,$B1117,inv!$T$1:$T$1164,$A1117,inv!$U$1:$U$1164,'DIAS DE INVENTARIO TAT'!J$1)</f>
        <v>0</v>
      </c>
      <c r="K1117">
        <f>+SUMIFS(inv!$D$1:$D$1164,inv!$A$1:$A$1164,$B1117,inv!$T$1:$T$1164,$A1117,inv!$U$1:$U$1164,'DIAS DE INVENTARIO TAT'!K$1)</f>
        <v>0</v>
      </c>
      <c r="L1117" s="6">
        <f>+SUMIFS(VENTAS!H:H,VENTAS!B:B,B1117,VENTAS!G:G,A1117)</f>
        <v>0</v>
      </c>
      <c r="M1117" s="4">
        <f t="shared" si="101"/>
        <v>0</v>
      </c>
      <c r="N1117" s="4">
        <f t="shared" si="97"/>
        <v>0</v>
      </c>
      <c r="O1117" s="4">
        <f t="shared" si="98"/>
        <v>0</v>
      </c>
      <c r="P1117" s="4">
        <f t="shared" si="99"/>
        <v>0</v>
      </c>
      <c r="Q1117" s="6" t="e">
        <f>+SUMIFS(#REF!,#REF!,TablaINV[[#This Row],[GRUPO]],#REF!,TablaINV[[#This Row],[COD]])</f>
        <v>#REF!</v>
      </c>
      <c r="R1117" s="19">
        <f t="shared" si="100"/>
        <v>0</v>
      </c>
      <c r="S1117" s="4" t="str">
        <f>+VLOOKUP(A1117,inv!T:X,5,0)</f>
        <v>COSTA</v>
      </c>
      <c r="T1117" s="4" t="str">
        <f>+VLOOKUP(B:B,'DT HUEVO'!$A:$D,4,0)</f>
        <v>EMPACADOS</v>
      </c>
      <c r="U1117" s="4" t="str">
        <f>+VLOOKUP(TablaINV[[#This Row],[COD]],'DT HUEVO'!$A:$D,3,0)</f>
        <v>AA</v>
      </c>
    </row>
    <row r="1118" spans="1:21">
      <c r="A1118" t="s">
        <v>479</v>
      </c>
      <c r="B1118">
        <v>32359</v>
      </c>
      <c r="C1118" t="s">
        <v>660</v>
      </c>
      <c r="D1118">
        <f>+SUMIFS(inv!D:D,inv!A:A,B1118,inv!T:T,A1118)</f>
        <v>0</v>
      </c>
      <c r="E1118">
        <f>+SUMIFS(inv!$D$1:$D$1164,inv!$A$1:$A$1164,$B1118,inv!$T$1:$T$1164,$A1118,inv!$U$1:$U$1164,'DIAS DE INVENTARIO TAT'!E$1)</f>
        <v>0</v>
      </c>
      <c r="F1118">
        <f>+SUMIFS(inv!$D$1:$D$1164,inv!$A$1:$A$1164,$B1118,inv!$T$1:$T$1164,$A1118,inv!$U$1:$U$1164,'DIAS DE INVENTARIO TAT'!F$1)</f>
        <v>0</v>
      </c>
      <c r="G1118">
        <f>+SUMIFS(inv!$D$1:$D$1164,inv!$A$1:$A$1164,$B1118,inv!$T$1:$T$1164,$A1118,inv!$U$1:$U$1164,'DIAS DE INVENTARIO TAT'!G$1)</f>
        <v>0</v>
      </c>
      <c r="H1118">
        <f>+SUMIFS(inv!$D$1:$D$1164,inv!$A$1:$A$1164,$B1118,inv!$T$1:$T$1164,$A1118,inv!$U$1:$U$1164,'DIAS DE INVENTARIO TAT'!H$1)</f>
        <v>0</v>
      </c>
      <c r="I1118">
        <f>+SUMIFS(inv!$D$1:$D$1164,inv!$A$1:$A$1164,$B1118,inv!$T$1:$T$1164,$A1118,inv!$U$1:$U$1164,'DIAS DE INVENTARIO TAT'!I$1)</f>
        <v>0</v>
      </c>
      <c r="J1118">
        <f>+SUMIFS(inv!$D$1:$D$1164,inv!$A$1:$A$1164,$B1118,inv!$T$1:$T$1164,$A1118,inv!$U$1:$U$1164,'DIAS DE INVENTARIO TAT'!J$1)</f>
        <v>0</v>
      </c>
      <c r="K1118">
        <f>+SUMIFS(inv!$D$1:$D$1164,inv!$A$1:$A$1164,$B1118,inv!$T$1:$T$1164,$A1118,inv!$U$1:$U$1164,'DIAS DE INVENTARIO TAT'!K$1)</f>
        <v>0</v>
      </c>
      <c r="L1118" s="6">
        <f>+SUMIFS(VENTAS!H:H,VENTAS!B:B,B1118,VENTAS!G:G,A1118)</f>
        <v>0</v>
      </c>
      <c r="M1118" s="4">
        <f t="shared" si="101"/>
        <v>0</v>
      </c>
      <c r="N1118" s="4">
        <f t="shared" si="97"/>
        <v>0</v>
      </c>
      <c r="O1118" s="4">
        <f t="shared" si="98"/>
        <v>0</v>
      </c>
      <c r="P1118" s="4">
        <f t="shared" si="99"/>
        <v>0</v>
      </c>
      <c r="Q1118" s="6" t="e">
        <f>+SUMIFS(#REF!,#REF!,TablaINV[[#This Row],[GRUPO]],#REF!,TablaINV[[#This Row],[COD]])</f>
        <v>#REF!</v>
      </c>
      <c r="R1118" s="19">
        <f t="shared" si="100"/>
        <v>0</v>
      </c>
      <c r="S1118" s="4" t="str">
        <f>+VLOOKUP(A1118,inv!T:X,5,0)</f>
        <v>COSTA</v>
      </c>
      <c r="T1118" s="4" t="str">
        <f>+VLOOKUP(B:B,'DT HUEVO'!$A:$D,4,0)</f>
        <v>EMPACADOS</v>
      </c>
      <c r="U1118" s="4" t="str">
        <f>+VLOOKUP(TablaINV[[#This Row],[COD]],'DT HUEVO'!$A:$D,3,0)</f>
        <v>AA</v>
      </c>
    </row>
    <row r="1119" spans="1:21">
      <c r="A1119" t="s">
        <v>479</v>
      </c>
      <c r="B1119">
        <v>101</v>
      </c>
      <c r="C1119" t="s">
        <v>662</v>
      </c>
      <c r="D1119">
        <f>+SUMIFS(inv!D:D,inv!A:A,B1119,inv!T:T,A1119)</f>
        <v>0</v>
      </c>
      <c r="E1119">
        <f>+SUMIFS(inv!$D$1:$D$1164,inv!$A$1:$A$1164,$B1119,inv!$T$1:$T$1164,$A1119,inv!$U$1:$U$1164,'DIAS DE INVENTARIO TAT'!E$1)</f>
        <v>0</v>
      </c>
      <c r="F1119">
        <f>+SUMIFS(inv!$D$1:$D$1164,inv!$A$1:$A$1164,$B1119,inv!$T$1:$T$1164,$A1119,inv!$U$1:$U$1164,'DIAS DE INVENTARIO TAT'!F$1)</f>
        <v>0</v>
      </c>
      <c r="G1119">
        <f>+SUMIFS(inv!$D$1:$D$1164,inv!$A$1:$A$1164,$B1119,inv!$T$1:$T$1164,$A1119,inv!$U$1:$U$1164,'DIAS DE INVENTARIO TAT'!G$1)</f>
        <v>0</v>
      </c>
      <c r="H1119">
        <f>+SUMIFS(inv!$D$1:$D$1164,inv!$A$1:$A$1164,$B1119,inv!$T$1:$T$1164,$A1119,inv!$U$1:$U$1164,'DIAS DE INVENTARIO TAT'!H$1)</f>
        <v>0</v>
      </c>
      <c r="I1119">
        <f>+SUMIFS(inv!$D$1:$D$1164,inv!$A$1:$A$1164,$B1119,inv!$T$1:$T$1164,$A1119,inv!$U$1:$U$1164,'DIAS DE INVENTARIO TAT'!I$1)</f>
        <v>0</v>
      </c>
      <c r="J1119">
        <f>+SUMIFS(inv!$D$1:$D$1164,inv!$A$1:$A$1164,$B1119,inv!$T$1:$T$1164,$A1119,inv!$U$1:$U$1164,'DIAS DE INVENTARIO TAT'!J$1)</f>
        <v>0</v>
      </c>
      <c r="K1119">
        <f>+SUMIFS(inv!$D$1:$D$1164,inv!$A$1:$A$1164,$B1119,inv!$T$1:$T$1164,$A1119,inv!$U$1:$U$1164,'DIAS DE INVENTARIO TAT'!K$1)</f>
        <v>0</v>
      </c>
      <c r="L1119" s="6">
        <f>+SUMIFS(VENTAS!H:H,VENTAS!B:B,B1119,VENTAS!G:G,A1119)</f>
        <v>0</v>
      </c>
      <c r="M1119" s="4">
        <f t="shared" si="101"/>
        <v>0</v>
      </c>
      <c r="N1119" s="4">
        <f t="shared" si="97"/>
        <v>0</v>
      </c>
      <c r="O1119" s="4">
        <f t="shared" si="98"/>
        <v>0</v>
      </c>
      <c r="P1119" s="4">
        <f t="shared" si="99"/>
        <v>0</v>
      </c>
      <c r="Q1119" s="6" t="e">
        <f>+SUMIFS(#REF!,#REF!,TablaINV[[#This Row],[GRUPO]],#REF!,TablaINV[[#This Row],[COD]])</f>
        <v>#REF!</v>
      </c>
      <c r="R1119" s="19">
        <f t="shared" si="100"/>
        <v>0</v>
      </c>
      <c r="S1119" s="4" t="str">
        <f>+VLOOKUP(A1119,inv!T:X,5,0)</f>
        <v>COSTA</v>
      </c>
      <c r="T1119" s="4" t="str">
        <f>+VLOOKUP(B:B,'DT HUEVO'!$A:$D,4,0)</f>
        <v>GRIS SUELTO</v>
      </c>
      <c r="U1119" s="4" t="str">
        <f>+VLOOKUP(TablaINV[[#This Row],[COD]],'DT HUEVO'!$A:$D,3,0)</f>
        <v>YUMBO</v>
      </c>
    </row>
    <row r="1120" spans="1:21">
      <c r="A1120" t="s">
        <v>479</v>
      </c>
      <c r="B1120">
        <v>102</v>
      </c>
      <c r="C1120" t="s">
        <v>663</v>
      </c>
      <c r="D1120">
        <f>+SUMIFS(inv!D:D,inv!A:A,B1120,inv!T:T,A1120)</f>
        <v>0</v>
      </c>
      <c r="E1120">
        <f>+SUMIFS(inv!$D$1:$D$1164,inv!$A$1:$A$1164,$B1120,inv!$T$1:$T$1164,$A1120,inv!$U$1:$U$1164,'DIAS DE INVENTARIO TAT'!E$1)</f>
        <v>0</v>
      </c>
      <c r="F1120">
        <f>+SUMIFS(inv!$D$1:$D$1164,inv!$A$1:$A$1164,$B1120,inv!$T$1:$T$1164,$A1120,inv!$U$1:$U$1164,'DIAS DE INVENTARIO TAT'!F$1)</f>
        <v>0</v>
      </c>
      <c r="G1120">
        <f>+SUMIFS(inv!$D$1:$D$1164,inv!$A$1:$A$1164,$B1120,inv!$T$1:$T$1164,$A1120,inv!$U$1:$U$1164,'DIAS DE INVENTARIO TAT'!G$1)</f>
        <v>0</v>
      </c>
      <c r="H1120">
        <f>+SUMIFS(inv!$D$1:$D$1164,inv!$A$1:$A$1164,$B1120,inv!$T$1:$T$1164,$A1120,inv!$U$1:$U$1164,'DIAS DE INVENTARIO TAT'!H$1)</f>
        <v>0</v>
      </c>
      <c r="I1120">
        <f>+SUMIFS(inv!$D$1:$D$1164,inv!$A$1:$A$1164,$B1120,inv!$T$1:$T$1164,$A1120,inv!$U$1:$U$1164,'DIAS DE INVENTARIO TAT'!I$1)</f>
        <v>0</v>
      </c>
      <c r="J1120">
        <f>+SUMIFS(inv!$D$1:$D$1164,inv!$A$1:$A$1164,$B1120,inv!$T$1:$T$1164,$A1120,inv!$U$1:$U$1164,'DIAS DE INVENTARIO TAT'!J$1)</f>
        <v>0</v>
      </c>
      <c r="K1120">
        <f>+SUMIFS(inv!$D$1:$D$1164,inv!$A$1:$A$1164,$B1120,inv!$T$1:$T$1164,$A1120,inv!$U$1:$U$1164,'DIAS DE INVENTARIO TAT'!K$1)</f>
        <v>0</v>
      </c>
      <c r="L1120" s="6">
        <f>+SUMIFS(VENTAS!H:H,VENTAS!B:B,B1120,VENTAS!G:G,A1120)</f>
        <v>0</v>
      </c>
      <c r="M1120" s="4">
        <f t="shared" si="101"/>
        <v>0</v>
      </c>
      <c r="N1120" s="4">
        <f t="shared" si="97"/>
        <v>0</v>
      </c>
      <c r="O1120" s="4">
        <f t="shared" si="98"/>
        <v>0</v>
      </c>
      <c r="P1120" s="4">
        <f t="shared" si="99"/>
        <v>0</v>
      </c>
      <c r="Q1120" s="6" t="e">
        <f>+SUMIFS(#REF!,#REF!,TablaINV[[#This Row],[GRUPO]],#REF!,TablaINV[[#This Row],[COD]])</f>
        <v>#REF!</v>
      </c>
      <c r="R1120" s="19">
        <f t="shared" si="100"/>
        <v>0</v>
      </c>
      <c r="S1120" s="4" t="str">
        <f>+VLOOKUP(A1120,inv!T:X,5,0)</f>
        <v>COSTA</v>
      </c>
      <c r="T1120" s="4" t="str">
        <f>+VLOOKUP(B:B,'DT HUEVO'!$A:$D,4,0)</f>
        <v>GRIS SUELTO</v>
      </c>
      <c r="U1120" s="4" t="str">
        <f>+VLOOKUP(TablaINV[[#This Row],[COD]],'DT HUEVO'!$A:$D,3,0)</f>
        <v>AAA</v>
      </c>
    </row>
    <row r="1121" spans="1:21">
      <c r="A1121" t="s">
        <v>479</v>
      </c>
      <c r="B1121">
        <v>103</v>
      </c>
      <c r="C1121" t="s">
        <v>664</v>
      </c>
      <c r="D1121">
        <f>+SUMIFS(inv!D:D,inv!A:A,B1121,inv!T:T,A1121)</f>
        <v>0</v>
      </c>
      <c r="E1121">
        <f>+SUMIFS(inv!$D$1:$D$1164,inv!$A$1:$A$1164,$B1121,inv!$T$1:$T$1164,$A1121,inv!$U$1:$U$1164,'DIAS DE INVENTARIO TAT'!E$1)</f>
        <v>0</v>
      </c>
      <c r="F1121">
        <f>+SUMIFS(inv!$D$1:$D$1164,inv!$A$1:$A$1164,$B1121,inv!$T$1:$T$1164,$A1121,inv!$U$1:$U$1164,'DIAS DE INVENTARIO TAT'!F$1)</f>
        <v>0</v>
      </c>
      <c r="G1121">
        <f>+SUMIFS(inv!$D$1:$D$1164,inv!$A$1:$A$1164,$B1121,inv!$T$1:$T$1164,$A1121,inv!$U$1:$U$1164,'DIAS DE INVENTARIO TAT'!G$1)</f>
        <v>0</v>
      </c>
      <c r="H1121">
        <f>+SUMIFS(inv!$D$1:$D$1164,inv!$A$1:$A$1164,$B1121,inv!$T$1:$T$1164,$A1121,inv!$U$1:$U$1164,'DIAS DE INVENTARIO TAT'!H$1)</f>
        <v>0</v>
      </c>
      <c r="I1121">
        <f>+SUMIFS(inv!$D$1:$D$1164,inv!$A$1:$A$1164,$B1121,inv!$T$1:$T$1164,$A1121,inv!$U$1:$U$1164,'DIAS DE INVENTARIO TAT'!I$1)</f>
        <v>0</v>
      </c>
      <c r="J1121">
        <f>+SUMIFS(inv!$D$1:$D$1164,inv!$A$1:$A$1164,$B1121,inv!$T$1:$T$1164,$A1121,inv!$U$1:$U$1164,'DIAS DE INVENTARIO TAT'!J$1)</f>
        <v>0</v>
      </c>
      <c r="K1121">
        <f>+SUMIFS(inv!$D$1:$D$1164,inv!$A$1:$A$1164,$B1121,inv!$T$1:$T$1164,$A1121,inv!$U$1:$U$1164,'DIAS DE INVENTARIO TAT'!K$1)</f>
        <v>0</v>
      </c>
      <c r="L1121" s="6">
        <f>+SUMIFS(VENTAS!H:H,VENTAS!B:B,B1121,VENTAS!G:G,A1121)</f>
        <v>0</v>
      </c>
      <c r="M1121" s="4">
        <f t="shared" si="101"/>
        <v>0</v>
      </c>
      <c r="N1121" s="4">
        <f t="shared" si="97"/>
        <v>0</v>
      </c>
      <c r="O1121" s="4">
        <f t="shared" si="98"/>
        <v>0</v>
      </c>
      <c r="P1121" s="4">
        <f t="shared" si="99"/>
        <v>0</v>
      </c>
      <c r="Q1121" s="6" t="e">
        <f>+SUMIFS(#REF!,#REF!,TablaINV[[#This Row],[GRUPO]],#REF!,TablaINV[[#This Row],[COD]])</f>
        <v>#REF!</v>
      </c>
      <c r="R1121" s="19">
        <f t="shared" si="100"/>
        <v>0</v>
      </c>
      <c r="S1121" s="4" t="str">
        <f>+VLOOKUP(A1121,inv!T:X,5,0)</f>
        <v>COSTA</v>
      </c>
      <c r="T1121" s="4" t="str">
        <f>+VLOOKUP(B:B,'DT HUEVO'!$A:$D,4,0)</f>
        <v>GRIS SUELTO</v>
      </c>
      <c r="U1121" s="4" t="str">
        <f>+VLOOKUP(TablaINV[[#This Row],[COD]],'DT HUEVO'!$A:$D,3,0)</f>
        <v>AA</v>
      </c>
    </row>
    <row r="1122" spans="1:21">
      <c r="A1122" t="s">
        <v>479</v>
      </c>
      <c r="B1122">
        <v>104</v>
      </c>
      <c r="C1122" t="s">
        <v>665</v>
      </c>
      <c r="D1122">
        <f>+SUMIFS(inv!D:D,inv!A:A,B1122,inv!T:T,A1122)</f>
        <v>0</v>
      </c>
      <c r="E1122">
        <f>+SUMIFS(inv!$D$1:$D$1164,inv!$A$1:$A$1164,$B1122,inv!$T$1:$T$1164,$A1122,inv!$U$1:$U$1164,'DIAS DE INVENTARIO TAT'!E$1)</f>
        <v>0</v>
      </c>
      <c r="F1122">
        <f>+SUMIFS(inv!$D$1:$D$1164,inv!$A$1:$A$1164,$B1122,inv!$T$1:$T$1164,$A1122,inv!$U$1:$U$1164,'DIAS DE INVENTARIO TAT'!F$1)</f>
        <v>0</v>
      </c>
      <c r="G1122">
        <f>+SUMIFS(inv!$D$1:$D$1164,inv!$A$1:$A$1164,$B1122,inv!$T$1:$T$1164,$A1122,inv!$U$1:$U$1164,'DIAS DE INVENTARIO TAT'!G$1)</f>
        <v>0</v>
      </c>
      <c r="H1122">
        <f>+SUMIFS(inv!$D$1:$D$1164,inv!$A$1:$A$1164,$B1122,inv!$T$1:$T$1164,$A1122,inv!$U$1:$U$1164,'DIAS DE INVENTARIO TAT'!H$1)</f>
        <v>0</v>
      </c>
      <c r="I1122">
        <f>+SUMIFS(inv!$D$1:$D$1164,inv!$A$1:$A$1164,$B1122,inv!$T$1:$T$1164,$A1122,inv!$U$1:$U$1164,'DIAS DE INVENTARIO TAT'!I$1)</f>
        <v>0</v>
      </c>
      <c r="J1122">
        <f>+SUMIFS(inv!$D$1:$D$1164,inv!$A$1:$A$1164,$B1122,inv!$T$1:$T$1164,$A1122,inv!$U$1:$U$1164,'DIAS DE INVENTARIO TAT'!J$1)</f>
        <v>0</v>
      </c>
      <c r="K1122">
        <f>+SUMIFS(inv!$D$1:$D$1164,inv!$A$1:$A$1164,$B1122,inv!$T$1:$T$1164,$A1122,inv!$U$1:$U$1164,'DIAS DE INVENTARIO TAT'!K$1)</f>
        <v>0</v>
      </c>
      <c r="L1122" s="6">
        <f>+SUMIFS(VENTAS!H:H,VENTAS!B:B,B1122,VENTAS!G:G,A1122)</f>
        <v>0</v>
      </c>
      <c r="M1122" s="4">
        <f t="shared" si="101"/>
        <v>0</v>
      </c>
      <c r="N1122" s="4">
        <f t="shared" si="97"/>
        <v>0</v>
      </c>
      <c r="O1122" s="4">
        <f t="shared" si="98"/>
        <v>0</v>
      </c>
      <c r="P1122" s="4">
        <f t="shared" si="99"/>
        <v>0</v>
      </c>
      <c r="Q1122" s="6" t="e">
        <f>+SUMIFS(#REF!,#REF!,TablaINV[[#This Row],[GRUPO]],#REF!,TablaINV[[#This Row],[COD]])</f>
        <v>#REF!</v>
      </c>
      <c r="R1122" s="19">
        <f t="shared" si="100"/>
        <v>0</v>
      </c>
      <c r="S1122" s="4" t="str">
        <f>+VLOOKUP(A1122,inv!T:X,5,0)</f>
        <v>COSTA</v>
      </c>
      <c r="T1122" s="4" t="str">
        <f>+VLOOKUP(B:B,'DT HUEVO'!$A:$D,4,0)</f>
        <v>GRIS SUELTO</v>
      </c>
      <c r="U1122" s="4" t="str">
        <f>+VLOOKUP(TablaINV[[#This Row],[COD]],'DT HUEVO'!$A:$D,3,0)</f>
        <v>A</v>
      </c>
    </row>
    <row r="1123" spans="1:21">
      <c r="A1123" t="s">
        <v>479</v>
      </c>
      <c r="B1123">
        <v>105</v>
      </c>
      <c r="C1123" t="s">
        <v>666</v>
      </c>
      <c r="D1123">
        <f>+SUMIFS(inv!D:D,inv!A:A,B1123,inv!T:T,A1123)</f>
        <v>0</v>
      </c>
      <c r="E1123">
        <f>+SUMIFS(inv!$D$1:$D$1164,inv!$A$1:$A$1164,$B1123,inv!$T$1:$T$1164,$A1123,inv!$U$1:$U$1164,'DIAS DE INVENTARIO TAT'!E$1)</f>
        <v>0</v>
      </c>
      <c r="F1123">
        <f>+SUMIFS(inv!$D$1:$D$1164,inv!$A$1:$A$1164,$B1123,inv!$T$1:$T$1164,$A1123,inv!$U$1:$U$1164,'DIAS DE INVENTARIO TAT'!F$1)</f>
        <v>0</v>
      </c>
      <c r="G1123">
        <f>+SUMIFS(inv!$D$1:$D$1164,inv!$A$1:$A$1164,$B1123,inv!$T$1:$T$1164,$A1123,inv!$U$1:$U$1164,'DIAS DE INVENTARIO TAT'!G$1)</f>
        <v>0</v>
      </c>
      <c r="H1123">
        <f>+SUMIFS(inv!$D$1:$D$1164,inv!$A$1:$A$1164,$B1123,inv!$T$1:$T$1164,$A1123,inv!$U$1:$U$1164,'DIAS DE INVENTARIO TAT'!H$1)</f>
        <v>0</v>
      </c>
      <c r="I1123">
        <f>+SUMIFS(inv!$D$1:$D$1164,inv!$A$1:$A$1164,$B1123,inv!$T$1:$T$1164,$A1123,inv!$U$1:$U$1164,'DIAS DE INVENTARIO TAT'!I$1)</f>
        <v>0</v>
      </c>
      <c r="J1123">
        <f>+SUMIFS(inv!$D$1:$D$1164,inv!$A$1:$A$1164,$B1123,inv!$T$1:$T$1164,$A1123,inv!$U$1:$U$1164,'DIAS DE INVENTARIO TAT'!J$1)</f>
        <v>0</v>
      </c>
      <c r="K1123">
        <f>+SUMIFS(inv!$D$1:$D$1164,inv!$A$1:$A$1164,$B1123,inv!$T$1:$T$1164,$A1123,inv!$U$1:$U$1164,'DIAS DE INVENTARIO TAT'!K$1)</f>
        <v>0</v>
      </c>
      <c r="L1123" s="6">
        <f>+SUMIFS(VENTAS!H:H,VENTAS!B:B,B1123,VENTAS!G:G,A1123)</f>
        <v>0</v>
      </c>
      <c r="M1123" s="4">
        <f t="shared" si="101"/>
        <v>0</v>
      </c>
      <c r="N1123" s="4">
        <f t="shared" si="97"/>
        <v>0</v>
      </c>
      <c r="O1123" s="4">
        <f t="shared" si="98"/>
        <v>0</v>
      </c>
      <c r="P1123" s="4">
        <f t="shared" si="99"/>
        <v>0</v>
      </c>
      <c r="Q1123" s="6" t="e">
        <f>+SUMIFS(#REF!,#REF!,TablaINV[[#This Row],[GRUPO]],#REF!,TablaINV[[#This Row],[COD]])</f>
        <v>#REF!</v>
      </c>
      <c r="R1123" s="19">
        <f t="shared" si="100"/>
        <v>0</v>
      </c>
      <c r="S1123" s="4" t="str">
        <f>+VLOOKUP(A1123,inv!T:X,5,0)</f>
        <v>COSTA</v>
      </c>
      <c r="T1123" s="4" t="str">
        <f>+VLOOKUP(B:B,'DT HUEVO'!$A:$D,4,0)</f>
        <v>GRIS SUELTO</v>
      </c>
      <c r="U1123" s="4" t="str">
        <f>+VLOOKUP(TablaINV[[#This Row],[COD]],'DT HUEVO'!$A:$D,3,0)</f>
        <v>B</v>
      </c>
    </row>
    <row r="1124" spans="1:21">
      <c r="A1124" t="s">
        <v>479</v>
      </c>
      <c r="B1124">
        <v>106</v>
      </c>
      <c r="C1124" t="s">
        <v>667</v>
      </c>
      <c r="D1124">
        <f>+SUMIFS(inv!D:D,inv!A:A,B1124,inv!T:T,A1124)</f>
        <v>0</v>
      </c>
      <c r="E1124">
        <f>+SUMIFS(inv!$D$1:$D$1164,inv!$A$1:$A$1164,$B1124,inv!$T$1:$T$1164,$A1124,inv!$U$1:$U$1164,'DIAS DE INVENTARIO TAT'!E$1)</f>
        <v>0</v>
      </c>
      <c r="F1124">
        <f>+SUMIFS(inv!$D$1:$D$1164,inv!$A$1:$A$1164,$B1124,inv!$T$1:$T$1164,$A1124,inv!$U$1:$U$1164,'DIAS DE INVENTARIO TAT'!F$1)</f>
        <v>0</v>
      </c>
      <c r="G1124">
        <f>+SUMIFS(inv!$D$1:$D$1164,inv!$A$1:$A$1164,$B1124,inv!$T$1:$T$1164,$A1124,inv!$U$1:$U$1164,'DIAS DE INVENTARIO TAT'!G$1)</f>
        <v>0</v>
      </c>
      <c r="H1124">
        <f>+SUMIFS(inv!$D$1:$D$1164,inv!$A$1:$A$1164,$B1124,inv!$T$1:$T$1164,$A1124,inv!$U$1:$U$1164,'DIAS DE INVENTARIO TAT'!H$1)</f>
        <v>0</v>
      </c>
      <c r="I1124">
        <f>+SUMIFS(inv!$D$1:$D$1164,inv!$A$1:$A$1164,$B1124,inv!$T$1:$T$1164,$A1124,inv!$U$1:$U$1164,'DIAS DE INVENTARIO TAT'!I$1)</f>
        <v>0</v>
      </c>
      <c r="J1124">
        <f>+SUMIFS(inv!$D$1:$D$1164,inv!$A$1:$A$1164,$B1124,inv!$T$1:$T$1164,$A1124,inv!$U$1:$U$1164,'DIAS DE INVENTARIO TAT'!J$1)</f>
        <v>0</v>
      </c>
      <c r="K1124">
        <f>+SUMIFS(inv!$D$1:$D$1164,inv!$A$1:$A$1164,$B1124,inv!$T$1:$T$1164,$A1124,inv!$U$1:$U$1164,'DIAS DE INVENTARIO TAT'!K$1)</f>
        <v>0</v>
      </c>
      <c r="L1124" s="6">
        <f>+SUMIFS(VENTAS!H:H,VENTAS!B:B,B1124,VENTAS!G:G,A1124)</f>
        <v>0</v>
      </c>
      <c r="M1124" s="4">
        <f t="shared" si="101"/>
        <v>0</v>
      </c>
      <c r="N1124" s="4">
        <f t="shared" si="97"/>
        <v>0</v>
      </c>
      <c r="O1124" s="4">
        <f t="shared" si="98"/>
        <v>0</v>
      </c>
      <c r="P1124" s="4">
        <f t="shared" si="99"/>
        <v>0</v>
      </c>
      <c r="Q1124" s="6" t="e">
        <f>+SUMIFS(#REF!,#REF!,TablaINV[[#This Row],[GRUPO]],#REF!,TablaINV[[#This Row],[COD]])</f>
        <v>#REF!</v>
      </c>
      <c r="R1124" s="19">
        <f t="shared" si="100"/>
        <v>0</v>
      </c>
      <c r="S1124" s="4" t="str">
        <f>+VLOOKUP(A1124,inv!T:X,5,0)</f>
        <v>COSTA</v>
      </c>
      <c r="T1124" s="4" t="str">
        <f>+VLOOKUP(B:B,'DT HUEVO'!$A:$D,4,0)</f>
        <v>SEGUNDA</v>
      </c>
      <c r="U1124" s="4" t="str">
        <f>+VLOOKUP(TablaINV[[#This Row],[COD]],'DT HUEVO'!$A:$D,3,0)</f>
        <v>C</v>
      </c>
    </row>
    <row r="1125" spans="1:21">
      <c r="A1125" t="s">
        <v>479</v>
      </c>
      <c r="B1125">
        <v>10269</v>
      </c>
      <c r="C1125" t="s">
        <v>668</v>
      </c>
      <c r="D1125">
        <f>+SUMIFS(inv!D:D,inv!A:A,B1125,inv!T:T,A1125)</f>
        <v>0</v>
      </c>
      <c r="E1125">
        <f>+SUMIFS(inv!$D$1:$D$1164,inv!$A$1:$A$1164,$B1125,inv!$T$1:$T$1164,$A1125,inv!$U$1:$U$1164,'DIAS DE INVENTARIO TAT'!E$1)</f>
        <v>0</v>
      </c>
      <c r="F1125">
        <f>+SUMIFS(inv!$D$1:$D$1164,inv!$A$1:$A$1164,$B1125,inv!$T$1:$T$1164,$A1125,inv!$U$1:$U$1164,'DIAS DE INVENTARIO TAT'!F$1)</f>
        <v>0</v>
      </c>
      <c r="G1125">
        <f>+SUMIFS(inv!$D$1:$D$1164,inv!$A$1:$A$1164,$B1125,inv!$T$1:$T$1164,$A1125,inv!$U$1:$U$1164,'DIAS DE INVENTARIO TAT'!G$1)</f>
        <v>0</v>
      </c>
      <c r="H1125">
        <f>+SUMIFS(inv!$D$1:$D$1164,inv!$A$1:$A$1164,$B1125,inv!$T$1:$T$1164,$A1125,inv!$U$1:$U$1164,'DIAS DE INVENTARIO TAT'!H$1)</f>
        <v>0</v>
      </c>
      <c r="I1125">
        <f>+SUMIFS(inv!$D$1:$D$1164,inv!$A$1:$A$1164,$B1125,inv!$T$1:$T$1164,$A1125,inv!$U$1:$U$1164,'DIAS DE INVENTARIO TAT'!I$1)</f>
        <v>0</v>
      </c>
      <c r="J1125">
        <f>+SUMIFS(inv!$D$1:$D$1164,inv!$A$1:$A$1164,$B1125,inv!$T$1:$T$1164,$A1125,inv!$U$1:$U$1164,'DIAS DE INVENTARIO TAT'!J$1)</f>
        <v>0</v>
      </c>
      <c r="K1125">
        <f>+SUMIFS(inv!$D$1:$D$1164,inv!$A$1:$A$1164,$B1125,inv!$T$1:$T$1164,$A1125,inv!$U$1:$U$1164,'DIAS DE INVENTARIO TAT'!K$1)</f>
        <v>0</v>
      </c>
      <c r="L1125" s="6">
        <f>+SUMIFS(VENTAS!H:H,VENTAS!B:B,B1125,VENTAS!G:G,A1125)</f>
        <v>0</v>
      </c>
      <c r="M1125" s="4">
        <f t="shared" si="101"/>
        <v>0</v>
      </c>
      <c r="N1125" s="4">
        <f t="shared" si="97"/>
        <v>0</v>
      </c>
      <c r="O1125" s="4">
        <f t="shared" si="98"/>
        <v>0</v>
      </c>
      <c r="P1125" s="4">
        <f t="shared" si="99"/>
        <v>0</v>
      </c>
      <c r="Q1125" s="6" t="e">
        <f>+SUMIFS(#REF!,#REF!,TablaINV[[#This Row],[GRUPO]],#REF!,TablaINV[[#This Row],[COD]])</f>
        <v>#REF!</v>
      </c>
      <c r="R1125" s="19">
        <f t="shared" si="100"/>
        <v>0</v>
      </c>
      <c r="S1125" s="4" t="str">
        <f>+VLOOKUP(A1125,inv!T:X,5,0)</f>
        <v>COSTA</v>
      </c>
      <c r="T1125" s="4" t="str">
        <f>+VLOOKUP(B:B,'DT HUEVO'!$A:$D,4,0)</f>
        <v>EMPACADOS</v>
      </c>
      <c r="U1125" s="4" t="str">
        <f>+VLOOKUP(TablaINV[[#This Row],[COD]],'DT HUEVO'!$A:$D,3,0)</f>
        <v>AAA</v>
      </c>
    </row>
    <row r="1126" spans="1:21">
      <c r="A1126" t="s">
        <v>479</v>
      </c>
      <c r="B1126">
        <v>10505</v>
      </c>
      <c r="C1126" t="s">
        <v>669</v>
      </c>
      <c r="D1126">
        <f>+SUMIFS(inv!D:D,inv!A:A,B1126,inv!T:T,A1126)</f>
        <v>0</v>
      </c>
      <c r="E1126">
        <f>+SUMIFS(inv!$D$1:$D$1164,inv!$A$1:$A$1164,$B1126,inv!$T$1:$T$1164,$A1126,inv!$U$1:$U$1164,'DIAS DE INVENTARIO TAT'!E$1)</f>
        <v>0</v>
      </c>
      <c r="F1126">
        <f>+SUMIFS(inv!$D$1:$D$1164,inv!$A$1:$A$1164,$B1126,inv!$T$1:$T$1164,$A1126,inv!$U$1:$U$1164,'DIAS DE INVENTARIO TAT'!F$1)</f>
        <v>0</v>
      </c>
      <c r="G1126">
        <f>+SUMIFS(inv!$D$1:$D$1164,inv!$A$1:$A$1164,$B1126,inv!$T$1:$T$1164,$A1126,inv!$U$1:$U$1164,'DIAS DE INVENTARIO TAT'!G$1)</f>
        <v>0</v>
      </c>
      <c r="H1126">
        <f>+SUMIFS(inv!$D$1:$D$1164,inv!$A$1:$A$1164,$B1126,inv!$T$1:$T$1164,$A1126,inv!$U$1:$U$1164,'DIAS DE INVENTARIO TAT'!H$1)</f>
        <v>0</v>
      </c>
      <c r="I1126">
        <f>+SUMIFS(inv!$D$1:$D$1164,inv!$A$1:$A$1164,$B1126,inv!$T$1:$T$1164,$A1126,inv!$U$1:$U$1164,'DIAS DE INVENTARIO TAT'!I$1)</f>
        <v>0</v>
      </c>
      <c r="J1126">
        <f>+SUMIFS(inv!$D$1:$D$1164,inv!$A$1:$A$1164,$B1126,inv!$T$1:$T$1164,$A1126,inv!$U$1:$U$1164,'DIAS DE INVENTARIO TAT'!J$1)</f>
        <v>0</v>
      </c>
      <c r="K1126">
        <f>+SUMIFS(inv!$D$1:$D$1164,inv!$A$1:$A$1164,$B1126,inv!$T$1:$T$1164,$A1126,inv!$U$1:$U$1164,'DIAS DE INVENTARIO TAT'!K$1)</f>
        <v>0</v>
      </c>
      <c r="L1126" s="6">
        <f>+SUMIFS(VENTAS!H:H,VENTAS!B:B,B1126,VENTAS!G:G,A1126)</f>
        <v>0</v>
      </c>
      <c r="M1126" s="4">
        <f t="shared" si="101"/>
        <v>0</v>
      </c>
      <c r="N1126" s="4">
        <f t="shared" si="97"/>
        <v>0</v>
      </c>
      <c r="O1126" s="4">
        <f t="shared" si="98"/>
        <v>0</v>
      </c>
      <c r="P1126" s="4">
        <f t="shared" si="99"/>
        <v>0</v>
      </c>
      <c r="Q1126" s="6" t="e">
        <f>+SUMIFS(#REF!,#REF!,TablaINV[[#This Row],[GRUPO]],#REF!,TablaINV[[#This Row],[COD]])</f>
        <v>#REF!</v>
      </c>
      <c r="R1126" s="19">
        <f t="shared" si="100"/>
        <v>0</v>
      </c>
      <c r="S1126" s="4" t="str">
        <f>+VLOOKUP(A1126,inv!T:X,5,0)</f>
        <v>COSTA</v>
      </c>
      <c r="T1126" s="4" t="e">
        <f>+VLOOKUP(B:B,'DT HUEVO'!$A:$D,4,0)</f>
        <v>#N/A</v>
      </c>
      <c r="U1126" s="4" t="e">
        <f>+VLOOKUP(TablaINV[[#This Row],[COD]],'DT HUEVO'!$A:$D,3,0)</f>
        <v>#N/A</v>
      </c>
    </row>
    <row r="1127" spans="1:21">
      <c r="A1127" t="s">
        <v>479</v>
      </c>
      <c r="B1127">
        <v>10569</v>
      </c>
      <c r="C1127" t="s">
        <v>670</v>
      </c>
      <c r="D1127">
        <f>+SUMIFS(inv!D:D,inv!A:A,B1127,inv!T:T,A1127)</f>
        <v>0</v>
      </c>
      <c r="E1127">
        <f>+SUMIFS(inv!$D$1:$D$1164,inv!$A$1:$A$1164,$B1127,inv!$T$1:$T$1164,$A1127,inv!$U$1:$U$1164,'DIAS DE INVENTARIO TAT'!E$1)</f>
        <v>0</v>
      </c>
      <c r="F1127">
        <f>+SUMIFS(inv!$D$1:$D$1164,inv!$A$1:$A$1164,$B1127,inv!$T$1:$T$1164,$A1127,inv!$U$1:$U$1164,'DIAS DE INVENTARIO TAT'!F$1)</f>
        <v>0</v>
      </c>
      <c r="G1127">
        <f>+SUMIFS(inv!$D$1:$D$1164,inv!$A$1:$A$1164,$B1127,inv!$T$1:$T$1164,$A1127,inv!$U$1:$U$1164,'DIAS DE INVENTARIO TAT'!G$1)</f>
        <v>0</v>
      </c>
      <c r="H1127">
        <f>+SUMIFS(inv!$D$1:$D$1164,inv!$A$1:$A$1164,$B1127,inv!$T$1:$T$1164,$A1127,inv!$U$1:$U$1164,'DIAS DE INVENTARIO TAT'!H$1)</f>
        <v>0</v>
      </c>
      <c r="I1127">
        <f>+SUMIFS(inv!$D$1:$D$1164,inv!$A$1:$A$1164,$B1127,inv!$T$1:$T$1164,$A1127,inv!$U$1:$U$1164,'DIAS DE INVENTARIO TAT'!I$1)</f>
        <v>0</v>
      </c>
      <c r="J1127">
        <f>+SUMIFS(inv!$D$1:$D$1164,inv!$A$1:$A$1164,$B1127,inv!$T$1:$T$1164,$A1127,inv!$U$1:$U$1164,'DIAS DE INVENTARIO TAT'!J$1)</f>
        <v>0</v>
      </c>
      <c r="K1127">
        <f>+SUMIFS(inv!$D$1:$D$1164,inv!$A$1:$A$1164,$B1127,inv!$T$1:$T$1164,$A1127,inv!$U$1:$U$1164,'DIAS DE INVENTARIO TAT'!K$1)</f>
        <v>0</v>
      </c>
      <c r="L1127" s="6">
        <f>+SUMIFS(VENTAS!H:H,VENTAS!B:B,B1127,VENTAS!G:G,A1127)</f>
        <v>0</v>
      </c>
      <c r="M1127" s="4">
        <f t="shared" si="101"/>
        <v>0</v>
      </c>
      <c r="N1127" s="4">
        <f t="shared" si="97"/>
        <v>0</v>
      </c>
      <c r="O1127" s="4">
        <f t="shared" si="98"/>
        <v>0</v>
      </c>
      <c r="P1127" s="4">
        <f t="shared" si="99"/>
        <v>0</v>
      </c>
      <c r="Q1127" s="6" t="e">
        <f>+SUMIFS(#REF!,#REF!,TablaINV[[#This Row],[GRUPO]],#REF!,TablaINV[[#This Row],[COD]])</f>
        <v>#REF!</v>
      </c>
      <c r="R1127" s="19">
        <f t="shared" si="100"/>
        <v>0</v>
      </c>
      <c r="S1127" s="4" t="str">
        <f>+VLOOKUP(A1127,inv!T:X,5,0)</f>
        <v>COSTA</v>
      </c>
      <c r="T1127" s="4" t="e">
        <f>+VLOOKUP(B:B,'DT HUEVO'!$A:$D,4,0)</f>
        <v>#N/A</v>
      </c>
      <c r="U1127" s="4" t="e">
        <f>+VLOOKUP(TablaINV[[#This Row],[COD]],'DT HUEVO'!$A:$D,3,0)</f>
        <v>#N/A</v>
      </c>
    </row>
    <row r="1128" spans="1:21">
      <c r="A1128" t="s">
        <v>479</v>
      </c>
      <c r="B1128">
        <v>10602</v>
      </c>
      <c r="C1128" t="s">
        <v>671</v>
      </c>
      <c r="D1128">
        <f>+SUMIFS(inv!D:D,inv!A:A,B1128,inv!T:T,A1128)</f>
        <v>0</v>
      </c>
      <c r="E1128">
        <f>+SUMIFS(inv!$D$1:$D$1164,inv!$A$1:$A$1164,$B1128,inv!$T$1:$T$1164,$A1128,inv!$U$1:$U$1164,'DIAS DE INVENTARIO TAT'!E$1)</f>
        <v>0</v>
      </c>
      <c r="F1128">
        <f>+SUMIFS(inv!$D$1:$D$1164,inv!$A$1:$A$1164,$B1128,inv!$T$1:$T$1164,$A1128,inv!$U$1:$U$1164,'DIAS DE INVENTARIO TAT'!F$1)</f>
        <v>0</v>
      </c>
      <c r="G1128">
        <f>+SUMIFS(inv!$D$1:$D$1164,inv!$A$1:$A$1164,$B1128,inv!$T$1:$T$1164,$A1128,inv!$U$1:$U$1164,'DIAS DE INVENTARIO TAT'!G$1)</f>
        <v>0</v>
      </c>
      <c r="H1128">
        <f>+SUMIFS(inv!$D$1:$D$1164,inv!$A$1:$A$1164,$B1128,inv!$T$1:$T$1164,$A1128,inv!$U$1:$U$1164,'DIAS DE INVENTARIO TAT'!H$1)</f>
        <v>0</v>
      </c>
      <c r="I1128">
        <f>+SUMIFS(inv!$D$1:$D$1164,inv!$A$1:$A$1164,$B1128,inv!$T$1:$T$1164,$A1128,inv!$U$1:$U$1164,'DIAS DE INVENTARIO TAT'!I$1)</f>
        <v>0</v>
      </c>
      <c r="J1128">
        <f>+SUMIFS(inv!$D$1:$D$1164,inv!$A$1:$A$1164,$B1128,inv!$T$1:$T$1164,$A1128,inv!$U$1:$U$1164,'DIAS DE INVENTARIO TAT'!J$1)</f>
        <v>0</v>
      </c>
      <c r="K1128">
        <f>+SUMIFS(inv!$D$1:$D$1164,inv!$A$1:$A$1164,$B1128,inv!$T$1:$T$1164,$A1128,inv!$U$1:$U$1164,'DIAS DE INVENTARIO TAT'!K$1)</f>
        <v>0</v>
      </c>
      <c r="L1128" s="6">
        <f>+SUMIFS(VENTAS!H:H,VENTAS!B:B,B1128,VENTAS!G:G,A1128)</f>
        <v>0</v>
      </c>
      <c r="M1128" s="4">
        <f t="shared" si="101"/>
        <v>0</v>
      </c>
      <c r="N1128" s="4">
        <f t="shared" si="97"/>
        <v>0</v>
      </c>
      <c r="O1128" s="4">
        <f t="shared" si="98"/>
        <v>0</v>
      </c>
      <c r="P1128" s="4">
        <f t="shared" si="99"/>
        <v>0</v>
      </c>
      <c r="Q1128" s="6" t="e">
        <f>+SUMIFS(#REF!,#REF!,TablaINV[[#This Row],[GRUPO]],#REF!,TablaINV[[#This Row],[COD]])</f>
        <v>#REF!</v>
      </c>
      <c r="R1128" s="19">
        <f t="shared" si="100"/>
        <v>0</v>
      </c>
      <c r="S1128" s="4" t="str">
        <f>+VLOOKUP(A1128,inv!T:X,5,0)</f>
        <v>COSTA</v>
      </c>
      <c r="T1128" s="4" t="e">
        <f>+VLOOKUP(B:B,'DT HUEVO'!$A:$D,4,0)</f>
        <v>#N/A</v>
      </c>
      <c r="U1128" s="4" t="e">
        <f>+VLOOKUP(TablaINV[[#This Row],[COD]],'DT HUEVO'!$A:$D,3,0)</f>
        <v>#N/A</v>
      </c>
    </row>
    <row r="1129" spans="1:21">
      <c r="A1129" t="s">
        <v>479</v>
      </c>
      <c r="B1129">
        <v>10517</v>
      </c>
      <c r="C1129" t="s">
        <v>676</v>
      </c>
      <c r="D1129">
        <f>+SUMIFS(inv!D:D,inv!A:A,B1129,inv!T:T,A1129)</f>
        <v>0</v>
      </c>
      <c r="E1129">
        <f>+SUMIFS(inv!$D$1:$D$1164,inv!$A$1:$A$1164,$B1129,inv!$T$1:$T$1164,$A1129,inv!$U$1:$U$1164,'DIAS DE INVENTARIO TAT'!E$1)</f>
        <v>0</v>
      </c>
      <c r="F1129">
        <f>+SUMIFS(inv!$D$1:$D$1164,inv!$A$1:$A$1164,$B1129,inv!$T$1:$T$1164,$A1129,inv!$U$1:$U$1164,'DIAS DE INVENTARIO TAT'!F$1)</f>
        <v>0</v>
      </c>
      <c r="G1129">
        <f>+SUMIFS(inv!$D$1:$D$1164,inv!$A$1:$A$1164,$B1129,inv!$T$1:$T$1164,$A1129,inv!$U$1:$U$1164,'DIAS DE INVENTARIO TAT'!G$1)</f>
        <v>0</v>
      </c>
      <c r="H1129">
        <f>+SUMIFS(inv!$D$1:$D$1164,inv!$A$1:$A$1164,$B1129,inv!$T$1:$T$1164,$A1129,inv!$U$1:$U$1164,'DIAS DE INVENTARIO TAT'!H$1)</f>
        <v>0</v>
      </c>
      <c r="I1129">
        <f>+SUMIFS(inv!$D$1:$D$1164,inv!$A$1:$A$1164,$B1129,inv!$T$1:$T$1164,$A1129,inv!$U$1:$U$1164,'DIAS DE INVENTARIO TAT'!I$1)</f>
        <v>0</v>
      </c>
      <c r="J1129">
        <f>+SUMIFS(inv!$D$1:$D$1164,inv!$A$1:$A$1164,$B1129,inv!$T$1:$T$1164,$A1129,inv!$U$1:$U$1164,'DIAS DE INVENTARIO TAT'!J$1)</f>
        <v>0</v>
      </c>
      <c r="K1129">
        <f>+SUMIFS(inv!$D$1:$D$1164,inv!$A$1:$A$1164,$B1129,inv!$T$1:$T$1164,$A1129,inv!$U$1:$U$1164,'DIAS DE INVENTARIO TAT'!K$1)</f>
        <v>0</v>
      </c>
      <c r="L1129" s="6">
        <f>+SUMIFS(VENTAS!H:H,VENTAS!B:B,B1129,VENTAS!G:G,A1129)</f>
        <v>0</v>
      </c>
      <c r="M1129" s="4">
        <f t="shared" si="101"/>
        <v>0</v>
      </c>
      <c r="N1129" s="4">
        <f t="shared" si="97"/>
        <v>0</v>
      </c>
      <c r="O1129" s="4">
        <f t="shared" si="98"/>
        <v>0</v>
      </c>
      <c r="P1129" s="4">
        <f t="shared" si="99"/>
        <v>0</v>
      </c>
      <c r="Q1129" s="6" t="e">
        <f>+SUMIFS(#REF!,#REF!,TablaINV[[#This Row],[GRUPO]],#REF!,TablaINV[[#This Row],[COD]])</f>
        <v>#REF!</v>
      </c>
      <c r="R1129" s="19">
        <f t="shared" si="100"/>
        <v>0</v>
      </c>
      <c r="S1129" s="4" t="str">
        <f>+VLOOKUP(A1129,inv!T:X,5,0)</f>
        <v>COSTA</v>
      </c>
      <c r="T1129" s="4" t="str">
        <f>+VLOOKUP(B:B,'DT HUEVO'!$A:$D,4,0)</f>
        <v>GRIS SUELTO</v>
      </c>
      <c r="U1129" s="4" t="str">
        <f>+VLOOKUP(TablaINV[[#This Row],[COD]],'DT HUEVO'!$A:$D,3,0)</f>
        <v>B</v>
      </c>
    </row>
    <row r="1130" spans="1:21">
      <c r="A1130" t="s">
        <v>450</v>
      </c>
      <c r="B1130">
        <v>10402</v>
      </c>
      <c r="C1130" t="s">
        <v>21</v>
      </c>
      <c r="D1130">
        <f>+SUMIFS(inv!D:D,inv!A:A,B1130,inv!T:T,A1130)</f>
        <v>0</v>
      </c>
      <c r="E1130">
        <f>+SUMIFS(inv!$D$1:$D$1164,inv!$A$1:$A$1164,$B1130,inv!$T$1:$T$1164,$A1130,inv!$U$1:$U$1164,'DIAS DE INVENTARIO TAT'!E$1)</f>
        <v>0</v>
      </c>
      <c r="F1130">
        <f>+SUMIFS(inv!$D$1:$D$1164,inv!$A$1:$A$1164,$B1130,inv!$T$1:$T$1164,$A1130,inv!$U$1:$U$1164,'DIAS DE INVENTARIO TAT'!F$1)</f>
        <v>0</v>
      </c>
      <c r="G1130">
        <f>+SUMIFS(inv!$D$1:$D$1164,inv!$A$1:$A$1164,$B1130,inv!$T$1:$T$1164,$A1130,inv!$U$1:$U$1164,'DIAS DE INVENTARIO TAT'!G$1)</f>
        <v>0</v>
      </c>
      <c r="H1130">
        <f>+SUMIFS(inv!$D$1:$D$1164,inv!$A$1:$A$1164,$B1130,inv!$T$1:$T$1164,$A1130,inv!$U$1:$U$1164,'DIAS DE INVENTARIO TAT'!H$1)</f>
        <v>0</v>
      </c>
      <c r="I1130">
        <f>+SUMIFS(inv!$D$1:$D$1164,inv!$A$1:$A$1164,$B1130,inv!$T$1:$T$1164,$A1130,inv!$U$1:$U$1164,'DIAS DE INVENTARIO TAT'!I$1)</f>
        <v>0</v>
      </c>
      <c r="J1130">
        <f>+SUMIFS(inv!$D$1:$D$1164,inv!$A$1:$A$1164,$B1130,inv!$T$1:$T$1164,$A1130,inv!$U$1:$U$1164,'DIAS DE INVENTARIO TAT'!J$1)</f>
        <v>0</v>
      </c>
      <c r="K1130">
        <f>+SUMIFS(inv!$D$1:$D$1164,inv!$A$1:$A$1164,$B1130,inv!$T$1:$T$1164,$A1130,inv!$U$1:$U$1164,'DIAS DE INVENTARIO TAT'!K$1)</f>
        <v>0</v>
      </c>
      <c r="L1130" s="6">
        <f>+SUMIFS(VENTAS!H:H,VENTAS!B:B,B1130,VENTAS!G:G,A1130)</f>
        <v>0</v>
      </c>
      <c r="M1130" s="4">
        <f t="shared" si="101"/>
        <v>0</v>
      </c>
      <c r="N1130" s="4">
        <f t="shared" si="97"/>
        <v>0</v>
      </c>
      <c r="O1130" s="4">
        <f t="shared" si="98"/>
        <v>0</v>
      </c>
      <c r="P1130" s="4">
        <f t="shared" si="99"/>
        <v>0</v>
      </c>
      <c r="Q1130" s="6" t="e">
        <f>+SUMIFS(#REF!,#REF!,TablaINV[[#This Row],[GRUPO]],#REF!,TablaINV[[#This Row],[COD]])</f>
        <v>#REF!</v>
      </c>
      <c r="R1130" s="19">
        <f t="shared" si="100"/>
        <v>0</v>
      </c>
      <c r="S1130" s="4" t="str">
        <f>+VLOOKUP(A1130,inv!T:X,5,0)</f>
        <v>OCCIDENTE</v>
      </c>
      <c r="T1130" s="4" t="str">
        <f>+VLOOKUP(B:B,'DT HUEVO'!$A:$D,4,0)</f>
        <v>VERDE</v>
      </c>
      <c r="U1130" s="4" t="str">
        <f>+VLOOKUP(TablaINV[[#This Row],[COD]],'DT HUEVO'!$A:$D,3,0)</f>
        <v>A</v>
      </c>
    </row>
    <row r="1131" spans="1:21">
      <c r="A1131" t="s">
        <v>450</v>
      </c>
      <c r="B1131">
        <v>72001</v>
      </c>
      <c r="C1131" t="s">
        <v>23</v>
      </c>
      <c r="D1131">
        <f>+SUMIFS(inv!D:D,inv!A:A,B1131,inv!T:T,A1131)</f>
        <v>0</v>
      </c>
      <c r="E1131">
        <f>+SUMIFS(inv!$D$1:$D$1164,inv!$A$1:$A$1164,$B1131,inv!$T$1:$T$1164,$A1131,inv!$U$1:$U$1164,'DIAS DE INVENTARIO TAT'!E$1)</f>
        <v>0</v>
      </c>
      <c r="F1131">
        <f>+SUMIFS(inv!$D$1:$D$1164,inv!$A$1:$A$1164,$B1131,inv!$T$1:$T$1164,$A1131,inv!$U$1:$U$1164,'DIAS DE INVENTARIO TAT'!F$1)</f>
        <v>0</v>
      </c>
      <c r="G1131">
        <f>+SUMIFS(inv!$D$1:$D$1164,inv!$A$1:$A$1164,$B1131,inv!$T$1:$T$1164,$A1131,inv!$U$1:$U$1164,'DIAS DE INVENTARIO TAT'!G$1)</f>
        <v>0</v>
      </c>
      <c r="H1131">
        <f>+SUMIFS(inv!$D$1:$D$1164,inv!$A$1:$A$1164,$B1131,inv!$T$1:$T$1164,$A1131,inv!$U$1:$U$1164,'DIAS DE INVENTARIO TAT'!H$1)</f>
        <v>0</v>
      </c>
      <c r="I1131">
        <f>+SUMIFS(inv!$D$1:$D$1164,inv!$A$1:$A$1164,$B1131,inv!$T$1:$T$1164,$A1131,inv!$U$1:$U$1164,'DIAS DE INVENTARIO TAT'!I$1)</f>
        <v>0</v>
      </c>
      <c r="J1131">
        <f>+SUMIFS(inv!$D$1:$D$1164,inv!$A$1:$A$1164,$B1131,inv!$T$1:$T$1164,$A1131,inv!$U$1:$U$1164,'DIAS DE INVENTARIO TAT'!J$1)</f>
        <v>0</v>
      </c>
      <c r="K1131">
        <f>+SUMIFS(inv!$D$1:$D$1164,inv!$A$1:$A$1164,$B1131,inv!$T$1:$T$1164,$A1131,inv!$U$1:$U$1164,'DIAS DE INVENTARIO TAT'!K$1)</f>
        <v>0</v>
      </c>
      <c r="L1131" s="6">
        <f>+SUMIFS(VENTAS!H:H,VENTAS!B:B,B1131,VENTAS!G:G,A1131)</f>
        <v>0</v>
      </c>
      <c r="M1131" s="4">
        <f t="shared" si="101"/>
        <v>0</v>
      </c>
      <c r="N1131" s="4">
        <f t="shared" si="97"/>
        <v>0</v>
      </c>
      <c r="O1131" s="4">
        <f t="shared" si="98"/>
        <v>0</v>
      </c>
      <c r="P1131" s="4">
        <f t="shared" si="99"/>
        <v>0</v>
      </c>
      <c r="Q1131" s="6" t="e">
        <f>+SUMIFS(#REF!,#REF!,TablaINV[[#This Row],[GRUPO]],#REF!,TablaINV[[#This Row],[COD]])</f>
        <v>#REF!</v>
      </c>
      <c r="R1131" s="19">
        <f t="shared" si="100"/>
        <v>0</v>
      </c>
      <c r="S1131" s="4" t="str">
        <f>+VLOOKUP(A1131,inv!T:X,5,0)</f>
        <v>OCCIDENTE</v>
      </c>
      <c r="T1131" s="4" t="str">
        <f>+VLOOKUP(B:B,'DT HUEVO'!$A:$D,4,0)</f>
        <v>SEGUNDA</v>
      </c>
      <c r="U1131" s="4" t="str">
        <f>+VLOOKUP(TablaINV[[#This Row],[COD]],'DT HUEVO'!$A:$D,3,0)</f>
        <v>SEGUNDA</v>
      </c>
    </row>
    <row r="1132" spans="1:21">
      <c r="A1132" t="s">
        <v>450</v>
      </c>
      <c r="B1132">
        <v>10102</v>
      </c>
      <c r="C1132" t="s">
        <v>24</v>
      </c>
      <c r="D1132">
        <f>+SUMIFS(inv!D:D,inv!A:A,B1132,inv!T:T,A1132)</f>
        <v>0</v>
      </c>
      <c r="E1132">
        <f>+SUMIFS(inv!$D$1:$D$1164,inv!$A$1:$A$1164,$B1132,inv!$T$1:$T$1164,$A1132,inv!$U$1:$U$1164,'DIAS DE INVENTARIO TAT'!E$1)</f>
        <v>0</v>
      </c>
      <c r="F1132">
        <f>+SUMIFS(inv!$D$1:$D$1164,inv!$A$1:$A$1164,$B1132,inv!$T$1:$T$1164,$A1132,inv!$U$1:$U$1164,'DIAS DE INVENTARIO TAT'!F$1)</f>
        <v>0</v>
      </c>
      <c r="G1132">
        <f>+SUMIFS(inv!$D$1:$D$1164,inv!$A$1:$A$1164,$B1132,inv!$T$1:$T$1164,$A1132,inv!$U$1:$U$1164,'DIAS DE INVENTARIO TAT'!G$1)</f>
        <v>0</v>
      </c>
      <c r="H1132">
        <f>+SUMIFS(inv!$D$1:$D$1164,inv!$A$1:$A$1164,$B1132,inv!$T$1:$T$1164,$A1132,inv!$U$1:$U$1164,'DIAS DE INVENTARIO TAT'!H$1)</f>
        <v>0</v>
      </c>
      <c r="I1132">
        <f>+SUMIFS(inv!$D$1:$D$1164,inv!$A$1:$A$1164,$B1132,inv!$T$1:$T$1164,$A1132,inv!$U$1:$U$1164,'DIAS DE INVENTARIO TAT'!I$1)</f>
        <v>0</v>
      </c>
      <c r="J1132">
        <f>+SUMIFS(inv!$D$1:$D$1164,inv!$A$1:$A$1164,$B1132,inv!$T$1:$T$1164,$A1132,inv!$U$1:$U$1164,'DIAS DE INVENTARIO TAT'!J$1)</f>
        <v>0</v>
      </c>
      <c r="K1132">
        <f>+SUMIFS(inv!$D$1:$D$1164,inv!$A$1:$A$1164,$B1132,inv!$T$1:$T$1164,$A1132,inv!$U$1:$U$1164,'DIAS DE INVENTARIO TAT'!K$1)</f>
        <v>0</v>
      </c>
      <c r="L1132" s="6">
        <f>+SUMIFS(VENTAS!H:H,VENTAS!B:B,B1132,VENTAS!G:G,A1132)</f>
        <v>0</v>
      </c>
      <c r="M1132" s="4">
        <f t="shared" si="101"/>
        <v>0</v>
      </c>
      <c r="N1132" s="4">
        <f t="shared" si="97"/>
        <v>0</v>
      </c>
      <c r="O1132" s="4">
        <f t="shared" si="98"/>
        <v>0</v>
      </c>
      <c r="P1132" s="4">
        <f t="shared" si="99"/>
        <v>0</v>
      </c>
      <c r="Q1132" s="6" t="e">
        <f>+SUMIFS(#REF!,#REF!,TablaINV[[#This Row],[GRUPO]],#REF!,TablaINV[[#This Row],[COD]])</f>
        <v>#REF!</v>
      </c>
      <c r="R1132" s="19">
        <f t="shared" si="100"/>
        <v>0</v>
      </c>
      <c r="S1132" s="4" t="str">
        <f>+VLOOKUP(A1132,inv!T:X,5,0)</f>
        <v>OCCIDENTE</v>
      </c>
      <c r="T1132" s="4" t="str">
        <f>+VLOOKUP(B:B,'DT HUEVO'!$A:$D,4,0)</f>
        <v>VERDE</v>
      </c>
      <c r="U1132" s="4" t="str">
        <f>+VLOOKUP(TablaINV[[#This Row],[COD]],'DT HUEVO'!$A:$D,3,0)</f>
        <v>YUMBO</v>
      </c>
    </row>
    <row r="1133" spans="1:21">
      <c r="A1133" t="s">
        <v>450</v>
      </c>
      <c r="B1133">
        <v>10202</v>
      </c>
      <c r="C1133" t="s">
        <v>28</v>
      </c>
      <c r="D1133">
        <f>+SUMIFS(inv!D:D,inv!A:A,B1133,inv!T:T,A1133)</f>
        <v>0</v>
      </c>
      <c r="E1133">
        <f>+SUMIFS(inv!$D$1:$D$1164,inv!$A$1:$A$1164,$B1133,inv!$T$1:$T$1164,$A1133,inv!$U$1:$U$1164,'DIAS DE INVENTARIO TAT'!E$1)</f>
        <v>0</v>
      </c>
      <c r="F1133">
        <f>+SUMIFS(inv!$D$1:$D$1164,inv!$A$1:$A$1164,$B1133,inv!$T$1:$T$1164,$A1133,inv!$U$1:$U$1164,'DIAS DE INVENTARIO TAT'!F$1)</f>
        <v>0</v>
      </c>
      <c r="G1133">
        <f>+SUMIFS(inv!$D$1:$D$1164,inv!$A$1:$A$1164,$B1133,inv!$T$1:$T$1164,$A1133,inv!$U$1:$U$1164,'DIAS DE INVENTARIO TAT'!G$1)</f>
        <v>0</v>
      </c>
      <c r="H1133">
        <f>+SUMIFS(inv!$D$1:$D$1164,inv!$A$1:$A$1164,$B1133,inv!$T$1:$T$1164,$A1133,inv!$U$1:$U$1164,'DIAS DE INVENTARIO TAT'!H$1)</f>
        <v>0</v>
      </c>
      <c r="I1133">
        <f>+SUMIFS(inv!$D$1:$D$1164,inv!$A$1:$A$1164,$B1133,inv!$T$1:$T$1164,$A1133,inv!$U$1:$U$1164,'DIAS DE INVENTARIO TAT'!I$1)</f>
        <v>0</v>
      </c>
      <c r="J1133">
        <f>+SUMIFS(inv!$D$1:$D$1164,inv!$A$1:$A$1164,$B1133,inv!$T$1:$T$1164,$A1133,inv!$U$1:$U$1164,'DIAS DE INVENTARIO TAT'!J$1)</f>
        <v>0</v>
      </c>
      <c r="K1133">
        <f>+SUMIFS(inv!$D$1:$D$1164,inv!$A$1:$A$1164,$B1133,inv!$T$1:$T$1164,$A1133,inv!$U$1:$U$1164,'DIAS DE INVENTARIO TAT'!K$1)</f>
        <v>0</v>
      </c>
      <c r="L1133" s="6">
        <f>+SUMIFS(VENTAS!H:H,VENTAS!B:B,B1133,VENTAS!G:G,A1133)</f>
        <v>0</v>
      </c>
      <c r="M1133" s="4">
        <f t="shared" si="101"/>
        <v>0</v>
      </c>
      <c r="N1133" s="4">
        <f t="shared" si="97"/>
        <v>0</v>
      </c>
      <c r="O1133" s="4">
        <f t="shared" si="98"/>
        <v>0</v>
      </c>
      <c r="P1133" s="4">
        <f t="shared" si="99"/>
        <v>0</v>
      </c>
      <c r="Q1133" s="6" t="e">
        <f>+SUMIFS(#REF!,#REF!,TablaINV[[#This Row],[GRUPO]],#REF!,TablaINV[[#This Row],[COD]])</f>
        <v>#REF!</v>
      </c>
      <c r="R1133" s="19">
        <f t="shared" si="100"/>
        <v>0</v>
      </c>
      <c r="S1133" s="4" t="str">
        <f>+VLOOKUP(A1133,inv!T:X,5,0)</f>
        <v>OCCIDENTE</v>
      </c>
      <c r="T1133" s="4" t="str">
        <f>+VLOOKUP(B:B,'DT HUEVO'!$A:$D,4,0)</f>
        <v>VERDE</v>
      </c>
      <c r="U1133" s="4" t="str">
        <f>+VLOOKUP(TablaINV[[#This Row],[COD]],'DT HUEVO'!$A:$D,3,0)</f>
        <v>AAA</v>
      </c>
    </row>
    <row r="1134" spans="1:21">
      <c r="A1134" t="s">
        <v>450</v>
      </c>
      <c r="B1134">
        <v>10301</v>
      </c>
      <c r="C1134" t="s">
        <v>30</v>
      </c>
      <c r="D1134">
        <f>+SUMIFS(inv!D:D,inv!A:A,B1134,inv!T:T,A1134)</f>
        <v>0</v>
      </c>
      <c r="E1134">
        <f>+SUMIFS(inv!$D$1:$D$1164,inv!$A$1:$A$1164,$B1134,inv!$T$1:$T$1164,$A1134,inv!$U$1:$U$1164,'DIAS DE INVENTARIO TAT'!E$1)</f>
        <v>0</v>
      </c>
      <c r="F1134">
        <f>+SUMIFS(inv!$D$1:$D$1164,inv!$A$1:$A$1164,$B1134,inv!$T$1:$T$1164,$A1134,inv!$U$1:$U$1164,'DIAS DE INVENTARIO TAT'!F$1)</f>
        <v>0</v>
      </c>
      <c r="G1134">
        <f>+SUMIFS(inv!$D$1:$D$1164,inv!$A$1:$A$1164,$B1134,inv!$T$1:$T$1164,$A1134,inv!$U$1:$U$1164,'DIAS DE INVENTARIO TAT'!G$1)</f>
        <v>0</v>
      </c>
      <c r="H1134">
        <f>+SUMIFS(inv!$D$1:$D$1164,inv!$A$1:$A$1164,$B1134,inv!$T$1:$T$1164,$A1134,inv!$U$1:$U$1164,'DIAS DE INVENTARIO TAT'!H$1)</f>
        <v>0</v>
      </c>
      <c r="I1134">
        <f>+SUMIFS(inv!$D$1:$D$1164,inv!$A$1:$A$1164,$B1134,inv!$T$1:$T$1164,$A1134,inv!$U$1:$U$1164,'DIAS DE INVENTARIO TAT'!I$1)</f>
        <v>0</v>
      </c>
      <c r="J1134">
        <f>+SUMIFS(inv!$D$1:$D$1164,inv!$A$1:$A$1164,$B1134,inv!$T$1:$T$1164,$A1134,inv!$U$1:$U$1164,'DIAS DE INVENTARIO TAT'!J$1)</f>
        <v>0</v>
      </c>
      <c r="K1134">
        <f>+SUMIFS(inv!$D$1:$D$1164,inv!$A$1:$A$1164,$B1134,inv!$T$1:$T$1164,$A1134,inv!$U$1:$U$1164,'DIAS DE INVENTARIO TAT'!K$1)</f>
        <v>0</v>
      </c>
      <c r="L1134" s="6">
        <f>+SUMIFS(VENTAS!H:H,VENTAS!B:B,B1134,VENTAS!G:G,A1134)</f>
        <v>0</v>
      </c>
      <c r="M1134" s="4">
        <f t="shared" si="101"/>
        <v>0</v>
      </c>
      <c r="N1134" s="4">
        <f t="shared" si="97"/>
        <v>0</v>
      </c>
      <c r="O1134" s="4">
        <f t="shared" si="98"/>
        <v>0</v>
      </c>
      <c r="P1134" s="4">
        <f t="shared" si="99"/>
        <v>0</v>
      </c>
      <c r="Q1134" s="6" t="e">
        <f>+SUMIFS(#REF!,#REF!,TablaINV[[#This Row],[GRUPO]],#REF!,TablaINV[[#This Row],[COD]])</f>
        <v>#REF!</v>
      </c>
      <c r="R1134" s="19">
        <f t="shared" si="100"/>
        <v>0</v>
      </c>
      <c r="S1134" s="4" t="str">
        <f>+VLOOKUP(A1134,inv!T:X,5,0)</f>
        <v>OCCIDENTE</v>
      </c>
      <c r="T1134" s="4" t="str">
        <f>+VLOOKUP(B:B,'DT HUEVO'!$A:$D,4,0)</f>
        <v>GRIS SUELTO</v>
      </c>
      <c r="U1134" s="4" t="str">
        <f>+VLOOKUP(TablaINV[[#This Row],[COD]],'DT HUEVO'!$A:$D,3,0)</f>
        <v>AA</v>
      </c>
    </row>
    <row r="1135" spans="1:21">
      <c r="A1135" t="s">
        <v>450</v>
      </c>
      <c r="B1135">
        <v>10302</v>
      </c>
      <c r="C1135" t="s">
        <v>31</v>
      </c>
      <c r="D1135">
        <f>+SUMIFS(inv!D:D,inv!A:A,B1135,inv!T:T,A1135)</f>
        <v>0</v>
      </c>
      <c r="E1135">
        <f>+SUMIFS(inv!$D$1:$D$1164,inv!$A$1:$A$1164,$B1135,inv!$T$1:$T$1164,$A1135,inv!$U$1:$U$1164,'DIAS DE INVENTARIO TAT'!E$1)</f>
        <v>0</v>
      </c>
      <c r="F1135">
        <f>+SUMIFS(inv!$D$1:$D$1164,inv!$A$1:$A$1164,$B1135,inv!$T$1:$T$1164,$A1135,inv!$U$1:$U$1164,'DIAS DE INVENTARIO TAT'!F$1)</f>
        <v>0</v>
      </c>
      <c r="G1135">
        <f>+SUMIFS(inv!$D$1:$D$1164,inv!$A$1:$A$1164,$B1135,inv!$T$1:$T$1164,$A1135,inv!$U$1:$U$1164,'DIAS DE INVENTARIO TAT'!G$1)</f>
        <v>0</v>
      </c>
      <c r="H1135">
        <f>+SUMIFS(inv!$D$1:$D$1164,inv!$A$1:$A$1164,$B1135,inv!$T$1:$T$1164,$A1135,inv!$U$1:$U$1164,'DIAS DE INVENTARIO TAT'!H$1)</f>
        <v>0</v>
      </c>
      <c r="I1135">
        <f>+SUMIFS(inv!$D$1:$D$1164,inv!$A$1:$A$1164,$B1135,inv!$T$1:$T$1164,$A1135,inv!$U$1:$U$1164,'DIAS DE INVENTARIO TAT'!I$1)</f>
        <v>0</v>
      </c>
      <c r="J1135">
        <f>+SUMIFS(inv!$D$1:$D$1164,inv!$A$1:$A$1164,$B1135,inv!$T$1:$T$1164,$A1135,inv!$U$1:$U$1164,'DIAS DE INVENTARIO TAT'!J$1)</f>
        <v>0</v>
      </c>
      <c r="K1135">
        <f>+SUMIFS(inv!$D$1:$D$1164,inv!$A$1:$A$1164,$B1135,inv!$T$1:$T$1164,$A1135,inv!$U$1:$U$1164,'DIAS DE INVENTARIO TAT'!K$1)</f>
        <v>0</v>
      </c>
      <c r="L1135" s="6">
        <f>+SUMIFS(VENTAS!H:H,VENTAS!B:B,B1135,VENTAS!G:G,A1135)</f>
        <v>0</v>
      </c>
      <c r="M1135" s="4">
        <f t="shared" si="101"/>
        <v>0</v>
      </c>
      <c r="N1135" s="4">
        <f t="shared" si="97"/>
        <v>0</v>
      </c>
      <c r="O1135" s="4">
        <f t="shared" si="98"/>
        <v>0</v>
      </c>
      <c r="P1135" s="4">
        <f t="shared" si="99"/>
        <v>0</v>
      </c>
      <c r="Q1135" s="6" t="e">
        <f>+SUMIFS(#REF!,#REF!,TablaINV[[#This Row],[GRUPO]],#REF!,TablaINV[[#This Row],[COD]])</f>
        <v>#REF!</v>
      </c>
      <c r="R1135" s="19">
        <f t="shared" si="100"/>
        <v>0</v>
      </c>
      <c r="S1135" s="4" t="str">
        <f>+VLOOKUP(A1135,inv!T:X,5,0)</f>
        <v>OCCIDENTE</v>
      </c>
      <c r="T1135" s="4" t="str">
        <f>+VLOOKUP(B:B,'DT HUEVO'!$A:$D,4,0)</f>
        <v>VERDE</v>
      </c>
      <c r="U1135" s="4" t="str">
        <f>+VLOOKUP(TablaINV[[#This Row],[COD]],'DT HUEVO'!$A:$D,3,0)</f>
        <v>AA</v>
      </c>
    </row>
    <row r="1136" spans="1:21">
      <c r="A1136" t="s">
        <v>450</v>
      </c>
      <c r="B1136">
        <v>10304</v>
      </c>
      <c r="C1136" t="s">
        <v>54</v>
      </c>
      <c r="D1136">
        <f>+SUMIFS(inv!D:D,inv!A:A,B1136,inv!T:T,A1136)</f>
        <v>0</v>
      </c>
      <c r="E1136">
        <f>+SUMIFS(inv!$D$1:$D$1164,inv!$A$1:$A$1164,$B1136,inv!$T$1:$T$1164,$A1136,inv!$U$1:$U$1164,'DIAS DE INVENTARIO TAT'!E$1)</f>
        <v>0</v>
      </c>
      <c r="F1136">
        <f>+SUMIFS(inv!$D$1:$D$1164,inv!$A$1:$A$1164,$B1136,inv!$T$1:$T$1164,$A1136,inv!$U$1:$U$1164,'DIAS DE INVENTARIO TAT'!F$1)</f>
        <v>0</v>
      </c>
      <c r="G1136">
        <f>+SUMIFS(inv!$D$1:$D$1164,inv!$A$1:$A$1164,$B1136,inv!$T$1:$T$1164,$A1136,inv!$U$1:$U$1164,'DIAS DE INVENTARIO TAT'!G$1)</f>
        <v>0</v>
      </c>
      <c r="H1136">
        <f>+SUMIFS(inv!$D$1:$D$1164,inv!$A$1:$A$1164,$B1136,inv!$T$1:$T$1164,$A1136,inv!$U$1:$U$1164,'DIAS DE INVENTARIO TAT'!H$1)</f>
        <v>0</v>
      </c>
      <c r="I1136">
        <f>+SUMIFS(inv!$D$1:$D$1164,inv!$A$1:$A$1164,$B1136,inv!$T$1:$T$1164,$A1136,inv!$U$1:$U$1164,'DIAS DE INVENTARIO TAT'!I$1)</f>
        <v>0</v>
      </c>
      <c r="J1136">
        <f>+SUMIFS(inv!$D$1:$D$1164,inv!$A$1:$A$1164,$B1136,inv!$T$1:$T$1164,$A1136,inv!$U$1:$U$1164,'DIAS DE INVENTARIO TAT'!J$1)</f>
        <v>0</v>
      </c>
      <c r="K1136">
        <f>+SUMIFS(inv!$D$1:$D$1164,inv!$A$1:$A$1164,$B1136,inv!$T$1:$T$1164,$A1136,inv!$U$1:$U$1164,'DIAS DE INVENTARIO TAT'!K$1)</f>
        <v>0</v>
      </c>
      <c r="L1136" s="6">
        <f>+SUMIFS(VENTAS!H:H,VENTAS!B:B,B1136,VENTAS!G:G,A1136)</f>
        <v>0</v>
      </c>
      <c r="M1136" s="4">
        <f t="shared" si="101"/>
        <v>0</v>
      </c>
      <c r="N1136" s="4">
        <f t="shared" si="97"/>
        <v>0</v>
      </c>
      <c r="O1136" s="4">
        <f t="shared" si="98"/>
        <v>0</v>
      </c>
      <c r="P1136" s="4">
        <f t="shared" si="99"/>
        <v>0</v>
      </c>
      <c r="Q1136" s="6" t="e">
        <f>+SUMIFS(#REF!,#REF!,TablaINV[[#This Row],[GRUPO]],#REF!,TablaINV[[#This Row],[COD]])</f>
        <v>#REF!</v>
      </c>
      <c r="R1136" s="19">
        <f t="shared" si="100"/>
        <v>0</v>
      </c>
      <c r="S1136" s="4" t="str">
        <f>+VLOOKUP(A1136,inv!T:X,5,0)</f>
        <v>OCCIDENTE</v>
      </c>
      <c r="T1136" s="4" t="str">
        <f>+VLOOKUP(B:B,'DT HUEVO'!$A:$D,4,0)</f>
        <v>FS</v>
      </c>
      <c r="U1136" s="4" t="str">
        <f>+VLOOKUP(TablaINV[[#This Row],[COD]],'DT HUEVO'!$A:$D,3,0)</f>
        <v>AA</v>
      </c>
    </row>
    <row r="1137" spans="1:21">
      <c r="A1137" t="s">
        <v>450</v>
      </c>
      <c r="B1137">
        <v>10358</v>
      </c>
      <c r="C1137" t="s">
        <v>33</v>
      </c>
      <c r="D1137">
        <f>+SUMIFS(inv!D:D,inv!A:A,B1137,inv!T:T,A1137)</f>
        <v>0</v>
      </c>
      <c r="E1137">
        <f>+SUMIFS(inv!$D$1:$D$1164,inv!$A$1:$A$1164,$B1137,inv!$T$1:$T$1164,$A1137,inv!$U$1:$U$1164,'DIAS DE INVENTARIO TAT'!E$1)</f>
        <v>0</v>
      </c>
      <c r="F1137">
        <f>+SUMIFS(inv!$D$1:$D$1164,inv!$A$1:$A$1164,$B1137,inv!$T$1:$T$1164,$A1137,inv!$U$1:$U$1164,'DIAS DE INVENTARIO TAT'!F$1)</f>
        <v>0</v>
      </c>
      <c r="G1137">
        <f>+SUMIFS(inv!$D$1:$D$1164,inv!$A$1:$A$1164,$B1137,inv!$T$1:$T$1164,$A1137,inv!$U$1:$U$1164,'DIAS DE INVENTARIO TAT'!G$1)</f>
        <v>0</v>
      </c>
      <c r="H1137">
        <f>+SUMIFS(inv!$D$1:$D$1164,inv!$A$1:$A$1164,$B1137,inv!$T$1:$T$1164,$A1137,inv!$U$1:$U$1164,'DIAS DE INVENTARIO TAT'!H$1)</f>
        <v>0</v>
      </c>
      <c r="I1137">
        <f>+SUMIFS(inv!$D$1:$D$1164,inv!$A$1:$A$1164,$B1137,inv!$T$1:$T$1164,$A1137,inv!$U$1:$U$1164,'DIAS DE INVENTARIO TAT'!I$1)</f>
        <v>0</v>
      </c>
      <c r="J1137">
        <f>+SUMIFS(inv!$D$1:$D$1164,inv!$A$1:$A$1164,$B1137,inv!$T$1:$T$1164,$A1137,inv!$U$1:$U$1164,'DIAS DE INVENTARIO TAT'!J$1)</f>
        <v>0</v>
      </c>
      <c r="K1137">
        <f>+SUMIFS(inv!$D$1:$D$1164,inv!$A$1:$A$1164,$B1137,inv!$T$1:$T$1164,$A1137,inv!$U$1:$U$1164,'DIAS DE INVENTARIO TAT'!K$1)</f>
        <v>0</v>
      </c>
      <c r="L1137" s="6">
        <f>+SUMIFS(VENTAS!H:H,VENTAS!B:B,B1137,VENTAS!G:G,A1137)</f>
        <v>0</v>
      </c>
      <c r="M1137" s="4">
        <f t="shared" si="101"/>
        <v>0</v>
      </c>
      <c r="N1137" s="4">
        <f t="shared" si="97"/>
        <v>0</v>
      </c>
      <c r="O1137" s="4">
        <f t="shared" si="98"/>
        <v>0</v>
      </c>
      <c r="P1137" s="4">
        <f t="shared" si="99"/>
        <v>0</v>
      </c>
      <c r="Q1137" s="6" t="e">
        <f>+SUMIFS(#REF!,#REF!,TablaINV[[#This Row],[GRUPO]],#REF!,TablaINV[[#This Row],[COD]])</f>
        <v>#REF!</v>
      </c>
      <c r="R1137" s="19">
        <f t="shared" si="100"/>
        <v>0</v>
      </c>
      <c r="S1137" s="4" t="str">
        <f>+VLOOKUP(A1137,inv!T:X,5,0)</f>
        <v>OCCIDENTE</v>
      </c>
      <c r="T1137" s="4" t="str">
        <f>+VLOOKUP(B:B,'DT HUEVO'!$A:$D,4,0)</f>
        <v>EMPACADOS</v>
      </c>
      <c r="U1137" s="4" t="str">
        <f>+VLOOKUP(TablaINV[[#This Row],[COD]],'DT HUEVO'!$A:$D,3,0)</f>
        <v>AA</v>
      </c>
    </row>
    <row r="1138" spans="1:21">
      <c r="A1138" t="s">
        <v>450</v>
      </c>
      <c r="B1138">
        <v>10401</v>
      </c>
      <c r="C1138" t="s">
        <v>34</v>
      </c>
      <c r="D1138">
        <f>+SUMIFS(inv!D:D,inv!A:A,B1138,inv!T:T,A1138)</f>
        <v>0</v>
      </c>
      <c r="E1138">
        <f>+SUMIFS(inv!$D$1:$D$1164,inv!$A$1:$A$1164,$B1138,inv!$T$1:$T$1164,$A1138,inv!$U$1:$U$1164,'DIAS DE INVENTARIO TAT'!E$1)</f>
        <v>0</v>
      </c>
      <c r="F1138">
        <f>+SUMIFS(inv!$D$1:$D$1164,inv!$A$1:$A$1164,$B1138,inv!$T$1:$T$1164,$A1138,inv!$U$1:$U$1164,'DIAS DE INVENTARIO TAT'!F$1)</f>
        <v>0</v>
      </c>
      <c r="G1138">
        <f>+SUMIFS(inv!$D$1:$D$1164,inv!$A$1:$A$1164,$B1138,inv!$T$1:$T$1164,$A1138,inv!$U$1:$U$1164,'DIAS DE INVENTARIO TAT'!G$1)</f>
        <v>0</v>
      </c>
      <c r="H1138">
        <f>+SUMIFS(inv!$D$1:$D$1164,inv!$A$1:$A$1164,$B1138,inv!$T$1:$T$1164,$A1138,inv!$U$1:$U$1164,'DIAS DE INVENTARIO TAT'!H$1)</f>
        <v>0</v>
      </c>
      <c r="I1138">
        <f>+SUMIFS(inv!$D$1:$D$1164,inv!$A$1:$A$1164,$B1138,inv!$T$1:$T$1164,$A1138,inv!$U$1:$U$1164,'DIAS DE INVENTARIO TAT'!I$1)</f>
        <v>0</v>
      </c>
      <c r="J1138">
        <f>+SUMIFS(inv!$D$1:$D$1164,inv!$A$1:$A$1164,$B1138,inv!$T$1:$T$1164,$A1138,inv!$U$1:$U$1164,'DIAS DE INVENTARIO TAT'!J$1)</f>
        <v>0</v>
      </c>
      <c r="K1138">
        <f>+SUMIFS(inv!$D$1:$D$1164,inv!$A$1:$A$1164,$B1138,inv!$T$1:$T$1164,$A1138,inv!$U$1:$U$1164,'DIAS DE INVENTARIO TAT'!K$1)</f>
        <v>0</v>
      </c>
      <c r="L1138" s="6">
        <f>+SUMIFS(VENTAS!H:H,VENTAS!B:B,B1138,VENTAS!G:G,A1138)</f>
        <v>0</v>
      </c>
      <c r="M1138" s="4">
        <f t="shared" si="101"/>
        <v>0</v>
      </c>
      <c r="N1138" s="4">
        <f t="shared" si="97"/>
        <v>0</v>
      </c>
      <c r="O1138" s="4">
        <f t="shared" si="98"/>
        <v>0</v>
      </c>
      <c r="P1138" s="4">
        <f t="shared" si="99"/>
        <v>0</v>
      </c>
      <c r="Q1138" s="6" t="e">
        <f>+SUMIFS(#REF!,#REF!,TablaINV[[#This Row],[GRUPO]],#REF!,TablaINV[[#This Row],[COD]])</f>
        <v>#REF!</v>
      </c>
      <c r="R1138" s="19">
        <f t="shared" si="100"/>
        <v>0</v>
      </c>
      <c r="S1138" s="4" t="str">
        <f>+VLOOKUP(A1138,inv!T:X,5,0)</f>
        <v>OCCIDENTE</v>
      </c>
      <c r="T1138" s="4" t="str">
        <f>+VLOOKUP(B:B,'DT HUEVO'!$A:$D,4,0)</f>
        <v>GRIS SUELTO</v>
      </c>
      <c r="U1138" s="4" t="str">
        <f>+VLOOKUP(TablaINV[[#This Row],[COD]],'DT HUEVO'!$A:$D,3,0)</f>
        <v>A</v>
      </c>
    </row>
    <row r="1139" spans="1:21">
      <c r="A1139" t="s">
        <v>450</v>
      </c>
      <c r="B1139">
        <v>10404</v>
      </c>
      <c r="C1139" t="s">
        <v>36</v>
      </c>
      <c r="D1139">
        <f>+SUMIFS(inv!D:D,inv!A:A,B1139,inv!T:T,A1139)</f>
        <v>0</v>
      </c>
      <c r="E1139">
        <f>+SUMIFS(inv!$D$1:$D$1164,inv!$A$1:$A$1164,$B1139,inv!$T$1:$T$1164,$A1139,inv!$U$1:$U$1164,'DIAS DE INVENTARIO TAT'!E$1)</f>
        <v>0</v>
      </c>
      <c r="F1139">
        <f>+SUMIFS(inv!$D$1:$D$1164,inv!$A$1:$A$1164,$B1139,inv!$T$1:$T$1164,$A1139,inv!$U$1:$U$1164,'DIAS DE INVENTARIO TAT'!F$1)</f>
        <v>0</v>
      </c>
      <c r="G1139">
        <f>+SUMIFS(inv!$D$1:$D$1164,inv!$A$1:$A$1164,$B1139,inv!$T$1:$T$1164,$A1139,inv!$U$1:$U$1164,'DIAS DE INVENTARIO TAT'!G$1)</f>
        <v>0</v>
      </c>
      <c r="H1139">
        <f>+SUMIFS(inv!$D$1:$D$1164,inv!$A$1:$A$1164,$B1139,inv!$T$1:$T$1164,$A1139,inv!$U$1:$U$1164,'DIAS DE INVENTARIO TAT'!H$1)</f>
        <v>0</v>
      </c>
      <c r="I1139">
        <f>+SUMIFS(inv!$D$1:$D$1164,inv!$A$1:$A$1164,$B1139,inv!$T$1:$T$1164,$A1139,inv!$U$1:$U$1164,'DIAS DE INVENTARIO TAT'!I$1)</f>
        <v>0</v>
      </c>
      <c r="J1139">
        <f>+SUMIFS(inv!$D$1:$D$1164,inv!$A$1:$A$1164,$B1139,inv!$T$1:$T$1164,$A1139,inv!$U$1:$U$1164,'DIAS DE INVENTARIO TAT'!J$1)</f>
        <v>0</v>
      </c>
      <c r="K1139">
        <f>+SUMIFS(inv!$D$1:$D$1164,inv!$A$1:$A$1164,$B1139,inv!$T$1:$T$1164,$A1139,inv!$U$1:$U$1164,'DIAS DE INVENTARIO TAT'!K$1)</f>
        <v>0</v>
      </c>
      <c r="L1139" s="6">
        <f>+SUMIFS(VENTAS!H:H,VENTAS!B:B,B1139,VENTAS!G:G,A1139)</f>
        <v>0</v>
      </c>
      <c r="M1139" s="4">
        <f t="shared" si="101"/>
        <v>0</v>
      </c>
      <c r="N1139" s="4">
        <f t="shared" si="97"/>
        <v>0</v>
      </c>
      <c r="O1139" s="4">
        <f t="shared" si="98"/>
        <v>0</v>
      </c>
      <c r="P1139" s="4">
        <f t="shared" si="99"/>
        <v>0</v>
      </c>
      <c r="Q1139" s="6" t="e">
        <f>+SUMIFS(#REF!,#REF!,TablaINV[[#This Row],[GRUPO]],#REF!,TablaINV[[#This Row],[COD]])</f>
        <v>#REF!</v>
      </c>
      <c r="R1139" s="19">
        <f t="shared" si="100"/>
        <v>0</v>
      </c>
      <c r="S1139" s="4" t="str">
        <f>+VLOOKUP(A1139,inv!T:X,5,0)</f>
        <v>OCCIDENTE</v>
      </c>
      <c r="T1139" s="4" t="str">
        <f>+VLOOKUP(B:B,'DT HUEVO'!$A:$D,4,0)</f>
        <v>FS</v>
      </c>
      <c r="U1139" s="4" t="str">
        <f>+VLOOKUP(TablaINV[[#This Row],[COD]],'DT HUEVO'!$A:$D,3,0)</f>
        <v>A</v>
      </c>
    </row>
    <row r="1140" spans="1:21">
      <c r="A1140" t="s">
        <v>450</v>
      </c>
      <c r="B1140">
        <v>10407</v>
      </c>
      <c r="C1140" t="s">
        <v>37</v>
      </c>
      <c r="D1140">
        <f>+SUMIFS(inv!D:D,inv!A:A,B1140,inv!T:T,A1140)</f>
        <v>0</v>
      </c>
      <c r="E1140">
        <f>+SUMIFS(inv!$D$1:$D$1164,inv!$A$1:$A$1164,$B1140,inv!$T$1:$T$1164,$A1140,inv!$U$1:$U$1164,'DIAS DE INVENTARIO TAT'!E$1)</f>
        <v>0</v>
      </c>
      <c r="F1140">
        <f>+SUMIFS(inv!$D$1:$D$1164,inv!$A$1:$A$1164,$B1140,inv!$T$1:$T$1164,$A1140,inv!$U$1:$U$1164,'DIAS DE INVENTARIO TAT'!F$1)</f>
        <v>0</v>
      </c>
      <c r="G1140">
        <f>+SUMIFS(inv!$D$1:$D$1164,inv!$A$1:$A$1164,$B1140,inv!$T$1:$T$1164,$A1140,inv!$U$1:$U$1164,'DIAS DE INVENTARIO TAT'!G$1)</f>
        <v>0</v>
      </c>
      <c r="H1140">
        <f>+SUMIFS(inv!$D$1:$D$1164,inv!$A$1:$A$1164,$B1140,inv!$T$1:$T$1164,$A1140,inv!$U$1:$U$1164,'DIAS DE INVENTARIO TAT'!H$1)</f>
        <v>0</v>
      </c>
      <c r="I1140">
        <f>+SUMIFS(inv!$D$1:$D$1164,inv!$A$1:$A$1164,$B1140,inv!$T$1:$T$1164,$A1140,inv!$U$1:$U$1164,'DIAS DE INVENTARIO TAT'!I$1)</f>
        <v>0</v>
      </c>
      <c r="J1140">
        <f>+SUMIFS(inv!$D$1:$D$1164,inv!$A$1:$A$1164,$B1140,inv!$T$1:$T$1164,$A1140,inv!$U$1:$U$1164,'DIAS DE INVENTARIO TAT'!J$1)</f>
        <v>0</v>
      </c>
      <c r="K1140">
        <f>+SUMIFS(inv!$D$1:$D$1164,inv!$A$1:$A$1164,$B1140,inv!$T$1:$T$1164,$A1140,inv!$U$1:$U$1164,'DIAS DE INVENTARIO TAT'!K$1)</f>
        <v>0</v>
      </c>
      <c r="L1140" s="6">
        <f>+SUMIFS(VENTAS!H:H,VENTAS!B:B,B1140,VENTAS!G:G,A1140)</f>
        <v>0</v>
      </c>
      <c r="M1140" s="4">
        <f t="shared" si="101"/>
        <v>0</v>
      </c>
      <c r="N1140" s="4">
        <f t="shared" si="97"/>
        <v>0</v>
      </c>
      <c r="O1140" s="4">
        <f t="shared" si="98"/>
        <v>0</v>
      </c>
      <c r="P1140" s="4">
        <f t="shared" si="99"/>
        <v>0</v>
      </c>
      <c r="Q1140" s="6" t="e">
        <f>+SUMIFS(#REF!,#REF!,TablaINV[[#This Row],[GRUPO]],#REF!,TablaINV[[#This Row],[COD]])</f>
        <v>#REF!</v>
      </c>
      <c r="R1140" s="19">
        <f t="shared" si="100"/>
        <v>0</v>
      </c>
      <c r="S1140" s="4" t="str">
        <f>+VLOOKUP(A1140,inv!T:X,5,0)</f>
        <v>OCCIDENTE</v>
      </c>
      <c r="T1140" s="4" t="str">
        <f>+VLOOKUP(B:B,'DT HUEVO'!$A:$D,4,0)</f>
        <v>EMPACADOS</v>
      </c>
      <c r="U1140" s="4" t="str">
        <f>+VLOOKUP(TablaINV[[#This Row],[COD]],'DT HUEVO'!$A:$D,3,0)</f>
        <v>A</v>
      </c>
    </row>
    <row r="1141" spans="1:21">
      <c r="A1141" t="s">
        <v>450</v>
      </c>
      <c r="B1141">
        <v>10457</v>
      </c>
      <c r="C1141" t="s">
        <v>38</v>
      </c>
      <c r="D1141">
        <f>+SUMIFS(inv!D:D,inv!A:A,B1141,inv!T:T,A1141)</f>
        <v>0</v>
      </c>
      <c r="E1141">
        <f>+SUMIFS(inv!$D$1:$D$1164,inv!$A$1:$A$1164,$B1141,inv!$T$1:$T$1164,$A1141,inv!$U$1:$U$1164,'DIAS DE INVENTARIO TAT'!E$1)</f>
        <v>0</v>
      </c>
      <c r="F1141">
        <f>+SUMIFS(inv!$D$1:$D$1164,inv!$A$1:$A$1164,$B1141,inv!$T$1:$T$1164,$A1141,inv!$U$1:$U$1164,'DIAS DE INVENTARIO TAT'!F$1)</f>
        <v>0</v>
      </c>
      <c r="G1141">
        <f>+SUMIFS(inv!$D$1:$D$1164,inv!$A$1:$A$1164,$B1141,inv!$T$1:$T$1164,$A1141,inv!$U$1:$U$1164,'DIAS DE INVENTARIO TAT'!G$1)</f>
        <v>0</v>
      </c>
      <c r="H1141">
        <f>+SUMIFS(inv!$D$1:$D$1164,inv!$A$1:$A$1164,$B1141,inv!$T$1:$T$1164,$A1141,inv!$U$1:$U$1164,'DIAS DE INVENTARIO TAT'!H$1)</f>
        <v>0</v>
      </c>
      <c r="I1141">
        <f>+SUMIFS(inv!$D$1:$D$1164,inv!$A$1:$A$1164,$B1141,inv!$T$1:$T$1164,$A1141,inv!$U$1:$U$1164,'DIAS DE INVENTARIO TAT'!I$1)</f>
        <v>0</v>
      </c>
      <c r="J1141">
        <f>+SUMIFS(inv!$D$1:$D$1164,inv!$A$1:$A$1164,$B1141,inv!$T$1:$T$1164,$A1141,inv!$U$1:$U$1164,'DIAS DE INVENTARIO TAT'!J$1)</f>
        <v>0</v>
      </c>
      <c r="K1141">
        <f>+SUMIFS(inv!$D$1:$D$1164,inv!$A$1:$A$1164,$B1141,inv!$T$1:$T$1164,$A1141,inv!$U$1:$U$1164,'DIAS DE INVENTARIO TAT'!K$1)</f>
        <v>0</v>
      </c>
      <c r="L1141" s="6">
        <f>+SUMIFS(VENTAS!H:H,VENTAS!B:B,B1141,VENTAS!G:G,A1141)</f>
        <v>0</v>
      </c>
      <c r="M1141" s="4">
        <f t="shared" si="101"/>
        <v>0</v>
      </c>
      <c r="N1141" s="4">
        <f t="shared" si="97"/>
        <v>0</v>
      </c>
      <c r="O1141" s="4">
        <f t="shared" si="98"/>
        <v>0</v>
      </c>
      <c r="P1141" s="4">
        <f t="shared" si="99"/>
        <v>0</v>
      </c>
      <c r="Q1141" s="6" t="e">
        <f>+SUMIFS(#REF!,#REF!,TablaINV[[#This Row],[GRUPO]],#REF!,TablaINV[[#This Row],[COD]])</f>
        <v>#REF!</v>
      </c>
      <c r="R1141" s="19">
        <f t="shared" si="100"/>
        <v>0</v>
      </c>
      <c r="S1141" s="4" t="str">
        <f>+VLOOKUP(A1141,inv!T:X,5,0)</f>
        <v>OCCIDENTE</v>
      </c>
      <c r="T1141" s="4" t="str">
        <f>+VLOOKUP(B:B,'DT HUEVO'!$A:$D,4,0)</f>
        <v>EMPACADOS</v>
      </c>
      <c r="U1141" s="4" t="str">
        <f>+VLOOKUP(TablaINV[[#This Row],[COD]],'DT HUEVO'!$A:$D,3,0)</f>
        <v>A</v>
      </c>
    </row>
    <row r="1142" spans="1:21">
      <c r="A1142" t="s">
        <v>450</v>
      </c>
      <c r="B1142">
        <v>10469</v>
      </c>
      <c r="C1142" t="s">
        <v>39</v>
      </c>
      <c r="D1142">
        <f>+SUMIFS(inv!D:D,inv!A:A,B1142,inv!T:T,A1142)</f>
        <v>0</v>
      </c>
      <c r="E1142">
        <f>+SUMIFS(inv!$D$1:$D$1164,inv!$A$1:$A$1164,$B1142,inv!$T$1:$T$1164,$A1142,inv!$U$1:$U$1164,'DIAS DE INVENTARIO TAT'!E$1)</f>
        <v>0</v>
      </c>
      <c r="F1142">
        <f>+SUMIFS(inv!$D$1:$D$1164,inv!$A$1:$A$1164,$B1142,inv!$T$1:$T$1164,$A1142,inv!$U$1:$U$1164,'DIAS DE INVENTARIO TAT'!F$1)</f>
        <v>0</v>
      </c>
      <c r="G1142">
        <f>+SUMIFS(inv!$D$1:$D$1164,inv!$A$1:$A$1164,$B1142,inv!$T$1:$T$1164,$A1142,inv!$U$1:$U$1164,'DIAS DE INVENTARIO TAT'!G$1)</f>
        <v>0</v>
      </c>
      <c r="H1142">
        <f>+SUMIFS(inv!$D$1:$D$1164,inv!$A$1:$A$1164,$B1142,inv!$T$1:$T$1164,$A1142,inv!$U$1:$U$1164,'DIAS DE INVENTARIO TAT'!H$1)</f>
        <v>0</v>
      </c>
      <c r="I1142">
        <f>+SUMIFS(inv!$D$1:$D$1164,inv!$A$1:$A$1164,$B1142,inv!$T$1:$T$1164,$A1142,inv!$U$1:$U$1164,'DIAS DE INVENTARIO TAT'!I$1)</f>
        <v>0</v>
      </c>
      <c r="J1142">
        <f>+SUMIFS(inv!$D$1:$D$1164,inv!$A$1:$A$1164,$B1142,inv!$T$1:$T$1164,$A1142,inv!$U$1:$U$1164,'DIAS DE INVENTARIO TAT'!J$1)</f>
        <v>0</v>
      </c>
      <c r="K1142">
        <f>+SUMIFS(inv!$D$1:$D$1164,inv!$A$1:$A$1164,$B1142,inv!$T$1:$T$1164,$A1142,inv!$U$1:$U$1164,'DIAS DE INVENTARIO TAT'!K$1)</f>
        <v>0</v>
      </c>
      <c r="L1142" s="6">
        <f>+SUMIFS(VENTAS!H:H,VENTAS!B:B,B1142,VENTAS!G:G,A1142)</f>
        <v>0</v>
      </c>
      <c r="M1142" s="4">
        <f t="shared" si="101"/>
        <v>0</v>
      </c>
      <c r="N1142" s="4">
        <f t="shared" si="97"/>
        <v>0</v>
      </c>
      <c r="O1142" s="4">
        <f t="shared" si="98"/>
        <v>0</v>
      </c>
      <c r="P1142" s="4">
        <f t="shared" si="99"/>
        <v>0</v>
      </c>
      <c r="Q1142" s="6" t="e">
        <f>+SUMIFS(#REF!,#REF!,TablaINV[[#This Row],[GRUPO]],#REF!,TablaINV[[#This Row],[COD]])</f>
        <v>#REF!</v>
      </c>
      <c r="R1142" s="19">
        <f t="shared" si="100"/>
        <v>0</v>
      </c>
      <c r="S1142" s="4" t="str">
        <f>+VLOOKUP(A1142,inv!T:X,5,0)</f>
        <v>OCCIDENTE</v>
      </c>
      <c r="T1142" s="4" t="str">
        <f>+VLOOKUP(B:B,'DT HUEVO'!$A:$D,4,0)</f>
        <v>EMPACADOS</v>
      </c>
      <c r="U1142" s="4" t="str">
        <f>+VLOOKUP(TablaINV[[#This Row],[COD]],'DT HUEVO'!$A:$D,3,0)</f>
        <v>A</v>
      </c>
    </row>
    <row r="1143" spans="1:21">
      <c r="A1143" t="s">
        <v>450</v>
      </c>
      <c r="B1143">
        <v>10501</v>
      </c>
      <c r="C1143" t="s">
        <v>41</v>
      </c>
      <c r="D1143">
        <f>+SUMIFS(inv!D:D,inv!A:A,B1143,inv!T:T,A1143)</f>
        <v>0</v>
      </c>
      <c r="E1143">
        <f>+SUMIFS(inv!$D$1:$D$1164,inv!$A$1:$A$1164,$B1143,inv!$T$1:$T$1164,$A1143,inv!$U$1:$U$1164,'DIAS DE INVENTARIO TAT'!E$1)</f>
        <v>0</v>
      </c>
      <c r="F1143">
        <f>+SUMIFS(inv!$D$1:$D$1164,inv!$A$1:$A$1164,$B1143,inv!$T$1:$T$1164,$A1143,inv!$U$1:$U$1164,'DIAS DE INVENTARIO TAT'!F$1)</f>
        <v>0</v>
      </c>
      <c r="G1143">
        <f>+SUMIFS(inv!$D$1:$D$1164,inv!$A$1:$A$1164,$B1143,inv!$T$1:$T$1164,$A1143,inv!$U$1:$U$1164,'DIAS DE INVENTARIO TAT'!G$1)</f>
        <v>0</v>
      </c>
      <c r="H1143">
        <f>+SUMIFS(inv!$D$1:$D$1164,inv!$A$1:$A$1164,$B1143,inv!$T$1:$T$1164,$A1143,inv!$U$1:$U$1164,'DIAS DE INVENTARIO TAT'!H$1)</f>
        <v>0</v>
      </c>
      <c r="I1143">
        <f>+SUMIFS(inv!$D$1:$D$1164,inv!$A$1:$A$1164,$B1143,inv!$T$1:$T$1164,$A1143,inv!$U$1:$U$1164,'DIAS DE INVENTARIO TAT'!I$1)</f>
        <v>0</v>
      </c>
      <c r="J1143">
        <f>+SUMIFS(inv!$D$1:$D$1164,inv!$A$1:$A$1164,$B1143,inv!$T$1:$T$1164,$A1143,inv!$U$1:$U$1164,'DIAS DE INVENTARIO TAT'!J$1)</f>
        <v>0</v>
      </c>
      <c r="K1143">
        <f>+SUMIFS(inv!$D$1:$D$1164,inv!$A$1:$A$1164,$B1143,inv!$T$1:$T$1164,$A1143,inv!$U$1:$U$1164,'DIAS DE INVENTARIO TAT'!K$1)</f>
        <v>0</v>
      </c>
      <c r="L1143" s="6">
        <f>+SUMIFS(VENTAS!H:H,VENTAS!B:B,B1143,VENTAS!G:G,A1143)</f>
        <v>0</v>
      </c>
      <c r="M1143" s="4">
        <f t="shared" si="101"/>
        <v>0</v>
      </c>
      <c r="N1143" s="4">
        <f t="shared" si="97"/>
        <v>0</v>
      </c>
      <c r="O1143" s="4">
        <f t="shared" si="98"/>
        <v>0</v>
      </c>
      <c r="P1143" s="4">
        <f t="shared" si="99"/>
        <v>0</v>
      </c>
      <c r="Q1143" s="6" t="e">
        <f>+SUMIFS(#REF!,#REF!,TablaINV[[#This Row],[GRUPO]],#REF!,TablaINV[[#This Row],[COD]])</f>
        <v>#REF!</v>
      </c>
      <c r="R1143" s="19">
        <f t="shared" si="100"/>
        <v>0</v>
      </c>
      <c r="S1143" s="4" t="str">
        <f>+VLOOKUP(A1143,inv!T:X,5,0)</f>
        <v>OCCIDENTE</v>
      </c>
      <c r="T1143" s="4" t="str">
        <f>+VLOOKUP(B:B,'DT HUEVO'!$A:$D,4,0)</f>
        <v>GRIS SUELTO</v>
      </c>
      <c r="U1143" s="4" t="str">
        <f>+VLOOKUP(TablaINV[[#This Row],[COD]],'DT HUEVO'!$A:$D,3,0)</f>
        <v>B</v>
      </c>
    </row>
    <row r="1144" spans="1:21">
      <c r="A1144" t="s">
        <v>450</v>
      </c>
      <c r="B1144">
        <v>10502</v>
      </c>
      <c r="C1144" t="s">
        <v>42</v>
      </c>
      <c r="D1144">
        <f>+SUMIFS(inv!D:D,inv!A:A,B1144,inv!T:T,A1144)</f>
        <v>0</v>
      </c>
      <c r="E1144">
        <f>+SUMIFS(inv!$D$1:$D$1164,inv!$A$1:$A$1164,$B1144,inv!$T$1:$T$1164,$A1144,inv!$U$1:$U$1164,'DIAS DE INVENTARIO TAT'!E$1)</f>
        <v>0</v>
      </c>
      <c r="F1144">
        <f>+SUMIFS(inv!$D$1:$D$1164,inv!$A$1:$A$1164,$B1144,inv!$T$1:$T$1164,$A1144,inv!$U$1:$U$1164,'DIAS DE INVENTARIO TAT'!F$1)</f>
        <v>0</v>
      </c>
      <c r="G1144">
        <f>+SUMIFS(inv!$D$1:$D$1164,inv!$A$1:$A$1164,$B1144,inv!$T$1:$T$1164,$A1144,inv!$U$1:$U$1164,'DIAS DE INVENTARIO TAT'!G$1)</f>
        <v>0</v>
      </c>
      <c r="H1144">
        <f>+SUMIFS(inv!$D$1:$D$1164,inv!$A$1:$A$1164,$B1144,inv!$T$1:$T$1164,$A1144,inv!$U$1:$U$1164,'DIAS DE INVENTARIO TAT'!H$1)</f>
        <v>0</v>
      </c>
      <c r="I1144">
        <f>+SUMIFS(inv!$D$1:$D$1164,inv!$A$1:$A$1164,$B1144,inv!$T$1:$T$1164,$A1144,inv!$U$1:$U$1164,'DIAS DE INVENTARIO TAT'!I$1)</f>
        <v>0</v>
      </c>
      <c r="J1144">
        <f>+SUMIFS(inv!$D$1:$D$1164,inv!$A$1:$A$1164,$B1144,inv!$T$1:$T$1164,$A1144,inv!$U$1:$U$1164,'DIAS DE INVENTARIO TAT'!J$1)</f>
        <v>0</v>
      </c>
      <c r="K1144">
        <f>+SUMIFS(inv!$D$1:$D$1164,inv!$A$1:$A$1164,$B1144,inv!$T$1:$T$1164,$A1144,inv!$U$1:$U$1164,'DIAS DE INVENTARIO TAT'!K$1)</f>
        <v>0</v>
      </c>
      <c r="L1144" s="6">
        <f>+SUMIFS(VENTAS!H:H,VENTAS!B:B,B1144,VENTAS!G:G,A1144)</f>
        <v>0</v>
      </c>
      <c r="M1144" s="4">
        <f t="shared" si="101"/>
        <v>0</v>
      </c>
      <c r="N1144" s="4">
        <f t="shared" si="97"/>
        <v>0</v>
      </c>
      <c r="O1144" s="4">
        <f t="shared" si="98"/>
        <v>0</v>
      </c>
      <c r="P1144" s="4">
        <f t="shared" si="99"/>
        <v>0</v>
      </c>
      <c r="Q1144" s="6" t="e">
        <f>+SUMIFS(#REF!,#REF!,TablaINV[[#This Row],[GRUPO]],#REF!,TablaINV[[#This Row],[COD]])</f>
        <v>#REF!</v>
      </c>
      <c r="R1144" s="19">
        <f t="shared" si="100"/>
        <v>0</v>
      </c>
      <c r="S1144" s="4" t="str">
        <f>+VLOOKUP(A1144,inv!T:X,5,0)</f>
        <v>OCCIDENTE</v>
      </c>
      <c r="T1144" s="4" t="e">
        <f>+VLOOKUP(B:B,'DT HUEVO'!$A:$D,4,0)</f>
        <v>#N/A</v>
      </c>
      <c r="U1144" s="4" t="e">
        <f>+VLOOKUP(TablaINV[[#This Row],[COD]],'DT HUEVO'!$A:$D,3,0)</f>
        <v>#N/A</v>
      </c>
    </row>
    <row r="1145" spans="1:21">
      <c r="A1145" t="s">
        <v>450</v>
      </c>
      <c r="B1145">
        <v>10601</v>
      </c>
      <c r="C1145" s="25" t="s">
        <v>44</v>
      </c>
      <c r="D1145">
        <f>+SUMIFS(inv!D:D,inv!A:A,B1145,inv!T:T,A1145)</f>
        <v>0</v>
      </c>
      <c r="E1145">
        <f>+SUMIFS(inv!$D$1:$D$1164,inv!$A$1:$A$1164,$B1145,inv!$T$1:$T$1164,$A1145,inv!$U$1:$U$1164,'DIAS DE INVENTARIO TAT'!E$1)</f>
        <v>0</v>
      </c>
      <c r="F1145">
        <f>+SUMIFS(inv!$D$1:$D$1164,inv!$A$1:$A$1164,$B1145,inv!$T$1:$T$1164,$A1145,inv!$U$1:$U$1164,'DIAS DE INVENTARIO TAT'!F$1)</f>
        <v>0</v>
      </c>
      <c r="G1145">
        <f>+SUMIFS(inv!$D$1:$D$1164,inv!$A$1:$A$1164,$B1145,inv!$T$1:$T$1164,$A1145,inv!$U$1:$U$1164,'DIAS DE INVENTARIO TAT'!G$1)</f>
        <v>0</v>
      </c>
      <c r="H1145">
        <f>+SUMIFS(inv!$D$1:$D$1164,inv!$A$1:$A$1164,$B1145,inv!$T$1:$T$1164,$A1145,inv!$U$1:$U$1164,'DIAS DE INVENTARIO TAT'!H$1)</f>
        <v>0</v>
      </c>
      <c r="I1145">
        <f>+SUMIFS(inv!$D$1:$D$1164,inv!$A$1:$A$1164,$B1145,inv!$T$1:$T$1164,$A1145,inv!$U$1:$U$1164,'DIAS DE INVENTARIO TAT'!I$1)</f>
        <v>0</v>
      </c>
      <c r="J1145">
        <f>+SUMIFS(inv!$D$1:$D$1164,inv!$A$1:$A$1164,$B1145,inv!$T$1:$T$1164,$A1145,inv!$U$1:$U$1164,'DIAS DE INVENTARIO TAT'!J$1)</f>
        <v>0</v>
      </c>
      <c r="K1145">
        <f>+SUMIFS(inv!$D$1:$D$1164,inv!$A$1:$A$1164,$B1145,inv!$T$1:$T$1164,$A1145,inv!$U$1:$U$1164,'DIAS DE INVENTARIO TAT'!K$1)</f>
        <v>0</v>
      </c>
      <c r="L1145" s="6">
        <f>+SUMIFS(VENTAS!H:H,VENTAS!B:B,B1145,VENTAS!G:G,A1145)</f>
        <v>0</v>
      </c>
      <c r="M1145" s="4">
        <f t="shared" si="101"/>
        <v>0</v>
      </c>
      <c r="N1145" s="4">
        <f t="shared" si="97"/>
        <v>0</v>
      </c>
      <c r="O1145" s="4">
        <f t="shared" si="98"/>
        <v>0</v>
      </c>
      <c r="P1145" s="4">
        <f t="shared" si="99"/>
        <v>0</v>
      </c>
      <c r="Q1145" s="6" t="e">
        <f>+SUMIFS(#REF!,#REF!,TablaINV[[#This Row],[GRUPO]],#REF!,TablaINV[[#This Row],[COD]])</f>
        <v>#REF!</v>
      </c>
      <c r="R1145" s="19">
        <f t="shared" si="100"/>
        <v>0</v>
      </c>
      <c r="S1145" s="4" t="str">
        <f>+VLOOKUP(A1145,inv!T:X,5,0)</f>
        <v>OCCIDENTE</v>
      </c>
      <c r="T1145" s="4" t="str">
        <f>+VLOOKUP(B:B,'DT HUEVO'!$A:$D,4,0)</f>
        <v>GRIS SUELTO</v>
      </c>
      <c r="U1145" s="4" t="str">
        <f>+VLOOKUP(TablaINV[[#This Row],[COD]],'DT HUEVO'!$A:$D,3,0)</f>
        <v>C</v>
      </c>
    </row>
    <row r="1146" spans="1:21">
      <c r="A1146" t="s">
        <v>450</v>
      </c>
      <c r="B1146">
        <v>13559</v>
      </c>
      <c r="C1146" t="s">
        <v>429</v>
      </c>
      <c r="D1146">
        <f>+SUMIFS(inv!D:D,inv!A:A,B1146,inv!T:T,A1146)</f>
        <v>0</v>
      </c>
      <c r="E1146">
        <f>+SUMIFS(inv!$D$1:$D$1164,inv!$A$1:$A$1164,$B1146,inv!$T$1:$T$1164,$A1146,inv!$U$1:$U$1164,'DIAS DE INVENTARIO TAT'!E$1)</f>
        <v>0</v>
      </c>
      <c r="F1146">
        <f>+SUMIFS(inv!$D$1:$D$1164,inv!$A$1:$A$1164,$B1146,inv!$T$1:$T$1164,$A1146,inv!$U$1:$U$1164,'DIAS DE INVENTARIO TAT'!F$1)</f>
        <v>0</v>
      </c>
      <c r="G1146">
        <f>+SUMIFS(inv!$D$1:$D$1164,inv!$A$1:$A$1164,$B1146,inv!$T$1:$T$1164,$A1146,inv!$U$1:$U$1164,'DIAS DE INVENTARIO TAT'!G$1)</f>
        <v>0</v>
      </c>
      <c r="H1146">
        <f>+SUMIFS(inv!$D$1:$D$1164,inv!$A$1:$A$1164,$B1146,inv!$T$1:$T$1164,$A1146,inv!$U$1:$U$1164,'DIAS DE INVENTARIO TAT'!H$1)</f>
        <v>0</v>
      </c>
      <c r="I1146">
        <f>+SUMIFS(inv!$D$1:$D$1164,inv!$A$1:$A$1164,$B1146,inv!$T$1:$T$1164,$A1146,inv!$U$1:$U$1164,'DIAS DE INVENTARIO TAT'!I$1)</f>
        <v>0</v>
      </c>
      <c r="J1146">
        <f>+SUMIFS(inv!$D$1:$D$1164,inv!$A$1:$A$1164,$B1146,inv!$T$1:$T$1164,$A1146,inv!$U$1:$U$1164,'DIAS DE INVENTARIO TAT'!J$1)</f>
        <v>0</v>
      </c>
      <c r="K1146">
        <f>+SUMIFS(inv!$D$1:$D$1164,inv!$A$1:$A$1164,$B1146,inv!$T$1:$T$1164,$A1146,inv!$U$1:$U$1164,'DIAS DE INVENTARIO TAT'!K$1)</f>
        <v>0</v>
      </c>
      <c r="L1146" s="6">
        <f>+SUMIFS(VENTAS!H:H,VENTAS!B:B,B1146,VENTAS!G:G,A1146)</f>
        <v>0</v>
      </c>
      <c r="M1146" s="4">
        <f t="shared" si="101"/>
        <v>0</v>
      </c>
      <c r="N1146" s="4">
        <f t="shared" ref="N1146:N1209" si="102">+IFERROR(E1146/$L1146,0)</f>
        <v>0</v>
      </c>
      <c r="O1146" s="4">
        <f t="shared" ref="O1146:O1209" si="103">+IFERROR(F1146/$L1146,0)</f>
        <v>0</v>
      </c>
      <c r="P1146" s="4">
        <f t="shared" ref="P1146:P1209" si="104">+IFERROR(G1146/$L1146,0)</f>
        <v>0</v>
      </c>
      <c r="Q1146" s="6" t="e">
        <f>+SUMIFS(#REF!,#REF!,TablaINV[[#This Row],[GRUPO]],#REF!,TablaINV[[#This Row],[COD]])</f>
        <v>#REF!</v>
      </c>
      <c r="R1146" s="19">
        <f t="shared" ref="R1146:R1209" si="105">+IFERROR(D1146/Q1146,0)</f>
        <v>0</v>
      </c>
      <c r="S1146" s="4" t="str">
        <f>+VLOOKUP(A1146,inv!T:X,5,0)</f>
        <v>OCCIDENTE</v>
      </c>
      <c r="T1146" s="4" t="str">
        <f>+VLOOKUP(B:B,'DT HUEVO'!$A:$D,4,0)</f>
        <v>EMPACADOS</v>
      </c>
      <c r="U1146" s="4" t="str">
        <f>+VLOOKUP(TablaINV[[#This Row],[COD]],'DT HUEVO'!$A:$D,3,0)</f>
        <v>B</v>
      </c>
    </row>
    <row r="1147" spans="1:21">
      <c r="A1147" t="s">
        <v>450</v>
      </c>
      <c r="B1147">
        <v>72002</v>
      </c>
      <c r="C1147" t="s">
        <v>48</v>
      </c>
      <c r="D1147">
        <f>+SUMIFS(inv!D:D,inv!A:A,B1147,inv!T:T,A1147)</f>
        <v>0</v>
      </c>
      <c r="E1147">
        <f>+SUMIFS(inv!$D$1:$D$1164,inv!$A$1:$A$1164,$B1147,inv!$T$1:$T$1164,$A1147,inv!$U$1:$U$1164,'DIAS DE INVENTARIO TAT'!E$1)</f>
        <v>0</v>
      </c>
      <c r="F1147">
        <f>+SUMIFS(inv!$D$1:$D$1164,inv!$A$1:$A$1164,$B1147,inv!$T$1:$T$1164,$A1147,inv!$U$1:$U$1164,'DIAS DE INVENTARIO TAT'!F$1)</f>
        <v>0</v>
      </c>
      <c r="G1147">
        <f>+SUMIFS(inv!$D$1:$D$1164,inv!$A$1:$A$1164,$B1147,inv!$T$1:$T$1164,$A1147,inv!$U$1:$U$1164,'DIAS DE INVENTARIO TAT'!G$1)</f>
        <v>0</v>
      </c>
      <c r="H1147">
        <f>+SUMIFS(inv!$D$1:$D$1164,inv!$A$1:$A$1164,$B1147,inv!$T$1:$T$1164,$A1147,inv!$U$1:$U$1164,'DIAS DE INVENTARIO TAT'!H$1)</f>
        <v>0</v>
      </c>
      <c r="I1147">
        <f>+SUMIFS(inv!$D$1:$D$1164,inv!$A$1:$A$1164,$B1147,inv!$T$1:$T$1164,$A1147,inv!$U$1:$U$1164,'DIAS DE INVENTARIO TAT'!I$1)</f>
        <v>0</v>
      </c>
      <c r="J1147">
        <f>+SUMIFS(inv!$D$1:$D$1164,inv!$A$1:$A$1164,$B1147,inv!$T$1:$T$1164,$A1147,inv!$U$1:$U$1164,'DIAS DE INVENTARIO TAT'!J$1)</f>
        <v>0</v>
      </c>
      <c r="K1147">
        <f>+SUMIFS(inv!$D$1:$D$1164,inv!$A$1:$A$1164,$B1147,inv!$T$1:$T$1164,$A1147,inv!$U$1:$U$1164,'DIAS DE INVENTARIO TAT'!K$1)</f>
        <v>0</v>
      </c>
      <c r="L1147" s="6">
        <f>+SUMIFS(VENTAS!H:H,VENTAS!B:B,B1147,VENTAS!G:G,A1147)</f>
        <v>0</v>
      </c>
      <c r="M1147" s="4">
        <f t="shared" si="101"/>
        <v>0</v>
      </c>
      <c r="N1147" s="4">
        <f t="shared" si="102"/>
        <v>0</v>
      </c>
      <c r="O1147" s="4">
        <f t="shared" si="103"/>
        <v>0</v>
      </c>
      <c r="P1147" s="4">
        <f t="shared" si="104"/>
        <v>0</v>
      </c>
      <c r="Q1147" s="6" t="e">
        <f>+SUMIFS(#REF!,#REF!,TablaINV[[#This Row],[GRUPO]],#REF!,TablaINV[[#This Row],[COD]])</f>
        <v>#REF!</v>
      </c>
      <c r="R1147" s="19">
        <f t="shared" si="105"/>
        <v>0</v>
      </c>
      <c r="S1147" s="4" t="str">
        <f>+VLOOKUP(A1147,inv!T:X,5,0)</f>
        <v>OCCIDENTE</v>
      </c>
      <c r="T1147" s="4" t="str">
        <f>+VLOOKUP(B:B,'DT HUEVO'!$A:$D,4,0)</f>
        <v>SEGUNDA</v>
      </c>
      <c r="U1147" s="4" t="str">
        <f>+VLOOKUP(TablaINV[[#This Row],[COD]],'DT HUEVO'!$A:$D,3,0)</f>
        <v>SEGUNDA</v>
      </c>
    </row>
    <row r="1148" spans="1:21">
      <c r="A1148" t="s">
        <v>450</v>
      </c>
      <c r="B1148">
        <v>72012</v>
      </c>
      <c r="C1148" t="s">
        <v>55</v>
      </c>
      <c r="D1148">
        <f>+SUMIFS(inv!D:D,inv!A:A,B1148,inv!T:T,A1148)</f>
        <v>0</v>
      </c>
      <c r="E1148">
        <f>+SUMIFS(inv!$D$1:$D$1164,inv!$A$1:$A$1164,$B1148,inv!$T$1:$T$1164,$A1148,inv!$U$1:$U$1164,'DIAS DE INVENTARIO TAT'!E$1)</f>
        <v>0</v>
      </c>
      <c r="F1148">
        <f>+SUMIFS(inv!$D$1:$D$1164,inv!$A$1:$A$1164,$B1148,inv!$T$1:$T$1164,$A1148,inv!$U$1:$U$1164,'DIAS DE INVENTARIO TAT'!F$1)</f>
        <v>0</v>
      </c>
      <c r="G1148">
        <f>+SUMIFS(inv!$D$1:$D$1164,inv!$A$1:$A$1164,$B1148,inv!$T$1:$T$1164,$A1148,inv!$U$1:$U$1164,'DIAS DE INVENTARIO TAT'!G$1)</f>
        <v>0</v>
      </c>
      <c r="H1148">
        <f>+SUMIFS(inv!$D$1:$D$1164,inv!$A$1:$A$1164,$B1148,inv!$T$1:$T$1164,$A1148,inv!$U$1:$U$1164,'DIAS DE INVENTARIO TAT'!H$1)</f>
        <v>0</v>
      </c>
      <c r="I1148">
        <f>+SUMIFS(inv!$D$1:$D$1164,inv!$A$1:$A$1164,$B1148,inv!$T$1:$T$1164,$A1148,inv!$U$1:$U$1164,'DIAS DE INVENTARIO TAT'!I$1)</f>
        <v>0</v>
      </c>
      <c r="J1148">
        <f>+SUMIFS(inv!$D$1:$D$1164,inv!$A$1:$A$1164,$B1148,inv!$T$1:$T$1164,$A1148,inv!$U$1:$U$1164,'DIAS DE INVENTARIO TAT'!J$1)</f>
        <v>0</v>
      </c>
      <c r="K1148">
        <f>+SUMIFS(inv!$D$1:$D$1164,inv!$A$1:$A$1164,$B1148,inv!$T$1:$T$1164,$A1148,inv!$U$1:$U$1164,'DIAS DE INVENTARIO TAT'!K$1)</f>
        <v>0</v>
      </c>
      <c r="L1148" s="6">
        <f>+SUMIFS(VENTAS!H:H,VENTAS!B:B,B1148,VENTAS!G:G,A1148)</f>
        <v>0</v>
      </c>
      <c r="M1148" s="4">
        <f t="shared" si="101"/>
        <v>0</v>
      </c>
      <c r="N1148" s="4">
        <f t="shared" si="102"/>
        <v>0</v>
      </c>
      <c r="O1148" s="4">
        <f t="shared" si="103"/>
        <v>0</v>
      </c>
      <c r="P1148" s="4">
        <f t="shared" si="104"/>
        <v>0</v>
      </c>
      <c r="Q1148" s="6" t="e">
        <f>+SUMIFS(#REF!,#REF!,TablaINV[[#This Row],[GRUPO]],#REF!,TablaINV[[#This Row],[COD]])</f>
        <v>#REF!</v>
      </c>
      <c r="R1148" s="19">
        <f t="shared" si="105"/>
        <v>0</v>
      </c>
      <c r="S1148" s="4" t="str">
        <f>+VLOOKUP(A1148,inv!T:X,5,0)</f>
        <v>OCCIDENTE</v>
      </c>
      <c r="T1148" s="4" t="str">
        <f>+VLOOKUP(B:B,'DT HUEVO'!$A:$D,4,0)</f>
        <v>SEGUNDA</v>
      </c>
      <c r="U1148" s="4" t="str">
        <f>+VLOOKUP(TablaINV[[#This Row],[COD]],'DT HUEVO'!$A:$D,3,0)</f>
        <v>SEGUNDA</v>
      </c>
    </row>
    <row r="1149" spans="1:21">
      <c r="A1149" t="s">
        <v>450</v>
      </c>
      <c r="B1149">
        <v>73001</v>
      </c>
      <c r="C1149" t="s">
        <v>49</v>
      </c>
      <c r="D1149">
        <f>+SUMIFS(inv!D:D,inv!A:A,B1149,inv!T:T,A1149)</f>
        <v>0</v>
      </c>
      <c r="E1149">
        <f>+SUMIFS(inv!$D$1:$D$1164,inv!$A$1:$A$1164,$B1149,inv!$T$1:$T$1164,$A1149,inv!$U$1:$U$1164,'DIAS DE INVENTARIO TAT'!E$1)</f>
        <v>0</v>
      </c>
      <c r="F1149">
        <f>+SUMIFS(inv!$D$1:$D$1164,inv!$A$1:$A$1164,$B1149,inv!$T$1:$T$1164,$A1149,inv!$U$1:$U$1164,'DIAS DE INVENTARIO TAT'!F$1)</f>
        <v>0</v>
      </c>
      <c r="G1149">
        <f>+SUMIFS(inv!$D$1:$D$1164,inv!$A$1:$A$1164,$B1149,inv!$T$1:$T$1164,$A1149,inv!$U$1:$U$1164,'DIAS DE INVENTARIO TAT'!G$1)</f>
        <v>0</v>
      </c>
      <c r="H1149">
        <f>+SUMIFS(inv!$D$1:$D$1164,inv!$A$1:$A$1164,$B1149,inv!$T$1:$T$1164,$A1149,inv!$U$1:$U$1164,'DIAS DE INVENTARIO TAT'!H$1)</f>
        <v>0</v>
      </c>
      <c r="I1149">
        <f>+SUMIFS(inv!$D$1:$D$1164,inv!$A$1:$A$1164,$B1149,inv!$T$1:$T$1164,$A1149,inv!$U$1:$U$1164,'DIAS DE INVENTARIO TAT'!I$1)</f>
        <v>0</v>
      </c>
      <c r="J1149">
        <f>+SUMIFS(inv!$D$1:$D$1164,inv!$A$1:$A$1164,$B1149,inv!$T$1:$T$1164,$A1149,inv!$U$1:$U$1164,'DIAS DE INVENTARIO TAT'!J$1)</f>
        <v>0</v>
      </c>
      <c r="K1149">
        <f>+SUMIFS(inv!$D$1:$D$1164,inv!$A$1:$A$1164,$B1149,inv!$T$1:$T$1164,$A1149,inv!$U$1:$U$1164,'DIAS DE INVENTARIO TAT'!K$1)</f>
        <v>0</v>
      </c>
      <c r="L1149" s="6">
        <f>+SUMIFS(VENTAS!H:H,VENTAS!B:B,B1149,VENTAS!G:G,A1149)</f>
        <v>0</v>
      </c>
      <c r="M1149" s="4">
        <f t="shared" si="101"/>
        <v>0</v>
      </c>
      <c r="N1149" s="4">
        <f t="shared" si="102"/>
        <v>0</v>
      </c>
      <c r="O1149" s="4">
        <f t="shared" si="103"/>
        <v>0</v>
      </c>
      <c r="P1149" s="4">
        <f t="shared" si="104"/>
        <v>0</v>
      </c>
      <c r="Q1149" s="6" t="e">
        <f>+SUMIFS(#REF!,#REF!,TablaINV[[#This Row],[GRUPO]],#REF!,TablaINV[[#This Row],[COD]])</f>
        <v>#REF!</v>
      </c>
      <c r="R1149" s="19">
        <f t="shared" si="105"/>
        <v>0</v>
      </c>
      <c r="S1149" s="4" t="str">
        <f>+VLOOKUP(A1149,inv!T:X,5,0)</f>
        <v>OCCIDENTE</v>
      </c>
      <c r="T1149" s="4" t="str">
        <f>+VLOOKUP(B:B,'DT HUEVO'!$A:$D,4,0)</f>
        <v>SEGUNDA</v>
      </c>
      <c r="U1149" s="4" t="str">
        <f>+VLOOKUP(TablaINV[[#This Row],[COD]],'DT HUEVO'!$A:$D,3,0)</f>
        <v>SEGUNDA</v>
      </c>
    </row>
    <row r="1150" spans="1:21">
      <c r="A1150" t="s">
        <v>450</v>
      </c>
      <c r="B1150">
        <v>73012</v>
      </c>
      <c r="C1150" t="s">
        <v>56</v>
      </c>
      <c r="D1150">
        <f>+SUMIFS(inv!D:D,inv!A:A,B1150,inv!T:T,A1150)</f>
        <v>0</v>
      </c>
      <c r="E1150">
        <f>+SUMIFS(inv!$D$1:$D$1164,inv!$A$1:$A$1164,$B1150,inv!$T$1:$T$1164,$A1150,inv!$U$1:$U$1164,'DIAS DE INVENTARIO TAT'!E$1)</f>
        <v>0</v>
      </c>
      <c r="F1150">
        <f>+SUMIFS(inv!$D$1:$D$1164,inv!$A$1:$A$1164,$B1150,inv!$T$1:$T$1164,$A1150,inv!$U$1:$U$1164,'DIAS DE INVENTARIO TAT'!F$1)</f>
        <v>0</v>
      </c>
      <c r="G1150">
        <f>+SUMIFS(inv!$D$1:$D$1164,inv!$A$1:$A$1164,$B1150,inv!$T$1:$T$1164,$A1150,inv!$U$1:$U$1164,'DIAS DE INVENTARIO TAT'!G$1)</f>
        <v>0</v>
      </c>
      <c r="H1150">
        <f>+SUMIFS(inv!$D$1:$D$1164,inv!$A$1:$A$1164,$B1150,inv!$T$1:$T$1164,$A1150,inv!$U$1:$U$1164,'DIAS DE INVENTARIO TAT'!H$1)</f>
        <v>0</v>
      </c>
      <c r="I1150">
        <f>+SUMIFS(inv!$D$1:$D$1164,inv!$A$1:$A$1164,$B1150,inv!$T$1:$T$1164,$A1150,inv!$U$1:$U$1164,'DIAS DE INVENTARIO TAT'!I$1)</f>
        <v>0</v>
      </c>
      <c r="J1150">
        <f>+SUMIFS(inv!$D$1:$D$1164,inv!$A$1:$A$1164,$B1150,inv!$T$1:$T$1164,$A1150,inv!$U$1:$U$1164,'DIAS DE INVENTARIO TAT'!J$1)</f>
        <v>0</v>
      </c>
      <c r="K1150">
        <f>+SUMIFS(inv!$D$1:$D$1164,inv!$A$1:$A$1164,$B1150,inv!$T$1:$T$1164,$A1150,inv!$U$1:$U$1164,'DIAS DE INVENTARIO TAT'!K$1)</f>
        <v>0</v>
      </c>
      <c r="L1150" s="6">
        <f>+SUMIFS(VENTAS!H:H,VENTAS!B:B,B1150,VENTAS!G:G,A1150)</f>
        <v>0</v>
      </c>
      <c r="M1150" s="4">
        <f t="shared" si="101"/>
        <v>0</v>
      </c>
      <c r="N1150" s="4">
        <f t="shared" si="102"/>
        <v>0</v>
      </c>
      <c r="O1150" s="4">
        <f t="shared" si="103"/>
        <v>0</v>
      </c>
      <c r="P1150" s="4">
        <f t="shared" si="104"/>
        <v>0</v>
      </c>
      <c r="Q1150" s="6" t="e">
        <f>+SUMIFS(#REF!,#REF!,TablaINV[[#This Row],[GRUPO]],#REF!,TablaINV[[#This Row],[COD]])</f>
        <v>#REF!</v>
      </c>
      <c r="R1150" s="19">
        <f t="shared" si="105"/>
        <v>0</v>
      </c>
      <c r="S1150" s="4" t="str">
        <f>+VLOOKUP(A1150,inv!T:X,5,0)</f>
        <v>OCCIDENTE</v>
      </c>
      <c r="T1150" s="4" t="str">
        <f>+VLOOKUP(B:B,'DT HUEVO'!$A:$D,4,0)</f>
        <v>SEGUNDA</v>
      </c>
      <c r="U1150" s="4" t="str">
        <f>+VLOOKUP(TablaINV[[#This Row],[COD]],'DT HUEVO'!$A:$D,3,0)</f>
        <v>SEGUNDA</v>
      </c>
    </row>
    <row r="1151" spans="1:21">
      <c r="A1151" t="s">
        <v>450</v>
      </c>
      <c r="B1151">
        <v>79101</v>
      </c>
      <c r="C1151" t="s">
        <v>57</v>
      </c>
      <c r="D1151">
        <f>+SUMIFS(inv!D:D,inv!A:A,B1151,inv!T:T,A1151)</f>
        <v>0</v>
      </c>
      <c r="E1151">
        <f>+SUMIFS(inv!$D$1:$D$1164,inv!$A$1:$A$1164,$B1151,inv!$T$1:$T$1164,$A1151,inv!$U$1:$U$1164,'DIAS DE INVENTARIO TAT'!E$1)</f>
        <v>0</v>
      </c>
      <c r="F1151">
        <f>+SUMIFS(inv!$D$1:$D$1164,inv!$A$1:$A$1164,$B1151,inv!$T$1:$T$1164,$A1151,inv!$U$1:$U$1164,'DIAS DE INVENTARIO TAT'!F$1)</f>
        <v>0</v>
      </c>
      <c r="G1151">
        <f>+SUMIFS(inv!$D$1:$D$1164,inv!$A$1:$A$1164,$B1151,inv!$T$1:$T$1164,$A1151,inv!$U$1:$U$1164,'DIAS DE INVENTARIO TAT'!G$1)</f>
        <v>0</v>
      </c>
      <c r="H1151">
        <f>+SUMIFS(inv!$D$1:$D$1164,inv!$A$1:$A$1164,$B1151,inv!$T$1:$T$1164,$A1151,inv!$U$1:$U$1164,'DIAS DE INVENTARIO TAT'!H$1)</f>
        <v>0</v>
      </c>
      <c r="I1151">
        <f>+SUMIFS(inv!$D$1:$D$1164,inv!$A$1:$A$1164,$B1151,inv!$T$1:$T$1164,$A1151,inv!$U$1:$U$1164,'DIAS DE INVENTARIO TAT'!I$1)</f>
        <v>0</v>
      </c>
      <c r="J1151">
        <f>+SUMIFS(inv!$D$1:$D$1164,inv!$A$1:$A$1164,$B1151,inv!$T$1:$T$1164,$A1151,inv!$U$1:$U$1164,'DIAS DE INVENTARIO TAT'!J$1)</f>
        <v>0</v>
      </c>
      <c r="K1151">
        <f>+SUMIFS(inv!$D$1:$D$1164,inv!$A$1:$A$1164,$B1151,inv!$T$1:$T$1164,$A1151,inv!$U$1:$U$1164,'DIAS DE INVENTARIO TAT'!K$1)</f>
        <v>0</v>
      </c>
      <c r="L1151" s="6">
        <f>+SUMIFS(VENTAS!H:H,VENTAS!B:B,B1151,VENTAS!G:G,A1151)</f>
        <v>0</v>
      </c>
      <c r="M1151" s="4">
        <f t="shared" si="101"/>
        <v>0</v>
      </c>
      <c r="N1151" s="4">
        <f t="shared" si="102"/>
        <v>0</v>
      </c>
      <c r="O1151" s="4">
        <f t="shared" si="103"/>
        <v>0</v>
      </c>
      <c r="P1151" s="4">
        <f t="shared" si="104"/>
        <v>0</v>
      </c>
      <c r="Q1151" s="6" t="e">
        <f>+SUMIFS(#REF!,#REF!,TablaINV[[#This Row],[GRUPO]],#REF!,TablaINV[[#This Row],[COD]])</f>
        <v>#REF!</v>
      </c>
      <c r="R1151" s="19">
        <f t="shared" si="105"/>
        <v>0</v>
      </c>
      <c r="S1151" s="4" t="str">
        <f>+VLOOKUP(A1151,inv!T:X,5,0)</f>
        <v>OCCIDENTE</v>
      </c>
      <c r="T1151" s="4" t="str">
        <f>+VLOOKUP(B:B,'DT HUEVO'!$A:$D,4,0)</f>
        <v>SEGUNDA</v>
      </c>
      <c r="U1151" s="4" t="str">
        <f>+VLOOKUP(TablaINV[[#This Row],[COD]],'DT HUEVO'!$A:$D,3,0)</f>
        <v>SEGUNDA</v>
      </c>
    </row>
    <row r="1152" spans="1:21">
      <c r="A1152" t="s">
        <v>450</v>
      </c>
      <c r="B1152">
        <v>79201</v>
      </c>
      <c r="C1152" t="s">
        <v>50</v>
      </c>
      <c r="D1152">
        <f>+SUMIFS(inv!D:D,inv!A:A,B1152,inv!T:T,A1152)</f>
        <v>0</v>
      </c>
      <c r="E1152">
        <f>+SUMIFS(inv!$D$1:$D$1164,inv!$A$1:$A$1164,$B1152,inv!$T$1:$T$1164,$A1152,inv!$U$1:$U$1164,'DIAS DE INVENTARIO TAT'!E$1)</f>
        <v>0</v>
      </c>
      <c r="F1152">
        <f>+SUMIFS(inv!$D$1:$D$1164,inv!$A$1:$A$1164,$B1152,inv!$T$1:$T$1164,$A1152,inv!$U$1:$U$1164,'DIAS DE INVENTARIO TAT'!F$1)</f>
        <v>0</v>
      </c>
      <c r="G1152">
        <f>+SUMIFS(inv!$D$1:$D$1164,inv!$A$1:$A$1164,$B1152,inv!$T$1:$T$1164,$A1152,inv!$U$1:$U$1164,'DIAS DE INVENTARIO TAT'!G$1)</f>
        <v>0</v>
      </c>
      <c r="H1152">
        <f>+SUMIFS(inv!$D$1:$D$1164,inv!$A$1:$A$1164,$B1152,inv!$T$1:$T$1164,$A1152,inv!$U$1:$U$1164,'DIAS DE INVENTARIO TAT'!H$1)</f>
        <v>0</v>
      </c>
      <c r="I1152">
        <f>+SUMIFS(inv!$D$1:$D$1164,inv!$A$1:$A$1164,$B1152,inv!$T$1:$T$1164,$A1152,inv!$U$1:$U$1164,'DIAS DE INVENTARIO TAT'!I$1)</f>
        <v>0</v>
      </c>
      <c r="J1152">
        <f>+SUMIFS(inv!$D$1:$D$1164,inv!$A$1:$A$1164,$B1152,inv!$T$1:$T$1164,$A1152,inv!$U$1:$U$1164,'DIAS DE INVENTARIO TAT'!J$1)</f>
        <v>0</v>
      </c>
      <c r="K1152">
        <f>+SUMIFS(inv!$D$1:$D$1164,inv!$A$1:$A$1164,$B1152,inv!$T$1:$T$1164,$A1152,inv!$U$1:$U$1164,'DIAS DE INVENTARIO TAT'!K$1)</f>
        <v>0</v>
      </c>
      <c r="L1152" s="6">
        <f>+SUMIFS(VENTAS!H:H,VENTAS!B:B,B1152,VENTAS!G:G,A1152)</f>
        <v>0</v>
      </c>
      <c r="M1152" s="4">
        <f t="shared" si="101"/>
        <v>0</v>
      </c>
      <c r="N1152" s="4">
        <f t="shared" si="102"/>
        <v>0</v>
      </c>
      <c r="O1152" s="4">
        <f t="shared" si="103"/>
        <v>0</v>
      </c>
      <c r="P1152" s="4">
        <f t="shared" si="104"/>
        <v>0</v>
      </c>
      <c r="Q1152" s="6" t="e">
        <f>+SUMIFS(#REF!,#REF!,TablaINV[[#This Row],[GRUPO]],#REF!,TablaINV[[#This Row],[COD]])</f>
        <v>#REF!</v>
      </c>
      <c r="R1152" s="19">
        <f t="shared" si="105"/>
        <v>0</v>
      </c>
      <c r="S1152" s="4" t="str">
        <f>+VLOOKUP(A1152,inv!T:X,5,0)</f>
        <v>OCCIDENTE</v>
      </c>
      <c r="T1152" s="4" t="str">
        <f>+VLOOKUP(B:B,'DT HUEVO'!$A:$D,4,0)</f>
        <v>SEGUNDA</v>
      </c>
      <c r="U1152" s="4" t="str">
        <f>+VLOOKUP(TablaINV[[#This Row],[COD]],'DT HUEVO'!$A:$D,3,0)</f>
        <v>SEGUNDA</v>
      </c>
    </row>
    <row r="1153" spans="1:21">
      <c r="A1153" t="s">
        <v>450</v>
      </c>
      <c r="B1153">
        <v>10504</v>
      </c>
      <c r="C1153" t="s">
        <v>43</v>
      </c>
      <c r="D1153">
        <f>+SUMIFS(inv!D:D,inv!A:A,B1153,inv!T:T,A1153)</f>
        <v>0</v>
      </c>
      <c r="E1153">
        <f>+SUMIFS(inv!$D$1:$D$1164,inv!$A$1:$A$1164,$B1153,inv!$T$1:$T$1164,$A1153,inv!$U$1:$U$1164,'DIAS DE INVENTARIO TAT'!E$1)</f>
        <v>0</v>
      </c>
      <c r="F1153">
        <f>+SUMIFS(inv!$D$1:$D$1164,inv!$A$1:$A$1164,$B1153,inv!$T$1:$T$1164,$A1153,inv!$U$1:$U$1164,'DIAS DE INVENTARIO TAT'!F$1)</f>
        <v>0</v>
      </c>
      <c r="G1153">
        <f>+SUMIFS(inv!$D$1:$D$1164,inv!$A$1:$A$1164,$B1153,inv!$T$1:$T$1164,$A1153,inv!$U$1:$U$1164,'DIAS DE INVENTARIO TAT'!G$1)</f>
        <v>0</v>
      </c>
      <c r="H1153">
        <f>+SUMIFS(inv!$D$1:$D$1164,inv!$A$1:$A$1164,$B1153,inv!$T$1:$T$1164,$A1153,inv!$U$1:$U$1164,'DIAS DE INVENTARIO TAT'!H$1)</f>
        <v>0</v>
      </c>
      <c r="I1153">
        <f>+SUMIFS(inv!$D$1:$D$1164,inv!$A$1:$A$1164,$B1153,inv!$T$1:$T$1164,$A1153,inv!$U$1:$U$1164,'DIAS DE INVENTARIO TAT'!I$1)</f>
        <v>0</v>
      </c>
      <c r="J1153">
        <f>+SUMIFS(inv!$D$1:$D$1164,inv!$A$1:$A$1164,$B1153,inv!$T$1:$T$1164,$A1153,inv!$U$1:$U$1164,'DIAS DE INVENTARIO TAT'!J$1)</f>
        <v>0</v>
      </c>
      <c r="K1153">
        <f>+SUMIFS(inv!$D$1:$D$1164,inv!$A$1:$A$1164,$B1153,inv!$T$1:$T$1164,$A1153,inv!$U$1:$U$1164,'DIAS DE INVENTARIO TAT'!K$1)</f>
        <v>0</v>
      </c>
      <c r="L1153" s="6">
        <f>+SUMIFS(VENTAS!H:H,VENTAS!B:B,B1153,VENTAS!G:G,A1153)</f>
        <v>0</v>
      </c>
      <c r="M1153" s="4">
        <f t="shared" si="101"/>
        <v>0</v>
      </c>
      <c r="N1153" s="4">
        <f t="shared" si="102"/>
        <v>0</v>
      </c>
      <c r="O1153" s="4">
        <f t="shared" si="103"/>
        <v>0</v>
      </c>
      <c r="P1153" s="4">
        <f t="shared" si="104"/>
        <v>0</v>
      </c>
      <c r="Q1153" s="6" t="e">
        <f>+SUMIFS(#REF!,#REF!,TablaINV[[#This Row],[GRUPO]],#REF!,TablaINV[[#This Row],[COD]])</f>
        <v>#REF!</v>
      </c>
      <c r="R1153" s="19">
        <f t="shared" si="105"/>
        <v>0</v>
      </c>
      <c r="S1153" s="4" t="str">
        <f>+VLOOKUP(A1153,inv!T:X,5,0)</f>
        <v>OCCIDENTE</v>
      </c>
      <c r="T1153" s="4" t="e">
        <f>+VLOOKUP(B:B,'DT HUEVO'!$A:$D,4,0)</f>
        <v>#N/A</v>
      </c>
      <c r="U1153" s="4" t="e">
        <f>+VLOOKUP(TablaINV[[#This Row],[COD]],'DT HUEVO'!$A:$D,3,0)</f>
        <v>#N/A</v>
      </c>
    </row>
    <row r="1154" spans="1:21">
      <c r="A1154" t="s">
        <v>450</v>
      </c>
      <c r="B1154">
        <v>10103</v>
      </c>
      <c r="C1154" t="s">
        <v>60</v>
      </c>
      <c r="D1154">
        <f>+SUMIFS(inv!D:D,inv!A:A,B1154,inv!T:T,A1154)</f>
        <v>0</v>
      </c>
      <c r="E1154">
        <f>+SUMIFS(inv!$D$1:$D$1164,inv!$A$1:$A$1164,$B1154,inv!$T$1:$T$1164,$A1154,inv!$U$1:$U$1164,'DIAS DE INVENTARIO TAT'!E$1)</f>
        <v>0</v>
      </c>
      <c r="F1154">
        <f>+SUMIFS(inv!$D$1:$D$1164,inv!$A$1:$A$1164,$B1154,inv!$T$1:$T$1164,$A1154,inv!$U$1:$U$1164,'DIAS DE INVENTARIO TAT'!F$1)</f>
        <v>0</v>
      </c>
      <c r="G1154">
        <f>+SUMIFS(inv!$D$1:$D$1164,inv!$A$1:$A$1164,$B1154,inv!$T$1:$T$1164,$A1154,inv!$U$1:$U$1164,'DIAS DE INVENTARIO TAT'!G$1)</f>
        <v>0</v>
      </c>
      <c r="H1154">
        <f>+SUMIFS(inv!$D$1:$D$1164,inv!$A$1:$A$1164,$B1154,inv!$T$1:$T$1164,$A1154,inv!$U$1:$U$1164,'DIAS DE INVENTARIO TAT'!H$1)</f>
        <v>0</v>
      </c>
      <c r="I1154">
        <f>+SUMIFS(inv!$D$1:$D$1164,inv!$A$1:$A$1164,$B1154,inv!$T$1:$T$1164,$A1154,inv!$U$1:$U$1164,'DIAS DE INVENTARIO TAT'!I$1)</f>
        <v>0</v>
      </c>
      <c r="J1154">
        <f>+SUMIFS(inv!$D$1:$D$1164,inv!$A$1:$A$1164,$B1154,inv!$T$1:$T$1164,$A1154,inv!$U$1:$U$1164,'DIAS DE INVENTARIO TAT'!J$1)</f>
        <v>0</v>
      </c>
      <c r="K1154">
        <f>+SUMIFS(inv!$D$1:$D$1164,inv!$A$1:$A$1164,$B1154,inv!$T$1:$T$1164,$A1154,inv!$U$1:$U$1164,'DIAS DE INVENTARIO TAT'!K$1)</f>
        <v>0</v>
      </c>
      <c r="L1154" s="6">
        <f>+SUMIFS(VENTAS!H:H,VENTAS!B:B,B1154,VENTAS!G:G,A1154)</f>
        <v>0</v>
      </c>
      <c r="M1154" s="4">
        <f t="shared" si="101"/>
        <v>0</v>
      </c>
      <c r="N1154" s="4">
        <f t="shared" si="102"/>
        <v>0</v>
      </c>
      <c r="O1154" s="4">
        <f t="shared" si="103"/>
        <v>0</v>
      </c>
      <c r="P1154" s="4">
        <f t="shared" si="104"/>
        <v>0</v>
      </c>
      <c r="Q1154" s="6" t="e">
        <f>+SUMIFS(#REF!,#REF!,TablaINV[[#This Row],[GRUPO]],#REF!,TablaINV[[#This Row],[COD]])</f>
        <v>#REF!</v>
      </c>
      <c r="R1154" s="19">
        <f t="shared" si="105"/>
        <v>0</v>
      </c>
      <c r="S1154" s="4" t="str">
        <f>+VLOOKUP(A1154,inv!T:X,5,0)</f>
        <v>OCCIDENTE</v>
      </c>
      <c r="T1154" s="4" t="str">
        <f>+VLOOKUP(B:B,'DT HUEVO'!$A:$D,4,0)</f>
        <v>EMPACADOS</v>
      </c>
      <c r="U1154" s="4" t="str">
        <f>+VLOOKUP(TablaINV[[#This Row],[COD]],'DT HUEVO'!$A:$D,3,0)</f>
        <v>YUMBO</v>
      </c>
    </row>
    <row r="1155" spans="1:21">
      <c r="A1155" t="s">
        <v>450</v>
      </c>
      <c r="B1155">
        <v>10303</v>
      </c>
      <c r="C1155" t="s">
        <v>32</v>
      </c>
      <c r="D1155">
        <f>+SUMIFS(inv!D:D,inv!A:A,B1155,inv!T:T,A1155)</f>
        <v>0</v>
      </c>
      <c r="E1155">
        <f>+SUMIFS(inv!$D$1:$D$1164,inv!$A$1:$A$1164,$B1155,inv!$T$1:$T$1164,$A1155,inv!$U$1:$U$1164,'DIAS DE INVENTARIO TAT'!E$1)</f>
        <v>0</v>
      </c>
      <c r="F1155">
        <f>+SUMIFS(inv!$D$1:$D$1164,inv!$A$1:$A$1164,$B1155,inv!$T$1:$T$1164,$A1155,inv!$U$1:$U$1164,'DIAS DE INVENTARIO TAT'!F$1)</f>
        <v>0</v>
      </c>
      <c r="G1155">
        <f>+SUMIFS(inv!$D$1:$D$1164,inv!$A$1:$A$1164,$B1155,inv!$T$1:$T$1164,$A1155,inv!$U$1:$U$1164,'DIAS DE INVENTARIO TAT'!G$1)</f>
        <v>0</v>
      </c>
      <c r="H1155">
        <f>+SUMIFS(inv!$D$1:$D$1164,inv!$A$1:$A$1164,$B1155,inv!$T$1:$T$1164,$A1155,inv!$U$1:$U$1164,'DIAS DE INVENTARIO TAT'!H$1)</f>
        <v>0</v>
      </c>
      <c r="I1155">
        <f>+SUMIFS(inv!$D$1:$D$1164,inv!$A$1:$A$1164,$B1155,inv!$T$1:$T$1164,$A1155,inv!$U$1:$U$1164,'DIAS DE INVENTARIO TAT'!I$1)</f>
        <v>0</v>
      </c>
      <c r="J1155">
        <f>+SUMIFS(inv!$D$1:$D$1164,inv!$A$1:$A$1164,$B1155,inv!$T$1:$T$1164,$A1155,inv!$U$1:$U$1164,'DIAS DE INVENTARIO TAT'!J$1)</f>
        <v>0</v>
      </c>
      <c r="K1155">
        <f>+SUMIFS(inv!$D$1:$D$1164,inv!$A$1:$A$1164,$B1155,inv!$T$1:$T$1164,$A1155,inv!$U$1:$U$1164,'DIAS DE INVENTARIO TAT'!K$1)</f>
        <v>0</v>
      </c>
      <c r="L1155" s="6">
        <f>+SUMIFS(VENTAS!H:H,VENTAS!B:B,B1155,VENTAS!G:G,A1155)</f>
        <v>0</v>
      </c>
      <c r="M1155" s="4">
        <f t="shared" si="101"/>
        <v>0</v>
      </c>
      <c r="N1155" s="4">
        <f t="shared" si="102"/>
        <v>0</v>
      </c>
      <c r="O1155" s="4">
        <f t="shared" si="103"/>
        <v>0</v>
      </c>
      <c r="P1155" s="4">
        <f t="shared" si="104"/>
        <v>0</v>
      </c>
      <c r="Q1155" s="6" t="e">
        <f>+SUMIFS(#REF!,#REF!,TablaINV[[#This Row],[GRUPO]],#REF!,TablaINV[[#This Row],[COD]])</f>
        <v>#REF!</v>
      </c>
      <c r="R1155" s="19">
        <f t="shared" si="105"/>
        <v>0</v>
      </c>
      <c r="S1155" s="4" t="str">
        <f>+VLOOKUP(A1155,inv!T:X,5,0)</f>
        <v>OCCIDENTE</v>
      </c>
      <c r="T1155" s="4" t="str">
        <f>+VLOOKUP(B:B,'DT HUEVO'!$A:$D,4,0)</f>
        <v>EMPACADOS</v>
      </c>
      <c r="U1155" s="4" t="str">
        <f>+VLOOKUP(TablaINV[[#This Row],[COD]],'DT HUEVO'!$A:$D,3,0)</f>
        <v>AA</v>
      </c>
    </row>
    <row r="1156" spans="1:21">
      <c r="A1156" t="s">
        <v>450</v>
      </c>
      <c r="B1156">
        <v>10406</v>
      </c>
      <c r="C1156" t="s">
        <v>72</v>
      </c>
      <c r="D1156">
        <f>+SUMIFS(inv!D:D,inv!A:A,B1156,inv!T:T,A1156)</f>
        <v>0</v>
      </c>
      <c r="E1156">
        <f>+SUMIFS(inv!$D$1:$D$1164,inv!$A$1:$A$1164,$B1156,inv!$T$1:$T$1164,$A1156,inv!$U$1:$U$1164,'DIAS DE INVENTARIO TAT'!E$1)</f>
        <v>0</v>
      </c>
      <c r="F1156">
        <f>+SUMIFS(inv!$D$1:$D$1164,inv!$A$1:$A$1164,$B1156,inv!$T$1:$T$1164,$A1156,inv!$U$1:$U$1164,'DIAS DE INVENTARIO TAT'!F$1)</f>
        <v>0</v>
      </c>
      <c r="G1156">
        <f>+SUMIFS(inv!$D$1:$D$1164,inv!$A$1:$A$1164,$B1156,inv!$T$1:$T$1164,$A1156,inv!$U$1:$U$1164,'DIAS DE INVENTARIO TAT'!G$1)</f>
        <v>0</v>
      </c>
      <c r="H1156">
        <f>+SUMIFS(inv!$D$1:$D$1164,inv!$A$1:$A$1164,$B1156,inv!$T$1:$T$1164,$A1156,inv!$U$1:$U$1164,'DIAS DE INVENTARIO TAT'!H$1)</f>
        <v>0</v>
      </c>
      <c r="I1156">
        <f>+SUMIFS(inv!$D$1:$D$1164,inv!$A$1:$A$1164,$B1156,inv!$T$1:$T$1164,$A1156,inv!$U$1:$U$1164,'DIAS DE INVENTARIO TAT'!I$1)</f>
        <v>0</v>
      </c>
      <c r="J1156">
        <f>+SUMIFS(inv!$D$1:$D$1164,inv!$A$1:$A$1164,$B1156,inv!$T$1:$T$1164,$A1156,inv!$U$1:$U$1164,'DIAS DE INVENTARIO TAT'!J$1)</f>
        <v>0</v>
      </c>
      <c r="K1156">
        <f>+SUMIFS(inv!$D$1:$D$1164,inv!$A$1:$A$1164,$B1156,inv!$T$1:$T$1164,$A1156,inv!$U$1:$U$1164,'DIAS DE INVENTARIO TAT'!K$1)</f>
        <v>0</v>
      </c>
      <c r="L1156" s="6">
        <f>+SUMIFS(VENTAS!H:H,VENTAS!B:B,B1156,VENTAS!G:G,A1156)</f>
        <v>0</v>
      </c>
      <c r="M1156" s="4">
        <f t="shared" ref="M1156:M1219" si="106">+IFERROR(D1156/$L1156,0)</f>
        <v>0</v>
      </c>
      <c r="N1156" s="4">
        <f t="shared" si="102"/>
        <v>0</v>
      </c>
      <c r="O1156" s="4">
        <f t="shared" si="103"/>
        <v>0</v>
      </c>
      <c r="P1156" s="4">
        <f t="shared" si="104"/>
        <v>0</v>
      </c>
      <c r="Q1156" s="6" t="e">
        <f>+SUMIFS(#REF!,#REF!,TablaINV[[#This Row],[GRUPO]],#REF!,TablaINV[[#This Row],[COD]])</f>
        <v>#REF!</v>
      </c>
      <c r="R1156" s="19">
        <f t="shared" si="105"/>
        <v>0</v>
      </c>
      <c r="S1156" s="4" t="str">
        <f>+VLOOKUP(A1156,inv!T:X,5,0)</f>
        <v>OCCIDENTE</v>
      </c>
      <c r="T1156" s="4" t="str">
        <f>+VLOOKUP(B:B,'DT HUEVO'!$A:$D,4,0)</f>
        <v>VERDE</v>
      </c>
      <c r="U1156" s="4" t="str">
        <f>+VLOOKUP(TablaINV[[#This Row],[COD]],'DT HUEVO'!$A:$D,3,0)</f>
        <v>A</v>
      </c>
    </row>
    <row r="1157" spans="1:21">
      <c r="A1157" t="s">
        <v>450</v>
      </c>
      <c r="B1157">
        <v>10480</v>
      </c>
      <c r="C1157" t="s">
        <v>545</v>
      </c>
      <c r="D1157">
        <f>+SUMIFS(inv!D:D,inv!A:A,B1157,inv!T:T,A1157)</f>
        <v>0</v>
      </c>
      <c r="E1157">
        <f>+SUMIFS(inv!$D$1:$D$1164,inv!$A$1:$A$1164,$B1157,inv!$T$1:$T$1164,$A1157,inv!$U$1:$U$1164,'DIAS DE INVENTARIO TAT'!E$1)</f>
        <v>0</v>
      </c>
      <c r="F1157">
        <f>+SUMIFS(inv!$D$1:$D$1164,inv!$A$1:$A$1164,$B1157,inv!$T$1:$T$1164,$A1157,inv!$U$1:$U$1164,'DIAS DE INVENTARIO TAT'!F$1)</f>
        <v>0</v>
      </c>
      <c r="G1157">
        <f>+SUMIFS(inv!$D$1:$D$1164,inv!$A$1:$A$1164,$B1157,inv!$T$1:$T$1164,$A1157,inv!$U$1:$U$1164,'DIAS DE INVENTARIO TAT'!G$1)</f>
        <v>0</v>
      </c>
      <c r="H1157">
        <f>+SUMIFS(inv!$D$1:$D$1164,inv!$A$1:$A$1164,$B1157,inv!$T$1:$T$1164,$A1157,inv!$U$1:$U$1164,'DIAS DE INVENTARIO TAT'!H$1)</f>
        <v>0</v>
      </c>
      <c r="I1157">
        <f>+SUMIFS(inv!$D$1:$D$1164,inv!$A$1:$A$1164,$B1157,inv!$T$1:$T$1164,$A1157,inv!$U$1:$U$1164,'DIAS DE INVENTARIO TAT'!I$1)</f>
        <v>0</v>
      </c>
      <c r="J1157">
        <f>+SUMIFS(inv!$D$1:$D$1164,inv!$A$1:$A$1164,$B1157,inv!$T$1:$T$1164,$A1157,inv!$U$1:$U$1164,'DIAS DE INVENTARIO TAT'!J$1)</f>
        <v>0</v>
      </c>
      <c r="K1157">
        <f>+SUMIFS(inv!$D$1:$D$1164,inv!$A$1:$A$1164,$B1157,inv!$T$1:$T$1164,$A1157,inv!$U$1:$U$1164,'DIAS DE INVENTARIO TAT'!K$1)</f>
        <v>0</v>
      </c>
      <c r="L1157" s="6">
        <f>+SUMIFS(VENTAS!H:H,VENTAS!B:B,B1157,VENTAS!G:G,A1157)</f>
        <v>0</v>
      </c>
      <c r="M1157" s="4">
        <f t="shared" si="106"/>
        <v>0</v>
      </c>
      <c r="N1157" s="4">
        <f t="shared" si="102"/>
        <v>0</v>
      </c>
      <c r="O1157" s="4">
        <f t="shared" si="103"/>
        <v>0</v>
      </c>
      <c r="P1157" s="4">
        <f t="shared" si="104"/>
        <v>0</v>
      </c>
      <c r="Q1157" s="6" t="e">
        <f>+SUMIFS(#REF!,#REF!,TablaINV[[#This Row],[GRUPO]],#REF!,TablaINV[[#This Row],[COD]])</f>
        <v>#REF!</v>
      </c>
      <c r="R1157" s="19">
        <f t="shared" si="105"/>
        <v>0</v>
      </c>
      <c r="S1157" s="4" t="str">
        <f>+VLOOKUP(A1157,inv!T:X,5,0)</f>
        <v>OCCIDENTE</v>
      </c>
      <c r="T1157" s="4" t="str">
        <f>+VLOOKUP(B:B,'DT HUEVO'!$A:$D,4,0)</f>
        <v>EMPACADOS</v>
      </c>
      <c r="U1157" s="4" t="str">
        <f>+VLOOKUP(TablaINV[[#This Row],[COD]],'DT HUEVO'!$A:$D,3,0)</f>
        <v>A</v>
      </c>
    </row>
    <row r="1158" spans="1:21">
      <c r="A1158" t="s">
        <v>450</v>
      </c>
      <c r="B1158">
        <v>12359</v>
      </c>
      <c r="C1158" t="s">
        <v>63</v>
      </c>
      <c r="D1158">
        <f>+SUMIFS(inv!D:D,inv!A:A,B1158,inv!T:T,A1158)</f>
        <v>0</v>
      </c>
      <c r="E1158">
        <f>+SUMIFS(inv!$D$1:$D$1164,inv!$A$1:$A$1164,$B1158,inv!$T$1:$T$1164,$A1158,inv!$U$1:$U$1164,'DIAS DE INVENTARIO TAT'!E$1)</f>
        <v>0</v>
      </c>
      <c r="F1158">
        <f>+SUMIFS(inv!$D$1:$D$1164,inv!$A$1:$A$1164,$B1158,inv!$T$1:$T$1164,$A1158,inv!$U$1:$U$1164,'DIAS DE INVENTARIO TAT'!F$1)</f>
        <v>0</v>
      </c>
      <c r="G1158">
        <f>+SUMIFS(inv!$D$1:$D$1164,inv!$A$1:$A$1164,$B1158,inv!$T$1:$T$1164,$A1158,inv!$U$1:$U$1164,'DIAS DE INVENTARIO TAT'!G$1)</f>
        <v>0</v>
      </c>
      <c r="H1158">
        <f>+SUMIFS(inv!$D$1:$D$1164,inv!$A$1:$A$1164,$B1158,inv!$T$1:$T$1164,$A1158,inv!$U$1:$U$1164,'DIAS DE INVENTARIO TAT'!H$1)</f>
        <v>0</v>
      </c>
      <c r="I1158">
        <f>+SUMIFS(inv!$D$1:$D$1164,inv!$A$1:$A$1164,$B1158,inv!$T$1:$T$1164,$A1158,inv!$U$1:$U$1164,'DIAS DE INVENTARIO TAT'!I$1)</f>
        <v>0</v>
      </c>
      <c r="J1158">
        <f>+SUMIFS(inv!$D$1:$D$1164,inv!$A$1:$A$1164,$B1158,inv!$T$1:$T$1164,$A1158,inv!$U$1:$U$1164,'DIAS DE INVENTARIO TAT'!J$1)</f>
        <v>0</v>
      </c>
      <c r="K1158">
        <f>+SUMIFS(inv!$D$1:$D$1164,inv!$A$1:$A$1164,$B1158,inv!$T$1:$T$1164,$A1158,inv!$U$1:$U$1164,'DIAS DE INVENTARIO TAT'!K$1)</f>
        <v>0</v>
      </c>
      <c r="L1158" s="6">
        <f>+SUMIFS(VENTAS!H:H,VENTAS!B:B,B1158,VENTAS!G:G,A1158)</f>
        <v>0</v>
      </c>
      <c r="M1158" s="4">
        <f t="shared" si="106"/>
        <v>0</v>
      </c>
      <c r="N1158" s="4">
        <f t="shared" si="102"/>
        <v>0</v>
      </c>
      <c r="O1158" s="4">
        <f t="shared" si="103"/>
        <v>0</v>
      </c>
      <c r="P1158" s="4">
        <f t="shared" si="104"/>
        <v>0</v>
      </c>
      <c r="Q1158" s="6" t="e">
        <f>+SUMIFS(#REF!,#REF!,TablaINV[[#This Row],[GRUPO]],#REF!,TablaINV[[#This Row],[COD]])</f>
        <v>#REF!</v>
      </c>
      <c r="R1158" s="19">
        <f t="shared" si="105"/>
        <v>0</v>
      </c>
      <c r="S1158" s="4" t="str">
        <f>+VLOOKUP(A1158,inv!T:X,5,0)</f>
        <v>OCCIDENTE</v>
      </c>
      <c r="T1158" s="4" t="e">
        <f>+VLOOKUP(B:B,'DT HUEVO'!$A:$D,4,0)</f>
        <v>#N/A</v>
      </c>
      <c r="U1158" s="4" t="e">
        <f>+VLOOKUP(TablaINV[[#This Row],[COD]],'DT HUEVO'!$A:$D,3,0)</f>
        <v>#N/A</v>
      </c>
    </row>
    <row r="1159" spans="1:21">
      <c r="A1159" t="s">
        <v>450</v>
      </c>
      <c r="B1159">
        <v>12380</v>
      </c>
      <c r="C1159" t="s">
        <v>65</v>
      </c>
      <c r="D1159">
        <f>+SUMIFS(inv!D:D,inv!A:A,B1159,inv!T:T,A1159)</f>
        <v>0</v>
      </c>
      <c r="E1159">
        <f>+SUMIFS(inv!$D$1:$D$1164,inv!$A$1:$A$1164,$B1159,inv!$T$1:$T$1164,$A1159,inv!$U$1:$U$1164,'DIAS DE INVENTARIO TAT'!E$1)</f>
        <v>0</v>
      </c>
      <c r="F1159">
        <f>+SUMIFS(inv!$D$1:$D$1164,inv!$A$1:$A$1164,$B1159,inv!$T$1:$T$1164,$A1159,inv!$U$1:$U$1164,'DIAS DE INVENTARIO TAT'!F$1)</f>
        <v>0</v>
      </c>
      <c r="G1159">
        <f>+SUMIFS(inv!$D$1:$D$1164,inv!$A$1:$A$1164,$B1159,inv!$T$1:$T$1164,$A1159,inv!$U$1:$U$1164,'DIAS DE INVENTARIO TAT'!G$1)</f>
        <v>0</v>
      </c>
      <c r="H1159">
        <f>+SUMIFS(inv!$D$1:$D$1164,inv!$A$1:$A$1164,$B1159,inv!$T$1:$T$1164,$A1159,inv!$U$1:$U$1164,'DIAS DE INVENTARIO TAT'!H$1)</f>
        <v>0</v>
      </c>
      <c r="I1159">
        <f>+SUMIFS(inv!$D$1:$D$1164,inv!$A$1:$A$1164,$B1159,inv!$T$1:$T$1164,$A1159,inv!$U$1:$U$1164,'DIAS DE INVENTARIO TAT'!I$1)</f>
        <v>0</v>
      </c>
      <c r="J1159">
        <f>+SUMIFS(inv!$D$1:$D$1164,inv!$A$1:$A$1164,$B1159,inv!$T$1:$T$1164,$A1159,inv!$U$1:$U$1164,'DIAS DE INVENTARIO TAT'!J$1)</f>
        <v>0</v>
      </c>
      <c r="K1159">
        <f>+SUMIFS(inv!$D$1:$D$1164,inv!$A$1:$A$1164,$B1159,inv!$T$1:$T$1164,$A1159,inv!$U$1:$U$1164,'DIAS DE INVENTARIO TAT'!K$1)</f>
        <v>0</v>
      </c>
      <c r="L1159" s="6">
        <f>+SUMIFS(VENTAS!H:H,VENTAS!B:B,B1159,VENTAS!G:G,A1159)</f>
        <v>0</v>
      </c>
      <c r="M1159" s="4">
        <f t="shared" si="106"/>
        <v>0</v>
      </c>
      <c r="N1159" s="4">
        <f t="shared" si="102"/>
        <v>0</v>
      </c>
      <c r="O1159" s="4">
        <f t="shared" si="103"/>
        <v>0</v>
      </c>
      <c r="P1159" s="4">
        <f t="shared" si="104"/>
        <v>0</v>
      </c>
      <c r="Q1159" s="6" t="e">
        <f>+SUMIFS(#REF!,#REF!,TablaINV[[#This Row],[GRUPO]],#REF!,TablaINV[[#This Row],[COD]])</f>
        <v>#REF!</v>
      </c>
      <c r="R1159" s="19">
        <f t="shared" si="105"/>
        <v>0</v>
      </c>
      <c r="S1159" s="4" t="str">
        <f>+VLOOKUP(A1159,inv!T:X,5,0)</f>
        <v>OCCIDENTE</v>
      </c>
      <c r="T1159" s="4" t="e">
        <f>+VLOOKUP(B:B,'DT HUEVO'!$A:$D,4,0)</f>
        <v>#N/A</v>
      </c>
      <c r="U1159" s="4" t="e">
        <f>+VLOOKUP(TablaINV[[#This Row],[COD]],'DT HUEVO'!$A:$D,3,0)</f>
        <v>#N/A</v>
      </c>
    </row>
    <row r="1160" spans="1:21">
      <c r="A1160" t="s">
        <v>450</v>
      </c>
      <c r="B1160">
        <v>12459</v>
      </c>
      <c r="C1160" t="s">
        <v>66</v>
      </c>
      <c r="D1160">
        <f>+SUMIFS(inv!D:D,inv!A:A,B1160,inv!T:T,A1160)</f>
        <v>0</v>
      </c>
      <c r="E1160">
        <f>+SUMIFS(inv!$D$1:$D$1164,inv!$A$1:$A$1164,$B1160,inv!$T$1:$T$1164,$A1160,inv!$U$1:$U$1164,'DIAS DE INVENTARIO TAT'!E$1)</f>
        <v>0</v>
      </c>
      <c r="F1160">
        <f>+SUMIFS(inv!$D$1:$D$1164,inv!$A$1:$A$1164,$B1160,inv!$T$1:$T$1164,$A1160,inv!$U$1:$U$1164,'DIAS DE INVENTARIO TAT'!F$1)</f>
        <v>0</v>
      </c>
      <c r="G1160">
        <f>+SUMIFS(inv!$D$1:$D$1164,inv!$A$1:$A$1164,$B1160,inv!$T$1:$T$1164,$A1160,inv!$U$1:$U$1164,'DIAS DE INVENTARIO TAT'!G$1)</f>
        <v>0</v>
      </c>
      <c r="H1160">
        <f>+SUMIFS(inv!$D$1:$D$1164,inv!$A$1:$A$1164,$B1160,inv!$T$1:$T$1164,$A1160,inv!$U$1:$U$1164,'DIAS DE INVENTARIO TAT'!H$1)</f>
        <v>0</v>
      </c>
      <c r="I1160">
        <f>+SUMIFS(inv!$D$1:$D$1164,inv!$A$1:$A$1164,$B1160,inv!$T$1:$T$1164,$A1160,inv!$U$1:$U$1164,'DIAS DE INVENTARIO TAT'!I$1)</f>
        <v>0</v>
      </c>
      <c r="J1160">
        <f>+SUMIFS(inv!$D$1:$D$1164,inv!$A$1:$A$1164,$B1160,inv!$T$1:$T$1164,$A1160,inv!$U$1:$U$1164,'DIAS DE INVENTARIO TAT'!J$1)</f>
        <v>0</v>
      </c>
      <c r="K1160">
        <f>+SUMIFS(inv!$D$1:$D$1164,inv!$A$1:$A$1164,$B1160,inv!$T$1:$T$1164,$A1160,inv!$U$1:$U$1164,'DIAS DE INVENTARIO TAT'!K$1)</f>
        <v>0</v>
      </c>
      <c r="L1160" s="6">
        <f>+SUMIFS(VENTAS!H:H,VENTAS!B:B,B1160,VENTAS!G:G,A1160)</f>
        <v>0</v>
      </c>
      <c r="M1160" s="4">
        <f t="shared" si="106"/>
        <v>0</v>
      </c>
      <c r="N1160" s="4">
        <f t="shared" si="102"/>
        <v>0</v>
      </c>
      <c r="O1160" s="4">
        <f t="shared" si="103"/>
        <v>0</v>
      </c>
      <c r="P1160" s="4">
        <f t="shared" si="104"/>
        <v>0</v>
      </c>
      <c r="Q1160" s="6" t="e">
        <f>+SUMIFS(#REF!,#REF!,TablaINV[[#This Row],[GRUPO]],#REF!,TablaINV[[#This Row],[COD]])</f>
        <v>#REF!</v>
      </c>
      <c r="R1160" s="19">
        <f t="shared" si="105"/>
        <v>0</v>
      </c>
      <c r="S1160" s="4" t="str">
        <f>+VLOOKUP(A1160,inv!T:X,5,0)</f>
        <v>OCCIDENTE</v>
      </c>
      <c r="T1160" s="4" t="e">
        <f>+VLOOKUP(B:B,'DT HUEVO'!$A:$D,4,0)</f>
        <v>#N/A</v>
      </c>
      <c r="U1160" s="4" t="e">
        <f>+VLOOKUP(TablaINV[[#This Row],[COD]],'DT HUEVO'!$A:$D,3,0)</f>
        <v>#N/A</v>
      </c>
    </row>
    <row r="1161" spans="1:21">
      <c r="A1161" t="s">
        <v>450</v>
      </c>
      <c r="B1161">
        <v>13480</v>
      </c>
      <c r="C1161" t="s">
        <v>469</v>
      </c>
      <c r="D1161">
        <f>+SUMIFS(inv!D:D,inv!A:A,B1161,inv!T:T,A1161)</f>
        <v>0</v>
      </c>
      <c r="E1161">
        <f>+SUMIFS(inv!$D$1:$D$1164,inv!$A$1:$A$1164,$B1161,inv!$T$1:$T$1164,$A1161,inv!$U$1:$U$1164,'DIAS DE INVENTARIO TAT'!E$1)</f>
        <v>0</v>
      </c>
      <c r="F1161">
        <f>+SUMIFS(inv!$D$1:$D$1164,inv!$A$1:$A$1164,$B1161,inv!$T$1:$T$1164,$A1161,inv!$U$1:$U$1164,'DIAS DE INVENTARIO TAT'!F$1)</f>
        <v>0</v>
      </c>
      <c r="G1161">
        <f>+SUMIFS(inv!$D$1:$D$1164,inv!$A$1:$A$1164,$B1161,inv!$T$1:$T$1164,$A1161,inv!$U$1:$U$1164,'DIAS DE INVENTARIO TAT'!G$1)</f>
        <v>0</v>
      </c>
      <c r="H1161">
        <f>+SUMIFS(inv!$D$1:$D$1164,inv!$A$1:$A$1164,$B1161,inv!$T$1:$T$1164,$A1161,inv!$U$1:$U$1164,'DIAS DE INVENTARIO TAT'!H$1)</f>
        <v>0</v>
      </c>
      <c r="I1161">
        <f>+SUMIFS(inv!$D$1:$D$1164,inv!$A$1:$A$1164,$B1161,inv!$T$1:$T$1164,$A1161,inv!$U$1:$U$1164,'DIAS DE INVENTARIO TAT'!I$1)</f>
        <v>0</v>
      </c>
      <c r="J1161">
        <f>+SUMIFS(inv!$D$1:$D$1164,inv!$A$1:$A$1164,$B1161,inv!$T$1:$T$1164,$A1161,inv!$U$1:$U$1164,'DIAS DE INVENTARIO TAT'!J$1)</f>
        <v>0</v>
      </c>
      <c r="K1161">
        <f>+SUMIFS(inv!$D$1:$D$1164,inv!$A$1:$A$1164,$B1161,inv!$T$1:$T$1164,$A1161,inv!$U$1:$U$1164,'DIAS DE INVENTARIO TAT'!K$1)</f>
        <v>0</v>
      </c>
      <c r="L1161" s="6">
        <f>+SUMIFS(VENTAS!H:H,VENTAS!B:B,B1161,VENTAS!G:G,A1161)</f>
        <v>0</v>
      </c>
      <c r="M1161" s="4">
        <f t="shared" si="106"/>
        <v>0</v>
      </c>
      <c r="N1161" s="4">
        <f t="shared" si="102"/>
        <v>0</v>
      </c>
      <c r="O1161" s="4">
        <f t="shared" si="103"/>
        <v>0</v>
      </c>
      <c r="P1161" s="4">
        <f t="shared" si="104"/>
        <v>0</v>
      </c>
      <c r="Q1161" s="6" t="e">
        <f>+SUMIFS(#REF!,#REF!,TablaINV[[#This Row],[GRUPO]],#REF!,TablaINV[[#This Row],[COD]])</f>
        <v>#REF!</v>
      </c>
      <c r="R1161" s="19">
        <f t="shared" si="105"/>
        <v>0</v>
      </c>
      <c r="S1161" s="4" t="str">
        <f>+VLOOKUP(A1161,inv!T:X,5,0)</f>
        <v>OCCIDENTE</v>
      </c>
      <c r="T1161" s="4" t="str">
        <f>+VLOOKUP(B:B,'DT HUEVO'!$A:$D,4,0)</f>
        <v>EMPACADOS</v>
      </c>
      <c r="U1161" s="4" t="str">
        <f>+VLOOKUP(TablaINV[[#This Row],[COD]],'DT HUEVO'!$A:$D,3,0)</f>
        <v>A</v>
      </c>
    </row>
    <row r="1162" spans="1:21">
      <c r="A1162" t="s">
        <v>450</v>
      </c>
      <c r="B1162">
        <v>10204</v>
      </c>
      <c r="C1162" t="s">
        <v>53</v>
      </c>
      <c r="D1162">
        <f>+SUMIFS(inv!D:D,inv!A:A,B1162,inv!T:T,A1162)</f>
        <v>0</v>
      </c>
      <c r="E1162">
        <f>+SUMIFS(inv!$D$1:$D$1164,inv!$A$1:$A$1164,$B1162,inv!$T$1:$T$1164,$A1162,inv!$U$1:$U$1164,'DIAS DE INVENTARIO TAT'!E$1)</f>
        <v>0</v>
      </c>
      <c r="F1162">
        <f>+SUMIFS(inv!$D$1:$D$1164,inv!$A$1:$A$1164,$B1162,inv!$T$1:$T$1164,$A1162,inv!$U$1:$U$1164,'DIAS DE INVENTARIO TAT'!F$1)</f>
        <v>0</v>
      </c>
      <c r="G1162">
        <f>+SUMIFS(inv!$D$1:$D$1164,inv!$A$1:$A$1164,$B1162,inv!$T$1:$T$1164,$A1162,inv!$U$1:$U$1164,'DIAS DE INVENTARIO TAT'!G$1)</f>
        <v>0</v>
      </c>
      <c r="H1162">
        <f>+SUMIFS(inv!$D$1:$D$1164,inv!$A$1:$A$1164,$B1162,inv!$T$1:$T$1164,$A1162,inv!$U$1:$U$1164,'DIAS DE INVENTARIO TAT'!H$1)</f>
        <v>0</v>
      </c>
      <c r="I1162">
        <f>+SUMIFS(inv!$D$1:$D$1164,inv!$A$1:$A$1164,$B1162,inv!$T$1:$T$1164,$A1162,inv!$U$1:$U$1164,'DIAS DE INVENTARIO TAT'!I$1)</f>
        <v>0</v>
      </c>
      <c r="J1162">
        <f>+SUMIFS(inv!$D$1:$D$1164,inv!$A$1:$A$1164,$B1162,inv!$T$1:$T$1164,$A1162,inv!$U$1:$U$1164,'DIAS DE INVENTARIO TAT'!J$1)</f>
        <v>0</v>
      </c>
      <c r="K1162">
        <f>+SUMIFS(inv!$D$1:$D$1164,inv!$A$1:$A$1164,$B1162,inv!$T$1:$T$1164,$A1162,inv!$U$1:$U$1164,'DIAS DE INVENTARIO TAT'!K$1)</f>
        <v>0</v>
      </c>
      <c r="L1162" s="6">
        <f>+SUMIFS(VENTAS!H:H,VENTAS!B:B,B1162,VENTAS!G:G,A1162)</f>
        <v>0</v>
      </c>
      <c r="M1162" s="4">
        <f t="shared" si="106"/>
        <v>0</v>
      </c>
      <c r="N1162" s="4">
        <f t="shared" si="102"/>
        <v>0</v>
      </c>
      <c r="O1162" s="4">
        <f t="shared" si="103"/>
        <v>0</v>
      </c>
      <c r="P1162" s="4">
        <f t="shared" si="104"/>
        <v>0</v>
      </c>
      <c r="Q1162" s="6" t="e">
        <f>+SUMIFS(#REF!,#REF!,TablaINV[[#This Row],[GRUPO]],#REF!,TablaINV[[#This Row],[COD]])</f>
        <v>#REF!</v>
      </c>
      <c r="R1162" s="19">
        <f t="shared" si="105"/>
        <v>0</v>
      </c>
      <c r="S1162" s="4" t="str">
        <f>+VLOOKUP(A1162,inv!T:X,5,0)</f>
        <v>OCCIDENTE</v>
      </c>
      <c r="T1162" s="4" t="str">
        <f>+VLOOKUP(B:B,'DT HUEVO'!$A:$D,4,0)</f>
        <v>FS</v>
      </c>
      <c r="U1162" s="4" t="str">
        <f>+VLOOKUP(TablaINV[[#This Row],[COD]],'DT HUEVO'!$A:$D,3,0)</f>
        <v>AAA</v>
      </c>
    </row>
    <row r="1163" spans="1:21">
      <c r="A1163" t="s">
        <v>450</v>
      </c>
      <c r="B1163">
        <v>13303</v>
      </c>
      <c r="C1163" t="s">
        <v>75</v>
      </c>
      <c r="D1163">
        <f>+SUMIFS(inv!D:D,inv!A:A,B1163,inv!T:T,A1163)</f>
        <v>0</v>
      </c>
      <c r="E1163">
        <f>+SUMIFS(inv!$D$1:$D$1164,inv!$A$1:$A$1164,$B1163,inv!$T$1:$T$1164,$A1163,inv!$U$1:$U$1164,'DIAS DE INVENTARIO TAT'!E$1)</f>
        <v>0</v>
      </c>
      <c r="F1163">
        <f>+SUMIFS(inv!$D$1:$D$1164,inv!$A$1:$A$1164,$B1163,inv!$T$1:$T$1164,$A1163,inv!$U$1:$U$1164,'DIAS DE INVENTARIO TAT'!F$1)</f>
        <v>0</v>
      </c>
      <c r="G1163">
        <f>+SUMIFS(inv!$D$1:$D$1164,inv!$A$1:$A$1164,$B1163,inv!$T$1:$T$1164,$A1163,inv!$U$1:$U$1164,'DIAS DE INVENTARIO TAT'!G$1)</f>
        <v>0</v>
      </c>
      <c r="H1163">
        <f>+SUMIFS(inv!$D$1:$D$1164,inv!$A$1:$A$1164,$B1163,inv!$T$1:$T$1164,$A1163,inv!$U$1:$U$1164,'DIAS DE INVENTARIO TAT'!H$1)</f>
        <v>0</v>
      </c>
      <c r="I1163">
        <f>+SUMIFS(inv!$D$1:$D$1164,inv!$A$1:$A$1164,$B1163,inv!$T$1:$T$1164,$A1163,inv!$U$1:$U$1164,'DIAS DE INVENTARIO TAT'!I$1)</f>
        <v>0</v>
      </c>
      <c r="J1163">
        <f>+SUMIFS(inv!$D$1:$D$1164,inv!$A$1:$A$1164,$B1163,inv!$T$1:$T$1164,$A1163,inv!$U$1:$U$1164,'DIAS DE INVENTARIO TAT'!J$1)</f>
        <v>0</v>
      </c>
      <c r="K1163">
        <f>+SUMIFS(inv!$D$1:$D$1164,inv!$A$1:$A$1164,$B1163,inv!$T$1:$T$1164,$A1163,inv!$U$1:$U$1164,'DIAS DE INVENTARIO TAT'!K$1)</f>
        <v>0</v>
      </c>
      <c r="L1163" s="6">
        <f>+SUMIFS(VENTAS!H:H,VENTAS!B:B,B1163,VENTAS!G:G,A1163)</f>
        <v>0</v>
      </c>
      <c r="M1163" s="4">
        <f t="shared" si="106"/>
        <v>0</v>
      </c>
      <c r="N1163" s="4">
        <f t="shared" si="102"/>
        <v>0</v>
      </c>
      <c r="O1163" s="4">
        <f t="shared" si="103"/>
        <v>0</v>
      </c>
      <c r="P1163" s="4">
        <f t="shared" si="104"/>
        <v>0</v>
      </c>
      <c r="Q1163" s="6" t="e">
        <f>+SUMIFS(#REF!,#REF!,TablaINV[[#This Row],[GRUPO]],#REF!,TablaINV[[#This Row],[COD]])</f>
        <v>#REF!</v>
      </c>
      <c r="R1163" s="19">
        <f t="shared" si="105"/>
        <v>0</v>
      </c>
      <c r="S1163" s="4" t="str">
        <f>+VLOOKUP(A1163,inv!T:X,5,0)</f>
        <v>OCCIDENTE</v>
      </c>
      <c r="T1163" s="4" t="str">
        <f>+VLOOKUP(B:B,'DT HUEVO'!$A:$D,4,0)</f>
        <v>EMPACADOS</v>
      </c>
      <c r="U1163" s="4" t="str">
        <f>+VLOOKUP(TablaINV[[#This Row],[COD]],'DT HUEVO'!$A:$D,3,0)</f>
        <v>AA</v>
      </c>
    </row>
    <row r="1164" spans="1:21">
      <c r="A1164" t="s">
        <v>450</v>
      </c>
      <c r="B1164">
        <v>13401</v>
      </c>
      <c r="C1164" t="s">
        <v>77</v>
      </c>
      <c r="D1164">
        <f>+SUMIFS(inv!D:D,inv!A:A,B1164,inv!T:T,A1164)</f>
        <v>0</v>
      </c>
      <c r="E1164">
        <f>+SUMIFS(inv!$D$1:$D$1164,inv!$A$1:$A$1164,$B1164,inv!$T$1:$T$1164,$A1164,inv!$U$1:$U$1164,'DIAS DE INVENTARIO TAT'!E$1)</f>
        <v>0</v>
      </c>
      <c r="F1164">
        <f>+SUMIFS(inv!$D$1:$D$1164,inv!$A$1:$A$1164,$B1164,inv!$T$1:$T$1164,$A1164,inv!$U$1:$U$1164,'DIAS DE INVENTARIO TAT'!F$1)</f>
        <v>0</v>
      </c>
      <c r="G1164">
        <f>+SUMIFS(inv!$D$1:$D$1164,inv!$A$1:$A$1164,$B1164,inv!$T$1:$T$1164,$A1164,inv!$U$1:$U$1164,'DIAS DE INVENTARIO TAT'!G$1)</f>
        <v>0</v>
      </c>
      <c r="H1164">
        <f>+SUMIFS(inv!$D$1:$D$1164,inv!$A$1:$A$1164,$B1164,inv!$T$1:$T$1164,$A1164,inv!$U$1:$U$1164,'DIAS DE INVENTARIO TAT'!H$1)</f>
        <v>0</v>
      </c>
      <c r="I1164">
        <f>+SUMIFS(inv!$D$1:$D$1164,inv!$A$1:$A$1164,$B1164,inv!$T$1:$T$1164,$A1164,inv!$U$1:$U$1164,'DIAS DE INVENTARIO TAT'!I$1)</f>
        <v>0</v>
      </c>
      <c r="J1164">
        <f>+SUMIFS(inv!$D$1:$D$1164,inv!$A$1:$A$1164,$B1164,inv!$T$1:$T$1164,$A1164,inv!$U$1:$U$1164,'DIAS DE INVENTARIO TAT'!J$1)</f>
        <v>0</v>
      </c>
      <c r="K1164">
        <f>+SUMIFS(inv!$D$1:$D$1164,inv!$A$1:$A$1164,$B1164,inv!$T$1:$T$1164,$A1164,inv!$U$1:$U$1164,'DIAS DE INVENTARIO TAT'!K$1)</f>
        <v>0</v>
      </c>
      <c r="L1164" s="6">
        <f>+SUMIFS(VENTAS!H:H,VENTAS!B:B,B1164,VENTAS!G:G,A1164)</f>
        <v>0</v>
      </c>
      <c r="M1164" s="4">
        <f t="shared" si="106"/>
        <v>0</v>
      </c>
      <c r="N1164" s="4">
        <f t="shared" si="102"/>
        <v>0</v>
      </c>
      <c r="O1164" s="4">
        <f t="shared" si="103"/>
        <v>0</v>
      </c>
      <c r="P1164" s="4">
        <f t="shared" si="104"/>
        <v>0</v>
      </c>
      <c r="Q1164" s="6" t="e">
        <f>+SUMIFS(#REF!,#REF!,TablaINV[[#This Row],[GRUPO]],#REF!,TablaINV[[#This Row],[COD]])</f>
        <v>#REF!</v>
      </c>
      <c r="R1164" s="19">
        <f t="shared" si="105"/>
        <v>0</v>
      </c>
      <c r="S1164" s="4" t="str">
        <f>+VLOOKUP(A1164,inv!T:X,5,0)</f>
        <v>OCCIDENTE</v>
      </c>
      <c r="T1164" s="4" t="str">
        <f>+VLOOKUP(B:B,'DT HUEVO'!$A:$D,4,0)</f>
        <v>EMPACADOS</v>
      </c>
      <c r="U1164" s="4" t="str">
        <f>+VLOOKUP(TablaINV[[#This Row],[COD]],'DT HUEVO'!$A:$D,3,0)</f>
        <v>A</v>
      </c>
    </row>
    <row r="1165" spans="1:21">
      <c r="A1165" t="s">
        <v>450</v>
      </c>
      <c r="B1165">
        <v>100</v>
      </c>
      <c r="C1165" t="s">
        <v>96</v>
      </c>
      <c r="D1165">
        <f>+SUMIFS(inv!D:D,inv!A:A,B1165,inv!T:T,A1165)</f>
        <v>0</v>
      </c>
      <c r="E1165">
        <f>+SUMIFS(inv!$D$1:$D$1164,inv!$A$1:$A$1164,$B1165,inv!$T$1:$T$1164,$A1165,inv!$U$1:$U$1164,'DIAS DE INVENTARIO TAT'!E$1)</f>
        <v>0</v>
      </c>
      <c r="F1165">
        <f>+SUMIFS(inv!$D$1:$D$1164,inv!$A$1:$A$1164,$B1165,inv!$T$1:$T$1164,$A1165,inv!$U$1:$U$1164,'DIAS DE INVENTARIO TAT'!F$1)</f>
        <v>0</v>
      </c>
      <c r="G1165">
        <f>+SUMIFS(inv!$D$1:$D$1164,inv!$A$1:$A$1164,$B1165,inv!$T$1:$T$1164,$A1165,inv!$U$1:$U$1164,'DIAS DE INVENTARIO TAT'!G$1)</f>
        <v>0</v>
      </c>
      <c r="H1165">
        <f>+SUMIFS(inv!$D$1:$D$1164,inv!$A$1:$A$1164,$B1165,inv!$T$1:$T$1164,$A1165,inv!$U$1:$U$1164,'DIAS DE INVENTARIO TAT'!H$1)</f>
        <v>0</v>
      </c>
      <c r="I1165">
        <f>+SUMIFS(inv!$D$1:$D$1164,inv!$A$1:$A$1164,$B1165,inv!$T$1:$T$1164,$A1165,inv!$U$1:$U$1164,'DIAS DE INVENTARIO TAT'!I$1)</f>
        <v>0</v>
      </c>
      <c r="J1165">
        <f>+SUMIFS(inv!$D$1:$D$1164,inv!$A$1:$A$1164,$B1165,inv!$T$1:$T$1164,$A1165,inv!$U$1:$U$1164,'DIAS DE INVENTARIO TAT'!J$1)</f>
        <v>0</v>
      </c>
      <c r="K1165">
        <f>+SUMIFS(inv!$D$1:$D$1164,inv!$A$1:$A$1164,$B1165,inv!$T$1:$T$1164,$A1165,inv!$U$1:$U$1164,'DIAS DE INVENTARIO TAT'!K$1)</f>
        <v>0</v>
      </c>
      <c r="L1165" s="6">
        <f>+SUMIFS(VENTAS!H:H,VENTAS!B:B,B1165,VENTAS!G:G,A1165)</f>
        <v>0</v>
      </c>
      <c r="M1165" s="4">
        <f t="shared" si="106"/>
        <v>0</v>
      </c>
      <c r="N1165" s="4">
        <f t="shared" si="102"/>
        <v>0</v>
      </c>
      <c r="O1165" s="4">
        <f t="shared" si="103"/>
        <v>0</v>
      </c>
      <c r="P1165" s="4">
        <f t="shared" si="104"/>
        <v>0</v>
      </c>
      <c r="Q1165" s="6" t="e">
        <f>+SUMIFS(#REF!,#REF!,TablaINV[[#This Row],[GRUPO]],#REF!,TablaINV[[#This Row],[COD]])</f>
        <v>#REF!</v>
      </c>
      <c r="R1165" s="19">
        <f t="shared" si="105"/>
        <v>0</v>
      </c>
      <c r="S1165" s="4" t="str">
        <f>+VLOOKUP(A1165,inv!T:X,5,0)</f>
        <v>OCCIDENTE</v>
      </c>
      <c r="T1165" s="4" t="str">
        <f>+VLOOKUP(B:B,'DT HUEVO'!$A:$D,4,0)</f>
        <v>HUEVO SIN CLASIFICAR</v>
      </c>
      <c r="U1165" s="4" t="str">
        <f>+VLOOKUP(TablaINV[[#This Row],[COD]],'DT HUEVO'!$A:$D,3,0)</f>
        <v>HUEVO SIN CLASIFICAR</v>
      </c>
    </row>
    <row r="1166" spans="1:21">
      <c r="A1166" t="s">
        <v>450</v>
      </c>
      <c r="B1166">
        <v>72501</v>
      </c>
      <c r="C1166" t="s">
        <v>78</v>
      </c>
      <c r="D1166">
        <f>+SUMIFS(inv!D:D,inv!A:A,B1166,inv!T:T,A1166)</f>
        <v>0</v>
      </c>
      <c r="E1166">
        <f>+SUMIFS(inv!$D$1:$D$1164,inv!$A$1:$A$1164,$B1166,inv!$T$1:$T$1164,$A1166,inv!$U$1:$U$1164,'DIAS DE INVENTARIO TAT'!E$1)</f>
        <v>0</v>
      </c>
      <c r="F1166">
        <f>+SUMIFS(inv!$D$1:$D$1164,inv!$A$1:$A$1164,$B1166,inv!$T$1:$T$1164,$A1166,inv!$U$1:$U$1164,'DIAS DE INVENTARIO TAT'!F$1)</f>
        <v>0</v>
      </c>
      <c r="G1166">
        <f>+SUMIFS(inv!$D$1:$D$1164,inv!$A$1:$A$1164,$B1166,inv!$T$1:$T$1164,$A1166,inv!$U$1:$U$1164,'DIAS DE INVENTARIO TAT'!G$1)</f>
        <v>0</v>
      </c>
      <c r="H1166">
        <f>+SUMIFS(inv!$D$1:$D$1164,inv!$A$1:$A$1164,$B1166,inv!$T$1:$T$1164,$A1166,inv!$U$1:$U$1164,'DIAS DE INVENTARIO TAT'!H$1)</f>
        <v>0</v>
      </c>
      <c r="I1166">
        <f>+SUMIFS(inv!$D$1:$D$1164,inv!$A$1:$A$1164,$B1166,inv!$T$1:$T$1164,$A1166,inv!$U$1:$U$1164,'DIAS DE INVENTARIO TAT'!I$1)</f>
        <v>0</v>
      </c>
      <c r="J1166">
        <f>+SUMIFS(inv!$D$1:$D$1164,inv!$A$1:$A$1164,$B1166,inv!$T$1:$T$1164,$A1166,inv!$U$1:$U$1164,'DIAS DE INVENTARIO TAT'!J$1)</f>
        <v>0</v>
      </c>
      <c r="K1166">
        <f>+SUMIFS(inv!$D$1:$D$1164,inv!$A$1:$A$1164,$B1166,inv!$T$1:$T$1164,$A1166,inv!$U$1:$U$1164,'DIAS DE INVENTARIO TAT'!K$1)</f>
        <v>0</v>
      </c>
      <c r="L1166" s="6">
        <f>+SUMIFS(VENTAS!H:H,VENTAS!B:B,B1166,VENTAS!G:G,A1166)</f>
        <v>0</v>
      </c>
      <c r="M1166" s="4">
        <f t="shared" si="106"/>
        <v>0</v>
      </c>
      <c r="N1166" s="4">
        <f t="shared" si="102"/>
        <v>0</v>
      </c>
      <c r="O1166" s="4">
        <f t="shared" si="103"/>
        <v>0</v>
      </c>
      <c r="P1166" s="4">
        <f t="shared" si="104"/>
        <v>0</v>
      </c>
      <c r="Q1166" s="6" t="e">
        <f>+SUMIFS(#REF!,#REF!,TablaINV[[#This Row],[GRUPO]],#REF!,TablaINV[[#This Row],[COD]])</f>
        <v>#REF!</v>
      </c>
      <c r="R1166" s="19">
        <f t="shared" si="105"/>
        <v>0</v>
      </c>
      <c r="S1166" s="4" t="str">
        <f>+VLOOKUP(A1166,inv!T:X,5,0)</f>
        <v>OCCIDENTE</v>
      </c>
      <c r="T1166" s="4" t="str">
        <f>+VLOOKUP(B:B,'DT HUEVO'!$A:$D,4,0)</f>
        <v>SEGUNDA</v>
      </c>
      <c r="U1166" s="4" t="str">
        <f>+VLOOKUP(TablaINV[[#This Row],[COD]],'DT HUEVO'!$A:$D,3,0)</f>
        <v>SEGUNDA</v>
      </c>
    </row>
    <row r="1167" spans="1:21">
      <c r="A1167" t="s">
        <v>450</v>
      </c>
      <c r="B1167">
        <v>13368</v>
      </c>
      <c r="C1167" t="s">
        <v>76</v>
      </c>
      <c r="D1167">
        <f>+SUMIFS(inv!D:D,inv!A:A,B1167,inv!T:T,A1167)</f>
        <v>0</v>
      </c>
      <c r="E1167">
        <f>+SUMIFS(inv!$D$1:$D$1164,inv!$A$1:$A$1164,$B1167,inv!$T$1:$T$1164,$A1167,inv!$U$1:$U$1164,'DIAS DE INVENTARIO TAT'!E$1)</f>
        <v>0</v>
      </c>
      <c r="F1167">
        <f>+SUMIFS(inv!$D$1:$D$1164,inv!$A$1:$A$1164,$B1167,inv!$T$1:$T$1164,$A1167,inv!$U$1:$U$1164,'DIAS DE INVENTARIO TAT'!F$1)</f>
        <v>0</v>
      </c>
      <c r="G1167">
        <f>+SUMIFS(inv!$D$1:$D$1164,inv!$A$1:$A$1164,$B1167,inv!$T$1:$T$1164,$A1167,inv!$U$1:$U$1164,'DIAS DE INVENTARIO TAT'!G$1)</f>
        <v>0</v>
      </c>
      <c r="H1167">
        <f>+SUMIFS(inv!$D$1:$D$1164,inv!$A$1:$A$1164,$B1167,inv!$T$1:$T$1164,$A1167,inv!$U$1:$U$1164,'DIAS DE INVENTARIO TAT'!H$1)</f>
        <v>0</v>
      </c>
      <c r="I1167">
        <f>+SUMIFS(inv!$D$1:$D$1164,inv!$A$1:$A$1164,$B1167,inv!$T$1:$T$1164,$A1167,inv!$U$1:$U$1164,'DIAS DE INVENTARIO TAT'!I$1)</f>
        <v>0</v>
      </c>
      <c r="J1167">
        <f>+SUMIFS(inv!$D$1:$D$1164,inv!$A$1:$A$1164,$B1167,inv!$T$1:$T$1164,$A1167,inv!$U$1:$U$1164,'DIAS DE INVENTARIO TAT'!J$1)</f>
        <v>0</v>
      </c>
      <c r="K1167">
        <f>+SUMIFS(inv!$D$1:$D$1164,inv!$A$1:$A$1164,$B1167,inv!$T$1:$T$1164,$A1167,inv!$U$1:$U$1164,'DIAS DE INVENTARIO TAT'!K$1)</f>
        <v>0</v>
      </c>
      <c r="L1167" s="6">
        <f>+SUMIFS(VENTAS!H:H,VENTAS!B:B,B1167,VENTAS!G:G,A1167)</f>
        <v>0</v>
      </c>
      <c r="M1167" s="4">
        <f t="shared" si="106"/>
        <v>0</v>
      </c>
      <c r="N1167" s="4">
        <f t="shared" si="102"/>
        <v>0</v>
      </c>
      <c r="O1167" s="4">
        <f t="shared" si="103"/>
        <v>0</v>
      </c>
      <c r="P1167" s="4">
        <f t="shared" si="104"/>
        <v>0</v>
      </c>
      <c r="Q1167" s="6" t="e">
        <f>+SUMIFS(#REF!,#REF!,TablaINV[[#This Row],[GRUPO]],#REF!,TablaINV[[#This Row],[COD]])</f>
        <v>#REF!</v>
      </c>
      <c r="R1167" s="19">
        <f t="shared" si="105"/>
        <v>0</v>
      </c>
      <c r="S1167" s="4" t="str">
        <f>+VLOOKUP(A1167,inv!T:X,5,0)</f>
        <v>OCCIDENTE</v>
      </c>
      <c r="T1167" s="4" t="str">
        <f>+VLOOKUP(B:B,'DT HUEVO'!$A:$D,4,0)</f>
        <v>EMPACADOS</v>
      </c>
      <c r="U1167" s="4" t="str">
        <f>+VLOOKUP(TablaINV[[#This Row],[COD]],'DT HUEVO'!$A:$D,3,0)</f>
        <v>AA</v>
      </c>
    </row>
    <row r="1168" spans="1:21">
      <c r="A1168" t="s">
        <v>450</v>
      </c>
      <c r="B1168">
        <v>10104</v>
      </c>
      <c r="C1168" t="s">
        <v>84</v>
      </c>
      <c r="D1168">
        <f>+SUMIFS(inv!D:D,inv!A:A,B1168,inv!T:T,A1168)</f>
        <v>0</v>
      </c>
      <c r="E1168">
        <f>+SUMIFS(inv!$D$1:$D$1164,inv!$A$1:$A$1164,$B1168,inv!$T$1:$T$1164,$A1168,inv!$U$1:$U$1164,'DIAS DE INVENTARIO TAT'!E$1)</f>
        <v>0</v>
      </c>
      <c r="F1168">
        <f>+SUMIFS(inv!$D$1:$D$1164,inv!$A$1:$A$1164,$B1168,inv!$T$1:$T$1164,$A1168,inv!$U$1:$U$1164,'DIAS DE INVENTARIO TAT'!F$1)</f>
        <v>0</v>
      </c>
      <c r="G1168">
        <f>+SUMIFS(inv!$D$1:$D$1164,inv!$A$1:$A$1164,$B1168,inv!$T$1:$T$1164,$A1168,inv!$U$1:$U$1164,'DIAS DE INVENTARIO TAT'!G$1)</f>
        <v>0</v>
      </c>
      <c r="H1168">
        <f>+SUMIFS(inv!$D$1:$D$1164,inv!$A$1:$A$1164,$B1168,inv!$T$1:$T$1164,$A1168,inv!$U$1:$U$1164,'DIAS DE INVENTARIO TAT'!H$1)</f>
        <v>0</v>
      </c>
      <c r="I1168">
        <f>+SUMIFS(inv!$D$1:$D$1164,inv!$A$1:$A$1164,$B1168,inv!$T$1:$T$1164,$A1168,inv!$U$1:$U$1164,'DIAS DE INVENTARIO TAT'!I$1)</f>
        <v>0</v>
      </c>
      <c r="J1168">
        <f>+SUMIFS(inv!$D$1:$D$1164,inv!$A$1:$A$1164,$B1168,inv!$T$1:$T$1164,$A1168,inv!$U$1:$U$1164,'DIAS DE INVENTARIO TAT'!J$1)</f>
        <v>0</v>
      </c>
      <c r="K1168">
        <f>+SUMIFS(inv!$D$1:$D$1164,inv!$A$1:$A$1164,$B1168,inv!$T$1:$T$1164,$A1168,inv!$U$1:$U$1164,'DIAS DE INVENTARIO TAT'!K$1)</f>
        <v>0</v>
      </c>
      <c r="L1168" s="6">
        <f>+SUMIFS(VENTAS!H:H,VENTAS!B:B,B1168,VENTAS!G:G,A1168)</f>
        <v>0</v>
      </c>
      <c r="M1168" s="4">
        <f t="shared" si="106"/>
        <v>0</v>
      </c>
      <c r="N1168" s="4">
        <f t="shared" si="102"/>
        <v>0</v>
      </c>
      <c r="O1168" s="4">
        <f t="shared" si="103"/>
        <v>0</v>
      </c>
      <c r="P1168" s="4">
        <f t="shared" si="104"/>
        <v>0</v>
      </c>
      <c r="Q1168" s="6" t="e">
        <f>+SUMIFS(#REF!,#REF!,TablaINV[[#This Row],[GRUPO]],#REF!,TablaINV[[#This Row],[COD]])</f>
        <v>#REF!</v>
      </c>
      <c r="R1168" s="19">
        <f t="shared" si="105"/>
        <v>0</v>
      </c>
      <c r="S1168" s="4" t="str">
        <f>+VLOOKUP(A1168,inv!T:X,5,0)</f>
        <v>OCCIDENTE</v>
      </c>
      <c r="T1168" s="4" t="str">
        <f>+VLOOKUP(B:B,'DT HUEVO'!$A:$D,4,0)</f>
        <v>EMPACADOS</v>
      </c>
      <c r="U1168" s="4" t="str">
        <f>+VLOOKUP(TablaINV[[#This Row],[COD]],'DT HUEVO'!$A:$D,3,0)</f>
        <v>YUMBO</v>
      </c>
    </row>
    <row r="1169" spans="1:21">
      <c r="A1169" t="s">
        <v>450</v>
      </c>
      <c r="B1169">
        <v>300</v>
      </c>
      <c r="C1169" t="s">
        <v>99</v>
      </c>
      <c r="D1169">
        <f>+SUMIFS(inv!D:D,inv!A:A,B1169,inv!T:T,A1169)</f>
        <v>0</v>
      </c>
      <c r="E1169">
        <f>+SUMIFS(inv!$D$1:$D$1164,inv!$A$1:$A$1164,$B1169,inv!$T$1:$T$1164,$A1169,inv!$U$1:$U$1164,'DIAS DE INVENTARIO TAT'!E$1)</f>
        <v>0</v>
      </c>
      <c r="F1169">
        <f>+SUMIFS(inv!$D$1:$D$1164,inv!$A$1:$A$1164,$B1169,inv!$T$1:$T$1164,$A1169,inv!$U$1:$U$1164,'DIAS DE INVENTARIO TAT'!F$1)</f>
        <v>0</v>
      </c>
      <c r="G1169">
        <f>+SUMIFS(inv!$D$1:$D$1164,inv!$A$1:$A$1164,$B1169,inv!$T$1:$T$1164,$A1169,inv!$U$1:$U$1164,'DIAS DE INVENTARIO TAT'!G$1)</f>
        <v>0</v>
      </c>
      <c r="H1169">
        <f>+SUMIFS(inv!$D$1:$D$1164,inv!$A$1:$A$1164,$B1169,inv!$T$1:$T$1164,$A1169,inv!$U$1:$U$1164,'DIAS DE INVENTARIO TAT'!H$1)</f>
        <v>0</v>
      </c>
      <c r="I1169">
        <f>+SUMIFS(inv!$D$1:$D$1164,inv!$A$1:$A$1164,$B1169,inv!$T$1:$T$1164,$A1169,inv!$U$1:$U$1164,'DIAS DE INVENTARIO TAT'!I$1)</f>
        <v>0</v>
      </c>
      <c r="J1169">
        <f>+SUMIFS(inv!$D$1:$D$1164,inv!$A$1:$A$1164,$B1169,inv!$T$1:$T$1164,$A1169,inv!$U$1:$U$1164,'DIAS DE INVENTARIO TAT'!J$1)</f>
        <v>0</v>
      </c>
      <c r="K1169">
        <f>+SUMIFS(inv!$D$1:$D$1164,inv!$A$1:$A$1164,$B1169,inv!$T$1:$T$1164,$A1169,inv!$U$1:$U$1164,'DIAS DE INVENTARIO TAT'!K$1)</f>
        <v>0</v>
      </c>
      <c r="L1169" s="6">
        <f>+SUMIFS(VENTAS!H:H,VENTAS!B:B,B1169,VENTAS!G:G,A1169)</f>
        <v>0</v>
      </c>
      <c r="M1169" s="4">
        <f t="shared" si="106"/>
        <v>0</v>
      </c>
      <c r="N1169" s="4">
        <f t="shared" si="102"/>
        <v>0</v>
      </c>
      <c r="O1169" s="4">
        <f t="shared" si="103"/>
        <v>0</v>
      </c>
      <c r="P1169" s="4">
        <f t="shared" si="104"/>
        <v>0</v>
      </c>
      <c r="Q1169" s="6" t="e">
        <f>+SUMIFS(#REF!,#REF!,TablaINV[[#This Row],[GRUPO]],#REF!,TablaINV[[#This Row],[COD]])</f>
        <v>#REF!</v>
      </c>
      <c r="R1169" s="19">
        <f t="shared" si="105"/>
        <v>0</v>
      </c>
      <c r="S1169" s="4" t="str">
        <f>+VLOOKUP(A1169,inv!T:X,5,0)</f>
        <v>OCCIDENTE</v>
      </c>
      <c r="T1169" s="4" t="str">
        <f>+VLOOKUP(B:B,'DT HUEVO'!$A:$D,4,0)</f>
        <v>HUEVO SIN CLASIFICAR</v>
      </c>
      <c r="U1169" s="4" t="str">
        <f>+VLOOKUP(TablaINV[[#This Row],[COD]],'DT HUEVO'!$A:$D,3,0)</f>
        <v>HUEVO SIN CLASIFICAR</v>
      </c>
    </row>
    <row r="1170" spans="1:21">
      <c r="A1170" t="s">
        <v>450</v>
      </c>
      <c r="B1170">
        <v>52378</v>
      </c>
      <c r="C1170" t="s">
        <v>69</v>
      </c>
      <c r="D1170">
        <f>+SUMIFS(inv!D:D,inv!A:A,B1170,inv!T:T,A1170)</f>
        <v>0</v>
      </c>
      <c r="E1170">
        <f>+SUMIFS(inv!$D$1:$D$1164,inv!$A$1:$A$1164,$B1170,inv!$T$1:$T$1164,$A1170,inv!$U$1:$U$1164,'DIAS DE INVENTARIO TAT'!E$1)</f>
        <v>0</v>
      </c>
      <c r="F1170">
        <f>+SUMIFS(inv!$D$1:$D$1164,inv!$A$1:$A$1164,$B1170,inv!$T$1:$T$1164,$A1170,inv!$U$1:$U$1164,'DIAS DE INVENTARIO TAT'!F$1)</f>
        <v>0</v>
      </c>
      <c r="G1170">
        <f>+SUMIFS(inv!$D$1:$D$1164,inv!$A$1:$A$1164,$B1170,inv!$T$1:$T$1164,$A1170,inv!$U$1:$U$1164,'DIAS DE INVENTARIO TAT'!G$1)</f>
        <v>0</v>
      </c>
      <c r="H1170">
        <f>+SUMIFS(inv!$D$1:$D$1164,inv!$A$1:$A$1164,$B1170,inv!$T$1:$T$1164,$A1170,inv!$U$1:$U$1164,'DIAS DE INVENTARIO TAT'!H$1)</f>
        <v>0</v>
      </c>
      <c r="I1170">
        <f>+SUMIFS(inv!$D$1:$D$1164,inv!$A$1:$A$1164,$B1170,inv!$T$1:$T$1164,$A1170,inv!$U$1:$U$1164,'DIAS DE INVENTARIO TAT'!I$1)</f>
        <v>0</v>
      </c>
      <c r="J1170">
        <f>+SUMIFS(inv!$D$1:$D$1164,inv!$A$1:$A$1164,$B1170,inv!$T$1:$T$1164,$A1170,inv!$U$1:$U$1164,'DIAS DE INVENTARIO TAT'!J$1)</f>
        <v>0</v>
      </c>
      <c r="K1170">
        <f>+SUMIFS(inv!$D$1:$D$1164,inv!$A$1:$A$1164,$B1170,inv!$T$1:$T$1164,$A1170,inv!$U$1:$U$1164,'DIAS DE INVENTARIO TAT'!K$1)</f>
        <v>0</v>
      </c>
      <c r="L1170" s="6">
        <f>+SUMIFS(VENTAS!H:H,VENTAS!B:B,B1170,VENTAS!G:G,A1170)</f>
        <v>0</v>
      </c>
      <c r="M1170" s="4">
        <f t="shared" si="106"/>
        <v>0</v>
      </c>
      <c r="N1170" s="4">
        <f t="shared" si="102"/>
        <v>0</v>
      </c>
      <c r="O1170" s="4">
        <f t="shared" si="103"/>
        <v>0</v>
      </c>
      <c r="P1170" s="4">
        <f t="shared" si="104"/>
        <v>0</v>
      </c>
      <c r="Q1170" s="6" t="e">
        <f>+SUMIFS(#REF!,#REF!,TablaINV[[#This Row],[GRUPO]],#REF!,TablaINV[[#This Row],[COD]])</f>
        <v>#REF!</v>
      </c>
      <c r="R1170" s="19">
        <f t="shared" si="105"/>
        <v>0</v>
      </c>
      <c r="S1170" s="4" t="str">
        <f>+VLOOKUP(A1170,inv!T:X,5,0)</f>
        <v>OCCIDENTE</v>
      </c>
      <c r="T1170" s="4" t="e">
        <f>+VLOOKUP(B:B,'DT HUEVO'!$A:$D,4,0)</f>
        <v>#N/A</v>
      </c>
      <c r="U1170" s="4" t="e">
        <f>+VLOOKUP(TablaINV[[#This Row],[COD]],'DT HUEVO'!$A:$D,3,0)</f>
        <v>#N/A</v>
      </c>
    </row>
    <row r="1171" spans="1:21">
      <c r="A1171" t="s">
        <v>450</v>
      </c>
      <c r="B1171">
        <v>10203</v>
      </c>
      <c r="C1171" t="s">
        <v>29</v>
      </c>
      <c r="D1171">
        <f>+SUMIFS(inv!D:D,inv!A:A,B1171,inv!T:T,A1171)</f>
        <v>0</v>
      </c>
      <c r="E1171">
        <f>+SUMIFS(inv!$D$1:$D$1164,inv!$A$1:$A$1164,$B1171,inv!$T$1:$T$1164,$A1171,inv!$U$1:$U$1164,'DIAS DE INVENTARIO TAT'!E$1)</f>
        <v>0</v>
      </c>
      <c r="F1171">
        <f>+SUMIFS(inv!$D$1:$D$1164,inv!$A$1:$A$1164,$B1171,inv!$T$1:$T$1164,$A1171,inv!$U$1:$U$1164,'DIAS DE INVENTARIO TAT'!F$1)</f>
        <v>0</v>
      </c>
      <c r="G1171">
        <f>+SUMIFS(inv!$D$1:$D$1164,inv!$A$1:$A$1164,$B1171,inv!$T$1:$T$1164,$A1171,inv!$U$1:$U$1164,'DIAS DE INVENTARIO TAT'!G$1)</f>
        <v>0</v>
      </c>
      <c r="H1171">
        <f>+SUMIFS(inv!$D$1:$D$1164,inv!$A$1:$A$1164,$B1171,inv!$T$1:$T$1164,$A1171,inv!$U$1:$U$1164,'DIAS DE INVENTARIO TAT'!H$1)</f>
        <v>0</v>
      </c>
      <c r="I1171">
        <f>+SUMIFS(inv!$D$1:$D$1164,inv!$A$1:$A$1164,$B1171,inv!$T$1:$T$1164,$A1171,inv!$U$1:$U$1164,'DIAS DE INVENTARIO TAT'!I$1)</f>
        <v>0</v>
      </c>
      <c r="J1171">
        <f>+SUMIFS(inv!$D$1:$D$1164,inv!$A$1:$A$1164,$B1171,inv!$T$1:$T$1164,$A1171,inv!$U$1:$U$1164,'DIAS DE INVENTARIO TAT'!J$1)</f>
        <v>0</v>
      </c>
      <c r="K1171">
        <f>+SUMIFS(inv!$D$1:$D$1164,inv!$A$1:$A$1164,$B1171,inv!$T$1:$T$1164,$A1171,inv!$U$1:$U$1164,'DIAS DE INVENTARIO TAT'!K$1)</f>
        <v>0</v>
      </c>
      <c r="L1171" s="6">
        <f>+SUMIFS(VENTAS!H:H,VENTAS!B:B,B1171,VENTAS!G:G,A1171)</f>
        <v>0</v>
      </c>
      <c r="M1171" s="4">
        <f t="shared" si="106"/>
        <v>0</v>
      </c>
      <c r="N1171" s="4">
        <f t="shared" si="102"/>
        <v>0</v>
      </c>
      <c r="O1171" s="4">
        <f t="shared" si="103"/>
        <v>0</v>
      </c>
      <c r="P1171" s="4">
        <f t="shared" si="104"/>
        <v>0</v>
      </c>
      <c r="Q1171" s="6" t="e">
        <f>+SUMIFS(#REF!,#REF!,TablaINV[[#This Row],[GRUPO]],#REF!,TablaINV[[#This Row],[COD]])</f>
        <v>#REF!</v>
      </c>
      <c r="R1171" s="19">
        <f t="shared" si="105"/>
        <v>0</v>
      </c>
      <c r="S1171" s="4" t="str">
        <f>+VLOOKUP(A1171,inv!T:X,5,0)</f>
        <v>OCCIDENTE</v>
      </c>
      <c r="T1171" s="4" t="str">
        <f>+VLOOKUP(B:B,'DT HUEVO'!$A:$D,4,0)</f>
        <v>EMPACADOS</v>
      </c>
      <c r="U1171" s="4" t="str">
        <f>+VLOOKUP(TablaINV[[#This Row],[COD]],'DT HUEVO'!$A:$D,3,0)</f>
        <v>AAA</v>
      </c>
    </row>
    <row r="1172" spans="1:21">
      <c r="A1172" t="s">
        <v>450</v>
      </c>
      <c r="B1172">
        <v>12370</v>
      </c>
      <c r="C1172" t="s">
        <v>64</v>
      </c>
      <c r="D1172">
        <f>+SUMIFS(inv!D:D,inv!A:A,B1172,inv!T:T,A1172)</f>
        <v>0</v>
      </c>
      <c r="E1172">
        <f>+SUMIFS(inv!$D$1:$D$1164,inv!$A$1:$A$1164,$B1172,inv!$T$1:$T$1164,$A1172,inv!$U$1:$U$1164,'DIAS DE INVENTARIO TAT'!E$1)</f>
        <v>0</v>
      </c>
      <c r="F1172">
        <f>+SUMIFS(inv!$D$1:$D$1164,inv!$A$1:$A$1164,$B1172,inv!$T$1:$T$1164,$A1172,inv!$U$1:$U$1164,'DIAS DE INVENTARIO TAT'!F$1)</f>
        <v>0</v>
      </c>
      <c r="G1172">
        <f>+SUMIFS(inv!$D$1:$D$1164,inv!$A$1:$A$1164,$B1172,inv!$T$1:$T$1164,$A1172,inv!$U$1:$U$1164,'DIAS DE INVENTARIO TAT'!G$1)</f>
        <v>0</v>
      </c>
      <c r="H1172">
        <f>+SUMIFS(inv!$D$1:$D$1164,inv!$A$1:$A$1164,$B1172,inv!$T$1:$T$1164,$A1172,inv!$U$1:$U$1164,'DIAS DE INVENTARIO TAT'!H$1)</f>
        <v>0</v>
      </c>
      <c r="I1172">
        <f>+SUMIFS(inv!$D$1:$D$1164,inv!$A$1:$A$1164,$B1172,inv!$T$1:$T$1164,$A1172,inv!$U$1:$U$1164,'DIAS DE INVENTARIO TAT'!I$1)</f>
        <v>0</v>
      </c>
      <c r="J1172">
        <f>+SUMIFS(inv!$D$1:$D$1164,inv!$A$1:$A$1164,$B1172,inv!$T$1:$T$1164,$A1172,inv!$U$1:$U$1164,'DIAS DE INVENTARIO TAT'!J$1)</f>
        <v>0</v>
      </c>
      <c r="K1172">
        <f>+SUMIFS(inv!$D$1:$D$1164,inv!$A$1:$A$1164,$B1172,inv!$T$1:$T$1164,$A1172,inv!$U$1:$U$1164,'DIAS DE INVENTARIO TAT'!K$1)</f>
        <v>0</v>
      </c>
      <c r="L1172" s="6">
        <f>+SUMIFS(VENTAS!H:H,VENTAS!B:B,B1172,VENTAS!G:G,A1172)</f>
        <v>0</v>
      </c>
      <c r="M1172" s="4">
        <f t="shared" si="106"/>
        <v>0</v>
      </c>
      <c r="N1172" s="4">
        <f t="shared" si="102"/>
        <v>0</v>
      </c>
      <c r="O1172" s="4">
        <f t="shared" si="103"/>
        <v>0</v>
      </c>
      <c r="P1172" s="4">
        <f t="shared" si="104"/>
        <v>0</v>
      </c>
      <c r="Q1172" s="6" t="e">
        <f>+SUMIFS(#REF!,#REF!,TablaINV[[#This Row],[GRUPO]],#REF!,TablaINV[[#This Row],[COD]])</f>
        <v>#REF!</v>
      </c>
      <c r="R1172" s="19">
        <f t="shared" si="105"/>
        <v>0</v>
      </c>
      <c r="S1172" s="4" t="str">
        <f>+VLOOKUP(A1172,inv!T:X,5,0)</f>
        <v>OCCIDENTE</v>
      </c>
      <c r="T1172" s="4" t="e">
        <f>+VLOOKUP(B:B,'DT HUEVO'!$A:$D,4,0)</f>
        <v>#N/A</v>
      </c>
      <c r="U1172" s="4" t="e">
        <f>+VLOOKUP(TablaINV[[#This Row],[COD]],'DT HUEVO'!$A:$D,3,0)</f>
        <v>#N/A</v>
      </c>
    </row>
    <row r="1173" spans="1:21">
      <c r="A1173" t="s">
        <v>450</v>
      </c>
      <c r="B1173">
        <v>52377</v>
      </c>
      <c r="C1173" t="s">
        <v>134</v>
      </c>
      <c r="D1173">
        <f>+SUMIFS(inv!D:D,inv!A:A,B1173,inv!T:T,A1173)</f>
        <v>0</v>
      </c>
      <c r="E1173">
        <f>+SUMIFS(inv!$D$1:$D$1164,inv!$A$1:$A$1164,$B1173,inv!$T$1:$T$1164,$A1173,inv!$U$1:$U$1164,'DIAS DE INVENTARIO TAT'!E$1)</f>
        <v>0</v>
      </c>
      <c r="F1173">
        <f>+SUMIFS(inv!$D$1:$D$1164,inv!$A$1:$A$1164,$B1173,inv!$T$1:$T$1164,$A1173,inv!$U$1:$U$1164,'DIAS DE INVENTARIO TAT'!F$1)</f>
        <v>0</v>
      </c>
      <c r="G1173">
        <f>+SUMIFS(inv!$D$1:$D$1164,inv!$A$1:$A$1164,$B1173,inv!$T$1:$T$1164,$A1173,inv!$U$1:$U$1164,'DIAS DE INVENTARIO TAT'!G$1)</f>
        <v>0</v>
      </c>
      <c r="H1173">
        <f>+SUMIFS(inv!$D$1:$D$1164,inv!$A$1:$A$1164,$B1173,inv!$T$1:$T$1164,$A1173,inv!$U$1:$U$1164,'DIAS DE INVENTARIO TAT'!H$1)</f>
        <v>0</v>
      </c>
      <c r="I1173">
        <f>+SUMIFS(inv!$D$1:$D$1164,inv!$A$1:$A$1164,$B1173,inv!$T$1:$T$1164,$A1173,inv!$U$1:$U$1164,'DIAS DE INVENTARIO TAT'!I$1)</f>
        <v>0</v>
      </c>
      <c r="J1173">
        <f>+SUMIFS(inv!$D$1:$D$1164,inv!$A$1:$A$1164,$B1173,inv!$T$1:$T$1164,$A1173,inv!$U$1:$U$1164,'DIAS DE INVENTARIO TAT'!J$1)</f>
        <v>0</v>
      </c>
      <c r="K1173">
        <f>+SUMIFS(inv!$D$1:$D$1164,inv!$A$1:$A$1164,$B1173,inv!$T$1:$T$1164,$A1173,inv!$U$1:$U$1164,'DIAS DE INVENTARIO TAT'!K$1)</f>
        <v>0</v>
      </c>
      <c r="L1173" s="6">
        <f>+SUMIFS(VENTAS!H:H,VENTAS!B:B,B1173,VENTAS!G:G,A1173)</f>
        <v>0</v>
      </c>
      <c r="M1173" s="4">
        <f t="shared" si="106"/>
        <v>0</v>
      </c>
      <c r="N1173" s="4">
        <f t="shared" si="102"/>
        <v>0</v>
      </c>
      <c r="O1173" s="4">
        <f t="shared" si="103"/>
        <v>0</v>
      </c>
      <c r="P1173" s="4">
        <f t="shared" si="104"/>
        <v>0</v>
      </c>
      <c r="Q1173" s="6" t="e">
        <f>+SUMIFS(#REF!,#REF!,TablaINV[[#This Row],[GRUPO]],#REF!,TablaINV[[#This Row],[COD]])</f>
        <v>#REF!</v>
      </c>
      <c r="R1173" s="19">
        <f t="shared" si="105"/>
        <v>0</v>
      </c>
      <c r="S1173" s="4" t="str">
        <f>+VLOOKUP(A1173,inv!T:X,5,0)</f>
        <v>OCCIDENTE</v>
      </c>
      <c r="T1173" s="4" t="e">
        <f>+VLOOKUP(B:B,'DT HUEVO'!$A:$D,4,0)</f>
        <v>#N/A</v>
      </c>
      <c r="U1173" s="4" t="e">
        <f>+VLOOKUP(TablaINV[[#This Row],[COD]],'DT HUEVO'!$A:$D,3,0)</f>
        <v>#N/A</v>
      </c>
    </row>
    <row r="1174" spans="1:21">
      <c r="A1174" t="s">
        <v>450</v>
      </c>
      <c r="B1174">
        <v>10306</v>
      </c>
      <c r="C1174" t="s">
        <v>226</v>
      </c>
      <c r="D1174">
        <f>+SUMIFS(inv!D:D,inv!A:A,B1174,inv!T:T,A1174)</f>
        <v>0</v>
      </c>
      <c r="E1174">
        <f>+SUMIFS(inv!$D$1:$D$1164,inv!$A$1:$A$1164,$B1174,inv!$T$1:$T$1164,$A1174,inv!$U$1:$U$1164,'DIAS DE INVENTARIO TAT'!E$1)</f>
        <v>0</v>
      </c>
      <c r="F1174">
        <f>+SUMIFS(inv!$D$1:$D$1164,inv!$A$1:$A$1164,$B1174,inv!$T$1:$T$1164,$A1174,inv!$U$1:$U$1164,'DIAS DE INVENTARIO TAT'!F$1)</f>
        <v>0</v>
      </c>
      <c r="G1174">
        <f>+SUMIFS(inv!$D$1:$D$1164,inv!$A$1:$A$1164,$B1174,inv!$T$1:$T$1164,$A1174,inv!$U$1:$U$1164,'DIAS DE INVENTARIO TAT'!G$1)</f>
        <v>0</v>
      </c>
      <c r="H1174">
        <f>+SUMIFS(inv!$D$1:$D$1164,inv!$A$1:$A$1164,$B1174,inv!$T$1:$T$1164,$A1174,inv!$U$1:$U$1164,'DIAS DE INVENTARIO TAT'!H$1)</f>
        <v>0</v>
      </c>
      <c r="I1174">
        <f>+SUMIFS(inv!$D$1:$D$1164,inv!$A$1:$A$1164,$B1174,inv!$T$1:$T$1164,$A1174,inv!$U$1:$U$1164,'DIAS DE INVENTARIO TAT'!I$1)</f>
        <v>0</v>
      </c>
      <c r="J1174">
        <f>+SUMIFS(inv!$D$1:$D$1164,inv!$A$1:$A$1164,$B1174,inv!$T$1:$T$1164,$A1174,inv!$U$1:$U$1164,'DIAS DE INVENTARIO TAT'!J$1)</f>
        <v>0</v>
      </c>
      <c r="K1174">
        <f>+SUMIFS(inv!$D$1:$D$1164,inv!$A$1:$A$1164,$B1174,inv!$T$1:$T$1164,$A1174,inv!$U$1:$U$1164,'DIAS DE INVENTARIO TAT'!K$1)</f>
        <v>0</v>
      </c>
      <c r="L1174" s="6">
        <f>+SUMIFS(VENTAS!H:H,VENTAS!B:B,B1174,VENTAS!G:G,A1174)</f>
        <v>0</v>
      </c>
      <c r="M1174" s="4">
        <f t="shared" si="106"/>
        <v>0</v>
      </c>
      <c r="N1174" s="4">
        <f t="shared" si="102"/>
        <v>0</v>
      </c>
      <c r="O1174" s="4">
        <f t="shared" si="103"/>
        <v>0</v>
      </c>
      <c r="P1174" s="4">
        <f t="shared" si="104"/>
        <v>0</v>
      </c>
      <c r="Q1174" s="6" t="e">
        <f>+SUMIFS(#REF!,#REF!,TablaINV[[#This Row],[GRUPO]],#REF!,TablaINV[[#This Row],[COD]])</f>
        <v>#REF!</v>
      </c>
      <c r="R1174" s="19">
        <f t="shared" si="105"/>
        <v>0</v>
      </c>
      <c r="S1174" s="4" t="str">
        <f>+VLOOKUP(A1174,inv!T:X,5,0)</f>
        <v>OCCIDENTE</v>
      </c>
      <c r="T1174" s="4" t="str">
        <f>+VLOOKUP(B:B,'DT HUEVO'!$A:$D,4,0)</f>
        <v>VERDE</v>
      </c>
      <c r="U1174" s="4" t="str">
        <f>+VLOOKUP(TablaINV[[#This Row],[COD]],'DT HUEVO'!$A:$D,3,0)</f>
        <v>AA</v>
      </c>
    </row>
    <row r="1175" spans="1:21">
      <c r="A1175" t="s">
        <v>450</v>
      </c>
      <c r="B1175">
        <v>10311</v>
      </c>
      <c r="C1175" t="s">
        <v>467</v>
      </c>
      <c r="D1175">
        <f>+SUMIFS(inv!D:D,inv!A:A,B1175,inv!T:T,A1175)</f>
        <v>0</v>
      </c>
      <c r="E1175">
        <f>+SUMIFS(inv!$D$1:$D$1164,inv!$A$1:$A$1164,$B1175,inv!$T$1:$T$1164,$A1175,inv!$U$1:$U$1164,'DIAS DE INVENTARIO TAT'!E$1)</f>
        <v>0</v>
      </c>
      <c r="F1175">
        <f>+SUMIFS(inv!$D$1:$D$1164,inv!$A$1:$A$1164,$B1175,inv!$T$1:$T$1164,$A1175,inv!$U$1:$U$1164,'DIAS DE INVENTARIO TAT'!F$1)</f>
        <v>0</v>
      </c>
      <c r="G1175">
        <f>+SUMIFS(inv!$D$1:$D$1164,inv!$A$1:$A$1164,$B1175,inv!$T$1:$T$1164,$A1175,inv!$U$1:$U$1164,'DIAS DE INVENTARIO TAT'!G$1)</f>
        <v>0</v>
      </c>
      <c r="H1175">
        <f>+SUMIFS(inv!$D$1:$D$1164,inv!$A$1:$A$1164,$B1175,inv!$T$1:$T$1164,$A1175,inv!$U$1:$U$1164,'DIAS DE INVENTARIO TAT'!H$1)</f>
        <v>0</v>
      </c>
      <c r="I1175">
        <f>+SUMIFS(inv!$D$1:$D$1164,inv!$A$1:$A$1164,$B1175,inv!$T$1:$T$1164,$A1175,inv!$U$1:$U$1164,'DIAS DE INVENTARIO TAT'!I$1)</f>
        <v>0</v>
      </c>
      <c r="J1175">
        <f>+SUMIFS(inv!$D$1:$D$1164,inv!$A$1:$A$1164,$B1175,inv!$T$1:$T$1164,$A1175,inv!$U$1:$U$1164,'DIAS DE INVENTARIO TAT'!J$1)</f>
        <v>0</v>
      </c>
      <c r="K1175">
        <f>+SUMIFS(inv!$D$1:$D$1164,inv!$A$1:$A$1164,$B1175,inv!$T$1:$T$1164,$A1175,inv!$U$1:$U$1164,'DIAS DE INVENTARIO TAT'!K$1)</f>
        <v>0</v>
      </c>
      <c r="L1175" s="6">
        <f>+SUMIFS(VENTAS!H:H,VENTAS!B:B,B1175,VENTAS!G:G,A1175)</f>
        <v>0</v>
      </c>
      <c r="M1175" s="4">
        <f t="shared" si="106"/>
        <v>0</v>
      </c>
      <c r="N1175" s="4">
        <f t="shared" si="102"/>
        <v>0</v>
      </c>
      <c r="O1175" s="4">
        <f t="shared" si="103"/>
        <v>0</v>
      </c>
      <c r="P1175" s="4">
        <f t="shared" si="104"/>
        <v>0</v>
      </c>
      <c r="Q1175" s="6" t="e">
        <f>+SUMIFS(#REF!,#REF!,TablaINV[[#This Row],[GRUPO]],#REF!,TablaINV[[#This Row],[COD]])</f>
        <v>#REF!</v>
      </c>
      <c r="R1175" s="19">
        <f t="shared" si="105"/>
        <v>0</v>
      </c>
      <c r="S1175" s="4" t="str">
        <f>+VLOOKUP(A1175,inv!T:X,5,0)</f>
        <v>OCCIDENTE</v>
      </c>
      <c r="T1175" s="4" t="str">
        <f>+VLOOKUP(B:B,'DT HUEVO'!$A:$D,4,0)</f>
        <v>EMPACADOS</v>
      </c>
      <c r="U1175" s="4" t="str">
        <f>+VLOOKUP(TablaINV[[#This Row],[COD]],'DT HUEVO'!$A:$D,3,0)</f>
        <v>AA</v>
      </c>
    </row>
    <row r="1176" spans="1:21">
      <c r="A1176" t="s">
        <v>450</v>
      </c>
      <c r="B1176">
        <v>10472</v>
      </c>
      <c r="C1176" t="s">
        <v>40</v>
      </c>
      <c r="D1176">
        <f>+SUMIFS(inv!D:D,inv!A:A,B1176,inv!T:T,A1176)</f>
        <v>0</v>
      </c>
      <c r="E1176">
        <f>+SUMIFS(inv!$D$1:$D$1164,inv!$A$1:$A$1164,$B1176,inv!$T$1:$T$1164,$A1176,inv!$U$1:$U$1164,'DIAS DE INVENTARIO TAT'!E$1)</f>
        <v>0</v>
      </c>
      <c r="F1176">
        <f>+SUMIFS(inv!$D$1:$D$1164,inv!$A$1:$A$1164,$B1176,inv!$T$1:$T$1164,$A1176,inv!$U$1:$U$1164,'DIAS DE INVENTARIO TAT'!F$1)</f>
        <v>0</v>
      </c>
      <c r="G1176">
        <f>+SUMIFS(inv!$D$1:$D$1164,inv!$A$1:$A$1164,$B1176,inv!$T$1:$T$1164,$A1176,inv!$U$1:$U$1164,'DIAS DE INVENTARIO TAT'!G$1)</f>
        <v>0</v>
      </c>
      <c r="H1176">
        <f>+SUMIFS(inv!$D$1:$D$1164,inv!$A$1:$A$1164,$B1176,inv!$T$1:$T$1164,$A1176,inv!$U$1:$U$1164,'DIAS DE INVENTARIO TAT'!H$1)</f>
        <v>0</v>
      </c>
      <c r="I1176">
        <f>+SUMIFS(inv!$D$1:$D$1164,inv!$A$1:$A$1164,$B1176,inv!$T$1:$T$1164,$A1176,inv!$U$1:$U$1164,'DIAS DE INVENTARIO TAT'!I$1)</f>
        <v>0</v>
      </c>
      <c r="J1176">
        <f>+SUMIFS(inv!$D$1:$D$1164,inv!$A$1:$A$1164,$B1176,inv!$T$1:$T$1164,$A1176,inv!$U$1:$U$1164,'DIAS DE INVENTARIO TAT'!J$1)</f>
        <v>0</v>
      </c>
      <c r="K1176">
        <f>+SUMIFS(inv!$D$1:$D$1164,inv!$A$1:$A$1164,$B1176,inv!$T$1:$T$1164,$A1176,inv!$U$1:$U$1164,'DIAS DE INVENTARIO TAT'!K$1)</f>
        <v>0</v>
      </c>
      <c r="L1176" s="6">
        <f>+SUMIFS(VENTAS!H:H,VENTAS!B:B,B1176,VENTAS!G:G,A1176)</f>
        <v>0</v>
      </c>
      <c r="M1176" s="4">
        <f t="shared" si="106"/>
        <v>0</v>
      </c>
      <c r="N1176" s="4">
        <f t="shared" si="102"/>
        <v>0</v>
      </c>
      <c r="O1176" s="4">
        <f t="shared" si="103"/>
        <v>0</v>
      </c>
      <c r="P1176" s="4">
        <f t="shared" si="104"/>
        <v>0</v>
      </c>
      <c r="Q1176" s="6" t="e">
        <f>+SUMIFS(#REF!,#REF!,TablaINV[[#This Row],[GRUPO]],#REF!,TablaINV[[#This Row],[COD]])</f>
        <v>#REF!</v>
      </c>
      <c r="R1176" s="19">
        <f t="shared" si="105"/>
        <v>0</v>
      </c>
      <c r="S1176" s="4" t="str">
        <f>+VLOOKUP(A1176,inv!T:X,5,0)</f>
        <v>OCCIDENTE</v>
      </c>
      <c r="T1176" s="4" t="str">
        <f>+VLOOKUP(B:B,'DT HUEVO'!$A:$D,4,0)</f>
        <v>EMPACADOS</v>
      </c>
      <c r="U1176" s="4" t="str">
        <f>+VLOOKUP(TablaINV[[#This Row],[COD]],'DT HUEVO'!$A:$D,3,0)</f>
        <v>A</v>
      </c>
    </row>
    <row r="1177" spans="1:21">
      <c r="A1177" t="s">
        <v>450</v>
      </c>
      <c r="B1177">
        <v>13359</v>
      </c>
      <c r="C1177" t="s">
        <v>468</v>
      </c>
      <c r="D1177">
        <f>+SUMIFS(inv!D:D,inv!A:A,B1177,inv!T:T,A1177)</f>
        <v>0</v>
      </c>
      <c r="E1177">
        <f>+SUMIFS(inv!$D$1:$D$1164,inv!$A$1:$A$1164,$B1177,inv!$T$1:$T$1164,$A1177,inv!$U$1:$U$1164,'DIAS DE INVENTARIO TAT'!E$1)</f>
        <v>0</v>
      </c>
      <c r="F1177">
        <f>+SUMIFS(inv!$D$1:$D$1164,inv!$A$1:$A$1164,$B1177,inv!$T$1:$T$1164,$A1177,inv!$U$1:$U$1164,'DIAS DE INVENTARIO TAT'!F$1)</f>
        <v>0</v>
      </c>
      <c r="G1177">
        <f>+SUMIFS(inv!$D$1:$D$1164,inv!$A$1:$A$1164,$B1177,inv!$T$1:$T$1164,$A1177,inv!$U$1:$U$1164,'DIAS DE INVENTARIO TAT'!G$1)</f>
        <v>0</v>
      </c>
      <c r="H1177">
        <f>+SUMIFS(inv!$D$1:$D$1164,inv!$A$1:$A$1164,$B1177,inv!$T$1:$T$1164,$A1177,inv!$U$1:$U$1164,'DIAS DE INVENTARIO TAT'!H$1)</f>
        <v>0</v>
      </c>
      <c r="I1177">
        <f>+SUMIFS(inv!$D$1:$D$1164,inv!$A$1:$A$1164,$B1177,inv!$T$1:$T$1164,$A1177,inv!$U$1:$U$1164,'DIAS DE INVENTARIO TAT'!I$1)</f>
        <v>0</v>
      </c>
      <c r="J1177">
        <f>+SUMIFS(inv!$D$1:$D$1164,inv!$A$1:$A$1164,$B1177,inv!$T$1:$T$1164,$A1177,inv!$U$1:$U$1164,'DIAS DE INVENTARIO TAT'!J$1)</f>
        <v>0</v>
      </c>
      <c r="K1177">
        <f>+SUMIFS(inv!$D$1:$D$1164,inv!$A$1:$A$1164,$B1177,inv!$T$1:$T$1164,$A1177,inv!$U$1:$U$1164,'DIAS DE INVENTARIO TAT'!K$1)</f>
        <v>0</v>
      </c>
      <c r="L1177" s="6">
        <f>+SUMIFS(VENTAS!H:H,VENTAS!B:B,B1177,VENTAS!G:G,A1177)</f>
        <v>0</v>
      </c>
      <c r="M1177" s="4">
        <f t="shared" si="106"/>
        <v>0</v>
      </c>
      <c r="N1177" s="4">
        <f t="shared" si="102"/>
        <v>0</v>
      </c>
      <c r="O1177" s="4">
        <f t="shared" si="103"/>
        <v>0</v>
      </c>
      <c r="P1177" s="4">
        <f t="shared" si="104"/>
        <v>0</v>
      </c>
      <c r="Q1177" s="6" t="e">
        <f>+SUMIFS(#REF!,#REF!,TablaINV[[#This Row],[GRUPO]],#REF!,TablaINV[[#This Row],[COD]])</f>
        <v>#REF!</v>
      </c>
      <c r="R1177" s="19">
        <f t="shared" si="105"/>
        <v>0</v>
      </c>
      <c r="S1177" s="4" t="str">
        <f>+VLOOKUP(A1177,inv!T:X,5,0)</f>
        <v>OCCIDENTE</v>
      </c>
      <c r="T1177" s="4" t="str">
        <f>+VLOOKUP(B:B,'DT HUEVO'!$A:$D,4,0)</f>
        <v>EMPACADOS</v>
      </c>
      <c r="U1177" s="4" t="str">
        <f>+VLOOKUP(TablaINV[[#This Row],[COD]],'DT HUEVO'!$A:$D,3,0)</f>
        <v>AA</v>
      </c>
    </row>
    <row r="1178" spans="1:21">
      <c r="A1178" t="s">
        <v>450</v>
      </c>
      <c r="B1178">
        <v>13503</v>
      </c>
      <c r="C1178" t="s">
        <v>470</v>
      </c>
      <c r="D1178">
        <f>+SUMIFS(inv!D:D,inv!A:A,B1178,inv!T:T,A1178)</f>
        <v>0</v>
      </c>
      <c r="E1178">
        <f>+SUMIFS(inv!$D$1:$D$1164,inv!$A$1:$A$1164,$B1178,inv!$T$1:$T$1164,$A1178,inv!$U$1:$U$1164,'DIAS DE INVENTARIO TAT'!E$1)</f>
        <v>0</v>
      </c>
      <c r="F1178">
        <f>+SUMIFS(inv!$D$1:$D$1164,inv!$A$1:$A$1164,$B1178,inv!$T$1:$T$1164,$A1178,inv!$U$1:$U$1164,'DIAS DE INVENTARIO TAT'!F$1)</f>
        <v>0</v>
      </c>
      <c r="G1178">
        <f>+SUMIFS(inv!$D$1:$D$1164,inv!$A$1:$A$1164,$B1178,inv!$T$1:$T$1164,$A1178,inv!$U$1:$U$1164,'DIAS DE INVENTARIO TAT'!G$1)</f>
        <v>0</v>
      </c>
      <c r="H1178">
        <f>+SUMIFS(inv!$D$1:$D$1164,inv!$A$1:$A$1164,$B1178,inv!$T$1:$T$1164,$A1178,inv!$U$1:$U$1164,'DIAS DE INVENTARIO TAT'!H$1)</f>
        <v>0</v>
      </c>
      <c r="I1178">
        <f>+SUMIFS(inv!$D$1:$D$1164,inv!$A$1:$A$1164,$B1178,inv!$T$1:$T$1164,$A1178,inv!$U$1:$U$1164,'DIAS DE INVENTARIO TAT'!I$1)</f>
        <v>0</v>
      </c>
      <c r="J1178">
        <f>+SUMIFS(inv!$D$1:$D$1164,inv!$A$1:$A$1164,$B1178,inv!$T$1:$T$1164,$A1178,inv!$U$1:$U$1164,'DIAS DE INVENTARIO TAT'!J$1)</f>
        <v>0</v>
      </c>
      <c r="K1178">
        <f>+SUMIFS(inv!$D$1:$D$1164,inv!$A$1:$A$1164,$B1178,inv!$T$1:$T$1164,$A1178,inv!$U$1:$U$1164,'DIAS DE INVENTARIO TAT'!K$1)</f>
        <v>0</v>
      </c>
      <c r="L1178" s="6">
        <f>+SUMIFS(VENTAS!H:H,VENTAS!B:B,B1178,VENTAS!G:G,A1178)</f>
        <v>0</v>
      </c>
      <c r="M1178" s="4">
        <f t="shared" si="106"/>
        <v>0</v>
      </c>
      <c r="N1178" s="4">
        <f t="shared" si="102"/>
        <v>0</v>
      </c>
      <c r="O1178" s="4">
        <f t="shared" si="103"/>
        <v>0</v>
      </c>
      <c r="P1178" s="4">
        <f t="shared" si="104"/>
        <v>0</v>
      </c>
      <c r="Q1178" s="6" t="e">
        <f>+SUMIFS(#REF!,#REF!,TablaINV[[#This Row],[GRUPO]],#REF!,TablaINV[[#This Row],[COD]])</f>
        <v>#REF!</v>
      </c>
      <c r="R1178" s="19">
        <f t="shared" si="105"/>
        <v>0</v>
      </c>
      <c r="S1178" s="4" t="str">
        <f>+VLOOKUP(A1178,inv!T:X,5,0)</f>
        <v>OCCIDENTE</v>
      </c>
      <c r="T1178" s="4" t="str">
        <f>+VLOOKUP(B:B,'DT HUEVO'!$A:$D,4,0)</f>
        <v>EMPACADOS</v>
      </c>
      <c r="U1178" s="4" t="str">
        <f>+VLOOKUP(TablaINV[[#This Row],[COD]],'DT HUEVO'!$A:$D,3,0)</f>
        <v>B</v>
      </c>
    </row>
    <row r="1179" spans="1:21">
      <c r="A1179" t="s">
        <v>450</v>
      </c>
      <c r="B1179">
        <v>13403</v>
      </c>
      <c r="C1179" t="s">
        <v>428</v>
      </c>
      <c r="D1179">
        <f>+SUMIFS(inv!D:D,inv!A:A,B1179,inv!T:T,A1179)</f>
        <v>0</v>
      </c>
      <c r="E1179">
        <f>+SUMIFS(inv!$D$1:$D$1164,inv!$A$1:$A$1164,$B1179,inv!$T$1:$T$1164,$A1179,inv!$U$1:$U$1164,'DIAS DE INVENTARIO TAT'!E$1)</f>
        <v>0</v>
      </c>
      <c r="F1179">
        <f>+SUMIFS(inv!$D$1:$D$1164,inv!$A$1:$A$1164,$B1179,inv!$T$1:$T$1164,$A1179,inv!$U$1:$U$1164,'DIAS DE INVENTARIO TAT'!F$1)</f>
        <v>0</v>
      </c>
      <c r="G1179">
        <f>+SUMIFS(inv!$D$1:$D$1164,inv!$A$1:$A$1164,$B1179,inv!$T$1:$T$1164,$A1179,inv!$U$1:$U$1164,'DIAS DE INVENTARIO TAT'!G$1)</f>
        <v>0</v>
      </c>
      <c r="H1179">
        <f>+SUMIFS(inv!$D$1:$D$1164,inv!$A$1:$A$1164,$B1179,inv!$T$1:$T$1164,$A1179,inv!$U$1:$U$1164,'DIAS DE INVENTARIO TAT'!H$1)</f>
        <v>0</v>
      </c>
      <c r="I1179">
        <f>+SUMIFS(inv!$D$1:$D$1164,inv!$A$1:$A$1164,$B1179,inv!$T$1:$T$1164,$A1179,inv!$U$1:$U$1164,'DIAS DE INVENTARIO TAT'!I$1)</f>
        <v>0</v>
      </c>
      <c r="J1179">
        <f>+SUMIFS(inv!$D$1:$D$1164,inv!$A$1:$A$1164,$B1179,inv!$T$1:$T$1164,$A1179,inv!$U$1:$U$1164,'DIAS DE INVENTARIO TAT'!J$1)</f>
        <v>0</v>
      </c>
      <c r="K1179">
        <f>+SUMIFS(inv!$D$1:$D$1164,inv!$A$1:$A$1164,$B1179,inv!$T$1:$T$1164,$A1179,inv!$U$1:$U$1164,'DIAS DE INVENTARIO TAT'!K$1)</f>
        <v>0</v>
      </c>
      <c r="L1179" s="6">
        <f>+SUMIFS(VENTAS!H:H,VENTAS!B:B,B1179,VENTAS!G:G,A1179)</f>
        <v>0</v>
      </c>
      <c r="M1179" s="4">
        <f t="shared" si="106"/>
        <v>0</v>
      </c>
      <c r="N1179" s="4">
        <f t="shared" si="102"/>
        <v>0</v>
      </c>
      <c r="O1179" s="4">
        <f t="shared" si="103"/>
        <v>0</v>
      </c>
      <c r="P1179" s="4">
        <f t="shared" si="104"/>
        <v>0</v>
      </c>
      <c r="Q1179" s="6" t="e">
        <f>+SUMIFS(#REF!,#REF!,TablaINV[[#This Row],[GRUPO]],#REF!,TablaINV[[#This Row],[COD]])</f>
        <v>#REF!</v>
      </c>
      <c r="R1179" s="19">
        <f t="shared" si="105"/>
        <v>0</v>
      </c>
      <c r="S1179" s="4" t="str">
        <f>+VLOOKUP(A1179,inv!T:X,5,0)</f>
        <v>OCCIDENTE</v>
      </c>
      <c r="T1179" s="4" t="str">
        <f>+VLOOKUP(B:B,'DT HUEVO'!$A:$D,4,0)</f>
        <v>EMPACADOS</v>
      </c>
      <c r="U1179" s="4" t="str">
        <f>+VLOOKUP(TablaINV[[#This Row],[COD]],'DT HUEVO'!$A:$D,3,0)</f>
        <v>A</v>
      </c>
    </row>
    <row r="1180" spans="1:21">
      <c r="A1180" t="s">
        <v>450</v>
      </c>
      <c r="B1180">
        <v>10101</v>
      </c>
      <c r="C1180" t="s">
        <v>536</v>
      </c>
      <c r="D1180">
        <f>+SUMIFS(inv!D:D,inv!A:A,B1180,inv!T:T,A1180)</f>
        <v>0</v>
      </c>
      <c r="E1180">
        <f>+SUMIFS(inv!$D$1:$D$1164,inv!$A$1:$A$1164,$B1180,inv!$T$1:$T$1164,$A1180,inv!$U$1:$U$1164,'DIAS DE INVENTARIO TAT'!E$1)</f>
        <v>0</v>
      </c>
      <c r="F1180">
        <f>+SUMIFS(inv!$D$1:$D$1164,inv!$A$1:$A$1164,$B1180,inv!$T$1:$T$1164,$A1180,inv!$U$1:$U$1164,'DIAS DE INVENTARIO TAT'!F$1)</f>
        <v>0</v>
      </c>
      <c r="G1180">
        <f>+SUMIFS(inv!$D$1:$D$1164,inv!$A$1:$A$1164,$B1180,inv!$T$1:$T$1164,$A1180,inv!$U$1:$U$1164,'DIAS DE INVENTARIO TAT'!G$1)</f>
        <v>0</v>
      </c>
      <c r="H1180">
        <f>+SUMIFS(inv!$D$1:$D$1164,inv!$A$1:$A$1164,$B1180,inv!$T$1:$T$1164,$A1180,inv!$U$1:$U$1164,'DIAS DE INVENTARIO TAT'!H$1)</f>
        <v>0</v>
      </c>
      <c r="I1180">
        <f>+SUMIFS(inv!$D$1:$D$1164,inv!$A$1:$A$1164,$B1180,inv!$T$1:$T$1164,$A1180,inv!$U$1:$U$1164,'DIAS DE INVENTARIO TAT'!I$1)</f>
        <v>0</v>
      </c>
      <c r="J1180">
        <f>+SUMIFS(inv!$D$1:$D$1164,inv!$A$1:$A$1164,$B1180,inv!$T$1:$T$1164,$A1180,inv!$U$1:$U$1164,'DIAS DE INVENTARIO TAT'!J$1)</f>
        <v>0</v>
      </c>
      <c r="K1180">
        <f>+SUMIFS(inv!$D$1:$D$1164,inv!$A$1:$A$1164,$B1180,inv!$T$1:$T$1164,$A1180,inv!$U$1:$U$1164,'DIAS DE INVENTARIO TAT'!K$1)</f>
        <v>0</v>
      </c>
      <c r="L1180" s="6">
        <f>+SUMIFS(VENTAS!H:H,VENTAS!B:B,B1180,VENTAS!G:G,A1180)</f>
        <v>0</v>
      </c>
      <c r="M1180" s="4">
        <f t="shared" si="106"/>
        <v>0</v>
      </c>
      <c r="N1180" s="4">
        <f t="shared" si="102"/>
        <v>0</v>
      </c>
      <c r="O1180" s="4">
        <f t="shared" si="103"/>
        <v>0</v>
      </c>
      <c r="P1180" s="4">
        <f t="shared" si="104"/>
        <v>0</v>
      </c>
      <c r="Q1180" s="6" t="e">
        <f>+SUMIFS(#REF!,#REF!,TablaINV[[#This Row],[GRUPO]],#REF!,TablaINV[[#This Row],[COD]])</f>
        <v>#REF!</v>
      </c>
      <c r="R1180" s="19">
        <f t="shared" si="105"/>
        <v>0</v>
      </c>
      <c r="S1180" s="4" t="str">
        <f>+VLOOKUP(A1180,inv!T:X,5,0)</f>
        <v>OCCIDENTE</v>
      </c>
      <c r="T1180" s="4" t="str">
        <f>+VLOOKUP(B:B,'DT HUEVO'!$A:$D,4,0)</f>
        <v>GRIS SUELTO</v>
      </c>
      <c r="U1180" s="4" t="str">
        <f>+VLOOKUP(TablaINV[[#This Row],[COD]],'DT HUEVO'!$A:$D,3,0)</f>
        <v>YUMBO</v>
      </c>
    </row>
    <row r="1181" spans="1:21">
      <c r="A1181" t="s">
        <v>450</v>
      </c>
      <c r="B1181">
        <v>10201</v>
      </c>
      <c r="C1181" t="s">
        <v>27</v>
      </c>
      <c r="D1181">
        <f>+SUMIFS(inv!D:D,inv!A:A,B1181,inv!T:T,A1181)</f>
        <v>0</v>
      </c>
      <c r="E1181">
        <f>+SUMIFS(inv!$D$1:$D$1164,inv!$A$1:$A$1164,$B1181,inv!$T$1:$T$1164,$A1181,inv!$U$1:$U$1164,'DIAS DE INVENTARIO TAT'!E$1)</f>
        <v>0</v>
      </c>
      <c r="F1181">
        <f>+SUMIFS(inv!$D$1:$D$1164,inv!$A$1:$A$1164,$B1181,inv!$T$1:$T$1164,$A1181,inv!$U$1:$U$1164,'DIAS DE INVENTARIO TAT'!F$1)</f>
        <v>0</v>
      </c>
      <c r="G1181">
        <f>+SUMIFS(inv!$D$1:$D$1164,inv!$A$1:$A$1164,$B1181,inv!$T$1:$T$1164,$A1181,inv!$U$1:$U$1164,'DIAS DE INVENTARIO TAT'!G$1)</f>
        <v>0</v>
      </c>
      <c r="H1181">
        <f>+SUMIFS(inv!$D$1:$D$1164,inv!$A$1:$A$1164,$B1181,inv!$T$1:$T$1164,$A1181,inv!$U$1:$U$1164,'DIAS DE INVENTARIO TAT'!H$1)</f>
        <v>0</v>
      </c>
      <c r="I1181">
        <f>+SUMIFS(inv!$D$1:$D$1164,inv!$A$1:$A$1164,$B1181,inv!$T$1:$T$1164,$A1181,inv!$U$1:$U$1164,'DIAS DE INVENTARIO TAT'!I$1)</f>
        <v>0</v>
      </c>
      <c r="J1181">
        <f>+SUMIFS(inv!$D$1:$D$1164,inv!$A$1:$A$1164,$B1181,inv!$T$1:$T$1164,$A1181,inv!$U$1:$U$1164,'DIAS DE INVENTARIO TAT'!J$1)</f>
        <v>0</v>
      </c>
      <c r="K1181">
        <f>+SUMIFS(inv!$D$1:$D$1164,inv!$A$1:$A$1164,$B1181,inv!$T$1:$T$1164,$A1181,inv!$U$1:$U$1164,'DIAS DE INVENTARIO TAT'!K$1)</f>
        <v>0</v>
      </c>
      <c r="L1181" s="6">
        <f>+SUMIFS(VENTAS!H:H,VENTAS!B:B,B1181,VENTAS!G:G,A1181)</f>
        <v>0</v>
      </c>
      <c r="M1181" s="4">
        <f t="shared" si="106"/>
        <v>0</v>
      </c>
      <c r="N1181" s="4">
        <f t="shared" si="102"/>
        <v>0</v>
      </c>
      <c r="O1181" s="4">
        <f t="shared" si="103"/>
        <v>0</v>
      </c>
      <c r="P1181" s="4">
        <f t="shared" si="104"/>
        <v>0</v>
      </c>
      <c r="Q1181" s="6" t="e">
        <f>+SUMIFS(#REF!,#REF!,TablaINV[[#This Row],[GRUPO]],#REF!,TablaINV[[#This Row],[COD]])</f>
        <v>#REF!</v>
      </c>
      <c r="R1181" s="19">
        <f t="shared" si="105"/>
        <v>0</v>
      </c>
      <c r="S1181" s="4" t="str">
        <f>+VLOOKUP(A1181,inv!T:X,5,0)</f>
        <v>OCCIDENTE</v>
      </c>
      <c r="T1181" s="4" t="str">
        <f>+VLOOKUP(B:B,'DT HUEVO'!$A:$D,4,0)</f>
        <v>GRIS SUELTO</v>
      </c>
      <c r="U1181" s="4" t="str">
        <f>+VLOOKUP(TablaINV[[#This Row],[COD]],'DT HUEVO'!$A:$D,3,0)</f>
        <v>AAA</v>
      </c>
    </row>
    <row r="1182" spans="1:21">
      <c r="A1182" t="s">
        <v>450</v>
      </c>
      <c r="B1182">
        <v>73501</v>
      </c>
      <c r="C1182" t="s">
        <v>425</v>
      </c>
      <c r="D1182">
        <f>+SUMIFS(inv!D:D,inv!A:A,B1182,inv!T:T,A1182)</f>
        <v>0</v>
      </c>
      <c r="E1182">
        <f>+SUMIFS(inv!$D$1:$D$1164,inv!$A$1:$A$1164,$B1182,inv!$T$1:$T$1164,$A1182,inv!$U$1:$U$1164,'DIAS DE INVENTARIO TAT'!E$1)</f>
        <v>0</v>
      </c>
      <c r="F1182">
        <f>+SUMIFS(inv!$D$1:$D$1164,inv!$A$1:$A$1164,$B1182,inv!$T$1:$T$1164,$A1182,inv!$U$1:$U$1164,'DIAS DE INVENTARIO TAT'!F$1)</f>
        <v>0</v>
      </c>
      <c r="G1182">
        <f>+SUMIFS(inv!$D$1:$D$1164,inv!$A$1:$A$1164,$B1182,inv!$T$1:$T$1164,$A1182,inv!$U$1:$U$1164,'DIAS DE INVENTARIO TAT'!G$1)</f>
        <v>0</v>
      </c>
      <c r="H1182">
        <f>+SUMIFS(inv!$D$1:$D$1164,inv!$A$1:$A$1164,$B1182,inv!$T$1:$T$1164,$A1182,inv!$U$1:$U$1164,'DIAS DE INVENTARIO TAT'!H$1)</f>
        <v>0</v>
      </c>
      <c r="I1182">
        <f>+SUMIFS(inv!$D$1:$D$1164,inv!$A$1:$A$1164,$B1182,inv!$T$1:$T$1164,$A1182,inv!$U$1:$U$1164,'DIAS DE INVENTARIO TAT'!I$1)</f>
        <v>0</v>
      </c>
      <c r="J1182">
        <f>+SUMIFS(inv!$D$1:$D$1164,inv!$A$1:$A$1164,$B1182,inv!$T$1:$T$1164,$A1182,inv!$U$1:$U$1164,'DIAS DE INVENTARIO TAT'!J$1)</f>
        <v>0</v>
      </c>
      <c r="K1182">
        <f>+SUMIFS(inv!$D$1:$D$1164,inv!$A$1:$A$1164,$B1182,inv!$T$1:$T$1164,$A1182,inv!$U$1:$U$1164,'DIAS DE INVENTARIO TAT'!K$1)</f>
        <v>0</v>
      </c>
      <c r="L1182" s="6">
        <f>+SUMIFS(VENTAS!H:H,VENTAS!B:B,B1182,VENTAS!G:G,A1182)</f>
        <v>0</v>
      </c>
      <c r="M1182" s="4">
        <f t="shared" si="106"/>
        <v>0</v>
      </c>
      <c r="N1182" s="4">
        <f t="shared" si="102"/>
        <v>0</v>
      </c>
      <c r="O1182" s="4">
        <f t="shared" si="103"/>
        <v>0</v>
      </c>
      <c r="P1182" s="4">
        <f t="shared" si="104"/>
        <v>0</v>
      </c>
      <c r="Q1182" s="6" t="e">
        <f>+SUMIFS(#REF!,#REF!,TablaINV[[#This Row],[GRUPO]],#REF!,TablaINV[[#This Row],[COD]])</f>
        <v>#REF!</v>
      </c>
      <c r="R1182" s="19">
        <f t="shared" si="105"/>
        <v>0</v>
      </c>
      <c r="S1182" s="4" t="str">
        <f>+VLOOKUP(A1182,inv!T:X,5,0)</f>
        <v>OCCIDENTE</v>
      </c>
      <c r="T1182" s="4" t="str">
        <f>+VLOOKUP(B:B,'DT HUEVO'!$A:$D,4,0)</f>
        <v>SEGUNDA</v>
      </c>
      <c r="U1182" s="4" t="str">
        <f>+VLOOKUP(TablaINV[[#This Row],[COD]],'DT HUEVO'!$A:$D,3,0)</f>
        <v>SEGUNDA</v>
      </c>
    </row>
    <row r="1183" spans="1:21">
      <c r="A1183" t="s">
        <v>450</v>
      </c>
      <c r="B1183">
        <v>76501</v>
      </c>
      <c r="C1183" t="s">
        <v>589</v>
      </c>
      <c r="D1183">
        <f>+SUMIFS(inv!D:D,inv!A:A,B1183,inv!T:T,A1183)</f>
        <v>0</v>
      </c>
      <c r="E1183">
        <f>+SUMIFS(inv!$D$1:$D$1164,inv!$A$1:$A$1164,$B1183,inv!$T$1:$T$1164,$A1183,inv!$U$1:$U$1164,'DIAS DE INVENTARIO TAT'!E$1)</f>
        <v>0</v>
      </c>
      <c r="F1183">
        <f>+SUMIFS(inv!$D$1:$D$1164,inv!$A$1:$A$1164,$B1183,inv!$T$1:$T$1164,$A1183,inv!$U$1:$U$1164,'DIAS DE INVENTARIO TAT'!F$1)</f>
        <v>0</v>
      </c>
      <c r="G1183">
        <f>+SUMIFS(inv!$D$1:$D$1164,inv!$A$1:$A$1164,$B1183,inv!$T$1:$T$1164,$A1183,inv!$U$1:$U$1164,'DIAS DE INVENTARIO TAT'!G$1)</f>
        <v>0</v>
      </c>
      <c r="H1183">
        <f>+SUMIFS(inv!$D$1:$D$1164,inv!$A$1:$A$1164,$B1183,inv!$T$1:$T$1164,$A1183,inv!$U$1:$U$1164,'DIAS DE INVENTARIO TAT'!H$1)</f>
        <v>0</v>
      </c>
      <c r="I1183">
        <f>+SUMIFS(inv!$D$1:$D$1164,inv!$A$1:$A$1164,$B1183,inv!$T$1:$T$1164,$A1183,inv!$U$1:$U$1164,'DIAS DE INVENTARIO TAT'!I$1)</f>
        <v>0</v>
      </c>
      <c r="J1183">
        <f>+SUMIFS(inv!$D$1:$D$1164,inv!$A$1:$A$1164,$B1183,inv!$T$1:$T$1164,$A1183,inv!$U$1:$U$1164,'DIAS DE INVENTARIO TAT'!J$1)</f>
        <v>0</v>
      </c>
      <c r="K1183">
        <f>+SUMIFS(inv!$D$1:$D$1164,inv!$A$1:$A$1164,$B1183,inv!$T$1:$T$1164,$A1183,inv!$U$1:$U$1164,'DIAS DE INVENTARIO TAT'!K$1)</f>
        <v>0</v>
      </c>
      <c r="L1183" s="6">
        <f>+SUMIFS(VENTAS!H:H,VENTAS!B:B,B1183,VENTAS!G:G,A1183)</f>
        <v>0</v>
      </c>
      <c r="M1183" s="4">
        <f t="shared" si="106"/>
        <v>0</v>
      </c>
      <c r="N1183" s="4">
        <f t="shared" si="102"/>
        <v>0</v>
      </c>
      <c r="O1183" s="4">
        <f t="shared" si="103"/>
        <v>0</v>
      </c>
      <c r="P1183" s="4">
        <f t="shared" si="104"/>
        <v>0</v>
      </c>
      <c r="Q1183" s="6" t="e">
        <f>+SUMIFS(#REF!,#REF!,TablaINV[[#This Row],[GRUPO]],#REF!,TablaINV[[#This Row],[COD]])</f>
        <v>#REF!</v>
      </c>
      <c r="R1183" s="19">
        <f t="shared" si="105"/>
        <v>0</v>
      </c>
      <c r="S1183" s="4" t="str">
        <f>+VLOOKUP(A1183,inv!T:X,5,0)</f>
        <v>OCCIDENTE</v>
      </c>
      <c r="T1183" s="4" t="str">
        <f>+VLOOKUP(B:B,'DT HUEVO'!$A:$D,4,0)</f>
        <v>SEGUNDA</v>
      </c>
      <c r="U1183" s="4" t="str">
        <f>+VLOOKUP(TablaINV[[#This Row],[COD]],'DT HUEVO'!$A:$D,3,0)</f>
        <v>SEGUNDA</v>
      </c>
    </row>
    <row r="1184" spans="1:21">
      <c r="A1184" t="s">
        <v>450</v>
      </c>
      <c r="B1184">
        <v>76601</v>
      </c>
      <c r="C1184" t="s">
        <v>590</v>
      </c>
      <c r="D1184">
        <f>+SUMIFS(inv!D:D,inv!A:A,B1184,inv!T:T,A1184)</f>
        <v>0</v>
      </c>
      <c r="E1184">
        <f>+SUMIFS(inv!$D$1:$D$1164,inv!$A$1:$A$1164,$B1184,inv!$T$1:$T$1164,$A1184,inv!$U$1:$U$1164,'DIAS DE INVENTARIO TAT'!E$1)</f>
        <v>0</v>
      </c>
      <c r="F1184">
        <f>+SUMIFS(inv!$D$1:$D$1164,inv!$A$1:$A$1164,$B1184,inv!$T$1:$T$1164,$A1184,inv!$U$1:$U$1164,'DIAS DE INVENTARIO TAT'!F$1)</f>
        <v>0</v>
      </c>
      <c r="G1184">
        <f>+SUMIFS(inv!$D$1:$D$1164,inv!$A$1:$A$1164,$B1184,inv!$T$1:$T$1164,$A1184,inv!$U$1:$U$1164,'DIAS DE INVENTARIO TAT'!G$1)</f>
        <v>0</v>
      </c>
      <c r="H1184">
        <f>+SUMIFS(inv!$D$1:$D$1164,inv!$A$1:$A$1164,$B1184,inv!$T$1:$T$1164,$A1184,inv!$U$1:$U$1164,'DIAS DE INVENTARIO TAT'!H$1)</f>
        <v>0</v>
      </c>
      <c r="I1184">
        <f>+SUMIFS(inv!$D$1:$D$1164,inv!$A$1:$A$1164,$B1184,inv!$T$1:$T$1164,$A1184,inv!$U$1:$U$1164,'DIAS DE INVENTARIO TAT'!I$1)</f>
        <v>0</v>
      </c>
      <c r="J1184">
        <f>+SUMIFS(inv!$D$1:$D$1164,inv!$A$1:$A$1164,$B1184,inv!$T$1:$T$1164,$A1184,inv!$U$1:$U$1164,'DIAS DE INVENTARIO TAT'!J$1)</f>
        <v>0</v>
      </c>
      <c r="K1184">
        <f>+SUMIFS(inv!$D$1:$D$1164,inv!$A$1:$A$1164,$B1184,inv!$T$1:$T$1164,$A1184,inv!$U$1:$U$1164,'DIAS DE INVENTARIO TAT'!K$1)</f>
        <v>0</v>
      </c>
      <c r="L1184" s="6">
        <f>+SUMIFS(VENTAS!H:H,VENTAS!B:B,B1184,VENTAS!G:G,A1184)</f>
        <v>0</v>
      </c>
      <c r="M1184" s="4">
        <f t="shared" si="106"/>
        <v>0</v>
      </c>
      <c r="N1184" s="4">
        <f t="shared" si="102"/>
        <v>0</v>
      </c>
      <c r="O1184" s="4">
        <f t="shared" si="103"/>
        <v>0</v>
      </c>
      <c r="P1184" s="4">
        <f t="shared" si="104"/>
        <v>0</v>
      </c>
      <c r="Q1184" s="6" t="e">
        <f>+SUMIFS(#REF!,#REF!,TablaINV[[#This Row],[GRUPO]],#REF!,TablaINV[[#This Row],[COD]])</f>
        <v>#REF!</v>
      </c>
      <c r="R1184" s="19">
        <f t="shared" si="105"/>
        <v>0</v>
      </c>
      <c r="S1184" s="4" t="str">
        <f>+VLOOKUP(A1184,inv!T:X,5,0)</f>
        <v>OCCIDENTE</v>
      </c>
      <c r="T1184" s="4" t="str">
        <f>+VLOOKUP(B:B,'DT HUEVO'!$A:$D,4,0)</f>
        <v>SEGUNDA</v>
      </c>
      <c r="U1184" s="4" t="str">
        <f>+VLOOKUP(TablaINV[[#This Row],[COD]],'DT HUEVO'!$A:$D,3,0)</f>
        <v>SEGUNDA</v>
      </c>
    </row>
    <row r="1185" spans="1:21">
      <c r="A1185" t="s">
        <v>450</v>
      </c>
      <c r="B1185">
        <v>76701</v>
      </c>
      <c r="C1185" t="s">
        <v>588</v>
      </c>
      <c r="D1185">
        <f>+SUMIFS(inv!D:D,inv!A:A,B1185,inv!T:T,A1185)</f>
        <v>0</v>
      </c>
      <c r="E1185">
        <f>+SUMIFS(inv!$D$1:$D$1164,inv!$A$1:$A$1164,$B1185,inv!$T$1:$T$1164,$A1185,inv!$U$1:$U$1164,'DIAS DE INVENTARIO TAT'!E$1)</f>
        <v>0</v>
      </c>
      <c r="F1185">
        <f>+SUMIFS(inv!$D$1:$D$1164,inv!$A$1:$A$1164,$B1185,inv!$T$1:$T$1164,$A1185,inv!$U$1:$U$1164,'DIAS DE INVENTARIO TAT'!F$1)</f>
        <v>0</v>
      </c>
      <c r="G1185">
        <f>+SUMIFS(inv!$D$1:$D$1164,inv!$A$1:$A$1164,$B1185,inv!$T$1:$T$1164,$A1185,inv!$U$1:$U$1164,'DIAS DE INVENTARIO TAT'!G$1)</f>
        <v>0</v>
      </c>
      <c r="H1185">
        <f>+SUMIFS(inv!$D$1:$D$1164,inv!$A$1:$A$1164,$B1185,inv!$T$1:$T$1164,$A1185,inv!$U$1:$U$1164,'DIAS DE INVENTARIO TAT'!H$1)</f>
        <v>0</v>
      </c>
      <c r="I1185">
        <f>+SUMIFS(inv!$D$1:$D$1164,inv!$A$1:$A$1164,$B1185,inv!$T$1:$T$1164,$A1185,inv!$U$1:$U$1164,'DIAS DE INVENTARIO TAT'!I$1)</f>
        <v>0</v>
      </c>
      <c r="J1185">
        <f>+SUMIFS(inv!$D$1:$D$1164,inv!$A$1:$A$1164,$B1185,inv!$T$1:$T$1164,$A1185,inv!$U$1:$U$1164,'DIAS DE INVENTARIO TAT'!J$1)</f>
        <v>0</v>
      </c>
      <c r="K1185">
        <f>+SUMIFS(inv!$D$1:$D$1164,inv!$A$1:$A$1164,$B1185,inv!$T$1:$T$1164,$A1185,inv!$U$1:$U$1164,'DIAS DE INVENTARIO TAT'!K$1)</f>
        <v>0</v>
      </c>
      <c r="L1185" s="6">
        <f>+SUMIFS(VENTAS!H:H,VENTAS!B:B,B1185,VENTAS!G:G,A1185)</f>
        <v>0</v>
      </c>
      <c r="M1185" s="4">
        <f t="shared" si="106"/>
        <v>0</v>
      </c>
      <c r="N1185" s="4">
        <f t="shared" si="102"/>
        <v>0</v>
      </c>
      <c r="O1185" s="4">
        <f t="shared" si="103"/>
        <v>0</v>
      </c>
      <c r="P1185" s="4">
        <f t="shared" si="104"/>
        <v>0</v>
      </c>
      <c r="Q1185" s="6" t="e">
        <f>+SUMIFS(#REF!,#REF!,TablaINV[[#This Row],[GRUPO]],#REF!,TablaINV[[#This Row],[COD]])</f>
        <v>#REF!</v>
      </c>
      <c r="R1185" s="19">
        <f t="shared" si="105"/>
        <v>0</v>
      </c>
      <c r="S1185" s="4" t="str">
        <f>+VLOOKUP(A1185,inv!T:X,5,0)</f>
        <v>OCCIDENTE</v>
      </c>
      <c r="T1185" s="4" t="str">
        <f>+VLOOKUP(B:B,'DT HUEVO'!$A:$D,4,0)</f>
        <v>SEGUNDA</v>
      </c>
      <c r="U1185" s="4" t="str">
        <f>+VLOOKUP(TablaINV[[#This Row],[COD]],'DT HUEVO'!$A:$D,3,0)</f>
        <v>SEGUNDA</v>
      </c>
    </row>
    <row r="1186" spans="1:21">
      <c r="A1186" t="s">
        <v>450</v>
      </c>
      <c r="B1186">
        <v>77101</v>
      </c>
      <c r="C1186" t="s">
        <v>567</v>
      </c>
      <c r="D1186">
        <f>+SUMIFS(inv!D:D,inv!A:A,B1186,inv!T:T,A1186)</f>
        <v>0</v>
      </c>
      <c r="E1186">
        <f>+SUMIFS(inv!$D$1:$D$1164,inv!$A$1:$A$1164,$B1186,inv!$T$1:$T$1164,$A1186,inv!$U$1:$U$1164,'DIAS DE INVENTARIO TAT'!E$1)</f>
        <v>0</v>
      </c>
      <c r="F1186">
        <f>+SUMIFS(inv!$D$1:$D$1164,inv!$A$1:$A$1164,$B1186,inv!$T$1:$T$1164,$A1186,inv!$U$1:$U$1164,'DIAS DE INVENTARIO TAT'!F$1)</f>
        <v>0</v>
      </c>
      <c r="G1186">
        <f>+SUMIFS(inv!$D$1:$D$1164,inv!$A$1:$A$1164,$B1186,inv!$T$1:$T$1164,$A1186,inv!$U$1:$U$1164,'DIAS DE INVENTARIO TAT'!G$1)</f>
        <v>0</v>
      </c>
      <c r="H1186">
        <f>+SUMIFS(inv!$D$1:$D$1164,inv!$A$1:$A$1164,$B1186,inv!$T$1:$T$1164,$A1186,inv!$U$1:$U$1164,'DIAS DE INVENTARIO TAT'!H$1)</f>
        <v>0</v>
      </c>
      <c r="I1186">
        <f>+SUMIFS(inv!$D$1:$D$1164,inv!$A$1:$A$1164,$B1186,inv!$T$1:$T$1164,$A1186,inv!$U$1:$U$1164,'DIAS DE INVENTARIO TAT'!I$1)</f>
        <v>0</v>
      </c>
      <c r="J1186">
        <f>+SUMIFS(inv!$D$1:$D$1164,inv!$A$1:$A$1164,$B1186,inv!$T$1:$T$1164,$A1186,inv!$U$1:$U$1164,'DIAS DE INVENTARIO TAT'!J$1)</f>
        <v>0</v>
      </c>
      <c r="K1186">
        <f>+SUMIFS(inv!$D$1:$D$1164,inv!$A$1:$A$1164,$B1186,inv!$T$1:$T$1164,$A1186,inv!$U$1:$U$1164,'DIAS DE INVENTARIO TAT'!K$1)</f>
        <v>0</v>
      </c>
      <c r="L1186" s="6">
        <f>+SUMIFS(VENTAS!H:H,VENTAS!B:B,B1186,VENTAS!G:G,A1186)</f>
        <v>0</v>
      </c>
      <c r="M1186" s="4">
        <f t="shared" si="106"/>
        <v>0</v>
      </c>
      <c r="N1186" s="4">
        <f t="shared" si="102"/>
        <v>0</v>
      </c>
      <c r="O1186" s="4">
        <f t="shared" si="103"/>
        <v>0</v>
      </c>
      <c r="P1186" s="4">
        <f t="shared" si="104"/>
        <v>0</v>
      </c>
      <c r="Q1186" s="6" t="e">
        <f>+SUMIFS(#REF!,#REF!,TablaINV[[#This Row],[GRUPO]],#REF!,TablaINV[[#This Row],[COD]])</f>
        <v>#REF!</v>
      </c>
      <c r="R1186" s="19">
        <f t="shared" si="105"/>
        <v>0</v>
      </c>
      <c r="S1186" s="4" t="str">
        <f>+VLOOKUP(A1186,inv!T:X,5,0)</f>
        <v>OCCIDENTE</v>
      </c>
      <c r="T1186" s="4" t="str">
        <f>+VLOOKUP(B:B,'DT HUEVO'!$A:$D,4,0)</f>
        <v>SEGUNDA</v>
      </c>
      <c r="U1186" s="4" t="str">
        <f>+VLOOKUP(TablaINV[[#This Row],[COD]],'DT HUEVO'!$A:$D,3,0)</f>
        <v>SEGUNDA</v>
      </c>
    </row>
    <row r="1187" spans="1:21">
      <c r="A1187" t="s">
        <v>450</v>
      </c>
      <c r="B1187">
        <v>78001</v>
      </c>
      <c r="C1187" t="s">
        <v>571</v>
      </c>
      <c r="D1187">
        <f>+SUMIFS(inv!D:D,inv!A:A,B1187,inv!T:T,A1187)</f>
        <v>0</v>
      </c>
      <c r="E1187">
        <f>+SUMIFS(inv!$D$1:$D$1164,inv!$A$1:$A$1164,$B1187,inv!$T$1:$T$1164,$A1187,inv!$U$1:$U$1164,'DIAS DE INVENTARIO TAT'!E$1)</f>
        <v>0</v>
      </c>
      <c r="F1187">
        <f>+SUMIFS(inv!$D$1:$D$1164,inv!$A$1:$A$1164,$B1187,inv!$T$1:$T$1164,$A1187,inv!$U$1:$U$1164,'DIAS DE INVENTARIO TAT'!F$1)</f>
        <v>0</v>
      </c>
      <c r="G1187">
        <f>+SUMIFS(inv!$D$1:$D$1164,inv!$A$1:$A$1164,$B1187,inv!$T$1:$T$1164,$A1187,inv!$U$1:$U$1164,'DIAS DE INVENTARIO TAT'!G$1)</f>
        <v>0</v>
      </c>
      <c r="H1187">
        <f>+SUMIFS(inv!$D$1:$D$1164,inv!$A$1:$A$1164,$B1187,inv!$T$1:$T$1164,$A1187,inv!$U$1:$U$1164,'DIAS DE INVENTARIO TAT'!H$1)</f>
        <v>0</v>
      </c>
      <c r="I1187">
        <f>+SUMIFS(inv!$D$1:$D$1164,inv!$A$1:$A$1164,$B1187,inv!$T$1:$T$1164,$A1187,inv!$U$1:$U$1164,'DIAS DE INVENTARIO TAT'!I$1)</f>
        <v>0</v>
      </c>
      <c r="J1187">
        <f>+SUMIFS(inv!$D$1:$D$1164,inv!$A$1:$A$1164,$B1187,inv!$T$1:$T$1164,$A1187,inv!$U$1:$U$1164,'DIAS DE INVENTARIO TAT'!J$1)</f>
        <v>0</v>
      </c>
      <c r="K1187">
        <f>+SUMIFS(inv!$D$1:$D$1164,inv!$A$1:$A$1164,$B1187,inv!$T$1:$T$1164,$A1187,inv!$U$1:$U$1164,'DIAS DE INVENTARIO TAT'!K$1)</f>
        <v>0</v>
      </c>
      <c r="L1187" s="6">
        <f>+SUMIFS(VENTAS!H:H,VENTAS!B:B,B1187,VENTAS!G:G,A1187)</f>
        <v>0</v>
      </c>
      <c r="M1187" s="4">
        <f t="shared" si="106"/>
        <v>0</v>
      </c>
      <c r="N1187" s="4">
        <f t="shared" si="102"/>
        <v>0</v>
      </c>
      <c r="O1187" s="4">
        <f t="shared" si="103"/>
        <v>0</v>
      </c>
      <c r="P1187" s="4">
        <f t="shared" si="104"/>
        <v>0</v>
      </c>
      <c r="Q1187" s="6" t="e">
        <f>+SUMIFS(#REF!,#REF!,TablaINV[[#This Row],[GRUPO]],#REF!,TablaINV[[#This Row],[COD]])</f>
        <v>#REF!</v>
      </c>
      <c r="R1187" s="19">
        <f t="shared" si="105"/>
        <v>0</v>
      </c>
      <c r="S1187" s="4" t="str">
        <f>+VLOOKUP(A1187,inv!T:X,5,0)</f>
        <v>OCCIDENTE</v>
      </c>
      <c r="T1187" s="4" t="str">
        <f>+VLOOKUP(B:B,'DT HUEVO'!$A:$D,4,0)</f>
        <v>SEGUNDA</v>
      </c>
      <c r="U1187" s="4" t="str">
        <f>+VLOOKUP(TablaINV[[#This Row],[COD]],'DT HUEVO'!$A:$D,3,0)</f>
        <v>SEGUNDA</v>
      </c>
    </row>
    <row r="1188" spans="1:21">
      <c r="A1188" t="s">
        <v>450</v>
      </c>
      <c r="B1188">
        <v>10369</v>
      </c>
      <c r="C1188" t="s">
        <v>61</v>
      </c>
      <c r="D1188">
        <f>+SUMIFS(inv!D:D,inv!A:A,B1188,inv!T:T,A1188)</f>
        <v>0</v>
      </c>
      <c r="E1188">
        <f>+SUMIFS(inv!$D$1:$D$1164,inv!$A$1:$A$1164,$B1188,inv!$T$1:$T$1164,$A1188,inv!$U$1:$U$1164,'DIAS DE INVENTARIO TAT'!E$1)</f>
        <v>0</v>
      </c>
      <c r="F1188">
        <f>+SUMIFS(inv!$D$1:$D$1164,inv!$A$1:$A$1164,$B1188,inv!$T$1:$T$1164,$A1188,inv!$U$1:$U$1164,'DIAS DE INVENTARIO TAT'!F$1)</f>
        <v>0</v>
      </c>
      <c r="G1188">
        <f>+SUMIFS(inv!$D$1:$D$1164,inv!$A$1:$A$1164,$B1188,inv!$T$1:$T$1164,$A1188,inv!$U$1:$U$1164,'DIAS DE INVENTARIO TAT'!G$1)</f>
        <v>0</v>
      </c>
      <c r="H1188">
        <f>+SUMIFS(inv!$D$1:$D$1164,inv!$A$1:$A$1164,$B1188,inv!$T$1:$T$1164,$A1188,inv!$U$1:$U$1164,'DIAS DE INVENTARIO TAT'!H$1)</f>
        <v>0</v>
      </c>
      <c r="I1188">
        <f>+SUMIFS(inv!$D$1:$D$1164,inv!$A$1:$A$1164,$B1188,inv!$T$1:$T$1164,$A1188,inv!$U$1:$U$1164,'DIAS DE INVENTARIO TAT'!I$1)</f>
        <v>0</v>
      </c>
      <c r="J1188">
        <f>+SUMIFS(inv!$D$1:$D$1164,inv!$A$1:$A$1164,$B1188,inv!$T$1:$T$1164,$A1188,inv!$U$1:$U$1164,'DIAS DE INVENTARIO TAT'!J$1)</f>
        <v>0</v>
      </c>
      <c r="K1188">
        <f>+SUMIFS(inv!$D$1:$D$1164,inv!$A$1:$A$1164,$B1188,inv!$T$1:$T$1164,$A1188,inv!$U$1:$U$1164,'DIAS DE INVENTARIO TAT'!K$1)</f>
        <v>0</v>
      </c>
      <c r="L1188" s="6">
        <f>+SUMIFS(VENTAS!H:H,VENTAS!B:B,B1188,VENTAS!G:G,A1188)</f>
        <v>0</v>
      </c>
      <c r="M1188" s="4">
        <f t="shared" si="106"/>
        <v>0</v>
      </c>
      <c r="N1188" s="4">
        <f t="shared" si="102"/>
        <v>0</v>
      </c>
      <c r="O1188" s="4">
        <f t="shared" si="103"/>
        <v>0</v>
      </c>
      <c r="P1188" s="4">
        <f t="shared" si="104"/>
        <v>0</v>
      </c>
      <c r="Q1188" s="6" t="e">
        <f>+SUMIFS(#REF!,#REF!,TablaINV[[#This Row],[GRUPO]],#REF!,TablaINV[[#This Row],[COD]])</f>
        <v>#REF!</v>
      </c>
      <c r="R1188" s="19">
        <f t="shared" si="105"/>
        <v>0</v>
      </c>
      <c r="S1188" s="4" t="str">
        <f>+VLOOKUP(A1188,inv!T:X,5,0)</f>
        <v>OCCIDENTE</v>
      </c>
      <c r="T1188" s="4" t="str">
        <f>+VLOOKUP(B:B,'DT HUEVO'!$A:$D,4,0)</f>
        <v>EMPACADOS</v>
      </c>
      <c r="U1188" s="4" t="str">
        <f>+VLOOKUP(TablaINV[[#This Row],[COD]],'DT HUEVO'!$A:$D,3,0)</f>
        <v>AA</v>
      </c>
    </row>
    <row r="1189" spans="1:21">
      <c r="A1189" t="s">
        <v>450</v>
      </c>
      <c r="B1189">
        <v>12270</v>
      </c>
      <c r="C1189" t="s">
        <v>62</v>
      </c>
      <c r="D1189">
        <f>+SUMIFS(inv!D:D,inv!A:A,B1189,inv!T:T,A1189)</f>
        <v>0</v>
      </c>
      <c r="E1189">
        <f>+SUMIFS(inv!$D$1:$D$1164,inv!$A$1:$A$1164,$B1189,inv!$T$1:$T$1164,$A1189,inv!$U$1:$U$1164,'DIAS DE INVENTARIO TAT'!E$1)</f>
        <v>0</v>
      </c>
      <c r="F1189">
        <f>+SUMIFS(inv!$D$1:$D$1164,inv!$A$1:$A$1164,$B1189,inv!$T$1:$T$1164,$A1189,inv!$U$1:$U$1164,'DIAS DE INVENTARIO TAT'!F$1)</f>
        <v>0</v>
      </c>
      <c r="G1189">
        <f>+SUMIFS(inv!$D$1:$D$1164,inv!$A$1:$A$1164,$B1189,inv!$T$1:$T$1164,$A1189,inv!$U$1:$U$1164,'DIAS DE INVENTARIO TAT'!G$1)</f>
        <v>0</v>
      </c>
      <c r="H1189">
        <f>+SUMIFS(inv!$D$1:$D$1164,inv!$A$1:$A$1164,$B1189,inv!$T$1:$T$1164,$A1189,inv!$U$1:$U$1164,'DIAS DE INVENTARIO TAT'!H$1)</f>
        <v>0</v>
      </c>
      <c r="I1189">
        <f>+SUMIFS(inv!$D$1:$D$1164,inv!$A$1:$A$1164,$B1189,inv!$T$1:$T$1164,$A1189,inv!$U$1:$U$1164,'DIAS DE INVENTARIO TAT'!I$1)</f>
        <v>0</v>
      </c>
      <c r="J1189">
        <f>+SUMIFS(inv!$D$1:$D$1164,inv!$A$1:$A$1164,$B1189,inv!$T$1:$T$1164,$A1189,inv!$U$1:$U$1164,'DIAS DE INVENTARIO TAT'!J$1)</f>
        <v>0</v>
      </c>
      <c r="K1189">
        <f>+SUMIFS(inv!$D$1:$D$1164,inv!$A$1:$A$1164,$B1189,inv!$T$1:$T$1164,$A1189,inv!$U$1:$U$1164,'DIAS DE INVENTARIO TAT'!K$1)</f>
        <v>0</v>
      </c>
      <c r="L1189" s="6">
        <f>+SUMIFS(VENTAS!H:H,VENTAS!B:B,B1189,VENTAS!G:G,A1189)</f>
        <v>0</v>
      </c>
      <c r="M1189" s="4">
        <f t="shared" si="106"/>
        <v>0</v>
      </c>
      <c r="N1189" s="4">
        <f t="shared" si="102"/>
        <v>0</v>
      </c>
      <c r="O1189" s="4">
        <f t="shared" si="103"/>
        <v>0</v>
      </c>
      <c r="P1189" s="4">
        <f t="shared" si="104"/>
        <v>0</v>
      </c>
      <c r="Q1189" s="6" t="e">
        <f>+SUMIFS(#REF!,#REF!,TablaINV[[#This Row],[GRUPO]],#REF!,TablaINV[[#This Row],[COD]])</f>
        <v>#REF!</v>
      </c>
      <c r="R1189" s="19">
        <f t="shared" si="105"/>
        <v>0</v>
      </c>
      <c r="S1189" s="4" t="str">
        <f>+VLOOKUP(A1189,inv!T:X,5,0)</f>
        <v>OCCIDENTE</v>
      </c>
      <c r="T1189" s="4" t="str">
        <f>+VLOOKUP(B:B,'DT HUEVO'!$A:$D,4,0)</f>
        <v>EMPACADOS</v>
      </c>
      <c r="U1189" s="4" t="str">
        <f>+VLOOKUP(TablaINV[[#This Row],[COD]],'DT HUEVO'!$A:$D,3,0)</f>
        <v>AAA</v>
      </c>
    </row>
    <row r="1190" spans="1:21">
      <c r="A1190" t="s">
        <v>450</v>
      </c>
      <c r="B1190">
        <v>12480</v>
      </c>
      <c r="C1190" t="s">
        <v>67</v>
      </c>
      <c r="D1190">
        <f>+SUMIFS(inv!D:D,inv!A:A,B1190,inv!T:T,A1190)</f>
        <v>0</v>
      </c>
      <c r="E1190">
        <f>+SUMIFS(inv!$D$1:$D$1164,inv!$A$1:$A$1164,$B1190,inv!$T$1:$T$1164,$A1190,inv!$U$1:$U$1164,'DIAS DE INVENTARIO TAT'!E$1)</f>
        <v>0</v>
      </c>
      <c r="F1190">
        <f>+SUMIFS(inv!$D$1:$D$1164,inv!$A$1:$A$1164,$B1190,inv!$T$1:$T$1164,$A1190,inv!$U$1:$U$1164,'DIAS DE INVENTARIO TAT'!F$1)</f>
        <v>0</v>
      </c>
      <c r="G1190">
        <f>+SUMIFS(inv!$D$1:$D$1164,inv!$A$1:$A$1164,$B1190,inv!$T$1:$T$1164,$A1190,inv!$U$1:$U$1164,'DIAS DE INVENTARIO TAT'!G$1)</f>
        <v>0</v>
      </c>
      <c r="H1190">
        <f>+SUMIFS(inv!$D$1:$D$1164,inv!$A$1:$A$1164,$B1190,inv!$T$1:$T$1164,$A1190,inv!$U$1:$U$1164,'DIAS DE INVENTARIO TAT'!H$1)</f>
        <v>0</v>
      </c>
      <c r="I1190">
        <f>+SUMIFS(inv!$D$1:$D$1164,inv!$A$1:$A$1164,$B1190,inv!$T$1:$T$1164,$A1190,inv!$U$1:$U$1164,'DIAS DE INVENTARIO TAT'!I$1)</f>
        <v>0</v>
      </c>
      <c r="J1190">
        <f>+SUMIFS(inv!$D$1:$D$1164,inv!$A$1:$A$1164,$B1190,inv!$T$1:$T$1164,$A1190,inv!$U$1:$U$1164,'DIAS DE INVENTARIO TAT'!J$1)</f>
        <v>0</v>
      </c>
      <c r="K1190">
        <f>+SUMIFS(inv!$D$1:$D$1164,inv!$A$1:$A$1164,$B1190,inv!$T$1:$T$1164,$A1190,inv!$U$1:$U$1164,'DIAS DE INVENTARIO TAT'!K$1)</f>
        <v>0</v>
      </c>
      <c r="L1190" s="6">
        <f>+SUMIFS(VENTAS!H:H,VENTAS!B:B,B1190,VENTAS!G:G,A1190)</f>
        <v>0</v>
      </c>
      <c r="M1190" s="4">
        <f t="shared" si="106"/>
        <v>0</v>
      </c>
      <c r="N1190" s="4">
        <f t="shared" si="102"/>
        <v>0</v>
      </c>
      <c r="O1190" s="4">
        <f t="shared" si="103"/>
        <v>0</v>
      </c>
      <c r="P1190" s="4">
        <f t="shared" si="104"/>
        <v>0</v>
      </c>
      <c r="Q1190" s="6" t="e">
        <f>+SUMIFS(#REF!,#REF!,TablaINV[[#This Row],[GRUPO]],#REF!,TablaINV[[#This Row],[COD]])</f>
        <v>#REF!</v>
      </c>
      <c r="R1190" s="19">
        <f t="shared" si="105"/>
        <v>0</v>
      </c>
      <c r="S1190" s="4" t="str">
        <f>+VLOOKUP(A1190,inv!T:X,5,0)</f>
        <v>OCCIDENTE</v>
      </c>
      <c r="T1190" s="4" t="e">
        <f>+VLOOKUP(B:B,'DT HUEVO'!$A:$D,4,0)</f>
        <v>#N/A</v>
      </c>
      <c r="U1190" s="4" t="e">
        <f>+VLOOKUP(TablaINV[[#This Row],[COD]],'DT HUEVO'!$A:$D,3,0)</f>
        <v>#N/A</v>
      </c>
    </row>
    <row r="1191" spans="1:21">
      <c r="A1191" t="s">
        <v>450</v>
      </c>
      <c r="B1191">
        <v>14459</v>
      </c>
      <c r="C1191" t="s">
        <v>68</v>
      </c>
      <c r="D1191">
        <f>+SUMIFS(inv!D:D,inv!A:A,B1191,inv!T:T,A1191)</f>
        <v>0</v>
      </c>
      <c r="E1191">
        <f>+SUMIFS(inv!$D$1:$D$1164,inv!$A$1:$A$1164,$B1191,inv!$T$1:$T$1164,$A1191,inv!$U$1:$U$1164,'DIAS DE INVENTARIO TAT'!E$1)</f>
        <v>0</v>
      </c>
      <c r="F1191">
        <f>+SUMIFS(inv!$D$1:$D$1164,inv!$A$1:$A$1164,$B1191,inv!$T$1:$T$1164,$A1191,inv!$U$1:$U$1164,'DIAS DE INVENTARIO TAT'!F$1)</f>
        <v>0</v>
      </c>
      <c r="G1191">
        <f>+SUMIFS(inv!$D$1:$D$1164,inv!$A$1:$A$1164,$B1191,inv!$T$1:$T$1164,$A1191,inv!$U$1:$U$1164,'DIAS DE INVENTARIO TAT'!G$1)</f>
        <v>0</v>
      </c>
      <c r="H1191">
        <f>+SUMIFS(inv!$D$1:$D$1164,inv!$A$1:$A$1164,$B1191,inv!$T$1:$T$1164,$A1191,inv!$U$1:$U$1164,'DIAS DE INVENTARIO TAT'!H$1)</f>
        <v>0</v>
      </c>
      <c r="I1191">
        <f>+SUMIFS(inv!$D$1:$D$1164,inv!$A$1:$A$1164,$B1191,inv!$T$1:$T$1164,$A1191,inv!$U$1:$U$1164,'DIAS DE INVENTARIO TAT'!I$1)</f>
        <v>0</v>
      </c>
      <c r="J1191">
        <f>+SUMIFS(inv!$D$1:$D$1164,inv!$A$1:$A$1164,$B1191,inv!$T$1:$T$1164,$A1191,inv!$U$1:$U$1164,'DIAS DE INVENTARIO TAT'!J$1)</f>
        <v>0</v>
      </c>
      <c r="K1191">
        <f>+SUMIFS(inv!$D$1:$D$1164,inv!$A$1:$A$1164,$B1191,inv!$T$1:$T$1164,$A1191,inv!$U$1:$U$1164,'DIAS DE INVENTARIO TAT'!K$1)</f>
        <v>0</v>
      </c>
      <c r="L1191" s="6">
        <f>+SUMIFS(VENTAS!H:H,VENTAS!B:B,B1191,VENTAS!G:G,A1191)</f>
        <v>0</v>
      </c>
      <c r="M1191" s="4">
        <f t="shared" si="106"/>
        <v>0</v>
      </c>
      <c r="N1191" s="4">
        <f t="shared" si="102"/>
        <v>0</v>
      </c>
      <c r="O1191" s="4">
        <f t="shared" si="103"/>
        <v>0</v>
      </c>
      <c r="P1191" s="4">
        <f t="shared" si="104"/>
        <v>0</v>
      </c>
      <c r="Q1191" s="6" t="e">
        <f>+SUMIFS(#REF!,#REF!,TablaINV[[#This Row],[GRUPO]],#REF!,TablaINV[[#This Row],[COD]])</f>
        <v>#REF!</v>
      </c>
      <c r="R1191" s="19">
        <f t="shared" si="105"/>
        <v>0</v>
      </c>
      <c r="S1191" s="4" t="str">
        <f>+VLOOKUP(A1191,inv!T:X,5,0)</f>
        <v>OCCIDENTE</v>
      </c>
      <c r="T1191" s="4" t="str">
        <f>+VLOOKUP(B:B,'DT HUEVO'!$A:$D,4,0)</f>
        <v>EMPACADOS</v>
      </c>
      <c r="U1191" s="4" t="str">
        <f>+VLOOKUP(TablaINV[[#This Row],[COD]],'DT HUEVO'!$A:$D,3,0)</f>
        <v>A</v>
      </c>
    </row>
    <row r="1192" spans="1:21">
      <c r="A1192" t="s">
        <v>450</v>
      </c>
      <c r="B1192">
        <v>14311</v>
      </c>
      <c r="C1192" t="s">
        <v>45</v>
      </c>
      <c r="D1192">
        <f>+SUMIFS(inv!D:D,inv!A:A,B1192,inv!T:T,A1192)</f>
        <v>0</v>
      </c>
      <c r="E1192">
        <f>+SUMIFS(inv!$D$1:$D$1164,inv!$A$1:$A$1164,$B1192,inv!$T$1:$T$1164,$A1192,inv!$U$1:$U$1164,'DIAS DE INVENTARIO TAT'!E$1)</f>
        <v>0</v>
      </c>
      <c r="F1192">
        <f>+SUMIFS(inv!$D$1:$D$1164,inv!$A$1:$A$1164,$B1192,inv!$T$1:$T$1164,$A1192,inv!$U$1:$U$1164,'DIAS DE INVENTARIO TAT'!F$1)</f>
        <v>0</v>
      </c>
      <c r="G1192">
        <f>+SUMIFS(inv!$D$1:$D$1164,inv!$A$1:$A$1164,$B1192,inv!$T$1:$T$1164,$A1192,inv!$U$1:$U$1164,'DIAS DE INVENTARIO TAT'!G$1)</f>
        <v>0</v>
      </c>
      <c r="H1192">
        <f>+SUMIFS(inv!$D$1:$D$1164,inv!$A$1:$A$1164,$B1192,inv!$T$1:$T$1164,$A1192,inv!$U$1:$U$1164,'DIAS DE INVENTARIO TAT'!H$1)</f>
        <v>0</v>
      </c>
      <c r="I1192">
        <f>+SUMIFS(inv!$D$1:$D$1164,inv!$A$1:$A$1164,$B1192,inv!$T$1:$T$1164,$A1192,inv!$U$1:$U$1164,'DIAS DE INVENTARIO TAT'!I$1)</f>
        <v>0</v>
      </c>
      <c r="J1192">
        <f>+SUMIFS(inv!$D$1:$D$1164,inv!$A$1:$A$1164,$B1192,inv!$T$1:$T$1164,$A1192,inv!$U$1:$U$1164,'DIAS DE INVENTARIO TAT'!J$1)</f>
        <v>0</v>
      </c>
      <c r="K1192">
        <f>+SUMIFS(inv!$D$1:$D$1164,inv!$A$1:$A$1164,$B1192,inv!$T$1:$T$1164,$A1192,inv!$U$1:$U$1164,'DIAS DE INVENTARIO TAT'!K$1)</f>
        <v>0</v>
      </c>
      <c r="L1192" s="6">
        <f>+SUMIFS(VENTAS!H:H,VENTAS!B:B,B1192,VENTAS!G:G,A1192)</f>
        <v>0</v>
      </c>
      <c r="M1192" s="4">
        <f t="shared" si="106"/>
        <v>0</v>
      </c>
      <c r="N1192" s="4">
        <f t="shared" si="102"/>
        <v>0</v>
      </c>
      <c r="O1192" s="4">
        <f t="shared" si="103"/>
        <v>0</v>
      </c>
      <c r="P1192" s="4">
        <f t="shared" si="104"/>
        <v>0</v>
      </c>
      <c r="Q1192" s="6" t="e">
        <f>+SUMIFS(#REF!,#REF!,TablaINV[[#This Row],[GRUPO]],#REF!,TablaINV[[#This Row],[COD]])</f>
        <v>#REF!</v>
      </c>
      <c r="R1192" s="19">
        <f t="shared" si="105"/>
        <v>0</v>
      </c>
      <c r="S1192" s="4" t="str">
        <f>+VLOOKUP(A1192,inv!T:X,5,0)</f>
        <v>OCCIDENTE</v>
      </c>
      <c r="T1192" s="4" t="str">
        <f>+VLOOKUP(B:B,'DT HUEVO'!$A:$D,4,0)</f>
        <v>EMPACADOS</v>
      </c>
      <c r="U1192" s="4" t="str">
        <f>+VLOOKUP(TablaINV[[#This Row],[COD]],'DT HUEVO'!$A:$D,3,0)</f>
        <v>AA</v>
      </c>
    </row>
    <row r="1193" spans="1:21">
      <c r="A1193" t="s">
        <v>450</v>
      </c>
      <c r="B1193">
        <v>10410</v>
      </c>
      <c r="C1193" t="s">
        <v>452</v>
      </c>
      <c r="D1193">
        <f>+SUMIFS(inv!D:D,inv!A:A,B1193,inv!T:T,A1193)</f>
        <v>0</v>
      </c>
      <c r="E1193">
        <f>+SUMIFS(inv!$D$1:$D$1164,inv!$A$1:$A$1164,$B1193,inv!$T$1:$T$1164,$A1193,inv!$U$1:$U$1164,'DIAS DE INVENTARIO TAT'!E$1)</f>
        <v>0</v>
      </c>
      <c r="F1193">
        <f>+SUMIFS(inv!$D$1:$D$1164,inv!$A$1:$A$1164,$B1193,inv!$T$1:$T$1164,$A1193,inv!$U$1:$U$1164,'DIAS DE INVENTARIO TAT'!F$1)</f>
        <v>0</v>
      </c>
      <c r="G1193">
        <f>+SUMIFS(inv!$D$1:$D$1164,inv!$A$1:$A$1164,$B1193,inv!$T$1:$T$1164,$A1193,inv!$U$1:$U$1164,'DIAS DE INVENTARIO TAT'!G$1)</f>
        <v>0</v>
      </c>
      <c r="H1193">
        <f>+SUMIFS(inv!$D$1:$D$1164,inv!$A$1:$A$1164,$B1193,inv!$T$1:$T$1164,$A1193,inv!$U$1:$U$1164,'DIAS DE INVENTARIO TAT'!H$1)</f>
        <v>0</v>
      </c>
      <c r="I1193">
        <f>+SUMIFS(inv!$D$1:$D$1164,inv!$A$1:$A$1164,$B1193,inv!$T$1:$T$1164,$A1193,inv!$U$1:$U$1164,'DIAS DE INVENTARIO TAT'!I$1)</f>
        <v>0</v>
      </c>
      <c r="J1193">
        <f>+SUMIFS(inv!$D$1:$D$1164,inv!$A$1:$A$1164,$B1193,inv!$T$1:$T$1164,$A1193,inv!$U$1:$U$1164,'DIAS DE INVENTARIO TAT'!J$1)</f>
        <v>0</v>
      </c>
      <c r="K1193">
        <f>+SUMIFS(inv!$D$1:$D$1164,inv!$A$1:$A$1164,$B1193,inv!$T$1:$T$1164,$A1193,inv!$U$1:$U$1164,'DIAS DE INVENTARIO TAT'!K$1)</f>
        <v>0</v>
      </c>
      <c r="L1193" s="6">
        <f>+SUMIFS(VENTAS!H:H,VENTAS!B:B,B1193,VENTAS!G:G,A1193)</f>
        <v>0</v>
      </c>
      <c r="M1193" s="4">
        <f t="shared" si="106"/>
        <v>0</v>
      </c>
      <c r="N1193" s="4">
        <f t="shared" si="102"/>
        <v>0</v>
      </c>
      <c r="O1193" s="4">
        <f t="shared" si="103"/>
        <v>0</v>
      </c>
      <c r="P1193" s="4">
        <f t="shared" si="104"/>
        <v>0</v>
      </c>
      <c r="Q1193" s="6" t="e">
        <f>+SUMIFS(#REF!,#REF!,TablaINV[[#This Row],[GRUPO]],#REF!,TablaINV[[#This Row],[COD]])</f>
        <v>#REF!</v>
      </c>
      <c r="R1193" s="19">
        <f t="shared" si="105"/>
        <v>0</v>
      </c>
      <c r="S1193" s="4" t="str">
        <f>+VLOOKUP(A1193,inv!T:X,5,0)</f>
        <v>OCCIDENTE</v>
      </c>
      <c r="T1193" s="4" t="str">
        <f>+VLOOKUP(B:B,'DT HUEVO'!$A:$D,4,0)</f>
        <v>EMPACADOS</v>
      </c>
      <c r="U1193" s="4" t="str">
        <f>+VLOOKUP(TablaINV[[#This Row],[COD]],'DT HUEVO'!$A:$D,3,0)</f>
        <v>A</v>
      </c>
    </row>
    <row r="1194" spans="1:21">
      <c r="A1194" t="s">
        <v>450</v>
      </c>
      <c r="B1194">
        <v>10268</v>
      </c>
      <c r="C1194" t="s">
        <v>427</v>
      </c>
      <c r="D1194">
        <f>+SUMIFS(inv!D:D,inv!A:A,B1194,inv!T:T,A1194)</f>
        <v>0</v>
      </c>
      <c r="E1194">
        <f>+SUMIFS(inv!$D$1:$D$1164,inv!$A$1:$A$1164,$B1194,inv!$T$1:$T$1164,$A1194,inv!$U$1:$U$1164,'DIAS DE INVENTARIO TAT'!E$1)</f>
        <v>0</v>
      </c>
      <c r="F1194">
        <f>+SUMIFS(inv!$D$1:$D$1164,inv!$A$1:$A$1164,$B1194,inv!$T$1:$T$1164,$A1194,inv!$U$1:$U$1164,'DIAS DE INVENTARIO TAT'!F$1)</f>
        <v>0</v>
      </c>
      <c r="G1194">
        <f>+SUMIFS(inv!$D$1:$D$1164,inv!$A$1:$A$1164,$B1194,inv!$T$1:$T$1164,$A1194,inv!$U$1:$U$1164,'DIAS DE INVENTARIO TAT'!G$1)</f>
        <v>0</v>
      </c>
      <c r="H1194">
        <f>+SUMIFS(inv!$D$1:$D$1164,inv!$A$1:$A$1164,$B1194,inv!$T$1:$T$1164,$A1194,inv!$U$1:$U$1164,'DIAS DE INVENTARIO TAT'!H$1)</f>
        <v>0</v>
      </c>
      <c r="I1194">
        <f>+SUMIFS(inv!$D$1:$D$1164,inv!$A$1:$A$1164,$B1194,inv!$T$1:$T$1164,$A1194,inv!$U$1:$U$1164,'DIAS DE INVENTARIO TAT'!I$1)</f>
        <v>0</v>
      </c>
      <c r="J1194">
        <f>+SUMIFS(inv!$D$1:$D$1164,inv!$A$1:$A$1164,$B1194,inv!$T$1:$T$1164,$A1194,inv!$U$1:$U$1164,'DIAS DE INVENTARIO TAT'!J$1)</f>
        <v>0</v>
      </c>
      <c r="K1194">
        <f>+SUMIFS(inv!$D$1:$D$1164,inv!$A$1:$A$1164,$B1194,inv!$T$1:$T$1164,$A1194,inv!$U$1:$U$1164,'DIAS DE INVENTARIO TAT'!K$1)</f>
        <v>0</v>
      </c>
      <c r="L1194" s="6">
        <f>+SUMIFS(VENTAS!H:H,VENTAS!B:B,B1194,VENTAS!G:G,A1194)</f>
        <v>0</v>
      </c>
      <c r="M1194" s="4">
        <f t="shared" si="106"/>
        <v>0</v>
      </c>
      <c r="N1194" s="4">
        <f t="shared" si="102"/>
        <v>0</v>
      </c>
      <c r="O1194" s="4">
        <f t="shared" si="103"/>
        <v>0</v>
      </c>
      <c r="P1194" s="4">
        <f t="shared" si="104"/>
        <v>0</v>
      </c>
      <c r="Q1194" s="6" t="e">
        <f>+SUMIFS(#REF!,#REF!,TablaINV[[#This Row],[GRUPO]],#REF!,TablaINV[[#This Row],[COD]])</f>
        <v>#REF!</v>
      </c>
      <c r="R1194" s="19">
        <f t="shared" si="105"/>
        <v>0</v>
      </c>
      <c r="S1194" s="4" t="str">
        <f>+VLOOKUP(A1194,inv!T:X,5,0)</f>
        <v>OCCIDENTE</v>
      </c>
      <c r="T1194" s="4" t="str">
        <f>+VLOOKUP(B:B,'DT HUEVO'!$A:$D,4,0)</f>
        <v>EMPACADOS</v>
      </c>
      <c r="U1194" s="4" t="str">
        <f>+VLOOKUP(TablaINV[[#This Row],[COD]],'DT HUEVO'!$A:$D,3,0)</f>
        <v>AAA</v>
      </c>
    </row>
    <row r="1195" spans="1:21">
      <c r="A1195" t="s">
        <v>450</v>
      </c>
      <c r="B1195">
        <v>14348</v>
      </c>
      <c r="C1195" t="s">
        <v>46</v>
      </c>
      <c r="D1195">
        <f>+SUMIFS(inv!D:D,inv!A:A,B1195,inv!T:T,A1195)</f>
        <v>0</v>
      </c>
      <c r="E1195">
        <f>+SUMIFS(inv!$D$1:$D$1164,inv!$A$1:$A$1164,$B1195,inv!$T$1:$T$1164,$A1195,inv!$U$1:$U$1164,'DIAS DE INVENTARIO TAT'!E$1)</f>
        <v>0</v>
      </c>
      <c r="F1195">
        <f>+SUMIFS(inv!$D$1:$D$1164,inv!$A$1:$A$1164,$B1195,inv!$T$1:$T$1164,$A1195,inv!$U$1:$U$1164,'DIAS DE INVENTARIO TAT'!F$1)</f>
        <v>0</v>
      </c>
      <c r="G1195">
        <f>+SUMIFS(inv!$D$1:$D$1164,inv!$A$1:$A$1164,$B1195,inv!$T$1:$T$1164,$A1195,inv!$U$1:$U$1164,'DIAS DE INVENTARIO TAT'!G$1)</f>
        <v>0</v>
      </c>
      <c r="H1195">
        <f>+SUMIFS(inv!$D$1:$D$1164,inv!$A$1:$A$1164,$B1195,inv!$T$1:$T$1164,$A1195,inv!$U$1:$U$1164,'DIAS DE INVENTARIO TAT'!H$1)</f>
        <v>0</v>
      </c>
      <c r="I1195">
        <f>+SUMIFS(inv!$D$1:$D$1164,inv!$A$1:$A$1164,$B1195,inv!$T$1:$T$1164,$A1195,inv!$U$1:$U$1164,'DIAS DE INVENTARIO TAT'!I$1)</f>
        <v>0</v>
      </c>
      <c r="J1195">
        <f>+SUMIFS(inv!$D$1:$D$1164,inv!$A$1:$A$1164,$B1195,inv!$T$1:$T$1164,$A1195,inv!$U$1:$U$1164,'DIAS DE INVENTARIO TAT'!J$1)</f>
        <v>0</v>
      </c>
      <c r="K1195">
        <f>+SUMIFS(inv!$D$1:$D$1164,inv!$A$1:$A$1164,$B1195,inv!$T$1:$T$1164,$A1195,inv!$U$1:$U$1164,'DIAS DE INVENTARIO TAT'!K$1)</f>
        <v>0</v>
      </c>
      <c r="L1195" s="6">
        <f>+SUMIFS(VENTAS!H:H,VENTAS!B:B,B1195,VENTAS!G:G,A1195)</f>
        <v>0</v>
      </c>
      <c r="M1195" s="4">
        <f t="shared" si="106"/>
        <v>0</v>
      </c>
      <c r="N1195" s="4">
        <f t="shared" si="102"/>
        <v>0</v>
      </c>
      <c r="O1195" s="4">
        <f t="shared" si="103"/>
        <v>0</v>
      </c>
      <c r="P1195" s="4">
        <f t="shared" si="104"/>
        <v>0</v>
      </c>
      <c r="Q1195" s="6" t="e">
        <f>+SUMIFS(#REF!,#REF!,TablaINV[[#This Row],[GRUPO]],#REF!,TablaINV[[#This Row],[COD]])</f>
        <v>#REF!</v>
      </c>
      <c r="R1195" s="19">
        <f t="shared" si="105"/>
        <v>0</v>
      </c>
      <c r="S1195" s="4" t="str">
        <f>+VLOOKUP(A1195,inv!T:X,5,0)</f>
        <v>OCCIDENTE</v>
      </c>
      <c r="T1195" s="4" t="str">
        <f>+VLOOKUP(B:B,'DT HUEVO'!$A:$D,4,0)</f>
        <v>EMPACADOS</v>
      </c>
      <c r="U1195" s="4" t="str">
        <f>+VLOOKUP(TablaINV[[#This Row],[COD]],'DT HUEVO'!$A:$D,3,0)</f>
        <v>AA</v>
      </c>
    </row>
    <row r="1196" spans="1:21">
      <c r="A1196" t="s">
        <v>450</v>
      </c>
      <c r="B1196">
        <v>10503</v>
      </c>
      <c r="C1196" t="s">
        <v>487</v>
      </c>
      <c r="D1196">
        <f>+SUMIFS(inv!D:D,inv!A:A,B1196,inv!T:T,A1196)</f>
        <v>0</v>
      </c>
      <c r="E1196">
        <f>+SUMIFS(inv!$D$1:$D$1164,inv!$A$1:$A$1164,$B1196,inv!$T$1:$T$1164,$A1196,inv!$U$1:$U$1164,'DIAS DE INVENTARIO TAT'!E$1)</f>
        <v>0</v>
      </c>
      <c r="F1196">
        <f>+SUMIFS(inv!$D$1:$D$1164,inv!$A$1:$A$1164,$B1196,inv!$T$1:$T$1164,$A1196,inv!$U$1:$U$1164,'DIAS DE INVENTARIO TAT'!F$1)</f>
        <v>0</v>
      </c>
      <c r="G1196">
        <f>+SUMIFS(inv!$D$1:$D$1164,inv!$A$1:$A$1164,$B1196,inv!$T$1:$T$1164,$A1196,inv!$U$1:$U$1164,'DIAS DE INVENTARIO TAT'!G$1)</f>
        <v>0</v>
      </c>
      <c r="H1196">
        <f>+SUMIFS(inv!$D$1:$D$1164,inv!$A$1:$A$1164,$B1196,inv!$T$1:$T$1164,$A1196,inv!$U$1:$U$1164,'DIAS DE INVENTARIO TAT'!H$1)</f>
        <v>0</v>
      </c>
      <c r="I1196">
        <f>+SUMIFS(inv!$D$1:$D$1164,inv!$A$1:$A$1164,$B1196,inv!$T$1:$T$1164,$A1196,inv!$U$1:$U$1164,'DIAS DE INVENTARIO TAT'!I$1)</f>
        <v>0</v>
      </c>
      <c r="J1196">
        <f>+SUMIFS(inv!$D$1:$D$1164,inv!$A$1:$A$1164,$B1196,inv!$T$1:$T$1164,$A1196,inv!$U$1:$U$1164,'DIAS DE INVENTARIO TAT'!J$1)</f>
        <v>0</v>
      </c>
      <c r="K1196">
        <f>+SUMIFS(inv!$D$1:$D$1164,inv!$A$1:$A$1164,$B1196,inv!$T$1:$T$1164,$A1196,inv!$U$1:$U$1164,'DIAS DE INVENTARIO TAT'!K$1)</f>
        <v>0</v>
      </c>
      <c r="L1196" s="6">
        <f>+SUMIFS(VENTAS!H:H,VENTAS!B:B,B1196,VENTAS!G:G,A1196)</f>
        <v>0</v>
      </c>
      <c r="M1196" s="4">
        <f t="shared" si="106"/>
        <v>0</v>
      </c>
      <c r="N1196" s="4">
        <f t="shared" si="102"/>
        <v>0</v>
      </c>
      <c r="O1196" s="4">
        <f t="shared" si="103"/>
        <v>0</v>
      </c>
      <c r="P1196" s="4">
        <f t="shared" si="104"/>
        <v>0</v>
      </c>
      <c r="Q1196" s="6" t="e">
        <f>+SUMIFS(#REF!,#REF!,TablaINV[[#This Row],[GRUPO]],#REF!,TablaINV[[#This Row],[COD]])</f>
        <v>#REF!</v>
      </c>
      <c r="R1196" s="19">
        <f t="shared" si="105"/>
        <v>0</v>
      </c>
      <c r="S1196" s="4" t="str">
        <f>+VLOOKUP(A1196,inv!T:X,5,0)</f>
        <v>OCCIDENTE</v>
      </c>
      <c r="T1196" s="4" t="e">
        <f>+VLOOKUP(B:B,'DT HUEVO'!$A:$D,4,0)</f>
        <v>#N/A</v>
      </c>
      <c r="U1196" s="4" t="e">
        <f>+VLOOKUP(TablaINV[[#This Row],[COD]],'DT HUEVO'!$A:$D,3,0)</f>
        <v>#N/A</v>
      </c>
    </row>
    <row r="1197" spans="1:21">
      <c r="A1197" t="s">
        <v>450</v>
      </c>
      <c r="B1197">
        <v>10473</v>
      </c>
      <c r="C1197" t="s">
        <v>544</v>
      </c>
      <c r="D1197">
        <f>+SUMIFS(inv!D:D,inv!A:A,B1197,inv!T:T,A1197)</f>
        <v>0</v>
      </c>
      <c r="E1197">
        <f>+SUMIFS(inv!$D$1:$D$1164,inv!$A$1:$A$1164,$B1197,inv!$T$1:$T$1164,$A1197,inv!$U$1:$U$1164,'DIAS DE INVENTARIO TAT'!E$1)</f>
        <v>0</v>
      </c>
      <c r="F1197">
        <f>+SUMIFS(inv!$D$1:$D$1164,inv!$A$1:$A$1164,$B1197,inv!$T$1:$T$1164,$A1197,inv!$U$1:$U$1164,'DIAS DE INVENTARIO TAT'!F$1)</f>
        <v>0</v>
      </c>
      <c r="G1197">
        <f>+SUMIFS(inv!$D$1:$D$1164,inv!$A$1:$A$1164,$B1197,inv!$T$1:$T$1164,$A1197,inv!$U$1:$U$1164,'DIAS DE INVENTARIO TAT'!G$1)</f>
        <v>0</v>
      </c>
      <c r="H1197">
        <f>+SUMIFS(inv!$D$1:$D$1164,inv!$A$1:$A$1164,$B1197,inv!$T$1:$T$1164,$A1197,inv!$U$1:$U$1164,'DIAS DE INVENTARIO TAT'!H$1)</f>
        <v>0</v>
      </c>
      <c r="I1197">
        <f>+SUMIFS(inv!$D$1:$D$1164,inv!$A$1:$A$1164,$B1197,inv!$T$1:$T$1164,$A1197,inv!$U$1:$U$1164,'DIAS DE INVENTARIO TAT'!I$1)</f>
        <v>0</v>
      </c>
      <c r="J1197">
        <f>+SUMIFS(inv!$D$1:$D$1164,inv!$A$1:$A$1164,$B1197,inv!$T$1:$T$1164,$A1197,inv!$U$1:$U$1164,'DIAS DE INVENTARIO TAT'!J$1)</f>
        <v>0</v>
      </c>
      <c r="K1197">
        <f>+SUMIFS(inv!$D$1:$D$1164,inv!$A$1:$A$1164,$B1197,inv!$T$1:$T$1164,$A1197,inv!$U$1:$U$1164,'DIAS DE INVENTARIO TAT'!K$1)</f>
        <v>0</v>
      </c>
      <c r="L1197" s="6">
        <f>+SUMIFS(VENTAS!H:H,VENTAS!B:B,B1197,VENTAS!G:G,A1197)</f>
        <v>0</v>
      </c>
      <c r="M1197" s="4">
        <f t="shared" si="106"/>
        <v>0</v>
      </c>
      <c r="N1197" s="4">
        <f t="shared" si="102"/>
        <v>0</v>
      </c>
      <c r="O1197" s="4">
        <f t="shared" si="103"/>
        <v>0</v>
      </c>
      <c r="P1197" s="4">
        <f t="shared" si="104"/>
        <v>0</v>
      </c>
      <c r="Q1197" s="6" t="e">
        <f>+SUMIFS(#REF!,#REF!,TablaINV[[#This Row],[GRUPO]],#REF!,TablaINV[[#This Row],[COD]])</f>
        <v>#REF!</v>
      </c>
      <c r="R1197" s="19">
        <f t="shared" si="105"/>
        <v>0</v>
      </c>
      <c r="S1197" s="4" t="str">
        <f>+VLOOKUP(A1197,inv!T:X,5,0)</f>
        <v>OCCIDENTE</v>
      </c>
      <c r="T1197" s="4" t="str">
        <f>+VLOOKUP(B:B,'DT HUEVO'!$A:$D,4,0)</f>
        <v>EMPACADOS</v>
      </c>
      <c r="U1197" s="4" t="str">
        <f>+VLOOKUP(TablaINV[[#This Row],[COD]],'DT HUEVO'!$A:$D,3,0)</f>
        <v>A</v>
      </c>
    </row>
    <row r="1198" spans="1:21">
      <c r="A1198" t="s">
        <v>450</v>
      </c>
      <c r="B1198">
        <v>12306</v>
      </c>
      <c r="C1198" t="s">
        <v>579</v>
      </c>
      <c r="D1198">
        <f>+SUMIFS(inv!D:D,inv!A:A,B1198,inv!T:T,A1198)</f>
        <v>0</v>
      </c>
      <c r="E1198">
        <f>+SUMIFS(inv!$D$1:$D$1164,inv!$A$1:$A$1164,$B1198,inv!$T$1:$T$1164,$A1198,inv!$U$1:$U$1164,'DIAS DE INVENTARIO TAT'!E$1)</f>
        <v>0</v>
      </c>
      <c r="F1198">
        <f>+SUMIFS(inv!$D$1:$D$1164,inv!$A$1:$A$1164,$B1198,inv!$T$1:$T$1164,$A1198,inv!$U$1:$U$1164,'DIAS DE INVENTARIO TAT'!F$1)</f>
        <v>0</v>
      </c>
      <c r="G1198">
        <f>+SUMIFS(inv!$D$1:$D$1164,inv!$A$1:$A$1164,$B1198,inv!$T$1:$T$1164,$A1198,inv!$U$1:$U$1164,'DIAS DE INVENTARIO TAT'!G$1)</f>
        <v>0</v>
      </c>
      <c r="H1198">
        <f>+SUMIFS(inv!$D$1:$D$1164,inv!$A$1:$A$1164,$B1198,inv!$T$1:$T$1164,$A1198,inv!$U$1:$U$1164,'DIAS DE INVENTARIO TAT'!H$1)</f>
        <v>0</v>
      </c>
      <c r="I1198">
        <f>+SUMIFS(inv!$D$1:$D$1164,inv!$A$1:$A$1164,$B1198,inv!$T$1:$T$1164,$A1198,inv!$U$1:$U$1164,'DIAS DE INVENTARIO TAT'!I$1)</f>
        <v>0</v>
      </c>
      <c r="J1198">
        <f>+SUMIFS(inv!$D$1:$D$1164,inv!$A$1:$A$1164,$B1198,inv!$T$1:$T$1164,$A1198,inv!$U$1:$U$1164,'DIAS DE INVENTARIO TAT'!J$1)</f>
        <v>0</v>
      </c>
      <c r="K1198">
        <f>+SUMIFS(inv!$D$1:$D$1164,inv!$A$1:$A$1164,$B1198,inv!$T$1:$T$1164,$A1198,inv!$U$1:$U$1164,'DIAS DE INVENTARIO TAT'!K$1)</f>
        <v>0</v>
      </c>
      <c r="L1198" s="6">
        <f>+SUMIFS(VENTAS!H:H,VENTAS!B:B,B1198,VENTAS!G:G,A1198)</f>
        <v>0</v>
      </c>
      <c r="M1198" s="4">
        <f t="shared" si="106"/>
        <v>0</v>
      </c>
      <c r="N1198" s="4">
        <f t="shared" si="102"/>
        <v>0</v>
      </c>
      <c r="O1198" s="4">
        <f t="shared" si="103"/>
        <v>0</v>
      </c>
      <c r="P1198" s="4">
        <f t="shared" si="104"/>
        <v>0</v>
      </c>
      <c r="Q1198" s="6" t="e">
        <f>+SUMIFS(#REF!,#REF!,TablaINV[[#This Row],[GRUPO]],#REF!,TablaINV[[#This Row],[COD]])</f>
        <v>#REF!</v>
      </c>
      <c r="R1198" s="19">
        <f t="shared" si="105"/>
        <v>0</v>
      </c>
      <c r="S1198" s="4" t="str">
        <f>+VLOOKUP(A1198,inv!T:X,5,0)</f>
        <v>OCCIDENTE</v>
      </c>
      <c r="T1198" s="4" t="str">
        <f>+VLOOKUP(B:B,'DT HUEVO'!$A:$D,4,0)</f>
        <v>EMPACADOS</v>
      </c>
      <c r="U1198" s="4" t="str">
        <f>+VLOOKUP(TablaINV[[#This Row],[COD]],'DT HUEVO'!$A:$D,3,0)</f>
        <v>AA</v>
      </c>
    </row>
    <row r="1199" spans="1:21">
      <c r="A1199" t="s">
        <v>450</v>
      </c>
      <c r="B1199">
        <v>12347</v>
      </c>
      <c r="C1199" t="s">
        <v>74</v>
      </c>
      <c r="D1199">
        <f>+SUMIFS(inv!D:D,inv!A:A,B1199,inv!T:T,A1199)</f>
        <v>0</v>
      </c>
      <c r="E1199">
        <f>+SUMIFS(inv!$D$1:$D$1164,inv!$A$1:$A$1164,$B1199,inv!$T$1:$T$1164,$A1199,inv!$U$1:$U$1164,'DIAS DE INVENTARIO TAT'!E$1)</f>
        <v>0</v>
      </c>
      <c r="F1199">
        <f>+SUMIFS(inv!$D$1:$D$1164,inv!$A$1:$A$1164,$B1199,inv!$T$1:$T$1164,$A1199,inv!$U$1:$U$1164,'DIAS DE INVENTARIO TAT'!F$1)</f>
        <v>0</v>
      </c>
      <c r="G1199">
        <f>+SUMIFS(inv!$D$1:$D$1164,inv!$A$1:$A$1164,$B1199,inv!$T$1:$T$1164,$A1199,inv!$U$1:$U$1164,'DIAS DE INVENTARIO TAT'!G$1)</f>
        <v>0</v>
      </c>
      <c r="H1199">
        <f>+SUMIFS(inv!$D$1:$D$1164,inv!$A$1:$A$1164,$B1199,inv!$T$1:$T$1164,$A1199,inv!$U$1:$U$1164,'DIAS DE INVENTARIO TAT'!H$1)</f>
        <v>0</v>
      </c>
      <c r="I1199">
        <f>+SUMIFS(inv!$D$1:$D$1164,inv!$A$1:$A$1164,$B1199,inv!$T$1:$T$1164,$A1199,inv!$U$1:$U$1164,'DIAS DE INVENTARIO TAT'!I$1)</f>
        <v>0</v>
      </c>
      <c r="J1199">
        <f>+SUMIFS(inv!$D$1:$D$1164,inv!$A$1:$A$1164,$B1199,inv!$T$1:$T$1164,$A1199,inv!$U$1:$U$1164,'DIAS DE INVENTARIO TAT'!J$1)</f>
        <v>0</v>
      </c>
      <c r="K1199">
        <f>+SUMIFS(inv!$D$1:$D$1164,inv!$A$1:$A$1164,$B1199,inv!$T$1:$T$1164,$A1199,inv!$U$1:$U$1164,'DIAS DE INVENTARIO TAT'!K$1)</f>
        <v>0</v>
      </c>
      <c r="L1199" s="6">
        <f>+SUMIFS(VENTAS!H:H,VENTAS!B:B,B1199,VENTAS!G:G,A1199)</f>
        <v>0</v>
      </c>
      <c r="M1199" s="4">
        <f t="shared" si="106"/>
        <v>0</v>
      </c>
      <c r="N1199" s="4">
        <f t="shared" si="102"/>
        <v>0</v>
      </c>
      <c r="O1199" s="4">
        <f t="shared" si="103"/>
        <v>0</v>
      </c>
      <c r="P1199" s="4">
        <f t="shared" si="104"/>
        <v>0</v>
      </c>
      <c r="Q1199" s="6" t="e">
        <f>+SUMIFS(#REF!,#REF!,TablaINV[[#This Row],[GRUPO]],#REF!,TablaINV[[#This Row],[COD]])</f>
        <v>#REF!</v>
      </c>
      <c r="R1199" s="19">
        <f t="shared" si="105"/>
        <v>0</v>
      </c>
      <c r="S1199" s="4" t="str">
        <f>+VLOOKUP(A1199,inv!T:X,5,0)</f>
        <v>OCCIDENTE</v>
      </c>
      <c r="T1199" s="4" t="e">
        <f>+VLOOKUP(B:B,'DT HUEVO'!$A:$D,4,0)</f>
        <v>#N/A</v>
      </c>
      <c r="U1199" s="4" t="e">
        <f>+VLOOKUP(TablaINV[[#This Row],[COD]],'DT HUEVO'!$A:$D,3,0)</f>
        <v>#N/A</v>
      </c>
    </row>
    <row r="1200" spans="1:21">
      <c r="A1200" t="s">
        <v>450</v>
      </c>
      <c r="B1200">
        <v>13311</v>
      </c>
      <c r="C1200" t="s">
        <v>580</v>
      </c>
      <c r="D1200">
        <f>+SUMIFS(inv!D:D,inv!A:A,B1200,inv!T:T,A1200)</f>
        <v>0</v>
      </c>
      <c r="E1200">
        <f>+SUMIFS(inv!$D$1:$D$1164,inv!$A$1:$A$1164,$B1200,inv!$T$1:$T$1164,$A1200,inv!$U$1:$U$1164,'DIAS DE INVENTARIO TAT'!E$1)</f>
        <v>0</v>
      </c>
      <c r="F1200">
        <f>+SUMIFS(inv!$D$1:$D$1164,inv!$A$1:$A$1164,$B1200,inv!$T$1:$T$1164,$A1200,inv!$U$1:$U$1164,'DIAS DE INVENTARIO TAT'!F$1)</f>
        <v>0</v>
      </c>
      <c r="G1200">
        <f>+SUMIFS(inv!$D$1:$D$1164,inv!$A$1:$A$1164,$B1200,inv!$T$1:$T$1164,$A1200,inv!$U$1:$U$1164,'DIAS DE INVENTARIO TAT'!G$1)</f>
        <v>0</v>
      </c>
      <c r="H1200">
        <f>+SUMIFS(inv!$D$1:$D$1164,inv!$A$1:$A$1164,$B1200,inv!$T$1:$T$1164,$A1200,inv!$U$1:$U$1164,'DIAS DE INVENTARIO TAT'!H$1)</f>
        <v>0</v>
      </c>
      <c r="I1200">
        <f>+SUMIFS(inv!$D$1:$D$1164,inv!$A$1:$A$1164,$B1200,inv!$T$1:$T$1164,$A1200,inv!$U$1:$U$1164,'DIAS DE INVENTARIO TAT'!I$1)</f>
        <v>0</v>
      </c>
      <c r="J1200">
        <f>+SUMIFS(inv!$D$1:$D$1164,inv!$A$1:$A$1164,$B1200,inv!$T$1:$T$1164,$A1200,inv!$U$1:$U$1164,'DIAS DE INVENTARIO TAT'!J$1)</f>
        <v>0</v>
      </c>
      <c r="K1200">
        <f>+SUMIFS(inv!$D$1:$D$1164,inv!$A$1:$A$1164,$B1200,inv!$T$1:$T$1164,$A1200,inv!$U$1:$U$1164,'DIAS DE INVENTARIO TAT'!K$1)</f>
        <v>0</v>
      </c>
      <c r="L1200" s="6">
        <f>+SUMIFS(VENTAS!H:H,VENTAS!B:B,B1200,VENTAS!G:G,A1200)</f>
        <v>0</v>
      </c>
      <c r="M1200" s="4">
        <f t="shared" si="106"/>
        <v>0</v>
      </c>
      <c r="N1200" s="4">
        <f t="shared" si="102"/>
        <v>0</v>
      </c>
      <c r="O1200" s="4">
        <f t="shared" si="103"/>
        <v>0</v>
      </c>
      <c r="P1200" s="4">
        <f t="shared" si="104"/>
        <v>0</v>
      </c>
      <c r="Q1200" s="6" t="e">
        <f>+SUMIFS(#REF!,#REF!,TablaINV[[#This Row],[GRUPO]],#REF!,TablaINV[[#This Row],[COD]])</f>
        <v>#REF!</v>
      </c>
      <c r="R1200" s="19">
        <f t="shared" si="105"/>
        <v>0</v>
      </c>
      <c r="S1200" s="4" t="str">
        <f>+VLOOKUP(A1200,inv!T:X,5,0)</f>
        <v>OCCIDENTE</v>
      </c>
      <c r="T1200" s="4" t="str">
        <f>+VLOOKUP(B:B,'DT HUEVO'!$A:$D,4,0)</f>
        <v>EMPACADOS</v>
      </c>
      <c r="U1200" s="4" t="str">
        <f>+VLOOKUP(TablaINV[[#This Row],[COD]],'DT HUEVO'!$A:$D,3,0)</f>
        <v>AA</v>
      </c>
    </row>
    <row r="1201" spans="1:21">
      <c r="A1201" t="s">
        <v>450</v>
      </c>
      <c r="B1201">
        <v>10305</v>
      </c>
      <c r="C1201" t="s">
        <v>537</v>
      </c>
      <c r="D1201">
        <f>+SUMIFS(inv!D:D,inv!A:A,B1201,inv!T:T,A1201)</f>
        <v>0</v>
      </c>
      <c r="E1201">
        <f>+SUMIFS(inv!$D$1:$D$1164,inv!$A$1:$A$1164,$B1201,inv!$T$1:$T$1164,$A1201,inv!$U$1:$U$1164,'DIAS DE INVENTARIO TAT'!E$1)</f>
        <v>0</v>
      </c>
      <c r="F1201">
        <f>+SUMIFS(inv!$D$1:$D$1164,inv!$A$1:$A$1164,$B1201,inv!$T$1:$T$1164,$A1201,inv!$U$1:$U$1164,'DIAS DE INVENTARIO TAT'!F$1)</f>
        <v>0</v>
      </c>
      <c r="G1201">
        <f>+SUMIFS(inv!$D$1:$D$1164,inv!$A$1:$A$1164,$B1201,inv!$T$1:$T$1164,$A1201,inv!$U$1:$U$1164,'DIAS DE INVENTARIO TAT'!G$1)</f>
        <v>0</v>
      </c>
      <c r="H1201">
        <f>+SUMIFS(inv!$D$1:$D$1164,inv!$A$1:$A$1164,$B1201,inv!$T$1:$T$1164,$A1201,inv!$U$1:$U$1164,'DIAS DE INVENTARIO TAT'!H$1)</f>
        <v>0</v>
      </c>
      <c r="I1201">
        <f>+SUMIFS(inv!$D$1:$D$1164,inv!$A$1:$A$1164,$B1201,inv!$T$1:$T$1164,$A1201,inv!$U$1:$U$1164,'DIAS DE INVENTARIO TAT'!I$1)</f>
        <v>0</v>
      </c>
      <c r="J1201">
        <f>+SUMIFS(inv!$D$1:$D$1164,inv!$A$1:$A$1164,$B1201,inv!$T$1:$T$1164,$A1201,inv!$U$1:$U$1164,'DIAS DE INVENTARIO TAT'!J$1)</f>
        <v>0</v>
      </c>
      <c r="K1201">
        <f>+SUMIFS(inv!$D$1:$D$1164,inv!$A$1:$A$1164,$B1201,inv!$T$1:$T$1164,$A1201,inv!$U$1:$U$1164,'DIAS DE INVENTARIO TAT'!K$1)</f>
        <v>0</v>
      </c>
      <c r="L1201" s="6">
        <f>+SUMIFS(VENTAS!H:H,VENTAS!B:B,B1201,VENTAS!G:G,A1201)</f>
        <v>0</v>
      </c>
      <c r="M1201" s="4">
        <f t="shared" si="106"/>
        <v>0</v>
      </c>
      <c r="N1201" s="4">
        <f t="shared" si="102"/>
        <v>0</v>
      </c>
      <c r="O1201" s="4">
        <f t="shared" si="103"/>
        <v>0</v>
      </c>
      <c r="P1201" s="4">
        <f t="shared" si="104"/>
        <v>0</v>
      </c>
      <c r="Q1201" s="6" t="e">
        <f>+SUMIFS(#REF!,#REF!,TablaINV[[#This Row],[GRUPO]],#REF!,TablaINV[[#This Row],[COD]])</f>
        <v>#REF!</v>
      </c>
      <c r="R1201" s="19">
        <f t="shared" si="105"/>
        <v>0</v>
      </c>
      <c r="S1201" s="4" t="str">
        <f>+VLOOKUP(A1201,inv!T:X,5,0)</f>
        <v>OCCIDENTE</v>
      </c>
      <c r="T1201" s="4" t="str">
        <f>+VLOOKUP(B:B,'DT HUEVO'!$A:$D,4,0)</f>
        <v>FS</v>
      </c>
      <c r="U1201" s="4" t="str">
        <f>+VLOOKUP(TablaINV[[#This Row],[COD]],'DT HUEVO'!$A:$D,3,0)</f>
        <v>AA</v>
      </c>
    </row>
    <row r="1202" spans="1:21">
      <c r="A1202" t="s">
        <v>450</v>
      </c>
      <c r="B1202">
        <v>10389</v>
      </c>
      <c r="C1202" t="s">
        <v>71</v>
      </c>
      <c r="D1202">
        <f>+SUMIFS(inv!D:D,inv!A:A,B1202,inv!T:T,A1202)</f>
        <v>0</v>
      </c>
      <c r="E1202">
        <f>+SUMIFS(inv!$D$1:$D$1164,inv!$A$1:$A$1164,$B1202,inv!$T$1:$T$1164,$A1202,inv!$U$1:$U$1164,'DIAS DE INVENTARIO TAT'!E$1)</f>
        <v>0</v>
      </c>
      <c r="F1202">
        <f>+SUMIFS(inv!$D$1:$D$1164,inv!$A$1:$A$1164,$B1202,inv!$T$1:$T$1164,$A1202,inv!$U$1:$U$1164,'DIAS DE INVENTARIO TAT'!F$1)</f>
        <v>0</v>
      </c>
      <c r="G1202">
        <f>+SUMIFS(inv!$D$1:$D$1164,inv!$A$1:$A$1164,$B1202,inv!$T$1:$T$1164,$A1202,inv!$U$1:$U$1164,'DIAS DE INVENTARIO TAT'!G$1)</f>
        <v>0</v>
      </c>
      <c r="H1202">
        <f>+SUMIFS(inv!$D$1:$D$1164,inv!$A$1:$A$1164,$B1202,inv!$T$1:$T$1164,$A1202,inv!$U$1:$U$1164,'DIAS DE INVENTARIO TAT'!H$1)</f>
        <v>0</v>
      </c>
      <c r="I1202">
        <f>+SUMIFS(inv!$D$1:$D$1164,inv!$A$1:$A$1164,$B1202,inv!$T$1:$T$1164,$A1202,inv!$U$1:$U$1164,'DIAS DE INVENTARIO TAT'!I$1)</f>
        <v>0</v>
      </c>
      <c r="J1202">
        <f>+SUMIFS(inv!$D$1:$D$1164,inv!$A$1:$A$1164,$B1202,inv!$T$1:$T$1164,$A1202,inv!$U$1:$U$1164,'DIAS DE INVENTARIO TAT'!J$1)</f>
        <v>0</v>
      </c>
      <c r="K1202">
        <f>+SUMIFS(inv!$D$1:$D$1164,inv!$A$1:$A$1164,$B1202,inv!$T$1:$T$1164,$A1202,inv!$U$1:$U$1164,'DIAS DE INVENTARIO TAT'!K$1)</f>
        <v>0</v>
      </c>
      <c r="L1202" s="6">
        <f>+SUMIFS(VENTAS!H:H,VENTAS!B:B,B1202,VENTAS!G:G,A1202)</f>
        <v>0</v>
      </c>
      <c r="M1202" s="4">
        <f t="shared" si="106"/>
        <v>0</v>
      </c>
      <c r="N1202" s="4">
        <f t="shared" si="102"/>
        <v>0</v>
      </c>
      <c r="O1202" s="4">
        <f t="shared" si="103"/>
        <v>0</v>
      </c>
      <c r="P1202" s="4">
        <f t="shared" si="104"/>
        <v>0</v>
      </c>
      <c r="Q1202" s="6" t="e">
        <f>+SUMIFS(#REF!,#REF!,TablaINV[[#This Row],[GRUPO]],#REF!,TablaINV[[#This Row],[COD]])</f>
        <v>#REF!</v>
      </c>
      <c r="R1202" s="19">
        <f t="shared" si="105"/>
        <v>0</v>
      </c>
      <c r="S1202" s="4" t="str">
        <f>+VLOOKUP(A1202,inv!T:X,5,0)</f>
        <v>OCCIDENTE</v>
      </c>
      <c r="T1202" s="4" t="str">
        <f>+VLOOKUP(B:B,'DT HUEVO'!$A:$D,4,0)</f>
        <v>FS</v>
      </c>
      <c r="U1202" s="4" t="str">
        <f>+VLOOKUP(TablaINV[[#This Row],[COD]],'DT HUEVO'!$A:$D,3,0)</f>
        <v>AA</v>
      </c>
    </row>
    <row r="1203" spans="1:21">
      <c r="A1203" t="s">
        <v>450</v>
      </c>
      <c r="B1203">
        <v>10405</v>
      </c>
      <c r="C1203" t="s">
        <v>542</v>
      </c>
      <c r="D1203">
        <f>+SUMIFS(inv!D:D,inv!A:A,B1203,inv!T:T,A1203)</f>
        <v>0</v>
      </c>
      <c r="E1203">
        <f>+SUMIFS(inv!$D$1:$D$1164,inv!$A$1:$A$1164,$B1203,inv!$T$1:$T$1164,$A1203,inv!$U$1:$U$1164,'DIAS DE INVENTARIO TAT'!E$1)</f>
        <v>0</v>
      </c>
      <c r="F1203">
        <f>+SUMIFS(inv!$D$1:$D$1164,inv!$A$1:$A$1164,$B1203,inv!$T$1:$T$1164,$A1203,inv!$U$1:$U$1164,'DIAS DE INVENTARIO TAT'!F$1)</f>
        <v>0</v>
      </c>
      <c r="G1203">
        <f>+SUMIFS(inv!$D$1:$D$1164,inv!$A$1:$A$1164,$B1203,inv!$T$1:$T$1164,$A1203,inv!$U$1:$U$1164,'DIAS DE INVENTARIO TAT'!G$1)</f>
        <v>0</v>
      </c>
      <c r="H1203">
        <f>+SUMIFS(inv!$D$1:$D$1164,inv!$A$1:$A$1164,$B1203,inv!$T$1:$T$1164,$A1203,inv!$U$1:$U$1164,'DIAS DE INVENTARIO TAT'!H$1)</f>
        <v>0</v>
      </c>
      <c r="I1203">
        <f>+SUMIFS(inv!$D$1:$D$1164,inv!$A$1:$A$1164,$B1203,inv!$T$1:$T$1164,$A1203,inv!$U$1:$U$1164,'DIAS DE INVENTARIO TAT'!I$1)</f>
        <v>0</v>
      </c>
      <c r="J1203">
        <f>+SUMIFS(inv!$D$1:$D$1164,inv!$A$1:$A$1164,$B1203,inv!$T$1:$T$1164,$A1203,inv!$U$1:$U$1164,'DIAS DE INVENTARIO TAT'!J$1)</f>
        <v>0</v>
      </c>
      <c r="K1203">
        <f>+SUMIFS(inv!$D$1:$D$1164,inv!$A$1:$A$1164,$B1203,inv!$T$1:$T$1164,$A1203,inv!$U$1:$U$1164,'DIAS DE INVENTARIO TAT'!K$1)</f>
        <v>0</v>
      </c>
      <c r="L1203" s="6">
        <f>+SUMIFS(VENTAS!H:H,VENTAS!B:B,B1203,VENTAS!G:G,A1203)</f>
        <v>0</v>
      </c>
      <c r="M1203" s="4">
        <f t="shared" si="106"/>
        <v>0</v>
      </c>
      <c r="N1203" s="4">
        <f t="shared" si="102"/>
        <v>0</v>
      </c>
      <c r="O1203" s="4">
        <f t="shared" si="103"/>
        <v>0</v>
      </c>
      <c r="P1203" s="4">
        <f t="shared" si="104"/>
        <v>0</v>
      </c>
      <c r="Q1203" s="6" t="e">
        <f>+SUMIFS(#REF!,#REF!,TablaINV[[#This Row],[GRUPO]],#REF!,TablaINV[[#This Row],[COD]])</f>
        <v>#REF!</v>
      </c>
      <c r="R1203" s="19">
        <f t="shared" si="105"/>
        <v>0</v>
      </c>
      <c r="S1203" s="4" t="str">
        <f>+VLOOKUP(A1203,inv!T:X,5,0)</f>
        <v>OCCIDENTE</v>
      </c>
      <c r="T1203" s="4" t="str">
        <f>+VLOOKUP(B:B,'DT HUEVO'!$A:$D,4,0)</f>
        <v>FS</v>
      </c>
      <c r="U1203" s="4" t="str">
        <f>+VLOOKUP(TablaINV[[#This Row],[COD]],'DT HUEVO'!$A:$D,3,0)</f>
        <v>A</v>
      </c>
    </row>
    <row r="1204" spans="1:21">
      <c r="A1204" t="s">
        <v>450</v>
      </c>
      <c r="B1204">
        <v>10490</v>
      </c>
      <c r="C1204" t="s">
        <v>476</v>
      </c>
      <c r="D1204">
        <f>+SUMIFS(inv!D:D,inv!A:A,B1204,inv!T:T,A1204)</f>
        <v>0</v>
      </c>
      <c r="E1204">
        <f>+SUMIFS(inv!$D$1:$D$1164,inv!$A$1:$A$1164,$B1204,inv!$T$1:$T$1164,$A1204,inv!$U$1:$U$1164,'DIAS DE INVENTARIO TAT'!E$1)</f>
        <v>0</v>
      </c>
      <c r="F1204">
        <f>+SUMIFS(inv!$D$1:$D$1164,inv!$A$1:$A$1164,$B1204,inv!$T$1:$T$1164,$A1204,inv!$U$1:$U$1164,'DIAS DE INVENTARIO TAT'!F$1)</f>
        <v>0</v>
      </c>
      <c r="G1204">
        <f>+SUMIFS(inv!$D$1:$D$1164,inv!$A$1:$A$1164,$B1204,inv!$T$1:$T$1164,$A1204,inv!$U$1:$U$1164,'DIAS DE INVENTARIO TAT'!G$1)</f>
        <v>0</v>
      </c>
      <c r="H1204">
        <f>+SUMIFS(inv!$D$1:$D$1164,inv!$A$1:$A$1164,$B1204,inv!$T$1:$T$1164,$A1204,inv!$U$1:$U$1164,'DIAS DE INVENTARIO TAT'!H$1)</f>
        <v>0</v>
      </c>
      <c r="I1204">
        <f>+SUMIFS(inv!$D$1:$D$1164,inv!$A$1:$A$1164,$B1204,inv!$T$1:$T$1164,$A1204,inv!$U$1:$U$1164,'DIAS DE INVENTARIO TAT'!I$1)</f>
        <v>0</v>
      </c>
      <c r="J1204">
        <f>+SUMIFS(inv!$D$1:$D$1164,inv!$A$1:$A$1164,$B1204,inv!$T$1:$T$1164,$A1204,inv!$U$1:$U$1164,'DIAS DE INVENTARIO TAT'!J$1)</f>
        <v>0</v>
      </c>
      <c r="K1204">
        <f>+SUMIFS(inv!$D$1:$D$1164,inv!$A$1:$A$1164,$B1204,inv!$T$1:$T$1164,$A1204,inv!$U$1:$U$1164,'DIAS DE INVENTARIO TAT'!K$1)</f>
        <v>0</v>
      </c>
      <c r="L1204" s="6">
        <f>+SUMIFS(VENTAS!H:H,VENTAS!B:B,B1204,VENTAS!G:G,A1204)</f>
        <v>0</v>
      </c>
      <c r="M1204" s="4">
        <f t="shared" si="106"/>
        <v>0</v>
      </c>
      <c r="N1204" s="4">
        <f t="shared" si="102"/>
        <v>0</v>
      </c>
      <c r="O1204" s="4">
        <f t="shared" si="103"/>
        <v>0</v>
      </c>
      <c r="P1204" s="4">
        <f t="shared" si="104"/>
        <v>0</v>
      </c>
      <c r="Q1204" s="6" t="e">
        <f>+SUMIFS(#REF!,#REF!,TablaINV[[#This Row],[GRUPO]],#REF!,TablaINV[[#This Row],[COD]])</f>
        <v>#REF!</v>
      </c>
      <c r="R1204" s="19">
        <f t="shared" si="105"/>
        <v>0</v>
      </c>
      <c r="S1204" s="4" t="str">
        <f>+VLOOKUP(A1204,inv!T:X,5,0)</f>
        <v>OCCIDENTE</v>
      </c>
      <c r="T1204" s="4" t="e">
        <f>+VLOOKUP(B:B,'DT HUEVO'!$A:$D,4,0)</f>
        <v>#N/A</v>
      </c>
      <c r="U1204" s="4" t="e">
        <f>+VLOOKUP(TablaINV[[#This Row],[COD]],'DT HUEVO'!$A:$D,3,0)</f>
        <v>#N/A</v>
      </c>
    </row>
    <row r="1205" spans="1:21">
      <c r="A1205" t="s">
        <v>450</v>
      </c>
      <c r="B1205">
        <v>10488</v>
      </c>
      <c r="C1205" t="s">
        <v>607</v>
      </c>
      <c r="D1205">
        <f>+SUMIFS(inv!D:D,inv!A:A,B1205,inv!T:T,A1205)</f>
        <v>0</v>
      </c>
      <c r="E1205">
        <f>+SUMIFS(inv!$D$1:$D$1164,inv!$A$1:$A$1164,$B1205,inv!$T$1:$T$1164,$A1205,inv!$U$1:$U$1164,'DIAS DE INVENTARIO TAT'!E$1)</f>
        <v>0</v>
      </c>
      <c r="F1205">
        <f>+SUMIFS(inv!$D$1:$D$1164,inv!$A$1:$A$1164,$B1205,inv!$T$1:$T$1164,$A1205,inv!$U$1:$U$1164,'DIAS DE INVENTARIO TAT'!F$1)</f>
        <v>0</v>
      </c>
      <c r="G1205">
        <f>+SUMIFS(inv!$D$1:$D$1164,inv!$A$1:$A$1164,$B1205,inv!$T$1:$T$1164,$A1205,inv!$U$1:$U$1164,'DIAS DE INVENTARIO TAT'!G$1)</f>
        <v>0</v>
      </c>
      <c r="H1205">
        <f>+SUMIFS(inv!$D$1:$D$1164,inv!$A$1:$A$1164,$B1205,inv!$T$1:$T$1164,$A1205,inv!$U$1:$U$1164,'DIAS DE INVENTARIO TAT'!H$1)</f>
        <v>0</v>
      </c>
      <c r="I1205">
        <f>+SUMIFS(inv!$D$1:$D$1164,inv!$A$1:$A$1164,$B1205,inv!$T$1:$T$1164,$A1205,inv!$U$1:$U$1164,'DIAS DE INVENTARIO TAT'!I$1)</f>
        <v>0</v>
      </c>
      <c r="J1205">
        <f>+SUMIFS(inv!$D$1:$D$1164,inv!$A$1:$A$1164,$B1205,inv!$T$1:$T$1164,$A1205,inv!$U$1:$U$1164,'DIAS DE INVENTARIO TAT'!J$1)</f>
        <v>0</v>
      </c>
      <c r="K1205">
        <f>+SUMIFS(inv!$D$1:$D$1164,inv!$A$1:$A$1164,$B1205,inv!$T$1:$T$1164,$A1205,inv!$U$1:$U$1164,'DIAS DE INVENTARIO TAT'!K$1)</f>
        <v>0</v>
      </c>
      <c r="L1205" s="6">
        <f>+SUMIFS(VENTAS!H:H,VENTAS!B:B,B1205,VENTAS!G:G,A1205)</f>
        <v>0</v>
      </c>
      <c r="M1205" s="4">
        <f t="shared" si="106"/>
        <v>0</v>
      </c>
      <c r="N1205" s="4">
        <f t="shared" si="102"/>
        <v>0</v>
      </c>
      <c r="O1205" s="4">
        <f t="shared" si="103"/>
        <v>0</v>
      </c>
      <c r="P1205" s="4">
        <f t="shared" si="104"/>
        <v>0</v>
      </c>
      <c r="Q1205" s="6" t="e">
        <f>+SUMIFS(#REF!,#REF!,TablaINV[[#This Row],[GRUPO]],#REF!,TablaINV[[#This Row],[COD]])</f>
        <v>#REF!</v>
      </c>
      <c r="R1205" s="19">
        <f t="shared" si="105"/>
        <v>0</v>
      </c>
      <c r="S1205" s="4" t="str">
        <f>+VLOOKUP(A1205,inv!T:X,5,0)</f>
        <v>OCCIDENTE</v>
      </c>
      <c r="T1205" s="4" t="str">
        <f>+VLOOKUP(B:B,'DT HUEVO'!$A:$D,4,0)</f>
        <v>FS</v>
      </c>
      <c r="U1205" s="4" t="str">
        <f>+VLOOKUP(TablaINV[[#This Row],[COD]],'DT HUEVO'!$A:$D,3,0)</f>
        <v>A</v>
      </c>
    </row>
    <row r="1206" spans="1:21">
      <c r="A1206" t="s">
        <v>450</v>
      </c>
      <c r="B1206">
        <v>10312</v>
      </c>
      <c r="C1206" t="s">
        <v>540</v>
      </c>
      <c r="D1206">
        <f>+SUMIFS(inv!D:D,inv!A:A,B1206,inv!T:T,A1206)</f>
        <v>0</v>
      </c>
      <c r="E1206">
        <f>+SUMIFS(inv!$D$1:$D$1164,inv!$A$1:$A$1164,$B1206,inv!$T$1:$T$1164,$A1206,inv!$U$1:$U$1164,'DIAS DE INVENTARIO TAT'!E$1)</f>
        <v>0</v>
      </c>
      <c r="F1206">
        <f>+SUMIFS(inv!$D$1:$D$1164,inv!$A$1:$A$1164,$B1206,inv!$T$1:$T$1164,$A1206,inv!$U$1:$U$1164,'DIAS DE INVENTARIO TAT'!F$1)</f>
        <v>0</v>
      </c>
      <c r="G1206">
        <f>+SUMIFS(inv!$D$1:$D$1164,inv!$A$1:$A$1164,$B1206,inv!$T$1:$T$1164,$A1206,inv!$U$1:$U$1164,'DIAS DE INVENTARIO TAT'!G$1)</f>
        <v>0</v>
      </c>
      <c r="H1206">
        <f>+SUMIFS(inv!$D$1:$D$1164,inv!$A$1:$A$1164,$B1206,inv!$T$1:$T$1164,$A1206,inv!$U$1:$U$1164,'DIAS DE INVENTARIO TAT'!H$1)</f>
        <v>0</v>
      </c>
      <c r="I1206">
        <f>+SUMIFS(inv!$D$1:$D$1164,inv!$A$1:$A$1164,$B1206,inv!$T$1:$T$1164,$A1206,inv!$U$1:$U$1164,'DIAS DE INVENTARIO TAT'!I$1)</f>
        <v>0</v>
      </c>
      <c r="J1206">
        <f>+SUMIFS(inv!$D$1:$D$1164,inv!$A$1:$A$1164,$B1206,inv!$T$1:$T$1164,$A1206,inv!$U$1:$U$1164,'DIAS DE INVENTARIO TAT'!J$1)</f>
        <v>0</v>
      </c>
      <c r="K1206">
        <f>+SUMIFS(inv!$D$1:$D$1164,inv!$A$1:$A$1164,$B1206,inv!$T$1:$T$1164,$A1206,inv!$U$1:$U$1164,'DIAS DE INVENTARIO TAT'!K$1)</f>
        <v>0</v>
      </c>
      <c r="L1206" s="6">
        <f>+SUMIFS(VENTAS!H:H,VENTAS!B:B,B1206,VENTAS!G:G,A1206)</f>
        <v>0</v>
      </c>
      <c r="M1206" s="4">
        <f t="shared" si="106"/>
        <v>0</v>
      </c>
      <c r="N1206" s="4">
        <f t="shared" si="102"/>
        <v>0</v>
      </c>
      <c r="O1206" s="4">
        <f t="shared" si="103"/>
        <v>0</v>
      </c>
      <c r="P1206" s="4">
        <f t="shared" si="104"/>
        <v>0</v>
      </c>
      <c r="Q1206" s="6" t="e">
        <f>+SUMIFS(#REF!,#REF!,TablaINV[[#This Row],[GRUPO]],#REF!,TablaINV[[#This Row],[COD]])</f>
        <v>#REF!</v>
      </c>
      <c r="R1206" s="19">
        <f t="shared" si="105"/>
        <v>0</v>
      </c>
      <c r="S1206" s="4" t="str">
        <f>+VLOOKUP(A1206,inv!T:X,5,0)</f>
        <v>OCCIDENTE</v>
      </c>
      <c r="T1206" s="4" t="str">
        <f>+VLOOKUP(B:B,'DT HUEVO'!$A:$D,4,0)</f>
        <v>EMPACADOS</v>
      </c>
      <c r="U1206" s="4" t="str">
        <f>+VLOOKUP(TablaINV[[#This Row],[COD]],'DT HUEVO'!$A:$D,3,0)</f>
        <v>AA</v>
      </c>
    </row>
    <row r="1207" spans="1:21">
      <c r="A1207" t="s">
        <v>450</v>
      </c>
      <c r="B1207">
        <v>10589</v>
      </c>
      <c r="C1207" t="s">
        <v>73</v>
      </c>
      <c r="D1207">
        <f>+SUMIFS(inv!D:D,inv!A:A,B1207,inv!T:T,A1207)</f>
        <v>0</v>
      </c>
      <c r="E1207">
        <f>+SUMIFS(inv!$D$1:$D$1164,inv!$A$1:$A$1164,$B1207,inv!$T$1:$T$1164,$A1207,inv!$U$1:$U$1164,'DIAS DE INVENTARIO TAT'!E$1)</f>
        <v>0</v>
      </c>
      <c r="F1207">
        <f>+SUMIFS(inv!$D$1:$D$1164,inv!$A$1:$A$1164,$B1207,inv!$T$1:$T$1164,$A1207,inv!$U$1:$U$1164,'DIAS DE INVENTARIO TAT'!F$1)</f>
        <v>0</v>
      </c>
      <c r="G1207">
        <f>+SUMIFS(inv!$D$1:$D$1164,inv!$A$1:$A$1164,$B1207,inv!$T$1:$T$1164,$A1207,inv!$U$1:$U$1164,'DIAS DE INVENTARIO TAT'!G$1)</f>
        <v>0</v>
      </c>
      <c r="H1207">
        <f>+SUMIFS(inv!$D$1:$D$1164,inv!$A$1:$A$1164,$B1207,inv!$T$1:$T$1164,$A1207,inv!$U$1:$U$1164,'DIAS DE INVENTARIO TAT'!H$1)</f>
        <v>0</v>
      </c>
      <c r="I1207">
        <f>+SUMIFS(inv!$D$1:$D$1164,inv!$A$1:$A$1164,$B1207,inv!$T$1:$T$1164,$A1207,inv!$U$1:$U$1164,'DIAS DE INVENTARIO TAT'!I$1)</f>
        <v>0</v>
      </c>
      <c r="J1207">
        <f>+SUMIFS(inv!$D$1:$D$1164,inv!$A$1:$A$1164,$B1207,inv!$T$1:$T$1164,$A1207,inv!$U$1:$U$1164,'DIAS DE INVENTARIO TAT'!J$1)</f>
        <v>0</v>
      </c>
      <c r="K1207">
        <f>+SUMIFS(inv!$D$1:$D$1164,inv!$A$1:$A$1164,$B1207,inv!$T$1:$T$1164,$A1207,inv!$U$1:$U$1164,'DIAS DE INVENTARIO TAT'!K$1)</f>
        <v>0</v>
      </c>
      <c r="L1207" s="6">
        <f>+SUMIFS(VENTAS!H:H,VENTAS!B:B,B1207,VENTAS!G:G,A1207)</f>
        <v>0</v>
      </c>
      <c r="M1207" s="4">
        <f t="shared" si="106"/>
        <v>0</v>
      </c>
      <c r="N1207" s="4">
        <f t="shared" si="102"/>
        <v>0</v>
      </c>
      <c r="O1207" s="4">
        <f t="shared" si="103"/>
        <v>0</v>
      </c>
      <c r="P1207" s="4">
        <f t="shared" si="104"/>
        <v>0</v>
      </c>
      <c r="Q1207" s="6" t="e">
        <f>+SUMIFS(#REF!,#REF!,TablaINV[[#This Row],[GRUPO]],#REF!,TablaINV[[#This Row],[COD]])</f>
        <v>#REF!</v>
      </c>
      <c r="R1207" s="19">
        <f t="shared" si="105"/>
        <v>0</v>
      </c>
      <c r="S1207" s="4" t="str">
        <f>+VLOOKUP(A1207,inv!T:X,5,0)</f>
        <v>OCCIDENTE</v>
      </c>
      <c r="T1207" s="4" t="e">
        <f>+VLOOKUP(B:B,'DT HUEVO'!$A:$D,4,0)</f>
        <v>#N/A</v>
      </c>
      <c r="U1207" s="4" t="e">
        <f>+VLOOKUP(TablaINV[[#This Row],[COD]],'DT HUEVO'!$A:$D,3,0)</f>
        <v>#N/A</v>
      </c>
    </row>
    <row r="1208" spans="1:21">
      <c r="A1208" t="s">
        <v>450</v>
      </c>
      <c r="B1208">
        <v>10580</v>
      </c>
      <c r="C1208" t="s">
        <v>548</v>
      </c>
      <c r="D1208">
        <f>+SUMIFS(inv!D:D,inv!A:A,B1208,inv!T:T,A1208)</f>
        <v>0</v>
      </c>
      <c r="E1208">
        <f>+SUMIFS(inv!$D$1:$D$1164,inv!$A$1:$A$1164,$B1208,inv!$T$1:$T$1164,$A1208,inv!$U$1:$U$1164,'DIAS DE INVENTARIO TAT'!E$1)</f>
        <v>0</v>
      </c>
      <c r="F1208">
        <f>+SUMIFS(inv!$D$1:$D$1164,inv!$A$1:$A$1164,$B1208,inv!$T$1:$T$1164,$A1208,inv!$U$1:$U$1164,'DIAS DE INVENTARIO TAT'!F$1)</f>
        <v>0</v>
      </c>
      <c r="G1208">
        <f>+SUMIFS(inv!$D$1:$D$1164,inv!$A$1:$A$1164,$B1208,inv!$T$1:$T$1164,$A1208,inv!$U$1:$U$1164,'DIAS DE INVENTARIO TAT'!G$1)</f>
        <v>0</v>
      </c>
      <c r="H1208">
        <f>+SUMIFS(inv!$D$1:$D$1164,inv!$A$1:$A$1164,$B1208,inv!$T$1:$T$1164,$A1208,inv!$U$1:$U$1164,'DIAS DE INVENTARIO TAT'!H$1)</f>
        <v>0</v>
      </c>
      <c r="I1208">
        <f>+SUMIFS(inv!$D$1:$D$1164,inv!$A$1:$A$1164,$B1208,inv!$T$1:$T$1164,$A1208,inv!$U$1:$U$1164,'DIAS DE INVENTARIO TAT'!I$1)</f>
        <v>0</v>
      </c>
      <c r="J1208">
        <f>+SUMIFS(inv!$D$1:$D$1164,inv!$A$1:$A$1164,$B1208,inv!$T$1:$T$1164,$A1208,inv!$U$1:$U$1164,'DIAS DE INVENTARIO TAT'!J$1)</f>
        <v>0</v>
      </c>
      <c r="K1208">
        <f>+SUMIFS(inv!$D$1:$D$1164,inv!$A$1:$A$1164,$B1208,inv!$T$1:$T$1164,$A1208,inv!$U$1:$U$1164,'DIAS DE INVENTARIO TAT'!K$1)</f>
        <v>0</v>
      </c>
      <c r="L1208" s="6">
        <f>+SUMIFS(VENTAS!H:H,VENTAS!B:B,B1208,VENTAS!G:G,A1208)</f>
        <v>0</v>
      </c>
      <c r="M1208" s="4">
        <f t="shared" si="106"/>
        <v>0</v>
      </c>
      <c r="N1208" s="4">
        <f t="shared" si="102"/>
        <v>0</v>
      </c>
      <c r="O1208" s="4">
        <f t="shared" si="103"/>
        <v>0</v>
      </c>
      <c r="P1208" s="4">
        <f t="shared" si="104"/>
        <v>0</v>
      </c>
      <c r="Q1208" s="6" t="e">
        <f>+SUMIFS(#REF!,#REF!,TablaINV[[#This Row],[GRUPO]],#REF!,TablaINV[[#This Row],[COD]])</f>
        <v>#REF!</v>
      </c>
      <c r="R1208" s="19">
        <f t="shared" si="105"/>
        <v>0</v>
      </c>
      <c r="S1208" s="4" t="str">
        <f>+VLOOKUP(A1208,inv!T:X,5,0)</f>
        <v>OCCIDENTE</v>
      </c>
      <c r="T1208" s="4" t="e">
        <f>+VLOOKUP(B:B,'DT HUEVO'!$A:$D,4,0)</f>
        <v>#N/A</v>
      </c>
      <c r="U1208" s="4" t="e">
        <f>+VLOOKUP(TablaINV[[#This Row],[COD]],'DT HUEVO'!$A:$D,3,0)</f>
        <v>#N/A</v>
      </c>
    </row>
    <row r="1209" spans="1:21">
      <c r="A1209" t="s">
        <v>450</v>
      </c>
      <c r="B1209">
        <v>13380</v>
      </c>
      <c r="C1209" t="s">
        <v>534</v>
      </c>
      <c r="D1209">
        <f>+SUMIFS(inv!D:D,inv!A:A,B1209,inv!T:T,A1209)</f>
        <v>0</v>
      </c>
      <c r="E1209">
        <f>+SUMIFS(inv!$D$1:$D$1164,inv!$A$1:$A$1164,$B1209,inv!$T$1:$T$1164,$A1209,inv!$U$1:$U$1164,'DIAS DE INVENTARIO TAT'!E$1)</f>
        <v>0</v>
      </c>
      <c r="F1209">
        <f>+SUMIFS(inv!$D$1:$D$1164,inv!$A$1:$A$1164,$B1209,inv!$T$1:$T$1164,$A1209,inv!$U$1:$U$1164,'DIAS DE INVENTARIO TAT'!F$1)</f>
        <v>0</v>
      </c>
      <c r="G1209">
        <f>+SUMIFS(inv!$D$1:$D$1164,inv!$A$1:$A$1164,$B1209,inv!$T$1:$T$1164,$A1209,inv!$U$1:$U$1164,'DIAS DE INVENTARIO TAT'!G$1)</f>
        <v>0</v>
      </c>
      <c r="H1209">
        <f>+SUMIFS(inv!$D$1:$D$1164,inv!$A$1:$A$1164,$B1209,inv!$T$1:$T$1164,$A1209,inv!$U$1:$U$1164,'DIAS DE INVENTARIO TAT'!H$1)</f>
        <v>0</v>
      </c>
      <c r="I1209">
        <f>+SUMIFS(inv!$D$1:$D$1164,inv!$A$1:$A$1164,$B1209,inv!$T$1:$T$1164,$A1209,inv!$U$1:$U$1164,'DIAS DE INVENTARIO TAT'!I$1)</f>
        <v>0</v>
      </c>
      <c r="J1209">
        <f>+SUMIFS(inv!$D$1:$D$1164,inv!$A$1:$A$1164,$B1209,inv!$T$1:$T$1164,$A1209,inv!$U$1:$U$1164,'DIAS DE INVENTARIO TAT'!J$1)</f>
        <v>0</v>
      </c>
      <c r="K1209">
        <f>+SUMIFS(inv!$D$1:$D$1164,inv!$A$1:$A$1164,$B1209,inv!$T$1:$T$1164,$A1209,inv!$U$1:$U$1164,'DIAS DE INVENTARIO TAT'!K$1)</f>
        <v>0</v>
      </c>
      <c r="L1209" s="6">
        <f>+SUMIFS(VENTAS!H:H,VENTAS!B:B,B1209,VENTAS!G:G,A1209)</f>
        <v>0</v>
      </c>
      <c r="M1209" s="4">
        <f t="shared" si="106"/>
        <v>0</v>
      </c>
      <c r="N1209" s="4">
        <f t="shared" si="102"/>
        <v>0</v>
      </c>
      <c r="O1209" s="4">
        <f t="shared" si="103"/>
        <v>0</v>
      </c>
      <c r="P1209" s="4">
        <f t="shared" si="104"/>
        <v>0</v>
      </c>
      <c r="Q1209" s="6" t="e">
        <f>+SUMIFS(#REF!,#REF!,TablaINV[[#This Row],[GRUPO]],#REF!,TablaINV[[#This Row],[COD]])</f>
        <v>#REF!</v>
      </c>
      <c r="R1209" s="19">
        <f t="shared" si="105"/>
        <v>0</v>
      </c>
      <c r="S1209" s="4" t="str">
        <f>+VLOOKUP(A1209,inv!T:X,5,0)</f>
        <v>OCCIDENTE</v>
      </c>
      <c r="T1209" s="4" t="str">
        <f>+VLOOKUP(B:B,'DT HUEVO'!$A:$D,4,0)</f>
        <v>EMPACADOS</v>
      </c>
      <c r="U1209" s="4" t="str">
        <f>+VLOOKUP(TablaINV[[#This Row],[COD]],'DT HUEVO'!$A:$D,3,0)</f>
        <v>AA</v>
      </c>
    </row>
    <row r="1210" spans="1:21">
      <c r="A1210" t="s">
        <v>450</v>
      </c>
      <c r="B1210">
        <v>13580</v>
      </c>
      <c r="C1210" t="s">
        <v>535</v>
      </c>
      <c r="D1210">
        <f>+SUMIFS(inv!D:D,inv!A:A,B1210,inv!T:T,A1210)</f>
        <v>0</v>
      </c>
      <c r="E1210">
        <f>+SUMIFS(inv!$D$1:$D$1164,inv!$A$1:$A$1164,$B1210,inv!$T$1:$T$1164,$A1210,inv!$U$1:$U$1164,'DIAS DE INVENTARIO TAT'!E$1)</f>
        <v>0</v>
      </c>
      <c r="F1210">
        <f>+SUMIFS(inv!$D$1:$D$1164,inv!$A$1:$A$1164,$B1210,inv!$T$1:$T$1164,$A1210,inv!$U$1:$U$1164,'DIAS DE INVENTARIO TAT'!F$1)</f>
        <v>0</v>
      </c>
      <c r="G1210">
        <f>+SUMIFS(inv!$D$1:$D$1164,inv!$A$1:$A$1164,$B1210,inv!$T$1:$T$1164,$A1210,inv!$U$1:$U$1164,'DIAS DE INVENTARIO TAT'!G$1)</f>
        <v>0</v>
      </c>
      <c r="H1210">
        <f>+SUMIFS(inv!$D$1:$D$1164,inv!$A$1:$A$1164,$B1210,inv!$T$1:$T$1164,$A1210,inv!$U$1:$U$1164,'DIAS DE INVENTARIO TAT'!H$1)</f>
        <v>0</v>
      </c>
      <c r="I1210">
        <f>+SUMIFS(inv!$D$1:$D$1164,inv!$A$1:$A$1164,$B1210,inv!$T$1:$T$1164,$A1210,inv!$U$1:$U$1164,'DIAS DE INVENTARIO TAT'!I$1)</f>
        <v>0</v>
      </c>
      <c r="J1210">
        <f>+SUMIFS(inv!$D$1:$D$1164,inv!$A$1:$A$1164,$B1210,inv!$T$1:$T$1164,$A1210,inv!$U$1:$U$1164,'DIAS DE INVENTARIO TAT'!J$1)</f>
        <v>0</v>
      </c>
      <c r="K1210">
        <f>+SUMIFS(inv!$D$1:$D$1164,inv!$A$1:$A$1164,$B1210,inv!$T$1:$T$1164,$A1210,inv!$U$1:$U$1164,'DIAS DE INVENTARIO TAT'!K$1)</f>
        <v>0</v>
      </c>
      <c r="L1210" s="6">
        <f>+SUMIFS(VENTAS!H:H,VENTAS!B:B,B1210,VENTAS!G:G,A1210)</f>
        <v>0</v>
      </c>
      <c r="M1210" s="4">
        <f t="shared" si="106"/>
        <v>0</v>
      </c>
      <c r="N1210" s="4">
        <f t="shared" ref="N1210:N1272" si="107">+IFERROR(E1210/$L1210,0)</f>
        <v>0</v>
      </c>
      <c r="O1210" s="4">
        <f t="shared" ref="O1210:O1272" si="108">+IFERROR(F1210/$L1210,0)</f>
        <v>0</v>
      </c>
      <c r="P1210" s="4">
        <f t="shared" ref="P1210:P1272" si="109">+IFERROR(G1210/$L1210,0)</f>
        <v>0</v>
      </c>
      <c r="Q1210" s="6" t="e">
        <f>+SUMIFS(#REF!,#REF!,TablaINV[[#This Row],[GRUPO]],#REF!,TablaINV[[#This Row],[COD]])</f>
        <v>#REF!</v>
      </c>
      <c r="R1210" s="19">
        <f t="shared" ref="R1210:R1272" si="110">+IFERROR(D1210/Q1210,0)</f>
        <v>0</v>
      </c>
      <c r="S1210" s="4" t="str">
        <f>+VLOOKUP(A1210,inv!T:X,5,0)</f>
        <v>OCCIDENTE</v>
      </c>
      <c r="T1210" s="4" t="str">
        <f>+VLOOKUP(B:B,'DT HUEVO'!$A:$D,4,0)</f>
        <v>EMPACADOS</v>
      </c>
      <c r="U1210" s="4" t="str">
        <f>+VLOOKUP(TablaINV[[#This Row],[COD]],'DT HUEVO'!$A:$D,3,0)</f>
        <v>B</v>
      </c>
    </row>
    <row r="1211" spans="1:21">
      <c r="A1211" t="s">
        <v>450</v>
      </c>
      <c r="B1211">
        <v>12360</v>
      </c>
      <c r="C1211" t="s">
        <v>584</v>
      </c>
      <c r="D1211">
        <f>+SUMIFS(inv!D:D,inv!A:A,B1211,inv!T:T,A1211)</f>
        <v>0</v>
      </c>
      <c r="E1211">
        <f>+SUMIFS(inv!$D$1:$D$1164,inv!$A$1:$A$1164,$B1211,inv!$T$1:$T$1164,$A1211,inv!$U$1:$U$1164,'DIAS DE INVENTARIO TAT'!E$1)</f>
        <v>0</v>
      </c>
      <c r="F1211">
        <f>+SUMIFS(inv!$D$1:$D$1164,inv!$A$1:$A$1164,$B1211,inv!$T$1:$T$1164,$A1211,inv!$U$1:$U$1164,'DIAS DE INVENTARIO TAT'!F$1)</f>
        <v>0</v>
      </c>
      <c r="G1211">
        <f>+SUMIFS(inv!$D$1:$D$1164,inv!$A$1:$A$1164,$B1211,inv!$T$1:$T$1164,$A1211,inv!$U$1:$U$1164,'DIAS DE INVENTARIO TAT'!G$1)</f>
        <v>0</v>
      </c>
      <c r="H1211">
        <f>+SUMIFS(inv!$D$1:$D$1164,inv!$A$1:$A$1164,$B1211,inv!$T$1:$T$1164,$A1211,inv!$U$1:$U$1164,'DIAS DE INVENTARIO TAT'!H$1)</f>
        <v>0</v>
      </c>
      <c r="I1211">
        <f>+SUMIFS(inv!$D$1:$D$1164,inv!$A$1:$A$1164,$B1211,inv!$T$1:$T$1164,$A1211,inv!$U$1:$U$1164,'DIAS DE INVENTARIO TAT'!I$1)</f>
        <v>0</v>
      </c>
      <c r="J1211">
        <f>+SUMIFS(inv!$D$1:$D$1164,inv!$A$1:$A$1164,$B1211,inv!$T$1:$T$1164,$A1211,inv!$U$1:$U$1164,'DIAS DE INVENTARIO TAT'!J$1)</f>
        <v>0</v>
      </c>
      <c r="K1211">
        <f>+SUMIFS(inv!$D$1:$D$1164,inv!$A$1:$A$1164,$B1211,inv!$T$1:$T$1164,$A1211,inv!$U$1:$U$1164,'DIAS DE INVENTARIO TAT'!K$1)</f>
        <v>0</v>
      </c>
      <c r="L1211" s="6">
        <f>+SUMIFS(VENTAS!H:H,VENTAS!B:B,B1211,VENTAS!G:G,A1211)</f>
        <v>0</v>
      </c>
      <c r="M1211" s="4">
        <f t="shared" si="106"/>
        <v>0</v>
      </c>
      <c r="N1211" s="4">
        <f t="shared" si="107"/>
        <v>0</v>
      </c>
      <c r="O1211" s="4">
        <f t="shared" si="108"/>
        <v>0</v>
      </c>
      <c r="P1211" s="4">
        <f t="shared" si="109"/>
        <v>0</v>
      </c>
      <c r="Q1211" s="6" t="e">
        <f>+SUMIFS(#REF!,#REF!,TablaINV[[#This Row],[GRUPO]],#REF!,TablaINV[[#This Row],[COD]])</f>
        <v>#REF!</v>
      </c>
      <c r="R1211" s="19">
        <f t="shared" si="110"/>
        <v>0</v>
      </c>
      <c r="S1211" s="4" t="str">
        <f>+VLOOKUP(A1211,inv!T:X,5,0)</f>
        <v>OCCIDENTE</v>
      </c>
      <c r="T1211" s="4" t="e">
        <f>+VLOOKUP(B:B,'DT HUEVO'!$A:$D,4,0)</f>
        <v>#N/A</v>
      </c>
      <c r="U1211" s="4" t="e">
        <f>+VLOOKUP(TablaINV[[#This Row],[COD]],'DT HUEVO'!$A:$D,3,0)</f>
        <v>#N/A</v>
      </c>
    </row>
    <row r="1212" spans="1:21">
      <c r="A1212" t="s">
        <v>450</v>
      </c>
      <c r="B1212">
        <v>12470</v>
      </c>
      <c r="C1212" t="s">
        <v>447</v>
      </c>
      <c r="D1212">
        <f>+SUMIFS(inv!D:D,inv!A:A,B1212,inv!T:T,A1212)</f>
        <v>0</v>
      </c>
      <c r="E1212">
        <f>+SUMIFS(inv!$D$1:$D$1164,inv!$A$1:$A$1164,$B1212,inv!$T$1:$T$1164,$A1212,inv!$U$1:$U$1164,'DIAS DE INVENTARIO TAT'!E$1)</f>
        <v>0</v>
      </c>
      <c r="F1212">
        <f>+SUMIFS(inv!$D$1:$D$1164,inv!$A$1:$A$1164,$B1212,inv!$T$1:$T$1164,$A1212,inv!$U$1:$U$1164,'DIAS DE INVENTARIO TAT'!F$1)</f>
        <v>0</v>
      </c>
      <c r="G1212">
        <f>+SUMIFS(inv!$D$1:$D$1164,inv!$A$1:$A$1164,$B1212,inv!$T$1:$T$1164,$A1212,inv!$U$1:$U$1164,'DIAS DE INVENTARIO TAT'!G$1)</f>
        <v>0</v>
      </c>
      <c r="H1212">
        <f>+SUMIFS(inv!$D$1:$D$1164,inv!$A$1:$A$1164,$B1212,inv!$T$1:$T$1164,$A1212,inv!$U$1:$U$1164,'DIAS DE INVENTARIO TAT'!H$1)</f>
        <v>0</v>
      </c>
      <c r="I1212">
        <f>+SUMIFS(inv!$D$1:$D$1164,inv!$A$1:$A$1164,$B1212,inv!$T$1:$T$1164,$A1212,inv!$U$1:$U$1164,'DIAS DE INVENTARIO TAT'!I$1)</f>
        <v>0</v>
      </c>
      <c r="J1212">
        <f>+SUMIFS(inv!$D$1:$D$1164,inv!$A$1:$A$1164,$B1212,inv!$T$1:$T$1164,$A1212,inv!$U$1:$U$1164,'DIAS DE INVENTARIO TAT'!J$1)</f>
        <v>0</v>
      </c>
      <c r="K1212">
        <f>+SUMIFS(inv!$D$1:$D$1164,inv!$A$1:$A$1164,$B1212,inv!$T$1:$T$1164,$A1212,inv!$U$1:$U$1164,'DIAS DE INVENTARIO TAT'!K$1)</f>
        <v>0</v>
      </c>
      <c r="L1212" s="6">
        <f>+SUMIFS(VENTAS!H:H,VENTAS!B:B,B1212,VENTAS!G:G,A1212)</f>
        <v>0</v>
      </c>
      <c r="M1212" s="4">
        <f t="shared" si="106"/>
        <v>0</v>
      </c>
      <c r="N1212" s="4">
        <f t="shared" si="107"/>
        <v>0</v>
      </c>
      <c r="O1212" s="4">
        <f t="shared" si="108"/>
        <v>0</v>
      </c>
      <c r="P1212" s="4">
        <f t="shared" si="109"/>
        <v>0</v>
      </c>
      <c r="Q1212" s="6" t="e">
        <f>+SUMIFS(#REF!,#REF!,TablaINV[[#This Row],[GRUPO]],#REF!,TablaINV[[#This Row],[COD]])</f>
        <v>#REF!</v>
      </c>
      <c r="R1212" s="19">
        <f t="shared" si="110"/>
        <v>0</v>
      </c>
      <c r="S1212" s="4" t="str">
        <f>+VLOOKUP(A1212,inv!T:X,5,0)</f>
        <v>OCCIDENTE</v>
      </c>
      <c r="T1212" s="4" t="e">
        <f>+VLOOKUP(B:B,'DT HUEVO'!$A:$D,4,0)</f>
        <v>#N/A</v>
      </c>
      <c r="U1212" s="4" t="e">
        <f>+VLOOKUP(TablaINV[[#This Row],[COD]],'DT HUEVO'!$A:$D,3,0)</f>
        <v>#N/A</v>
      </c>
    </row>
    <row r="1213" spans="1:21">
      <c r="A1213" t="s">
        <v>450</v>
      </c>
      <c r="B1213">
        <v>10489</v>
      </c>
      <c r="C1213" t="s">
        <v>546</v>
      </c>
      <c r="D1213">
        <f>+SUMIFS(inv!D:D,inv!A:A,B1213,inv!T:T,A1213)</f>
        <v>0</v>
      </c>
      <c r="E1213">
        <f>+SUMIFS(inv!$D$1:$D$1164,inv!$A$1:$A$1164,$B1213,inv!$T$1:$T$1164,$A1213,inv!$U$1:$U$1164,'DIAS DE INVENTARIO TAT'!E$1)</f>
        <v>0</v>
      </c>
      <c r="F1213">
        <f>+SUMIFS(inv!$D$1:$D$1164,inv!$A$1:$A$1164,$B1213,inv!$T$1:$T$1164,$A1213,inv!$U$1:$U$1164,'DIAS DE INVENTARIO TAT'!F$1)</f>
        <v>0</v>
      </c>
      <c r="G1213">
        <f>+SUMIFS(inv!$D$1:$D$1164,inv!$A$1:$A$1164,$B1213,inv!$T$1:$T$1164,$A1213,inv!$U$1:$U$1164,'DIAS DE INVENTARIO TAT'!G$1)</f>
        <v>0</v>
      </c>
      <c r="H1213">
        <f>+SUMIFS(inv!$D$1:$D$1164,inv!$A$1:$A$1164,$B1213,inv!$T$1:$T$1164,$A1213,inv!$U$1:$U$1164,'DIAS DE INVENTARIO TAT'!H$1)</f>
        <v>0</v>
      </c>
      <c r="I1213">
        <f>+SUMIFS(inv!$D$1:$D$1164,inv!$A$1:$A$1164,$B1213,inv!$T$1:$T$1164,$A1213,inv!$U$1:$U$1164,'DIAS DE INVENTARIO TAT'!I$1)</f>
        <v>0</v>
      </c>
      <c r="J1213">
        <f>+SUMIFS(inv!$D$1:$D$1164,inv!$A$1:$A$1164,$B1213,inv!$T$1:$T$1164,$A1213,inv!$U$1:$U$1164,'DIAS DE INVENTARIO TAT'!J$1)</f>
        <v>0</v>
      </c>
      <c r="K1213">
        <f>+SUMIFS(inv!$D$1:$D$1164,inv!$A$1:$A$1164,$B1213,inv!$T$1:$T$1164,$A1213,inv!$U$1:$U$1164,'DIAS DE INVENTARIO TAT'!K$1)</f>
        <v>0</v>
      </c>
      <c r="L1213" s="6">
        <f>+SUMIFS(VENTAS!H:H,VENTAS!B:B,B1213,VENTAS!G:G,A1213)</f>
        <v>0</v>
      </c>
      <c r="M1213" s="4">
        <f t="shared" si="106"/>
        <v>0</v>
      </c>
      <c r="N1213" s="4">
        <f t="shared" si="107"/>
        <v>0</v>
      </c>
      <c r="O1213" s="4">
        <f t="shared" si="108"/>
        <v>0</v>
      </c>
      <c r="P1213" s="4">
        <f t="shared" si="109"/>
        <v>0</v>
      </c>
      <c r="Q1213" s="6" t="e">
        <f>+SUMIFS(#REF!,#REF!,TablaINV[[#This Row],[GRUPO]],#REF!,TablaINV[[#This Row],[COD]])</f>
        <v>#REF!</v>
      </c>
      <c r="R1213" s="19">
        <f t="shared" si="110"/>
        <v>0</v>
      </c>
      <c r="S1213" s="4" t="str">
        <f>+VLOOKUP(A1213,inv!T:X,5,0)</f>
        <v>OCCIDENTE</v>
      </c>
      <c r="T1213" s="4" t="str">
        <f>+VLOOKUP(B:B,'DT HUEVO'!$A:$D,4,0)</f>
        <v>FS</v>
      </c>
      <c r="U1213" s="4" t="str">
        <f>+VLOOKUP(TablaINV[[#This Row],[COD]],'DT HUEVO'!$A:$D,3,0)</f>
        <v>A</v>
      </c>
    </row>
    <row r="1214" spans="1:21">
      <c r="A1214" t="s">
        <v>450</v>
      </c>
      <c r="B1214">
        <v>10416</v>
      </c>
      <c r="C1214" t="s">
        <v>581</v>
      </c>
      <c r="D1214">
        <f>+SUMIFS(inv!D:D,inv!A:A,B1214,inv!T:T,A1214)</f>
        <v>0</v>
      </c>
      <c r="E1214">
        <f>+SUMIFS(inv!$D$1:$D$1164,inv!$A$1:$A$1164,$B1214,inv!$T$1:$T$1164,$A1214,inv!$U$1:$U$1164,'DIAS DE INVENTARIO TAT'!E$1)</f>
        <v>0</v>
      </c>
      <c r="F1214">
        <f>+SUMIFS(inv!$D$1:$D$1164,inv!$A$1:$A$1164,$B1214,inv!$T$1:$T$1164,$A1214,inv!$U$1:$U$1164,'DIAS DE INVENTARIO TAT'!F$1)</f>
        <v>0</v>
      </c>
      <c r="G1214">
        <f>+SUMIFS(inv!$D$1:$D$1164,inv!$A$1:$A$1164,$B1214,inv!$T$1:$T$1164,$A1214,inv!$U$1:$U$1164,'DIAS DE INVENTARIO TAT'!G$1)</f>
        <v>0</v>
      </c>
      <c r="H1214">
        <f>+SUMIFS(inv!$D$1:$D$1164,inv!$A$1:$A$1164,$B1214,inv!$T$1:$T$1164,$A1214,inv!$U$1:$U$1164,'DIAS DE INVENTARIO TAT'!H$1)</f>
        <v>0</v>
      </c>
      <c r="I1214">
        <f>+SUMIFS(inv!$D$1:$D$1164,inv!$A$1:$A$1164,$B1214,inv!$T$1:$T$1164,$A1214,inv!$U$1:$U$1164,'DIAS DE INVENTARIO TAT'!I$1)</f>
        <v>0</v>
      </c>
      <c r="J1214">
        <f>+SUMIFS(inv!$D$1:$D$1164,inv!$A$1:$A$1164,$B1214,inv!$T$1:$T$1164,$A1214,inv!$U$1:$U$1164,'DIAS DE INVENTARIO TAT'!J$1)</f>
        <v>0</v>
      </c>
      <c r="K1214">
        <f>+SUMIFS(inv!$D$1:$D$1164,inv!$A$1:$A$1164,$B1214,inv!$T$1:$T$1164,$A1214,inv!$U$1:$U$1164,'DIAS DE INVENTARIO TAT'!K$1)</f>
        <v>0</v>
      </c>
      <c r="L1214" s="6">
        <f>+SUMIFS(VENTAS!H:H,VENTAS!B:B,B1214,VENTAS!G:G,A1214)</f>
        <v>0</v>
      </c>
      <c r="M1214" s="4">
        <f t="shared" si="106"/>
        <v>0</v>
      </c>
      <c r="N1214" s="4">
        <f t="shared" si="107"/>
        <v>0</v>
      </c>
      <c r="O1214" s="4">
        <f t="shared" si="108"/>
        <v>0</v>
      </c>
      <c r="P1214" s="4">
        <f t="shared" si="109"/>
        <v>0</v>
      </c>
      <c r="Q1214" s="6" t="e">
        <f>+SUMIFS(#REF!,#REF!,TablaINV[[#This Row],[GRUPO]],#REF!,TablaINV[[#This Row],[COD]])</f>
        <v>#REF!</v>
      </c>
      <c r="R1214" s="19">
        <f t="shared" si="110"/>
        <v>0</v>
      </c>
      <c r="S1214" s="4" t="str">
        <f>+VLOOKUP(A1214,inv!T:X,5,0)</f>
        <v>OCCIDENTE</v>
      </c>
      <c r="T1214" s="4" t="str">
        <f>+VLOOKUP(B:B,'DT HUEVO'!$A:$D,4,0)</f>
        <v>ETIQUETA</v>
      </c>
      <c r="U1214" s="4" t="str">
        <f>+VLOOKUP(TablaINV[[#This Row],[COD]],'DT HUEVO'!$A:$D,3,0)</f>
        <v>A</v>
      </c>
    </row>
    <row r="1215" spans="1:21">
      <c r="A1215" t="s">
        <v>450</v>
      </c>
      <c r="B1215">
        <v>10367</v>
      </c>
      <c r="C1215" t="s">
        <v>606</v>
      </c>
      <c r="D1215">
        <f>+SUMIFS(inv!D:D,inv!A:A,B1215,inv!T:T,A1215)</f>
        <v>0</v>
      </c>
      <c r="E1215">
        <f>+SUMIFS(inv!$D$1:$D$1164,inv!$A$1:$A$1164,$B1215,inv!$T$1:$T$1164,$A1215,inv!$U$1:$U$1164,'DIAS DE INVENTARIO TAT'!E$1)</f>
        <v>0</v>
      </c>
      <c r="F1215">
        <f>+SUMIFS(inv!$D$1:$D$1164,inv!$A$1:$A$1164,$B1215,inv!$T$1:$T$1164,$A1215,inv!$U$1:$U$1164,'DIAS DE INVENTARIO TAT'!F$1)</f>
        <v>0</v>
      </c>
      <c r="G1215">
        <f>+SUMIFS(inv!$D$1:$D$1164,inv!$A$1:$A$1164,$B1215,inv!$T$1:$T$1164,$A1215,inv!$U$1:$U$1164,'DIAS DE INVENTARIO TAT'!G$1)</f>
        <v>0</v>
      </c>
      <c r="H1215">
        <f>+SUMIFS(inv!$D$1:$D$1164,inv!$A$1:$A$1164,$B1215,inv!$T$1:$T$1164,$A1215,inv!$U$1:$U$1164,'DIAS DE INVENTARIO TAT'!H$1)</f>
        <v>0</v>
      </c>
      <c r="I1215">
        <f>+SUMIFS(inv!$D$1:$D$1164,inv!$A$1:$A$1164,$B1215,inv!$T$1:$T$1164,$A1215,inv!$U$1:$U$1164,'DIAS DE INVENTARIO TAT'!I$1)</f>
        <v>0</v>
      </c>
      <c r="J1215">
        <f>+SUMIFS(inv!$D$1:$D$1164,inv!$A$1:$A$1164,$B1215,inv!$T$1:$T$1164,$A1215,inv!$U$1:$U$1164,'DIAS DE INVENTARIO TAT'!J$1)</f>
        <v>0</v>
      </c>
      <c r="K1215">
        <f>+SUMIFS(inv!$D$1:$D$1164,inv!$A$1:$A$1164,$B1215,inv!$T$1:$T$1164,$A1215,inv!$U$1:$U$1164,'DIAS DE INVENTARIO TAT'!K$1)</f>
        <v>0</v>
      </c>
      <c r="L1215" s="6">
        <f>+SUMIFS(VENTAS!H:H,VENTAS!B:B,B1215,VENTAS!G:G,A1215)</f>
        <v>0</v>
      </c>
      <c r="M1215" s="4">
        <f t="shared" si="106"/>
        <v>0</v>
      </c>
      <c r="N1215" s="4">
        <f t="shared" si="107"/>
        <v>0</v>
      </c>
      <c r="O1215" s="4">
        <f t="shared" si="108"/>
        <v>0</v>
      </c>
      <c r="P1215" s="4">
        <f t="shared" si="109"/>
        <v>0</v>
      </c>
      <c r="Q1215" s="6" t="e">
        <f>+SUMIFS(#REF!,#REF!,TablaINV[[#This Row],[GRUPO]],#REF!,TablaINV[[#This Row],[COD]])</f>
        <v>#REF!</v>
      </c>
      <c r="R1215" s="19">
        <f t="shared" si="110"/>
        <v>0</v>
      </c>
      <c r="S1215" s="4" t="str">
        <f>+VLOOKUP(A1215,inv!T:X,5,0)</f>
        <v>OCCIDENTE</v>
      </c>
      <c r="T1215" s="4" t="str">
        <f>+VLOOKUP(B:B,'DT HUEVO'!$A:$D,4,0)</f>
        <v>FS</v>
      </c>
      <c r="U1215" s="4" t="str">
        <f>+VLOOKUP(TablaINV[[#This Row],[COD]],'DT HUEVO'!$A:$D,3,0)</f>
        <v>AA</v>
      </c>
    </row>
    <row r="1216" spans="1:21">
      <c r="A1216" t="s">
        <v>450</v>
      </c>
      <c r="B1216">
        <v>10309</v>
      </c>
      <c r="C1216" t="s">
        <v>539</v>
      </c>
      <c r="D1216">
        <f>+SUMIFS(inv!D:D,inv!A:A,B1216,inv!T:T,A1216)</f>
        <v>0</v>
      </c>
      <c r="E1216">
        <f>+SUMIFS(inv!$D$1:$D$1164,inv!$A$1:$A$1164,$B1216,inv!$T$1:$T$1164,$A1216,inv!$U$1:$U$1164,'DIAS DE INVENTARIO TAT'!E$1)</f>
        <v>0</v>
      </c>
      <c r="F1216">
        <f>+SUMIFS(inv!$D$1:$D$1164,inv!$A$1:$A$1164,$B1216,inv!$T$1:$T$1164,$A1216,inv!$U$1:$U$1164,'DIAS DE INVENTARIO TAT'!F$1)</f>
        <v>0</v>
      </c>
      <c r="G1216">
        <f>+SUMIFS(inv!$D$1:$D$1164,inv!$A$1:$A$1164,$B1216,inv!$T$1:$T$1164,$A1216,inv!$U$1:$U$1164,'DIAS DE INVENTARIO TAT'!G$1)</f>
        <v>0</v>
      </c>
      <c r="H1216">
        <f>+SUMIFS(inv!$D$1:$D$1164,inv!$A$1:$A$1164,$B1216,inv!$T$1:$T$1164,$A1216,inv!$U$1:$U$1164,'DIAS DE INVENTARIO TAT'!H$1)</f>
        <v>0</v>
      </c>
      <c r="I1216">
        <f>+SUMIFS(inv!$D$1:$D$1164,inv!$A$1:$A$1164,$B1216,inv!$T$1:$T$1164,$A1216,inv!$U$1:$U$1164,'DIAS DE INVENTARIO TAT'!I$1)</f>
        <v>0</v>
      </c>
      <c r="J1216">
        <f>+SUMIFS(inv!$D$1:$D$1164,inv!$A$1:$A$1164,$B1216,inv!$T$1:$T$1164,$A1216,inv!$U$1:$U$1164,'DIAS DE INVENTARIO TAT'!J$1)</f>
        <v>0</v>
      </c>
      <c r="K1216">
        <f>+SUMIFS(inv!$D$1:$D$1164,inv!$A$1:$A$1164,$B1216,inv!$T$1:$T$1164,$A1216,inv!$U$1:$U$1164,'DIAS DE INVENTARIO TAT'!K$1)</f>
        <v>0</v>
      </c>
      <c r="L1216" s="6">
        <f>+SUMIFS(VENTAS!H:H,VENTAS!B:B,B1216,VENTAS!G:G,A1216)</f>
        <v>0</v>
      </c>
      <c r="M1216" s="4">
        <f t="shared" si="106"/>
        <v>0</v>
      </c>
      <c r="N1216" s="4">
        <f t="shared" si="107"/>
        <v>0</v>
      </c>
      <c r="O1216" s="4">
        <f t="shared" si="108"/>
        <v>0</v>
      </c>
      <c r="P1216" s="4">
        <f t="shared" si="109"/>
        <v>0</v>
      </c>
      <c r="Q1216" s="6" t="e">
        <f>+SUMIFS(#REF!,#REF!,TablaINV[[#This Row],[GRUPO]],#REF!,TablaINV[[#This Row],[COD]])</f>
        <v>#REF!</v>
      </c>
      <c r="R1216" s="19">
        <f t="shared" si="110"/>
        <v>0</v>
      </c>
      <c r="S1216" s="4" t="str">
        <f>+VLOOKUP(A1216,inv!T:X,5,0)</f>
        <v>OCCIDENTE</v>
      </c>
      <c r="T1216" s="4" t="str">
        <f>+VLOOKUP(B:B,'DT HUEVO'!$A:$D,4,0)</f>
        <v>FS</v>
      </c>
      <c r="U1216" s="4" t="str">
        <f>+VLOOKUP(TablaINV[[#This Row],[COD]],'DT HUEVO'!$A:$D,3,0)</f>
        <v>AA</v>
      </c>
    </row>
    <row r="1217" spans="1:21">
      <c r="A1217" t="s">
        <v>450</v>
      </c>
      <c r="B1217">
        <v>10388</v>
      </c>
      <c r="C1217" t="s">
        <v>541</v>
      </c>
      <c r="D1217">
        <f>+SUMIFS(inv!D:D,inv!A:A,B1217,inv!T:T,A1217)</f>
        <v>0</v>
      </c>
      <c r="E1217">
        <f>+SUMIFS(inv!$D$1:$D$1164,inv!$A$1:$A$1164,$B1217,inv!$T$1:$T$1164,$A1217,inv!$U$1:$U$1164,'DIAS DE INVENTARIO TAT'!E$1)</f>
        <v>0</v>
      </c>
      <c r="F1217">
        <f>+SUMIFS(inv!$D$1:$D$1164,inv!$A$1:$A$1164,$B1217,inv!$T$1:$T$1164,$A1217,inv!$U$1:$U$1164,'DIAS DE INVENTARIO TAT'!F$1)</f>
        <v>0</v>
      </c>
      <c r="G1217">
        <f>+SUMIFS(inv!$D$1:$D$1164,inv!$A$1:$A$1164,$B1217,inv!$T$1:$T$1164,$A1217,inv!$U$1:$U$1164,'DIAS DE INVENTARIO TAT'!G$1)</f>
        <v>0</v>
      </c>
      <c r="H1217">
        <f>+SUMIFS(inv!$D$1:$D$1164,inv!$A$1:$A$1164,$B1217,inv!$T$1:$T$1164,$A1217,inv!$U$1:$U$1164,'DIAS DE INVENTARIO TAT'!H$1)</f>
        <v>0</v>
      </c>
      <c r="I1217">
        <f>+SUMIFS(inv!$D$1:$D$1164,inv!$A$1:$A$1164,$B1217,inv!$T$1:$T$1164,$A1217,inv!$U$1:$U$1164,'DIAS DE INVENTARIO TAT'!I$1)</f>
        <v>0</v>
      </c>
      <c r="J1217">
        <f>+SUMIFS(inv!$D$1:$D$1164,inv!$A$1:$A$1164,$B1217,inv!$T$1:$T$1164,$A1217,inv!$U$1:$U$1164,'DIAS DE INVENTARIO TAT'!J$1)</f>
        <v>0</v>
      </c>
      <c r="K1217">
        <f>+SUMIFS(inv!$D$1:$D$1164,inv!$A$1:$A$1164,$B1217,inv!$T$1:$T$1164,$A1217,inv!$U$1:$U$1164,'DIAS DE INVENTARIO TAT'!K$1)</f>
        <v>0</v>
      </c>
      <c r="L1217" s="6">
        <f>+SUMIFS(VENTAS!H:H,VENTAS!B:B,B1217,VENTAS!G:G,A1217)</f>
        <v>0</v>
      </c>
      <c r="M1217" s="4">
        <f t="shared" si="106"/>
        <v>0</v>
      </c>
      <c r="N1217" s="4">
        <f t="shared" si="107"/>
        <v>0</v>
      </c>
      <c r="O1217" s="4">
        <f t="shared" si="108"/>
        <v>0</v>
      </c>
      <c r="P1217" s="4">
        <f t="shared" si="109"/>
        <v>0</v>
      </c>
      <c r="Q1217" s="6" t="e">
        <f>+SUMIFS(#REF!,#REF!,TablaINV[[#This Row],[GRUPO]],#REF!,TablaINV[[#This Row],[COD]])</f>
        <v>#REF!</v>
      </c>
      <c r="R1217" s="19">
        <f t="shared" si="110"/>
        <v>0</v>
      </c>
      <c r="S1217" s="4" t="str">
        <f>+VLOOKUP(A1217,inv!T:X,5,0)</f>
        <v>OCCIDENTE</v>
      </c>
      <c r="T1217" s="4" t="str">
        <f>+VLOOKUP(B:B,'DT HUEVO'!$A:$D,4,0)</f>
        <v>FS</v>
      </c>
      <c r="U1217" s="4" t="str">
        <f>+VLOOKUP(TablaINV[[#This Row],[COD]],'DT HUEVO'!$A:$D,3,0)</f>
        <v>AA</v>
      </c>
    </row>
    <row r="1218" spans="1:21">
      <c r="A1218" t="s">
        <v>450</v>
      </c>
      <c r="B1218">
        <v>10205</v>
      </c>
      <c r="C1218" t="s">
        <v>552</v>
      </c>
      <c r="D1218">
        <f>+SUMIFS(inv!D:D,inv!A:A,B1218,inv!T:T,A1218)</f>
        <v>0</v>
      </c>
      <c r="E1218">
        <f>+SUMIFS(inv!$D$1:$D$1164,inv!$A$1:$A$1164,$B1218,inv!$T$1:$T$1164,$A1218,inv!$U$1:$U$1164,'DIAS DE INVENTARIO TAT'!E$1)</f>
        <v>0</v>
      </c>
      <c r="F1218">
        <f>+SUMIFS(inv!$D$1:$D$1164,inv!$A$1:$A$1164,$B1218,inv!$T$1:$T$1164,$A1218,inv!$U$1:$U$1164,'DIAS DE INVENTARIO TAT'!F$1)</f>
        <v>0</v>
      </c>
      <c r="G1218">
        <f>+SUMIFS(inv!$D$1:$D$1164,inv!$A$1:$A$1164,$B1218,inv!$T$1:$T$1164,$A1218,inv!$U$1:$U$1164,'DIAS DE INVENTARIO TAT'!G$1)</f>
        <v>0</v>
      </c>
      <c r="H1218">
        <f>+SUMIFS(inv!$D$1:$D$1164,inv!$A$1:$A$1164,$B1218,inv!$T$1:$T$1164,$A1218,inv!$U$1:$U$1164,'DIAS DE INVENTARIO TAT'!H$1)</f>
        <v>0</v>
      </c>
      <c r="I1218">
        <f>+SUMIFS(inv!$D$1:$D$1164,inv!$A$1:$A$1164,$B1218,inv!$T$1:$T$1164,$A1218,inv!$U$1:$U$1164,'DIAS DE INVENTARIO TAT'!I$1)</f>
        <v>0</v>
      </c>
      <c r="J1218">
        <f>+SUMIFS(inv!$D$1:$D$1164,inv!$A$1:$A$1164,$B1218,inv!$T$1:$T$1164,$A1218,inv!$U$1:$U$1164,'DIAS DE INVENTARIO TAT'!J$1)</f>
        <v>0</v>
      </c>
      <c r="K1218">
        <f>+SUMIFS(inv!$D$1:$D$1164,inv!$A$1:$A$1164,$B1218,inv!$T$1:$T$1164,$A1218,inv!$U$1:$U$1164,'DIAS DE INVENTARIO TAT'!K$1)</f>
        <v>0</v>
      </c>
      <c r="L1218" s="6">
        <f>+SUMIFS(VENTAS!H:H,VENTAS!B:B,B1218,VENTAS!G:G,A1218)</f>
        <v>0</v>
      </c>
      <c r="M1218" s="4">
        <f t="shared" si="106"/>
        <v>0</v>
      </c>
      <c r="N1218" s="4">
        <f t="shared" si="107"/>
        <v>0</v>
      </c>
      <c r="O1218" s="4">
        <f t="shared" si="108"/>
        <v>0</v>
      </c>
      <c r="P1218" s="4">
        <f t="shared" si="109"/>
        <v>0</v>
      </c>
      <c r="Q1218" s="6" t="e">
        <f>+SUMIFS(#REF!,#REF!,TablaINV[[#This Row],[GRUPO]],#REF!,TablaINV[[#This Row],[COD]])</f>
        <v>#REF!</v>
      </c>
      <c r="R1218" s="19">
        <f t="shared" si="110"/>
        <v>0</v>
      </c>
      <c r="S1218" s="4" t="str">
        <f>+VLOOKUP(A1218,inv!T:X,5,0)</f>
        <v>OCCIDENTE</v>
      </c>
      <c r="T1218" s="4" t="str">
        <f>+VLOOKUP(B:B,'DT HUEVO'!$A:$D,4,0)</f>
        <v>FS</v>
      </c>
      <c r="U1218" s="4" t="str">
        <f>+VLOOKUP(TablaINV[[#This Row],[COD]],'DT HUEVO'!$A:$D,3,0)</f>
        <v>AAA</v>
      </c>
    </row>
    <row r="1219" spans="1:21">
      <c r="A1219" t="s">
        <v>450</v>
      </c>
      <c r="B1219">
        <v>10307</v>
      </c>
      <c r="C1219" t="s">
        <v>538</v>
      </c>
      <c r="D1219">
        <f>+SUMIFS(inv!D:D,inv!A:A,B1219,inv!T:T,A1219)</f>
        <v>0</v>
      </c>
      <c r="E1219">
        <f>+SUMIFS(inv!$D$1:$D$1164,inv!$A$1:$A$1164,$B1219,inv!$T$1:$T$1164,$A1219,inv!$U$1:$U$1164,'DIAS DE INVENTARIO TAT'!E$1)</f>
        <v>0</v>
      </c>
      <c r="F1219">
        <f>+SUMIFS(inv!$D$1:$D$1164,inv!$A$1:$A$1164,$B1219,inv!$T$1:$T$1164,$A1219,inv!$U$1:$U$1164,'DIAS DE INVENTARIO TAT'!F$1)</f>
        <v>0</v>
      </c>
      <c r="G1219">
        <f>+SUMIFS(inv!$D$1:$D$1164,inv!$A$1:$A$1164,$B1219,inv!$T$1:$T$1164,$A1219,inv!$U$1:$U$1164,'DIAS DE INVENTARIO TAT'!G$1)</f>
        <v>0</v>
      </c>
      <c r="H1219">
        <f>+SUMIFS(inv!$D$1:$D$1164,inv!$A$1:$A$1164,$B1219,inv!$T$1:$T$1164,$A1219,inv!$U$1:$U$1164,'DIAS DE INVENTARIO TAT'!H$1)</f>
        <v>0</v>
      </c>
      <c r="I1219">
        <f>+SUMIFS(inv!$D$1:$D$1164,inv!$A$1:$A$1164,$B1219,inv!$T$1:$T$1164,$A1219,inv!$U$1:$U$1164,'DIAS DE INVENTARIO TAT'!I$1)</f>
        <v>0</v>
      </c>
      <c r="J1219">
        <f>+SUMIFS(inv!$D$1:$D$1164,inv!$A$1:$A$1164,$B1219,inv!$T$1:$T$1164,$A1219,inv!$U$1:$U$1164,'DIAS DE INVENTARIO TAT'!J$1)</f>
        <v>0</v>
      </c>
      <c r="K1219">
        <f>+SUMIFS(inv!$D$1:$D$1164,inv!$A$1:$A$1164,$B1219,inv!$T$1:$T$1164,$A1219,inv!$U$1:$U$1164,'DIAS DE INVENTARIO TAT'!K$1)</f>
        <v>0</v>
      </c>
      <c r="L1219" s="6">
        <f>+SUMIFS(VENTAS!H:H,VENTAS!B:B,B1219,VENTAS!G:G,A1219)</f>
        <v>0</v>
      </c>
      <c r="M1219" s="4">
        <f t="shared" si="106"/>
        <v>0</v>
      </c>
      <c r="N1219" s="4">
        <f t="shared" si="107"/>
        <v>0</v>
      </c>
      <c r="O1219" s="4">
        <f t="shared" si="108"/>
        <v>0</v>
      </c>
      <c r="P1219" s="4">
        <f t="shared" si="109"/>
        <v>0</v>
      </c>
      <c r="Q1219" s="6" t="e">
        <f>+SUMIFS(#REF!,#REF!,TablaINV[[#This Row],[GRUPO]],#REF!,TablaINV[[#This Row],[COD]])</f>
        <v>#REF!</v>
      </c>
      <c r="R1219" s="19">
        <f t="shared" si="110"/>
        <v>0</v>
      </c>
      <c r="S1219" s="4" t="str">
        <f>+VLOOKUP(A1219,inv!T:X,5,0)</f>
        <v>OCCIDENTE</v>
      </c>
      <c r="T1219" s="4" t="str">
        <f>+VLOOKUP(B:B,'DT HUEVO'!$A:$D,4,0)</f>
        <v>EMPACADOS</v>
      </c>
      <c r="U1219" s="4" t="str">
        <f>+VLOOKUP(TablaINV[[#This Row],[COD]],'DT HUEVO'!$A:$D,3,0)</f>
        <v>AA</v>
      </c>
    </row>
    <row r="1220" spans="1:21">
      <c r="A1220" t="s">
        <v>450</v>
      </c>
      <c r="B1220">
        <v>10380</v>
      </c>
      <c r="C1220" t="s">
        <v>565</v>
      </c>
      <c r="D1220">
        <f>+SUMIFS(inv!D:D,inv!A:A,B1220,inv!T:T,A1220)</f>
        <v>0</v>
      </c>
      <c r="E1220">
        <f>+SUMIFS(inv!$D$1:$D$1164,inv!$A$1:$A$1164,$B1220,inv!$T$1:$T$1164,$A1220,inv!$U$1:$U$1164,'DIAS DE INVENTARIO TAT'!E$1)</f>
        <v>0</v>
      </c>
      <c r="F1220">
        <f>+SUMIFS(inv!$D$1:$D$1164,inv!$A$1:$A$1164,$B1220,inv!$T$1:$T$1164,$A1220,inv!$U$1:$U$1164,'DIAS DE INVENTARIO TAT'!F$1)</f>
        <v>0</v>
      </c>
      <c r="G1220">
        <f>+SUMIFS(inv!$D$1:$D$1164,inv!$A$1:$A$1164,$B1220,inv!$T$1:$T$1164,$A1220,inv!$U$1:$U$1164,'DIAS DE INVENTARIO TAT'!G$1)</f>
        <v>0</v>
      </c>
      <c r="H1220">
        <f>+SUMIFS(inv!$D$1:$D$1164,inv!$A$1:$A$1164,$B1220,inv!$T$1:$T$1164,$A1220,inv!$U$1:$U$1164,'DIAS DE INVENTARIO TAT'!H$1)</f>
        <v>0</v>
      </c>
      <c r="I1220">
        <f>+SUMIFS(inv!$D$1:$D$1164,inv!$A$1:$A$1164,$B1220,inv!$T$1:$T$1164,$A1220,inv!$U$1:$U$1164,'DIAS DE INVENTARIO TAT'!I$1)</f>
        <v>0</v>
      </c>
      <c r="J1220">
        <f>+SUMIFS(inv!$D$1:$D$1164,inv!$A$1:$A$1164,$B1220,inv!$T$1:$T$1164,$A1220,inv!$U$1:$U$1164,'DIAS DE INVENTARIO TAT'!J$1)</f>
        <v>0</v>
      </c>
      <c r="K1220">
        <f>+SUMIFS(inv!$D$1:$D$1164,inv!$A$1:$A$1164,$B1220,inv!$T$1:$T$1164,$A1220,inv!$U$1:$U$1164,'DIAS DE INVENTARIO TAT'!K$1)</f>
        <v>0</v>
      </c>
      <c r="L1220" s="6">
        <f>+SUMIFS(VENTAS!H:H,VENTAS!B:B,B1220,VENTAS!G:G,A1220)</f>
        <v>0</v>
      </c>
      <c r="M1220" s="4">
        <f t="shared" ref="M1220:M1283" si="111">+IFERROR(D1220/$L1220,0)</f>
        <v>0</v>
      </c>
      <c r="N1220" s="4">
        <f t="shared" si="107"/>
        <v>0</v>
      </c>
      <c r="O1220" s="4">
        <f t="shared" si="108"/>
        <v>0</v>
      </c>
      <c r="P1220" s="4">
        <f t="shared" si="109"/>
        <v>0</v>
      </c>
      <c r="Q1220" s="6" t="e">
        <f>+SUMIFS(#REF!,#REF!,TablaINV[[#This Row],[GRUPO]],#REF!,TablaINV[[#This Row],[COD]])</f>
        <v>#REF!</v>
      </c>
      <c r="R1220" s="19">
        <f t="shared" si="110"/>
        <v>0</v>
      </c>
      <c r="S1220" s="4" t="str">
        <f>+VLOOKUP(A1220,inv!T:X,5,0)</f>
        <v>OCCIDENTE</v>
      </c>
      <c r="T1220" s="4" t="str">
        <f>+VLOOKUP(B:B,'DT HUEVO'!$A:$D,4,0)</f>
        <v>EMPACADOS</v>
      </c>
      <c r="U1220" s="4" t="str">
        <f>+VLOOKUP(TablaINV[[#This Row],[COD]],'DT HUEVO'!$A:$D,3,0)</f>
        <v>AA</v>
      </c>
    </row>
    <row r="1221" spans="1:21">
      <c r="A1221" t="s">
        <v>450</v>
      </c>
      <c r="B1221">
        <v>10409</v>
      </c>
      <c r="C1221" t="s">
        <v>566</v>
      </c>
      <c r="D1221">
        <f>+SUMIFS(inv!D:D,inv!A:A,B1221,inv!T:T,A1221)</f>
        <v>0</v>
      </c>
      <c r="E1221">
        <f>+SUMIFS(inv!$D$1:$D$1164,inv!$A$1:$A$1164,$B1221,inv!$T$1:$T$1164,$A1221,inv!$U$1:$U$1164,'DIAS DE INVENTARIO TAT'!E$1)</f>
        <v>0</v>
      </c>
      <c r="F1221">
        <f>+SUMIFS(inv!$D$1:$D$1164,inv!$A$1:$A$1164,$B1221,inv!$T$1:$T$1164,$A1221,inv!$U$1:$U$1164,'DIAS DE INVENTARIO TAT'!F$1)</f>
        <v>0</v>
      </c>
      <c r="G1221">
        <f>+SUMIFS(inv!$D$1:$D$1164,inv!$A$1:$A$1164,$B1221,inv!$T$1:$T$1164,$A1221,inv!$U$1:$U$1164,'DIAS DE INVENTARIO TAT'!G$1)</f>
        <v>0</v>
      </c>
      <c r="H1221">
        <f>+SUMIFS(inv!$D$1:$D$1164,inv!$A$1:$A$1164,$B1221,inv!$T$1:$T$1164,$A1221,inv!$U$1:$U$1164,'DIAS DE INVENTARIO TAT'!H$1)</f>
        <v>0</v>
      </c>
      <c r="I1221">
        <f>+SUMIFS(inv!$D$1:$D$1164,inv!$A$1:$A$1164,$B1221,inv!$T$1:$T$1164,$A1221,inv!$U$1:$U$1164,'DIAS DE INVENTARIO TAT'!I$1)</f>
        <v>0</v>
      </c>
      <c r="J1221">
        <f>+SUMIFS(inv!$D$1:$D$1164,inv!$A$1:$A$1164,$B1221,inv!$T$1:$T$1164,$A1221,inv!$U$1:$U$1164,'DIAS DE INVENTARIO TAT'!J$1)</f>
        <v>0</v>
      </c>
      <c r="K1221">
        <f>+SUMIFS(inv!$D$1:$D$1164,inv!$A$1:$A$1164,$B1221,inv!$T$1:$T$1164,$A1221,inv!$U$1:$U$1164,'DIAS DE INVENTARIO TAT'!K$1)</f>
        <v>0</v>
      </c>
      <c r="L1221" s="6">
        <f>+SUMIFS(VENTAS!H:H,VENTAS!B:B,B1221,VENTAS!G:G,A1221)</f>
        <v>0</v>
      </c>
      <c r="M1221" s="4">
        <f t="shared" si="111"/>
        <v>0</v>
      </c>
      <c r="N1221" s="4">
        <f t="shared" si="107"/>
        <v>0</v>
      </c>
      <c r="O1221" s="4">
        <f t="shared" si="108"/>
        <v>0</v>
      </c>
      <c r="P1221" s="4">
        <f t="shared" si="109"/>
        <v>0</v>
      </c>
      <c r="Q1221" s="6" t="e">
        <f>+SUMIFS(#REF!,#REF!,TablaINV[[#This Row],[GRUPO]],#REF!,TablaINV[[#This Row],[COD]])</f>
        <v>#REF!</v>
      </c>
      <c r="R1221" s="19">
        <f t="shared" si="110"/>
        <v>0</v>
      </c>
      <c r="S1221" s="4" t="str">
        <f>+VLOOKUP(A1221,inv!T:X,5,0)</f>
        <v>OCCIDENTE</v>
      </c>
      <c r="T1221" s="4" t="str">
        <f>+VLOOKUP(B:B,'DT HUEVO'!$A:$D,4,0)</f>
        <v>FS</v>
      </c>
      <c r="U1221" s="4" t="str">
        <f>+VLOOKUP(TablaINV[[#This Row],[COD]],'DT HUEVO'!$A:$D,3,0)</f>
        <v>A</v>
      </c>
    </row>
    <row r="1222" spans="1:21">
      <c r="A1222" t="s">
        <v>450</v>
      </c>
      <c r="B1222">
        <v>10411</v>
      </c>
      <c r="C1222" t="s">
        <v>543</v>
      </c>
      <c r="D1222">
        <f>+SUMIFS(inv!D:D,inv!A:A,B1222,inv!T:T,A1222)</f>
        <v>0</v>
      </c>
      <c r="E1222">
        <f>+SUMIFS(inv!$D$1:$D$1164,inv!$A$1:$A$1164,$B1222,inv!$T$1:$T$1164,$A1222,inv!$U$1:$U$1164,'DIAS DE INVENTARIO TAT'!E$1)</f>
        <v>0</v>
      </c>
      <c r="F1222">
        <f>+SUMIFS(inv!$D$1:$D$1164,inv!$A$1:$A$1164,$B1222,inv!$T$1:$T$1164,$A1222,inv!$U$1:$U$1164,'DIAS DE INVENTARIO TAT'!F$1)</f>
        <v>0</v>
      </c>
      <c r="G1222">
        <f>+SUMIFS(inv!$D$1:$D$1164,inv!$A$1:$A$1164,$B1222,inv!$T$1:$T$1164,$A1222,inv!$U$1:$U$1164,'DIAS DE INVENTARIO TAT'!G$1)</f>
        <v>0</v>
      </c>
      <c r="H1222">
        <f>+SUMIFS(inv!$D$1:$D$1164,inv!$A$1:$A$1164,$B1222,inv!$T$1:$T$1164,$A1222,inv!$U$1:$U$1164,'DIAS DE INVENTARIO TAT'!H$1)</f>
        <v>0</v>
      </c>
      <c r="I1222">
        <f>+SUMIFS(inv!$D$1:$D$1164,inv!$A$1:$A$1164,$B1222,inv!$T$1:$T$1164,$A1222,inv!$U$1:$U$1164,'DIAS DE INVENTARIO TAT'!I$1)</f>
        <v>0</v>
      </c>
      <c r="J1222">
        <f>+SUMIFS(inv!$D$1:$D$1164,inv!$A$1:$A$1164,$B1222,inv!$T$1:$T$1164,$A1222,inv!$U$1:$U$1164,'DIAS DE INVENTARIO TAT'!J$1)</f>
        <v>0</v>
      </c>
      <c r="K1222">
        <f>+SUMIFS(inv!$D$1:$D$1164,inv!$A$1:$A$1164,$B1222,inv!$T$1:$T$1164,$A1222,inv!$U$1:$U$1164,'DIAS DE INVENTARIO TAT'!K$1)</f>
        <v>0</v>
      </c>
      <c r="L1222" s="6">
        <f>+SUMIFS(VENTAS!H:H,VENTAS!B:B,B1222,VENTAS!G:G,A1222)</f>
        <v>0</v>
      </c>
      <c r="M1222" s="4">
        <f t="shared" si="111"/>
        <v>0</v>
      </c>
      <c r="N1222" s="4">
        <f t="shared" si="107"/>
        <v>0</v>
      </c>
      <c r="O1222" s="4">
        <f t="shared" si="108"/>
        <v>0</v>
      </c>
      <c r="P1222" s="4">
        <f t="shared" si="109"/>
        <v>0</v>
      </c>
      <c r="Q1222" s="6" t="e">
        <f>+SUMIFS(#REF!,#REF!,TablaINV[[#This Row],[GRUPO]],#REF!,TablaINV[[#This Row],[COD]])</f>
        <v>#REF!</v>
      </c>
      <c r="R1222" s="19">
        <f t="shared" si="110"/>
        <v>0</v>
      </c>
      <c r="S1222" s="4" t="str">
        <f>+VLOOKUP(A1222,inv!T:X,5,0)</f>
        <v>OCCIDENTE</v>
      </c>
      <c r="T1222" s="4" t="str">
        <f>+VLOOKUP(B:B,'DT HUEVO'!$A:$D,4,0)</f>
        <v>EMPACADOS</v>
      </c>
      <c r="U1222" s="4" t="str">
        <f>+VLOOKUP(TablaINV[[#This Row],[COD]],'DT HUEVO'!$A:$D,3,0)</f>
        <v>A</v>
      </c>
    </row>
    <row r="1223" spans="1:21">
      <c r="A1223" t="s">
        <v>450</v>
      </c>
      <c r="B1223">
        <v>10511</v>
      </c>
      <c r="C1223" t="s">
        <v>547</v>
      </c>
      <c r="D1223">
        <f>+SUMIFS(inv!D:D,inv!A:A,B1223,inv!T:T,A1223)</f>
        <v>0</v>
      </c>
      <c r="E1223">
        <f>+SUMIFS(inv!$D$1:$D$1164,inv!$A$1:$A$1164,$B1223,inv!$T$1:$T$1164,$A1223,inv!$U$1:$U$1164,'DIAS DE INVENTARIO TAT'!E$1)</f>
        <v>0</v>
      </c>
      <c r="F1223">
        <f>+SUMIFS(inv!$D$1:$D$1164,inv!$A$1:$A$1164,$B1223,inv!$T$1:$T$1164,$A1223,inv!$U$1:$U$1164,'DIAS DE INVENTARIO TAT'!F$1)</f>
        <v>0</v>
      </c>
      <c r="G1223">
        <f>+SUMIFS(inv!$D$1:$D$1164,inv!$A$1:$A$1164,$B1223,inv!$T$1:$T$1164,$A1223,inv!$U$1:$U$1164,'DIAS DE INVENTARIO TAT'!G$1)</f>
        <v>0</v>
      </c>
      <c r="H1223">
        <f>+SUMIFS(inv!$D$1:$D$1164,inv!$A$1:$A$1164,$B1223,inv!$T$1:$T$1164,$A1223,inv!$U$1:$U$1164,'DIAS DE INVENTARIO TAT'!H$1)</f>
        <v>0</v>
      </c>
      <c r="I1223">
        <f>+SUMIFS(inv!$D$1:$D$1164,inv!$A$1:$A$1164,$B1223,inv!$T$1:$T$1164,$A1223,inv!$U$1:$U$1164,'DIAS DE INVENTARIO TAT'!I$1)</f>
        <v>0</v>
      </c>
      <c r="J1223">
        <f>+SUMIFS(inv!$D$1:$D$1164,inv!$A$1:$A$1164,$B1223,inv!$T$1:$T$1164,$A1223,inv!$U$1:$U$1164,'DIAS DE INVENTARIO TAT'!J$1)</f>
        <v>0</v>
      </c>
      <c r="K1223">
        <f>+SUMIFS(inv!$D$1:$D$1164,inv!$A$1:$A$1164,$B1223,inv!$T$1:$T$1164,$A1223,inv!$U$1:$U$1164,'DIAS DE INVENTARIO TAT'!K$1)</f>
        <v>0</v>
      </c>
      <c r="L1223" s="6">
        <f>+SUMIFS(VENTAS!H:H,VENTAS!B:B,B1223,VENTAS!G:G,A1223)</f>
        <v>0</v>
      </c>
      <c r="M1223" s="4">
        <f t="shared" si="111"/>
        <v>0</v>
      </c>
      <c r="N1223" s="4">
        <f t="shared" si="107"/>
        <v>0</v>
      </c>
      <c r="O1223" s="4">
        <f t="shared" si="108"/>
        <v>0</v>
      </c>
      <c r="P1223" s="4">
        <f t="shared" si="109"/>
        <v>0</v>
      </c>
      <c r="Q1223" s="6" t="e">
        <f>+SUMIFS(#REF!,#REF!,TablaINV[[#This Row],[GRUPO]],#REF!,TablaINV[[#This Row],[COD]])</f>
        <v>#REF!</v>
      </c>
      <c r="R1223" s="19">
        <f t="shared" si="110"/>
        <v>0</v>
      </c>
      <c r="S1223" s="4" t="str">
        <f>+VLOOKUP(A1223,inv!T:X,5,0)</f>
        <v>OCCIDENTE</v>
      </c>
      <c r="T1223" s="4" t="str">
        <f>+VLOOKUP(B:B,'DT HUEVO'!$A:$D,4,0)</f>
        <v>EMPACADOS</v>
      </c>
      <c r="U1223" s="4" t="str">
        <f>+VLOOKUP(TablaINV[[#This Row],[COD]],'DT HUEVO'!$A:$D,3,0)</f>
        <v>B</v>
      </c>
    </row>
    <row r="1224" spans="1:21">
      <c r="A1224" t="s">
        <v>450</v>
      </c>
      <c r="B1224">
        <v>10588</v>
      </c>
      <c r="C1224" t="s">
        <v>549</v>
      </c>
      <c r="D1224">
        <f>+SUMIFS(inv!D:D,inv!A:A,B1224,inv!T:T,A1224)</f>
        <v>0</v>
      </c>
      <c r="E1224">
        <f>+SUMIFS(inv!$D$1:$D$1164,inv!$A$1:$A$1164,$B1224,inv!$T$1:$T$1164,$A1224,inv!$U$1:$U$1164,'DIAS DE INVENTARIO TAT'!E$1)</f>
        <v>0</v>
      </c>
      <c r="F1224">
        <f>+SUMIFS(inv!$D$1:$D$1164,inv!$A$1:$A$1164,$B1224,inv!$T$1:$T$1164,$A1224,inv!$U$1:$U$1164,'DIAS DE INVENTARIO TAT'!F$1)</f>
        <v>0</v>
      </c>
      <c r="G1224">
        <f>+SUMIFS(inv!$D$1:$D$1164,inv!$A$1:$A$1164,$B1224,inv!$T$1:$T$1164,$A1224,inv!$U$1:$U$1164,'DIAS DE INVENTARIO TAT'!G$1)</f>
        <v>0</v>
      </c>
      <c r="H1224">
        <f>+SUMIFS(inv!$D$1:$D$1164,inv!$A$1:$A$1164,$B1224,inv!$T$1:$T$1164,$A1224,inv!$U$1:$U$1164,'DIAS DE INVENTARIO TAT'!H$1)</f>
        <v>0</v>
      </c>
      <c r="I1224">
        <f>+SUMIFS(inv!$D$1:$D$1164,inv!$A$1:$A$1164,$B1224,inv!$T$1:$T$1164,$A1224,inv!$U$1:$U$1164,'DIAS DE INVENTARIO TAT'!I$1)</f>
        <v>0</v>
      </c>
      <c r="J1224">
        <f>+SUMIFS(inv!$D$1:$D$1164,inv!$A$1:$A$1164,$B1224,inv!$T$1:$T$1164,$A1224,inv!$U$1:$U$1164,'DIAS DE INVENTARIO TAT'!J$1)</f>
        <v>0</v>
      </c>
      <c r="K1224">
        <f>+SUMIFS(inv!$D$1:$D$1164,inv!$A$1:$A$1164,$B1224,inv!$T$1:$T$1164,$A1224,inv!$U$1:$U$1164,'DIAS DE INVENTARIO TAT'!K$1)</f>
        <v>0</v>
      </c>
      <c r="L1224" s="6">
        <f>+SUMIFS(VENTAS!H:H,VENTAS!B:B,B1224,VENTAS!G:G,A1224)</f>
        <v>0</v>
      </c>
      <c r="M1224" s="4">
        <f t="shared" si="111"/>
        <v>0</v>
      </c>
      <c r="N1224" s="4">
        <f t="shared" si="107"/>
        <v>0</v>
      </c>
      <c r="O1224" s="4">
        <f t="shared" si="108"/>
        <v>0</v>
      </c>
      <c r="P1224" s="4">
        <f t="shared" si="109"/>
        <v>0</v>
      </c>
      <c r="Q1224" s="6" t="e">
        <f>+SUMIFS(#REF!,#REF!,TablaINV[[#This Row],[GRUPO]],#REF!,TablaINV[[#This Row],[COD]])</f>
        <v>#REF!</v>
      </c>
      <c r="R1224" s="19">
        <f t="shared" si="110"/>
        <v>0</v>
      </c>
      <c r="S1224" s="4" t="str">
        <f>+VLOOKUP(A1224,inv!T:X,5,0)</f>
        <v>OCCIDENTE</v>
      </c>
      <c r="T1224" s="4" t="e">
        <f>+VLOOKUP(B:B,'DT HUEVO'!$A:$D,4,0)</f>
        <v>#N/A</v>
      </c>
      <c r="U1224" s="4" t="e">
        <f>+VLOOKUP(TablaINV[[#This Row],[COD]],'DT HUEVO'!$A:$D,3,0)</f>
        <v>#N/A</v>
      </c>
    </row>
    <row r="1225" spans="1:21">
      <c r="A1225" t="s">
        <v>450</v>
      </c>
      <c r="B1225">
        <v>11301</v>
      </c>
      <c r="C1225" t="s">
        <v>550</v>
      </c>
      <c r="D1225">
        <f>+SUMIFS(inv!D:D,inv!A:A,B1225,inv!T:T,A1225)</f>
        <v>0</v>
      </c>
      <c r="E1225">
        <f>+SUMIFS(inv!$D$1:$D$1164,inv!$A$1:$A$1164,$B1225,inv!$T$1:$T$1164,$A1225,inv!$U$1:$U$1164,'DIAS DE INVENTARIO TAT'!E$1)</f>
        <v>0</v>
      </c>
      <c r="F1225">
        <f>+SUMIFS(inv!$D$1:$D$1164,inv!$A$1:$A$1164,$B1225,inv!$T$1:$T$1164,$A1225,inv!$U$1:$U$1164,'DIAS DE INVENTARIO TAT'!F$1)</f>
        <v>0</v>
      </c>
      <c r="G1225">
        <f>+SUMIFS(inv!$D$1:$D$1164,inv!$A$1:$A$1164,$B1225,inv!$T$1:$T$1164,$A1225,inv!$U$1:$U$1164,'DIAS DE INVENTARIO TAT'!G$1)</f>
        <v>0</v>
      </c>
      <c r="H1225">
        <f>+SUMIFS(inv!$D$1:$D$1164,inv!$A$1:$A$1164,$B1225,inv!$T$1:$T$1164,$A1225,inv!$U$1:$U$1164,'DIAS DE INVENTARIO TAT'!H$1)</f>
        <v>0</v>
      </c>
      <c r="I1225">
        <f>+SUMIFS(inv!$D$1:$D$1164,inv!$A$1:$A$1164,$B1225,inv!$T$1:$T$1164,$A1225,inv!$U$1:$U$1164,'DIAS DE INVENTARIO TAT'!I$1)</f>
        <v>0</v>
      </c>
      <c r="J1225">
        <f>+SUMIFS(inv!$D$1:$D$1164,inv!$A$1:$A$1164,$B1225,inv!$T$1:$T$1164,$A1225,inv!$U$1:$U$1164,'DIAS DE INVENTARIO TAT'!J$1)</f>
        <v>0</v>
      </c>
      <c r="K1225">
        <f>+SUMIFS(inv!$D$1:$D$1164,inv!$A$1:$A$1164,$B1225,inv!$T$1:$T$1164,$A1225,inv!$U$1:$U$1164,'DIAS DE INVENTARIO TAT'!K$1)</f>
        <v>0</v>
      </c>
      <c r="L1225" s="6">
        <f>+SUMIFS(VENTAS!H:H,VENTAS!B:B,B1225,VENTAS!G:G,A1225)</f>
        <v>0</v>
      </c>
      <c r="M1225" s="4">
        <f t="shared" si="111"/>
        <v>0</v>
      </c>
      <c r="N1225" s="4">
        <f t="shared" si="107"/>
        <v>0</v>
      </c>
      <c r="O1225" s="4">
        <f t="shared" si="108"/>
        <v>0</v>
      </c>
      <c r="P1225" s="4">
        <f t="shared" si="109"/>
        <v>0</v>
      </c>
      <c r="Q1225" s="6" t="e">
        <f>+SUMIFS(#REF!,#REF!,TablaINV[[#This Row],[GRUPO]],#REF!,TablaINV[[#This Row],[COD]])</f>
        <v>#REF!</v>
      </c>
      <c r="R1225" s="19">
        <f t="shared" si="110"/>
        <v>0</v>
      </c>
      <c r="S1225" s="4" t="str">
        <f>+VLOOKUP(A1225,inv!T:X,5,0)</f>
        <v>OCCIDENTE</v>
      </c>
      <c r="T1225" s="4" t="str">
        <f>+VLOOKUP(B:B,'DT HUEVO'!$A:$D,4,0)</f>
        <v>EMPACADOS</v>
      </c>
      <c r="U1225" s="4" t="str">
        <f>+VLOOKUP(TablaINV[[#This Row],[COD]],'DT HUEVO'!$A:$D,3,0)</f>
        <v>AA</v>
      </c>
    </row>
    <row r="1226" spans="1:21">
      <c r="A1226" t="s">
        <v>450</v>
      </c>
      <c r="B1226">
        <v>11401</v>
      </c>
      <c r="C1226" t="s">
        <v>583</v>
      </c>
      <c r="D1226">
        <f>+SUMIFS(inv!D:D,inv!A:A,B1226,inv!T:T,A1226)</f>
        <v>0</v>
      </c>
      <c r="E1226">
        <f>+SUMIFS(inv!$D$1:$D$1164,inv!$A$1:$A$1164,$B1226,inv!$T$1:$T$1164,$A1226,inv!$U$1:$U$1164,'DIAS DE INVENTARIO TAT'!E$1)</f>
        <v>0</v>
      </c>
      <c r="F1226">
        <f>+SUMIFS(inv!$D$1:$D$1164,inv!$A$1:$A$1164,$B1226,inv!$T$1:$T$1164,$A1226,inv!$U$1:$U$1164,'DIAS DE INVENTARIO TAT'!F$1)</f>
        <v>0</v>
      </c>
      <c r="G1226">
        <f>+SUMIFS(inv!$D$1:$D$1164,inv!$A$1:$A$1164,$B1226,inv!$T$1:$T$1164,$A1226,inv!$U$1:$U$1164,'DIAS DE INVENTARIO TAT'!G$1)</f>
        <v>0</v>
      </c>
      <c r="H1226">
        <f>+SUMIFS(inv!$D$1:$D$1164,inv!$A$1:$A$1164,$B1226,inv!$T$1:$T$1164,$A1226,inv!$U$1:$U$1164,'DIAS DE INVENTARIO TAT'!H$1)</f>
        <v>0</v>
      </c>
      <c r="I1226">
        <f>+SUMIFS(inv!$D$1:$D$1164,inv!$A$1:$A$1164,$B1226,inv!$T$1:$T$1164,$A1226,inv!$U$1:$U$1164,'DIAS DE INVENTARIO TAT'!I$1)</f>
        <v>0</v>
      </c>
      <c r="J1226">
        <f>+SUMIFS(inv!$D$1:$D$1164,inv!$A$1:$A$1164,$B1226,inv!$T$1:$T$1164,$A1226,inv!$U$1:$U$1164,'DIAS DE INVENTARIO TAT'!J$1)</f>
        <v>0</v>
      </c>
      <c r="K1226">
        <f>+SUMIFS(inv!$D$1:$D$1164,inv!$A$1:$A$1164,$B1226,inv!$T$1:$T$1164,$A1226,inv!$U$1:$U$1164,'DIAS DE INVENTARIO TAT'!K$1)</f>
        <v>0</v>
      </c>
      <c r="L1226" s="6">
        <f>+SUMIFS(VENTAS!H:H,VENTAS!B:B,B1226,VENTAS!G:G,A1226)</f>
        <v>0</v>
      </c>
      <c r="M1226" s="4">
        <f t="shared" si="111"/>
        <v>0</v>
      </c>
      <c r="N1226" s="4">
        <f t="shared" si="107"/>
        <v>0</v>
      </c>
      <c r="O1226" s="4">
        <f t="shared" si="108"/>
        <v>0</v>
      </c>
      <c r="P1226" s="4">
        <f t="shared" si="109"/>
        <v>0</v>
      </c>
      <c r="Q1226" s="6" t="e">
        <f>+SUMIFS(#REF!,#REF!,TablaINV[[#This Row],[GRUPO]],#REF!,TablaINV[[#This Row],[COD]])</f>
        <v>#REF!</v>
      </c>
      <c r="R1226" s="19">
        <f t="shared" si="110"/>
        <v>0</v>
      </c>
      <c r="S1226" s="4" t="str">
        <f>+VLOOKUP(A1226,inv!T:X,5,0)</f>
        <v>OCCIDENTE</v>
      </c>
      <c r="T1226" s="4" t="str">
        <f>+VLOOKUP(B:B,'DT HUEVO'!$A:$D,4,0)</f>
        <v>EMPACADOS</v>
      </c>
      <c r="U1226" s="4" t="str">
        <f>+VLOOKUP(TablaINV[[#This Row],[COD]],'DT HUEVO'!$A:$D,3,0)</f>
        <v>A</v>
      </c>
    </row>
    <row r="1227" spans="1:21">
      <c r="A1227" t="s">
        <v>450</v>
      </c>
      <c r="B1227">
        <v>12301</v>
      </c>
      <c r="C1227" t="s">
        <v>578</v>
      </c>
      <c r="D1227">
        <f>+SUMIFS(inv!D:D,inv!A:A,B1227,inv!T:T,A1227)</f>
        <v>0</v>
      </c>
      <c r="E1227">
        <f>+SUMIFS(inv!$D$1:$D$1164,inv!$A$1:$A$1164,$B1227,inv!$T$1:$T$1164,$A1227,inv!$U$1:$U$1164,'DIAS DE INVENTARIO TAT'!E$1)</f>
        <v>0</v>
      </c>
      <c r="F1227">
        <f>+SUMIFS(inv!$D$1:$D$1164,inv!$A$1:$A$1164,$B1227,inv!$T$1:$T$1164,$A1227,inv!$U$1:$U$1164,'DIAS DE INVENTARIO TAT'!F$1)</f>
        <v>0</v>
      </c>
      <c r="G1227">
        <f>+SUMIFS(inv!$D$1:$D$1164,inv!$A$1:$A$1164,$B1227,inv!$T$1:$T$1164,$A1227,inv!$U$1:$U$1164,'DIAS DE INVENTARIO TAT'!G$1)</f>
        <v>0</v>
      </c>
      <c r="H1227">
        <f>+SUMIFS(inv!$D$1:$D$1164,inv!$A$1:$A$1164,$B1227,inv!$T$1:$T$1164,$A1227,inv!$U$1:$U$1164,'DIAS DE INVENTARIO TAT'!H$1)</f>
        <v>0</v>
      </c>
      <c r="I1227">
        <f>+SUMIFS(inv!$D$1:$D$1164,inv!$A$1:$A$1164,$B1227,inv!$T$1:$T$1164,$A1227,inv!$U$1:$U$1164,'DIAS DE INVENTARIO TAT'!I$1)</f>
        <v>0</v>
      </c>
      <c r="J1227">
        <f>+SUMIFS(inv!$D$1:$D$1164,inv!$A$1:$A$1164,$B1227,inv!$T$1:$T$1164,$A1227,inv!$U$1:$U$1164,'DIAS DE INVENTARIO TAT'!J$1)</f>
        <v>0</v>
      </c>
      <c r="K1227">
        <f>+SUMIFS(inv!$D$1:$D$1164,inv!$A$1:$A$1164,$B1227,inv!$T$1:$T$1164,$A1227,inv!$U$1:$U$1164,'DIAS DE INVENTARIO TAT'!K$1)</f>
        <v>0</v>
      </c>
      <c r="L1227" s="6">
        <f>+SUMIFS(VENTAS!H:H,VENTAS!B:B,B1227,VENTAS!G:G,A1227)</f>
        <v>0</v>
      </c>
      <c r="M1227" s="4">
        <f t="shared" si="111"/>
        <v>0</v>
      </c>
      <c r="N1227" s="4">
        <f t="shared" si="107"/>
        <v>0</v>
      </c>
      <c r="O1227" s="4">
        <f t="shared" si="108"/>
        <v>0</v>
      </c>
      <c r="P1227" s="4">
        <f t="shared" si="109"/>
        <v>0</v>
      </c>
      <c r="Q1227" s="6" t="e">
        <f>+SUMIFS(#REF!,#REF!,TablaINV[[#This Row],[GRUPO]],#REF!,TablaINV[[#This Row],[COD]])</f>
        <v>#REF!</v>
      </c>
      <c r="R1227" s="19">
        <f t="shared" si="110"/>
        <v>0</v>
      </c>
      <c r="S1227" s="4" t="str">
        <f>+VLOOKUP(A1227,inv!T:X,5,0)</f>
        <v>OCCIDENTE</v>
      </c>
      <c r="T1227" s="4" t="str">
        <f>+VLOOKUP(B:B,'DT HUEVO'!$A:$D,4,0)</f>
        <v>EMPACADOS</v>
      </c>
      <c r="U1227" s="4" t="str">
        <f>+VLOOKUP(TablaINV[[#This Row],[COD]],'DT HUEVO'!$A:$D,3,0)</f>
        <v>AA</v>
      </c>
    </row>
    <row r="1228" spans="1:21">
      <c r="A1228" t="s">
        <v>450</v>
      </c>
      <c r="B1228">
        <v>12460</v>
      </c>
      <c r="C1228" t="s">
        <v>585</v>
      </c>
      <c r="D1228">
        <f>+SUMIFS(inv!D:D,inv!A:A,B1228,inv!T:T,A1228)</f>
        <v>0</v>
      </c>
      <c r="E1228">
        <f>+SUMIFS(inv!$D$1:$D$1164,inv!$A$1:$A$1164,$B1228,inv!$T$1:$T$1164,$A1228,inv!$U$1:$U$1164,'DIAS DE INVENTARIO TAT'!E$1)</f>
        <v>0</v>
      </c>
      <c r="F1228">
        <f>+SUMIFS(inv!$D$1:$D$1164,inv!$A$1:$A$1164,$B1228,inv!$T$1:$T$1164,$A1228,inv!$U$1:$U$1164,'DIAS DE INVENTARIO TAT'!F$1)</f>
        <v>0</v>
      </c>
      <c r="G1228">
        <f>+SUMIFS(inv!$D$1:$D$1164,inv!$A$1:$A$1164,$B1228,inv!$T$1:$T$1164,$A1228,inv!$U$1:$U$1164,'DIAS DE INVENTARIO TAT'!G$1)</f>
        <v>0</v>
      </c>
      <c r="H1228">
        <f>+SUMIFS(inv!$D$1:$D$1164,inv!$A$1:$A$1164,$B1228,inv!$T$1:$T$1164,$A1228,inv!$U$1:$U$1164,'DIAS DE INVENTARIO TAT'!H$1)</f>
        <v>0</v>
      </c>
      <c r="I1228">
        <f>+SUMIFS(inv!$D$1:$D$1164,inv!$A$1:$A$1164,$B1228,inv!$T$1:$T$1164,$A1228,inv!$U$1:$U$1164,'DIAS DE INVENTARIO TAT'!I$1)</f>
        <v>0</v>
      </c>
      <c r="J1228">
        <f>+SUMIFS(inv!$D$1:$D$1164,inv!$A$1:$A$1164,$B1228,inv!$T$1:$T$1164,$A1228,inv!$U$1:$U$1164,'DIAS DE INVENTARIO TAT'!J$1)</f>
        <v>0</v>
      </c>
      <c r="K1228">
        <f>+SUMIFS(inv!$D$1:$D$1164,inv!$A$1:$A$1164,$B1228,inv!$T$1:$T$1164,$A1228,inv!$U$1:$U$1164,'DIAS DE INVENTARIO TAT'!K$1)</f>
        <v>0</v>
      </c>
      <c r="L1228" s="6">
        <f>+SUMIFS(VENTAS!H:H,VENTAS!B:B,B1228,VENTAS!G:G,A1228)</f>
        <v>0</v>
      </c>
      <c r="M1228" s="4">
        <f t="shared" si="111"/>
        <v>0</v>
      </c>
      <c r="N1228" s="4">
        <f t="shared" si="107"/>
        <v>0</v>
      </c>
      <c r="O1228" s="4">
        <f t="shared" si="108"/>
        <v>0</v>
      </c>
      <c r="P1228" s="4">
        <f t="shared" si="109"/>
        <v>0</v>
      </c>
      <c r="Q1228" s="6" t="e">
        <f>+SUMIFS(#REF!,#REF!,TablaINV[[#This Row],[GRUPO]],#REF!,TablaINV[[#This Row],[COD]])</f>
        <v>#REF!</v>
      </c>
      <c r="R1228" s="19">
        <f t="shared" si="110"/>
        <v>0</v>
      </c>
      <c r="S1228" s="4" t="str">
        <f>+VLOOKUP(A1228,inv!T:X,5,0)</f>
        <v>OCCIDENTE</v>
      </c>
      <c r="T1228" s="4" t="e">
        <f>+VLOOKUP(B:B,'DT HUEVO'!$A:$D,4,0)</f>
        <v>#N/A</v>
      </c>
      <c r="U1228" s="4" t="e">
        <f>+VLOOKUP(TablaINV[[#This Row],[COD]],'DT HUEVO'!$A:$D,3,0)</f>
        <v>#N/A</v>
      </c>
    </row>
    <row r="1229" spans="1:21">
      <c r="A1229" t="s">
        <v>450</v>
      </c>
      <c r="B1229">
        <v>13203</v>
      </c>
      <c r="C1229" t="s">
        <v>551</v>
      </c>
      <c r="D1229">
        <f>+SUMIFS(inv!D:D,inv!A:A,B1229,inv!T:T,A1229)</f>
        <v>0</v>
      </c>
      <c r="E1229">
        <f>+SUMIFS(inv!$D$1:$D$1164,inv!$A$1:$A$1164,$B1229,inv!$T$1:$T$1164,$A1229,inv!$U$1:$U$1164,'DIAS DE INVENTARIO TAT'!E$1)</f>
        <v>0</v>
      </c>
      <c r="F1229">
        <f>+SUMIFS(inv!$D$1:$D$1164,inv!$A$1:$A$1164,$B1229,inv!$T$1:$T$1164,$A1229,inv!$U$1:$U$1164,'DIAS DE INVENTARIO TAT'!F$1)</f>
        <v>0</v>
      </c>
      <c r="G1229">
        <f>+SUMIFS(inv!$D$1:$D$1164,inv!$A$1:$A$1164,$B1229,inv!$T$1:$T$1164,$A1229,inv!$U$1:$U$1164,'DIAS DE INVENTARIO TAT'!G$1)</f>
        <v>0</v>
      </c>
      <c r="H1229">
        <f>+SUMIFS(inv!$D$1:$D$1164,inv!$A$1:$A$1164,$B1229,inv!$T$1:$T$1164,$A1229,inv!$U$1:$U$1164,'DIAS DE INVENTARIO TAT'!H$1)</f>
        <v>0</v>
      </c>
      <c r="I1229">
        <f>+SUMIFS(inv!$D$1:$D$1164,inv!$A$1:$A$1164,$B1229,inv!$T$1:$T$1164,$A1229,inv!$U$1:$U$1164,'DIAS DE INVENTARIO TAT'!I$1)</f>
        <v>0</v>
      </c>
      <c r="J1229">
        <f>+SUMIFS(inv!$D$1:$D$1164,inv!$A$1:$A$1164,$B1229,inv!$T$1:$T$1164,$A1229,inv!$U$1:$U$1164,'DIAS DE INVENTARIO TAT'!J$1)</f>
        <v>0</v>
      </c>
      <c r="K1229">
        <f>+SUMIFS(inv!$D$1:$D$1164,inv!$A$1:$A$1164,$B1229,inv!$T$1:$T$1164,$A1229,inv!$U$1:$U$1164,'DIAS DE INVENTARIO TAT'!K$1)</f>
        <v>0</v>
      </c>
      <c r="L1229" s="6">
        <f>+SUMIFS(VENTAS!H:H,VENTAS!B:B,B1229,VENTAS!G:G,A1229)</f>
        <v>0</v>
      </c>
      <c r="M1229" s="4">
        <f t="shared" si="111"/>
        <v>0</v>
      </c>
      <c r="N1229" s="4">
        <f t="shared" si="107"/>
        <v>0</v>
      </c>
      <c r="O1229" s="4">
        <f t="shared" si="108"/>
        <v>0</v>
      </c>
      <c r="P1229" s="4">
        <f t="shared" si="109"/>
        <v>0</v>
      </c>
      <c r="Q1229" s="6" t="e">
        <f>+SUMIFS(#REF!,#REF!,TablaINV[[#This Row],[GRUPO]],#REF!,TablaINV[[#This Row],[COD]])</f>
        <v>#REF!</v>
      </c>
      <c r="R1229" s="19">
        <f t="shared" si="110"/>
        <v>0</v>
      </c>
      <c r="S1229" s="4" t="str">
        <f>+VLOOKUP(A1229,inv!T:X,5,0)</f>
        <v>OCCIDENTE</v>
      </c>
      <c r="T1229" s="4" t="str">
        <f>+VLOOKUP(B:B,'DT HUEVO'!$A:$D,4,0)</f>
        <v>EMPACADOS</v>
      </c>
      <c r="U1229" s="4" t="str">
        <f>+VLOOKUP(TablaINV[[#This Row],[COD]],'DT HUEVO'!$A:$D,3,0)</f>
        <v>AAA</v>
      </c>
    </row>
    <row r="1230" spans="1:21">
      <c r="A1230" t="s">
        <v>450</v>
      </c>
      <c r="B1230">
        <v>71901</v>
      </c>
      <c r="C1230" t="s">
        <v>47</v>
      </c>
      <c r="D1230">
        <f>+SUMIFS(inv!D:D,inv!A:A,B1230,inv!T:T,A1230)</f>
        <v>0</v>
      </c>
      <c r="E1230">
        <f>+SUMIFS(inv!$D$1:$D$1164,inv!$A$1:$A$1164,$B1230,inv!$T$1:$T$1164,$A1230,inv!$U$1:$U$1164,'DIAS DE INVENTARIO TAT'!E$1)</f>
        <v>0</v>
      </c>
      <c r="F1230">
        <f>+SUMIFS(inv!$D$1:$D$1164,inv!$A$1:$A$1164,$B1230,inv!$T$1:$T$1164,$A1230,inv!$U$1:$U$1164,'DIAS DE INVENTARIO TAT'!F$1)</f>
        <v>0</v>
      </c>
      <c r="G1230">
        <f>+SUMIFS(inv!$D$1:$D$1164,inv!$A$1:$A$1164,$B1230,inv!$T$1:$T$1164,$A1230,inv!$U$1:$U$1164,'DIAS DE INVENTARIO TAT'!G$1)</f>
        <v>0</v>
      </c>
      <c r="H1230">
        <f>+SUMIFS(inv!$D$1:$D$1164,inv!$A$1:$A$1164,$B1230,inv!$T$1:$T$1164,$A1230,inv!$U$1:$U$1164,'DIAS DE INVENTARIO TAT'!H$1)</f>
        <v>0</v>
      </c>
      <c r="I1230">
        <f>+SUMIFS(inv!$D$1:$D$1164,inv!$A$1:$A$1164,$B1230,inv!$T$1:$T$1164,$A1230,inv!$U$1:$U$1164,'DIAS DE INVENTARIO TAT'!I$1)</f>
        <v>0</v>
      </c>
      <c r="J1230">
        <f>+SUMIFS(inv!$D$1:$D$1164,inv!$A$1:$A$1164,$B1230,inv!$T$1:$T$1164,$A1230,inv!$U$1:$U$1164,'DIAS DE INVENTARIO TAT'!J$1)</f>
        <v>0</v>
      </c>
      <c r="K1230">
        <f>+SUMIFS(inv!$D$1:$D$1164,inv!$A$1:$A$1164,$B1230,inv!$T$1:$T$1164,$A1230,inv!$U$1:$U$1164,'DIAS DE INVENTARIO TAT'!K$1)</f>
        <v>0</v>
      </c>
      <c r="L1230" s="6">
        <f>+SUMIFS(VENTAS!H:H,VENTAS!B:B,B1230,VENTAS!G:G,A1230)</f>
        <v>0</v>
      </c>
      <c r="M1230" s="4">
        <f t="shared" si="111"/>
        <v>0</v>
      </c>
      <c r="N1230" s="4">
        <f t="shared" si="107"/>
        <v>0</v>
      </c>
      <c r="O1230" s="4">
        <f t="shared" si="108"/>
        <v>0</v>
      </c>
      <c r="P1230" s="4">
        <f t="shared" si="109"/>
        <v>0</v>
      </c>
      <c r="Q1230" s="6" t="e">
        <f>+SUMIFS(#REF!,#REF!,TablaINV[[#This Row],[GRUPO]],#REF!,TablaINV[[#This Row],[COD]])</f>
        <v>#REF!</v>
      </c>
      <c r="R1230" s="19">
        <f t="shared" si="110"/>
        <v>0</v>
      </c>
      <c r="S1230" s="4" t="str">
        <f>+VLOOKUP(A1230,inv!T:X,5,0)</f>
        <v>OCCIDENTE</v>
      </c>
      <c r="T1230" s="4" t="str">
        <f>+VLOOKUP(B:B,'DT HUEVO'!$A:$D,4,0)</f>
        <v>SEGUNDA</v>
      </c>
      <c r="U1230" s="4" t="str">
        <f>+VLOOKUP(TablaINV[[#This Row],[COD]],'DT HUEVO'!$A:$D,3,0)</f>
        <v>SEGUNDA</v>
      </c>
    </row>
    <row r="1231" spans="1:21">
      <c r="A1231" t="s">
        <v>450</v>
      </c>
      <c r="B1231">
        <v>76401</v>
      </c>
      <c r="C1231" t="s">
        <v>533</v>
      </c>
      <c r="D1231">
        <f>+SUMIFS(inv!D:D,inv!A:A,B1231,inv!T:T,A1231)</f>
        <v>0</v>
      </c>
      <c r="E1231">
        <f>+SUMIFS(inv!$D$1:$D$1164,inv!$A$1:$A$1164,$B1231,inv!$T$1:$T$1164,$A1231,inv!$U$1:$U$1164,'DIAS DE INVENTARIO TAT'!E$1)</f>
        <v>0</v>
      </c>
      <c r="F1231">
        <f>+SUMIFS(inv!$D$1:$D$1164,inv!$A$1:$A$1164,$B1231,inv!$T$1:$T$1164,$A1231,inv!$U$1:$U$1164,'DIAS DE INVENTARIO TAT'!F$1)</f>
        <v>0</v>
      </c>
      <c r="G1231">
        <f>+SUMIFS(inv!$D$1:$D$1164,inv!$A$1:$A$1164,$B1231,inv!$T$1:$T$1164,$A1231,inv!$U$1:$U$1164,'DIAS DE INVENTARIO TAT'!G$1)</f>
        <v>0</v>
      </c>
      <c r="H1231">
        <f>+SUMIFS(inv!$D$1:$D$1164,inv!$A$1:$A$1164,$B1231,inv!$T$1:$T$1164,$A1231,inv!$U$1:$U$1164,'DIAS DE INVENTARIO TAT'!H$1)</f>
        <v>0</v>
      </c>
      <c r="I1231">
        <f>+SUMIFS(inv!$D$1:$D$1164,inv!$A$1:$A$1164,$B1231,inv!$T$1:$T$1164,$A1231,inv!$U$1:$U$1164,'DIAS DE INVENTARIO TAT'!I$1)</f>
        <v>0</v>
      </c>
      <c r="J1231">
        <f>+SUMIFS(inv!$D$1:$D$1164,inv!$A$1:$A$1164,$B1231,inv!$T$1:$T$1164,$A1231,inv!$U$1:$U$1164,'DIAS DE INVENTARIO TAT'!J$1)</f>
        <v>0</v>
      </c>
      <c r="K1231">
        <f>+SUMIFS(inv!$D$1:$D$1164,inv!$A$1:$A$1164,$B1231,inv!$T$1:$T$1164,$A1231,inv!$U$1:$U$1164,'DIAS DE INVENTARIO TAT'!K$1)</f>
        <v>0</v>
      </c>
      <c r="L1231" s="6">
        <f>+SUMIFS(VENTAS!H:H,VENTAS!B:B,B1231,VENTAS!G:G,A1231)</f>
        <v>0</v>
      </c>
      <c r="M1231" s="4">
        <f t="shared" si="111"/>
        <v>0</v>
      </c>
      <c r="N1231" s="4">
        <f t="shared" si="107"/>
        <v>0</v>
      </c>
      <c r="O1231" s="4">
        <f t="shared" si="108"/>
        <v>0</v>
      </c>
      <c r="P1231" s="4">
        <f t="shared" si="109"/>
        <v>0</v>
      </c>
      <c r="Q1231" s="6" t="e">
        <f>+SUMIFS(#REF!,#REF!,TablaINV[[#This Row],[GRUPO]],#REF!,TablaINV[[#This Row],[COD]])</f>
        <v>#REF!</v>
      </c>
      <c r="R1231" s="19">
        <f t="shared" si="110"/>
        <v>0</v>
      </c>
      <c r="S1231" s="4" t="str">
        <f>+VLOOKUP(A1231,inv!T:X,5,0)</f>
        <v>OCCIDENTE</v>
      </c>
      <c r="T1231" s="4" t="str">
        <f>+VLOOKUP(B:B,'DT HUEVO'!$A:$D,4,0)</f>
        <v>SEGUNDA</v>
      </c>
      <c r="U1231" s="4" t="str">
        <f>+VLOOKUP(TablaINV[[#This Row],[COD]],'DT HUEVO'!$A:$D,3,0)</f>
        <v>SEGUNDA</v>
      </c>
    </row>
    <row r="1232" spans="1:21">
      <c r="A1232" t="s">
        <v>450</v>
      </c>
      <c r="B1232">
        <v>72101</v>
      </c>
      <c r="C1232" t="s">
        <v>582</v>
      </c>
      <c r="D1232">
        <f>+SUMIFS(inv!D:D,inv!A:A,B1232,inv!T:T,A1232)</f>
        <v>0</v>
      </c>
      <c r="E1232">
        <f>+SUMIFS(inv!$D$1:$D$1164,inv!$A$1:$A$1164,$B1232,inv!$T$1:$T$1164,$A1232,inv!$U$1:$U$1164,'DIAS DE INVENTARIO TAT'!E$1)</f>
        <v>0</v>
      </c>
      <c r="F1232">
        <f>+SUMIFS(inv!$D$1:$D$1164,inv!$A$1:$A$1164,$B1232,inv!$T$1:$T$1164,$A1232,inv!$U$1:$U$1164,'DIAS DE INVENTARIO TAT'!F$1)</f>
        <v>0</v>
      </c>
      <c r="G1232">
        <f>+SUMIFS(inv!$D$1:$D$1164,inv!$A$1:$A$1164,$B1232,inv!$T$1:$T$1164,$A1232,inv!$U$1:$U$1164,'DIAS DE INVENTARIO TAT'!G$1)</f>
        <v>0</v>
      </c>
      <c r="H1232">
        <f>+SUMIFS(inv!$D$1:$D$1164,inv!$A$1:$A$1164,$B1232,inv!$T$1:$T$1164,$A1232,inv!$U$1:$U$1164,'DIAS DE INVENTARIO TAT'!H$1)</f>
        <v>0</v>
      </c>
      <c r="I1232">
        <f>+SUMIFS(inv!$D$1:$D$1164,inv!$A$1:$A$1164,$B1232,inv!$T$1:$T$1164,$A1232,inv!$U$1:$U$1164,'DIAS DE INVENTARIO TAT'!I$1)</f>
        <v>0</v>
      </c>
      <c r="J1232">
        <f>+SUMIFS(inv!$D$1:$D$1164,inv!$A$1:$A$1164,$B1232,inv!$T$1:$T$1164,$A1232,inv!$U$1:$U$1164,'DIAS DE INVENTARIO TAT'!J$1)</f>
        <v>0</v>
      </c>
      <c r="K1232">
        <f>+SUMIFS(inv!$D$1:$D$1164,inv!$A$1:$A$1164,$B1232,inv!$T$1:$T$1164,$A1232,inv!$U$1:$U$1164,'DIAS DE INVENTARIO TAT'!K$1)</f>
        <v>0</v>
      </c>
      <c r="L1232" s="6">
        <f>+SUMIFS(VENTAS!H:H,VENTAS!B:B,B1232,VENTAS!G:G,A1232)</f>
        <v>0</v>
      </c>
      <c r="M1232" s="4">
        <f t="shared" si="111"/>
        <v>0</v>
      </c>
      <c r="N1232" s="4">
        <f t="shared" si="107"/>
        <v>0</v>
      </c>
      <c r="O1232" s="4">
        <f t="shared" si="108"/>
        <v>0</v>
      </c>
      <c r="P1232" s="4">
        <f t="shared" si="109"/>
        <v>0</v>
      </c>
      <c r="Q1232" s="6" t="e">
        <f>+SUMIFS(#REF!,#REF!,TablaINV[[#This Row],[GRUPO]],#REF!,TablaINV[[#This Row],[COD]])</f>
        <v>#REF!</v>
      </c>
      <c r="R1232" s="19">
        <f t="shared" si="110"/>
        <v>0</v>
      </c>
      <c r="S1232" s="4" t="str">
        <f>+VLOOKUP(A1232,inv!T:X,5,0)</f>
        <v>OCCIDENTE</v>
      </c>
      <c r="T1232" s="4" t="str">
        <f>+VLOOKUP(B:B,'DT HUEVO'!$A:$D,4,0)</f>
        <v>SEGUNDA</v>
      </c>
      <c r="U1232" s="4" t="str">
        <f>+VLOOKUP(TablaINV[[#This Row],[COD]],'DT HUEVO'!$A:$D,3,0)</f>
        <v>SEGUNDA</v>
      </c>
    </row>
    <row r="1233" spans="1:21">
      <c r="A1233" t="s">
        <v>450</v>
      </c>
      <c r="B1233">
        <v>90</v>
      </c>
      <c r="C1233" t="s">
        <v>100</v>
      </c>
      <c r="D1233">
        <f>+SUMIFS(inv!D:D,inv!A:A,B1233,inv!T:T,A1233)</f>
        <v>0</v>
      </c>
      <c r="E1233">
        <f>+SUMIFS(inv!$D$1:$D$1164,inv!$A$1:$A$1164,$B1233,inv!$T$1:$T$1164,$A1233,inv!$U$1:$U$1164,'DIAS DE INVENTARIO TAT'!E$1)</f>
        <v>0</v>
      </c>
      <c r="F1233">
        <f>+SUMIFS(inv!$D$1:$D$1164,inv!$A$1:$A$1164,$B1233,inv!$T$1:$T$1164,$A1233,inv!$U$1:$U$1164,'DIAS DE INVENTARIO TAT'!F$1)</f>
        <v>0</v>
      </c>
      <c r="G1233">
        <f>+SUMIFS(inv!$D$1:$D$1164,inv!$A$1:$A$1164,$B1233,inv!$T$1:$T$1164,$A1233,inv!$U$1:$U$1164,'DIAS DE INVENTARIO TAT'!G$1)</f>
        <v>0</v>
      </c>
      <c r="H1233">
        <f>+SUMIFS(inv!$D$1:$D$1164,inv!$A$1:$A$1164,$B1233,inv!$T$1:$T$1164,$A1233,inv!$U$1:$U$1164,'DIAS DE INVENTARIO TAT'!H$1)</f>
        <v>0</v>
      </c>
      <c r="I1233">
        <f>+SUMIFS(inv!$D$1:$D$1164,inv!$A$1:$A$1164,$B1233,inv!$T$1:$T$1164,$A1233,inv!$U$1:$U$1164,'DIAS DE INVENTARIO TAT'!I$1)</f>
        <v>0</v>
      </c>
      <c r="J1233">
        <f>+SUMIFS(inv!$D$1:$D$1164,inv!$A$1:$A$1164,$B1233,inv!$T$1:$T$1164,$A1233,inv!$U$1:$U$1164,'DIAS DE INVENTARIO TAT'!J$1)</f>
        <v>0</v>
      </c>
      <c r="K1233">
        <f>+SUMIFS(inv!$D$1:$D$1164,inv!$A$1:$A$1164,$B1233,inv!$T$1:$T$1164,$A1233,inv!$U$1:$U$1164,'DIAS DE INVENTARIO TAT'!K$1)</f>
        <v>0</v>
      </c>
      <c r="L1233" s="6">
        <f>+SUMIFS(VENTAS!H:H,VENTAS!B:B,B1233,VENTAS!G:G,A1233)</f>
        <v>0</v>
      </c>
      <c r="M1233" s="4">
        <f t="shared" si="111"/>
        <v>0</v>
      </c>
      <c r="N1233" s="4">
        <f t="shared" si="107"/>
        <v>0</v>
      </c>
      <c r="O1233" s="4">
        <f t="shared" si="108"/>
        <v>0</v>
      </c>
      <c r="P1233" s="4">
        <f t="shared" si="109"/>
        <v>0</v>
      </c>
      <c r="Q1233" s="6" t="e">
        <f>+SUMIFS(#REF!,#REF!,TablaINV[[#This Row],[GRUPO]],#REF!,TablaINV[[#This Row],[COD]])</f>
        <v>#REF!</v>
      </c>
      <c r="R1233" s="19">
        <f t="shared" si="110"/>
        <v>0</v>
      </c>
      <c r="S1233" s="4" t="str">
        <f>+VLOOKUP(A1233,inv!T:X,5,0)</f>
        <v>OCCIDENTE</v>
      </c>
      <c r="T1233" s="4" t="str">
        <f>+VLOOKUP(B:B,'DT HUEVO'!$A:$D,4,0)</f>
        <v>HUEVO SIN CLASIFICAR</v>
      </c>
      <c r="U1233" s="4" t="str">
        <f>+VLOOKUP(TablaINV[[#This Row],[COD]],'DT HUEVO'!$A:$D,3,0)</f>
        <v>HUEVO SIN CLASIFICAR</v>
      </c>
    </row>
    <row r="1234" spans="1:21">
      <c r="A1234" t="s">
        <v>450</v>
      </c>
      <c r="B1234">
        <v>10403</v>
      </c>
      <c r="C1234" t="s">
        <v>35</v>
      </c>
      <c r="D1234">
        <f>+SUMIFS(inv!D:D,inv!A:A,B1234,inv!T:T,A1234)</f>
        <v>0</v>
      </c>
      <c r="E1234">
        <f>+SUMIFS(inv!$D$1:$D$1164,inv!$A$1:$A$1164,$B1234,inv!$T$1:$T$1164,$A1234,inv!$U$1:$U$1164,'DIAS DE INVENTARIO TAT'!E$1)</f>
        <v>0</v>
      </c>
      <c r="F1234">
        <f>+SUMIFS(inv!$D$1:$D$1164,inv!$A$1:$A$1164,$B1234,inv!$T$1:$T$1164,$A1234,inv!$U$1:$U$1164,'DIAS DE INVENTARIO TAT'!F$1)</f>
        <v>0</v>
      </c>
      <c r="G1234">
        <f>+SUMIFS(inv!$D$1:$D$1164,inv!$A$1:$A$1164,$B1234,inv!$T$1:$T$1164,$A1234,inv!$U$1:$U$1164,'DIAS DE INVENTARIO TAT'!G$1)</f>
        <v>0</v>
      </c>
      <c r="H1234">
        <f>+SUMIFS(inv!$D$1:$D$1164,inv!$A$1:$A$1164,$B1234,inv!$T$1:$T$1164,$A1234,inv!$U$1:$U$1164,'DIAS DE INVENTARIO TAT'!H$1)</f>
        <v>0</v>
      </c>
      <c r="I1234">
        <f>+SUMIFS(inv!$D$1:$D$1164,inv!$A$1:$A$1164,$B1234,inv!$T$1:$T$1164,$A1234,inv!$U$1:$U$1164,'DIAS DE INVENTARIO TAT'!I$1)</f>
        <v>0</v>
      </c>
      <c r="J1234">
        <f>+SUMIFS(inv!$D$1:$D$1164,inv!$A$1:$A$1164,$B1234,inv!$T$1:$T$1164,$A1234,inv!$U$1:$U$1164,'DIAS DE INVENTARIO TAT'!J$1)</f>
        <v>0</v>
      </c>
      <c r="K1234">
        <f>+SUMIFS(inv!$D$1:$D$1164,inv!$A$1:$A$1164,$B1234,inv!$T$1:$T$1164,$A1234,inv!$U$1:$U$1164,'DIAS DE INVENTARIO TAT'!K$1)</f>
        <v>0</v>
      </c>
      <c r="L1234" s="6">
        <f>+SUMIFS(VENTAS!H:H,VENTAS!B:B,B1234,VENTAS!G:G,A1234)</f>
        <v>0</v>
      </c>
      <c r="M1234" s="4">
        <f t="shared" si="111"/>
        <v>0</v>
      </c>
      <c r="N1234" s="4">
        <f t="shared" si="107"/>
        <v>0</v>
      </c>
      <c r="O1234" s="4">
        <f t="shared" si="108"/>
        <v>0</v>
      </c>
      <c r="P1234" s="4">
        <f t="shared" si="109"/>
        <v>0</v>
      </c>
      <c r="Q1234" s="6" t="e">
        <f>+SUMIFS(#REF!,#REF!,TablaINV[[#This Row],[GRUPO]],#REF!,TablaINV[[#This Row],[COD]])</f>
        <v>#REF!</v>
      </c>
      <c r="R1234" s="19">
        <f t="shared" si="110"/>
        <v>0</v>
      </c>
      <c r="S1234" s="4" t="str">
        <f>+VLOOKUP(A1234,inv!T:X,5,0)</f>
        <v>OCCIDENTE</v>
      </c>
      <c r="T1234" s="4" t="str">
        <f>+VLOOKUP(B:B,'DT HUEVO'!$A:$D,4,0)</f>
        <v>EMPACADOS</v>
      </c>
      <c r="U1234" s="4" t="str">
        <f>+VLOOKUP(TablaINV[[#This Row],[COD]],'DT HUEVO'!$A:$D,3,0)</f>
        <v>A</v>
      </c>
    </row>
    <row r="1235" spans="1:21">
      <c r="A1235" t="s">
        <v>450</v>
      </c>
      <c r="B1235">
        <v>76001</v>
      </c>
      <c r="C1235" t="s">
        <v>99</v>
      </c>
      <c r="D1235">
        <f>+SUMIFS(inv!D:D,inv!A:A,B1235,inv!T:T,A1235)</f>
        <v>0</v>
      </c>
      <c r="E1235">
        <f>+SUMIFS(inv!$D$1:$D$1164,inv!$A$1:$A$1164,$B1235,inv!$T$1:$T$1164,$A1235,inv!$U$1:$U$1164,'DIAS DE INVENTARIO TAT'!E$1)</f>
        <v>0</v>
      </c>
      <c r="F1235">
        <f>+SUMIFS(inv!$D$1:$D$1164,inv!$A$1:$A$1164,$B1235,inv!$T$1:$T$1164,$A1235,inv!$U$1:$U$1164,'DIAS DE INVENTARIO TAT'!F$1)</f>
        <v>0</v>
      </c>
      <c r="G1235">
        <f>+SUMIFS(inv!$D$1:$D$1164,inv!$A$1:$A$1164,$B1235,inv!$T$1:$T$1164,$A1235,inv!$U$1:$U$1164,'DIAS DE INVENTARIO TAT'!G$1)</f>
        <v>0</v>
      </c>
      <c r="H1235">
        <f>+SUMIFS(inv!$D$1:$D$1164,inv!$A$1:$A$1164,$B1235,inv!$T$1:$T$1164,$A1235,inv!$U$1:$U$1164,'DIAS DE INVENTARIO TAT'!H$1)</f>
        <v>0</v>
      </c>
      <c r="I1235">
        <f>+SUMIFS(inv!$D$1:$D$1164,inv!$A$1:$A$1164,$B1235,inv!$T$1:$T$1164,$A1235,inv!$U$1:$U$1164,'DIAS DE INVENTARIO TAT'!I$1)</f>
        <v>0</v>
      </c>
      <c r="J1235">
        <f>+SUMIFS(inv!$D$1:$D$1164,inv!$A$1:$A$1164,$B1235,inv!$T$1:$T$1164,$A1235,inv!$U$1:$U$1164,'DIAS DE INVENTARIO TAT'!J$1)</f>
        <v>0</v>
      </c>
      <c r="K1235">
        <f>+SUMIFS(inv!$D$1:$D$1164,inv!$A$1:$A$1164,$B1235,inv!$T$1:$T$1164,$A1235,inv!$U$1:$U$1164,'DIAS DE INVENTARIO TAT'!K$1)</f>
        <v>0</v>
      </c>
      <c r="L1235" s="6">
        <f>+SUMIFS(VENTAS!H:H,VENTAS!B:B,B1235,VENTAS!G:G,A1235)</f>
        <v>0</v>
      </c>
      <c r="M1235" s="4">
        <f t="shared" si="111"/>
        <v>0</v>
      </c>
      <c r="N1235" s="4">
        <f t="shared" si="107"/>
        <v>0</v>
      </c>
      <c r="O1235" s="4">
        <f t="shared" si="108"/>
        <v>0</v>
      </c>
      <c r="P1235" s="4">
        <f t="shared" si="109"/>
        <v>0</v>
      </c>
      <c r="Q1235" s="6" t="e">
        <f>+SUMIFS(#REF!,#REF!,TablaINV[[#This Row],[GRUPO]],#REF!,TablaINV[[#This Row],[COD]])</f>
        <v>#REF!</v>
      </c>
      <c r="R1235" s="19">
        <f t="shared" si="110"/>
        <v>0</v>
      </c>
      <c r="S1235" s="4" t="str">
        <f>+VLOOKUP(A1235,inv!T:X,5,0)</f>
        <v>OCCIDENTE</v>
      </c>
      <c r="T1235" s="4" t="str">
        <f>+VLOOKUP(B:B,'DT HUEVO'!$A:$D,4,0)</f>
        <v>HUEVO SIN CLASIFICAR</v>
      </c>
      <c r="U1235" s="4" t="str">
        <f>+VLOOKUP(TablaINV[[#This Row],[COD]],'DT HUEVO'!$A:$D,3,0)</f>
        <v>HUEVO SIN CLASIFICAR</v>
      </c>
    </row>
    <row r="1236" spans="1:21">
      <c r="A1236" t="s">
        <v>450</v>
      </c>
      <c r="B1236">
        <v>901</v>
      </c>
      <c r="C1236" t="s">
        <v>57</v>
      </c>
      <c r="D1236">
        <f>+SUMIFS(inv!D:D,inv!A:A,B1236,inv!T:T,A1236)</f>
        <v>0</v>
      </c>
      <c r="E1236">
        <f>+SUMIFS(inv!$D$1:$D$1164,inv!$A$1:$A$1164,$B1236,inv!$T$1:$T$1164,$A1236,inv!$U$1:$U$1164,'DIAS DE INVENTARIO TAT'!E$1)</f>
        <v>0</v>
      </c>
      <c r="F1236">
        <f>+SUMIFS(inv!$D$1:$D$1164,inv!$A$1:$A$1164,$B1236,inv!$T$1:$T$1164,$A1236,inv!$U$1:$U$1164,'DIAS DE INVENTARIO TAT'!F$1)</f>
        <v>0</v>
      </c>
      <c r="G1236">
        <f>+SUMIFS(inv!$D$1:$D$1164,inv!$A$1:$A$1164,$B1236,inv!$T$1:$T$1164,$A1236,inv!$U$1:$U$1164,'DIAS DE INVENTARIO TAT'!G$1)</f>
        <v>0</v>
      </c>
      <c r="H1236">
        <f>+SUMIFS(inv!$D$1:$D$1164,inv!$A$1:$A$1164,$B1236,inv!$T$1:$T$1164,$A1236,inv!$U$1:$U$1164,'DIAS DE INVENTARIO TAT'!H$1)</f>
        <v>0</v>
      </c>
      <c r="I1236">
        <f>+SUMIFS(inv!$D$1:$D$1164,inv!$A$1:$A$1164,$B1236,inv!$T$1:$T$1164,$A1236,inv!$U$1:$U$1164,'DIAS DE INVENTARIO TAT'!I$1)</f>
        <v>0</v>
      </c>
      <c r="J1236">
        <f>+SUMIFS(inv!$D$1:$D$1164,inv!$A$1:$A$1164,$B1236,inv!$T$1:$T$1164,$A1236,inv!$U$1:$U$1164,'DIAS DE INVENTARIO TAT'!J$1)</f>
        <v>0</v>
      </c>
      <c r="K1236">
        <f>+SUMIFS(inv!$D$1:$D$1164,inv!$A$1:$A$1164,$B1236,inv!$T$1:$T$1164,$A1236,inv!$U$1:$U$1164,'DIAS DE INVENTARIO TAT'!K$1)</f>
        <v>0</v>
      </c>
      <c r="L1236" s="6">
        <f>+SUMIFS(VENTAS!H:H,VENTAS!B:B,B1236,VENTAS!G:G,A1236)</f>
        <v>0</v>
      </c>
      <c r="M1236" s="4">
        <f t="shared" si="111"/>
        <v>0</v>
      </c>
      <c r="N1236" s="4">
        <f t="shared" si="107"/>
        <v>0</v>
      </c>
      <c r="O1236" s="4">
        <f t="shared" si="108"/>
        <v>0</v>
      </c>
      <c r="P1236" s="4">
        <f t="shared" si="109"/>
        <v>0</v>
      </c>
      <c r="Q1236" s="6" t="e">
        <f>+SUMIFS(#REF!,#REF!,TablaINV[[#This Row],[GRUPO]],#REF!,TablaINV[[#This Row],[COD]])</f>
        <v>#REF!</v>
      </c>
      <c r="R1236" s="19">
        <f t="shared" si="110"/>
        <v>0</v>
      </c>
      <c r="S1236" s="4" t="str">
        <f>+VLOOKUP(A1236,inv!T:X,5,0)</f>
        <v>OCCIDENTE</v>
      </c>
      <c r="T1236" s="4" t="str">
        <f>+VLOOKUP(B:B,'DT HUEVO'!$A:$D,4,0)</f>
        <v>HUEVO SIN CLASIFICAR</v>
      </c>
      <c r="U1236" s="4" t="str">
        <f>+VLOOKUP(TablaINV[[#This Row],[COD]],'DT HUEVO'!$A:$D,3,0)</f>
        <v>HUEVO SIN CLASIFICAR</v>
      </c>
    </row>
    <row r="1237" spans="1:21">
      <c r="A1237" t="s">
        <v>450</v>
      </c>
      <c r="B1237">
        <v>74001</v>
      </c>
      <c r="C1237" t="s">
        <v>641</v>
      </c>
      <c r="D1237">
        <f>+SUMIFS(inv!D:D,inv!A:A,B1237,inv!T:T,A1237)</f>
        <v>0</v>
      </c>
      <c r="E1237">
        <f>+SUMIFS(inv!$D$1:$D$1164,inv!$A$1:$A$1164,$B1237,inv!$T$1:$T$1164,$A1237,inv!$U$1:$U$1164,'DIAS DE INVENTARIO TAT'!E$1)</f>
        <v>0</v>
      </c>
      <c r="F1237">
        <f>+SUMIFS(inv!$D$1:$D$1164,inv!$A$1:$A$1164,$B1237,inv!$T$1:$T$1164,$A1237,inv!$U$1:$U$1164,'DIAS DE INVENTARIO TAT'!F$1)</f>
        <v>0</v>
      </c>
      <c r="G1237">
        <f>+SUMIFS(inv!$D$1:$D$1164,inv!$A$1:$A$1164,$B1237,inv!$T$1:$T$1164,$A1237,inv!$U$1:$U$1164,'DIAS DE INVENTARIO TAT'!G$1)</f>
        <v>0</v>
      </c>
      <c r="H1237">
        <f>+SUMIFS(inv!$D$1:$D$1164,inv!$A$1:$A$1164,$B1237,inv!$T$1:$T$1164,$A1237,inv!$U$1:$U$1164,'DIAS DE INVENTARIO TAT'!H$1)</f>
        <v>0</v>
      </c>
      <c r="I1237">
        <f>+SUMIFS(inv!$D$1:$D$1164,inv!$A$1:$A$1164,$B1237,inv!$T$1:$T$1164,$A1237,inv!$U$1:$U$1164,'DIAS DE INVENTARIO TAT'!I$1)</f>
        <v>0</v>
      </c>
      <c r="J1237">
        <f>+SUMIFS(inv!$D$1:$D$1164,inv!$A$1:$A$1164,$B1237,inv!$T$1:$T$1164,$A1237,inv!$U$1:$U$1164,'DIAS DE INVENTARIO TAT'!J$1)</f>
        <v>0</v>
      </c>
      <c r="K1237">
        <f>+SUMIFS(inv!$D$1:$D$1164,inv!$A$1:$A$1164,$B1237,inv!$T$1:$T$1164,$A1237,inv!$U$1:$U$1164,'DIAS DE INVENTARIO TAT'!K$1)</f>
        <v>0</v>
      </c>
      <c r="L1237" s="6">
        <f>+SUMIFS(VENTAS!H:H,VENTAS!B:B,B1237,VENTAS!G:G,A1237)</f>
        <v>0</v>
      </c>
      <c r="M1237" s="4">
        <f t="shared" si="111"/>
        <v>0</v>
      </c>
      <c r="N1237" s="4">
        <f t="shared" si="107"/>
        <v>0</v>
      </c>
      <c r="O1237" s="4">
        <f t="shared" si="108"/>
        <v>0</v>
      </c>
      <c r="P1237" s="4">
        <f t="shared" si="109"/>
        <v>0</v>
      </c>
      <c r="Q1237" s="6" t="e">
        <f>+SUMIFS(#REF!,#REF!,TablaINV[[#This Row],[GRUPO]],#REF!,TablaINV[[#This Row],[COD]])</f>
        <v>#REF!</v>
      </c>
      <c r="R1237" s="19">
        <f t="shared" si="110"/>
        <v>0</v>
      </c>
      <c r="S1237" s="4" t="str">
        <f>+VLOOKUP(A1237,inv!T:X,5,0)</f>
        <v>OCCIDENTE</v>
      </c>
      <c r="T1237" s="4" t="str">
        <f>+VLOOKUP(B:B,'DT HUEVO'!$A:$D,4,0)</f>
        <v>SEGUNDA</v>
      </c>
      <c r="U1237" s="4" t="str">
        <f>+VLOOKUP(TablaINV[[#This Row],[COD]],'DT HUEVO'!$A:$D,3,0)</f>
        <v>SEGUNDA</v>
      </c>
    </row>
    <row r="1238" spans="1:21">
      <c r="A1238" t="s">
        <v>450</v>
      </c>
      <c r="B1238">
        <v>76101</v>
      </c>
      <c r="C1238" t="s">
        <v>644</v>
      </c>
      <c r="D1238">
        <f>+SUMIFS(inv!D:D,inv!A:A,B1238,inv!T:T,A1238)</f>
        <v>0</v>
      </c>
      <c r="E1238">
        <f>+SUMIFS(inv!$D$1:$D$1164,inv!$A$1:$A$1164,$B1238,inv!$T$1:$T$1164,$A1238,inv!$U$1:$U$1164,'DIAS DE INVENTARIO TAT'!E$1)</f>
        <v>0</v>
      </c>
      <c r="F1238">
        <f>+SUMIFS(inv!$D$1:$D$1164,inv!$A$1:$A$1164,$B1238,inv!$T$1:$T$1164,$A1238,inv!$U$1:$U$1164,'DIAS DE INVENTARIO TAT'!F$1)</f>
        <v>0</v>
      </c>
      <c r="G1238">
        <f>+SUMIFS(inv!$D$1:$D$1164,inv!$A$1:$A$1164,$B1238,inv!$T$1:$T$1164,$A1238,inv!$U$1:$U$1164,'DIAS DE INVENTARIO TAT'!G$1)</f>
        <v>0</v>
      </c>
      <c r="H1238">
        <f>+SUMIFS(inv!$D$1:$D$1164,inv!$A$1:$A$1164,$B1238,inv!$T$1:$T$1164,$A1238,inv!$U$1:$U$1164,'DIAS DE INVENTARIO TAT'!H$1)</f>
        <v>0</v>
      </c>
      <c r="I1238">
        <f>+SUMIFS(inv!$D$1:$D$1164,inv!$A$1:$A$1164,$B1238,inv!$T$1:$T$1164,$A1238,inv!$U$1:$U$1164,'DIAS DE INVENTARIO TAT'!I$1)</f>
        <v>0</v>
      </c>
      <c r="J1238">
        <f>+SUMIFS(inv!$D$1:$D$1164,inv!$A$1:$A$1164,$B1238,inv!$T$1:$T$1164,$A1238,inv!$U$1:$U$1164,'DIAS DE INVENTARIO TAT'!J$1)</f>
        <v>0</v>
      </c>
      <c r="K1238">
        <f>+SUMIFS(inv!$D$1:$D$1164,inv!$A$1:$A$1164,$B1238,inv!$T$1:$T$1164,$A1238,inv!$U$1:$U$1164,'DIAS DE INVENTARIO TAT'!K$1)</f>
        <v>0</v>
      </c>
      <c r="L1238" s="6">
        <f>+SUMIFS(VENTAS!H:H,VENTAS!B:B,B1238,VENTAS!G:G,A1238)</f>
        <v>0</v>
      </c>
      <c r="M1238" s="4">
        <f t="shared" si="111"/>
        <v>0</v>
      </c>
      <c r="N1238" s="4">
        <f t="shared" si="107"/>
        <v>0</v>
      </c>
      <c r="O1238" s="4">
        <f t="shared" si="108"/>
        <v>0</v>
      </c>
      <c r="P1238" s="4">
        <f t="shared" si="109"/>
        <v>0</v>
      </c>
      <c r="Q1238" s="6" t="e">
        <f>+SUMIFS(#REF!,#REF!,TablaINV[[#This Row],[GRUPO]],#REF!,TablaINV[[#This Row],[COD]])</f>
        <v>#REF!</v>
      </c>
      <c r="R1238" s="19">
        <f t="shared" si="110"/>
        <v>0</v>
      </c>
      <c r="S1238" s="4" t="str">
        <f>+VLOOKUP(A1238,inv!T:X,5,0)</f>
        <v>OCCIDENTE</v>
      </c>
      <c r="T1238" s="4" t="str">
        <f>+VLOOKUP(B:B,'DT HUEVO'!$A:$D,4,0)</f>
        <v>GRIS SUELTO</v>
      </c>
      <c r="U1238" s="4" t="str">
        <f>+VLOOKUP(TablaINV[[#This Row],[COD]],'DT HUEVO'!$A:$D,3,0)</f>
        <v>YUMBO</v>
      </c>
    </row>
    <row r="1239" spans="1:21">
      <c r="A1239" t="s">
        <v>450</v>
      </c>
      <c r="B1239">
        <v>12401</v>
      </c>
      <c r="C1239" t="s">
        <v>645</v>
      </c>
      <c r="D1239">
        <f>+SUMIFS(inv!D:D,inv!A:A,B1239,inv!T:T,A1239)</f>
        <v>0</v>
      </c>
      <c r="E1239">
        <f>+SUMIFS(inv!$D$1:$D$1164,inv!$A$1:$A$1164,$B1239,inv!$T$1:$T$1164,$A1239,inv!$U$1:$U$1164,'DIAS DE INVENTARIO TAT'!E$1)</f>
        <v>0</v>
      </c>
      <c r="F1239">
        <f>+SUMIFS(inv!$D$1:$D$1164,inv!$A$1:$A$1164,$B1239,inv!$T$1:$T$1164,$A1239,inv!$U$1:$U$1164,'DIAS DE INVENTARIO TAT'!F$1)</f>
        <v>0</v>
      </c>
      <c r="G1239">
        <f>+SUMIFS(inv!$D$1:$D$1164,inv!$A$1:$A$1164,$B1239,inv!$T$1:$T$1164,$A1239,inv!$U$1:$U$1164,'DIAS DE INVENTARIO TAT'!G$1)</f>
        <v>0</v>
      </c>
      <c r="H1239">
        <f>+SUMIFS(inv!$D$1:$D$1164,inv!$A$1:$A$1164,$B1239,inv!$T$1:$T$1164,$A1239,inv!$U$1:$U$1164,'DIAS DE INVENTARIO TAT'!H$1)</f>
        <v>0</v>
      </c>
      <c r="I1239">
        <f>+SUMIFS(inv!$D$1:$D$1164,inv!$A$1:$A$1164,$B1239,inv!$T$1:$T$1164,$A1239,inv!$U$1:$U$1164,'DIAS DE INVENTARIO TAT'!I$1)</f>
        <v>0</v>
      </c>
      <c r="J1239">
        <f>+SUMIFS(inv!$D$1:$D$1164,inv!$A$1:$A$1164,$B1239,inv!$T$1:$T$1164,$A1239,inv!$U$1:$U$1164,'DIAS DE INVENTARIO TAT'!J$1)</f>
        <v>0</v>
      </c>
      <c r="K1239">
        <f>+SUMIFS(inv!$D$1:$D$1164,inv!$A$1:$A$1164,$B1239,inv!$T$1:$T$1164,$A1239,inv!$U$1:$U$1164,'DIAS DE INVENTARIO TAT'!K$1)</f>
        <v>0</v>
      </c>
      <c r="L1239" s="6">
        <f>+SUMIFS(VENTAS!H:H,VENTAS!B:B,B1239,VENTAS!G:G,A1239)</f>
        <v>0</v>
      </c>
      <c r="M1239" s="4">
        <f t="shared" si="111"/>
        <v>0</v>
      </c>
      <c r="N1239" s="4">
        <f t="shared" si="107"/>
        <v>0</v>
      </c>
      <c r="O1239" s="4">
        <f t="shared" si="108"/>
        <v>0</v>
      </c>
      <c r="P1239" s="4">
        <f t="shared" si="109"/>
        <v>0</v>
      </c>
      <c r="Q1239" s="6" t="e">
        <f>+SUMIFS(#REF!,#REF!,TablaINV[[#This Row],[GRUPO]],#REF!,TablaINV[[#This Row],[COD]])</f>
        <v>#REF!</v>
      </c>
      <c r="R1239" s="19">
        <f t="shared" si="110"/>
        <v>0</v>
      </c>
      <c r="S1239" s="4" t="str">
        <f>+VLOOKUP(A1239,inv!T:X,5,0)</f>
        <v>OCCIDENTE</v>
      </c>
      <c r="T1239" s="4" t="e">
        <f>+VLOOKUP(B:B,'DT HUEVO'!$A:$D,4,0)</f>
        <v>#N/A</v>
      </c>
      <c r="U1239" s="4" t="e">
        <f>+VLOOKUP(TablaINV[[#This Row],[COD]],'DT HUEVO'!$A:$D,3,0)</f>
        <v>#N/A</v>
      </c>
    </row>
    <row r="1240" spans="1:21">
      <c r="A1240" t="s">
        <v>450</v>
      </c>
      <c r="B1240">
        <v>77301</v>
      </c>
      <c r="C1240" t="s">
        <v>648</v>
      </c>
      <c r="D1240">
        <f>+SUMIFS(inv!D:D,inv!A:A,B1240,inv!T:T,A1240)</f>
        <v>0</v>
      </c>
      <c r="E1240">
        <f>+SUMIFS(inv!$D$1:$D$1164,inv!$A$1:$A$1164,$B1240,inv!$T$1:$T$1164,$A1240,inv!$U$1:$U$1164,'DIAS DE INVENTARIO TAT'!E$1)</f>
        <v>0</v>
      </c>
      <c r="F1240">
        <f>+SUMIFS(inv!$D$1:$D$1164,inv!$A$1:$A$1164,$B1240,inv!$T$1:$T$1164,$A1240,inv!$U$1:$U$1164,'DIAS DE INVENTARIO TAT'!F$1)</f>
        <v>0</v>
      </c>
      <c r="G1240">
        <f>+SUMIFS(inv!$D$1:$D$1164,inv!$A$1:$A$1164,$B1240,inv!$T$1:$T$1164,$A1240,inv!$U$1:$U$1164,'DIAS DE INVENTARIO TAT'!G$1)</f>
        <v>0</v>
      </c>
      <c r="H1240">
        <f>+SUMIFS(inv!$D$1:$D$1164,inv!$A$1:$A$1164,$B1240,inv!$T$1:$T$1164,$A1240,inv!$U$1:$U$1164,'DIAS DE INVENTARIO TAT'!H$1)</f>
        <v>0</v>
      </c>
      <c r="I1240">
        <f>+SUMIFS(inv!$D$1:$D$1164,inv!$A$1:$A$1164,$B1240,inv!$T$1:$T$1164,$A1240,inv!$U$1:$U$1164,'DIAS DE INVENTARIO TAT'!I$1)</f>
        <v>0</v>
      </c>
      <c r="J1240">
        <f>+SUMIFS(inv!$D$1:$D$1164,inv!$A$1:$A$1164,$B1240,inv!$T$1:$T$1164,$A1240,inv!$U$1:$U$1164,'DIAS DE INVENTARIO TAT'!J$1)</f>
        <v>0</v>
      </c>
      <c r="K1240">
        <f>+SUMIFS(inv!$D$1:$D$1164,inv!$A$1:$A$1164,$B1240,inv!$T$1:$T$1164,$A1240,inv!$U$1:$U$1164,'DIAS DE INVENTARIO TAT'!K$1)</f>
        <v>0</v>
      </c>
      <c r="L1240" s="6">
        <f>+SUMIFS(VENTAS!H:H,VENTAS!B:B,B1240,VENTAS!G:G,A1240)</f>
        <v>0</v>
      </c>
      <c r="M1240" s="4">
        <f t="shared" si="111"/>
        <v>0</v>
      </c>
      <c r="N1240" s="4">
        <f t="shared" si="107"/>
        <v>0</v>
      </c>
      <c r="O1240" s="4">
        <f t="shared" si="108"/>
        <v>0</v>
      </c>
      <c r="P1240" s="4">
        <f t="shared" si="109"/>
        <v>0</v>
      </c>
      <c r="Q1240" s="6" t="e">
        <f>+SUMIFS(#REF!,#REF!,TablaINV[[#This Row],[GRUPO]],#REF!,TablaINV[[#This Row],[COD]])</f>
        <v>#REF!</v>
      </c>
      <c r="R1240" s="19">
        <f t="shared" si="110"/>
        <v>0</v>
      </c>
      <c r="S1240" s="4" t="str">
        <f>+VLOOKUP(A1240,inv!T:X,5,0)</f>
        <v>OCCIDENTE</v>
      </c>
      <c r="T1240" s="4" t="str">
        <f>+VLOOKUP(B:B,'DT HUEVO'!$A:$D,4,0)</f>
        <v>SEGUNDA</v>
      </c>
      <c r="U1240" s="4" t="str">
        <f>+VLOOKUP(TablaINV[[#This Row],[COD]],'DT HUEVO'!$A:$D,3,0)</f>
        <v>SEGUNDA</v>
      </c>
    </row>
    <row r="1241" spans="1:21">
      <c r="A1241" t="s">
        <v>450</v>
      </c>
      <c r="B1241">
        <v>12336</v>
      </c>
      <c r="C1241" t="s">
        <v>658</v>
      </c>
      <c r="D1241">
        <f>+SUMIFS(inv!D:D,inv!A:A,B1241,inv!T:T,A1241)</f>
        <v>0</v>
      </c>
      <c r="E1241">
        <f>+SUMIFS(inv!$D$1:$D$1164,inv!$A$1:$A$1164,$B1241,inv!$T$1:$T$1164,$A1241,inv!$U$1:$U$1164,'DIAS DE INVENTARIO TAT'!E$1)</f>
        <v>0</v>
      </c>
      <c r="F1241">
        <f>+SUMIFS(inv!$D$1:$D$1164,inv!$A$1:$A$1164,$B1241,inv!$T$1:$T$1164,$A1241,inv!$U$1:$U$1164,'DIAS DE INVENTARIO TAT'!F$1)</f>
        <v>0</v>
      </c>
      <c r="G1241">
        <f>+SUMIFS(inv!$D$1:$D$1164,inv!$A$1:$A$1164,$B1241,inv!$T$1:$T$1164,$A1241,inv!$U$1:$U$1164,'DIAS DE INVENTARIO TAT'!G$1)</f>
        <v>0</v>
      </c>
      <c r="H1241">
        <f>+SUMIFS(inv!$D$1:$D$1164,inv!$A$1:$A$1164,$B1241,inv!$T$1:$T$1164,$A1241,inv!$U$1:$U$1164,'DIAS DE INVENTARIO TAT'!H$1)</f>
        <v>0</v>
      </c>
      <c r="I1241">
        <f>+SUMIFS(inv!$D$1:$D$1164,inv!$A$1:$A$1164,$B1241,inv!$T$1:$T$1164,$A1241,inv!$U$1:$U$1164,'DIAS DE INVENTARIO TAT'!I$1)</f>
        <v>0</v>
      </c>
      <c r="J1241">
        <f>+SUMIFS(inv!$D$1:$D$1164,inv!$A$1:$A$1164,$B1241,inv!$T$1:$T$1164,$A1241,inv!$U$1:$U$1164,'DIAS DE INVENTARIO TAT'!J$1)</f>
        <v>0</v>
      </c>
      <c r="K1241">
        <f>+SUMIFS(inv!$D$1:$D$1164,inv!$A$1:$A$1164,$B1241,inv!$T$1:$T$1164,$A1241,inv!$U$1:$U$1164,'DIAS DE INVENTARIO TAT'!K$1)</f>
        <v>0</v>
      </c>
      <c r="L1241" s="6">
        <f>+SUMIFS(VENTAS!H:H,VENTAS!B:B,B1241,VENTAS!G:G,A1241)</f>
        <v>0</v>
      </c>
      <c r="M1241" s="4">
        <f t="shared" si="111"/>
        <v>0</v>
      </c>
      <c r="N1241" s="4">
        <f t="shared" si="107"/>
        <v>0</v>
      </c>
      <c r="O1241" s="4">
        <f t="shared" si="108"/>
        <v>0</v>
      </c>
      <c r="P1241" s="4">
        <f t="shared" si="109"/>
        <v>0</v>
      </c>
      <c r="Q1241" s="6" t="e">
        <f>+SUMIFS(#REF!,#REF!,TablaINV[[#This Row],[GRUPO]],#REF!,TablaINV[[#This Row],[COD]])</f>
        <v>#REF!</v>
      </c>
      <c r="R1241" s="19">
        <f t="shared" si="110"/>
        <v>0</v>
      </c>
      <c r="S1241" s="4" t="str">
        <f>+VLOOKUP(A1241,inv!T:X,5,0)</f>
        <v>OCCIDENTE</v>
      </c>
      <c r="T1241" s="4" t="e">
        <f>+VLOOKUP(B:B,'DT HUEVO'!$A:$D,4,0)</f>
        <v>#N/A</v>
      </c>
      <c r="U1241" s="4" t="e">
        <f>+VLOOKUP(TablaINV[[#This Row],[COD]],'DT HUEVO'!$A:$D,3,0)</f>
        <v>#N/A</v>
      </c>
    </row>
    <row r="1242" spans="1:21">
      <c r="A1242" t="s">
        <v>450</v>
      </c>
      <c r="B1242">
        <v>32306</v>
      </c>
      <c r="C1242" t="s">
        <v>661</v>
      </c>
      <c r="D1242">
        <f>+SUMIFS(inv!D:D,inv!A:A,B1242,inv!T:T,A1242)</f>
        <v>0</v>
      </c>
      <c r="E1242">
        <f>+SUMIFS(inv!$D$1:$D$1164,inv!$A$1:$A$1164,$B1242,inv!$T$1:$T$1164,$A1242,inv!$U$1:$U$1164,'DIAS DE INVENTARIO TAT'!E$1)</f>
        <v>0</v>
      </c>
      <c r="F1242">
        <f>+SUMIFS(inv!$D$1:$D$1164,inv!$A$1:$A$1164,$B1242,inv!$T$1:$T$1164,$A1242,inv!$U$1:$U$1164,'DIAS DE INVENTARIO TAT'!F$1)</f>
        <v>0</v>
      </c>
      <c r="G1242">
        <f>+SUMIFS(inv!$D$1:$D$1164,inv!$A$1:$A$1164,$B1242,inv!$T$1:$T$1164,$A1242,inv!$U$1:$U$1164,'DIAS DE INVENTARIO TAT'!G$1)</f>
        <v>0</v>
      </c>
      <c r="H1242">
        <f>+SUMIFS(inv!$D$1:$D$1164,inv!$A$1:$A$1164,$B1242,inv!$T$1:$T$1164,$A1242,inv!$U$1:$U$1164,'DIAS DE INVENTARIO TAT'!H$1)</f>
        <v>0</v>
      </c>
      <c r="I1242">
        <f>+SUMIFS(inv!$D$1:$D$1164,inv!$A$1:$A$1164,$B1242,inv!$T$1:$T$1164,$A1242,inv!$U$1:$U$1164,'DIAS DE INVENTARIO TAT'!I$1)</f>
        <v>0</v>
      </c>
      <c r="J1242">
        <f>+SUMIFS(inv!$D$1:$D$1164,inv!$A$1:$A$1164,$B1242,inv!$T$1:$T$1164,$A1242,inv!$U$1:$U$1164,'DIAS DE INVENTARIO TAT'!J$1)</f>
        <v>0</v>
      </c>
      <c r="K1242">
        <f>+SUMIFS(inv!$D$1:$D$1164,inv!$A$1:$A$1164,$B1242,inv!$T$1:$T$1164,$A1242,inv!$U$1:$U$1164,'DIAS DE INVENTARIO TAT'!K$1)</f>
        <v>0</v>
      </c>
      <c r="L1242" s="6">
        <f>+SUMIFS(VENTAS!H:H,VENTAS!B:B,B1242,VENTAS!G:G,A1242)</f>
        <v>0</v>
      </c>
      <c r="M1242" s="4">
        <f t="shared" si="111"/>
        <v>0</v>
      </c>
      <c r="N1242" s="4">
        <f t="shared" si="107"/>
        <v>0</v>
      </c>
      <c r="O1242" s="4">
        <f t="shared" si="108"/>
        <v>0</v>
      </c>
      <c r="P1242" s="4">
        <f t="shared" si="109"/>
        <v>0</v>
      </c>
      <c r="Q1242" s="6" t="e">
        <f>+SUMIFS(#REF!,#REF!,TablaINV[[#This Row],[GRUPO]],#REF!,TablaINV[[#This Row],[COD]])</f>
        <v>#REF!</v>
      </c>
      <c r="R1242" s="19">
        <f t="shared" si="110"/>
        <v>0</v>
      </c>
      <c r="S1242" s="4" t="str">
        <f>+VLOOKUP(A1242,inv!T:X,5,0)</f>
        <v>OCCIDENTE</v>
      </c>
      <c r="T1242" s="4" t="str">
        <f>+VLOOKUP(B:B,'DT HUEVO'!$A:$D,4,0)</f>
        <v>EMPACADOS</v>
      </c>
      <c r="U1242" s="4" t="str">
        <f>+VLOOKUP(TablaINV[[#This Row],[COD]],'DT HUEVO'!$A:$D,3,0)</f>
        <v>AA</v>
      </c>
    </row>
    <row r="1243" spans="1:21">
      <c r="A1243" t="s">
        <v>450</v>
      </c>
      <c r="B1243">
        <v>32359</v>
      </c>
      <c r="C1243" t="s">
        <v>660</v>
      </c>
      <c r="D1243">
        <f>+SUMIFS(inv!D:D,inv!A:A,B1243,inv!T:T,A1243)</f>
        <v>0</v>
      </c>
      <c r="E1243">
        <f>+SUMIFS(inv!$D$1:$D$1164,inv!$A$1:$A$1164,$B1243,inv!$T$1:$T$1164,$A1243,inv!$U$1:$U$1164,'DIAS DE INVENTARIO TAT'!E$1)</f>
        <v>0</v>
      </c>
      <c r="F1243">
        <f>+SUMIFS(inv!$D$1:$D$1164,inv!$A$1:$A$1164,$B1243,inv!$T$1:$T$1164,$A1243,inv!$U$1:$U$1164,'DIAS DE INVENTARIO TAT'!F$1)</f>
        <v>0</v>
      </c>
      <c r="G1243">
        <f>+SUMIFS(inv!$D$1:$D$1164,inv!$A$1:$A$1164,$B1243,inv!$T$1:$T$1164,$A1243,inv!$U$1:$U$1164,'DIAS DE INVENTARIO TAT'!G$1)</f>
        <v>0</v>
      </c>
      <c r="H1243">
        <f>+SUMIFS(inv!$D$1:$D$1164,inv!$A$1:$A$1164,$B1243,inv!$T$1:$T$1164,$A1243,inv!$U$1:$U$1164,'DIAS DE INVENTARIO TAT'!H$1)</f>
        <v>0</v>
      </c>
      <c r="I1243">
        <f>+SUMIFS(inv!$D$1:$D$1164,inv!$A$1:$A$1164,$B1243,inv!$T$1:$T$1164,$A1243,inv!$U$1:$U$1164,'DIAS DE INVENTARIO TAT'!I$1)</f>
        <v>0</v>
      </c>
      <c r="J1243">
        <f>+SUMIFS(inv!$D$1:$D$1164,inv!$A$1:$A$1164,$B1243,inv!$T$1:$T$1164,$A1243,inv!$U$1:$U$1164,'DIAS DE INVENTARIO TAT'!J$1)</f>
        <v>0</v>
      </c>
      <c r="K1243">
        <f>+SUMIFS(inv!$D$1:$D$1164,inv!$A$1:$A$1164,$B1243,inv!$T$1:$T$1164,$A1243,inv!$U$1:$U$1164,'DIAS DE INVENTARIO TAT'!K$1)</f>
        <v>0</v>
      </c>
      <c r="L1243" s="6">
        <f>+SUMIFS(VENTAS!H:H,VENTAS!B:B,B1243,VENTAS!G:G,A1243)</f>
        <v>0</v>
      </c>
      <c r="M1243" s="4">
        <f t="shared" si="111"/>
        <v>0</v>
      </c>
      <c r="N1243" s="4">
        <f t="shared" si="107"/>
        <v>0</v>
      </c>
      <c r="O1243" s="4">
        <f t="shared" si="108"/>
        <v>0</v>
      </c>
      <c r="P1243" s="4">
        <f t="shared" si="109"/>
        <v>0</v>
      </c>
      <c r="Q1243" s="6" t="e">
        <f>+SUMIFS(#REF!,#REF!,TablaINV[[#This Row],[GRUPO]],#REF!,TablaINV[[#This Row],[COD]])</f>
        <v>#REF!</v>
      </c>
      <c r="R1243" s="19">
        <f t="shared" si="110"/>
        <v>0</v>
      </c>
      <c r="S1243" s="4" t="str">
        <f>+VLOOKUP(A1243,inv!T:X,5,0)</f>
        <v>OCCIDENTE</v>
      </c>
      <c r="T1243" s="4" t="str">
        <f>+VLOOKUP(B:B,'DT HUEVO'!$A:$D,4,0)</f>
        <v>EMPACADOS</v>
      </c>
      <c r="U1243" s="4" t="str">
        <f>+VLOOKUP(TablaINV[[#This Row],[COD]],'DT HUEVO'!$A:$D,3,0)</f>
        <v>AA</v>
      </c>
    </row>
    <row r="1244" spans="1:21">
      <c r="A1244" t="s">
        <v>450</v>
      </c>
      <c r="B1244">
        <v>101</v>
      </c>
      <c r="C1244" t="s">
        <v>662</v>
      </c>
      <c r="D1244">
        <f>+SUMIFS(inv!D:D,inv!A:A,B1244,inv!T:T,A1244)</f>
        <v>0</v>
      </c>
      <c r="E1244">
        <f>+SUMIFS(inv!$D$1:$D$1164,inv!$A$1:$A$1164,$B1244,inv!$T$1:$T$1164,$A1244,inv!$U$1:$U$1164,'DIAS DE INVENTARIO TAT'!E$1)</f>
        <v>0</v>
      </c>
      <c r="F1244">
        <f>+SUMIFS(inv!$D$1:$D$1164,inv!$A$1:$A$1164,$B1244,inv!$T$1:$T$1164,$A1244,inv!$U$1:$U$1164,'DIAS DE INVENTARIO TAT'!F$1)</f>
        <v>0</v>
      </c>
      <c r="G1244">
        <f>+SUMIFS(inv!$D$1:$D$1164,inv!$A$1:$A$1164,$B1244,inv!$T$1:$T$1164,$A1244,inv!$U$1:$U$1164,'DIAS DE INVENTARIO TAT'!G$1)</f>
        <v>0</v>
      </c>
      <c r="H1244">
        <f>+SUMIFS(inv!$D$1:$D$1164,inv!$A$1:$A$1164,$B1244,inv!$T$1:$T$1164,$A1244,inv!$U$1:$U$1164,'DIAS DE INVENTARIO TAT'!H$1)</f>
        <v>0</v>
      </c>
      <c r="I1244">
        <f>+SUMIFS(inv!$D$1:$D$1164,inv!$A$1:$A$1164,$B1244,inv!$T$1:$T$1164,$A1244,inv!$U$1:$U$1164,'DIAS DE INVENTARIO TAT'!I$1)</f>
        <v>0</v>
      </c>
      <c r="J1244">
        <f>+SUMIFS(inv!$D$1:$D$1164,inv!$A$1:$A$1164,$B1244,inv!$T$1:$T$1164,$A1244,inv!$U$1:$U$1164,'DIAS DE INVENTARIO TAT'!J$1)</f>
        <v>0</v>
      </c>
      <c r="K1244">
        <f>+SUMIFS(inv!$D$1:$D$1164,inv!$A$1:$A$1164,$B1244,inv!$T$1:$T$1164,$A1244,inv!$U$1:$U$1164,'DIAS DE INVENTARIO TAT'!K$1)</f>
        <v>0</v>
      </c>
      <c r="L1244" s="6">
        <f>+SUMIFS(VENTAS!H:H,VENTAS!B:B,B1244,VENTAS!G:G,A1244)</f>
        <v>0</v>
      </c>
      <c r="M1244" s="4">
        <f t="shared" si="111"/>
        <v>0</v>
      </c>
      <c r="N1244" s="4">
        <f t="shared" si="107"/>
        <v>0</v>
      </c>
      <c r="O1244" s="4">
        <f t="shared" si="108"/>
        <v>0</v>
      </c>
      <c r="P1244" s="4">
        <f t="shared" si="109"/>
        <v>0</v>
      </c>
      <c r="Q1244" s="6" t="e">
        <f>+SUMIFS(#REF!,#REF!,TablaINV[[#This Row],[GRUPO]],#REF!,TablaINV[[#This Row],[COD]])</f>
        <v>#REF!</v>
      </c>
      <c r="R1244" s="19">
        <f t="shared" si="110"/>
        <v>0</v>
      </c>
      <c r="S1244" s="4" t="str">
        <f>+VLOOKUP(A1244,inv!T:X,5,0)</f>
        <v>OCCIDENTE</v>
      </c>
      <c r="T1244" s="4" t="str">
        <f>+VLOOKUP(B:B,'DT HUEVO'!$A:$D,4,0)</f>
        <v>GRIS SUELTO</v>
      </c>
      <c r="U1244" s="4" t="str">
        <f>+VLOOKUP(TablaINV[[#This Row],[COD]],'DT HUEVO'!$A:$D,3,0)</f>
        <v>YUMBO</v>
      </c>
    </row>
    <row r="1245" spans="1:21">
      <c r="A1245" t="s">
        <v>450</v>
      </c>
      <c r="B1245">
        <v>102</v>
      </c>
      <c r="C1245" t="s">
        <v>663</v>
      </c>
      <c r="D1245">
        <f>+SUMIFS(inv!D:D,inv!A:A,B1245,inv!T:T,A1245)</f>
        <v>0</v>
      </c>
      <c r="E1245">
        <f>+SUMIFS(inv!$D$1:$D$1164,inv!$A$1:$A$1164,$B1245,inv!$T$1:$T$1164,$A1245,inv!$U$1:$U$1164,'DIAS DE INVENTARIO TAT'!E$1)</f>
        <v>0</v>
      </c>
      <c r="F1245">
        <f>+SUMIFS(inv!$D$1:$D$1164,inv!$A$1:$A$1164,$B1245,inv!$T$1:$T$1164,$A1245,inv!$U$1:$U$1164,'DIAS DE INVENTARIO TAT'!F$1)</f>
        <v>0</v>
      </c>
      <c r="G1245">
        <f>+SUMIFS(inv!$D$1:$D$1164,inv!$A$1:$A$1164,$B1245,inv!$T$1:$T$1164,$A1245,inv!$U$1:$U$1164,'DIAS DE INVENTARIO TAT'!G$1)</f>
        <v>0</v>
      </c>
      <c r="H1245">
        <f>+SUMIFS(inv!$D$1:$D$1164,inv!$A$1:$A$1164,$B1245,inv!$T$1:$T$1164,$A1245,inv!$U$1:$U$1164,'DIAS DE INVENTARIO TAT'!H$1)</f>
        <v>0</v>
      </c>
      <c r="I1245">
        <f>+SUMIFS(inv!$D$1:$D$1164,inv!$A$1:$A$1164,$B1245,inv!$T$1:$T$1164,$A1245,inv!$U$1:$U$1164,'DIAS DE INVENTARIO TAT'!I$1)</f>
        <v>0</v>
      </c>
      <c r="J1245">
        <f>+SUMIFS(inv!$D$1:$D$1164,inv!$A$1:$A$1164,$B1245,inv!$T$1:$T$1164,$A1245,inv!$U$1:$U$1164,'DIAS DE INVENTARIO TAT'!J$1)</f>
        <v>0</v>
      </c>
      <c r="K1245">
        <f>+SUMIFS(inv!$D$1:$D$1164,inv!$A$1:$A$1164,$B1245,inv!$T$1:$T$1164,$A1245,inv!$U$1:$U$1164,'DIAS DE INVENTARIO TAT'!K$1)</f>
        <v>0</v>
      </c>
      <c r="L1245" s="6">
        <f>+SUMIFS(VENTAS!H:H,VENTAS!B:B,B1245,VENTAS!G:G,A1245)</f>
        <v>0</v>
      </c>
      <c r="M1245" s="4">
        <f t="shared" si="111"/>
        <v>0</v>
      </c>
      <c r="N1245" s="4">
        <f t="shared" si="107"/>
        <v>0</v>
      </c>
      <c r="O1245" s="4">
        <f t="shared" si="108"/>
        <v>0</v>
      </c>
      <c r="P1245" s="4">
        <f t="shared" si="109"/>
        <v>0</v>
      </c>
      <c r="Q1245" s="6" t="e">
        <f>+SUMIFS(#REF!,#REF!,TablaINV[[#This Row],[GRUPO]],#REF!,TablaINV[[#This Row],[COD]])</f>
        <v>#REF!</v>
      </c>
      <c r="R1245" s="19">
        <f t="shared" si="110"/>
        <v>0</v>
      </c>
      <c r="S1245" s="4" t="str">
        <f>+VLOOKUP(A1245,inv!T:X,5,0)</f>
        <v>OCCIDENTE</v>
      </c>
      <c r="T1245" s="4" t="str">
        <f>+VLOOKUP(B:B,'DT HUEVO'!$A:$D,4,0)</f>
        <v>GRIS SUELTO</v>
      </c>
      <c r="U1245" s="4" t="str">
        <f>+VLOOKUP(TablaINV[[#This Row],[COD]],'DT HUEVO'!$A:$D,3,0)</f>
        <v>AAA</v>
      </c>
    </row>
    <row r="1246" spans="1:21">
      <c r="A1246" t="s">
        <v>450</v>
      </c>
      <c r="B1246">
        <v>103</v>
      </c>
      <c r="C1246" t="s">
        <v>664</v>
      </c>
      <c r="D1246">
        <f>+SUMIFS(inv!D:D,inv!A:A,B1246,inv!T:T,A1246)</f>
        <v>0</v>
      </c>
      <c r="E1246">
        <f>+SUMIFS(inv!$D$1:$D$1164,inv!$A$1:$A$1164,$B1246,inv!$T$1:$T$1164,$A1246,inv!$U$1:$U$1164,'DIAS DE INVENTARIO TAT'!E$1)</f>
        <v>0</v>
      </c>
      <c r="F1246">
        <f>+SUMIFS(inv!$D$1:$D$1164,inv!$A$1:$A$1164,$B1246,inv!$T$1:$T$1164,$A1246,inv!$U$1:$U$1164,'DIAS DE INVENTARIO TAT'!F$1)</f>
        <v>0</v>
      </c>
      <c r="G1246">
        <f>+SUMIFS(inv!$D$1:$D$1164,inv!$A$1:$A$1164,$B1246,inv!$T$1:$T$1164,$A1246,inv!$U$1:$U$1164,'DIAS DE INVENTARIO TAT'!G$1)</f>
        <v>0</v>
      </c>
      <c r="H1246">
        <f>+SUMIFS(inv!$D$1:$D$1164,inv!$A$1:$A$1164,$B1246,inv!$T$1:$T$1164,$A1246,inv!$U$1:$U$1164,'DIAS DE INVENTARIO TAT'!H$1)</f>
        <v>0</v>
      </c>
      <c r="I1246">
        <f>+SUMIFS(inv!$D$1:$D$1164,inv!$A$1:$A$1164,$B1246,inv!$T$1:$T$1164,$A1246,inv!$U$1:$U$1164,'DIAS DE INVENTARIO TAT'!I$1)</f>
        <v>0</v>
      </c>
      <c r="J1246">
        <f>+SUMIFS(inv!$D$1:$D$1164,inv!$A$1:$A$1164,$B1246,inv!$T$1:$T$1164,$A1246,inv!$U$1:$U$1164,'DIAS DE INVENTARIO TAT'!J$1)</f>
        <v>0</v>
      </c>
      <c r="K1246">
        <f>+SUMIFS(inv!$D$1:$D$1164,inv!$A$1:$A$1164,$B1246,inv!$T$1:$T$1164,$A1246,inv!$U$1:$U$1164,'DIAS DE INVENTARIO TAT'!K$1)</f>
        <v>0</v>
      </c>
      <c r="L1246" s="6">
        <f>+SUMIFS(VENTAS!H:H,VENTAS!B:B,B1246,VENTAS!G:G,A1246)</f>
        <v>0</v>
      </c>
      <c r="M1246" s="4">
        <f t="shared" si="111"/>
        <v>0</v>
      </c>
      <c r="N1246" s="4">
        <f t="shared" si="107"/>
        <v>0</v>
      </c>
      <c r="O1246" s="4">
        <f t="shared" si="108"/>
        <v>0</v>
      </c>
      <c r="P1246" s="4">
        <f t="shared" si="109"/>
        <v>0</v>
      </c>
      <c r="Q1246" s="6" t="e">
        <f>+SUMIFS(#REF!,#REF!,TablaINV[[#This Row],[GRUPO]],#REF!,TablaINV[[#This Row],[COD]])</f>
        <v>#REF!</v>
      </c>
      <c r="R1246" s="19">
        <f t="shared" si="110"/>
        <v>0</v>
      </c>
      <c r="S1246" s="4" t="str">
        <f>+VLOOKUP(A1246,inv!T:X,5,0)</f>
        <v>OCCIDENTE</v>
      </c>
      <c r="T1246" s="4" t="str">
        <f>+VLOOKUP(B:B,'DT HUEVO'!$A:$D,4,0)</f>
        <v>GRIS SUELTO</v>
      </c>
      <c r="U1246" s="4" t="str">
        <f>+VLOOKUP(TablaINV[[#This Row],[COD]],'DT HUEVO'!$A:$D,3,0)</f>
        <v>AA</v>
      </c>
    </row>
    <row r="1247" spans="1:21">
      <c r="A1247" t="s">
        <v>450</v>
      </c>
      <c r="B1247">
        <v>104</v>
      </c>
      <c r="C1247" t="s">
        <v>665</v>
      </c>
      <c r="D1247">
        <f>+SUMIFS(inv!D:D,inv!A:A,B1247,inv!T:T,A1247)</f>
        <v>0</v>
      </c>
      <c r="E1247">
        <f>+SUMIFS(inv!$D$1:$D$1164,inv!$A$1:$A$1164,$B1247,inv!$T$1:$T$1164,$A1247,inv!$U$1:$U$1164,'DIAS DE INVENTARIO TAT'!E$1)</f>
        <v>0</v>
      </c>
      <c r="F1247">
        <f>+SUMIFS(inv!$D$1:$D$1164,inv!$A$1:$A$1164,$B1247,inv!$T$1:$T$1164,$A1247,inv!$U$1:$U$1164,'DIAS DE INVENTARIO TAT'!F$1)</f>
        <v>0</v>
      </c>
      <c r="G1247">
        <f>+SUMIFS(inv!$D$1:$D$1164,inv!$A$1:$A$1164,$B1247,inv!$T$1:$T$1164,$A1247,inv!$U$1:$U$1164,'DIAS DE INVENTARIO TAT'!G$1)</f>
        <v>0</v>
      </c>
      <c r="H1247">
        <f>+SUMIFS(inv!$D$1:$D$1164,inv!$A$1:$A$1164,$B1247,inv!$T$1:$T$1164,$A1247,inv!$U$1:$U$1164,'DIAS DE INVENTARIO TAT'!H$1)</f>
        <v>0</v>
      </c>
      <c r="I1247">
        <f>+SUMIFS(inv!$D$1:$D$1164,inv!$A$1:$A$1164,$B1247,inv!$T$1:$T$1164,$A1247,inv!$U$1:$U$1164,'DIAS DE INVENTARIO TAT'!I$1)</f>
        <v>0</v>
      </c>
      <c r="J1247">
        <f>+SUMIFS(inv!$D$1:$D$1164,inv!$A$1:$A$1164,$B1247,inv!$T$1:$T$1164,$A1247,inv!$U$1:$U$1164,'DIAS DE INVENTARIO TAT'!J$1)</f>
        <v>0</v>
      </c>
      <c r="K1247">
        <f>+SUMIFS(inv!$D$1:$D$1164,inv!$A$1:$A$1164,$B1247,inv!$T$1:$T$1164,$A1247,inv!$U$1:$U$1164,'DIAS DE INVENTARIO TAT'!K$1)</f>
        <v>0</v>
      </c>
      <c r="L1247" s="6">
        <f>+SUMIFS(VENTAS!H:H,VENTAS!B:B,B1247,VENTAS!G:G,A1247)</f>
        <v>0</v>
      </c>
      <c r="M1247" s="4">
        <f t="shared" si="111"/>
        <v>0</v>
      </c>
      <c r="N1247" s="4">
        <f t="shared" si="107"/>
        <v>0</v>
      </c>
      <c r="O1247" s="4">
        <f t="shared" si="108"/>
        <v>0</v>
      </c>
      <c r="P1247" s="4">
        <f t="shared" si="109"/>
        <v>0</v>
      </c>
      <c r="Q1247" s="6" t="e">
        <f>+SUMIFS(#REF!,#REF!,TablaINV[[#This Row],[GRUPO]],#REF!,TablaINV[[#This Row],[COD]])</f>
        <v>#REF!</v>
      </c>
      <c r="R1247" s="19">
        <f t="shared" si="110"/>
        <v>0</v>
      </c>
      <c r="S1247" s="4" t="str">
        <f>+VLOOKUP(A1247,inv!T:X,5,0)</f>
        <v>OCCIDENTE</v>
      </c>
      <c r="T1247" s="4" t="str">
        <f>+VLOOKUP(B:B,'DT HUEVO'!$A:$D,4,0)</f>
        <v>GRIS SUELTO</v>
      </c>
      <c r="U1247" s="4" t="str">
        <f>+VLOOKUP(TablaINV[[#This Row],[COD]],'DT HUEVO'!$A:$D,3,0)</f>
        <v>A</v>
      </c>
    </row>
    <row r="1248" spans="1:21">
      <c r="A1248" t="s">
        <v>450</v>
      </c>
      <c r="B1248">
        <v>105</v>
      </c>
      <c r="C1248" t="s">
        <v>666</v>
      </c>
      <c r="D1248">
        <f>+SUMIFS(inv!D:D,inv!A:A,B1248,inv!T:T,A1248)</f>
        <v>0</v>
      </c>
      <c r="E1248">
        <f>+SUMIFS(inv!$D$1:$D$1164,inv!$A$1:$A$1164,$B1248,inv!$T$1:$T$1164,$A1248,inv!$U$1:$U$1164,'DIAS DE INVENTARIO TAT'!E$1)</f>
        <v>0</v>
      </c>
      <c r="F1248">
        <f>+SUMIFS(inv!$D$1:$D$1164,inv!$A$1:$A$1164,$B1248,inv!$T$1:$T$1164,$A1248,inv!$U$1:$U$1164,'DIAS DE INVENTARIO TAT'!F$1)</f>
        <v>0</v>
      </c>
      <c r="G1248">
        <f>+SUMIFS(inv!$D$1:$D$1164,inv!$A$1:$A$1164,$B1248,inv!$T$1:$T$1164,$A1248,inv!$U$1:$U$1164,'DIAS DE INVENTARIO TAT'!G$1)</f>
        <v>0</v>
      </c>
      <c r="H1248">
        <f>+SUMIFS(inv!$D$1:$D$1164,inv!$A$1:$A$1164,$B1248,inv!$T$1:$T$1164,$A1248,inv!$U$1:$U$1164,'DIAS DE INVENTARIO TAT'!H$1)</f>
        <v>0</v>
      </c>
      <c r="I1248">
        <f>+SUMIFS(inv!$D$1:$D$1164,inv!$A$1:$A$1164,$B1248,inv!$T$1:$T$1164,$A1248,inv!$U$1:$U$1164,'DIAS DE INVENTARIO TAT'!I$1)</f>
        <v>0</v>
      </c>
      <c r="J1248">
        <f>+SUMIFS(inv!$D$1:$D$1164,inv!$A$1:$A$1164,$B1248,inv!$T$1:$T$1164,$A1248,inv!$U$1:$U$1164,'DIAS DE INVENTARIO TAT'!J$1)</f>
        <v>0</v>
      </c>
      <c r="K1248">
        <f>+SUMIFS(inv!$D$1:$D$1164,inv!$A$1:$A$1164,$B1248,inv!$T$1:$T$1164,$A1248,inv!$U$1:$U$1164,'DIAS DE INVENTARIO TAT'!K$1)</f>
        <v>0</v>
      </c>
      <c r="L1248" s="6">
        <f>+SUMIFS(VENTAS!H:H,VENTAS!B:B,B1248,VENTAS!G:G,A1248)</f>
        <v>0</v>
      </c>
      <c r="M1248" s="4">
        <f t="shared" si="111"/>
        <v>0</v>
      </c>
      <c r="N1248" s="4">
        <f t="shared" si="107"/>
        <v>0</v>
      </c>
      <c r="O1248" s="4">
        <f t="shared" si="108"/>
        <v>0</v>
      </c>
      <c r="P1248" s="4">
        <f t="shared" si="109"/>
        <v>0</v>
      </c>
      <c r="Q1248" s="6" t="e">
        <f>+SUMIFS(#REF!,#REF!,TablaINV[[#This Row],[GRUPO]],#REF!,TablaINV[[#This Row],[COD]])</f>
        <v>#REF!</v>
      </c>
      <c r="R1248" s="19">
        <f t="shared" si="110"/>
        <v>0</v>
      </c>
      <c r="S1248" s="4" t="str">
        <f>+VLOOKUP(A1248,inv!T:X,5,0)</f>
        <v>OCCIDENTE</v>
      </c>
      <c r="T1248" s="4" t="str">
        <f>+VLOOKUP(B:B,'DT HUEVO'!$A:$D,4,0)</f>
        <v>GRIS SUELTO</v>
      </c>
      <c r="U1248" s="4" t="str">
        <f>+VLOOKUP(TablaINV[[#This Row],[COD]],'DT HUEVO'!$A:$D,3,0)</f>
        <v>B</v>
      </c>
    </row>
    <row r="1249" spans="1:21">
      <c r="A1249" t="s">
        <v>450</v>
      </c>
      <c r="B1249">
        <v>106</v>
      </c>
      <c r="C1249" t="s">
        <v>667</v>
      </c>
      <c r="D1249">
        <f>+SUMIFS(inv!D:D,inv!A:A,B1249,inv!T:T,A1249)</f>
        <v>0</v>
      </c>
      <c r="E1249">
        <f>+SUMIFS(inv!$D$1:$D$1164,inv!$A$1:$A$1164,$B1249,inv!$T$1:$T$1164,$A1249,inv!$U$1:$U$1164,'DIAS DE INVENTARIO TAT'!E$1)</f>
        <v>0</v>
      </c>
      <c r="F1249">
        <f>+SUMIFS(inv!$D$1:$D$1164,inv!$A$1:$A$1164,$B1249,inv!$T$1:$T$1164,$A1249,inv!$U$1:$U$1164,'DIAS DE INVENTARIO TAT'!F$1)</f>
        <v>0</v>
      </c>
      <c r="G1249">
        <f>+SUMIFS(inv!$D$1:$D$1164,inv!$A$1:$A$1164,$B1249,inv!$T$1:$T$1164,$A1249,inv!$U$1:$U$1164,'DIAS DE INVENTARIO TAT'!G$1)</f>
        <v>0</v>
      </c>
      <c r="H1249">
        <f>+SUMIFS(inv!$D$1:$D$1164,inv!$A$1:$A$1164,$B1249,inv!$T$1:$T$1164,$A1249,inv!$U$1:$U$1164,'DIAS DE INVENTARIO TAT'!H$1)</f>
        <v>0</v>
      </c>
      <c r="I1249">
        <f>+SUMIFS(inv!$D$1:$D$1164,inv!$A$1:$A$1164,$B1249,inv!$T$1:$T$1164,$A1249,inv!$U$1:$U$1164,'DIAS DE INVENTARIO TAT'!I$1)</f>
        <v>0</v>
      </c>
      <c r="J1249">
        <f>+SUMIFS(inv!$D$1:$D$1164,inv!$A$1:$A$1164,$B1249,inv!$T$1:$T$1164,$A1249,inv!$U$1:$U$1164,'DIAS DE INVENTARIO TAT'!J$1)</f>
        <v>0</v>
      </c>
      <c r="K1249">
        <f>+SUMIFS(inv!$D$1:$D$1164,inv!$A$1:$A$1164,$B1249,inv!$T$1:$T$1164,$A1249,inv!$U$1:$U$1164,'DIAS DE INVENTARIO TAT'!K$1)</f>
        <v>0</v>
      </c>
      <c r="L1249" s="6">
        <f>+SUMIFS(VENTAS!H:H,VENTAS!B:B,B1249,VENTAS!G:G,A1249)</f>
        <v>0</v>
      </c>
      <c r="M1249" s="4">
        <f t="shared" si="111"/>
        <v>0</v>
      </c>
      <c r="N1249" s="4">
        <f t="shared" si="107"/>
        <v>0</v>
      </c>
      <c r="O1249" s="4">
        <f t="shared" si="108"/>
        <v>0</v>
      </c>
      <c r="P1249" s="4">
        <f t="shared" si="109"/>
        <v>0</v>
      </c>
      <c r="Q1249" s="6" t="e">
        <f>+SUMIFS(#REF!,#REF!,TablaINV[[#This Row],[GRUPO]],#REF!,TablaINV[[#This Row],[COD]])</f>
        <v>#REF!</v>
      </c>
      <c r="R1249" s="19">
        <f t="shared" si="110"/>
        <v>0</v>
      </c>
      <c r="S1249" s="4" t="str">
        <f>+VLOOKUP(A1249,inv!T:X,5,0)</f>
        <v>OCCIDENTE</v>
      </c>
      <c r="T1249" s="4" t="str">
        <f>+VLOOKUP(B:B,'DT HUEVO'!$A:$D,4,0)</f>
        <v>SEGUNDA</v>
      </c>
      <c r="U1249" s="4" t="str">
        <f>+VLOOKUP(TablaINV[[#This Row],[COD]],'DT HUEVO'!$A:$D,3,0)</f>
        <v>C</v>
      </c>
    </row>
    <row r="1250" spans="1:21">
      <c r="A1250" t="s">
        <v>450</v>
      </c>
      <c r="B1250">
        <v>10269</v>
      </c>
      <c r="C1250" t="s">
        <v>668</v>
      </c>
      <c r="D1250">
        <f>+SUMIFS(inv!D:D,inv!A:A,B1250,inv!T:T,A1250)</f>
        <v>0</v>
      </c>
      <c r="E1250">
        <f>+SUMIFS(inv!$D$1:$D$1164,inv!$A$1:$A$1164,$B1250,inv!$T$1:$T$1164,$A1250,inv!$U$1:$U$1164,'DIAS DE INVENTARIO TAT'!E$1)</f>
        <v>0</v>
      </c>
      <c r="F1250">
        <f>+SUMIFS(inv!$D$1:$D$1164,inv!$A$1:$A$1164,$B1250,inv!$T$1:$T$1164,$A1250,inv!$U$1:$U$1164,'DIAS DE INVENTARIO TAT'!F$1)</f>
        <v>0</v>
      </c>
      <c r="G1250">
        <f>+SUMIFS(inv!$D$1:$D$1164,inv!$A$1:$A$1164,$B1250,inv!$T$1:$T$1164,$A1250,inv!$U$1:$U$1164,'DIAS DE INVENTARIO TAT'!G$1)</f>
        <v>0</v>
      </c>
      <c r="H1250">
        <f>+SUMIFS(inv!$D$1:$D$1164,inv!$A$1:$A$1164,$B1250,inv!$T$1:$T$1164,$A1250,inv!$U$1:$U$1164,'DIAS DE INVENTARIO TAT'!H$1)</f>
        <v>0</v>
      </c>
      <c r="I1250">
        <f>+SUMIFS(inv!$D$1:$D$1164,inv!$A$1:$A$1164,$B1250,inv!$T$1:$T$1164,$A1250,inv!$U$1:$U$1164,'DIAS DE INVENTARIO TAT'!I$1)</f>
        <v>0</v>
      </c>
      <c r="J1250">
        <f>+SUMIFS(inv!$D$1:$D$1164,inv!$A$1:$A$1164,$B1250,inv!$T$1:$T$1164,$A1250,inv!$U$1:$U$1164,'DIAS DE INVENTARIO TAT'!J$1)</f>
        <v>0</v>
      </c>
      <c r="K1250">
        <f>+SUMIFS(inv!$D$1:$D$1164,inv!$A$1:$A$1164,$B1250,inv!$T$1:$T$1164,$A1250,inv!$U$1:$U$1164,'DIAS DE INVENTARIO TAT'!K$1)</f>
        <v>0</v>
      </c>
      <c r="L1250" s="6">
        <f>+SUMIFS(VENTAS!H:H,VENTAS!B:B,B1250,VENTAS!G:G,A1250)</f>
        <v>0</v>
      </c>
      <c r="M1250" s="4">
        <f t="shared" si="111"/>
        <v>0</v>
      </c>
      <c r="N1250" s="4">
        <f t="shared" si="107"/>
        <v>0</v>
      </c>
      <c r="O1250" s="4">
        <f t="shared" si="108"/>
        <v>0</v>
      </c>
      <c r="P1250" s="4">
        <f t="shared" si="109"/>
        <v>0</v>
      </c>
      <c r="Q1250" s="6" t="e">
        <f>+SUMIFS(#REF!,#REF!,TablaINV[[#This Row],[GRUPO]],#REF!,TablaINV[[#This Row],[COD]])</f>
        <v>#REF!</v>
      </c>
      <c r="R1250" s="19">
        <f t="shared" si="110"/>
        <v>0</v>
      </c>
      <c r="S1250" s="4" t="str">
        <f>+VLOOKUP(A1250,inv!T:X,5,0)</f>
        <v>OCCIDENTE</v>
      </c>
      <c r="T1250" s="4" t="str">
        <f>+VLOOKUP(B:B,'DT HUEVO'!$A:$D,4,0)</f>
        <v>EMPACADOS</v>
      </c>
      <c r="U1250" s="4" t="str">
        <f>+VLOOKUP(TablaINV[[#This Row],[COD]],'DT HUEVO'!$A:$D,3,0)</f>
        <v>AAA</v>
      </c>
    </row>
    <row r="1251" spans="1:21">
      <c r="A1251" t="s">
        <v>450</v>
      </c>
      <c r="B1251">
        <v>10505</v>
      </c>
      <c r="C1251" t="s">
        <v>669</v>
      </c>
      <c r="D1251">
        <f>+SUMIFS(inv!D:D,inv!A:A,B1251,inv!T:T,A1251)</f>
        <v>0</v>
      </c>
      <c r="E1251">
        <f>+SUMIFS(inv!$D$1:$D$1164,inv!$A$1:$A$1164,$B1251,inv!$T$1:$T$1164,$A1251,inv!$U$1:$U$1164,'DIAS DE INVENTARIO TAT'!E$1)</f>
        <v>0</v>
      </c>
      <c r="F1251">
        <f>+SUMIFS(inv!$D$1:$D$1164,inv!$A$1:$A$1164,$B1251,inv!$T$1:$T$1164,$A1251,inv!$U$1:$U$1164,'DIAS DE INVENTARIO TAT'!F$1)</f>
        <v>0</v>
      </c>
      <c r="G1251">
        <f>+SUMIFS(inv!$D$1:$D$1164,inv!$A$1:$A$1164,$B1251,inv!$T$1:$T$1164,$A1251,inv!$U$1:$U$1164,'DIAS DE INVENTARIO TAT'!G$1)</f>
        <v>0</v>
      </c>
      <c r="H1251">
        <f>+SUMIFS(inv!$D$1:$D$1164,inv!$A$1:$A$1164,$B1251,inv!$T$1:$T$1164,$A1251,inv!$U$1:$U$1164,'DIAS DE INVENTARIO TAT'!H$1)</f>
        <v>0</v>
      </c>
      <c r="I1251">
        <f>+SUMIFS(inv!$D$1:$D$1164,inv!$A$1:$A$1164,$B1251,inv!$T$1:$T$1164,$A1251,inv!$U$1:$U$1164,'DIAS DE INVENTARIO TAT'!I$1)</f>
        <v>0</v>
      </c>
      <c r="J1251">
        <f>+SUMIFS(inv!$D$1:$D$1164,inv!$A$1:$A$1164,$B1251,inv!$T$1:$T$1164,$A1251,inv!$U$1:$U$1164,'DIAS DE INVENTARIO TAT'!J$1)</f>
        <v>0</v>
      </c>
      <c r="K1251">
        <f>+SUMIFS(inv!$D$1:$D$1164,inv!$A$1:$A$1164,$B1251,inv!$T$1:$T$1164,$A1251,inv!$U$1:$U$1164,'DIAS DE INVENTARIO TAT'!K$1)</f>
        <v>0</v>
      </c>
      <c r="L1251" s="6">
        <f>+SUMIFS(VENTAS!H:H,VENTAS!B:B,B1251,VENTAS!G:G,A1251)</f>
        <v>0</v>
      </c>
      <c r="M1251" s="4">
        <f t="shared" si="111"/>
        <v>0</v>
      </c>
      <c r="N1251" s="4">
        <f t="shared" si="107"/>
        <v>0</v>
      </c>
      <c r="O1251" s="4">
        <f t="shared" si="108"/>
        <v>0</v>
      </c>
      <c r="P1251" s="4">
        <f t="shared" si="109"/>
        <v>0</v>
      </c>
      <c r="Q1251" s="6" t="e">
        <f>+SUMIFS(#REF!,#REF!,TablaINV[[#This Row],[GRUPO]],#REF!,TablaINV[[#This Row],[COD]])</f>
        <v>#REF!</v>
      </c>
      <c r="R1251" s="19">
        <f t="shared" si="110"/>
        <v>0</v>
      </c>
      <c r="S1251" s="4" t="str">
        <f>+VLOOKUP(A1251,inv!T:X,5,0)</f>
        <v>OCCIDENTE</v>
      </c>
      <c r="T1251" s="4" t="e">
        <f>+VLOOKUP(B:B,'DT HUEVO'!$A:$D,4,0)</f>
        <v>#N/A</v>
      </c>
      <c r="U1251" s="4" t="e">
        <f>+VLOOKUP(TablaINV[[#This Row],[COD]],'DT HUEVO'!$A:$D,3,0)</f>
        <v>#N/A</v>
      </c>
    </row>
    <row r="1252" spans="1:21">
      <c r="A1252" t="s">
        <v>450</v>
      </c>
      <c r="B1252">
        <v>10569</v>
      </c>
      <c r="C1252" t="s">
        <v>670</v>
      </c>
      <c r="D1252">
        <f>+SUMIFS(inv!D:D,inv!A:A,B1252,inv!T:T,A1252)</f>
        <v>0</v>
      </c>
      <c r="E1252">
        <f>+SUMIFS(inv!$D$1:$D$1164,inv!$A$1:$A$1164,$B1252,inv!$T$1:$T$1164,$A1252,inv!$U$1:$U$1164,'DIAS DE INVENTARIO TAT'!E$1)</f>
        <v>0</v>
      </c>
      <c r="F1252">
        <f>+SUMIFS(inv!$D$1:$D$1164,inv!$A$1:$A$1164,$B1252,inv!$T$1:$T$1164,$A1252,inv!$U$1:$U$1164,'DIAS DE INVENTARIO TAT'!F$1)</f>
        <v>0</v>
      </c>
      <c r="G1252">
        <f>+SUMIFS(inv!$D$1:$D$1164,inv!$A$1:$A$1164,$B1252,inv!$T$1:$T$1164,$A1252,inv!$U$1:$U$1164,'DIAS DE INVENTARIO TAT'!G$1)</f>
        <v>0</v>
      </c>
      <c r="H1252">
        <f>+SUMIFS(inv!$D$1:$D$1164,inv!$A$1:$A$1164,$B1252,inv!$T$1:$T$1164,$A1252,inv!$U$1:$U$1164,'DIAS DE INVENTARIO TAT'!H$1)</f>
        <v>0</v>
      </c>
      <c r="I1252">
        <f>+SUMIFS(inv!$D$1:$D$1164,inv!$A$1:$A$1164,$B1252,inv!$T$1:$T$1164,$A1252,inv!$U$1:$U$1164,'DIAS DE INVENTARIO TAT'!I$1)</f>
        <v>0</v>
      </c>
      <c r="J1252">
        <f>+SUMIFS(inv!$D$1:$D$1164,inv!$A$1:$A$1164,$B1252,inv!$T$1:$T$1164,$A1252,inv!$U$1:$U$1164,'DIAS DE INVENTARIO TAT'!J$1)</f>
        <v>0</v>
      </c>
      <c r="K1252">
        <f>+SUMIFS(inv!$D$1:$D$1164,inv!$A$1:$A$1164,$B1252,inv!$T$1:$T$1164,$A1252,inv!$U$1:$U$1164,'DIAS DE INVENTARIO TAT'!K$1)</f>
        <v>0</v>
      </c>
      <c r="L1252" s="6">
        <f>+SUMIFS(VENTAS!H:H,VENTAS!B:B,B1252,VENTAS!G:G,A1252)</f>
        <v>0</v>
      </c>
      <c r="M1252" s="4">
        <f t="shared" si="111"/>
        <v>0</v>
      </c>
      <c r="N1252" s="4">
        <f t="shared" si="107"/>
        <v>0</v>
      </c>
      <c r="O1252" s="4">
        <f t="shared" si="108"/>
        <v>0</v>
      </c>
      <c r="P1252" s="4">
        <f t="shared" si="109"/>
        <v>0</v>
      </c>
      <c r="Q1252" s="6" t="e">
        <f>+SUMIFS(#REF!,#REF!,TablaINV[[#This Row],[GRUPO]],#REF!,TablaINV[[#This Row],[COD]])</f>
        <v>#REF!</v>
      </c>
      <c r="R1252" s="19">
        <f t="shared" si="110"/>
        <v>0</v>
      </c>
      <c r="S1252" s="4" t="str">
        <f>+VLOOKUP(A1252,inv!T:X,5,0)</f>
        <v>OCCIDENTE</v>
      </c>
      <c r="T1252" s="4" t="e">
        <f>+VLOOKUP(B:B,'DT HUEVO'!$A:$D,4,0)</f>
        <v>#N/A</v>
      </c>
      <c r="U1252" s="4" t="e">
        <f>+VLOOKUP(TablaINV[[#This Row],[COD]],'DT HUEVO'!$A:$D,3,0)</f>
        <v>#N/A</v>
      </c>
    </row>
    <row r="1253" spans="1:21">
      <c r="A1253" t="s">
        <v>450</v>
      </c>
      <c r="B1253">
        <v>10602</v>
      </c>
      <c r="C1253" t="s">
        <v>671</v>
      </c>
      <c r="D1253">
        <f>+SUMIFS(inv!D:D,inv!A:A,B1253,inv!T:T,A1253)</f>
        <v>0</v>
      </c>
      <c r="E1253">
        <f>+SUMIFS(inv!$D$1:$D$1164,inv!$A$1:$A$1164,$B1253,inv!$T$1:$T$1164,$A1253,inv!$U$1:$U$1164,'DIAS DE INVENTARIO TAT'!E$1)</f>
        <v>0</v>
      </c>
      <c r="F1253">
        <f>+SUMIFS(inv!$D$1:$D$1164,inv!$A$1:$A$1164,$B1253,inv!$T$1:$T$1164,$A1253,inv!$U$1:$U$1164,'DIAS DE INVENTARIO TAT'!F$1)</f>
        <v>0</v>
      </c>
      <c r="G1253">
        <f>+SUMIFS(inv!$D$1:$D$1164,inv!$A$1:$A$1164,$B1253,inv!$T$1:$T$1164,$A1253,inv!$U$1:$U$1164,'DIAS DE INVENTARIO TAT'!G$1)</f>
        <v>0</v>
      </c>
      <c r="H1253">
        <f>+SUMIFS(inv!$D$1:$D$1164,inv!$A$1:$A$1164,$B1253,inv!$T$1:$T$1164,$A1253,inv!$U$1:$U$1164,'DIAS DE INVENTARIO TAT'!H$1)</f>
        <v>0</v>
      </c>
      <c r="I1253">
        <f>+SUMIFS(inv!$D$1:$D$1164,inv!$A$1:$A$1164,$B1253,inv!$T$1:$T$1164,$A1253,inv!$U$1:$U$1164,'DIAS DE INVENTARIO TAT'!I$1)</f>
        <v>0</v>
      </c>
      <c r="J1253">
        <f>+SUMIFS(inv!$D$1:$D$1164,inv!$A$1:$A$1164,$B1253,inv!$T$1:$T$1164,$A1253,inv!$U$1:$U$1164,'DIAS DE INVENTARIO TAT'!J$1)</f>
        <v>0</v>
      </c>
      <c r="K1253">
        <f>+SUMIFS(inv!$D$1:$D$1164,inv!$A$1:$A$1164,$B1253,inv!$T$1:$T$1164,$A1253,inv!$U$1:$U$1164,'DIAS DE INVENTARIO TAT'!K$1)</f>
        <v>0</v>
      </c>
      <c r="L1253" s="6">
        <f>+SUMIFS(VENTAS!H:H,VENTAS!B:B,B1253,VENTAS!G:G,A1253)</f>
        <v>0</v>
      </c>
      <c r="M1253" s="4">
        <f t="shared" si="111"/>
        <v>0</v>
      </c>
      <c r="N1253" s="4">
        <f t="shared" si="107"/>
        <v>0</v>
      </c>
      <c r="O1253" s="4">
        <f t="shared" si="108"/>
        <v>0</v>
      </c>
      <c r="P1253" s="4">
        <f t="shared" si="109"/>
        <v>0</v>
      </c>
      <c r="Q1253" s="6" t="e">
        <f>+SUMIFS(#REF!,#REF!,TablaINV[[#This Row],[GRUPO]],#REF!,TablaINV[[#This Row],[COD]])</f>
        <v>#REF!</v>
      </c>
      <c r="R1253" s="19">
        <f t="shared" si="110"/>
        <v>0</v>
      </c>
      <c r="S1253" s="4" t="str">
        <f>+VLOOKUP(A1253,inv!T:X,5,0)</f>
        <v>OCCIDENTE</v>
      </c>
      <c r="T1253" s="4" t="e">
        <f>+VLOOKUP(B:B,'DT HUEVO'!$A:$D,4,0)</f>
        <v>#N/A</v>
      </c>
      <c r="U1253" s="4" t="e">
        <f>+VLOOKUP(TablaINV[[#This Row],[COD]],'DT HUEVO'!$A:$D,3,0)</f>
        <v>#N/A</v>
      </c>
    </row>
    <row r="1254" spans="1:21">
      <c r="A1254" t="s">
        <v>450</v>
      </c>
      <c r="B1254">
        <v>10517</v>
      </c>
      <c r="C1254" t="s">
        <v>676</v>
      </c>
      <c r="D1254">
        <f>+SUMIFS(inv!D:D,inv!A:A,B1254,inv!T:T,A1254)</f>
        <v>0</v>
      </c>
      <c r="E1254">
        <f>+SUMIFS(inv!$D$1:$D$1164,inv!$A$1:$A$1164,$B1254,inv!$T$1:$T$1164,$A1254,inv!$U$1:$U$1164,'DIAS DE INVENTARIO TAT'!E$1)</f>
        <v>0</v>
      </c>
      <c r="F1254">
        <f>+SUMIFS(inv!$D$1:$D$1164,inv!$A$1:$A$1164,$B1254,inv!$T$1:$T$1164,$A1254,inv!$U$1:$U$1164,'DIAS DE INVENTARIO TAT'!F$1)</f>
        <v>0</v>
      </c>
      <c r="G1254">
        <f>+SUMIFS(inv!$D$1:$D$1164,inv!$A$1:$A$1164,$B1254,inv!$T$1:$T$1164,$A1254,inv!$U$1:$U$1164,'DIAS DE INVENTARIO TAT'!G$1)</f>
        <v>0</v>
      </c>
      <c r="H1254">
        <f>+SUMIFS(inv!$D$1:$D$1164,inv!$A$1:$A$1164,$B1254,inv!$T$1:$T$1164,$A1254,inv!$U$1:$U$1164,'DIAS DE INVENTARIO TAT'!H$1)</f>
        <v>0</v>
      </c>
      <c r="I1254">
        <f>+SUMIFS(inv!$D$1:$D$1164,inv!$A$1:$A$1164,$B1254,inv!$T$1:$T$1164,$A1254,inv!$U$1:$U$1164,'DIAS DE INVENTARIO TAT'!I$1)</f>
        <v>0</v>
      </c>
      <c r="J1254">
        <f>+SUMIFS(inv!$D$1:$D$1164,inv!$A$1:$A$1164,$B1254,inv!$T$1:$T$1164,$A1254,inv!$U$1:$U$1164,'DIAS DE INVENTARIO TAT'!J$1)</f>
        <v>0</v>
      </c>
      <c r="K1254">
        <f>+SUMIFS(inv!$D$1:$D$1164,inv!$A$1:$A$1164,$B1254,inv!$T$1:$T$1164,$A1254,inv!$U$1:$U$1164,'DIAS DE INVENTARIO TAT'!K$1)</f>
        <v>0</v>
      </c>
      <c r="L1254" s="6">
        <f>+SUMIFS(VENTAS!H:H,VENTAS!B:B,B1254,VENTAS!G:G,A1254)</f>
        <v>0</v>
      </c>
      <c r="M1254" s="4">
        <f t="shared" si="111"/>
        <v>0</v>
      </c>
      <c r="N1254" s="4">
        <f t="shared" si="107"/>
        <v>0</v>
      </c>
      <c r="O1254" s="4">
        <f t="shared" si="108"/>
        <v>0</v>
      </c>
      <c r="P1254" s="4">
        <f t="shared" si="109"/>
        <v>0</v>
      </c>
      <c r="Q1254" s="6" t="e">
        <f>+SUMIFS(#REF!,#REF!,TablaINV[[#This Row],[GRUPO]],#REF!,TablaINV[[#This Row],[COD]])</f>
        <v>#REF!</v>
      </c>
      <c r="R1254" s="19">
        <f t="shared" si="110"/>
        <v>0</v>
      </c>
      <c r="S1254" s="4" t="str">
        <f>+VLOOKUP(A1254,inv!T:X,5,0)</f>
        <v>OCCIDENTE</v>
      </c>
      <c r="T1254" s="4" t="str">
        <f>+VLOOKUP(B:B,'DT HUEVO'!$A:$D,4,0)</f>
        <v>GRIS SUELTO</v>
      </c>
      <c r="U1254" s="4" t="str">
        <f>+VLOOKUP(TablaINV[[#This Row],[COD]],'DT HUEVO'!$A:$D,3,0)</f>
        <v>B</v>
      </c>
    </row>
    <row r="1255" spans="1:21">
      <c r="A1255" t="s">
        <v>477</v>
      </c>
      <c r="B1255">
        <v>10402</v>
      </c>
      <c r="C1255" t="s">
        <v>21</v>
      </c>
      <c r="D1255">
        <f>+SUMIFS(inv!D:D,inv!A:A,B1255,inv!T:T,A1255)</f>
        <v>0</v>
      </c>
      <c r="E1255">
        <f>+SUMIFS(inv!$D$1:$D$1164,inv!$A$1:$A$1164,$B1255,inv!$T$1:$T$1164,$A1255,inv!$U$1:$U$1164,'DIAS DE INVENTARIO TAT'!E$1)</f>
        <v>0</v>
      </c>
      <c r="F1255">
        <f>+SUMIFS(inv!$D$1:$D$1164,inv!$A$1:$A$1164,$B1255,inv!$T$1:$T$1164,$A1255,inv!$U$1:$U$1164,'DIAS DE INVENTARIO TAT'!F$1)</f>
        <v>0</v>
      </c>
      <c r="G1255">
        <f>+SUMIFS(inv!$D$1:$D$1164,inv!$A$1:$A$1164,$B1255,inv!$T$1:$T$1164,$A1255,inv!$U$1:$U$1164,'DIAS DE INVENTARIO TAT'!G$1)</f>
        <v>0</v>
      </c>
      <c r="H1255">
        <f>+SUMIFS(inv!$D$1:$D$1164,inv!$A$1:$A$1164,$B1255,inv!$T$1:$T$1164,$A1255,inv!$U$1:$U$1164,'DIAS DE INVENTARIO TAT'!H$1)</f>
        <v>0</v>
      </c>
      <c r="I1255">
        <f>+SUMIFS(inv!$D$1:$D$1164,inv!$A$1:$A$1164,$B1255,inv!$T$1:$T$1164,$A1255,inv!$U$1:$U$1164,'DIAS DE INVENTARIO TAT'!I$1)</f>
        <v>0</v>
      </c>
      <c r="J1255">
        <f>+SUMIFS(inv!$D$1:$D$1164,inv!$A$1:$A$1164,$B1255,inv!$T$1:$T$1164,$A1255,inv!$U$1:$U$1164,'DIAS DE INVENTARIO TAT'!J$1)</f>
        <v>0</v>
      </c>
      <c r="K1255">
        <f>+SUMIFS(inv!$D$1:$D$1164,inv!$A$1:$A$1164,$B1255,inv!$T$1:$T$1164,$A1255,inv!$U$1:$U$1164,'DIAS DE INVENTARIO TAT'!K$1)</f>
        <v>0</v>
      </c>
      <c r="L1255" s="6">
        <f>+SUMIFS(VENTAS!H:H,VENTAS!B:B,B1255,VENTAS!G:G,A1255)</f>
        <v>0</v>
      </c>
      <c r="M1255" s="4">
        <f t="shared" si="111"/>
        <v>0</v>
      </c>
      <c r="N1255" s="4">
        <f t="shared" si="107"/>
        <v>0</v>
      </c>
      <c r="O1255" s="4">
        <f t="shared" si="108"/>
        <v>0</v>
      </c>
      <c r="P1255" s="4">
        <f t="shared" si="109"/>
        <v>0</v>
      </c>
      <c r="Q1255" s="6" t="e">
        <f>+SUMIFS(#REF!,#REF!,TablaINV[[#This Row],[GRUPO]],#REF!,TablaINV[[#This Row],[COD]])</f>
        <v>#REF!</v>
      </c>
      <c r="R1255" s="19">
        <f t="shared" si="110"/>
        <v>0</v>
      </c>
      <c r="S1255" s="4" t="str">
        <f>+VLOOKUP(A1255,inv!T:X,5,0)</f>
        <v>OCCIDENTE</v>
      </c>
      <c r="T1255" s="4" t="str">
        <f>+VLOOKUP(B:B,'DT HUEVO'!$A:$D,4,0)</f>
        <v>VERDE</v>
      </c>
      <c r="U1255" s="4" t="str">
        <f>+VLOOKUP(TablaINV[[#This Row],[COD]],'DT HUEVO'!$A:$D,3,0)</f>
        <v>A</v>
      </c>
    </row>
    <row r="1256" spans="1:21">
      <c r="A1256" t="s">
        <v>477</v>
      </c>
      <c r="B1256">
        <v>72001</v>
      </c>
      <c r="C1256" t="s">
        <v>23</v>
      </c>
      <c r="D1256">
        <f>+SUMIFS(inv!D:D,inv!A:A,B1256,inv!T:T,A1256)</f>
        <v>0</v>
      </c>
      <c r="E1256">
        <f>+SUMIFS(inv!$D$1:$D$1164,inv!$A$1:$A$1164,$B1256,inv!$T$1:$T$1164,$A1256,inv!$U$1:$U$1164,'DIAS DE INVENTARIO TAT'!E$1)</f>
        <v>0</v>
      </c>
      <c r="F1256">
        <f>+SUMIFS(inv!$D$1:$D$1164,inv!$A$1:$A$1164,$B1256,inv!$T$1:$T$1164,$A1256,inv!$U$1:$U$1164,'DIAS DE INVENTARIO TAT'!F$1)</f>
        <v>0</v>
      </c>
      <c r="G1256">
        <f>+SUMIFS(inv!$D$1:$D$1164,inv!$A$1:$A$1164,$B1256,inv!$T$1:$T$1164,$A1256,inv!$U$1:$U$1164,'DIAS DE INVENTARIO TAT'!G$1)</f>
        <v>0</v>
      </c>
      <c r="H1256">
        <f>+SUMIFS(inv!$D$1:$D$1164,inv!$A$1:$A$1164,$B1256,inv!$T$1:$T$1164,$A1256,inv!$U$1:$U$1164,'DIAS DE INVENTARIO TAT'!H$1)</f>
        <v>0</v>
      </c>
      <c r="I1256">
        <f>+SUMIFS(inv!$D$1:$D$1164,inv!$A$1:$A$1164,$B1256,inv!$T$1:$T$1164,$A1256,inv!$U$1:$U$1164,'DIAS DE INVENTARIO TAT'!I$1)</f>
        <v>0</v>
      </c>
      <c r="J1256">
        <f>+SUMIFS(inv!$D$1:$D$1164,inv!$A$1:$A$1164,$B1256,inv!$T$1:$T$1164,$A1256,inv!$U$1:$U$1164,'DIAS DE INVENTARIO TAT'!J$1)</f>
        <v>0</v>
      </c>
      <c r="K1256">
        <f>+SUMIFS(inv!$D$1:$D$1164,inv!$A$1:$A$1164,$B1256,inv!$T$1:$T$1164,$A1256,inv!$U$1:$U$1164,'DIAS DE INVENTARIO TAT'!K$1)</f>
        <v>0</v>
      </c>
      <c r="L1256" s="6">
        <f>+SUMIFS(VENTAS!H:H,VENTAS!B:B,B1256,VENTAS!G:G,A1256)</f>
        <v>0</v>
      </c>
      <c r="M1256" s="4">
        <f t="shared" si="111"/>
        <v>0</v>
      </c>
      <c r="N1256" s="4">
        <f t="shared" si="107"/>
        <v>0</v>
      </c>
      <c r="O1256" s="4">
        <f t="shared" si="108"/>
        <v>0</v>
      </c>
      <c r="P1256" s="4">
        <f t="shared" si="109"/>
        <v>0</v>
      </c>
      <c r="Q1256" s="6" t="e">
        <f>+SUMIFS(#REF!,#REF!,TablaINV[[#This Row],[GRUPO]],#REF!,TablaINV[[#This Row],[COD]])</f>
        <v>#REF!</v>
      </c>
      <c r="R1256" s="19">
        <f t="shared" si="110"/>
        <v>0</v>
      </c>
      <c r="S1256" s="4" t="str">
        <f>+VLOOKUP(A1256,inv!T:X,5,0)</f>
        <v>OCCIDENTE</v>
      </c>
      <c r="T1256" s="4" t="str">
        <f>+VLOOKUP(B:B,'DT HUEVO'!$A:$D,4,0)</f>
        <v>SEGUNDA</v>
      </c>
      <c r="U1256" s="4" t="str">
        <f>+VLOOKUP(TablaINV[[#This Row],[COD]],'DT HUEVO'!$A:$D,3,0)</f>
        <v>SEGUNDA</v>
      </c>
    </row>
    <row r="1257" spans="1:21">
      <c r="A1257" t="s">
        <v>477</v>
      </c>
      <c r="B1257">
        <v>10102</v>
      </c>
      <c r="C1257" t="s">
        <v>24</v>
      </c>
      <c r="D1257">
        <f>+SUMIFS(inv!D:D,inv!A:A,B1257,inv!T:T,A1257)</f>
        <v>0</v>
      </c>
      <c r="E1257">
        <f>+SUMIFS(inv!$D$1:$D$1164,inv!$A$1:$A$1164,$B1257,inv!$T$1:$T$1164,$A1257,inv!$U$1:$U$1164,'DIAS DE INVENTARIO TAT'!E$1)</f>
        <v>0</v>
      </c>
      <c r="F1257">
        <f>+SUMIFS(inv!$D$1:$D$1164,inv!$A$1:$A$1164,$B1257,inv!$T$1:$T$1164,$A1257,inv!$U$1:$U$1164,'DIAS DE INVENTARIO TAT'!F$1)</f>
        <v>0</v>
      </c>
      <c r="G1257">
        <f>+SUMIFS(inv!$D$1:$D$1164,inv!$A$1:$A$1164,$B1257,inv!$T$1:$T$1164,$A1257,inv!$U$1:$U$1164,'DIAS DE INVENTARIO TAT'!G$1)</f>
        <v>0</v>
      </c>
      <c r="H1257">
        <f>+SUMIFS(inv!$D$1:$D$1164,inv!$A$1:$A$1164,$B1257,inv!$T$1:$T$1164,$A1257,inv!$U$1:$U$1164,'DIAS DE INVENTARIO TAT'!H$1)</f>
        <v>0</v>
      </c>
      <c r="I1257">
        <f>+SUMIFS(inv!$D$1:$D$1164,inv!$A$1:$A$1164,$B1257,inv!$T$1:$T$1164,$A1257,inv!$U$1:$U$1164,'DIAS DE INVENTARIO TAT'!I$1)</f>
        <v>0</v>
      </c>
      <c r="J1257">
        <f>+SUMIFS(inv!$D$1:$D$1164,inv!$A$1:$A$1164,$B1257,inv!$T$1:$T$1164,$A1257,inv!$U$1:$U$1164,'DIAS DE INVENTARIO TAT'!J$1)</f>
        <v>0</v>
      </c>
      <c r="K1257">
        <f>+SUMIFS(inv!$D$1:$D$1164,inv!$A$1:$A$1164,$B1257,inv!$T$1:$T$1164,$A1257,inv!$U$1:$U$1164,'DIAS DE INVENTARIO TAT'!K$1)</f>
        <v>0</v>
      </c>
      <c r="L1257" s="6">
        <f>+SUMIFS(VENTAS!H:H,VENTAS!B:B,B1257,VENTAS!G:G,A1257)</f>
        <v>0</v>
      </c>
      <c r="M1257" s="4">
        <f t="shared" si="111"/>
        <v>0</v>
      </c>
      <c r="N1257" s="4">
        <f t="shared" si="107"/>
        <v>0</v>
      </c>
      <c r="O1257" s="4">
        <f t="shared" si="108"/>
        <v>0</v>
      </c>
      <c r="P1257" s="4">
        <f t="shared" si="109"/>
        <v>0</v>
      </c>
      <c r="Q1257" s="6" t="e">
        <f>+SUMIFS(#REF!,#REF!,TablaINV[[#This Row],[GRUPO]],#REF!,TablaINV[[#This Row],[COD]])</f>
        <v>#REF!</v>
      </c>
      <c r="R1257" s="19">
        <f t="shared" si="110"/>
        <v>0</v>
      </c>
      <c r="S1257" s="4" t="str">
        <f>+VLOOKUP(A1257,inv!T:X,5,0)</f>
        <v>OCCIDENTE</v>
      </c>
      <c r="T1257" s="4" t="str">
        <f>+VLOOKUP(B:B,'DT HUEVO'!$A:$D,4,0)</f>
        <v>VERDE</v>
      </c>
      <c r="U1257" s="4" t="str">
        <f>+VLOOKUP(TablaINV[[#This Row],[COD]],'DT HUEVO'!$A:$D,3,0)</f>
        <v>YUMBO</v>
      </c>
    </row>
    <row r="1258" spans="1:21">
      <c r="A1258" t="s">
        <v>477</v>
      </c>
      <c r="B1258">
        <v>10202</v>
      </c>
      <c r="C1258" t="s">
        <v>28</v>
      </c>
      <c r="D1258">
        <f>+SUMIFS(inv!D:D,inv!A:A,B1258,inv!T:T,A1258)</f>
        <v>0</v>
      </c>
      <c r="E1258">
        <f>+SUMIFS(inv!$D$1:$D$1164,inv!$A$1:$A$1164,$B1258,inv!$T$1:$T$1164,$A1258,inv!$U$1:$U$1164,'DIAS DE INVENTARIO TAT'!E$1)</f>
        <v>0</v>
      </c>
      <c r="F1258">
        <f>+SUMIFS(inv!$D$1:$D$1164,inv!$A$1:$A$1164,$B1258,inv!$T$1:$T$1164,$A1258,inv!$U$1:$U$1164,'DIAS DE INVENTARIO TAT'!F$1)</f>
        <v>0</v>
      </c>
      <c r="G1258">
        <f>+SUMIFS(inv!$D$1:$D$1164,inv!$A$1:$A$1164,$B1258,inv!$T$1:$T$1164,$A1258,inv!$U$1:$U$1164,'DIAS DE INVENTARIO TAT'!G$1)</f>
        <v>0</v>
      </c>
      <c r="H1258">
        <f>+SUMIFS(inv!$D$1:$D$1164,inv!$A$1:$A$1164,$B1258,inv!$T$1:$T$1164,$A1258,inv!$U$1:$U$1164,'DIAS DE INVENTARIO TAT'!H$1)</f>
        <v>0</v>
      </c>
      <c r="I1258">
        <f>+SUMIFS(inv!$D$1:$D$1164,inv!$A$1:$A$1164,$B1258,inv!$T$1:$T$1164,$A1258,inv!$U$1:$U$1164,'DIAS DE INVENTARIO TAT'!I$1)</f>
        <v>0</v>
      </c>
      <c r="J1258">
        <f>+SUMIFS(inv!$D$1:$D$1164,inv!$A$1:$A$1164,$B1258,inv!$T$1:$T$1164,$A1258,inv!$U$1:$U$1164,'DIAS DE INVENTARIO TAT'!J$1)</f>
        <v>0</v>
      </c>
      <c r="K1258">
        <f>+SUMIFS(inv!$D$1:$D$1164,inv!$A$1:$A$1164,$B1258,inv!$T$1:$T$1164,$A1258,inv!$U$1:$U$1164,'DIAS DE INVENTARIO TAT'!K$1)</f>
        <v>0</v>
      </c>
      <c r="L1258" s="6">
        <f>+SUMIFS(VENTAS!H:H,VENTAS!B:B,B1258,VENTAS!G:G,A1258)</f>
        <v>0</v>
      </c>
      <c r="M1258" s="4">
        <f t="shared" si="111"/>
        <v>0</v>
      </c>
      <c r="N1258" s="4">
        <f t="shared" si="107"/>
        <v>0</v>
      </c>
      <c r="O1258" s="4">
        <f t="shared" si="108"/>
        <v>0</v>
      </c>
      <c r="P1258" s="4">
        <f t="shared" si="109"/>
        <v>0</v>
      </c>
      <c r="Q1258" s="6" t="e">
        <f>+SUMIFS(#REF!,#REF!,TablaINV[[#This Row],[GRUPO]],#REF!,TablaINV[[#This Row],[COD]])</f>
        <v>#REF!</v>
      </c>
      <c r="R1258" s="19">
        <f t="shared" si="110"/>
        <v>0</v>
      </c>
      <c r="S1258" s="4" t="str">
        <f>+VLOOKUP(A1258,inv!T:X,5,0)</f>
        <v>OCCIDENTE</v>
      </c>
      <c r="T1258" s="4" t="str">
        <f>+VLOOKUP(B:B,'DT HUEVO'!$A:$D,4,0)</f>
        <v>VERDE</v>
      </c>
      <c r="U1258" s="4" t="str">
        <f>+VLOOKUP(TablaINV[[#This Row],[COD]],'DT HUEVO'!$A:$D,3,0)</f>
        <v>AAA</v>
      </c>
    </row>
    <row r="1259" spans="1:21">
      <c r="A1259" t="s">
        <v>477</v>
      </c>
      <c r="B1259">
        <v>10301</v>
      </c>
      <c r="C1259" t="s">
        <v>30</v>
      </c>
      <c r="D1259">
        <f>+SUMIFS(inv!D:D,inv!A:A,B1259,inv!T:T,A1259)</f>
        <v>0</v>
      </c>
      <c r="E1259">
        <f>+SUMIFS(inv!$D$1:$D$1164,inv!$A$1:$A$1164,$B1259,inv!$T$1:$T$1164,$A1259,inv!$U$1:$U$1164,'DIAS DE INVENTARIO TAT'!E$1)</f>
        <v>0</v>
      </c>
      <c r="F1259">
        <f>+SUMIFS(inv!$D$1:$D$1164,inv!$A$1:$A$1164,$B1259,inv!$T$1:$T$1164,$A1259,inv!$U$1:$U$1164,'DIAS DE INVENTARIO TAT'!F$1)</f>
        <v>0</v>
      </c>
      <c r="G1259">
        <f>+SUMIFS(inv!$D$1:$D$1164,inv!$A$1:$A$1164,$B1259,inv!$T$1:$T$1164,$A1259,inv!$U$1:$U$1164,'DIAS DE INVENTARIO TAT'!G$1)</f>
        <v>0</v>
      </c>
      <c r="H1259">
        <f>+SUMIFS(inv!$D$1:$D$1164,inv!$A$1:$A$1164,$B1259,inv!$T$1:$T$1164,$A1259,inv!$U$1:$U$1164,'DIAS DE INVENTARIO TAT'!H$1)</f>
        <v>0</v>
      </c>
      <c r="I1259">
        <f>+SUMIFS(inv!$D$1:$D$1164,inv!$A$1:$A$1164,$B1259,inv!$T$1:$T$1164,$A1259,inv!$U$1:$U$1164,'DIAS DE INVENTARIO TAT'!I$1)</f>
        <v>0</v>
      </c>
      <c r="J1259">
        <f>+SUMIFS(inv!$D$1:$D$1164,inv!$A$1:$A$1164,$B1259,inv!$T$1:$T$1164,$A1259,inv!$U$1:$U$1164,'DIAS DE INVENTARIO TAT'!J$1)</f>
        <v>0</v>
      </c>
      <c r="K1259">
        <f>+SUMIFS(inv!$D$1:$D$1164,inv!$A$1:$A$1164,$B1259,inv!$T$1:$T$1164,$A1259,inv!$U$1:$U$1164,'DIAS DE INVENTARIO TAT'!K$1)</f>
        <v>0</v>
      </c>
      <c r="L1259" s="6">
        <f>+SUMIFS(VENTAS!H:H,VENTAS!B:B,B1259,VENTAS!G:G,A1259)</f>
        <v>0</v>
      </c>
      <c r="M1259" s="4">
        <f t="shared" si="111"/>
        <v>0</v>
      </c>
      <c r="N1259" s="4">
        <f t="shared" si="107"/>
        <v>0</v>
      </c>
      <c r="O1259" s="4">
        <f t="shared" si="108"/>
        <v>0</v>
      </c>
      <c r="P1259" s="4">
        <f t="shared" si="109"/>
        <v>0</v>
      </c>
      <c r="Q1259" s="6" t="e">
        <f>+SUMIFS(#REF!,#REF!,TablaINV[[#This Row],[GRUPO]],#REF!,TablaINV[[#This Row],[COD]])</f>
        <v>#REF!</v>
      </c>
      <c r="R1259" s="19">
        <f t="shared" si="110"/>
        <v>0</v>
      </c>
      <c r="S1259" s="4" t="str">
        <f>+VLOOKUP(A1259,inv!T:X,5,0)</f>
        <v>OCCIDENTE</v>
      </c>
      <c r="T1259" s="4" t="str">
        <f>+VLOOKUP(B:B,'DT HUEVO'!$A:$D,4,0)</f>
        <v>GRIS SUELTO</v>
      </c>
      <c r="U1259" s="4" t="str">
        <f>+VLOOKUP(TablaINV[[#This Row],[COD]],'DT HUEVO'!$A:$D,3,0)</f>
        <v>AA</v>
      </c>
    </row>
    <row r="1260" spans="1:21">
      <c r="A1260" t="s">
        <v>477</v>
      </c>
      <c r="B1260">
        <v>10302</v>
      </c>
      <c r="C1260" t="s">
        <v>31</v>
      </c>
      <c r="D1260">
        <f>+SUMIFS(inv!D:D,inv!A:A,B1260,inv!T:T,A1260)</f>
        <v>0</v>
      </c>
      <c r="E1260">
        <f>+SUMIFS(inv!$D$1:$D$1164,inv!$A$1:$A$1164,$B1260,inv!$T$1:$T$1164,$A1260,inv!$U$1:$U$1164,'DIAS DE INVENTARIO TAT'!E$1)</f>
        <v>0</v>
      </c>
      <c r="F1260">
        <f>+SUMIFS(inv!$D$1:$D$1164,inv!$A$1:$A$1164,$B1260,inv!$T$1:$T$1164,$A1260,inv!$U$1:$U$1164,'DIAS DE INVENTARIO TAT'!F$1)</f>
        <v>0</v>
      </c>
      <c r="G1260">
        <f>+SUMIFS(inv!$D$1:$D$1164,inv!$A$1:$A$1164,$B1260,inv!$T$1:$T$1164,$A1260,inv!$U$1:$U$1164,'DIAS DE INVENTARIO TAT'!G$1)</f>
        <v>0</v>
      </c>
      <c r="H1260">
        <f>+SUMIFS(inv!$D$1:$D$1164,inv!$A$1:$A$1164,$B1260,inv!$T$1:$T$1164,$A1260,inv!$U$1:$U$1164,'DIAS DE INVENTARIO TAT'!H$1)</f>
        <v>0</v>
      </c>
      <c r="I1260">
        <f>+SUMIFS(inv!$D$1:$D$1164,inv!$A$1:$A$1164,$B1260,inv!$T$1:$T$1164,$A1260,inv!$U$1:$U$1164,'DIAS DE INVENTARIO TAT'!I$1)</f>
        <v>0</v>
      </c>
      <c r="J1260">
        <f>+SUMIFS(inv!$D$1:$D$1164,inv!$A$1:$A$1164,$B1260,inv!$T$1:$T$1164,$A1260,inv!$U$1:$U$1164,'DIAS DE INVENTARIO TAT'!J$1)</f>
        <v>0</v>
      </c>
      <c r="K1260">
        <f>+SUMIFS(inv!$D$1:$D$1164,inv!$A$1:$A$1164,$B1260,inv!$T$1:$T$1164,$A1260,inv!$U$1:$U$1164,'DIAS DE INVENTARIO TAT'!K$1)</f>
        <v>0</v>
      </c>
      <c r="L1260" s="6">
        <f>+SUMIFS(VENTAS!H:H,VENTAS!B:B,B1260,VENTAS!G:G,A1260)</f>
        <v>0</v>
      </c>
      <c r="M1260" s="4">
        <f t="shared" si="111"/>
        <v>0</v>
      </c>
      <c r="N1260" s="4">
        <f t="shared" si="107"/>
        <v>0</v>
      </c>
      <c r="O1260" s="4">
        <f t="shared" si="108"/>
        <v>0</v>
      </c>
      <c r="P1260" s="4">
        <f t="shared" si="109"/>
        <v>0</v>
      </c>
      <c r="Q1260" s="6" t="e">
        <f>+SUMIFS(#REF!,#REF!,TablaINV[[#This Row],[GRUPO]],#REF!,TablaINV[[#This Row],[COD]])</f>
        <v>#REF!</v>
      </c>
      <c r="R1260" s="19">
        <f t="shared" si="110"/>
        <v>0</v>
      </c>
      <c r="S1260" s="4" t="str">
        <f>+VLOOKUP(A1260,inv!T:X,5,0)</f>
        <v>OCCIDENTE</v>
      </c>
      <c r="T1260" s="4" t="str">
        <f>+VLOOKUP(B:B,'DT HUEVO'!$A:$D,4,0)</f>
        <v>VERDE</v>
      </c>
      <c r="U1260" s="4" t="str">
        <f>+VLOOKUP(TablaINV[[#This Row],[COD]],'DT HUEVO'!$A:$D,3,0)</f>
        <v>AA</v>
      </c>
    </row>
    <row r="1261" spans="1:21">
      <c r="A1261" t="s">
        <v>477</v>
      </c>
      <c r="B1261">
        <v>10304</v>
      </c>
      <c r="C1261" t="s">
        <v>54</v>
      </c>
      <c r="D1261">
        <f>+SUMIFS(inv!D:D,inv!A:A,B1261,inv!T:T,A1261)</f>
        <v>0</v>
      </c>
      <c r="E1261">
        <f>+SUMIFS(inv!$D$1:$D$1164,inv!$A$1:$A$1164,$B1261,inv!$T$1:$T$1164,$A1261,inv!$U$1:$U$1164,'DIAS DE INVENTARIO TAT'!E$1)</f>
        <v>0</v>
      </c>
      <c r="F1261">
        <f>+SUMIFS(inv!$D$1:$D$1164,inv!$A$1:$A$1164,$B1261,inv!$T$1:$T$1164,$A1261,inv!$U$1:$U$1164,'DIAS DE INVENTARIO TAT'!F$1)</f>
        <v>0</v>
      </c>
      <c r="G1261">
        <f>+SUMIFS(inv!$D$1:$D$1164,inv!$A$1:$A$1164,$B1261,inv!$T$1:$T$1164,$A1261,inv!$U$1:$U$1164,'DIAS DE INVENTARIO TAT'!G$1)</f>
        <v>0</v>
      </c>
      <c r="H1261">
        <f>+SUMIFS(inv!$D$1:$D$1164,inv!$A$1:$A$1164,$B1261,inv!$T$1:$T$1164,$A1261,inv!$U$1:$U$1164,'DIAS DE INVENTARIO TAT'!H$1)</f>
        <v>0</v>
      </c>
      <c r="I1261">
        <f>+SUMIFS(inv!$D$1:$D$1164,inv!$A$1:$A$1164,$B1261,inv!$T$1:$T$1164,$A1261,inv!$U$1:$U$1164,'DIAS DE INVENTARIO TAT'!I$1)</f>
        <v>0</v>
      </c>
      <c r="J1261">
        <f>+SUMIFS(inv!$D$1:$D$1164,inv!$A$1:$A$1164,$B1261,inv!$T$1:$T$1164,$A1261,inv!$U$1:$U$1164,'DIAS DE INVENTARIO TAT'!J$1)</f>
        <v>0</v>
      </c>
      <c r="K1261">
        <f>+SUMIFS(inv!$D$1:$D$1164,inv!$A$1:$A$1164,$B1261,inv!$T$1:$T$1164,$A1261,inv!$U$1:$U$1164,'DIAS DE INVENTARIO TAT'!K$1)</f>
        <v>0</v>
      </c>
      <c r="L1261" s="6">
        <f>+SUMIFS(VENTAS!H:H,VENTAS!B:B,B1261,VENTAS!G:G,A1261)</f>
        <v>0</v>
      </c>
      <c r="M1261" s="4">
        <f t="shared" si="111"/>
        <v>0</v>
      </c>
      <c r="N1261" s="4">
        <f t="shared" si="107"/>
        <v>0</v>
      </c>
      <c r="O1261" s="4">
        <f t="shared" si="108"/>
        <v>0</v>
      </c>
      <c r="P1261" s="4">
        <f t="shared" si="109"/>
        <v>0</v>
      </c>
      <c r="Q1261" s="6" t="e">
        <f>+SUMIFS(#REF!,#REF!,TablaINV[[#This Row],[GRUPO]],#REF!,TablaINV[[#This Row],[COD]])</f>
        <v>#REF!</v>
      </c>
      <c r="R1261" s="19">
        <f t="shared" si="110"/>
        <v>0</v>
      </c>
      <c r="S1261" s="4" t="str">
        <f>+VLOOKUP(A1261,inv!T:X,5,0)</f>
        <v>OCCIDENTE</v>
      </c>
      <c r="T1261" s="4" t="str">
        <f>+VLOOKUP(B:B,'DT HUEVO'!$A:$D,4,0)</f>
        <v>FS</v>
      </c>
      <c r="U1261" s="4" t="str">
        <f>+VLOOKUP(TablaINV[[#This Row],[COD]],'DT HUEVO'!$A:$D,3,0)</f>
        <v>AA</v>
      </c>
    </row>
    <row r="1262" spans="1:21">
      <c r="A1262" t="s">
        <v>477</v>
      </c>
      <c r="B1262">
        <v>10358</v>
      </c>
      <c r="C1262" t="s">
        <v>33</v>
      </c>
      <c r="D1262">
        <f>+SUMIFS(inv!D:D,inv!A:A,B1262,inv!T:T,A1262)</f>
        <v>0</v>
      </c>
      <c r="E1262">
        <f>+SUMIFS(inv!$D$1:$D$1164,inv!$A$1:$A$1164,$B1262,inv!$T$1:$T$1164,$A1262,inv!$U$1:$U$1164,'DIAS DE INVENTARIO TAT'!E$1)</f>
        <v>0</v>
      </c>
      <c r="F1262">
        <f>+SUMIFS(inv!$D$1:$D$1164,inv!$A$1:$A$1164,$B1262,inv!$T$1:$T$1164,$A1262,inv!$U$1:$U$1164,'DIAS DE INVENTARIO TAT'!F$1)</f>
        <v>0</v>
      </c>
      <c r="G1262">
        <f>+SUMIFS(inv!$D$1:$D$1164,inv!$A$1:$A$1164,$B1262,inv!$T$1:$T$1164,$A1262,inv!$U$1:$U$1164,'DIAS DE INVENTARIO TAT'!G$1)</f>
        <v>0</v>
      </c>
      <c r="H1262">
        <f>+SUMIFS(inv!$D$1:$D$1164,inv!$A$1:$A$1164,$B1262,inv!$T$1:$T$1164,$A1262,inv!$U$1:$U$1164,'DIAS DE INVENTARIO TAT'!H$1)</f>
        <v>0</v>
      </c>
      <c r="I1262">
        <f>+SUMIFS(inv!$D$1:$D$1164,inv!$A$1:$A$1164,$B1262,inv!$T$1:$T$1164,$A1262,inv!$U$1:$U$1164,'DIAS DE INVENTARIO TAT'!I$1)</f>
        <v>0</v>
      </c>
      <c r="J1262">
        <f>+SUMIFS(inv!$D$1:$D$1164,inv!$A$1:$A$1164,$B1262,inv!$T$1:$T$1164,$A1262,inv!$U$1:$U$1164,'DIAS DE INVENTARIO TAT'!J$1)</f>
        <v>0</v>
      </c>
      <c r="K1262">
        <f>+SUMIFS(inv!$D$1:$D$1164,inv!$A$1:$A$1164,$B1262,inv!$T$1:$T$1164,$A1262,inv!$U$1:$U$1164,'DIAS DE INVENTARIO TAT'!K$1)</f>
        <v>0</v>
      </c>
      <c r="L1262" s="6">
        <f>+SUMIFS(VENTAS!H:H,VENTAS!B:B,B1262,VENTAS!G:G,A1262)</f>
        <v>0</v>
      </c>
      <c r="M1262" s="4">
        <f t="shared" si="111"/>
        <v>0</v>
      </c>
      <c r="N1262" s="4">
        <f t="shared" si="107"/>
        <v>0</v>
      </c>
      <c r="O1262" s="4">
        <f t="shared" si="108"/>
        <v>0</v>
      </c>
      <c r="P1262" s="4">
        <f t="shared" si="109"/>
        <v>0</v>
      </c>
      <c r="Q1262" s="6" t="e">
        <f>+SUMIFS(#REF!,#REF!,TablaINV[[#This Row],[GRUPO]],#REF!,TablaINV[[#This Row],[COD]])</f>
        <v>#REF!</v>
      </c>
      <c r="R1262" s="19">
        <f t="shared" si="110"/>
        <v>0</v>
      </c>
      <c r="S1262" s="4" t="str">
        <f>+VLOOKUP(A1262,inv!T:X,5,0)</f>
        <v>OCCIDENTE</v>
      </c>
      <c r="T1262" s="4" t="str">
        <f>+VLOOKUP(B:B,'DT HUEVO'!$A:$D,4,0)</f>
        <v>EMPACADOS</v>
      </c>
      <c r="U1262" s="4" t="str">
        <f>+VLOOKUP(TablaINV[[#This Row],[COD]],'DT HUEVO'!$A:$D,3,0)</f>
        <v>AA</v>
      </c>
    </row>
    <row r="1263" spans="1:21">
      <c r="A1263" t="s">
        <v>477</v>
      </c>
      <c r="B1263">
        <v>10401</v>
      </c>
      <c r="C1263" t="s">
        <v>34</v>
      </c>
      <c r="D1263">
        <f>+SUMIFS(inv!D:D,inv!A:A,B1263,inv!T:T,A1263)</f>
        <v>0</v>
      </c>
      <c r="E1263">
        <f>+SUMIFS(inv!$D$1:$D$1164,inv!$A$1:$A$1164,$B1263,inv!$T$1:$T$1164,$A1263,inv!$U$1:$U$1164,'DIAS DE INVENTARIO TAT'!E$1)</f>
        <v>0</v>
      </c>
      <c r="F1263">
        <f>+SUMIFS(inv!$D$1:$D$1164,inv!$A$1:$A$1164,$B1263,inv!$T$1:$T$1164,$A1263,inv!$U$1:$U$1164,'DIAS DE INVENTARIO TAT'!F$1)</f>
        <v>0</v>
      </c>
      <c r="G1263">
        <f>+SUMIFS(inv!$D$1:$D$1164,inv!$A$1:$A$1164,$B1263,inv!$T$1:$T$1164,$A1263,inv!$U$1:$U$1164,'DIAS DE INVENTARIO TAT'!G$1)</f>
        <v>0</v>
      </c>
      <c r="H1263">
        <f>+SUMIFS(inv!$D$1:$D$1164,inv!$A$1:$A$1164,$B1263,inv!$T$1:$T$1164,$A1263,inv!$U$1:$U$1164,'DIAS DE INVENTARIO TAT'!H$1)</f>
        <v>0</v>
      </c>
      <c r="I1263">
        <f>+SUMIFS(inv!$D$1:$D$1164,inv!$A$1:$A$1164,$B1263,inv!$T$1:$T$1164,$A1263,inv!$U$1:$U$1164,'DIAS DE INVENTARIO TAT'!I$1)</f>
        <v>0</v>
      </c>
      <c r="J1263">
        <f>+SUMIFS(inv!$D$1:$D$1164,inv!$A$1:$A$1164,$B1263,inv!$T$1:$T$1164,$A1263,inv!$U$1:$U$1164,'DIAS DE INVENTARIO TAT'!J$1)</f>
        <v>0</v>
      </c>
      <c r="K1263">
        <f>+SUMIFS(inv!$D$1:$D$1164,inv!$A$1:$A$1164,$B1263,inv!$T$1:$T$1164,$A1263,inv!$U$1:$U$1164,'DIAS DE INVENTARIO TAT'!K$1)</f>
        <v>0</v>
      </c>
      <c r="L1263" s="6">
        <f>+SUMIFS(VENTAS!H:H,VENTAS!B:B,B1263,VENTAS!G:G,A1263)</f>
        <v>0</v>
      </c>
      <c r="M1263" s="4">
        <f t="shared" si="111"/>
        <v>0</v>
      </c>
      <c r="N1263" s="4">
        <f t="shared" si="107"/>
        <v>0</v>
      </c>
      <c r="O1263" s="4">
        <f t="shared" si="108"/>
        <v>0</v>
      </c>
      <c r="P1263" s="4">
        <f t="shared" si="109"/>
        <v>0</v>
      </c>
      <c r="Q1263" s="6" t="e">
        <f>+SUMIFS(#REF!,#REF!,TablaINV[[#This Row],[GRUPO]],#REF!,TablaINV[[#This Row],[COD]])</f>
        <v>#REF!</v>
      </c>
      <c r="R1263" s="19">
        <f t="shared" si="110"/>
        <v>0</v>
      </c>
      <c r="S1263" s="4" t="str">
        <f>+VLOOKUP(A1263,inv!T:X,5,0)</f>
        <v>OCCIDENTE</v>
      </c>
      <c r="T1263" s="4" t="str">
        <f>+VLOOKUP(B:B,'DT HUEVO'!$A:$D,4,0)</f>
        <v>GRIS SUELTO</v>
      </c>
      <c r="U1263" s="4" t="str">
        <f>+VLOOKUP(TablaINV[[#This Row],[COD]],'DT HUEVO'!$A:$D,3,0)</f>
        <v>A</v>
      </c>
    </row>
    <row r="1264" spans="1:21">
      <c r="A1264" t="s">
        <v>477</v>
      </c>
      <c r="B1264">
        <v>10404</v>
      </c>
      <c r="C1264" t="s">
        <v>36</v>
      </c>
      <c r="D1264">
        <f>+SUMIFS(inv!D:D,inv!A:A,B1264,inv!T:T,A1264)</f>
        <v>0</v>
      </c>
      <c r="E1264">
        <f>+SUMIFS(inv!$D$1:$D$1164,inv!$A$1:$A$1164,$B1264,inv!$T$1:$T$1164,$A1264,inv!$U$1:$U$1164,'DIAS DE INVENTARIO TAT'!E$1)</f>
        <v>0</v>
      </c>
      <c r="F1264">
        <f>+SUMIFS(inv!$D$1:$D$1164,inv!$A$1:$A$1164,$B1264,inv!$T$1:$T$1164,$A1264,inv!$U$1:$U$1164,'DIAS DE INVENTARIO TAT'!F$1)</f>
        <v>0</v>
      </c>
      <c r="G1264">
        <f>+SUMIFS(inv!$D$1:$D$1164,inv!$A$1:$A$1164,$B1264,inv!$T$1:$T$1164,$A1264,inv!$U$1:$U$1164,'DIAS DE INVENTARIO TAT'!G$1)</f>
        <v>0</v>
      </c>
      <c r="H1264">
        <f>+SUMIFS(inv!$D$1:$D$1164,inv!$A$1:$A$1164,$B1264,inv!$T$1:$T$1164,$A1264,inv!$U$1:$U$1164,'DIAS DE INVENTARIO TAT'!H$1)</f>
        <v>0</v>
      </c>
      <c r="I1264">
        <f>+SUMIFS(inv!$D$1:$D$1164,inv!$A$1:$A$1164,$B1264,inv!$T$1:$T$1164,$A1264,inv!$U$1:$U$1164,'DIAS DE INVENTARIO TAT'!I$1)</f>
        <v>0</v>
      </c>
      <c r="J1264">
        <f>+SUMIFS(inv!$D$1:$D$1164,inv!$A$1:$A$1164,$B1264,inv!$T$1:$T$1164,$A1264,inv!$U$1:$U$1164,'DIAS DE INVENTARIO TAT'!J$1)</f>
        <v>0</v>
      </c>
      <c r="K1264">
        <f>+SUMIFS(inv!$D$1:$D$1164,inv!$A$1:$A$1164,$B1264,inv!$T$1:$T$1164,$A1264,inv!$U$1:$U$1164,'DIAS DE INVENTARIO TAT'!K$1)</f>
        <v>0</v>
      </c>
      <c r="L1264" s="6">
        <f>+SUMIFS(VENTAS!H:H,VENTAS!B:B,B1264,VENTAS!G:G,A1264)</f>
        <v>0</v>
      </c>
      <c r="M1264" s="4">
        <f t="shared" si="111"/>
        <v>0</v>
      </c>
      <c r="N1264" s="4">
        <f t="shared" si="107"/>
        <v>0</v>
      </c>
      <c r="O1264" s="4">
        <f t="shared" si="108"/>
        <v>0</v>
      </c>
      <c r="P1264" s="4">
        <f t="shared" si="109"/>
        <v>0</v>
      </c>
      <c r="Q1264" s="6" t="e">
        <f>+SUMIFS(#REF!,#REF!,TablaINV[[#This Row],[GRUPO]],#REF!,TablaINV[[#This Row],[COD]])</f>
        <v>#REF!</v>
      </c>
      <c r="R1264" s="19">
        <f t="shared" si="110"/>
        <v>0</v>
      </c>
      <c r="S1264" s="4" t="str">
        <f>+VLOOKUP(A1264,inv!T:X,5,0)</f>
        <v>OCCIDENTE</v>
      </c>
      <c r="T1264" s="4" t="str">
        <f>+VLOOKUP(B:B,'DT HUEVO'!$A:$D,4,0)</f>
        <v>FS</v>
      </c>
      <c r="U1264" s="4" t="str">
        <f>+VLOOKUP(TablaINV[[#This Row],[COD]],'DT HUEVO'!$A:$D,3,0)</f>
        <v>A</v>
      </c>
    </row>
    <row r="1265" spans="1:21">
      <c r="A1265" t="s">
        <v>477</v>
      </c>
      <c r="B1265">
        <v>10407</v>
      </c>
      <c r="C1265" t="s">
        <v>37</v>
      </c>
      <c r="D1265">
        <f>+SUMIFS(inv!D:D,inv!A:A,B1265,inv!T:T,A1265)</f>
        <v>0</v>
      </c>
      <c r="E1265">
        <f>+SUMIFS(inv!$D$1:$D$1164,inv!$A$1:$A$1164,$B1265,inv!$T$1:$T$1164,$A1265,inv!$U$1:$U$1164,'DIAS DE INVENTARIO TAT'!E$1)</f>
        <v>0</v>
      </c>
      <c r="F1265">
        <f>+SUMIFS(inv!$D$1:$D$1164,inv!$A$1:$A$1164,$B1265,inv!$T$1:$T$1164,$A1265,inv!$U$1:$U$1164,'DIAS DE INVENTARIO TAT'!F$1)</f>
        <v>0</v>
      </c>
      <c r="G1265">
        <f>+SUMIFS(inv!$D$1:$D$1164,inv!$A$1:$A$1164,$B1265,inv!$T$1:$T$1164,$A1265,inv!$U$1:$U$1164,'DIAS DE INVENTARIO TAT'!G$1)</f>
        <v>0</v>
      </c>
      <c r="H1265">
        <f>+SUMIFS(inv!$D$1:$D$1164,inv!$A$1:$A$1164,$B1265,inv!$T$1:$T$1164,$A1265,inv!$U$1:$U$1164,'DIAS DE INVENTARIO TAT'!H$1)</f>
        <v>0</v>
      </c>
      <c r="I1265">
        <f>+SUMIFS(inv!$D$1:$D$1164,inv!$A$1:$A$1164,$B1265,inv!$T$1:$T$1164,$A1265,inv!$U$1:$U$1164,'DIAS DE INVENTARIO TAT'!I$1)</f>
        <v>0</v>
      </c>
      <c r="J1265">
        <f>+SUMIFS(inv!$D$1:$D$1164,inv!$A$1:$A$1164,$B1265,inv!$T$1:$T$1164,$A1265,inv!$U$1:$U$1164,'DIAS DE INVENTARIO TAT'!J$1)</f>
        <v>0</v>
      </c>
      <c r="K1265">
        <f>+SUMIFS(inv!$D$1:$D$1164,inv!$A$1:$A$1164,$B1265,inv!$T$1:$T$1164,$A1265,inv!$U$1:$U$1164,'DIAS DE INVENTARIO TAT'!K$1)</f>
        <v>0</v>
      </c>
      <c r="L1265" s="6">
        <f>+SUMIFS(VENTAS!H:H,VENTAS!B:B,B1265,VENTAS!G:G,A1265)</f>
        <v>0</v>
      </c>
      <c r="M1265" s="4">
        <f t="shared" si="111"/>
        <v>0</v>
      </c>
      <c r="N1265" s="4">
        <f t="shared" si="107"/>
        <v>0</v>
      </c>
      <c r="O1265" s="4">
        <f t="shared" si="108"/>
        <v>0</v>
      </c>
      <c r="P1265" s="4">
        <f t="shared" si="109"/>
        <v>0</v>
      </c>
      <c r="Q1265" s="6" t="e">
        <f>+SUMIFS(#REF!,#REF!,TablaINV[[#This Row],[GRUPO]],#REF!,TablaINV[[#This Row],[COD]])</f>
        <v>#REF!</v>
      </c>
      <c r="R1265" s="19">
        <f t="shared" si="110"/>
        <v>0</v>
      </c>
      <c r="S1265" s="4" t="str">
        <f>+VLOOKUP(A1265,inv!T:X,5,0)</f>
        <v>OCCIDENTE</v>
      </c>
      <c r="T1265" s="4" t="str">
        <f>+VLOOKUP(B:B,'DT HUEVO'!$A:$D,4,0)</f>
        <v>EMPACADOS</v>
      </c>
      <c r="U1265" s="4" t="str">
        <f>+VLOOKUP(TablaINV[[#This Row],[COD]],'DT HUEVO'!$A:$D,3,0)</f>
        <v>A</v>
      </c>
    </row>
    <row r="1266" spans="1:21">
      <c r="A1266" t="s">
        <v>477</v>
      </c>
      <c r="B1266">
        <v>10457</v>
      </c>
      <c r="C1266" t="s">
        <v>38</v>
      </c>
      <c r="D1266">
        <f>+SUMIFS(inv!D:D,inv!A:A,B1266,inv!T:T,A1266)</f>
        <v>0</v>
      </c>
      <c r="E1266">
        <f>+SUMIFS(inv!$D$1:$D$1164,inv!$A$1:$A$1164,$B1266,inv!$T$1:$T$1164,$A1266,inv!$U$1:$U$1164,'DIAS DE INVENTARIO TAT'!E$1)</f>
        <v>0</v>
      </c>
      <c r="F1266">
        <f>+SUMIFS(inv!$D$1:$D$1164,inv!$A$1:$A$1164,$B1266,inv!$T$1:$T$1164,$A1266,inv!$U$1:$U$1164,'DIAS DE INVENTARIO TAT'!F$1)</f>
        <v>0</v>
      </c>
      <c r="G1266">
        <f>+SUMIFS(inv!$D$1:$D$1164,inv!$A$1:$A$1164,$B1266,inv!$T$1:$T$1164,$A1266,inv!$U$1:$U$1164,'DIAS DE INVENTARIO TAT'!G$1)</f>
        <v>0</v>
      </c>
      <c r="H1266">
        <f>+SUMIFS(inv!$D$1:$D$1164,inv!$A$1:$A$1164,$B1266,inv!$T$1:$T$1164,$A1266,inv!$U$1:$U$1164,'DIAS DE INVENTARIO TAT'!H$1)</f>
        <v>0</v>
      </c>
      <c r="I1266">
        <f>+SUMIFS(inv!$D$1:$D$1164,inv!$A$1:$A$1164,$B1266,inv!$T$1:$T$1164,$A1266,inv!$U$1:$U$1164,'DIAS DE INVENTARIO TAT'!I$1)</f>
        <v>0</v>
      </c>
      <c r="J1266">
        <f>+SUMIFS(inv!$D$1:$D$1164,inv!$A$1:$A$1164,$B1266,inv!$T$1:$T$1164,$A1266,inv!$U$1:$U$1164,'DIAS DE INVENTARIO TAT'!J$1)</f>
        <v>0</v>
      </c>
      <c r="K1266">
        <f>+SUMIFS(inv!$D$1:$D$1164,inv!$A$1:$A$1164,$B1266,inv!$T$1:$T$1164,$A1266,inv!$U$1:$U$1164,'DIAS DE INVENTARIO TAT'!K$1)</f>
        <v>0</v>
      </c>
      <c r="L1266" s="6">
        <f>+SUMIFS(VENTAS!H:H,VENTAS!B:B,B1266,VENTAS!G:G,A1266)</f>
        <v>0</v>
      </c>
      <c r="M1266" s="4">
        <f t="shared" si="111"/>
        <v>0</v>
      </c>
      <c r="N1266" s="4">
        <f t="shared" si="107"/>
        <v>0</v>
      </c>
      <c r="O1266" s="4">
        <f t="shared" si="108"/>
        <v>0</v>
      </c>
      <c r="P1266" s="4">
        <f t="shared" si="109"/>
        <v>0</v>
      </c>
      <c r="Q1266" s="6" t="e">
        <f>+SUMIFS(#REF!,#REF!,TablaINV[[#This Row],[GRUPO]],#REF!,TablaINV[[#This Row],[COD]])</f>
        <v>#REF!</v>
      </c>
      <c r="R1266" s="19">
        <f t="shared" si="110"/>
        <v>0</v>
      </c>
      <c r="S1266" s="4" t="str">
        <f>+VLOOKUP(A1266,inv!T:X,5,0)</f>
        <v>OCCIDENTE</v>
      </c>
      <c r="T1266" s="4" t="str">
        <f>+VLOOKUP(B:B,'DT HUEVO'!$A:$D,4,0)</f>
        <v>EMPACADOS</v>
      </c>
      <c r="U1266" s="4" t="str">
        <f>+VLOOKUP(TablaINV[[#This Row],[COD]],'DT HUEVO'!$A:$D,3,0)</f>
        <v>A</v>
      </c>
    </row>
    <row r="1267" spans="1:21">
      <c r="A1267" t="s">
        <v>477</v>
      </c>
      <c r="B1267">
        <v>10469</v>
      </c>
      <c r="C1267" t="s">
        <v>39</v>
      </c>
      <c r="D1267">
        <f>+SUMIFS(inv!D:D,inv!A:A,B1267,inv!T:T,A1267)</f>
        <v>0</v>
      </c>
      <c r="E1267">
        <f>+SUMIFS(inv!$D$1:$D$1164,inv!$A$1:$A$1164,$B1267,inv!$T$1:$T$1164,$A1267,inv!$U$1:$U$1164,'DIAS DE INVENTARIO TAT'!E$1)</f>
        <v>0</v>
      </c>
      <c r="F1267">
        <f>+SUMIFS(inv!$D$1:$D$1164,inv!$A$1:$A$1164,$B1267,inv!$T$1:$T$1164,$A1267,inv!$U$1:$U$1164,'DIAS DE INVENTARIO TAT'!F$1)</f>
        <v>0</v>
      </c>
      <c r="G1267">
        <f>+SUMIFS(inv!$D$1:$D$1164,inv!$A$1:$A$1164,$B1267,inv!$T$1:$T$1164,$A1267,inv!$U$1:$U$1164,'DIAS DE INVENTARIO TAT'!G$1)</f>
        <v>0</v>
      </c>
      <c r="H1267">
        <f>+SUMIFS(inv!$D$1:$D$1164,inv!$A$1:$A$1164,$B1267,inv!$T$1:$T$1164,$A1267,inv!$U$1:$U$1164,'DIAS DE INVENTARIO TAT'!H$1)</f>
        <v>0</v>
      </c>
      <c r="I1267">
        <f>+SUMIFS(inv!$D$1:$D$1164,inv!$A$1:$A$1164,$B1267,inv!$T$1:$T$1164,$A1267,inv!$U$1:$U$1164,'DIAS DE INVENTARIO TAT'!I$1)</f>
        <v>0</v>
      </c>
      <c r="J1267">
        <f>+SUMIFS(inv!$D$1:$D$1164,inv!$A$1:$A$1164,$B1267,inv!$T$1:$T$1164,$A1267,inv!$U$1:$U$1164,'DIAS DE INVENTARIO TAT'!J$1)</f>
        <v>0</v>
      </c>
      <c r="K1267">
        <f>+SUMIFS(inv!$D$1:$D$1164,inv!$A$1:$A$1164,$B1267,inv!$T$1:$T$1164,$A1267,inv!$U$1:$U$1164,'DIAS DE INVENTARIO TAT'!K$1)</f>
        <v>0</v>
      </c>
      <c r="L1267" s="6">
        <f>+SUMIFS(VENTAS!H:H,VENTAS!B:B,B1267,VENTAS!G:G,A1267)</f>
        <v>0</v>
      </c>
      <c r="M1267" s="4">
        <f t="shared" si="111"/>
        <v>0</v>
      </c>
      <c r="N1267" s="4">
        <f t="shared" si="107"/>
        <v>0</v>
      </c>
      <c r="O1267" s="4">
        <f t="shared" si="108"/>
        <v>0</v>
      </c>
      <c r="P1267" s="4">
        <f t="shared" si="109"/>
        <v>0</v>
      </c>
      <c r="Q1267" s="6" t="e">
        <f>+SUMIFS(#REF!,#REF!,TablaINV[[#This Row],[GRUPO]],#REF!,TablaINV[[#This Row],[COD]])</f>
        <v>#REF!</v>
      </c>
      <c r="R1267" s="19">
        <f t="shared" si="110"/>
        <v>0</v>
      </c>
      <c r="S1267" s="4" t="str">
        <f>+VLOOKUP(A1267,inv!T:X,5,0)</f>
        <v>OCCIDENTE</v>
      </c>
      <c r="T1267" s="4" t="str">
        <f>+VLOOKUP(B:B,'DT HUEVO'!$A:$D,4,0)</f>
        <v>EMPACADOS</v>
      </c>
      <c r="U1267" s="4" t="str">
        <f>+VLOOKUP(TablaINV[[#This Row],[COD]],'DT HUEVO'!$A:$D,3,0)</f>
        <v>A</v>
      </c>
    </row>
    <row r="1268" spans="1:21">
      <c r="A1268" t="s">
        <v>477</v>
      </c>
      <c r="B1268">
        <v>10501</v>
      </c>
      <c r="C1268" t="s">
        <v>41</v>
      </c>
      <c r="D1268">
        <f>+SUMIFS(inv!D:D,inv!A:A,B1268,inv!T:T,A1268)</f>
        <v>0</v>
      </c>
      <c r="E1268">
        <f>+SUMIFS(inv!$D$1:$D$1164,inv!$A$1:$A$1164,$B1268,inv!$T$1:$T$1164,$A1268,inv!$U$1:$U$1164,'DIAS DE INVENTARIO TAT'!E$1)</f>
        <v>0</v>
      </c>
      <c r="F1268">
        <f>+SUMIFS(inv!$D$1:$D$1164,inv!$A$1:$A$1164,$B1268,inv!$T$1:$T$1164,$A1268,inv!$U$1:$U$1164,'DIAS DE INVENTARIO TAT'!F$1)</f>
        <v>0</v>
      </c>
      <c r="G1268">
        <f>+SUMIFS(inv!$D$1:$D$1164,inv!$A$1:$A$1164,$B1268,inv!$T$1:$T$1164,$A1268,inv!$U$1:$U$1164,'DIAS DE INVENTARIO TAT'!G$1)</f>
        <v>0</v>
      </c>
      <c r="H1268">
        <f>+SUMIFS(inv!$D$1:$D$1164,inv!$A$1:$A$1164,$B1268,inv!$T$1:$T$1164,$A1268,inv!$U$1:$U$1164,'DIAS DE INVENTARIO TAT'!H$1)</f>
        <v>0</v>
      </c>
      <c r="I1268">
        <f>+SUMIFS(inv!$D$1:$D$1164,inv!$A$1:$A$1164,$B1268,inv!$T$1:$T$1164,$A1268,inv!$U$1:$U$1164,'DIAS DE INVENTARIO TAT'!I$1)</f>
        <v>0</v>
      </c>
      <c r="J1268">
        <f>+SUMIFS(inv!$D$1:$D$1164,inv!$A$1:$A$1164,$B1268,inv!$T$1:$T$1164,$A1268,inv!$U$1:$U$1164,'DIAS DE INVENTARIO TAT'!J$1)</f>
        <v>0</v>
      </c>
      <c r="K1268">
        <f>+SUMIFS(inv!$D$1:$D$1164,inv!$A$1:$A$1164,$B1268,inv!$T$1:$T$1164,$A1268,inv!$U$1:$U$1164,'DIAS DE INVENTARIO TAT'!K$1)</f>
        <v>0</v>
      </c>
      <c r="L1268" s="6">
        <f>+SUMIFS(VENTAS!H:H,VENTAS!B:B,B1268,VENTAS!G:G,A1268)</f>
        <v>0</v>
      </c>
      <c r="M1268" s="4">
        <f t="shared" si="111"/>
        <v>0</v>
      </c>
      <c r="N1268" s="4">
        <f t="shared" si="107"/>
        <v>0</v>
      </c>
      <c r="O1268" s="4">
        <f t="shared" si="108"/>
        <v>0</v>
      </c>
      <c r="P1268" s="4">
        <f t="shared" si="109"/>
        <v>0</v>
      </c>
      <c r="Q1268" s="6" t="e">
        <f>+SUMIFS(#REF!,#REF!,TablaINV[[#This Row],[GRUPO]],#REF!,TablaINV[[#This Row],[COD]])</f>
        <v>#REF!</v>
      </c>
      <c r="R1268" s="19">
        <f t="shared" si="110"/>
        <v>0</v>
      </c>
      <c r="S1268" s="4" t="str">
        <f>+VLOOKUP(A1268,inv!T:X,5,0)</f>
        <v>OCCIDENTE</v>
      </c>
      <c r="T1268" s="4" t="str">
        <f>+VLOOKUP(B:B,'DT HUEVO'!$A:$D,4,0)</f>
        <v>GRIS SUELTO</v>
      </c>
      <c r="U1268" s="4" t="str">
        <f>+VLOOKUP(TablaINV[[#This Row],[COD]],'DT HUEVO'!$A:$D,3,0)</f>
        <v>B</v>
      </c>
    </row>
    <row r="1269" spans="1:21">
      <c r="A1269" t="s">
        <v>477</v>
      </c>
      <c r="B1269">
        <v>10502</v>
      </c>
      <c r="C1269" t="s">
        <v>42</v>
      </c>
      <c r="D1269">
        <f>+SUMIFS(inv!D:D,inv!A:A,B1269,inv!T:T,A1269)</f>
        <v>0</v>
      </c>
      <c r="E1269">
        <f>+SUMIFS(inv!$D$1:$D$1164,inv!$A$1:$A$1164,$B1269,inv!$T$1:$T$1164,$A1269,inv!$U$1:$U$1164,'DIAS DE INVENTARIO TAT'!E$1)</f>
        <v>0</v>
      </c>
      <c r="F1269">
        <f>+SUMIFS(inv!$D$1:$D$1164,inv!$A$1:$A$1164,$B1269,inv!$T$1:$T$1164,$A1269,inv!$U$1:$U$1164,'DIAS DE INVENTARIO TAT'!F$1)</f>
        <v>0</v>
      </c>
      <c r="G1269">
        <f>+SUMIFS(inv!$D$1:$D$1164,inv!$A$1:$A$1164,$B1269,inv!$T$1:$T$1164,$A1269,inv!$U$1:$U$1164,'DIAS DE INVENTARIO TAT'!G$1)</f>
        <v>0</v>
      </c>
      <c r="H1269">
        <f>+SUMIFS(inv!$D$1:$D$1164,inv!$A$1:$A$1164,$B1269,inv!$T$1:$T$1164,$A1269,inv!$U$1:$U$1164,'DIAS DE INVENTARIO TAT'!H$1)</f>
        <v>0</v>
      </c>
      <c r="I1269">
        <f>+SUMIFS(inv!$D$1:$D$1164,inv!$A$1:$A$1164,$B1269,inv!$T$1:$T$1164,$A1269,inv!$U$1:$U$1164,'DIAS DE INVENTARIO TAT'!I$1)</f>
        <v>0</v>
      </c>
      <c r="J1269">
        <f>+SUMIFS(inv!$D$1:$D$1164,inv!$A$1:$A$1164,$B1269,inv!$T$1:$T$1164,$A1269,inv!$U$1:$U$1164,'DIAS DE INVENTARIO TAT'!J$1)</f>
        <v>0</v>
      </c>
      <c r="K1269">
        <f>+SUMIFS(inv!$D$1:$D$1164,inv!$A$1:$A$1164,$B1269,inv!$T$1:$T$1164,$A1269,inv!$U$1:$U$1164,'DIAS DE INVENTARIO TAT'!K$1)</f>
        <v>0</v>
      </c>
      <c r="L1269" s="6">
        <f>+SUMIFS(VENTAS!H:H,VENTAS!B:B,B1269,VENTAS!G:G,A1269)</f>
        <v>0</v>
      </c>
      <c r="M1269" s="4">
        <f t="shared" si="111"/>
        <v>0</v>
      </c>
      <c r="N1269" s="4">
        <f t="shared" si="107"/>
        <v>0</v>
      </c>
      <c r="O1269" s="4">
        <f t="shared" si="108"/>
        <v>0</v>
      </c>
      <c r="P1269" s="4">
        <f t="shared" si="109"/>
        <v>0</v>
      </c>
      <c r="Q1269" s="6" t="e">
        <f>+SUMIFS(#REF!,#REF!,TablaINV[[#This Row],[GRUPO]],#REF!,TablaINV[[#This Row],[COD]])</f>
        <v>#REF!</v>
      </c>
      <c r="R1269" s="19">
        <f t="shared" si="110"/>
        <v>0</v>
      </c>
      <c r="S1269" s="4" t="str">
        <f>+VLOOKUP(A1269,inv!T:X,5,0)</f>
        <v>OCCIDENTE</v>
      </c>
      <c r="T1269" s="4" t="e">
        <f>+VLOOKUP(B:B,'DT HUEVO'!$A:$D,4,0)</f>
        <v>#N/A</v>
      </c>
      <c r="U1269" s="4" t="e">
        <f>+VLOOKUP(TablaINV[[#This Row],[COD]],'DT HUEVO'!$A:$D,3,0)</f>
        <v>#N/A</v>
      </c>
    </row>
    <row r="1270" spans="1:21">
      <c r="A1270" t="s">
        <v>477</v>
      </c>
      <c r="B1270">
        <v>10601</v>
      </c>
      <c r="C1270" s="25" t="s">
        <v>44</v>
      </c>
      <c r="D1270">
        <f>+SUMIFS(inv!D:D,inv!A:A,B1270,inv!T:T,A1270)</f>
        <v>0</v>
      </c>
      <c r="E1270">
        <f>+SUMIFS(inv!$D$1:$D$1164,inv!$A$1:$A$1164,$B1270,inv!$T$1:$T$1164,$A1270,inv!$U$1:$U$1164,'DIAS DE INVENTARIO TAT'!E$1)</f>
        <v>0</v>
      </c>
      <c r="F1270">
        <f>+SUMIFS(inv!$D$1:$D$1164,inv!$A$1:$A$1164,$B1270,inv!$T$1:$T$1164,$A1270,inv!$U$1:$U$1164,'DIAS DE INVENTARIO TAT'!F$1)</f>
        <v>0</v>
      </c>
      <c r="G1270">
        <f>+SUMIFS(inv!$D$1:$D$1164,inv!$A$1:$A$1164,$B1270,inv!$T$1:$T$1164,$A1270,inv!$U$1:$U$1164,'DIAS DE INVENTARIO TAT'!G$1)</f>
        <v>0</v>
      </c>
      <c r="H1270">
        <f>+SUMIFS(inv!$D$1:$D$1164,inv!$A$1:$A$1164,$B1270,inv!$T$1:$T$1164,$A1270,inv!$U$1:$U$1164,'DIAS DE INVENTARIO TAT'!H$1)</f>
        <v>0</v>
      </c>
      <c r="I1270">
        <f>+SUMIFS(inv!$D$1:$D$1164,inv!$A$1:$A$1164,$B1270,inv!$T$1:$T$1164,$A1270,inv!$U$1:$U$1164,'DIAS DE INVENTARIO TAT'!I$1)</f>
        <v>0</v>
      </c>
      <c r="J1270">
        <f>+SUMIFS(inv!$D$1:$D$1164,inv!$A$1:$A$1164,$B1270,inv!$T$1:$T$1164,$A1270,inv!$U$1:$U$1164,'DIAS DE INVENTARIO TAT'!J$1)</f>
        <v>0</v>
      </c>
      <c r="K1270">
        <f>+SUMIFS(inv!$D$1:$D$1164,inv!$A$1:$A$1164,$B1270,inv!$T$1:$T$1164,$A1270,inv!$U$1:$U$1164,'DIAS DE INVENTARIO TAT'!K$1)</f>
        <v>0</v>
      </c>
      <c r="L1270" s="6">
        <f>+SUMIFS(VENTAS!H:H,VENTAS!B:B,B1270,VENTAS!G:G,A1270)</f>
        <v>0</v>
      </c>
      <c r="M1270" s="4">
        <f t="shared" si="111"/>
        <v>0</v>
      </c>
      <c r="N1270" s="4">
        <f t="shared" si="107"/>
        <v>0</v>
      </c>
      <c r="O1270" s="4">
        <f t="shared" si="108"/>
        <v>0</v>
      </c>
      <c r="P1270" s="4">
        <f t="shared" si="109"/>
        <v>0</v>
      </c>
      <c r="Q1270" s="6" t="e">
        <f>+SUMIFS(#REF!,#REF!,TablaINV[[#This Row],[GRUPO]],#REF!,TablaINV[[#This Row],[COD]])</f>
        <v>#REF!</v>
      </c>
      <c r="R1270" s="19">
        <f t="shared" si="110"/>
        <v>0</v>
      </c>
      <c r="S1270" s="4" t="str">
        <f>+VLOOKUP(A1270,inv!T:X,5,0)</f>
        <v>OCCIDENTE</v>
      </c>
      <c r="T1270" s="4" t="str">
        <f>+VLOOKUP(B:B,'DT HUEVO'!$A:$D,4,0)</f>
        <v>GRIS SUELTO</v>
      </c>
      <c r="U1270" s="4" t="str">
        <f>+VLOOKUP(TablaINV[[#This Row],[COD]],'DT HUEVO'!$A:$D,3,0)</f>
        <v>C</v>
      </c>
    </row>
    <row r="1271" spans="1:21">
      <c r="A1271" t="s">
        <v>477</v>
      </c>
      <c r="B1271">
        <v>13559</v>
      </c>
      <c r="C1271" t="s">
        <v>429</v>
      </c>
      <c r="D1271">
        <f>+SUMIFS(inv!D:D,inv!A:A,B1271,inv!T:T,A1271)</f>
        <v>0</v>
      </c>
      <c r="E1271">
        <f>+SUMIFS(inv!$D$1:$D$1164,inv!$A$1:$A$1164,$B1271,inv!$T$1:$T$1164,$A1271,inv!$U$1:$U$1164,'DIAS DE INVENTARIO TAT'!E$1)</f>
        <v>0</v>
      </c>
      <c r="F1271">
        <f>+SUMIFS(inv!$D$1:$D$1164,inv!$A$1:$A$1164,$B1271,inv!$T$1:$T$1164,$A1271,inv!$U$1:$U$1164,'DIAS DE INVENTARIO TAT'!F$1)</f>
        <v>0</v>
      </c>
      <c r="G1271">
        <f>+SUMIFS(inv!$D$1:$D$1164,inv!$A$1:$A$1164,$B1271,inv!$T$1:$T$1164,$A1271,inv!$U$1:$U$1164,'DIAS DE INVENTARIO TAT'!G$1)</f>
        <v>0</v>
      </c>
      <c r="H1271">
        <f>+SUMIFS(inv!$D$1:$D$1164,inv!$A$1:$A$1164,$B1271,inv!$T$1:$T$1164,$A1271,inv!$U$1:$U$1164,'DIAS DE INVENTARIO TAT'!H$1)</f>
        <v>0</v>
      </c>
      <c r="I1271">
        <f>+SUMIFS(inv!$D$1:$D$1164,inv!$A$1:$A$1164,$B1271,inv!$T$1:$T$1164,$A1271,inv!$U$1:$U$1164,'DIAS DE INVENTARIO TAT'!I$1)</f>
        <v>0</v>
      </c>
      <c r="J1271">
        <f>+SUMIFS(inv!$D$1:$D$1164,inv!$A$1:$A$1164,$B1271,inv!$T$1:$T$1164,$A1271,inv!$U$1:$U$1164,'DIAS DE INVENTARIO TAT'!J$1)</f>
        <v>0</v>
      </c>
      <c r="K1271">
        <f>+SUMIFS(inv!$D$1:$D$1164,inv!$A$1:$A$1164,$B1271,inv!$T$1:$T$1164,$A1271,inv!$U$1:$U$1164,'DIAS DE INVENTARIO TAT'!K$1)</f>
        <v>0</v>
      </c>
      <c r="L1271" s="6">
        <f>+SUMIFS(VENTAS!H:H,VENTAS!B:B,B1271,VENTAS!G:G,A1271)</f>
        <v>0</v>
      </c>
      <c r="M1271" s="4">
        <f t="shared" si="111"/>
        <v>0</v>
      </c>
      <c r="N1271" s="4">
        <f t="shared" si="107"/>
        <v>0</v>
      </c>
      <c r="O1271" s="4">
        <f t="shared" si="108"/>
        <v>0</v>
      </c>
      <c r="P1271" s="4">
        <f t="shared" si="109"/>
        <v>0</v>
      </c>
      <c r="Q1271" s="6" t="e">
        <f>+SUMIFS(#REF!,#REF!,TablaINV[[#This Row],[GRUPO]],#REF!,TablaINV[[#This Row],[COD]])</f>
        <v>#REF!</v>
      </c>
      <c r="R1271" s="19">
        <f t="shared" si="110"/>
        <v>0</v>
      </c>
      <c r="S1271" s="4" t="str">
        <f>+VLOOKUP(A1271,inv!T:X,5,0)</f>
        <v>OCCIDENTE</v>
      </c>
      <c r="T1271" s="4" t="str">
        <f>+VLOOKUP(B:B,'DT HUEVO'!$A:$D,4,0)</f>
        <v>EMPACADOS</v>
      </c>
      <c r="U1271" s="4" t="str">
        <f>+VLOOKUP(TablaINV[[#This Row],[COD]],'DT HUEVO'!$A:$D,3,0)</f>
        <v>B</v>
      </c>
    </row>
    <row r="1272" spans="1:21">
      <c r="A1272" t="s">
        <v>477</v>
      </c>
      <c r="B1272">
        <v>72002</v>
      </c>
      <c r="C1272" t="s">
        <v>48</v>
      </c>
      <c r="D1272">
        <f>+SUMIFS(inv!D:D,inv!A:A,B1272,inv!T:T,A1272)</f>
        <v>0</v>
      </c>
      <c r="E1272">
        <f>+SUMIFS(inv!$D$1:$D$1164,inv!$A$1:$A$1164,$B1272,inv!$T$1:$T$1164,$A1272,inv!$U$1:$U$1164,'DIAS DE INVENTARIO TAT'!E$1)</f>
        <v>0</v>
      </c>
      <c r="F1272">
        <f>+SUMIFS(inv!$D$1:$D$1164,inv!$A$1:$A$1164,$B1272,inv!$T$1:$T$1164,$A1272,inv!$U$1:$U$1164,'DIAS DE INVENTARIO TAT'!F$1)</f>
        <v>0</v>
      </c>
      <c r="G1272">
        <f>+SUMIFS(inv!$D$1:$D$1164,inv!$A$1:$A$1164,$B1272,inv!$T$1:$T$1164,$A1272,inv!$U$1:$U$1164,'DIAS DE INVENTARIO TAT'!G$1)</f>
        <v>0</v>
      </c>
      <c r="H1272">
        <f>+SUMIFS(inv!$D$1:$D$1164,inv!$A$1:$A$1164,$B1272,inv!$T$1:$T$1164,$A1272,inv!$U$1:$U$1164,'DIAS DE INVENTARIO TAT'!H$1)</f>
        <v>0</v>
      </c>
      <c r="I1272">
        <f>+SUMIFS(inv!$D$1:$D$1164,inv!$A$1:$A$1164,$B1272,inv!$T$1:$T$1164,$A1272,inv!$U$1:$U$1164,'DIAS DE INVENTARIO TAT'!I$1)</f>
        <v>0</v>
      </c>
      <c r="J1272">
        <f>+SUMIFS(inv!$D$1:$D$1164,inv!$A$1:$A$1164,$B1272,inv!$T$1:$T$1164,$A1272,inv!$U$1:$U$1164,'DIAS DE INVENTARIO TAT'!J$1)</f>
        <v>0</v>
      </c>
      <c r="K1272">
        <f>+SUMIFS(inv!$D$1:$D$1164,inv!$A$1:$A$1164,$B1272,inv!$T$1:$T$1164,$A1272,inv!$U$1:$U$1164,'DIAS DE INVENTARIO TAT'!K$1)</f>
        <v>0</v>
      </c>
      <c r="L1272" s="6">
        <f>+SUMIFS(VENTAS!H:H,VENTAS!B:B,B1272,VENTAS!G:G,A1272)</f>
        <v>0</v>
      </c>
      <c r="M1272" s="4">
        <f t="shared" si="111"/>
        <v>0</v>
      </c>
      <c r="N1272" s="4">
        <f t="shared" si="107"/>
        <v>0</v>
      </c>
      <c r="O1272" s="4">
        <f t="shared" si="108"/>
        <v>0</v>
      </c>
      <c r="P1272" s="4">
        <f t="shared" si="109"/>
        <v>0</v>
      </c>
      <c r="Q1272" s="6" t="e">
        <f>+SUMIFS(#REF!,#REF!,TablaINV[[#This Row],[GRUPO]],#REF!,TablaINV[[#This Row],[COD]])</f>
        <v>#REF!</v>
      </c>
      <c r="R1272" s="19">
        <f t="shared" si="110"/>
        <v>0</v>
      </c>
      <c r="S1272" s="4" t="str">
        <f>+VLOOKUP(A1272,inv!T:X,5,0)</f>
        <v>OCCIDENTE</v>
      </c>
      <c r="T1272" s="4" t="str">
        <f>+VLOOKUP(B:B,'DT HUEVO'!$A:$D,4,0)</f>
        <v>SEGUNDA</v>
      </c>
      <c r="U1272" s="4" t="str">
        <f>+VLOOKUP(TablaINV[[#This Row],[COD]],'DT HUEVO'!$A:$D,3,0)</f>
        <v>SEGUNDA</v>
      </c>
    </row>
    <row r="1273" spans="1:21">
      <c r="A1273" t="s">
        <v>477</v>
      </c>
      <c r="B1273">
        <v>72012</v>
      </c>
      <c r="C1273" t="s">
        <v>55</v>
      </c>
      <c r="D1273">
        <f>+SUMIFS(inv!D:D,inv!A:A,B1273,inv!T:T,A1273)</f>
        <v>0</v>
      </c>
      <c r="E1273">
        <f>+SUMIFS(inv!$D$1:$D$1164,inv!$A$1:$A$1164,$B1273,inv!$T$1:$T$1164,$A1273,inv!$U$1:$U$1164,'DIAS DE INVENTARIO TAT'!E$1)</f>
        <v>0</v>
      </c>
      <c r="F1273">
        <f>+SUMIFS(inv!$D$1:$D$1164,inv!$A$1:$A$1164,$B1273,inv!$T$1:$T$1164,$A1273,inv!$U$1:$U$1164,'DIAS DE INVENTARIO TAT'!F$1)</f>
        <v>0</v>
      </c>
      <c r="G1273">
        <f>+SUMIFS(inv!$D$1:$D$1164,inv!$A$1:$A$1164,$B1273,inv!$T$1:$T$1164,$A1273,inv!$U$1:$U$1164,'DIAS DE INVENTARIO TAT'!G$1)</f>
        <v>0</v>
      </c>
      <c r="H1273">
        <f>+SUMIFS(inv!$D$1:$D$1164,inv!$A$1:$A$1164,$B1273,inv!$T$1:$T$1164,$A1273,inv!$U$1:$U$1164,'DIAS DE INVENTARIO TAT'!H$1)</f>
        <v>0</v>
      </c>
      <c r="I1273">
        <f>+SUMIFS(inv!$D$1:$D$1164,inv!$A$1:$A$1164,$B1273,inv!$T$1:$T$1164,$A1273,inv!$U$1:$U$1164,'DIAS DE INVENTARIO TAT'!I$1)</f>
        <v>0</v>
      </c>
      <c r="J1273">
        <f>+SUMIFS(inv!$D$1:$D$1164,inv!$A$1:$A$1164,$B1273,inv!$T$1:$T$1164,$A1273,inv!$U$1:$U$1164,'DIAS DE INVENTARIO TAT'!J$1)</f>
        <v>0</v>
      </c>
      <c r="K1273">
        <f>+SUMIFS(inv!$D$1:$D$1164,inv!$A$1:$A$1164,$B1273,inv!$T$1:$T$1164,$A1273,inv!$U$1:$U$1164,'DIAS DE INVENTARIO TAT'!K$1)</f>
        <v>0</v>
      </c>
      <c r="L1273" s="6">
        <f>+SUMIFS(VENTAS!H:H,VENTAS!B:B,B1273,VENTAS!G:G,A1273)</f>
        <v>0</v>
      </c>
      <c r="M1273" s="4">
        <f t="shared" si="111"/>
        <v>0</v>
      </c>
      <c r="N1273" s="4">
        <f t="shared" ref="N1273:N1336" si="112">+IFERROR(E1273/$L1273,0)</f>
        <v>0</v>
      </c>
      <c r="O1273" s="4">
        <f t="shared" ref="O1273:O1336" si="113">+IFERROR(F1273/$L1273,0)</f>
        <v>0</v>
      </c>
      <c r="P1273" s="4">
        <f t="shared" ref="P1273:P1336" si="114">+IFERROR(G1273/$L1273,0)</f>
        <v>0</v>
      </c>
      <c r="Q1273" s="6" t="e">
        <f>+SUMIFS(#REF!,#REF!,TablaINV[[#This Row],[GRUPO]],#REF!,TablaINV[[#This Row],[COD]])</f>
        <v>#REF!</v>
      </c>
      <c r="R1273" s="19">
        <f t="shared" ref="R1273:R1336" si="115">+IFERROR(D1273/Q1273,0)</f>
        <v>0</v>
      </c>
      <c r="S1273" s="4" t="str">
        <f>+VLOOKUP(A1273,inv!T:X,5,0)</f>
        <v>OCCIDENTE</v>
      </c>
      <c r="T1273" s="4" t="str">
        <f>+VLOOKUP(B:B,'DT HUEVO'!$A:$D,4,0)</f>
        <v>SEGUNDA</v>
      </c>
      <c r="U1273" s="4" t="str">
        <f>+VLOOKUP(TablaINV[[#This Row],[COD]],'DT HUEVO'!$A:$D,3,0)</f>
        <v>SEGUNDA</v>
      </c>
    </row>
    <row r="1274" spans="1:21">
      <c r="A1274" t="s">
        <v>477</v>
      </c>
      <c r="B1274">
        <v>73001</v>
      </c>
      <c r="C1274" t="s">
        <v>49</v>
      </c>
      <c r="D1274">
        <f>+SUMIFS(inv!D:D,inv!A:A,B1274,inv!T:T,A1274)</f>
        <v>0</v>
      </c>
      <c r="E1274">
        <f>+SUMIFS(inv!$D$1:$D$1164,inv!$A$1:$A$1164,$B1274,inv!$T$1:$T$1164,$A1274,inv!$U$1:$U$1164,'DIAS DE INVENTARIO TAT'!E$1)</f>
        <v>0</v>
      </c>
      <c r="F1274">
        <f>+SUMIFS(inv!$D$1:$D$1164,inv!$A$1:$A$1164,$B1274,inv!$T$1:$T$1164,$A1274,inv!$U$1:$U$1164,'DIAS DE INVENTARIO TAT'!F$1)</f>
        <v>0</v>
      </c>
      <c r="G1274">
        <f>+SUMIFS(inv!$D$1:$D$1164,inv!$A$1:$A$1164,$B1274,inv!$T$1:$T$1164,$A1274,inv!$U$1:$U$1164,'DIAS DE INVENTARIO TAT'!G$1)</f>
        <v>0</v>
      </c>
      <c r="H1274">
        <f>+SUMIFS(inv!$D$1:$D$1164,inv!$A$1:$A$1164,$B1274,inv!$T$1:$T$1164,$A1274,inv!$U$1:$U$1164,'DIAS DE INVENTARIO TAT'!H$1)</f>
        <v>0</v>
      </c>
      <c r="I1274">
        <f>+SUMIFS(inv!$D$1:$D$1164,inv!$A$1:$A$1164,$B1274,inv!$T$1:$T$1164,$A1274,inv!$U$1:$U$1164,'DIAS DE INVENTARIO TAT'!I$1)</f>
        <v>0</v>
      </c>
      <c r="J1274">
        <f>+SUMIFS(inv!$D$1:$D$1164,inv!$A$1:$A$1164,$B1274,inv!$T$1:$T$1164,$A1274,inv!$U$1:$U$1164,'DIAS DE INVENTARIO TAT'!J$1)</f>
        <v>0</v>
      </c>
      <c r="K1274">
        <f>+SUMIFS(inv!$D$1:$D$1164,inv!$A$1:$A$1164,$B1274,inv!$T$1:$T$1164,$A1274,inv!$U$1:$U$1164,'DIAS DE INVENTARIO TAT'!K$1)</f>
        <v>0</v>
      </c>
      <c r="L1274" s="6">
        <f>+SUMIFS(VENTAS!H:H,VENTAS!B:B,B1274,VENTAS!G:G,A1274)</f>
        <v>0</v>
      </c>
      <c r="M1274" s="4">
        <f t="shared" si="111"/>
        <v>0</v>
      </c>
      <c r="N1274" s="4">
        <f t="shared" si="112"/>
        <v>0</v>
      </c>
      <c r="O1274" s="4">
        <f t="shared" si="113"/>
        <v>0</v>
      </c>
      <c r="P1274" s="4">
        <f t="shared" si="114"/>
        <v>0</v>
      </c>
      <c r="Q1274" s="6" t="e">
        <f>+SUMIFS(#REF!,#REF!,TablaINV[[#This Row],[GRUPO]],#REF!,TablaINV[[#This Row],[COD]])</f>
        <v>#REF!</v>
      </c>
      <c r="R1274" s="19">
        <f t="shared" si="115"/>
        <v>0</v>
      </c>
      <c r="S1274" s="4" t="str">
        <f>+VLOOKUP(A1274,inv!T:X,5,0)</f>
        <v>OCCIDENTE</v>
      </c>
      <c r="T1274" s="4" t="str">
        <f>+VLOOKUP(B:B,'DT HUEVO'!$A:$D,4,0)</f>
        <v>SEGUNDA</v>
      </c>
      <c r="U1274" s="4" t="str">
        <f>+VLOOKUP(TablaINV[[#This Row],[COD]],'DT HUEVO'!$A:$D,3,0)</f>
        <v>SEGUNDA</v>
      </c>
    </row>
    <row r="1275" spans="1:21">
      <c r="A1275" t="s">
        <v>477</v>
      </c>
      <c r="B1275">
        <v>73012</v>
      </c>
      <c r="C1275" t="s">
        <v>56</v>
      </c>
      <c r="D1275">
        <f>+SUMIFS(inv!D:D,inv!A:A,B1275,inv!T:T,A1275)</f>
        <v>0</v>
      </c>
      <c r="E1275">
        <f>+SUMIFS(inv!$D$1:$D$1164,inv!$A$1:$A$1164,$B1275,inv!$T$1:$T$1164,$A1275,inv!$U$1:$U$1164,'DIAS DE INVENTARIO TAT'!E$1)</f>
        <v>0</v>
      </c>
      <c r="F1275">
        <f>+SUMIFS(inv!$D$1:$D$1164,inv!$A$1:$A$1164,$B1275,inv!$T$1:$T$1164,$A1275,inv!$U$1:$U$1164,'DIAS DE INVENTARIO TAT'!F$1)</f>
        <v>0</v>
      </c>
      <c r="G1275">
        <f>+SUMIFS(inv!$D$1:$D$1164,inv!$A$1:$A$1164,$B1275,inv!$T$1:$T$1164,$A1275,inv!$U$1:$U$1164,'DIAS DE INVENTARIO TAT'!G$1)</f>
        <v>0</v>
      </c>
      <c r="H1275">
        <f>+SUMIFS(inv!$D$1:$D$1164,inv!$A$1:$A$1164,$B1275,inv!$T$1:$T$1164,$A1275,inv!$U$1:$U$1164,'DIAS DE INVENTARIO TAT'!H$1)</f>
        <v>0</v>
      </c>
      <c r="I1275">
        <f>+SUMIFS(inv!$D$1:$D$1164,inv!$A$1:$A$1164,$B1275,inv!$T$1:$T$1164,$A1275,inv!$U$1:$U$1164,'DIAS DE INVENTARIO TAT'!I$1)</f>
        <v>0</v>
      </c>
      <c r="J1275">
        <f>+SUMIFS(inv!$D$1:$D$1164,inv!$A$1:$A$1164,$B1275,inv!$T$1:$T$1164,$A1275,inv!$U$1:$U$1164,'DIAS DE INVENTARIO TAT'!J$1)</f>
        <v>0</v>
      </c>
      <c r="K1275">
        <f>+SUMIFS(inv!$D$1:$D$1164,inv!$A$1:$A$1164,$B1275,inv!$T$1:$T$1164,$A1275,inv!$U$1:$U$1164,'DIAS DE INVENTARIO TAT'!K$1)</f>
        <v>0</v>
      </c>
      <c r="L1275" s="6">
        <f>+SUMIFS(VENTAS!H:H,VENTAS!B:B,B1275,VENTAS!G:G,A1275)</f>
        <v>0</v>
      </c>
      <c r="M1275" s="4">
        <f t="shared" si="111"/>
        <v>0</v>
      </c>
      <c r="N1275" s="4">
        <f t="shared" si="112"/>
        <v>0</v>
      </c>
      <c r="O1275" s="4">
        <f t="shared" si="113"/>
        <v>0</v>
      </c>
      <c r="P1275" s="4">
        <f t="shared" si="114"/>
        <v>0</v>
      </c>
      <c r="Q1275" s="6" t="e">
        <f>+SUMIFS(#REF!,#REF!,TablaINV[[#This Row],[GRUPO]],#REF!,TablaINV[[#This Row],[COD]])</f>
        <v>#REF!</v>
      </c>
      <c r="R1275" s="19">
        <f t="shared" si="115"/>
        <v>0</v>
      </c>
      <c r="S1275" s="4" t="str">
        <f>+VLOOKUP(A1275,inv!T:X,5,0)</f>
        <v>OCCIDENTE</v>
      </c>
      <c r="T1275" s="4" t="str">
        <f>+VLOOKUP(B:B,'DT HUEVO'!$A:$D,4,0)</f>
        <v>SEGUNDA</v>
      </c>
      <c r="U1275" s="4" t="str">
        <f>+VLOOKUP(TablaINV[[#This Row],[COD]],'DT HUEVO'!$A:$D,3,0)</f>
        <v>SEGUNDA</v>
      </c>
    </row>
    <row r="1276" spans="1:21">
      <c r="A1276" t="s">
        <v>477</v>
      </c>
      <c r="B1276">
        <v>79101</v>
      </c>
      <c r="C1276" t="s">
        <v>57</v>
      </c>
      <c r="D1276">
        <f>+SUMIFS(inv!D:D,inv!A:A,B1276,inv!T:T,A1276)</f>
        <v>0</v>
      </c>
      <c r="E1276">
        <f>+SUMIFS(inv!$D$1:$D$1164,inv!$A$1:$A$1164,$B1276,inv!$T$1:$T$1164,$A1276,inv!$U$1:$U$1164,'DIAS DE INVENTARIO TAT'!E$1)</f>
        <v>0</v>
      </c>
      <c r="F1276">
        <f>+SUMIFS(inv!$D$1:$D$1164,inv!$A$1:$A$1164,$B1276,inv!$T$1:$T$1164,$A1276,inv!$U$1:$U$1164,'DIAS DE INVENTARIO TAT'!F$1)</f>
        <v>0</v>
      </c>
      <c r="G1276">
        <f>+SUMIFS(inv!$D$1:$D$1164,inv!$A$1:$A$1164,$B1276,inv!$T$1:$T$1164,$A1276,inv!$U$1:$U$1164,'DIAS DE INVENTARIO TAT'!G$1)</f>
        <v>0</v>
      </c>
      <c r="H1276">
        <f>+SUMIFS(inv!$D$1:$D$1164,inv!$A$1:$A$1164,$B1276,inv!$T$1:$T$1164,$A1276,inv!$U$1:$U$1164,'DIAS DE INVENTARIO TAT'!H$1)</f>
        <v>0</v>
      </c>
      <c r="I1276">
        <f>+SUMIFS(inv!$D$1:$D$1164,inv!$A$1:$A$1164,$B1276,inv!$T$1:$T$1164,$A1276,inv!$U$1:$U$1164,'DIAS DE INVENTARIO TAT'!I$1)</f>
        <v>0</v>
      </c>
      <c r="J1276">
        <f>+SUMIFS(inv!$D$1:$D$1164,inv!$A$1:$A$1164,$B1276,inv!$T$1:$T$1164,$A1276,inv!$U$1:$U$1164,'DIAS DE INVENTARIO TAT'!J$1)</f>
        <v>0</v>
      </c>
      <c r="K1276">
        <f>+SUMIFS(inv!$D$1:$D$1164,inv!$A$1:$A$1164,$B1276,inv!$T$1:$T$1164,$A1276,inv!$U$1:$U$1164,'DIAS DE INVENTARIO TAT'!K$1)</f>
        <v>0</v>
      </c>
      <c r="L1276" s="6">
        <f>+SUMIFS(VENTAS!H:H,VENTAS!B:B,B1276,VENTAS!G:G,A1276)</f>
        <v>0</v>
      </c>
      <c r="M1276" s="4">
        <f t="shared" si="111"/>
        <v>0</v>
      </c>
      <c r="N1276" s="4">
        <f t="shared" si="112"/>
        <v>0</v>
      </c>
      <c r="O1276" s="4">
        <f t="shared" si="113"/>
        <v>0</v>
      </c>
      <c r="P1276" s="4">
        <f t="shared" si="114"/>
        <v>0</v>
      </c>
      <c r="Q1276" s="6" t="e">
        <f>+SUMIFS(#REF!,#REF!,TablaINV[[#This Row],[GRUPO]],#REF!,TablaINV[[#This Row],[COD]])</f>
        <v>#REF!</v>
      </c>
      <c r="R1276" s="19">
        <f t="shared" si="115"/>
        <v>0</v>
      </c>
      <c r="S1276" s="4" t="str">
        <f>+VLOOKUP(A1276,inv!T:X,5,0)</f>
        <v>OCCIDENTE</v>
      </c>
      <c r="T1276" s="4" t="str">
        <f>+VLOOKUP(B:B,'DT HUEVO'!$A:$D,4,0)</f>
        <v>SEGUNDA</v>
      </c>
      <c r="U1276" s="4" t="str">
        <f>+VLOOKUP(TablaINV[[#This Row],[COD]],'DT HUEVO'!$A:$D,3,0)</f>
        <v>SEGUNDA</v>
      </c>
    </row>
    <row r="1277" spans="1:21">
      <c r="A1277" t="s">
        <v>477</v>
      </c>
      <c r="B1277">
        <v>79201</v>
      </c>
      <c r="C1277" t="s">
        <v>50</v>
      </c>
      <c r="D1277">
        <f>+SUMIFS(inv!D:D,inv!A:A,B1277,inv!T:T,A1277)</f>
        <v>0</v>
      </c>
      <c r="E1277">
        <f>+SUMIFS(inv!$D$1:$D$1164,inv!$A$1:$A$1164,$B1277,inv!$T$1:$T$1164,$A1277,inv!$U$1:$U$1164,'DIAS DE INVENTARIO TAT'!E$1)</f>
        <v>0</v>
      </c>
      <c r="F1277">
        <f>+SUMIFS(inv!$D$1:$D$1164,inv!$A$1:$A$1164,$B1277,inv!$T$1:$T$1164,$A1277,inv!$U$1:$U$1164,'DIAS DE INVENTARIO TAT'!F$1)</f>
        <v>0</v>
      </c>
      <c r="G1277">
        <f>+SUMIFS(inv!$D$1:$D$1164,inv!$A$1:$A$1164,$B1277,inv!$T$1:$T$1164,$A1277,inv!$U$1:$U$1164,'DIAS DE INVENTARIO TAT'!G$1)</f>
        <v>0</v>
      </c>
      <c r="H1277">
        <f>+SUMIFS(inv!$D$1:$D$1164,inv!$A$1:$A$1164,$B1277,inv!$T$1:$T$1164,$A1277,inv!$U$1:$U$1164,'DIAS DE INVENTARIO TAT'!H$1)</f>
        <v>0</v>
      </c>
      <c r="I1277">
        <f>+SUMIFS(inv!$D$1:$D$1164,inv!$A$1:$A$1164,$B1277,inv!$T$1:$T$1164,$A1277,inv!$U$1:$U$1164,'DIAS DE INVENTARIO TAT'!I$1)</f>
        <v>0</v>
      </c>
      <c r="J1277">
        <f>+SUMIFS(inv!$D$1:$D$1164,inv!$A$1:$A$1164,$B1277,inv!$T$1:$T$1164,$A1277,inv!$U$1:$U$1164,'DIAS DE INVENTARIO TAT'!J$1)</f>
        <v>0</v>
      </c>
      <c r="K1277">
        <f>+SUMIFS(inv!$D$1:$D$1164,inv!$A$1:$A$1164,$B1277,inv!$T$1:$T$1164,$A1277,inv!$U$1:$U$1164,'DIAS DE INVENTARIO TAT'!K$1)</f>
        <v>0</v>
      </c>
      <c r="L1277" s="6">
        <f>+SUMIFS(VENTAS!H:H,VENTAS!B:B,B1277,VENTAS!G:G,A1277)</f>
        <v>0</v>
      </c>
      <c r="M1277" s="4">
        <f t="shared" si="111"/>
        <v>0</v>
      </c>
      <c r="N1277" s="4">
        <f t="shared" si="112"/>
        <v>0</v>
      </c>
      <c r="O1277" s="4">
        <f t="shared" si="113"/>
        <v>0</v>
      </c>
      <c r="P1277" s="4">
        <f t="shared" si="114"/>
        <v>0</v>
      </c>
      <c r="Q1277" s="6" t="e">
        <f>+SUMIFS(#REF!,#REF!,TablaINV[[#This Row],[GRUPO]],#REF!,TablaINV[[#This Row],[COD]])</f>
        <v>#REF!</v>
      </c>
      <c r="R1277" s="19">
        <f t="shared" si="115"/>
        <v>0</v>
      </c>
      <c r="S1277" s="4" t="str">
        <f>+VLOOKUP(A1277,inv!T:X,5,0)</f>
        <v>OCCIDENTE</v>
      </c>
      <c r="T1277" s="4" t="str">
        <f>+VLOOKUP(B:B,'DT HUEVO'!$A:$D,4,0)</f>
        <v>SEGUNDA</v>
      </c>
      <c r="U1277" s="4" t="str">
        <f>+VLOOKUP(TablaINV[[#This Row],[COD]],'DT HUEVO'!$A:$D,3,0)</f>
        <v>SEGUNDA</v>
      </c>
    </row>
    <row r="1278" spans="1:21">
      <c r="A1278" t="s">
        <v>477</v>
      </c>
      <c r="B1278">
        <v>10504</v>
      </c>
      <c r="C1278" t="s">
        <v>43</v>
      </c>
      <c r="D1278">
        <f>+SUMIFS(inv!D:D,inv!A:A,B1278,inv!T:T,A1278)</f>
        <v>0</v>
      </c>
      <c r="E1278">
        <f>+SUMIFS(inv!$D$1:$D$1164,inv!$A$1:$A$1164,$B1278,inv!$T$1:$T$1164,$A1278,inv!$U$1:$U$1164,'DIAS DE INVENTARIO TAT'!E$1)</f>
        <v>0</v>
      </c>
      <c r="F1278">
        <f>+SUMIFS(inv!$D$1:$D$1164,inv!$A$1:$A$1164,$B1278,inv!$T$1:$T$1164,$A1278,inv!$U$1:$U$1164,'DIAS DE INVENTARIO TAT'!F$1)</f>
        <v>0</v>
      </c>
      <c r="G1278">
        <f>+SUMIFS(inv!$D$1:$D$1164,inv!$A$1:$A$1164,$B1278,inv!$T$1:$T$1164,$A1278,inv!$U$1:$U$1164,'DIAS DE INVENTARIO TAT'!G$1)</f>
        <v>0</v>
      </c>
      <c r="H1278">
        <f>+SUMIFS(inv!$D$1:$D$1164,inv!$A$1:$A$1164,$B1278,inv!$T$1:$T$1164,$A1278,inv!$U$1:$U$1164,'DIAS DE INVENTARIO TAT'!H$1)</f>
        <v>0</v>
      </c>
      <c r="I1278">
        <f>+SUMIFS(inv!$D$1:$D$1164,inv!$A$1:$A$1164,$B1278,inv!$T$1:$T$1164,$A1278,inv!$U$1:$U$1164,'DIAS DE INVENTARIO TAT'!I$1)</f>
        <v>0</v>
      </c>
      <c r="J1278">
        <f>+SUMIFS(inv!$D$1:$D$1164,inv!$A$1:$A$1164,$B1278,inv!$T$1:$T$1164,$A1278,inv!$U$1:$U$1164,'DIAS DE INVENTARIO TAT'!J$1)</f>
        <v>0</v>
      </c>
      <c r="K1278">
        <f>+SUMIFS(inv!$D$1:$D$1164,inv!$A$1:$A$1164,$B1278,inv!$T$1:$T$1164,$A1278,inv!$U$1:$U$1164,'DIAS DE INVENTARIO TAT'!K$1)</f>
        <v>0</v>
      </c>
      <c r="L1278" s="6">
        <f>+SUMIFS(VENTAS!H:H,VENTAS!B:B,B1278,VENTAS!G:G,A1278)</f>
        <v>0</v>
      </c>
      <c r="M1278" s="4">
        <f t="shared" si="111"/>
        <v>0</v>
      </c>
      <c r="N1278" s="4">
        <f t="shared" si="112"/>
        <v>0</v>
      </c>
      <c r="O1278" s="4">
        <f t="shared" si="113"/>
        <v>0</v>
      </c>
      <c r="P1278" s="4">
        <f t="shared" si="114"/>
        <v>0</v>
      </c>
      <c r="Q1278" s="6" t="e">
        <f>+SUMIFS(#REF!,#REF!,TablaINV[[#This Row],[GRUPO]],#REF!,TablaINV[[#This Row],[COD]])</f>
        <v>#REF!</v>
      </c>
      <c r="R1278" s="19">
        <f t="shared" si="115"/>
        <v>0</v>
      </c>
      <c r="S1278" s="4" t="str">
        <f>+VLOOKUP(A1278,inv!T:X,5,0)</f>
        <v>OCCIDENTE</v>
      </c>
      <c r="T1278" s="4" t="e">
        <f>+VLOOKUP(B:B,'DT HUEVO'!$A:$D,4,0)</f>
        <v>#N/A</v>
      </c>
      <c r="U1278" s="4" t="e">
        <f>+VLOOKUP(TablaINV[[#This Row],[COD]],'DT HUEVO'!$A:$D,3,0)</f>
        <v>#N/A</v>
      </c>
    </row>
    <row r="1279" spans="1:21">
      <c r="A1279" t="s">
        <v>477</v>
      </c>
      <c r="B1279">
        <v>10103</v>
      </c>
      <c r="C1279" t="s">
        <v>60</v>
      </c>
      <c r="D1279">
        <f>+SUMIFS(inv!D:D,inv!A:A,B1279,inv!T:T,A1279)</f>
        <v>0</v>
      </c>
      <c r="E1279">
        <f>+SUMIFS(inv!$D$1:$D$1164,inv!$A$1:$A$1164,$B1279,inv!$T$1:$T$1164,$A1279,inv!$U$1:$U$1164,'DIAS DE INVENTARIO TAT'!E$1)</f>
        <v>0</v>
      </c>
      <c r="F1279">
        <f>+SUMIFS(inv!$D$1:$D$1164,inv!$A$1:$A$1164,$B1279,inv!$T$1:$T$1164,$A1279,inv!$U$1:$U$1164,'DIAS DE INVENTARIO TAT'!F$1)</f>
        <v>0</v>
      </c>
      <c r="G1279">
        <f>+SUMIFS(inv!$D$1:$D$1164,inv!$A$1:$A$1164,$B1279,inv!$T$1:$T$1164,$A1279,inv!$U$1:$U$1164,'DIAS DE INVENTARIO TAT'!G$1)</f>
        <v>0</v>
      </c>
      <c r="H1279">
        <f>+SUMIFS(inv!$D$1:$D$1164,inv!$A$1:$A$1164,$B1279,inv!$T$1:$T$1164,$A1279,inv!$U$1:$U$1164,'DIAS DE INVENTARIO TAT'!H$1)</f>
        <v>0</v>
      </c>
      <c r="I1279">
        <f>+SUMIFS(inv!$D$1:$D$1164,inv!$A$1:$A$1164,$B1279,inv!$T$1:$T$1164,$A1279,inv!$U$1:$U$1164,'DIAS DE INVENTARIO TAT'!I$1)</f>
        <v>0</v>
      </c>
      <c r="J1279">
        <f>+SUMIFS(inv!$D$1:$D$1164,inv!$A$1:$A$1164,$B1279,inv!$T$1:$T$1164,$A1279,inv!$U$1:$U$1164,'DIAS DE INVENTARIO TAT'!J$1)</f>
        <v>0</v>
      </c>
      <c r="K1279">
        <f>+SUMIFS(inv!$D$1:$D$1164,inv!$A$1:$A$1164,$B1279,inv!$T$1:$T$1164,$A1279,inv!$U$1:$U$1164,'DIAS DE INVENTARIO TAT'!K$1)</f>
        <v>0</v>
      </c>
      <c r="L1279" s="6">
        <f>+SUMIFS(VENTAS!H:H,VENTAS!B:B,B1279,VENTAS!G:G,A1279)</f>
        <v>0</v>
      </c>
      <c r="M1279" s="4">
        <f t="shared" si="111"/>
        <v>0</v>
      </c>
      <c r="N1279" s="4">
        <f t="shared" si="112"/>
        <v>0</v>
      </c>
      <c r="O1279" s="4">
        <f t="shared" si="113"/>
        <v>0</v>
      </c>
      <c r="P1279" s="4">
        <f t="shared" si="114"/>
        <v>0</v>
      </c>
      <c r="Q1279" s="6" t="e">
        <f>+SUMIFS(#REF!,#REF!,TablaINV[[#This Row],[GRUPO]],#REF!,TablaINV[[#This Row],[COD]])</f>
        <v>#REF!</v>
      </c>
      <c r="R1279" s="19">
        <f t="shared" si="115"/>
        <v>0</v>
      </c>
      <c r="S1279" s="4" t="str">
        <f>+VLOOKUP(A1279,inv!T:X,5,0)</f>
        <v>OCCIDENTE</v>
      </c>
      <c r="T1279" s="4" t="str">
        <f>+VLOOKUP(B:B,'DT HUEVO'!$A:$D,4,0)</f>
        <v>EMPACADOS</v>
      </c>
      <c r="U1279" s="4" t="str">
        <f>+VLOOKUP(TablaINV[[#This Row],[COD]],'DT HUEVO'!$A:$D,3,0)</f>
        <v>YUMBO</v>
      </c>
    </row>
    <row r="1280" spans="1:21">
      <c r="A1280" t="s">
        <v>477</v>
      </c>
      <c r="B1280">
        <v>10303</v>
      </c>
      <c r="C1280" t="s">
        <v>32</v>
      </c>
      <c r="D1280">
        <f>+SUMIFS(inv!D:D,inv!A:A,B1280,inv!T:T,A1280)</f>
        <v>0</v>
      </c>
      <c r="E1280">
        <f>+SUMIFS(inv!$D$1:$D$1164,inv!$A$1:$A$1164,$B1280,inv!$T$1:$T$1164,$A1280,inv!$U$1:$U$1164,'DIAS DE INVENTARIO TAT'!E$1)</f>
        <v>0</v>
      </c>
      <c r="F1280">
        <f>+SUMIFS(inv!$D$1:$D$1164,inv!$A$1:$A$1164,$B1280,inv!$T$1:$T$1164,$A1280,inv!$U$1:$U$1164,'DIAS DE INVENTARIO TAT'!F$1)</f>
        <v>0</v>
      </c>
      <c r="G1280">
        <f>+SUMIFS(inv!$D$1:$D$1164,inv!$A$1:$A$1164,$B1280,inv!$T$1:$T$1164,$A1280,inv!$U$1:$U$1164,'DIAS DE INVENTARIO TAT'!G$1)</f>
        <v>0</v>
      </c>
      <c r="H1280">
        <f>+SUMIFS(inv!$D$1:$D$1164,inv!$A$1:$A$1164,$B1280,inv!$T$1:$T$1164,$A1280,inv!$U$1:$U$1164,'DIAS DE INVENTARIO TAT'!H$1)</f>
        <v>0</v>
      </c>
      <c r="I1280">
        <f>+SUMIFS(inv!$D$1:$D$1164,inv!$A$1:$A$1164,$B1280,inv!$T$1:$T$1164,$A1280,inv!$U$1:$U$1164,'DIAS DE INVENTARIO TAT'!I$1)</f>
        <v>0</v>
      </c>
      <c r="J1280">
        <f>+SUMIFS(inv!$D$1:$D$1164,inv!$A$1:$A$1164,$B1280,inv!$T$1:$T$1164,$A1280,inv!$U$1:$U$1164,'DIAS DE INVENTARIO TAT'!J$1)</f>
        <v>0</v>
      </c>
      <c r="K1280">
        <f>+SUMIFS(inv!$D$1:$D$1164,inv!$A$1:$A$1164,$B1280,inv!$T$1:$T$1164,$A1280,inv!$U$1:$U$1164,'DIAS DE INVENTARIO TAT'!K$1)</f>
        <v>0</v>
      </c>
      <c r="L1280" s="6">
        <f>+SUMIFS(VENTAS!H:H,VENTAS!B:B,B1280,VENTAS!G:G,A1280)</f>
        <v>0</v>
      </c>
      <c r="M1280" s="4">
        <f t="shared" si="111"/>
        <v>0</v>
      </c>
      <c r="N1280" s="4">
        <f t="shared" si="112"/>
        <v>0</v>
      </c>
      <c r="O1280" s="4">
        <f t="shared" si="113"/>
        <v>0</v>
      </c>
      <c r="P1280" s="4">
        <f t="shared" si="114"/>
        <v>0</v>
      </c>
      <c r="Q1280" s="6" t="e">
        <f>+SUMIFS(#REF!,#REF!,TablaINV[[#This Row],[GRUPO]],#REF!,TablaINV[[#This Row],[COD]])</f>
        <v>#REF!</v>
      </c>
      <c r="R1280" s="19">
        <f t="shared" si="115"/>
        <v>0</v>
      </c>
      <c r="S1280" s="4" t="str">
        <f>+VLOOKUP(A1280,inv!T:X,5,0)</f>
        <v>OCCIDENTE</v>
      </c>
      <c r="T1280" s="4" t="str">
        <f>+VLOOKUP(B:B,'DT HUEVO'!$A:$D,4,0)</f>
        <v>EMPACADOS</v>
      </c>
      <c r="U1280" s="4" t="str">
        <f>+VLOOKUP(TablaINV[[#This Row],[COD]],'DT HUEVO'!$A:$D,3,0)</f>
        <v>AA</v>
      </c>
    </row>
    <row r="1281" spans="1:21">
      <c r="A1281" t="s">
        <v>477</v>
      </c>
      <c r="B1281">
        <v>10406</v>
      </c>
      <c r="C1281" t="s">
        <v>72</v>
      </c>
      <c r="D1281">
        <f>+SUMIFS(inv!D:D,inv!A:A,B1281,inv!T:T,A1281)</f>
        <v>0</v>
      </c>
      <c r="E1281">
        <f>+SUMIFS(inv!$D$1:$D$1164,inv!$A$1:$A$1164,$B1281,inv!$T$1:$T$1164,$A1281,inv!$U$1:$U$1164,'DIAS DE INVENTARIO TAT'!E$1)</f>
        <v>0</v>
      </c>
      <c r="F1281">
        <f>+SUMIFS(inv!$D$1:$D$1164,inv!$A$1:$A$1164,$B1281,inv!$T$1:$T$1164,$A1281,inv!$U$1:$U$1164,'DIAS DE INVENTARIO TAT'!F$1)</f>
        <v>0</v>
      </c>
      <c r="G1281">
        <f>+SUMIFS(inv!$D$1:$D$1164,inv!$A$1:$A$1164,$B1281,inv!$T$1:$T$1164,$A1281,inv!$U$1:$U$1164,'DIAS DE INVENTARIO TAT'!G$1)</f>
        <v>0</v>
      </c>
      <c r="H1281">
        <f>+SUMIFS(inv!$D$1:$D$1164,inv!$A$1:$A$1164,$B1281,inv!$T$1:$T$1164,$A1281,inv!$U$1:$U$1164,'DIAS DE INVENTARIO TAT'!H$1)</f>
        <v>0</v>
      </c>
      <c r="I1281">
        <f>+SUMIFS(inv!$D$1:$D$1164,inv!$A$1:$A$1164,$B1281,inv!$T$1:$T$1164,$A1281,inv!$U$1:$U$1164,'DIAS DE INVENTARIO TAT'!I$1)</f>
        <v>0</v>
      </c>
      <c r="J1281">
        <f>+SUMIFS(inv!$D$1:$D$1164,inv!$A$1:$A$1164,$B1281,inv!$T$1:$T$1164,$A1281,inv!$U$1:$U$1164,'DIAS DE INVENTARIO TAT'!J$1)</f>
        <v>0</v>
      </c>
      <c r="K1281">
        <f>+SUMIFS(inv!$D$1:$D$1164,inv!$A$1:$A$1164,$B1281,inv!$T$1:$T$1164,$A1281,inv!$U$1:$U$1164,'DIAS DE INVENTARIO TAT'!K$1)</f>
        <v>0</v>
      </c>
      <c r="L1281" s="6">
        <f>+SUMIFS(VENTAS!H:H,VENTAS!B:B,B1281,VENTAS!G:G,A1281)</f>
        <v>0</v>
      </c>
      <c r="M1281" s="4">
        <f t="shared" si="111"/>
        <v>0</v>
      </c>
      <c r="N1281" s="4">
        <f t="shared" si="112"/>
        <v>0</v>
      </c>
      <c r="O1281" s="4">
        <f t="shared" si="113"/>
        <v>0</v>
      </c>
      <c r="P1281" s="4">
        <f t="shared" si="114"/>
        <v>0</v>
      </c>
      <c r="Q1281" s="6" t="e">
        <f>+SUMIFS(#REF!,#REF!,TablaINV[[#This Row],[GRUPO]],#REF!,TablaINV[[#This Row],[COD]])</f>
        <v>#REF!</v>
      </c>
      <c r="R1281" s="19">
        <f t="shared" si="115"/>
        <v>0</v>
      </c>
      <c r="S1281" s="4" t="str">
        <f>+VLOOKUP(A1281,inv!T:X,5,0)</f>
        <v>OCCIDENTE</v>
      </c>
      <c r="T1281" s="4" t="str">
        <f>+VLOOKUP(B:B,'DT HUEVO'!$A:$D,4,0)</f>
        <v>VERDE</v>
      </c>
      <c r="U1281" s="4" t="str">
        <f>+VLOOKUP(TablaINV[[#This Row],[COD]],'DT HUEVO'!$A:$D,3,0)</f>
        <v>A</v>
      </c>
    </row>
    <row r="1282" spans="1:21">
      <c r="A1282" t="s">
        <v>477</v>
      </c>
      <c r="B1282">
        <v>10480</v>
      </c>
      <c r="C1282" t="s">
        <v>545</v>
      </c>
      <c r="D1282">
        <f>+SUMIFS(inv!D:D,inv!A:A,B1282,inv!T:T,A1282)</f>
        <v>0</v>
      </c>
      <c r="E1282">
        <f>+SUMIFS(inv!$D$1:$D$1164,inv!$A$1:$A$1164,$B1282,inv!$T$1:$T$1164,$A1282,inv!$U$1:$U$1164,'DIAS DE INVENTARIO TAT'!E$1)</f>
        <v>0</v>
      </c>
      <c r="F1282">
        <f>+SUMIFS(inv!$D$1:$D$1164,inv!$A$1:$A$1164,$B1282,inv!$T$1:$T$1164,$A1282,inv!$U$1:$U$1164,'DIAS DE INVENTARIO TAT'!F$1)</f>
        <v>0</v>
      </c>
      <c r="G1282">
        <f>+SUMIFS(inv!$D$1:$D$1164,inv!$A$1:$A$1164,$B1282,inv!$T$1:$T$1164,$A1282,inv!$U$1:$U$1164,'DIAS DE INVENTARIO TAT'!G$1)</f>
        <v>0</v>
      </c>
      <c r="H1282">
        <f>+SUMIFS(inv!$D$1:$D$1164,inv!$A$1:$A$1164,$B1282,inv!$T$1:$T$1164,$A1282,inv!$U$1:$U$1164,'DIAS DE INVENTARIO TAT'!H$1)</f>
        <v>0</v>
      </c>
      <c r="I1282">
        <f>+SUMIFS(inv!$D$1:$D$1164,inv!$A$1:$A$1164,$B1282,inv!$T$1:$T$1164,$A1282,inv!$U$1:$U$1164,'DIAS DE INVENTARIO TAT'!I$1)</f>
        <v>0</v>
      </c>
      <c r="J1282">
        <f>+SUMIFS(inv!$D$1:$D$1164,inv!$A$1:$A$1164,$B1282,inv!$T$1:$T$1164,$A1282,inv!$U$1:$U$1164,'DIAS DE INVENTARIO TAT'!J$1)</f>
        <v>0</v>
      </c>
      <c r="K1282">
        <f>+SUMIFS(inv!$D$1:$D$1164,inv!$A$1:$A$1164,$B1282,inv!$T$1:$T$1164,$A1282,inv!$U$1:$U$1164,'DIAS DE INVENTARIO TAT'!K$1)</f>
        <v>0</v>
      </c>
      <c r="L1282" s="6">
        <f>+SUMIFS(VENTAS!H:H,VENTAS!B:B,B1282,VENTAS!G:G,A1282)</f>
        <v>0</v>
      </c>
      <c r="M1282" s="4">
        <f t="shared" si="111"/>
        <v>0</v>
      </c>
      <c r="N1282" s="4">
        <f t="shared" si="112"/>
        <v>0</v>
      </c>
      <c r="O1282" s="4">
        <f t="shared" si="113"/>
        <v>0</v>
      </c>
      <c r="P1282" s="4">
        <f t="shared" si="114"/>
        <v>0</v>
      </c>
      <c r="Q1282" s="6" t="e">
        <f>+SUMIFS(#REF!,#REF!,TablaINV[[#This Row],[GRUPO]],#REF!,TablaINV[[#This Row],[COD]])</f>
        <v>#REF!</v>
      </c>
      <c r="R1282" s="19">
        <f t="shared" si="115"/>
        <v>0</v>
      </c>
      <c r="S1282" s="4" t="str">
        <f>+VLOOKUP(A1282,inv!T:X,5,0)</f>
        <v>OCCIDENTE</v>
      </c>
      <c r="T1282" s="4" t="str">
        <f>+VLOOKUP(B:B,'DT HUEVO'!$A:$D,4,0)</f>
        <v>EMPACADOS</v>
      </c>
      <c r="U1282" s="4" t="str">
        <f>+VLOOKUP(TablaINV[[#This Row],[COD]],'DT HUEVO'!$A:$D,3,0)</f>
        <v>A</v>
      </c>
    </row>
    <row r="1283" spans="1:21">
      <c r="A1283" t="s">
        <v>477</v>
      </c>
      <c r="B1283">
        <v>12359</v>
      </c>
      <c r="C1283" t="s">
        <v>63</v>
      </c>
      <c r="D1283">
        <f>+SUMIFS(inv!D:D,inv!A:A,B1283,inv!T:T,A1283)</f>
        <v>0</v>
      </c>
      <c r="E1283">
        <f>+SUMIFS(inv!$D$1:$D$1164,inv!$A$1:$A$1164,$B1283,inv!$T$1:$T$1164,$A1283,inv!$U$1:$U$1164,'DIAS DE INVENTARIO TAT'!E$1)</f>
        <v>0</v>
      </c>
      <c r="F1283">
        <f>+SUMIFS(inv!$D$1:$D$1164,inv!$A$1:$A$1164,$B1283,inv!$T$1:$T$1164,$A1283,inv!$U$1:$U$1164,'DIAS DE INVENTARIO TAT'!F$1)</f>
        <v>0</v>
      </c>
      <c r="G1283">
        <f>+SUMIFS(inv!$D$1:$D$1164,inv!$A$1:$A$1164,$B1283,inv!$T$1:$T$1164,$A1283,inv!$U$1:$U$1164,'DIAS DE INVENTARIO TAT'!G$1)</f>
        <v>0</v>
      </c>
      <c r="H1283">
        <f>+SUMIFS(inv!$D$1:$D$1164,inv!$A$1:$A$1164,$B1283,inv!$T$1:$T$1164,$A1283,inv!$U$1:$U$1164,'DIAS DE INVENTARIO TAT'!H$1)</f>
        <v>0</v>
      </c>
      <c r="I1283">
        <f>+SUMIFS(inv!$D$1:$D$1164,inv!$A$1:$A$1164,$B1283,inv!$T$1:$T$1164,$A1283,inv!$U$1:$U$1164,'DIAS DE INVENTARIO TAT'!I$1)</f>
        <v>0</v>
      </c>
      <c r="J1283">
        <f>+SUMIFS(inv!$D$1:$D$1164,inv!$A$1:$A$1164,$B1283,inv!$T$1:$T$1164,$A1283,inv!$U$1:$U$1164,'DIAS DE INVENTARIO TAT'!J$1)</f>
        <v>0</v>
      </c>
      <c r="K1283">
        <f>+SUMIFS(inv!$D$1:$D$1164,inv!$A$1:$A$1164,$B1283,inv!$T$1:$T$1164,$A1283,inv!$U$1:$U$1164,'DIAS DE INVENTARIO TAT'!K$1)</f>
        <v>0</v>
      </c>
      <c r="L1283" s="6">
        <f>+SUMIFS(VENTAS!H:H,VENTAS!B:B,B1283,VENTAS!G:G,A1283)</f>
        <v>0</v>
      </c>
      <c r="M1283" s="4">
        <f t="shared" si="111"/>
        <v>0</v>
      </c>
      <c r="N1283" s="4">
        <f t="shared" si="112"/>
        <v>0</v>
      </c>
      <c r="O1283" s="4">
        <f t="shared" si="113"/>
        <v>0</v>
      </c>
      <c r="P1283" s="4">
        <f t="shared" si="114"/>
        <v>0</v>
      </c>
      <c r="Q1283" s="6" t="e">
        <f>+SUMIFS(#REF!,#REF!,TablaINV[[#This Row],[GRUPO]],#REF!,TablaINV[[#This Row],[COD]])</f>
        <v>#REF!</v>
      </c>
      <c r="R1283" s="19">
        <f t="shared" si="115"/>
        <v>0</v>
      </c>
      <c r="S1283" s="4" t="str">
        <f>+VLOOKUP(A1283,inv!T:X,5,0)</f>
        <v>OCCIDENTE</v>
      </c>
      <c r="T1283" s="4" t="e">
        <f>+VLOOKUP(B:B,'DT HUEVO'!$A:$D,4,0)</f>
        <v>#N/A</v>
      </c>
      <c r="U1283" s="4" t="e">
        <f>+VLOOKUP(TablaINV[[#This Row],[COD]],'DT HUEVO'!$A:$D,3,0)</f>
        <v>#N/A</v>
      </c>
    </row>
    <row r="1284" spans="1:21">
      <c r="A1284" t="s">
        <v>477</v>
      </c>
      <c r="B1284">
        <v>12380</v>
      </c>
      <c r="C1284" t="s">
        <v>65</v>
      </c>
      <c r="D1284">
        <f>+SUMIFS(inv!D:D,inv!A:A,B1284,inv!T:T,A1284)</f>
        <v>0</v>
      </c>
      <c r="E1284">
        <f>+SUMIFS(inv!$D$1:$D$1164,inv!$A$1:$A$1164,$B1284,inv!$T$1:$T$1164,$A1284,inv!$U$1:$U$1164,'DIAS DE INVENTARIO TAT'!E$1)</f>
        <v>0</v>
      </c>
      <c r="F1284">
        <f>+SUMIFS(inv!$D$1:$D$1164,inv!$A$1:$A$1164,$B1284,inv!$T$1:$T$1164,$A1284,inv!$U$1:$U$1164,'DIAS DE INVENTARIO TAT'!F$1)</f>
        <v>0</v>
      </c>
      <c r="G1284">
        <f>+SUMIFS(inv!$D$1:$D$1164,inv!$A$1:$A$1164,$B1284,inv!$T$1:$T$1164,$A1284,inv!$U$1:$U$1164,'DIAS DE INVENTARIO TAT'!G$1)</f>
        <v>0</v>
      </c>
      <c r="H1284">
        <f>+SUMIFS(inv!$D$1:$D$1164,inv!$A$1:$A$1164,$B1284,inv!$T$1:$T$1164,$A1284,inv!$U$1:$U$1164,'DIAS DE INVENTARIO TAT'!H$1)</f>
        <v>0</v>
      </c>
      <c r="I1284">
        <f>+SUMIFS(inv!$D$1:$D$1164,inv!$A$1:$A$1164,$B1284,inv!$T$1:$T$1164,$A1284,inv!$U$1:$U$1164,'DIAS DE INVENTARIO TAT'!I$1)</f>
        <v>0</v>
      </c>
      <c r="J1284">
        <f>+SUMIFS(inv!$D$1:$D$1164,inv!$A$1:$A$1164,$B1284,inv!$T$1:$T$1164,$A1284,inv!$U$1:$U$1164,'DIAS DE INVENTARIO TAT'!J$1)</f>
        <v>0</v>
      </c>
      <c r="K1284">
        <f>+SUMIFS(inv!$D$1:$D$1164,inv!$A$1:$A$1164,$B1284,inv!$T$1:$T$1164,$A1284,inv!$U$1:$U$1164,'DIAS DE INVENTARIO TAT'!K$1)</f>
        <v>0</v>
      </c>
      <c r="L1284" s="6">
        <f>+SUMIFS(VENTAS!H:H,VENTAS!B:B,B1284,VENTAS!G:G,A1284)</f>
        <v>0</v>
      </c>
      <c r="M1284" s="4">
        <f t="shared" ref="M1284:M1347" si="116">+IFERROR(D1284/$L1284,0)</f>
        <v>0</v>
      </c>
      <c r="N1284" s="4">
        <f t="shared" si="112"/>
        <v>0</v>
      </c>
      <c r="O1284" s="4">
        <f t="shared" si="113"/>
        <v>0</v>
      </c>
      <c r="P1284" s="4">
        <f t="shared" si="114"/>
        <v>0</v>
      </c>
      <c r="Q1284" s="6" t="e">
        <f>+SUMIFS(#REF!,#REF!,TablaINV[[#This Row],[GRUPO]],#REF!,TablaINV[[#This Row],[COD]])</f>
        <v>#REF!</v>
      </c>
      <c r="R1284" s="19">
        <f t="shared" si="115"/>
        <v>0</v>
      </c>
      <c r="S1284" s="4" t="str">
        <f>+VLOOKUP(A1284,inv!T:X,5,0)</f>
        <v>OCCIDENTE</v>
      </c>
      <c r="T1284" s="4" t="e">
        <f>+VLOOKUP(B:B,'DT HUEVO'!$A:$D,4,0)</f>
        <v>#N/A</v>
      </c>
      <c r="U1284" s="4" t="e">
        <f>+VLOOKUP(TablaINV[[#This Row],[COD]],'DT HUEVO'!$A:$D,3,0)</f>
        <v>#N/A</v>
      </c>
    </row>
    <row r="1285" spans="1:21">
      <c r="A1285" t="s">
        <v>477</v>
      </c>
      <c r="B1285">
        <v>12459</v>
      </c>
      <c r="C1285" t="s">
        <v>66</v>
      </c>
      <c r="D1285">
        <f>+SUMIFS(inv!D:D,inv!A:A,B1285,inv!T:T,A1285)</f>
        <v>0</v>
      </c>
      <c r="E1285">
        <f>+SUMIFS(inv!$D$1:$D$1164,inv!$A$1:$A$1164,$B1285,inv!$T$1:$T$1164,$A1285,inv!$U$1:$U$1164,'DIAS DE INVENTARIO TAT'!E$1)</f>
        <v>0</v>
      </c>
      <c r="F1285">
        <f>+SUMIFS(inv!$D$1:$D$1164,inv!$A$1:$A$1164,$B1285,inv!$T$1:$T$1164,$A1285,inv!$U$1:$U$1164,'DIAS DE INVENTARIO TAT'!F$1)</f>
        <v>0</v>
      </c>
      <c r="G1285">
        <f>+SUMIFS(inv!$D$1:$D$1164,inv!$A$1:$A$1164,$B1285,inv!$T$1:$T$1164,$A1285,inv!$U$1:$U$1164,'DIAS DE INVENTARIO TAT'!G$1)</f>
        <v>0</v>
      </c>
      <c r="H1285">
        <f>+SUMIFS(inv!$D$1:$D$1164,inv!$A$1:$A$1164,$B1285,inv!$T$1:$T$1164,$A1285,inv!$U$1:$U$1164,'DIAS DE INVENTARIO TAT'!H$1)</f>
        <v>0</v>
      </c>
      <c r="I1285">
        <f>+SUMIFS(inv!$D$1:$D$1164,inv!$A$1:$A$1164,$B1285,inv!$T$1:$T$1164,$A1285,inv!$U$1:$U$1164,'DIAS DE INVENTARIO TAT'!I$1)</f>
        <v>0</v>
      </c>
      <c r="J1285">
        <f>+SUMIFS(inv!$D$1:$D$1164,inv!$A$1:$A$1164,$B1285,inv!$T$1:$T$1164,$A1285,inv!$U$1:$U$1164,'DIAS DE INVENTARIO TAT'!J$1)</f>
        <v>0</v>
      </c>
      <c r="K1285">
        <f>+SUMIFS(inv!$D$1:$D$1164,inv!$A$1:$A$1164,$B1285,inv!$T$1:$T$1164,$A1285,inv!$U$1:$U$1164,'DIAS DE INVENTARIO TAT'!K$1)</f>
        <v>0</v>
      </c>
      <c r="L1285" s="6">
        <f>+SUMIFS(VENTAS!H:H,VENTAS!B:B,B1285,VENTAS!G:G,A1285)</f>
        <v>0</v>
      </c>
      <c r="M1285" s="4">
        <f t="shared" si="116"/>
        <v>0</v>
      </c>
      <c r="N1285" s="4">
        <f t="shared" si="112"/>
        <v>0</v>
      </c>
      <c r="O1285" s="4">
        <f t="shared" si="113"/>
        <v>0</v>
      </c>
      <c r="P1285" s="4">
        <f t="shared" si="114"/>
        <v>0</v>
      </c>
      <c r="Q1285" s="6" t="e">
        <f>+SUMIFS(#REF!,#REF!,TablaINV[[#This Row],[GRUPO]],#REF!,TablaINV[[#This Row],[COD]])</f>
        <v>#REF!</v>
      </c>
      <c r="R1285" s="19">
        <f t="shared" si="115"/>
        <v>0</v>
      </c>
      <c r="S1285" s="4" t="str">
        <f>+VLOOKUP(A1285,inv!T:X,5,0)</f>
        <v>OCCIDENTE</v>
      </c>
      <c r="T1285" s="4" t="e">
        <f>+VLOOKUP(B:B,'DT HUEVO'!$A:$D,4,0)</f>
        <v>#N/A</v>
      </c>
      <c r="U1285" s="4" t="e">
        <f>+VLOOKUP(TablaINV[[#This Row],[COD]],'DT HUEVO'!$A:$D,3,0)</f>
        <v>#N/A</v>
      </c>
    </row>
    <row r="1286" spans="1:21">
      <c r="A1286" t="s">
        <v>477</v>
      </c>
      <c r="B1286">
        <v>13480</v>
      </c>
      <c r="C1286" t="s">
        <v>469</v>
      </c>
      <c r="D1286">
        <f>+SUMIFS(inv!D:D,inv!A:A,B1286,inv!T:T,A1286)</f>
        <v>0</v>
      </c>
      <c r="E1286">
        <f>+SUMIFS(inv!$D$1:$D$1164,inv!$A$1:$A$1164,$B1286,inv!$T$1:$T$1164,$A1286,inv!$U$1:$U$1164,'DIAS DE INVENTARIO TAT'!E$1)</f>
        <v>0</v>
      </c>
      <c r="F1286">
        <f>+SUMIFS(inv!$D$1:$D$1164,inv!$A$1:$A$1164,$B1286,inv!$T$1:$T$1164,$A1286,inv!$U$1:$U$1164,'DIAS DE INVENTARIO TAT'!F$1)</f>
        <v>0</v>
      </c>
      <c r="G1286">
        <f>+SUMIFS(inv!$D$1:$D$1164,inv!$A$1:$A$1164,$B1286,inv!$T$1:$T$1164,$A1286,inv!$U$1:$U$1164,'DIAS DE INVENTARIO TAT'!G$1)</f>
        <v>0</v>
      </c>
      <c r="H1286">
        <f>+SUMIFS(inv!$D$1:$D$1164,inv!$A$1:$A$1164,$B1286,inv!$T$1:$T$1164,$A1286,inv!$U$1:$U$1164,'DIAS DE INVENTARIO TAT'!H$1)</f>
        <v>0</v>
      </c>
      <c r="I1286">
        <f>+SUMIFS(inv!$D$1:$D$1164,inv!$A$1:$A$1164,$B1286,inv!$T$1:$T$1164,$A1286,inv!$U$1:$U$1164,'DIAS DE INVENTARIO TAT'!I$1)</f>
        <v>0</v>
      </c>
      <c r="J1286">
        <f>+SUMIFS(inv!$D$1:$D$1164,inv!$A$1:$A$1164,$B1286,inv!$T$1:$T$1164,$A1286,inv!$U$1:$U$1164,'DIAS DE INVENTARIO TAT'!J$1)</f>
        <v>0</v>
      </c>
      <c r="K1286">
        <f>+SUMIFS(inv!$D$1:$D$1164,inv!$A$1:$A$1164,$B1286,inv!$T$1:$T$1164,$A1286,inv!$U$1:$U$1164,'DIAS DE INVENTARIO TAT'!K$1)</f>
        <v>0</v>
      </c>
      <c r="L1286" s="6">
        <f>+SUMIFS(VENTAS!H:H,VENTAS!B:B,B1286,VENTAS!G:G,A1286)</f>
        <v>0</v>
      </c>
      <c r="M1286" s="4">
        <f t="shared" si="116"/>
        <v>0</v>
      </c>
      <c r="N1286" s="4">
        <f t="shared" si="112"/>
        <v>0</v>
      </c>
      <c r="O1286" s="4">
        <f t="shared" si="113"/>
        <v>0</v>
      </c>
      <c r="P1286" s="4">
        <f t="shared" si="114"/>
        <v>0</v>
      </c>
      <c r="Q1286" s="6" t="e">
        <f>+SUMIFS(#REF!,#REF!,TablaINV[[#This Row],[GRUPO]],#REF!,TablaINV[[#This Row],[COD]])</f>
        <v>#REF!</v>
      </c>
      <c r="R1286" s="19">
        <f t="shared" si="115"/>
        <v>0</v>
      </c>
      <c r="S1286" s="4" t="str">
        <f>+VLOOKUP(A1286,inv!T:X,5,0)</f>
        <v>OCCIDENTE</v>
      </c>
      <c r="T1286" s="4" t="str">
        <f>+VLOOKUP(B:B,'DT HUEVO'!$A:$D,4,0)</f>
        <v>EMPACADOS</v>
      </c>
      <c r="U1286" s="4" t="str">
        <f>+VLOOKUP(TablaINV[[#This Row],[COD]],'DT HUEVO'!$A:$D,3,0)</f>
        <v>A</v>
      </c>
    </row>
    <row r="1287" spans="1:21">
      <c r="A1287" t="s">
        <v>477</v>
      </c>
      <c r="B1287">
        <v>10204</v>
      </c>
      <c r="C1287" t="s">
        <v>53</v>
      </c>
      <c r="D1287">
        <f>+SUMIFS(inv!D:D,inv!A:A,B1287,inv!T:T,A1287)</f>
        <v>0</v>
      </c>
      <c r="E1287">
        <f>+SUMIFS(inv!$D$1:$D$1164,inv!$A$1:$A$1164,$B1287,inv!$T$1:$T$1164,$A1287,inv!$U$1:$U$1164,'DIAS DE INVENTARIO TAT'!E$1)</f>
        <v>0</v>
      </c>
      <c r="F1287">
        <f>+SUMIFS(inv!$D$1:$D$1164,inv!$A$1:$A$1164,$B1287,inv!$T$1:$T$1164,$A1287,inv!$U$1:$U$1164,'DIAS DE INVENTARIO TAT'!F$1)</f>
        <v>0</v>
      </c>
      <c r="G1287">
        <f>+SUMIFS(inv!$D$1:$D$1164,inv!$A$1:$A$1164,$B1287,inv!$T$1:$T$1164,$A1287,inv!$U$1:$U$1164,'DIAS DE INVENTARIO TAT'!G$1)</f>
        <v>0</v>
      </c>
      <c r="H1287">
        <f>+SUMIFS(inv!$D$1:$D$1164,inv!$A$1:$A$1164,$B1287,inv!$T$1:$T$1164,$A1287,inv!$U$1:$U$1164,'DIAS DE INVENTARIO TAT'!H$1)</f>
        <v>0</v>
      </c>
      <c r="I1287">
        <f>+SUMIFS(inv!$D$1:$D$1164,inv!$A$1:$A$1164,$B1287,inv!$T$1:$T$1164,$A1287,inv!$U$1:$U$1164,'DIAS DE INVENTARIO TAT'!I$1)</f>
        <v>0</v>
      </c>
      <c r="J1287">
        <f>+SUMIFS(inv!$D$1:$D$1164,inv!$A$1:$A$1164,$B1287,inv!$T$1:$T$1164,$A1287,inv!$U$1:$U$1164,'DIAS DE INVENTARIO TAT'!J$1)</f>
        <v>0</v>
      </c>
      <c r="K1287">
        <f>+SUMIFS(inv!$D$1:$D$1164,inv!$A$1:$A$1164,$B1287,inv!$T$1:$T$1164,$A1287,inv!$U$1:$U$1164,'DIAS DE INVENTARIO TAT'!K$1)</f>
        <v>0</v>
      </c>
      <c r="L1287" s="6">
        <f>+SUMIFS(VENTAS!H:H,VENTAS!B:B,B1287,VENTAS!G:G,A1287)</f>
        <v>0</v>
      </c>
      <c r="M1287" s="4">
        <f t="shared" si="116"/>
        <v>0</v>
      </c>
      <c r="N1287" s="4">
        <f t="shared" si="112"/>
        <v>0</v>
      </c>
      <c r="O1287" s="4">
        <f t="shared" si="113"/>
        <v>0</v>
      </c>
      <c r="P1287" s="4">
        <f t="shared" si="114"/>
        <v>0</v>
      </c>
      <c r="Q1287" s="6" t="e">
        <f>+SUMIFS(#REF!,#REF!,TablaINV[[#This Row],[GRUPO]],#REF!,TablaINV[[#This Row],[COD]])</f>
        <v>#REF!</v>
      </c>
      <c r="R1287" s="19">
        <f t="shared" si="115"/>
        <v>0</v>
      </c>
      <c r="S1287" s="4" t="str">
        <f>+VLOOKUP(A1287,inv!T:X,5,0)</f>
        <v>OCCIDENTE</v>
      </c>
      <c r="T1287" s="4" t="str">
        <f>+VLOOKUP(B:B,'DT HUEVO'!$A:$D,4,0)</f>
        <v>FS</v>
      </c>
      <c r="U1287" s="4" t="str">
        <f>+VLOOKUP(TablaINV[[#This Row],[COD]],'DT HUEVO'!$A:$D,3,0)</f>
        <v>AAA</v>
      </c>
    </row>
    <row r="1288" spans="1:21">
      <c r="A1288" t="s">
        <v>477</v>
      </c>
      <c r="B1288">
        <v>13303</v>
      </c>
      <c r="C1288" t="s">
        <v>75</v>
      </c>
      <c r="D1288">
        <f>+SUMIFS(inv!D:D,inv!A:A,B1288,inv!T:T,A1288)</f>
        <v>0</v>
      </c>
      <c r="E1288">
        <f>+SUMIFS(inv!$D$1:$D$1164,inv!$A$1:$A$1164,$B1288,inv!$T$1:$T$1164,$A1288,inv!$U$1:$U$1164,'DIAS DE INVENTARIO TAT'!E$1)</f>
        <v>0</v>
      </c>
      <c r="F1288">
        <f>+SUMIFS(inv!$D$1:$D$1164,inv!$A$1:$A$1164,$B1288,inv!$T$1:$T$1164,$A1288,inv!$U$1:$U$1164,'DIAS DE INVENTARIO TAT'!F$1)</f>
        <v>0</v>
      </c>
      <c r="G1288">
        <f>+SUMIFS(inv!$D$1:$D$1164,inv!$A$1:$A$1164,$B1288,inv!$T$1:$T$1164,$A1288,inv!$U$1:$U$1164,'DIAS DE INVENTARIO TAT'!G$1)</f>
        <v>0</v>
      </c>
      <c r="H1288">
        <f>+SUMIFS(inv!$D$1:$D$1164,inv!$A$1:$A$1164,$B1288,inv!$T$1:$T$1164,$A1288,inv!$U$1:$U$1164,'DIAS DE INVENTARIO TAT'!H$1)</f>
        <v>0</v>
      </c>
      <c r="I1288">
        <f>+SUMIFS(inv!$D$1:$D$1164,inv!$A$1:$A$1164,$B1288,inv!$T$1:$T$1164,$A1288,inv!$U$1:$U$1164,'DIAS DE INVENTARIO TAT'!I$1)</f>
        <v>0</v>
      </c>
      <c r="J1288">
        <f>+SUMIFS(inv!$D$1:$D$1164,inv!$A$1:$A$1164,$B1288,inv!$T$1:$T$1164,$A1288,inv!$U$1:$U$1164,'DIAS DE INVENTARIO TAT'!J$1)</f>
        <v>0</v>
      </c>
      <c r="K1288">
        <f>+SUMIFS(inv!$D$1:$D$1164,inv!$A$1:$A$1164,$B1288,inv!$T$1:$T$1164,$A1288,inv!$U$1:$U$1164,'DIAS DE INVENTARIO TAT'!K$1)</f>
        <v>0</v>
      </c>
      <c r="L1288" s="6">
        <f>+SUMIFS(VENTAS!H:H,VENTAS!B:B,B1288,VENTAS!G:G,A1288)</f>
        <v>0</v>
      </c>
      <c r="M1288" s="4">
        <f t="shared" si="116"/>
        <v>0</v>
      </c>
      <c r="N1288" s="4">
        <f t="shared" si="112"/>
        <v>0</v>
      </c>
      <c r="O1288" s="4">
        <f t="shared" si="113"/>
        <v>0</v>
      </c>
      <c r="P1288" s="4">
        <f t="shared" si="114"/>
        <v>0</v>
      </c>
      <c r="Q1288" s="6" t="e">
        <f>+SUMIFS(#REF!,#REF!,TablaINV[[#This Row],[GRUPO]],#REF!,TablaINV[[#This Row],[COD]])</f>
        <v>#REF!</v>
      </c>
      <c r="R1288" s="19">
        <f t="shared" si="115"/>
        <v>0</v>
      </c>
      <c r="S1288" s="4" t="str">
        <f>+VLOOKUP(A1288,inv!T:X,5,0)</f>
        <v>OCCIDENTE</v>
      </c>
      <c r="T1288" s="4" t="str">
        <f>+VLOOKUP(B:B,'DT HUEVO'!$A:$D,4,0)</f>
        <v>EMPACADOS</v>
      </c>
      <c r="U1288" s="4" t="str">
        <f>+VLOOKUP(TablaINV[[#This Row],[COD]],'DT HUEVO'!$A:$D,3,0)</f>
        <v>AA</v>
      </c>
    </row>
    <row r="1289" spans="1:21">
      <c r="A1289" t="s">
        <v>477</v>
      </c>
      <c r="B1289">
        <v>13401</v>
      </c>
      <c r="C1289" t="s">
        <v>77</v>
      </c>
      <c r="D1289">
        <f>+SUMIFS(inv!D:D,inv!A:A,B1289,inv!T:T,A1289)</f>
        <v>0</v>
      </c>
      <c r="E1289">
        <f>+SUMIFS(inv!$D$1:$D$1164,inv!$A$1:$A$1164,$B1289,inv!$T$1:$T$1164,$A1289,inv!$U$1:$U$1164,'DIAS DE INVENTARIO TAT'!E$1)</f>
        <v>0</v>
      </c>
      <c r="F1289">
        <f>+SUMIFS(inv!$D$1:$D$1164,inv!$A$1:$A$1164,$B1289,inv!$T$1:$T$1164,$A1289,inv!$U$1:$U$1164,'DIAS DE INVENTARIO TAT'!F$1)</f>
        <v>0</v>
      </c>
      <c r="G1289">
        <f>+SUMIFS(inv!$D$1:$D$1164,inv!$A$1:$A$1164,$B1289,inv!$T$1:$T$1164,$A1289,inv!$U$1:$U$1164,'DIAS DE INVENTARIO TAT'!G$1)</f>
        <v>0</v>
      </c>
      <c r="H1289">
        <f>+SUMIFS(inv!$D$1:$D$1164,inv!$A$1:$A$1164,$B1289,inv!$T$1:$T$1164,$A1289,inv!$U$1:$U$1164,'DIAS DE INVENTARIO TAT'!H$1)</f>
        <v>0</v>
      </c>
      <c r="I1289">
        <f>+SUMIFS(inv!$D$1:$D$1164,inv!$A$1:$A$1164,$B1289,inv!$T$1:$T$1164,$A1289,inv!$U$1:$U$1164,'DIAS DE INVENTARIO TAT'!I$1)</f>
        <v>0</v>
      </c>
      <c r="J1289">
        <f>+SUMIFS(inv!$D$1:$D$1164,inv!$A$1:$A$1164,$B1289,inv!$T$1:$T$1164,$A1289,inv!$U$1:$U$1164,'DIAS DE INVENTARIO TAT'!J$1)</f>
        <v>0</v>
      </c>
      <c r="K1289">
        <f>+SUMIFS(inv!$D$1:$D$1164,inv!$A$1:$A$1164,$B1289,inv!$T$1:$T$1164,$A1289,inv!$U$1:$U$1164,'DIAS DE INVENTARIO TAT'!K$1)</f>
        <v>0</v>
      </c>
      <c r="L1289" s="6">
        <f>+SUMIFS(VENTAS!H:H,VENTAS!B:B,B1289,VENTAS!G:G,A1289)</f>
        <v>0</v>
      </c>
      <c r="M1289" s="4">
        <f t="shared" si="116"/>
        <v>0</v>
      </c>
      <c r="N1289" s="4">
        <f t="shared" si="112"/>
        <v>0</v>
      </c>
      <c r="O1289" s="4">
        <f t="shared" si="113"/>
        <v>0</v>
      </c>
      <c r="P1289" s="4">
        <f t="shared" si="114"/>
        <v>0</v>
      </c>
      <c r="Q1289" s="6" t="e">
        <f>+SUMIFS(#REF!,#REF!,TablaINV[[#This Row],[GRUPO]],#REF!,TablaINV[[#This Row],[COD]])</f>
        <v>#REF!</v>
      </c>
      <c r="R1289" s="19">
        <f t="shared" si="115"/>
        <v>0</v>
      </c>
      <c r="S1289" s="4" t="str">
        <f>+VLOOKUP(A1289,inv!T:X,5,0)</f>
        <v>OCCIDENTE</v>
      </c>
      <c r="T1289" s="4" t="str">
        <f>+VLOOKUP(B:B,'DT HUEVO'!$A:$D,4,0)</f>
        <v>EMPACADOS</v>
      </c>
      <c r="U1289" s="4" t="str">
        <f>+VLOOKUP(TablaINV[[#This Row],[COD]],'DT HUEVO'!$A:$D,3,0)</f>
        <v>A</v>
      </c>
    </row>
    <row r="1290" spans="1:21">
      <c r="A1290" t="s">
        <v>477</v>
      </c>
      <c r="B1290">
        <v>100</v>
      </c>
      <c r="C1290" t="s">
        <v>96</v>
      </c>
      <c r="D1290">
        <f>+SUMIFS(inv!D:D,inv!A:A,B1290,inv!T:T,A1290)</f>
        <v>0</v>
      </c>
      <c r="E1290">
        <f>+SUMIFS(inv!$D$1:$D$1164,inv!$A$1:$A$1164,$B1290,inv!$T$1:$T$1164,$A1290,inv!$U$1:$U$1164,'DIAS DE INVENTARIO TAT'!E$1)</f>
        <v>0</v>
      </c>
      <c r="F1290">
        <f>+SUMIFS(inv!$D$1:$D$1164,inv!$A$1:$A$1164,$B1290,inv!$T$1:$T$1164,$A1290,inv!$U$1:$U$1164,'DIAS DE INVENTARIO TAT'!F$1)</f>
        <v>0</v>
      </c>
      <c r="G1290">
        <f>+SUMIFS(inv!$D$1:$D$1164,inv!$A$1:$A$1164,$B1290,inv!$T$1:$T$1164,$A1290,inv!$U$1:$U$1164,'DIAS DE INVENTARIO TAT'!G$1)</f>
        <v>0</v>
      </c>
      <c r="H1290">
        <f>+SUMIFS(inv!$D$1:$D$1164,inv!$A$1:$A$1164,$B1290,inv!$T$1:$T$1164,$A1290,inv!$U$1:$U$1164,'DIAS DE INVENTARIO TAT'!H$1)</f>
        <v>0</v>
      </c>
      <c r="I1290">
        <f>+SUMIFS(inv!$D$1:$D$1164,inv!$A$1:$A$1164,$B1290,inv!$T$1:$T$1164,$A1290,inv!$U$1:$U$1164,'DIAS DE INVENTARIO TAT'!I$1)</f>
        <v>0</v>
      </c>
      <c r="J1290">
        <f>+SUMIFS(inv!$D$1:$D$1164,inv!$A$1:$A$1164,$B1290,inv!$T$1:$T$1164,$A1290,inv!$U$1:$U$1164,'DIAS DE INVENTARIO TAT'!J$1)</f>
        <v>0</v>
      </c>
      <c r="K1290">
        <f>+SUMIFS(inv!$D$1:$D$1164,inv!$A$1:$A$1164,$B1290,inv!$T$1:$T$1164,$A1290,inv!$U$1:$U$1164,'DIAS DE INVENTARIO TAT'!K$1)</f>
        <v>0</v>
      </c>
      <c r="L1290" s="6">
        <f>+SUMIFS(VENTAS!H:H,VENTAS!B:B,B1290,VENTAS!G:G,A1290)</f>
        <v>0</v>
      </c>
      <c r="M1290" s="4">
        <f t="shared" si="116"/>
        <v>0</v>
      </c>
      <c r="N1290" s="4">
        <f t="shared" si="112"/>
        <v>0</v>
      </c>
      <c r="O1290" s="4">
        <f t="shared" si="113"/>
        <v>0</v>
      </c>
      <c r="P1290" s="4">
        <f t="shared" si="114"/>
        <v>0</v>
      </c>
      <c r="Q1290" s="6" t="e">
        <f>+SUMIFS(#REF!,#REF!,TablaINV[[#This Row],[GRUPO]],#REF!,TablaINV[[#This Row],[COD]])</f>
        <v>#REF!</v>
      </c>
      <c r="R1290" s="19">
        <f t="shared" si="115"/>
        <v>0</v>
      </c>
      <c r="S1290" s="4" t="str">
        <f>+VLOOKUP(A1290,inv!T:X,5,0)</f>
        <v>OCCIDENTE</v>
      </c>
      <c r="T1290" s="4" t="str">
        <f>+VLOOKUP(B:B,'DT HUEVO'!$A:$D,4,0)</f>
        <v>HUEVO SIN CLASIFICAR</v>
      </c>
      <c r="U1290" s="4" t="str">
        <f>+VLOOKUP(TablaINV[[#This Row],[COD]],'DT HUEVO'!$A:$D,3,0)</f>
        <v>HUEVO SIN CLASIFICAR</v>
      </c>
    </row>
    <row r="1291" spans="1:21">
      <c r="A1291" t="s">
        <v>477</v>
      </c>
      <c r="B1291">
        <v>72501</v>
      </c>
      <c r="C1291" t="s">
        <v>78</v>
      </c>
      <c r="D1291">
        <f>+SUMIFS(inv!D:D,inv!A:A,B1291,inv!T:T,A1291)</f>
        <v>0</v>
      </c>
      <c r="E1291">
        <f>+SUMIFS(inv!$D$1:$D$1164,inv!$A$1:$A$1164,$B1291,inv!$T$1:$T$1164,$A1291,inv!$U$1:$U$1164,'DIAS DE INVENTARIO TAT'!E$1)</f>
        <v>0</v>
      </c>
      <c r="F1291">
        <f>+SUMIFS(inv!$D$1:$D$1164,inv!$A$1:$A$1164,$B1291,inv!$T$1:$T$1164,$A1291,inv!$U$1:$U$1164,'DIAS DE INVENTARIO TAT'!F$1)</f>
        <v>0</v>
      </c>
      <c r="G1291">
        <f>+SUMIFS(inv!$D$1:$D$1164,inv!$A$1:$A$1164,$B1291,inv!$T$1:$T$1164,$A1291,inv!$U$1:$U$1164,'DIAS DE INVENTARIO TAT'!G$1)</f>
        <v>0</v>
      </c>
      <c r="H1291">
        <f>+SUMIFS(inv!$D$1:$D$1164,inv!$A$1:$A$1164,$B1291,inv!$T$1:$T$1164,$A1291,inv!$U$1:$U$1164,'DIAS DE INVENTARIO TAT'!H$1)</f>
        <v>0</v>
      </c>
      <c r="I1291">
        <f>+SUMIFS(inv!$D$1:$D$1164,inv!$A$1:$A$1164,$B1291,inv!$T$1:$T$1164,$A1291,inv!$U$1:$U$1164,'DIAS DE INVENTARIO TAT'!I$1)</f>
        <v>0</v>
      </c>
      <c r="J1291">
        <f>+SUMIFS(inv!$D$1:$D$1164,inv!$A$1:$A$1164,$B1291,inv!$T$1:$T$1164,$A1291,inv!$U$1:$U$1164,'DIAS DE INVENTARIO TAT'!J$1)</f>
        <v>0</v>
      </c>
      <c r="K1291">
        <f>+SUMIFS(inv!$D$1:$D$1164,inv!$A$1:$A$1164,$B1291,inv!$T$1:$T$1164,$A1291,inv!$U$1:$U$1164,'DIAS DE INVENTARIO TAT'!K$1)</f>
        <v>0</v>
      </c>
      <c r="L1291" s="6">
        <f>+SUMIFS(VENTAS!H:H,VENTAS!B:B,B1291,VENTAS!G:G,A1291)</f>
        <v>0</v>
      </c>
      <c r="M1291" s="4">
        <f t="shared" si="116"/>
        <v>0</v>
      </c>
      <c r="N1291" s="4">
        <f t="shared" si="112"/>
        <v>0</v>
      </c>
      <c r="O1291" s="4">
        <f t="shared" si="113"/>
        <v>0</v>
      </c>
      <c r="P1291" s="4">
        <f t="shared" si="114"/>
        <v>0</v>
      </c>
      <c r="Q1291" s="6" t="e">
        <f>+SUMIFS(#REF!,#REF!,TablaINV[[#This Row],[GRUPO]],#REF!,TablaINV[[#This Row],[COD]])</f>
        <v>#REF!</v>
      </c>
      <c r="R1291" s="19">
        <f t="shared" si="115"/>
        <v>0</v>
      </c>
      <c r="S1291" s="4" t="str">
        <f>+VLOOKUP(A1291,inv!T:X,5,0)</f>
        <v>OCCIDENTE</v>
      </c>
      <c r="T1291" s="4" t="str">
        <f>+VLOOKUP(B:B,'DT HUEVO'!$A:$D,4,0)</f>
        <v>SEGUNDA</v>
      </c>
      <c r="U1291" s="4" t="str">
        <f>+VLOOKUP(TablaINV[[#This Row],[COD]],'DT HUEVO'!$A:$D,3,0)</f>
        <v>SEGUNDA</v>
      </c>
    </row>
    <row r="1292" spans="1:21">
      <c r="A1292" t="s">
        <v>477</v>
      </c>
      <c r="B1292">
        <v>13368</v>
      </c>
      <c r="C1292" t="s">
        <v>76</v>
      </c>
      <c r="D1292">
        <f>+SUMIFS(inv!D:D,inv!A:A,B1292,inv!T:T,A1292)</f>
        <v>0</v>
      </c>
      <c r="E1292">
        <f>+SUMIFS(inv!$D$1:$D$1164,inv!$A$1:$A$1164,$B1292,inv!$T$1:$T$1164,$A1292,inv!$U$1:$U$1164,'DIAS DE INVENTARIO TAT'!E$1)</f>
        <v>0</v>
      </c>
      <c r="F1292">
        <f>+SUMIFS(inv!$D$1:$D$1164,inv!$A$1:$A$1164,$B1292,inv!$T$1:$T$1164,$A1292,inv!$U$1:$U$1164,'DIAS DE INVENTARIO TAT'!F$1)</f>
        <v>0</v>
      </c>
      <c r="G1292">
        <f>+SUMIFS(inv!$D$1:$D$1164,inv!$A$1:$A$1164,$B1292,inv!$T$1:$T$1164,$A1292,inv!$U$1:$U$1164,'DIAS DE INVENTARIO TAT'!G$1)</f>
        <v>0</v>
      </c>
      <c r="H1292">
        <f>+SUMIFS(inv!$D$1:$D$1164,inv!$A$1:$A$1164,$B1292,inv!$T$1:$T$1164,$A1292,inv!$U$1:$U$1164,'DIAS DE INVENTARIO TAT'!H$1)</f>
        <v>0</v>
      </c>
      <c r="I1292">
        <f>+SUMIFS(inv!$D$1:$D$1164,inv!$A$1:$A$1164,$B1292,inv!$T$1:$T$1164,$A1292,inv!$U$1:$U$1164,'DIAS DE INVENTARIO TAT'!I$1)</f>
        <v>0</v>
      </c>
      <c r="J1292">
        <f>+SUMIFS(inv!$D$1:$D$1164,inv!$A$1:$A$1164,$B1292,inv!$T$1:$T$1164,$A1292,inv!$U$1:$U$1164,'DIAS DE INVENTARIO TAT'!J$1)</f>
        <v>0</v>
      </c>
      <c r="K1292">
        <f>+SUMIFS(inv!$D$1:$D$1164,inv!$A$1:$A$1164,$B1292,inv!$T$1:$T$1164,$A1292,inv!$U$1:$U$1164,'DIAS DE INVENTARIO TAT'!K$1)</f>
        <v>0</v>
      </c>
      <c r="L1292" s="6">
        <f>+SUMIFS(VENTAS!H:H,VENTAS!B:B,B1292,VENTAS!G:G,A1292)</f>
        <v>0</v>
      </c>
      <c r="M1292" s="4">
        <f t="shared" si="116"/>
        <v>0</v>
      </c>
      <c r="N1292" s="4">
        <f t="shared" si="112"/>
        <v>0</v>
      </c>
      <c r="O1292" s="4">
        <f t="shared" si="113"/>
        <v>0</v>
      </c>
      <c r="P1292" s="4">
        <f t="shared" si="114"/>
        <v>0</v>
      </c>
      <c r="Q1292" s="6" t="e">
        <f>+SUMIFS(#REF!,#REF!,TablaINV[[#This Row],[GRUPO]],#REF!,TablaINV[[#This Row],[COD]])</f>
        <v>#REF!</v>
      </c>
      <c r="R1292" s="19">
        <f t="shared" si="115"/>
        <v>0</v>
      </c>
      <c r="S1292" s="4" t="str">
        <f>+VLOOKUP(A1292,inv!T:X,5,0)</f>
        <v>OCCIDENTE</v>
      </c>
      <c r="T1292" s="4" t="str">
        <f>+VLOOKUP(B:B,'DT HUEVO'!$A:$D,4,0)</f>
        <v>EMPACADOS</v>
      </c>
      <c r="U1292" s="4" t="str">
        <f>+VLOOKUP(TablaINV[[#This Row],[COD]],'DT HUEVO'!$A:$D,3,0)</f>
        <v>AA</v>
      </c>
    </row>
    <row r="1293" spans="1:21">
      <c r="A1293" t="s">
        <v>477</v>
      </c>
      <c r="B1293">
        <v>10104</v>
      </c>
      <c r="C1293" t="s">
        <v>84</v>
      </c>
      <c r="D1293">
        <f>+SUMIFS(inv!D:D,inv!A:A,B1293,inv!T:T,A1293)</f>
        <v>0</v>
      </c>
      <c r="E1293">
        <f>+SUMIFS(inv!$D$1:$D$1164,inv!$A$1:$A$1164,$B1293,inv!$T$1:$T$1164,$A1293,inv!$U$1:$U$1164,'DIAS DE INVENTARIO TAT'!E$1)</f>
        <v>0</v>
      </c>
      <c r="F1293">
        <f>+SUMIFS(inv!$D$1:$D$1164,inv!$A$1:$A$1164,$B1293,inv!$T$1:$T$1164,$A1293,inv!$U$1:$U$1164,'DIAS DE INVENTARIO TAT'!F$1)</f>
        <v>0</v>
      </c>
      <c r="G1293">
        <f>+SUMIFS(inv!$D$1:$D$1164,inv!$A$1:$A$1164,$B1293,inv!$T$1:$T$1164,$A1293,inv!$U$1:$U$1164,'DIAS DE INVENTARIO TAT'!G$1)</f>
        <v>0</v>
      </c>
      <c r="H1293">
        <f>+SUMIFS(inv!$D$1:$D$1164,inv!$A$1:$A$1164,$B1293,inv!$T$1:$T$1164,$A1293,inv!$U$1:$U$1164,'DIAS DE INVENTARIO TAT'!H$1)</f>
        <v>0</v>
      </c>
      <c r="I1293">
        <f>+SUMIFS(inv!$D$1:$D$1164,inv!$A$1:$A$1164,$B1293,inv!$T$1:$T$1164,$A1293,inv!$U$1:$U$1164,'DIAS DE INVENTARIO TAT'!I$1)</f>
        <v>0</v>
      </c>
      <c r="J1293">
        <f>+SUMIFS(inv!$D$1:$D$1164,inv!$A$1:$A$1164,$B1293,inv!$T$1:$T$1164,$A1293,inv!$U$1:$U$1164,'DIAS DE INVENTARIO TAT'!J$1)</f>
        <v>0</v>
      </c>
      <c r="K1293">
        <f>+SUMIFS(inv!$D$1:$D$1164,inv!$A$1:$A$1164,$B1293,inv!$T$1:$T$1164,$A1293,inv!$U$1:$U$1164,'DIAS DE INVENTARIO TAT'!K$1)</f>
        <v>0</v>
      </c>
      <c r="L1293" s="6">
        <f>+SUMIFS(VENTAS!H:H,VENTAS!B:B,B1293,VENTAS!G:G,A1293)</f>
        <v>0</v>
      </c>
      <c r="M1293" s="4">
        <f t="shared" si="116"/>
        <v>0</v>
      </c>
      <c r="N1293" s="4">
        <f t="shared" si="112"/>
        <v>0</v>
      </c>
      <c r="O1293" s="4">
        <f t="shared" si="113"/>
        <v>0</v>
      </c>
      <c r="P1293" s="4">
        <f t="shared" si="114"/>
        <v>0</v>
      </c>
      <c r="Q1293" s="6" t="e">
        <f>+SUMIFS(#REF!,#REF!,TablaINV[[#This Row],[GRUPO]],#REF!,TablaINV[[#This Row],[COD]])</f>
        <v>#REF!</v>
      </c>
      <c r="R1293" s="19">
        <f t="shared" si="115"/>
        <v>0</v>
      </c>
      <c r="S1293" s="4" t="str">
        <f>+VLOOKUP(A1293,inv!T:X,5,0)</f>
        <v>OCCIDENTE</v>
      </c>
      <c r="T1293" s="4" t="str">
        <f>+VLOOKUP(B:B,'DT HUEVO'!$A:$D,4,0)</f>
        <v>EMPACADOS</v>
      </c>
      <c r="U1293" s="4" t="str">
        <f>+VLOOKUP(TablaINV[[#This Row],[COD]],'DT HUEVO'!$A:$D,3,0)</f>
        <v>YUMBO</v>
      </c>
    </row>
    <row r="1294" spans="1:21">
      <c r="A1294" t="s">
        <v>477</v>
      </c>
      <c r="B1294">
        <v>300</v>
      </c>
      <c r="C1294" t="s">
        <v>99</v>
      </c>
      <c r="D1294">
        <f>+SUMIFS(inv!D:D,inv!A:A,B1294,inv!T:T,A1294)</f>
        <v>0</v>
      </c>
      <c r="E1294">
        <f>+SUMIFS(inv!$D$1:$D$1164,inv!$A$1:$A$1164,$B1294,inv!$T$1:$T$1164,$A1294,inv!$U$1:$U$1164,'DIAS DE INVENTARIO TAT'!E$1)</f>
        <v>0</v>
      </c>
      <c r="F1294">
        <f>+SUMIFS(inv!$D$1:$D$1164,inv!$A$1:$A$1164,$B1294,inv!$T$1:$T$1164,$A1294,inv!$U$1:$U$1164,'DIAS DE INVENTARIO TAT'!F$1)</f>
        <v>0</v>
      </c>
      <c r="G1294">
        <f>+SUMIFS(inv!$D$1:$D$1164,inv!$A$1:$A$1164,$B1294,inv!$T$1:$T$1164,$A1294,inv!$U$1:$U$1164,'DIAS DE INVENTARIO TAT'!G$1)</f>
        <v>0</v>
      </c>
      <c r="H1294">
        <f>+SUMIFS(inv!$D$1:$D$1164,inv!$A$1:$A$1164,$B1294,inv!$T$1:$T$1164,$A1294,inv!$U$1:$U$1164,'DIAS DE INVENTARIO TAT'!H$1)</f>
        <v>0</v>
      </c>
      <c r="I1294">
        <f>+SUMIFS(inv!$D$1:$D$1164,inv!$A$1:$A$1164,$B1294,inv!$T$1:$T$1164,$A1294,inv!$U$1:$U$1164,'DIAS DE INVENTARIO TAT'!I$1)</f>
        <v>0</v>
      </c>
      <c r="J1294">
        <f>+SUMIFS(inv!$D$1:$D$1164,inv!$A$1:$A$1164,$B1294,inv!$T$1:$T$1164,$A1294,inv!$U$1:$U$1164,'DIAS DE INVENTARIO TAT'!J$1)</f>
        <v>0</v>
      </c>
      <c r="K1294">
        <f>+SUMIFS(inv!$D$1:$D$1164,inv!$A$1:$A$1164,$B1294,inv!$T$1:$T$1164,$A1294,inv!$U$1:$U$1164,'DIAS DE INVENTARIO TAT'!K$1)</f>
        <v>0</v>
      </c>
      <c r="L1294" s="6">
        <f>+SUMIFS(VENTAS!H:H,VENTAS!B:B,B1294,VENTAS!G:G,A1294)</f>
        <v>0</v>
      </c>
      <c r="M1294" s="4">
        <f t="shared" si="116"/>
        <v>0</v>
      </c>
      <c r="N1294" s="4">
        <f t="shared" si="112"/>
        <v>0</v>
      </c>
      <c r="O1294" s="4">
        <f t="shared" si="113"/>
        <v>0</v>
      </c>
      <c r="P1294" s="4">
        <f t="shared" si="114"/>
        <v>0</v>
      </c>
      <c r="Q1294" s="6" t="e">
        <f>+SUMIFS(#REF!,#REF!,TablaINV[[#This Row],[GRUPO]],#REF!,TablaINV[[#This Row],[COD]])</f>
        <v>#REF!</v>
      </c>
      <c r="R1294" s="19">
        <f t="shared" si="115"/>
        <v>0</v>
      </c>
      <c r="S1294" s="4" t="str">
        <f>+VLOOKUP(A1294,inv!T:X,5,0)</f>
        <v>OCCIDENTE</v>
      </c>
      <c r="T1294" s="4" t="str">
        <f>+VLOOKUP(B:B,'DT HUEVO'!$A:$D,4,0)</f>
        <v>HUEVO SIN CLASIFICAR</v>
      </c>
      <c r="U1294" s="4" t="str">
        <f>+VLOOKUP(TablaINV[[#This Row],[COD]],'DT HUEVO'!$A:$D,3,0)</f>
        <v>HUEVO SIN CLASIFICAR</v>
      </c>
    </row>
    <row r="1295" spans="1:21">
      <c r="A1295" t="s">
        <v>477</v>
      </c>
      <c r="B1295">
        <v>52378</v>
      </c>
      <c r="C1295" t="s">
        <v>69</v>
      </c>
      <c r="D1295">
        <f>+SUMIFS(inv!D:D,inv!A:A,B1295,inv!T:T,A1295)</f>
        <v>0</v>
      </c>
      <c r="E1295">
        <f>+SUMIFS(inv!$D$1:$D$1164,inv!$A$1:$A$1164,$B1295,inv!$T$1:$T$1164,$A1295,inv!$U$1:$U$1164,'DIAS DE INVENTARIO TAT'!E$1)</f>
        <v>0</v>
      </c>
      <c r="F1295">
        <f>+SUMIFS(inv!$D$1:$D$1164,inv!$A$1:$A$1164,$B1295,inv!$T$1:$T$1164,$A1295,inv!$U$1:$U$1164,'DIAS DE INVENTARIO TAT'!F$1)</f>
        <v>0</v>
      </c>
      <c r="G1295">
        <f>+SUMIFS(inv!$D$1:$D$1164,inv!$A$1:$A$1164,$B1295,inv!$T$1:$T$1164,$A1295,inv!$U$1:$U$1164,'DIAS DE INVENTARIO TAT'!G$1)</f>
        <v>0</v>
      </c>
      <c r="H1295">
        <f>+SUMIFS(inv!$D$1:$D$1164,inv!$A$1:$A$1164,$B1295,inv!$T$1:$T$1164,$A1295,inv!$U$1:$U$1164,'DIAS DE INVENTARIO TAT'!H$1)</f>
        <v>0</v>
      </c>
      <c r="I1295">
        <f>+SUMIFS(inv!$D$1:$D$1164,inv!$A$1:$A$1164,$B1295,inv!$T$1:$T$1164,$A1295,inv!$U$1:$U$1164,'DIAS DE INVENTARIO TAT'!I$1)</f>
        <v>0</v>
      </c>
      <c r="J1295">
        <f>+SUMIFS(inv!$D$1:$D$1164,inv!$A$1:$A$1164,$B1295,inv!$T$1:$T$1164,$A1295,inv!$U$1:$U$1164,'DIAS DE INVENTARIO TAT'!J$1)</f>
        <v>0</v>
      </c>
      <c r="K1295">
        <f>+SUMIFS(inv!$D$1:$D$1164,inv!$A$1:$A$1164,$B1295,inv!$T$1:$T$1164,$A1295,inv!$U$1:$U$1164,'DIAS DE INVENTARIO TAT'!K$1)</f>
        <v>0</v>
      </c>
      <c r="L1295" s="6">
        <f>+SUMIFS(VENTAS!H:H,VENTAS!B:B,B1295,VENTAS!G:G,A1295)</f>
        <v>0</v>
      </c>
      <c r="M1295" s="4">
        <f t="shared" si="116"/>
        <v>0</v>
      </c>
      <c r="N1295" s="4">
        <f t="shared" si="112"/>
        <v>0</v>
      </c>
      <c r="O1295" s="4">
        <f t="shared" si="113"/>
        <v>0</v>
      </c>
      <c r="P1295" s="4">
        <f t="shared" si="114"/>
        <v>0</v>
      </c>
      <c r="Q1295" s="6" t="e">
        <f>+SUMIFS(#REF!,#REF!,TablaINV[[#This Row],[GRUPO]],#REF!,TablaINV[[#This Row],[COD]])</f>
        <v>#REF!</v>
      </c>
      <c r="R1295" s="19">
        <f t="shared" si="115"/>
        <v>0</v>
      </c>
      <c r="S1295" s="4" t="str">
        <f>+VLOOKUP(A1295,inv!T:X,5,0)</f>
        <v>OCCIDENTE</v>
      </c>
      <c r="T1295" s="4" t="e">
        <f>+VLOOKUP(B:B,'DT HUEVO'!$A:$D,4,0)</f>
        <v>#N/A</v>
      </c>
      <c r="U1295" s="4" t="e">
        <f>+VLOOKUP(TablaINV[[#This Row],[COD]],'DT HUEVO'!$A:$D,3,0)</f>
        <v>#N/A</v>
      </c>
    </row>
    <row r="1296" spans="1:21">
      <c r="A1296" t="s">
        <v>477</v>
      </c>
      <c r="B1296">
        <v>10203</v>
      </c>
      <c r="C1296" t="s">
        <v>29</v>
      </c>
      <c r="D1296">
        <f>+SUMIFS(inv!D:D,inv!A:A,B1296,inv!T:T,A1296)</f>
        <v>0</v>
      </c>
      <c r="E1296">
        <f>+SUMIFS(inv!$D$1:$D$1164,inv!$A$1:$A$1164,$B1296,inv!$T$1:$T$1164,$A1296,inv!$U$1:$U$1164,'DIAS DE INVENTARIO TAT'!E$1)</f>
        <v>0</v>
      </c>
      <c r="F1296">
        <f>+SUMIFS(inv!$D$1:$D$1164,inv!$A$1:$A$1164,$B1296,inv!$T$1:$T$1164,$A1296,inv!$U$1:$U$1164,'DIAS DE INVENTARIO TAT'!F$1)</f>
        <v>0</v>
      </c>
      <c r="G1296">
        <f>+SUMIFS(inv!$D$1:$D$1164,inv!$A$1:$A$1164,$B1296,inv!$T$1:$T$1164,$A1296,inv!$U$1:$U$1164,'DIAS DE INVENTARIO TAT'!G$1)</f>
        <v>0</v>
      </c>
      <c r="H1296">
        <f>+SUMIFS(inv!$D$1:$D$1164,inv!$A$1:$A$1164,$B1296,inv!$T$1:$T$1164,$A1296,inv!$U$1:$U$1164,'DIAS DE INVENTARIO TAT'!H$1)</f>
        <v>0</v>
      </c>
      <c r="I1296">
        <f>+SUMIFS(inv!$D$1:$D$1164,inv!$A$1:$A$1164,$B1296,inv!$T$1:$T$1164,$A1296,inv!$U$1:$U$1164,'DIAS DE INVENTARIO TAT'!I$1)</f>
        <v>0</v>
      </c>
      <c r="J1296">
        <f>+SUMIFS(inv!$D$1:$D$1164,inv!$A$1:$A$1164,$B1296,inv!$T$1:$T$1164,$A1296,inv!$U$1:$U$1164,'DIAS DE INVENTARIO TAT'!J$1)</f>
        <v>0</v>
      </c>
      <c r="K1296">
        <f>+SUMIFS(inv!$D$1:$D$1164,inv!$A$1:$A$1164,$B1296,inv!$T$1:$T$1164,$A1296,inv!$U$1:$U$1164,'DIAS DE INVENTARIO TAT'!K$1)</f>
        <v>0</v>
      </c>
      <c r="L1296" s="6">
        <f>+SUMIFS(VENTAS!H:H,VENTAS!B:B,B1296,VENTAS!G:G,A1296)</f>
        <v>0</v>
      </c>
      <c r="M1296" s="4">
        <f t="shared" si="116"/>
        <v>0</v>
      </c>
      <c r="N1296" s="4">
        <f t="shared" si="112"/>
        <v>0</v>
      </c>
      <c r="O1296" s="4">
        <f t="shared" si="113"/>
        <v>0</v>
      </c>
      <c r="P1296" s="4">
        <f t="shared" si="114"/>
        <v>0</v>
      </c>
      <c r="Q1296" s="6" t="e">
        <f>+SUMIFS(#REF!,#REF!,TablaINV[[#This Row],[GRUPO]],#REF!,TablaINV[[#This Row],[COD]])</f>
        <v>#REF!</v>
      </c>
      <c r="R1296" s="19">
        <f t="shared" si="115"/>
        <v>0</v>
      </c>
      <c r="S1296" s="4" t="str">
        <f>+VLOOKUP(A1296,inv!T:X,5,0)</f>
        <v>OCCIDENTE</v>
      </c>
      <c r="T1296" s="4" t="str">
        <f>+VLOOKUP(B:B,'DT HUEVO'!$A:$D,4,0)</f>
        <v>EMPACADOS</v>
      </c>
      <c r="U1296" s="4" t="str">
        <f>+VLOOKUP(TablaINV[[#This Row],[COD]],'DT HUEVO'!$A:$D,3,0)</f>
        <v>AAA</v>
      </c>
    </row>
    <row r="1297" spans="1:21">
      <c r="A1297" t="s">
        <v>477</v>
      </c>
      <c r="B1297">
        <v>12370</v>
      </c>
      <c r="C1297" t="s">
        <v>64</v>
      </c>
      <c r="D1297">
        <f>+SUMIFS(inv!D:D,inv!A:A,B1297,inv!T:T,A1297)</f>
        <v>0</v>
      </c>
      <c r="E1297">
        <f>+SUMIFS(inv!$D$1:$D$1164,inv!$A$1:$A$1164,$B1297,inv!$T$1:$T$1164,$A1297,inv!$U$1:$U$1164,'DIAS DE INVENTARIO TAT'!E$1)</f>
        <v>0</v>
      </c>
      <c r="F1297">
        <f>+SUMIFS(inv!$D$1:$D$1164,inv!$A$1:$A$1164,$B1297,inv!$T$1:$T$1164,$A1297,inv!$U$1:$U$1164,'DIAS DE INVENTARIO TAT'!F$1)</f>
        <v>0</v>
      </c>
      <c r="G1297">
        <f>+SUMIFS(inv!$D$1:$D$1164,inv!$A$1:$A$1164,$B1297,inv!$T$1:$T$1164,$A1297,inv!$U$1:$U$1164,'DIAS DE INVENTARIO TAT'!G$1)</f>
        <v>0</v>
      </c>
      <c r="H1297">
        <f>+SUMIFS(inv!$D$1:$D$1164,inv!$A$1:$A$1164,$B1297,inv!$T$1:$T$1164,$A1297,inv!$U$1:$U$1164,'DIAS DE INVENTARIO TAT'!H$1)</f>
        <v>0</v>
      </c>
      <c r="I1297">
        <f>+SUMIFS(inv!$D$1:$D$1164,inv!$A$1:$A$1164,$B1297,inv!$T$1:$T$1164,$A1297,inv!$U$1:$U$1164,'DIAS DE INVENTARIO TAT'!I$1)</f>
        <v>0</v>
      </c>
      <c r="J1297">
        <f>+SUMIFS(inv!$D$1:$D$1164,inv!$A$1:$A$1164,$B1297,inv!$T$1:$T$1164,$A1297,inv!$U$1:$U$1164,'DIAS DE INVENTARIO TAT'!J$1)</f>
        <v>0</v>
      </c>
      <c r="K1297">
        <f>+SUMIFS(inv!$D$1:$D$1164,inv!$A$1:$A$1164,$B1297,inv!$T$1:$T$1164,$A1297,inv!$U$1:$U$1164,'DIAS DE INVENTARIO TAT'!K$1)</f>
        <v>0</v>
      </c>
      <c r="L1297" s="6">
        <f>+SUMIFS(VENTAS!H:H,VENTAS!B:B,B1297,VENTAS!G:G,A1297)</f>
        <v>0</v>
      </c>
      <c r="M1297" s="4">
        <f t="shared" si="116"/>
        <v>0</v>
      </c>
      <c r="N1297" s="4">
        <f t="shared" si="112"/>
        <v>0</v>
      </c>
      <c r="O1297" s="4">
        <f t="shared" si="113"/>
        <v>0</v>
      </c>
      <c r="P1297" s="4">
        <f t="shared" si="114"/>
        <v>0</v>
      </c>
      <c r="Q1297" s="6" t="e">
        <f>+SUMIFS(#REF!,#REF!,TablaINV[[#This Row],[GRUPO]],#REF!,TablaINV[[#This Row],[COD]])</f>
        <v>#REF!</v>
      </c>
      <c r="R1297" s="19">
        <f t="shared" si="115"/>
        <v>0</v>
      </c>
      <c r="S1297" s="4" t="str">
        <f>+VLOOKUP(A1297,inv!T:X,5,0)</f>
        <v>OCCIDENTE</v>
      </c>
      <c r="T1297" s="4" t="e">
        <f>+VLOOKUP(B:B,'DT HUEVO'!$A:$D,4,0)</f>
        <v>#N/A</v>
      </c>
      <c r="U1297" s="4" t="e">
        <f>+VLOOKUP(TablaINV[[#This Row],[COD]],'DT HUEVO'!$A:$D,3,0)</f>
        <v>#N/A</v>
      </c>
    </row>
    <row r="1298" spans="1:21">
      <c r="A1298" t="s">
        <v>477</v>
      </c>
      <c r="B1298">
        <v>52377</v>
      </c>
      <c r="C1298" t="s">
        <v>134</v>
      </c>
      <c r="D1298">
        <f>+SUMIFS(inv!D:D,inv!A:A,B1298,inv!T:T,A1298)</f>
        <v>0</v>
      </c>
      <c r="E1298">
        <f>+SUMIFS(inv!$D$1:$D$1164,inv!$A$1:$A$1164,$B1298,inv!$T$1:$T$1164,$A1298,inv!$U$1:$U$1164,'DIAS DE INVENTARIO TAT'!E$1)</f>
        <v>0</v>
      </c>
      <c r="F1298">
        <f>+SUMIFS(inv!$D$1:$D$1164,inv!$A$1:$A$1164,$B1298,inv!$T$1:$T$1164,$A1298,inv!$U$1:$U$1164,'DIAS DE INVENTARIO TAT'!F$1)</f>
        <v>0</v>
      </c>
      <c r="G1298">
        <f>+SUMIFS(inv!$D$1:$D$1164,inv!$A$1:$A$1164,$B1298,inv!$T$1:$T$1164,$A1298,inv!$U$1:$U$1164,'DIAS DE INVENTARIO TAT'!G$1)</f>
        <v>0</v>
      </c>
      <c r="H1298">
        <f>+SUMIFS(inv!$D$1:$D$1164,inv!$A$1:$A$1164,$B1298,inv!$T$1:$T$1164,$A1298,inv!$U$1:$U$1164,'DIAS DE INVENTARIO TAT'!H$1)</f>
        <v>0</v>
      </c>
      <c r="I1298">
        <f>+SUMIFS(inv!$D$1:$D$1164,inv!$A$1:$A$1164,$B1298,inv!$T$1:$T$1164,$A1298,inv!$U$1:$U$1164,'DIAS DE INVENTARIO TAT'!I$1)</f>
        <v>0</v>
      </c>
      <c r="J1298">
        <f>+SUMIFS(inv!$D$1:$D$1164,inv!$A$1:$A$1164,$B1298,inv!$T$1:$T$1164,$A1298,inv!$U$1:$U$1164,'DIAS DE INVENTARIO TAT'!J$1)</f>
        <v>0</v>
      </c>
      <c r="K1298">
        <f>+SUMIFS(inv!$D$1:$D$1164,inv!$A$1:$A$1164,$B1298,inv!$T$1:$T$1164,$A1298,inv!$U$1:$U$1164,'DIAS DE INVENTARIO TAT'!K$1)</f>
        <v>0</v>
      </c>
      <c r="L1298" s="6">
        <f>+SUMIFS(VENTAS!H:H,VENTAS!B:B,B1298,VENTAS!G:G,A1298)</f>
        <v>0</v>
      </c>
      <c r="M1298" s="4">
        <f t="shared" si="116"/>
        <v>0</v>
      </c>
      <c r="N1298" s="4">
        <f t="shared" si="112"/>
        <v>0</v>
      </c>
      <c r="O1298" s="4">
        <f t="shared" si="113"/>
        <v>0</v>
      </c>
      <c r="P1298" s="4">
        <f t="shared" si="114"/>
        <v>0</v>
      </c>
      <c r="Q1298" s="6" t="e">
        <f>+SUMIFS(#REF!,#REF!,TablaINV[[#This Row],[GRUPO]],#REF!,TablaINV[[#This Row],[COD]])</f>
        <v>#REF!</v>
      </c>
      <c r="R1298" s="19">
        <f t="shared" si="115"/>
        <v>0</v>
      </c>
      <c r="S1298" s="4" t="str">
        <f>+VLOOKUP(A1298,inv!T:X,5,0)</f>
        <v>OCCIDENTE</v>
      </c>
      <c r="T1298" s="4" t="e">
        <f>+VLOOKUP(B:B,'DT HUEVO'!$A:$D,4,0)</f>
        <v>#N/A</v>
      </c>
      <c r="U1298" s="4" t="e">
        <f>+VLOOKUP(TablaINV[[#This Row],[COD]],'DT HUEVO'!$A:$D,3,0)</f>
        <v>#N/A</v>
      </c>
    </row>
    <row r="1299" spans="1:21">
      <c r="A1299" t="s">
        <v>477</v>
      </c>
      <c r="B1299">
        <v>10306</v>
      </c>
      <c r="C1299" t="s">
        <v>226</v>
      </c>
      <c r="D1299">
        <f>+SUMIFS(inv!D:D,inv!A:A,B1299,inv!T:T,A1299)</f>
        <v>0</v>
      </c>
      <c r="E1299">
        <f>+SUMIFS(inv!$D$1:$D$1164,inv!$A$1:$A$1164,$B1299,inv!$T$1:$T$1164,$A1299,inv!$U$1:$U$1164,'DIAS DE INVENTARIO TAT'!E$1)</f>
        <v>0</v>
      </c>
      <c r="F1299">
        <f>+SUMIFS(inv!$D$1:$D$1164,inv!$A$1:$A$1164,$B1299,inv!$T$1:$T$1164,$A1299,inv!$U$1:$U$1164,'DIAS DE INVENTARIO TAT'!F$1)</f>
        <v>0</v>
      </c>
      <c r="G1299">
        <f>+SUMIFS(inv!$D$1:$D$1164,inv!$A$1:$A$1164,$B1299,inv!$T$1:$T$1164,$A1299,inv!$U$1:$U$1164,'DIAS DE INVENTARIO TAT'!G$1)</f>
        <v>0</v>
      </c>
      <c r="H1299">
        <f>+SUMIFS(inv!$D$1:$D$1164,inv!$A$1:$A$1164,$B1299,inv!$T$1:$T$1164,$A1299,inv!$U$1:$U$1164,'DIAS DE INVENTARIO TAT'!H$1)</f>
        <v>0</v>
      </c>
      <c r="I1299">
        <f>+SUMIFS(inv!$D$1:$D$1164,inv!$A$1:$A$1164,$B1299,inv!$T$1:$T$1164,$A1299,inv!$U$1:$U$1164,'DIAS DE INVENTARIO TAT'!I$1)</f>
        <v>0</v>
      </c>
      <c r="J1299">
        <f>+SUMIFS(inv!$D$1:$D$1164,inv!$A$1:$A$1164,$B1299,inv!$T$1:$T$1164,$A1299,inv!$U$1:$U$1164,'DIAS DE INVENTARIO TAT'!J$1)</f>
        <v>0</v>
      </c>
      <c r="K1299">
        <f>+SUMIFS(inv!$D$1:$D$1164,inv!$A$1:$A$1164,$B1299,inv!$T$1:$T$1164,$A1299,inv!$U$1:$U$1164,'DIAS DE INVENTARIO TAT'!K$1)</f>
        <v>0</v>
      </c>
      <c r="L1299" s="6">
        <f>+SUMIFS(VENTAS!H:H,VENTAS!B:B,B1299,VENTAS!G:G,A1299)</f>
        <v>0</v>
      </c>
      <c r="M1299" s="4">
        <f t="shared" si="116"/>
        <v>0</v>
      </c>
      <c r="N1299" s="4">
        <f t="shared" si="112"/>
        <v>0</v>
      </c>
      <c r="O1299" s="4">
        <f t="shared" si="113"/>
        <v>0</v>
      </c>
      <c r="P1299" s="4">
        <f t="shared" si="114"/>
        <v>0</v>
      </c>
      <c r="Q1299" s="6" t="e">
        <f>+SUMIFS(#REF!,#REF!,TablaINV[[#This Row],[GRUPO]],#REF!,TablaINV[[#This Row],[COD]])</f>
        <v>#REF!</v>
      </c>
      <c r="R1299" s="19">
        <f t="shared" si="115"/>
        <v>0</v>
      </c>
      <c r="S1299" s="4" t="str">
        <f>+VLOOKUP(A1299,inv!T:X,5,0)</f>
        <v>OCCIDENTE</v>
      </c>
      <c r="T1299" s="4" t="str">
        <f>+VLOOKUP(B:B,'DT HUEVO'!$A:$D,4,0)</f>
        <v>VERDE</v>
      </c>
      <c r="U1299" s="4" t="str">
        <f>+VLOOKUP(TablaINV[[#This Row],[COD]],'DT HUEVO'!$A:$D,3,0)</f>
        <v>AA</v>
      </c>
    </row>
    <row r="1300" spans="1:21">
      <c r="A1300" t="s">
        <v>477</v>
      </c>
      <c r="B1300">
        <v>10311</v>
      </c>
      <c r="C1300" t="s">
        <v>467</v>
      </c>
      <c r="D1300">
        <f>+SUMIFS(inv!D:D,inv!A:A,B1300,inv!T:T,A1300)</f>
        <v>0</v>
      </c>
      <c r="E1300">
        <f>+SUMIFS(inv!$D$1:$D$1164,inv!$A$1:$A$1164,$B1300,inv!$T$1:$T$1164,$A1300,inv!$U$1:$U$1164,'DIAS DE INVENTARIO TAT'!E$1)</f>
        <v>0</v>
      </c>
      <c r="F1300">
        <f>+SUMIFS(inv!$D$1:$D$1164,inv!$A$1:$A$1164,$B1300,inv!$T$1:$T$1164,$A1300,inv!$U$1:$U$1164,'DIAS DE INVENTARIO TAT'!F$1)</f>
        <v>0</v>
      </c>
      <c r="G1300">
        <f>+SUMIFS(inv!$D$1:$D$1164,inv!$A$1:$A$1164,$B1300,inv!$T$1:$T$1164,$A1300,inv!$U$1:$U$1164,'DIAS DE INVENTARIO TAT'!G$1)</f>
        <v>0</v>
      </c>
      <c r="H1300">
        <f>+SUMIFS(inv!$D$1:$D$1164,inv!$A$1:$A$1164,$B1300,inv!$T$1:$T$1164,$A1300,inv!$U$1:$U$1164,'DIAS DE INVENTARIO TAT'!H$1)</f>
        <v>0</v>
      </c>
      <c r="I1300">
        <f>+SUMIFS(inv!$D$1:$D$1164,inv!$A$1:$A$1164,$B1300,inv!$T$1:$T$1164,$A1300,inv!$U$1:$U$1164,'DIAS DE INVENTARIO TAT'!I$1)</f>
        <v>0</v>
      </c>
      <c r="J1300">
        <f>+SUMIFS(inv!$D$1:$D$1164,inv!$A$1:$A$1164,$B1300,inv!$T$1:$T$1164,$A1300,inv!$U$1:$U$1164,'DIAS DE INVENTARIO TAT'!J$1)</f>
        <v>0</v>
      </c>
      <c r="K1300">
        <f>+SUMIFS(inv!$D$1:$D$1164,inv!$A$1:$A$1164,$B1300,inv!$T$1:$T$1164,$A1300,inv!$U$1:$U$1164,'DIAS DE INVENTARIO TAT'!K$1)</f>
        <v>0</v>
      </c>
      <c r="L1300" s="6">
        <f>+SUMIFS(VENTAS!H:H,VENTAS!B:B,B1300,VENTAS!G:G,A1300)</f>
        <v>0</v>
      </c>
      <c r="M1300" s="4">
        <f t="shared" si="116"/>
        <v>0</v>
      </c>
      <c r="N1300" s="4">
        <f t="shared" si="112"/>
        <v>0</v>
      </c>
      <c r="O1300" s="4">
        <f t="shared" si="113"/>
        <v>0</v>
      </c>
      <c r="P1300" s="4">
        <f t="shared" si="114"/>
        <v>0</v>
      </c>
      <c r="Q1300" s="6" t="e">
        <f>+SUMIFS(#REF!,#REF!,TablaINV[[#This Row],[GRUPO]],#REF!,TablaINV[[#This Row],[COD]])</f>
        <v>#REF!</v>
      </c>
      <c r="R1300" s="19">
        <f t="shared" si="115"/>
        <v>0</v>
      </c>
      <c r="S1300" s="4" t="str">
        <f>+VLOOKUP(A1300,inv!T:X,5,0)</f>
        <v>OCCIDENTE</v>
      </c>
      <c r="T1300" s="4" t="str">
        <f>+VLOOKUP(B:B,'DT HUEVO'!$A:$D,4,0)</f>
        <v>EMPACADOS</v>
      </c>
      <c r="U1300" s="4" t="str">
        <f>+VLOOKUP(TablaINV[[#This Row],[COD]],'DT HUEVO'!$A:$D,3,0)</f>
        <v>AA</v>
      </c>
    </row>
    <row r="1301" spans="1:21">
      <c r="A1301" t="s">
        <v>477</v>
      </c>
      <c r="B1301">
        <v>10472</v>
      </c>
      <c r="C1301" t="s">
        <v>40</v>
      </c>
      <c r="D1301">
        <f>+SUMIFS(inv!D:D,inv!A:A,B1301,inv!T:T,A1301)</f>
        <v>0</v>
      </c>
      <c r="E1301">
        <f>+SUMIFS(inv!$D$1:$D$1164,inv!$A$1:$A$1164,$B1301,inv!$T$1:$T$1164,$A1301,inv!$U$1:$U$1164,'DIAS DE INVENTARIO TAT'!E$1)</f>
        <v>0</v>
      </c>
      <c r="F1301">
        <f>+SUMIFS(inv!$D$1:$D$1164,inv!$A$1:$A$1164,$B1301,inv!$T$1:$T$1164,$A1301,inv!$U$1:$U$1164,'DIAS DE INVENTARIO TAT'!F$1)</f>
        <v>0</v>
      </c>
      <c r="G1301">
        <f>+SUMIFS(inv!$D$1:$D$1164,inv!$A$1:$A$1164,$B1301,inv!$T$1:$T$1164,$A1301,inv!$U$1:$U$1164,'DIAS DE INVENTARIO TAT'!G$1)</f>
        <v>0</v>
      </c>
      <c r="H1301">
        <f>+SUMIFS(inv!$D$1:$D$1164,inv!$A$1:$A$1164,$B1301,inv!$T$1:$T$1164,$A1301,inv!$U$1:$U$1164,'DIAS DE INVENTARIO TAT'!H$1)</f>
        <v>0</v>
      </c>
      <c r="I1301">
        <f>+SUMIFS(inv!$D$1:$D$1164,inv!$A$1:$A$1164,$B1301,inv!$T$1:$T$1164,$A1301,inv!$U$1:$U$1164,'DIAS DE INVENTARIO TAT'!I$1)</f>
        <v>0</v>
      </c>
      <c r="J1301">
        <f>+SUMIFS(inv!$D$1:$D$1164,inv!$A$1:$A$1164,$B1301,inv!$T$1:$T$1164,$A1301,inv!$U$1:$U$1164,'DIAS DE INVENTARIO TAT'!J$1)</f>
        <v>0</v>
      </c>
      <c r="K1301">
        <f>+SUMIFS(inv!$D$1:$D$1164,inv!$A$1:$A$1164,$B1301,inv!$T$1:$T$1164,$A1301,inv!$U$1:$U$1164,'DIAS DE INVENTARIO TAT'!K$1)</f>
        <v>0</v>
      </c>
      <c r="L1301" s="6">
        <f>+SUMIFS(VENTAS!H:H,VENTAS!B:B,B1301,VENTAS!G:G,A1301)</f>
        <v>0</v>
      </c>
      <c r="M1301" s="4">
        <f t="shared" si="116"/>
        <v>0</v>
      </c>
      <c r="N1301" s="4">
        <f t="shared" si="112"/>
        <v>0</v>
      </c>
      <c r="O1301" s="4">
        <f t="shared" si="113"/>
        <v>0</v>
      </c>
      <c r="P1301" s="4">
        <f t="shared" si="114"/>
        <v>0</v>
      </c>
      <c r="Q1301" s="6" t="e">
        <f>+SUMIFS(#REF!,#REF!,TablaINV[[#This Row],[GRUPO]],#REF!,TablaINV[[#This Row],[COD]])</f>
        <v>#REF!</v>
      </c>
      <c r="R1301" s="19">
        <f t="shared" si="115"/>
        <v>0</v>
      </c>
      <c r="S1301" s="4" t="str">
        <f>+VLOOKUP(A1301,inv!T:X,5,0)</f>
        <v>OCCIDENTE</v>
      </c>
      <c r="T1301" s="4" t="str">
        <f>+VLOOKUP(B:B,'DT HUEVO'!$A:$D,4,0)</f>
        <v>EMPACADOS</v>
      </c>
      <c r="U1301" s="4" t="str">
        <f>+VLOOKUP(TablaINV[[#This Row],[COD]],'DT HUEVO'!$A:$D,3,0)</f>
        <v>A</v>
      </c>
    </row>
    <row r="1302" spans="1:21">
      <c r="A1302" t="s">
        <v>477</v>
      </c>
      <c r="B1302">
        <v>13359</v>
      </c>
      <c r="C1302" t="s">
        <v>468</v>
      </c>
      <c r="D1302">
        <f>+SUMIFS(inv!D:D,inv!A:A,B1302,inv!T:T,A1302)</f>
        <v>0</v>
      </c>
      <c r="E1302">
        <f>+SUMIFS(inv!$D$1:$D$1164,inv!$A$1:$A$1164,$B1302,inv!$T$1:$T$1164,$A1302,inv!$U$1:$U$1164,'DIAS DE INVENTARIO TAT'!E$1)</f>
        <v>0</v>
      </c>
      <c r="F1302">
        <f>+SUMIFS(inv!$D$1:$D$1164,inv!$A$1:$A$1164,$B1302,inv!$T$1:$T$1164,$A1302,inv!$U$1:$U$1164,'DIAS DE INVENTARIO TAT'!F$1)</f>
        <v>0</v>
      </c>
      <c r="G1302">
        <f>+SUMIFS(inv!$D$1:$D$1164,inv!$A$1:$A$1164,$B1302,inv!$T$1:$T$1164,$A1302,inv!$U$1:$U$1164,'DIAS DE INVENTARIO TAT'!G$1)</f>
        <v>0</v>
      </c>
      <c r="H1302">
        <f>+SUMIFS(inv!$D$1:$D$1164,inv!$A$1:$A$1164,$B1302,inv!$T$1:$T$1164,$A1302,inv!$U$1:$U$1164,'DIAS DE INVENTARIO TAT'!H$1)</f>
        <v>0</v>
      </c>
      <c r="I1302">
        <f>+SUMIFS(inv!$D$1:$D$1164,inv!$A$1:$A$1164,$B1302,inv!$T$1:$T$1164,$A1302,inv!$U$1:$U$1164,'DIAS DE INVENTARIO TAT'!I$1)</f>
        <v>0</v>
      </c>
      <c r="J1302">
        <f>+SUMIFS(inv!$D$1:$D$1164,inv!$A$1:$A$1164,$B1302,inv!$T$1:$T$1164,$A1302,inv!$U$1:$U$1164,'DIAS DE INVENTARIO TAT'!J$1)</f>
        <v>0</v>
      </c>
      <c r="K1302">
        <f>+SUMIFS(inv!$D$1:$D$1164,inv!$A$1:$A$1164,$B1302,inv!$T$1:$T$1164,$A1302,inv!$U$1:$U$1164,'DIAS DE INVENTARIO TAT'!K$1)</f>
        <v>0</v>
      </c>
      <c r="L1302" s="6">
        <f>+SUMIFS(VENTAS!H:H,VENTAS!B:B,B1302,VENTAS!G:G,A1302)</f>
        <v>0</v>
      </c>
      <c r="M1302" s="4">
        <f t="shared" si="116"/>
        <v>0</v>
      </c>
      <c r="N1302" s="4">
        <f t="shared" si="112"/>
        <v>0</v>
      </c>
      <c r="O1302" s="4">
        <f t="shared" si="113"/>
        <v>0</v>
      </c>
      <c r="P1302" s="4">
        <f t="shared" si="114"/>
        <v>0</v>
      </c>
      <c r="Q1302" s="6" t="e">
        <f>+SUMIFS(#REF!,#REF!,TablaINV[[#This Row],[GRUPO]],#REF!,TablaINV[[#This Row],[COD]])</f>
        <v>#REF!</v>
      </c>
      <c r="R1302" s="19">
        <f t="shared" si="115"/>
        <v>0</v>
      </c>
      <c r="S1302" s="4" t="str">
        <f>+VLOOKUP(A1302,inv!T:X,5,0)</f>
        <v>OCCIDENTE</v>
      </c>
      <c r="T1302" s="4" t="str">
        <f>+VLOOKUP(B:B,'DT HUEVO'!$A:$D,4,0)</f>
        <v>EMPACADOS</v>
      </c>
      <c r="U1302" s="4" t="str">
        <f>+VLOOKUP(TablaINV[[#This Row],[COD]],'DT HUEVO'!$A:$D,3,0)</f>
        <v>AA</v>
      </c>
    </row>
    <row r="1303" spans="1:21">
      <c r="A1303" t="s">
        <v>477</v>
      </c>
      <c r="B1303">
        <v>13503</v>
      </c>
      <c r="C1303" t="s">
        <v>470</v>
      </c>
      <c r="D1303">
        <f>+SUMIFS(inv!D:D,inv!A:A,B1303,inv!T:T,A1303)</f>
        <v>0</v>
      </c>
      <c r="E1303">
        <f>+SUMIFS(inv!$D$1:$D$1164,inv!$A$1:$A$1164,$B1303,inv!$T$1:$T$1164,$A1303,inv!$U$1:$U$1164,'DIAS DE INVENTARIO TAT'!E$1)</f>
        <v>0</v>
      </c>
      <c r="F1303">
        <f>+SUMIFS(inv!$D$1:$D$1164,inv!$A$1:$A$1164,$B1303,inv!$T$1:$T$1164,$A1303,inv!$U$1:$U$1164,'DIAS DE INVENTARIO TAT'!F$1)</f>
        <v>0</v>
      </c>
      <c r="G1303">
        <f>+SUMIFS(inv!$D$1:$D$1164,inv!$A$1:$A$1164,$B1303,inv!$T$1:$T$1164,$A1303,inv!$U$1:$U$1164,'DIAS DE INVENTARIO TAT'!G$1)</f>
        <v>0</v>
      </c>
      <c r="H1303">
        <f>+SUMIFS(inv!$D$1:$D$1164,inv!$A$1:$A$1164,$B1303,inv!$T$1:$T$1164,$A1303,inv!$U$1:$U$1164,'DIAS DE INVENTARIO TAT'!H$1)</f>
        <v>0</v>
      </c>
      <c r="I1303">
        <f>+SUMIFS(inv!$D$1:$D$1164,inv!$A$1:$A$1164,$B1303,inv!$T$1:$T$1164,$A1303,inv!$U$1:$U$1164,'DIAS DE INVENTARIO TAT'!I$1)</f>
        <v>0</v>
      </c>
      <c r="J1303">
        <f>+SUMIFS(inv!$D$1:$D$1164,inv!$A$1:$A$1164,$B1303,inv!$T$1:$T$1164,$A1303,inv!$U$1:$U$1164,'DIAS DE INVENTARIO TAT'!J$1)</f>
        <v>0</v>
      </c>
      <c r="K1303">
        <f>+SUMIFS(inv!$D$1:$D$1164,inv!$A$1:$A$1164,$B1303,inv!$T$1:$T$1164,$A1303,inv!$U$1:$U$1164,'DIAS DE INVENTARIO TAT'!K$1)</f>
        <v>0</v>
      </c>
      <c r="L1303" s="6">
        <f>+SUMIFS(VENTAS!H:H,VENTAS!B:B,B1303,VENTAS!G:G,A1303)</f>
        <v>0</v>
      </c>
      <c r="M1303" s="4">
        <f t="shared" si="116"/>
        <v>0</v>
      </c>
      <c r="N1303" s="4">
        <f t="shared" si="112"/>
        <v>0</v>
      </c>
      <c r="O1303" s="4">
        <f t="shared" si="113"/>
        <v>0</v>
      </c>
      <c r="P1303" s="4">
        <f t="shared" si="114"/>
        <v>0</v>
      </c>
      <c r="Q1303" s="6" t="e">
        <f>+SUMIFS(#REF!,#REF!,TablaINV[[#This Row],[GRUPO]],#REF!,TablaINV[[#This Row],[COD]])</f>
        <v>#REF!</v>
      </c>
      <c r="R1303" s="19">
        <f t="shared" si="115"/>
        <v>0</v>
      </c>
      <c r="S1303" s="4" t="str">
        <f>+VLOOKUP(A1303,inv!T:X,5,0)</f>
        <v>OCCIDENTE</v>
      </c>
      <c r="T1303" s="4" t="str">
        <f>+VLOOKUP(B:B,'DT HUEVO'!$A:$D,4,0)</f>
        <v>EMPACADOS</v>
      </c>
      <c r="U1303" s="4" t="str">
        <f>+VLOOKUP(TablaINV[[#This Row],[COD]],'DT HUEVO'!$A:$D,3,0)</f>
        <v>B</v>
      </c>
    </row>
    <row r="1304" spans="1:21">
      <c r="A1304" t="s">
        <v>477</v>
      </c>
      <c r="B1304">
        <v>13403</v>
      </c>
      <c r="C1304" t="s">
        <v>428</v>
      </c>
      <c r="D1304">
        <f>+SUMIFS(inv!D:D,inv!A:A,B1304,inv!T:T,A1304)</f>
        <v>0</v>
      </c>
      <c r="E1304">
        <f>+SUMIFS(inv!$D$1:$D$1164,inv!$A$1:$A$1164,$B1304,inv!$T$1:$T$1164,$A1304,inv!$U$1:$U$1164,'DIAS DE INVENTARIO TAT'!E$1)</f>
        <v>0</v>
      </c>
      <c r="F1304">
        <f>+SUMIFS(inv!$D$1:$D$1164,inv!$A$1:$A$1164,$B1304,inv!$T$1:$T$1164,$A1304,inv!$U$1:$U$1164,'DIAS DE INVENTARIO TAT'!F$1)</f>
        <v>0</v>
      </c>
      <c r="G1304">
        <f>+SUMIFS(inv!$D$1:$D$1164,inv!$A$1:$A$1164,$B1304,inv!$T$1:$T$1164,$A1304,inv!$U$1:$U$1164,'DIAS DE INVENTARIO TAT'!G$1)</f>
        <v>0</v>
      </c>
      <c r="H1304">
        <f>+SUMIFS(inv!$D$1:$D$1164,inv!$A$1:$A$1164,$B1304,inv!$T$1:$T$1164,$A1304,inv!$U$1:$U$1164,'DIAS DE INVENTARIO TAT'!H$1)</f>
        <v>0</v>
      </c>
      <c r="I1304">
        <f>+SUMIFS(inv!$D$1:$D$1164,inv!$A$1:$A$1164,$B1304,inv!$T$1:$T$1164,$A1304,inv!$U$1:$U$1164,'DIAS DE INVENTARIO TAT'!I$1)</f>
        <v>0</v>
      </c>
      <c r="J1304">
        <f>+SUMIFS(inv!$D$1:$D$1164,inv!$A$1:$A$1164,$B1304,inv!$T$1:$T$1164,$A1304,inv!$U$1:$U$1164,'DIAS DE INVENTARIO TAT'!J$1)</f>
        <v>0</v>
      </c>
      <c r="K1304">
        <f>+SUMIFS(inv!$D$1:$D$1164,inv!$A$1:$A$1164,$B1304,inv!$T$1:$T$1164,$A1304,inv!$U$1:$U$1164,'DIAS DE INVENTARIO TAT'!K$1)</f>
        <v>0</v>
      </c>
      <c r="L1304" s="6">
        <f>+SUMIFS(VENTAS!H:H,VENTAS!B:B,B1304,VENTAS!G:G,A1304)</f>
        <v>0</v>
      </c>
      <c r="M1304" s="4">
        <f t="shared" si="116"/>
        <v>0</v>
      </c>
      <c r="N1304" s="4">
        <f t="shared" si="112"/>
        <v>0</v>
      </c>
      <c r="O1304" s="4">
        <f t="shared" si="113"/>
        <v>0</v>
      </c>
      <c r="P1304" s="4">
        <f t="shared" si="114"/>
        <v>0</v>
      </c>
      <c r="Q1304" s="6" t="e">
        <f>+SUMIFS(#REF!,#REF!,TablaINV[[#This Row],[GRUPO]],#REF!,TablaINV[[#This Row],[COD]])</f>
        <v>#REF!</v>
      </c>
      <c r="R1304" s="19">
        <f t="shared" si="115"/>
        <v>0</v>
      </c>
      <c r="S1304" s="4" t="str">
        <f>+VLOOKUP(A1304,inv!T:X,5,0)</f>
        <v>OCCIDENTE</v>
      </c>
      <c r="T1304" s="4" t="str">
        <f>+VLOOKUP(B:B,'DT HUEVO'!$A:$D,4,0)</f>
        <v>EMPACADOS</v>
      </c>
      <c r="U1304" s="4" t="str">
        <f>+VLOOKUP(TablaINV[[#This Row],[COD]],'DT HUEVO'!$A:$D,3,0)</f>
        <v>A</v>
      </c>
    </row>
    <row r="1305" spans="1:21">
      <c r="A1305" t="s">
        <v>477</v>
      </c>
      <c r="B1305">
        <v>10101</v>
      </c>
      <c r="C1305" t="s">
        <v>536</v>
      </c>
      <c r="D1305">
        <f>+SUMIFS(inv!D:D,inv!A:A,B1305,inv!T:T,A1305)</f>
        <v>0</v>
      </c>
      <c r="E1305">
        <f>+SUMIFS(inv!$D$1:$D$1164,inv!$A$1:$A$1164,$B1305,inv!$T$1:$T$1164,$A1305,inv!$U$1:$U$1164,'DIAS DE INVENTARIO TAT'!E$1)</f>
        <v>0</v>
      </c>
      <c r="F1305">
        <f>+SUMIFS(inv!$D$1:$D$1164,inv!$A$1:$A$1164,$B1305,inv!$T$1:$T$1164,$A1305,inv!$U$1:$U$1164,'DIAS DE INVENTARIO TAT'!F$1)</f>
        <v>0</v>
      </c>
      <c r="G1305">
        <f>+SUMIFS(inv!$D$1:$D$1164,inv!$A$1:$A$1164,$B1305,inv!$T$1:$T$1164,$A1305,inv!$U$1:$U$1164,'DIAS DE INVENTARIO TAT'!G$1)</f>
        <v>0</v>
      </c>
      <c r="H1305">
        <f>+SUMIFS(inv!$D$1:$D$1164,inv!$A$1:$A$1164,$B1305,inv!$T$1:$T$1164,$A1305,inv!$U$1:$U$1164,'DIAS DE INVENTARIO TAT'!H$1)</f>
        <v>0</v>
      </c>
      <c r="I1305">
        <f>+SUMIFS(inv!$D$1:$D$1164,inv!$A$1:$A$1164,$B1305,inv!$T$1:$T$1164,$A1305,inv!$U$1:$U$1164,'DIAS DE INVENTARIO TAT'!I$1)</f>
        <v>0</v>
      </c>
      <c r="J1305">
        <f>+SUMIFS(inv!$D$1:$D$1164,inv!$A$1:$A$1164,$B1305,inv!$T$1:$T$1164,$A1305,inv!$U$1:$U$1164,'DIAS DE INVENTARIO TAT'!J$1)</f>
        <v>0</v>
      </c>
      <c r="K1305">
        <f>+SUMIFS(inv!$D$1:$D$1164,inv!$A$1:$A$1164,$B1305,inv!$T$1:$T$1164,$A1305,inv!$U$1:$U$1164,'DIAS DE INVENTARIO TAT'!K$1)</f>
        <v>0</v>
      </c>
      <c r="L1305" s="6">
        <f>+SUMIFS(VENTAS!H:H,VENTAS!B:B,B1305,VENTAS!G:G,A1305)</f>
        <v>0</v>
      </c>
      <c r="M1305" s="4">
        <f t="shared" si="116"/>
        <v>0</v>
      </c>
      <c r="N1305" s="4">
        <f t="shared" si="112"/>
        <v>0</v>
      </c>
      <c r="O1305" s="4">
        <f t="shared" si="113"/>
        <v>0</v>
      </c>
      <c r="P1305" s="4">
        <f t="shared" si="114"/>
        <v>0</v>
      </c>
      <c r="Q1305" s="6" t="e">
        <f>+SUMIFS(#REF!,#REF!,TablaINV[[#This Row],[GRUPO]],#REF!,TablaINV[[#This Row],[COD]])</f>
        <v>#REF!</v>
      </c>
      <c r="R1305" s="19">
        <f t="shared" si="115"/>
        <v>0</v>
      </c>
      <c r="S1305" s="4" t="str">
        <f>+VLOOKUP(A1305,inv!T:X,5,0)</f>
        <v>OCCIDENTE</v>
      </c>
      <c r="T1305" s="4" t="str">
        <f>+VLOOKUP(B:B,'DT HUEVO'!$A:$D,4,0)</f>
        <v>GRIS SUELTO</v>
      </c>
      <c r="U1305" s="4" t="str">
        <f>+VLOOKUP(TablaINV[[#This Row],[COD]],'DT HUEVO'!$A:$D,3,0)</f>
        <v>YUMBO</v>
      </c>
    </row>
    <row r="1306" spans="1:21">
      <c r="A1306" t="s">
        <v>477</v>
      </c>
      <c r="B1306">
        <v>10201</v>
      </c>
      <c r="C1306" t="s">
        <v>27</v>
      </c>
      <c r="D1306">
        <f>+SUMIFS(inv!D:D,inv!A:A,B1306,inv!T:T,A1306)</f>
        <v>0</v>
      </c>
      <c r="E1306">
        <f>+SUMIFS(inv!$D$1:$D$1164,inv!$A$1:$A$1164,$B1306,inv!$T$1:$T$1164,$A1306,inv!$U$1:$U$1164,'DIAS DE INVENTARIO TAT'!E$1)</f>
        <v>0</v>
      </c>
      <c r="F1306">
        <f>+SUMIFS(inv!$D$1:$D$1164,inv!$A$1:$A$1164,$B1306,inv!$T$1:$T$1164,$A1306,inv!$U$1:$U$1164,'DIAS DE INVENTARIO TAT'!F$1)</f>
        <v>0</v>
      </c>
      <c r="G1306">
        <f>+SUMIFS(inv!$D$1:$D$1164,inv!$A$1:$A$1164,$B1306,inv!$T$1:$T$1164,$A1306,inv!$U$1:$U$1164,'DIAS DE INVENTARIO TAT'!G$1)</f>
        <v>0</v>
      </c>
      <c r="H1306">
        <f>+SUMIFS(inv!$D$1:$D$1164,inv!$A$1:$A$1164,$B1306,inv!$T$1:$T$1164,$A1306,inv!$U$1:$U$1164,'DIAS DE INVENTARIO TAT'!H$1)</f>
        <v>0</v>
      </c>
      <c r="I1306">
        <f>+SUMIFS(inv!$D$1:$D$1164,inv!$A$1:$A$1164,$B1306,inv!$T$1:$T$1164,$A1306,inv!$U$1:$U$1164,'DIAS DE INVENTARIO TAT'!I$1)</f>
        <v>0</v>
      </c>
      <c r="J1306">
        <f>+SUMIFS(inv!$D$1:$D$1164,inv!$A$1:$A$1164,$B1306,inv!$T$1:$T$1164,$A1306,inv!$U$1:$U$1164,'DIAS DE INVENTARIO TAT'!J$1)</f>
        <v>0</v>
      </c>
      <c r="K1306">
        <f>+SUMIFS(inv!$D$1:$D$1164,inv!$A$1:$A$1164,$B1306,inv!$T$1:$T$1164,$A1306,inv!$U$1:$U$1164,'DIAS DE INVENTARIO TAT'!K$1)</f>
        <v>0</v>
      </c>
      <c r="L1306" s="6">
        <f>+SUMIFS(VENTAS!H:H,VENTAS!B:B,B1306,VENTAS!G:G,A1306)</f>
        <v>0</v>
      </c>
      <c r="M1306" s="4">
        <f t="shared" si="116"/>
        <v>0</v>
      </c>
      <c r="N1306" s="4">
        <f t="shared" si="112"/>
        <v>0</v>
      </c>
      <c r="O1306" s="4">
        <f t="shared" si="113"/>
        <v>0</v>
      </c>
      <c r="P1306" s="4">
        <f t="shared" si="114"/>
        <v>0</v>
      </c>
      <c r="Q1306" s="6" t="e">
        <f>+SUMIFS(#REF!,#REF!,TablaINV[[#This Row],[GRUPO]],#REF!,TablaINV[[#This Row],[COD]])</f>
        <v>#REF!</v>
      </c>
      <c r="R1306" s="19">
        <f t="shared" si="115"/>
        <v>0</v>
      </c>
      <c r="S1306" s="4" t="str">
        <f>+VLOOKUP(A1306,inv!T:X,5,0)</f>
        <v>OCCIDENTE</v>
      </c>
      <c r="T1306" s="4" t="str">
        <f>+VLOOKUP(B:B,'DT HUEVO'!$A:$D,4,0)</f>
        <v>GRIS SUELTO</v>
      </c>
      <c r="U1306" s="4" t="str">
        <f>+VLOOKUP(TablaINV[[#This Row],[COD]],'DT HUEVO'!$A:$D,3,0)</f>
        <v>AAA</v>
      </c>
    </row>
    <row r="1307" spans="1:21">
      <c r="A1307" t="s">
        <v>477</v>
      </c>
      <c r="B1307">
        <v>73501</v>
      </c>
      <c r="C1307" t="s">
        <v>425</v>
      </c>
      <c r="D1307">
        <f>+SUMIFS(inv!D:D,inv!A:A,B1307,inv!T:T,A1307)</f>
        <v>0</v>
      </c>
      <c r="E1307">
        <f>+SUMIFS(inv!$D$1:$D$1164,inv!$A$1:$A$1164,$B1307,inv!$T$1:$T$1164,$A1307,inv!$U$1:$U$1164,'DIAS DE INVENTARIO TAT'!E$1)</f>
        <v>0</v>
      </c>
      <c r="F1307">
        <f>+SUMIFS(inv!$D$1:$D$1164,inv!$A$1:$A$1164,$B1307,inv!$T$1:$T$1164,$A1307,inv!$U$1:$U$1164,'DIAS DE INVENTARIO TAT'!F$1)</f>
        <v>0</v>
      </c>
      <c r="G1307">
        <f>+SUMIFS(inv!$D$1:$D$1164,inv!$A$1:$A$1164,$B1307,inv!$T$1:$T$1164,$A1307,inv!$U$1:$U$1164,'DIAS DE INVENTARIO TAT'!G$1)</f>
        <v>0</v>
      </c>
      <c r="H1307">
        <f>+SUMIFS(inv!$D$1:$D$1164,inv!$A$1:$A$1164,$B1307,inv!$T$1:$T$1164,$A1307,inv!$U$1:$U$1164,'DIAS DE INVENTARIO TAT'!H$1)</f>
        <v>0</v>
      </c>
      <c r="I1307">
        <f>+SUMIFS(inv!$D$1:$D$1164,inv!$A$1:$A$1164,$B1307,inv!$T$1:$T$1164,$A1307,inv!$U$1:$U$1164,'DIAS DE INVENTARIO TAT'!I$1)</f>
        <v>0</v>
      </c>
      <c r="J1307">
        <f>+SUMIFS(inv!$D$1:$D$1164,inv!$A$1:$A$1164,$B1307,inv!$T$1:$T$1164,$A1307,inv!$U$1:$U$1164,'DIAS DE INVENTARIO TAT'!J$1)</f>
        <v>0</v>
      </c>
      <c r="K1307">
        <f>+SUMIFS(inv!$D$1:$D$1164,inv!$A$1:$A$1164,$B1307,inv!$T$1:$T$1164,$A1307,inv!$U$1:$U$1164,'DIAS DE INVENTARIO TAT'!K$1)</f>
        <v>0</v>
      </c>
      <c r="L1307" s="6">
        <f>+SUMIFS(VENTAS!H:H,VENTAS!B:B,B1307,VENTAS!G:G,A1307)</f>
        <v>0</v>
      </c>
      <c r="M1307" s="4">
        <f t="shared" si="116"/>
        <v>0</v>
      </c>
      <c r="N1307" s="4">
        <f t="shared" si="112"/>
        <v>0</v>
      </c>
      <c r="O1307" s="4">
        <f t="shared" si="113"/>
        <v>0</v>
      </c>
      <c r="P1307" s="4">
        <f t="shared" si="114"/>
        <v>0</v>
      </c>
      <c r="Q1307" s="6" t="e">
        <f>+SUMIFS(#REF!,#REF!,TablaINV[[#This Row],[GRUPO]],#REF!,TablaINV[[#This Row],[COD]])</f>
        <v>#REF!</v>
      </c>
      <c r="R1307" s="19">
        <f t="shared" si="115"/>
        <v>0</v>
      </c>
      <c r="S1307" s="4" t="str">
        <f>+VLOOKUP(A1307,inv!T:X,5,0)</f>
        <v>OCCIDENTE</v>
      </c>
      <c r="T1307" s="4" t="str">
        <f>+VLOOKUP(B:B,'DT HUEVO'!$A:$D,4,0)</f>
        <v>SEGUNDA</v>
      </c>
      <c r="U1307" s="4" t="str">
        <f>+VLOOKUP(TablaINV[[#This Row],[COD]],'DT HUEVO'!$A:$D,3,0)</f>
        <v>SEGUNDA</v>
      </c>
    </row>
    <row r="1308" spans="1:21">
      <c r="A1308" t="s">
        <v>477</v>
      </c>
      <c r="B1308">
        <v>76501</v>
      </c>
      <c r="C1308" t="s">
        <v>589</v>
      </c>
      <c r="D1308">
        <f>+SUMIFS(inv!D:D,inv!A:A,B1308,inv!T:T,A1308)</f>
        <v>0</v>
      </c>
      <c r="E1308">
        <f>+SUMIFS(inv!$D$1:$D$1164,inv!$A$1:$A$1164,$B1308,inv!$T$1:$T$1164,$A1308,inv!$U$1:$U$1164,'DIAS DE INVENTARIO TAT'!E$1)</f>
        <v>0</v>
      </c>
      <c r="F1308">
        <f>+SUMIFS(inv!$D$1:$D$1164,inv!$A$1:$A$1164,$B1308,inv!$T$1:$T$1164,$A1308,inv!$U$1:$U$1164,'DIAS DE INVENTARIO TAT'!F$1)</f>
        <v>0</v>
      </c>
      <c r="G1308">
        <f>+SUMIFS(inv!$D$1:$D$1164,inv!$A$1:$A$1164,$B1308,inv!$T$1:$T$1164,$A1308,inv!$U$1:$U$1164,'DIAS DE INVENTARIO TAT'!G$1)</f>
        <v>0</v>
      </c>
      <c r="H1308">
        <f>+SUMIFS(inv!$D$1:$D$1164,inv!$A$1:$A$1164,$B1308,inv!$T$1:$T$1164,$A1308,inv!$U$1:$U$1164,'DIAS DE INVENTARIO TAT'!H$1)</f>
        <v>0</v>
      </c>
      <c r="I1308">
        <f>+SUMIFS(inv!$D$1:$D$1164,inv!$A$1:$A$1164,$B1308,inv!$T$1:$T$1164,$A1308,inv!$U$1:$U$1164,'DIAS DE INVENTARIO TAT'!I$1)</f>
        <v>0</v>
      </c>
      <c r="J1308">
        <f>+SUMIFS(inv!$D$1:$D$1164,inv!$A$1:$A$1164,$B1308,inv!$T$1:$T$1164,$A1308,inv!$U$1:$U$1164,'DIAS DE INVENTARIO TAT'!J$1)</f>
        <v>0</v>
      </c>
      <c r="K1308">
        <f>+SUMIFS(inv!$D$1:$D$1164,inv!$A$1:$A$1164,$B1308,inv!$T$1:$T$1164,$A1308,inv!$U$1:$U$1164,'DIAS DE INVENTARIO TAT'!K$1)</f>
        <v>0</v>
      </c>
      <c r="L1308" s="6">
        <f>+SUMIFS(VENTAS!H:H,VENTAS!B:B,B1308,VENTAS!G:G,A1308)</f>
        <v>0</v>
      </c>
      <c r="M1308" s="4">
        <f t="shared" si="116"/>
        <v>0</v>
      </c>
      <c r="N1308" s="4">
        <f t="shared" si="112"/>
        <v>0</v>
      </c>
      <c r="O1308" s="4">
        <f t="shared" si="113"/>
        <v>0</v>
      </c>
      <c r="P1308" s="4">
        <f t="shared" si="114"/>
        <v>0</v>
      </c>
      <c r="Q1308" s="6" t="e">
        <f>+SUMIFS(#REF!,#REF!,TablaINV[[#This Row],[GRUPO]],#REF!,TablaINV[[#This Row],[COD]])</f>
        <v>#REF!</v>
      </c>
      <c r="R1308" s="19">
        <f t="shared" si="115"/>
        <v>0</v>
      </c>
      <c r="S1308" s="4" t="str">
        <f>+VLOOKUP(A1308,inv!T:X,5,0)</f>
        <v>OCCIDENTE</v>
      </c>
      <c r="T1308" s="4" t="str">
        <f>+VLOOKUP(B:B,'DT HUEVO'!$A:$D,4,0)</f>
        <v>SEGUNDA</v>
      </c>
      <c r="U1308" s="4" t="str">
        <f>+VLOOKUP(TablaINV[[#This Row],[COD]],'DT HUEVO'!$A:$D,3,0)</f>
        <v>SEGUNDA</v>
      </c>
    </row>
    <row r="1309" spans="1:21">
      <c r="A1309" t="s">
        <v>477</v>
      </c>
      <c r="B1309">
        <v>76601</v>
      </c>
      <c r="C1309" t="s">
        <v>590</v>
      </c>
      <c r="D1309">
        <f>+SUMIFS(inv!D:D,inv!A:A,B1309,inv!T:T,A1309)</f>
        <v>0</v>
      </c>
      <c r="E1309">
        <f>+SUMIFS(inv!$D$1:$D$1164,inv!$A$1:$A$1164,$B1309,inv!$T$1:$T$1164,$A1309,inv!$U$1:$U$1164,'DIAS DE INVENTARIO TAT'!E$1)</f>
        <v>0</v>
      </c>
      <c r="F1309">
        <f>+SUMIFS(inv!$D$1:$D$1164,inv!$A$1:$A$1164,$B1309,inv!$T$1:$T$1164,$A1309,inv!$U$1:$U$1164,'DIAS DE INVENTARIO TAT'!F$1)</f>
        <v>0</v>
      </c>
      <c r="G1309">
        <f>+SUMIFS(inv!$D$1:$D$1164,inv!$A$1:$A$1164,$B1309,inv!$T$1:$T$1164,$A1309,inv!$U$1:$U$1164,'DIAS DE INVENTARIO TAT'!G$1)</f>
        <v>0</v>
      </c>
      <c r="H1309">
        <f>+SUMIFS(inv!$D$1:$D$1164,inv!$A$1:$A$1164,$B1309,inv!$T$1:$T$1164,$A1309,inv!$U$1:$U$1164,'DIAS DE INVENTARIO TAT'!H$1)</f>
        <v>0</v>
      </c>
      <c r="I1309">
        <f>+SUMIFS(inv!$D$1:$D$1164,inv!$A$1:$A$1164,$B1309,inv!$T$1:$T$1164,$A1309,inv!$U$1:$U$1164,'DIAS DE INVENTARIO TAT'!I$1)</f>
        <v>0</v>
      </c>
      <c r="J1309">
        <f>+SUMIFS(inv!$D$1:$D$1164,inv!$A$1:$A$1164,$B1309,inv!$T$1:$T$1164,$A1309,inv!$U$1:$U$1164,'DIAS DE INVENTARIO TAT'!J$1)</f>
        <v>0</v>
      </c>
      <c r="K1309">
        <f>+SUMIFS(inv!$D$1:$D$1164,inv!$A$1:$A$1164,$B1309,inv!$T$1:$T$1164,$A1309,inv!$U$1:$U$1164,'DIAS DE INVENTARIO TAT'!K$1)</f>
        <v>0</v>
      </c>
      <c r="L1309" s="6">
        <f>+SUMIFS(VENTAS!H:H,VENTAS!B:B,B1309,VENTAS!G:G,A1309)</f>
        <v>0</v>
      </c>
      <c r="M1309" s="4">
        <f t="shared" si="116"/>
        <v>0</v>
      </c>
      <c r="N1309" s="4">
        <f t="shared" si="112"/>
        <v>0</v>
      </c>
      <c r="O1309" s="4">
        <f t="shared" si="113"/>
        <v>0</v>
      </c>
      <c r="P1309" s="4">
        <f t="shared" si="114"/>
        <v>0</v>
      </c>
      <c r="Q1309" s="6" t="e">
        <f>+SUMIFS(#REF!,#REF!,TablaINV[[#This Row],[GRUPO]],#REF!,TablaINV[[#This Row],[COD]])</f>
        <v>#REF!</v>
      </c>
      <c r="R1309" s="19">
        <f t="shared" si="115"/>
        <v>0</v>
      </c>
      <c r="S1309" s="4" t="str">
        <f>+VLOOKUP(A1309,inv!T:X,5,0)</f>
        <v>OCCIDENTE</v>
      </c>
      <c r="T1309" s="4" t="str">
        <f>+VLOOKUP(B:B,'DT HUEVO'!$A:$D,4,0)</f>
        <v>SEGUNDA</v>
      </c>
      <c r="U1309" s="4" t="str">
        <f>+VLOOKUP(TablaINV[[#This Row],[COD]],'DT HUEVO'!$A:$D,3,0)</f>
        <v>SEGUNDA</v>
      </c>
    </row>
    <row r="1310" spans="1:21">
      <c r="A1310" t="s">
        <v>477</v>
      </c>
      <c r="B1310">
        <v>76701</v>
      </c>
      <c r="C1310" t="s">
        <v>588</v>
      </c>
      <c r="D1310">
        <f>+SUMIFS(inv!D:D,inv!A:A,B1310,inv!T:T,A1310)</f>
        <v>0</v>
      </c>
      <c r="E1310">
        <f>+SUMIFS(inv!$D$1:$D$1164,inv!$A$1:$A$1164,$B1310,inv!$T$1:$T$1164,$A1310,inv!$U$1:$U$1164,'DIAS DE INVENTARIO TAT'!E$1)</f>
        <v>0</v>
      </c>
      <c r="F1310">
        <f>+SUMIFS(inv!$D$1:$D$1164,inv!$A$1:$A$1164,$B1310,inv!$T$1:$T$1164,$A1310,inv!$U$1:$U$1164,'DIAS DE INVENTARIO TAT'!F$1)</f>
        <v>0</v>
      </c>
      <c r="G1310">
        <f>+SUMIFS(inv!$D$1:$D$1164,inv!$A$1:$A$1164,$B1310,inv!$T$1:$T$1164,$A1310,inv!$U$1:$U$1164,'DIAS DE INVENTARIO TAT'!G$1)</f>
        <v>0</v>
      </c>
      <c r="H1310">
        <f>+SUMIFS(inv!$D$1:$D$1164,inv!$A$1:$A$1164,$B1310,inv!$T$1:$T$1164,$A1310,inv!$U$1:$U$1164,'DIAS DE INVENTARIO TAT'!H$1)</f>
        <v>0</v>
      </c>
      <c r="I1310">
        <f>+SUMIFS(inv!$D$1:$D$1164,inv!$A$1:$A$1164,$B1310,inv!$T$1:$T$1164,$A1310,inv!$U$1:$U$1164,'DIAS DE INVENTARIO TAT'!I$1)</f>
        <v>0</v>
      </c>
      <c r="J1310">
        <f>+SUMIFS(inv!$D$1:$D$1164,inv!$A$1:$A$1164,$B1310,inv!$T$1:$T$1164,$A1310,inv!$U$1:$U$1164,'DIAS DE INVENTARIO TAT'!J$1)</f>
        <v>0</v>
      </c>
      <c r="K1310">
        <f>+SUMIFS(inv!$D$1:$D$1164,inv!$A$1:$A$1164,$B1310,inv!$T$1:$T$1164,$A1310,inv!$U$1:$U$1164,'DIAS DE INVENTARIO TAT'!K$1)</f>
        <v>0</v>
      </c>
      <c r="L1310" s="6">
        <f>+SUMIFS(VENTAS!H:H,VENTAS!B:B,B1310,VENTAS!G:G,A1310)</f>
        <v>0</v>
      </c>
      <c r="M1310" s="4">
        <f t="shared" si="116"/>
        <v>0</v>
      </c>
      <c r="N1310" s="4">
        <f t="shared" si="112"/>
        <v>0</v>
      </c>
      <c r="O1310" s="4">
        <f t="shared" si="113"/>
        <v>0</v>
      </c>
      <c r="P1310" s="4">
        <f t="shared" si="114"/>
        <v>0</v>
      </c>
      <c r="Q1310" s="6" t="e">
        <f>+SUMIFS(#REF!,#REF!,TablaINV[[#This Row],[GRUPO]],#REF!,TablaINV[[#This Row],[COD]])</f>
        <v>#REF!</v>
      </c>
      <c r="R1310" s="19">
        <f t="shared" si="115"/>
        <v>0</v>
      </c>
      <c r="S1310" s="4" t="str">
        <f>+VLOOKUP(A1310,inv!T:X,5,0)</f>
        <v>OCCIDENTE</v>
      </c>
      <c r="T1310" s="4" t="str">
        <f>+VLOOKUP(B:B,'DT HUEVO'!$A:$D,4,0)</f>
        <v>SEGUNDA</v>
      </c>
      <c r="U1310" s="4" t="str">
        <f>+VLOOKUP(TablaINV[[#This Row],[COD]],'DT HUEVO'!$A:$D,3,0)</f>
        <v>SEGUNDA</v>
      </c>
    </row>
    <row r="1311" spans="1:21">
      <c r="A1311" t="s">
        <v>477</v>
      </c>
      <c r="B1311">
        <v>77101</v>
      </c>
      <c r="C1311" t="s">
        <v>567</v>
      </c>
      <c r="D1311">
        <f>+SUMIFS(inv!D:D,inv!A:A,B1311,inv!T:T,A1311)</f>
        <v>0</v>
      </c>
      <c r="E1311">
        <f>+SUMIFS(inv!$D$1:$D$1164,inv!$A$1:$A$1164,$B1311,inv!$T$1:$T$1164,$A1311,inv!$U$1:$U$1164,'DIAS DE INVENTARIO TAT'!E$1)</f>
        <v>0</v>
      </c>
      <c r="F1311">
        <f>+SUMIFS(inv!$D$1:$D$1164,inv!$A$1:$A$1164,$B1311,inv!$T$1:$T$1164,$A1311,inv!$U$1:$U$1164,'DIAS DE INVENTARIO TAT'!F$1)</f>
        <v>0</v>
      </c>
      <c r="G1311">
        <f>+SUMIFS(inv!$D$1:$D$1164,inv!$A$1:$A$1164,$B1311,inv!$T$1:$T$1164,$A1311,inv!$U$1:$U$1164,'DIAS DE INVENTARIO TAT'!G$1)</f>
        <v>0</v>
      </c>
      <c r="H1311">
        <f>+SUMIFS(inv!$D$1:$D$1164,inv!$A$1:$A$1164,$B1311,inv!$T$1:$T$1164,$A1311,inv!$U$1:$U$1164,'DIAS DE INVENTARIO TAT'!H$1)</f>
        <v>0</v>
      </c>
      <c r="I1311">
        <f>+SUMIFS(inv!$D$1:$D$1164,inv!$A$1:$A$1164,$B1311,inv!$T$1:$T$1164,$A1311,inv!$U$1:$U$1164,'DIAS DE INVENTARIO TAT'!I$1)</f>
        <v>0</v>
      </c>
      <c r="J1311">
        <f>+SUMIFS(inv!$D$1:$D$1164,inv!$A$1:$A$1164,$B1311,inv!$T$1:$T$1164,$A1311,inv!$U$1:$U$1164,'DIAS DE INVENTARIO TAT'!J$1)</f>
        <v>0</v>
      </c>
      <c r="K1311">
        <f>+SUMIFS(inv!$D$1:$D$1164,inv!$A$1:$A$1164,$B1311,inv!$T$1:$T$1164,$A1311,inv!$U$1:$U$1164,'DIAS DE INVENTARIO TAT'!K$1)</f>
        <v>0</v>
      </c>
      <c r="L1311" s="6">
        <f>+SUMIFS(VENTAS!H:H,VENTAS!B:B,B1311,VENTAS!G:G,A1311)</f>
        <v>0</v>
      </c>
      <c r="M1311" s="4">
        <f t="shared" si="116"/>
        <v>0</v>
      </c>
      <c r="N1311" s="4">
        <f t="shared" si="112"/>
        <v>0</v>
      </c>
      <c r="O1311" s="4">
        <f t="shared" si="113"/>
        <v>0</v>
      </c>
      <c r="P1311" s="4">
        <f t="shared" si="114"/>
        <v>0</v>
      </c>
      <c r="Q1311" s="6" t="e">
        <f>+SUMIFS(#REF!,#REF!,TablaINV[[#This Row],[GRUPO]],#REF!,TablaINV[[#This Row],[COD]])</f>
        <v>#REF!</v>
      </c>
      <c r="R1311" s="19">
        <f t="shared" si="115"/>
        <v>0</v>
      </c>
      <c r="S1311" s="4" t="str">
        <f>+VLOOKUP(A1311,inv!T:X,5,0)</f>
        <v>OCCIDENTE</v>
      </c>
      <c r="T1311" s="4" t="str">
        <f>+VLOOKUP(B:B,'DT HUEVO'!$A:$D,4,0)</f>
        <v>SEGUNDA</v>
      </c>
      <c r="U1311" s="4" t="str">
        <f>+VLOOKUP(TablaINV[[#This Row],[COD]],'DT HUEVO'!$A:$D,3,0)</f>
        <v>SEGUNDA</v>
      </c>
    </row>
    <row r="1312" spans="1:21">
      <c r="A1312" t="s">
        <v>477</v>
      </c>
      <c r="B1312">
        <v>78001</v>
      </c>
      <c r="C1312" t="s">
        <v>571</v>
      </c>
      <c r="D1312">
        <f>+SUMIFS(inv!D:D,inv!A:A,B1312,inv!T:T,A1312)</f>
        <v>0</v>
      </c>
      <c r="E1312">
        <f>+SUMIFS(inv!$D$1:$D$1164,inv!$A$1:$A$1164,$B1312,inv!$T$1:$T$1164,$A1312,inv!$U$1:$U$1164,'DIAS DE INVENTARIO TAT'!E$1)</f>
        <v>0</v>
      </c>
      <c r="F1312">
        <f>+SUMIFS(inv!$D$1:$D$1164,inv!$A$1:$A$1164,$B1312,inv!$T$1:$T$1164,$A1312,inv!$U$1:$U$1164,'DIAS DE INVENTARIO TAT'!F$1)</f>
        <v>0</v>
      </c>
      <c r="G1312">
        <f>+SUMIFS(inv!$D$1:$D$1164,inv!$A$1:$A$1164,$B1312,inv!$T$1:$T$1164,$A1312,inv!$U$1:$U$1164,'DIAS DE INVENTARIO TAT'!G$1)</f>
        <v>0</v>
      </c>
      <c r="H1312">
        <f>+SUMIFS(inv!$D$1:$D$1164,inv!$A$1:$A$1164,$B1312,inv!$T$1:$T$1164,$A1312,inv!$U$1:$U$1164,'DIAS DE INVENTARIO TAT'!H$1)</f>
        <v>0</v>
      </c>
      <c r="I1312">
        <f>+SUMIFS(inv!$D$1:$D$1164,inv!$A$1:$A$1164,$B1312,inv!$T$1:$T$1164,$A1312,inv!$U$1:$U$1164,'DIAS DE INVENTARIO TAT'!I$1)</f>
        <v>0</v>
      </c>
      <c r="J1312">
        <f>+SUMIFS(inv!$D$1:$D$1164,inv!$A$1:$A$1164,$B1312,inv!$T$1:$T$1164,$A1312,inv!$U$1:$U$1164,'DIAS DE INVENTARIO TAT'!J$1)</f>
        <v>0</v>
      </c>
      <c r="K1312">
        <f>+SUMIFS(inv!$D$1:$D$1164,inv!$A$1:$A$1164,$B1312,inv!$T$1:$T$1164,$A1312,inv!$U$1:$U$1164,'DIAS DE INVENTARIO TAT'!K$1)</f>
        <v>0</v>
      </c>
      <c r="L1312" s="6">
        <f>+SUMIFS(VENTAS!H:H,VENTAS!B:B,B1312,VENTAS!G:G,A1312)</f>
        <v>0</v>
      </c>
      <c r="M1312" s="4">
        <f t="shared" si="116"/>
        <v>0</v>
      </c>
      <c r="N1312" s="4">
        <f t="shared" si="112"/>
        <v>0</v>
      </c>
      <c r="O1312" s="4">
        <f t="shared" si="113"/>
        <v>0</v>
      </c>
      <c r="P1312" s="4">
        <f t="shared" si="114"/>
        <v>0</v>
      </c>
      <c r="Q1312" s="6" t="e">
        <f>+SUMIFS(#REF!,#REF!,TablaINV[[#This Row],[GRUPO]],#REF!,TablaINV[[#This Row],[COD]])</f>
        <v>#REF!</v>
      </c>
      <c r="R1312" s="19">
        <f t="shared" si="115"/>
        <v>0</v>
      </c>
      <c r="S1312" s="4" t="str">
        <f>+VLOOKUP(A1312,inv!T:X,5,0)</f>
        <v>OCCIDENTE</v>
      </c>
      <c r="T1312" s="4" t="str">
        <f>+VLOOKUP(B:B,'DT HUEVO'!$A:$D,4,0)</f>
        <v>SEGUNDA</v>
      </c>
      <c r="U1312" s="4" t="str">
        <f>+VLOOKUP(TablaINV[[#This Row],[COD]],'DT HUEVO'!$A:$D,3,0)</f>
        <v>SEGUNDA</v>
      </c>
    </row>
    <row r="1313" spans="1:21">
      <c r="A1313" t="s">
        <v>477</v>
      </c>
      <c r="B1313">
        <v>10369</v>
      </c>
      <c r="C1313" t="s">
        <v>61</v>
      </c>
      <c r="D1313">
        <f>+SUMIFS(inv!D:D,inv!A:A,B1313,inv!T:T,A1313)</f>
        <v>0</v>
      </c>
      <c r="E1313">
        <f>+SUMIFS(inv!$D$1:$D$1164,inv!$A$1:$A$1164,$B1313,inv!$T$1:$T$1164,$A1313,inv!$U$1:$U$1164,'DIAS DE INVENTARIO TAT'!E$1)</f>
        <v>0</v>
      </c>
      <c r="F1313">
        <f>+SUMIFS(inv!$D$1:$D$1164,inv!$A$1:$A$1164,$B1313,inv!$T$1:$T$1164,$A1313,inv!$U$1:$U$1164,'DIAS DE INVENTARIO TAT'!F$1)</f>
        <v>0</v>
      </c>
      <c r="G1313">
        <f>+SUMIFS(inv!$D$1:$D$1164,inv!$A$1:$A$1164,$B1313,inv!$T$1:$T$1164,$A1313,inv!$U$1:$U$1164,'DIAS DE INVENTARIO TAT'!G$1)</f>
        <v>0</v>
      </c>
      <c r="H1313">
        <f>+SUMIFS(inv!$D$1:$D$1164,inv!$A$1:$A$1164,$B1313,inv!$T$1:$T$1164,$A1313,inv!$U$1:$U$1164,'DIAS DE INVENTARIO TAT'!H$1)</f>
        <v>0</v>
      </c>
      <c r="I1313">
        <f>+SUMIFS(inv!$D$1:$D$1164,inv!$A$1:$A$1164,$B1313,inv!$T$1:$T$1164,$A1313,inv!$U$1:$U$1164,'DIAS DE INVENTARIO TAT'!I$1)</f>
        <v>0</v>
      </c>
      <c r="J1313">
        <f>+SUMIFS(inv!$D$1:$D$1164,inv!$A$1:$A$1164,$B1313,inv!$T$1:$T$1164,$A1313,inv!$U$1:$U$1164,'DIAS DE INVENTARIO TAT'!J$1)</f>
        <v>0</v>
      </c>
      <c r="K1313">
        <f>+SUMIFS(inv!$D$1:$D$1164,inv!$A$1:$A$1164,$B1313,inv!$T$1:$T$1164,$A1313,inv!$U$1:$U$1164,'DIAS DE INVENTARIO TAT'!K$1)</f>
        <v>0</v>
      </c>
      <c r="L1313" s="6">
        <f>+SUMIFS(VENTAS!H:H,VENTAS!B:B,B1313,VENTAS!G:G,A1313)</f>
        <v>0</v>
      </c>
      <c r="M1313" s="4">
        <f t="shared" si="116"/>
        <v>0</v>
      </c>
      <c r="N1313" s="4">
        <f t="shared" si="112"/>
        <v>0</v>
      </c>
      <c r="O1313" s="4">
        <f t="shared" si="113"/>
        <v>0</v>
      </c>
      <c r="P1313" s="4">
        <f t="shared" si="114"/>
        <v>0</v>
      </c>
      <c r="Q1313" s="6" t="e">
        <f>+SUMIFS(#REF!,#REF!,TablaINV[[#This Row],[GRUPO]],#REF!,TablaINV[[#This Row],[COD]])</f>
        <v>#REF!</v>
      </c>
      <c r="R1313" s="19">
        <f t="shared" si="115"/>
        <v>0</v>
      </c>
      <c r="S1313" s="4" t="str">
        <f>+VLOOKUP(A1313,inv!T:X,5,0)</f>
        <v>OCCIDENTE</v>
      </c>
      <c r="T1313" s="4" t="str">
        <f>+VLOOKUP(B:B,'DT HUEVO'!$A:$D,4,0)</f>
        <v>EMPACADOS</v>
      </c>
      <c r="U1313" s="4" t="str">
        <f>+VLOOKUP(TablaINV[[#This Row],[COD]],'DT HUEVO'!$A:$D,3,0)</f>
        <v>AA</v>
      </c>
    </row>
    <row r="1314" spans="1:21">
      <c r="A1314" t="s">
        <v>477</v>
      </c>
      <c r="B1314">
        <v>12270</v>
      </c>
      <c r="C1314" t="s">
        <v>62</v>
      </c>
      <c r="D1314">
        <f>+SUMIFS(inv!D:D,inv!A:A,B1314,inv!T:T,A1314)</f>
        <v>0</v>
      </c>
      <c r="E1314">
        <f>+SUMIFS(inv!$D$1:$D$1164,inv!$A$1:$A$1164,$B1314,inv!$T$1:$T$1164,$A1314,inv!$U$1:$U$1164,'DIAS DE INVENTARIO TAT'!E$1)</f>
        <v>0</v>
      </c>
      <c r="F1314">
        <f>+SUMIFS(inv!$D$1:$D$1164,inv!$A$1:$A$1164,$B1314,inv!$T$1:$T$1164,$A1314,inv!$U$1:$U$1164,'DIAS DE INVENTARIO TAT'!F$1)</f>
        <v>0</v>
      </c>
      <c r="G1314">
        <f>+SUMIFS(inv!$D$1:$D$1164,inv!$A$1:$A$1164,$B1314,inv!$T$1:$T$1164,$A1314,inv!$U$1:$U$1164,'DIAS DE INVENTARIO TAT'!G$1)</f>
        <v>0</v>
      </c>
      <c r="H1314">
        <f>+SUMIFS(inv!$D$1:$D$1164,inv!$A$1:$A$1164,$B1314,inv!$T$1:$T$1164,$A1314,inv!$U$1:$U$1164,'DIAS DE INVENTARIO TAT'!H$1)</f>
        <v>0</v>
      </c>
      <c r="I1314">
        <f>+SUMIFS(inv!$D$1:$D$1164,inv!$A$1:$A$1164,$B1314,inv!$T$1:$T$1164,$A1314,inv!$U$1:$U$1164,'DIAS DE INVENTARIO TAT'!I$1)</f>
        <v>0</v>
      </c>
      <c r="J1314">
        <f>+SUMIFS(inv!$D$1:$D$1164,inv!$A$1:$A$1164,$B1314,inv!$T$1:$T$1164,$A1314,inv!$U$1:$U$1164,'DIAS DE INVENTARIO TAT'!J$1)</f>
        <v>0</v>
      </c>
      <c r="K1314">
        <f>+SUMIFS(inv!$D$1:$D$1164,inv!$A$1:$A$1164,$B1314,inv!$T$1:$T$1164,$A1314,inv!$U$1:$U$1164,'DIAS DE INVENTARIO TAT'!K$1)</f>
        <v>0</v>
      </c>
      <c r="L1314" s="6">
        <f>+SUMIFS(VENTAS!H:H,VENTAS!B:B,B1314,VENTAS!G:G,A1314)</f>
        <v>0</v>
      </c>
      <c r="M1314" s="4">
        <f t="shared" si="116"/>
        <v>0</v>
      </c>
      <c r="N1314" s="4">
        <f t="shared" si="112"/>
        <v>0</v>
      </c>
      <c r="O1314" s="4">
        <f t="shared" si="113"/>
        <v>0</v>
      </c>
      <c r="P1314" s="4">
        <f t="shared" si="114"/>
        <v>0</v>
      </c>
      <c r="Q1314" s="6" t="e">
        <f>+SUMIFS(#REF!,#REF!,TablaINV[[#This Row],[GRUPO]],#REF!,TablaINV[[#This Row],[COD]])</f>
        <v>#REF!</v>
      </c>
      <c r="R1314" s="19">
        <f t="shared" si="115"/>
        <v>0</v>
      </c>
      <c r="S1314" s="4" t="str">
        <f>+VLOOKUP(A1314,inv!T:X,5,0)</f>
        <v>OCCIDENTE</v>
      </c>
      <c r="T1314" s="4" t="str">
        <f>+VLOOKUP(B:B,'DT HUEVO'!$A:$D,4,0)</f>
        <v>EMPACADOS</v>
      </c>
      <c r="U1314" s="4" t="str">
        <f>+VLOOKUP(TablaINV[[#This Row],[COD]],'DT HUEVO'!$A:$D,3,0)</f>
        <v>AAA</v>
      </c>
    </row>
    <row r="1315" spans="1:21">
      <c r="A1315" t="s">
        <v>477</v>
      </c>
      <c r="B1315">
        <v>12480</v>
      </c>
      <c r="C1315" t="s">
        <v>67</v>
      </c>
      <c r="D1315">
        <f>+SUMIFS(inv!D:D,inv!A:A,B1315,inv!T:T,A1315)</f>
        <v>0</v>
      </c>
      <c r="E1315">
        <f>+SUMIFS(inv!$D$1:$D$1164,inv!$A$1:$A$1164,$B1315,inv!$T$1:$T$1164,$A1315,inv!$U$1:$U$1164,'DIAS DE INVENTARIO TAT'!E$1)</f>
        <v>0</v>
      </c>
      <c r="F1315">
        <f>+SUMIFS(inv!$D$1:$D$1164,inv!$A$1:$A$1164,$B1315,inv!$T$1:$T$1164,$A1315,inv!$U$1:$U$1164,'DIAS DE INVENTARIO TAT'!F$1)</f>
        <v>0</v>
      </c>
      <c r="G1315">
        <f>+SUMIFS(inv!$D$1:$D$1164,inv!$A$1:$A$1164,$B1315,inv!$T$1:$T$1164,$A1315,inv!$U$1:$U$1164,'DIAS DE INVENTARIO TAT'!G$1)</f>
        <v>0</v>
      </c>
      <c r="H1315">
        <f>+SUMIFS(inv!$D$1:$D$1164,inv!$A$1:$A$1164,$B1315,inv!$T$1:$T$1164,$A1315,inv!$U$1:$U$1164,'DIAS DE INVENTARIO TAT'!H$1)</f>
        <v>0</v>
      </c>
      <c r="I1315">
        <f>+SUMIFS(inv!$D$1:$D$1164,inv!$A$1:$A$1164,$B1315,inv!$T$1:$T$1164,$A1315,inv!$U$1:$U$1164,'DIAS DE INVENTARIO TAT'!I$1)</f>
        <v>0</v>
      </c>
      <c r="J1315">
        <f>+SUMIFS(inv!$D$1:$D$1164,inv!$A$1:$A$1164,$B1315,inv!$T$1:$T$1164,$A1315,inv!$U$1:$U$1164,'DIAS DE INVENTARIO TAT'!J$1)</f>
        <v>0</v>
      </c>
      <c r="K1315">
        <f>+SUMIFS(inv!$D$1:$D$1164,inv!$A$1:$A$1164,$B1315,inv!$T$1:$T$1164,$A1315,inv!$U$1:$U$1164,'DIAS DE INVENTARIO TAT'!K$1)</f>
        <v>0</v>
      </c>
      <c r="L1315" s="6">
        <f>+SUMIFS(VENTAS!H:H,VENTAS!B:B,B1315,VENTAS!G:G,A1315)</f>
        <v>0</v>
      </c>
      <c r="M1315" s="4">
        <f t="shared" si="116"/>
        <v>0</v>
      </c>
      <c r="N1315" s="4">
        <f t="shared" si="112"/>
        <v>0</v>
      </c>
      <c r="O1315" s="4">
        <f t="shared" si="113"/>
        <v>0</v>
      </c>
      <c r="P1315" s="4">
        <f t="shared" si="114"/>
        <v>0</v>
      </c>
      <c r="Q1315" s="6" t="e">
        <f>+SUMIFS(#REF!,#REF!,TablaINV[[#This Row],[GRUPO]],#REF!,TablaINV[[#This Row],[COD]])</f>
        <v>#REF!</v>
      </c>
      <c r="R1315" s="19">
        <f t="shared" si="115"/>
        <v>0</v>
      </c>
      <c r="S1315" s="4" t="str">
        <f>+VLOOKUP(A1315,inv!T:X,5,0)</f>
        <v>OCCIDENTE</v>
      </c>
      <c r="T1315" s="4" t="e">
        <f>+VLOOKUP(B:B,'DT HUEVO'!$A:$D,4,0)</f>
        <v>#N/A</v>
      </c>
      <c r="U1315" s="4" t="e">
        <f>+VLOOKUP(TablaINV[[#This Row],[COD]],'DT HUEVO'!$A:$D,3,0)</f>
        <v>#N/A</v>
      </c>
    </row>
    <row r="1316" spans="1:21">
      <c r="A1316" t="s">
        <v>477</v>
      </c>
      <c r="B1316">
        <v>14459</v>
      </c>
      <c r="C1316" t="s">
        <v>68</v>
      </c>
      <c r="D1316">
        <f>+SUMIFS(inv!D:D,inv!A:A,B1316,inv!T:T,A1316)</f>
        <v>0</v>
      </c>
      <c r="E1316">
        <f>+SUMIFS(inv!$D$1:$D$1164,inv!$A$1:$A$1164,$B1316,inv!$T$1:$T$1164,$A1316,inv!$U$1:$U$1164,'DIAS DE INVENTARIO TAT'!E$1)</f>
        <v>0</v>
      </c>
      <c r="F1316">
        <f>+SUMIFS(inv!$D$1:$D$1164,inv!$A$1:$A$1164,$B1316,inv!$T$1:$T$1164,$A1316,inv!$U$1:$U$1164,'DIAS DE INVENTARIO TAT'!F$1)</f>
        <v>0</v>
      </c>
      <c r="G1316">
        <f>+SUMIFS(inv!$D$1:$D$1164,inv!$A$1:$A$1164,$B1316,inv!$T$1:$T$1164,$A1316,inv!$U$1:$U$1164,'DIAS DE INVENTARIO TAT'!G$1)</f>
        <v>0</v>
      </c>
      <c r="H1316">
        <f>+SUMIFS(inv!$D$1:$D$1164,inv!$A$1:$A$1164,$B1316,inv!$T$1:$T$1164,$A1316,inv!$U$1:$U$1164,'DIAS DE INVENTARIO TAT'!H$1)</f>
        <v>0</v>
      </c>
      <c r="I1316">
        <f>+SUMIFS(inv!$D$1:$D$1164,inv!$A$1:$A$1164,$B1316,inv!$T$1:$T$1164,$A1316,inv!$U$1:$U$1164,'DIAS DE INVENTARIO TAT'!I$1)</f>
        <v>0</v>
      </c>
      <c r="J1316">
        <f>+SUMIFS(inv!$D$1:$D$1164,inv!$A$1:$A$1164,$B1316,inv!$T$1:$T$1164,$A1316,inv!$U$1:$U$1164,'DIAS DE INVENTARIO TAT'!J$1)</f>
        <v>0</v>
      </c>
      <c r="K1316">
        <f>+SUMIFS(inv!$D$1:$D$1164,inv!$A$1:$A$1164,$B1316,inv!$T$1:$T$1164,$A1316,inv!$U$1:$U$1164,'DIAS DE INVENTARIO TAT'!K$1)</f>
        <v>0</v>
      </c>
      <c r="L1316" s="6">
        <f>+SUMIFS(VENTAS!H:H,VENTAS!B:B,B1316,VENTAS!G:G,A1316)</f>
        <v>0</v>
      </c>
      <c r="M1316" s="4">
        <f t="shared" si="116"/>
        <v>0</v>
      </c>
      <c r="N1316" s="4">
        <f t="shared" si="112"/>
        <v>0</v>
      </c>
      <c r="O1316" s="4">
        <f t="shared" si="113"/>
        <v>0</v>
      </c>
      <c r="P1316" s="4">
        <f t="shared" si="114"/>
        <v>0</v>
      </c>
      <c r="Q1316" s="6" t="e">
        <f>+SUMIFS(#REF!,#REF!,TablaINV[[#This Row],[GRUPO]],#REF!,TablaINV[[#This Row],[COD]])</f>
        <v>#REF!</v>
      </c>
      <c r="R1316" s="19">
        <f t="shared" si="115"/>
        <v>0</v>
      </c>
      <c r="S1316" s="4" t="str">
        <f>+VLOOKUP(A1316,inv!T:X,5,0)</f>
        <v>OCCIDENTE</v>
      </c>
      <c r="T1316" s="4" t="str">
        <f>+VLOOKUP(B:B,'DT HUEVO'!$A:$D,4,0)</f>
        <v>EMPACADOS</v>
      </c>
      <c r="U1316" s="4" t="str">
        <f>+VLOOKUP(TablaINV[[#This Row],[COD]],'DT HUEVO'!$A:$D,3,0)</f>
        <v>A</v>
      </c>
    </row>
    <row r="1317" spans="1:21">
      <c r="A1317" t="s">
        <v>477</v>
      </c>
      <c r="B1317">
        <v>14311</v>
      </c>
      <c r="C1317" t="s">
        <v>45</v>
      </c>
      <c r="D1317">
        <f>+SUMIFS(inv!D:D,inv!A:A,B1317,inv!T:T,A1317)</f>
        <v>0</v>
      </c>
      <c r="E1317">
        <f>+SUMIFS(inv!$D$1:$D$1164,inv!$A$1:$A$1164,$B1317,inv!$T$1:$T$1164,$A1317,inv!$U$1:$U$1164,'DIAS DE INVENTARIO TAT'!E$1)</f>
        <v>0</v>
      </c>
      <c r="F1317">
        <f>+SUMIFS(inv!$D$1:$D$1164,inv!$A$1:$A$1164,$B1317,inv!$T$1:$T$1164,$A1317,inv!$U$1:$U$1164,'DIAS DE INVENTARIO TAT'!F$1)</f>
        <v>0</v>
      </c>
      <c r="G1317">
        <f>+SUMIFS(inv!$D$1:$D$1164,inv!$A$1:$A$1164,$B1317,inv!$T$1:$T$1164,$A1317,inv!$U$1:$U$1164,'DIAS DE INVENTARIO TAT'!G$1)</f>
        <v>0</v>
      </c>
      <c r="H1317">
        <f>+SUMIFS(inv!$D$1:$D$1164,inv!$A$1:$A$1164,$B1317,inv!$T$1:$T$1164,$A1317,inv!$U$1:$U$1164,'DIAS DE INVENTARIO TAT'!H$1)</f>
        <v>0</v>
      </c>
      <c r="I1317">
        <f>+SUMIFS(inv!$D$1:$D$1164,inv!$A$1:$A$1164,$B1317,inv!$T$1:$T$1164,$A1317,inv!$U$1:$U$1164,'DIAS DE INVENTARIO TAT'!I$1)</f>
        <v>0</v>
      </c>
      <c r="J1317">
        <f>+SUMIFS(inv!$D$1:$D$1164,inv!$A$1:$A$1164,$B1317,inv!$T$1:$T$1164,$A1317,inv!$U$1:$U$1164,'DIAS DE INVENTARIO TAT'!J$1)</f>
        <v>0</v>
      </c>
      <c r="K1317">
        <f>+SUMIFS(inv!$D$1:$D$1164,inv!$A$1:$A$1164,$B1317,inv!$T$1:$T$1164,$A1317,inv!$U$1:$U$1164,'DIAS DE INVENTARIO TAT'!K$1)</f>
        <v>0</v>
      </c>
      <c r="L1317" s="6">
        <f>+SUMIFS(VENTAS!H:H,VENTAS!B:B,B1317,VENTAS!G:G,A1317)</f>
        <v>0</v>
      </c>
      <c r="M1317" s="4">
        <f t="shared" si="116"/>
        <v>0</v>
      </c>
      <c r="N1317" s="4">
        <f t="shared" si="112"/>
        <v>0</v>
      </c>
      <c r="O1317" s="4">
        <f t="shared" si="113"/>
        <v>0</v>
      </c>
      <c r="P1317" s="4">
        <f t="shared" si="114"/>
        <v>0</v>
      </c>
      <c r="Q1317" s="6" t="e">
        <f>+SUMIFS(#REF!,#REF!,TablaINV[[#This Row],[GRUPO]],#REF!,TablaINV[[#This Row],[COD]])</f>
        <v>#REF!</v>
      </c>
      <c r="R1317" s="19">
        <f t="shared" si="115"/>
        <v>0</v>
      </c>
      <c r="S1317" s="4" t="str">
        <f>+VLOOKUP(A1317,inv!T:X,5,0)</f>
        <v>OCCIDENTE</v>
      </c>
      <c r="T1317" s="4" t="str">
        <f>+VLOOKUP(B:B,'DT HUEVO'!$A:$D,4,0)</f>
        <v>EMPACADOS</v>
      </c>
      <c r="U1317" s="4" t="str">
        <f>+VLOOKUP(TablaINV[[#This Row],[COD]],'DT HUEVO'!$A:$D,3,0)</f>
        <v>AA</v>
      </c>
    </row>
    <row r="1318" spans="1:21">
      <c r="A1318" t="s">
        <v>477</v>
      </c>
      <c r="B1318">
        <v>10410</v>
      </c>
      <c r="C1318" t="s">
        <v>452</v>
      </c>
      <c r="D1318">
        <f>+SUMIFS(inv!D:D,inv!A:A,B1318,inv!T:T,A1318)</f>
        <v>0</v>
      </c>
      <c r="E1318">
        <f>+SUMIFS(inv!$D$1:$D$1164,inv!$A$1:$A$1164,$B1318,inv!$T$1:$T$1164,$A1318,inv!$U$1:$U$1164,'DIAS DE INVENTARIO TAT'!E$1)</f>
        <v>0</v>
      </c>
      <c r="F1318">
        <f>+SUMIFS(inv!$D$1:$D$1164,inv!$A$1:$A$1164,$B1318,inv!$T$1:$T$1164,$A1318,inv!$U$1:$U$1164,'DIAS DE INVENTARIO TAT'!F$1)</f>
        <v>0</v>
      </c>
      <c r="G1318">
        <f>+SUMIFS(inv!$D$1:$D$1164,inv!$A$1:$A$1164,$B1318,inv!$T$1:$T$1164,$A1318,inv!$U$1:$U$1164,'DIAS DE INVENTARIO TAT'!G$1)</f>
        <v>0</v>
      </c>
      <c r="H1318">
        <f>+SUMIFS(inv!$D$1:$D$1164,inv!$A$1:$A$1164,$B1318,inv!$T$1:$T$1164,$A1318,inv!$U$1:$U$1164,'DIAS DE INVENTARIO TAT'!H$1)</f>
        <v>0</v>
      </c>
      <c r="I1318">
        <f>+SUMIFS(inv!$D$1:$D$1164,inv!$A$1:$A$1164,$B1318,inv!$T$1:$T$1164,$A1318,inv!$U$1:$U$1164,'DIAS DE INVENTARIO TAT'!I$1)</f>
        <v>0</v>
      </c>
      <c r="J1318">
        <f>+SUMIFS(inv!$D$1:$D$1164,inv!$A$1:$A$1164,$B1318,inv!$T$1:$T$1164,$A1318,inv!$U$1:$U$1164,'DIAS DE INVENTARIO TAT'!J$1)</f>
        <v>0</v>
      </c>
      <c r="K1318">
        <f>+SUMIFS(inv!$D$1:$D$1164,inv!$A$1:$A$1164,$B1318,inv!$T$1:$T$1164,$A1318,inv!$U$1:$U$1164,'DIAS DE INVENTARIO TAT'!K$1)</f>
        <v>0</v>
      </c>
      <c r="L1318" s="6">
        <f>+SUMIFS(VENTAS!H:H,VENTAS!B:B,B1318,VENTAS!G:G,A1318)</f>
        <v>0</v>
      </c>
      <c r="M1318" s="4">
        <f t="shared" si="116"/>
        <v>0</v>
      </c>
      <c r="N1318" s="4">
        <f t="shared" si="112"/>
        <v>0</v>
      </c>
      <c r="O1318" s="4">
        <f t="shared" si="113"/>
        <v>0</v>
      </c>
      <c r="P1318" s="4">
        <f t="shared" si="114"/>
        <v>0</v>
      </c>
      <c r="Q1318" s="6" t="e">
        <f>+SUMIFS(#REF!,#REF!,TablaINV[[#This Row],[GRUPO]],#REF!,TablaINV[[#This Row],[COD]])</f>
        <v>#REF!</v>
      </c>
      <c r="R1318" s="19">
        <f t="shared" si="115"/>
        <v>0</v>
      </c>
      <c r="S1318" s="4" t="str">
        <f>+VLOOKUP(A1318,inv!T:X,5,0)</f>
        <v>OCCIDENTE</v>
      </c>
      <c r="T1318" s="4" t="str">
        <f>+VLOOKUP(B:B,'DT HUEVO'!$A:$D,4,0)</f>
        <v>EMPACADOS</v>
      </c>
      <c r="U1318" s="4" t="str">
        <f>+VLOOKUP(TablaINV[[#This Row],[COD]],'DT HUEVO'!$A:$D,3,0)</f>
        <v>A</v>
      </c>
    </row>
    <row r="1319" spans="1:21">
      <c r="A1319" t="s">
        <v>477</v>
      </c>
      <c r="B1319">
        <v>10268</v>
      </c>
      <c r="C1319" t="s">
        <v>427</v>
      </c>
      <c r="D1319">
        <f>+SUMIFS(inv!D:D,inv!A:A,B1319,inv!T:T,A1319)</f>
        <v>0</v>
      </c>
      <c r="E1319">
        <f>+SUMIFS(inv!$D$1:$D$1164,inv!$A$1:$A$1164,$B1319,inv!$T$1:$T$1164,$A1319,inv!$U$1:$U$1164,'DIAS DE INVENTARIO TAT'!E$1)</f>
        <v>0</v>
      </c>
      <c r="F1319">
        <f>+SUMIFS(inv!$D$1:$D$1164,inv!$A$1:$A$1164,$B1319,inv!$T$1:$T$1164,$A1319,inv!$U$1:$U$1164,'DIAS DE INVENTARIO TAT'!F$1)</f>
        <v>0</v>
      </c>
      <c r="G1319">
        <f>+SUMIFS(inv!$D$1:$D$1164,inv!$A$1:$A$1164,$B1319,inv!$T$1:$T$1164,$A1319,inv!$U$1:$U$1164,'DIAS DE INVENTARIO TAT'!G$1)</f>
        <v>0</v>
      </c>
      <c r="H1319">
        <f>+SUMIFS(inv!$D$1:$D$1164,inv!$A$1:$A$1164,$B1319,inv!$T$1:$T$1164,$A1319,inv!$U$1:$U$1164,'DIAS DE INVENTARIO TAT'!H$1)</f>
        <v>0</v>
      </c>
      <c r="I1319">
        <f>+SUMIFS(inv!$D$1:$D$1164,inv!$A$1:$A$1164,$B1319,inv!$T$1:$T$1164,$A1319,inv!$U$1:$U$1164,'DIAS DE INVENTARIO TAT'!I$1)</f>
        <v>0</v>
      </c>
      <c r="J1319">
        <f>+SUMIFS(inv!$D$1:$D$1164,inv!$A$1:$A$1164,$B1319,inv!$T$1:$T$1164,$A1319,inv!$U$1:$U$1164,'DIAS DE INVENTARIO TAT'!J$1)</f>
        <v>0</v>
      </c>
      <c r="K1319">
        <f>+SUMIFS(inv!$D$1:$D$1164,inv!$A$1:$A$1164,$B1319,inv!$T$1:$T$1164,$A1319,inv!$U$1:$U$1164,'DIAS DE INVENTARIO TAT'!K$1)</f>
        <v>0</v>
      </c>
      <c r="L1319" s="6">
        <f>+SUMIFS(VENTAS!H:H,VENTAS!B:B,B1319,VENTAS!G:G,A1319)</f>
        <v>0</v>
      </c>
      <c r="M1319" s="4">
        <f t="shared" si="116"/>
        <v>0</v>
      </c>
      <c r="N1319" s="4">
        <f t="shared" si="112"/>
        <v>0</v>
      </c>
      <c r="O1319" s="4">
        <f t="shared" si="113"/>
        <v>0</v>
      </c>
      <c r="P1319" s="4">
        <f t="shared" si="114"/>
        <v>0</v>
      </c>
      <c r="Q1319" s="6" t="e">
        <f>+SUMIFS(#REF!,#REF!,TablaINV[[#This Row],[GRUPO]],#REF!,TablaINV[[#This Row],[COD]])</f>
        <v>#REF!</v>
      </c>
      <c r="R1319" s="19">
        <f t="shared" si="115"/>
        <v>0</v>
      </c>
      <c r="S1319" s="4" t="str">
        <f>+VLOOKUP(A1319,inv!T:X,5,0)</f>
        <v>OCCIDENTE</v>
      </c>
      <c r="T1319" s="4" t="str">
        <f>+VLOOKUP(B:B,'DT HUEVO'!$A:$D,4,0)</f>
        <v>EMPACADOS</v>
      </c>
      <c r="U1319" s="4" t="str">
        <f>+VLOOKUP(TablaINV[[#This Row],[COD]],'DT HUEVO'!$A:$D,3,0)</f>
        <v>AAA</v>
      </c>
    </row>
    <row r="1320" spans="1:21">
      <c r="A1320" t="s">
        <v>477</v>
      </c>
      <c r="B1320">
        <v>14348</v>
      </c>
      <c r="C1320" t="s">
        <v>46</v>
      </c>
      <c r="D1320">
        <f>+SUMIFS(inv!D:D,inv!A:A,B1320,inv!T:T,A1320)</f>
        <v>0</v>
      </c>
      <c r="E1320">
        <f>+SUMIFS(inv!$D$1:$D$1164,inv!$A$1:$A$1164,$B1320,inv!$T$1:$T$1164,$A1320,inv!$U$1:$U$1164,'DIAS DE INVENTARIO TAT'!E$1)</f>
        <v>0</v>
      </c>
      <c r="F1320">
        <f>+SUMIFS(inv!$D$1:$D$1164,inv!$A$1:$A$1164,$B1320,inv!$T$1:$T$1164,$A1320,inv!$U$1:$U$1164,'DIAS DE INVENTARIO TAT'!F$1)</f>
        <v>0</v>
      </c>
      <c r="G1320">
        <f>+SUMIFS(inv!$D$1:$D$1164,inv!$A$1:$A$1164,$B1320,inv!$T$1:$T$1164,$A1320,inv!$U$1:$U$1164,'DIAS DE INVENTARIO TAT'!G$1)</f>
        <v>0</v>
      </c>
      <c r="H1320">
        <f>+SUMIFS(inv!$D$1:$D$1164,inv!$A$1:$A$1164,$B1320,inv!$T$1:$T$1164,$A1320,inv!$U$1:$U$1164,'DIAS DE INVENTARIO TAT'!H$1)</f>
        <v>0</v>
      </c>
      <c r="I1320">
        <f>+SUMIFS(inv!$D$1:$D$1164,inv!$A$1:$A$1164,$B1320,inv!$T$1:$T$1164,$A1320,inv!$U$1:$U$1164,'DIAS DE INVENTARIO TAT'!I$1)</f>
        <v>0</v>
      </c>
      <c r="J1320">
        <f>+SUMIFS(inv!$D$1:$D$1164,inv!$A$1:$A$1164,$B1320,inv!$T$1:$T$1164,$A1320,inv!$U$1:$U$1164,'DIAS DE INVENTARIO TAT'!J$1)</f>
        <v>0</v>
      </c>
      <c r="K1320">
        <f>+SUMIFS(inv!$D$1:$D$1164,inv!$A$1:$A$1164,$B1320,inv!$T$1:$T$1164,$A1320,inv!$U$1:$U$1164,'DIAS DE INVENTARIO TAT'!K$1)</f>
        <v>0</v>
      </c>
      <c r="L1320" s="6">
        <f>+SUMIFS(VENTAS!H:H,VENTAS!B:B,B1320,VENTAS!G:G,A1320)</f>
        <v>0</v>
      </c>
      <c r="M1320" s="4">
        <f t="shared" si="116"/>
        <v>0</v>
      </c>
      <c r="N1320" s="4">
        <f t="shared" si="112"/>
        <v>0</v>
      </c>
      <c r="O1320" s="4">
        <f t="shared" si="113"/>
        <v>0</v>
      </c>
      <c r="P1320" s="4">
        <f t="shared" si="114"/>
        <v>0</v>
      </c>
      <c r="Q1320" s="6" t="e">
        <f>+SUMIFS(#REF!,#REF!,TablaINV[[#This Row],[GRUPO]],#REF!,TablaINV[[#This Row],[COD]])</f>
        <v>#REF!</v>
      </c>
      <c r="R1320" s="19">
        <f t="shared" si="115"/>
        <v>0</v>
      </c>
      <c r="S1320" s="4" t="str">
        <f>+VLOOKUP(A1320,inv!T:X,5,0)</f>
        <v>OCCIDENTE</v>
      </c>
      <c r="T1320" s="4" t="str">
        <f>+VLOOKUP(B:B,'DT HUEVO'!$A:$D,4,0)</f>
        <v>EMPACADOS</v>
      </c>
      <c r="U1320" s="4" t="str">
        <f>+VLOOKUP(TablaINV[[#This Row],[COD]],'DT HUEVO'!$A:$D,3,0)</f>
        <v>AA</v>
      </c>
    </row>
    <row r="1321" spans="1:21">
      <c r="A1321" t="s">
        <v>477</v>
      </c>
      <c r="B1321">
        <v>10503</v>
      </c>
      <c r="C1321" t="s">
        <v>487</v>
      </c>
      <c r="D1321">
        <f>+SUMIFS(inv!D:D,inv!A:A,B1321,inv!T:T,A1321)</f>
        <v>0</v>
      </c>
      <c r="E1321">
        <f>+SUMIFS(inv!$D$1:$D$1164,inv!$A$1:$A$1164,$B1321,inv!$T$1:$T$1164,$A1321,inv!$U$1:$U$1164,'DIAS DE INVENTARIO TAT'!E$1)</f>
        <v>0</v>
      </c>
      <c r="F1321">
        <f>+SUMIFS(inv!$D$1:$D$1164,inv!$A$1:$A$1164,$B1321,inv!$T$1:$T$1164,$A1321,inv!$U$1:$U$1164,'DIAS DE INVENTARIO TAT'!F$1)</f>
        <v>0</v>
      </c>
      <c r="G1321">
        <f>+SUMIFS(inv!$D$1:$D$1164,inv!$A$1:$A$1164,$B1321,inv!$T$1:$T$1164,$A1321,inv!$U$1:$U$1164,'DIAS DE INVENTARIO TAT'!G$1)</f>
        <v>0</v>
      </c>
      <c r="H1321">
        <f>+SUMIFS(inv!$D$1:$D$1164,inv!$A$1:$A$1164,$B1321,inv!$T$1:$T$1164,$A1321,inv!$U$1:$U$1164,'DIAS DE INVENTARIO TAT'!H$1)</f>
        <v>0</v>
      </c>
      <c r="I1321">
        <f>+SUMIFS(inv!$D$1:$D$1164,inv!$A$1:$A$1164,$B1321,inv!$T$1:$T$1164,$A1321,inv!$U$1:$U$1164,'DIAS DE INVENTARIO TAT'!I$1)</f>
        <v>0</v>
      </c>
      <c r="J1321">
        <f>+SUMIFS(inv!$D$1:$D$1164,inv!$A$1:$A$1164,$B1321,inv!$T$1:$T$1164,$A1321,inv!$U$1:$U$1164,'DIAS DE INVENTARIO TAT'!J$1)</f>
        <v>0</v>
      </c>
      <c r="K1321">
        <f>+SUMIFS(inv!$D$1:$D$1164,inv!$A$1:$A$1164,$B1321,inv!$T$1:$T$1164,$A1321,inv!$U$1:$U$1164,'DIAS DE INVENTARIO TAT'!K$1)</f>
        <v>0</v>
      </c>
      <c r="L1321" s="6">
        <f>+SUMIFS(VENTAS!H:H,VENTAS!B:B,B1321,VENTAS!G:G,A1321)</f>
        <v>0</v>
      </c>
      <c r="M1321" s="4">
        <f t="shared" si="116"/>
        <v>0</v>
      </c>
      <c r="N1321" s="4">
        <f t="shared" si="112"/>
        <v>0</v>
      </c>
      <c r="O1321" s="4">
        <f t="shared" si="113"/>
        <v>0</v>
      </c>
      <c r="P1321" s="4">
        <f t="shared" si="114"/>
        <v>0</v>
      </c>
      <c r="Q1321" s="6" t="e">
        <f>+SUMIFS(#REF!,#REF!,TablaINV[[#This Row],[GRUPO]],#REF!,TablaINV[[#This Row],[COD]])</f>
        <v>#REF!</v>
      </c>
      <c r="R1321" s="19">
        <f t="shared" si="115"/>
        <v>0</v>
      </c>
      <c r="S1321" s="4" t="str">
        <f>+VLOOKUP(A1321,inv!T:X,5,0)</f>
        <v>OCCIDENTE</v>
      </c>
      <c r="T1321" s="4" t="e">
        <f>+VLOOKUP(B:B,'DT HUEVO'!$A:$D,4,0)</f>
        <v>#N/A</v>
      </c>
      <c r="U1321" s="4" t="e">
        <f>+VLOOKUP(TablaINV[[#This Row],[COD]],'DT HUEVO'!$A:$D,3,0)</f>
        <v>#N/A</v>
      </c>
    </row>
    <row r="1322" spans="1:21">
      <c r="A1322" t="s">
        <v>477</v>
      </c>
      <c r="B1322">
        <v>10473</v>
      </c>
      <c r="C1322" t="s">
        <v>544</v>
      </c>
      <c r="D1322">
        <f>+SUMIFS(inv!D:D,inv!A:A,B1322,inv!T:T,A1322)</f>
        <v>0</v>
      </c>
      <c r="E1322">
        <f>+SUMIFS(inv!$D$1:$D$1164,inv!$A$1:$A$1164,$B1322,inv!$T$1:$T$1164,$A1322,inv!$U$1:$U$1164,'DIAS DE INVENTARIO TAT'!E$1)</f>
        <v>0</v>
      </c>
      <c r="F1322">
        <f>+SUMIFS(inv!$D$1:$D$1164,inv!$A$1:$A$1164,$B1322,inv!$T$1:$T$1164,$A1322,inv!$U$1:$U$1164,'DIAS DE INVENTARIO TAT'!F$1)</f>
        <v>0</v>
      </c>
      <c r="G1322">
        <f>+SUMIFS(inv!$D$1:$D$1164,inv!$A$1:$A$1164,$B1322,inv!$T$1:$T$1164,$A1322,inv!$U$1:$U$1164,'DIAS DE INVENTARIO TAT'!G$1)</f>
        <v>0</v>
      </c>
      <c r="H1322">
        <f>+SUMIFS(inv!$D$1:$D$1164,inv!$A$1:$A$1164,$B1322,inv!$T$1:$T$1164,$A1322,inv!$U$1:$U$1164,'DIAS DE INVENTARIO TAT'!H$1)</f>
        <v>0</v>
      </c>
      <c r="I1322">
        <f>+SUMIFS(inv!$D$1:$D$1164,inv!$A$1:$A$1164,$B1322,inv!$T$1:$T$1164,$A1322,inv!$U$1:$U$1164,'DIAS DE INVENTARIO TAT'!I$1)</f>
        <v>0</v>
      </c>
      <c r="J1322">
        <f>+SUMIFS(inv!$D$1:$D$1164,inv!$A$1:$A$1164,$B1322,inv!$T$1:$T$1164,$A1322,inv!$U$1:$U$1164,'DIAS DE INVENTARIO TAT'!J$1)</f>
        <v>0</v>
      </c>
      <c r="K1322">
        <f>+SUMIFS(inv!$D$1:$D$1164,inv!$A$1:$A$1164,$B1322,inv!$T$1:$T$1164,$A1322,inv!$U$1:$U$1164,'DIAS DE INVENTARIO TAT'!K$1)</f>
        <v>0</v>
      </c>
      <c r="L1322" s="6">
        <f>+SUMIFS(VENTAS!H:H,VENTAS!B:B,B1322,VENTAS!G:G,A1322)</f>
        <v>0</v>
      </c>
      <c r="M1322" s="4">
        <f t="shared" si="116"/>
        <v>0</v>
      </c>
      <c r="N1322" s="4">
        <f t="shared" si="112"/>
        <v>0</v>
      </c>
      <c r="O1322" s="4">
        <f t="shared" si="113"/>
        <v>0</v>
      </c>
      <c r="P1322" s="4">
        <f t="shared" si="114"/>
        <v>0</v>
      </c>
      <c r="Q1322" s="6" t="e">
        <f>+SUMIFS(#REF!,#REF!,TablaINV[[#This Row],[GRUPO]],#REF!,TablaINV[[#This Row],[COD]])</f>
        <v>#REF!</v>
      </c>
      <c r="R1322" s="19">
        <f t="shared" si="115"/>
        <v>0</v>
      </c>
      <c r="S1322" s="4" t="str">
        <f>+VLOOKUP(A1322,inv!T:X,5,0)</f>
        <v>OCCIDENTE</v>
      </c>
      <c r="T1322" s="4" t="str">
        <f>+VLOOKUP(B:B,'DT HUEVO'!$A:$D,4,0)</f>
        <v>EMPACADOS</v>
      </c>
      <c r="U1322" s="4" t="str">
        <f>+VLOOKUP(TablaINV[[#This Row],[COD]],'DT HUEVO'!$A:$D,3,0)</f>
        <v>A</v>
      </c>
    </row>
    <row r="1323" spans="1:21">
      <c r="A1323" t="s">
        <v>477</v>
      </c>
      <c r="B1323">
        <v>12306</v>
      </c>
      <c r="C1323" t="s">
        <v>579</v>
      </c>
      <c r="D1323">
        <f>+SUMIFS(inv!D:D,inv!A:A,B1323,inv!T:T,A1323)</f>
        <v>0</v>
      </c>
      <c r="E1323">
        <f>+SUMIFS(inv!$D$1:$D$1164,inv!$A$1:$A$1164,$B1323,inv!$T$1:$T$1164,$A1323,inv!$U$1:$U$1164,'DIAS DE INVENTARIO TAT'!E$1)</f>
        <v>0</v>
      </c>
      <c r="F1323">
        <f>+SUMIFS(inv!$D$1:$D$1164,inv!$A$1:$A$1164,$B1323,inv!$T$1:$T$1164,$A1323,inv!$U$1:$U$1164,'DIAS DE INVENTARIO TAT'!F$1)</f>
        <v>0</v>
      </c>
      <c r="G1323">
        <f>+SUMIFS(inv!$D$1:$D$1164,inv!$A$1:$A$1164,$B1323,inv!$T$1:$T$1164,$A1323,inv!$U$1:$U$1164,'DIAS DE INVENTARIO TAT'!G$1)</f>
        <v>0</v>
      </c>
      <c r="H1323">
        <f>+SUMIFS(inv!$D$1:$D$1164,inv!$A$1:$A$1164,$B1323,inv!$T$1:$T$1164,$A1323,inv!$U$1:$U$1164,'DIAS DE INVENTARIO TAT'!H$1)</f>
        <v>0</v>
      </c>
      <c r="I1323">
        <f>+SUMIFS(inv!$D$1:$D$1164,inv!$A$1:$A$1164,$B1323,inv!$T$1:$T$1164,$A1323,inv!$U$1:$U$1164,'DIAS DE INVENTARIO TAT'!I$1)</f>
        <v>0</v>
      </c>
      <c r="J1323">
        <f>+SUMIFS(inv!$D$1:$D$1164,inv!$A$1:$A$1164,$B1323,inv!$T$1:$T$1164,$A1323,inv!$U$1:$U$1164,'DIAS DE INVENTARIO TAT'!J$1)</f>
        <v>0</v>
      </c>
      <c r="K1323">
        <f>+SUMIFS(inv!$D$1:$D$1164,inv!$A$1:$A$1164,$B1323,inv!$T$1:$T$1164,$A1323,inv!$U$1:$U$1164,'DIAS DE INVENTARIO TAT'!K$1)</f>
        <v>0</v>
      </c>
      <c r="L1323" s="6">
        <f>+SUMIFS(VENTAS!H:H,VENTAS!B:B,B1323,VENTAS!G:G,A1323)</f>
        <v>0</v>
      </c>
      <c r="M1323" s="4">
        <f t="shared" si="116"/>
        <v>0</v>
      </c>
      <c r="N1323" s="4">
        <f t="shared" si="112"/>
        <v>0</v>
      </c>
      <c r="O1323" s="4">
        <f t="shared" si="113"/>
        <v>0</v>
      </c>
      <c r="P1323" s="4">
        <f t="shared" si="114"/>
        <v>0</v>
      </c>
      <c r="Q1323" s="6" t="e">
        <f>+SUMIFS(#REF!,#REF!,TablaINV[[#This Row],[GRUPO]],#REF!,TablaINV[[#This Row],[COD]])</f>
        <v>#REF!</v>
      </c>
      <c r="R1323" s="19">
        <f t="shared" si="115"/>
        <v>0</v>
      </c>
      <c r="S1323" s="4" t="str">
        <f>+VLOOKUP(A1323,inv!T:X,5,0)</f>
        <v>OCCIDENTE</v>
      </c>
      <c r="T1323" s="4" t="str">
        <f>+VLOOKUP(B:B,'DT HUEVO'!$A:$D,4,0)</f>
        <v>EMPACADOS</v>
      </c>
      <c r="U1323" s="4" t="str">
        <f>+VLOOKUP(TablaINV[[#This Row],[COD]],'DT HUEVO'!$A:$D,3,0)</f>
        <v>AA</v>
      </c>
    </row>
    <row r="1324" spans="1:21">
      <c r="A1324" t="s">
        <v>477</v>
      </c>
      <c r="B1324">
        <v>12347</v>
      </c>
      <c r="C1324" t="s">
        <v>74</v>
      </c>
      <c r="D1324">
        <f>+SUMIFS(inv!D:D,inv!A:A,B1324,inv!T:T,A1324)</f>
        <v>0</v>
      </c>
      <c r="E1324">
        <f>+SUMIFS(inv!$D$1:$D$1164,inv!$A$1:$A$1164,$B1324,inv!$T$1:$T$1164,$A1324,inv!$U$1:$U$1164,'DIAS DE INVENTARIO TAT'!E$1)</f>
        <v>0</v>
      </c>
      <c r="F1324">
        <f>+SUMIFS(inv!$D$1:$D$1164,inv!$A$1:$A$1164,$B1324,inv!$T$1:$T$1164,$A1324,inv!$U$1:$U$1164,'DIAS DE INVENTARIO TAT'!F$1)</f>
        <v>0</v>
      </c>
      <c r="G1324">
        <f>+SUMIFS(inv!$D$1:$D$1164,inv!$A$1:$A$1164,$B1324,inv!$T$1:$T$1164,$A1324,inv!$U$1:$U$1164,'DIAS DE INVENTARIO TAT'!G$1)</f>
        <v>0</v>
      </c>
      <c r="H1324">
        <f>+SUMIFS(inv!$D$1:$D$1164,inv!$A$1:$A$1164,$B1324,inv!$T$1:$T$1164,$A1324,inv!$U$1:$U$1164,'DIAS DE INVENTARIO TAT'!H$1)</f>
        <v>0</v>
      </c>
      <c r="I1324">
        <f>+SUMIFS(inv!$D$1:$D$1164,inv!$A$1:$A$1164,$B1324,inv!$T$1:$T$1164,$A1324,inv!$U$1:$U$1164,'DIAS DE INVENTARIO TAT'!I$1)</f>
        <v>0</v>
      </c>
      <c r="J1324">
        <f>+SUMIFS(inv!$D$1:$D$1164,inv!$A$1:$A$1164,$B1324,inv!$T$1:$T$1164,$A1324,inv!$U$1:$U$1164,'DIAS DE INVENTARIO TAT'!J$1)</f>
        <v>0</v>
      </c>
      <c r="K1324">
        <f>+SUMIFS(inv!$D$1:$D$1164,inv!$A$1:$A$1164,$B1324,inv!$T$1:$T$1164,$A1324,inv!$U$1:$U$1164,'DIAS DE INVENTARIO TAT'!K$1)</f>
        <v>0</v>
      </c>
      <c r="L1324" s="6">
        <f>+SUMIFS(VENTAS!H:H,VENTAS!B:B,B1324,VENTAS!G:G,A1324)</f>
        <v>0</v>
      </c>
      <c r="M1324" s="4">
        <f t="shared" si="116"/>
        <v>0</v>
      </c>
      <c r="N1324" s="4">
        <f t="shared" si="112"/>
        <v>0</v>
      </c>
      <c r="O1324" s="4">
        <f t="shared" si="113"/>
        <v>0</v>
      </c>
      <c r="P1324" s="4">
        <f t="shared" si="114"/>
        <v>0</v>
      </c>
      <c r="Q1324" s="6" t="e">
        <f>+SUMIFS(#REF!,#REF!,TablaINV[[#This Row],[GRUPO]],#REF!,TablaINV[[#This Row],[COD]])</f>
        <v>#REF!</v>
      </c>
      <c r="R1324" s="19">
        <f t="shared" si="115"/>
        <v>0</v>
      </c>
      <c r="S1324" s="4" t="str">
        <f>+VLOOKUP(A1324,inv!T:X,5,0)</f>
        <v>OCCIDENTE</v>
      </c>
      <c r="T1324" s="4" t="e">
        <f>+VLOOKUP(B:B,'DT HUEVO'!$A:$D,4,0)</f>
        <v>#N/A</v>
      </c>
      <c r="U1324" s="4" t="e">
        <f>+VLOOKUP(TablaINV[[#This Row],[COD]],'DT HUEVO'!$A:$D,3,0)</f>
        <v>#N/A</v>
      </c>
    </row>
    <row r="1325" spans="1:21">
      <c r="A1325" t="s">
        <v>477</v>
      </c>
      <c r="B1325">
        <v>13311</v>
      </c>
      <c r="C1325" t="s">
        <v>580</v>
      </c>
      <c r="D1325">
        <f>+SUMIFS(inv!D:D,inv!A:A,B1325,inv!T:T,A1325)</f>
        <v>0</v>
      </c>
      <c r="E1325">
        <f>+SUMIFS(inv!$D$1:$D$1164,inv!$A$1:$A$1164,$B1325,inv!$T$1:$T$1164,$A1325,inv!$U$1:$U$1164,'DIAS DE INVENTARIO TAT'!E$1)</f>
        <v>0</v>
      </c>
      <c r="F1325">
        <f>+SUMIFS(inv!$D$1:$D$1164,inv!$A$1:$A$1164,$B1325,inv!$T$1:$T$1164,$A1325,inv!$U$1:$U$1164,'DIAS DE INVENTARIO TAT'!F$1)</f>
        <v>0</v>
      </c>
      <c r="G1325">
        <f>+SUMIFS(inv!$D$1:$D$1164,inv!$A$1:$A$1164,$B1325,inv!$T$1:$T$1164,$A1325,inv!$U$1:$U$1164,'DIAS DE INVENTARIO TAT'!G$1)</f>
        <v>0</v>
      </c>
      <c r="H1325">
        <f>+SUMIFS(inv!$D$1:$D$1164,inv!$A$1:$A$1164,$B1325,inv!$T$1:$T$1164,$A1325,inv!$U$1:$U$1164,'DIAS DE INVENTARIO TAT'!H$1)</f>
        <v>0</v>
      </c>
      <c r="I1325">
        <f>+SUMIFS(inv!$D$1:$D$1164,inv!$A$1:$A$1164,$B1325,inv!$T$1:$T$1164,$A1325,inv!$U$1:$U$1164,'DIAS DE INVENTARIO TAT'!I$1)</f>
        <v>0</v>
      </c>
      <c r="J1325">
        <f>+SUMIFS(inv!$D$1:$D$1164,inv!$A$1:$A$1164,$B1325,inv!$T$1:$T$1164,$A1325,inv!$U$1:$U$1164,'DIAS DE INVENTARIO TAT'!J$1)</f>
        <v>0</v>
      </c>
      <c r="K1325">
        <f>+SUMIFS(inv!$D$1:$D$1164,inv!$A$1:$A$1164,$B1325,inv!$T$1:$T$1164,$A1325,inv!$U$1:$U$1164,'DIAS DE INVENTARIO TAT'!K$1)</f>
        <v>0</v>
      </c>
      <c r="L1325" s="6">
        <f>+SUMIFS(VENTAS!H:H,VENTAS!B:B,B1325,VENTAS!G:G,A1325)</f>
        <v>0</v>
      </c>
      <c r="M1325" s="4">
        <f t="shared" si="116"/>
        <v>0</v>
      </c>
      <c r="N1325" s="4">
        <f t="shared" si="112"/>
        <v>0</v>
      </c>
      <c r="O1325" s="4">
        <f t="shared" si="113"/>
        <v>0</v>
      </c>
      <c r="P1325" s="4">
        <f t="shared" si="114"/>
        <v>0</v>
      </c>
      <c r="Q1325" s="6" t="e">
        <f>+SUMIFS(#REF!,#REF!,TablaINV[[#This Row],[GRUPO]],#REF!,TablaINV[[#This Row],[COD]])</f>
        <v>#REF!</v>
      </c>
      <c r="R1325" s="19">
        <f t="shared" si="115"/>
        <v>0</v>
      </c>
      <c r="S1325" s="4" t="str">
        <f>+VLOOKUP(A1325,inv!T:X,5,0)</f>
        <v>OCCIDENTE</v>
      </c>
      <c r="T1325" s="4" t="str">
        <f>+VLOOKUP(B:B,'DT HUEVO'!$A:$D,4,0)</f>
        <v>EMPACADOS</v>
      </c>
      <c r="U1325" s="4" t="str">
        <f>+VLOOKUP(TablaINV[[#This Row],[COD]],'DT HUEVO'!$A:$D,3,0)</f>
        <v>AA</v>
      </c>
    </row>
    <row r="1326" spans="1:21">
      <c r="A1326" t="s">
        <v>477</v>
      </c>
      <c r="B1326">
        <v>10305</v>
      </c>
      <c r="C1326" t="s">
        <v>537</v>
      </c>
      <c r="D1326">
        <f>+SUMIFS(inv!D:D,inv!A:A,B1326,inv!T:T,A1326)</f>
        <v>0</v>
      </c>
      <c r="E1326">
        <f>+SUMIFS(inv!$D$1:$D$1164,inv!$A$1:$A$1164,$B1326,inv!$T$1:$T$1164,$A1326,inv!$U$1:$U$1164,'DIAS DE INVENTARIO TAT'!E$1)</f>
        <v>0</v>
      </c>
      <c r="F1326">
        <f>+SUMIFS(inv!$D$1:$D$1164,inv!$A$1:$A$1164,$B1326,inv!$T$1:$T$1164,$A1326,inv!$U$1:$U$1164,'DIAS DE INVENTARIO TAT'!F$1)</f>
        <v>0</v>
      </c>
      <c r="G1326">
        <f>+SUMIFS(inv!$D$1:$D$1164,inv!$A$1:$A$1164,$B1326,inv!$T$1:$T$1164,$A1326,inv!$U$1:$U$1164,'DIAS DE INVENTARIO TAT'!G$1)</f>
        <v>0</v>
      </c>
      <c r="H1326">
        <f>+SUMIFS(inv!$D$1:$D$1164,inv!$A$1:$A$1164,$B1326,inv!$T$1:$T$1164,$A1326,inv!$U$1:$U$1164,'DIAS DE INVENTARIO TAT'!H$1)</f>
        <v>0</v>
      </c>
      <c r="I1326">
        <f>+SUMIFS(inv!$D$1:$D$1164,inv!$A$1:$A$1164,$B1326,inv!$T$1:$T$1164,$A1326,inv!$U$1:$U$1164,'DIAS DE INVENTARIO TAT'!I$1)</f>
        <v>0</v>
      </c>
      <c r="J1326">
        <f>+SUMIFS(inv!$D$1:$D$1164,inv!$A$1:$A$1164,$B1326,inv!$T$1:$T$1164,$A1326,inv!$U$1:$U$1164,'DIAS DE INVENTARIO TAT'!J$1)</f>
        <v>0</v>
      </c>
      <c r="K1326">
        <f>+SUMIFS(inv!$D$1:$D$1164,inv!$A$1:$A$1164,$B1326,inv!$T$1:$T$1164,$A1326,inv!$U$1:$U$1164,'DIAS DE INVENTARIO TAT'!K$1)</f>
        <v>0</v>
      </c>
      <c r="L1326" s="6">
        <f>+SUMIFS(VENTAS!H:H,VENTAS!B:B,B1326,VENTAS!G:G,A1326)</f>
        <v>0</v>
      </c>
      <c r="M1326" s="4">
        <f t="shared" si="116"/>
        <v>0</v>
      </c>
      <c r="N1326" s="4">
        <f t="shared" si="112"/>
        <v>0</v>
      </c>
      <c r="O1326" s="4">
        <f t="shared" si="113"/>
        <v>0</v>
      </c>
      <c r="P1326" s="4">
        <f t="shared" si="114"/>
        <v>0</v>
      </c>
      <c r="Q1326" s="6" t="e">
        <f>+SUMIFS(#REF!,#REF!,TablaINV[[#This Row],[GRUPO]],#REF!,TablaINV[[#This Row],[COD]])</f>
        <v>#REF!</v>
      </c>
      <c r="R1326" s="19">
        <f t="shared" si="115"/>
        <v>0</v>
      </c>
      <c r="S1326" s="4" t="str">
        <f>+VLOOKUP(A1326,inv!T:X,5,0)</f>
        <v>OCCIDENTE</v>
      </c>
      <c r="T1326" s="4" t="str">
        <f>+VLOOKUP(B:B,'DT HUEVO'!$A:$D,4,0)</f>
        <v>FS</v>
      </c>
      <c r="U1326" s="4" t="str">
        <f>+VLOOKUP(TablaINV[[#This Row],[COD]],'DT HUEVO'!$A:$D,3,0)</f>
        <v>AA</v>
      </c>
    </row>
    <row r="1327" spans="1:21">
      <c r="A1327" t="s">
        <v>477</v>
      </c>
      <c r="B1327">
        <v>10389</v>
      </c>
      <c r="C1327" t="s">
        <v>71</v>
      </c>
      <c r="D1327">
        <f>+SUMIFS(inv!D:D,inv!A:A,B1327,inv!T:T,A1327)</f>
        <v>0</v>
      </c>
      <c r="E1327">
        <f>+SUMIFS(inv!$D$1:$D$1164,inv!$A$1:$A$1164,$B1327,inv!$T$1:$T$1164,$A1327,inv!$U$1:$U$1164,'DIAS DE INVENTARIO TAT'!E$1)</f>
        <v>0</v>
      </c>
      <c r="F1327">
        <f>+SUMIFS(inv!$D$1:$D$1164,inv!$A$1:$A$1164,$B1327,inv!$T$1:$T$1164,$A1327,inv!$U$1:$U$1164,'DIAS DE INVENTARIO TAT'!F$1)</f>
        <v>0</v>
      </c>
      <c r="G1327">
        <f>+SUMIFS(inv!$D$1:$D$1164,inv!$A$1:$A$1164,$B1327,inv!$T$1:$T$1164,$A1327,inv!$U$1:$U$1164,'DIAS DE INVENTARIO TAT'!G$1)</f>
        <v>0</v>
      </c>
      <c r="H1327">
        <f>+SUMIFS(inv!$D$1:$D$1164,inv!$A$1:$A$1164,$B1327,inv!$T$1:$T$1164,$A1327,inv!$U$1:$U$1164,'DIAS DE INVENTARIO TAT'!H$1)</f>
        <v>0</v>
      </c>
      <c r="I1327">
        <f>+SUMIFS(inv!$D$1:$D$1164,inv!$A$1:$A$1164,$B1327,inv!$T$1:$T$1164,$A1327,inv!$U$1:$U$1164,'DIAS DE INVENTARIO TAT'!I$1)</f>
        <v>0</v>
      </c>
      <c r="J1327">
        <f>+SUMIFS(inv!$D$1:$D$1164,inv!$A$1:$A$1164,$B1327,inv!$T$1:$T$1164,$A1327,inv!$U$1:$U$1164,'DIAS DE INVENTARIO TAT'!J$1)</f>
        <v>0</v>
      </c>
      <c r="K1327">
        <f>+SUMIFS(inv!$D$1:$D$1164,inv!$A$1:$A$1164,$B1327,inv!$T$1:$T$1164,$A1327,inv!$U$1:$U$1164,'DIAS DE INVENTARIO TAT'!K$1)</f>
        <v>0</v>
      </c>
      <c r="L1327" s="6">
        <f>+SUMIFS(VENTAS!H:H,VENTAS!B:B,B1327,VENTAS!G:G,A1327)</f>
        <v>0</v>
      </c>
      <c r="M1327" s="4">
        <f t="shared" si="116"/>
        <v>0</v>
      </c>
      <c r="N1327" s="4">
        <f t="shared" si="112"/>
        <v>0</v>
      </c>
      <c r="O1327" s="4">
        <f t="shared" si="113"/>
        <v>0</v>
      </c>
      <c r="P1327" s="4">
        <f t="shared" si="114"/>
        <v>0</v>
      </c>
      <c r="Q1327" s="6" t="e">
        <f>+SUMIFS(#REF!,#REF!,TablaINV[[#This Row],[GRUPO]],#REF!,TablaINV[[#This Row],[COD]])</f>
        <v>#REF!</v>
      </c>
      <c r="R1327" s="19">
        <f t="shared" si="115"/>
        <v>0</v>
      </c>
      <c r="S1327" s="4" t="str">
        <f>+VLOOKUP(A1327,inv!T:X,5,0)</f>
        <v>OCCIDENTE</v>
      </c>
      <c r="T1327" s="4" t="str">
        <f>+VLOOKUP(B:B,'DT HUEVO'!$A:$D,4,0)</f>
        <v>FS</v>
      </c>
      <c r="U1327" s="4" t="str">
        <f>+VLOOKUP(TablaINV[[#This Row],[COD]],'DT HUEVO'!$A:$D,3,0)</f>
        <v>AA</v>
      </c>
    </row>
    <row r="1328" spans="1:21">
      <c r="A1328" t="s">
        <v>477</v>
      </c>
      <c r="B1328">
        <v>10405</v>
      </c>
      <c r="C1328" t="s">
        <v>542</v>
      </c>
      <c r="D1328">
        <f>+SUMIFS(inv!D:D,inv!A:A,B1328,inv!T:T,A1328)</f>
        <v>0</v>
      </c>
      <c r="E1328">
        <f>+SUMIFS(inv!$D$1:$D$1164,inv!$A$1:$A$1164,$B1328,inv!$T$1:$T$1164,$A1328,inv!$U$1:$U$1164,'DIAS DE INVENTARIO TAT'!E$1)</f>
        <v>0</v>
      </c>
      <c r="F1328">
        <f>+SUMIFS(inv!$D$1:$D$1164,inv!$A$1:$A$1164,$B1328,inv!$T$1:$T$1164,$A1328,inv!$U$1:$U$1164,'DIAS DE INVENTARIO TAT'!F$1)</f>
        <v>0</v>
      </c>
      <c r="G1328">
        <f>+SUMIFS(inv!$D$1:$D$1164,inv!$A$1:$A$1164,$B1328,inv!$T$1:$T$1164,$A1328,inv!$U$1:$U$1164,'DIAS DE INVENTARIO TAT'!G$1)</f>
        <v>0</v>
      </c>
      <c r="H1328">
        <f>+SUMIFS(inv!$D$1:$D$1164,inv!$A$1:$A$1164,$B1328,inv!$T$1:$T$1164,$A1328,inv!$U$1:$U$1164,'DIAS DE INVENTARIO TAT'!H$1)</f>
        <v>0</v>
      </c>
      <c r="I1328">
        <f>+SUMIFS(inv!$D$1:$D$1164,inv!$A$1:$A$1164,$B1328,inv!$T$1:$T$1164,$A1328,inv!$U$1:$U$1164,'DIAS DE INVENTARIO TAT'!I$1)</f>
        <v>0</v>
      </c>
      <c r="J1328">
        <f>+SUMIFS(inv!$D$1:$D$1164,inv!$A$1:$A$1164,$B1328,inv!$T$1:$T$1164,$A1328,inv!$U$1:$U$1164,'DIAS DE INVENTARIO TAT'!J$1)</f>
        <v>0</v>
      </c>
      <c r="K1328">
        <f>+SUMIFS(inv!$D$1:$D$1164,inv!$A$1:$A$1164,$B1328,inv!$T$1:$T$1164,$A1328,inv!$U$1:$U$1164,'DIAS DE INVENTARIO TAT'!K$1)</f>
        <v>0</v>
      </c>
      <c r="L1328" s="6">
        <f>+SUMIFS(VENTAS!H:H,VENTAS!B:B,B1328,VENTAS!G:G,A1328)</f>
        <v>0</v>
      </c>
      <c r="M1328" s="4">
        <f t="shared" si="116"/>
        <v>0</v>
      </c>
      <c r="N1328" s="4">
        <f t="shared" si="112"/>
        <v>0</v>
      </c>
      <c r="O1328" s="4">
        <f t="shared" si="113"/>
        <v>0</v>
      </c>
      <c r="P1328" s="4">
        <f t="shared" si="114"/>
        <v>0</v>
      </c>
      <c r="Q1328" s="6" t="e">
        <f>+SUMIFS(#REF!,#REF!,TablaINV[[#This Row],[GRUPO]],#REF!,TablaINV[[#This Row],[COD]])</f>
        <v>#REF!</v>
      </c>
      <c r="R1328" s="19">
        <f t="shared" si="115"/>
        <v>0</v>
      </c>
      <c r="S1328" s="4" t="str">
        <f>+VLOOKUP(A1328,inv!T:X,5,0)</f>
        <v>OCCIDENTE</v>
      </c>
      <c r="T1328" s="4" t="str">
        <f>+VLOOKUP(B:B,'DT HUEVO'!$A:$D,4,0)</f>
        <v>FS</v>
      </c>
      <c r="U1328" s="4" t="str">
        <f>+VLOOKUP(TablaINV[[#This Row],[COD]],'DT HUEVO'!$A:$D,3,0)</f>
        <v>A</v>
      </c>
    </row>
    <row r="1329" spans="1:21">
      <c r="A1329" t="s">
        <v>477</v>
      </c>
      <c r="B1329">
        <v>10490</v>
      </c>
      <c r="C1329" t="s">
        <v>476</v>
      </c>
      <c r="D1329">
        <f>+SUMIFS(inv!D:D,inv!A:A,B1329,inv!T:T,A1329)</f>
        <v>0</v>
      </c>
      <c r="E1329">
        <f>+SUMIFS(inv!$D$1:$D$1164,inv!$A$1:$A$1164,$B1329,inv!$T$1:$T$1164,$A1329,inv!$U$1:$U$1164,'DIAS DE INVENTARIO TAT'!E$1)</f>
        <v>0</v>
      </c>
      <c r="F1329">
        <f>+SUMIFS(inv!$D$1:$D$1164,inv!$A$1:$A$1164,$B1329,inv!$T$1:$T$1164,$A1329,inv!$U$1:$U$1164,'DIAS DE INVENTARIO TAT'!F$1)</f>
        <v>0</v>
      </c>
      <c r="G1329">
        <f>+SUMIFS(inv!$D$1:$D$1164,inv!$A$1:$A$1164,$B1329,inv!$T$1:$T$1164,$A1329,inv!$U$1:$U$1164,'DIAS DE INVENTARIO TAT'!G$1)</f>
        <v>0</v>
      </c>
      <c r="H1329">
        <f>+SUMIFS(inv!$D$1:$D$1164,inv!$A$1:$A$1164,$B1329,inv!$T$1:$T$1164,$A1329,inv!$U$1:$U$1164,'DIAS DE INVENTARIO TAT'!H$1)</f>
        <v>0</v>
      </c>
      <c r="I1329">
        <f>+SUMIFS(inv!$D$1:$D$1164,inv!$A$1:$A$1164,$B1329,inv!$T$1:$T$1164,$A1329,inv!$U$1:$U$1164,'DIAS DE INVENTARIO TAT'!I$1)</f>
        <v>0</v>
      </c>
      <c r="J1329">
        <f>+SUMIFS(inv!$D$1:$D$1164,inv!$A$1:$A$1164,$B1329,inv!$T$1:$T$1164,$A1329,inv!$U$1:$U$1164,'DIAS DE INVENTARIO TAT'!J$1)</f>
        <v>0</v>
      </c>
      <c r="K1329">
        <f>+SUMIFS(inv!$D$1:$D$1164,inv!$A$1:$A$1164,$B1329,inv!$T$1:$T$1164,$A1329,inv!$U$1:$U$1164,'DIAS DE INVENTARIO TAT'!K$1)</f>
        <v>0</v>
      </c>
      <c r="L1329" s="6">
        <f>+SUMIFS(VENTAS!H:H,VENTAS!B:B,B1329,VENTAS!G:G,A1329)</f>
        <v>0</v>
      </c>
      <c r="M1329" s="4">
        <f t="shared" si="116"/>
        <v>0</v>
      </c>
      <c r="N1329" s="4">
        <f t="shared" si="112"/>
        <v>0</v>
      </c>
      <c r="O1329" s="4">
        <f t="shared" si="113"/>
        <v>0</v>
      </c>
      <c r="P1329" s="4">
        <f t="shared" si="114"/>
        <v>0</v>
      </c>
      <c r="Q1329" s="6" t="e">
        <f>+SUMIFS(#REF!,#REF!,TablaINV[[#This Row],[GRUPO]],#REF!,TablaINV[[#This Row],[COD]])</f>
        <v>#REF!</v>
      </c>
      <c r="R1329" s="19">
        <f t="shared" si="115"/>
        <v>0</v>
      </c>
      <c r="S1329" s="4" t="str">
        <f>+VLOOKUP(A1329,inv!T:X,5,0)</f>
        <v>OCCIDENTE</v>
      </c>
      <c r="T1329" s="4" t="e">
        <f>+VLOOKUP(B:B,'DT HUEVO'!$A:$D,4,0)</f>
        <v>#N/A</v>
      </c>
      <c r="U1329" s="4" t="e">
        <f>+VLOOKUP(TablaINV[[#This Row],[COD]],'DT HUEVO'!$A:$D,3,0)</f>
        <v>#N/A</v>
      </c>
    </row>
    <row r="1330" spans="1:21">
      <c r="A1330" t="s">
        <v>477</v>
      </c>
      <c r="B1330">
        <v>10488</v>
      </c>
      <c r="C1330" t="s">
        <v>607</v>
      </c>
      <c r="D1330">
        <f>+SUMIFS(inv!D:D,inv!A:A,B1330,inv!T:T,A1330)</f>
        <v>0</v>
      </c>
      <c r="E1330">
        <f>+SUMIFS(inv!$D$1:$D$1164,inv!$A$1:$A$1164,$B1330,inv!$T$1:$T$1164,$A1330,inv!$U$1:$U$1164,'DIAS DE INVENTARIO TAT'!E$1)</f>
        <v>0</v>
      </c>
      <c r="F1330">
        <f>+SUMIFS(inv!$D$1:$D$1164,inv!$A$1:$A$1164,$B1330,inv!$T$1:$T$1164,$A1330,inv!$U$1:$U$1164,'DIAS DE INVENTARIO TAT'!F$1)</f>
        <v>0</v>
      </c>
      <c r="G1330">
        <f>+SUMIFS(inv!$D$1:$D$1164,inv!$A$1:$A$1164,$B1330,inv!$T$1:$T$1164,$A1330,inv!$U$1:$U$1164,'DIAS DE INVENTARIO TAT'!G$1)</f>
        <v>0</v>
      </c>
      <c r="H1330">
        <f>+SUMIFS(inv!$D$1:$D$1164,inv!$A$1:$A$1164,$B1330,inv!$T$1:$T$1164,$A1330,inv!$U$1:$U$1164,'DIAS DE INVENTARIO TAT'!H$1)</f>
        <v>0</v>
      </c>
      <c r="I1330">
        <f>+SUMIFS(inv!$D$1:$D$1164,inv!$A$1:$A$1164,$B1330,inv!$T$1:$T$1164,$A1330,inv!$U$1:$U$1164,'DIAS DE INVENTARIO TAT'!I$1)</f>
        <v>0</v>
      </c>
      <c r="J1330">
        <f>+SUMIFS(inv!$D$1:$D$1164,inv!$A$1:$A$1164,$B1330,inv!$T$1:$T$1164,$A1330,inv!$U$1:$U$1164,'DIAS DE INVENTARIO TAT'!J$1)</f>
        <v>0</v>
      </c>
      <c r="K1330">
        <f>+SUMIFS(inv!$D$1:$D$1164,inv!$A$1:$A$1164,$B1330,inv!$T$1:$T$1164,$A1330,inv!$U$1:$U$1164,'DIAS DE INVENTARIO TAT'!K$1)</f>
        <v>0</v>
      </c>
      <c r="L1330" s="6">
        <f>+SUMIFS(VENTAS!H:H,VENTAS!B:B,B1330,VENTAS!G:G,A1330)</f>
        <v>0</v>
      </c>
      <c r="M1330" s="4">
        <f t="shared" si="116"/>
        <v>0</v>
      </c>
      <c r="N1330" s="4">
        <f t="shared" si="112"/>
        <v>0</v>
      </c>
      <c r="O1330" s="4">
        <f t="shared" si="113"/>
        <v>0</v>
      </c>
      <c r="P1330" s="4">
        <f t="shared" si="114"/>
        <v>0</v>
      </c>
      <c r="Q1330" s="6" t="e">
        <f>+SUMIFS(#REF!,#REF!,TablaINV[[#This Row],[GRUPO]],#REF!,TablaINV[[#This Row],[COD]])</f>
        <v>#REF!</v>
      </c>
      <c r="R1330" s="19">
        <f t="shared" si="115"/>
        <v>0</v>
      </c>
      <c r="S1330" s="4" t="str">
        <f>+VLOOKUP(A1330,inv!T:X,5,0)</f>
        <v>OCCIDENTE</v>
      </c>
      <c r="T1330" s="4" t="str">
        <f>+VLOOKUP(B:B,'DT HUEVO'!$A:$D,4,0)</f>
        <v>FS</v>
      </c>
      <c r="U1330" s="4" t="str">
        <f>+VLOOKUP(TablaINV[[#This Row],[COD]],'DT HUEVO'!$A:$D,3,0)</f>
        <v>A</v>
      </c>
    </row>
    <row r="1331" spans="1:21">
      <c r="A1331" t="s">
        <v>477</v>
      </c>
      <c r="B1331">
        <v>10312</v>
      </c>
      <c r="C1331" t="s">
        <v>540</v>
      </c>
      <c r="D1331">
        <f>+SUMIFS(inv!D:D,inv!A:A,B1331,inv!T:T,A1331)</f>
        <v>0</v>
      </c>
      <c r="E1331">
        <f>+SUMIFS(inv!$D$1:$D$1164,inv!$A$1:$A$1164,$B1331,inv!$T$1:$T$1164,$A1331,inv!$U$1:$U$1164,'DIAS DE INVENTARIO TAT'!E$1)</f>
        <v>0</v>
      </c>
      <c r="F1331">
        <f>+SUMIFS(inv!$D$1:$D$1164,inv!$A$1:$A$1164,$B1331,inv!$T$1:$T$1164,$A1331,inv!$U$1:$U$1164,'DIAS DE INVENTARIO TAT'!F$1)</f>
        <v>0</v>
      </c>
      <c r="G1331">
        <f>+SUMIFS(inv!$D$1:$D$1164,inv!$A$1:$A$1164,$B1331,inv!$T$1:$T$1164,$A1331,inv!$U$1:$U$1164,'DIAS DE INVENTARIO TAT'!G$1)</f>
        <v>0</v>
      </c>
      <c r="H1331">
        <f>+SUMIFS(inv!$D$1:$D$1164,inv!$A$1:$A$1164,$B1331,inv!$T$1:$T$1164,$A1331,inv!$U$1:$U$1164,'DIAS DE INVENTARIO TAT'!H$1)</f>
        <v>0</v>
      </c>
      <c r="I1331">
        <f>+SUMIFS(inv!$D$1:$D$1164,inv!$A$1:$A$1164,$B1331,inv!$T$1:$T$1164,$A1331,inv!$U$1:$U$1164,'DIAS DE INVENTARIO TAT'!I$1)</f>
        <v>0</v>
      </c>
      <c r="J1331">
        <f>+SUMIFS(inv!$D$1:$D$1164,inv!$A$1:$A$1164,$B1331,inv!$T$1:$T$1164,$A1331,inv!$U$1:$U$1164,'DIAS DE INVENTARIO TAT'!J$1)</f>
        <v>0</v>
      </c>
      <c r="K1331">
        <f>+SUMIFS(inv!$D$1:$D$1164,inv!$A$1:$A$1164,$B1331,inv!$T$1:$T$1164,$A1331,inv!$U$1:$U$1164,'DIAS DE INVENTARIO TAT'!K$1)</f>
        <v>0</v>
      </c>
      <c r="L1331" s="6">
        <f>+SUMIFS(VENTAS!H:H,VENTAS!B:B,B1331,VENTAS!G:G,A1331)</f>
        <v>0</v>
      </c>
      <c r="M1331" s="4">
        <f t="shared" si="116"/>
        <v>0</v>
      </c>
      <c r="N1331" s="4">
        <f t="shared" si="112"/>
        <v>0</v>
      </c>
      <c r="O1331" s="4">
        <f t="shared" si="113"/>
        <v>0</v>
      </c>
      <c r="P1331" s="4">
        <f t="shared" si="114"/>
        <v>0</v>
      </c>
      <c r="Q1331" s="6" t="e">
        <f>+SUMIFS(#REF!,#REF!,TablaINV[[#This Row],[GRUPO]],#REF!,TablaINV[[#This Row],[COD]])</f>
        <v>#REF!</v>
      </c>
      <c r="R1331" s="19">
        <f t="shared" si="115"/>
        <v>0</v>
      </c>
      <c r="S1331" s="4" t="str">
        <f>+VLOOKUP(A1331,inv!T:X,5,0)</f>
        <v>OCCIDENTE</v>
      </c>
      <c r="T1331" s="4" t="str">
        <f>+VLOOKUP(B:B,'DT HUEVO'!$A:$D,4,0)</f>
        <v>EMPACADOS</v>
      </c>
      <c r="U1331" s="4" t="str">
        <f>+VLOOKUP(TablaINV[[#This Row],[COD]],'DT HUEVO'!$A:$D,3,0)</f>
        <v>AA</v>
      </c>
    </row>
    <row r="1332" spans="1:21">
      <c r="A1332" t="s">
        <v>477</v>
      </c>
      <c r="B1332">
        <v>10589</v>
      </c>
      <c r="C1332" t="s">
        <v>73</v>
      </c>
      <c r="D1332">
        <f>+SUMIFS(inv!D:D,inv!A:A,B1332,inv!T:T,A1332)</f>
        <v>0</v>
      </c>
      <c r="E1332">
        <f>+SUMIFS(inv!$D$1:$D$1164,inv!$A$1:$A$1164,$B1332,inv!$T$1:$T$1164,$A1332,inv!$U$1:$U$1164,'DIAS DE INVENTARIO TAT'!E$1)</f>
        <v>0</v>
      </c>
      <c r="F1332">
        <f>+SUMIFS(inv!$D$1:$D$1164,inv!$A$1:$A$1164,$B1332,inv!$T$1:$T$1164,$A1332,inv!$U$1:$U$1164,'DIAS DE INVENTARIO TAT'!F$1)</f>
        <v>0</v>
      </c>
      <c r="G1332">
        <f>+SUMIFS(inv!$D$1:$D$1164,inv!$A$1:$A$1164,$B1332,inv!$T$1:$T$1164,$A1332,inv!$U$1:$U$1164,'DIAS DE INVENTARIO TAT'!G$1)</f>
        <v>0</v>
      </c>
      <c r="H1332">
        <f>+SUMIFS(inv!$D$1:$D$1164,inv!$A$1:$A$1164,$B1332,inv!$T$1:$T$1164,$A1332,inv!$U$1:$U$1164,'DIAS DE INVENTARIO TAT'!H$1)</f>
        <v>0</v>
      </c>
      <c r="I1332">
        <f>+SUMIFS(inv!$D$1:$D$1164,inv!$A$1:$A$1164,$B1332,inv!$T$1:$T$1164,$A1332,inv!$U$1:$U$1164,'DIAS DE INVENTARIO TAT'!I$1)</f>
        <v>0</v>
      </c>
      <c r="J1332">
        <f>+SUMIFS(inv!$D$1:$D$1164,inv!$A$1:$A$1164,$B1332,inv!$T$1:$T$1164,$A1332,inv!$U$1:$U$1164,'DIAS DE INVENTARIO TAT'!J$1)</f>
        <v>0</v>
      </c>
      <c r="K1332">
        <f>+SUMIFS(inv!$D$1:$D$1164,inv!$A$1:$A$1164,$B1332,inv!$T$1:$T$1164,$A1332,inv!$U$1:$U$1164,'DIAS DE INVENTARIO TAT'!K$1)</f>
        <v>0</v>
      </c>
      <c r="L1332" s="6">
        <f>+SUMIFS(VENTAS!H:H,VENTAS!B:B,B1332,VENTAS!G:G,A1332)</f>
        <v>0</v>
      </c>
      <c r="M1332" s="4">
        <f t="shared" si="116"/>
        <v>0</v>
      </c>
      <c r="N1332" s="4">
        <f t="shared" si="112"/>
        <v>0</v>
      </c>
      <c r="O1332" s="4">
        <f t="shared" si="113"/>
        <v>0</v>
      </c>
      <c r="P1332" s="4">
        <f t="shared" si="114"/>
        <v>0</v>
      </c>
      <c r="Q1332" s="6" t="e">
        <f>+SUMIFS(#REF!,#REF!,TablaINV[[#This Row],[GRUPO]],#REF!,TablaINV[[#This Row],[COD]])</f>
        <v>#REF!</v>
      </c>
      <c r="R1332" s="19">
        <f t="shared" si="115"/>
        <v>0</v>
      </c>
      <c r="S1332" s="4" t="str">
        <f>+VLOOKUP(A1332,inv!T:X,5,0)</f>
        <v>OCCIDENTE</v>
      </c>
      <c r="T1332" s="4" t="e">
        <f>+VLOOKUP(B:B,'DT HUEVO'!$A:$D,4,0)</f>
        <v>#N/A</v>
      </c>
      <c r="U1332" s="4" t="e">
        <f>+VLOOKUP(TablaINV[[#This Row],[COD]],'DT HUEVO'!$A:$D,3,0)</f>
        <v>#N/A</v>
      </c>
    </row>
    <row r="1333" spans="1:21">
      <c r="A1333" t="s">
        <v>477</v>
      </c>
      <c r="B1333">
        <v>10580</v>
      </c>
      <c r="C1333" t="s">
        <v>548</v>
      </c>
      <c r="D1333">
        <f>+SUMIFS(inv!D:D,inv!A:A,B1333,inv!T:T,A1333)</f>
        <v>0</v>
      </c>
      <c r="E1333">
        <f>+SUMIFS(inv!$D$1:$D$1164,inv!$A$1:$A$1164,$B1333,inv!$T$1:$T$1164,$A1333,inv!$U$1:$U$1164,'DIAS DE INVENTARIO TAT'!E$1)</f>
        <v>0</v>
      </c>
      <c r="F1333">
        <f>+SUMIFS(inv!$D$1:$D$1164,inv!$A$1:$A$1164,$B1333,inv!$T$1:$T$1164,$A1333,inv!$U$1:$U$1164,'DIAS DE INVENTARIO TAT'!F$1)</f>
        <v>0</v>
      </c>
      <c r="G1333">
        <f>+SUMIFS(inv!$D$1:$D$1164,inv!$A$1:$A$1164,$B1333,inv!$T$1:$T$1164,$A1333,inv!$U$1:$U$1164,'DIAS DE INVENTARIO TAT'!G$1)</f>
        <v>0</v>
      </c>
      <c r="H1333">
        <f>+SUMIFS(inv!$D$1:$D$1164,inv!$A$1:$A$1164,$B1333,inv!$T$1:$T$1164,$A1333,inv!$U$1:$U$1164,'DIAS DE INVENTARIO TAT'!H$1)</f>
        <v>0</v>
      </c>
      <c r="I1333">
        <f>+SUMIFS(inv!$D$1:$D$1164,inv!$A$1:$A$1164,$B1333,inv!$T$1:$T$1164,$A1333,inv!$U$1:$U$1164,'DIAS DE INVENTARIO TAT'!I$1)</f>
        <v>0</v>
      </c>
      <c r="J1333">
        <f>+SUMIFS(inv!$D$1:$D$1164,inv!$A$1:$A$1164,$B1333,inv!$T$1:$T$1164,$A1333,inv!$U$1:$U$1164,'DIAS DE INVENTARIO TAT'!J$1)</f>
        <v>0</v>
      </c>
      <c r="K1333">
        <f>+SUMIFS(inv!$D$1:$D$1164,inv!$A$1:$A$1164,$B1333,inv!$T$1:$T$1164,$A1333,inv!$U$1:$U$1164,'DIAS DE INVENTARIO TAT'!K$1)</f>
        <v>0</v>
      </c>
      <c r="L1333" s="6">
        <f>+SUMIFS(VENTAS!H:H,VENTAS!B:B,B1333,VENTAS!G:G,A1333)</f>
        <v>0</v>
      </c>
      <c r="M1333" s="4">
        <f t="shared" si="116"/>
        <v>0</v>
      </c>
      <c r="N1333" s="4">
        <f t="shared" si="112"/>
        <v>0</v>
      </c>
      <c r="O1333" s="4">
        <f t="shared" si="113"/>
        <v>0</v>
      </c>
      <c r="P1333" s="4">
        <f t="shared" si="114"/>
        <v>0</v>
      </c>
      <c r="Q1333" s="6" t="e">
        <f>+SUMIFS(#REF!,#REF!,TablaINV[[#This Row],[GRUPO]],#REF!,TablaINV[[#This Row],[COD]])</f>
        <v>#REF!</v>
      </c>
      <c r="R1333" s="19">
        <f t="shared" si="115"/>
        <v>0</v>
      </c>
      <c r="S1333" s="4" t="str">
        <f>+VLOOKUP(A1333,inv!T:X,5,0)</f>
        <v>OCCIDENTE</v>
      </c>
      <c r="T1333" s="4" t="e">
        <f>+VLOOKUP(B:B,'DT HUEVO'!$A:$D,4,0)</f>
        <v>#N/A</v>
      </c>
      <c r="U1333" s="4" t="e">
        <f>+VLOOKUP(TablaINV[[#This Row],[COD]],'DT HUEVO'!$A:$D,3,0)</f>
        <v>#N/A</v>
      </c>
    </row>
    <row r="1334" spans="1:21">
      <c r="A1334" t="s">
        <v>477</v>
      </c>
      <c r="B1334">
        <v>13380</v>
      </c>
      <c r="C1334" t="s">
        <v>534</v>
      </c>
      <c r="D1334">
        <f>+SUMIFS(inv!D:D,inv!A:A,B1334,inv!T:T,A1334)</f>
        <v>0</v>
      </c>
      <c r="E1334">
        <f>+SUMIFS(inv!$D$1:$D$1164,inv!$A$1:$A$1164,$B1334,inv!$T$1:$T$1164,$A1334,inv!$U$1:$U$1164,'DIAS DE INVENTARIO TAT'!E$1)</f>
        <v>0</v>
      </c>
      <c r="F1334">
        <f>+SUMIFS(inv!$D$1:$D$1164,inv!$A$1:$A$1164,$B1334,inv!$T$1:$T$1164,$A1334,inv!$U$1:$U$1164,'DIAS DE INVENTARIO TAT'!F$1)</f>
        <v>0</v>
      </c>
      <c r="G1334">
        <f>+SUMIFS(inv!$D$1:$D$1164,inv!$A$1:$A$1164,$B1334,inv!$T$1:$T$1164,$A1334,inv!$U$1:$U$1164,'DIAS DE INVENTARIO TAT'!G$1)</f>
        <v>0</v>
      </c>
      <c r="H1334">
        <f>+SUMIFS(inv!$D$1:$D$1164,inv!$A$1:$A$1164,$B1334,inv!$T$1:$T$1164,$A1334,inv!$U$1:$U$1164,'DIAS DE INVENTARIO TAT'!H$1)</f>
        <v>0</v>
      </c>
      <c r="I1334">
        <f>+SUMIFS(inv!$D$1:$D$1164,inv!$A$1:$A$1164,$B1334,inv!$T$1:$T$1164,$A1334,inv!$U$1:$U$1164,'DIAS DE INVENTARIO TAT'!I$1)</f>
        <v>0</v>
      </c>
      <c r="J1334">
        <f>+SUMIFS(inv!$D$1:$D$1164,inv!$A$1:$A$1164,$B1334,inv!$T$1:$T$1164,$A1334,inv!$U$1:$U$1164,'DIAS DE INVENTARIO TAT'!J$1)</f>
        <v>0</v>
      </c>
      <c r="K1334">
        <f>+SUMIFS(inv!$D$1:$D$1164,inv!$A$1:$A$1164,$B1334,inv!$T$1:$T$1164,$A1334,inv!$U$1:$U$1164,'DIAS DE INVENTARIO TAT'!K$1)</f>
        <v>0</v>
      </c>
      <c r="L1334" s="6">
        <f>+SUMIFS(VENTAS!H:H,VENTAS!B:B,B1334,VENTAS!G:G,A1334)</f>
        <v>0</v>
      </c>
      <c r="M1334" s="4">
        <f t="shared" si="116"/>
        <v>0</v>
      </c>
      <c r="N1334" s="4">
        <f t="shared" si="112"/>
        <v>0</v>
      </c>
      <c r="O1334" s="4">
        <f t="shared" si="113"/>
        <v>0</v>
      </c>
      <c r="P1334" s="4">
        <f t="shared" si="114"/>
        <v>0</v>
      </c>
      <c r="Q1334" s="6" t="e">
        <f>+SUMIFS(#REF!,#REF!,TablaINV[[#This Row],[GRUPO]],#REF!,TablaINV[[#This Row],[COD]])</f>
        <v>#REF!</v>
      </c>
      <c r="R1334" s="19">
        <f t="shared" si="115"/>
        <v>0</v>
      </c>
      <c r="S1334" s="4" t="str">
        <f>+VLOOKUP(A1334,inv!T:X,5,0)</f>
        <v>OCCIDENTE</v>
      </c>
      <c r="T1334" s="4" t="str">
        <f>+VLOOKUP(B:B,'DT HUEVO'!$A:$D,4,0)</f>
        <v>EMPACADOS</v>
      </c>
      <c r="U1334" s="4" t="str">
        <f>+VLOOKUP(TablaINV[[#This Row],[COD]],'DT HUEVO'!$A:$D,3,0)</f>
        <v>AA</v>
      </c>
    </row>
    <row r="1335" spans="1:21">
      <c r="A1335" t="s">
        <v>477</v>
      </c>
      <c r="B1335">
        <v>13580</v>
      </c>
      <c r="C1335" t="s">
        <v>535</v>
      </c>
      <c r="D1335">
        <f>+SUMIFS(inv!D:D,inv!A:A,B1335,inv!T:T,A1335)</f>
        <v>0</v>
      </c>
      <c r="E1335">
        <f>+SUMIFS(inv!$D$1:$D$1164,inv!$A$1:$A$1164,$B1335,inv!$T$1:$T$1164,$A1335,inv!$U$1:$U$1164,'DIAS DE INVENTARIO TAT'!E$1)</f>
        <v>0</v>
      </c>
      <c r="F1335">
        <f>+SUMIFS(inv!$D$1:$D$1164,inv!$A$1:$A$1164,$B1335,inv!$T$1:$T$1164,$A1335,inv!$U$1:$U$1164,'DIAS DE INVENTARIO TAT'!F$1)</f>
        <v>0</v>
      </c>
      <c r="G1335">
        <f>+SUMIFS(inv!$D$1:$D$1164,inv!$A$1:$A$1164,$B1335,inv!$T$1:$T$1164,$A1335,inv!$U$1:$U$1164,'DIAS DE INVENTARIO TAT'!G$1)</f>
        <v>0</v>
      </c>
      <c r="H1335">
        <f>+SUMIFS(inv!$D$1:$D$1164,inv!$A$1:$A$1164,$B1335,inv!$T$1:$T$1164,$A1335,inv!$U$1:$U$1164,'DIAS DE INVENTARIO TAT'!H$1)</f>
        <v>0</v>
      </c>
      <c r="I1335">
        <f>+SUMIFS(inv!$D$1:$D$1164,inv!$A$1:$A$1164,$B1335,inv!$T$1:$T$1164,$A1335,inv!$U$1:$U$1164,'DIAS DE INVENTARIO TAT'!I$1)</f>
        <v>0</v>
      </c>
      <c r="J1335">
        <f>+SUMIFS(inv!$D$1:$D$1164,inv!$A$1:$A$1164,$B1335,inv!$T$1:$T$1164,$A1335,inv!$U$1:$U$1164,'DIAS DE INVENTARIO TAT'!J$1)</f>
        <v>0</v>
      </c>
      <c r="K1335">
        <f>+SUMIFS(inv!$D$1:$D$1164,inv!$A$1:$A$1164,$B1335,inv!$T$1:$T$1164,$A1335,inv!$U$1:$U$1164,'DIAS DE INVENTARIO TAT'!K$1)</f>
        <v>0</v>
      </c>
      <c r="L1335" s="6">
        <f>+SUMIFS(VENTAS!H:H,VENTAS!B:B,B1335,VENTAS!G:G,A1335)</f>
        <v>0</v>
      </c>
      <c r="M1335" s="4">
        <f t="shared" si="116"/>
        <v>0</v>
      </c>
      <c r="N1335" s="4">
        <f t="shared" si="112"/>
        <v>0</v>
      </c>
      <c r="O1335" s="4">
        <f t="shared" si="113"/>
        <v>0</v>
      </c>
      <c r="P1335" s="4">
        <f t="shared" si="114"/>
        <v>0</v>
      </c>
      <c r="Q1335" s="6" t="e">
        <f>+SUMIFS(#REF!,#REF!,TablaINV[[#This Row],[GRUPO]],#REF!,TablaINV[[#This Row],[COD]])</f>
        <v>#REF!</v>
      </c>
      <c r="R1335" s="19">
        <f t="shared" si="115"/>
        <v>0</v>
      </c>
      <c r="S1335" s="4" t="str">
        <f>+VLOOKUP(A1335,inv!T:X,5,0)</f>
        <v>OCCIDENTE</v>
      </c>
      <c r="T1335" s="4" t="str">
        <f>+VLOOKUP(B:B,'DT HUEVO'!$A:$D,4,0)</f>
        <v>EMPACADOS</v>
      </c>
      <c r="U1335" s="4" t="str">
        <f>+VLOOKUP(TablaINV[[#This Row],[COD]],'DT HUEVO'!$A:$D,3,0)</f>
        <v>B</v>
      </c>
    </row>
    <row r="1336" spans="1:21">
      <c r="A1336" t="s">
        <v>477</v>
      </c>
      <c r="B1336">
        <v>12360</v>
      </c>
      <c r="C1336" t="s">
        <v>584</v>
      </c>
      <c r="D1336">
        <f>+SUMIFS(inv!D:D,inv!A:A,B1336,inv!T:T,A1336)</f>
        <v>0</v>
      </c>
      <c r="E1336">
        <f>+SUMIFS(inv!$D$1:$D$1164,inv!$A$1:$A$1164,$B1336,inv!$T$1:$T$1164,$A1336,inv!$U$1:$U$1164,'DIAS DE INVENTARIO TAT'!E$1)</f>
        <v>0</v>
      </c>
      <c r="F1336">
        <f>+SUMIFS(inv!$D$1:$D$1164,inv!$A$1:$A$1164,$B1336,inv!$T$1:$T$1164,$A1336,inv!$U$1:$U$1164,'DIAS DE INVENTARIO TAT'!F$1)</f>
        <v>0</v>
      </c>
      <c r="G1336">
        <f>+SUMIFS(inv!$D$1:$D$1164,inv!$A$1:$A$1164,$B1336,inv!$T$1:$T$1164,$A1336,inv!$U$1:$U$1164,'DIAS DE INVENTARIO TAT'!G$1)</f>
        <v>0</v>
      </c>
      <c r="H1336">
        <f>+SUMIFS(inv!$D$1:$D$1164,inv!$A$1:$A$1164,$B1336,inv!$T$1:$T$1164,$A1336,inv!$U$1:$U$1164,'DIAS DE INVENTARIO TAT'!H$1)</f>
        <v>0</v>
      </c>
      <c r="I1336">
        <f>+SUMIFS(inv!$D$1:$D$1164,inv!$A$1:$A$1164,$B1336,inv!$T$1:$T$1164,$A1336,inv!$U$1:$U$1164,'DIAS DE INVENTARIO TAT'!I$1)</f>
        <v>0</v>
      </c>
      <c r="J1336">
        <f>+SUMIFS(inv!$D$1:$D$1164,inv!$A$1:$A$1164,$B1336,inv!$T$1:$T$1164,$A1336,inv!$U$1:$U$1164,'DIAS DE INVENTARIO TAT'!J$1)</f>
        <v>0</v>
      </c>
      <c r="K1336">
        <f>+SUMIFS(inv!$D$1:$D$1164,inv!$A$1:$A$1164,$B1336,inv!$T$1:$T$1164,$A1336,inv!$U$1:$U$1164,'DIAS DE INVENTARIO TAT'!K$1)</f>
        <v>0</v>
      </c>
      <c r="L1336" s="6">
        <f>+SUMIFS(VENTAS!H:H,VENTAS!B:B,B1336,VENTAS!G:G,A1336)</f>
        <v>0</v>
      </c>
      <c r="M1336" s="4">
        <f t="shared" si="116"/>
        <v>0</v>
      </c>
      <c r="N1336" s="4">
        <f t="shared" si="112"/>
        <v>0</v>
      </c>
      <c r="O1336" s="4">
        <f t="shared" si="113"/>
        <v>0</v>
      </c>
      <c r="P1336" s="4">
        <f t="shared" si="114"/>
        <v>0</v>
      </c>
      <c r="Q1336" s="6" t="e">
        <f>+SUMIFS(#REF!,#REF!,TablaINV[[#This Row],[GRUPO]],#REF!,TablaINV[[#This Row],[COD]])</f>
        <v>#REF!</v>
      </c>
      <c r="R1336" s="19">
        <f t="shared" si="115"/>
        <v>0</v>
      </c>
      <c r="S1336" s="4" t="str">
        <f>+VLOOKUP(A1336,inv!T:X,5,0)</f>
        <v>OCCIDENTE</v>
      </c>
      <c r="T1336" s="4" t="e">
        <f>+VLOOKUP(B:B,'DT HUEVO'!$A:$D,4,0)</f>
        <v>#N/A</v>
      </c>
      <c r="U1336" s="4" t="e">
        <f>+VLOOKUP(TablaINV[[#This Row],[COD]],'DT HUEVO'!$A:$D,3,0)</f>
        <v>#N/A</v>
      </c>
    </row>
    <row r="1337" spans="1:21">
      <c r="A1337" t="s">
        <v>477</v>
      </c>
      <c r="B1337">
        <v>12470</v>
      </c>
      <c r="C1337" t="s">
        <v>447</v>
      </c>
      <c r="D1337">
        <f>+SUMIFS(inv!D:D,inv!A:A,B1337,inv!T:T,A1337)</f>
        <v>0</v>
      </c>
      <c r="E1337">
        <f>+SUMIFS(inv!$D$1:$D$1164,inv!$A$1:$A$1164,$B1337,inv!$T$1:$T$1164,$A1337,inv!$U$1:$U$1164,'DIAS DE INVENTARIO TAT'!E$1)</f>
        <v>0</v>
      </c>
      <c r="F1337">
        <f>+SUMIFS(inv!$D$1:$D$1164,inv!$A$1:$A$1164,$B1337,inv!$T$1:$T$1164,$A1337,inv!$U$1:$U$1164,'DIAS DE INVENTARIO TAT'!F$1)</f>
        <v>0</v>
      </c>
      <c r="G1337">
        <f>+SUMIFS(inv!$D$1:$D$1164,inv!$A$1:$A$1164,$B1337,inv!$T$1:$T$1164,$A1337,inv!$U$1:$U$1164,'DIAS DE INVENTARIO TAT'!G$1)</f>
        <v>0</v>
      </c>
      <c r="H1337">
        <f>+SUMIFS(inv!$D$1:$D$1164,inv!$A$1:$A$1164,$B1337,inv!$T$1:$T$1164,$A1337,inv!$U$1:$U$1164,'DIAS DE INVENTARIO TAT'!H$1)</f>
        <v>0</v>
      </c>
      <c r="I1337">
        <f>+SUMIFS(inv!$D$1:$D$1164,inv!$A$1:$A$1164,$B1337,inv!$T$1:$T$1164,$A1337,inv!$U$1:$U$1164,'DIAS DE INVENTARIO TAT'!I$1)</f>
        <v>0</v>
      </c>
      <c r="J1337">
        <f>+SUMIFS(inv!$D$1:$D$1164,inv!$A$1:$A$1164,$B1337,inv!$T$1:$T$1164,$A1337,inv!$U$1:$U$1164,'DIAS DE INVENTARIO TAT'!J$1)</f>
        <v>0</v>
      </c>
      <c r="K1337">
        <f>+SUMIFS(inv!$D$1:$D$1164,inv!$A$1:$A$1164,$B1337,inv!$T$1:$T$1164,$A1337,inv!$U$1:$U$1164,'DIAS DE INVENTARIO TAT'!K$1)</f>
        <v>0</v>
      </c>
      <c r="L1337" s="6">
        <f>+SUMIFS(VENTAS!H:H,VENTAS!B:B,B1337,VENTAS!G:G,A1337)</f>
        <v>0</v>
      </c>
      <c r="M1337" s="4">
        <f t="shared" si="116"/>
        <v>0</v>
      </c>
      <c r="N1337" s="4">
        <f t="shared" ref="N1337:N1399" si="117">+IFERROR(E1337/$L1337,0)</f>
        <v>0</v>
      </c>
      <c r="O1337" s="4">
        <f t="shared" ref="O1337:O1399" si="118">+IFERROR(F1337/$L1337,0)</f>
        <v>0</v>
      </c>
      <c r="P1337" s="4">
        <f t="shared" ref="P1337:P1399" si="119">+IFERROR(G1337/$L1337,0)</f>
        <v>0</v>
      </c>
      <c r="Q1337" s="6" t="e">
        <f>+SUMIFS(#REF!,#REF!,TablaINV[[#This Row],[GRUPO]],#REF!,TablaINV[[#This Row],[COD]])</f>
        <v>#REF!</v>
      </c>
      <c r="R1337" s="19">
        <f t="shared" ref="R1337:R1399" si="120">+IFERROR(D1337/Q1337,0)</f>
        <v>0</v>
      </c>
      <c r="S1337" s="4" t="str">
        <f>+VLOOKUP(A1337,inv!T:X,5,0)</f>
        <v>OCCIDENTE</v>
      </c>
      <c r="T1337" s="4" t="e">
        <f>+VLOOKUP(B:B,'DT HUEVO'!$A:$D,4,0)</f>
        <v>#N/A</v>
      </c>
      <c r="U1337" s="4" t="e">
        <f>+VLOOKUP(TablaINV[[#This Row],[COD]],'DT HUEVO'!$A:$D,3,0)</f>
        <v>#N/A</v>
      </c>
    </row>
    <row r="1338" spans="1:21">
      <c r="A1338" t="s">
        <v>477</v>
      </c>
      <c r="B1338">
        <v>10489</v>
      </c>
      <c r="C1338" t="s">
        <v>546</v>
      </c>
      <c r="D1338">
        <f>+SUMIFS(inv!D:D,inv!A:A,B1338,inv!T:T,A1338)</f>
        <v>0</v>
      </c>
      <c r="E1338">
        <f>+SUMIFS(inv!$D$1:$D$1164,inv!$A$1:$A$1164,$B1338,inv!$T$1:$T$1164,$A1338,inv!$U$1:$U$1164,'DIAS DE INVENTARIO TAT'!E$1)</f>
        <v>0</v>
      </c>
      <c r="F1338">
        <f>+SUMIFS(inv!$D$1:$D$1164,inv!$A$1:$A$1164,$B1338,inv!$T$1:$T$1164,$A1338,inv!$U$1:$U$1164,'DIAS DE INVENTARIO TAT'!F$1)</f>
        <v>0</v>
      </c>
      <c r="G1338">
        <f>+SUMIFS(inv!$D$1:$D$1164,inv!$A$1:$A$1164,$B1338,inv!$T$1:$T$1164,$A1338,inv!$U$1:$U$1164,'DIAS DE INVENTARIO TAT'!G$1)</f>
        <v>0</v>
      </c>
      <c r="H1338">
        <f>+SUMIFS(inv!$D$1:$D$1164,inv!$A$1:$A$1164,$B1338,inv!$T$1:$T$1164,$A1338,inv!$U$1:$U$1164,'DIAS DE INVENTARIO TAT'!H$1)</f>
        <v>0</v>
      </c>
      <c r="I1338">
        <f>+SUMIFS(inv!$D$1:$D$1164,inv!$A$1:$A$1164,$B1338,inv!$T$1:$T$1164,$A1338,inv!$U$1:$U$1164,'DIAS DE INVENTARIO TAT'!I$1)</f>
        <v>0</v>
      </c>
      <c r="J1338">
        <f>+SUMIFS(inv!$D$1:$D$1164,inv!$A$1:$A$1164,$B1338,inv!$T$1:$T$1164,$A1338,inv!$U$1:$U$1164,'DIAS DE INVENTARIO TAT'!J$1)</f>
        <v>0</v>
      </c>
      <c r="K1338">
        <f>+SUMIFS(inv!$D$1:$D$1164,inv!$A$1:$A$1164,$B1338,inv!$T$1:$T$1164,$A1338,inv!$U$1:$U$1164,'DIAS DE INVENTARIO TAT'!K$1)</f>
        <v>0</v>
      </c>
      <c r="L1338" s="6">
        <f>+SUMIFS(VENTAS!H:H,VENTAS!B:B,B1338,VENTAS!G:G,A1338)</f>
        <v>0</v>
      </c>
      <c r="M1338" s="4">
        <f t="shared" si="116"/>
        <v>0</v>
      </c>
      <c r="N1338" s="4">
        <f t="shared" si="117"/>
        <v>0</v>
      </c>
      <c r="O1338" s="4">
        <f t="shared" si="118"/>
        <v>0</v>
      </c>
      <c r="P1338" s="4">
        <f t="shared" si="119"/>
        <v>0</v>
      </c>
      <c r="Q1338" s="6" t="e">
        <f>+SUMIFS(#REF!,#REF!,TablaINV[[#This Row],[GRUPO]],#REF!,TablaINV[[#This Row],[COD]])</f>
        <v>#REF!</v>
      </c>
      <c r="R1338" s="19">
        <f t="shared" si="120"/>
        <v>0</v>
      </c>
      <c r="S1338" s="4" t="str">
        <f>+VLOOKUP(A1338,inv!T:X,5,0)</f>
        <v>OCCIDENTE</v>
      </c>
      <c r="T1338" s="4" t="str">
        <f>+VLOOKUP(B:B,'DT HUEVO'!$A:$D,4,0)</f>
        <v>FS</v>
      </c>
      <c r="U1338" s="4" t="str">
        <f>+VLOOKUP(TablaINV[[#This Row],[COD]],'DT HUEVO'!$A:$D,3,0)</f>
        <v>A</v>
      </c>
    </row>
    <row r="1339" spans="1:21">
      <c r="A1339" t="s">
        <v>477</v>
      </c>
      <c r="B1339">
        <v>10416</v>
      </c>
      <c r="C1339" t="s">
        <v>581</v>
      </c>
      <c r="D1339">
        <f>+SUMIFS(inv!D:D,inv!A:A,B1339,inv!T:T,A1339)</f>
        <v>0</v>
      </c>
      <c r="E1339">
        <f>+SUMIFS(inv!$D$1:$D$1164,inv!$A$1:$A$1164,$B1339,inv!$T$1:$T$1164,$A1339,inv!$U$1:$U$1164,'DIAS DE INVENTARIO TAT'!E$1)</f>
        <v>0</v>
      </c>
      <c r="F1339">
        <f>+SUMIFS(inv!$D$1:$D$1164,inv!$A$1:$A$1164,$B1339,inv!$T$1:$T$1164,$A1339,inv!$U$1:$U$1164,'DIAS DE INVENTARIO TAT'!F$1)</f>
        <v>0</v>
      </c>
      <c r="G1339">
        <f>+SUMIFS(inv!$D$1:$D$1164,inv!$A$1:$A$1164,$B1339,inv!$T$1:$T$1164,$A1339,inv!$U$1:$U$1164,'DIAS DE INVENTARIO TAT'!G$1)</f>
        <v>0</v>
      </c>
      <c r="H1339">
        <f>+SUMIFS(inv!$D$1:$D$1164,inv!$A$1:$A$1164,$B1339,inv!$T$1:$T$1164,$A1339,inv!$U$1:$U$1164,'DIAS DE INVENTARIO TAT'!H$1)</f>
        <v>0</v>
      </c>
      <c r="I1339">
        <f>+SUMIFS(inv!$D$1:$D$1164,inv!$A$1:$A$1164,$B1339,inv!$T$1:$T$1164,$A1339,inv!$U$1:$U$1164,'DIAS DE INVENTARIO TAT'!I$1)</f>
        <v>0</v>
      </c>
      <c r="J1339">
        <f>+SUMIFS(inv!$D$1:$D$1164,inv!$A$1:$A$1164,$B1339,inv!$T$1:$T$1164,$A1339,inv!$U$1:$U$1164,'DIAS DE INVENTARIO TAT'!J$1)</f>
        <v>0</v>
      </c>
      <c r="K1339">
        <f>+SUMIFS(inv!$D$1:$D$1164,inv!$A$1:$A$1164,$B1339,inv!$T$1:$T$1164,$A1339,inv!$U$1:$U$1164,'DIAS DE INVENTARIO TAT'!K$1)</f>
        <v>0</v>
      </c>
      <c r="L1339" s="6">
        <f>+SUMIFS(VENTAS!H:H,VENTAS!B:B,B1339,VENTAS!G:G,A1339)</f>
        <v>0</v>
      </c>
      <c r="M1339" s="4">
        <f t="shared" si="116"/>
        <v>0</v>
      </c>
      <c r="N1339" s="4">
        <f t="shared" si="117"/>
        <v>0</v>
      </c>
      <c r="O1339" s="4">
        <f t="shared" si="118"/>
        <v>0</v>
      </c>
      <c r="P1339" s="4">
        <f t="shared" si="119"/>
        <v>0</v>
      </c>
      <c r="Q1339" s="6" t="e">
        <f>+SUMIFS(#REF!,#REF!,TablaINV[[#This Row],[GRUPO]],#REF!,TablaINV[[#This Row],[COD]])</f>
        <v>#REF!</v>
      </c>
      <c r="R1339" s="19">
        <f t="shared" si="120"/>
        <v>0</v>
      </c>
      <c r="S1339" s="4" t="str">
        <f>+VLOOKUP(A1339,inv!T:X,5,0)</f>
        <v>OCCIDENTE</v>
      </c>
      <c r="T1339" s="4" t="str">
        <f>+VLOOKUP(B:B,'DT HUEVO'!$A:$D,4,0)</f>
        <v>ETIQUETA</v>
      </c>
      <c r="U1339" s="4" t="str">
        <f>+VLOOKUP(TablaINV[[#This Row],[COD]],'DT HUEVO'!$A:$D,3,0)</f>
        <v>A</v>
      </c>
    </row>
    <row r="1340" spans="1:21">
      <c r="A1340" t="s">
        <v>477</v>
      </c>
      <c r="B1340">
        <v>10367</v>
      </c>
      <c r="C1340" t="s">
        <v>606</v>
      </c>
      <c r="D1340">
        <f>+SUMIFS(inv!D:D,inv!A:A,B1340,inv!T:T,A1340)</f>
        <v>0</v>
      </c>
      <c r="E1340">
        <f>+SUMIFS(inv!$D$1:$D$1164,inv!$A$1:$A$1164,$B1340,inv!$T$1:$T$1164,$A1340,inv!$U$1:$U$1164,'DIAS DE INVENTARIO TAT'!E$1)</f>
        <v>0</v>
      </c>
      <c r="F1340">
        <f>+SUMIFS(inv!$D$1:$D$1164,inv!$A$1:$A$1164,$B1340,inv!$T$1:$T$1164,$A1340,inv!$U$1:$U$1164,'DIAS DE INVENTARIO TAT'!F$1)</f>
        <v>0</v>
      </c>
      <c r="G1340">
        <f>+SUMIFS(inv!$D$1:$D$1164,inv!$A$1:$A$1164,$B1340,inv!$T$1:$T$1164,$A1340,inv!$U$1:$U$1164,'DIAS DE INVENTARIO TAT'!G$1)</f>
        <v>0</v>
      </c>
      <c r="H1340">
        <f>+SUMIFS(inv!$D$1:$D$1164,inv!$A$1:$A$1164,$B1340,inv!$T$1:$T$1164,$A1340,inv!$U$1:$U$1164,'DIAS DE INVENTARIO TAT'!H$1)</f>
        <v>0</v>
      </c>
      <c r="I1340">
        <f>+SUMIFS(inv!$D$1:$D$1164,inv!$A$1:$A$1164,$B1340,inv!$T$1:$T$1164,$A1340,inv!$U$1:$U$1164,'DIAS DE INVENTARIO TAT'!I$1)</f>
        <v>0</v>
      </c>
      <c r="J1340">
        <f>+SUMIFS(inv!$D$1:$D$1164,inv!$A$1:$A$1164,$B1340,inv!$T$1:$T$1164,$A1340,inv!$U$1:$U$1164,'DIAS DE INVENTARIO TAT'!J$1)</f>
        <v>0</v>
      </c>
      <c r="K1340">
        <f>+SUMIFS(inv!$D$1:$D$1164,inv!$A$1:$A$1164,$B1340,inv!$T$1:$T$1164,$A1340,inv!$U$1:$U$1164,'DIAS DE INVENTARIO TAT'!K$1)</f>
        <v>0</v>
      </c>
      <c r="L1340" s="6">
        <f>+SUMIFS(VENTAS!H:H,VENTAS!B:B,B1340,VENTAS!G:G,A1340)</f>
        <v>0</v>
      </c>
      <c r="M1340" s="4">
        <f t="shared" si="116"/>
        <v>0</v>
      </c>
      <c r="N1340" s="4">
        <f t="shared" si="117"/>
        <v>0</v>
      </c>
      <c r="O1340" s="4">
        <f t="shared" si="118"/>
        <v>0</v>
      </c>
      <c r="P1340" s="4">
        <f t="shared" si="119"/>
        <v>0</v>
      </c>
      <c r="Q1340" s="6" t="e">
        <f>+SUMIFS(#REF!,#REF!,TablaINV[[#This Row],[GRUPO]],#REF!,TablaINV[[#This Row],[COD]])</f>
        <v>#REF!</v>
      </c>
      <c r="R1340" s="19">
        <f t="shared" si="120"/>
        <v>0</v>
      </c>
      <c r="S1340" s="4" t="str">
        <f>+VLOOKUP(A1340,inv!T:X,5,0)</f>
        <v>OCCIDENTE</v>
      </c>
      <c r="T1340" s="4" t="str">
        <f>+VLOOKUP(B:B,'DT HUEVO'!$A:$D,4,0)</f>
        <v>FS</v>
      </c>
      <c r="U1340" s="4" t="str">
        <f>+VLOOKUP(TablaINV[[#This Row],[COD]],'DT HUEVO'!$A:$D,3,0)</f>
        <v>AA</v>
      </c>
    </row>
    <row r="1341" spans="1:21">
      <c r="A1341" t="s">
        <v>477</v>
      </c>
      <c r="B1341">
        <v>10309</v>
      </c>
      <c r="C1341" t="s">
        <v>539</v>
      </c>
      <c r="D1341">
        <f>+SUMIFS(inv!D:D,inv!A:A,B1341,inv!T:T,A1341)</f>
        <v>0</v>
      </c>
      <c r="E1341">
        <f>+SUMIFS(inv!$D$1:$D$1164,inv!$A$1:$A$1164,$B1341,inv!$T$1:$T$1164,$A1341,inv!$U$1:$U$1164,'DIAS DE INVENTARIO TAT'!E$1)</f>
        <v>0</v>
      </c>
      <c r="F1341">
        <f>+SUMIFS(inv!$D$1:$D$1164,inv!$A$1:$A$1164,$B1341,inv!$T$1:$T$1164,$A1341,inv!$U$1:$U$1164,'DIAS DE INVENTARIO TAT'!F$1)</f>
        <v>0</v>
      </c>
      <c r="G1341">
        <f>+SUMIFS(inv!$D$1:$D$1164,inv!$A$1:$A$1164,$B1341,inv!$T$1:$T$1164,$A1341,inv!$U$1:$U$1164,'DIAS DE INVENTARIO TAT'!G$1)</f>
        <v>0</v>
      </c>
      <c r="H1341">
        <f>+SUMIFS(inv!$D$1:$D$1164,inv!$A$1:$A$1164,$B1341,inv!$T$1:$T$1164,$A1341,inv!$U$1:$U$1164,'DIAS DE INVENTARIO TAT'!H$1)</f>
        <v>0</v>
      </c>
      <c r="I1341">
        <f>+SUMIFS(inv!$D$1:$D$1164,inv!$A$1:$A$1164,$B1341,inv!$T$1:$T$1164,$A1341,inv!$U$1:$U$1164,'DIAS DE INVENTARIO TAT'!I$1)</f>
        <v>0</v>
      </c>
      <c r="J1341">
        <f>+SUMIFS(inv!$D$1:$D$1164,inv!$A$1:$A$1164,$B1341,inv!$T$1:$T$1164,$A1341,inv!$U$1:$U$1164,'DIAS DE INVENTARIO TAT'!J$1)</f>
        <v>0</v>
      </c>
      <c r="K1341">
        <f>+SUMIFS(inv!$D$1:$D$1164,inv!$A$1:$A$1164,$B1341,inv!$T$1:$T$1164,$A1341,inv!$U$1:$U$1164,'DIAS DE INVENTARIO TAT'!K$1)</f>
        <v>0</v>
      </c>
      <c r="L1341" s="6">
        <f>+SUMIFS(VENTAS!H:H,VENTAS!B:B,B1341,VENTAS!G:G,A1341)</f>
        <v>0</v>
      </c>
      <c r="M1341" s="4">
        <f t="shared" si="116"/>
        <v>0</v>
      </c>
      <c r="N1341" s="4">
        <f t="shared" si="117"/>
        <v>0</v>
      </c>
      <c r="O1341" s="4">
        <f t="shared" si="118"/>
        <v>0</v>
      </c>
      <c r="P1341" s="4">
        <f t="shared" si="119"/>
        <v>0</v>
      </c>
      <c r="Q1341" s="6" t="e">
        <f>+SUMIFS(#REF!,#REF!,TablaINV[[#This Row],[GRUPO]],#REF!,TablaINV[[#This Row],[COD]])</f>
        <v>#REF!</v>
      </c>
      <c r="R1341" s="19">
        <f t="shared" si="120"/>
        <v>0</v>
      </c>
      <c r="S1341" s="4" t="str">
        <f>+VLOOKUP(A1341,inv!T:X,5,0)</f>
        <v>OCCIDENTE</v>
      </c>
      <c r="T1341" s="4" t="str">
        <f>+VLOOKUP(B:B,'DT HUEVO'!$A:$D,4,0)</f>
        <v>FS</v>
      </c>
      <c r="U1341" s="4" t="str">
        <f>+VLOOKUP(TablaINV[[#This Row],[COD]],'DT HUEVO'!$A:$D,3,0)</f>
        <v>AA</v>
      </c>
    </row>
    <row r="1342" spans="1:21">
      <c r="A1342" t="s">
        <v>477</v>
      </c>
      <c r="B1342">
        <v>10388</v>
      </c>
      <c r="C1342" t="s">
        <v>541</v>
      </c>
      <c r="D1342">
        <f>+SUMIFS(inv!D:D,inv!A:A,B1342,inv!T:T,A1342)</f>
        <v>0</v>
      </c>
      <c r="E1342">
        <f>+SUMIFS(inv!$D$1:$D$1164,inv!$A$1:$A$1164,$B1342,inv!$T$1:$T$1164,$A1342,inv!$U$1:$U$1164,'DIAS DE INVENTARIO TAT'!E$1)</f>
        <v>0</v>
      </c>
      <c r="F1342">
        <f>+SUMIFS(inv!$D$1:$D$1164,inv!$A$1:$A$1164,$B1342,inv!$T$1:$T$1164,$A1342,inv!$U$1:$U$1164,'DIAS DE INVENTARIO TAT'!F$1)</f>
        <v>0</v>
      </c>
      <c r="G1342">
        <f>+SUMIFS(inv!$D$1:$D$1164,inv!$A$1:$A$1164,$B1342,inv!$T$1:$T$1164,$A1342,inv!$U$1:$U$1164,'DIAS DE INVENTARIO TAT'!G$1)</f>
        <v>0</v>
      </c>
      <c r="H1342">
        <f>+SUMIFS(inv!$D$1:$D$1164,inv!$A$1:$A$1164,$B1342,inv!$T$1:$T$1164,$A1342,inv!$U$1:$U$1164,'DIAS DE INVENTARIO TAT'!H$1)</f>
        <v>0</v>
      </c>
      <c r="I1342">
        <f>+SUMIFS(inv!$D$1:$D$1164,inv!$A$1:$A$1164,$B1342,inv!$T$1:$T$1164,$A1342,inv!$U$1:$U$1164,'DIAS DE INVENTARIO TAT'!I$1)</f>
        <v>0</v>
      </c>
      <c r="J1342">
        <f>+SUMIFS(inv!$D$1:$D$1164,inv!$A$1:$A$1164,$B1342,inv!$T$1:$T$1164,$A1342,inv!$U$1:$U$1164,'DIAS DE INVENTARIO TAT'!J$1)</f>
        <v>0</v>
      </c>
      <c r="K1342">
        <f>+SUMIFS(inv!$D$1:$D$1164,inv!$A$1:$A$1164,$B1342,inv!$T$1:$T$1164,$A1342,inv!$U$1:$U$1164,'DIAS DE INVENTARIO TAT'!K$1)</f>
        <v>0</v>
      </c>
      <c r="L1342" s="6">
        <f>+SUMIFS(VENTAS!H:H,VENTAS!B:B,B1342,VENTAS!G:G,A1342)</f>
        <v>0</v>
      </c>
      <c r="M1342" s="4">
        <f t="shared" si="116"/>
        <v>0</v>
      </c>
      <c r="N1342" s="4">
        <f t="shared" si="117"/>
        <v>0</v>
      </c>
      <c r="O1342" s="4">
        <f t="shared" si="118"/>
        <v>0</v>
      </c>
      <c r="P1342" s="4">
        <f t="shared" si="119"/>
        <v>0</v>
      </c>
      <c r="Q1342" s="6" t="e">
        <f>+SUMIFS(#REF!,#REF!,TablaINV[[#This Row],[GRUPO]],#REF!,TablaINV[[#This Row],[COD]])</f>
        <v>#REF!</v>
      </c>
      <c r="R1342" s="19">
        <f t="shared" si="120"/>
        <v>0</v>
      </c>
      <c r="S1342" s="4" t="str">
        <f>+VLOOKUP(A1342,inv!T:X,5,0)</f>
        <v>OCCIDENTE</v>
      </c>
      <c r="T1342" s="4" t="str">
        <f>+VLOOKUP(B:B,'DT HUEVO'!$A:$D,4,0)</f>
        <v>FS</v>
      </c>
      <c r="U1342" s="4" t="str">
        <f>+VLOOKUP(TablaINV[[#This Row],[COD]],'DT HUEVO'!$A:$D,3,0)</f>
        <v>AA</v>
      </c>
    </row>
    <row r="1343" spans="1:21">
      <c r="A1343" t="s">
        <v>477</v>
      </c>
      <c r="B1343">
        <v>10205</v>
      </c>
      <c r="C1343" t="s">
        <v>552</v>
      </c>
      <c r="D1343">
        <f>+SUMIFS(inv!D:D,inv!A:A,B1343,inv!T:T,A1343)</f>
        <v>0</v>
      </c>
      <c r="E1343">
        <f>+SUMIFS(inv!$D$1:$D$1164,inv!$A$1:$A$1164,$B1343,inv!$T$1:$T$1164,$A1343,inv!$U$1:$U$1164,'DIAS DE INVENTARIO TAT'!E$1)</f>
        <v>0</v>
      </c>
      <c r="F1343">
        <f>+SUMIFS(inv!$D$1:$D$1164,inv!$A$1:$A$1164,$B1343,inv!$T$1:$T$1164,$A1343,inv!$U$1:$U$1164,'DIAS DE INVENTARIO TAT'!F$1)</f>
        <v>0</v>
      </c>
      <c r="G1343">
        <f>+SUMIFS(inv!$D$1:$D$1164,inv!$A$1:$A$1164,$B1343,inv!$T$1:$T$1164,$A1343,inv!$U$1:$U$1164,'DIAS DE INVENTARIO TAT'!G$1)</f>
        <v>0</v>
      </c>
      <c r="H1343">
        <f>+SUMIFS(inv!$D$1:$D$1164,inv!$A$1:$A$1164,$B1343,inv!$T$1:$T$1164,$A1343,inv!$U$1:$U$1164,'DIAS DE INVENTARIO TAT'!H$1)</f>
        <v>0</v>
      </c>
      <c r="I1343">
        <f>+SUMIFS(inv!$D$1:$D$1164,inv!$A$1:$A$1164,$B1343,inv!$T$1:$T$1164,$A1343,inv!$U$1:$U$1164,'DIAS DE INVENTARIO TAT'!I$1)</f>
        <v>0</v>
      </c>
      <c r="J1343">
        <f>+SUMIFS(inv!$D$1:$D$1164,inv!$A$1:$A$1164,$B1343,inv!$T$1:$T$1164,$A1343,inv!$U$1:$U$1164,'DIAS DE INVENTARIO TAT'!J$1)</f>
        <v>0</v>
      </c>
      <c r="K1343">
        <f>+SUMIFS(inv!$D$1:$D$1164,inv!$A$1:$A$1164,$B1343,inv!$T$1:$T$1164,$A1343,inv!$U$1:$U$1164,'DIAS DE INVENTARIO TAT'!K$1)</f>
        <v>0</v>
      </c>
      <c r="L1343" s="6">
        <f>+SUMIFS(VENTAS!H:H,VENTAS!B:B,B1343,VENTAS!G:G,A1343)</f>
        <v>0</v>
      </c>
      <c r="M1343" s="4">
        <f t="shared" si="116"/>
        <v>0</v>
      </c>
      <c r="N1343" s="4">
        <f t="shared" si="117"/>
        <v>0</v>
      </c>
      <c r="O1343" s="4">
        <f t="shared" si="118"/>
        <v>0</v>
      </c>
      <c r="P1343" s="4">
        <f t="shared" si="119"/>
        <v>0</v>
      </c>
      <c r="Q1343" s="6" t="e">
        <f>+SUMIFS(#REF!,#REF!,TablaINV[[#This Row],[GRUPO]],#REF!,TablaINV[[#This Row],[COD]])</f>
        <v>#REF!</v>
      </c>
      <c r="R1343" s="19">
        <f t="shared" si="120"/>
        <v>0</v>
      </c>
      <c r="S1343" s="4" t="str">
        <f>+VLOOKUP(A1343,inv!T:X,5,0)</f>
        <v>OCCIDENTE</v>
      </c>
      <c r="T1343" s="4" t="str">
        <f>+VLOOKUP(B:B,'DT HUEVO'!$A:$D,4,0)</f>
        <v>FS</v>
      </c>
      <c r="U1343" s="4" t="str">
        <f>+VLOOKUP(TablaINV[[#This Row],[COD]],'DT HUEVO'!$A:$D,3,0)</f>
        <v>AAA</v>
      </c>
    </row>
    <row r="1344" spans="1:21">
      <c r="A1344" t="s">
        <v>477</v>
      </c>
      <c r="B1344">
        <v>10307</v>
      </c>
      <c r="C1344" t="s">
        <v>538</v>
      </c>
      <c r="D1344">
        <f>+SUMIFS(inv!D:D,inv!A:A,B1344,inv!T:T,A1344)</f>
        <v>0</v>
      </c>
      <c r="E1344">
        <f>+SUMIFS(inv!$D$1:$D$1164,inv!$A$1:$A$1164,$B1344,inv!$T$1:$T$1164,$A1344,inv!$U$1:$U$1164,'DIAS DE INVENTARIO TAT'!E$1)</f>
        <v>0</v>
      </c>
      <c r="F1344">
        <f>+SUMIFS(inv!$D$1:$D$1164,inv!$A$1:$A$1164,$B1344,inv!$T$1:$T$1164,$A1344,inv!$U$1:$U$1164,'DIAS DE INVENTARIO TAT'!F$1)</f>
        <v>0</v>
      </c>
      <c r="G1344">
        <f>+SUMIFS(inv!$D$1:$D$1164,inv!$A$1:$A$1164,$B1344,inv!$T$1:$T$1164,$A1344,inv!$U$1:$U$1164,'DIAS DE INVENTARIO TAT'!G$1)</f>
        <v>0</v>
      </c>
      <c r="H1344">
        <f>+SUMIFS(inv!$D$1:$D$1164,inv!$A$1:$A$1164,$B1344,inv!$T$1:$T$1164,$A1344,inv!$U$1:$U$1164,'DIAS DE INVENTARIO TAT'!H$1)</f>
        <v>0</v>
      </c>
      <c r="I1344">
        <f>+SUMIFS(inv!$D$1:$D$1164,inv!$A$1:$A$1164,$B1344,inv!$T$1:$T$1164,$A1344,inv!$U$1:$U$1164,'DIAS DE INVENTARIO TAT'!I$1)</f>
        <v>0</v>
      </c>
      <c r="J1344">
        <f>+SUMIFS(inv!$D$1:$D$1164,inv!$A$1:$A$1164,$B1344,inv!$T$1:$T$1164,$A1344,inv!$U$1:$U$1164,'DIAS DE INVENTARIO TAT'!J$1)</f>
        <v>0</v>
      </c>
      <c r="K1344">
        <f>+SUMIFS(inv!$D$1:$D$1164,inv!$A$1:$A$1164,$B1344,inv!$T$1:$T$1164,$A1344,inv!$U$1:$U$1164,'DIAS DE INVENTARIO TAT'!K$1)</f>
        <v>0</v>
      </c>
      <c r="L1344" s="6">
        <f>+SUMIFS(VENTAS!H:H,VENTAS!B:B,B1344,VENTAS!G:G,A1344)</f>
        <v>0</v>
      </c>
      <c r="M1344" s="4">
        <f t="shared" si="116"/>
        <v>0</v>
      </c>
      <c r="N1344" s="4">
        <f t="shared" si="117"/>
        <v>0</v>
      </c>
      <c r="O1344" s="4">
        <f t="shared" si="118"/>
        <v>0</v>
      </c>
      <c r="P1344" s="4">
        <f t="shared" si="119"/>
        <v>0</v>
      </c>
      <c r="Q1344" s="6" t="e">
        <f>+SUMIFS(#REF!,#REF!,TablaINV[[#This Row],[GRUPO]],#REF!,TablaINV[[#This Row],[COD]])</f>
        <v>#REF!</v>
      </c>
      <c r="R1344" s="19">
        <f t="shared" si="120"/>
        <v>0</v>
      </c>
      <c r="S1344" s="4" t="str">
        <f>+VLOOKUP(A1344,inv!T:X,5,0)</f>
        <v>OCCIDENTE</v>
      </c>
      <c r="T1344" s="4" t="str">
        <f>+VLOOKUP(B:B,'DT HUEVO'!$A:$D,4,0)</f>
        <v>EMPACADOS</v>
      </c>
      <c r="U1344" s="4" t="str">
        <f>+VLOOKUP(TablaINV[[#This Row],[COD]],'DT HUEVO'!$A:$D,3,0)</f>
        <v>AA</v>
      </c>
    </row>
    <row r="1345" spans="1:21">
      <c r="A1345" t="s">
        <v>477</v>
      </c>
      <c r="B1345">
        <v>10380</v>
      </c>
      <c r="C1345" t="s">
        <v>565</v>
      </c>
      <c r="D1345">
        <f>+SUMIFS(inv!D:D,inv!A:A,B1345,inv!T:T,A1345)</f>
        <v>0</v>
      </c>
      <c r="E1345">
        <f>+SUMIFS(inv!$D$1:$D$1164,inv!$A$1:$A$1164,$B1345,inv!$T$1:$T$1164,$A1345,inv!$U$1:$U$1164,'DIAS DE INVENTARIO TAT'!E$1)</f>
        <v>0</v>
      </c>
      <c r="F1345">
        <f>+SUMIFS(inv!$D$1:$D$1164,inv!$A$1:$A$1164,$B1345,inv!$T$1:$T$1164,$A1345,inv!$U$1:$U$1164,'DIAS DE INVENTARIO TAT'!F$1)</f>
        <v>0</v>
      </c>
      <c r="G1345">
        <f>+SUMIFS(inv!$D$1:$D$1164,inv!$A$1:$A$1164,$B1345,inv!$T$1:$T$1164,$A1345,inv!$U$1:$U$1164,'DIAS DE INVENTARIO TAT'!G$1)</f>
        <v>0</v>
      </c>
      <c r="H1345">
        <f>+SUMIFS(inv!$D$1:$D$1164,inv!$A$1:$A$1164,$B1345,inv!$T$1:$T$1164,$A1345,inv!$U$1:$U$1164,'DIAS DE INVENTARIO TAT'!H$1)</f>
        <v>0</v>
      </c>
      <c r="I1345">
        <f>+SUMIFS(inv!$D$1:$D$1164,inv!$A$1:$A$1164,$B1345,inv!$T$1:$T$1164,$A1345,inv!$U$1:$U$1164,'DIAS DE INVENTARIO TAT'!I$1)</f>
        <v>0</v>
      </c>
      <c r="J1345">
        <f>+SUMIFS(inv!$D$1:$D$1164,inv!$A$1:$A$1164,$B1345,inv!$T$1:$T$1164,$A1345,inv!$U$1:$U$1164,'DIAS DE INVENTARIO TAT'!J$1)</f>
        <v>0</v>
      </c>
      <c r="K1345">
        <f>+SUMIFS(inv!$D$1:$D$1164,inv!$A$1:$A$1164,$B1345,inv!$T$1:$T$1164,$A1345,inv!$U$1:$U$1164,'DIAS DE INVENTARIO TAT'!K$1)</f>
        <v>0</v>
      </c>
      <c r="L1345" s="6">
        <f>+SUMIFS(VENTAS!H:H,VENTAS!B:B,B1345,VENTAS!G:G,A1345)</f>
        <v>0</v>
      </c>
      <c r="M1345" s="4">
        <f t="shared" si="116"/>
        <v>0</v>
      </c>
      <c r="N1345" s="4">
        <f t="shared" si="117"/>
        <v>0</v>
      </c>
      <c r="O1345" s="4">
        <f t="shared" si="118"/>
        <v>0</v>
      </c>
      <c r="P1345" s="4">
        <f t="shared" si="119"/>
        <v>0</v>
      </c>
      <c r="Q1345" s="6" t="e">
        <f>+SUMIFS(#REF!,#REF!,TablaINV[[#This Row],[GRUPO]],#REF!,TablaINV[[#This Row],[COD]])</f>
        <v>#REF!</v>
      </c>
      <c r="R1345" s="19">
        <f t="shared" si="120"/>
        <v>0</v>
      </c>
      <c r="S1345" s="4" t="str">
        <f>+VLOOKUP(A1345,inv!T:X,5,0)</f>
        <v>OCCIDENTE</v>
      </c>
      <c r="T1345" s="4" t="str">
        <f>+VLOOKUP(B:B,'DT HUEVO'!$A:$D,4,0)</f>
        <v>EMPACADOS</v>
      </c>
      <c r="U1345" s="4" t="str">
        <f>+VLOOKUP(TablaINV[[#This Row],[COD]],'DT HUEVO'!$A:$D,3,0)</f>
        <v>AA</v>
      </c>
    </row>
    <row r="1346" spans="1:21">
      <c r="A1346" t="s">
        <v>477</v>
      </c>
      <c r="B1346">
        <v>10409</v>
      </c>
      <c r="C1346" t="s">
        <v>566</v>
      </c>
      <c r="D1346">
        <f>+SUMIFS(inv!D:D,inv!A:A,B1346,inv!T:T,A1346)</f>
        <v>0</v>
      </c>
      <c r="E1346">
        <f>+SUMIFS(inv!$D$1:$D$1164,inv!$A$1:$A$1164,$B1346,inv!$T$1:$T$1164,$A1346,inv!$U$1:$U$1164,'DIAS DE INVENTARIO TAT'!E$1)</f>
        <v>0</v>
      </c>
      <c r="F1346">
        <f>+SUMIFS(inv!$D$1:$D$1164,inv!$A$1:$A$1164,$B1346,inv!$T$1:$T$1164,$A1346,inv!$U$1:$U$1164,'DIAS DE INVENTARIO TAT'!F$1)</f>
        <v>0</v>
      </c>
      <c r="G1346">
        <f>+SUMIFS(inv!$D$1:$D$1164,inv!$A$1:$A$1164,$B1346,inv!$T$1:$T$1164,$A1346,inv!$U$1:$U$1164,'DIAS DE INVENTARIO TAT'!G$1)</f>
        <v>0</v>
      </c>
      <c r="H1346">
        <f>+SUMIFS(inv!$D$1:$D$1164,inv!$A$1:$A$1164,$B1346,inv!$T$1:$T$1164,$A1346,inv!$U$1:$U$1164,'DIAS DE INVENTARIO TAT'!H$1)</f>
        <v>0</v>
      </c>
      <c r="I1346">
        <f>+SUMIFS(inv!$D$1:$D$1164,inv!$A$1:$A$1164,$B1346,inv!$T$1:$T$1164,$A1346,inv!$U$1:$U$1164,'DIAS DE INVENTARIO TAT'!I$1)</f>
        <v>0</v>
      </c>
      <c r="J1346">
        <f>+SUMIFS(inv!$D$1:$D$1164,inv!$A$1:$A$1164,$B1346,inv!$T$1:$T$1164,$A1346,inv!$U$1:$U$1164,'DIAS DE INVENTARIO TAT'!J$1)</f>
        <v>0</v>
      </c>
      <c r="K1346">
        <f>+SUMIFS(inv!$D$1:$D$1164,inv!$A$1:$A$1164,$B1346,inv!$T$1:$T$1164,$A1346,inv!$U$1:$U$1164,'DIAS DE INVENTARIO TAT'!K$1)</f>
        <v>0</v>
      </c>
      <c r="L1346" s="6">
        <f>+SUMIFS(VENTAS!H:H,VENTAS!B:B,B1346,VENTAS!G:G,A1346)</f>
        <v>0</v>
      </c>
      <c r="M1346" s="4">
        <f t="shared" si="116"/>
        <v>0</v>
      </c>
      <c r="N1346" s="4">
        <f t="shared" si="117"/>
        <v>0</v>
      </c>
      <c r="O1346" s="4">
        <f t="shared" si="118"/>
        <v>0</v>
      </c>
      <c r="P1346" s="4">
        <f t="shared" si="119"/>
        <v>0</v>
      </c>
      <c r="Q1346" s="6" t="e">
        <f>+SUMIFS(#REF!,#REF!,TablaINV[[#This Row],[GRUPO]],#REF!,TablaINV[[#This Row],[COD]])</f>
        <v>#REF!</v>
      </c>
      <c r="R1346" s="19">
        <f t="shared" si="120"/>
        <v>0</v>
      </c>
      <c r="S1346" s="4" t="str">
        <f>+VLOOKUP(A1346,inv!T:X,5,0)</f>
        <v>OCCIDENTE</v>
      </c>
      <c r="T1346" s="4" t="str">
        <f>+VLOOKUP(B:B,'DT HUEVO'!$A:$D,4,0)</f>
        <v>FS</v>
      </c>
      <c r="U1346" s="4" t="str">
        <f>+VLOOKUP(TablaINV[[#This Row],[COD]],'DT HUEVO'!$A:$D,3,0)</f>
        <v>A</v>
      </c>
    </row>
    <row r="1347" spans="1:21">
      <c r="A1347" t="s">
        <v>477</v>
      </c>
      <c r="B1347">
        <v>10411</v>
      </c>
      <c r="C1347" t="s">
        <v>543</v>
      </c>
      <c r="D1347">
        <f>+SUMIFS(inv!D:D,inv!A:A,B1347,inv!T:T,A1347)</f>
        <v>0</v>
      </c>
      <c r="E1347">
        <f>+SUMIFS(inv!$D$1:$D$1164,inv!$A$1:$A$1164,$B1347,inv!$T$1:$T$1164,$A1347,inv!$U$1:$U$1164,'DIAS DE INVENTARIO TAT'!E$1)</f>
        <v>0</v>
      </c>
      <c r="F1347">
        <f>+SUMIFS(inv!$D$1:$D$1164,inv!$A$1:$A$1164,$B1347,inv!$T$1:$T$1164,$A1347,inv!$U$1:$U$1164,'DIAS DE INVENTARIO TAT'!F$1)</f>
        <v>0</v>
      </c>
      <c r="G1347">
        <f>+SUMIFS(inv!$D$1:$D$1164,inv!$A$1:$A$1164,$B1347,inv!$T$1:$T$1164,$A1347,inv!$U$1:$U$1164,'DIAS DE INVENTARIO TAT'!G$1)</f>
        <v>0</v>
      </c>
      <c r="H1347">
        <f>+SUMIFS(inv!$D$1:$D$1164,inv!$A$1:$A$1164,$B1347,inv!$T$1:$T$1164,$A1347,inv!$U$1:$U$1164,'DIAS DE INVENTARIO TAT'!H$1)</f>
        <v>0</v>
      </c>
      <c r="I1347">
        <f>+SUMIFS(inv!$D$1:$D$1164,inv!$A$1:$A$1164,$B1347,inv!$T$1:$T$1164,$A1347,inv!$U$1:$U$1164,'DIAS DE INVENTARIO TAT'!I$1)</f>
        <v>0</v>
      </c>
      <c r="J1347">
        <f>+SUMIFS(inv!$D$1:$D$1164,inv!$A$1:$A$1164,$B1347,inv!$T$1:$T$1164,$A1347,inv!$U$1:$U$1164,'DIAS DE INVENTARIO TAT'!J$1)</f>
        <v>0</v>
      </c>
      <c r="K1347">
        <f>+SUMIFS(inv!$D$1:$D$1164,inv!$A$1:$A$1164,$B1347,inv!$T$1:$T$1164,$A1347,inv!$U$1:$U$1164,'DIAS DE INVENTARIO TAT'!K$1)</f>
        <v>0</v>
      </c>
      <c r="L1347" s="6">
        <f>+SUMIFS(VENTAS!H:H,VENTAS!B:B,B1347,VENTAS!G:G,A1347)</f>
        <v>0</v>
      </c>
      <c r="M1347" s="4">
        <f t="shared" si="116"/>
        <v>0</v>
      </c>
      <c r="N1347" s="4">
        <f t="shared" si="117"/>
        <v>0</v>
      </c>
      <c r="O1347" s="4">
        <f t="shared" si="118"/>
        <v>0</v>
      </c>
      <c r="P1347" s="4">
        <f t="shared" si="119"/>
        <v>0</v>
      </c>
      <c r="Q1347" s="6" t="e">
        <f>+SUMIFS(#REF!,#REF!,TablaINV[[#This Row],[GRUPO]],#REF!,TablaINV[[#This Row],[COD]])</f>
        <v>#REF!</v>
      </c>
      <c r="R1347" s="19">
        <f t="shared" si="120"/>
        <v>0</v>
      </c>
      <c r="S1347" s="4" t="str">
        <f>+VLOOKUP(A1347,inv!T:X,5,0)</f>
        <v>OCCIDENTE</v>
      </c>
      <c r="T1347" s="4" t="str">
        <f>+VLOOKUP(B:B,'DT HUEVO'!$A:$D,4,0)</f>
        <v>EMPACADOS</v>
      </c>
      <c r="U1347" s="4" t="str">
        <f>+VLOOKUP(TablaINV[[#This Row],[COD]],'DT HUEVO'!$A:$D,3,0)</f>
        <v>A</v>
      </c>
    </row>
    <row r="1348" spans="1:21">
      <c r="A1348" t="s">
        <v>477</v>
      </c>
      <c r="B1348">
        <v>10511</v>
      </c>
      <c r="C1348" t="s">
        <v>547</v>
      </c>
      <c r="D1348">
        <f>+SUMIFS(inv!D:D,inv!A:A,B1348,inv!T:T,A1348)</f>
        <v>0</v>
      </c>
      <c r="E1348">
        <f>+SUMIFS(inv!$D$1:$D$1164,inv!$A$1:$A$1164,$B1348,inv!$T$1:$T$1164,$A1348,inv!$U$1:$U$1164,'DIAS DE INVENTARIO TAT'!E$1)</f>
        <v>0</v>
      </c>
      <c r="F1348">
        <f>+SUMIFS(inv!$D$1:$D$1164,inv!$A$1:$A$1164,$B1348,inv!$T$1:$T$1164,$A1348,inv!$U$1:$U$1164,'DIAS DE INVENTARIO TAT'!F$1)</f>
        <v>0</v>
      </c>
      <c r="G1348">
        <f>+SUMIFS(inv!$D$1:$D$1164,inv!$A$1:$A$1164,$B1348,inv!$T$1:$T$1164,$A1348,inv!$U$1:$U$1164,'DIAS DE INVENTARIO TAT'!G$1)</f>
        <v>0</v>
      </c>
      <c r="H1348">
        <f>+SUMIFS(inv!$D$1:$D$1164,inv!$A$1:$A$1164,$B1348,inv!$T$1:$T$1164,$A1348,inv!$U$1:$U$1164,'DIAS DE INVENTARIO TAT'!H$1)</f>
        <v>0</v>
      </c>
      <c r="I1348">
        <f>+SUMIFS(inv!$D$1:$D$1164,inv!$A$1:$A$1164,$B1348,inv!$T$1:$T$1164,$A1348,inv!$U$1:$U$1164,'DIAS DE INVENTARIO TAT'!I$1)</f>
        <v>0</v>
      </c>
      <c r="J1348">
        <f>+SUMIFS(inv!$D$1:$D$1164,inv!$A$1:$A$1164,$B1348,inv!$T$1:$T$1164,$A1348,inv!$U$1:$U$1164,'DIAS DE INVENTARIO TAT'!J$1)</f>
        <v>0</v>
      </c>
      <c r="K1348">
        <f>+SUMIFS(inv!$D$1:$D$1164,inv!$A$1:$A$1164,$B1348,inv!$T$1:$T$1164,$A1348,inv!$U$1:$U$1164,'DIAS DE INVENTARIO TAT'!K$1)</f>
        <v>0</v>
      </c>
      <c r="L1348" s="6">
        <f>+SUMIFS(VENTAS!H:H,VENTAS!B:B,B1348,VENTAS!G:G,A1348)</f>
        <v>0</v>
      </c>
      <c r="M1348" s="4">
        <f t="shared" ref="M1348:M1411" si="121">+IFERROR(D1348/$L1348,0)</f>
        <v>0</v>
      </c>
      <c r="N1348" s="4">
        <f t="shared" si="117"/>
        <v>0</v>
      </c>
      <c r="O1348" s="4">
        <f t="shared" si="118"/>
        <v>0</v>
      </c>
      <c r="P1348" s="4">
        <f t="shared" si="119"/>
        <v>0</v>
      </c>
      <c r="Q1348" s="6" t="e">
        <f>+SUMIFS(#REF!,#REF!,TablaINV[[#This Row],[GRUPO]],#REF!,TablaINV[[#This Row],[COD]])</f>
        <v>#REF!</v>
      </c>
      <c r="R1348" s="19">
        <f t="shared" si="120"/>
        <v>0</v>
      </c>
      <c r="S1348" s="4" t="str">
        <f>+VLOOKUP(A1348,inv!T:X,5,0)</f>
        <v>OCCIDENTE</v>
      </c>
      <c r="T1348" s="4" t="str">
        <f>+VLOOKUP(B:B,'DT HUEVO'!$A:$D,4,0)</f>
        <v>EMPACADOS</v>
      </c>
      <c r="U1348" s="4" t="str">
        <f>+VLOOKUP(TablaINV[[#This Row],[COD]],'DT HUEVO'!$A:$D,3,0)</f>
        <v>B</v>
      </c>
    </row>
    <row r="1349" spans="1:21">
      <c r="A1349" t="s">
        <v>477</v>
      </c>
      <c r="B1349">
        <v>10588</v>
      </c>
      <c r="C1349" t="s">
        <v>549</v>
      </c>
      <c r="D1349">
        <f>+SUMIFS(inv!D:D,inv!A:A,B1349,inv!T:T,A1349)</f>
        <v>0</v>
      </c>
      <c r="E1349">
        <f>+SUMIFS(inv!$D$1:$D$1164,inv!$A$1:$A$1164,$B1349,inv!$T$1:$T$1164,$A1349,inv!$U$1:$U$1164,'DIAS DE INVENTARIO TAT'!E$1)</f>
        <v>0</v>
      </c>
      <c r="F1349">
        <f>+SUMIFS(inv!$D$1:$D$1164,inv!$A$1:$A$1164,$B1349,inv!$T$1:$T$1164,$A1349,inv!$U$1:$U$1164,'DIAS DE INVENTARIO TAT'!F$1)</f>
        <v>0</v>
      </c>
      <c r="G1349">
        <f>+SUMIFS(inv!$D$1:$D$1164,inv!$A$1:$A$1164,$B1349,inv!$T$1:$T$1164,$A1349,inv!$U$1:$U$1164,'DIAS DE INVENTARIO TAT'!G$1)</f>
        <v>0</v>
      </c>
      <c r="H1349">
        <f>+SUMIFS(inv!$D$1:$D$1164,inv!$A$1:$A$1164,$B1349,inv!$T$1:$T$1164,$A1349,inv!$U$1:$U$1164,'DIAS DE INVENTARIO TAT'!H$1)</f>
        <v>0</v>
      </c>
      <c r="I1349">
        <f>+SUMIFS(inv!$D$1:$D$1164,inv!$A$1:$A$1164,$B1349,inv!$T$1:$T$1164,$A1349,inv!$U$1:$U$1164,'DIAS DE INVENTARIO TAT'!I$1)</f>
        <v>0</v>
      </c>
      <c r="J1349">
        <f>+SUMIFS(inv!$D$1:$D$1164,inv!$A$1:$A$1164,$B1349,inv!$T$1:$T$1164,$A1349,inv!$U$1:$U$1164,'DIAS DE INVENTARIO TAT'!J$1)</f>
        <v>0</v>
      </c>
      <c r="K1349">
        <f>+SUMIFS(inv!$D$1:$D$1164,inv!$A$1:$A$1164,$B1349,inv!$T$1:$T$1164,$A1349,inv!$U$1:$U$1164,'DIAS DE INVENTARIO TAT'!K$1)</f>
        <v>0</v>
      </c>
      <c r="L1349" s="6">
        <f>+SUMIFS(VENTAS!H:H,VENTAS!B:B,B1349,VENTAS!G:G,A1349)</f>
        <v>0</v>
      </c>
      <c r="M1349" s="4">
        <f t="shared" si="121"/>
        <v>0</v>
      </c>
      <c r="N1349" s="4">
        <f t="shared" si="117"/>
        <v>0</v>
      </c>
      <c r="O1349" s="4">
        <f t="shared" si="118"/>
        <v>0</v>
      </c>
      <c r="P1349" s="4">
        <f t="shared" si="119"/>
        <v>0</v>
      </c>
      <c r="Q1349" s="6" t="e">
        <f>+SUMIFS(#REF!,#REF!,TablaINV[[#This Row],[GRUPO]],#REF!,TablaINV[[#This Row],[COD]])</f>
        <v>#REF!</v>
      </c>
      <c r="R1349" s="19">
        <f t="shared" si="120"/>
        <v>0</v>
      </c>
      <c r="S1349" s="4" t="str">
        <f>+VLOOKUP(A1349,inv!T:X,5,0)</f>
        <v>OCCIDENTE</v>
      </c>
      <c r="T1349" s="4" t="e">
        <f>+VLOOKUP(B:B,'DT HUEVO'!$A:$D,4,0)</f>
        <v>#N/A</v>
      </c>
      <c r="U1349" s="4" t="e">
        <f>+VLOOKUP(TablaINV[[#This Row],[COD]],'DT HUEVO'!$A:$D,3,0)</f>
        <v>#N/A</v>
      </c>
    </row>
    <row r="1350" spans="1:21">
      <c r="A1350" t="s">
        <v>477</v>
      </c>
      <c r="B1350">
        <v>11301</v>
      </c>
      <c r="C1350" t="s">
        <v>550</v>
      </c>
      <c r="D1350">
        <f>+SUMIFS(inv!D:D,inv!A:A,B1350,inv!T:T,A1350)</f>
        <v>0</v>
      </c>
      <c r="E1350">
        <f>+SUMIFS(inv!$D$1:$D$1164,inv!$A$1:$A$1164,$B1350,inv!$T$1:$T$1164,$A1350,inv!$U$1:$U$1164,'DIAS DE INVENTARIO TAT'!E$1)</f>
        <v>0</v>
      </c>
      <c r="F1350">
        <f>+SUMIFS(inv!$D$1:$D$1164,inv!$A$1:$A$1164,$B1350,inv!$T$1:$T$1164,$A1350,inv!$U$1:$U$1164,'DIAS DE INVENTARIO TAT'!F$1)</f>
        <v>0</v>
      </c>
      <c r="G1350">
        <f>+SUMIFS(inv!$D$1:$D$1164,inv!$A$1:$A$1164,$B1350,inv!$T$1:$T$1164,$A1350,inv!$U$1:$U$1164,'DIAS DE INVENTARIO TAT'!G$1)</f>
        <v>0</v>
      </c>
      <c r="H1350">
        <f>+SUMIFS(inv!$D$1:$D$1164,inv!$A$1:$A$1164,$B1350,inv!$T$1:$T$1164,$A1350,inv!$U$1:$U$1164,'DIAS DE INVENTARIO TAT'!H$1)</f>
        <v>0</v>
      </c>
      <c r="I1350">
        <f>+SUMIFS(inv!$D$1:$D$1164,inv!$A$1:$A$1164,$B1350,inv!$T$1:$T$1164,$A1350,inv!$U$1:$U$1164,'DIAS DE INVENTARIO TAT'!I$1)</f>
        <v>0</v>
      </c>
      <c r="J1350">
        <f>+SUMIFS(inv!$D$1:$D$1164,inv!$A$1:$A$1164,$B1350,inv!$T$1:$T$1164,$A1350,inv!$U$1:$U$1164,'DIAS DE INVENTARIO TAT'!J$1)</f>
        <v>0</v>
      </c>
      <c r="K1350">
        <f>+SUMIFS(inv!$D$1:$D$1164,inv!$A$1:$A$1164,$B1350,inv!$T$1:$T$1164,$A1350,inv!$U$1:$U$1164,'DIAS DE INVENTARIO TAT'!K$1)</f>
        <v>0</v>
      </c>
      <c r="L1350" s="6">
        <f>+SUMIFS(VENTAS!H:H,VENTAS!B:B,B1350,VENTAS!G:G,A1350)</f>
        <v>0</v>
      </c>
      <c r="M1350" s="4">
        <f t="shared" si="121"/>
        <v>0</v>
      </c>
      <c r="N1350" s="4">
        <f t="shared" si="117"/>
        <v>0</v>
      </c>
      <c r="O1350" s="4">
        <f t="shared" si="118"/>
        <v>0</v>
      </c>
      <c r="P1350" s="4">
        <f t="shared" si="119"/>
        <v>0</v>
      </c>
      <c r="Q1350" s="6" t="e">
        <f>+SUMIFS(#REF!,#REF!,TablaINV[[#This Row],[GRUPO]],#REF!,TablaINV[[#This Row],[COD]])</f>
        <v>#REF!</v>
      </c>
      <c r="R1350" s="19">
        <f t="shared" si="120"/>
        <v>0</v>
      </c>
      <c r="S1350" s="4" t="str">
        <f>+VLOOKUP(A1350,inv!T:X,5,0)</f>
        <v>OCCIDENTE</v>
      </c>
      <c r="T1350" s="4" t="str">
        <f>+VLOOKUP(B:B,'DT HUEVO'!$A:$D,4,0)</f>
        <v>EMPACADOS</v>
      </c>
      <c r="U1350" s="4" t="str">
        <f>+VLOOKUP(TablaINV[[#This Row],[COD]],'DT HUEVO'!$A:$D,3,0)</f>
        <v>AA</v>
      </c>
    </row>
    <row r="1351" spans="1:21">
      <c r="A1351" t="s">
        <v>477</v>
      </c>
      <c r="B1351">
        <v>11401</v>
      </c>
      <c r="C1351" t="s">
        <v>583</v>
      </c>
      <c r="D1351">
        <f>+SUMIFS(inv!D:D,inv!A:A,B1351,inv!T:T,A1351)</f>
        <v>0</v>
      </c>
      <c r="E1351">
        <f>+SUMIFS(inv!$D$1:$D$1164,inv!$A$1:$A$1164,$B1351,inv!$T$1:$T$1164,$A1351,inv!$U$1:$U$1164,'DIAS DE INVENTARIO TAT'!E$1)</f>
        <v>0</v>
      </c>
      <c r="F1351">
        <f>+SUMIFS(inv!$D$1:$D$1164,inv!$A$1:$A$1164,$B1351,inv!$T$1:$T$1164,$A1351,inv!$U$1:$U$1164,'DIAS DE INVENTARIO TAT'!F$1)</f>
        <v>0</v>
      </c>
      <c r="G1351">
        <f>+SUMIFS(inv!$D$1:$D$1164,inv!$A$1:$A$1164,$B1351,inv!$T$1:$T$1164,$A1351,inv!$U$1:$U$1164,'DIAS DE INVENTARIO TAT'!G$1)</f>
        <v>0</v>
      </c>
      <c r="H1351">
        <f>+SUMIFS(inv!$D$1:$D$1164,inv!$A$1:$A$1164,$B1351,inv!$T$1:$T$1164,$A1351,inv!$U$1:$U$1164,'DIAS DE INVENTARIO TAT'!H$1)</f>
        <v>0</v>
      </c>
      <c r="I1351">
        <f>+SUMIFS(inv!$D$1:$D$1164,inv!$A$1:$A$1164,$B1351,inv!$T$1:$T$1164,$A1351,inv!$U$1:$U$1164,'DIAS DE INVENTARIO TAT'!I$1)</f>
        <v>0</v>
      </c>
      <c r="J1351">
        <f>+SUMIFS(inv!$D$1:$D$1164,inv!$A$1:$A$1164,$B1351,inv!$T$1:$T$1164,$A1351,inv!$U$1:$U$1164,'DIAS DE INVENTARIO TAT'!J$1)</f>
        <v>0</v>
      </c>
      <c r="K1351">
        <f>+SUMIFS(inv!$D$1:$D$1164,inv!$A$1:$A$1164,$B1351,inv!$T$1:$T$1164,$A1351,inv!$U$1:$U$1164,'DIAS DE INVENTARIO TAT'!K$1)</f>
        <v>0</v>
      </c>
      <c r="L1351" s="6">
        <f>+SUMIFS(VENTAS!H:H,VENTAS!B:B,B1351,VENTAS!G:G,A1351)</f>
        <v>0</v>
      </c>
      <c r="M1351" s="4">
        <f t="shared" si="121"/>
        <v>0</v>
      </c>
      <c r="N1351" s="4">
        <f t="shared" si="117"/>
        <v>0</v>
      </c>
      <c r="O1351" s="4">
        <f t="shared" si="118"/>
        <v>0</v>
      </c>
      <c r="P1351" s="4">
        <f t="shared" si="119"/>
        <v>0</v>
      </c>
      <c r="Q1351" s="6" t="e">
        <f>+SUMIFS(#REF!,#REF!,TablaINV[[#This Row],[GRUPO]],#REF!,TablaINV[[#This Row],[COD]])</f>
        <v>#REF!</v>
      </c>
      <c r="R1351" s="19">
        <f t="shared" si="120"/>
        <v>0</v>
      </c>
      <c r="S1351" s="4" t="str">
        <f>+VLOOKUP(A1351,inv!T:X,5,0)</f>
        <v>OCCIDENTE</v>
      </c>
      <c r="T1351" s="4" t="str">
        <f>+VLOOKUP(B:B,'DT HUEVO'!$A:$D,4,0)</f>
        <v>EMPACADOS</v>
      </c>
      <c r="U1351" s="4" t="str">
        <f>+VLOOKUP(TablaINV[[#This Row],[COD]],'DT HUEVO'!$A:$D,3,0)</f>
        <v>A</v>
      </c>
    </row>
    <row r="1352" spans="1:21">
      <c r="A1352" t="s">
        <v>477</v>
      </c>
      <c r="B1352">
        <v>12301</v>
      </c>
      <c r="C1352" t="s">
        <v>578</v>
      </c>
      <c r="D1352">
        <f>+SUMIFS(inv!D:D,inv!A:A,B1352,inv!T:T,A1352)</f>
        <v>0</v>
      </c>
      <c r="E1352">
        <f>+SUMIFS(inv!$D$1:$D$1164,inv!$A$1:$A$1164,$B1352,inv!$T$1:$T$1164,$A1352,inv!$U$1:$U$1164,'DIAS DE INVENTARIO TAT'!E$1)</f>
        <v>0</v>
      </c>
      <c r="F1352">
        <f>+SUMIFS(inv!$D$1:$D$1164,inv!$A$1:$A$1164,$B1352,inv!$T$1:$T$1164,$A1352,inv!$U$1:$U$1164,'DIAS DE INVENTARIO TAT'!F$1)</f>
        <v>0</v>
      </c>
      <c r="G1352">
        <f>+SUMIFS(inv!$D$1:$D$1164,inv!$A$1:$A$1164,$B1352,inv!$T$1:$T$1164,$A1352,inv!$U$1:$U$1164,'DIAS DE INVENTARIO TAT'!G$1)</f>
        <v>0</v>
      </c>
      <c r="H1352">
        <f>+SUMIFS(inv!$D$1:$D$1164,inv!$A$1:$A$1164,$B1352,inv!$T$1:$T$1164,$A1352,inv!$U$1:$U$1164,'DIAS DE INVENTARIO TAT'!H$1)</f>
        <v>0</v>
      </c>
      <c r="I1352">
        <f>+SUMIFS(inv!$D$1:$D$1164,inv!$A$1:$A$1164,$B1352,inv!$T$1:$T$1164,$A1352,inv!$U$1:$U$1164,'DIAS DE INVENTARIO TAT'!I$1)</f>
        <v>0</v>
      </c>
      <c r="J1352">
        <f>+SUMIFS(inv!$D$1:$D$1164,inv!$A$1:$A$1164,$B1352,inv!$T$1:$T$1164,$A1352,inv!$U$1:$U$1164,'DIAS DE INVENTARIO TAT'!J$1)</f>
        <v>0</v>
      </c>
      <c r="K1352">
        <f>+SUMIFS(inv!$D$1:$D$1164,inv!$A$1:$A$1164,$B1352,inv!$T$1:$T$1164,$A1352,inv!$U$1:$U$1164,'DIAS DE INVENTARIO TAT'!K$1)</f>
        <v>0</v>
      </c>
      <c r="L1352" s="6">
        <f>+SUMIFS(VENTAS!H:H,VENTAS!B:B,B1352,VENTAS!G:G,A1352)</f>
        <v>0</v>
      </c>
      <c r="M1352" s="4">
        <f t="shared" si="121"/>
        <v>0</v>
      </c>
      <c r="N1352" s="4">
        <f t="shared" si="117"/>
        <v>0</v>
      </c>
      <c r="O1352" s="4">
        <f t="shared" si="118"/>
        <v>0</v>
      </c>
      <c r="P1352" s="4">
        <f t="shared" si="119"/>
        <v>0</v>
      </c>
      <c r="Q1352" s="6" t="e">
        <f>+SUMIFS(#REF!,#REF!,TablaINV[[#This Row],[GRUPO]],#REF!,TablaINV[[#This Row],[COD]])</f>
        <v>#REF!</v>
      </c>
      <c r="R1352" s="19">
        <f t="shared" si="120"/>
        <v>0</v>
      </c>
      <c r="S1352" s="4" t="str">
        <f>+VLOOKUP(A1352,inv!T:X,5,0)</f>
        <v>OCCIDENTE</v>
      </c>
      <c r="T1352" s="4" t="str">
        <f>+VLOOKUP(B:B,'DT HUEVO'!$A:$D,4,0)</f>
        <v>EMPACADOS</v>
      </c>
      <c r="U1352" s="4" t="str">
        <f>+VLOOKUP(TablaINV[[#This Row],[COD]],'DT HUEVO'!$A:$D,3,0)</f>
        <v>AA</v>
      </c>
    </row>
    <row r="1353" spans="1:21">
      <c r="A1353" t="s">
        <v>477</v>
      </c>
      <c r="B1353">
        <v>12460</v>
      </c>
      <c r="C1353" t="s">
        <v>585</v>
      </c>
      <c r="D1353">
        <f>+SUMIFS(inv!D:D,inv!A:A,B1353,inv!T:T,A1353)</f>
        <v>0</v>
      </c>
      <c r="E1353">
        <f>+SUMIFS(inv!$D$1:$D$1164,inv!$A$1:$A$1164,$B1353,inv!$T$1:$T$1164,$A1353,inv!$U$1:$U$1164,'DIAS DE INVENTARIO TAT'!E$1)</f>
        <v>0</v>
      </c>
      <c r="F1353">
        <f>+SUMIFS(inv!$D$1:$D$1164,inv!$A$1:$A$1164,$B1353,inv!$T$1:$T$1164,$A1353,inv!$U$1:$U$1164,'DIAS DE INVENTARIO TAT'!F$1)</f>
        <v>0</v>
      </c>
      <c r="G1353">
        <f>+SUMIFS(inv!$D$1:$D$1164,inv!$A$1:$A$1164,$B1353,inv!$T$1:$T$1164,$A1353,inv!$U$1:$U$1164,'DIAS DE INVENTARIO TAT'!G$1)</f>
        <v>0</v>
      </c>
      <c r="H1353">
        <f>+SUMIFS(inv!$D$1:$D$1164,inv!$A$1:$A$1164,$B1353,inv!$T$1:$T$1164,$A1353,inv!$U$1:$U$1164,'DIAS DE INVENTARIO TAT'!H$1)</f>
        <v>0</v>
      </c>
      <c r="I1353">
        <f>+SUMIFS(inv!$D$1:$D$1164,inv!$A$1:$A$1164,$B1353,inv!$T$1:$T$1164,$A1353,inv!$U$1:$U$1164,'DIAS DE INVENTARIO TAT'!I$1)</f>
        <v>0</v>
      </c>
      <c r="J1353">
        <f>+SUMIFS(inv!$D$1:$D$1164,inv!$A$1:$A$1164,$B1353,inv!$T$1:$T$1164,$A1353,inv!$U$1:$U$1164,'DIAS DE INVENTARIO TAT'!J$1)</f>
        <v>0</v>
      </c>
      <c r="K1353">
        <f>+SUMIFS(inv!$D$1:$D$1164,inv!$A$1:$A$1164,$B1353,inv!$T$1:$T$1164,$A1353,inv!$U$1:$U$1164,'DIAS DE INVENTARIO TAT'!K$1)</f>
        <v>0</v>
      </c>
      <c r="L1353" s="6">
        <f>+SUMIFS(VENTAS!H:H,VENTAS!B:B,B1353,VENTAS!G:G,A1353)</f>
        <v>0</v>
      </c>
      <c r="M1353" s="4">
        <f t="shared" si="121"/>
        <v>0</v>
      </c>
      <c r="N1353" s="4">
        <f t="shared" si="117"/>
        <v>0</v>
      </c>
      <c r="O1353" s="4">
        <f t="shared" si="118"/>
        <v>0</v>
      </c>
      <c r="P1353" s="4">
        <f t="shared" si="119"/>
        <v>0</v>
      </c>
      <c r="Q1353" s="6" t="e">
        <f>+SUMIFS(#REF!,#REF!,TablaINV[[#This Row],[GRUPO]],#REF!,TablaINV[[#This Row],[COD]])</f>
        <v>#REF!</v>
      </c>
      <c r="R1353" s="19">
        <f t="shared" si="120"/>
        <v>0</v>
      </c>
      <c r="S1353" s="4" t="str">
        <f>+VLOOKUP(A1353,inv!T:X,5,0)</f>
        <v>OCCIDENTE</v>
      </c>
      <c r="T1353" s="4" t="e">
        <f>+VLOOKUP(B:B,'DT HUEVO'!$A:$D,4,0)</f>
        <v>#N/A</v>
      </c>
      <c r="U1353" s="4" t="e">
        <f>+VLOOKUP(TablaINV[[#This Row],[COD]],'DT HUEVO'!$A:$D,3,0)</f>
        <v>#N/A</v>
      </c>
    </row>
    <row r="1354" spans="1:21">
      <c r="A1354" t="s">
        <v>477</v>
      </c>
      <c r="B1354">
        <v>13203</v>
      </c>
      <c r="C1354" t="s">
        <v>551</v>
      </c>
      <c r="D1354">
        <f>+SUMIFS(inv!D:D,inv!A:A,B1354,inv!T:T,A1354)</f>
        <v>0</v>
      </c>
      <c r="E1354">
        <f>+SUMIFS(inv!$D$1:$D$1164,inv!$A$1:$A$1164,$B1354,inv!$T$1:$T$1164,$A1354,inv!$U$1:$U$1164,'DIAS DE INVENTARIO TAT'!E$1)</f>
        <v>0</v>
      </c>
      <c r="F1354">
        <f>+SUMIFS(inv!$D$1:$D$1164,inv!$A$1:$A$1164,$B1354,inv!$T$1:$T$1164,$A1354,inv!$U$1:$U$1164,'DIAS DE INVENTARIO TAT'!F$1)</f>
        <v>0</v>
      </c>
      <c r="G1354">
        <f>+SUMIFS(inv!$D$1:$D$1164,inv!$A$1:$A$1164,$B1354,inv!$T$1:$T$1164,$A1354,inv!$U$1:$U$1164,'DIAS DE INVENTARIO TAT'!G$1)</f>
        <v>0</v>
      </c>
      <c r="H1354">
        <f>+SUMIFS(inv!$D$1:$D$1164,inv!$A$1:$A$1164,$B1354,inv!$T$1:$T$1164,$A1354,inv!$U$1:$U$1164,'DIAS DE INVENTARIO TAT'!H$1)</f>
        <v>0</v>
      </c>
      <c r="I1354">
        <f>+SUMIFS(inv!$D$1:$D$1164,inv!$A$1:$A$1164,$B1354,inv!$T$1:$T$1164,$A1354,inv!$U$1:$U$1164,'DIAS DE INVENTARIO TAT'!I$1)</f>
        <v>0</v>
      </c>
      <c r="J1354">
        <f>+SUMIFS(inv!$D$1:$D$1164,inv!$A$1:$A$1164,$B1354,inv!$T$1:$T$1164,$A1354,inv!$U$1:$U$1164,'DIAS DE INVENTARIO TAT'!J$1)</f>
        <v>0</v>
      </c>
      <c r="K1354">
        <f>+SUMIFS(inv!$D$1:$D$1164,inv!$A$1:$A$1164,$B1354,inv!$T$1:$T$1164,$A1354,inv!$U$1:$U$1164,'DIAS DE INVENTARIO TAT'!K$1)</f>
        <v>0</v>
      </c>
      <c r="L1354" s="6">
        <f>+SUMIFS(VENTAS!H:H,VENTAS!B:B,B1354,VENTAS!G:G,A1354)</f>
        <v>0</v>
      </c>
      <c r="M1354" s="4">
        <f t="shared" si="121"/>
        <v>0</v>
      </c>
      <c r="N1354" s="4">
        <f t="shared" si="117"/>
        <v>0</v>
      </c>
      <c r="O1354" s="4">
        <f t="shared" si="118"/>
        <v>0</v>
      </c>
      <c r="P1354" s="4">
        <f t="shared" si="119"/>
        <v>0</v>
      </c>
      <c r="Q1354" s="6" t="e">
        <f>+SUMIFS(#REF!,#REF!,TablaINV[[#This Row],[GRUPO]],#REF!,TablaINV[[#This Row],[COD]])</f>
        <v>#REF!</v>
      </c>
      <c r="R1354" s="19">
        <f t="shared" si="120"/>
        <v>0</v>
      </c>
      <c r="S1354" s="4" t="str">
        <f>+VLOOKUP(A1354,inv!T:X,5,0)</f>
        <v>OCCIDENTE</v>
      </c>
      <c r="T1354" s="4" t="str">
        <f>+VLOOKUP(B:B,'DT HUEVO'!$A:$D,4,0)</f>
        <v>EMPACADOS</v>
      </c>
      <c r="U1354" s="4" t="str">
        <f>+VLOOKUP(TablaINV[[#This Row],[COD]],'DT HUEVO'!$A:$D,3,0)</f>
        <v>AAA</v>
      </c>
    </row>
    <row r="1355" spans="1:21">
      <c r="A1355" t="s">
        <v>477</v>
      </c>
      <c r="B1355">
        <v>71901</v>
      </c>
      <c r="C1355" t="s">
        <v>47</v>
      </c>
      <c r="D1355">
        <f>+SUMIFS(inv!D:D,inv!A:A,B1355,inv!T:T,A1355)</f>
        <v>0</v>
      </c>
      <c r="E1355">
        <f>+SUMIFS(inv!$D$1:$D$1164,inv!$A$1:$A$1164,$B1355,inv!$T$1:$T$1164,$A1355,inv!$U$1:$U$1164,'DIAS DE INVENTARIO TAT'!E$1)</f>
        <v>0</v>
      </c>
      <c r="F1355">
        <f>+SUMIFS(inv!$D$1:$D$1164,inv!$A$1:$A$1164,$B1355,inv!$T$1:$T$1164,$A1355,inv!$U$1:$U$1164,'DIAS DE INVENTARIO TAT'!F$1)</f>
        <v>0</v>
      </c>
      <c r="G1355">
        <f>+SUMIFS(inv!$D$1:$D$1164,inv!$A$1:$A$1164,$B1355,inv!$T$1:$T$1164,$A1355,inv!$U$1:$U$1164,'DIAS DE INVENTARIO TAT'!G$1)</f>
        <v>0</v>
      </c>
      <c r="H1355">
        <f>+SUMIFS(inv!$D$1:$D$1164,inv!$A$1:$A$1164,$B1355,inv!$T$1:$T$1164,$A1355,inv!$U$1:$U$1164,'DIAS DE INVENTARIO TAT'!H$1)</f>
        <v>0</v>
      </c>
      <c r="I1355">
        <f>+SUMIFS(inv!$D$1:$D$1164,inv!$A$1:$A$1164,$B1355,inv!$T$1:$T$1164,$A1355,inv!$U$1:$U$1164,'DIAS DE INVENTARIO TAT'!I$1)</f>
        <v>0</v>
      </c>
      <c r="J1355">
        <f>+SUMIFS(inv!$D$1:$D$1164,inv!$A$1:$A$1164,$B1355,inv!$T$1:$T$1164,$A1355,inv!$U$1:$U$1164,'DIAS DE INVENTARIO TAT'!J$1)</f>
        <v>0</v>
      </c>
      <c r="K1355">
        <f>+SUMIFS(inv!$D$1:$D$1164,inv!$A$1:$A$1164,$B1355,inv!$T$1:$T$1164,$A1355,inv!$U$1:$U$1164,'DIAS DE INVENTARIO TAT'!K$1)</f>
        <v>0</v>
      </c>
      <c r="L1355" s="6">
        <f>+SUMIFS(VENTAS!H:H,VENTAS!B:B,B1355,VENTAS!G:G,A1355)</f>
        <v>0</v>
      </c>
      <c r="M1355" s="4">
        <f t="shared" si="121"/>
        <v>0</v>
      </c>
      <c r="N1355" s="4">
        <f t="shared" si="117"/>
        <v>0</v>
      </c>
      <c r="O1355" s="4">
        <f t="shared" si="118"/>
        <v>0</v>
      </c>
      <c r="P1355" s="4">
        <f t="shared" si="119"/>
        <v>0</v>
      </c>
      <c r="Q1355" s="6" t="e">
        <f>+SUMIFS(#REF!,#REF!,TablaINV[[#This Row],[GRUPO]],#REF!,TablaINV[[#This Row],[COD]])</f>
        <v>#REF!</v>
      </c>
      <c r="R1355" s="19">
        <f t="shared" si="120"/>
        <v>0</v>
      </c>
      <c r="S1355" s="4" t="str">
        <f>+VLOOKUP(A1355,inv!T:X,5,0)</f>
        <v>OCCIDENTE</v>
      </c>
      <c r="T1355" s="4" t="str">
        <f>+VLOOKUP(B:B,'DT HUEVO'!$A:$D,4,0)</f>
        <v>SEGUNDA</v>
      </c>
      <c r="U1355" s="4" t="str">
        <f>+VLOOKUP(TablaINV[[#This Row],[COD]],'DT HUEVO'!$A:$D,3,0)</f>
        <v>SEGUNDA</v>
      </c>
    </row>
    <row r="1356" spans="1:21">
      <c r="A1356" t="s">
        <v>477</v>
      </c>
      <c r="B1356">
        <v>76401</v>
      </c>
      <c r="C1356" t="s">
        <v>533</v>
      </c>
      <c r="D1356">
        <f>+SUMIFS(inv!D:D,inv!A:A,B1356,inv!T:T,A1356)</f>
        <v>0</v>
      </c>
      <c r="E1356">
        <f>+SUMIFS(inv!$D$1:$D$1164,inv!$A$1:$A$1164,$B1356,inv!$T$1:$T$1164,$A1356,inv!$U$1:$U$1164,'DIAS DE INVENTARIO TAT'!E$1)</f>
        <v>0</v>
      </c>
      <c r="F1356">
        <f>+SUMIFS(inv!$D$1:$D$1164,inv!$A$1:$A$1164,$B1356,inv!$T$1:$T$1164,$A1356,inv!$U$1:$U$1164,'DIAS DE INVENTARIO TAT'!F$1)</f>
        <v>0</v>
      </c>
      <c r="G1356">
        <f>+SUMIFS(inv!$D$1:$D$1164,inv!$A$1:$A$1164,$B1356,inv!$T$1:$T$1164,$A1356,inv!$U$1:$U$1164,'DIAS DE INVENTARIO TAT'!G$1)</f>
        <v>0</v>
      </c>
      <c r="H1356">
        <f>+SUMIFS(inv!$D$1:$D$1164,inv!$A$1:$A$1164,$B1356,inv!$T$1:$T$1164,$A1356,inv!$U$1:$U$1164,'DIAS DE INVENTARIO TAT'!H$1)</f>
        <v>0</v>
      </c>
      <c r="I1356">
        <f>+SUMIFS(inv!$D$1:$D$1164,inv!$A$1:$A$1164,$B1356,inv!$T$1:$T$1164,$A1356,inv!$U$1:$U$1164,'DIAS DE INVENTARIO TAT'!I$1)</f>
        <v>0</v>
      </c>
      <c r="J1356">
        <f>+SUMIFS(inv!$D$1:$D$1164,inv!$A$1:$A$1164,$B1356,inv!$T$1:$T$1164,$A1356,inv!$U$1:$U$1164,'DIAS DE INVENTARIO TAT'!J$1)</f>
        <v>0</v>
      </c>
      <c r="K1356">
        <f>+SUMIFS(inv!$D$1:$D$1164,inv!$A$1:$A$1164,$B1356,inv!$T$1:$T$1164,$A1356,inv!$U$1:$U$1164,'DIAS DE INVENTARIO TAT'!K$1)</f>
        <v>0</v>
      </c>
      <c r="L1356" s="6">
        <f>+SUMIFS(VENTAS!H:H,VENTAS!B:B,B1356,VENTAS!G:G,A1356)</f>
        <v>0</v>
      </c>
      <c r="M1356" s="4">
        <f t="shared" si="121"/>
        <v>0</v>
      </c>
      <c r="N1356" s="4">
        <f t="shared" si="117"/>
        <v>0</v>
      </c>
      <c r="O1356" s="4">
        <f t="shared" si="118"/>
        <v>0</v>
      </c>
      <c r="P1356" s="4">
        <f t="shared" si="119"/>
        <v>0</v>
      </c>
      <c r="Q1356" s="6" t="e">
        <f>+SUMIFS(#REF!,#REF!,TablaINV[[#This Row],[GRUPO]],#REF!,TablaINV[[#This Row],[COD]])</f>
        <v>#REF!</v>
      </c>
      <c r="R1356" s="19">
        <f t="shared" si="120"/>
        <v>0</v>
      </c>
      <c r="S1356" s="4" t="str">
        <f>+VLOOKUP(A1356,inv!T:X,5,0)</f>
        <v>OCCIDENTE</v>
      </c>
      <c r="T1356" s="4" t="str">
        <f>+VLOOKUP(B:B,'DT HUEVO'!$A:$D,4,0)</f>
        <v>SEGUNDA</v>
      </c>
      <c r="U1356" s="4" t="str">
        <f>+VLOOKUP(TablaINV[[#This Row],[COD]],'DT HUEVO'!$A:$D,3,0)</f>
        <v>SEGUNDA</v>
      </c>
    </row>
    <row r="1357" spans="1:21">
      <c r="A1357" t="s">
        <v>477</v>
      </c>
      <c r="B1357">
        <v>72101</v>
      </c>
      <c r="C1357" t="s">
        <v>582</v>
      </c>
      <c r="D1357">
        <f>+SUMIFS(inv!D:D,inv!A:A,B1357,inv!T:T,A1357)</f>
        <v>0</v>
      </c>
      <c r="E1357">
        <f>+SUMIFS(inv!$D$1:$D$1164,inv!$A$1:$A$1164,$B1357,inv!$T$1:$T$1164,$A1357,inv!$U$1:$U$1164,'DIAS DE INVENTARIO TAT'!E$1)</f>
        <v>0</v>
      </c>
      <c r="F1357">
        <f>+SUMIFS(inv!$D$1:$D$1164,inv!$A$1:$A$1164,$B1357,inv!$T$1:$T$1164,$A1357,inv!$U$1:$U$1164,'DIAS DE INVENTARIO TAT'!F$1)</f>
        <v>0</v>
      </c>
      <c r="G1357">
        <f>+SUMIFS(inv!$D$1:$D$1164,inv!$A$1:$A$1164,$B1357,inv!$T$1:$T$1164,$A1357,inv!$U$1:$U$1164,'DIAS DE INVENTARIO TAT'!G$1)</f>
        <v>0</v>
      </c>
      <c r="H1357">
        <f>+SUMIFS(inv!$D$1:$D$1164,inv!$A$1:$A$1164,$B1357,inv!$T$1:$T$1164,$A1357,inv!$U$1:$U$1164,'DIAS DE INVENTARIO TAT'!H$1)</f>
        <v>0</v>
      </c>
      <c r="I1357">
        <f>+SUMIFS(inv!$D$1:$D$1164,inv!$A$1:$A$1164,$B1357,inv!$T$1:$T$1164,$A1357,inv!$U$1:$U$1164,'DIAS DE INVENTARIO TAT'!I$1)</f>
        <v>0</v>
      </c>
      <c r="J1357">
        <f>+SUMIFS(inv!$D$1:$D$1164,inv!$A$1:$A$1164,$B1357,inv!$T$1:$T$1164,$A1357,inv!$U$1:$U$1164,'DIAS DE INVENTARIO TAT'!J$1)</f>
        <v>0</v>
      </c>
      <c r="K1357">
        <f>+SUMIFS(inv!$D$1:$D$1164,inv!$A$1:$A$1164,$B1357,inv!$T$1:$T$1164,$A1357,inv!$U$1:$U$1164,'DIAS DE INVENTARIO TAT'!K$1)</f>
        <v>0</v>
      </c>
      <c r="L1357" s="6">
        <f>+SUMIFS(VENTAS!H:H,VENTAS!B:B,B1357,VENTAS!G:G,A1357)</f>
        <v>0</v>
      </c>
      <c r="M1357" s="4">
        <f t="shared" si="121"/>
        <v>0</v>
      </c>
      <c r="N1357" s="4">
        <f t="shared" si="117"/>
        <v>0</v>
      </c>
      <c r="O1357" s="4">
        <f t="shared" si="118"/>
        <v>0</v>
      </c>
      <c r="P1357" s="4">
        <f t="shared" si="119"/>
        <v>0</v>
      </c>
      <c r="Q1357" s="6" t="e">
        <f>+SUMIFS(#REF!,#REF!,TablaINV[[#This Row],[GRUPO]],#REF!,TablaINV[[#This Row],[COD]])</f>
        <v>#REF!</v>
      </c>
      <c r="R1357" s="19">
        <f t="shared" si="120"/>
        <v>0</v>
      </c>
      <c r="S1357" s="4" t="str">
        <f>+VLOOKUP(A1357,inv!T:X,5,0)</f>
        <v>OCCIDENTE</v>
      </c>
      <c r="T1357" s="4" t="str">
        <f>+VLOOKUP(B:B,'DT HUEVO'!$A:$D,4,0)</f>
        <v>SEGUNDA</v>
      </c>
      <c r="U1357" s="4" t="str">
        <f>+VLOOKUP(TablaINV[[#This Row],[COD]],'DT HUEVO'!$A:$D,3,0)</f>
        <v>SEGUNDA</v>
      </c>
    </row>
    <row r="1358" spans="1:21">
      <c r="A1358" t="s">
        <v>477</v>
      </c>
      <c r="B1358">
        <v>90</v>
      </c>
      <c r="C1358" t="s">
        <v>100</v>
      </c>
      <c r="D1358">
        <f>+SUMIFS(inv!D:D,inv!A:A,B1358,inv!T:T,A1358)</f>
        <v>0</v>
      </c>
      <c r="E1358">
        <f>+SUMIFS(inv!$D$1:$D$1164,inv!$A$1:$A$1164,$B1358,inv!$T$1:$T$1164,$A1358,inv!$U$1:$U$1164,'DIAS DE INVENTARIO TAT'!E$1)</f>
        <v>0</v>
      </c>
      <c r="F1358">
        <f>+SUMIFS(inv!$D$1:$D$1164,inv!$A$1:$A$1164,$B1358,inv!$T$1:$T$1164,$A1358,inv!$U$1:$U$1164,'DIAS DE INVENTARIO TAT'!F$1)</f>
        <v>0</v>
      </c>
      <c r="G1358">
        <f>+SUMIFS(inv!$D$1:$D$1164,inv!$A$1:$A$1164,$B1358,inv!$T$1:$T$1164,$A1358,inv!$U$1:$U$1164,'DIAS DE INVENTARIO TAT'!G$1)</f>
        <v>0</v>
      </c>
      <c r="H1358">
        <f>+SUMIFS(inv!$D$1:$D$1164,inv!$A$1:$A$1164,$B1358,inv!$T$1:$T$1164,$A1358,inv!$U$1:$U$1164,'DIAS DE INVENTARIO TAT'!H$1)</f>
        <v>0</v>
      </c>
      <c r="I1358">
        <f>+SUMIFS(inv!$D$1:$D$1164,inv!$A$1:$A$1164,$B1358,inv!$T$1:$T$1164,$A1358,inv!$U$1:$U$1164,'DIAS DE INVENTARIO TAT'!I$1)</f>
        <v>0</v>
      </c>
      <c r="J1358">
        <f>+SUMIFS(inv!$D$1:$D$1164,inv!$A$1:$A$1164,$B1358,inv!$T$1:$T$1164,$A1358,inv!$U$1:$U$1164,'DIAS DE INVENTARIO TAT'!J$1)</f>
        <v>0</v>
      </c>
      <c r="K1358">
        <f>+SUMIFS(inv!$D$1:$D$1164,inv!$A$1:$A$1164,$B1358,inv!$T$1:$T$1164,$A1358,inv!$U$1:$U$1164,'DIAS DE INVENTARIO TAT'!K$1)</f>
        <v>0</v>
      </c>
      <c r="L1358" s="6">
        <f>+SUMIFS(VENTAS!H:H,VENTAS!B:B,B1358,VENTAS!G:G,A1358)</f>
        <v>0</v>
      </c>
      <c r="M1358" s="4">
        <f t="shared" si="121"/>
        <v>0</v>
      </c>
      <c r="N1358" s="4">
        <f t="shared" si="117"/>
        <v>0</v>
      </c>
      <c r="O1358" s="4">
        <f t="shared" si="118"/>
        <v>0</v>
      </c>
      <c r="P1358" s="4">
        <f t="shared" si="119"/>
        <v>0</v>
      </c>
      <c r="Q1358" s="6" t="e">
        <f>+SUMIFS(#REF!,#REF!,TablaINV[[#This Row],[GRUPO]],#REF!,TablaINV[[#This Row],[COD]])</f>
        <v>#REF!</v>
      </c>
      <c r="R1358" s="19">
        <f t="shared" si="120"/>
        <v>0</v>
      </c>
      <c r="S1358" s="4" t="str">
        <f>+VLOOKUP(A1358,inv!T:X,5,0)</f>
        <v>OCCIDENTE</v>
      </c>
      <c r="T1358" s="4" t="str">
        <f>+VLOOKUP(B:B,'DT HUEVO'!$A:$D,4,0)</f>
        <v>HUEVO SIN CLASIFICAR</v>
      </c>
      <c r="U1358" s="4" t="str">
        <f>+VLOOKUP(TablaINV[[#This Row],[COD]],'DT HUEVO'!$A:$D,3,0)</f>
        <v>HUEVO SIN CLASIFICAR</v>
      </c>
    </row>
    <row r="1359" spans="1:21">
      <c r="A1359" t="s">
        <v>477</v>
      </c>
      <c r="B1359">
        <v>10403</v>
      </c>
      <c r="C1359" t="s">
        <v>35</v>
      </c>
      <c r="D1359">
        <f>+SUMIFS(inv!D:D,inv!A:A,B1359,inv!T:T,A1359)</f>
        <v>0</v>
      </c>
      <c r="E1359">
        <f>+SUMIFS(inv!$D$1:$D$1164,inv!$A$1:$A$1164,$B1359,inv!$T$1:$T$1164,$A1359,inv!$U$1:$U$1164,'DIAS DE INVENTARIO TAT'!E$1)</f>
        <v>0</v>
      </c>
      <c r="F1359">
        <f>+SUMIFS(inv!$D$1:$D$1164,inv!$A$1:$A$1164,$B1359,inv!$T$1:$T$1164,$A1359,inv!$U$1:$U$1164,'DIAS DE INVENTARIO TAT'!F$1)</f>
        <v>0</v>
      </c>
      <c r="G1359">
        <f>+SUMIFS(inv!$D$1:$D$1164,inv!$A$1:$A$1164,$B1359,inv!$T$1:$T$1164,$A1359,inv!$U$1:$U$1164,'DIAS DE INVENTARIO TAT'!G$1)</f>
        <v>0</v>
      </c>
      <c r="H1359">
        <f>+SUMIFS(inv!$D$1:$D$1164,inv!$A$1:$A$1164,$B1359,inv!$T$1:$T$1164,$A1359,inv!$U$1:$U$1164,'DIAS DE INVENTARIO TAT'!H$1)</f>
        <v>0</v>
      </c>
      <c r="I1359">
        <f>+SUMIFS(inv!$D$1:$D$1164,inv!$A$1:$A$1164,$B1359,inv!$T$1:$T$1164,$A1359,inv!$U$1:$U$1164,'DIAS DE INVENTARIO TAT'!I$1)</f>
        <v>0</v>
      </c>
      <c r="J1359">
        <f>+SUMIFS(inv!$D$1:$D$1164,inv!$A$1:$A$1164,$B1359,inv!$T$1:$T$1164,$A1359,inv!$U$1:$U$1164,'DIAS DE INVENTARIO TAT'!J$1)</f>
        <v>0</v>
      </c>
      <c r="K1359">
        <f>+SUMIFS(inv!$D$1:$D$1164,inv!$A$1:$A$1164,$B1359,inv!$T$1:$T$1164,$A1359,inv!$U$1:$U$1164,'DIAS DE INVENTARIO TAT'!K$1)</f>
        <v>0</v>
      </c>
      <c r="L1359" s="6">
        <f>+SUMIFS(VENTAS!H:H,VENTAS!B:B,B1359,VENTAS!G:G,A1359)</f>
        <v>0</v>
      </c>
      <c r="M1359" s="4">
        <f t="shared" si="121"/>
        <v>0</v>
      </c>
      <c r="N1359" s="4">
        <f t="shared" si="117"/>
        <v>0</v>
      </c>
      <c r="O1359" s="4">
        <f t="shared" si="118"/>
        <v>0</v>
      </c>
      <c r="P1359" s="4">
        <f t="shared" si="119"/>
        <v>0</v>
      </c>
      <c r="Q1359" s="6" t="e">
        <f>+SUMIFS(#REF!,#REF!,TablaINV[[#This Row],[GRUPO]],#REF!,TablaINV[[#This Row],[COD]])</f>
        <v>#REF!</v>
      </c>
      <c r="R1359" s="19">
        <f t="shared" si="120"/>
        <v>0</v>
      </c>
      <c r="S1359" s="4" t="str">
        <f>+VLOOKUP(A1359,inv!T:X,5,0)</f>
        <v>OCCIDENTE</v>
      </c>
      <c r="T1359" s="4" t="str">
        <f>+VLOOKUP(B:B,'DT HUEVO'!$A:$D,4,0)</f>
        <v>EMPACADOS</v>
      </c>
      <c r="U1359" s="4" t="str">
        <f>+VLOOKUP(TablaINV[[#This Row],[COD]],'DT HUEVO'!$A:$D,3,0)</f>
        <v>A</v>
      </c>
    </row>
    <row r="1360" spans="1:21">
      <c r="A1360" t="s">
        <v>477</v>
      </c>
      <c r="B1360">
        <v>76001</v>
      </c>
      <c r="C1360" t="s">
        <v>99</v>
      </c>
      <c r="D1360">
        <f>+SUMIFS(inv!D:D,inv!A:A,B1360,inv!T:T,A1360)</f>
        <v>0</v>
      </c>
      <c r="E1360">
        <f>+SUMIFS(inv!$D$1:$D$1164,inv!$A$1:$A$1164,$B1360,inv!$T$1:$T$1164,$A1360,inv!$U$1:$U$1164,'DIAS DE INVENTARIO TAT'!E$1)</f>
        <v>0</v>
      </c>
      <c r="F1360">
        <f>+SUMIFS(inv!$D$1:$D$1164,inv!$A$1:$A$1164,$B1360,inv!$T$1:$T$1164,$A1360,inv!$U$1:$U$1164,'DIAS DE INVENTARIO TAT'!F$1)</f>
        <v>0</v>
      </c>
      <c r="G1360">
        <f>+SUMIFS(inv!$D$1:$D$1164,inv!$A$1:$A$1164,$B1360,inv!$T$1:$T$1164,$A1360,inv!$U$1:$U$1164,'DIAS DE INVENTARIO TAT'!G$1)</f>
        <v>0</v>
      </c>
      <c r="H1360">
        <f>+SUMIFS(inv!$D$1:$D$1164,inv!$A$1:$A$1164,$B1360,inv!$T$1:$T$1164,$A1360,inv!$U$1:$U$1164,'DIAS DE INVENTARIO TAT'!H$1)</f>
        <v>0</v>
      </c>
      <c r="I1360">
        <f>+SUMIFS(inv!$D$1:$D$1164,inv!$A$1:$A$1164,$B1360,inv!$T$1:$T$1164,$A1360,inv!$U$1:$U$1164,'DIAS DE INVENTARIO TAT'!I$1)</f>
        <v>0</v>
      </c>
      <c r="J1360">
        <f>+SUMIFS(inv!$D$1:$D$1164,inv!$A$1:$A$1164,$B1360,inv!$T$1:$T$1164,$A1360,inv!$U$1:$U$1164,'DIAS DE INVENTARIO TAT'!J$1)</f>
        <v>0</v>
      </c>
      <c r="K1360">
        <f>+SUMIFS(inv!$D$1:$D$1164,inv!$A$1:$A$1164,$B1360,inv!$T$1:$T$1164,$A1360,inv!$U$1:$U$1164,'DIAS DE INVENTARIO TAT'!K$1)</f>
        <v>0</v>
      </c>
      <c r="L1360" s="6">
        <f>+SUMIFS(VENTAS!H:H,VENTAS!B:B,B1360,VENTAS!G:G,A1360)</f>
        <v>0</v>
      </c>
      <c r="M1360" s="4">
        <f t="shared" si="121"/>
        <v>0</v>
      </c>
      <c r="N1360" s="4">
        <f t="shared" si="117"/>
        <v>0</v>
      </c>
      <c r="O1360" s="4">
        <f t="shared" si="118"/>
        <v>0</v>
      </c>
      <c r="P1360" s="4">
        <f t="shared" si="119"/>
        <v>0</v>
      </c>
      <c r="Q1360" s="6" t="e">
        <f>+SUMIFS(#REF!,#REF!,TablaINV[[#This Row],[GRUPO]],#REF!,TablaINV[[#This Row],[COD]])</f>
        <v>#REF!</v>
      </c>
      <c r="R1360" s="19">
        <f t="shared" si="120"/>
        <v>0</v>
      </c>
      <c r="S1360" s="4" t="str">
        <f>+VLOOKUP(A1360,inv!T:X,5,0)</f>
        <v>OCCIDENTE</v>
      </c>
      <c r="T1360" s="4" t="str">
        <f>+VLOOKUP(B:B,'DT HUEVO'!$A:$D,4,0)</f>
        <v>HUEVO SIN CLASIFICAR</v>
      </c>
      <c r="U1360" s="4" t="str">
        <f>+VLOOKUP(TablaINV[[#This Row],[COD]],'DT HUEVO'!$A:$D,3,0)</f>
        <v>HUEVO SIN CLASIFICAR</v>
      </c>
    </row>
    <row r="1361" spans="1:21">
      <c r="A1361" t="s">
        <v>477</v>
      </c>
      <c r="B1361">
        <v>901</v>
      </c>
      <c r="C1361" t="s">
        <v>57</v>
      </c>
      <c r="D1361">
        <f>+SUMIFS(inv!D:D,inv!A:A,B1361,inv!T:T,A1361)</f>
        <v>0</v>
      </c>
      <c r="E1361">
        <f>+SUMIFS(inv!$D$1:$D$1164,inv!$A$1:$A$1164,$B1361,inv!$T$1:$T$1164,$A1361,inv!$U$1:$U$1164,'DIAS DE INVENTARIO TAT'!E$1)</f>
        <v>0</v>
      </c>
      <c r="F1361">
        <f>+SUMIFS(inv!$D$1:$D$1164,inv!$A$1:$A$1164,$B1361,inv!$T$1:$T$1164,$A1361,inv!$U$1:$U$1164,'DIAS DE INVENTARIO TAT'!F$1)</f>
        <v>0</v>
      </c>
      <c r="G1361">
        <f>+SUMIFS(inv!$D$1:$D$1164,inv!$A$1:$A$1164,$B1361,inv!$T$1:$T$1164,$A1361,inv!$U$1:$U$1164,'DIAS DE INVENTARIO TAT'!G$1)</f>
        <v>0</v>
      </c>
      <c r="H1361">
        <f>+SUMIFS(inv!$D$1:$D$1164,inv!$A$1:$A$1164,$B1361,inv!$T$1:$T$1164,$A1361,inv!$U$1:$U$1164,'DIAS DE INVENTARIO TAT'!H$1)</f>
        <v>0</v>
      </c>
      <c r="I1361">
        <f>+SUMIFS(inv!$D$1:$D$1164,inv!$A$1:$A$1164,$B1361,inv!$T$1:$T$1164,$A1361,inv!$U$1:$U$1164,'DIAS DE INVENTARIO TAT'!I$1)</f>
        <v>0</v>
      </c>
      <c r="J1361">
        <f>+SUMIFS(inv!$D$1:$D$1164,inv!$A$1:$A$1164,$B1361,inv!$T$1:$T$1164,$A1361,inv!$U$1:$U$1164,'DIAS DE INVENTARIO TAT'!J$1)</f>
        <v>0</v>
      </c>
      <c r="K1361">
        <f>+SUMIFS(inv!$D$1:$D$1164,inv!$A$1:$A$1164,$B1361,inv!$T$1:$T$1164,$A1361,inv!$U$1:$U$1164,'DIAS DE INVENTARIO TAT'!K$1)</f>
        <v>0</v>
      </c>
      <c r="L1361" s="6">
        <f>+SUMIFS(VENTAS!H:H,VENTAS!B:B,B1361,VENTAS!G:G,A1361)</f>
        <v>0</v>
      </c>
      <c r="M1361" s="4">
        <f t="shared" si="121"/>
        <v>0</v>
      </c>
      <c r="N1361" s="4">
        <f t="shared" si="117"/>
        <v>0</v>
      </c>
      <c r="O1361" s="4">
        <f t="shared" si="118"/>
        <v>0</v>
      </c>
      <c r="P1361" s="4">
        <f t="shared" si="119"/>
        <v>0</v>
      </c>
      <c r="Q1361" s="6" t="e">
        <f>+SUMIFS(#REF!,#REF!,TablaINV[[#This Row],[GRUPO]],#REF!,TablaINV[[#This Row],[COD]])</f>
        <v>#REF!</v>
      </c>
      <c r="R1361" s="19">
        <f t="shared" si="120"/>
        <v>0</v>
      </c>
      <c r="S1361" s="4" t="str">
        <f>+VLOOKUP(A1361,inv!T:X,5,0)</f>
        <v>OCCIDENTE</v>
      </c>
      <c r="T1361" s="4" t="str">
        <f>+VLOOKUP(B:B,'DT HUEVO'!$A:$D,4,0)</f>
        <v>HUEVO SIN CLASIFICAR</v>
      </c>
      <c r="U1361" s="4" t="str">
        <f>+VLOOKUP(TablaINV[[#This Row],[COD]],'DT HUEVO'!$A:$D,3,0)</f>
        <v>HUEVO SIN CLASIFICAR</v>
      </c>
    </row>
    <row r="1362" spans="1:21">
      <c r="A1362" t="s">
        <v>477</v>
      </c>
      <c r="B1362">
        <v>74001</v>
      </c>
      <c r="C1362" t="s">
        <v>641</v>
      </c>
      <c r="D1362">
        <f>+SUMIFS(inv!D:D,inv!A:A,B1362,inv!T:T,A1362)</f>
        <v>0</v>
      </c>
      <c r="E1362">
        <f>+SUMIFS(inv!$D$1:$D$1164,inv!$A$1:$A$1164,$B1362,inv!$T$1:$T$1164,$A1362,inv!$U$1:$U$1164,'DIAS DE INVENTARIO TAT'!E$1)</f>
        <v>0</v>
      </c>
      <c r="F1362">
        <f>+SUMIFS(inv!$D$1:$D$1164,inv!$A$1:$A$1164,$B1362,inv!$T$1:$T$1164,$A1362,inv!$U$1:$U$1164,'DIAS DE INVENTARIO TAT'!F$1)</f>
        <v>0</v>
      </c>
      <c r="G1362">
        <f>+SUMIFS(inv!$D$1:$D$1164,inv!$A$1:$A$1164,$B1362,inv!$T$1:$T$1164,$A1362,inv!$U$1:$U$1164,'DIAS DE INVENTARIO TAT'!G$1)</f>
        <v>0</v>
      </c>
      <c r="H1362">
        <f>+SUMIFS(inv!$D$1:$D$1164,inv!$A$1:$A$1164,$B1362,inv!$T$1:$T$1164,$A1362,inv!$U$1:$U$1164,'DIAS DE INVENTARIO TAT'!H$1)</f>
        <v>0</v>
      </c>
      <c r="I1362">
        <f>+SUMIFS(inv!$D$1:$D$1164,inv!$A$1:$A$1164,$B1362,inv!$T$1:$T$1164,$A1362,inv!$U$1:$U$1164,'DIAS DE INVENTARIO TAT'!I$1)</f>
        <v>0</v>
      </c>
      <c r="J1362">
        <f>+SUMIFS(inv!$D$1:$D$1164,inv!$A$1:$A$1164,$B1362,inv!$T$1:$T$1164,$A1362,inv!$U$1:$U$1164,'DIAS DE INVENTARIO TAT'!J$1)</f>
        <v>0</v>
      </c>
      <c r="K1362">
        <f>+SUMIFS(inv!$D$1:$D$1164,inv!$A$1:$A$1164,$B1362,inv!$T$1:$T$1164,$A1362,inv!$U$1:$U$1164,'DIAS DE INVENTARIO TAT'!K$1)</f>
        <v>0</v>
      </c>
      <c r="L1362" s="6">
        <f>+SUMIFS(VENTAS!H:H,VENTAS!B:B,B1362,VENTAS!G:G,A1362)</f>
        <v>0</v>
      </c>
      <c r="M1362" s="4">
        <f t="shared" si="121"/>
        <v>0</v>
      </c>
      <c r="N1362" s="4">
        <f t="shared" si="117"/>
        <v>0</v>
      </c>
      <c r="O1362" s="4">
        <f t="shared" si="118"/>
        <v>0</v>
      </c>
      <c r="P1362" s="4">
        <f t="shared" si="119"/>
        <v>0</v>
      </c>
      <c r="Q1362" s="6" t="e">
        <f>+SUMIFS(#REF!,#REF!,TablaINV[[#This Row],[GRUPO]],#REF!,TablaINV[[#This Row],[COD]])</f>
        <v>#REF!</v>
      </c>
      <c r="R1362" s="19">
        <f t="shared" si="120"/>
        <v>0</v>
      </c>
      <c r="S1362" s="4" t="str">
        <f>+VLOOKUP(A1362,inv!T:X,5,0)</f>
        <v>OCCIDENTE</v>
      </c>
      <c r="T1362" s="4" t="str">
        <f>+VLOOKUP(B:B,'DT HUEVO'!$A:$D,4,0)</f>
        <v>SEGUNDA</v>
      </c>
      <c r="U1362" s="4" t="str">
        <f>+VLOOKUP(TablaINV[[#This Row],[COD]],'DT HUEVO'!$A:$D,3,0)</f>
        <v>SEGUNDA</v>
      </c>
    </row>
    <row r="1363" spans="1:21">
      <c r="A1363" t="s">
        <v>477</v>
      </c>
      <c r="B1363">
        <v>76101</v>
      </c>
      <c r="C1363" t="s">
        <v>644</v>
      </c>
      <c r="D1363">
        <f>+SUMIFS(inv!D:D,inv!A:A,B1363,inv!T:T,A1363)</f>
        <v>0</v>
      </c>
      <c r="E1363">
        <f>+SUMIFS(inv!$D$1:$D$1164,inv!$A$1:$A$1164,$B1363,inv!$T$1:$T$1164,$A1363,inv!$U$1:$U$1164,'DIAS DE INVENTARIO TAT'!E$1)</f>
        <v>0</v>
      </c>
      <c r="F1363">
        <f>+SUMIFS(inv!$D$1:$D$1164,inv!$A$1:$A$1164,$B1363,inv!$T$1:$T$1164,$A1363,inv!$U$1:$U$1164,'DIAS DE INVENTARIO TAT'!F$1)</f>
        <v>0</v>
      </c>
      <c r="G1363">
        <f>+SUMIFS(inv!$D$1:$D$1164,inv!$A$1:$A$1164,$B1363,inv!$T$1:$T$1164,$A1363,inv!$U$1:$U$1164,'DIAS DE INVENTARIO TAT'!G$1)</f>
        <v>0</v>
      </c>
      <c r="H1363">
        <f>+SUMIFS(inv!$D$1:$D$1164,inv!$A$1:$A$1164,$B1363,inv!$T$1:$T$1164,$A1363,inv!$U$1:$U$1164,'DIAS DE INVENTARIO TAT'!H$1)</f>
        <v>0</v>
      </c>
      <c r="I1363">
        <f>+SUMIFS(inv!$D$1:$D$1164,inv!$A$1:$A$1164,$B1363,inv!$T$1:$T$1164,$A1363,inv!$U$1:$U$1164,'DIAS DE INVENTARIO TAT'!I$1)</f>
        <v>0</v>
      </c>
      <c r="J1363">
        <f>+SUMIFS(inv!$D$1:$D$1164,inv!$A$1:$A$1164,$B1363,inv!$T$1:$T$1164,$A1363,inv!$U$1:$U$1164,'DIAS DE INVENTARIO TAT'!J$1)</f>
        <v>0</v>
      </c>
      <c r="K1363">
        <f>+SUMIFS(inv!$D$1:$D$1164,inv!$A$1:$A$1164,$B1363,inv!$T$1:$T$1164,$A1363,inv!$U$1:$U$1164,'DIAS DE INVENTARIO TAT'!K$1)</f>
        <v>0</v>
      </c>
      <c r="L1363" s="6">
        <f>+SUMIFS(VENTAS!H:H,VENTAS!B:B,B1363,VENTAS!G:G,A1363)</f>
        <v>0</v>
      </c>
      <c r="M1363" s="4">
        <f t="shared" si="121"/>
        <v>0</v>
      </c>
      <c r="N1363" s="4">
        <f t="shared" si="117"/>
        <v>0</v>
      </c>
      <c r="O1363" s="4">
        <f t="shared" si="118"/>
        <v>0</v>
      </c>
      <c r="P1363" s="4">
        <f t="shared" si="119"/>
        <v>0</v>
      </c>
      <c r="Q1363" s="6" t="e">
        <f>+SUMIFS(#REF!,#REF!,TablaINV[[#This Row],[GRUPO]],#REF!,TablaINV[[#This Row],[COD]])</f>
        <v>#REF!</v>
      </c>
      <c r="R1363" s="19">
        <f t="shared" si="120"/>
        <v>0</v>
      </c>
      <c r="S1363" s="4" t="str">
        <f>+VLOOKUP(A1363,inv!T:X,5,0)</f>
        <v>OCCIDENTE</v>
      </c>
      <c r="T1363" s="4" t="str">
        <f>+VLOOKUP(B:B,'DT HUEVO'!$A:$D,4,0)</f>
        <v>GRIS SUELTO</v>
      </c>
      <c r="U1363" s="4" t="str">
        <f>+VLOOKUP(TablaINV[[#This Row],[COD]],'DT HUEVO'!$A:$D,3,0)</f>
        <v>YUMBO</v>
      </c>
    </row>
    <row r="1364" spans="1:21">
      <c r="A1364" t="s">
        <v>477</v>
      </c>
      <c r="B1364">
        <v>12401</v>
      </c>
      <c r="C1364" t="s">
        <v>645</v>
      </c>
      <c r="D1364">
        <f>+SUMIFS(inv!D:D,inv!A:A,B1364,inv!T:T,A1364)</f>
        <v>0</v>
      </c>
      <c r="E1364">
        <f>+SUMIFS(inv!$D$1:$D$1164,inv!$A$1:$A$1164,$B1364,inv!$T$1:$T$1164,$A1364,inv!$U$1:$U$1164,'DIAS DE INVENTARIO TAT'!E$1)</f>
        <v>0</v>
      </c>
      <c r="F1364">
        <f>+SUMIFS(inv!$D$1:$D$1164,inv!$A$1:$A$1164,$B1364,inv!$T$1:$T$1164,$A1364,inv!$U$1:$U$1164,'DIAS DE INVENTARIO TAT'!F$1)</f>
        <v>0</v>
      </c>
      <c r="G1364">
        <f>+SUMIFS(inv!$D$1:$D$1164,inv!$A$1:$A$1164,$B1364,inv!$T$1:$T$1164,$A1364,inv!$U$1:$U$1164,'DIAS DE INVENTARIO TAT'!G$1)</f>
        <v>0</v>
      </c>
      <c r="H1364">
        <f>+SUMIFS(inv!$D$1:$D$1164,inv!$A$1:$A$1164,$B1364,inv!$T$1:$T$1164,$A1364,inv!$U$1:$U$1164,'DIAS DE INVENTARIO TAT'!H$1)</f>
        <v>0</v>
      </c>
      <c r="I1364">
        <f>+SUMIFS(inv!$D$1:$D$1164,inv!$A$1:$A$1164,$B1364,inv!$T$1:$T$1164,$A1364,inv!$U$1:$U$1164,'DIAS DE INVENTARIO TAT'!I$1)</f>
        <v>0</v>
      </c>
      <c r="J1364">
        <f>+SUMIFS(inv!$D$1:$D$1164,inv!$A$1:$A$1164,$B1364,inv!$T$1:$T$1164,$A1364,inv!$U$1:$U$1164,'DIAS DE INVENTARIO TAT'!J$1)</f>
        <v>0</v>
      </c>
      <c r="K1364">
        <f>+SUMIFS(inv!$D$1:$D$1164,inv!$A$1:$A$1164,$B1364,inv!$T$1:$T$1164,$A1364,inv!$U$1:$U$1164,'DIAS DE INVENTARIO TAT'!K$1)</f>
        <v>0</v>
      </c>
      <c r="L1364" s="6">
        <f>+SUMIFS(VENTAS!H:H,VENTAS!B:B,B1364,VENTAS!G:G,A1364)</f>
        <v>0</v>
      </c>
      <c r="M1364" s="4">
        <f t="shared" si="121"/>
        <v>0</v>
      </c>
      <c r="N1364" s="4">
        <f t="shared" si="117"/>
        <v>0</v>
      </c>
      <c r="O1364" s="4">
        <f t="shared" si="118"/>
        <v>0</v>
      </c>
      <c r="P1364" s="4">
        <f t="shared" si="119"/>
        <v>0</v>
      </c>
      <c r="Q1364" s="6" t="e">
        <f>+SUMIFS(#REF!,#REF!,TablaINV[[#This Row],[GRUPO]],#REF!,TablaINV[[#This Row],[COD]])</f>
        <v>#REF!</v>
      </c>
      <c r="R1364" s="19">
        <f t="shared" si="120"/>
        <v>0</v>
      </c>
      <c r="S1364" s="4" t="str">
        <f>+VLOOKUP(A1364,inv!T:X,5,0)</f>
        <v>OCCIDENTE</v>
      </c>
      <c r="T1364" s="4" t="e">
        <f>+VLOOKUP(B:B,'DT HUEVO'!$A:$D,4,0)</f>
        <v>#N/A</v>
      </c>
      <c r="U1364" s="4" t="e">
        <f>+VLOOKUP(TablaINV[[#This Row],[COD]],'DT HUEVO'!$A:$D,3,0)</f>
        <v>#N/A</v>
      </c>
    </row>
    <row r="1365" spans="1:21">
      <c r="A1365" t="s">
        <v>477</v>
      </c>
      <c r="B1365">
        <v>77301</v>
      </c>
      <c r="C1365" t="s">
        <v>648</v>
      </c>
      <c r="D1365">
        <f>+SUMIFS(inv!D:D,inv!A:A,B1365,inv!T:T,A1365)</f>
        <v>0</v>
      </c>
      <c r="E1365">
        <f>+SUMIFS(inv!$D$1:$D$1164,inv!$A$1:$A$1164,$B1365,inv!$T$1:$T$1164,$A1365,inv!$U$1:$U$1164,'DIAS DE INVENTARIO TAT'!E$1)</f>
        <v>0</v>
      </c>
      <c r="F1365">
        <f>+SUMIFS(inv!$D$1:$D$1164,inv!$A$1:$A$1164,$B1365,inv!$T$1:$T$1164,$A1365,inv!$U$1:$U$1164,'DIAS DE INVENTARIO TAT'!F$1)</f>
        <v>0</v>
      </c>
      <c r="G1365">
        <f>+SUMIFS(inv!$D$1:$D$1164,inv!$A$1:$A$1164,$B1365,inv!$T$1:$T$1164,$A1365,inv!$U$1:$U$1164,'DIAS DE INVENTARIO TAT'!G$1)</f>
        <v>0</v>
      </c>
      <c r="H1365">
        <f>+SUMIFS(inv!$D$1:$D$1164,inv!$A$1:$A$1164,$B1365,inv!$T$1:$T$1164,$A1365,inv!$U$1:$U$1164,'DIAS DE INVENTARIO TAT'!H$1)</f>
        <v>0</v>
      </c>
      <c r="I1365">
        <f>+SUMIFS(inv!$D$1:$D$1164,inv!$A$1:$A$1164,$B1365,inv!$T$1:$T$1164,$A1365,inv!$U$1:$U$1164,'DIAS DE INVENTARIO TAT'!I$1)</f>
        <v>0</v>
      </c>
      <c r="J1365">
        <f>+SUMIFS(inv!$D$1:$D$1164,inv!$A$1:$A$1164,$B1365,inv!$T$1:$T$1164,$A1365,inv!$U$1:$U$1164,'DIAS DE INVENTARIO TAT'!J$1)</f>
        <v>0</v>
      </c>
      <c r="K1365">
        <f>+SUMIFS(inv!$D$1:$D$1164,inv!$A$1:$A$1164,$B1365,inv!$T$1:$T$1164,$A1365,inv!$U$1:$U$1164,'DIAS DE INVENTARIO TAT'!K$1)</f>
        <v>0</v>
      </c>
      <c r="L1365" s="6">
        <f>+SUMIFS(VENTAS!H:H,VENTAS!B:B,B1365,VENTAS!G:G,A1365)</f>
        <v>0</v>
      </c>
      <c r="M1365" s="4">
        <f t="shared" si="121"/>
        <v>0</v>
      </c>
      <c r="N1365" s="4">
        <f t="shared" si="117"/>
        <v>0</v>
      </c>
      <c r="O1365" s="4">
        <f t="shared" si="118"/>
        <v>0</v>
      </c>
      <c r="P1365" s="4">
        <f t="shared" si="119"/>
        <v>0</v>
      </c>
      <c r="Q1365" s="6" t="e">
        <f>+SUMIFS(#REF!,#REF!,TablaINV[[#This Row],[GRUPO]],#REF!,TablaINV[[#This Row],[COD]])</f>
        <v>#REF!</v>
      </c>
      <c r="R1365" s="19">
        <f t="shared" si="120"/>
        <v>0</v>
      </c>
      <c r="S1365" s="4" t="str">
        <f>+VLOOKUP(A1365,inv!T:X,5,0)</f>
        <v>OCCIDENTE</v>
      </c>
      <c r="T1365" s="4" t="str">
        <f>+VLOOKUP(B:B,'DT HUEVO'!$A:$D,4,0)</f>
        <v>SEGUNDA</v>
      </c>
      <c r="U1365" s="4" t="str">
        <f>+VLOOKUP(TablaINV[[#This Row],[COD]],'DT HUEVO'!$A:$D,3,0)</f>
        <v>SEGUNDA</v>
      </c>
    </row>
    <row r="1366" spans="1:21">
      <c r="A1366" t="s">
        <v>477</v>
      </c>
      <c r="B1366">
        <v>12336</v>
      </c>
      <c r="C1366" t="s">
        <v>658</v>
      </c>
      <c r="D1366">
        <f>+SUMIFS(inv!D:D,inv!A:A,B1366,inv!T:T,A1366)</f>
        <v>0</v>
      </c>
      <c r="E1366">
        <f>+SUMIFS(inv!$D$1:$D$1164,inv!$A$1:$A$1164,$B1366,inv!$T$1:$T$1164,$A1366,inv!$U$1:$U$1164,'DIAS DE INVENTARIO TAT'!E$1)</f>
        <v>0</v>
      </c>
      <c r="F1366">
        <f>+SUMIFS(inv!$D$1:$D$1164,inv!$A$1:$A$1164,$B1366,inv!$T$1:$T$1164,$A1366,inv!$U$1:$U$1164,'DIAS DE INVENTARIO TAT'!F$1)</f>
        <v>0</v>
      </c>
      <c r="G1366">
        <f>+SUMIFS(inv!$D$1:$D$1164,inv!$A$1:$A$1164,$B1366,inv!$T$1:$T$1164,$A1366,inv!$U$1:$U$1164,'DIAS DE INVENTARIO TAT'!G$1)</f>
        <v>0</v>
      </c>
      <c r="H1366">
        <f>+SUMIFS(inv!$D$1:$D$1164,inv!$A$1:$A$1164,$B1366,inv!$T$1:$T$1164,$A1366,inv!$U$1:$U$1164,'DIAS DE INVENTARIO TAT'!H$1)</f>
        <v>0</v>
      </c>
      <c r="I1366">
        <f>+SUMIFS(inv!$D$1:$D$1164,inv!$A$1:$A$1164,$B1366,inv!$T$1:$T$1164,$A1366,inv!$U$1:$U$1164,'DIAS DE INVENTARIO TAT'!I$1)</f>
        <v>0</v>
      </c>
      <c r="J1366">
        <f>+SUMIFS(inv!$D$1:$D$1164,inv!$A$1:$A$1164,$B1366,inv!$T$1:$T$1164,$A1366,inv!$U$1:$U$1164,'DIAS DE INVENTARIO TAT'!J$1)</f>
        <v>0</v>
      </c>
      <c r="K1366">
        <f>+SUMIFS(inv!$D$1:$D$1164,inv!$A$1:$A$1164,$B1366,inv!$T$1:$T$1164,$A1366,inv!$U$1:$U$1164,'DIAS DE INVENTARIO TAT'!K$1)</f>
        <v>0</v>
      </c>
      <c r="L1366" s="6">
        <f>+SUMIFS(VENTAS!H:H,VENTAS!B:B,B1366,VENTAS!G:G,A1366)</f>
        <v>0</v>
      </c>
      <c r="M1366" s="4">
        <f t="shared" si="121"/>
        <v>0</v>
      </c>
      <c r="N1366" s="4">
        <f t="shared" si="117"/>
        <v>0</v>
      </c>
      <c r="O1366" s="4">
        <f t="shared" si="118"/>
        <v>0</v>
      </c>
      <c r="P1366" s="4">
        <f t="shared" si="119"/>
        <v>0</v>
      </c>
      <c r="Q1366" s="6" t="e">
        <f>+SUMIFS(#REF!,#REF!,TablaINV[[#This Row],[GRUPO]],#REF!,TablaINV[[#This Row],[COD]])</f>
        <v>#REF!</v>
      </c>
      <c r="R1366" s="19">
        <f t="shared" si="120"/>
        <v>0</v>
      </c>
      <c r="S1366" s="4" t="str">
        <f>+VLOOKUP(A1366,inv!T:X,5,0)</f>
        <v>OCCIDENTE</v>
      </c>
      <c r="T1366" s="4" t="e">
        <f>+VLOOKUP(B:B,'DT HUEVO'!$A:$D,4,0)</f>
        <v>#N/A</v>
      </c>
      <c r="U1366" s="4" t="e">
        <f>+VLOOKUP(TablaINV[[#This Row],[COD]],'DT HUEVO'!$A:$D,3,0)</f>
        <v>#N/A</v>
      </c>
    </row>
    <row r="1367" spans="1:21">
      <c r="A1367" t="s">
        <v>477</v>
      </c>
      <c r="B1367">
        <v>32306</v>
      </c>
      <c r="C1367" t="s">
        <v>661</v>
      </c>
      <c r="D1367">
        <f>+SUMIFS(inv!D:D,inv!A:A,B1367,inv!T:T,A1367)</f>
        <v>0</v>
      </c>
      <c r="E1367">
        <f>+SUMIFS(inv!$D$1:$D$1164,inv!$A$1:$A$1164,$B1367,inv!$T$1:$T$1164,$A1367,inv!$U$1:$U$1164,'DIAS DE INVENTARIO TAT'!E$1)</f>
        <v>0</v>
      </c>
      <c r="F1367">
        <f>+SUMIFS(inv!$D$1:$D$1164,inv!$A$1:$A$1164,$B1367,inv!$T$1:$T$1164,$A1367,inv!$U$1:$U$1164,'DIAS DE INVENTARIO TAT'!F$1)</f>
        <v>0</v>
      </c>
      <c r="G1367">
        <f>+SUMIFS(inv!$D$1:$D$1164,inv!$A$1:$A$1164,$B1367,inv!$T$1:$T$1164,$A1367,inv!$U$1:$U$1164,'DIAS DE INVENTARIO TAT'!G$1)</f>
        <v>0</v>
      </c>
      <c r="H1367">
        <f>+SUMIFS(inv!$D$1:$D$1164,inv!$A$1:$A$1164,$B1367,inv!$T$1:$T$1164,$A1367,inv!$U$1:$U$1164,'DIAS DE INVENTARIO TAT'!H$1)</f>
        <v>0</v>
      </c>
      <c r="I1367">
        <f>+SUMIFS(inv!$D$1:$D$1164,inv!$A$1:$A$1164,$B1367,inv!$T$1:$T$1164,$A1367,inv!$U$1:$U$1164,'DIAS DE INVENTARIO TAT'!I$1)</f>
        <v>0</v>
      </c>
      <c r="J1367">
        <f>+SUMIFS(inv!$D$1:$D$1164,inv!$A$1:$A$1164,$B1367,inv!$T$1:$T$1164,$A1367,inv!$U$1:$U$1164,'DIAS DE INVENTARIO TAT'!J$1)</f>
        <v>0</v>
      </c>
      <c r="K1367">
        <f>+SUMIFS(inv!$D$1:$D$1164,inv!$A$1:$A$1164,$B1367,inv!$T$1:$T$1164,$A1367,inv!$U$1:$U$1164,'DIAS DE INVENTARIO TAT'!K$1)</f>
        <v>0</v>
      </c>
      <c r="L1367" s="6">
        <f>+SUMIFS(VENTAS!H:H,VENTAS!B:B,B1367,VENTAS!G:G,A1367)</f>
        <v>0</v>
      </c>
      <c r="M1367" s="4">
        <f t="shared" si="121"/>
        <v>0</v>
      </c>
      <c r="N1367" s="4">
        <f t="shared" si="117"/>
        <v>0</v>
      </c>
      <c r="O1367" s="4">
        <f t="shared" si="118"/>
        <v>0</v>
      </c>
      <c r="P1367" s="4">
        <f t="shared" si="119"/>
        <v>0</v>
      </c>
      <c r="Q1367" s="6" t="e">
        <f>+SUMIFS(#REF!,#REF!,TablaINV[[#This Row],[GRUPO]],#REF!,TablaINV[[#This Row],[COD]])</f>
        <v>#REF!</v>
      </c>
      <c r="R1367" s="19">
        <f t="shared" si="120"/>
        <v>0</v>
      </c>
      <c r="S1367" s="4" t="str">
        <f>+VLOOKUP(A1367,inv!T:X,5,0)</f>
        <v>OCCIDENTE</v>
      </c>
      <c r="T1367" s="4" t="str">
        <f>+VLOOKUP(B:B,'DT HUEVO'!$A:$D,4,0)</f>
        <v>EMPACADOS</v>
      </c>
      <c r="U1367" s="4" t="str">
        <f>+VLOOKUP(TablaINV[[#This Row],[COD]],'DT HUEVO'!$A:$D,3,0)</f>
        <v>AA</v>
      </c>
    </row>
    <row r="1368" spans="1:21">
      <c r="A1368" t="s">
        <v>477</v>
      </c>
      <c r="B1368">
        <v>32359</v>
      </c>
      <c r="C1368" t="s">
        <v>660</v>
      </c>
      <c r="D1368">
        <f>+SUMIFS(inv!D:D,inv!A:A,B1368,inv!T:T,A1368)</f>
        <v>0</v>
      </c>
      <c r="E1368">
        <f>+SUMIFS(inv!$D$1:$D$1164,inv!$A$1:$A$1164,$B1368,inv!$T$1:$T$1164,$A1368,inv!$U$1:$U$1164,'DIAS DE INVENTARIO TAT'!E$1)</f>
        <v>0</v>
      </c>
      <c r="F1368">
        <f>+SUMIFS(inv!$D$1:$D$1164,inv!$A$1:$A$1164,$B1368,inv!$T$1:$T$1164,$A1368,inv!$U$1:$U$1164,'DIAS DE INVENTARIO TAT'!F$1)</f>
        <v>0</v>
      </c>
      <c r="G1368">
        <f>+SUMIFS(inv!$D$1:$D$1164,inv!$A$1:$A$1164,$B1368,inv!$T$1:$T$1164,$A1368,inv!$U$1:$U$1164,'DIAS DE INVENTARIO TAT'!G$1)</f>
        <v>0</v>
      </c>
      <c r="H1368">
        <f>+SUMIFS(inv!$D$1:$D$1164,inv!$A$1:$A$1164,$B1368,inv!$T$1:$T$1164,$A1368,inv!$U$1:$U$1164,'DIAS DE INVENTARIO TAT'!H$1)</f>
        <v>0</v>
      </c>
      <c r="I1368">
        <f>+SUMIFS(inv!$D$1:$D$1164,inv!$A$1:$A$1164,$B1368,inv!$T$1:$T$1164,$A1368,inv!$U$1:$U$1164,'DIAS DE INVENTARIO TAT'!I$1)</f>
        <v>0</v>
      </c>
      <c r="J1368">
        <f>+SUMIFS(inv!$D$1:$D$1164,inv!$A$1:$A$1164,$B1368,inv!$T$1:$T$1164,$A1368,inv!$U$1:$U$1164,'DIAS DE INVENTARIO TAT'!J$1)</f>
        <v>0</v>
      </c>
      <c r="K1368">
        <f>+SUMIFS(inv!$D$1:$D$1164,inv!$A$1:$A$1164,$B1368,inv!$T$1:$T$1164,$A1368,inv!$U$1:$U$1164,'DIAS DE INVENTARIO TAT'!K$1)</f>
        <v>0</v>
      </c>
      <c r="L1368" s="6">
        <f>+SUMIFS(VENTAS!H:H,VENTAS!B:B,B1368,VENTAS!G:G,A1368)</f>
        <v>0</v>
      </c>
      <c r="M1368" s="4">
        <f t="shared" si="121"/>
        <v>0</v>
      </c>
      <c r="N1368" s="4">
        <f t="shared" si="117"/>
        <v>0</v>
      </c>
      <c r="O1368" s="4">
        <f t="shared" si="118"/>
        <v>0</v>
      </c>
      <c r="P1368" s="4">
        <f t="shared" si="119"/>
        <v>0</v>
      </c>
      <c r="Q1368" s="6" t="e">
        <f>+SUMIFS(#REF!,#REF!,TablaINV[[#This Row],[GRUPO]],#REF!,TablaINV[[#This Row],[COD]])</f>
        <v>#REF!</v>
      </c>
      <c r="R1368" s="19">
        <f t="shared" si="120"/>
        <v>0</v>
      </c>
      <c r="S1368" s="4" t="str">
        <f>+VLOOKUP(A1368,inv!T:X,5,0)</f>
        <v>OCCIDENTE</v>
      </c>
      <c r="T1368" s="4" t="str">
        <f>+VLOOKUP(B:B,'DT HUEVO'!$A:$D,4,0)</f>
        <v>EMPACADOS</v>
      </c>
      <c r="U1368" s="4" t="str">
        <f>+VLOOKUP(TablaINV[[#This Row],[COD]],'DT HUEVO'!$A:$D,3,0)</f>
        <v>AA</v>
      </c>
    </row>
    <row r="1369" spans="1:21">
      <c r="A1369" t="s">
        <v>477</v>
      </c>
      <c r="B1369">
        <v>101</v>
      </c>
      <c r="C1369" t="s">
        <v>662</v>
      </c>
      <c r="D1369">
        <f>+SUMIFS(inv!D:D,inv!A:A,B1369,inv!T:T,A1369)</f>
        <v>0</v>
      </c>
      <c r="E1369">
        <f>+SUMIFS(inv!$D$1:$D$1164,inv!$A$1:$A$1164,$B1369,inv!$T$1:$T$1164,$A1369,inv!$U$1:$U$1164,'DIAS DE INVENTARIO TAT'!E$1)</f>
        <v>0</v>
      </c>
      <c r="F1369">
        <f>+SUMIFS(inv!$D$1:$D$1164,inv!$A$1:$A$1164,$B1369,inv!$T$1:$T$1164,$A1369,inv!$U$1:$U$1164,'DIAS DE INVENTARIO TAT'!F$1)</f>
        <v>0</v>
      </c>
      <c r="G1369">
        <f>+SUMIFS(inv!$D$1:$D$1164,inv!$A$1:$A$1164,$B1369,inv!$T$1:$T$1164,$A1369,inv!$U$1:$U$1164,'DIAS DE INVENTARIO TAT'!G$1)</f>
        <v>0</v>
      </c>
      <c r="H1369">
        <f>+SUMIFS(inv!$D$1:$D$1164,inv!$A$1:$A$1164,$B1369,inv!$T$1:$T$1164,$A1369,inv!$U$1:$U$1164,'DIAS DE INVENTARIO TAT'!H$1)</f>
        <v>0</v>
      </c>
      <c r="I1369">
        <f>+SUMIFS(inv!$D$1:$D$1164,inv!$A$1:$A$1164,$B1369,inv!$T$1:$T$1164,$A1369,inv!$U$1:$U$1164,'DIAS DE INVENTARIO TAT'!I$1)</f>
        <v>0</v>
      </c>
      <c r="J1369">
        <f>+SUMIFS(inv!$D$1:$D$1164,inv!$A$1:$A$1164,$B1369,inv!$T$1:$T$1164,$A1369,inv!$U$1:$U$1164,'DIAS DE INVENTARIO TAT'!J$1)</f>
        <v>0</v>
      </c>
      <c r="K1369">
        <f>+SUMIFS(inv!$D$1:$D$1164,inv!$A$1:$A$1164,$B1369,inv!$T$1:$T$1164,$A1369,inv!$U$1:$U$1164,'DIAS DE INVENTARIO TAT'!K$1)</f>
        <v>0</v>
      </c>
      <c r="L1369" s="6">
        <f>+SUMIFS(VENTAS!H:H,VENTAS!B:B,B1369,VENTAS!G:G,A1369)</f>
        <v>0</v>
      </c>
      <c r="M1369" s="4">
        <f t="shared" si="121"/>
        <v>0</v>
      </c>
      <c r="N1369" s="4">
        <f t="shared" si="117"/>
        <v>0</v>
      </c>
      <c r="O1369" s="4">
        <f t="shared" si="118"/>
        <v>0</v>
      </c>
      <c r="P1369" s="4">
        <f t="shared" si="119"/>
        <v>0</v>
      </c>
      <c r="Q1369" s="6" t="e">
        <f>+SUMIFS(#REF!,#REF!,TablaINV[[#This Row],[GRUPO]],#REF!,TablaINV[[#This Row],[COD]])</f>
        <v>#REF!</v>
      </c>
      <c r="R1369" s="19">
        <f t="shared" si="120"/>
        <v>0</v>
      </c>
      <c r="S1369" s="4" t="str">
        <f>+VLOOKUP(A1369,inv!T:X,5,0)</f>
        <v>OCCIDENTE</v>
      </c>
      <c r="T1369" s="4" t="str">
        <f>+VLOOKUP(B:B,'DT HUEVO'!$A:$D,4,0)</f>
        <v>GRIS SUELTO</v>
      </c>
      <c r="U1369" s="4" t="str">
        <f>+VLOOKUP(TablaINV[[#This Row],[COD]],'DT HUEVO'!$A:$D,3,0)</f>
        <v>YUMBO</v>
      </c>
    </row>
    <row r="1370" spans="1:21">
      <c r="A1370" t="s">
        <v>477</v>
      </c>
      <c r="B1370">
        <v>102</v>
      </c>
      <c r="C1370" t="s">
        <v>663</v>
      </c>
      <c r="D1370">
        <f>+SUMIFS(inv!D:D,inv!A:A,B1370,inv!T:T,A1370)</f>
        <v>0</v>
      </c>
      <c r="E1370">
        <f>+SUMIFS(inv!$D$1:$D$1164,inv!$A$1:$A$1164,$B1370,inv!$T$1:$T$1164,$A1370,inv!$U$1:$U$1164,'DIAS DE INVENTARIO TAT'!E$1)</f>
        <v>0</v>
      </c>
      <c r="F1370">
        <f>+SUMIFS(inv!$D$1:$D$1164,inv!$A$1:$A$1164,$B1370,inv!$T$1:$T$1164,$A1370,inv!$U$1:$U$1164,'DIAS DE INVENTARIO TAT'!F$1)</f>
        <v>0</v>
      </c>
      <c r="G1370">
        <f>+SUMIFS(inv!$D$1:$D$1164,inv!$A$1:$A$1164,$B1370,inv!$T$1:$T$1164,$A1370,inv!$U$1:$U$1164,'DIAS DE INVENTARIO TAT'!G$1)</f>
        <v>0</v>
      </c>
      <c r="H1370">
        <f>+SUMIFS(inv!$D$1:$D$1164,inv!$A$1:$A$1164,$B1370,inv!$T$1:$T$1164,$A1370,inv!$U$1:$U$1164,'DIAS DE INVENTARIO TAT'!H$1)</f>
        <v>0</v>
      </c>
      <c r="I1370">
        <f>+SUMIFS(inv!$D$1:$D$1164,inv!$A$1:$A$1164,$B1370,inv!$T$1:$T$1164,$A1370,inv!$U$1:$U$1164,'DIAS DE INVENTARIO TAT'!I$1)</f>
        <v>0</v>
      </c>
      <c r="J1370">
        <f>+SUMIFS(inv!$D$1:$D$1164,inv!$A$1:$A$1164,$B1370,inv!$T$1:$T$1164,$A1370,inv!$U$1:$U$1164,'DIAS DE INVENTARIO TAT'!J$1)</f>
        <v>0</v>
      </c>
      <c r="K1370">
        <f>+SUMIFS(inv!$D$1:$D$1164,inv!$A$1:$A$1164,$B1370,inv!$T$1:$T$1164,$A1370,inv!$U$1:$U$1164,'DIAS DE INVENTARIO TAT'!K$1)</f>
        <v>0</v>
      </c>
      <c r="L1370" s="6">
        <f>+SUMIFS(VENTAS!H:H,VENTAS!B:B,B1370,VENTAS!G:G,A1370)</f>
        <v>0</v>
      </c>
      <c r="M1370" s="4">
        <f t="shared" si="121"/>
        <v>0</v>
      </c>
      <c r="N1370" s="4">
        <f t="shared" si="117"/>
        <v>0</v>
      </c>
      <c r="O1370" s="4">
        <f t="shared" si="118"/>
        <v>0</v>
      </c>
      <c r="P1370" s="4">
        <f t="shared" si="119"/>
        <v>0</v>
      </c>
      <c r="Q1370" s="6" t="e">
        <f>+SUMIFS(#REF!,#REF!,TablaINV[[#This Row],[GRUPO]],#REF!,TablaINV[[#This Row],[COD]])</f>
        <v>#REF!</v>
      </c>
      <c r="R1370" s="19">
        <f t="shared" si="120"/>
        <v>0</v>
      </c>
      <c r="S1370" s="4" t="str">
        <f>+VLOOKUP(A1370,inv!T:X,5,0)</f>
        <v>OCCIDENTE</v>
      </c>
      <c r="T1370" s="4" t="str">
        <f>+VLOOKUP(B:B,'DT HUEVO'!$A:$D,4,0)</f>
        <v>GRIS SUELTO</v>
      </c>
      <c r="U1370" s="4" t="str">
        <f>+VLOOKUP(TablaINV[[#This Row],[COD]],'DT HUEVO'!$A:$D,3,0)</f>
        <v>AAA</v>
      </c>
    </row>
    <row r="1371" spans="1:21">
      <c r="A1371" t="s">
        <v>477</v>
      </c>
      <c r="B1371">
        <v>103</v>
      </c>
      <c r="C1371" t="s">
        <v>664</v>
      </c>
      <c r="D1371">
        <f>+SUMIFS(inv!D:D,inv!A:A,B1371,inv!T:T,A1371)</f>
        <v>0</v>
      </c>
      <c r="E1371">
        <f>+SUMIFS(inv!$D$1:$D$1164,inv!$A$1:$A$1164,$B1371,inv!$T$1:$T$1164,$A1371,inv!$U$1:$U$1164,'DIAS DE INVENTARIO TAT'!E$1)</f>
        <v>0</v>
      </c>
      <c r="F1371">
        <f>+SUMIFS(inv!$D$1:$D$1164,inv!$A$1:$A$1164,$B1371,inv!$T$1:$T$1164,$A1371,inv!$U$1:$U$1164,'DIAS DE INVENTARIO TAT'!F$1)</f>
        <v>0</v>
      </c>
      <c r="G1371">
        <f>+SUMIFS(inv!$D$1:$D$1164,inv!$A$1:$A$1164,$B1371,inv!$T$1:$T$1164,$A1371,inv!$U$1:$U$1164,'DIAS DE INVENTARIO TAT'!G$1)</f>
        <v>0</v>
      </c>
      <c r="H1371">
        <f>+SUMIFS(inv!$D$1:$D$1164,inv!$A$1:$A$1164,$B1371,inv!$T$1:$T$1164,$A1371,inv!$U$1:$U$1164,'DIAS DE INVENTARIO TAT'!H$1)</f>
        <v>0</v>
      </c>
      <c r="I1371">
        <f>+SUMIFS(inv!$D$1:$D$1164,inv!$A$1:$A$1164,$B1371,inv!$T$1:$T$1164,$A1371,inv!$U$1:$U$1164,'DIAS DE INVENTARIO TAT'!I$1)</f>
        <v>0</v>
      </c>
      <c r="J1371">
        <f>+SUMIFS(inv!$D$1:$D$1164,inv!$A$1:$A$1164,$B1371,inv!$T$1:$T$1164,$A1371,inv!$U$1:$U$1164,'DIAS DE INVENTARIO TAT'!J$1)</f>
        <v>0</v>
      </c>
      <c r="K1371">
        <f>+SUMIFS(inv!$D$1:$D$1164,inv!$A$1:$A$1164,$B1371,inv!$T$1:$T$1164,$A1371,inv!$U$1:$U$1164,'DIAS DE INVENTARIO TAT'!K$1)</f>
        <v>0</v>
      </c>
      <c r="L1371" s="6">
        <f>+SUMIFS(VENTAS!H:H,VENTAS!B:B,B1371,VENTAS!G:G,A1371)</f>
        <v>0</v>
      </c>
      <c r="M1371" s="4">
        <f t="shared" si="121"/>
        <v>0</v>
      </c>
      <c r="N1371" s="4">
        <f t="shared" si="117"/>
        <v>0</v>
      </c>
      <c r="O1371" s="4">
        <f t="shared" si="118"/>
        <v>0</v>
      </c>
      <c r="P1371" s="4">
        <f t="shared" si="119"/>
        <v>0</v>
      </c>
      <c r="Q1371" s="6" t="e">
        <f>+SUMIFS(#REF!,#REF!,TablaINV[[#This Row],[GRUPO]],#REF!,TablaINV[[#This Row],[COD]])</f>
        <v>#REF!</v>
      </c>
      <c r="R1371" s="19">
        <f t="shared" si="120"/>
        <v>0</v>
      </c>
      <c r="S1371" s="4" t="str">
        <f>+VLOOKUP(A1371,inv!T:X,5,0)</f>
        <v>OCCIDENTE</v>
      </c>
      <c r="T1371" s="4" t="str">
        <f>+VLOOKUP(B:B,'DT HUEVO'!$A:$D,4,0)</f>
        <v>GRIS SUELTO</v>
      </c>
      <c r="U1371" s="4" t="str">
        <f>+VLOOKUP(TablaINV[[#This Row],[COD]],'DT HUEVO'!$A:$D,3,0)</f>
        <v>AA</v>
      </c>
    </row>
    <row r="1372" spans="1:21">
      <c r="A1372" t="s">
        <v>477</v>
      </c>
      <c r="B1372">
        <v>104</v>
      </c>
      <c r="C1372" t="s">
        <v>665</v>
      </c>
      <c r="D1372">
        <f>+SUMIFS(inv!D:D,inv!A:A,B1372,inv!T:T,A1372)</f>
        <v>0</v>
      </c>
      <c r="E1372">
        <f>+SUMIFS(inv!$D$1:$D$1164,inv!$A$1:$A$1164,$B1372,inv!$T$1:$T$1164,$A1372,inv!$U$1:$U$1164,'DIAS DE INVENTARIO TAT'!E$1)</f>
        <v>0</v>
      </c>
      <c r="F1372">
        <f>+SUMIFS(inv!$D$1:$D$1164,inv!$A$1:$A$1164,$B1372,inv!$T$1:$T$1164,$A1372,inv!$U$1:$U$1164,'DIAS DE INVENTARIO TAT'!F$1)</f>
        <v>0</v>
      </c>
      <c r="G1372">
        <f>+SUMIFS(inv!$D$1:$D$1164,inv!$A$1:$A$1164,$B1372,inv!$T$1:$T$1164,$A1372,inv!$U$1:$U$1164,'DIAS DE INVENTARIO TAT'!G$1)</f>
        <v>0</v>
      </c>
      <c r="H1372">
        <f>+SUMIFS(inv!$D$1:$D$1164,inv!$A$1:$A$1164,$B1372,inv!$T$1:$T$1164,$A1372,inv!$U$1:$U$1164,'DIAS DE INVENTARIO TAT'!H$1)</f>
        <v>0</v>
      </c>
      <c r="I1372">
        <f>+SUMIFS(inv!$D$1:$D$1164,inv!$A$1:$A$1164,$B1372,inv!$T$1:$T$1164,$A1372,inv!$U$1:$U$1164,'DIAS DE INVENTARIO TAT'!I$1)</f>
        <v>0</v>
      </c>
      <c r="J1372">
        <f>+SUMIFS(inv!$D$1:$D$1164,inv!$A$1:$A$1164,$B1372,inv!$T$1:$T$1164,$A1372,inv!$U$1:$U$1164,'DIAS DE INVENTARIO TAT'!J$1)</f>
        <v>0</v>
      </c>
      <c r="K1372">
        <f>+SUMIFS(inv!$D$1:$D$1164,inv!$A$1:$A$1164,$B1372,inv!$T$1:$T$1164,$A1372,inv!$U$1:$U$1164,'DIAS DE INVENTARIO TAT'!K$1)</f>
        <v>0</v>
      </c>
      <c r="L1372" s="6">
        <f>+SUMIFS(VENTAS!H:H,VENTAS!B:B,B1372,VENTAS!G:G,A1372)</f>
        <v>0</v>
      </c>
      <c r="M1372" s="4">
        <f t="shared" si="121"/>
        <v>0</v>
      </c>
      <c r="N1372" s="4">
        <f t="shared" si="117"/>
        <v>0</v>
      </c>
      <c r="O1372" s="4">
        <f t="shared" si="118"/>
        <v>0</v>
      </c>
      <c r="P1372" s="4">
        <f t="shared" si="119"/>
        <v>0</v>
      </c>
      <c r="Q1372" s="6" t="e">
        <f>+SUMIFS(#REF!,#REF!,TablaINV[[#This Row],[GRUPO]],#REF!,TablaINV[[#This Row],[COD]])</f>
        <v>#REF!</v>
      </c>
      <c r="R1372" s="19">
        <f t="shared" si="120"/>
        <v>0</v>
      </c>
      <c r="S1372" s="4" t="str">
        <f>+VLOOKUP(A1372,inv!T:X,5,0)</f>
        <v>OCCIDENTE</v>
      </c>
      <c r="T1372" s="4" t="str">
        <f>+VLOOKUP(B:B,'DT HUEVO'!$A:$D,4,0)</f>
        <v>GRIS SUELTO</v>
      </c>
      <c r="U1372" s="4" t="str">
        <f>+VLOOKUP(TablaINV[[#This Row],[COD]],'DT HUEVO'!$A:$D,3,0)</f>
        <v>A</v>
      </c>
    </row>
    <row r="1373" spans="1:21">
      <c r="A1373" t="s">
        <v>477</v>
      </c>
      <c r="B1373">
        <v>105</v>
      </c>
      <c r="C1373" t="s">
        <v>666</v>
      </c>
      <c r="D1373">
        <f>+SUMIFS(inv!D:D,inv!A:A,B1373,inv!T:T,A1373)</f>
        <v>0</v>
      </c>
      <c r="E1373">
        <f>+SUMIFS(inv!$D$1:$D$1164,inv!$A$1:$A$1164,$B1373,inv!$T$1:$T$1164,$A1373,inv!$U$1:$U$1164,'DIAS DE INVENTARIO TAT'!E$1)</f>
        <v>0</v>
      </c>
      <c r="F1373">
        <f>+SUMIFS(inv!$D$1:$D$1164,inv!$A$1:$A$1164,$B1373,inv!$T$1:$T$1164,$A1373,inv!$U$1:$U$1164,'DIAS DE INVENTARIO TAT'!F$1)</f>
        <v>0</v>
      </c>
      <c r="G1373">
        <f>+SUMIFS(inv!$D$1:$D$1164,inv!$A$1:$A$1164,$B1373,inv!$T$1:$T$1164,$A1373,inv!$U$1:$U$1164,'DIAS DE INVENTARIO TAT'!G$1)</f>
        <v>0</v>
      </c>
      <c r="H1373">
        <f>+SUMIFS(inv!$D$1:$D$1164,inv!$A$1:$A$1164,$B1373,inv!$T$1:$T$1164,$A1373,inv!$U$1:$U$1164,'DIAS DE INVENTARIO TAT'!H$1)</f>
        <v>0</v>
      </c>
      <c r="I1373">
        <f>+SUMIFS(inv!$D$1:$D$1164,inv!$A$1:$A$1164,$B1373,inv!$T$1:$T$1164,$A1373,inv!$U$1:$U$1164,'DIAS DE INVENTARIO TAT'!I$1)</f>
        <v>0</v>
      </c>
      <c r="J1373">
        <f>+SUMIFS(inv!$D$1:$D$1164,inv!$A$1:$A$1164,$B1373,inv!$T$1:$T$1164,$A1373,inv!$U$1:$U$1164,'DIAS DE INVENTARIO TAT'!J$1)</f>
        <v>0</v>
      </c>
      <c r="K1373">
        <f>+SUMIFS(inv!$D$1:$D$1164,inv!$A$1:$A$1164,$B1373,inv!$T$1:$T$1164,$A1373,inv!$U$1:$U$1164,'DIAS DE INVENTARIO TAT'!K$1)</f>
        <v>0</v>
      </c>
      <c r="L1373" s="6">
        <f>+SUMIFS(VENTAS!H:H,VENTAS!B:B,B1373,VENTAS!G:G,A1373)</f>
        <v>0</v>
      </c>
      <c r="M1373" s="4">
        <f t="shared" si="121"/>
        <v>0</v>
      </c>
      <c r="N1373" s="4">
        <f t="shared" si="117"/>
        <v>0</v>
      </c>
      <c r="O1373" s="4">
        <f t="shared" si="118"/>
        <v>0</v>
      </c>
      <c r="P1373" s="4">
        <f t="shared" si="119"/>
        <v>0</v>
      </c>
      <c r="Q1373" s="6" t="e">
        <f>+SUMIFS(#REF!,#REF!,TablaINV[[#This Row],[GRUPO]],#REF!,TablaINV[[#This Row],[COD]])</f>
        <v>#REF!</v>
      </c>
      <c r="R1373" s="19">
        <f t="shared" si="120"/>
        <v>0</v>
      </c>
      <c r="S1373" s="4" t="str">
        <f>+VLOOKUP(A1373,inv!T:X,5,0)</f>
        <v>OCCIDENTE</v>
      </c>
      <c r="T1373" s="4" t="str">
        <f>+VLOOKUP(B:B,'DT HUEVO'!$A:$D,4,0)</f>
        <v>GRIS SUELTO</v>
      </c>
      <c r="U1373" s="4" t="str">
        <f>+VLOOKUP(TablaINV[[#This Row],[COD]],'DT HUEVO'!$A:$D,3,0)</f>
        <v>B</v>
      </c>
    </row>
    <row r="1374" spans="1:21">
      <c r="A1374" t="s">
        <v>477</v>
      </c>
      <c r="B1374">
        <v>106</v>
      </c>
      <c r="C1374" t="s">
        <v>667</v>
      </c>
      <c r="D1374">
        <f>+SUMIFS(inv!D:D,inv!A:A,B1374,inv!T:T,A1374)</f>
        <v>0</v>
      </c>
      <c r="E1374">
        <f>+SUMIFS(inv!$D$1:$D$1164,inv!$A$1:$A$1164,$B1374,inv!$T$1:$T$1164,$A1374,inv!$U$1:$U$1164,'DIAS DE INVENTARIO TAT'!E$1)</f>
        <v>0</v>
      </c>
      <c r="F1374">
        <f>+SUMIFS(inv!$D$1:$D$1164,inv!$A$1:$A$1164,$B1374,inv!$T$1:$T$1164,$A1374,inv!$U$1:$U$1164,'DIAS DE INVENTARIO TAT'!F$1)</f>
        <v>0</v>
      </c>
      <c r="G1374">
        <f>+SUMIFS(inv!$D$1:$D$1164,inv!$A$1:$A$1164,$B1374,inv!$T$1:$T$1164,$A1374,inv!$U$1:$U$1164,'DIAS DE INVENTARIO TAT'!G$1)</f>
        <v>0</v>
      </c>
      <c r="H1374">
        <f>+SUMIFS(inv!$D$1:$D$1164,inv!$A$1:$A$1164,$B1374,inv!$T$1:$T$1164,$A1374,inv!$U$1:$U$1164,'DIAS DE INVENTARIO TAT'!H$1)</f>
        <v>0</v>
      </c>
      <c r="I1374">
        <f>+SUMIFS(inv!$D$1:$D$1164,inv!$A$1:$A$1164,$B1374,inv!$T$1:$T$1164,$A1374,inv!$U$1:$U$1164,'DIAS DE INVENTARIO TAT'!I$1)</f>
        <v>0</v>
      </c>
      <c r="J1374">
        <f>+SUMIFS(inv!$D$1:$D$1164,inv!$A$1:$A$1164,$B1374,inv!$T$1:$T$1164,$A1374,inv!$U$1:$U$1164,'DIAS DE INVENTARIO TAT'!J$1)</f>
        <v>0</v>
      </c>
      <c r="K1374">
        <f>+SUMIFS(inv!$D$1:$D$1164,inv!$A$1:$A$1164,$B1374,inv!$T$1:$T$1164,$A1374,inv!$U$1:$U$1164,'DIAS DE INVENTARIO TAT'!K$1)</f>
        <v>0</v>
      </c>
      <c r="L1374" s="6">
        <f>+SUMIFS(VENTAS!H:H,VENTAS!B:B,B1374,VENTAS!G:G,A1374)</f>
        <v>0</v>
      </c>
      <c r="M1374" s="4">
        <f t="shared" si="121"/>
        <v>0</v>
      </c>
      <c r="N1374" s="4">
        <f t="shared" si="117"/>
        <v>0</v>
      </c>
      <c r="O1374" s="4">
        <f t="shared" si="118"/>
        <v>0</v>
      </c>
      <c r="P1374" s="4">
        <f t="shared" si="119"/>
        <v>0</v>
      </c>
      <c r="Q1374" s="6" t="e">
        <f>+SUMIFS(#REF!,#REF!,TablaINV[[#This Row],[GRUPO]],#REF!,TablaINV[[#This Row],[COD]])</f>
        <v>#REF!</v>
      </c>
      <c r="R1374" s="19">
        <f t="shared" si="120"/>
        <v>0</v>
      </c>
      <c r="S1374" s="4" t="str">
        <f>+VLOOKUP(A1374,inv!T:X,5,0)</f>
        <v>OCCIDENTE</v>
      </c>
      <c r="T1374" s="4" t="str">
        <f>+VLOOKUP(B:B,'DT HUEVO'!$A:$D,4,0)</f>
        <v>SEGUNDA</v>
      </c>
      <c r="U1374" s="4" t="str">
        <f>+VLOOKUP(TablaINV[[#This Row],[COD]],'DT HUEVO'!$A:$D,3,0)</f>
        <v>C</v>
      </c>
    </row>
    <row r="1375" spans="1:21">
      <c r="A1375" t="s">
        <v>477</v>
      </c>
      <c r="B1375">
        <v>10269</v>
      </c>
      <c r="C1375" t="s">
        <v>668</v>
      </c>
      <c r="D1375">
        <f>+SUMIFS(inv!D:D,inv!A:A,B1375,inv!T:T,A1375)</f>
        <v>0</v>
      </c>
      <c r="E1375">
        <f>+SUMIFS(inv!$D$1:$D$1164,inv!$A$1:$A$1164,$B1375,inv!$T$1:$T$1164,$A1375,inv!$U$1:$U$1164,'DIAS DE INVENTARIO TAT'!E$1)</f>
        <v>0</v>
      </c>
      <c r="F1375">
        <f>+SUMIFS(inv!$D$1:$D$1164,inv!$A$1:$A$1164,$B1375,inv!$T$1:$T$1164,$A1375,inv!$U$1:$U$1164,'DIAS DE INVENTARIO TAT'!F$1)</f>
        <v>0</v>
      </c>
      <c r="G1375">
        <f>+SUMIFS(inv!$D$1:$D$1164,inv!$A$1:$A$1164,$B1375,inv!$T$1:$T$1164,$A1375,inv!$U$1:$U$1164,'DIAS DE INVENTARIO TAT'!G$1)</f>
        <v>0</v>
      </c>
      <c r="H1375">
        <f>+SUMIFS(inv!$D$1:$D$1164,inv!$A$1:$A$1164,$B1375,inv!$T$1:$T$1164,$A1375,inv!$U$1:$U$1164,'DIAS DE INVENTARIO TAT'!H$1)</f>
        <v>0</v>
      </c>
      <c r="I1375">
        <f>+SUMIFS(inv!$D$1:$D$1164,inv!$A$1:$A$1164,$B1375,inv!$T$1:$T$1164,$A1375,inv!$U$1:$U$1164,'DIAS DE INVENTARIO TAT'!I$1)</f>
        <v>0</v>
      </c>
      <c r="J1375">
        <f>+SUMIFS(inv!$D$1:$D$1164,inv!$A$1:$A$1164,$B1375,inv!$T$1:$T$1164,$A1375,inv!$U$1:$U$1164,'DIAS DE INVENTARIO TAT'!J$1)</f>
        <v>0</v>
      </c>
      <c r="K1375">
        <f>+SUMIFS(inv!$D$1:$D$1164,inv!$A$1:$A$1164,$B1375,inv!$T$1:$T$1164,$A1375,inv!$U$1:$U$1164,'DIAS DE INVENTARIO TAT'!K$1)</f>
        <v>0</v>
      </c>
      <c r="L1375" s="6">
        <f>+SUMIFS(VENTAS!H:H,VENTAS!B:B,B1375,VENTAS!G:G,A1375)</f>
        <v>0</v>
      </c>
      <c r="M1375" s="4">
        <f t="shared" si="121"/>
        <v>0</v>
      </c>
      <c r="N1375" s="4">
        <f t="shared" si="117"/>
        <v>0</v>
      </c>
      <c r="O1375" s="4">
        <f t="shared" si="118"/>
        <v>0</v>
      </c>
      <c r="P1375" s="4">
        <f t="shared" si="119"/>
        <v>0</v>
      </c>
      <c r="Q1375" s="6" t="e">
        <f>+SUMIFS(#REF!,#REF!,TablaINV[[#This Row],[GRUPO]],#REF!,TablaINV[[#This Row],[COD]])</f>
        <v>#REF!</v>
      </c>
      <c r="R1375" s="19">
        <f t="shared" si="120"/>
        <v>0</v>
      </c>
      <c r="S1375" s="4" t="str">
        <f>+VLOOKUP(A1375,inv!T:X,5,0)</f>
        <v>OCCIDENTE</v>
      </c>
      <c r="T1375" s="4" t="str">
        <f>+VLOOKUP(B:B,'DT HUEVO'!$A:$D,4,0)</f>
        <v>EMPACADOS</v>
      </c>
      <c r="U1375" s="4" t="str">
        <f>+VLOOKUP(TablaINV[[#This Row],[COD]],'DT HUEVO'!$A:$D,3,0)</f>
        <v>AAA</v>
      </c>
    </row>
    <row r="1376" spans="1:21">
      <c r="A1376" t="s">
        <v>477</v>
      </c>
      <c r="B1376">
        <v>10505</v>
      </c>
      <c r="C1376" t="s">
        <v>669</v>
      </c>
      <c r="D1376">
        <f>+SUMIFS(inv!D:D,inv!A:A,B1376,inv!T:T,A1376)</f>
        <v>0</v>
      </c>
      <c r="E1376">
        <f>+SUMIFS(inv!$D$1:$D$1164,inv!$A$1:$A$1164,$B1376,inv!$T$1:$T$1164,$A1376,inv!$U$1:$U$1164,'DIAS DE INVENTARIO TAT'!E$1)</f>
        <v>0</v>
      </c>
      <c r="F1376">
        <f>+SUMIFS(inv!$D$1:$D$1164,inv!$A$1:$A$1164,$B1376,inv!$T$1:$T$1164,$A1376,inv!$U$1:$U$1164,'DIAS DE INVENTARIO TAT'!F$1)</f>
        <v>0</v>
      </c>
      <c r="G1376">
        <f>+SUMIFS(inv!$D$1:$D$1164,inv!$A$1:$A$1164,$B1376,inv!$T$1:$T$1164,$A1376,inv!$U$1:$U$1164,'DIAS DE INVENTARIO TAT'!G$1)</f>
        <v>0</v>
      </c>
      <c r="H1376">
        <f>+SUMIFS(inv!$D$1:$D$1164,inv!$A$1:$A$1164,$B1376,inv!$T$1:$T$1164,$A1376,inv!$U$1:$U$1164,'DIAS DE INVENTARIO TAT'!H$1)</f>
        <v>0</v>
      </c>
      <c r="I1376">
        <f>+SUMIFS(inv!$D$1:$D$1164,inv!$A$1:$A$1164,$B1376,inv!$T$1:$T$1164,$A1376,inv!$U$1:$U$1164,'DIAS DE INVENTARIO TAT'!I$1)</f>
        <v>0</v>
      </c>
      <c r="J1376">
        <f>+SUMIFS(inv!$D$1:$D$1164,inv!$A$1:$A$1164,$B1376,inv!$T$1:$T$1164,$A1376,inv!$U$1:$U$1164,'DIAS DE INVENTARIO TAT'!J$1)</f>
        <v>0</v>
      </c>
      <c r="K1376">
        <f>+SUMIFS(inv!$D$1:$D$1164,inv!$A$1:$A$1164,$B1376,inv!$T$1:$T$1164,$A1376,inv!$U$1:$U$1164,'DIAS DE INVENTARIO TAT'!K$1)</f>
        <v>0</v>
      </c>
      <c r="L1376" s="6">
        <f>+SUMIFS(VENTAS!H:H,VENTAS!B:B,B1376,VENTAS!G:G,A1376)</f>
        <v>0</v>
      </c>
      <c r="M1376" s="4">
        <f t="shared" si="121"/>
        <v>0</v>
      </c>
      <c r="N1376" s="4">
        <f t="shared" si="117"/>
        <v>0</v>
      </c>
      <c r="O1376" s="4">
        <f t="shared" si="118"/>
        <v>0</v>
      </c>
      <c r="P1376" s="4">
        <f t="shared" si="119"/>
        <v>0</v>
      </c>
      <c r="Q1376" s="6" t="e">
        <f>+SUMIFS(#REF!,#REF!,TablaINV[[#This Row],[GRUPO]],#REF!,TablaINV[[#This Row],[COD]])</f>
        <v>#REF!</v>
      </c>
      <c r="R1376" s="19">
        <f t="shared" si="120"/>
        <v>0</v>
      </c>
      <c r="S1376" s="4" t="str">
        <f>+VLOOKUP(A1376,inv!T:X,5,0)</f>
        <v>OCCIDENTE</v>
      </c>
      <c r="T1376" s="4" t="e">
        <f>+VLOOKUP(B:B,'DT HUEVO'!$A:$D,4,0)</f>
        <v>#N/A</v>
      </c>
      <c r="U1376" s="4" t="e">
        <f>+VLOOKUP(TablaINV[[#This Row],[COD]],'DT HUEVO'!$A:$D,3,0)</f>
        <v>#N/A</v>
      </c>
    </row>
    <row r="1377" spans="1:21">
      <c r="A1377" t="s">
        <v>477</v>
      </c>
      <c r="B1377">
        <v>10569</v>
      </c>
      <c r="C1377" t="s">
        <v>670</v>
      </c>
      <c r="D1377">
        <f>+SUMIFS(inv!D:D,inv!A:A,B1377,inv!T:T,A1377)</f>
        <v>0</v>
      </c>
      <c r="E1377">
        <f>+SUMIFS(inv!$D$1:$D$1164,inv!$A$1:$A$1164,$B1377,inv!$T$1:$T$1164,$A1377,inv!$U$1:$U$1164,'DIAS DE INVENTARIO TAT'!E$1)</f>
        <v>0</v>
      </c>
      <c r="F1377">
        <f>+SUMIFS(inv!$D$1:$D$1164,inv!$A$1:$A$1164,$B1377,inv!$T$1:$T$1164,$A1377,inv!$U$1:$U$1164,'DIAS DE INVENTARIO TAT'!F$1)</f>
        <v>0</v>
      </c>
      <c r="G1377">
        <f>+SUMIFS(inv!$D$1:$D$1164,inv!$A$1:$A$1164,$B1377,inv!$T$1:$T$1164,$A1377,inv!$U$1:$U$1164,'DIAS DE INVENTARIO TAT'!G$1)</f>
        <v>0</v>
      </c>
      <c r="H1377">
        <f>+SUMIFS(inv!$D$1:$D$1164,inv!$A$1:$A$1164,$B1377,inv!$T$1:$T$1164,$A1377,inv!$U$1:$U$1164,'DIAS DE INVENTARIO TAT'!H$1)</f>
        <v>0</v>
      </c>
      <c r="I1377">
        <f>+SUMIFS(inv!$D$1:$D$1164,inv!$A$1:$A$1164,$B1377,inv!$T$1:$T$1164,$A1377,inv!$U$1:$U$1164,'DIAS DE INVENTARIO TAT'!I$1)</f>
        <v>0</v>
      </c>
      <c r="J1377">
        <f>+SUMIFS(inv!$D$1:$D$1164,inv!$A$1:$A$1164,$B1377,inv!$T$1:$T$1164,$A1377,inv!$U$1:$U$1164,'DIAS DE INVENTARIO TAT'!J$1)</f>
        <v>0</v>
      </c>
      <c r="K1377">
        <f>+SUMIFS(inv!$D$1:$D$1164,inv!$A$1:$A$1164,$B1377,inv!$T$1:$T$1164,$A1377,inv!$U$1:$U$1164,'DIAS DE INVENTARIO TAT'!K$1)</f>
        <v>0</v>
      </c>
      <c r="L1377" s="6">
        <f>+SUMIFS(VENTAS!H:H,VENTAS!B:B,B1377,VENTAS!G:G,A1377)</f>
        <v>0</v>
      </c>
      <c r="M1377" s="4">
        <f t="shared" si="121"/>
        <v>0</v>
      </c>
      <c r="N1377" s="4">
        <f t="shared" si="117"/>
        <v>0</v>
      </c>
      <c r="O1377" s="4">
        <f t="shared" si="118"/>
        <v>0</v>
      </c>
      <c r="P1377" s="4">
        <f t="shared" si="119"/>
        <v>0</v>
      </c>
      <c r="Q1377" s="6" t="e">
        <f>+SUMIFS(#REF!,#REF!,TablaINV[[#This Row],[GRUPO]],#REF!,TablaINV[[#This Row],[COD]])</f>
        <v>#REF!</v>
      </c>
      <c r="R1377" s="19">
        <f t="shared" si="120"/>
        <v>0</v>
      </c>
      <c r="S1377" s="4" t="str">
        <f>+VLOOKUP(A1377,inv!T:X,5,0)</f>
        <v>OCCIDENTE</v>
      </c>
      <c r="T1377" s="4" t="e">
        <f>+VLOOKUP(B:B,'DT HUEVO'!$A:$D,4,0)</f>
        <v>#N/A</v>
      </c>
      <c r="U1377" s="4" t="e">
        <f>+VLOOKUP(TablaINV[[#This Row],[COD]],'DT HUEVO'!$A:$D,3,0)</f>
        <v>#N/A</v>
      </c>
    </row>
    <row r="1378" spans="1:21">
      <c r="A1378" t="s">
        <v>477</v>
      </c>
      <c r="B1378">
        <v>10602</v>
      </c>
      <c r="C1378" t="s">
        <v>671</v>
      </c>
      <c r="D1378">
        <f>+SUMIFS(inv!D:D,inv!A:A,B1378,inv!T:T,A1378)</f>
        <v>0</v>
      </c>
      <c r="E1378">
        <f>+SUMIFS(inv!$D$1:$D$1164,inv!$A$1:$A$1164,$B1378,inv!$T$1:$T$1164,$A1378,inv!$U$1:$U$1164,'DIAS DE INVENTARIO TAT'!E$1)</f>
        <v>0</v>
      </c>
      <c r="F1378">
        <f>+SUMIFS(inv!$D$1:$D$1164,inv!$A$1:$A$1164,$B1378,inv!$T$1:$T$1164,$A1378,inv!$U$1:$U$1164,'DIAS DE INVENTARIO TAT'!F$1)</f>
        <v>0</v>
      </c>
      <c r="G1378">
        <f>+SUMIFS(inv!$D$1:$D$1164,inv!$A$1:$A$1164,$B1378,inv!$T$1:$T$1164,$A1378,inv!$U$1:$U$1164,'DIAS DE INVENTARIO TAT'!G$1)</f>
        <v>0</v>
      </c>
      <c r="H1378">
        <f>+SUMIFS(inv!$D$1:$D$1164,inv!$A$1:$A$1164,$B1378,inv!$T$1:$T$1164,$A1378,inv!$U$1:$U$1164,'DIAS DE INVENTARIO TAT'!H$1)</f>
        <v>0</v>
      </c>
      <c r="I1378">
        <f>+SUMIFS(inv!$D$1:$D$1164,inv!$A$1:$A$1164,$B1378,inv!$T$1:$T$1164,$A1378,inv!$U$1:$U$1164,'DIAS DE INVENTARIO TAT'!I$1)</f>
        <v>0</v>
      </c>
      <c r="J1378">
        <f>+SUMIFS(inv!$D$1:$D$1164,inv!$A$1:$A$1164,$B1378,inv!$T$1:$T$1164,$A1378,inv!$U$1:$U$1164,'DIAS DE INVENTARIO TAT'!J$1)</f>
        <v>0</v>
      </c>
      <c r="K1378">
        <f>+SUMIFS(inv!$D$1:$D$1164,inv!$A$1:$A$1164,$B1378,inv!$T$1:$T$1164,$A1378,inv!$U$1:$U$1164,'DIAS DE INVENTARIO TAT'!K$1)</f>
        <v>0</v>
      </c>
      <c r="L1378" s="6">
        <f>+SUMIFS(VENTAS!H:H,VENTAS!B:B,B1378,VENTAS!G:G,A1378)</f>
        <v>0</v>
      </c>
      <c r="M1378" s="4">
        <f t="shared" si="121"/>
        <v>0</v>
      </c>
      <c r="N1378" s="4">
        <f t="shared" si="117"/>
        <v>0</v>
      </c>
      <c r="O1378" s="4">
        <f t="shared" si="118"/>
        <v>0</v>
      </c>
      <c r="P1378" s="4">
        <f t="shared" si="119"/>
        <v>0</v>
      </c>
      <c r="Q1378" s="6" t="e">
        <f>+SUMIFS(#REF!,#REF!,TablaINV[[#This Row],[GRUPO]],#REF!,TablaINV[[#This Row],[COD]])</f>
        <v>#REF!</v>
      </c>
      <c r="R1378" s="19">
        <f t="shared" si="120"/>
        <v>0</v>
      </c>
      <c r="S1378" s="4" t="str">
        <f>+VLOOKUP(A1378,inv!T:X,5,0)</f>
        <v>OCCIDENTE</v>
      </c>
      <c r="T1378" s="4" t="e">
        <f>+VLOOKUP(B:B,'DT HUEVO'!$A:$D,4,0)</f>
        <v>#N/A</v>
      </c>
      <c r="U1378" s="4" t="e">
        <f>+VLOOKUP(TablaINV[[#This Row],[COD]],'DT HUEVO'!$A:$D,3,0)</f>
        <v>#N/A</v>
      </c>
    </row>
    <row r="1379" spans="1:21">
      <c r="A1379" t="s">
        <v>477</v>
      </c>
      <c r="B1379">
        <v>10517</v>
      </c>
      <c r="C1379" t="s">
        <v>676</v>
      </c>
      <c r="D1379">
        <f>+SUMIFS(inv!D:D,inv!A:A,B1379,inv!T:T,A1379)</f>
        <v>0</v>
      </c>
      <c r="E1379">
        <f>+SUMIFS(inv!$D$1:$D$1164,inv!$A$1:$A$1164,$B1379,inv!$T$1:$T$1164,$A1379,inv!$U$1:$U$1164,'DIAS DE INVENTARIO TAT'!E$1)</f>
        <v>0</v>
      </c>
      <c r="F1379">
        <f>+SUMIFS(inv!$D$1:$D$1164,inv!$A$1:$A$1164,$B1379,inv!$T$1:$T$1164,$A1379,inv!$U$1:$U$1164,'DIAS DE INVENTARIO TAT'!F$1)</f>
        <v>0</v>
      </c>
      <c r="G1379">
        <f>+SUMIFS(inv!$D$1:$D$1164,inv!$A$1:$A$1164,$B1379,inv!$T$1:$T$1164,$A1379,inv!$U$1:$U$1164,'DIAS DE INVENTARIO TAT'!G$1)</f>
        <v>0</v>
      </c>
      <c r="H1379">
        <f>+SUMIFS(inv!$D$1:$D$1164,inv!$A$1:$A$1164,$B1379,inv!$T$1:$T$1164,$A1379,inv!$U$1:$U$1164,'DIAS DE INVENTARIO TAT'!H$1)</f>
        <v>0</v>
      </c>
      <c r="I1379">
        <f>+SUMIFS(inv!$D$1:$D$1164,inv!$A$1:$A$1164,$B1379,inv!$T$1:$T$1164,$A1379,inv!$U$1:$U$1164,'DIAS DE INVENTARIO TAT'!I$1)</f>
        <v>0</v>
      </c>
      <c r="J1379">
        <f>+SUMIFS(inv!$D$1:$D$1164,inv!$A$1:$A$1164,$B1379,inv!$T$1:$T$1164,$A1379,inv!$U$1:$U$1164,'DIAS DE INVENTARIO TAT'!J$1)</f>
        <v>0</v>
      </c>
      <c r="K1379">
        <f>+SUMIFS(inv!$D$1:$D$1164,inv!$A$1:$A$1164,$B1379,inv!$T$1:$T$1164,$A1379,inv!$U$1:$U$1164,'DIAS DE INVENTARIO TAT'!K$1)</f>
        <v>0</v>
      </c>
      <c r="L1379" s="6">
        <f>+SUMIFS(VENTAS!H:H,VENTAS!B:B,B1379,VENTAS!G:G,A1379)</f>
        <v>0</v>
      </c>
      <c r="M1379" s="4">
        <f t="shared" si="121"/>
        <v>0</v>
      </c>
      <c r="N1379" s="4">
        <f t="shared" si="117"/>
        <v>0</v>
      </c>
      <c r="O1379" s="4">
        <f t="shared" si="118"/>
        <v>0</v>
      </c>
      <c r="P1379" s="4">
        <f t="shared" si="119"/>
        <v>0</v>
      </c>
      <c r="Q1379" s="6" t="e">
        <f>+SUMIFS(#REF!,#REF!,TablaINV[[#This Row],[GRUPO]],#REF!,TablaINV[[#This Row],[COD]])</f>
        <v>#REF!</v>
      </c>
      <c r="R1379" s="19">
        <f t="shared" si="120"/>
        <v>0</v>
      </c>
      <c r="S1379" s="4" t="str">
        <f>+VLOOKUP(A1379,inv!T:X,5,0)</f>
        <v>OCCIDENTE</v>
      </c>
      <c r="T1379" s="4" t="str">
        <f>+VLOOKUP(B:B,'DT HUEVO'!$A:$D,4,0)</f>
        <v>GRIS SUELTO</v>
      </c>
      <c r="U1379" s="4" t="str">
        <f>+VLOOKUP(TablaINV[[#This Row],[COD]],'DT HUEVO'!$A:$D,3,0)</f>
        <v>B</v>
      </c>
    </row>
    <row r="1380" spans="1:21">
      <c r="A1380" t="s">
        <v>453</v>
      </c>
      <c r="B1380">
        <v>10402</v>
      </c>
      <c r="C1380" t="s">
        <v>21</v>
      </c>
      <c r="D1380">
        <f>+SUMIFS(inv!D:D,inv!A:A,B1380,inv!T:T,A1380)</f>
        <v>0</v>
      </c>
      <c r="E1380">
        <f>+SUMIFS(inv!$D$1:$D$1164,inv!$A$1:$A$1164,$B1380,inv!$T$1:$T$1164,$A1380,inv!$U$1:$U$1164,'DIAS DE INVENTARIO TAT'!E$1)</f>
        <v>0</v>
      </c>
      <c r="F1380">
        <f>+SUMIFS(inv!$D$1:$D$1164,inv!$A$1:$A$1164,$B1380,inv!$T$1:$T$1164,$A1380,inv!$U$1:$U$1164,'DIAS DE INVENTARIO TAT'!F$1)</f>
        <v>0</v>
      </c>
      <c r="G1380">
        <f>+SUMIFS(inv!$D$1:$D$1164,inv!$A$1:$A$1164,$B1380,inv!$T$1:$T$1164,$A1380,inv!$U$1:$U$1164,'DIAS DE INVENTARIO TAT'!G$1)</f>
        <v>0</v>
      </c>
      <c r="H1380">
        <f>+SUMIFS(inv!$D$1:$D$1164,inv!$A$1:$A$1164,$B1380,inv!$T$1:$T$1164,$A1380,inv!$U$1:$U$1164,'DIAS DE INVENTARIO TAT'!H$1)</f>
        <v>0</v>
      </c>
      <c r="I1380">
        <f>+SUMIFS(inv!$D$1:$D$1164,inv!$A$1:$A$1164,$B1380,inv!$T$1:$T$1164,$A1380,inv!$U$1:$U$1164,'DIAS DE INVENTARIO TAT'!I$1)</f>
        <v>0</v>
      </c>
      <c r="J1380">
        <f>+SUMIFS(inv!$D$1:$D$1164,inv!$A$1:$A$1164,$B1380,inv!$T$1:$T$1164,$A1380,inv!$U$1:$U$1164,'DIAS DE INVENTARIO TAT'!J$1)</f>
        <v>0</v>
      </c>
      <c r="K1380">
        <f>+SUMIFS(inv!$D$1:$D$1164,inv!$A$1:$A$1164,$B1380,inv!$T$1:$T$1164,$A1380,inv!$U$1:$U$1164,'DIAS DE INVENTARIO TAT'!K$1)</f>
        <v>0</v>
      </c>
      <c r="L1380" s="6">
        <f>+SUMIFS(VENTAS!H:H,VENTAS!B:B,B1380,VENTAS!G:G,A1380)</f>
        <v>0</v>
      </c>
      <c r="M1380" s="4">
        <f t="shared" si="121"/>
        <v>0</v>
      </c>
      <c r="N1380" s="4">
        <f t="shared" si="117"/>
        <v>0</v>
      </c>
      <c r="O1380" s="4">
        <f t="shared" si="118"/>
        <v>0</v>
      </c>
      <c r="P1380" s="4">
        <f t="shared" si="119"/>
        <v>0</v>
      </c>
      <c r="Q1380" s="6" t="e">
        <f>+SUMIFS(#REF!,#REF!,TablaINV[[#This Row],[GRUPO]],#REF!,TablaINV[[#This Row],[COD]])</f>
        <v>#REF!</v>
      </c>
      <c r="R1380" s="19">
        <f t="shared" si="120"/>
        <v>0</v>
      </c>
      <c r="S1380" s="4" t="str">
        <f>+VLOOKUP(A1380,inv!T:X,5,0)</f>
        <v>OCCIDENTE</v>
      </c>
      <c r="T1380" s="4" t="str">
        <f>+VLOOKUP(B:B,'DT HUEVO'!$A:$D,4,0)</f>
        <v>VERDE</v>
      </c>
      <c r="U1380" s="4" t="str">
        <f>+VLOOKUP(TablaINV[[#This Row],[COD]],'DT HUEVO'!$A:$D,3,0)</f>
        <v>A</v>
      </c>
    </row>
    <row r="1381" spans="1:21">
      <c r="A1381" t="s">
        <v>453</v>
      </c>
      <c r="B1381">
        <v>72001</v>
      </c>
      <c r="C1381" t="s">
        <v>23</v>
      </c>
      <c r="D1381">
        <f>+SUMIFS(inv!D:D,inv!A:A,B1381,inv!T:T,A1381)</f>
        <v>0</v>
      </c>
      <c r="E1381">
        <f>+SUMIFS(inv!$D$1:$D$1164,inv!$A$1:$A$1164,$B1381,inv!$T$1:$T$1164,$A1381,inv!$U$1:$U$1164,'DIAS DE INVENTARIO TAT'!E$1)</f>
        <v>0</v>
      </c>
      <c r="F1381">
        <f>+SUMIFS(inv!$D$1:$D$1164,inv!$A$1:$A$1164,$B1381,inv!$T$1:$T$1164,$A1381,inv!$U$1:$U$1164,'DIAS DE INVENTARIO TAT'!F$1)</f>
        <v>0</v>
      </c>
      <c r="G1381">
        <f>+SUMIFS(inv!$D$1:$D$1164,inv!$A$1:$A$1164,$B1381,inv!$T$1:$T$1164,$A1381,inv!$U$1:$U$1164,'DIAS DE INVENTARIO TAT'!G$1)</f>
        <v>0</v>
      </c>
      <c r="H1381">
        <f>+SUMIFS(inv!$D$1:$D$1164,inv!$A$1:$A$1164,$B1381,inv!$T$1:$T$1164,$A1381,inv!$U$1:$U$1164,'DIAS DE INVENTARIO TAT'!H$1)</f>
        <v>0</v>
      </c>
      <c r="I1381">
        <f>+SUMIFS(inv!$D$1:$D$1164,inv!$A$1:$A$1164,$B1381,inv!$T$1:$T$1164,$A1381,inv!$U$1:$U$1164,'DIAS DE INVENTARIO TAT'!I$1)</f>
        <v>0</v>
      </c>
      <c r="J1381">
        <f>+SUMIFS(inv!$D$1:$D$1164,inv!$A$1:$A$1164,$B1381,inv!$T$1:$T$1164,$A1381,inv!$U$1:$U$1164,'DIAS DE INVENTARIO TAT'!J$1)</f>
        <v>0</v>
      </c>
      <c r="K1381">
        <f>+SUMIFS(inv!$D$1:$D$1164,inv!$A$1:$A$1164,$B1381,inv!$T$1:$T$1164,$A1381,inv!$U$1:$U$1164,'DIAS DE INVENTARIO TAT'!K$1)</f>
        <v>0</v>
      </c>
      <c r="L1381" s="6">
        <f>+SUMIFS(VENTAS!H:H,VENTAS!B:B,B1381,VENTAS!G:G,A1381)</f>
        <v>0</v>
      </c>
      <c r="M1381" s="4">
        <f t="shared" si="121"/>
        <v>0</v>
      </c>
      <c r="N1381" s="4">
        <f t="shared" si="117"/>
        <v>0</v>
      </c>
      <c r="O1381" s="4">
        <f t="shared" si="118"/>
        <v>0</v>
      </c>
      <c r="P1381" s="4">
        <f t="shared" si="119"/>
        <v>0</v>
      </c>
      <c r="Q1381" s="6" t="e">
        <f>+SUMIFS(#REF!,#REF!,TablaINV[[#This Row],[GRUPO]],#REF!,TablaINV[[#This Row],[COD]])</f>
        <v>#REF!</v>
      </c>
      <c r="R1381" s="19">
        <f t="shared" si="120"/>
        <v>0</v>
      </c>
      <c r="S1381" s="4" t="str">
        <f>+VLOOKUP(A1381,inv!T:X,5,0)</f>
        <v>OCCIDENTE</v>
      </c>
      <c r="T1381" s="4" t="str">
        <f>+VLOOKUP(B:B,'DT HUEVO'!$A:$D,4,0)</f>
        <v>SEGUNDA</v>
      </c>
      <c r="U1381" s="4" t="str">
        <f>+VLOOKUP(TablaINV[[#This Row],[COD]],'DT HUEVO'!$A:$D,3,0)</f>
        <v>SEGUNDA</v>
      </c>
    </row>
    <row r="1382" spans="1:21">
      <c r="A1382" t="s">
        <v>453</v>
      </c>
      <c r="B1382">
        <v>10102</v>
      </c>
      <c r="C1382" t="s">
        <v>24</v>
      </c>
      <c r="D1382">
        <f>+SUMIFS(inv!D:D,inv!A:A,B1382,inv!T:T,A1382)</f>
        <v>0</v>
      </c>
      <c r="E1382">
        <f>+SUMIFS(inv!$D$1:$D$1164,inv!$A$1:$A$1164,$B1382,inv!$T$1:$T$1164,$A1382,inv!$U$1:$U$1164,'DIAS DE INVENTARIO TAT'!E$1)</f>
        <v>0</v>
      </c>
      <c r="F1382">
        <f>+SUMIFS(inv!$D$1:$D$1164,inv!$A$1:$A$1164,$B1382,inv!$T$1:$T$1164,$A1382,inv!$U$1:$U$1164,'DIAS DE INVENTARIO TAT'!F$1)</f>
        <v>0</v>
      </c>
      <c r="G1382">
        <f>+SUMIFS(inv!$D$1:$D$1164,inv!$A$1:$A$1164,$B1382,inv!$T$1:$T$1164,$A1382,inv!$U$1:$U$1164,'DIAS DE INVENTARIO TAT'!G$1)</f>
        <v>0</v>
      </c>
      <c r="H1382">
        <f>+SUMIFS(inv!$D$1:$D$1164,inv!$A$1:$A$1164,$B1382,inv!$T$1:$T$1164,$A1382,inv!$U$1:$U$1164,'DIAS DE INVENTARIO TAT'!H$1)</f>
        <v>0</v>
      </c>
      <c r="I1382">
        <f>+SUMIFS(inv!$D$1:$D$1164,inv!$A$1:$A$1164,$B1382,inv!$T$1:$T$1164,$A1382,inv!$U$1:$U$1164,'DIAS DE INVENTARIO TAT'!I$1)</f>
        <v>0</v>
      </c>
      <c r="J1382">
        <f>+SUMIFS(inv!$D$1:$D$1164,inv!$A$1:$A$1164,$B1382,inv!$T$1:$T$1164,$A1382,inv!$U$1:$U$1164,'DIAS DE INVENTARIO TAT'!J$1)</f>
        <v>0</v>
      </c>
      <c r="K1382">
        <f>+SUMIFS(inv!$D$1:$D$1164,inv!$A$1:$A$1164,$B1382,inv!$T$1:$T$1164,$A1382,inv!$U$1:$U$1164,'DIAS DE INVENTARIO TAT'!K$1)</f>
        <v>0</v>
      </c>
      <c r="L1382" s="6">
        <f>+SUMIFS(VENTAS!H:H,VENTAS!B:B,B1382,VENTAS!G:G,A1382)</f>
        <v>0</v>
      </c>
      <c r="M1382" s="4">
        <f t="shared" si="121"/>
        <v>0</v>
      </c>
      <c r="N1382" s="4">
        <f t="shared" si="117"/>
        <v>0</v>
      </c>
      <c r="O1382" s="4">
        <f t="shared" si="118"/>
        <v>0</v>
      </c>
      <c r="P1382" s="4">
        <f t="shared" si="119"/>
        <v>0</v>
      </c>
      <c r="Q1382" s="6" t="e">
        <f>+SUMIFS(#REF!,#REF!,TablaINV[[#This Row],[GRUPO]],#REF!,TablaINV[[#This Row],[COD]])</f>
        <v>#REF!</v>
      </c>
      <c r="R1382" s="19">
        <f t="shared" si="120"/>
        <v>0</v>
      </c>
      <c r="S1382" s="4" t="str">
        <f>+VLOOKUP(A1382,inv!T:X,5,0)</f>
        <v>OCCIDENTE</v>
      </c>
      <c r="T1382" s="4" t="str">
        <f>+VLOOKUP(B:B,'DT HUEVO'!$A:$D,4,0)</f>
        <v>VERDE</v>
      </c>
      <c r="U1382" s="4" t="str">
        <f>+VLOOKUP(TablaINV[[#This Row],[COD]],'DT HUEVO'!$A:$D,3,0)</f>
        <v>YUMBO</v>
      </c>
    </row>
    <row r="1383" spans="1:21">
      <c r="A1383" t="s">
        <v>453</v>
      </c>
      <c r="B1383">
        <v>10202</v>
      </c>
      <c r="C1383" t="s">
        <v>28</v>
      </c>
      <c r="D1383">
        <f>+SUMIFS(inv!D:D,inv!A:A,B1383,inv!T:T,A1383)</f>
        <v>0</v>
      </c>
      <c r="E1383">
        <f>+SUMIFS(inv!$D$1:$D$1164,inv!$A$1:$A$1164,$B1383,inv!$T$1:$T$1164,$A1383,inv!$U$1:$U$1164,'DIAS DE INVENTARIO TAT'!E$1)</f>
        <v>0</v>
      </c>
      <c r="F1383">
        <f>+SUMIFS(inv!$D$1:$D$1164,inv!$A$1:$A$1164,$B1383,inv!$T$1:$T$1164,$A1383,inv!$U$1:$U$1164,'DIAS DE INVENTARIO TAT'!F$1)</f>
        <v>0</v>
      </c>
      <c r="G1383">
        <f>+SUMIFS(inv!$D$1:$D$1164,inv!$A$1:$A$1164,$B1383,inv!$T$1:$T$1164,$A1383,inv!$U$1:$U$1164,'DIAS DE INVENTARIO TAT'!G$1)</f>
        <v>0</v>
      </c>
      <c r="H1383">
        <f>+SUMIFS(inv!$D$1:$D$1164,inv!$A$1:$A$1164,$B1383,inv!$T$1:$T$1164,$A1383,inv!$U$1:$U$1164,'DIAS DE INVENTARIO TAT'!H$1)</f>
        <v>0</v>
      </c>
      <c r="I1383">
        <f>+SUMIFS(inv!$D$1:$D$1164,inv!$A$1:$A$1164,$B1383,inv!$T$1:$T$1164,$A1383,inv!$U$1:$U$1164,'DIAS DE INVENTARIO TAT'!I$1)</f>
        <v>0</v>
      </c>
      <c r="J1383">
        <f>+SUMIFS(inv!$D$1:$D$1164,inv!$A$1:$A$1164,$B1383,inv!$T$1:$T$1164,$A1383,inv!$U$1:$U$1164,'DIAS DE INVENTARIO TAT'!J$1)</f>
        <v>0</v>
      </c>
      <c r="K1383">
        <f>+SUMIFS(inv!$D$1:$D$1164,inv!$A$1:$A$1164,$B1383,inv!$T$1:$T$1164,$A1383,inv!$U$1:$U$1164,'DIAS DE INVENTARIO TAT'!K$1)</f>
        <v>0</v>
      </c>
      <c r="L1383" s="6">
        <f>+SUMIFS(VENTAS!H:H,VENTAS!B:B,B1383,VENTAS!G:G,A1383)</f>
        <v>0</v>
      </c>
      <c r="M1383" s="4">
        <f t="shared" si="121"/>
        <v>0</v>
      </c>
      <c r="N1383" s="4">
        <f t="shared" si="117"/>
        <v>0</v>
      </c>
      <c r="O1383" s="4">
        <f t="shared" si="118"/>
        <v>0</v>
      </c>
      <c r="P1383" s="4">
        <f t="shared" si="119"/>
        <v>0</v>
      </c>
      <c r="Q1383" s="6" t="e">
        <f>+SUMIFS(#REF!,#REF!,TablaINV[[#This Row],[GRUPO]],#REF!,TablaINV[[#This Row],[COD]])</f>
        <v>#REF!</v>
      </c>
      <c r="R1383" s="19">
        <f t="shared" si="120"/>
        <v>0</v>
      </c>
      <c r="S1383" s="4" t="str">
        <f>+VLOOKUP(A1383,inv!T:X,5,0)</f>
        <v>OCCIDENTE</v>
      </c>
      <c r="T1383" s="4" t="str">
        <f>+VLOOKUP(B:B,'DT HUEVO'!$A:$D,4,0)</f>
        <v>VERDE</v>
      </c>
      <c r="U1383" s="4" t="str">
        <f>+VLOOKUP(TablaINV[[#This Row],[COD]],'DT HUEVO'!$A:$D,3,0)</f>
        <v>AAA</v>
      </c>
    </row>
    <row r="1384" spans="1:21">
      <c r="A1384" t="s">
        <v>453</v>
      </c>
      <c r="B1384">
        <v>10301</v>
      </c>
      <c r="C1384" t="s">
        <v>30</v>
      </c>
      <c r="D1384">
        <f>+SUMIFS(inv!D:D,inv!A:A,B1384,inv!T:T,A1384)</f>
        <v>0</v>
      </c>
      <c r="E1384">
        <f>+SUMIFS(inv!$D$1:$D$1164,inv!$A$1:$A$1164,$B1384,inv!$T$1:$T$1164,$A1384,inv!$U$1:$U$1164,'DIAS DE INVENTARIO TAT'!E$1)</f>
        <v>0</v>
      </c>
      <c r="F1384">
        <f>+SUMIFS(inv!$D$1:$D$1164,inv!$A$1:$A$1164,$B1384,inv!$T$1:$T$1164,$A1384,inv!$U$1:$U$1164,'DIAS DE INVENTARIO TAT'!F$1)</f>
        <v>0</v>
      </c>
      <c r="G1384">
        <f>+SUMIFS(inv!$D$1:$D$1164,inv!$A$1:$A$1164,$B1384,inv!$T$1:$T$1164,$A1384,inv!$U$1:$U$1164,'DIAS DE INVENTARIO TAT'!G$1)</f>
        <v>0</v>
      </c>
      <c r="H1384">
        <f>+SUMIFS(inv!$D$1:$D$1164,inv!$A$1:$A$1164,$B1384,inv!$T$1:$T$1164,$A1384,inv!$U$1:$U$1164,'DIAS DE INVENTARIO TAT'!H$1)</f>
        <v>0</v>
      </c>
      <c r="I1384">
        <f>+SUMIFS(inv!$D$1:$D$1164,inv!$A$1:$A$1164,$B1384,inv!$T$1:$T$1164,$A1384,inv!$U$1:$U$1164,'DIAS DE INVENTARIO TAT'!I$1)</f>
        <v>0</v>
      </c>
      <c r="J1384">
        <f>+SUMIFS(inv!$D$1:$D$1164,inv!$A$1:$A$1164,$B1384,inv!$T$1:$T$1164,$A1384,inv!$U$1:$U$1164,'DIAS DE INVENTARIO TAT'!J$1)</f>
        <v>0</v>
      </c>
      <c r="K1384">
        <f>+SUMIFS(inv!$D$1:$D$1164,inv!$A$1:$A$1164,$B1384,inv!$T$1:$T$1164,$A1384,inv!$U$1:$U$1164,'DIAS DE INVENTARIO TAT'!K$1)</f>
        <v>0</v>
      </c>
      <c r="L1384" s="6">
        <f>+SUMIFS(VENTAS!H:H,VENTAS!B:B,B1384,VENTAS!G:G,A1384)</f>
        <v>0</v>
      </c>
      <c r="M1384" s="4">
        <f t="shared" si="121"/>
        <v>0</v>
      </c>
      <c r="N1384" s="4">
        <f t="shared" si="117"/>
        <v>0</v>
      </c>
      <c r="O1384" s="4">
        <f t="shared" si="118"/>
        <v>0</v>
      </c>
      <c r="P1384" s="4">
        <f t="shared" si="119"/>
        <v>0</v>
      </c>
      <c r="Q1384" s="6" t="e">
        <f>+SUMIFS(#REF!,#REF!,TablaINV[[#This Row],[GRUPO]],#REF!,TablaINV[[#This Row],[COD]])</f>
        <v>#REF!</v>
      </c>
      <c r="R1384" s="19">
        <f t="shared" si="120"/>
        <v>0</v>
      </c>
      <c r="S1384" s="4" t="str">
        <f>+VLOOKUP(A1384,inv!T:X,5,0)</f>
        <v>OCCIDENTE</v>
      </c>
      <c r="T1384" s="4" t="str">
        <f>+VLOOKUP(B:B,'DT HUEVO'!$A:$D,4,0)</f>
        <v>GRIS SUELTO</v>
      </c>
      <c r="U1384" s="4" t="str">
        <f>+VLOOKUP(TablaINV[[#This Row],[COD]],'DT HUEVO'!$A:$D,3,0)</f>
        <v>AA</v>
      </c>
    </row>
    <row r="1385" spans="1:21">
      <c r="A1385" t="s">
        <v>453</v>
      </c>
      <c r="B1385">
        <v>10302</v>
      </c>
      <c r="C1385" t="s">
        <v>31</v>
      </c>
      <c r="D1385">
        <f>+SUMIFS(inv!D:D,inv!A:A,B1385,inv!T:T,A1385)</f>
        <v>0</v>
      </c>
      <c r="E1385">
        <f>+SUMIFS(inv!$D$1:$D$1164,inv!$A$1:$A$1164,$B1385,inv!$T$1:$T$1164,$A1385,inv!$U$1:$U$1164,'DIAS DE INVENTARIO TAT'!E$1)</f>
        <v>0</v>
      </c>
      <c r="F1385">
        <f>+SUMIFS(inv!$D$1:$D$1164,inv!$A$1:$A$1164,$B1385,inv!$T$1:$T$1164,$A1385,inv!$U$1:$U$1164,'DIAS DE INVENTARIO TAT'!F$1)</f>
        <v>0</v>
      </c>
      <c r="G1385">
        <f>+SUMIFS(inv!$D$1:$D$1164,inv!$A$1:$A$1164,$B1385,inv!$T$1:$T$1164,$A1385,inv!$U$1:$U$1164,'DIAS DE INVENTARIO TAT'!G$1)</f>
        <v>0</v>
      </c>
      <c r="H1385">
        <f>+SUMIFS(inv!$D$1:$D$1164,inv!$A$1:$A$1164,$B1385,inv!$T$1:$T$1164,$A1385,inv!$U$1:$U$1164,'DIAS DE INVENTARIO TAT'!H$1)</f>
        <v>0</v>
      </c>
      <c r="I1385">
        <f>+SUMIFS(inv!$D$1:$D$1164,inv!$A$1:$A$1164,$B1385,inv!$T$1:$T$1164,$A1385,inv!$U$1:$U$1164,'DIAS DE INVENTARIO TAT'!I$1)</f>
        <v>0</v>
      </c>
      <c r="J1385">
        <f>+SUMIFS(inv!$D$1:$D$1164,inv!$A$1:$A$1164,$B1385,inv!$T$1:$T$1164,$A1385,inv!$U$1:$U$1164,'DIAS DE INVENTARIO TAT'!J$1)</f>
        <v>0</v>
      </c>
      <c r="K1385">
        <f>+SUMIFS(inv!$D$1:$D$1164,inv!$A$1:$A$1164,$B1385,inv!$T$1:$T$1164,$A1385,inv!$U$1:$U$1164,'DIAS DE INVENTARIO TAT'!K$1)</f>
        <v>0</v>
      </c>
      <c r="L1385" s="6">
        <f>+SUMIFS(VENTAS!H:H,VENTAS!B:B,B1385,VENTAS!G:G,A1385)</f>
        <v>0</v>
      </c>
      <c r="M1385" s="4">
        <f t="shared" si="121"/>
        <v>0</v>
      </c>
      <c r="N1385" s="4">
        <f t="shared" si="117"/>
        <v>0</v>
      </c>
      <c r="O1385" s="4">
        <f t="shared" si="118"/>
        <v>0</v>
      </c>
      <c r="P1385" s="4">
        <f t="shared" si="119"/>
        <v>0</v>
      </c>
      <c r="Q1385" s="6" t="e">
        <f>+SUMIFS(#REF!,#REF!,TablaINV[[#This Row],[GRUPO]],#REF!,TablaINV[[#This Row],[COD]])</f>
        <v>#REF!</v>
      </c>
      <c r="R1385" s="19">
        <f t="shared" si="120"/>
        <v>0</v>
      </c>
      <c r="S1385" s="4" t="str">
        <f>+VLOOKUP(A1385,inv!T:X,5,0)</f>
        <v>OCCIDENTE</v>
      </c>
      <c r="T1385" s="4" t="str">
        <f>+VLOOKUP(B:B,'DT HUEVO'!$A:$D,4,0)</f>
        <v>VERDE</v>
      </c>
      <c r="U1385" s="4" t="str">
        <f>+VLOOKUP(TablaINV[[#This Row],[COD]],'DT HUEVO'!$A:$D,3,0)</f>
        <v>AA</v>
      </c>
    </row>
    <row r="1386" spans="1:21">
      <c r="A1386" t="s">
        <v>453</v>
      </c>
      <c r="B1386">
        <v>10304</v>
      </c>
      <c r="C1386" t="s">
        <v>54</v>
      </c>
      <c r="D1386">
        <f>+SUMIFS(inv!D:D,inv!A:A,B1386,inv!T:T,A1386)</f>
        <v>0</v>
      </c>
      <c r="E1386">
        <f>+SUMIFS(inv!$D$1:$D$1164,inv!$A$1:$A$1164,$B1386,inv!$T$1:$T$1164,$A1386,inv!$U$1:$U$1164,'DIAS DE INVENTARIO TAT'!E$1)</f>
        <v>0</v>
      </c>
      <c r="F1386">
        <f>+SUMIFS(inv!$D$1:$D$1164,inv!$A$1:$A$1164,$B1386,inv!$T$1:$T$1164,$A1386,inv!$U$1:$U$1164,'DIAS DE INVENTARIO TAT'!F$1)</f>
        <v>0</v>
      </c>
      <c r="G1386">
        <f>+SUMIFS(inv!$D$1:$D$1164,inv!$A$1:$A$1164,$B1386,inv!$T$1:$T$1164,$A1386,inv!$U$1:$U$1164,'DIAS DE INVENTARIO TAT'!G$1)</f>
        <v>0</v>
      </c>
      <c r="H1386">
        <f>+SUMIFS(inv!$D$1:$D$1164,inv!$A$1:$A$1164,$B1386,inv!$T$1:$T$1164,$A1386,inv!$U$1:$U$1164,'DIAS DE INVENTARIO TAT'!H$1)</f>
        <v>0</v>
      </c>
      <c r="I1386">
        <f>+SUMIFS(inv!$D$1:$D$1164,inv!$A$1:$A$1164,$B1386,inv!$T$1:$T$1164,$A1386,inv!$U$1:$U$1164,'DIAS DE INVENTARIO TAT'!I$1)</f>
        <v>0</v>
      </c>
      <c r="J1386">
        <f>+SUMIFS(inv!$D$1:$D$1164,inv!$A$1:$A$1164,$B1386,inv!$T$1:$T$1164,$A1386,inv!$U$1:$U$1164,'DIAS DE INVENTARIO TAT'!J$1)</f>
        <v>0</v>
      </c>
      <c r="K1386">
        <f>+SUMIFS(inv!$D$1:$D$1164,inv!$A$1:$A$1164,$B1386,inv!$T$1:$T$1164,$A1386,inv!$U$1:$U$1164,'DIAS DE INVENTARIO TAT'!K$1)</f>
        <v>0</v>
      </c>
      <c r="L1386" s="6">
        <f>+SUMIFS(VENTAS!H:H,VENTAS!B:B,B1386,VENTAS!G:G,A1386)</f>
        <v>0</v>
      </c>
      <c r="M1386" s="4">
        <f t="shared" si="121"/>
        <v>0</v>
      </c>
      <c r="N1386" s="4">
        <f t="shared" si="117"/>
        <v>0</v>
      </c>
      <c r="O1386" s="4">
        <f t="shared" si="118"/>
        <v>0</v>
      </c>
      <c r="P1386" s="4">
        <f t="shared" si="119"/>
        <v>0</v>
      </c>
      <c r="Q1386" s="6" t="e">
        <f>+SUMIFS(#REF!,#REF!,TablaINV[[#This Row],[GRUPO]],#REF!,TablaINV[[#This Row],[COD]])</f>
        <v>#REF!</v>
      </c>
      <c r="R1386" s="19">
        <f t="shared" si="120"/>
        <v>0</v>
      </c>
      <c r="S1386" s="4" t="str">
        <f>+VLOOKUP(A1386,inv!T:X,5,0)</f>
        <v>OCCIDENTE</v>
      </c>
      <c r="T1386" s="4" t="str">
        <f>+VLOOKUP(B:B,'DT HUEVO'!$A:$D,4,0)</f>
        <v>FS</v>
      </c>
      <c r="U1386" s="4" t="str">
        <f>+VLOOKUP(TablaINV[[#This Row],[COD]],'DT HUEVO'!$A:$D,3,0)</f>
        <v>AA</v>
      </c>
    </row>
    <row r="1387" spans="1:21">
      <c r="A1387" t="s">
        <v>453</v>
      </c>
      <c r="B1387">
        <v>10358</v>
      </c>
      <c r="C1387" t="s">
        <v>33</v>
      </c>
      <c r="D1387">
        <f>+SUMIFS(inv!D:D,inv!A:A,B1387,inv!T:T,A1387)</f>
        <v>0</v>
      </c>
      <c r="E1387">
        <f>+SUMIFS(inv!$D$1:$D$1164,inv!$A$1:$A$1164,$B1387,inv!$T$1:$T$1164,$A1387,inv!$U$1:$U$1164,'DIAS DE INVENTARIO TAT'!E$1)</f>
        <v>0</v>
      </c>
      <c r="F1387">
        <f>+SUMIFS(inv!$D$1:$D$1164,inv!$A$1:$A$1164,$B1387,inv!$T$1:$T$1164,$A1387,inv!$U$1:$U$1164,'DIAS DE INVENTARIO TAT'!F$1)</f>
        <v>0</v>
      </c>
      <c r="G1387">
        <f>+SUMIFS(inv!$D$1:$D$1164,inv!$A$1:$A$1164,$B1387,inv!$T$1:$T$1164,$A1387,inv!$U$1:$U$1164,'DIAS DE INVENTARIO TAT'!G$1)</f>
        <v>0</v>
      </c>
      <c r="H1387">
        <f>+SUMIFS(inv!$D$1:$D$1164,inv!$A$1:$A$1164,$B1387,inv!$T$1:$T$1164,$A1387,inv!$U$1:$U$1164,'DIAS DE INVENTARIO TAT'!H$1)</f>
        <v>0</v>
      </c>
      <c r="I1387">
        <f>+SUMIFS(inv!$D$1:$D$1164,inv!$A$1:$A$1164,$B1387,inv!$T$1:$T$1164,$A1387,inv!$U$1:$U$1164,'DIAS DE INVENTARIO TAT'!I$1)</f>
        <v>0</v>
      </c>
      <c r="J1387">
        <f>+SUMIFS(inv!$D$1:$D$1164,inv!$A$1:$A$1164,$B1387,inv!$T$1:$T$1164,$A1387,inv!$U$1:$U$1164,'DIAS DE INVENTARIO TAT'!J$1)</f>
        <v>0</v>
      </c>
      <c r="K1387">
        <f>+SUMIFS(inv!$D$1:$D$1164,inv!$A$1:$A$1164,$B1387,inv!$T$1:$T$1164,$A1387,inv!$U$1:$U$1164,'DIAS DE INVENTARIO TAT'!K$1)</f>
        <v>0</v>
      </c>
      <c r="L1387" s="6">
        <f>+SUMIFS(VENTAS!H:H,VENTAS!B:B,B1387,VENTAS!G:G,A1387)</f>
        <v>0</v>
      </c>
      <c r="M1387" s="4">
        <f t="shared" si="121"/>
        <v>0</v>
      </c>
      <c r="N1387" s="4">
        <f t="shared" si="117"/>
        <v>0</v>
      </c>
      <c r="O1387" s="4">
        <f t="shared" si="118"/>
        <v>0</v>
      </c>
      <c r="P1387" s="4">
        <f t="shared" si="119"/>
        <v>0</v>
      </c>
      <c r="Q1387" s="6" t="e">
        <f>+SUMIFS(#REF!,#REF!,TablaINV[[#This Row],[GRUPO]],#REF!,TablaINV[[#This Row],[COD]])</f>
        <v>#REF!</v>
      </c>
      <c r="R1387" s="19">
        <f t="shared" si="120"/>
        <v>0</v>
      </c>
      <c r="S1387" s="4" t="str">
        <f>+VLOOKUP(A1387,inv!T:X,5,0)</f>
        <v>OCCIDENTE</v>
      </c>
      <c r="T1387" s="4" t="str">
        <f>+VLOOKUP(B:B,'DT HUEVO'!$A:$D,4,0)</f>
        <v>EMPACADOS</v>
      </c>
      <c r="U1387" s="4" t="str">
        <f>+VLOOKUP(TablaINV[[#This Row],[COD]],'DT HUEVO'!$A:$D,3,0)</f>
        <v>AA</v>
      </c>
    </row>
    <row r="1388" spans="1:21">
      <c r="A1388" t="s">
        <v>453</v>
      </c>
      <c r="B1388">
        <v>10401</v>
      </c>
      <c r="C1388" t="s">
        <v>34</v>
      </c>
      <c r="D1388">
        <f>+SUMIFS(inv!D:D,inv!A:A,B1388,inv!T:T,A1388)</f>
        <v>0</v>
      </c>
      <c r="E1388">
        <f>+SUMIFS(inv!$D$1:$D$1164,inv!$A$1:$A$1164,$B1388,inv!$T$1:$T$1164,$A1388,inv!$U$1:$U$1164,'DIAS DE INVENTARIO TAT'!E$1)</f>
        <v>0</v>
      </c>
      <c r="F1388">
        <f>+SUMIFS(inv!$D$1:$D$1164,inv!$A$1:$A$1164,$B1388,inv!$T$1:$T$1164,$A1388,inv!$U$1:$U$1164,'DIAS DE INVENTARIO TAT'!F$1)</f>
        <v>0</v>
      </c>
      <c r="G1388">
        <f>+SUMIFS(inv!$D$1:$D$1164,inv!$A$1:$A$1164,$B1388,inv!$T$1:$T$1164,$A1388,inv!$U$1:$U$1164,'DIAS DE INVENTARIO TAT'!G$1)</f>
        <v>0</v>
      </c>
      <c r="H1388">
        <f>+SUMIFS(inv!$D$1:$D$1164,inv!$A$1:$A$1164,$B1388,inv!$T$1:$T$1164,$A1388,inv!$U$1:$U$1164,'DIAS DE INVENTARIO TAT'!H$1)</f>
        <v>0</v>
      </c>
      <c r="I1388">
        <f>+SUMIFS(inv!$D$1:$D$1164,inv!$A$1:$A$1164,$B1388,inv!$T$1:$T$1164,$A1388,inv!$U$1:$U$1164,'DIAS DE INVENTARIO TAT'!I$1)</f>
        <v>0</v>
      </c>
      <c r="J1388">
        <f>+SUMIFS(inv!$D$1:$D$1164,inv!$A$1:$A$1164,$B1388,inv!$T$1:$T$1164,$A1388,inv!$U$1:$U$1164,'DIAS DE INVENTARIO TAT'!J$1)</f>
        <v>0</v>
      </c>
      <c r="K1388">
        <f>+SUMIFS(inv!$D$1:$D$1164,inv!$A$1:$A$1164,$B1388,inv!$T$1:$T$1164,$A1388,inv!$U$1:$U$1164,'DIAS DE INVENTARIO TAT'!K$1)</f>
        <v>0</v>
      </c>
      <c r="L1388" s="6">
        <f>+SUMIFS(VENTAS!H:H,VENTAS!B:B,B1388,VENTAS!G:G,A1388)</f>
        <v>0</v>
      </c>
      <c r="M1388" s="4">
        <f t="shared" si="121"/>
        <v>0</v>
      </c>
      <c r="N1388" s="4">
        <f t="shared" si="117"/>
        <v>0</v>
      </c>
      <c r="O1388" s="4">
        <f t="shared" si="118"/>
        <v>0</v>
      </c>
      <c r="P1388" s="4">
        <f t="shared" si="119"/>
        <v>0</v>
      </c>
      <c r="Q1388" s="6" t="e">
        <f>+SUMIFS(#REF!,#REF!,TablaINV[[#This Row],[GRUPO]],#REF!,TablaINV[[#This Row],[COD]])</f>
        <v>#REF!</v>
      </c>
      <c r="R1388" s="19">
        <f t="shared" si="120"/>
        <v>0</v>
      </c>
      <c r="S1388" s="4" t="str">
        <f>+VLOOKUP(A1388,inv!T:X,5,0)</f>
        <v>OCCIDENTE</v>
      </c>
      <c r="T1388" s="4" t="str">
        <f>+VLOOKUP(B:B,'DT HUEVO'!$A:$D,4,0)</f>
        <v>GRIS SUELTO</v>
      </c>
      <c r="U1388" s="4" t="str">
        <f>+VLOOKUP(TablaINV[[#This Row],[COD]],'DT HUEVO'!$A:$D,3,0)</f>
        <v>A</v>
      </c>
    </row>
    <row r="1389" spans="1:21">
      <c r="A1389" t="s">
        <v>453</v>
      </c>
      <c r="B1389">
        <v>10404</v>
      </c>
      <c r="C1389" t="s">
        <v>36</v>
      </c>
      <c r="D1389">
        <f>+SUMIFS(inv!D:D,inv!A:A,B1389,inv!T:T,A1389)</f>
        <v>0</v>
      </c>
      <c r="E1389">
        <f>+SUMIFS(inv!$D$1:$D$1164,inv!$A$1:$A$1164,$B1389,inv!$T$1:$T$1164,$A1389,inv!$U$1:$U$1164,'DIAS DE INVENTARIO TAT'!E$1)</f>
        <v>0</v>
      </c>
      <c r="F1389">
        <f>+SUMIFS(inv!$D$1:$D$1164,inv!$A$1:$A$1164,$B1389,inv!$T$1:$T$1164,$A1389,inv!$U$1:$U$1164,'DIAS DE INVENTARIO TAT'!F$1)</f>
        <v>0</v>
      </c>
      <c r="G1389">
        <f>+SUMIFS(inv!$D$1:$D$1164,inv!$A$1:$A$1164,$B1389,inv!$T$1:$T$1164,$A1389,inv!$U$1:$U$1164,'DIAS DE INVENTARIO TAT'!G$1)</f>
        <v>0</v>
      </c>
      <c r="H1389">
        <f>+SUMIFS(inv!$D$1:$D$1164,inv!$A$1:$A$1164,$B1389,inv!$T$1:$T$1164,$A1389,inv!$U$1:$U$1164,'DIAS DE INVENTARIO TAT'!H$1)</f>
        <v>0</v>
      </c>
      <c r="I1389">
        <f>+SUMIFS(inv!$D$1:$D$1164,inv!$A$1:$A$1164,$B1389,inv!$T$1:$T$1164,$A1389,inv!$U$1:$U$1164,'DIAS DE INVENTARIO TAT'!I$1)</f>
        <v>0</v>
      </c>
      <c r="J1389">
        <f>+SUMIFS(inv!$D$1:$D$1164,inv!$A$1:$A$1164,$B1389,inv!$T$1:$T$1164,$A1389,inv!$U$1:$U$1164,'DIAS DE INVENTARIO TAT'!J$1)</f>
        <v>0</v>
      </c>
      <c r="K1389">
        <f>+SUMIFS(inv!$D$1:$D$1164,inv!$A$1:$A$1164,$B1389,inv!$T$1:$T$1164,$A1389,inv!$U$1:$U$1164,'DIAS DE INVENTARIO TAT'!K$1)</f>
        <v>0</v>
      </c>
      <c r="L1389" s="6">
        <f>+SUMIFS(VENTAS!H:H,VENTAS!B:B,B1389,VENTAS!G:G,A1389)</f>
        <v>0</v>
      </c>
      <c r="M1389" s="4">
        <f t="shared" si="121"/>
        <v>0</v>
      </c>
      <c r="N1389" s="4">
        <f t="shared" si="117"/>
        <v>0</v>
      </c>
      <c r="O1389" s="4">
        <f t="shared" si="118"/>
        <v>0</v>
      </c>
      <c r="P1389" s="4">
        <f t="shared" si="119"/>
        <v>0</v>
      </c>
      <c r="Q1389" s="6" t="e">
        <f>+SUMIFS(#REF!,#REF!,TablaINV[[#This Row],[GRUPO]],#REF!,TablaINV[[#This Row],[COD]])</f>
        <v>#REF!</v>
      </c>
      <c r="R1389" s="19">
        <f t="shared" si="120"/>
        <v>0</v>
      </c>
      <c r="S1389" s="4" t="str">
        <f>+VLOOKUP(A1389,inv!T:X,5,0)</f>
        <v>OCCIDENTE</v>
      </c>
      <c r="T1389" s="4" t="str">
        <f>+VLOOKUP(B:B,'DT HUEVO'!$A:$D,4,0)</f>
        <v>FS</v>
      </c>
      <c r="U1389" s="4" t="str">
        <f>+VLOOKUP(TablaINV[[#This Row],[COD]],'DT HUEVO'!$A:$D,3,0)</f>
        <v>A</v>
      </c>
    </row>
    <row r="1390" spans="1:21">
      <c r="A1390" t="s">
        <v>453</v>
      </c>
      <c r="B1390">
        <v>10407</v>
      </c>
      <c r="C1390" t="s">
        <v>37</v>
      </c>
      <c r="D1390">
        <f>+SUMIFS(inv!D:D,inv!A:A,B1390,inv!T:T,A1390)</f>
        <v>0</v>
      </c>
      <c r="E1390">
        <f>+SUMIFS(inv!$D$1:$D$1164,inv!$A$1:$A$1164,$B1390,inv!$T$1:$T$1164,$A1390,inv!$U$1:$U$1164,'DIAS DE INVENTARIO TAT'!E$1)</f>
        <v>0</v>
      </c>
      <c r="F1390">
        <f>+SUMIFS(inv!$D$1:$D$1164,inv!$A$1:$A$1164,$B1390,inv!$T$1:$T$1164,$A1390,inv!$U$1:$U$1164,'DIAS DE INVENTARIO TAT'!F$1)</f>
        <v>0</v>
      </c>
      <c r="G1390">
        <f>+SUMIFS(inv!$D$1:$D$1164,inv!$A$1:$A$1164,$B1390,inv!$T$1:$T$1164,$A1390,inv!$U$1:$U$1164,'DIAS DE INVENTARIO TAT'!G$1)</f>
        <v>0</v>
      </c>
      <c r="H1390">
        <f>+SUMIFS(inv!$D$1:$D$1164,inv!$A$1:$A$1164,$B1390,inv!$T$1:$T$1164,$A1390,inv!$U$1:$U$1164,'DIAS DE INVENTARIO TAT'!H$1)</f>
        <v>0</v>
      </c>
      <c r="I1390">
        <f>+SUMIFS(inv!$D$1:$D$1164,inv!$A$1:$A$1164,$B1390,inv!$T$1:$T$1164,$A1390,inv!$U$1:$U$1164,'DIAS DE INVENTARIO TAT'!I$1)</f>
        <v>0</v>
      </c>
      <c r="J1390">
        <f>+SUMIFS(inv!$D$1:$D$1164,inv!$A$1:$A$1164,$B1390,inv!$T$1:$T$1164,$A1390,inv!$U$1:$U$1164,'DIAS DE INVENTARIO TAT'!J$1)</f>
        <v>0</v>
      </c>
      <c r="K1390">
        <f>+SUMIFS(inv!$D$1:$D$1164,inv!$A$1:$A$1164,$B1390,inv!$T$1:$T$1164,$A1390,inv!$U$1:$U$1164,'DIAS DE INVENTARIO TAT'!K$1)</f>
        <v>0</v>
      </c>
      <c r="L1390" s="6">
        <f>+SUMIFS(VENTAS!H:H,VENTAS!B:B,B1390,VENTAS!G:G,A1390)</f>
        <v>0</v>
      </c>
      <c r="M1390" s="4">
        <f t="shared" si="121"/>
        <v>0</v>
      </c>
      <c r="N1390" s="4">
        <f t="shared" si="117"/>
        <v>0</v>
      </c>
      <c r="O1390" s="4">
        <f t="shared" si="118"/>
        <v>0</v>
      </c>
      <c r="P1390" s="4">
        <f t="shared" si="119"/>
        <v>0</v>
      </c>
      <c r="Q1390" s="6" t="e">
        <f>+SUMIFS(#REF!,#REF!,TablaINV[[#This Row],[GRUPO]],#REF!,TablaINV[[#This Row],[COD]])</f>
        <v>#REF!</v>
      </c>
      <c r="R1390" s="19">
        <f t="shared" si="120"/>
        <v>0</v>
      </c>
      <c r="S1390" s="4" t="str">
        <f>+VLOOKUP(A1390,inv!T:X,5,0)</f>
        <v>OCCIDENTE</v>
      </c>
      <c r="T1390" s="4" t="str">
        <f>+VLOOKUP(B:B,'DT HUEVO'!$A:$D,4,0)</f>
        <v>EMPACADOS</v>
      </c>
      <c r="U1390" s="4" t="str">
        <f>+VLOOKUP(TablaINV[[#This Row],[COD]],'DT HUEVO'!$A:$D,3,0)</f>
        <v>A</v>
      </c>
    </row>
    <row r="1391" spans="1:21">
      <c r="A1391" t="s">
        <v>453</v>
      </c>
      <c r="B1391">
        <v>10457</v>
      </c>
      <c r="C1391" t="s">
        <v>38</v>
      </c>
      <c r="D1391">
        <f>+SUMIFS(inv!D:D,inv!A:A,B1391,inv!T:T,A1391)</f>
        <v>0</v>
      </c>
      <c r="E1391">
        <f>+SUMIFS(inv!$D$1:$D$1164,inv!$A$1:$A$1164,$B1391,inv!$T$1:$T$1164,$A1391,inv!$U$1:$U$1164,'DIAS DE INVENTARIO TAT'!E$1)</f>
        <v>0</v>
      </c>
      <c r="F1391">
        <f>+SUMIFS(inv!$D$1:$D$1164,inv!$A$1:$A$1164,$B1391,inv!$T$1:$T$1164,$A1391,inv!$U$1:$U$1164,'DIAS DE INVENTARIO TAT'!F$1)</f>
        <v>0</v>
      </c>
      <c r="G1391">
        <f>+SUMIFS(inv!$D$1:$D$1164,inv!$A$1:$A$1164,$B1391,inv!$T$1:$T$1164,$A1391,inv!$U$1:$U$1164,'DIAS DE INVENTARIO TAT'!G$1)</f>
        <v>0</v>
      </c>
      <c r="H1391">
        <f>+SUMIFS(inv!$D$1:$D$1164,inv!$A$1:$A$1164,$B1391,inv!$T$1:$T$1164,$A1391,inv!$U$1:$U$1164,'DIAS DE INVENTARIO TAT'!H$1)</f>
        <v>0</v>
      </c>
      <c r="I1391">
        <f>+SUMIFS(inv!$D$1:$D$1164,inv!$A$1:$A$1164,$B1391,inv!$T$1:$T$1164,$A1391,inv!$U$1:$U$1164,'DIAS DE INVENTARIO TAT'!I$1)</f>
        <v>0</v>
      </c>
      <c r="J1391">
        <f>+SUMIFS(inv!$D$1:$D$1164,inv!$A$1:$A$1164,$B1391,inv!$T$1:$T$1164,$A1391,inv!$U$1:$U$1164,'DIAS DE INVENTARIO TAT'!J$1)</f>
        <v>0</v>
      </c>
      <c r="K1391">
        <f>+SUMIFS(inv!$D$1:$D$1164,inv!$A$1:$A$1164,$B1391,inv!$T$1:$T$1164,$A1391,inv!$U$1:$U$1164,'DIAS DE INVENTARIO TAT'!K$1)</f>
        <v>0</v>
      </c>
      <c r="L1391" s="6">
        <f>+SUMIFS(VENTAS!H:H,VENTAS!B:B,B1391,VENTAS!G:G,A1391)</f>
        <v>0</v>
      </c>
      <c r="M1391" s="4">
        <f t="shared" si="121"/>
        <v>0</v>
      </c>
      <c r="N1391" s="4">
        <f t="shared" si="117"/>
        <v>0</v>
      </c>
      <c r="O1391" s="4">
        <f t="shared" si="118"/>
        <v>0</v>
      </c>
      <c r="P1391" s="4">
        <f t="shared" si="119"/>
        <v>0</v>
      </c>
      <c r="Q1391" s="6" t="e">
        <f>+SUMIFS(#REF!,#REF!,TablaINV[[#This Row],[GRUPO]],#REF!,TablaINV[[#This Row],[COD]])</f>
        <v>#REF!</v>
      </c>
      <c r="R1391" s="19">
        <f t="shared" si="120"/>
        <v>0</v>
      </c>
      <c r="S1391" s="4" t="str">
        <f>+VLOOKUP(A1391,inv!T:X,5,0)</f>
        <v>OCCIDENTE</v>
      </c>
      <c r="T1391" s="4" t="str">
        <f>+VLOOKUP(B:B,'DT HUEVO'!$A:$D,4,0)</f>
        <v>EMPACADOS</v>
      </c>
      <c r="U1391" s="4" t="str">
        <f>+VLOOKUP(TablaINV[[#This Row],[COD]],'DT HUEVO'!$A:$D,3,0)</f>
        <v>A</v>
      </c>
    </row>
    <row r="1392" spans="1:21">
      <c r="A1392" t="s">
        <v>453</v>
      </c>
      <c r="B1392">
        <v>10469</v>
      </c>
      <c r="C1392" t="s">
        <v>39</v>
      </c>
      <c r="D1392">
        <f>+SUMIFS(inv!D:D,inv!A:A,B1392,inv!T:T,A1392)</f>
        <v>0</v>
      </c>
      <c r="E1392">
        <f>+SUMIFS(inv!$D$1:$D$1164,inv!$A$1:$A$1164,$B1392,inv!$T$1:$T$1164,$A1392,inv!$U$1:$U$1164,'DIAS DE INVENTARIO TAT'!E$1)</f>
        <v>0</v>
      </c>
      <c r="F1392">
        <f>+SUMIFS(inv!$D$1:$D$1164,inv!$A$1:$A$1164,$B1392,inv!$T$1:$T$1164,$A1392,inv!$U$1:$U$1164,'DIAS DE INVENTARIO TAT'!F$1)</f>
        <v>0</v>
      </c>
      <c r="G1392">
        <f>+SUMIFS(inv!$D$1:$D$1164,inv!$A$1:$A$1164,$B1392,inv!$T$1:$T$1164,$A1392,inv!$U$1:$U$1164,'DIAS DE INVENTARIO TAT'!G$1)</f>
        <v>0</v>
      </c>
      <c r="H1392">
        <f>+SUMIFS(inv!$D$1:$D$1164,inv!$A$1:$A$1164,$B1392,inv!$T$1:$T$1164,$A1392,inv!$U$1:$U$1164,'DIAS DE INVENTARIO TAT'!H$1)</f>
        <v>0</v>
      </c>
      <c r="I1392">
        <f>+SUMIFS(inv!$D$1:$D$1164,inv!$A$1:$A$1164,$B1392,inv!$T$1:$T$1164,$A1392,inv!$U$1:$U$1164,'DIAS DE INVENTARIO TAT'!I$1)</f>
        <v>0</v>
      </c>
      <c r="J1392">
        <f>+SUMIFS(inv!$D$1:$D$1164,inv!$A$1:$A$1164,$B1392,inv!$T$1:$T$1164,$A1392,inv!$U$1:$U$1164,'DIAS DE INVENTARIO TAT'!J$1)</f>
        <v>0</v>
      </c>
      <c r="K1392">
        <f>+SUMIFS(inv!$D$1:$D$1164,inv!$A$1:$A$1164,$B1392,inv!$T$1:$T$1164,$A1392,inv!$U$1:$U$1164,'DIAS DE INVENTARIO TAT'!K$1)</f>
        <v>0</v>
      </c>
      <c r="L1392" s="6">
        <f>+SUMIFS(VENTAS!H:H,VENTAS!B:B,B1392,VENTAS!G:G,A1392)</f>
        <v>0</v>
      </c>
      <c r="M1392" s="4">
        <f t="shared" si="121"/>
        <v>0</v>
      </c>
      <c r="N1392" s="4">
        <f t="shared" si="117"/>
        <v>0</v>
      </c>
      <c r="O1392" s="4">
        <f t="shared" si="118"/>
        <v>0</v>
      </c>
      <c r="P1392" s="4">
        <f t="shared" si="119"/>
        <v>0</v>
      </c>
      <c r="Q1392" s="6" t="e">
        <f>+SUMIFS(#REF!,#REF!,TablaINV[[#This Row],[GRUPO]],#REF!,TablaINV[[#This Row],[COD]])</f>
        <v>#REF!</v>
      </c>
      <c r="R1392" s="19">
        <f t="shared" si="120"/>
        <v>0</v>
      </c>
      <c r="S1392" s="4" t="str">
        <f>+VLOOKUP(A1392,inv!T:X,5,0)</f>
        <v>OCCIDENTE</v>
      </c>
      <c r="T1392" s="4" t="str">
        <f>+VLOOKUP(B:B,'DT HUEVO'!$A:$D,4,0)</f>
        <v>EMPACADOS</v>
      </c>
      <c r="U1392" s="4" t="str">
        <f>+VLOOKUP(TablaINV[[#This Row],[COD]],'DT HUEVO'!$A:$D,3,0)</f>
        <v>A</v>
      </c>
    </row>
    <row r="1393" spans="1:21">
      <c r="A1393" t="s">
        <v>453</v>
      </c>
      <c r="B1393">
        <v>10501</v>
      </c>
      <c r="C1393" t="s">
        <v>41</v>
      </c>
      <c r="D1393">
        <f>+SUMIFS(inv!D:D,inv!A:A,B1393,inv!T:T,A1393)</f>
        <v>0</v>
      </c>
      <c r="E1393">
        <f>+SUMIFS(inv!$D$1:$D$1164,inv!$A$1:$A$1164,$B1393,inv!$T$1:$T$1164,$A1393,inv!$U$1:$U$1164,'DIAS DE INVENTARIO TAT'!E$1)</f>
        <v>0</v>
      </c>
      <c r="F1393">
        <f>+SUMIFS(inv!$D$1:$D$1164,inv!$A$1:$A$1164,$B1393,inv!$T$1:$T$1164,$A1393,inv!$U$1:$U$1164,'DIAS DE INVENTARIO TAT'!F$1)</f>
        <v>0</v>
      </c>
      <c r="G1393">
        <f>+SUMIFS(inv!$D$1:$D$1164,inv!$A$1:$A$1164,$B1393,inv!$T$1:$T$1164,$A1393,inv!$U$1:$U$1164,'DIAS DE INVENTARIO TAT'!G$1)</f>
        <v>0</v>
      </c>
      <c r="H1393">
        <f>+SUMIFS(inv!$D$1:$D$1164,inv!$A$1:$A$1164,$B1393,inv!$T$1:$T$1164,$A1393,inv!$U$1:$U$1164,'DIAS DE INVENTARIO TAT'!H$1)</f>
        <v>0</v>
      </c>
      <c r="I1393">
        <f>+SUMIFS(inv!$D$1:$D$1164,inv!$A$1:$A$1164,$B1393,inv!$T$1:$T$1164,$A1393,inv!$U$1:$U$1164,'DIAS DE INVENTARIO TAT'!I$1)</f>
        <v>0</v>
      </c>
      <c r="J1393">
        <f>+SUMIFS(inv!$D$1:$D$1164,inv!$A$1:$A$1164,$B1393,inv!$T$1:$T$1164,$A1393,inv!$U$1:$U$1164,'DIAS DE INVENTARIO TAT'!J$1)</f>
        <v>0</v>
      </c>
      <c r="K1393">
        <f>+SUMIFS(inv!$D$1:$D$1164,inv!$A$1:$A$1164,$B1393,inv!$T$1:$T$1164,$A1393,inv!$U$1:$U$1164,'DIAS DE INVENTARIO TAT'!K$1)</f>
        <v>0</v>
      </c>
      <c r="L1393" s="6">
        <f>+SUMIFS(VENTAS!H:H,VENTAS!B:B,B1393,VENTAS!G:G,A1393)</f>
        <v>0</v>
      </c>
      <c r="M1393" s="4">
        <f t="shared" si="121"/>
        <v>0</v>
      </c>
      <c r="N1393" s="4">
        <f t="shared" si="117"/>
        <v>0</v>
      </c>
      <c r="O1393" s="4">
        <f t="shared" si="118"/>
        <v>0</v>
      </c>
      <c r="P1393" s="4">
        <f t="shared" si="119"/>
        <v>0</v>
      </c>
      <c r="Q1393" s="6" t="e">
        <f>+SUMIFS(#REF!,#REF!,TablaINV[[#This Row],[GRUPO]],#REF!,TablaINV[[#This Row],[COD]])</f>
        <v>#REF!</v>
      </c>
      <c r="R1393" s="19">
        <f t="shared" si="120"/>
        <v>0</v>
      </c>
      <c r="S1393" s="4" t="str">
        <f>+VLOOKUP(A1393,inv!T:X,5,0)</f>
        <v>OCCIDENTE</v>
      </c>
      <c r="T1393" s="4" t="str">
        <f>+VLOOKUP(B:B,'DT HUEVO'!$A:$D,4,0)</f>
        <v>GRIS SUELTO</v>
      </c>
      <c r="U1393" s="4" t="str">
        <f>+VLOOKUP(TablaINV[[#This Row],[COD]],'DT HUEVO'!$A:$D,3,0)</f>
        <v>B</v>
      </c>
    </row>
    <row r="1394" spans="1:21">
      <c r="A1394" t="s">
        <v>453</v>
      </c>
      <c r="B1394">
        <v>10502</v>
      </c>
      <c r="C1394" t="s">
        <v>42</v>
      </c>
      <c r="D1394">
        <f>+SUMIFS(inv!D:D,inv!A:A,B1394,inv!T:T,A1394)</f>
        <v>0</v>
      </c>
      <c r="E1394">
        <f>+SUMIFS(inv!$D$1:$D$1164,inv!$A$1:$A$1164,$B1394,inv!$T$1:$T$1164,$A1394,inv!$U$1:$U$1164,'DIAS DE INVENTARIO TAT'!E$1)</f>
        <v>0</v>
      </c>
      <c r="F1394">
        <f>+SUMIFS(inv!$D$1:$D$1164,inv!$A$1:$A$1164,$B1394,inv!$T$1:$T$1164,$A1394,inv!$U$1:$U$1164,'DIAS DE INVENTARIO TAT'!F$1)</f>
        <v>0</v>
      </c>
      <c r="G1394">
        <f>+SUMIFS(inv!$D$1:$D$1164,inv!$A$1:$A$1164,$B1394,inv!$T$1:$T$1164,$A1394,inv!$U$1:$U$1164,'DIAS DE INVENTARIO TAT'!G$1)</f>
        <v>0</v>
      </c>
      <c r="H1394">
        <f>+SUMIFS(inv!$D$1:$D$1164,inv!$A$1:$A$1164,$B1394,inv!$T$1:$T$1164,$A1394,inv!$U$1:$U$1164,'DIAS DE INVENTARIO TAT'!H$1)</f>
        <v>0</v>
      </c>
      <c r="I1394">
        <f>+SUMIFS(inv!$D$1:$D$1164,inv!$A$1:$A$1164,$B1394,inv!$T$1:$T$1164,$A1394,inv!$U$1:$U$1164,'DIAS DE INVENTARIO TAT'!I$1)</f>
        <v>0</v>
      </c>
      <c r="J1394">
        <f>+SUMIFS(inv!$D$1:$D$1164,inv!$A$1:$A$1164,$B1394,inv!$T$1:$T$1164,$A1394,inv!$U$1:$U$1164,'DIAS DE INVENTARIO TAT'!J$1)</f>
        <v>0</v>
      </c>
      <c r="K1394">
        <f>+SUMIFS(inv!$D$1:$D$1164,inv!$A$1:$A$1164,$B1394,inv!$T$1:$T$1164,$A1394,inv!$U$1:$U$1164,'DIAS DE INVENTARIO TAT'!K$1)</f>
        <v>0</v>
      </c>
      <c r="L1394" s="6">
        <f>+SUMIFS(VENTAS!H:H,VENTAS!B:B,B1394,VENTAS!G:G,A1394)</f>
        <v>0</v>
      </c>
      <c r="M1394" s="4">
        <f t="shared" si="121"/>
        <v>0</v>
      </c>
      <c r="N1394" s="4">
        <f t="shared" si="117"/>
        <v>0</v>
      </c>
      <c r="O1394" s="4">
        <f t="shared" si="118"/>
        <v>0</v>
      </c>
      <c r="P1394" s="4">
        <f t="shared" si="119"/>
        <v>0</v>
      </c>
      <c r="Q1394" s="6" t="e">
        <f>+SUMIFS(#REF!,#REF!,TablaINV[[#This Row],[GRUPO]],#REF!,TablaINV[[#This Row],[COD]])</f>
        <v>#REF!</v>
      </c>
      <c r="R1394" s="19">
        <f t="shared" si="120"/>
        <v>0</v>
      </c>
      <c r="S1394" s="4" t="str">
        <f>+VLOOKUP(A1394,inv!T:X,5,0)</f>
        <v>OCCIDENTE</v>
      </c>
      <c r="T1394" s="4" t="e">
        <f>+VLOOKUP(B:B,'DT HUEVO'!$A:$D,4,0)</f>
        <v>#N/A</v>
      </c>
      <c r="U1394" s="4" t="e">
        <f>+VLOOKUP(TablaINV[[#This Row],[COD]],'DT HUEVO'!$A:$D,3,0)</f>
        <v>#N/A</v>
      </c>
    </row>
    <row r="1395" spans="1:21">
      <c r="A1395" t="s">
        <v>453</v>
      </c>
      <c r="B1395">
        <v>10601</v>
      </c>
      <c r="C1395" s="25" t="s">
        <v>44</v>
      </c>
      <c r="D1395">
        <f>+SUMIFS(inv!D:D,inv!A:A,B1395,inv!T:T,A1395)</f>
        <v>0</v>
      </c>
      <c r="E1395">
        <f>+SUMIFS(inv!$D$1:$D$1164,inv!$A$1:$A$1164,$B1395,inv!$T$1:$T$1164,$A1395,inv!$U$1:$U$1164,'DIAS DE INVENTARIO TAT'!E$1)</f>
        <v>0</v>
      </c>
      <c r="F1395">
        <f>+SUMIFS(inv!$D$1:$D$1164,inv!$A$1:$A$1164,$B1395,inv!$T$1:$T$1164,$A1395,inv!$U$1:$U$1164,'DIAS DE INVENTARIO TAT'!F$1)</f>
        <v>0</v>
      </c>
      <c r="G1395">
        <f>+SUMIFS(inv!$D$1:$D$1164,inv!$A$1:$A$1164,$B1395,inv!$T$1:$T$1164,$A1395,inv!$U$1:$U$1164,'DIAS DE INVENTARIO TAT'!G$1)</f>
        <v>0</v>
      </c>
      <c r="H1395">
        <f>+SUMIFS(inv!$D$1:$D$1164,inv!$A$1:$A$1164,$B1395,inv!$T$1:$T$1164,$A1395,inv!$U$1:$U$1164,'DIAS DE INVENTARIO TAT'!H$1)</f>
        <v>0</v>
      </c>
      <c r="I1395">
        <f>+SUMIFS(inv!$D$1:$D$1164,inv!$A$1:$A$1164,$B1395,inv!$T$1:$T$1164,$A1395,inv!$U$1:$U$1164,'DIAS DE INVENTARIO TAT'!I$1)</f>
        <v>0</v>
      </c>
      <c r="J1395">
        <f>+SUMIFS(inv!$D$1:$D$1164,inv!$A$1:$A$1164,$B1395,inv!$T$1:$T$1164,$A1395,inv!$U$1:$U$1164,'DIAS DE INVENTARIO TAT'!J$1)</f>
        <v>0</v>
      </c>
      <c r="K1395">
        <f>+SUMIFS(inv!$D$1:$D$1164,inv!$A$1:$A$1164,$B1395,inv!$T$1:$T$1164,$A1395,inv!$U$1:$U$1164,'DIAS DE INVENTARIO TAT'!K$1)</f>
        <v>0</v>
      </c>
      <c r="L1395" s="6">
        <f>+SUMIFS(VENTAS!H:H,VENTAS!B:B,B1395,VENTAS!G:G,A1395)</f>
        <v>0</v>
      </c>
      <c r="M1395" s="4">
        <f t="shared" si="121"/>
        <v>0</v>
      </c>
      <c r="N1395" s="4">
        <f t="shared" si="117"/>
        <v>0</v>
      </c>
      <c r="O1395" s="4">
        <f t="shared" si="118"/>
        <v>0</v>
      </c>
      <c r="P1395" s="4">
        <f t="shared" si="119"/>
        <v>0</v>
      </c>
      <c r="Q1395" s="6" t="e">
        <f>+SUMIFS(#REF!,#REF!,TablaINV[[#This Row],[GRUPO]],#REF!,TablaINV[[#This Row],[COD]])</f>
        <v>#REF!</v>
      </c>
      <c r="R1395" s="19">
        <f t="shared" si="120"/>
        <v>0</v>
      </c>
      <c r="S1395" s="4" t="str">
        <f>+VLOOKUP(A1395,inv!T:X,5,0)</f>
        <v>OCCIDENTE</v>
      </c>
      <c r="T1395" s="4" t="str">
        <f>+VLOOKUP(B:B,'DT HUEVO'!$A:$D,4,0)</f>
        <v>GRIS SUELTO</v>
      </c>
      <c r="U1395" s="4" t="str">
        <f>+VLOOKUP(TablaINV[[#This Row],[COD]],'DT HUEVO'!$A:$D,3,0)</f>
        <v>C</v>
      </c>
    </row>
    <row r="1396" spans="1:21">
      <c r="A1396" t="s">
        <v>453</v>
      </c>
      <c r="B1396">
        <v>13559</v>
      </c>
      <c r="C1396" t="s">
        <v>429</v>
      </c>
      <c r="D1396">
        <f>+SUMIFS(inv!D:D,inv!A:A,B1396,inv!T:T,A1396)</f>
        <v>0</v>
      </c>
      <c r="E1396">
        <f>+SUMIFS(inv!$D$1:$D$1164,inv!$A$1:$A$1164,$B1396,inv!$T$1:$T$1164,$A1396,inv!$U$1:$U$1164,'DIAS DE INVENTARIO TAT'!E$1)</f>
        <v>0</v>
      </c>
      <c r="F1396">
        <f>+SUMIFS(inv!$D$1:$D$1164,inv!$A$1:$A$1164,$B1396,inv!$T$1:$T$1164,$A1396,inv!$U$1:$U$1164,'DIAS DE INVENTARIO TAT'!F$1)</f>
        <v>0</v>
      </c>
      <c r="G1396">
        <f>+SUMIFS(inv!$D$1:$D$1164,inv!$A$1:$A$1164,$B1396,inv!$T$1:$T$1164,$A1396,inv!$U$1:$U$1164,'DIAS DE INVENTARIO TAT'!G$1)</f>
        <v>0</v>
      </c>
      <c r="H1396">
        <f>+SUMIFS(inv!$D$1:$D$1164,inv!$A$1:$A$1164,$B1396,inv!$T$1:$T$1164,$A1396,inv!$U$1:$U$1164,'DIAS DE INVENTARIO TAT'!H$1)</f>
        <v>0</v>
      </c>
      <c r="I1396">
        <f>+SUMIFS(inv!$D$1:$D$1164,inv!$A$1:$A$1164,$B1396,inv!$T$1:$T$1164,$A1396,inv!$U$1:$U$1164,'DIAS DE INVENTARIO TAT'!I$1)</f>
        <v>0</v>
      </c>
      <c r="J1396">
        <f>+SUMIFS(inv!$D$1:$D$1164,inv!$A$1:$A$1164,$B1396,inv!$T$1:$T$1164,$A1396,inv!$U$1:$U$1164,'DIAS DE INVENTARIO TAT'!J$1)</f>
        <v>0</v>
      </c>
      <c r="K1396">
        <f>+SUMIFS(inv!$D$1:$D$1164,inv!$A$1:$A$1164,$B1396,inv!$T$1:$T$1164,$A1396,inv!$U$1:$U$1164,'DIAS DE INVENTARIO TAT'!K$1)</f>
        <v>0</v>
      </c>
      <c r="L1396" s="6">
        <f>+SUMIFS(VENTAS!H:H,VENTAS!B:B,B1396,VENTAS!G:G,A1396)</f>
        <v>0</v>
      </c>
      <c r="M1396" s="4">
        <f t="shared" si="121"/>
        <v>0</v>
      </c>
      <c r="N1396" s="4">
        <f t="shared" si="117"/>
        <v>0</v>
      </c>
      <c r="O1396" s="4">
        <f t="shared" si="118"/>
        <v>0</v>
      </c>
      <c r="P1396" s="4">
        <f t="shared" si="119"/>
        <v>0</v>
      </c>
      <c r="Q1396" s="6" t="e">
        <f>+SUMIFS(#REF!,#REF!,TablaINV[[#This Row],[GRUPO]],#REF!,TablaINV[[#This Row],[COD]])</f>
        <v>#REF!</v>
      </c>
      <c r="R1396" s="19">
        <f t="shared" si="120"/>
        <v>0</v>
      </c>
      <c r="S1396" s="4" t="str">
        <f>+VLOOKUP(A1396,inv!T:X,5,0)</f>
        <v>OCCIDENTE</v>
      </c>
      <c r="T1396" s="4" t="str">
        <f>+VLOOKUP(B:B,'DT HUEVO'!$A:$D,4,0)</f>
        <v>EMPACADOS</v>
      </c>
      <c r="U1396" s="4" t="str">
        <f>+VLOOKUP(TablaINV[[#This Row],[COD]],'DT HUEVO'!$A:$D,3,0)</f>
        <v>B</v>
      </c>
    </row>
    <row r="1397" spans="1:21">
      <c r="A1397" t="s">
        <v>453</v>
      </c>
      <c r="B1397">
        <v>72002</v>
      </c>
      <c r="C1397" t="s">
        <v>48</v>
      </c>
      <c r="D1397">
        <f>+SUMIFS(inv!D:D,inv!A:A,B1397,inv!T:T,A1397)</f>
        <v>0</v>
      </c>
      <c r="E1397">
        <f>+SUMIFS(inv!$D$1:$D$1164,inv!$A$1:$A$1164,$B1397,inv!$T$1:$T$1164,$A1397,inv!$U$1:$U$1164,'DIAS DE INVENTARIO TAT'!E$1)</f>
        <v>0</v>
      </c>
      <c r="F1397">
        <f>+SUMIFS(inv!$D$1:$D$1164,inv!$A$1:$A$1164,$B1397,inv!$T$1:$T$1164,$A1397,inv!$U$1:$U$1164,'DIAS DE INVENTARIO TAT'!F$1)</f>
        <v>0</v>
      </c>
      <c r="G1397">
        <f>+SUMIFS(inv!$D$1:$D$1164,inv!$A$1:$A$1164,$B1397,inv!$T$1:$T$1164,$A1397,inv!$U$1:$U$1164,'DIAS DE INVENTARIO TAT'!G$1)</f>
        <v>0</v>
      </c>
      <c r="H1397">
        <f>+SUMIFS(inv!$D$1:$D$1164,inv!$A$1:$A$1164,$B1397,inv!$T$1:$T$1164,$A1397,inv!$U$1:$U$1164,'DIAS DE INVENTARIO TAT'!H$1)</f>
        <v>0</v>
      </c>
      <c r="I1397">
        <f>+SUMIFS(inv!$D$1:$D$1164,inv!$A$1:$A$1164,$B1397,inv!$T$1:$T$1164,$A1397,inv!$U$1:$U$1164,'DIAS DE INVENTARIO TAT'!I$1)</f>
        <v>0</v>
      </c>
      <c r="J1397">
        <f>+SUMIFS(inv!$D$1:$D$1164,inv!$A$1:$A$1164,$B1397,inv!$T$1:$T$1164,$A1397,inv!$U$1:$U$1164,'DIAS DE INVENTARIO TAT'!J$1)</f>
        <v>0</v>
      </c>
      <c r="K1397">
        <f>+SUMIFS(inv!$D$1:$D$1164,inv!$A$1:$A$1164,$B1397,inv!$T$1:$T$1164,$A1397,inv!$U$1:$U$1164,'DIAS DE INVENTARIO TAT'!K$1)</f>
        <v>0</v>
      </c>
      <c r="L1397" s="6">
        <f>+SUMIFS(VENTAS!H:H,VENTAS!B:B,B1397,VENTAS!G:G,A1397)</f>
        <v>0</v>
      </c>
      <c r="M1397" s="4">
        <f t="shared" si="121"/>
        <v>0</v>
      </c>
      <c r="N1397" s="4">
        <f t="shared" si="117"/>
        <v>0</v>
      </c>
      <c r="O1397" s="4">
        <f t="shared" si="118"/>
        <v>0</v>
      </c>
      <c r="P1397" s="4">
        <f t="shared" si="119"/>
        <v>0</v>
      </c>
      <c r="Q1397" s="6" t="e">
        <f>+SUMIFS(#REF!,#REF!,TablaINV[[#This Row],[GRUPO]],#REF!,TablaINV[[#This Row],[COD]])</f>
        <v>#REF!</v>
      </c>
      <c r="R1397" s="19">
        <f t="shared" si="120"/>
        <v>0</v>
      </c>
      <c r="S1397" s="4" t="str">
        <f>+VLOOKUP(A1397,inv!T:X,5,0)</f>
        <v>OCCIDENTE</v>
      </c>
      <c r="T1397" s="4" t="str">
        <f>+VLOOKUP(B:B,'DT HUEVO'!$A:$D,4,0)</f>
        <v>SEGUNDA</v>
      </c>
      <c r="U1397" s="4" t="str">
        <f>+VLOOKUP(TablaINV[[#This Row],[COD]],'DT HUEVO'!$A:$D,3,0)</f>
        <v>SEGUNDA</v>
      </c>
    </row>
    <row r="1398" spans="1:21">
      <c r="A1398" t="s">
        <v>453</v>
      </c>
      <c r="B1398">
        <v>72012</v>
      </c>
      <c r="C1398" t="s">
        <v>55</v>
      </c>
      <c r="D1398">
        <f>+SUMIFS(inv!D:D,inv!A:A,B1398,inv!T:T,A1398)</f>
        <v>0</v>
      </c>
      <c r="E1398">
        <f>+SUMIFS(inv!$D$1:$D$1164,inv!$A$1:$A$1164,$B1398,inv!$T$1:$T$1164,$A1398,inv!$U$1:$U$1164,'DIAS DE INVENTARIO TAT'!E$1)</f>
        <v>0</v>
      </c>
      <c r="F1398">
        <f>+SUMIFS(inv!$D$1:$D$1164,inv!$A$1:$A$1164,$B1398,inv!$T$1:$T$1164,$A1398,inv!$U$1:$U$1164,'DIAS DE INVENTARIO TAT'!F$1)</f>
        <v>0</v>
      </c>
      <c r="G1398">
        <f>+SUMIFS(inv!$D$1:$D$1164,inv!$A$1:$A$1164,$B1398,inv!$T$1:$T$1164,$A1398,inv!$U$1:$U$1164,'DIAS DE INVENTARIO TAT'!G$1)</f>
        <v>0</v>
      </c>
      <c r="H1398">
        <f>+SUMIFS(inv!$D$1:$D$1164,inv!$A$1:$A$1164,$B1398,inv!$T$1:$T$1164,$A1398,inv!$U$1:$U$1164,'DIAS DE INVENTARIO TAT'!H$1)</f>
        <v>0</v>
      </c>
      <c r="I1398">
        <f>+SUMIFS(inv!$D$1:$D$1164,inv!$A$1:$A$1164,$B1398,inv!$T$1:$T$1164,$A1398,inv!$U$1:$U$1164,'DIAS DE INVENTARIO TAT'!I$1)</f>
        <v>0</v>
      </c>
      <c r="J1398">
        <f>+SUMIFS(inv!$D$1:$D$1164,inv!$A$1:$A$1164,$B1398,inv!$T$1:$T$1164,$A1398,inv!$U$1:$U$1164,'DIAS DE INVENTARIO TAT'!J$1)</f>
        <v>0</v>
      </c>
      <c r="K1398">
        <f>+SUMIFS(inv!$D$1:$D$1164,inv!$A$1:$A$1164,$B1398,inv!$T$1:$T$1164,$A1398,inv!$U$1:$U$1164,'DIAS DE INVENTARIO TAT'!K$1)</f>
        <v>0</v>
      </c>
      <c r="L1398" s="6">
        <f>+SUMIFS(VENTAS!H:H,VENTAS!B:B,B1398,VENTAS!G:G,A1398)</f>
        <v>0</v>
      </c>
      <c r="M1398" s="4">
        <f t="shared" si="121"/>
        <v>0</v>
      </c>
      <c r="N1398" s="4">
        <f t="shared" si="117"/>
        <v>0</v>
      </c>
      <c r="O1398" s="4">
        <f t="shared" si="118"/>
        <v>0</v>
      </c>
      <c r="P1398" s="4">
        <f t="shared" si="119"/>
        <v>0</v>
      </c>
      <c r="Q1398" s="6" t="e">
        <f>+SUMIFS(#REF!,#REF!,TablaINV[[#This Row],[GRUPO]],#REF!,TablaINV[[#This Row],[COD]])</f>
        <v>#REF!</v>
      </c>
      <c r="R1398" s="19">
        <f t="shared" si="120"/>
        <v>0</v>
      </c>
      <c r="S1398" s="4" t="str">
        <f>+VLOOKUP(A1398,inv!T:X,5,0)</f>
        <v>OCCIDENTE</v>
      </c>
      <c r="T1398" s="4" t="str">
        <f>+VLOOKUP(B:B,'DT HUEVO'!$A:$D,4,0)</f>
        <v>SEGUNDA</v>
      </c>
      <c r="U1398" s="4" t="str">
        <f>+VLOOKUP(TablaINV[[#This Row],[COD]],'DT HUEVO'!$A:$D,3,0)</f>
        <v>SEGUNDA</v>
      </c>
    </row>
    <row r="1399" spans="1:21">
      <c r="A1399" t="s">
        <v>453</v>
      </c>
      <c r="B1399">
        <v>73001</v>
      </c>
      <c r="C1399" t="s">
        <v>49</v>
      </c>
      <c r="D1399">
        <f>+SUMIFS(inv!D:D,inv!A:A,B1399,inv!T:T,A1399)</f>
        <v>0</v>
      </c>
      <c r="E1399">
        <f>+SUMIFS(inv!$D$1:$D$1164,inv!$A$1:$A$1164,$B1399,inv!$T$1:$T$1164,$A1399,inv!$U$1:$U$1164,'DIAS DE INVENTARIO TAT'!E$1)</f>
        <v>0</v>
      </c>
      <c r="F1399">
        <f>+SUMIFS(inv!$D$1:$D$1164,inv!$A$1:$A$1164,$B1399,inv!$T$1:$T$1164,$A1399,inv!$U$1:$U$1164,'DIAS DE INVENTARIO TAT'!F$1)</f>
        <v>0</v>
      </c>
      <c r="G1399">
        <f>+SUMIFS(inv!$D$1:$D$1164,inv!$A$1:$A$1164,$B1399,inv!$T$1:$T$1164,$A1399,inv!$U$1:$U$1164,'DIAS DE INVENTARIO TAT'!G$1)</f>
        <v>0</v>
      </c>
      <c r="H1399">
        <f>+SUMIFS(inv!$D$1:$D$1164,inv!$A$1:$A$1164,$B1399,inv!$T$1:$T$1164,$A1399,inv!$U$1:$U$1164,'DIAS DE INVENTARIO TAT'!H$1)</f>
        <v>0</v>
      </c>
      <c r="I1399">
        <f>+SUMIFS(inv!$D$1:$D$1164,inv!$A$1:$A$1164,$B1399,inv!$T$1:$T$1164,$A1399,inv!$U$1:$U$1164,'DIAS DE INVENTARIO TAT'!I$1)</f>
        <v>0</v>
      </c>
      <c r="J1399">
        <f>+SUMIFS(inv!$D$1:$D$1164,inv!$A$1:$A$1164,$B1399,inv!$T$1:$T$1164,$A1399,inv!$U$1:$U$1164,'DIAS DE INVENTARIO TAT'!J$1)</f>
        <v>0</v>
      </c>
      <c r="K1399">
        <f>+SUMIFS(inv!$D$1:$D$1164,inv!$A$1:$A$1164,$B1399,inv!$T$1:$T$1164,$A1399,inv!$U$1:$U$1164,'DIAS DE INVENTARIO TAT'!K$1)</f>
        <v>0</v>
      </c>
      <c r="L1399" s="6">
        <f>+SUMIFS(VENTAS!H:H,VENTAS!B:B,B1399,VENTAS!G:G,A1399)</f>
        <v>0</v>
      </c>
      <c r="M1399" s="4">
        <f t="shared" si="121"/>
        <v>0</v>
      </c>
      <c r="N1399" s="4">
        <f t="shared" si="117"/>
        <v>0</v>
      </c>
      <c r="O1399" s="4">
        <f t="shared" si="118"/>
        <v>0</v>
      </c>
      <c r="P1399" s="4">
        <f t="shared" si="119"/>
        <v>0</v>
      </c>
      <c r="Q1399" s="6" t="e">
        <f>+SUMIFS(#REF!,#REF!,TablaINV[[#This Row],[GRUPO]],#REF!,TablaINV[[#This Row],[COD]])</f>
        <v>#REF!</v>
      </c>
      <c r="R1399" s="19">
        <f t="shared" si="120"/>
        <v>0</v>
      </c>
      <c r="S1399" s="4" t="str">
        <f>+VLOOKUP(A1399,inv!T:X,5,0)</f>
        <v>OCCIDENTE</v>
      </c>
      <c r="T1399" s="4" t="str">
        <f>+VLOOKUP(B:B,'DT HUEVO'!$A:$D,4,0)</f>
        <v>SEGUNDA</v>
      </c>
      <c r="U1399" s="4" t="str">
        <f>+VLOOKUP(TablaINV[[#This Row],[COD]],'DT HUEVO'!$A:$D,3,0)</f>
        <v>SEGUNDA</v>
      </c>
    </row>
    <row r="1400" spans="1:21">
      <c r="A1400" t="s">
        <v>453</v>
      </c>
      <c r="B1400">
        <v>73012</v>
      </c>
      <c r="C1400" t="s">
        <v>56</v>
      </c>
      <c r="D1400">
        <f>+SUMIFS(inv!D:D,inv!A:A,B1400,inv!T:T,A1400)</f>
        <v>0</v>
      </c>
      <c r="E1400">
        <f>+SUMIFS(inv!$D$1:$D$1164,inv!$A$1:$A$1164,$B1400,inv!$T$1:$T$1164,$A1400,inv!$U$1:$U$1164,'DIAS DE INVENTARIO TAT'!E$1)</f>
        <v>0</v>
      </c>
      <c r="F1400">
        <f>+SUMIFS(inv!$D$1:$D$1164,inv!$A$1:$A$1164,$B1400,inv!$T$1:$T$1164,$A1400,inv!$U$1:$U$1164,'DIAS DE INVENTARIO TAT'!F$1)</f>
        <v>0</v>
      </c>
      <c r="G1400">
        <f>+SUMIFS(inv!$D$1:$D$1164,inv!$A$1:$A$1164,$B1400,inv!$T$1:$T$1164,$A1400,inv!$U$1:$U$1164,'DIAS DE INVENTARIO TAT'!G$1)</f>
        <v>0</v>
      </c>
      <c r="H1400">
        <f>+SUMIFS(inv!$D$1:$D$1164,inv!$A$1:$A$1164,$B1400,inv!$T$1:$T$1164,$A1400,inv!$U$1:$U$1164,'DIAS DE INVENTARIO TAT'!H$1)</f>
        <v>0</v>
      </c>
      <c r="I1400">
        <f>+SUMIFS(inv!$D$1:$D$1164,inv!$A$1:$A$1164,$B1400,inv!$T$1:$T$1164,$A1400,inv!$U$1:$U$1164,'DIAS DE INVENTARIO TAT'!I$1)</f>
        <v>0</v>
      </c>
      <c r="J1400">
        <f>+SUMIFS(inv!$D$1:$D$1164,inv!$A$1:$A$1164,$B1400,inv!$T$1:$T$1164,$A1400,inv!$U$1:$U$1164,'DIAS DE INVENTARIO TAT'!J$1)</f>
        <v>0</v>
      </c>
      <c r="K1400">
        <f>+SUMIFS(inv!$D$1:$D$1164,inv!$A$1:$A$1164,$B1400,inv!$T$1:$T$1164,$A1400,inv!$U$1:$U$1164,'DIAS DE INVENTARIO TAT'!K$1)</f>
        <v>0</v>
      </c>
      <c r="L1400" s="6">
        <f>+SUMIFS(VENTAS!H:H,VENTAS!B:B,B1400,VENTAS!G:G,A1400)</f>
        <v>0</v>
      </c>
      <c r="M1400" s="4">
        <f t="shared" si="121"/>
        <v>0</v>
      </c>
      <c r="N1400" s="4">
        <f t="shared" ref="N1400:N1463" si="122">+IFERROR(E1400/$L1400,0)</f>
        <v>0</v>
      </c>
      <c r="O1400" s="4">
        <f t="shared" ref="O1400:O1463" si="123">+IFERROR(F1400/$L1400,0)</f>
        <v>0</v>
      </c>
      <c r="P1400" s="4">
        <f t="shared" ref="P1400:P1463" si="124">+IFERROR(G1400/$L1400,0)</f>
        <v>0</v>
      </c>
      <c r="Q1400" s="6" t="e">
        <f>+SUMIFS(#REF!,#REF!,TablaINV[[#This Row],[GRUPO]],#REF!,TablaINV[[#This Row],[COD]])</f>
        <v>#REF!</v>
      </c>
      <c r="R1400" s="19">
        <f t="shared" ref="R1400:R1463" si="125">+IFERROR(D1400/Q1400,0)</f>
        <v>0</v>
      </c>
      <c r="S1400" s="4" t="str">
        <f>+VLOOKUP(A1400,inv!T:X,5,0)</f>
        <v>OCCIDENTE</v>
      </c>
      <c r="T1400" s="4" t="str">
        <f>+VLOOKUP(B:B,'DT HUEVO'!$A:$D,4,0)</f>
        <v>SEGUNDA</v>
      </c>
      <c r="U1400" s="4" t="str">
        <f>+VLOOKUP(TablaINV[[#This Row],[COD]],'DT HUEVO'!$A:$D,3,0)</f>
        <v>SEGUNDA</v>
      </c>
    </row>
    <row r="1401" spans="1:21">
      <c r="A1401" t="s">
        <v>453</v>
      </c>
      <c r="B1401">
        <v>79101</v>
      </c>
      <c r="C1401" t="s">
        <v>57</v>
      </c>
      <c r="D1401">
        <f>+SUMIFS(inv!D:D,inv!A:A,B1401,inv!T:T,A1401)</f>
        <v>0</v>
      </c>
      <c r="E1401">
        <f>+SUMIFS(inv!$D$1:$D$1164,inv!$A$1:$A$1164,$B1401,inv!$T$1:$T$1164,$A1401,inv!$U$1:$U$1164,'DIAS DE INVENTARIO TAT'!E$1)</f>
        <v>0</v>
      </c>
      <c r="F1401">
        <f>+SUMIFS(inv!$D$1:$D$1164,inv!$A$1:$A$1164,$B1401,inv!$T$1:$T$1164,$A1401,inv!$U$1:$U$1164,'DIAS DE INVENTARIO TAT'!F$1)</f>
        <v>0</v>
      </c>
      <c r="G1401">
        <f>+SUMIFS(inv!$D$1:$D$1164,inv!$A$1:$A$1164,$B1401,inv!$T$1:$T$1164,$A1401,inv!$U$1:$U$1164,'DIAS DE INVENTARIO TAT'!G$1)</f>
        <v>0</v>
      </c>
      <c r="H1401">
        <f>+SUMIFS(inv!$D$1:$D$1164,inv!$A$1:$A$1164,$B1401,inv!$T$1:$T$1164,$A1401,inv!$U$1:$U$1164,'DIAS DE INVENTARIO TAT'!H$1)</f>
        <v>0</v>
      </c>
      <c r="I1401">
        <f>+SUMIFS(inv!$D$1:$D$1164,inv!$A$1:$A$1164,$B1401,inv!$T$1:$T$1164,$A1401,inv!$U$1:$U$1164,'DIAS DE INVENTARIO TAT'!I$1)</f>
        <v>0</v>
      </c>
      <c r="J1401">
        <f>+SUMIFS(inv!$D$1:$D$1164,inv!$A$1:$A$1164,$B1401,inv!$T$1:$T$1164,$A1401,inv!$U$1:$U$1164,'DIAS DE INVENTARIO TAT'!J$1)</f>
        <v>0</v>
      </c>
      <c r="K1401">
        <f>+SUMIFS(inv!$D$1:$D$1164,inv!$A$1:$A$1164,$B1401,inv!$T$1:$T$1164,$A1401,inv!$U$1:$U$1164,'DIAS DE INVENTARIO TAT'!K$1)</f>
        <v>0</v>
      </c>
      <c r="L1401" s="6">
        <f>+SUMIFS(VENTAS!H:H,VENTAS!B:B,B1401,VENTAS!G:G,A1401)</f>
        <v>0</v>
      </c>
      <c r="M1401" s="4">
        <f t="shared" si="121"/>
        <v>0</v>
      </c>
      <c r="N1401" s="4">
        <f t="shared" si="122"/>
        <v>0</v>
      </c>
      <c r="O1401" s="4">
        <f t="shared" si="123"/>
        <v>0</v>
      </c>
      <c r="P1401" s="4">
        <f t="shared" si="124"/>
        <v>0</v>
      </c>
      <c r="Q1401" s="6" t="e">
        <f>+SUMIFS(#REF!,#REF!,TablaINV[[#This Row],[GRUPO]],#REF!,TablaINV[[#This Row],[COD]])</f>
        <v>#REF!</v>
      </c>
      <c r="R1401" s="19">
        <f t="shared" si="125"/>
        <v>0</v>
      </c>
      <c r="S1401" s="4" t="str">
        <f>+VLOOKUP(A1401,inv!T:X,5,0)</f>
        <v>OCCIDENTE</v>
      </c>
      <c r="T1401" s="4" t="str">
        <f>+VLOOKUP(B:B,'DT HUEVO'!$A:$D,4,0)</f>
        <v>SEGUNDA</v>
      </c>
      <c r="U1401" s="4" t="str">
        <f>+VLOOKUP(TablaINV[[#This Row],[COD]],'DT HUEVO'!$A:$D,3,0)</f>
        <v>SEGUNDA</v>
      </c>
    </row>
    <row r="1402" spans="1:21">
      <c r="A1402" t="s">
        <v>453</v>
      </c>
      <c r="B1402">
        <v>79201</v>
      </c>
      <c r="C1402" t="s">
        <v>50</v>
      </c>
      <c r="D1402">
        <f>+SUMIFS(inv!D:D,inv!A:A,B1402,inv!T:T,A1402)</f>
        <v>0</v>
      </c>
      <c r="E1402">
        <f>+SUMIFS(inv!$D$1:$D$1164,inv!$A$1:$A$1164,$B1402,inv!$T$1:$T$1164,$A1402,inv!$U$1:$U$1164,'DIAS DE INVENTARIO TAT'!E$1)</f>
        <v>0</v>
      </c>
      <c r="F1402">
        <f>+SUMIFS(inv!$D$1:$D$1164,inv!$A$1:$A$1164,$B1402,inv!$T$1:$T$1164,$A1402,inv!$U$1:$U$1164,'DIAS DE INVENTARIO TAT'!F$1)</f>
        <v>0</v>
      </c>
      <c r="G1402">
        <f>+SUMIFS(inv!$D$1:$D$1164,inv!$A$1:$A$1164,$B1402,inv!$T$1:$T$1164,$A1402,inv!$U$1:$U$1164,'DIAS DE INVENTARIO TAT'!G$1)</f>
        <v>0</v>
      </c>
      <c r="H1402">
        <f>+SUMIFS(inv!$D$1:$D$1164,inv!$A$1:$A$1164,$B1402,inv!$T$1:$T$1164,$A1402,inv!$U$1:$U$1164,'DIAS DE INVENTARIO TAT'!H$1)</f>
        <v>0</v>
      </c>
      <c r="I1402">
        <f>+SUMIFS(inv!$D$1:$D$1164,inv!$A$1:$A$1164,$B1402,inv!$T$1:$T$1164,$A1402,inv!$U$1:$U$1164,'DIAS DE INVENTARIO TAT'!I$1)</f>
        <v>0</v>
      </c>
      <c r="J1402">
        <f>+SUMIFS(inv!$D$1:$D$1164,inv!$A$1:$A$1164,$B1402,inv!$T$1:$T$1164,$A1402,inv!$U$1:$U$1164,'DIAS DE INVENTARIO TAT'!J$1)</f>
        <v>0</v>
      </c>
      <c r="K1402">
        <f>+SUMIFS(inv!$D$1:$D$1164,inv!$A$1:$A$1164,$B1402,inv!$T$1:$T$1164,$A1402,inv!$U$1:$U$1164,'DIAS DE INVENTARIO TAT'!K$1)</f>
        <v>0</v>
      </c>
      <c r="L1402" s="6">
        <f>+SUMIFS(VENTAS!H:H,VENTAS!B:B,B1402,VENTAS!G:G,A1402)</f>
        <v>0</v>
      </c>
      <c r="M1402" s="4">
        <f t="shared" si="121"/>
        <v>0</v>
      </c>
      <c r="N1402" s="4">
        <f t="shared" si="122"/>
        <v>0</v>
      </c>
      <c r="O1402" s="4">
        <f t="shared" si="123"/>
        <v>0</v>
      </c>
      <c r="P1402" s="4">
        <f t="shared" si="124"/>
        <v>0</v>
      </c>
      <c r="Q1402" s="6" t="e">
        <f>+SUMIFS(#REF!,#REF!,TablaINV[[#This Row],[GRUPO]],#REF!,TablaINV[[#This Row],[COD]])</f>
        <v>#REF!</v>
      </c>
      <c r="R1402" s="19">
        <f t="shared" si="125"/>
        <v>0</v>
      </c>
      <c r="S1402" s="4" t="str">
        <f>+VLOOKUP(A1402,inv!T:X,5,0)</f>
        <v>OCCIDENTE</v>
      </c>
      <c r="T1402" s="4" t="str">
        <f>+VLOOKUP(B:B,'DT HUEVO'!$A:$D,4,0)</f>
        <v>SEGUNDA</v>
      </c>
      <c r="U1402" s="4" t="str">
        <f>+VLOOKUP(TablaINV[[#This Row],[COD]],'DT HUEVO'!$A:$D,3,0)</f>
        <v>SEGUNDA</v>
      </c>
    </row>
    <row r="1403" spans="1:21">
      <c r="A1403" t="s">
        <v>453</v>
      </c>
      <c r="B1403">
        <v>10504</v>
      </c>
      <c r="C1403" t="s">
        <v>43</v>
      </c>
      <c r="D1403">
        <f>+SUMIFS(inv!D:D,inv!A:A,B1403,inv!T:T,A1403)</f>
        <v>0</v>
      </c>
      <c r="E1403">
        <f>+SUMIFS(inv!$D$1:$D$1164,inv!$A$1:$A$1164,$B1403,inv!$T$1:$T$1164,$A1403,inv!$U$1:$U$1164,'DIAS DE INVENTARIO TAT'!E$1)</f>
        <v>0</v>
      </c>
      <c r="F1403">
        <f>+SUMIFS(inv!$D$1:$D$1164,inv!$A$1:$A$1164,$B1403,inv!$T$1:$T$1164,$A1403,inv!$U$1:$U$1164,'DIAS DE INVENTARIO TAT'!F$1)</f>
        <v>0</v>
      </c>
      <c r="G1403">
        <f>+SUMIFS(inv!$D$1:$D$1164,inv!$A$1:$A$1164,$B1403,inv!$T$1:$T$1164,$A1403,inv!$U$1:$U$1164,'DIAS DE INVENTARIO TAT'!G$1)</f>
        <v>0</v>
      </c>
      <c r="H1403">
        <f>+SUMIFS(inv!$D$1:$D$1164,inv!$A$1:$A$1164,$B1403,inv!$T$1:$T$1164,$A1403,inv!$U$1:$U$1164,'DIAS DE INVENTARIO TAT'!H$1)</f>
        <v>0</v>
      </c>
      <c r="I1403">
        <f>+SUMIFS(inv!$D$1:$D$1164,inv!$A$1:$A$1164,$B1403,inv!$T$1:$T$1164,$A1403,inv!$U$1:$U$1164,'DIAS DE INVENTARIO TAT'!I$1)</f>
        <v>0</v>
      </c>
      <c r="J1403">
        <f>+SUMIFS(inv!$D$1:$D$1164,inv!$A$1:$A$1164,$B1403,inv!$T$1:$T$1164,$A1403,inv!$U$1:$U$1164,'DIAS DE INVENTARIO TAT'!J$1)</f>
        <v>0</v>
      </c>
      <c r="K1403">
        <f>+SUMIFS(inv!$D$1:$D$1164,inv!$A$1:$A$1164,$B1403,inv!$T$1:$T$1164,$A1403,inv!$U$1:$U$1164,'DIAS DE INVENTARIO TAT'!K$1)</f>
        <v>0</v>
      </c>
      <c r="L1403" s="6">
        <f>+SUMIFS(VENTAS!H:H,VENTAS!B:B,B1403,VENTAS!G:G,A1403)</f>
        <v>0</v>
      </c>
      <c r="M1403" s="4">
        <f t="shared" si="121"/>
        <v>0</v>
      </c>
      <c r="N1403" s="4">
        <f t="shared" si="122"/>
        <v>0</v>
      </c>
      <c r="O1403" s="4">
        <f t="shared" si="123"/>
        <v>0</v>
      </c>
      <c r="P1403" s="4">
        <f t="shared" si="124"/>
        <v>0</v>
      </c>
      <c r="Q1403" s="6" t="e">
        <f>+SUMIFS(#REF!,#REF!,TablaINV[[#This Row],[GRUPO]],#REF!,TablaINV[[#This Row],[COD]])</f>
        <v>#REF!</v>
      </c>
      <c r="R1403" s="19">
        <f t="shared" si="125"/>
        <v>0</v>
      </c>
      <c r="S1403" s="4" t="str">
        <f>+VLOOKUP(A1403,inv!T:X,5,0)</f>
        <v>OCCIDENTE</v>
      </c>
      <c r="T1403" s="4" t="e">
        <f>+VLOOKUP(B:B,'DT HUEVO'!$A:$D,4,0)</f>
        <v>#N/A</v>
      </c>
      <c r="U1403" s="4" t="e">
        <f>+VLOOKUP(TablaINV[[#This Row],[COD]],'DT HUEVO'!$A:$D,3,0)</f>
        <v>#N/A</v>
      </c>
    </row>
    <row r="1404" spans="1:21">
      <c r="A1404" t="s">
        <v>453</v>
      </c>
      <c r="B1404">
        <v>10103</v>
      </c>
      <c r="C1404" t="s">
        <v>60</v>
      </c>
      <c r="D1404">
        <f>+SUMIFS(inv!D:D,inv!A:A,B1404,inv!T:T,A1404)</f>
        <v>0</v>
      </c>
      <c r="E1404">
        <f>+SUMIFS(inv!$D$1:$D$1164,inv!$A$1:$A$1164,$B1404,inv!$T$1:$T$1164,$A1404,inv!$U$1:$U$1164,'DIAS DE INVENTARIO TAT'!E$1)</f>
        <v>0</v>
      </c>
      <c r="F1404">
        <f>+SUMIFS(inv!$D$1:$D$1164,inv!$A$1:$A$1164,$B1404,inv!$T$1:$T$1164,$A1404,inv!$U$1:$U$1164,'DIAS DE INVENTARIO TAT'!F$1)</f>
        <v>0</v>
      </c>
      <c r="G1404">
        <f>+SUMIFS(inv!$D$1:$D$1164,inv!$A$1:$A$1164,$B1404,inv!$T$1:$T$1164,$A1404,inv!$U$1:$U$1164,'DIAS DE INVENTARIO TAT'!G$1)</f>
        <v>0</v>
      </c>
      <c r="H1404">
        <f>+SUMIFS(inv!$D$1:$D$1164,inv!$A$1:$A$1164,$B1404,inv!$T$1:$T$1164,$A1404,inv!$U$1:$U$1164,'DIAS DE INVENTARIO TAT'!H$1)</f>
        <v>0</v>
      </c>
      <c r="I1404">
        <f>+SUMIFS(inv!$D$1:$D$1164,inv!$A$1:$A$1164,$B1404,inv!$T$1:$T$1164,$A1404,inv!$U$1:$U$1164,'DIAS DE INVENTARIO TAT'!I$1)</f>
        <v>0</v>
      </c>
      <c r="J1404">
        <f>+SUMIFS(inv!$D$1:$D$1164,inv!$A$1:$A$1164,$B1404,inv!$T$1:$T$1164,$A1404,inv!$U$1:$U$1164,'DIAS DE INVENTARIO TAT'!J$1)</f>
        <v>0</v>
      </c>
      <c r="K1404">
        <f>+SUMIFS(inv!$D$1:$D$1164,inv!$A$1:$A$1164,$B1404,inv!$T$1:$T$1164,$A1404,inv!$U$1:$U$1164,'DIAS DE INVENTARIO TAT'!K$1)</f>
        <v>0</v>
      </c>
      <c r="L1404" s="6">
        <f>+SUMIFS(VENTAS!H:H,VENTAS!B:B,B1404,VENTAS!G:G,A1404)</f>
        <v>0</v>
      </c>
      <c r="M1404" s="4">
        <f t="shared" si="121"/>
        <v>0</v>
      </c>
      <c r="N1404" s="4">
        <f t="shared" si="122"/>
        <v>0</v>
      </c>
      <c r="O1404" s="4">
        <f t="shared" si="123"/>
        <v>0</v>
      </c>
      <c r="P1404" s="4">
        <f t="shared" si="124"/>
        <v>0</v>
      </c>
      <c r="Q1404" s="6" t="e">
        <f>+SUMIFS(#REF!,#REF!,TablaINV[[#This Row],[GRUPO]],#REF!,TablaINV[[#This Row],[COD]])</f>
        <v>#REF!</v>
      </c>
      <c r="R1404" s="19">
        <f t="shared" si="125"/>
        <v>0</v>
      </c>
      <c r="S1404" s="4" t="str">
        <f>+VLOOKUP(A1404,inv!T:X,5,0)</f>
        <v>OCCIDENTE</v>
      </c>
      <c r="T1404" s="4" t="str">
        <f>+VLOOKUP(B:B,'DT HUEVO'!$A:$D,4,0)</f>
        <v>EMPACADOS</v>
      </c>
      <c r="U1404" s="4" t="str">
        <f>+VLOOKUP(TablaINV[[#This Row],[COD]],'DT HUEVO'!$A:$D,3,0)</f>
        <v>YUMBO</v>
      </c>
    </row>
    <row r="1405" spans="1:21">
      <c r="A1405" t="s">
        <v>453</v>
      </c>
      <c r="B1405">
        <v>10303</v>
      </c>
      <c r="C1405" t="s">
        <v>32</v>
      </c>
      <c r="D1405">
        <f>+SUMIFS(inv!D:D,inv!A:A,B1405,inv!T:T,A1405)</f>
        <v>0</v>
      </c>
      <c r="E1405">
        <f>+SUMIFS(inv!$D$1:$D$1164,inv!$A$1:$A$1164,$B1405,inv!$T$1:$T$1164,$A1405,inv!$U$1:$U$1164,'DIAS DE INVENTARIO TAT'!E$1)</f>
        <v>0</v>
      </c>
      <c r="F1405">
        <f>+SUMIFS(inv!$D$1:$D$1164,inv!$A$1:$A$1164,$B1405,inv!$T$1:$T$1164,$A1405,inv!$U$1:$U$1164,'DIAS DE INVENTARIO TAT'!F$1)</f>
        <v>0</v>
      </c>
      <c r="G1405">
        <f>+SUMIFS(inv!$D$1:$D$1164,inv!$A$1:$A$1164,$B1405,inv!$T$1:$T$1164,$A1405,inv!$U$1:$U$1164,'DIAS DE INVENTARIO TAT'!G$1)</f>
        <v>0</v>
      </c>
      <c r="H1405">
        <f>+SUMIFS(inv!$D$1:$D$1164,inv!$A$1:$A$1164,$B1405,inv!$T$1:$T$1164,$A1405,inv!$U$1:$U$1164,'DIAS DE INVENTARIO TAT'!H$1)</f>
        <v>0</v>
      </c>
      <c r="I1405">
        <f>+SUMIFS(inv!$D$1:$D$1164,inv!$A$1:$A$1164,$B1405,inv!$T$1:$T$1164,$A1405,inv!$U$1:$U$1164,'DIAS DE INVENTARIO TAT'!I$1)</f>
        <v>0</v>
      </c>
      <c r="J1405">
        <f>+SUMIFS(inv!$D$1:$D$1164,inv!$A$1:$A$1164,$B1405,inv!$T$1:$T$1164,$A1405,inv!$U$1:$U$1164,'DIAS DE INVENTARIO TAT'!J$1)</f>
        <v>0</v>
      </c>
      <c r="K1405">
        <f>+SUMIFS(inv!$D$1:$D$1164,inv!$A$1:$A$1164,$B1405,inv!$T$1:$T$1164,$A1405,inv!$U$1:$U$1164,'DIAS DE INVENTARIO TAT'!K$1)</f>
        <v>0</v>
      </c>
      <c r="L1405" s="6">
        <f>+SUMIFS(VENTAS!H:H,VENTAS!B:B,B1405,VENTAS!G:G,A1405)</f>
        <v>0</v>
      </c>
      <c r="M1405" s="4">
        <f t="shared" si="121"/>
        <v>0</v>
      </c>
      <c r="N1405" s="4">
        <f t="shared" si="122"/>
        <v>0</v>
      </c>
      <c r="O1405" s="4">
        <f t="shared" si="123"/>
        <v>0</v>
      </c>
      <c r="P1405" s="4">
        <f t="shared" si="124"/>
        <v>0</v>
      </c>
      <c r="Q1405" s="6" t="e">
        <f>+SUMIFS(#REF!,#REF!,TablaINV[[#This Row],[GRUPO]],#REF!,TablaINV[[#This Row],[COD]])</f>
        <v>#REF!</v>
      </c>
      <c r="R1405" s="19">
        <f t="shared" si="125"/>
        <v>0</v>
      </c>
      <c r="S1405" s="4" t="str">
        <f>+VLOOKUP(A1405,inv!T:X,5,0)</f>
        <v>OCCIDENTE</v>
      </c>
      <c r="T1405" s="4" t="str">
        <f>+VLOOKUP(B:B,'DT HUEVO'!$A:$D,4,0)</f>
        <v>EMPACADOS</v>
      </c>
      <c r="U1405" s="4" t="str">
        <f>+VLOOKUP(TablaINV[[#This Row],[COD]],'DT HUEVO'!$A:$D,3,0)</f>
        <v>AA</v>
      </c>
    </row>
    <row r="1406" spans="1:21">
      <c r="A1406" t="s">
        <v>453</v>
      </c>
      <c r="B1406">
        <v>10406</v>
      </c>
      <c r="C1406" t="s">
        <v>72</v>
      </c>
      <c r="D1406">
        <f>+SUMIFS(inv!D:D,inv!A:A,B1406,inv!T:T,A1406)</f>
        <v>0</v>
      </c>
      <c r="E1406">
        <f>+SUMIFS(inv!$D$1:$D$1164,inv!$A$1:$A$1164,$B1406,inv!$T$1:$T$1164,$A1406,inv!$U$1:$U$1164,'DIAS DE INVENTARIO TAT'!E$1)</f>
        <v>0</v>
      </c>
      <c r="F1406">
        <f>+SUMIFS(inv!$D$1:$D$1164,inv!$A$1:$A$1164,$B1406,inv!$T$1:$T$1164,$A1406,inv!$U$1:$U$1164,'DIAS DE INVENTARIO TAT'!F$1)</f>
        <v>0</v>
      </c>
      <c r="G1406">
        <f>+SUMIFS(inv!$D$1:$D$1164,inv!$A$1:$A$1164,$B1406,inv!$T$1:$T$1164,$A1406,inv!$U$1:$U$1164,'DIAS DE INVENTARIO TAT'!G$1)</f>
        <v>0</v>
      </c>
      <c r="H1406">
        <f>+SUMIFS(inv!$D$1:$D$1164,inv!$A$1:$A$1164,$B1406,inv!$T$1:$T$1164,$A1406,inv!$U$1:$U$1164,'DIAS DE INVENTARIO TAT'!H$1)</f>
        <v>0</v>
      </c>
      <c r="I1406">
        <f>+SUMIFS(inv!$D$1:$D$1164,inv!$A$1:$A$1164,$B1406,inv!$T$1:$T$1164,$A1406,inv!$U$1:$U$1164,'DIAS DE INVENTARIO TAT'!I$1)</f>
        <v>0</v>
      </c>
      <c r="J1406">
        <f>+SUMIFS(inv!$D$1:$D$1164,inv!$A$1:$A$1164,$B1406,inv!$T$1:$T$1164,$A1406,inv!$U$1:$U$1164,'DIAS DE INVENTARIO TAT'!J$1)</f>
        <v>0</v>
      </c>
      <c r="K1406">
        <f>+SUMIFS(inv!$D$1:$D$1164,inv!$A$1:$A$1164,$B1406,inv!$T$1:$T$1164,$A1406,inv!$U$1:$U$1164,'DIAS DE INVENTARIO TAT'!K$1)</f>
        <v>0</v>
      </c>
      <c r="L1406" s="6">
        <f>+SUMIFS(VENTAS!H:H,VENTAS!B:B,B1406,VENTAS!G:G,A1406)</f>
        <v>0</v>
      </c>
      <c r="M1406" s="4">
        <f t="shared" si="121"/>
        <v>0</v>
      </c>
      <c r="N1406" s="4">
        <f t="shared" si="122"/>
        <v>0</v>
      </c>
      <c r="O1406" s="4">
        <f t="shared" si="123"/>
        <v>0</v>
      </c>
      <c r="P1406" s="4">
        <f t="shared" si="124"/>
        <v>0</v>
      </c>
      <c r="Q1406" s="6" t="e">
        <f>+SUMIFS(#REF!,#REF!,TablaINV[[#This Row],[GRUPO]],#REF!,TablaINV[[#This Row],[COD]])</f>
        <v>#REF!</v>
      </c>
      <c r="R1406" s="19">
        <f t="shared" si="125"/>
        <v>0</v>
      </c>
      <c r="S1406" s="4" t="str">
        <f>+VLOOKUP(A1406,inv!T:X,5,0)</f>
        <v>OCCIDENTE</v>
      </c>
      <c r="T1406" s="4" t="str">
        <f>+VLOOKUP(B:B,'DT HUEVO'!$A:$D,4,0)</f>
        <v>VERDE</v>
      </c>
      <c r="U1406" s="4" t="str">
        <f>+VLOOKUP(TablaINV[[#This Row],[COD]],'DT HUEVO'!$A:$D,3,0)</f>
        <v>A</v>
      </c>
    </row>
    <row r="1407" spans="1:21">
      <c r="A1407" t="s">
        <v>453</v>
      </c>
      <c r="B1407">
        <v>10480</v>
      </c>
      <c r="C1407" t="s">
        <v>545</v>
      </c>
      <c r="D1407">
        <f>+SUMIFS(inv!D:D,inv!A:A,B1407,inv!T:T,A1407)</f>
        <v>0</v>
      </c>
      <c r="E1407">
        <f>+SUMIFS(inv!$D$1:$D$1164,inv!$A$1:$A$1164,$B1407,inv!$T$1:$T$1164,$A1407,inv!$U$1:$U$1164,'DIAS DE INVENTARIO TAT'!E$1)</f>
        <v>0</v>
      </c>
      <c r="F1407">
        <f>+SUMIFS(inv!$D$1:$D$1164,inv!$A$1:$A$1164,$B1407,inv!$T$1:$T$1164,$A1407,inv!$U$1:$U$1164,'DIAS DE INVENTARIO TAT'!F$1)</f>
        <v>0</v>
      </c>
      <c r="G1407">
        <f>+SUMIFS(inv!$D$1:$D$1164,inv!$A$1:$A$1164,$B1407,inv!$T$1:$T$1164,$A1407,inv!$U$1:$U$1164,'DIAS DE INVENTARIO TAT'!G$1)</f>
        <v>0</v>
      </c>
      <c r="H1407">
        <f>+SUMIFS(inv!$D$1:$D$1164,inv!$A$1:$A$1164,$B1407,inv!$T$1:$T$1164,$A1407,inv!$U$1:$U$1164,'DIAS DE INVENTARIO TAT'!H$1)</f>
        <v>0</v>
      </c>
      <c r="I1407">
        <f>+SUMIFS(inv!$D$1:$D$1164,inv!$A$1:$A$1164,$B1407,inv!$T$1:$T$1164,$A1407,inv!$U$1:$U$1164,'DIAS DE INVENTARIO TAT'!I$1)</f>
        <v>0</v>
      </c>
      <c r="J1407">
        <f>+SUMIFS(inv!$D$1:$D$1164,inv!$A$1:$A$1164,$B1407,inv!$T$1:$T$1164,$A1407,inv!$U$1:$U$1164,'DIAS DE INVENTARIO TAT'!J$1)</f>
        <v>0</v>
      </c>
      <c r="K1407">
        <f>+SUMIFS(inv!$D$1:$D$1164,inv!$A$1:$A$1164,$B1407,inv!$T$1:$T$1164,$A1407,inv!$U$1:$U$1164,'DIAS DE INVENTARIO TAT'!K$1)</f>
        <v>0</v>
      </c>
      <c r="L1407" s="6">
        <f>+SUMIFS(VENTAS!H:H,VENTAS!B:B,B1407,VENTAS!G:G,A1407)</f>
        <v>0</v>
      </c>
      <c r="M1407" s="4">
        <f t="shared" si="121"/>
        <v>0</v>
      </c>
      <c r="N1407" s="4">
        <f t="shared" si="122"/>
        <v>0</v>
      </c>
      <c r="O1407" s="4">
        <f t="shared" si="123"/>
        <v>0</v>
      </c>
      <c r="P1407" s="4">
        <f t="shared" si="124"/>
        <v>0</v>
      </c>
      <c r="Q1407" s="6" t="e">
        <f>+SUMIFS(#REF!,#REF!,TablaINV[[#This Row],[GRUPO]],#REF!,TablaINV[[#This Row],[COD]])</f>
        <v>#REF!</v>
      </c>
      <c r="R1407" s="19">
        <f t="shared" si="125"/>
        <v>0</v>
      </c>
      <c r="S1407" s="4" t="str">
        <f>+VLOOKUP(A1407,inv!T:X,5,0)</f>
        <v>OCCIDENTE</v>
      </c>
      <c r="T1407" s="4" t="str">
        <f>+VLOOKUP(B:B,'DT HUEVO'!$A:$D,4,0)</f>
        <v>EMPACADOS</v>
      </c>
      <c r="U1407" s="4" t="str">
        <f>+VLOOKUP(TablaINV[[#This Row],[COD]],'DT HUEVO'!$A:$D,3,0)</f>
        <v>A</v>
      </c>
    </row>
    <row r="1408" spans="1:21">
      <c r="A1408" t="s">
        <v>453</v>
      </c>
      <c r="B1408">
        <v>12359</v>
      </c>
      <c r="C1408" t="s">
        <v>63</v>
      </c>
      <c r="D1408">
        <f>+SUMIFS(inv!D:D,inv!A:A,B1408,inv!T:T,A1408)</f>
        <v>0</v>
      </c>
      <c r="E1408">
        <f>+SUMIFS(inv!$D$1:$D$1164,inv!$A$1:$A$1164,$B1408,inv!$T$1:$T$1164,$A1408,inv!$U$1:$U$1164,'DIAS DE INVENTARIO TAT'!E$1)</f>
        <v>0</v>
      </c>
      <c r="F1408">
        <f>+SUMIFS(inv!$D$1:$D$1164,inv!$A$1:$A$1164,$B1408,inv!$T$1:$T$1164,$A1408,inv!$U$1:$U$1164,'DIAS DE INVENTARIO TAT'!F$1)</f>
        <v>0</v>
      </c>
      <c r="G1408">
        <f>+SUMIFS(inv!$D$1:$D$1164,inv!$A$1:$A$1164,$B1408,inv!$T$1:$T$1164,$A1408,inv!$U$1:$U$1164,'DIAS DE INVENTARIO TAT'!G$1)</f>
        <v>0</v>
      </c>
      <c r="H1408">
        <f>+SUMIFS(inv!$D$1:$D$1164,inv!$A$1:$A$1164,$B1408,inv!$T$1:$T$1164,$A1408,inv!$U$1:$U$1164,'DIAS DE INVENTARIO TAT'!H$1)</f>
        <v>0</v>
      </c>
      <c r="I1408">
        <f>+SUMIFS(inv!$D$1:$D$1164,inv!$A$1:$A$1164,$B1408,inv!$T$1:$T$1164,$A1408,inv!$U$1:$U$1164,'DIAS DE INVENTARIO TAT'!I$1)</f>
        <v>0</v>
      </c>
      <c r="J1408">
        <f>+SUMIFS(inv!$D$1:$D$1164,inv!$A$1:$A$1164,$B1408,inv!$T$1:$T$1164,$A1408,inv!$U$1:$U$1164,'DIAS DE INVENTARIO TAT'!J$1)</f>
        <v>0</v>
      </c>
      <c r="K1408">
        <f>+SUMIFS(inv!$D$1:$D$1164,inv!$A$1:$A$1164,$B1408,inv!$T$1:$T$1164,$A1408,inv!$U$1:$U$1164,'DIAS DE INVENTARIO TAT'!K$1)</f>
        <v>0</v>
      </c>
      <c r="L1408" s="6">
        <f>+SUMIFS(VENTAS!H:H,VENTAS!B:B,B1408,VENTAS!G:G,A1408)</f>
        <v>0</v>
      </c>
      <c r="M1408" s="4">
        <f t="shared" si="121"/>
        <v>0</v>
      </c>
      <c r="N1408" s="4">
        <f t="shared" si="122"/>
        <v>0</v>
      </c>
      <c r="O1408" s="4">
        <f t="shared" si="123"/>
        <v>0</v>
      </c>
      <c r="P1408" s="4">
        <f t="shared" si="124"/>
        <v>0</v>
      </c>
      <c r="Q1408" s="6" t="e">
        <f>+SUMIFS(#REF!,#REF!,TablaINV[[#This Row],[GRUPO]],#REF!,TablaINV[[#This Row],[COD]])</f>
        <v>#REF!</v>
      </c>
      <c r="R1408" s="19">
        <f t="shared" si="125"/>
        <v>0</v>
      </c>
      <c r="S1408" s="4" t="str">
        <f>+VLOOKUP(A1408,inv!T:X,5,0)</f>
        <v>OCCIDENTE</v>
      </c>
      <c r="T1408" s="4" t="e">
        <f>+VLOOKUP(B:B,'DT HUEVO'!$A:$D,4,0)</f>
        <v>#N/A</v>
      </c>
      <c r="U1408" s="4" t="e">
        <f>+VLOOKUP(TablaINV[[#This Row],[COD]],'DT HUEVO'!$A:$D,3,0)</f>
        <v>#N/A</v>
      </c>
    </row>
    <row r="1409" spans="1:21">
      <c r="A1409" t="s">
        <v>453</v>
      </c>
      <c r="B1409">
        <v>12380</v>
      </c>
      <c r="C1409" t="s">
        <v>65</v>
      </c>
      <c r="D1409">
        <f>+SUMIFS(inv!D:D,inv!A:A,B1409,inv!T:T,A1409)</f>
        <v>0</v>
      </c>
      <c r="E1409">
        <f>+SUMIFS(inv!$D$1:$D$1164,inv!$A$1:$A$1164,$B1409,inv!$T$1:$T$1164,$A1409,inv!$U$1:$U$1164,'DIAS DE INVENTARIO TAT'!E$1)</f>
        <v>0</v>
      </c>
      <c r="F1409">
        <f>+SUMIFS(inv!$D$1:$D$1164,inv!$A$1:$A$1164,$B1409,inv!$T$1:$T$1164,$A1409,inv!$U$1:$U$1164,'DIAS DE INVENTARIO TAT'!F$1)</f>
        <v>0</v>
      </c>
      <c r="G1409">
        <f>+SUMIFS(inv!$D$1:$D$1164,inv!$A$1:$A$1164,$B1409,inv!$T$1:$T$1164,$A1409,inv!$U$1:$U$1164,'DIAS DE INVENTARIO TAT'!G$1)</f>
        <v>0</v>
      </c>
      <c r="H1409">
        <f>+SUMIFS(inv!$D$1:$D$1164,inv!$A$1:$A$1164,$B1409,inv!$T$1:$T$1164,$A1409,inv!$U$1:$U$1164,'DIAS DE INVENTARIO TAT'!H$1)</f>
        <v>0</v>
      </c>
      <c r="I1409">
        <f>+SUMIFS(inv!$D$1:$D$1164,inv!$A$1:$A$1164,$B1409,inv!$T$1:$T$1164,$A1409,inv!$U$1:$U$1164,'DIAS DE INVENTARIO TAT'!I$1)</f>
        <v>0</v>
      </c>
      <c r="J1409">
        <f>+SUMIFS(inv!$D$1:$D$1164,inv!$A$1:$A$1164,$B1409,inv!$T$1:$T$1164,$A1409,inv!$U$1:$U$1164,'DIAS DE INVENTARIO TAT'!J$1)</f>
        <v>0</v>
      </c>
      <c r="K1409">
        <f>+SUMIFS(inv!$D$1:$D$1164,inv!$A$1:$A$1164,$B1409,inv!$T$1:$T$1164,$A1409,inv!$U$1:$U$1164,'DIAS DE INVENTARIO TAT'!K$1)</f>
        <v>0</v>
      </c>
      <c r="L1409" s="6">
        <f>+SUMIFS(VENTAS!H:H,VENTAS!B:B,B1409,VENTAS!G:G,A1409)</f>
        <v>0</v>
      </c>
      <c r="M1409" s="4">
        <f t="shared" si="121"/>
        <v>0</v>
      </c>
      <c r="N1409" s="4">
        <f t="shared" si="122"/>
        <v>0</v>
      </c>
      <c r="O1409" s="4">
        <f t="shared" si="123"/>
        <v>0</v>
      </c>
      <c r="P1409" s="4">
        <f t="shared" si="124"/>
        <v>0</v>
      </c>
      <c r="Q1409" s="6" t="e">
        <f>+SUMIFS(#REF!,#REF!,TablaINV[[#This Row],[GRUPO]],#REF!,TablaINV[[#This Row],[COD]])</f>
        <v>#REF!</v>
      </c>
      <c r="R1409" s="19">
        <f t="shared" si="125"/>
        <v>0</v>
      </c>
      <c r="S1409" s="4" t="str">
        <f>+VLOOKUP(A1409,inv!T:X,5,0)</f>
        <v>OCCIDENTE</v>
      </c>
      <c r="T1409" s="4" t="e">
        <f>+VLOOKUP(B:B,'DT HUEVO'!$A:$D,4,0)</f>
        <v>#N/A</v>
      </c>
      <c r="U1409" s="4" t="e">
        <f>+VLOOKUP(TablaINV[[#This Row],[COD]],'DT HUEVO'!$A:$D,3,0)</f>
        <v>#N/A</v>
      </c>
    </row>
    <row r="1410" spans="1:21">
      <c r="A1410" t="s">
        <v>453</v>
      </c>
      <c r="B1410">
        <v>12459</v>
      </c>
      <c r="C1410" t="s">
        <v>66</v>
      </c>
      <c r="D1410">
        <f>+SUMIFS(inv!D:D,inv!A:A,B1410,inv!T:T,A1410)</f>
        <v>0</v>
      </c>
      <c r="E1410">
        <f>+SUMIFS(inv!$D$1:$D$1164,inv!$A$1:$A$1164,$B1410,inv!$T$1:$T$1164,$A1410,inv!$U$1:$U$1164,'DIAS DE INVENTARIO TAT'!E$1)</f>
        <v>0</v>
      </c>
      <c r="F1410">
        <f>+SUMIFS(inv!$D$1:$D$1164,inv!$A$1:$A$1164,$B1410,inv!$T$1:$T$1164,$A1410,inv!$U$1:$U$1164,'DIAS DE INVENTARIO TAT'!F$1)</f>
        <v>0</v>
      </c>
      <c r="G1410">
        <f>+SUMIFS(inv!$D$1:$D$1164,inv!$A$1:$A$1164,$B1410,inv!$T$1:$T$1164,$A1410,inv!$U$1:$U$1164,'DIAS DE INVENTARIO TAT'!G$1)</f>
        <v>0</v>
      </c>
      <c r="H1410">
        <f>+SUMIFS(inv!$D$1:$D$1164,inv!$A$1:$A$1164,$B1410,inv!$T$1:$T$1164,$A1410,inv!$U$1:$U$1164,'DIAS DE INVENTARIO TAT'!H$1)</f>
        <v>0</v>
      </c>
      <c r="I1410">
        <f>+SUMIFS(inv!$D$1:$D$1164,inv!$A$1:$A$1164,$B1410,inv!$T$1:$T$1164,$A1410,inv!$U$1:$U$1164,'DIAS DE INVENTARIO TAT'!I$1)</f>
        <v>0</v>
      </c>
      <c r="J1410">
        <f>+SUMIFS(inv!$D$1:$D$1164,inv!$A$1:$A$1164,$B1410,inv!$T$1:$T$1164,$A1410,inv!$U$1:$U$1164,'DIAS DE INVENTARIO TAT'!J$1)</f>
        <v>0</v>
      </c>
      <c r="K1410">
        <f>+SUMIFS(inv!$D$1:$D$1164,inv!$A$1:$A$1164,$B1410,inv!$T$1:$T$1164,$A1410,inv!$U$1:$U$1164,'DIAS DE INVENTARIO TAT'!K$1)</f>
        <v>0</v>
      </c>
      <c r="L1410" s="6">
        <f>+SUMIFS(VENTAS!H:H,VENTAS!B:B,B1410,VENTAS!G:G,A1410)</f>
        <v>0</v>
      </c>
      <c r="M1410" s="4">
        <f t="shared" si="121"/>
        <v>0</v>
      </c>
      <c r="N1410" s="4">
        <f t="shared" si="122"/>
        <v>0</v>
      </c>
      <c r="O1410" s="4">
        <f t="shared" si="123"/>
        <v>0</v>
      </c>
      <c r="P1410" s="4">
        <f t="shared" si="124"/>
        <v>0</v>
      </c>
      <c r="Q1410" s="6" t="e">
        <f>+SUMIFS(#REF!,#REF!,TablaINV[[#This Row],[GRUPO]],#REF!,TablaINV[[#This Row],[COD]])</f>
        <v>#REF!</v>
      </c>
      <c r="R1410" s="19">
        <f t="shared" si="125"/>
        <v>0</v>
      </c>
      <c r="S1410" s="4" t="str">
        <f>+VLOOKUP(A1410,inv!T:X,5,0)</f>
        <v>OCCIDENTE</v>
      </c>
      <c r="T1410" s="4" t="e">
        <f>+VLOOKUP(B:B,'DT HUEVO'!$A:$D,4,0)</f>
        <v>#N/A</v>
      </c>
      <c r="U1410" s="4" t="e">
        <f>+VLOOKUP(TablaINV[[#This Row],[COD]],'DT HUEVO'!$A:$D,3,0)</f>
        <v>#N/A</v>
      </c>
    </row>
    <row r="1411" spans="1:21">
      <c r="A1411" t="s">
        <v>453</v>
      </c>
      <c r="B1411">
        <v>13480</v>
      </c>
      <c r="C1411" t="s">
        <v>469</v>
      </c>
      <c r="D1411">
        <f>+SUMIFS(inv!D:D,inv!A:A,B1411,inv!T:T,A1411)</f>
        <v>0</v>
      </c>
      <c r="E1411">
        <f>+SUMIFS(inv!$D$1:$D$1164,inv!$A$1:$A$1164,$B1411,inv!$T$1:$T$1164,$A1411,inv!$U$1:$U$1164,'DIAS DE INVENTARIO TAT'!E$1)</f>
        <v>0</v>
      </c>
      <c r="F1411">
        <f>+SUMIFS(inv!$D$1:$D$1164,inv!$A$1:$A$1164,$B1411,inv!$T$1:$T$1164,$A1411,inv!$U$1:$U$1164,'DIAS DE INVENTARIO TAT'!F$1)</f>
        <v>0</v>
      </c>
      <c r="G1411">
        <f>+SUMIFS(inv!$D$1:$D$1164,inv!$A$1:$A$1164,$B1411,inv!$T$1:$T$1164,$A1411,inv!$U$1:$U$1164,'DIAS DE INVENTARIO TAT'!G$1)</f>
        <v>0</v>
      </c>
      <c r="H1411">
        <f>+SUMIFS(inv!$D$1:$D$1164,inv!$A$1:$A$1164,$B1411,inv!$T$1:$T$1164,$A1411,inv!$U$1:$U$1164,'DIAS DE INVENTARIO TAT'!H$1)</f>
        <v>0</v>
      </c>
      <c r="I1411">
        <f>+SUMIFS(inv!$D$1:$D$1164,inv!$A$1:$A$1164,$B1411,inv!$T$1:$T$1164,$A1411,inv!$U$1:$U$1164,'DIAS DE INVENTARIO TAT'!I$1)</f>
        <v>0</v>
      </c>
      <c r="J1411">
        <f>+SUMIFS(inv!$D$1:$D$1164,inv!$A$1:$A$1164,$B1411,inv!$T$1:$T$1164,$A1411,inv!$U$1:$U$1164,'DIAS DE INVENTARIO TAT'!J$1)</f>
        <v>0</v>
      </c>
      <c r="K1411">
        <f>+SUMIFS(inv!$D$1:$D$1164,inv!$A$1:$A$1164,$B1411,inv!$T$1:$T$1164,$A1411,inv!$U$1:$U$1164,'DIAS DE INVENTARIO TAT'!K$1)</f>
        <v>0</v>
      </c>
      <c r="L1411" s="6">
        <f>+SUMIFS(VENTAS!H:H,VENTAS!B:B,B1411,VENTAS!G:G,A1411)</f>
        <v>0</v>
      </c>
      <c r="M1411" s="4">
        <f t="shared" si="121"/>
        <v>0</v>
      </c>
      <c r="N1411" s="4">
        <f t="shared" si="122"/>
        <v>0</v>
      </c>
      <c r="O1411" s="4">
        <f t="shared" si="123"/>
        <v>0</v>
      </c>
      <c r="P1411" s="4">
        <f t="shared" si="124"/>
        <v>0</v>
      </c>
      <c r="Q1411" s="6" t="e">
        <f>+SUMIFS(#REF!,#REF!,TablaINV[[#This Row],[GRUPO]],#REF!,TablaINV[[#This Row],[COD]])</f>
        <v>#REF!</v>
      </c>
      <c r="R1411" s="19">
        <f t="shared" si="125"/>
        <v>0</v>
      </c>
      <c r="S1411" s="4" t="str">
        <f>+VLOOKUP(A1411,inv!T:X,5,0)</f>
        <v>OCCIDENTE</v>
      </c>
      <c r="T1411" s="4" t="str">
        <f>+VLOOKUP(B:B,'DT HUEVO'!$A:$D,4,0)</f>
        <v>EMPACADOS</v>
      </c>
      <c r="U1411" s="4" t="str">
        <f>+VLOOKUP(TablaINV[[#This Row],[COD]],'DT HUEVO'!$A:$D,3,0)</f>
        <v>A</v>
      </c>
    </row>
    <row r="1412" spans="1:21">
      <c r="A1412" t="s">
        <v>453</v>
      </c>
      <c r="B1412">
        <v>10204</v>
      </c>
      <c r="C1412" t="s">
        <v>53</v>
      </c>
      <c r="D1412">
        <f>+SUMIFS(inv!D:D,inv!A:A,B1412,inv!T:T,A1412)</f>
        <v>0</v>
      </c>
      <c r="E1412">
        <f>+SUMIFS(inv!$D$1:$D$1164,inv!$A$1:$A$1164,$B1412,inv!$T$1:$T$1164,$A1412,inv!$U$1:$U$1164,'DIAS DE INVENTARIO TAT'!E$1)</f>
        <v>0</v>
      </c>
      <c r="F1412">
        <f>+SUMIFS(inv!$D$1:$D$1164,inv!$A$1:$A$1164,$B1412,inv!$T$1:$T$1164,$A1412,inv!$U$1:$U$1164,'DIAS DE INVENTARIO TAT'!F$1)</f>
        <v>0</v>
      </c>
      <c r="G1412">
        <f>+SUMIFS(inv!$D$1:$D$1164,inv!$A$1:$A$1164,$B1412,inv!$T$1:$T$1164,$A1412,inv!$U$1:$U$1164,'DIAS DE INVENTARIO TAT'!G$1)</f>
        <v>0</v>
      </c>
      <c r="H1412">
        <f>+SUMIFS(inv!$D$1:$D$1164,inv!$A$1:$A$1164,$B1412,inv!$T$1:$T$1164,$A1412,inv!$U$1:$U$1164,'DIAS DE INVENTARIO TAT'!H$1)</f>
        <v>0</v>
      </c>
      <c r="I1412">
        <f>+SUMIFS(inv!$D$1:$D$1164,inv!$A$1:$A$1164,$B1412,inv!$T$1:$T$1164,$A1412,inv!$U$1:$U$1164,'DIAS DE INVENTARIO TAT'!I$1)</f>
        <v>0</v>
      </c>
      <c r="J1412">
        <f>+SUMIFS(inv!$D$1:$D$1164,inv!$A$1:$A$1164,$B1412,inv!$T$1:$T$1164,$A1412,inv!$U$1:$U$1164,'DIAS DE INVENTARIO TAT'!J$1)</f>
        <v>0</v>
      </c>
      <c r="K1412">
        <f>+SUMIFS(inv!$D$1:$D$1164,inv!$A$1:$A$1164,$B1412,inv!$T$1:$T$1164,$A1412,inv!$U$1:$U$1164,'DIAS DE INVENTARIO TAT'!K$1)</f>
        <v>0</v>
      </c>
      <c r="L1412" s="6">
        <f>+SUMIFS(VENTAS!H:H,VENTAS!B:B,B1412,VENTAS!G:G,A1412)</f>
        <v>0</v>
      </c>
      <c r="M1412" s="4">
        <f t="shared" ref="M1412:M1475" si="126">+IFERROR(D1412/$L1412,0)</f>
        <v>0</v>
      </c>
      <c r="N1412" s="4">
        <f t="shared" si="122"/>
        <v>0</v>
      </c>
      <c r="O1412" s="4">
        <f t="shared" si="123"/>
        <v>0</v>
      </c>
      <c r="P1412" s="4">
        <f t="shared" si="124"/>
        <v>0</v>
      </c>
      <c r="Q1412" s="6" t="e">
        <f>+SUMIFS(#REF!,#REF!,TablaINV[[#This Row],[GRUPO]],#REF!,TablaINV[[#This Row],[COD]])</f>
        <v>#REF!</v>
      </c>
      <c r="R1412" s="19">
        <f t="shared" si="125"/>
        <v>0</v>
      </c>
      <c r="S1412" s="4" t="str">
        <f>+VLOOKUP(A1412,inv!T:X,5,0)</f>
        <v>OCCIDENTE</v>
      </c>
      <c r="T1412" s="4" t="str">
        <f>+VLOOKUP(B:B,'DT HUEVO'!$A:$D,4,0)</f>
        <v>FS</v>
      </c>
      <c r="U1412" s="4" t="str">
        <f>+VLOOKUP(TablaINV[[#This Row],[COD]],'DT HUEVO'!$A:$D,3,0)</f>
        <v>AAA</v>
      </c>
    </row>
    <row r="1413" spans="1:21">
      <c r="A1413" t="s">
        <v>453</v>
      </c>
      <c r="B1413">
        <v>13303</v>
      </c>
      <c r="C1413" t="s">
        <v>75</v>
      </c>
      <c r="D1413">
        <f>+SUMIFS(inv!D:D,inv!A:A,B1413,inv!T:T,A1413)</f>
        <v>0</v>
      </c>
      <c r="E1413">
        <f>+SUMIFS(inv!$D$1:$D$1164,inv!$A$1:$A$1164,$B1413,inv!$T$1:$T$1164,$A1413,inv!$U$1:$U$1164,'DIAS DE INVENTARIO TAT'!E$1)</f>
        <v>0</v>
      </c>
      <c r="F1413">
        <f>+SUMIFS(inv!$D$1:$D$1164,inv!$A$1:$A$1164,$B1413,inv!$T$1:$T$1164,$A1413,inv!$U$1:$U$1164,'DIAS DE INVENTARIO TAT'!F$1)</f>
        <v>0</v>
      </c>
      <c r="G1413">
        <f>+SUMIFS(inv!$D$1:$D$1164,inv!$A$1:$A$1164,$B1413,inv!$T$1:$T$1164,$A1413,inv!$U$1:$U$1164,'DIAS DE INVENTARIO TAT'!G$1)</f>
        <v>0</v>
      </c>
      <c r="H1413">
        <f>+SUMIFS(inv!$D$1:$D$1164,inv!$A$1:$A$1164,$B1413,inv!$T$1:$T$1164,$A1413,inv!$U$1:$U$1164,'DIAS DE INVENTARIO TAT'!H$1)</f>
        <v>0</v>
      </c>
      <c r="I1413">
        <f>+SUMIFS(inv!$D$1:$D$1164,inv!$A$1:$A$1164,$B1413,inv!$T$1:$T$1164,$A1413,inv!$U$1:$U$1164,'DIAS DE INVENTARIO TAT'!I$1)</f>
        <v>0</v>
      </c>
      <c r="J1413">
        <f>+SUMIFS(inv!$D$1:$D$1164,inv!$A$1:$A$1164,$B1413,inv!$T$1:$T$1164,$A1413,inv!$U$1:$U$1164,'DIAS DE INVENTARIO TAT'!J$1)</f>
        <v>0</v>
      </c>
      <c r="K1413">
        <f>+SUMIFS(inv!$D$1:$D$1164,inv!$A$1:$A$1164,$B1413,inv!$T$1:$T$1164,$A1413,inv!$U$1:$U$1164,'DIAS DE INVENTARIO TAT'!K$1)</f>
        <v>0</v>
      </c>
      <c r="L1413" s="6">
        <f>+SUMIFS(VENTAS!H:H,VENTAS!B:B,B1413,VENTAS!G:G,A1413)</f>
        <v>0</v>
      </c>
      <c r="M1413" s="4">
        <f t="shared" si="126"/>
        <v>0</v>
      </c>
      <c r="N1413" s="4">
        <f t="shared" si="122"/>
        <v>0</v>
      </c>
      <c r="O1413" s="4">
        <f t="shared" si="123"/>
        <v>0</v>
      </c>
      <c r="P1413" s="4">
        <f t="shared" si="124"/>
        <v>0</v>
      </c>
      <c r="Q1413" s="6" t="e">
        <f>+SUMIFS(#REF!,#REF!,TablaINV[[#This Row],[GRUPO]],#REF!,TablaINV[[#This Row],[COD]])</f>
        <v>#REF!</v>
      </c>
      <c r="R1413" s="19">
        <f t="shared" si="125"/>
        <v>0</v>
      </c>
      <c r="S1413" s="4" t="str">
        <f>+VLOOKUP(A1413,inv!T:X,5,0)</f>
        <v>OCCIDENTE</v>
      </c>
      <c r="T1413" s="4" t="str">
        <f>+VLOOKUP(B:B,'DT HUEVO'!$A:$D,4,0)</f>
        <v>EMPACADOS</v>
      </c>
      <c r="U1413" s="4" t="str">
        <f>+VLOOKUP(TablaINV[[#This Row],[COD]],'DT HUEVO'!$A:$D,3,0)</f>
        <v>AA</v>
      </c>
    </row>
    <row r="1414" spans="1:21">
      <c r="A1414" t="s">
        <v>453</v>
      </c>
      <c r="B1414">
        <v>13401</v>
      </c>
      <c r="C1414" t="s">
        <v>77</v>
      </c>
      <c r="D1414">
        <f>+SUMIFS(inv!D:D,inv!A:A,B1414,inv!T:T,A1414)</f>
        <v>0</v>
      </c>
      <c r="E1414">
        <f>+SUMIFS(inv!$D$1:$D$1164,inv!$A$1:$A$1164,$B1414,inv!$T$1:$T$1164,$A1414,inv!$U$1:$U$1164,'DIAS DE INVENTARIO TAT'!E$1)</f>
        <v>0</v>
      </c>
      <c r="F1414">
        <f>+SUMIFS(inv!$D$1:$D$1164,inv!$A$1:$A$1164,$B1414,inv!$T$1:$T$1164,$A1414,inv!$U$1:$U$1164,'DIAS DE INVENTARIO TAT'!F$1)</f>
        <v>0</v>
      </c>
      <c r="G1414">
        <f>+SUMIFS(inv!$D$1:$D$1164,inv!$A$1:$A$1164,$B1414,inv!$T$1:$T$1164,$A1414,inv!$U$1:$U$1164,'DIAS DE INVENTARIO TAT'!G$1)</f>
        <v>0</v>
      </c>
      <c r="H1414">
        <f>+SUMIFS(inv!$D$1:$D$1164,inv!$A$1:$A$1164,$B1414,inv!$T$1:$T$1164,$A1414,inv!$U$1:$U$1164,'DIAS DE INVENTARIO TAT'!H$1)</f>
        <v>0</v>
      </c>
      <c r="I1414">
        <f>+SUMIFS(inv!$D$1:$D$1164,inv!$A$1:$A$1164,$B1414,inv!$T$1:$T$1164,$A1414,inv!$U$1:$U$1164,'DIAS DE INVENTARIO TAT'!I$1)</f>
        <v>0</v>
      </c>
      <c r="J1414">
        <f>+SUMIFS(inv!$D$1:$D$1164,inv!$A$1:$A$1164,$B1414,inv!$T$1:$T$1164,$A1414,inv!$U$1:$U$1164,'DIAS DE INVENTARIO TAT'!J$1)</f>
        <v>0</v>
      </c>
      <c r="K1414">
        <f>+SUMIFS(inv!$D$1:$D$1164,inv!$A$1:$A$1164,$B1414,inv!$T$1:$T$1164,$A1414,inv!$U$1:$U$1164,'DIAS DE INVENTARIO TAT'!K$1)</f>
        <v>0</v>
      </c>
      <c r="L1414" s="6">
        <f>+SUMIFS(VENTAS!H:H,VENTAS!B:B,B1414,VENTAS!G:G,A1414)</f>
        <v>0</v>
      </c>
      <c r="M1414" s="4">
        <f t="shared" si="126"/>
        <v>0</v>
      </c>
      <c r="N1414" s="4">
        <f t="shared" si="122"/>
        <v>0</v>
      </c>
      <c r="O1414" s="4">
        <f t="shared" si="123"/>
        <v>0</v>
      </c>
      <c r="P1414" s="4">
        <f t="shared" si="124"/>
        <v>0</v>
      </c>
      <c r="Q1414" s="6" t="e">
        <f>+SUMIFS(#REF!,#REF!,TablaINV[[#This Row],[GRUPO]],#REF!,TablaINV[[#This Row],[COD]])</f>
        <v>#REF!</v>
      </c>
      <c r="R1414" s="19">
        <f t="shared" si="125"/>
        <v>0</v>
      </c>
      <c r="S1414" s="4" t="str">
        <f>+VLOOKUP(A1414,inv!T:X,5,0)</f>
        <v>OCCIDENTE</v>
      </c>
      <c r="T1414" s="4" t="str">
        <f>+VLOOKUP(B:B,'DT HUEVO'!$A:$D,4,0)</f>
        <v>EMPACADOS</v>
      </c>
      <c r="U1414" s="4" t="str">
        <f>+VLOOKUP(TablaINV[[#This Row],[COD]],'DT HUEVO'!$A:$D,3,0)</f>
        <v>A</v>
      </c>
    </row>
    <row r="1415" spans="1:21">
      <c r="A1415" t="s">
        <v>453</v>
      </c>
      <c r="B1415">
        <v>100</v>
      </c>
      <c r="C1415" t="s">
        <v>96</v>
      </c>
      <c r="D1415">
        <f>+SUMIFS(inv!D:D,inv!A:A,B1415,inv!T:T,A1415)</f>
        <v>0</v>
      </c>
      <c r="E1415">
        <f>+SUMIFS(inv!$D$1:$D$1164,inv!$A$1:$A$1164,$B1415,inv!$T$1:$T$1164,$A1415,inv!$U$1:$U$1164,'DIAS DE INVENTARIO TAT'!E$1)</f>
        <v>0</v>
      </c>
      <c r="F1415">
        <f>+SUMIFS(inv!$D$1:$D$1164,inv!$A$1:$A$1164,$B1415,inv!$T$1:$T$1164,$A1415,inv!$U$1:$U$1164,'DIAS DE INVENTARIO TAT'!F$1)</f>
        <v>0</v>
      </c>
      <c r="G1415">
        <f>+SUMIFS(inv!$D$1:$D$1164,inv!$A$1:$A$1164,$B1415,inv!$T$1:$T$1164,$A1415,inv!$U$1:$U$1164,'DIAS DE INVENTARIO TAT'!G$1)</f>
        <v>0</v>
      </c>
      <c r="H1415">
        <f>+SUMIFS(inv!$D$1:$D$1164,inv!$A$1:$A$1164,$B1415,inv!$T$1:$T$1164,$A1415,inv!$U$1:$U$1164,'DIAS DE INVENTARIO TAT'!H$1)</f>
        <v>0</v>
      </c>
      <c r="I1415">
        <f>+SUMIFS(inv!$D$1:$D$1164,inv!$A$1:$A$1164,$B1415,inv!$T$1:$T$1164,$A1415,inv!$U$1:$U$1164,'DIAS DE INVENTARIO TAT'!I$1)</f>
        <v>0</v>
      </c>
      <c r="J1415">
        <f>+SUMIFS(inv!$D$1:$D$1164,inv!$A$1:$A$1164,$B1415,inv!$T$1:$T$1164,$A1415,inv!$U$1:$U$1164,'DIAS DE INVENTARIO TAT'!J$1)</f>
        <v>0</v>
      </c>
      <c r="K1415">
        <f>+SUMIFS(inv!$D$1:$D$1164,inv!$A$1:$A$1164,$B1415,inv!$T$1:$T$1164,$A1415,inv!$U$1:$U$1164,'DIAS DE INVENTARIO TAT'!K$1)</f>
        <v>0</v>
      </c>
      <c r="L1415" s="6">
        <f>+SUMIFS(VENTAS!H:H,VENTAS!B:B,B1415,VENTAS!G:G,A1415)</f>
        <v>0</v>
      </c>
      <c r="M1415" s="4">
        <f t="shared" si="126"/>
        <v>0</v>
      </c>
      <c r="N1415" s="4">
        <f t="shared" si="122"/>
        <v>0</v>
      </c>
      <c r="O1415" s="4">
        <f t="shared" si="123"/>
        <v>0</v>
      </c>
      <c r="P1415" s="4">
        <f t="shared" si="124"/>
        <v>0</v>
      </c>
      <c r="Q1415" s="6" t="e">
        <f>+SUMIFS(#REF!,#REF!,TablaINV[[#This Row],[GRUPO]],#REF!,TablaINV[[#This Row],[COD]])</f>
        <v>#REF!</v>
      </c>
      <c r="R1415" s="19">
        <f t="shared" si="125"/>
        <v>0</v>
      </c>
      <c r="S1415" s="4" t="str">
        <f>+VLOOKUP(A1415,inv!T:X,5,0)</f>
        <v>OCCIDENTE</v>
      </c>
      <c r="T1415" s="4" t="str">
        <f>+VLOOKUP(B:B,'DT HUEVO'!$A:$D,4,0)</f>
        <v>HUEVO SIN CLASIFICAR</v>
      </c>
      <c r="U1415" s="4" t="str">
        <f>+VLOOKUP(TablaINV[[#This Row],[COD]],'DT HUEVO'!$A:$D,3,0)</f>
        <v>HUEVO SIN CLASIFICAR</v>
      </c>
    </row>
    <row r="1416" spans="1:21">
      <c r="A1416" t="s">
        <v>453</v>
      </c>
      <c r="B1416">
        <v>72501</v>
      </c>
      <c r="C1416" t="s">
        <v>78</v>
      </c>
      <c r="D1416">
        <f>+SUMIFS(inv!D:D,inv!A:A,B1416,inv!T:T,A1416)</f>
        <v>0</v>
      </c>
      <c r="E1416">
        <f>+SUMIFS(inv!$D$1:$D$1164,inv!$A$1:$A$1164,$B1416,inv!$T$1:$T$1164,$A1416,inv!$U$1:$U$1164,'DIAS DE INVENTARIO TAT'!E$1)</f>
        <v>0</v>
      </c>
      <c r="F1416">
        <f>+SUMIFS(inv!$D$1:$D$1164,inv!$A$1:$A$1164,$B1416,inv!$T$1:$T$1164,$A1416,inv!$U$1:$U$1164,'DIAS DE INVENTARIO TAT'!F$1)</f>
        <v>0</v>
      </c>
      <c r="G1416">
        <f>+SUMIFS(inv!$D$1:$D$1164,inv!$A$1:$A$1164,$B1416,inv!$T$1:$T$1164,$A1416,inv!$U$1:$U$1164,'DIAS DE INVENTARIO TAT'!G$1)</f>
        <v>0</v>
      </c>
      <c r="H1416">
        <f>+SUMIFS(inv!$D$1:$D$1164,inv!$A$1:$A$1164,$B1416,inv!$T$1:$T$1164,$A1416,inv!$U$1:$U$1164,'DIAS DE INVENTARIO TAT'!H$1)</f>
        <v>0</v>
      </c>
      <c r="I1416">
        <f>+SUMIFS(inv!$D$1:$D$1164,inv!$A$1:$A$1164,$B1416,inv!$T$1:$T$1164,$A1416,inv!$U$1:$U$1164,'DIAS DE INVENTARIO TAT'!I$1)</f>
        <v>0</v>
      </c>
      <c r="J1416">
        <f>+SUMIFS(inv!$D$1:$D$1164,inv!$A$1:$A$1164,$B1416,inv!$T$1:$T$1164,$A1416,inv!$U$1:$U$1164,'DIAS DE INVENTARIO TAT'!J$1)</f>
        <v>0</v>
      </c>
      <c r="K1416">
        <f>+SUMIFS(inv!$D$1:$D$1164,inv!$A$1:$A$1164,$B1416,inv!$T$1:$T$1164,$A1416,inv!$U$1:$U$1164,'DIAS DE INVENTARIO TAT'!K$1)</f>
        <v>0</v>
      </c>
      <c r="L1416" s="6">
        <f>+SUMIFS(VENTAS!H:H,VENTAS!B:B,B1416,VENTAS!G:G,A1416)</f>
        <v>0</v>
      </c>
      <c r="M1416" s="4">
        <f t="shared" si="126"/>
        <v>0</v>
      </c>
      <c r="N1416" s="4">
        <f t="shared" si="122"/>
        <v>0</v>
      </c>
      <c r="O1416" s="4">
        <f t="shared" si="123"/>
        <v>0</v>
      </c>
      <c r="P1416" s="4">
        <f t="shared" si="124"/>
        <v>0</v>
      </c>
      <c r="Q1416" s="6" t="e">
        <f>+SUMIFS(#REF!,#REF!,TablaINV[[#This Row],[GRUPO]],#REF!,TablaINV[[#This Row],[COD]])</f>
        <v>#REF!</v>
      </c>
      <c r="R1416" s="19">
        <f t="shared" si="125"/>
        <v>0</v>
      </c>
      <c r="S1416" s="4" t="str">
        <f>+VLOOKUP(A1416,inv!T:X,5,0)</f>
        <v>OCCIDENTE</v>
      </c>
      <c r="T1416" s="4" t="str">
        <f>+VLOOKUP(B:B,'DT HUEVO'!$A:$D,4,0)</f>
        <v>SEGUNDA</v>
      </c>
      <c r="U1416" s="4" t="str">
        <f>+VLOOKUP(TablaINV[[#This Row],[COD]],'DT HUEVO'!$A:$D,3,0)</f>
        <v>SEGUNDA</v>
      </c>
    </row>
    <row r="1417" spans="1:21">
      <c r="A1417" t="s">
        <v>453</v>
      </c>
      <c r="B1417">
        <v>13368</v>
      </c>
      <c r="C1417" t="s">
        <v>76</v>
      </c>
      <c r="D1417">
        <f>+SUMIFS(inv!D:D,inv!A:A,B1417,inv!T:T,A1417)</f>
        <v>0</v>
      </c>
      <c r="E1417">
        <f>+SUMIFS(inv!$D$1:$D$1164,inv!$A$1:$A$1164,$B1417,inv!$T$1:$T$1164,$A1417,inv!$U$1:$U$1164,'DIAS DE INVENTARIO TAT'!E$1)</f>
        <v>0</v>
      </c>
      <c r="F1417">
        <f>+SUMIFS(inv!$D$1:$D$1164,inv!$A$1:$A$1164,$B1417,inv!$T$1:$T$1164,$A1417,inv!$U$1:$U$1164,'DIAS DE INVENTARIO TAT'!F$1)</f>
        <v>0</v>
      </c>
      <c r="G1417">
        <f>+SUMIFS(inv!$D$1:$D$1164,inv!$A$1:$A$1164,$B1417,inv!$T$1:$T$1164,$A1417,inv!$U$1:$U$1164,'DIAS DE INVENTARIO TAT'!G$1)</f>
        <v>0</v>
      </c>
      <c r="H1417">
        <f>+SUMIFS(inv!$D$1:$D$1164,inv!$A$1:$A$1164,$B1417,inv!$T$1:$T$1164,$A1417,inv!$U$1:$U$1164,'DIAS DE INVENTARIO TAT'!H$1)</f>
        <v>0</v>
      </c>
      <c r="I1417">
        <f>+SUMIFS(inv!$D$1:$D$1164,inv!$A$1:$A$1164,$B1417,inv!$T$1:$T$1164,$A1417,inv!$U$1:$U$1164,'DIAS DE INVENTARIO TAT'!I$1)</f>
        <v>0</v>
      </c>
      <c r="J1417">
        <f>+SUMIFS(inv!$D$1:$D$1164,inv!$A$1:$A$1164,$B1417,inv!$T$1:$T$1164,$A1417,inv!$U$1:$U$1164,'DIAS DE INVENTARIO TAT'!J$1)</f>
        <v>0</v>
      </c>
      <c r="K1417">
        <f>+SUMIFS(inv!$D$1:$D$1164,inv!$A$1:$A$1164,$B1417,inv!$T$1:$T$1164,$A1417,inv!$U$1:$U$1164,'DIAS DE INVENTARIO TAT'!K$1)</f>
        <v>0</v>
      </c>
      <c r="L1417" s="6">
        <f>+SUMIFS(VENTAS!H:H,VENTAS!B:B,B1417,VENTAS!G:G,A1417)</f>
        <v>0</v>
      </c>
      <c r="M1417" s="4">
        <f t="shared" si="126"/>
        <v>0</v>
      </c>
      <c r="N1417" s="4">
        <f t="shared" si="122"/>
        <v>0</v>
      </c>
      <c r="O1417" s="4">
        <f t="shared" si="123"/>
        <v>0</v>
      </c>
      <c r="P1417" s="4">
        <f t="shared" si="124"/>
        <v>0</v>
      </c>
      <c r="Q1417" s="6" t="e">
        <f>+SUMIFS(#REF!,#REF!,TablaINV[[#This Row],[GRUPO]],#REF!,TablaINV[[#This Row],[COD]])</f>
        <v>#REF!</v>
      </c>
      <c r="R1417" s="19">
        <f t="shared" si="125"/>
        <v>0</v>
      </c>
      <c r="S1417" s="4" t="str">
        <f>+VLOOKUP(A1417,inv!T:X,5,0)</f>
        <v>OCCIDENTE</v>
      </c>
      <c r="T1417" s="4" t="str">
        <f>+VLOOKUP(B:B,'DT HUEVO'!$A:$D,4,0)</f>
        <v>EMPACADOS</v>
      </c>
      <c r="U1417" s="4" t="str">
        <f>+VLOOKUP(TablaINV[[#This Row],[COD]],'DT HUEVO'!$A:$D,3,0)</f>
        <v>AA</v>
      </c>
    </row>
    <row r="1418" spans="1:21">
      <c r="A1418" t="s">
        <v>453</v>
      </c>
      <c r="B1418">
        <v>10104</v>
      </c>
      <c r="C1418" t="s">
        <v>84</v>
      </c>
      <c r="D1418">
        <f>+SUMIFS(inv!D:D,inv!A:A,B1418,inv!T:T,A1418)</f>
        <v>0</v>
      </c>
      <c r="E1418">
        <f>+SUMIFS(inv!$D$1:$D$1164,inv!$A$1:$A$1164,$B1418,inv!$T$1:$T$1164,$A1418,inv!$U$1:$U$1164,'DIAS DE INVENTARIO TAT'!E$1)</f>
        <v>0</v>
      </c>
      <c r="F1418">
        <f>+SUMIFS(inv!$D$1:$D$1164,inv!$A$1:$A$1164,$B1418,inv!$T$1:$T$1164,$A1418,inv!$U$1:$U$1164,'DIAS DE INVENTARIO TAT'!F$1)</f>
        <v>0</v>
      </c>
      <c r="G1418">
        <f>+SUMIFS(inv!$D$1:$D$1164,inv!$A$1:$A$1164,$B1418,inv!$T$1:$T$1164,$A1418,inv!$U$1:$U$1164,'DIAS DE INVENTARIO TAT'!G$1)</f>
        <v>0</v>
      </c>
      <c r="H1418">
        <f>+SUMIFS(inv!$D$1:$D$1164,inv!$A$1:$A$1164,$B1418,inv!$T$1:$T$1164,$A1418,inv!$U$1:$U$1164,'DIAS DE INVENTARIO TAT'!H$1)</f>
        <v>0</v>
      </c>
      <c r="I1418">
        <f>+SUMIFS(inv!$D$1:$D$1164,inv!$A$1:$A$1164,$B1418,inv!$T$1:$T$1164,$A1418,inv!$U$1:$U$1164,'DIAS DE INVENTARIO TAT'!I$1)</f>
        <v>0</v>
      </c>
      <c r="J1418">
        <f>+SUMIFS(inv!$D$1:$D$1164,inv!$A$1:$A$1164,$B1418,inv!$T$1:$T$1164,$A1418,inv!$U$1:$U$1164,'DIAS DE INVENTARIO TAT'!J$1)</f>
        <v>0</v>
      </c>
      <c r="K1418">
        <f>+SUMIFS(inv!$D$1:$D$1164,inv!$A$1:$A$1164,$B1418,inv!$T$1:$T$1164,$A1418,inv!$U$1:$U$1164,'DIAS DE INVENTARIO TAT'!K$1)</f>
        <v>0</v>
      </c>
      <c r="L1418" s="6">
        <f>+SUMIFS(VENTAS!H:H,VENTAS!B:B,B1418,VENTAS!G:G,A1418)</f>
        <v>0</v>
      </c>
      <c r="M1418" s="4">
        <f t="shared" si="126"/>
        <v>0</v>
      </c>
      <c r="N1418" s="4">
        <f t="shared" si="122"/>
        <v>0</v>
      </c>
      <c r="O1418" s="4">
        <f t="shared" si="123"/>
        <v>0</v>
      </c>
      <c r="P1418" s="4">
        <f t="shared" si="124"/>
        <v>0</v>
      </c>
      <c r="Q1418" s="6" t="e">
        <f>+SUMIFS(#REF!,#REF!,TablaINV[[#This Row],[GRUPO]],#REF!,TablaINV[[#This Row],[COD]])</f>
        <v>#REF!</v>
      </c>
      <c r="R1418" s="19">
        <f t="shared" si="125"/>
        <v>0</v>
      </c>
      <c r="S1418" s="4" t="str">
        <f>+VLOOKUP(A1418,inv!T:X,5,0)</f>
        <v>OCCIDENTE</v>
      </c>
      <c r="T1418" s="4" t="str">
        <f>+VLOOKUP(B:B,'DT HUEVO'!$A:$D,4,0)</f>
        <v>EMPACADOS</v>
      </c>
      <c r="U1418" s="4" t="str">
        <f>+VLOOKUP(TablaINV[[#This Row],[COD]],'DT HUEVO'!$A:$D,3,0)</f>
        <v>YUMBO</v>
      </c>
    </row>
    <row r="1419" spans="1:21">
      <c r="A1419" t="s">
        <v>453</v>
      </c>
      <c r="B1419">
        <v>300</v>
      </c>
      <c r="C1419" t="s">
        <v>99</v>
      </c>
      <c r="D1419">
        <f>+SUMIFS(inv!D:D,inv!A:A,B1419,inv!T:T,A1419)</f>
        <v>0</v>
      </c>
      <c r="E1419">
        <f>+SUMIFS(inv!$D$1:$D$1164,inv!$A$1:$A$1164,$B1419,inv!$T$1:$T$1164,$A1419,inv!$U$1:$U$1164,'DIAS DE INVENTARIO TAT'!E$1)</f>
        <v>0</v>
      </c>
      <c r="F1419">
        <f>+SUMIFS(inv!$D$1:$D$1164,inv!$A$1:$A$1164,$B1419,inv!$T$1:$T$1164,$A1419,inv!$U$1:$U$1164,'DIAS DE INVENTARIO TAT'!F$1)</f>
        <v>0</v>
      </c>
      <c r="G1419">
        <f>+SUMIFS(inv!$D$1:$D$1164,inv!$A$1:$A$1164,$B1419,inv!$T$1:$T$1164,$A1419,inv!$U$1:$U$1164,'DIAS DE INVENTARIO TAT'!G$1)</f>
        <v>0</v>
      </c>
      <c r="H1419">
        <f>+SUMIFS(inv!$D$1:$D$1164,inv!$A$1:$A$1164,$B1419,inv!$T$1:$T$1164,$A1419,inv!$U$1:$U$1164,'DIAS DE INVENTARIO TAT'!H$1)</f>
        <v>0</v>
      </c>
      <c r="I1419">
        <f>+SUMIFS(inv!$D$1:$D$1164,inv!$A$1:$A$1164,$B1419,inv!$T$1:$T$1164,$A1419,inv!$U$1:$U$1164,'DIAS DE INVENTARIO TAT'!I$1)</f>
        <v>0</v>
      </c>
      <c r="J1419">
        <f>+SUMIFS(inv!$D$1:$D$1164,inv!$A$1:$A$1164,$B1419,inv!$T$1:$T$1164,$A1419,inv!$U$1:$U$1164,'DIAS DE INVENTARIO TAT'!J$1)</f>
        <v>0</v>
      </c>
      <c r="K1419">
        <f>+SUMIFS(inv!$D$1:$D$1164,inv!$A$1:$A$1164,$B1419,inv!$T$1:$T$1164,$A1419,inv!$U$1:$U$1164,'DIAS DE INVENTARIO TAT'!K$1)</f>
        <v>0</v>
      </c>
      <c r="L1419" s="6">
        <f>+SUMIFS(VENTAS!H:H,VENTAS!B:B,B1419,VENTAS!G:G,A1419)</f>
        <v>0</v>
      </c>
      <c r="M1419" s="4">
        <f t="shared" si="126"/>
        <v>0</v>
      </c>
      <c r="N1419" s="4">
        <f t="shared" si="122"/>
        <v>0</v>
      </c>
      <c r="O1419" s="4">
        <f t="shared" si="123"/>
        <v>0</v>
      </c>
      <c r="P1419" s="4">
        <f t="shared" si="124"/>
        <v>0</v>
      </c>
      <c r="Q1419" s="6" t="e">
        <f>+SUMIFS(#REF!,#REF!,TablaINV[[#This Row],[GRUPO]],#REF!,TablaINV[[#This Row],[COD]])</f>
        <v>#REF!</v>
      </c>
      <c r="R1419" s="19">
        <f t="shared" si="125"/>
        <v>0</v>
      </c>
      <c r="S1419" s="4" t="str">
        <f>+VLOOKUP(A1419,inv!T:X,5,0)</f>
        <v>OCCIDENTE</v>
      </c>
      <c r="T1419" s="4" t="str">
        <f>+VLOOKUP(B:B,'DT HUEVO'!$A:$D,4,0)</f>
        <v>HUEVO SIN CLASIFICAR</v>
      </c>
      <c r="U1419" s="4" t="str">
        <f>+VLOOKUP(TablaINV[[#This Row],[COD]],'DT HUEVO'!$A:$D,3,0)</f>
        <v>HUEVO SIN CLASIFICAR</v>
      </c>
    </row>
    <row r="1420" spans="1:21">
      <c r="A1420" t="s">
        <v>453</v>
      </c>
      <c r="B1420">
        <v>52378</v>
      </c>
      <c r="C1420" t="s">
        <v>69</v>
      </c>
      <c r="D1420">
        <f>+SUMIFS(inv!D:D,inv!A:A,B1420,inv!T:T,A1420)</f>
        <v>0</v>
      </c>
      <c r="E1420">
        <f>+SUMIFS(inv!$D$1:$D$1164,inv!$A$1:$A$1164,$B1420,inv!$T$1:$T$1164,$A1420,inv!$U$1:$U$1164,'DIAS DE INVENTARIO TAT'!E$1)</f>
        <v>0</v>
      </c>
      <c r="F1420">
        <f>+SUMIFS(inv!$D$1:$D$1164,inv!$A$1:$A$1164,$B1420,inv!$T$1:$T$1164,$A1420,inv!$U$1:$U$1164,'DIAS DE INVENTARIO TAT'!F$1)</f>
        <v>0</v>
      </c>
      <c r="G1420">
        <f>+SUMIFS(inv!$D$1:$D$1164,inv!$A$1:$A$1164,$B1420,inv!$T$1:$T$1164,$A1420,inv!$U$1:$U$1164,'DIAS DE INVENTARIO TAT'!G$1)</f>
        <v>0</v>
      </c>
      <c r="H1420">
        <f>+SUMIFS(inv!$D$1:$D$1164,inv!$A$1:$A$1164,$B1420,inv!$T$1:$T$1164,$A1420,inv!$U$1:$U$1164,'DIAS DE INVENTARIO TAT'!H$1)</f>
        <v>0</v>
      </c>
      <c r="I1420">
        <f>+SUMIFS(inv!$D$1:$D$1164,inv!$A$1:$A$1164,$B1420,inv!$T$1:$T$1164,$A1420,inv!$U$1:$U$1164,'DIAS DE INVENTARIO TAT'!I$1)</f>
        <v>0</v>
      </c>
      <c r="J1420">
        <f>+SUMIFS(inv!$D$1:$D$1164,inv!$A$1:$A$1164,$B1420,inv!$T$1:$T$1164,$A1420,inv!$U$1:$U$1164,'DIAS DE INVENTARIO TAT'!J$1)</f>
        <v>0</v>
      </c>
      <c r="K1420">
        <f>+SUMIFS(inv!$D$1:$D$1164,inv!$A$1:$A$1164,$B1420,inv!$T$1:$T$1164,$A1420,inv!$U$1:$U$1164,'DIAS DE INVENTARIO TAT'!K$1)</f>
        <v>0</v>
      </c>
      <c r="L1420" s="6">
        <f>+SUMIFS(VENTAS!H:H,VENTAS!B:B,B1420,VENTAS!G:G,A1420)</f>
        <v>0</v>
      </c>
      <c r="M1420" s="4">
        <f t="shared" si="126"/>
        <v>0</v>
      </c>
      <c r="N1420" s="4">
        <f t="shared" si="122"/>
        <v>0</v>
      </c>
      <c r="O1420" s="4">
        <f t="shared" si="123"/>
        <v>0</v>
      </c>
      <c r="P1420" s="4">
        <f t="shared" si="124"/>
        <v>0</v>
      </c>
      <c r="Q1420" s="6" t="e">
        <f>+SUMIFS(#REF!,#REF!,TablaINV[[#This Row],[GRUPO]],#REF!,TablaINV[[#This Row],[COD]])</f>
        <v>#REF!</v>
      </c>
      <c r="R1420" s="19">
        <f t="shared" si="125"/>
        <v>0</v>
      </c>
      <c r="S1420" s="4" t="str">
        <f>+VLOOKUP(A1420,inv!T:X,5,0)</f>
        <v>OCCIDENTE</v>
      </c>
      <c r="T1420" s="4" t="e">
        <f>+VLOOKUP(B:B,'DT HUEVO'!$A:$D,4,0)</f>
        <v>#N/A</v>
      </c>
      <c r="U1420" s="4" t="e">
        <f>+VLOOKUP(TablaINV[[#This Row],[COD]],'DT HUEVO'!$A:$D,3,0)</f>
        <v>#N/A</v>
      </c>
    </row>
    <row r="1421" spans="1:21">
      <c r="A1421" t="s">
        <v>453</v>
      </c>
      <c r="B1421">
        <v>10203</v>
      </c>
      <c r="C1421" t="s">
        <v>29</v>
      </c>
      <c r="D1421">
        <f>+SUMIFS(inv!D:D,inv!A:A,B1421,inv!T:T,A1421)</f>
        <v>0</v>
      </c>
      <c r="E1421">
        <f>+SUMIFS(inv!$D$1:$D$1164,inv!$A$1:$A$1164,$B1421,inv!$T$1:$T$1164,$A1421,inv!$U$1:$U$1164,'DIAS DE INVENTARIO TAT'!E$1)</f>
        <v>0</v>
      </c>
      <c r="F1421">
        <f>+SUMIFS(inv!$D$1:$D$1164,inv!$A$1:$A$1164,$B1421,inv!$T$1:$T$1164,$A1421,inv!$U$1:$U$1164,'DIAS DE INVENTARIO TAT'!F$1)</f>
        <v>0</v>
      </c>
      <c r="G1421">
        <f>+SUMIFS(inv!$D$1:$D$1164,inv!$A$1:$A$1164,$B1421,inv!$T$1:$T$1164,$A1421,inv!$U$1:$U$1164,'DIAS DE INVENTARIO TAT'!G$1)</f>
        <v>0</v>
      </c>
      <c r="H1421">
        <f>+SUMIFS(inv!$D$1:$D$1164,inv!$A$1:$A$1164,$B1421,inv!$T$1:$T$1164,$A1421,inv!$U$1:$U$1164,'DIAS DE INVENTARIO TAT'!H$1)</f>
        <v>0</v>
      </c>
      <c r="I1421">
        <f>+SUMIFS(inv!$D$1:$D$1164,inv!$A$1:$A$1164,$B1421,inv!$T$1:$T$1164,$A1421,inv!$U$1:$U$1164,'DIAS DE INVENTARIO TAT'!I$1)</f>
        <v>0</v>
      </c>
      <c r="J1421">
        <f>+SUMIFS(inv!$D$1:$D$1164,inv!$A$1:$A$1164,$B1421,inv!$T$1:$T$1164,$A1421,inv!$U$1:$U$1164,'DIAS DE INVENTARIO TAT'!J$1)</f>
        <v>0</v>
      </c>
      <c r="K1421">
        <f>+SUMIFS(inv!$D$1:$D$1164,inv!$A$1:$A$1164,$B1421,inv!$T$1:$T$1164,$A1421,inv!$U$1:$U$1164,'DIAS DE INVENTARIO TAT'!K$1)</f>
        <v>0</v>
      </c>
      <c r="L1421" s="6">
        <f>+SUMIFS(VENTAS!H:H,VENTAS!B:B,B1421,VENTAS!G:G,A1421)</f>
        <v>0</v>
      </c>
      <c r="M1421" s="4">
        <f t="shared" si="126"/>
        <v>0</v>
      </c>
      <c r="N1421" s="4">
        <f t="shared" si="122"/>
        <v>0</v>
      </c>
      <c r="O1421" s="4">
        <f t="shared" si="123"/>
        <v>0</v>
      </c>
      <c r="P1421" s="4">
        <f t="shared" si="124"/>
        <v>0</v>
      </c>
      <c r="Q1421" s="6" t="e">
        <f>+SUMIFS(#REF!,#REF!,TablaINV[[#This Row],[GRUPO]],#REF!,TablaINV[[#This Row],[COD]])</f>
        <v>#REF!</v>
      </c>
      <c r="R1421" s="19">
        <f t="shared" si="125"/>
        <v>0</v>
      </c>
      <c r="S1421" s="4" t="str">
        <f>+VLOOKUP(A1421,inv!T:X,5,0)</f>
        <v>OCCIDENTE</v>
      </c>
      <c r="T1421" s="4" t="str">
        <f>+VLOOKUP(B:B,'DT HUEVO'!$A:$D,4,0)</f>
        <v>EMPACADOS</v>
      </c>
      <c r="U1421" s="4" t="str">
        <f>+VLOOKUP(TablaINV[[#This Row],[COD]],'DT HUEVO'!$A:$D,3,0)</f>
        <v>AAA</v>
      </c>
    </row>
    <row r="1422" spans="1:21">
      <c r="A1422" t="s">
        <v>453</v>
      </c>
      <c r="B1422">
        <v>12370</v>
      </c>
      <c r="C1422" t="s">
        <v>64</v>
      </c>
      <c r="D1422">
        <f>+SUMIFS(inv!D:D,inv!A:A,B1422,inv!T:T,A1422)</f>
        <v>0</v>
      </c>
      <c r="E1422">
        <f>+SUMIFS(inv!$D$1:$D$1164,inv!$A$1:$A$1164,$B1422,inv!$T$1:$T$1164,$A1422,inv!$U$1:$U$1164,'DIAS DE INVENTARIO TAT'!E$1)</f>
        <v>0</v>
      </c>
      <c r="F1422">
        <f>+SUMIFS(inv!$D$1:$D$1164,inv!$A$1:$A$1164,$B1422,inv!$T$1:$T$1164,$A1422,inv!$U$1:$U$1164,'DIAS DE INVENTARIO TAT'!F$1)</f>
        <v>0</v>
      </c>
      <c r="G1422">
        <f>+SUMIFS(inv!$D$1:$D$1164,inv!$A$1:$A$1164,$B1422,inv!$T$1:$T$1164,$A1422,inv!$U$1:$U$1164,'DIAS DE INVENTARIO TAT'!G$1)</f>
        <v>0</v>
      </c>
      <c r="H1422">
        <f>+SUMIFS(inv!$D$1:$D$1164,inv!$A$1:$A$1164,$B1422,inv!$T$1:$T$1164,$A1422,inv!$U$1:$U$1164,'DIAS DE INVENTARIO TAT'!H$1)</f>
        <v>0</v>
      </c>
      <c r="I1422">
        <f>+SUMIFS(inv!$D$1:$D$1164,inv!$A$1:$A$1164,$B1422,inv!$T$1:$T$1164,$A1422,inv!$U$1:$U$1164,'DIAS DE INVENTARIO TAT'!I$1)</f>
        <v>0</v>
      </c>
      <c r="J1422">
        <f>+SUMIFS(inv!$D$1:$D$1164,inv!$A$1:$A$1164,$B1422,inv!$T$1:$T$1164,$A1422,inv!$U$1:$U$1164,'DIAS DE INVENTARIO TAT'!J$1)</f>
        <v>0</v>
      </c>
      <c r="K1422">
        <f>+SUMIFS(inv!$D$1:$D$1164,inv!$A$1:$A$1164,$B1422,inv!$T$1:$T$1164,$A1422,inv!$U$1:$U$1164,'DIAS DE INVENTARIO TAT'!K$1)</f>
        <v>0</v>
      </c>
      <c r="L1422" s="6">
        <f>+SUMIFS(VENTAS!H:H,VENTAS!B:B,B1422,VENTAS!G:G,A1422)</f>
        <v>0</v>
      </c>
      <c r="M1422" s="4">
        <f t="shared" si="126"/>
        <v>0</v>
      </c>
      <c r="N1422" s="4">
        <f t="shared" si="122"/>
        <v>0</v>
      </c>
      <c r="O1422" s="4">
        <f t="shared" si="123"/>
        <v>0</v>
      </c>
      <c r="P1422" s="4">
        <f t="shared" si="124"/>
        <v>0</v>
      </c>
      <c r="Q1422" s="6" t="e">
        <f>+SUMIFS(#REF!,#REF!,TablaINV[[#This Row],[GRUPO]],#REF!,TablaINV[[#This Row],[COD]])</f>
        <v>#REF!</v>
      </c>
      <c r="R1422" s="19">
        <f t="shared" si="125"/>
        <v>0</v>
      </c>
      <c r="S1422" s="4" t="str">
        <f>+VLOOKUP(A1422,inv!T:X,5,0)</f>
        <v>OCCIDENTE</v>
      </c>
      <c r="T1422" s="4" t="e">
        <f>+VLOOKUP(B:B,'DT HUEVO'!$A:$D,4,0)</f>
        <v>#N/A</v>
      </c>
      <c r="U1422" s="4" t="e">
        <f>+VLOOKUP(TablaINV[[#This Row],[COD]],'DT HUEVO'!$A:$D,3,0)</f>
        <v>#N/A</v>
      </c>
    </row>
    <row r="1423" spans="1:21">
      <c r="A1423" t="s">
        <v>453</v>
      </c>
      <c r="B1423">
        <v>52377</v>
      </c>
      <c r="C1423" t="s">
        <v>134</v>
      </c>
      <c r="D1423">
        <f>+SUMIFS(inv!D:D,inv!A:A,B1423,inv!T:T,A1423)</f>
        <v>0</v>
      </c>
      <c r="E1423">
        <f>+SUMIFS(inv!$D$1:$D$1164,inv!$A$1:$A$1164,$B1423,inv!$T$1:$T$1164,$A1423,inv!$U$1:$U$1164,'DIAS DE INVENTARIO TAT'!E$1)</f>
        <v>0</v>
      </c>
      <c r="F1423">
        <f>+SUMIFS(inv!$D$1:$D$1164,inv!$A$1:$A$1164,$B1423,inv!$T$1:$T$1164,$A1423,inv!$U$1:$U$1164,'DIAS DE INVENTARIO TAT'!F$1)</f>
        <v>0</v>
      </c>
      <c r="G1423">
        <f>+SUMIFS(inv!$D$1:$D$1164,inv!$A$1:$A$1164,$B1423,inv!$T$1:$T$1164,$A1423,inv!$U$1:$U$1164,'DIAS DE INVENTARIO TAT'!G$1)</f>
        <v>0</v>
      </c>
      <c r="H1423">
        <f>+SUMIFS(inv!$D$1:$D$1164,inv!$A$1:$A$1164,$B1423,inv!$T$1:$T$1164,$A1423,inv!$U$1:$U$1164,'DIAS DE INVENTARIO TAT'!H$1)</f>
        <v>0</v>
      </c>
      <c r="I1423">
        <f>+SUMIFS(inv!$D$1:$D$1164,inv!$A$1:$A$1164,$B1423,inv!$T$1:$T$1164,$A1423,inv!$U$1:$U$1164,'DIAS DE INVENTARIO TAT'!I$1)</f>
        <v>0</v>
      </c>
      <c r="J1423">
        <f>+SUMIFS(inv!$D$1:$D$1164,inv!$A$1:$A$1164,$B1423,inv!$T$1:$T$1164,$A1423,inv!$U$1:$U$1164,'DIAS DE INVENTARIO TAT'!J$1)</f>
        <v>0</v>
      </c>
      <c r="K1423">
        <f>+SUMIFS(inv!$D$1:$D$1164,inv!$A$1:$A$1164,$B1423,inv!$T$1:$T$1164,$A1423,inv!$U$1:$U$1164,'DIAS DE INVENTARIO TAT'!K$1)</f>
        <v>0</v>
      </c>
      <c r="L1423" s="6">
        <f>+SUMIFS(VENTAS!H:H,VENTAS!B:B,B1423,VENTAS!G:G,A1423)</f>
        <v>0</v>
      </c>
      <c r="M1423" s="4">
        <f t="shared" si="126"/>
        <v>0</v>
      </c>
      <c r="N1423" s="4">
        <f t="shared" si="122"/>
        <v>0</v>
      </c>
      <c r="O1423" s="4">
        <f t="shared" si="123"/>
        <v>0</v>
      </c>
      <c r="P1423" s="4">
        <f t="shared" si="124"/>
        <v>0</v>
      </c>
      <c r="Q1423" s="6" t="e">
        <f>+SUMIFS(#REF!,#REF!,TablaINV[[#This Row],[GRUPO]],#REF!,TablaINV[[#This Row],[COD]])</f>
        <v>#REF!</v>
      </c>
      <c r="R1423" s="19">
        <f t="shared" si="125"/>
        <v>0</v>
      </c>
      <c r="S1423" s="4" t="str">
        <f>+VLOOKUP(A1423,inv!T:X,5,0)</f>
        <v>OCCIDENTE</v>
      </c>
      <c r="T1423" s="4" t="e">
        <f>+VLOOKUP(B:B,'DT HUEVO'!$A:$D,4,0)</f>
        <v>#N/A</v>
      </c>
      <c r="U1423" s="4" t="e">
        <f>+VLOOKUP(TablaINV[[#This Row],[COD]],'DT HUEVO'!$A:$D,3,0)</f>
        <v>#N/A</v>
      </c>
    </row>
    <row r="1424" spans="1:21">
      <c r="A1424" t="s">
        <v>453</v>
      </c>
      <c r="B1424">
        <v>10306</v>
      </c>
      <c r="C1424" t="s">
        <v>226</v>
      </c>
      <c r="D1424">
        <f>+SUMIFS(inv!D:D,inv!A:A,B1424,inv!T:T,A1424)</f>
        <v>0</v>
      </c>
      <c r="E1424">
        <f>+SUMIFS(inv!$D$1:$D$1164,inv!$A$1:$A$1164,$B1424,inv!$T$1:$T$1164,$A1424,inv!$U$1:$U$1164,'DIAS DE INVENTARIO TAT'!E$1)</f>
        <v>0</v>
      </c>
      <c r="F1424">
        <f>+SUMIFS(inv!$D$1:$D$1164,inv!$A$1:$A$1164,$B1424,inv!$T$1:$T$1164,$A1424,inv!$U$1:$U$1164,'DIAS DE INVENTARIO TAT'!F$1)</f>
        <v>0</v>
      </c>
      <c r="G1424">
        <f>+SUMIFS(inv!$D$1:$D$1164,inv!$A$1:$A$1164,$B1424,inv!$T$1:$T$1164,$A1424,inv!$U$1:$U$1164,'DIAS DE INVENTARIO TAT'!G$1)</f>
        <v>0</v>
      </c>
      <c r="H1424">
        <f>+SUMIFS(inv!$D$1:$D$1164,inv!$A$1:$A$1164,$B1424,inv!$T$1:$T$1164,$A1424,inv!$U$1:$U$1164,'DIAS DE INVENTARIO TAT'!H$1)</f>
        <v>0</v>
      </c>
      <c r="I1424">
        <f>+SUMIFS(inv!$D$1:$D$1164,inv!$A$1:$A$1164,$B1424,inv!$T$1:$T$1164,$A1424,inv!$U$1:$U$1164,'DIAS DE INVENTARIO TAT'!I$1)</f>
        <v>0</v>
      </c>
      <c r="J1424">
        <f>+SUMIFS(inv!$D$1:$D$1164,inv!$A$1:$A$1164,$B1424,inv!$T$1:$T$1164,$A1424,inv!$U$1:$U$1164,'DIAS DE INVENTARIO TAT'!J$1)</f>
        <v>0</v>
      </c>
      <c r="K1424">
        <f>+SUMIFS(inv!$D$1:$D$1164,inv!$A$1:$A$1164,$B1424,inv!$T$1:$T$1164,$A1424,inv!$U$1:$U$1164,'DIAS DE INVENTARIO TAT'!K$1)</f>
        <v>0</v>
      </c>
      <c r="L1424" s="6">
        <f>+SUMIFS(VENTAS!H:H,VENTAS!B:B,B1424,VENTAS!G:G,A1424)</f>
        <v>0</v>
      </c>
      <c r="M1424" s="4">
        <f t="shared" si="126"/>
        <v>0</v>
      </c>
      <c r="N1424" s="4">
        <f t="shared" si="122"/>
        <v>0</v>
      </c>
      <c r="O1424" s="4">
        <f t="shared" si="123"/>
        <v>0</v>
      </c>
      <c r="P1424" s="4">
        <f t="shared" si="124"/>
        <v>0</v>
      </c>
      <c r="Q1424" s="6" t="e">
        <f>+SUMIFS(#REF!,#REF!,TablaINV[[#This Row],[GRUPO]],#REF!,TablaINV[[#This Row],[COD]])</f>
        <v>#REF!</v>
      </c>
      <c r="R1424" s="19">
        <f t="shared" si="125"/>
        <v>0</v>
      </c>
      <c r="S1424" s="4" t="str">
        <f>+VLOOKUP(A1424,inv!T:X,5,0)</f>
        <v>OCCIDENTE</v>
      </c>
      <c r="T1424" s="4" t="str">
        <f>+VLOOKUP(B:B,'DT HUEVO'!$A:$D,4,0)</f>
        <v>VERDE</v>
      </c>
      <c r="U1424" s="4" t="str">
        <f>+VLOOKUP(TablaINV[[#This Row],[COD]],'DT HUEVO'!$A:$D,3,0)</f>
        <v>AA</v>
      </c>
    </row>
    <row r="1425" spans="1:21">
      <c r="A1425" t="s">
        <v>453</v>
      </c>
      <c r="B1425">
        <v>10311</v>
      </c>
      <c r="C1425" t="s">
        <v>467</v>
      </c>
      <c r="D1425">
        <f>+SUMIFS(inv!D:D,inv!A:A,B1425,inv!T:T,A1425)</f>
        <v>0</v>
      </c>
      <c r="E1425">
        <f>+SUMIFS(inv!$D$1:$D$1164,inv!$A$1:$A$1164,$B1425,inv!$T$1:$T$1164,$A1425,inv!$U$1:$U$1164,'DIAS DE INVENTARIO TAT'!E$1)</f>
        <v>0</v>
      </c>
      <c r="F1425">
        <f>+SUMIFS(inv!$D$1:$D$1164,inv!$A$1:$A$1164,$B1425,inv!$T$1:$T$1164,$A1425,inv!$U$1:$U$1164,'DIAS DE INVENTARIO TAT'!F$1)</f>
        <v>0</v>
      </c>
      <c r="G1425">
        <f>+SUMIFS(inv!$D$1:$D$1164,inv!$A$1:$A$1164,$B1425,inv!$T$1:$T$1164,$A1425,inv!$U$1:$U$1164,'DIAS DE INVENTARIO TAT'!G$1)</f>
        <v>0</v>
      </c>
      <c r="H1425">
        <f>+SUMIFS(inv!$D$1:$D$1164,inv!$A$1:$A$1164,$B1425,inv!$T$1:$T$1164,$A1425,inv!$U$1:$U$1164,'DIAS DE INVENTARIO TAT'!H$1)</f>
        <v>0</v>
      </c>
      <c r="I1425">
        <f>+SUMIFS(inv!$D$1:$D$1164,inv!$A$1:$A$1164,$B1425,inv!$T$1:$T$1164,$A1425,inv!$U$1:$U$1164,'DIAS DE INVENTARIO TAT'!I$1)</f>
        <v>0</v>
      </c>
      <c r="J1425">
        <f>+SUMIFS(inv!$D$1:$D$1164,inv!$A$1:$A$1164,$B1425,inv!$T$1:$T$1164,$A1425,inv!$U$1:$U$1164,'DIAS DE INVENTARIO TAT'!J$1)</f>
        <v>0</v>
      </c>
      <c r="K1425">
        <f>+SUMIFS(inv!$D$1:$D$1164,inv!$A$1:$A$1164,$B1425,inv!$T$1:$T$1164,$A1425,inv!$U$1:$U$1164,'DIAS DE INVENTARIO TAT'!K$1)</f>
        <v>0</v>
      </c>
      <c r="L1425" s="6">
        <f>+SUMIFS(VENTAS!H:H,VENTAS!B:B,B1425,VENTAS!G:G,A1425)</f>
        <v>0</v>
      </c>
      <c r="M1425" s="4">
        <f t="shared" si="126"/>
        <v>0</v>
      </c>
      <c r="N1425" s="4">
        <f t="shared" si="122"/>
        <v>0</v>
      </c>
      <c r="O1425" s="4">
        <f t="shared" si="123"/>
        <v>0</v>
      </c>
      <c r="P1425" s="4">
        <f t="shared" si="124"/>
        <v>0</v>
      </c>
      <c r="Q1425" s="6" t="e">
        <f>+SUMIFS(#REF!,#REF!,TablaINV[[#This Row],[GRUPO]],#REF!,TablaINV[[#This Row],[COD]])</f>
        <v>#REF!</v>
      </c>
      <c r="R1425" s="19">
        <f t="shared" si="125"/>
        <v>0</v>
      </c>
      <c r="S1425" s="4" t="str">
        <f>+VLOOKUP(A1425,inv!T:X,5,0)</f>
        <v>OCCIDENTE</v>
      </c>
      <c r="T1425" s="4" t="str">
        <f>+VLOOKUP(B:B,'DT HUEVO'!$A:$D,4,0)</f>
        <v>EMPACADOS</v>
      </c>
      <c r="U1425" s="4" t="str">
        <f>+VLOOKUP(TablaINV[[#This Row],[COD]],'DT HUEVO'!$A:$D,3,0)</f>
        <v>AA</v>
      </c>
    </row>
    <row r="1426" spans="1:21">
      <c r="A1426" t="s">
        <v>453</v>
      </c>
      <c r="B1426">
        <v>10472</v>
      </c>
      <c r="C1426" t="s">
        <v>40</v>
      </c>
      <c r="D1426">
        <f>+SUMIFS(inv!D:D,inv!A:A,B1426,inv!T:T,A1426)</f>
        <v>0</v>
      </c>
      <c r="E1426">
        <f>+SUMIFS(inv!$D$1:$D$1164,inv!$A$1:$A$1164,$B1426,inv!$T$1:$T$1164,$A1426,inv!$U$1:$U$1164,'DIAS DE INVENTARIO TAT'!E$1)</f>
        <v>0</v>
      </c>
      <c r="F1426">
        <f>+SUMIFS(inv!$D$1:$D$1164,inv!$A$1:$A$1164,$B1426,inv!$T$1:$T$1164,$A1426,inv!$U$1:$U$1164,'DIAS DE INVENTARIO TAT'!F$1)</f>
        <v>0</v>
      </c>
      <c r="G1426">
        <f>+SUMIFS(inv!$D$1:$D$1164,inv!$A$1:$A$1164,$B1426,inv!$T$1:$T$1164,$A1426,inv!$U$1:$U$1164,'DIAS DE INVENTARIO TAT'!G$1)</f>
        <v>0</v>
      </c>
      <c r="H1426">
        <f>+SUMIFS(inv!$D$1:$D$1164,inv!$A$1:$A$1164,$B1426,inv!$T$1:$T$1164,$A1426,inv!$U$1:$U$1164,'DIAS DE INVENTARIO TAT'!H$1)</f>
        <v>0</v>
      </c>
      <c r="I1426">
        <f>+SUMIFS(inv!$D$1:$D$1164,inv!$A$1:$A$1164,$B1426,inv!$T$1:$T$1164,$A1426,inv!$U$1:$U$1164,'DIAS DE INVENTARIO TAT'!I$1)</f>
        <v>0</v>
      </c>
      <c r="J1426">
        <f>+SUMIFS(inv!$D$1:$D$1164,inv!$A$1:$A$1164,$B1426,inv!$T$1:$T$1164,$A1426,inv!$U$1:$U$1164,'DIAS DE INVENTARIO TAT'!J$1)</f>
        <v>0</v>
      </c>
      <c r="K1426">
        <f>+SUMIFS(inv!$D$1:$D$1164,inv!$A$1:$A$1164,$B1426,inv!$T$1:$T$1164,$A1426,inv!$U$1:$U$1164,'DIAS DE INVENTARIO TAT'!K$1)</f>
        <v>0</v>
      </c>
      <c r="L1426" s="6">
        <f>+SUMIFS(VENTAS!H:H,VENTAS!B:B,B1426,VENTAS!G:G,A1426)</f>
        <v>0</v>
      </c>
      <c r="M1426" s="4">
        <f t="shared" si="126"/>
        <v>0</v>
      </c>
      <c r="N1426" s="4">
        <f t="shared" si="122"/>
        <v>0</v>
      </c>
      <c r="O1426" s="4">
        <f t="shared" si="123"/>
        <v>0</v>
      </c>
      <c r="P1426" s="4">
        <f t="shared" si="124"/>
        <v>0</v>
      </c>
      <c r="Q1426" s="6" t="e">
        <f>+SUMIFS(#REF!,#REF!,TablaINV[[#This Row],[GRUPO]],#REF!,TablaINV[[#This Row],[COD]])</f>
        <v>#REF!</v>
      </c>
      <c r="R1426" s="19">
        <f t="shared" si="125"/>
        <v>0</v>
      </c>
      <c r="S1426" s="4" t="str">
        <f>+VLOOKUP(A1426,inv!T:X,5,0)</f>
        <v>OCCIDENTE</v>
      </c>
      <c r="T1426" s="4" t="str">
        <f>+VLOOKUP(B:B,'DT HUEVO'!$A:$D,4,0)</f>
        <v>EMPACADOS</v>
      </c>
      <c r="U1426" s="4" t="str">
        <f>+VLOOKUP(TablaINV[[#This Row],[COD]],'DT HUEVO'!$A:$D,3,0)</f>
        <v>A</v>
      </c>
    </row>
    <row r="1427" spans="1:21">
      <c r="A1427" t="s">
        <v>453</v>
      </c>
      <c r="B1427">
        <v>13359</v>
      </c>
      <c r="C1427" t="s">
        <v>468</v>
      </c>
      <c r="D1427">
        <f>+SUMIFS(inv!D:D,inv!A:A,B1427,inv!T:T,A1427)</f>
        <v>300</v>
      </c>
      <c r="E1427">
        <f>+SUMIFS(inv!$D$1:$D$1164,inv!$A$1:$A$1164,$B1427,inv!$T$1:$T$1164,$A1427,inv!$U$1:$U$1164,'DIAS DE INVENTARIO TAT'!E$1)</f>
        <v>0</v>
      </c>
      <c r="F1427">
        <f>+SUMIFS(inv!$D$1:$D$1164,inv!$A$1:$A$1164,$B1427,inv!$T$1:$T$1164,$A1427,inv!$U$1:$U$1164,'DIAS DE INVENTARIO TAT'!F$1)</f>
        <v>0</v>
      </c>
      <c r="G1427">
        <f>+SUMIFS(inv!$D$1:$D$1164,inv!$A$1:$A$1164,$B1427,inv!$T$1:$T$1164,$A1427,inv!$U$1:$U$1164,'DIAS DE INVENTARIO TAT'!G$1)</f>
        <v>300</v>
      </c>
      <c r="H1427">
        <f>+SUMIFS(inv!$D$1:$D$1164,inv!$A$1:$A$1164,$B1427,inv!$T$1:$T$1164,$A1427,inv!$U$1:$U$1164,'DIAS DE INVENTARIO TAT'!H$1)</f>
        <v>0</v>
      </c>
      <c r="I1427">
        <f>+SUMIFS(inv!$D$1:$D$1164,inv!$A$1:$A$1164,$B1427,inv!$T$1:$T$1164,$A1427,inv!$U$1:$U$1164,'DIAS DE INVENTARIO TAT'!I$1)</f>
        <v>0</v>
      </c>
      <c r="J1427">
        <f>+SUMIFS(inv!$D$1:$D$1164,inv!$A$1:$A$1164,$B1427,inv!$T$1:$T$1164,$A1427,inv!$U$1:$U$1164,'DIAS DE INVENTARIO TAT'!J$1)</f>
        <v>0</v>
      </c>
      <c r="K1427">
        <f>+SUMIFS(inv!$D$1:$D$1164,inv!$A$1:$A$1164,$B1427,inv!$T$1:$T$1164,$A1427,inv!$U$1:$U$1164,'DIAS DE INVENTARIO TAT'!K$1)</f>
        <v>0</v>
      </c>
      <c r="L1427" s="6">
        <f>+SUMIFS(VENTAS!H:H,VENTAS!B:B,B1427,VENTAS!G:G,A1427)</f>
        <v>0</v>
      </c>
      <c r="M1427" s="4">
        <f t="shared" si="126"/>
        <v>0</v>
      </c>
      <c r="N1427" s="4">
        <f t="shared" si="122"/>
        <v>0</v>
      </c>
      <c r="O1427" s="4">
        <f t="shared" si="123"/>
        <v>0</v>
      </c>
      <c r="P1427" s="4">
        <f t="shared" si="124"/>
        <v>0</v>
      </c>
      <c r="Q1427" s="6" t="e">
        <f>+SUMIFS(#REF!,#REF!,TablaINV[[#This Row],[GRUPO]],#REF!,TablaINV[[#This Row],[COD]])</f>
        <v>#REF!</v>
      </c>
      <c r="R1427" s="19">
        <f t="shared" si="125"/>
        <v>0</v>
      </c>
      <c r="S1427" s="4" t="str">
        <f>+VLOOKUP(A1427,inv!T:X,5,0)</f>
        <v>OCCIDENTE</v>
      </c>
      <c r="T1427" s="4" t="str">
        <f>+VLOOKUP(B:B,'DT HUEVO'!$A:$D,4,0)</f>
        <v>EMPACADOS</v>
      </c>
      <c r="U1427" s="4" t="str">
        <f>+VLOOKUP(TablaINV[[#This Row],[COD]],'DT HUEVO'!$A:$D,3,0)</f>
        <v>AA</v>
      </c>
    </row>
    <row r="1428" spans="1:21">
      <c r="A1428" t="s">
        <v>453</v>
      </c>
      <c r="B1428">
        <v>13503</v>
      </c>
      <c r="C1428" t="s">
        <v>470</v>
      </c>
      <c r="D1428">
        <f>+SUMIFS(inv!D:D,inv!A:A,B1428,inv!T:T,A1428)</f>
        <v>90</v>
      </c>
      <c r="E1428">
        <f>+SUMIFS(inv!$D$1:$D$1164,inv!$A$1:$A$1164,$B1428,inv!$T$1:$T$1164,$A1428,inv!$U$1:$U$1164,'DIAS DE INVENTARIO TAT'!E$1)</f>
        <v>0</v>
      </c>
      <c r="F1428">
        <f>+SUMIFS(inv!$D$1:$D$1164,inv!$A$1:$A$1164,$B1428,inv!$T$1:$T$1164,$A1428,inv!$U$1:$U$1164,'DIAS DE INVENTARIO TAT'!F$1)</f>
        <v>0</v>
      </c>
      <c r="G1428">
        <f>+SUMIFS(inv!$D$1:$D$1164,inv!$A$1:$A$1164,$B1428,inv!$T$1:$T$1164,$A1428,inv!$U$1:$U$1164,'DIAS DE INVENTARIO TAT'!G$1)</f>
        <v>90</v>
      </c>
      <c r="H1428">
        <f>+SUMIFS(inv!$D$1:$D$1164,inv!$A$1:$A$1164,$B1428,inv!$T$1:$T$1164,$A1428,inv!$U$1:$U$1164,'DIAS DE INVENTARIO TAT'!H$1)</f>
        <v>0</v>
      </c>
      <c r="I1428">
        <f>+SUMIFS(inv!$D$1:$D$1164,inv!$A$1:$A$1164,$B1428,inv!$T$1:$T$1164,$A1428,inv!$U$1:$U$1164,'DIAS DE INVENTARIO TAT'!I$1)</f>
        <v>0</v>
      </c>
      <c r="J1428">
        <f>+SUMIFS(inv!$D$1:$D$1164,inv!$A$1:$A$1164,$B1428,inv!$T$1:$T$1164,$A1428,inv!$U$1:$U$1164,'DIAS DE INVENTARIO TAT'!J$1)</f>
        <v>0</v>
      </c>
      <c r="K1428">
        <f>+SUMIFS(inv!$D$1:$D$1164,inv!$A$1:$A$1164,$B1428,inv!$T$1:$T$1164,$A1428,inv!$U$1:$U$1164,'DIAS DE INVENTARIO TAT'!K$1)</f>
        <v>0</v>
      </c>
      <c r="L1428" s="6">
        <f>+SUMIFS(VENTAS!H:H,VENTAS!B:B,B1428,VENTAS!G:G,A1428)</f>
        <v>0</v>
      </c>
      <c r="M1428" s="4">
        <f t="shared" si="126"/>
        <v>0</v>
      </c>
      <c r="N1428" s="4">
        <f t="shared" si="122"/>
        <v>0</v>
      </c>
      <c r="O1428" s="4">
        <f t="shared" si="123"/>
        <v>0</v>
      </c>
      <c r="P1428" s="4">
        <f t="shared" si="124"/>
        <v>0</v>
      </c>
      <c r="Q1428" s="6" t="e">
        <f>+SUMIFS(#REF!,#REF!,TablaINV[[#This Row],[GRUPO]],#REF!,TablaINV[[#This Row],[COD]])</f>
        <v>#REF!</v>
      </c>
      <c r="R1428" s="19">
        <f t="shared" si="125"/>
        <v>0</v>
      </c>
      <c r="S1428" s="4" t="str">
        <f>+VLOOKUP(A1428,inv!T:X,5,0)</f>
        <v>OCCIDENTE</v>
      </c>
      <c r="T1428" s="4" t="str">
        <f>+VLOOKUP(B:B,'DT HUEVO'!$A:$D,4,0)</f>
        <v>EMPACADOS</v>
      </c>
      <c r="U1428" s="4" t="str">
        <f>+VLOOKUP(TablaINV[[#This Row],[COD]],'DT HUEVO'!$A:$D,3,0)</f>
        <v>B</v>
      </c>
    </row>
    <row r="1429" spans="1:21">
      <c r="A1429" t="s">
        <v>453</v>
      </c>
      <c r="B1429">
        <v>13403</v>
      </c>
      <c r="C1429" t="s">
        <v>428</v>
      </c>
      <c r="D1429">
        <f>+SUMIFS(inv!D:D,inv!A:A,B1429,inv!T:T,A1429)</f>
        <v>330</v>
      </c>
      <c r="E1429">
        <f>+SUMIFS(inv!$D$1:$D$1164,inv!$A$1:$A$1164,$B1429,inv!$T$1:$T$1164,$A1429,inv!$U$1:$U$1164,'DIAS DE INVENTARIO TAT'!E$1)</f>
        <v>0</v>
      </c>
      <c r="F1429">
        <f>+SUMIFS(inv!$D$1:$D$1164,inv!$A$1:$A$1164,$B1429,inv!$T$1:$T$1164,$A1429,inv!$U$1:$U$1164,'DIAS DE INVENTARIO TAT'!F$1)</f>
        <v>0</v>
      </c>
      <c r="G1429">
        <f>+SUMIFS(inv!$D$1:$D$1164,inv!$A$1:$A$1164,$B1429,inv!$T$1:$T$1164,$A1429,inv!$U$1:$U$1164,'DIAS DE INVENTARIO TAT'!G$1)</f>
        <v>330</v>
      </c>
      <c r="H1429">
        <f>+SUMIFS(inv!$D$1:$D$1164,inv!$A$1:$A$1164,$B1429,inv!$T$1:$T$1164,$A1429,inv!$U$1:$U$1164,'DIAS DE INVENTARIO TAT'!H$1)</f>
        <v>0</v>
      </c>
      <c r="I1429">
        <f>+SUMIFS(inv!$D$1:$D$1164,inv!$A$1:$A$1164,$B1429,inv!$T$1:$T$1164,$A1429,inv!$U$1:$U$1164,'DIAS DE INVENTARIO TAT'!I$1)</f>
        <v>0</v>
      </c>
      <c r="J1429">
        <f>+SUMIFS(inv!$D$1:$D$1164,inv!$A$1:$A$1164,$B1429,inv!$T$1:$T$1164,$A1429,inv!$U$1:$U$1164,'DIAS DE INVENTARIO TAT'!J$1)</f>
        <v>0</v>
      </c>
      <c r="K1429">
        <f>+SUMIFS(inv!$D$1:$D$1164,inv!$A$1:$A$1164,$B1429,inv!$T$1:$T$1164,$A1429,inv!$U$1:$U$1164,'DIAS DE INVENTARIO TAT'!K$1)</f>
        <v>0</v>
      </c>
      <c r="L1429" s="6">
        <f>+SUMIFS(VENTAS!H:H,VENTAS!B:B,B1429,VENTAS!G:G,A1429)</f>
        <v>0</v>
      </c>
      <c r="M1429" s="4">
        <f t="shared" si="126"/>
        <v>0</v>
      </c>
      <c r="N1429" s="4">
        <f t="shared" si="122"/>
        <v>0</v>
      </c>
      <c r="O1429" s="4">
        <f t="shared" si="123"/>
        <v>0</v>
      </c>
      <c r="P1429" s="4">
        <f t="shared" si="124"/>
        <v>0</v>
      </c>
      <c r="Q1429" s="6" t="e">
        <f>+SUMIFS(#REF!,#REF!,TablaINV[[#This Row],[GRUPO]],#REF!,TablaINV[[#This Row],[COD]])</f>
        <v>#REF!</v>
      </c>
      <c r="R1429" s="19">
        <f t="shared" si="125"/>
        <v>0</v>
      </c>
      <c r="S1429" s="4" t="str">
        <f>+VLOOKUP(A1429,inv!T:X,5,0)</f>
        <v>OCCIDENTE</v>
      </c>
      <c r="T1429" s="4" t="str">
        <f>+VLOOKUP(B:B,'DT HUEVO'!$A:$D,4,0)</f>
        <v>EMPACADOS</v>
      </c>
      <c r="U1429" s="4" t="str">
        <f>+VLOOKUP(TablaINV[[#This Row],[COD]],'DT HUEVO'!$A:$D,3,0)</f>
        <v>A</v>
      </c>
    </row>
    <row r="1430" spans="1:21">
      <c r="A1430" t="s">
        <v>453</v>
      </c>
      <c r="B1430">
        <v>10101</v>
      </c>
      <c r="C1430" t="s">
        <v>536</v>
      </c>
      <c r="D1430">
        <f>+SUMIFS(inv!D:D,inv!A:A,B1430,inv!T:T,A1430)</f>
        <v>0</v>
      </c>
      <c r="E1430">
        <f>+SUMIFS(inv!$D$1:$D$1164,inv!$A$1:$A$1164,$B1430,inv!$T$1:$T$1164,$A1430,inv!$U$1:$U$1164,'DIAS DE INVENTARIO TAT'!E$1)</f>
        <v>0</v>
      </c>
      <c r="F1430">
        <f>+SUMIFS(inv!$D$1:$D$1164,inv!$A$1:$A$1164,$B1430,inv!$T$1:$T$1164,$A1430,inv!$U$1:$U$1164,'DIAS DE INVENTARIO TAT'!F$1)</f>
        <v>0</v>
      </c>
      <c r="G1430">
        <f>+SUMIFS(inv!$D$1:$D$1164,inv!$A$1:$A$1164,$B1430,inv!$T$1:$T$1164,$A1430,inv!$U$1:$U$1164,'DIAS DE INVENTARIO TAT'!G$1)</f>
        <v>0</v>
      </c>
      <c r="H1430">
        <f>+SUMIFS(inv!$D$1:$D$1164,inv!$A$1:$A$1164,$B1430,inv!$T$1:$T$1164,$A1430,inv!$U$1:$U$1164,'DIAS DE INVENTARIO TAT'!H$1)</f>
        <v>0</v>
      </c>
      <c r="I1430">
        <f>+SUMIFS(inv!$D$1:$D$1164,inv!$A$1:$A$1164,$B1430,inv!$T$1:$T$1164,$A1430,inv!$U$1:$U$1164,'DIAS DE INVENTARIO TAT'!I$1)</f>
        <v>0</v>
      </c>
      <c r="J1430">
        <f>+SUMIFS(inv!$D$1:$D$1164,inv!$A$1:$A$1164,$B1430,inv!$T$1:$T$1164,$A1430,inv!$U$1:$U$1164,'DIAS DE INVENTARIO TAT'!J$1)</f>
        <v>0</v>
      </c>
      <c r="K1430">
        <f>+SUMIFS(inv!$D$1:$D$1164,inv!$A$1:$A$1164,$B1430,inv!$T$1:$T$1164,$A1430,inv!$U$1:$U$1164,'DIAS DE INVENTARIO TAT'!K$1)</f>
        <v>0</v>
      </c>
      <c r="L1430" s="6">
        <f>+SUMIFS(VENTAS!H:H,VENTAS!B:B,B1430,VENTAS!G:G,A1430)</f>
        <v>0</v>
      </c>
      <c r="M1430" s="4">
        <f t="shared" si="126"/>
        <v>0</v>
      </c>
      <c r="N1430" s="4">
        <f t="shared" si="122"/>
        <v>0</v>
      </c>
      <c r="O1430" s="4">
        <f t="shared" si="123"/>
        <v>0</v>
      </c>
      <c r="P1430" s="4">
        <f t="shared" si="124"/>
        <v>0</v>
      </c>
      <c r="Q1430" s="6" t="e">
        <f>+SUMIFS(#REF!,#REF!,TablaINV[[#This Row],[GRUPO]],#REF!,TablaINV[[#This Row],[COD]])</f>
        <v>#REF!</v>
      </c>
      <c r="R1430" s="19">
        <f t="shared" si="125"/>
        <v>0</v>
      </c>
      <c r="S1430" s="4" t="str">
        <f>+VLOOKUP(A1430,inv!T:X,5,0)</f>
        <v>OCCIDENTE</v>
      </c>
      <c r="T1430" s="4" t="str">
        <f>+VLOOKUP(B:B,'DT HUEVO'!$A:$D,4,0)</f>
        <v>GRIS SUELTO</v>
      </c>
      <c r="U1430" s="4" t="str">
        <f>+VLOOKUP(TablaINV[[#This Row],[COD]],'DT HUEVO'!$A:$D,3,0)</f>
        <v>YUMBO</v>
      </c>
    </row>
    <row r="1431" spans="1:21">
      <c r="A1431" t="s">
        <v>453</v>
      </c>
      <c r="B1431">
        <v>10201</v>
      </c>
      <c r="C1431" t="s">
        <v>27</v>
      </c>
      <c r="D1431">
        <f>+SUMIFS(inv!D:D,inv!A:A,B1431,inv!T:T,A1431)</f>
        <v>0</v>
      </c>
      <c r="E1431">
        <f>+SUMIFS(inv!$D$1:$D$1164,inv!$A$1:$A$1164,$B1431,inv!$T$1:$T$1164,$A1431,inv!$U$1:$U$1164,'DIAS DE INVENTARIO TAT'!E$1)</f>
        <v>0</v>
      </c>
      <c r="F1431">
        <f>+SUMIFS(inv!$D$1:$D$1164,inv!$A$1:$A$1164,$B1431,inv!$T$1:$T$1164,$A1431,inv!$U$1:$U$1164,'DIAS DE INVENTARIO TAT'!F$1)</f>
        <v>0</v>
      </c>
      <c r="G1431">
        <f>+SUMIFS(inv!$D$1:$D$1164,inv!$A$1:$A$1164,$B1431,inv!$T$1:$T$1164,$A1431,inv!$U$1:$U$1164,'DIAS DE INVENTARIO TAT'!G$1)</f>
        <v>0</v>
      </c>
      <c r="H1431">
        <f>+SUMIFS(inv!$D$1:$D$1164,inv!$A$1:$A$1164,$B1431,inv!$T$1:$T$1164,$A1431,inv!$U$1:$U$1164,'DIAS DE INVENTARIO TAT'!H$1)</f>
        <v>0</v>
      </c>
      <c r="I1431">
        <f>+SUMIFS(inv!$D$1:$D$1164,inv!$A$1:$A$1164,$B1431,inv!$T$1:$T$1164,$A1431,inv!$U$1:$U$1164,'DIAS DE INVENTARIO TAT'!I$1)</f>
        <v>0</v>
      </c>
      <c r="J1431">
        <f>+SUMIFS(inv!$D$1:$D$1164,inv!$A$1:$A$1164,$B1431,inv!$T$1:$T$1164,$A1431,inv!$U$1:$U$1164,'DIAS DE INVENTARIO TAT'!J$1)</f>
        <v>0</v>
      </c>
      <c r="K1431">
        <f>+SUMIFS(inv!$D$1:$D$1164,inv!$A$1:$A$1164,$B1431,inv!$T$1:$T$1164,$A1431,inv!$U$1:$U$1164,'DIAS DE INVENTARIO TAT'!K$1)</f>
        <v>0</v>
      </c>
      <c r="L1431" s="6">
        <f>+SUMIFS(VENTAS!H:H,VENTAS!B:B,B1431,VENTAS!G:G,A1431)</f>
        <v>0</v>
      </c>
      <c r="M1431" s="4">
        <f t="shared" si="126"/>
        <v>0</v>
      </c>
      <c r="N1431" s="4">
        <f t="shared" si="122"/>
        <v>0</v>
      </c>
      <c r="O1431" s="4">
        <f t="shared" si="123"/>
        <v>0</v>
      </c>
      <c r="P1431" s="4">
        <f t="shared" si="124"/>
        <v>0</v>
      </c>
      <c r="Q1431" s="6" t="e">
        <f>+SUMIFS(#REF!,#REF!,TablaINV[[#This Row],[GRUPO]],#REF!,TablaINV[[#This Row],[COD]])</f>
        <v>#REF!</v>
      </c>
      <c r="R1431" s="19">
        <f t="shared" si="125"/>
        <v>0</v>
      </c>
      <c r="S1431" s="4" t="str">
        <f>+VLOOKUP(A1431,inv!T:X,5,0)</f>
        <v>OCCIDENTE</v>
      </c>
      <c r="T1431" s="4" t="str">
        <f>+VLOOKUP(B:B,'DT HUEVO'!$A:$D,4,0)</f>
        <v>GRIS SUELTO</v>
      </c>
      <c r="U1431" s="4" t="str">
        <f>+VLOOKUP(TablaINV[[#This Row],[COD]],'DT HUEVO'!$A:$D,3,0)</f>
        <v>AAA</v>
      </c>
    </row>
    <row r="1432" spans="1:21">
      <c r="A1432" t="s">
        <v>453</v>
      </c>
      <c r="B1432">
        <v>73501</v>
      </c>
      <c r="C1432" t="s">
        <v>425</v>
      </c>
      <c r="D1432">
        <f>+SUMIFS(inv!D:D,inv!A:A,B1432,inv!T:T,A1432)</f>
        <v>0</v>
      </c>
      <c r="E1432">
        <f>+SUMIFS(inv!$D$1:$D$1164,inv!$A$1:$A$1164,$B1432,inv!$T$1:$T$1164,$A1432,inv!$U$1:$U$1164,'DIAS DE INVENTARIO TAT'!E$1)</f>
        <v>0</v>
      </c>
      <c r="F1432">
        <f>+SUMIFS(inv!$D$1:$D$1164,inv!$A$1:$A$1164,$B1432,inv!$T$1:$T$1164,$A1432,inv!$U$1:$U$1164,'DIAS DE INVENTARIO TAT'!F$1)</f>
        <v>0</v>
      </c>
      <c r="G1432">
        <f>+SUMIFS(inv!$D$1:$D$1164,inv!$A$1:$A$1164,$B1432,inv!$T$1:$T$1164,$A1432,inv!$U$1:$U$1164,'DIAS DE INVENTARIO TAT'!G$1)</f>
        <v>0</v>
      </c>
      <c r="H1432">
        <f>+SUMIFS(inv!$D$1:$D$1164,inv!$A$1:$A$1164,$B1432,inv!$T$1:$T$1164,$A1432,inv!$U$1:$U$1164,'DIAS DE INVENTARIO TAT'!H$1)</f>
        <v>0</v>
      </c>
      <c r="I1432">
        <f>+SUMIFS(inv!$D$1:$D$1164,inv!$A$1:$A$1164,$B1432,inv!$T$1:$T$1164,$A1432,inv!$U$1:$U$1164,'DIAS DE INVENTARIO TAT'!I$1)</f>
        <v>0</v>
      </c>
      <c r="J1432">
        <f>+SUMIFS(inv!$D$1:$D$1164,inv!$A$1:$A$1164,$B1432,inv!$T$1:$T$1164,$A1432,inv!$U$1:$U$1164,'DIAS DE INVENTARIO TAT'!J$1)</f>
        <v>0</v>
      </c>
      <c r="K1432">
        <f>+SUMIFS(inv!$D$1:$D$1164,inv!$A$1:$A$1164,$B1432,inv!$T$1:$T$1164,$A1432,inv!$U$1:$U$1164,'DIAS DE INVENTARIO TAT'!K$1)</f>
        <v>0</v>
      </c>
      <c r="L1432" s="6">
        <f>+SUMIFS(VENTAS!H:H,VENTAS!B:B,B1432,VENTAS!G:G,A1432)</f>
        <v>0</v>
      </c>
      <c r="M1432" s="4">
        <f t="shared" si="126"/>
        <v>0</v>
      </c>
      <c r="N1432" s="4">
        <f t="shared" si="122"/>
        <v>0</v>
      </c>
      <c r="O1432" s="4">
        <f t="shared" si="123"/>
        <v>0</v>
      </c>
      <c r="P1432" s="4">
        <f t="shared" si="124"/>
        <v>0</v>
      </c>
      <c r="Q1432" s="6" t="e">
        <f>+SUMIFS(#REF!,#REF!,TablaINV[[#This Row],[GRUPO]],#REF!,TablaINV[[#This Row],[COD]])</f>
        <v>#REF!</v>
      </c>
      <c r="R1432" s="19">
        <f t="shared" si="125"/>
        <v>0</v>
      </c>
      <c r="S1432" s="4" t="str">
        <f>+VLOOKUP(A1432,inv!T:X,5,0)</f>
        <v>OCCIDENTE</v>
      </c>
      <c r="T1432" s="4" t="str">
        <f>+VLOOKUP(B:B,'DT HUEVO'!$A:$D,4,0)</f>
        <v>SEGUNDA</v>
      </c>
      <c r="U1432" s="4" t="str">
        <f>+VLOOKUP(TablaINV[[#This Row],[COD]],'DT HUEVO'!$A:$D,3,0)</f>
        <v>SEGUNDA</v>
      </c>
    </row>
    <row r="1433" spans="1:21">
      <c r="A1433" t="s">
        <v>453</v>
      </c>
      <c r="B1433">
        <v>76501</v>
      </c>
      <c r="C1433" t="s">
        <v>589</v>
      </c>
      <c r="D1433">
        <f>+SUMIFS(inv!D:D,inv!A:A,B1433,inv!T:T,A1433)</f>
        <v>0</v>
      </c>
      <c r="E1433">
        <f>+SUMIFS(inv!$D$1:$D$1164,inv!$A$1:$A$1164,$B1433,inv!$T$1:$T$1164,$A1433,inv!$U$1:$U$1164,'DIAS DE INVENTARIO TAT'!E$1)</f>
        <v>0</v>
      </c>
      <c r="F1433">
        <f>+SUMIFS(inv!$D$1:$D$1164,inv!$A$1:$A$1164,$B1433,inv!$T$1:$T$1164,$A1433,inv!$U$1:$U$1164,'DIAS DE INVENTARIO TAT'!F$1)</f>
        <v>0</v>
      </c>
      <c r="G1433">
        <f>+SUMIFS(inv!$D$1:$D$1164,inv!$A$1:$A$1164,$B1433,inv!$T$1:$T$1164,$A1433,inv!$U$1:$U$1164,'DIAS DE INVENTARIO TAT'!G$1)</f>
        <v>0</v>
      </c>
      <c r="H1433">
        <f>+SUMIFS(inv!$D$1:$D$1164,inv!$A$1:$A$1164,$B1433,inv!$T$1:$T$1164,$A1433,inv!$U$1:$U$1164,'DIAS DE INVENTARIO TAT'!H$1)</f>
        <v>0</v>
      </c>
      <c r="I1433">
        <f>+SUMIFS(inv!$D$1:$D$1164,inv!$A$1:$A$1164,$B1433,inv!$T$1:$T$1164,$A1433,inv!$U$1:$U$1164,'DIAS DE INVENTARIO TAT'!I$1)</f>
        <v>0</v>
      </c>
      <c r="J1433">
        <f>+SUMIFS(inv!$D$1:$D$1164,inv!$A$1:$A$1164,$B1433,inv!$T$1:$T$1164,$A1433,inv!$U$1:$U$1164,'DIAS DE INVENTARIO TAT'!J$1)</f>
        <v>0</v>
      </c>
      <c r="K1433">
        <f>+SUMIFS(inv!$D$1:$D$1164,inv!$A$1:$A$1164,$B1433,inv!$T$1:$T$1164,$A1433,inv!$U$1:$U$1164,'DIAS DE INVENTARIO TAT'!K$1)</f>
        <v>0</v>
      </c>
      <c r="L1433" s="6">
        <f>+SUMIFS(VENTAS!H:H,VENTAS!B:B,B1433,VENTAS!G:G,A1433)</f>
        <v>0</v>
      </c>
      <c r="M1433" s="4">
        <f t="shared" si="126"/>
        <v>0</v>
      </c>
      <c r="N1433" s="4">
        <f t="shared" si="122"/>
        <v>0</v>
      </c>
      <c r="O1433" s="4">
        <f t="shared" si="123"/>
        <v>0</v>
      </c>
      <c r="P1433" s="4">
        <f t="shared" si="124"/>
        <v>0</v>
      </c>
      <c r="Q1433" s="6" t="e">
        <f>+SUMIFS(#REF!,#REF!,TablaINV[[#This Row],[GRUPO]],#REF!,TablaINV[[#This Row],[COD]])</f>
        <v>#REF!</v>
      </c>
      <c r="R1433" s="19">
        <f t="shared" si="125"/>
        <v>0</v>
      </c>
      <c r="S1433" s="4" t="str">
        <f>+VLOOKUP(A1433,inv!T:X,5,0)</f>
        <v>OCCIDENTE</v>
      </c>
      <c r="T1433" s="4" t="str">
        <f>+VLOOKUP(B:B,'DT HUEVO'!$A:$D,4,0)</f>
        <v>SEGUNDA</v>
      </c>
      <c r="U1433" s="4" t="str">
        <f>+VLOOKUP(TablaINV[[#This Row],[COD]],'DT HUEVO'!$A:$D,3,0)</f>
        <v>SEGUNDA</v>
      </c>
    </row>
    <row r="1434" spans="1:21">
      <c r="A1434" t="s">
        <v>453</v>
      </c>
      <c r="B1434">
        <v>76601</v>
      </c>
      <c r="C1434" t="s">
        <v>590</v>
      </c>
      <c r="D1434">
        <f>+SUMIFS(inv!D:D,inv!A:A,B1434,inv!T:T,A1434)</f>
        <v>0</v>
      </c>
      <c r="E1434">
        <f>+SUMIFS(inv!$D$1:$D$1164,inv!$A$1:$A$1164,$B1434,inv!$T$1:$T$1164,$A1434,inv!$U$1:$U$1164,'DIAS DE INVENTARIO TAT'!E$1)</f>
        <v>0</v>
      </c>
      <c r="F1434">
        <f>+SUMIFS(inv!$D$1:$D$1164,inv!$A$1:$A$1164,$B1434,inv!$T$1:$T$1164,$A1434,inv!$U$1:$U$1164,'DIAS DE INVENTARIO TAT'!F$1)</f>
        <v>0</v>
      </c>
      <c r="G1434">
        <f>+SUMIFS(inv!$D$1:$D$1164,inv!$A$1:$A$1164,$B1434,inv!$T$1:$T$1164,$A1434,inv!$U$1:$U$1164,'DIAS DE INVENTARIO TAT'!G$1)</f>
        <v>0</v>
      </c>
      <c r="H1434">
        <f>+SUMIFS(inv!$D$1:$D$1164,inv!$A$1:$A$1164,$B1434,inv!$T$1:$T$1164,$A1434,inv!$U$1:$U$1164,'DIAS DE INVENTARIO TAT'!H$1)</f>
        <v>0</v>
      </c>
      <c r="I1434">
        <f>+SUMIFS(inv!$D$1:$D$1164,inv!$A$1:$A$1164,$B1434,inv!$T$1:$T$1164,$A1434,inv!$U$1:$U$1164,'DIAS DE INVENTARIO TAT'!I$1)</f>
        <v>0</v>
      </c>
      <c r="J1434">
        <f>+SUMIFS(inv!$D$1:$D$1164,inv!$A$1:$A$1164,$B1434,inv!$T$1:$T$1164,$A1434,inv!$U$1:$U$1164,'DIAS DE INVENTARIO TAT'!J$1)</f>
        <v>0</v>
      </c>
      <c r="K1434">
        <f>+SUMIFS(inv!$D$1:$D$1164,inv!$A$1:$A$1164,$B1434,inv!$T$1:$T$1164,$A1434,inv!$U$1:$U$1164,'DIAS DE INVENTARIO TAT'!K$1)</f>
        <v>0</v>
      </c>
      <c r="L1434" s="6">
        <f>+SUMIFS(VENTAS!H:H,VENTAS!B:B,B1434,VENTAS!G:G,A1434)</f>
        <v>0</v>
      </c>
      <c r="M1434" s="4">
        <f t="shared" si="126"/>
        <v>0</v>
      </c>
      <c r="N1434" s="4">
        <f t="shared" si="122"/>
        <v>0</v>
      </c>
      <c r="O1434" s="4">
        <f t="shared" si="123"/>
        <v>0</v>
      </c>
      <c r="P1434" s="4">
        <f t="shared" si="124"/>
        <v>0</v>
      </c>
      <c r="Q1434" s="6" t="e">
        <f>+SUMIFS(#REF!,#REF!,TablaINV[[#This Row],[GRUPO]],#REF!,TablaINV[[#This Row],[COD]])</f>
        <v>#REF!</v>
      </c>
      <c r="R1434" s="19">
        <f t="shared" si="125"/>
        <v>0</v>
      </c>
      <c r="S1434" s="4" t="str">
        <f>+VLOOKUP(A1434,inv!T:X,5,0)</f>
        <v>OCCIDENTE</v>
      </c>
      <c r="T1434" s="4" t="str">
        <f>+VLOOKUP(B:B,'DT HUEVO'!$A:$D,4,0)</f>
        <v>SEGUNDA</v>
      </c>
      <c r="U1434" s="4" t="str">
        <f>+VLOOKUP(TablaINV[[#This Row],[COD]],'DT HUEVO'!$A:$D,3,0)</f>
        <v>SEGUNDA</v>
      </c>
    </row>
    <row r="1435" spans="1:21">
      <c r="A1435" t="s">
        <v>453</v>
      </c>
      <c r="B1435">
        <v>76701</v>
      </c>
      <c r="C1435" t="s">
        <v>588</v>
      </c>
      <c r="D1435">
        <f>+SUMIFS(inv!D:D,inv!A:A,B1435,inv!T:T,A1435)</f>
        <v>0</v>
      </c>
      <c r="E1435">
        <f>+SUMIFS(inv!$D$1:$D$1164,inv!$A$1:$A$1164,$B1435,inv!$T$1:$T$1164,$A1435,inv!$U$1:$U$1164,'DIAS DE INVENTARIO TAT'!E$1)</f>
        <v>0</v>
      </c>
      <c r="F1435">
        <f>+SUMIFS(inv!$D$1:$D$1164,inv!$A$1:$A$1164,$B1435,inv!$T$1:$T$1164,$A1435,inv!$U$1:$U$1164,'DIAS DE INVENTARIO TAT'!F$1)</f>
        <v>0</v>
      </c>
      <c r="G1435">
        <f>+SUMIFS(inv!$D$1:$D$1164,inv!$A$1:$A$1164,$B1435,inv!$T$1:$T$1164,$A1435,inv!$U$1:$U$1164,'DIAS DE INVENTARIO TAT'!G$1)</f>
        <v>0</v>
      </c>
      <c r="H1435">
        <f>+SUMIFS(inv!$D$1:$D$1164,inv!$A$1:$A$1164,$B1435,inv!$T$1:$T$1164,$A1435,inv!$U$1:$U$1164,'DIAS DE INVENTARIO TAT'!H$1)</f>
        <v>0</v>
      </c>
      <c r="I1435">
        <f>+SUMIFS(inv!$D$1:$D$1164,inv!$A$1:$A$1164,$B1435,inv!$T$1:$T$1164,$A1435,inv!$U$1:$U$1164,'DIAS DE INVENTARIO TAT'!I$1)</f>
        <v>0</v>
      </c>
      <c r="J1435">
        <f>+SUMIFS(inv!$D$1:$D$1164,inv!$A$1:$A$1164,$B1435,inv!$T$1:$T$1164,$A1435,inv!$U$1:$U$1164,'DIAS DE INVENTARIO TAT'!J$1)</f>
        <v>0</v>
      </c>
      <c r="K1435">
        <f>+SUMIFS(inv!$D$1:$D$1164,inv!$A$1:$A$1164,$B1435,inv!$T$1:$T$1164,$A1435,inv!$U$1:$U$1164,'DIAS DE INVENTARIO TAT'!K$1)</f>
        <v>0</v>
      </c>
      <c r="L1435" s="6">
        <f>+SUMIFS(VENTAS!H:H,VENTAS!B:B,B1435,VENTAS!G:G,A1435)</f>
        <v>0</v>
      </c>
      <c r="M1435" s="4">
        <f t="shared" si="126"/>
        <v>0</v>
      </c>
      <c r="N1435" s="4">
        <f t="shared" si="122"/>
        <v>0</v>
      </c>
      <c r="O1435" s="4">
        <f t="shared" si="123"/>
        <v>0</v>
      </c>
      <c r="P1435" s="4">
        <f t="shared" si="124"/>
        <v>0</v>
      </c>
      <c r="Q1435" s="6" t="e">
        <f>+SUMIFS(#REF!,#REF!,TablaINV[[#This Row],[GRUPO]],#REF!,TablaINV[[#This Row],[COD]])</f>
        <v>#REF!</v>
      </c>
      <c r="R1435" s="19">
        <f t="shared" si="125"/>
        <v>0</v>
      </c>
      <c r="S1435" s="4" t="str">
        <f>+VLOOKUP(A1435,inv!T:X,5,0)</f>
        <v>OCCIDENTE</v>
      </c>
      <c r="T1435" s="4" t="str">
        <f>+VLOOKUP(B:B,'DT HUEVO'!$A:$D,4,0)</f>
        <v>SEGUNDA</v>
      </c>
      <c r="U1435" s="4" t="str">
        <f>+VLOOKUP(TablaINV[[#This Row],[COD]],'DT HUEVO'!$A:$D,3,0)</f>
        <v>SEGUNDA</v>
      </c>
    </row>
    <row r="1436" spans="1:21">
      <c r="A1436" t="s">
        <v>453</v>
      </c>
      <c r="B1436">
        <v>77101</v>
      </c>
      <c r="C1436" t="s">
        <v>567</v>
      </c>
      <c r="D1436">
        <f>+SUMIFS(inv!D:D,inv!A:A,B1436,inv!T:T,A1436)</f>
        <v>0</v>
      </c>
      <c r="E1436">
        <f>+SUMIFS(inv!$D$1:$D$1164,inv!$A$1:$A$1164,$B1436,inv!$T$1:$T$1164,$A1436,inv!$U$1:$U$1164,'DIAS DE INVENTARIO TAT'!E$1)</f>
        <v>0</v>
      </c>
      <c r="F1436">
        <f>+SUMIFS(inv!$D$1:$D$1164,inv!$A$1:$A$1164,$B1436,inv!$T$1:$T$1164,$A1436,inv!$U$1:$U$1164,'DIAS DE INVENTARIO TAT'!F$1)</f>
        <v>0</v>
      </c>
      <c r="G1436">
        <f>+SUMIFS(inv!$D$1:$D$1164,inv!$A$1:$A$1164,$B1436,inv!$T$1:$T$1164,$A1436,inv!$U$1:$U$1164,'DIAS DE INVENTARIO TAT'!G$1)</f>
        <v>0</v>
      </c>
      <c r="H1436">
        <f>+SUMIFS(inv!$D$1:$D$1164,inv!$A$1:$A$1164,$B1436,inv!$T$1:$T$1164,$A1436,inv!$U$1:$U$1164,'DIAS DE INVENTARIO TAT'!H$1)</f>
        <v>0</v>
      </c>
      <c r="I1436">
        <f>+SUMIFS(inv!$D$1:$D$1164,inv!$A$1:$A$1164,$B1436,inv!$T$1:$T$1164,$A1436,inv!$U$1:$U$1164,'DIAS DE INVENTARIO TAT'!I$1)</f>
        <v>0</v>
      </c>
      <c r="J1436">
        <f>+SUMIFS(inv!$D$1:$D$1164,inv!$A$1:$A$1164,$B1436,inv!$T$1:$T$1164,$A1436,inv!$U$1:$U$1164,'DIAS DE INVENTARIO TAT'!J$1)</f>
        <v>0</v>
      </c>
      <c r="K1436">
        <f>+SUMIFS(inv!$D$1:$D$1164,inv!$A$1:$A$1164,$B1436,inv!$T$1:$T$1164,$A1436,inv!$U$1:$U$1164,'DIAS DE INVENTARIO TAT'!K$1)</f>
        <v>0</v>
      </c>
      <c r="L1436" s="6">
        <f>+SUMIFS(VENTAS!H:H,VENTAS!B:B,B1436,VENTAS!G:G,A1436)</f>
        <v>0</v>
      </c>
      <c r="M1436" s="4">
        <f t="shared" si="126"/>
        <v>0</v>
      </c>
      <c r="N1436" s="4">
        <f t="shared" si="122"/>
        <v>0</v>
      </c>
      <c r="O1436" s="4">
        <f t="shared" si="123"/>
        <v>0</v>
      </c>
      <c r="P1436" s="4">
        <f t="shared" si="124"/>
        <v>0</v>
      </c>
      <c r="Q1436" s="6" t="e">
        <f>+SUMIFS(#REF!,#REF!,TablaINV[[#This Row],[GRUPO]],#REF!,TablaINV[[#This Row],[COD]])</f>
        <v>#REF!</v>
      </c>
      <c r="R1436" s="19">
        <f t="shared" si="125"/>
        <v>0</v>
      </c>
      <c r="S1436" s="4" t="str">
        <f>+VLOOKUP(A1436,inv!T:X,5,0)</f>
        <v>OCCIDENTE</v>
      </c>
      <c r="T1436" s="4" t="str">
        <f>+VLOOKUP(B:B,'DT HUEVO'!$A:$D,4,0)</f>
        <v>SEGUNDA</v>
      </c>
      <c r="U1436" s="4" t="str">
        <f>+VLOOKUP(TablaINV[[#This Row],[COD]],'DT HUEVO'!$A:$D,3,0)</f>
        <v>SEGUNDA</v>
      </c>
    </row>
    <row r="1437" spans="1:21">
      <c r="A1437" t="s">
        <v>453</v>
      </c>
      <c r="B1437">
        <v>78001</v>
      </c>
      <c r="C1437" t="s">
        <v>571</v>
      </c>
      <c r="D1437">
        <f>+SUMIFS(inv!D:D,inv!A:A,B1437,inv!T:T,A1437)</f>
        <v>0</v>
      </c>
      <c r="E1437">
        <f>+SUMIFS(inv!$D$1:$D$1164,inv!$A$1:$A$1164,$B1437,inv!$T$1:$T$1164,$A1437,inv!$U$1:$U$1164,'DIAS DE INVENTARIO TAT'!E$1)</f>
        <v>0</v>
      </c>
      <c r="F1437">
        <f>+SUMIFS(inv!$D$1:$D$1164,inv!$A$1:$A$1164,$B1437,inv!$T$1:$T$1164,$A1437,inv!$U$1:$U$1164,'DIAS DE INVENTARIO TAT'!F$1)</f>
        <v>0</v>
      </c>
      <c r="G1437">
        <f>+SUMIFS(inv!$D$1:$D$1164,inv!$A$1:$A$1164,$B1437,inv!$T$1:$T$1164,$A1437,inv!$U$1:$U$1164,'DIAS DE INVENTARIO TAT'!G$1)</f>
        <v>0</v>
      </c>
      <c r="H1437">
        <f>+SUMIFS(inv!$D$1:$D$1164,inv!$A$1:$A$1164,$B1437,inv!$T$1:$T$1164,$A1437,inv!$U$1:$U$1164,'DIAS DE INVENTARIO TAT'!H$1)</f>
        <v>0</v>
      </c>
      <c r="I1437">
        <f>+SUMIFS(inv!$D$1:$D$1164,inv!$A$1:$A$1164,$B1437,inv!$T$1:$T$1164,$A1437,inv!$U$1:$U$1164,'DIAS DE INVENTARIO TAT'!I$1)</f>
        <v>0</v>
      </c>
      <c r="J1437">
        <f>+SUMIFS(inv!$D$1:$D$1164,inv!$A$1:$A$1164,$B1437,inv!$T$1:$T$1164,$A1437,inv!$U$1:$U$1164,'DIAS DE INVENTARIO TAT'!J$1)</f>
        <v>0</v>
      </c>
      <c r="K1437">
        <f>+SUMIFS(inv!$D$1:$D$1164,inv!$A$1:$A$1164,$B1437,inv!$T$1:$T$1164,$A1437,inv!$U$1:$U$1164,'DIAS DE INVENTARIO TAT'!K$1)</f>
        <v>0</v>
      </c>
      <c r="L1437" s="6">
        <f>+SUMIFS(VENTAS!H:H,VENTAS!B:B,B1437,VENTAS!G:G,A1437)</f>
        <v>0</v>
      </c>
      <c r="M1437" s="4">
        <f t="shared" si="126"/>
        <v>0</v>
      </c>
      <c r="N1437" s="4">
        <f t="shared" si="122"/>
        <v>0</v>
      </c>
      <c r="O1437" s="4">
        <f t="shared" si="123"/>
        <v>0</v>
      </c>
      <c r="P1437" s="4">
        <f t="shared" si="124"/>
        <v>0</v>
      </c>
      <c r="Q1437" s="6" t="e">
        <f>+SUMIFS(#REF!,#REF!,TablaINV[[#This Row],[GRUPO]],#REF!,TablaINV[[#This Row],[COD]])</f>
        <v>#REF!</v>
      </c>
      <c r="R1437" s="19">
        <f t="shared" si="125"/>
        <v>0</v>
      </c>
      <c r="S1437" s="4" t="str">
        <f>+VLOOKUP(A1437,inv!T:X,5,0)</f>
        <v>OCCIDENTE</v>
      </c>
      <c r="T1437" s="4" t="str">
        <f>+VLOOKUP(B:B,'DT HUEVO'!$A:$D,4,0)</f>
        <v>SEGUNDA</v>
      </c>
      <c r="U1437" s="4" t="str">
        <f>+VLOOKUP(TablaINV[[#This Row],[COD]],'DT HUEVO'!$A:$D,3,0)</f>
        <v>SEGUNDA</v>
      </c>
    </row>
    <row r="1438" spans="1:21">
      <c r="A1438" t="s">
        <v>453</v>
      </c>
      <c r="B1438">
        <v>10369</v>
      </c>
      <c r="C1438" t="s">
        <v>61</v>
      </c>
      <c r="D1438">
        <f>+SUMIFS(inv!D:D,inv!A:A,B1438,inv!T:T,A1438)</f>
        <v>0</v>
      </c>
      <c r="E1438">
        <f>+SUMIFS(inv!$D$1:$D$1164,inv!$A$1:$A$1164,$B1438,inv!$T$1:$T$1164,$A1438,inv!$U$1:$U$1164,'DIAS DE INVENTARIO TAT'!E$1)</f>
        <v>0</v>
      </c>
      <c r="F1438">
        <f>+SUMIFS(inv!$D$1:$D$1164,inv!$A$1:$A$1164,$B1438,inv!$T$1:$T$1164,$A1438,inv!$U$1:$U$1164,'DIAS DE INVENTARIO TAT'!F$1)</f>
        <v>0</v>
      </c>
      <c r="G1438">
        <f>+SUMIFS(inv!$D$1:$D$1164,inv!$A$1:$A$1164,$B1438,inv!$T$1:$T$1164,$A1438,inv!$U$1:$U$1164,'DIAS DE INVENTARIO TAT'!G$1)</f>
        <v>0</v>
      </c>
      <c r="H1438">
        <f>+SUMIFS(inv!$D$1:$D$1164,inv!$A$1:$A$1164,$B1438,inv!$T$1:$T$1164,$A1438,inv!$U$1:$U$1164,'DIAS DE INVENTARIO TAT'!H$1)</f>
        <v>0</v>
      </c>
      <c r="I1438">
        <f>+SUMIFS(inv!$D$1:$D$1164,inv!$A$1:$A$1164,$B1438,inv!$T$1:$T$1164,$A1438,inv!$U$1:$U$1164,'DIAS DE INVENTARIO TAT'!I$1)</f>
        <v>0</v>
      </c>
      <c r="J1438">
        <f>+SUMIFS(inv!$D$1:$D$1164,inv!$A$1:$A$1164,$B1438,inv!$T$1:$T$1164,$A1438,inv!$U$1:$U$1164,'DIAS DE INVENTARIO TAT'!J$1)</f>
        <v>0</v>
      </c>
      <c r="K1438">
        <f>+SUMIFS(inv!$D$1:$D$1164,inv!$A$1:$A$1164,$B1438,inv!$T$1:$T$1164,$A1438,inv!$U$1:$U$1164,'DIAS DE INVENTARIO TAT'!K$1)</f>
        <v>0</v>
      </c>
      <c r="L1438" s="6">
        <f>+SUMIFS(VENTAS!H:H,VENTAS!B:B,B1438,VENTAS!G:G,A1438)</f>
        <v>0</v>
      </c>
      <c r="M1438" s="4">
        <f t="shared" si="126"/>
        <v>0</v>
      </c>
      <c r="N1438" s="4">
        <f t="shared" si="122"/>
        <v>0</v>
      </c>
      <c r="O1438" s="4">
        <f t="shared" si="123"/>
        <v>0</v>
      </c>
      <c r="P1438" s="4">
        <f t="shared" si="124"/>
        <v>0</v>
      </c>
      <c r="Q1438" s="6" t="e">
        <f>+SUMIFS(#REF!,#REF!,TablaINV[[#This Row],[GRUPO]],#REF!,TablaINV[[#This Row],[COD]])</f>
        <v>#REF!</v>
      </c>
      <c r="R1438" s="19">
        <f t="shared" si="125"/>
        <v>0</v>
      </c>
      <c r="S1438" s="4" t="str">
        <f>+VLOOKUP(A1438,inv!T:X,5,0)</f>
        <v>OCCIDENTE</v>
      </c>
      <c r="T1438" s="4" t="str">
        <f>+VLOOKUP(B:B,'DT HUEVO'!$A:$D,4,0)</f>
        <v>EMPACADOS</v>
      </c>
      <c r="U1438" s="4" t="str">
        <f>+VLOOKUP(TablaINV[[#This Row],[COD]],'DT HUEVO'!$A:$D,3,0)</f>
        <v>AA</v>
      </c>
    </row>
    <row r="1439" spans="1:21">
      <c r="A1439" t="s">
        <v>453</v>
      </c>
      <c r="B1439">
        <v>12270</v>
      </c>
      <c r="C1439" t="s">
        <v>62</v>
      </c>
      <c r="D1439">
        <f>+SUMIFS(inv!D:D,inv!A:A,B1439,inv!T:T,A1439)</f>
        <v>0</v>
      </c>
      <c r="E1439">
        <f>+SUMIFS(inv!$D$1:$D$1164,inv!$A$1:$A$1164,$B1439,inv!$T$1:$T$1164,$A1439,inv!$U$1:$U$1164,'DIAS DE INVENTARIO TAT'!E$1)</f>
        <v>0</v>
      </c>
      <c r="F1439">
        <f>+SUMIFS(inv!$D$1:$D$1164,inv!$A$1:$A$1164,$B1439,inv!$T$1:$T$1164,$A1439,inv!$U$1:$U$1164,'DIAS DE INVENTARIO TAT'!F$1)</f>
        <v>0</v>
      </c>
      <c r="G1439">
        <f>+SUMIFS(inv!$D$1:$D$1164,inv!$A$1:$A$1164,$B1439,inv!$T$1:$T$1164,$A1439,inv!$U$1:$U$1164,'DIAS DE INVENTARIO TAT'!G$1)</f>
        <v>0</v>
      </c>
      <c r="H1439">
        <f>+SUMIFS(inv!$D$1:$D$1164,inv!$A$1:$A$1164,$B1439,inv!$T$1:$T$1164,$A1439,inv!$U$1:$U$1164,'DIAS DE INVENTARIO TAT'!H$1)</f>
        <v>0</v>
      </c>
      <c r="I1439">
        <f>+SUMIFS(inv!$D$1:$D$1164,inv!$A$1:$A$1164,$B1439,inv!$T$1:$T$1164,$A1439,inv!$U$1:$U$1164,'DIAS DE INVENTARIO TAT'!I$1)</f>
        <v>0</v>
      </c>
      <c r="J1439">
        <f>+SUMIFS(inv!$D$1:$D$1164,inv!$A$1:$A$1164,$B1439,inv!$T$1:$T$1164,$A1439,inv!$U$1:$U$1164,'DIAS DE INVENTARIO TAT'!J$1)</f>
        <v>0</v>
      </c>
      <c r="K1439">
        <f>+SUMIFS(inv!$D$1:$D$1164,inv!$A$1:$A$1164,$B1439,inv!$T$1:$T$1164,$A1439,inv!$U$1:$U$1164,'DIAS DE INVENTARIO TAT'!K$1)</f>
        <v>0</v>
      </c>
      <c r="L1439" s="6">
        <f>+SUMIFS(VENTAS!H:H,VENTAS!B:B,B1439,VENTAS!G:G,A1439)</f>
        <v>0</v>
      </c>
      <c r="M1439" s="4">
        <f t="shared" si="126"/>
        <v>0</v>
      </c>
      <c r="N1439" s="4">
        <f t="shared" si="122"/>
        <v>0</v>
      </c>
      <c r="O1439" s="4">
        <f t="shared" si="123"/>
        <v>0</v>
      </c>
      <c r="P1439" s="4">
        <f t="shared" si="124"/>
        <v>0</v>
      </c>
      <c r="Q1439" s="6" t="e">
        <f>+SUMIFS(#REF!,#REF!,TablaINV[[#This Row],[GRUPO]],#REF!,TablaINV[[#This Row],[COD]])</f>
        <v>#REF!</v>
      </c>
      <c r="R1439" s="19">
        <f t="shared" si="125"/>
        <v>0</v>
      </c>
      <c r="S1439" s="4" t="str">
        <f>+VLOOKUP(A1439,inv!T:X,5,0)</f>
        <v>OCCIDENTE</v>
      </c>
      <c r="T1439" s="4" t="str">
        <f>+VLOOKUP(B:B,'DT HUEVO'!$A:$D,4,0)</f>
        <v>EMPACADOS</v>
      </c>
      <c r="U1439" s="4" t="str">
        <f>+VLOOKUP(TablaINV[[#This Row],[COD]],'DT HUEVO'!$A:$D,3,0)</f>
        <v>AAA</v>
      </c>
    </row>
    <row r="1440" spans="1:21">
      <c r="A1440" t="s">
        <v>453</v>
      </c>
      <c r="B1440">
        <v>12480</v>
      </c>
      <c r="C1440" t="s">
        <v>67</v>
      </c>
      <c r="D1440">
        <f>+SUMIFS(inv!D:D,inv!A:A,B1440,inv!T:T,A1440)</f>
        <v>0</v>
      </c>
      <c r="E1440">
        <f>+SUMIFS(inv!$D$1:$D$1164,inv!$A$1:$A$1164,$B1440,inv!$T$1:$T$1164,$A1440,inv!$U$1:$U$1164,'DIAS DE INVENTARIO TAT'!E$1)</f>
        <v>0</v>
      </c>
      <c r="F1440">
        <f>+SUMIFS(inv!$D$1:$D$1164,inv!$A$1:$A$1164,$B1440,inv!$T$1:$T$1164,$A1440,inv!$U$1:$U$1164,'DIAS DE INVENTARIO TAT'!F$1)</f>
        <v>0</v>
      </c>
      <c r="G1440">
        <f>+SUMIFS(inv!$D$1:$D$1164,inv!$A$1:$A$1164,$B1440,inv!$T$1:$T$1164,$A1440,inv!$U$1:$U$1164,'DIAS DE INVENTARIO TAT'!G$1)</f>
        <v>0</v>
      </c>
      <c r="H1440">
        <f>+SUMIFS(inv!$D$1:$D$1164,inv!$A$1:$A$1164,$B1440,inv!$T$1:$T$1164,$A1440,inv!$U$1:$U$1164,'DIAS DE INVENTARIO TAT'!H$1)</f>
        <v>0</v>
      </c>
      <c r="I1440">
        <f>+SUMIFS(inv!$D$1:$D$1164,inv!$A$1:$A$1164,$B1440,inv!$T$1:$T$1164,$A1440,inv!$U$1:$U$1164,'DIAS DE INVENTARIO TAT'!I$1)</f>
        <v>0</v>
      </c>
      <c r="J1440">
        <f>+SUMIFS(inv!$D$1:$D$1164,inv!$A$1:$A$1164,$B1440,inv!$T$1:$T$1164,$A1440,inv!$U$1:$U$1164,'DIAS DE INVENTARIO TAT'!J$1)</f>
        <v>0</v>
      </c>
      <c r="K1440">
        <f>+SUMIFS(inv!$D$1:$D$1164,inv!$A$1:$A$1164,$B1440,inv!$T$1:$T$1164,$A1440,inv!$U$1:$U$1164,'DIAS DE INVENTARIO TAT'!K$1)</f>
        <v>0</v>
      </c>
      <c r="L1440" s="6">
        <f>+SUMIFS(VENTAS!H:H,VENTAS!B:B,B1440,VENTAS!G:G,A1440)</f>
        <v>0</v>
      </c>
      <c r="M1440" s="4">
        <f t="shared" si="126"/>
        <v>0</v>
      </c>
      <c r="N1440" s="4">
        <f t="shared" si="122"/>
        <v>0</v>
      </c>
      <c r="O1440" s="4">
        <f t="shared" si="123"/>
        <v>0</v>
      </c>
      <c r="P1440" s="4">
        <f t="shared" si="124"/>
        <v>0</v>
      </c>
      <c r="Q1440" s="6" t="e">
        <f>+SUMIFS(#REF!,#REF!,TablaINV[[#This Row],[GRUPO]],#REF!,TablaINV[[#This Row],[COD]])</f>
        <v>#REF!</v>
      </c>
      <c r="R1440" s="19">
        <f t="shared" si="125"/>
        <v>0</v>
      </c>
      <c r="S1440" s="4" t="str">
        <f>+VLOOKUP(A1440,inv!T:X,5,0)</f>
        <v>OCCIDENTE</v>
      </c>
      <c r="T1440" s="4" t="e">
        <f>+VLOOKUP(B:B,'DT HUEVO'!$A:$D,4,0)</f>
        <v>#N/A</v>
      </c>
      <c r="U1440" s="4" t="e">
        <f>+VLOOKUP(TablaINV[[#This Row],[COD]],'DT HUEVO'!$A:$D,3,0)</f>
        <v>#N/A</v>
      </c>
    </row>
    <row r="1441" spans="1:21">
      <c r="A1441" t="s">
        <v>453</v>
      </c>
      <c r="B1441">
        <v>14459</v>
      </c>
      <c r="C1441" t="s">
        <v>68</v>
      </c>
      <c r="D1441">
        <f>+SUMIFS(inv!D:D,inv!A:A,B1441,inv!T:T,A1441)</f>
        <v>0</v>
      </c>
      <c r="E1441">
        <f>+SUMIFS(inv!$D$1:$D$1164,inv!$A$1:$A$1164,$B1441,inv!$T$1:$T$1164,$A1441,inv!$U$1:$U$1164,'DIAS DE INVENTARIO TAT'!E$1)</f>
        <v>0</v>
      </c>
      <c r="F1441">
        <f>+SUMIFS(inv!$D$1:$D$1164,inv!$A$1:$A$1164,$B1441,inv!$T$1:$T$1164,$A1441,inv!$U$1:$U$1164,'DIAS DE INVENTARIO TAT'!F$1)</f>
        <v>0</v>
      </c>
      <c r="G1441">
        <f>+SUMIFS(inv!$D$1:$D$1164,inv!$A$1:$A$1164,$B1441,inv!$T$1:$T$1164,$A1441,inv!$U$1:$U$1164,'DIAS DE INVENTARIO TAT'!G$1)</f>
        <v>0</v>
      </c>
      <c r="H1441">
        <f>+SUMIFS(inv!$D$1:$D$1164,inv!$A$1:$A$1164,$B1441,inv!$T$1:$T$1164,$A1441,inv!$U$1:$U$1164,'DIAS DE INVENTARIO TAT'!H$1)</f>
        <v>0</v>
      </c>
      <c r="I1441">
        <f>+SUMIFS(inv!$D$1:$D$1164,inv!$A$1:$A$1164,$B1441,inv!$T$1:$T$1164,$A1441,inv!$U$1:$U$1164,'DIAS DE INVENTARIO TAT'!I$1)</f>
        <v>0</v>
      </c>
      <c r="J1441">
        <f>+SUMIFS(inv!$D$1:$D$1164,inv!$A$1:$A$1164,$B1441,inv!$T$1:$T$1164,$A1441,inv!$U$1:$U$1164,'DIAS DE INVENTARIO TAT'!J$1)</f>
        <v>0</v>
      </c>
      <c r="K1441">
        <f>+SUMIFS(inv!$D$1:$D$1164,inv!$A$1:$A$1164,$B1441,inv!$T$1:$T$1164,$A1441,inv!$U$1:$U$1164,'DIAS DE INVENTARIO TAT'!K$1)</f>
        <v>0</v>
      </c>
      <c r="L1441" s="6">
        <f>+SUMIFS(VENTAS!H:H,VENTAS!B:B,B1441,VENTAS!G:G,A1441)</f>
        <v>0</v>
      </c>
      <c r="M1441" s="4">
        <f t="shared" si="126"/>
        <v>0</v>
      </c>
      <c r="N1441" s="4">
        <f t="shared" si="122"/>
        <v>0</v>
      </c>
      <c r="O1441" s="4">
        <f t="shared" si="123"/>
        <v>0</v>
      </c>
      <c r="P1441" s="4">
        <f t="shared" si="124"/>
        <v>0</v>
      </c>
      <c r="Q1441" s="6" t="e">
        <f>+SUMIFS(#REF!,#REF!,TablaINV[[#This Row],[GRUPO]],#REF!,TablaINV[[#This Row],[COD]])</f>
        <v>#REF!</v>
      </c>
      <c r="R1441" s="19">
        <f t="shared" si="125"/>
        <v>0</v>
      </c>
      <c r="S1441" s="4" t="str">
        <f>+VLOOKUP(A1441,inv!T:X,5,0)</f>
        <v>OCCIDENTE</v>
      </c>
      <c r="T1441" s="4" t="str">
        <f>+VLOOKUP(B:B,'DT HUEVO'!$A:$D,4,0)</f>
        <v>EMPACADOS</v>
      </c>
      <c r="U1441" s="4" t="str">
        <f>+VLOOKUP(TablaINV[[#This Row],[COD]],'DT HUEVO'!$A:$D,3,0)</f>
        <v>A</v>
      </c>
    </row>
    <row r="1442" spans="1:21">
      <c r="A1442" t="s">
        <v>453</v>
      </c>
      <c r="B1442">
        <v>14311</v>
      </c>
      <c r="C1442" t="s">
        <v>45</v>
      </c>
      <c r="D1442">
        <f>+SUMIFS(inv!D:D,inv!A:A,B1442,inv!T:T,A1442)</f>
        <v>0</v>
      </c>
      <c r="E1442">
        <f>+SUMIFS(inv!$D$1:$D$1164,inv!$A$1:$A$1164,$B1442,inv!$T$1:$T$1164,$A1442,inv!$U$1:$U$1164,'DIAS DE INVENTARIO TAT'!E$1)</f>
        <v>0</v>
      </c>
      <c r="F1442">
        <f>+SUMIFS(inv!$D$1:$D$1164,inv!$A$1:$A$1164,$B1442,inv!$T$1:$T$1164,$A1442,inv!$U$1:$U$1164,'DIAS DE INVENTARIO TAT'!F$1)</f>
        <v>0</v>
      </c>
      <c r="G1442">
        <f>+SUMIFS(inv!$D$1:$D$1164,inv!$A$1:$A$1164,$B1442,inv!$T$1:$T$1164,$A1442,inv!$U$1:$U$1164,'DIAS DE INVENTARIO TAT'!G$1)</f>
        <v>0</v>
      </c>
      <c r="H1442">
        <f>+SUMIFS(inv!$D$1:$D$1164,inv!$A$1:$A$1164,$B1442,inv!$T$1:$T$1164,$A1442,inv!$U$1:$U$1164,'DIAS DE INVENTARIO TAT'!H$1)</f>
        <v>0</v>
      </c>
      <c r="I1442">
        <f>+SUMIFS(inv!$D$1:$D$1164,inv!$A$1:$A$1164,$B1442,inv!$T$1:$T$1164,$A1442,inv!$U$1:$U$1164,'DIAS DE INVENTARIO TAT'!I$1)</f>
        <v>0</v>
      </c>
      <c r="J1442">
        <f>+SUMIFS(inv!$D$1:$D$1164,inv!$A$1:$A$1164,$B1442,inv!$T$1:$T$1164,$A1442,inv!$U$1:$U$1164,'DIAS DE INVENTARIO TAT'!J$1)</f>
        <v>0</v>
      </c>
      <c r="K1442">
        <f>+SUMIFS(inv!$D$1:$D$1164,inv!$A$1:$A$1164,$B1442,inv!$T$1:$T$1164,$A1442,inv!$U$1:$U$1164,'DIAS DE INVENTARIO TAT'!K$1)</f>
        <v>0</v>
      </c>
      <c r="L1442" s="6">
        <f>+SUMIFS(VENTAS!H:H,VENTAS!B:B,B1442,VENTAS!G:G,A1442)</f>
        <v>0</v>
      </c>
      <c r="M1442" s="4">
        <f t="shared" si="126"/>
        <v>0</v>
      </c>
      <c r="N1442" s="4">
        <f t="shared" si="122"/>
        <v>0</v>
      </c>
      <c r="O1442" s="4">
        <f t="shared" si="123"/>
        <v>0</v>
      </c>
      <c r="P1442" s="4">
        <f t="shared" si="124"/>
        <v>0</v>
      </c>
      <c r="Q1442" s="6" t="e">
        <f>+SUMIFS(#REF!,#REF!,TablaINV[[#This Row],[GRUPO]],#REF!,TablaINV[[#This Row],[COD]])</f>
        <v>#REF!</v>
      </c>
      <c r="R1442" s="19">
        <f t="shared" si="125"/>
        <v>0</v>
      </c>
      <c r="S1442" s="4" t="str">
        <f>+VLOOKUP(A1442,inv!T:X,5,0)</f>
        <v>OCCIDENTE</v>
      </c>
      <c r="T1442" s="4" t="str">
        <f>+VLOOKUP(B:B,'DT HUEVO'!$A:$D,4,0)</f>
        <v>EMPACADOS</v>
      </c>
      <c r="U1442" s="4" t="str">
        <f>+VLOOKUP(TablaINV[[#This Row],[COD]],'DT HUEVO'!$A:$D,3,0)</f>
        <v>AA</v>
      </c>
    </row>
    <row r="1443" spans="1:21">
      <c r="A1443" t="s">
        <v>453</v>
      </c>
      <c r="B1443">
        <v>10410</v>
      </c>
      <c r="C1443" t="s">
        <v>452</v>
      </c>
      <c r="D1443">
        <f>+SUMIFS(inv!D:D,inv!A:A,B1443,inv!T:T,A1443)</f>
        <v>0</v>
      </c>
      <c r="E1443">
        <f>+SUMIFS(inv!$D$1:$D$1164,inv!$A$1:$A$1164,$B1443,inv!$T$1:$T$1164,$A1443,inv!$U$1:$U$1164,'DIAS DE INVENTARIO TAT'!E$1)</f>
        <v>0</v>
      </c>
      <c r="F1443">
        <f>+SUMIFS(inv!$D$1:$D$1164,inv!$A$1:$A$1164,$B1443,inv!$T$1:$T$1164,$A1443,inv!$U$1:$U$1164,'DIAS DE INVENTARIO TAT'!F$1)</f>
        <v>0</v>
      </c>
      <c r="G1443">
        <f>+SUMIFS(inv!$D$1:$D$1164,inv!$A$1:$A$1164,$B1443,inv!$T$1:$T$1164,$A1443,inv!$U$1:$U$1164,'DIAS DE INVENTARIO TAT'!G$1)</f>
        <v>0</v>
      </c>
      <c r="H1443">
        <f>+SUMIFS(inv!$D$1:$D$1164,inv!$A$1:$A$1164,$B1443,inv!$T$1:$T$1164,$A1443,inv!$U$1:$U$1164,'DIAS DE INVENTARIO TAT'!H$1)</f>
        <v>0</v>
      </c>
      <c r="I1443">
        <f>+SUMIFS(inv!$D$1:$D$1164,inv!$A$1:$A$1164,$B1443,inv!$T$1:$T$1164,$A1443,inv!$U$1:$U$1164,'DIAS DE INVENTARIO TAT'!I$1)</f>
        <v>0</v>
      </c>
      <c r="J1443">
        <f>+SUMIFS(inv!$D$1:$D$1164,inv!$A$1:$A$1164,$B1443,inv!$T$1:$T$1164,$A1443,inv!$U$1:$U$1164,'DIAS DE INVENTARIO TAT'!J$1)</f>
        <v>0</v>
      </c>
      <c r="K1443">
        <f>+SUMIFS(inv!$D$1:$D$1164,inv!$A$1:$A$1164,$B1443,inv!$T$1:$T$1164,$A1443,inv!$U$1:$U$1164,'DIAS DE INVENTARIO TAT'!K$1)</f>
        <v>0</v>
      </c>
      <c r="L1443" s="6">
        <f>+SUMIFS(VENTAS!H:H,VENTAS!B:B,B1443,VENTAS!G:G,A1443)</f>
        <v>0</v>
      </c>
      <c r="M1443" s="4">
        <f t="shared" si="126"/>
        <v>0</v>
      </c>
      <c r="N1443" s="4">
        <f t="shared" si="122"/>
        <v>0</v>
      </c>
      <c r="O1443" s="4">
        <f t="shared" si="123"/>
        <v>0</v>
      </c>
      <c r="P1443" s="4">
        <f t="shared" si="124"/>
        <v>0</v>
      </c>
      <c r="Q1443" s="6" t="e">
        <f>+SUMIFS(#REF!,#REF!,TablaINV[[#This Row],[GRUPO]],#REF!,TablaINV[[#This Row],[COD]])</f>
        <v>#REF!</v>
      </c>
      <c r="R1443" s="19">
        <f t="shared" si="125"/>
        <v>0</v>
      </c>
      <c r="S1443" s="4" t="str">
        <f>+VLOOKUP(A1443,inv!T:X,5,0)</f>
        <v>OCCIDENTE</v>
      </c>
      <c r="T1443" s="4" t="str">
        <f>+VLOOKUP(B:B,'DT HUEVO'!$A:$D,4,0)</f>
        <v>EMPACADOS</v>
      </c>
      <c r="U1443" s="4" t="str">
        <f>+VLOOKUP(TablaINV[[#This Row],[COD]],'DT HUEVO'!$A:$D,3,0)</f>
        <v>A</v>
      </c>
    </row>
    <row r="1444" spans="1:21">
      <c r="A1444" t="s">
        <v>453</v>
      </c>
      <c r="B1444">
        <v>10268</v>
      </c>
      <c r="C1444" t="s">
        <v>427</v>
      </c>
      <c r="D1444">
        <f>+SUMIFS(inv!D:D,inv!A:A,B1444,inv!T:T,A1444)</f>
        <v>0</v>
      </c>
      <c r="E1444">
        <f>+SUMIFS(inv!$D$1:$D$1164,inv!$A$1:$A$1164,$B1444,inv!$T$1:$T$1164,$A1444,inv!$U$1:$U$1164,'DIAS DE INVENTARIO TAT'!E$1)</f>
        <v>0</v>
      </c>
      <c r="F1444">
        <f>+SUMIFS(inv!$D$1:$D$1164,inv!$A$1:$A$1164,$B1444,inv!$T$1:$T$1164,$A1444,inv!$U$1:$U$1164,'DIAS DE INVENTARIO TAT'!F$1)</f>
        <v>0</v>
      </c>
      <c r="G1444">
        <f>+SUMIFS(inv!$D$1:$D$1164,inv!$A$1:$A$1164,$B1444,inv!$T$1:$T$1164,$A1444,inv!$U$1:$U$1164,'DIAS DE INVENTARIO TAT'!G$1)</f>
        <v>0</v>
      </c>
      <c r="H1444">
        <f>+SUMIFS(inv!$D$1:$D$1164,inv!$A$1:$A$1164,$B1444,inv!$T$1:$T$1164,$A1444,inv!$U$1:$U$1164,'DIAS DE INVENTARIO TAT'!H$1)</f>
        <v>0</v>
      </c>
      <c r="I1444">
        <f>+SUMIFS(inv!$D$1:$D$1164,inv!$A$1:$A$1164,$B1444,inv!$T$1:$T$1164,$A1444,inv!$U$1:$U$1164,'DIAS DE INVENTARIO TAT'!I$1)</f>
        <v>0</v>
      </c>
      <c r="J1444">
        <f>+SUMIFS(inv!$D$1:$D$1164,inv!$A$1:$A$1164,$B1444,inv!$T$1:$T$1164,$A1444,inv!$U$1:$U$1164,'DIAS DE INVENTARIO TAT'!J$1)</f>
        <v>0</v>
      </c>
      <c r="K1444">
        <f>+SUMIFS(inv!$D$1:$D$1164,inv!$A$1:$A$1164,$B1444,inv!$T$1:$T$1164,$A1444,inv!$U$1:$U$1164,'DIAS DE INVENTARIO TAT'!K$1)</f>
        <v>0</v>
      </c>
      <c r="L1444" s="6">
        <f>+SUMIFS(VENTAS!H:H,VENTAS!B:B,B1444,VENTAS!G:G,A1444)</f>
        <v>0</v>
      </c>
      <c r="M1444" s="4">
        <f t="shared" si="126"/>
        <v>0</v>
      </c>
      <c r="N1444" s="4">
        <f t="shared" si="122"/>
        <v>0</v>
      </c>
      <c r="O1444" s="4">
        <f t="shared" si="123"/>
        <v>0</v>
      </c>
      <c r="P1444" s="4">
        <f t="shared" si="124"/>
        <v>0</v>
      </c>
      <c r="Q1444" s="6" t="e">
        <f>+SUMIFS(#REF!,#REF!,TablaINV[[#This Row],[GRUPO]],#REF!,TablaINV[[#This Row],[COD]])</f>
        <v>#REF!</v>
      </c>
      <c r="R1444" s="19">
        <f t="shared" si="125"/>
        <v>0</v>
      </c>
      <c r="S1444" s="4" t="str">
        <f>+VLOOKUP(A1444,inv!T:X,5,0)</f>
        <v>OCCIDENTE</v>
      </c>
      <c r="T1444" s="4" t="str">
        <f>+VLOOKUP(B:B,'DT HUEVO'!$A:$D,4,0)</f>
        <v>EMPACADOS</v>
      </c>
      <c r="U1444" s="4" t="str">
        <f>+VLOOKUP(TablaINV[[#This Row],[COD]],'DT HUEVO'!$A:$D,3,0)</f>
        <v>AAA</v>
      </c>
    </row>
    <row r="1445" spans="1:21">
      <c r="A1445" t="s">
        <v>453</v>
      </c>
      <c r="B1445">
        <v>14348</v>
      </c>
      <c r="C1445" t="s">
        <v>46</v>
      </c>
      <c r="D1445">
        <f>+SUMIFS(inv!D:D,inv!A:A,B1445,inv!T:T,A1445)</f>
        <v>0</v>
      </c>
      <c r="E1445">
        <f>+SUMIFS(inv!$D$1:$D$1164,inv!$A$1:$A$1164,$B1445,inv!$T$1:$T$1164,$A1445,inv!$U$1:$U$1164,'DIAS DE INVENTARIO TAT'!E$1)</f>
        <v>0</v>
      </c>
      <c r="F1445">
        <f>+SUMIFS(inv!$D$1:$D$1164,inv!$A$1:$A$1164,$B1445,inv!$T$1:$T$1164,$A1445,inv!$U$1:$U$1164,'DIAS DE INVENTARIO TAT'!F$1)</f>
        <v>0</v>
      </c>
      <c r="G1445">
        <f>+SUMIFS(inv!$D$1:$D$1164,inv!$A$1:$A$1164,$B1445,inv!$T$1:$T$1164,$A1445,inv!$U$1:$U$1164,'DIAS DE INVENTARIO TAT'!G$1)</f>
        <v>0</v>
      </c>
      <c r="H1445">
        <f>+SUMIFS(inv!$D$1:$D$1164,inv!$A$1:$A$1164,$B1445,inv!$T$1:$T$1164,$A1445,inv!$U$1:$U$1164,'DIAS DE INVENTARIO TAT'!H$1)</f>
        <v>0</v>
      </c>
      <c r="I1445">
        <f>+SUMIFS(inv!$D$1:$D$1164,inv!$A$1:$A$1164,$B1445,inv!$T$1:$T$1164,$A1445,inv!$U$1:$U$1164,'DIAS DE INVENTARIO TAT'!I$1)</f>
        <v>0</v>
      </c>
      <c r="J1445">
        <f>+SUMIFS(inv!$D$1:$D$1164,inv!$A$1:$A$1164,$B1445,inv!$T$1:$T$1164,$A1445,inv!$U$1:$U$1164,'DIAS DE INVENTARIO TAT'!J$1)</f>
        <v>0</v>
      </c>
      <c r="K1445">
        <f>+SUMIFS(inv!$D$1:$D$1164,inv!$A$1:$A$1164,$B1445,inv!$T$1:$T$1164,$A1445,inv!$U$1:$U$1164,'DIAS DE INVENTARIO TAT'!K$1)</f>
        <v>0</v>
      </c>
      <c r="L1445" s="6">
        <f>+SUMIFS(VENTAS!H:H,VENTAS!B:B,B1445,VENTAS!G:G,A1445)</f>
        <v>0</v>
      </c>
      <c r="M1445" s="4">
        <f t="shared" si="126"/>
        <v>0</v>
      </c>
      <c r="N1445" s="4">
        <f t="shared" si="122"/>
        <v>0</v>
      </c>
      <c r="O1445" s="4">
        <f t="shared" si="123"/>
        <v>0</v>
      </c>
      <c r="P1445" s="4">
        <f t="shared" si="124"/>
        <v>0</v>
      </c>
      <c r="Q1445" s="6" t="e">
        <f>+SUMIFS(#REF!,#REF!,TablaINV[[#This Row],[GRUPO]],#REF!,TablaINV[[#This Row],[COD]])</f>
        <v>#REF!</v>
      </c>
      <c r="R1445" s="19">
        <f t="shared" si="125"/>
        <v>0</v>
      </c>
      <c r="S1445" s="4" t="str">
        <f>+VLOOKUP(A1445,inv!T:X,5,0)</f>
        <v>OCCIDENTE</v>
      </c>
      <c r="T1445" s="4" t="str">
        <f>+VLOOKUP(B:B,'DT HUEVO'!$A:$D,4,0)</f>
        <v>EMPACADOS</v>
      </c>
      <c r="U1445" s="4" t="str">
        <f>+VLOOKUP(TablaINV[[#This Row],[COD]],'DT HUEVO'!$A:$D,3,0)</f>
        <v>AA</v>
      </c>
    </row>
    <row r="1446" spans="1:21">
      <c r="A1446" t="s">
        <v>453</v>
      </c>
      <c r="B1446">
        <v>10503</v>
      </c>
      <c r="C1446" t="s">
        <v>487</v>
      </c>
      <c r="D1446">
        <f>+SUMIFS(inv!D:D,inv!A:A,B1446,inv!T:T,A1446)</f>
        <v>0</v>
      </c>
      <c r="E1446">
        <f>+SUMIFS(inv!$D$1:$D$1164,inv!$A$1:$A$1164,$B1446,inv!$T$1:$T$1164,$A1446,inv!$U$1:$U$1164,'DIAS DE INVENTARIO TAT'!E$1)</f>
        <v>0</v>
      </c>
      <c r="F1446">
        <f>+SUMIFS(inv!$D$1:$D$1164,inv!$A$1:$A$1164,$B1446,inv!$T$1:$T$1164,$A1446,inv!$U$1:$U$1164,'DIAS DE INVENTARIO TAT'!F$1)</f>
        <v>0</v>
      </c>
      <c r="G1446">
        <f>+SUMIFS(inv!$D$1:$D$1164,inv!$A$1:$A$1164,$B1446,inv!$T$1:$T$1164,$A1446,inv!$U$1:$U$1164,'DIAS DE INVENTARIO TAT'!G$1)</f>
        <v>0</v>
      </c>
      <c r="H1446">
        <f>+SUMIFS(inv!$D$1:$D$1164,inv!$A$1:$A$1164,$B1446,inv!$T$1:$T$1164,$A1446,inv!$U$1:$U$1164,'DIAS DE INVENTARIO TAT'!H$1)</f>
        <v>0</v>
      </c>
      <c r="I1446">
        <f>+SUMIFS(inv!$D$1:$D$1164,inv!$A$1:$A$1164,$B1446,inv!$T$1:$T$1164,$A1446,inv!$U$1:$U$1164,'DIAS DE INVENTARIO TAT'!I$1)</f>
        <v>0</v>
      </c>
      <c r="J1446">
        <f>+SUMIFS(inv!$D$1:$D$1164,inv!$A$1:$A$1164,$B1446,inv!$T$1:$T$1164,$A1446,inv!$U$1:$U$1164,'DIAS DE INVENTARIO TAT'!J$1)</f>
        <v>0</v>
      </c>
      <c r="K1446">
        <f>+SUMIFS(inv!$D$1:$D$1164,inv!$A$1:$A$1164,$B1446,inv!$T$1:$T$1164,$A1446,inv!$U$1:$U$1164,'DIAS DE INVENTARIO TAT'!K$1)</f>
        <v>0</v>
      </c>
      <c r="L1446" s="6">
        <f>+SUMIFS(VENTAS!H:H,VENTAS!B:B,B1446,VENTAS!G:G,A1446)</f>
        <v>0</v>
      </c>
      <c r="M1446" s="4">
        <f t="shared" si="126"/>
        <v>0</v>
      </c>
      <c r="N1446" s="4">
        <f t="shared" si="122"/>
        <v>0</v>
      </c>
      <c r="O1446" s="4">
        <f t="shared" si="123"/>
        <v>0</v>
      </c>
      <c r="P1446" s="4">
        <f t="shared" si="124"/>
        <v>0</v>
      </c>
      <c r="Q1446" s="6" t="e">
        <f>+SUMIFS(#REF!,#REF!,TablaINV[[#This Row],[GRUPO]],#REF!,TablaINV[[#This Row],[COD]])</f>
        <v>#REF!</v>
      </c>
      <c r="R1446" s="19">
        <f t="shared" si="125"/>
        <v>0</v>
      </c>
      <c r="S1446" s="4" t="str">
        <f>+VLOOKUP(A1446,inv!T:X,5,0)</f>
        <v>OCCIDENTE</v>
      </c>
      <c r="T1446" s="4" t="e">
        <f>+VLOOKUP(B:B,'DT HUEVO'!$A:$D,4,0)</f>
        <v>#N/A</v>
      </c>
      <c r="U1446" s="4" t="e">
        <f>+VLOOKUP(TablaINV[[#This Row],[COD]],'DT HUEVO'!$A:$D,3,0)</f>
        <v>#N/A</v>
      </c>
    </row>
    <row r="1447" spans="1:21">
      <c r="A1447" t="s">
        <v>453</v>
      </c>
      <c r="B1447">
        <v>10473</v>
      </c>
      <c r="C1447" t="s">
        <v>544</v>
      </c>
      <c r="D1447">
        <f>+SUMIFS(inv!D:D,inv!A:A,B1447,inv!T:T,A1447)</f>
        <v>0</v>
      </c>
      <c r="E1447">
        <f>+SUMIFS(inv!$D$1:$D$1164,inv!$A$1:$A$1164,$B1447,inv!$T$1:$T$1164,$A1447,inv!$U$1:$U$1164,'DIAS DE INVENTARIO TAT'!E$1)</f>
        <v>0</v>
      </c>
      <c r="F1447">
        <f>+SUMIFS(inv!$D$1:$D$1164,inv!$A$1:$A$1164,$B1447,inv!$T$1:$T$1164,$A1447,inv!$U$1:$U$1164,'DIAS DE INVENTARIO TAT'!F$1)</f>
        <v>0</v>
      </c>
      <c r="G1447">
        <f>+SUMIFS(inv!$D$1:$D$1164,inv!$A$1:$A$1164,$B1447,inv!$T$1:$T$1164,$A1447,inv!$U$1:$U$1164,'DIAS DE INVENTARIO TAT'!G$1)</f>
        <v>0</v>
      </c>
      <c r="H1447">
        <f>+SUMIFS(inv!$D$1:$D$1164,inv!$A$1:$A$1164,$B1447,inv!$T$1:$T$1164,$A1447,inv!$U$1:$U$1164,'DIAS DE INVENTARIO TAT'!H$1)</f>
        <v>0</v>
      </c>
      <c r="I1447">
        <f>+SUMIFS(inv!$D$1:$D$1164,inv!$A$1:$A$1164,$B1447,inv!$T$1:$T$1164,$A1447,inv!$U$1:$U$1164,'DIAS DE INVENTARIO TAT'!I$1)</f>
        <v>0</v>
      </c>
      <c r="J1447">
        <f>+SUMIFS(inv!$D$1:$D$1164,inv!$A$1:$A$1164,$B1447,inv!$T$1:$T$1164,$A1447,inv!$U$1:$U$1164,'DIAS DE INVENTARIO TAT'!J$1)</f>
        <v>0</v>
      </c>
      <c r="K1447">
        <f>+SUMIFS(inv!$D$1:$D$1164,inv!$A$1:$A$1164,$B1447,inv!$T$1:$T$1164,$A1447,inv!$U$1:$U$1164,'DIAS DE INVENTARIO TAT'!K$1)</f>
        <v>0</v>
      </c>
      <c r="L1447" s="6">
        <f>+SUMIFS(VENTAS!H:H,VENTAS!B:B,B1447,VENTAS!G:G,A1447)</f>
        <v>0</v>
      </c>
      <c r="M1447" s="4">
        <f t="shared" si="126"/>
        <v>0</v>
      </c>
      <c r="N1447" s="4">
        <f t="shared" si="122"/>
        <v>0</v>
      </c>
      <c r="O1447" s="4">
        <f t="shared" si="123"/>
        <v>0</v>
      </c>
      <c r="P1447" s="4">
        <f t="shared" si="124"/>
        <v>0</v>
      </c>
      <c r="Q1447" s="6" t="e">
        <f>+SUMIFS(#REF!,#REF!,TablaINV[[#This Row],[GRUPO]],#REF!,TablaINV[[#This Row],[COD]])</f>
        <v>#REF!</v>
      </c>
      <c r="R1447" s="19">
        <f t="shared" si="125"/>
        <v>0</v>
      </c>
      <c r="S1447" s="4" t="str">
        <f>+VLOOKUP(A1447,inv!T:X,5,0)</f>
        <v>OCCIDENTE</v>
      </c>
      <c r="T1447" s="4" t="str">
        <f>+VLOOKUP(B:B,'DT HUEVO'!$A:$D,4,0)</f>
        <v>EMPACADOS</v>
      </c>
      <c r="U1447" s="4" t="str">
        <f>+VLOOKUP(TablaINV[[#This Row],[COD]],'DT HUEVO'!$A:$D,3,0)</f>
        <v>A</v>
      </c>
    </row>
    <row r="1448" spans="1:21">
      <c r="A1448" t="s">
        <v>453</v>
      </c>
      <c r="B1448">
        <v>12306</v>
      </c>
      <c r="C1448" t="s">
        <v>579</v>
      </c>
      <c r="D1448">
        <f>+SUMIFS(inv!D:D,inv!A:A,B1448,inv!T:T,A1448)</f>
        <v>0</v>
      </c>
      <c r="E1448">
        <f>+SUMIFS(inv!$D$1:$D$1164,inv!$A$1:$A$1164,$B1448,inv!$T$1:$T$1164,$A1448,inv!$U$1:$U$1164,'DIAS DE INVENTARIO TAT'!E$1)</f>
        <v>0</v>
      </c>
      <c r="F1448">
        <f>+SUMIFS(inv!$D$1:$D$1164,inv!$A$1:$A$1164,$B1448,inv!$T$1:$T$1164,$A1448,inv!$U$1:$U$1164,'DIAS DE INVENTARIO TAT'!F$1)</f>
        <v>0</v>
      </c>
      <c r="G1448">
        <f>+SUMIFS(inv!$D$1:$D$1164,inv!$A$1:$A$1164,$B1448,inv!$T$1:$T$1164,$A1448,inv!$U$1:$U$1164,'DIAS DE INVENTARIO TAT'!G$1)</f>
        <v>0</v>
      </c>
      <c r="H1448">
        <f>+SUMIFS(inv!$D$1:$D$1164,inv!$A$1:$A$1164,$B1448,inv!$T$1:$T$1164,$A1448,inv!$U$1:$U$1164,'DIAS DE INVENTARIO TAT'!H$1)</f>
        <v>0</v>
      </c>
      <c r="I1448">
        <f>+SUMIFS(inv!$D$1:$D$1164,inv!$A$1:$A$1164,$B1448,inv!$T$1:$T$1164,$A1448,inv!$U$1:$U$1164,'DIAS DE INVENTARIO TAT'!I$1)</f>
        <v>0</v>
      </c>
      <c r="J1448">
        <f>+SUMIFS(inv!$D$1:$D$1164,inv!$A$1:$A$1164,$B1448,inv!$T$1:$T$1164,$A1448,inv!$U$1:$U$1164,'DIAS DE INVENTARIO TAT'!J$1)</f>
        <v>0</v>
      </c>
      <c r="K1448">
        <f>+SUMIFS(inv!$D$1:$D$1164,inv!$A$1:$A$1164,$B1448,inv!$T$1:$T$1164,$A1448,inv!$U$1:$U$1164,'DIAS DE INVENTARIO TAT'!K$1)</f>
        <v>0</v>
      </c>
      <c r="L1448" s="6">
        <f>+SUMIFS(VENTAS!H:H,VENTAS!B:B,B1448,VENTAS!G:G,A1448)</f>
        <v>0</v>
      </c>
      <c r="M1448" s="4">
        <f t="shared" si="126"/>
        <v>0</v>
      </c>
      <c r="N1448" s="4">
        <f t="shared" si="122"/>
        <v>0</v>
      </c>
      <c r="O1448" s="4">
        <f t="shared" si="123"/>
        <v>0</v>
      </c>
      <c r="P1448" s="4">
        <f t="shared" si="124"/>
        <v>0</v>
      </c>
      <c r="Q1448" s="6" t="e">
        <f>+SUMIFS(#REF!,#REF!,TablaINV[[#This Row],[GRUPO]],#REF!,TablaINV[[#This Row],[COD]])</f>
        <v>#REF!</v>
      </c>
      <c r="R1448" s="19">
        <f t="shared" si="125"/>
        <v>0</v>
      </c>
      <c r="S1448" s="4" t="str">
        <f>+VLOOKUP(A1448,inv!T:X,5,0)</f>
        <v>OCCIDENTE</v>
      </c>
      <c r="T1448" s="4" t="str">
        <f>+VLOOKUP(B:B,'DT HUEVO'!$A:$D,4,0)</f>
        <v>EMPACADOS</v>
      </c>
      <c r="U1448" s="4" t="str">
        <f>+VLOOKUP(TablaINV[[#This Row],[COD]],'DT HUEVO'!$A:$D,3,0)</f>
        <v>AA</v>
      </c>
    </row>
    <row r="1449" spans="1:21">
      <c r="A1449" t="s">
        <v>453</v>
      </c>
      <c r="B1449">
        <v>12347</v>
      </c>
      <c r="C1449" t="s">
        <v>74</v>
      </c>
      <c r="D1449">
        <f>+SUMIFS(inv!D:D,inv!A:A,B1449,inv!T:T,A1449)</f>
        <v>0</v>
      </c>
      <c r="E1449">
        <f>+SUMIFS(inv!$D$1:$D$1164,inv!$A$1:$A$1164,$B1449,inv!$T$1:$T$1164,$A1449,inv!$U$1:$U$1164,'DIAS DE INVENTARIO TAT'!E$1)</f>
        <v>0</v>
      </c>
      <c r="F1449">
        <f>+SUMIFS(inv!$D$1:$D$1164,inv!$A$1:$A$1164,$B1449,inv!$T$1:$T$1164,$A1449,inv!$U$1:$U$1164,'DIAS DE INVENTARIO TAT'!F$1)</f>
        <v>0</v>
      </c>
      <c r="G1449">
        <f>+SUMIFS(inv!$D$1:$D$1164,inv!$A$1:$A$1164,$B1449,inv!$T$1:$T$1164,$A1449,inv!$U$1:$U$1164,'DIAS DE INVENTARIO TAT'!G$1)</f>
        <v>0</v>
      </c>
      <c r="H1449">
        <f>+SUMIFS(inv!$D$1:$D$1164,inv!$A$1:$A$1164,$B1449,inv!$T$1:$T$1164,$A1449,inv!$U$1:$U$1164,'DIAS DE INVENTARIO TAT'!H$1)</f>
        <v>0</v>
      </c>
      <c r="I1449">
        <f>+SUMIFS(inv!$D$1:$D$1164,inv!$A$1:$A$1164,$B1449,inv!$T$1:$T$1164,$A1449,inv!$U$1:$U$1164,'DIAS DE INVENTARIO TAT'!I$1)</f>
        <v>0</v>
      </c>
      <c r="J1449">
        <f>+SUMIFS(inv!$D$1:$D$1164,inv!$A$1:$A$1164,$B1449,inv!$T$1:$T$1164,$A1449,inv!$U$1:$U$1164,'DIAS DE INVENTARIO TAT'!J$1)</f>
        <v>0</v>
      </c>
      <c r="K1449">
        <f>+SUMIFS(inv!$D$1:$D$1164,inv!$A$1:$A$1164,$B1449,inv!$T$1:$T$1164,$A1449,inv!$U$1:$U$1164,'DIAS DE INVENTARIO TAT'!K$1)</f>
        <v>0</v>
      </c>
      <c r="L1449" s="6">
        <f>+SUMIFS(VENTAS!H:H,VENTAS!B:B,B1449,VENTAS!G:G,A1449)</f>
        <v>0</v>
      </c>
      <c r="M1449" s="4">
        <f t="shared" si="126"/>
        <v>0</v>
      </c>
      <c r="N1449" s="4">
        <f t="shared" si="122"/>
        <v>0</v>
      </c>
      <c r="O1449" s="4">
        <f t="shared" si="123"/>
        <v>0</v>
      </c>
      <c r="P1449" s="4">
        <f t="shared" si="124"/>
        <v>0</v>
      </c>
      <c r="Q1449" s="6" t="e">
        <f>+SUMIFS(#REF!,#REF!,TablaINV[[#This Row],[GRUPO]],#REF!,TablaINV[[#This Row],[COD]])</f>
        <v>#REF!</v>
      </c>
      <c r="R1449" s="19">
        <f t="shared" si="125"/>
        <v>0</v>
      </c>
      <c r="S1449" s="4" t="str">
        <f>+VLOOKUP(A1449,inv!T:X,5,0)</f>
        <v>OCCIDENTE</v>
      </c>
      <c r="T1449" s="4" t="e">
        <f>+VLOOKUP(B:B,'DT HUEVO'!$A:$D,4,0)</f>
        <v>#N/A</v>
      </c>
      <c r="U1449" s="4" t="e">
        <f>+VLOOKUP(TablaINV[[#This Row],[COD]],'DT HUEVO'!$A:$D,3,0)</f>
        <v>#N/A</v>
      </c>
    </row>
    <row r="1450" spans="1:21">
      <c r="A1450" t="s">
        <v>453</v>
      </c>
      <c r="B1450">
        <v>13311</v>
      </c>
      <c r="C1450" t="s">
        <v>580</v>
      </c>
      <c r="D1450">
        <f>+SUMIFS(inv!D:D,inv!A:A,B1450,inv!T:T,A1450)</f>
        <v>0</v>
      </c>
      <c r="E1450">
        <f>+SUMIFS(inv!$D$1:$D$1164,inv!$A$1:$A$1164,$B1450,inv!$T$1:$T$1164,$A1450,inv!$U$1:$U$1164,'DIAS DE INVENTARIO TAT'!E$1)</f>
        <v>0</v>
      </c>
      <c r="F1450">
        <f>+SUMIFS(inv!$D$1:$D$1164,inv!$A$1:$A$1164,$B1450,inv!$T$1:$T$1164,$A1450,inv!$U$1:$U$1164,'DIAS DE INVENTARIO TAT'!F$1)</f>
        <v>0</v>
      </c>
      <c r="G1450">
        <f>+SUMIFS(inv!$D$1:$D$1164,inv!$A$1:$A$1164,$B1450,inv!$T$1:$T$1164,$A1450,inv!$U$1:$U$1164,'DIAS DE INVENTARIO TAT'!G$1)</f>
        <v>0</v>
      </c>
      <c r="H1450">
        <f>+SUMIFS(inv!$D$1:$D$1164,inv!$A$1:$A$1164,$B1450,inv!$T$1:$T$1164,$A1450,inv!$U$1:$U$1164,'DIAS DE INVENTARIO TAT'!H$1)</f>
        <v>0</v>
      </c>
      <c r="I1450">
        <f>+SUMIFS(inv!$D$1:$D$1164,inv!$A$1:$A$1164,$B1450,inv!$T$1:$T$1164,$A1450,inv!$U$1:$U$1164,'DIAS DE INVENTARIO TAT'!I$1)</f>
        <v>0</v>
      </c>
      <c r="J1450">
        <f>+SUMIFS(inv!$D$1:$D$1164,inv!$A$1:$A$1164,$B1450,inv!$T$1:$T$1164,$A1450,inv!$U$1:$U$1164,'DIAS DE INVENTARIO TAT'!J$1)</f>
        <v>0</v>
      </c>
      <c r="K1450">
        <f>+SUMIFS(inv!$D$1:$D$1164,inv!$A$1:$A$1164,$B1450,inv!$T$1:$T$1164,$A1450,inv!$U$1:$U$1164,'DIAS DE INVENTARIO TAT'!K$1)</f>
        <v>0</v>
      </c>
      <c r="L1450" s="6">
        <f>+SUMIFS(VENTAS!H:H,VENTAS!B:B,B1450,VENTAS!G:G,A1450)</f>
        <v>0</v>
      </c>
      <c r="M1450" s="4">
        <f t="shared" si="126"/>
        <v>0</v>
      </c>
      <c r="N1450" s="4">
        <f t="shared" si="122"/>
        <v>0</v>
      </c>
      <c r="O1450" s="4">
        <f t="shared" si="123"/>
        <v>0</v>
      </c>
      <c r="P1450" s="4">
        <f t="shared" si="124"/>
        <v>0</v>
      </c>
      <c r="Q1450" s="6" t="e">
        <f>+SUMIFS(#REF!,#REF!,TablaINV[[#This Row],[GRUPO]],#REF!,TablaINV[[#This Row],[COD]])</f>
        <v>#REF!</v>
      </c>
      <c r="R1450" s="19">
        <f t="shared" si="125"/>
        <v>0</v>
      </c>
      <c r="S1450" s="4" t="str">
        <f>+VLOOKUP(A1450,inv!T:X,5,0)</f>
        <v>OCCIDENTE</v>
      </c>
      <c r="T1450" s="4" t="str">
        <f>+VLOOKUP(B:B,'DT HUEVO'!$A:$D,4,0)</f>
        <v>EMPACADOS</v>
      </c>
      <c r="U1450" s="4" t="str">
        <f>+VLOOKUP(TablaINV[[#This Row],[COD]],'DT HUEVO'!$A:$D,3,0)</f>
        <v>AA</v>
      </c>
    </row>
    <row r="1451" spans="1:21">
      <c r="A1451" t="s">
        <v>453</v>
      </c>
      <c r="B1451">
        <v>10305</v>
      </c>
      <c r="C1451" t="s">
        <v>537</v>
      </c>
      <c r="D1451">
        <f>+SUMIFS(inv!D:D,inv!A:A,B1451,inv!T:T,A1451)</f>
        <v>0</v>
      </c>
      <c r="E1451">
        <f>+SUMIFS(inv!$D$1:$D$1164,inv!$A$1:$A$1164,$B1451,inv!$T$1:$T$1164,$A1451,inv!$U$1:$U$1164,'DIAS DE INVENTARIO TAT'!E$1)</f>
        <v>0</v>
      </c>
      <c r="F1451">
        <f>+SUMIFS(inv!$D$1:$D$1164,inv!$A$1:$A$1164,$B1451,inv!$T$1:$T$1164,$A1451,inv!$U$1:$U$1164,'DIAS DE INVENTARIO TAT'!F$1)</f>
        <v>0</v>
      </c>
      <c r="G1451">
        <f>+SUMIFS(inv!$D$1:$D$1164,inv!$A$1:$A$1164,$B1451,inv!$T$1:$T$1164,$A1451,inv!$U$1:$U$1164,'DIAS DE INVENTARIO TAT'!G$1)</f>
        <v>0</v>
      </c>
      <c r="H1451">
        <f>+SUMIFS(inv!$D$1:$D$1164,inv!$A$1:$A$1164,$B1451,inv!$T$1:$T$1164,$A1451,inv!$U$1:$U$1164,'DIAS DE INVENTARIO TAT'!H$1)</f>
        <v>0</v>
      </c>
      <c r="I1451">
        <f>+SUMIFS(inv!$D$1:$D$1164,inv!$A$1:$A$1164,$B1451,inv!$T$1:$T$1164,$A1451,inv!$U$1:$U$1164,'DIAS DE INVENTARIO TAT'!I$1)</f>
        <v>0</v>
      </c>
      <c r="J1451">
        <f>+SUMIFS(inv!$D$1:$D$1164,inv!$A$1:$A$1164,$B1451,inv!$T$1:$T$1164,$A1451,inv!$U$1:$U$1164,'DIAS DE INVENTARIO TAT'!J$1)</f>
        <v>0</v>
      </c>
      <c r="K1451">
        <f>+SUMIFS(inv!$D$1:$D$1164,inv!$A$1:$A$1164,$B1451,inv!$T$1:$T$1164,$A1451,inv!$U$1:$U$1164,'DIAS DE INVENTARIO TAT'!K$1)</f>
        <v>0</v>
      </c>
      <c r="L1451" s="6">
        <f>+SUMIFS(VENTAS!H:H,VENTAS!B:B,B1451,VENTAS!G:G,A1451)</f>
        <v>0</v>
      </c>
      <c r="M1451" s="4">
        <f t="shared" si="126"/>
        <v>0</v>
      </c>
      <c r="N1451" s="4">
        <f t="shared" si="122"/>
        <v>0</v>
      </c>
      <c r="O1451" s="4">
        <f t="shared" si="123"/>
        <v>0</v>
      </c>
      <c r="P1451" s="4">
        <f t="shared" si="124"/>
        <v>0</v>
      </c>
      <c r="Q1451" s="6" t="e">
        <f>+SUMIFS(#REF!,#REF!,TablaINV[[#This Row],[GRUPO]],#REF!,TablaINV[[#This Row],[COD]])</f>
        <v>#REF!</v>
      </c>
      <c r="R1451" s="19">
        <f t="shared" si="125"/>
        <v>0</v>
      </c>
      <c r="S1451" s="4" t="str">
        <f>+VLOOKUP(A1451,inv!T:X,5,0)</f>
        <v>OCCIDENTE</v>
      </c>
      <c r="T1451" s="4" t="str">
        <f>+VLOOKUP(B:B,'DT HUEVO'!$A:$D,4,0)</f>
        <v>FS</v>
      </c>
      <c r="U1451" s="4" t="str">
        <f>+VLOOKUP(TablaINV[[#This Row],[COD]],'DT HUEVO'!$A:$D,3,0)</f>
        <v>AA</v>
      </c>
    </row>
    <row r="1452" spans="1:21">
      <c r="A1452" t="s">
        <v>453</v>
      </c>
      <c r="B1452">
        <v>10389</v>
      </c>
      <c r="C1452" t="s">
        <v>71</v>
      </c>
      <c r="D1452">
        <f>+SUMIFS(inv!D:D,inv!A:A,B1452,inv!T:T,A1452)</f>
        <v>0</v>
      </c>
      <c r="E1452">
        <f>+SUMIFS(inv!$D$1:$D$1164,inv!$A$1:$A$1164,$B1452,inv!$T$1:$T$1164,$A1452,inv!$U$1:$U$1164,'DIAS DE INVENTARIO TAT'!E$1)</f>
        <v>0</v>
      </c>
      <c r="F1452">
        <f>+SUMIFS(inv!$D$1:$D$1164,inv!$A$1:$A$1164,$B1452,inv!$T$1:$T$1164,$A1452,inv!$U$1:$U$1164,'DIAS DE INVENTARIO TAT'!F$1)</f>
        <v>0</v>
      </c>
      <c r="G1452">
        <f>+SUMIFS(inv!$D$1:$D$1164,inv!$A$1:$A$1164,$B1452,inv!$T$1:$T$1164,$A1452,inv!$U$1:$U$1164,'DIAS DE INVENTARIO TAT'!G$1)</f>
        <v>0</v>
      </c>
      <c r="H1452">
        <f>+SUMIFS(inv!$D$1:$D$1164,inv!$A$1:$A$1164,$B1452,inv!$T$1:$T$1164,$A1452,inv!$U$1:$U$1164,'DIAS DE INVENTARIO TAT'!H$1)</f>
        <v>0</v>
      </c>
      <c r="I1452">
        <f>+SUMIFS(inv!$D$1:$D$1164,inv!$A$1:$A$1164,$B1452,inv!$T$1:$T$1164,$A1452,inv!$U$1:$U$1164,'DIAS DE INVENTARIO TAT'!I$1)</f>
        <v>0</v>
      </c>
      <c r="J1452">
        <f>+SUMIFS(inv!$D$1:$D$1164,inv!$A$1:$A$1164,$B1452,inv!$T$1:$T$1164,$A1452,inv!$U$1:$U$1164,'DIAS DE INVENTARIO TAT'!J$1)</f>
        <v>0</v>
      </c>
      <c r="K1452">
        <f>+SUMIFS(inv!$D$1:$D$1164,inv!$A$1:$A$1164,$B1452,inv!$T$1:$T$1164,$A1452,inv!$U$1:$U$1164,'DIAS DE INVENTARIO TAT'!K$1)</f>
        <v>0</v>
      </c>
      <c r="L1452" s="6">
        <f>+SUMIFS(VENTAS!H:H,VENTAS!B:B,B1452,VENTAS!G:G,A1452)</f>
        <v>0</v>
      </c>
      <c r="M1452" s="4">
        <f t="shared" si="126"/>
        <v>0</v>
      </c>
      <c r="N1452" s="4">
        <f t="shared" si="122"/>
        <v>0</v>
      </c>
      <c r="O1452" s="4">
        <f t="shared" si="123"/>
        <v>0</v>
      </c>
      <c r="P1452" s="4">
        <f t="shared" si="124"/>
        <v>0</v>
      </c>
      <c r="Q1452" s="6" t="e">
        <f>+SUMIFS(#REF!,#REF!,TablaINV[[#This Row],[GRUPO]],#REF!,TablaINV[[#This Row],[COD]])</f>
        <v>#REF!</v>
      </c>
      <c r="R1452" s="19">
        <f t="shared" si="125"/>
        <v>0</v>
      </c>
      <c r="S1452" s="4" t="str">
        <f>+VLOOKUP(A1452,inv!T:X,5,0)</f>
        <v>OCCIDENTE</v>
      </c>
      <c r="T1452" s="4" t="str">
        <f>+VLOOKUP(B:B,'DT HUEVO'!$A:$D,4,0)</f>
        <v>FS</v>
      </c>
      <c r="U1452" s="4" t="str">
        <f>+VLOOKUP(TablaINV[[#This Row],[COD]],'DT HUEVO'!$A:$D,3,0)</f>
        <v>AA</v>
      </c>
    </row>
    <row r="1453" spans="1:21">
      <c r="A1453" t="s">
        <v>453</v>
      </c>
      <c r="B1453">
        <v>10405</v>
      </c>
      <c r="C1453" t="s">
        <v>542</v>
      </c>
      <c r="D1453">
        <f>+SUMIFS(inv!D:D,inv!A:A,B1453,inv!T:T,A1453)</f>
        <v>0</v>
      </c>
      <c r="E1453">
        <f>+SUMIFS(inv!$D$1:$D$1164,inv!$A$1:$A$1164,$B1453,inv!$T$1:$T$1164,$A1453,inv!$U$1:$U$1164,'DIAS DE INVENTARIO TAT'!E$1)</f>
        <v>0</v>
      </c>
      <c r="F1453">
        <f>+SUMIFS(inv!$D$1:$D$1164,inv!$A$1:$A$1164,$B1453,inv!$T$1:$T$1164,$A1453,inv!$U$1:$U$1164,'DIAS DE INVENTARIO TAT'!F$1)</f>
        <v>0</v>
      </c>
      <c r="G1453">
        <f>+SUMIFS(inv!$D$1:$D$1164,inv!$A$1:$A$1164,$B1453,inv!$T$1:$T$1164,$A1453,inv!$U$1:$U$1164,'DIAS DE INVENTARIO TAT'!G$1)</f>
        <v>0</v>
      </c>
      <c r="H1453">
        <f>+SUMIFS(inv!$D$1:$D$1164,inv!$A$1:$A$1164,$B1453,inv!$T$1:$T$1164,$A1453,inv!$U$1:$U$1164,'DIAS DE INVENTARIO TAT'!H$1)</f>
        <v>0</v>
      </c>
      <c r="I1453">
        <f>+SUMIFS(inv!$D$1:$D$1164,inv!$A$1:$A$1164,$B1453,inv!$T$1:$T$1164,$A1453,inv!$U$1:$U$1164,'DIAS DE INVENTARIO TAT'!I$1)</f>
        <v>0</v>
      </c>
      <c r="J1453">
        <f>+SUMIFS(inv!$D$1:$D$1164,inv!$A$1:$A$1164,$B1453,inv!$T$1:$T$1164,$A1453,inv!$U$1:$U$1164,'DIAS DE INVENTARIO TAT'!J$1)</f>
        <v>0</v>
      </c>
      <c r="K1453">
        <f>+SUMIFS(inv!$D$1:$D$1164,inv!$A$1:$A$1164,$B1453,inv!$T$1:$T$1164,$A1453,inv!$U$1:$U$1164,'DIAS DE INVENTARIO TAT'!K$1)</f>
        <v>0</v>
      </c>
      <c r="L1453" s="6">
        <f>+SUMIFS(VENTAS!H:H,VENTAS!B:B,B1453,VENTAS!G:G,A1453)</f>
        <v>0</v>
      </c>
      <c r="M1453" s="4">
        <f t="shared" si="126"/>
        <v>0</v>
      </c>
      <c r="N1453" s="4">
        <f t="shared" si="122"/>
        <v>0</v>
      </c>
      <c r="O1453" s="4">
        <f t="shared" si="123"/>
        <v>0</v>
      </c>
      <c r="P1453" s="4">
        <f t="shared" si="124"/>
        <v>0</v>
      </c>
      <c r="Q1453" s="6" t="e">
        <f>+SUMIFS(#REF!,#REF!,TablaINV[[#This Row],[GRUPO]],#REF!,TablaINV[[#This Row],[COD]])</f>
        <v>#REF!</v>
      </c>
      <c r="R1453" s="19">
        <f t="shared" si="125"/>
        <v>0</v>
      </c>
      <c r="S1453" s="4" t="str">
        <f>+VLOOKUP(A1453,inv!T:X,5,0)</f>
        <v>OCCIDENTE</v>
      </c>
      <c r="T1453" s="4" t="str">
        <f>+VLOOKUP(B:B,'DT HUEVO'!$A:$D,4,0)</f>
        <v>FS</v>
      </c>
      <c r="U1453" s="4" t="str">
        <f>+VLOOKUP(TablaINV[[#This Row],[COD]],'DT HUEVO'!$A:$D,3,0)</f>
        <v>A</v>
      </c>
    </row>
    <row r="1454" spans="1:21">
      <c r="A1454" t="s">
        <v>453</v>
      </c>
      <c r="B1454">
        <v>10490</v>
      </c>
      <c r="C1454" t="s">
        <v>476</v>
      </c>
      <c r="D1454">
        <f>+SUMIFS(inv!D:D,inv!A:A,B1454,inv!T:T,A1454)</f>
        <v>0</v>
      </c>
      <c r="E1454">
        <f>+SUMIFS(inv!$D$1:$D$1164,inv!$A$1:$A$1164,$B1454,inv!$T$1:$T$1164,$A1454,inv!$U$1:$U$1164,'DIAS DE INVENTARIO TAT'!E$1)</f>
        <v>0</v>
      </c>
      <c r="F1454">
        <f>+SUMIFS(inv!$D$1:$D$1164,inv!$A$1:$A$1164,$B1454,inv!$T$1:$T$1164,$A1454,inv!$U$1:$U$1164,'DIAS DE INVENTARIO TAT'!F$1)</f>
        <v>0</v>
      </c>
      <c r="G1454">
        <f>+SUMIFS(inv!$D$1:$D$1164,inv!$A$1:$A$1164,$B1454,inv!$T$1:$T$1164,$A1454,inv!$U$1:$U$1164,'DIAS DE INVENTARIO TAT'!G$1)</f>
        <v>0</v>
      </c>
      <c r="H1454">
        <f>+SUMIFS(inv!$D$1:$D$1164,inv!$A$1:$A$1164,$B1454,inv!$T$1:$T$1164,$A1454,inv!$U$1:$U$1164,'DIAS DE INVENTARIO TAT'!H$1)</f>
        <v>0</v>
      </c>
      <c r="I1454">
        <f>+SUMIFS(inv!$D$1:$D$1164,inv!$A$1:$A$1164,$B1454,inv!$T$1:$T$1164,$A1454,inv!$U$1:$U$1164,'DIAS DE INVENTARIO TAT'!I$1)</f>
        <v>0</v>
      </c>
      <c r="J1454">
        <f>+SUMIFS(inv!$D$1:$D$1164,inv!$A$1:$A$1164,$B1454,inv!$T$1:$T$1164,$A1454,inv!$U$1:$U$1164,'DIAS DE INVENTARIO TAT'!J$1)</f>
        <v>0</v>
      </c>
      <c r="K1454">
        <f>+SUMIFS(inv!$D$1:$D$1164,inv!$A$1:$A$1164,$B1454,inv!$T$1:$T$1164,$A1454,inv!$U$1:$U$1164,'DIAS DE INVENTARIO TAT'!K$1)</f>
        <v>0</v>
      </c>
      <c r="L1454" s="6">
        <f>+SUMIFS(VENTAS!H:H,VENTAS!B:B,B1454,VENTAS!G:G,A1454)</f>
        <v>0</v>
      </c>
      <c r="M1454" s="4">
        <f t="shared" si="126"/>
        <v>0</v>
      </c>
      <c r="N1454" s="4">
        <f t="shared" si="122"/>
        <v>0</v>
      </c>
      <c r="O1454" s="4">
        <f t="shared" si="123"/>
        <v>0</v>
      </c>
      <c r="P1454" s="4">
        <f t="shared" si="124"/>
        <v>0</v>
      </c>
      <c r="Q1454" s="6" t="e">
        <f>+SUMIFS(#REF!,#REF!,TablaINV[[#This Row],[GRUPO]],#REF!,TablaINV[[#This Row],[COD]])</f>
        <v>#REF!</v>
      </c>
      <c r="R1454" s="19">
        <f t="shared" si="125"/>
        <v>0</v>
      </c>
      <c r="S1454" s="4" t="str">
        <f>+VLOOKUP(A1454,inv!T:X,5,0)</f>
        <v>OCCIDENTE</v>
      </c>
      <c r="T1454" s="4" t="e">
        <f>+VLOOKUP(B:B,'DT HUEVO'!$A:$D,4,0)</f>
        <v>#N/A</v>
      </c>
      <c r="U1454" s="4" t="e">
        <f>+VLOOKUP(TablaINV[[#This Row],[COD]],'DT HUEVO'!$A:$D,3,0)</f>
        <v>#N/A</v>
      </c>
    </row>
    <row r="1455" spans="1:21">
      <c r="A1455" t="s">
        <v>453</v>
      </c>
      <c r="B1455">
        <v>10488</v>
      </c>
      <c r="C1455" t="s">
        <v>607</v>
      </c>
      <c r="D1455">
        <f>+SUMIFS(inv!D:D,inv!A:A,B1455,inv!T:T,A1455)</f>
        <v>0</v>
      </c>
      <c r="E1455">
        <f>+SUMIFS(inv!$D$1:$D$1164,inv!$A$1:$A$1164,$B1455,inv!$T$1:$T$1164,$A1455,inv!$U$1:$U$1164,'DIAS DE INVENTARIO TAT'!E$1)</f>
        <v>0</v>
      </c>
      <c r="F1455">
        <f>+SUMIFS(inv!$D$1:$D$1164,inv!$A$1:$A$1164,$B1455,inv!$T$1:$T$1164,$A1455,inv!$U$1:$U$1164,'DIAS DE INVENTARIO TAT'!F$1)</f>
        <v>0</v>
      </c>
      <c r="G1455">
        <f>+SUMIFS(inv!$D$1:$D$1164,inv!$A$1:$A$1164,$B1455,inv!$T$1:$T$1164,$A1455,inv!$U$1:$U$1164,'DIAS DE INVENTARIO TAT'!G$1)</f>
        <v>0</v>
      </c>
      <c r="H1455">
        <f>+SUMIFS(inv!$D$1:$D$1164,inv!$A$1:$A$1164,$B1455,inv!$T$1:$T$1164,$A1455,inv!$U$1:$U$1164,'DIAS DE INVENTARIO TAT'!H$1)</f>
        <v>0</v>
      </c>
      <c r="I1455">
        <f>+SUMIFS(inv!$D$1:$D$1164,inv!$A$1:$A$1164,$B1455,inv!$T$1:$T$1164,$A1455,inv!$U$1:$U$1164,'DIAS DE INVENTARIO TAT'!I$1)</f>
        <v>0</v>
      </c>
      <c r="J1455">
        <f>+SUMIFS(inv!$D$1:$D$1164,inv!$A$1:$A$1164,$B1455,inv!$T$1:$T$1164,$A1455,inv!$U$1:$U$1164,'DIAS DE INVENTARIO TAT'!J$1)</f>
        <v>0</v>
      </c>
      <c r="K1455">
        <f>+SUMIFS(inv!$D$1:$D$1164,inv!$A$1:$A$1164,$B1455,inv!$T$1:$T$1164,$A1455,inv!$U$1:$U$1164,'DIAS DE INVENTARIO TAT'!K$1)</f>
        <v>0</v>
      </c>
      <c r="L1455" s="6">
        <f>+SUMIFS(VENTAS!H:H,VENTAS!B:B,B1455,VENTAS!G:G,A1455)</f>
        <v>0</v>
      </c>
      <c r="M1455" s="4">
        <f t="shared" si="126"/>
        <v>0</v>
      </c>
      <c r="N1455" s="4">
        <f t="shared" si="122"/>
        <v>0</v>
      </c>
      <c r="O1455" s="4">
        <f t="shared" si="123"/>
        <v>0</v>
      </c>
      <c r="P1455" s="4">
        <f t="shared" si="124"/>
        <v>0</v>
      </c>
      <c r="Q1455" s="6" t="e">
        <f>+SUMIFS(#REF!,#REF!,TablaINV[[#This Row],[GRUPO]],#REF!,TablaINV[[#This Row],[COD]])</f>
        <v>#REF!</v>
      </c>
      <c r="R1455" s="19">
        <f t="shared" si="125"/>
        <v>0</v>
      </c>
      <c r="S1455" s="4" t="str">
        <f>+VLOOKUP(A1455,inv!T:X,5,0)</f>
        <v>OCCIDENTE</v>
      </c>
      <c r="T1455" s="4" t="str">
        <f>+VLOOKUP(B:B,'DT HUEVO'!$A:$D,4,0)</f>
        <v>FS</v>
      </c>
      <c r="U1455" s="4" t="str">
        <f>+VLOOKUP(TablaINV[[#This Row],[COD]],'DT HUEVO'!$A:$D,3,0)</f>
        <v>A</v>
      </c>
    </row>
    <row r="1456" spans="1:21">
      <c r="A1456" t="s">
        <v>453</v>
      </c>
      <c r="B1456">
        <v>10312</v>
      </c>
      <c r="C1456" t="s">
        <v>540</v>
      </c>
      <c r="D1456">
        <f>+SUMIFS(inv!D:D,inv!A:A,B1456,inv!T:T,A1456)</f>
        <v>0</v>
      </c>
      <c r="E1456">
        <f>+SUMIFS(inv!$D$1:$D$1164,inv!$A$1:$A$1164,$B1456,inv!$T$1:$T$1164,$A1456,inv!$U$1:$U$1164,'DIAS DE INVENTARIO TAT'!E$1)</f>
        <v>0</v>
      </c>
      <c r="F1456">
        <f>+SUMIFS(inv!$D$1:$D$1164,inv!$A$1:$A$1164,$B1456,inv!$T$1:$T$1164,$A1456,inv!$U$1:$U$1164,'DIAS DE INVENTARIO TAT'!F$1)</f>
        <v>0</v>
      </c>
      <c r="G1456">
        <f>+SUMIFS(inv!$D$1:$D$1164,inv!$A$1:$A$1164,$B1456,inv!$T$1:$T$1164,$A1456,inv!$U$1:$U$1164,'DIAS DE INVENTARIO TAT'!G$1)</f>
        <v>0</v>
      </c>
      <c r="H1456">
        <f>+SUMIFS(inv!$D$1:$D$1164,inv!$A$1:$A$1164,$B1456,inv!$T$1:$T$1164,$A1456,inv!$U$1:$U$1164,'DIAS DE INVENTARIO TAT'!H$1)</f>
        <v>0</v>
      </c>
      <c r="I1456">
        <f>+SUMIFS(inv!$D$1:$D$1164,inv!$A$1:$A$1164,$B1456,inv!$T$1:$T$1164,$A1456,inv!$U$1:$U$1164,'DIAS DE INVENTARIO TAT'!I$1)</f>
        <v>0</v>
      </c>
      <c r="J1456">
        <f>+SUMIFS(inv!$D$1:$D$1164,inv!$A$1:$A$1164,$B1456,inv!$T$1:$T$1164,$A1456,inv!$U$1:$U$1164,'DIAS DE INVENTARIO TAT'!J$1)</f>
        <v>0</v>
      </c>
      <c r="K1456">
        <f>+SUMIFS(inv!$D$1:$D$1164,inv!$A$1:$A$1164,$B1456,inv!$T$1:$T$1164,$A1456,inv!$U$1:$U$1164,'DIAS DE INVENTARIO TAT'!K$1)</f>
        <v>0</v>
      </c>
      <c r="L1456" s="6">
        <f>+SUMIFS(VENTAS!H:H,VENTAS!B:B,B1456,VENTAS!G:G,A1456)</f>
        <v>0</v>
      </c>
      <c r="M1456" s="4">
        <f t="shared" si="126"/>
        <v>0</v>
      </c>
      <c r="N1456" s="4">
        <f t="shared" si="122"/>
        <v>0</v>
      </c>
      <c r="O1456" s="4">
        <f t="shared" si="123"/>
        <v>0</v>
      </c>
      <c r="P1456" s="4">
        <f t="shared" si="124"/>
        <v>0</v>
      </c>
      <c r="Q1456" s="6" t="e">
        <f>+SUMIFS(#REF!,#REF!,TablaINV[[#This Row],[GRUPO]],#REF!,TablaINV[[#This Row],[COD]])</f>
        <v>#REF!</v>
      </c>
      <c r="R1456" s="19">
        <f t="shared" si="125"/>
        <v>0</v>
      </c>
      <c r="S1456" s="4" t="str">
        <f>+VLOOKUP(A1456,inv!T:X,5,0)</f>
        <v>OCCIDENTE</v>
      </c>
      <c r="T1456" s="4" t="str">
        <f>+VLOOKUP(B:B,'DT HUEVO'!$A:$D,4,0)</f>
        <v>EMPACADOS</v>
      </c>
      <c r="U1456" s="4" t="str">
        <f>+VLOOKUP(TablaINV[[#This Row],[COD]],'DT HUEVO'!$A:$D,3,0)</f>
        <v>AA</v>
      </c>
    </row>
    <row r="1457" spans="1:21">
      <c r="A1457" t="s">
        <v>453</v>
      </c>
      <c r="B1457">
        <v>10589</v>
      </c>
      <c r="C1457" t="s">
        <v>73</v>
      </c>
      <c r="D1457">
        <f>+SUMIFS(inv!D:D,inv!A:A,B1457,inv!T:T,A1457)</f>
        <v>0</v>
      </c>
      <c r="E1457">
        <f>+SUMIFS(inv!$D$1:$D$1164,inv!$A$1:$A$1164,$B1457,inv!$T$1:$T$1164,$A1457,inv!$U$1:$U$1164,'DIAS DE INVENTARIO TAT'!E$1)</f>
        <v>0</v>
      </c>
      <c r="F1457">
        <f>+SUMIFS(inv!$D$1:$D$1164,inv!$A$1:$A$1164,$B1457,inv!$T$1:$T$1164,$A1457,inv!$U$1:$U$1164,'DIAS DE INVENTARIO TAT'!F$1)</f>
        <v>0</v>
      </c>
      <c r="G1457">
        <f>+SUMIFS(inv!$D$1:$D$1164,inv!$A$1:$A$1164,$B1457,inv!$T$1:$T$1164,$A1457,inv!$U$1:$U$1164,'DIAS DE INVENTARIO TAT'!G$1)</f>
        <v>0</v>
      </c>
      <c r="H1457">
        <f>+SUMIFS(inv!$D$1:$D$1164,inv!$A$1:$A$1164,$B1457,inv!$T$1:$T$1164,$A1457,inv!$U$1:$U$1164,'DIAS DE INVENTARIO TAT'!H$1)</f>
        <v>0</v>
      </c>
      <c r="I1457">
        <f>+SUMIFS(inv!$D$1:$D$1164,inv!$A$1:$A$1164,$B1457,inv!$T$1:$T$1164,$A1457,inv!$U$1:$U$1164,'DIAS DE INVENTARIO TAT'!I$1)</f>
        <v>0</v>
      </c>
      <c r="J1457">
        <f>+SUMIFS(inv!$D$1:$D$1164,inv!$A$1:$A$1164,$B1457,inv!$T$1:$T$1164,$A1457,inv!$U$1:$U$1164,'DIAS DE INVENTARIO TAT'!J$1)</f>
        <v>0</v>
      </c>
      <c r="K1457">
        <f>+SUMIFS(inv!$D$1:$D$1164,inv!$A$1:$A$1164,$B1457,inv!$T$1:$T$1164,$A1457,inv!$U$1:$U$1164,'DIAS DE INVENTARIO TAT'!K$1)</f>
        <v>0</v>
      </c>
      <c r="L1457" s="6">
        <f>+SUMIFS(VENTAS!H:H,VENTAS!B:B,B1457,VENTAS!G:G,A1457)</f>
        <v>0</v>
      </c>
      <c r="M1457" s="4">
        <f t="shared" si="126"/>
        <v>0</v>
      </c>
      <c r="N1457" s="4">
        <f t="shared" si="122"/>
        <v>0</v>
      </c>
      <c r="O1457" s="4">
        <f t="shared" si="123"/>
        <v>0</v>
      </c>
      <c r="P1457" s="4">
        <f t="shared" si="124"/>
        <v>0</v>
      </c>
      <c r="Q1457" s="6" t="e">
        <f>+SUMIFS(#REF!,#REF!,TablaINV[[#This Row],[GRUPO]],#REF!,TablaINV[[#This Row],[COD]])</f>
        <v>#REF!</v>
      </c>
      <c r="R1457" s="19">
        <f t="shared" si="125"/>
        <v>0</v>
      </c>
      <c r="S1457" s="4" t="str">
        <f>+VLOOKUP(A1457,inv!T:X,5,0)</f>
        <v>OCCIDENTE</v>
      </c>
      <c r="T1457" s="4" t="e">
        <f>+VLOOKUP(B:B,'DT HUEVO'!$A:$D,4,0)</f>
        <v>#N/A</v>
      </c>
      <c r="U1457" s="4" t="e">
        <f>+VLOOKUP(TablaINV[[#This Row],[COD]],'DT HUEVO'!$A:$D,3,0)</f>
        <v>#N/A</v>
      </c>
    </row>
    <row r="1458" spans="1:21">
      <c r="A1458" t="s">
        <v>453</v>
      </c>
      <c r="B1458">
        <v>10580</v>
      </c>
      <c r="C1458" t="s">
        <v>548</v>
      </c>
      <c r="D1458">
        <f>+SUMIFS(inv!D:D,inv!A:A,B1458,inv!T:T,A1458)</f>
        <v>0</v>
      </c>
      <c r="E1458">
        <f>+SUMIFS(inv!$D$1:$D$1164,inv!$A$1:$A$1164,$B1458,inv!$T$1:$T$1164,$A1458,inv!$U$1:$U$1164,'DIAS DE INVENTARIO TAT'!E$1)</f>
        <v>0</v>
      </c>
      <c r="F1458">
        <f>+SUMIFS(inv!$D$1:$D$1164,inv!$A$1:$A$1164,$B1458,inv!$T$1:$T$1164,$A1458,inv!$U$1:$U$1164,'DIAS DE INVENTARIO TAT'!F$1)</f>
        <v>0</v>
      </c>
      <c r="G1458">
        <f>+SUMIFS(inv!$D$1:$D$1164,inv!$A$1:$A$1164,$B1458,inv!$T$1:$T$1164,$A1458,inv!$U$1:$U$1164,'DIAS DE INVENTARIO TAT'!G$1)</f>
        <v>0</v>
      </c>
      <c r="H1458">
        <f>+SUMIFS(inv!$D$1:$D$1164,inv!$A$1:$A$1164,$B1458,inv!$T$1:$T$1164,$A1458,inv!$U$1:$U$1164,'DIAS DE INVENTARIO TAT'!H$1)</f>
        <v>0</v>
      </c>
      <c r="I1458">
        <f>+SUMIFS(inv!$D$1:$D$1164,inv!$A$1:$A$1164,$B1458,inv!$T$1:$T$1164,$A1458,inv!$U$1:$U$1164,'DIAS DE INVENTARIO TAT'!I$1)</f>
        <v>0</v>
      </c>
      <c r="J1458">
        <f>+SUMIFS(inv!$D$1:$D$1164,inv!$A$1:$A$1164,$B1458,inv!$T$1:$T$1164,$A1458,inv!$U$1:$U$1164,'DIAS DE INVENTARIO TAT'!J$1)</f>
        <v>0</v>
      </c>
      <c r="K1458">
        <f>+SUMIFS(inv!$D$1:$D$1164,inv!$A$1:$A$1164,$B1458,inv!$T$1:$T$1164,$A1458,inv!$U$1:$U$1164,'DIAS DE INVENTARIO TAT'!K$1)</f>
        <v>0</v>
      </c>
      <c r="L1458" s="6">
        <f>+SUMIFS(VENTAS!H:H,VENTAS!B:B,B1458,VENTAS!G:G,A1458)</f>
        <v>0</v>
      </c>
      <c r="M1458" s="4">
        <f t="shared" si="126"/>
        <v>0</v>
      </c>
      <c r="N1458" s="4">
        <f t="shared" si="122"/>
        <v>0</v>
      </c>
      <c r="O1458" s="4">
        <f t="shared" si="123"/>
        <v>0</v>
      </c>
      <c r="P1458" s="4">
        <f t="shared" si="124"/>
        <v>0</v>
      </c>
      <c r="Q1458" s="6" t="e">
        <f>+SUMIFS(#REF!,#REF!,TablaINV[[#This Row],[GRUPO]],#REF!,TablaINV[[#This Row],[COD]])</f>
        <v>#REF!</v>
      </c>
      <c r="R1458" s="19">
        <f t="shared" si="125"/>
        <v>0</v>
      </c>
      <c r="S1458" s="4" t="str">
        <f>+VLOOKUP(A1458,inv!T:X,5,0)</f>
        <v>OCCIDENTE</v>
      </c>
      <c r="T1458" s="4" t="e">
        <f>+VLOOKUP(B:B,'DT HUEVO'!$A:$D,4,0)</f>
        <v>#N/A</v>
      </c>
      <c r="U1458" s="4" t="e">
        <f>+VLOOKUP(TablaINV[[#This Row],[COD]],'DT HUEVO'!$A:$D,3,0)</f>
        <v>#N/A</v>
      </c>
    </row>
    <row r="1459" spans="1:21">
      <c r="A1459" t="s">
        <v>453</v>
      </c>
      <c r="B1459">
        <v>13380</v>
      </c>
      <c r="C1459" t="s">
        <v>534</v>
      </c>
      <c r="D1459">
        <f>+SUMIFS(inv!D:D,inv!A:A,B1459,inv!T:T,A1459)</f>
        <v>0</v>
      </c>
      <c r="E1459">
        <f>+SUMIFS(inv!$D$1:$D$1164,inv!$A$1:$A$1164,$B1459,inv!$T$1:$T$1164,$A1459,inv!$U$1:$U$1164,'DIAS DE INVENTARIO TAT'!E$1)</f>
        <v>0</v>
      </c>
      <c r="F1459">
        <f>+SUMIFS(inv!$D$1:$D$1164,inv!$A$1:$A$1164,$B1459,inv!$T$1:$T$1164,$A1459,inv!$U$1:$U$1164,'DIAS DE INVENTARIO TAT'!F$1)</f>
        <v>0</v>
      </c>
      <c r="G1459">
        <f>+SUMIFS(inv!$D$1:$D$1164,inv!$A$1:$A$1164,$B1459,inv!$T$1:$T$1164,$A1459,inv!$U$1:$U$1164,'DIAS DE INVENTARIO TAT'!G$1)</f>
        <v>0</v>
      </c>
      <c r="H1459">
        <f>+SUMIFS(inv!$D$1:$D$1164,inv!$A$1:$A$1164,$B1459,inv!$T$1:$T$1164,$A1459,inv!$U$1:$U$1164,'DIAS DE INVENTARIO TAT'!H$1)</f>
        <v>0</v>
      </c>
      <c r="I1459">
        <f>+SUMIFS(inv!$D$1:$D$1164,inv!$A$1:$A$1164,$B1459,inv!$T$1:$T$1164,$A1459,inv!$U$1:$U$1164,'DIAS DE INVENTARIO TAT'!I$1)</f>
        <v>0</v>
      </c>
      <c r="J1459">
        <f>+SUMIFS(inv!$D$1:$D$1164,inv!$A$1:$A$1164,$B1459,inv!$T$1:$T$1164,$A1459,inv!$U$1:$U$1164,'DIAS DE INVENTARIO TAT'!J$1)</f>
        <v>0</v>
      </c>
      <c r="K1459">
        <f>+SUMIFS(inv!$D$1:$D$1164,inv!$A$1:$A$1164,$B1459,inv!$T$1:$T$1164,$A1459,inv!$U$1:$U$1164,'DIAS DE INVENTARIO TAT'!K$1)</f>
        <v>0</v>
      </c>
      <c r="L1459" s="6">
        <f>+SUMIFS(VENTAS!H:H,VENTAS!B:B,B1459,VENTAS!G:G,A1459)</f>
        <v>0</v>
      </c>
      <c r="M1459" s="4">
        <f t="shared" si="126"/>
        <v>0</v>
      </c>
      <c r="N1459" s="4">
        <f t="shared" si="122"/>
        <v>0</v>
      </c>
      <c r="O1459" s="4">
        <f t="shared" si="123"/>
        <v>0</v>
      </c>
      <c r="P1459" s="4">
        <f t="shared" si="124"/>
        <v>0</v>
      </c>
      <c r="Q1459" s="6" t="e">
        <f>+SUMIFS(#REF!,#REF!,TablaINV[[#This Row],[GRUPO]],#REF!,TablaINV[[#This Row],[COD]])</f>
        <v>#REF!</v>
      </c>
      <c r="R1459" s="19">
        <f t="shared" si="125"/>
        <v>0</v>
      </c>
      <c r="S1459" s="4" t="str">
        <f>+VLOOKUP(A1459,inv!T:X,5,0)</f>
        <v>OCCIDENTE</v>
      </c>
      <c r="T1459" s="4" t="str">
        <f>+VLOOKUP(B:B,'DT HUEVO'!$A:$D,4,0)</f>
        <v>EMPACADOS</v>
      </c>
      <c r="U1459" s="4" t="str">
        <f>+VLOOKUP(TablaINV[[#This Row],[COD]],'DT HUEVO'!$A:$D,3,0)</f>
        <v>AA</v>
      </c>
    </row>
    <row r="1460" spans="1:21">
      <c r="A1460" t="s">
        <v>453</v>
      </c>
      <c r="B1460">
        <v>13580</v>
      </c>
      <c r="C1460" t="s">
        <v>535</v>
      </c>
      <c r="D1460">
        <f>+SUMIFS(inv!D:D,inv!A:A,B1460,inv!T:T,A1460)</f>
        <v>0</v>
      </c>
      <c r="E1460">
        <f>+SUMIFS(inv!$D$1:$D$1164,inv!$A$1:$A$1164,$B1460,inv!$T$1:$T$1164,$A1460,inv!$U$1:$U$1164,'DIAS DE INVENTARIO TAT'!E$1)</f>
        <v>0</v>
      </c>
      <c r="F1460">
        <f>+SUMIFS(inv!$D$1:$D$1164,inv!$A$1:$A$1164,$B1460,inv!$T$1:$T$1164,$A1460,inv!$U$1:$U$1164,'DIAS DE INVENTARIO TAT'!F$1)</f>
        <v>0</v>
      </c>
      <c r="G1460">
        <f>+SUMIFS(inv!$D$1:$D$1164,inv!$A$1:$A$1164,$B1460,inv!$T$1:$T$1164,$A1460,inv!$U$1:$U$1164,'DIAS DE INVENTARIO TAT'!G$1)</f>
        <v>0</v>
      </c>
      <c r="H1460">
        <f>+SUMIFS(inv!$D$1:$D$1164,inv!$A$1:$A$1164,$B1460,inv!$T$1:$T$1164,$A1460,inv!$U$1:$U$1164,'DIAS DE INVENTARIO TAT'!H$1)</f>
        <v>0</v>
      </c>
      <c r="I1460">
        <f>+SUMIFS(inv!$D$1:$D$1164,inv!$A$1:$A$1164,$B1460,inv!$T$1:$T$1164,$A1460,inv!$U$1:$U$1164,'DIAS DE INVENTARIO TAT'!I$1)</f>
        <v>0</v>
      </c>
      <c r="J1460">
        <f>+SUMIFS(inv!$D$1:$D$1164,inv!$A$1:$A$1164,$B1460,inv!$T$1:$T$1164,$A1460,inv!$U$1:$U$1164,'DIAS DE INVENTARIO TAT'!J$1)</f>
        <v>0</v>
      </c>
      <c r="K1460">
        <f>+SUMIFS(inv!$D$1:$D$1164,inv!$A$1:$A$1164,$B1460,inv!$T$1:$T$1164,$A1460,inv!$U$1:$U$1164,'DIAS DE INVENTARIO TAT'!K$1)</f>
        <v>0</v>
      </c>
      <c r="L1460" s="6">
        <f>+SUMIFS(VENTAS!H:H,VENTAS!B:B,B1460,VENTAS!G:G,A1460)</f>
        <v>0</v>
      </c>
      <c r="M1460" s="4">
        <f t="shared" si="126"/>
        <v>0</v>
      </c>
      <c r="N1460" s="4">
        <f t="shared" si="122"/>
        <v>0</v>
      </c>
      <c r="O1460" s="4">
        <f t="shared" si="123"/>
        <v>0</v>
      </c>
      <c r="P1460" s="4">
        <f t="shared" si="124"/>
        <v>0</v>
      </c>
      <c r="Q1460" s="6" t="e">
        <f>+SUMIFS(#REF!,#REF!,TablaINV[[#This Row],[GRUPO]],#REF!,TablaINV[[#This Row],[COD]])</f>
        <v>#REF!</v>
      </c>
      <c r="R1460" s="19">
        <f t="shared" si="125"/>
        <v>0</v>
      </c>
      <c r="S1460" s="4" t="str">
        <f>+VLOOKUP(A1460,inv!T:X,5,0)</f>
        <v>OCCIDENTE</v>
      </c>
      <c r="T1460" s="4" t="str">
        <f>+VLOOKUP(B:B,'DT HUEVO'!$A:$D,4,0)</f>
        <v>EMPACADOS</v>
      </c>
      <c r="U1460" s="4" t="str">
        <f>+VLOOKUP(TablaINV[[#This Row],[COD]],'DT HUEVO'!$A:$D,3,0)</f>
        <v>B</v>
      </c>
    </row>
    <row r="1461" spans="1:21">
      <c r="A1461" t="s">
        <v>453</v>
      </c>
      <c r="B1461">
        <v>12360</v>
      </c>
      <c r="C1461" t="s">
        <v>584</v>
      </c>
      <c r="D1461">
        <f>+SUMIFS(inv!D:D,inv!A:A,B1461,inv!T:T,A1461)</f>
        <v>0</v>
      </c>
      <c r="E1461">
        <f>+SUMIFS(inv!$D$1:$D$1164,inv!$A$1:$A$1164,$B1461,inv!$T$1:$T$1164,$A1461,inv!$U$1:$U$1164,'DIAS DE INVENTARIO TAT'!E$1)</f>
        <v>0</v>
      </c>
      <c r="F1461">
        <f>+SUMIFS(inv!$D$1:$D$1164,inv!$A$1:$A$1164,$B1461,inv!$T$1:$T$1164,$A1461,inv!$U$1:$U$1164,'DIAS DE INVENTARIO TAT'!F$1)</f>
        <v>0</v>
      </c>
      <c r="G1461">
        <f>+SUMIFS(inv!$D$1:$D$1164,inv!$A$1:$A$1164,$B1461,inv!$T$1:$T$1164,$A1461,inv!$U$1:$U$1164,'DIAS DE INVENTARIO TAT'!G$1)</f>
        <v>0</v>
      </c>
      <c r="H1461">
        <f>+SUMIFS(inv!$D$1:$D$1164,inv!$A$1:$A$1164,$B1461,inv!$T$1:$T$1164,$A1461,inv!$U$1:$U$1164,'DIAS DE INVENTARIO TAT'!H$1)</f>
        <v>0</v>
      </c>
      <c r="I1461">
        <f>+SUMIFS(inv!$D$1:$D$1164,inv!$A$1:$A$1164,$B1461,inv!$T$1:$T$1164,$A1461,inv!$U$1:$U$1164,'DIAS DE INVENTARIO TAT'!I$1)</f>
        <v>0</v>
      </c>
      <c r="J1461">
        <f>+SUMIFS(inv!$D$1:$D$1164,inv!$A$1:$A$1164,$B1461,inv!$T$1:$T$1164,$A1461,inv!$U$1:$U$1164,'DIAS DE INVENTARIO TAT'!J$1)</f>
        <v>0</v>
      </c>
      <c r="K1461">
        <f>+SUMIFS(inv!$D$1:$D$1164,inv!$A$1:$A$1164,$B1461,inv!$T$1:$T$1164,$A1461,inv!$U$1:$U$1164,'DIAS DE INVENTARIO TAT'!K$1)</f>
        <v>0</v>
      </c>
      <c r="L1461" s="6">
        <f>+SUMIFS(VENTAS!H:H,VENTAS!B:B,B1461,VENTAS!G:G,A1461)</f>
        <v>0</v>
      </c>
      <c r="M1461" s="4">
        <f t="shared" si="126"/>
        <v>0</v>
      </c>
      <c r="N1461" s="4">
        <f t="shared" si="122"/>
        <v>0</v>
      </c>
      <c r="O1461" s="4">
        <f t="shared" si="123"/>
        <v>0</v>
      </c>
      <c r="P1461" s="4">
        <f t="shared" si="124"/>
        <v>0</v>
      </c>
      <c r="Q1461" s="6" t="e">
        <f>+SUMIFS(#REF!,#REF!,TablaINV[[#This Row],[GRUPO]],#REF!,TablaINV[[#This Row],[COD]])</f>
        <v>#REF!</v>
      </c>
      <c r="R1461" s="19">
        <f t="shared" si="125"/>
        <v>0</v>
      </c>
      <c r="S1461" s="4" t="str">
        <f>+VLOOKUP(A1461,inv!T:X,5,0)</f>
        <v>OCCIDENTE</v>
      </c>
      <c r="T1461" s="4" t="e">
        <f>+VLOOKUP(B:B,'DT HUEVO'!$A:$D,4,0)</f>
        <v>#N/A</v>
      </c>
      <c r="U1461" s="4" t="e">
        <f>+VLOOKUP(TablaINV[[#This Row],[COD]],'DT HUEVO'!$A:$D,3,0)</f>
        <v>#N/A</v>
      </c>
    </row>
    <row r="1462" spans="1:21">
      <c r="A1462" t="s">
        <v>453</v>
      </c>
      <c r="B1462">
        <v>12470</v>
      </c>
      <c r="C1462" t="s">
        <v>447</v>
      </c>
      <c r="D1462">
        <f>+SUMIFS(inv!D:D,inv!A:A,B1462,inv!T:T,A1462)</f>
        <v>0</v>
      </c>
      <c r="E1462">
        <f>+SUMIFS(inv!$D$1:$D$1164,inv!$A$1:$A$1164,$B1462,inv!$T$1:$T$1164,$A1462,inv!$U$1:$U$1164,'DIAS DE INVENTARIO TAT'!E$1)</f>
        <v>0</v>
      </c>
      <c r="F1462">
        <f>+SUMIFS(inv!$D$1:$D$1164,inv!$A$1:$A$1164,$B1462,inv!$T$1:$T$1164,$A1462,inv!$U$1:$U$1164,'DIAS DE INVENTARIO TAT'!F$1)</f>
        <v>0</v>
      </c>
      <c r="G1462">
        <f>+SUMIFS(inv!$D$1:$D$1164,inv!$A$1:$A$1164,$B1462,inv!$T$1:$T$1164,$A1462,inv!$U$1:$U$1164,'DIAS DE INVENTARIO TAT'!G$1)</f>
        <v>0</v>
      </c>
      <c r="H1462">
        <f>+SUMIFS(inv!$D$1:$D$1164,inv!$A$1:$A$1164,$B1462,inv!$T$1:$T$1164,$A1462,inv!$U$1:$U$1164,'DIAS DE INVENTARIO TAT'!H$1)</f>
        <v>0</v>
      </c>
      <c r="I1462">
        <f>+SUMIFS(inv!$D$1:$D$1164,inv!$A$1:$A$1164,$B1462,inv!$T$1:$T$1164,$A1462,inv!$U$1:$U$1164,'DIAS DE INVENTARIO TAT'!I$1)</f>
        <v>0</v>
      </c>
      <c r="J1462">
        <f>+SUMIFS(inv!$D$1:$D$1164,inv!$A$1:$A$1164,$B1462,inv!$T$1:$T$1164,$A1462,inv!$U$1:$U$1164,'DIAS DE INVENTARIO TAT'!J$1)</f>
        <v>0</v>
      </c>
      <c r="K1462">
        <f>+SUMIFS(inv!$D$1:$D$1164,inv!$A$1:$A$1164,$B1462,inv!$T$1:$T$1164,$A1462,inv!$U$1:$U$1164,'DIAS DE INVENTARIO TAT'!K$1)</f>
        <v>0</v>
      </c>
      <c r="L1462" s="6">
        <f>+SUMIFS(VENTAS!H:H,VENTAS!B:B,B1462,VENTAS!G:G,A1462)</f>
        <v>0</v>
      </c>
      <c r="M1462" s="4">
        <f t="shared" si="126"/>
        <v>0</v>
      </c>
      <c r="N1462" s="4">
        <f t="shared" si="122"/>
        <v>0</v>
      </c>
      <c r="O1462" s="4">
        <f t="shared" si="123"/>
        <v>0</v>
      </c>
      <c r="P1462" s="4">
        <f t="shared" si="124"/>
        <v>0</v>
      </c>
      <c r="Q1462" s="6" t="e">
        <f>+SUMIFS(#REF!,#REF!,TablaINV[[#This Row],[GRUPO]],#REF!,TablaINV[[#This Row],[COD]])</f>
        <v>#REF!</v>
      </c>
      <c r="R1462" s="19">
        <f t="shared" si="125"/>
        <v>0</v>
      </c>
      <c r="S1462" s="4" t="str">
        <f>+VLOOKUP(A1462,inv!T:X,5,0)</f>
        <v>OCCIDENTE</v>
      </c>
      <c r="T1462" s="4" t="e">
        <f>+VLOOKUP(B:B,'DT HUEVO'!$A:$D,4,0)</f>
        <v>#N/A</v>
      </c>
      <c r="U1462" s="4" t="e">
        <f>+VLOOKUP(TablaINV[[#This Row],[COD]],'DT HUEVO'!$A:$D,3,0)</f>
        <v>#N/A</v>
      </c>
    </row>
    <row r="1463" spans="1:21">
      <c r="A1463" t="s">
        <v>453</v>
      </c>
      <c r="B1463">
        <v>10489</v>
      </c>
      <c r="C1463" t="s">
        <v>546</v>
      </c>
      <c r="D1463">
        <f>+SUMIFS(inv!D:D,inv!A:A,B1463,inv!T:T,A1463)</f>
        <v>0</v>
      </c>
      <c r="E1463">
        <f>+SUMIFS(inv!$D$1:$D$1164,inv!$A$1:$A$1164,$B1463,inv!$T$1:$T$1164,$A1463,inv!$U$1:$U$1164,'DIAS DE INVENTARIO TAT'!E$1)</f>
        <v>0</v>
      </c>
      <c r="F1463">
        <f>+SUMIFS(inv!$D$1:$D$1164,inv!$A$1:$A$1164,$B1463,inv!$T$1:$T$1164,$A1463,inv!$U$1:$U$1164,'DIAS DE INVENTARIO TAT'!F$1)</f>
        <v>0</v>
      </c>
      <c r="G1463">
        <f>+SUMIFS(inv!$D$1:$D$1164,inv!$A$1:$A$1164,$B1463,inv!$T$1:$T$1164,$A1463,inv!$U$1:$U$1164,'DIAS DE INVENTARIO TAT'!G$1)</f>
        <v>0</v>
      </c>
      <c r="H1463">
        <f>+SUMIFS(inv!$D$1:$D$1164,inv!$A$1:$A$1164,$B1463,inv!$T$1:$T$1164,$A1463,inv!$U$1:$U$1164,'DIAS DE INVENTARIO TAT'!H$1)</f>
        <v>0</v>
      </c>
      <c r="I1463">
        <f>+SUMIFS(inv!$D$1:$D$1164,inv!$A$1:$A$1164,$B1463,inv!$T$1:$T$1164,$A1463,inv!$U$1:$U$1164,'DIAS DE INVENTARIO TAT'!I$1)</f>
        <v>0</v>
      </c>
      <c r="J1463">
        <f>+SUMIFS(inv!$D$1:$D$1164,inv!$A$1:$A$1164,$B1463,inv!$T$1:$T$1164,$A1463,inv!$U$1:$U$1164,'DIAS DE INVENTARIO TAT'!J$1)</f>
        <v>0</v>
      </c>
      <c r="K1463">
        <f>+SUMIFS(inv!$D$1:$D$1164,inv!$A$1:$A$1164,$B1463,inv!$T$1:$T$1164,$A1463,inv!$U$1:$U$1164,'DIAS DE INVENTARIO TAT'!K$1)</f>
        <v>0</v>
      </c>
      <c r="L1463" s="6">
        <f>+SUMIFS(VENTAS!H:H,VENTAS!B:B,B1463,VENTAS!G:G,A1463)</f>
        <v>0</v>
      </c>
      <c r="M1463" s="4">
        <f t="shared" si="126"/>
        <v>0</v>
      </c>
      <c r="N1463" s="4">
        <f t="shared" si="122"/>
        <v>0</v>
      </c>
      <c r="O1463" s="4">
        <f t="shared" si="123"/>
        <v>0</v>
      </c>
      <c r="P1463" s="4">
        <f t="shared" si="124"/>
        <v>0</v>
      </c>
      <c r="Q1463" s="6" t="e">
        <f>+SUMIFS(#REF!,#REF!,TablaINV[[#This Row],[GRUPO]],#REF!,TablaINV[[#This Row],[COD]])</f>
        <v>#REF!</v>
      </c>
      <c r="R1463" s="19">
        <f t="shared" si="125"/>
        <v>0</v>
      </c>
      <c r="S1463" s="4" t="str">
        <f>+VLOOKUP(A1463,inv!T:X,5,0)</f>
        <v>OCCIDENTE</v>
      </c>
      <c r="T1463" s="4" t="str">
        <f>+VLOOKUP(B:B,'DT HUEVO'!$A:$D,4,0)</f>
        <v>FS</v>
      </c>
      <c r="U1463" s="4" t="str">
        <f>+VLOOKUP(TablaINV[[#This Row],[COD]],'DT HUEVO'!$A:$D,3,0)</f>
        <v>A</v>
      </c>
    </row>
    <row r="1464" spans="1:21">
      <c r="A1464" t="s">
        <v>453</v>
      </c>
      <c r="B1464">
        <v>10416</v>
      </c>
      <c r="C1464" t="s">
        <v>581</v>
      </c>
      <c r="D1464">
        <f>+SUMIFS(inv!D:D,inv!A:A,B1464,inv!T:T,A1464)</f>
        <v>0</v>
      </c>
      <c r="E1464">
        <f>+SUMIFS(inv!$D$1:$D$1164,inv!$A$1:$A$1164,$B1464,inv!$T$1:$T$1164,$A1464,inv!$U$1:$U$1164,'DIAS DE INVENTARIO TAT'!E$1)</f>
        <v>0</v>
      </c>
      <c r="F1464">
        <f>+SUMIFS(inv!$D$1:$D$1164,inv!$A$1:$A$1164,$B1464,inv!$T$1:$T$1164,$A1464,inv!$U$1:$U$1164,'DIAS DE INVENTARIO TAT'!F$1)</f>
        <v>0</v>
      </c>
      <c r="G1464">
        <f>+SUMIFS(inv!$D$1:$D$1164,inv!$A$1:$A$1164,$B1464,inv!$T$1:$T$1164,$A1464,inv!$U$1:$U$1164,'DIAS DE INVENTARIO TAT'!G$1)</f>
        <v>0</v>
      </c>
      <c r="H1464">
        <f>+SUMIFS(inv!$D$1:$D$1164,inv!$A$1:$A$1164,$B1464,inv!$T$1:$T$1164,$A1464,inv!$U$1:$U$1164,'DIAS DE INVENTARIO TAT'!H$1)</f>
        <v>0</v>
      </c>
      <c r="I1464">
        <f>+SUMIFS(inv!$D$1:$D$1164,inv!$A$1:$A$1164,$B1464,inv!$T$1:$T$1164,$A1464,inv!$U$1:$U$1164,'DIAS DE INVENTARIO TAT'!I$1)</f>
        <v>0</v>
      </c>
      <c r="J1464">
        <f>+SUMIFS(inv!$D$1:$D$1164,inv!$A$1:$A$1164,$B1464,inv!$T$1:$T$1164,$A1464,inv!$U$1:$U$1164,'DIAS DE INVENTARIO TAT'!J$1)</f>
        <v>0</v>
      </c>
      <c r="K1464">
        <f>+SUMIFS(inv!$D$1:$D$1164,inv!$A$1:$A$1164,$B1464,inv!$T$1:$T$1164,$A1464,inv!$U$1:$U$1164,'DIAS DE INVENTARIO TAT'!K$1)</f>
        <v>0</v>
      </c>
      <c r="L1464" s="6">
        <f>+SUMIFS(VENTAS!H:H,VENTAS!B:B,B1464,VENTAS!G:G,A1464)</f>
        <v>0</v>
      </c>
      <c r="M1464" s="4">
        <f t="shared" si="126"/>
        <v>0</v>
      </c>
      <c r="N1464" s="4">
        <f t="shared" ref="N1464:N1526" si="127">+IFERROR(E1464/$L1464,0)</f>
        <v>0</v>
      </c>
      <c r="O1464" s="4">
        <f t="shared" ref="O1464:O1526" si="128">+IFERROR(F1464/$L1464,0)</f>
        <v>0</v>
      </c>
      <c r="P1464" s="4">
        <f t="shared" ref="P1464:P1526" si="129">+IFERROR(G1464/$L1464,0)</f>
        <v>0</v>
      </c>
      <c r="Q1464" s="6" t="e">
        <f>+SUMIFS(#REF!,#REF!,TablaINV[[#This Row],[GRUPO]],#REF!,TablaINV[[#This Row],[COD]])</f>
        <v>#REF!</v>
      </c>
      <c r="R1464" s="19">
        <f t="shared" ref="R1464:R1526" si="130">+IFERROR(D1464/Q1464,0)</f>
        <v>0</v>
      </c>
      <c r="S1464" s="4" t="str">
        <f>+VLOOKUP(A1464,inv!T:X,5,0)</f>
        <v>OCCIDENTE</v>
      </c>
      <c r="T1464" s="4" t="str">
        <f>+VLOOKUP(B:B,'DT HUEVO'!$A:$D,4,0)</f>
        <v>ETIQUETA</v>
      </c>
      <c r="U1464" s="4" t="str">
        <f>+VLOOKUP(TablaINV[[#This Row],[COD]],'DT HUEVO'!$A:$D,3,0)</f>
        <v>A</v>
      </c>
    </row>
    <row r="1465" spans="1:21">
      <c r="A1465" t="s">
        <v>453</v>
      </c>
      <c r="B1465">
        <v>10367</v>
      </c>
      <c r="C1465" t="s">
        <v>606</v>
      </c>
      <c r="D1465">
        <f>+SUMIFS(inv!D:D,inv!A:A,B1465,inv!T:T,A1465)</f>
        <v>0</v>
      </c>
      <c r="E1465">
        <f>+SUMIFS(inv!$D$1:$D$1164,inv!$A$1:$A$1164,$B1465,inv!$T$1:$T$1164,$A1465,inv!$U$1:$U$1164,'DIAS DE INVENTARIO TAT'!E$1)</f>
        <v>0</v>
      </c>
      <c r="F1465">
        <f>+SUMIFS(inv!$D$1:$D$1164,inv!$A$1:$A$1164,$B1465,inv!$T$1:$T$1164,$A1465,inv!$U$1:$U$1164,'DIAS DE INVENTARIO TAT'!F$1)</f>
        <v>0</v>
      </c>
      <c r="G1465">
        <f>+SUMIFS(inv!$D$1:$D$1164,inv!$A$1:$A$1164,$B1465,inv!$T$1:$T$1164,$A1465,inv!$U$1:$U$1164,'DIAS DE INVENTARIO TAT'!G$1)</f>
        <v>0</v>
      </c>
      <c r="H1465">
        <f>+SUMIFS(inv!$D$1:$D$1164,inv!$A$1:$A$1164,$B1465,inv!$T$1:$T$1164,$A1465,inv!$U$1:$U$1164,'DIAS DE INVENTARIO TAT'!H$1)</f>
        <v>0</v>
      </c>
      <c r="I1465">
        <f>+SUMIFS(inv!$D$1:$D$1164,inv!$A$1:$A$1164,$B1465,inv!$T$1:$T$1164,$A1465,inv!$U$1:$U$1164,'DIAS DE INVENTARIO TAT'!I$1)</f>
        <v>0</v>
      </c>
      <c r="J1465">
        <f>+SUMIFS(inv!$D$1:$D$1164,inv!$A$1:$A$1164,$B1465,inv!$T$1:$T$1164,$A1465,inv!$U$1:$U$1164,'DIAS DE INVENTARIO TAT'!J$1)</f>
        <v>0</v>
      </c>
      <c r="K1465">
        <f>+SUMIFS(inv!$D$1:$D$1164,inv!$A$1:$A$1164,$B1465,inv!$T$1:$T$1164,$A1465,inv!$U$1:$U$1164,'DIAS DE INVENTARIO TAT'!K$1)</f>
        <v>0</v>
      </c>
      <c r="L1465" s="6">
        <f>+SUMIFS(VENTAS!H:H,VENTAS!B:B,B1465,VENTAS!G:G,A1465)</f>
        <v>0</v>
      </c>
      <c r="M1465" s="4">
        <f t="shared" si="126"/>
        <v>0</v>
      </c>
      <c r="N1465" s="4">
        <f t="shared" si="127"/>
        <v>0</v>
      </c>
      <c r="O1465" s="4">
        <f t="shared" si="128"/>
        <v>0</v>
      </c>
      <c r="P1465" s="4">
        <f t="shared" si="129"/>
        <v>0</v>
      </c>
      <c r="Q1465" s="6" t="e">
        <f>+SUMIFS(#REF!,#REF!,TablaINV[[#This Row],[GRUPO]],#REF!,TablaINV[[#This Row],[COD]])</f>
        <v>#REF!</v>
      </c>
      <c r="R1465" s="19">
        <f t="shared" si="130"/>
        <v>0</v>
      </c>
      <c r="S1465" s="4" t="str">
        <f>+VLOOKUP(A1465,inv!T:X,5,0)</f>
        <v>OCCIDENTE</v>
      </c>
      <c r="T1465" s="4" t="str">
        <f>+VLOOKUP(B:B,'DT HUEVO'!$A:$D,4,0)</f>
        <v>FS</v>
      </c>
      <c r="U1465" s="4" t="str">
        <f>+VLOOKUP(TablaINV[[#This Row],[COD]],'DT HUEVO'!$A:$D,3,0)</f>
        <v>AA</v>
      </c>
    </row>
    <row r="1466" spans="1:21">
      <c r="A1466" t="s">
        <v>453</v>
      </c>
      <c r="B1466">
        <v>10309</v>
      </c>
      <c r="C1466" t="s">
        <v>539</v>
      </c>
      <c r="D1466">
        <f>+SUMIFS(inv!D:D,inv!A:A,B1466,inv!T:T,A1466)</f>
        <v>0</v>
      </c>
      <c r="E1466">
        <f>+SUMIFS(inv!$D$1:$D$1164,inv!$A$1:$A$1164,$B1466,inv!$T$1:$T$1164,$A1466,inv!$U$1:$U$1164,'DIAS DE INVENTARIO TAT'!E$1)</f>
        <v>0</v>
      </c>
      <c r="F1466">
        <f>+SUMIFS(inv!$D$1:$D$1164,inv!$A$1:$A$1164,$B1466,inv!$T$1:$T$1164,$A1466,inv!$U$1:$U$1164,'DIAS DE INVENTARIO TAT'!F$1)</f>
        <v>0</v>
      </c>
      <c r="G1466">
        <f>+SUMIFS(inv!$D$1:$D$1164,inv!$A$1:$A$1164,$B1466,inv!$T$1:$T$1164,$A1466,inv!$U$1:$U$1164,'DIAS DE INVENTARIO TAT'!G$1)</f>
        <v>0</v>
      </c>
      <c r="H1466">
        <f>+SUMIFS(inv!$D$1:$D$1164,inv!$A$1:$A$1164,$B1466,inv!$T$1:$T$1164,$A1466,inv!$U$1:$U$1164,'DIAS DE INVENTARIO TAT'!H$1)</f>
        <v>0</v>
      </c>
      <c r="I1466">
        <f>+SUMIFS(inv!$D$1:$D$1164,inv!$A$1:$A$1164,$B1466,inv!$T$1:$T$1164,$A1466,inv!$U$1:$U$1164,'DIAS DE INVENTARIO TAT'!I$1)</f>
        <v>0</v>
      </c>
      <c r="J1466">
        <f>+SUMIFS(inv!$D$1:$D$1164,inv!$A$1:$A$1164,$B1466,inv!$T$1:$T$1164,$A1466,inv!$U$1:$U$1164,'DIAS DE INVENTARIO TAT'!J$1)</f>
        <v>0</v>
      </c>
      <c r="K1466">
        <f>+SUMIFS(inv!$D$1:$D$1164,inv!$A$1:$A$1164,$B1466,inv!$T$1:$T$1164,$A1466,inv!$U$1:$U$1164,'DIAS DE INVENTARIO TAT'!K$1)</f>
        <v>0</v>
      </c>
      <c r="L1466" s="6">
        <f>+SUMIFS(VENTAS!H:H,VENTAS!B:B,B1466,VENTAS!G:G,A1466)</f>
        <v>0</v>
      </c>
      <c r="M1466" s="4">
        <f t="shared" si="126"/>
        <v>0</v>
      </c>
      <c r="N1466" s="4">
        <f t="shared" si="127"/>
        <v>0</v>
      </c>
      <c r="O1466" s="4">
        <f t="shared" si="128"/>
        <v>0</v>
      </c>
      <c r="P1466" s="4">
        <f t="shared" si="129"/>
        <v>0</v>
      </c>
      <c r="Q1466" s="6" t="e">
        <f>+SUMIFS(#REF!,#REF!,TablaINV[[#This Row],[GRUPO]],#REF!,TablaINV[[#This Row],[COD]])</f>
        <v>#REF!</v>
      </c>
      <c r="R1466" s="19">
        <f t="shared" si="130"/>
        <v>0</v>
      </c>
      <c r="S1466" s="4" t="str">
        <f>+VLOOKUP(A1466,inv!T:X,5,0)</f>
        <v>OCCIDENTE</v>
      </c>
      <c r="T1466" s="4" t="str">
        <f>+VLOOKUP(B:B,'DT HUEVO'!$A:$D,4,0)</f>
        <v>FS</v>
      </c>
      <c r="U1466" s="4" t="str">
        <f>+VLOOKUP(TablaINV[[#This Row],[COD]],'DT HUEVO'!$A:$D,3,0)</f>
        <v>AA</v>
      </c>
    </row>
    <row r="1467" spans="1:21">
      <c r="A1467" t="s">
        <v>453</v>
      </c>
      <c r="B1467">
        <v>10388</v>
      </c>
      <c r="C1467" t="s">
        <v>541</v>
      </c>
      <c r="D1467">
        <f>+SUMIFS(inv!D:D,inv!A:A,B1467,inv!T:T,A1467)</f>
        <v>0</v>
      </c>
      <c r="E1467">
        <f>+SUMIFS(inv!$D$1:$D$1164,inv!$A$1:$A$1164,$B1467,inv!$T$1:$T$1164,$A1467,inv!$U$1:$U$1164,'DIAS DE INVENTARIO TAT'!E$1)</f>
        <v>0</v>
      </c>
      <c r="F1467">
        <f>+SUMIFS(inv!$D$1:$D$1164,inv!$A$1:$A$1164,$B1467,inv!$T$1:$T$1164,$A1467,inv!$U$1:$U$1164,'DIAS DE INVENTARIO TAT'!F$1)</f>
        <v>0</v>
      </c>
      <c r="G1467">
        <f>+SUMIFS(inv!$D$1:$D$1164,inv!$A$1:$A$1164,$B1467,inv!$T$1:$T$1164,$A1467,inv!$U$1:$U$1164,'DIAS DE INVENTARIO TAT'!G$1)</f>
        <v>0</v>
      </c>
      <c r="H1467">
        <f>+SUMIFS(inv!$D$1:$D$1164,inv!$A$1:$A$1164,$B1467,inv!$T$1:$T$1164,$A1467,inv!$U$1:$U$1164,'DIAS DE INVENTARIO TAT'!H$1)</f>
        <v>0</v>
      </c>
      <c r="I1467">
        <f>+SUMIFS(inv!$D$1:$D$1164,inv!$A$1:$A$1164,$B1467,inv!$T$1:$T$1164,$A1467,inv!$U$1:$U$1164,'DIAS DE INVENTARIO TAT'!I$1)</f>
        <v>0</v>
      </c>
      <c r="J1467">
        <f>+SUMIFS(inv!$D$1:$D$1164,inv!$A$1:$A$1164,$B1467,inv!$T$1:$T$1164,$A1467,inv!$U$1:$U$1164,'DIAS DE INVENTARIO TAT'!J$1)</f>
        <v>0</v>
      </c>
      <c r="K1467">
        <f>+SUMIFS(inv!$D$1:$D$1164,inv!$A$1:$A$1164,$B1467,inv!$T$1:$T$1164,$A1467,inv!$U$1:$U$1164,'DIAS DE INVENTARIO TAT'!K$1)</f>
        <v>0</v>
      </c>
      <c r="L1467" s="6">
        <f>+SUMIFS(VENTAS!H:H,VENTAS!B:B,B1467,VENTAS!G:G,A1467)</f>
        <v>0</v>
      </c>
      <c r="M1467" s="4">
        <f t="shared" si="126"/>
        <v>0</v>
      </c>
      <c r="N1467" s="4">
        <f t="shared" si="127"/>
        <v>0</v>
      </c>
      <c r="O1467" s="4">
        <f t="shared" si="128"/>
        <v>0</v>
      </c>
      <c r="P1467" s="4">
        <f t="shared" si="129"/>
        <v>0</v>
      </c>
      <c r="Q1467" s="6" t="e">
        <f>+SUMIFS(#REF!,#REF!,TablaINV[[#This Row],[GRUPO]],#REF!,TablaINV[[#This Row],[COD]])</f>
        <v>#REF!</v>
      </c>
      <c r="R1467" s="19">
        <f t="shared" si="130"/>
        <v>0</v>
      </c>
      <c r="S1467" s="4" t="str">
        <f>+VLOOKUP(A1467,inv!T:X,5,0)</f>
        <v>OCCIDENTE</v>
      </c>
      <c r="T1467" s="4" t="str">
        <f>+VLOOKUP(B:B,'DT HUEVO'!$A:$D,4,0)</f>
        <v>FS</v>
      </c>
      <c r="U1467" s="4" t="str">
        <f>+VLOOKUP(TablaINV[[#This Row],[COD]],'DT HUEVO'!$A:$D,3,0)</f>
        <v>AA</v>
      </c>
    </row>
    <row r="1468" spans="1:21">
      <c r="A1468" t="s">
        <v>453</v>
      </c>
      <c r="B1468">
        <v>10205</v>
      </c>
      <c r="C1468" t="s">
        <v>552</v>
      </c>
      <c r="D1468">
        <f>+SUMIFS(inv!D:D,inv!A:A,B1468,inv!T:T,A1468)</f>
        <v>0</v>
      </c>
      <c r="E1468">
        <f>+SUMIFS(inv!$D$1:$D$1164,inv!$A$1:$A$1164,$B1468,inv!$T$1:$T$1164,$A1468,inv!$U$1:$U$1164,'DIAS DE INVENTARIO TAT'!E$1)</f>
        <v>0</v>
      </c>
      <c r="F1468">
        <f>+SUMIFS(inv!$D$1:$D$1164,inv!$A$1:$A$1164,$B1468,inv!$T$1:$T$1164,$A1468,inv!$U$1:$U$1164,'DIAS DE INVENTARIO TAT'!F$1)</f>
        <v>0</v>
      </c>
      <c r="G1468">
        <f>+SUMIFS(inv!$D$1:$D$1164,inv!$A$1:$A$1164,$B1468,inv!$T$1:$T$1164,$A1468,inv!$U$1:$U$1164,'DIAS DE INVENTARIO TAT'!G$1)</f>
        <v>0</v>
      </c>
      <c r="H1468">
        <f>+SUMIFS(inv!$D$1:$D$1164,inv!$A$1:$A$1164,$B1468,inv!$T$1:$T$1164,$A1468,inv!$U$1:$U$1164,'DIAS DE INVENTARIO TAT'!H$1)</f>
        <v>0</v>
      </c>
      <c r="I1468">
        <f>+SUMIFS(inv!$D$1:$D$1164,inv!$A$1:$A$1164,$B1468,inv!$T$1:$T$1164,$A1468,inv!$U$1:$U$1164,'DIAS DE INVENTARIO TAT'!I$1)</f>
        <v>0</v>
      </c>
      <c r="J1468">
        <f>+SUMIFS(inv!$D$1:$D$1164,inv!$A$1:$A$1164,$B1468,inv!$T$1:$T$1164,$A1468,inv!$U$1:$U$1164,'DIAS DE INVENTARIO TAT'!J$1)</f>
        <v>0</v>
      </c>
      <c r="K1468">
        <f>+SUMIFS(inv!$D$1:$D$1164,inv!$A$1:$A$1164,$B1468,inv!$T$1:$T$1164,$A1468,inv!$U$1:$U$1164,'DIAS DE INVENTARIO TAT'!K$1)</f>
        <v>0</v>
      </c>
      <c r="L1468" s="6">
        <f>+SUMIFS(VENTAS!H:H,VENTAS!B:B,B1468,VENTAS!G:G,A1468)</f>
        <v>0</v>
      </c>
      <c r="M1468" s="4">
        <f t="shared" si="126"/>
        <v>0</v>
      </c>
      <c r="N1468" s="4">
        <f t="shared" si="127"/>
        <v>0</v>
      </c>
      <c r="O1468" s="4">
        <f t="shared" si="128"/>
        <v>0</v>
      </c>
      <c r="P1468" s="4">
        <f t="shared" si="129"/>
        <v>0</v>
      </c>
      <c r="Q1468" s="6" t="e">
        <f>+SUMIFS(#REF!,#REF!,TablaINV[[#This Row],[GRUPO]],#REF!,TablaINV[[#This Row],[COD]])</f>
        <v>#REF!</v>
      </c>
      <c r="R1468" s="19">
        <f t="shared" si="130"/>
        <v>0</v>
      </c>
      <c r="S1468" s="4" t="str">
        <f>+VLOOKUP(A1468,inv!T:X,5,0)</f>
        <v>OCCIDENTE</v>
      </c>
      <c r="T1468" s="4" t="str">
        <f>+VLOOKUP(B:B,'DT HUEVO'!$A:$D,4,0)</f>
        <v>FS</v>
      </c>
      <c r="U1468" s="4" t="str">
        <f>+VLOOKUP(TablaINV[[#This Row],[COD]],'DT HUEVO'!$A:$D,3,0)</f>
        <v>AAA</v>
      </c>
    </row>
    <row r="1469" spans="1:21">
      <c r="A1469" t="s">
        <v>453</v>
      </c>
      <c r="B1469">
        <v>10307</v>
      </c>
      <c r="C1469" t="s">
        <v>538</v>
      </c>
      <c r="D1469">
        <f>+SUMIFS(inv!D:D,inv!A:A,B1469,inv!T:T,A1469)</f>
        <v>0</v>
      </c>
      <c r="E1469">
        <f>+SUMIFS(inv!$D$1:$D$1164,inv!$A$1:$A$1164,$B1469,inv!$T$1:$T$1164,$A1469,inv!$U$1:$U$1164,'DIAS DE INVENTARIO TAT'!E$1)</f>
        <v>0</v>
      </c>
      <c r="F1469">
        <f>+SUMIFS(inv!$D$1:$D$1164,inv!$A$1:$A$1164,$B1469,inv!$T$1:$T$1164,$A1469,inv!$U$1:$U$1164,'DIAS DE INVENTARIO TAT'!F$1)</f>
        <v>0</v>
      </c>
      <c r="G1469">
        <f>+SUMIFS(inv!$D$1:$D$1164,inv!$A$1:$A$1164,$B1469,inv!$T$1:$T$1164,$A1469,inv!$U$1:$U$1164,'DIAS DE INVENTARIO TAT'!G$1)</f>
        <v>0</v>
      </c>
      <c r="H1469">
        <f>+SUMIFS(inv!$D$1:$D$1164,inv!$A$1:$A$1164,$B1469,inv!$T$1:$T$1164,$A1469,inv!$U$1:$U$1164,'DIAS DE INVENTARIO TAT'!H$1)</f>
        <v>0</v>
      </c>
      <c r="I1469">
        <f>+SUMIFS(inv!$D$1:$D$1164,inv!$A$1:$A$1164,$B1469,inv!$T$1:$T$1164,$A1469,inv!$U$1:$U$1164,'DIAS DE INVENTARIO TAT'!I$1)</f>
        <v>0</v>
      </c>
      <c r="J1469">
        <f>+SUMIFS(inv!$D$1:$D$1164,inv!$A$1:$A$1164,$B1469,inv!$T$1:$T$1164,$A1469,inv!$U$1:$U$1164,'DIAS DE INVENTARIO TAT'!J$1)</f>
        <v>0</v>
      </c>
      <c r="K1469">
        <f>+SUMIFS(inv!$D$1:$D$1164,inv!$A$1:$A$1164,$B1469,inv!$T$1:$T$1164,$A1469,inv!$U$1:$U$1164,'DIAS DE INVENTARIO TAT'!K$1)</f>
        <v>0</v>
      </c>
      <c r="L1469" s="6">
        <f>+SUMIFS(VENTAS!H:H,VENTAS!B:B,B1469,VENTAS!G:G,A1469)</f>
        <v>0</v>
      </c>
      <c r="M1469" s="4">
        <f t="shared" si="126"/>
        <v>0</v>
      </c>
      <c r="N1469" s="4">
        <f t="shared" si="127"/>
        <v>0</v>
      </c>
      <c r="O1469" s="4">
        <f t="shared" si="128"/>
        <v>0</v>
      </c>
      <c r="P1469" s="4">
        <f t="shared" si="129"/>
        <v>0</v>
      </c>
      <c r="Q1469" s="6" t="e">
        <f>+SUMIFS(#REF!,#REF!,TablaINV[[#This Row],[GRUPO]],#REF!,TablaINV[[#This Row],[COD]])</f>
        <v>#REF!</v>
      </c>
      <c r="R1469" s="19">
        <f t="shared" si="130"/>
        <v>0</v>
      </c>
      <c r="S1469" s="4" t="str">
        <f>+VLOOKUP(A1469,inv!T:X,5,0)</f>
        <v>OCCIDENTE</v>
      </c>
      <c r="T1469" s="4" t="str">
        <f>+VLOOKUP(B:B,'DT HUEVO'!$A:$D,4,0)</f>
        <v>EMPACADOS</v>
      </c>
      <c r="U1469" s="4" t="str">
        <f>+VLOOKUP(TablaINV[[#This Row],[COD]],'DT HUEVO'!$A:$D,3,0)</f>
        <v>AA</v>
      </c>
    </row>
    <row r="1470" spans="1:21">
      <c r="A1470" t="s">
        <v>453</v>
      </c>
      <c r="B1470">
        <v>10380</v>
      </c>
      <c r="C1470" t="s">
        <v>565</v>
      </c>
      <c r="D1470">
        <f>+SUMIFS(inv!D:D,inv!A:A,B1470,inv!T:T,A1470)</f>
        <v>0</v>
      </c>
      <c r="E1470">
        <f>+SUMIFS(inv!$D$1:$D$1164,inv!$A$1:$A$1164,$B1470,inv!$T$1:$T$1164,$A1470,inv!$U$1:$U$1164,'DIAS DE INVENTARIO TAT'!E$1)</f>
        <v>0</v>
      </c>
      <c r="F1470">
        <f>+SUMIFS(inv!$D$1:$D$1164,inv!$A$1:$A$1164,$B1470,inv!$T$1:$T$1164,$A1470,inv!$U$1:$U$1164,'DIAS DE INVENTARIO TAT'!F$1)</f>
        <v>0</v>
      </c>
      <c r="G1470">
        <f>+SUMIFS(inv!$D$1:$D$1164,inv!$A$1:$A$1164,$B1470,inv!$T$1:$T$1164,$A1470,inv!$U$1:$U$1164,'DIAS DE INVENTARIO TAT'!G$1)</f>
        <v>0</v>
      </c>
      <c r="H1470">
        <f>+SUMIFS(inv!$D$1:$D$1164,inv!$A$1:$A$1164,$B1470,inv!$T$1:$T$1164,$A1470,inv!$U$1:$U$1164,'DIAS DE INVENTARIO TAT'!H$1)</f>
        <v>0</v>
      </c>
      <c r="I1470">
        <f>+SUMIFS(inv!$D$1:$D$1164,inv!$A$1:$A$1164,$B1470,inv!$T$1:$T$1164,$A1470,inv!$U$1:$U$1164,'DIAS DE INVENTARIO TAT'!I$1)</f>
        <v>0</v>
      </c>
      <c r="J1470">
        <f>+SUMIFS(inv!$D$1:$D$1164,inv!$A$1:$A$1164,$B1470,inv!$T$1:$T$1164,$A1470,inv!$U$1:$U$1164,'DIAS DE INVENTARIO TAT'!J$1)</f>
        <v>0</v>
      </c>
      <c r="K1470">
        <f>+SUMIFS(inv!$D$1:$D$1164,inv!$A$1:$A$1164,$B1470,inv!$T$1:$T$1164,$A1470,inv!$U$1:$U$1164,'DIAS DE INVENTARIO TAT'!K$1)</f>
        <v>0</v>
      </c>
      <c r="L1470" s="6">
        <f>+SUMIFS(VENTAS!H:H,VENTAS!B:B,B1470,VENTAS!G:G,A1470)</f>
        <v>0</v>
      </c>
      <c r="M1470" s="4">
        <f t="shared" si="126"/>
        <v>0</v>
      </c>
      <c r="N1470" s="4">
        <f t="shared" si="127"/>
        <v>0</v>
      </c>
      <c r="O1470" s="4">
        <f t="shared" si="128"/>
        <v>0</v>
      </c>
      <c r="P1470" s="4">
        <f t="shared" si="129"/>
        <v>0</v>
      </c>
      <c r="Q1470" s="6" t="e">
        <f>+SUMIFS(#REF!,#REF!,TablaINV[[#This Row],[GRUPO]],#REF!,TablaINV[[#This Row],[COD]])</f>
        <v>#REF!</v>
      </c>
      <c r="R1470" s="19">
        <f t="shared" si="130"/>
        <v>0</v>
      </c>
      <c r="S1470" s="4" t="str">
        <f>+VLOOKUP(A1470,inv!T:X,5,0)</f>
        <v>OCCIDENTE</v>
      </c>
      <c r="T1470" s="4" t="str">
        <f>+VLOOKUP(B:B,'DT HUEVO'!$A:$D,4,0)</f>
        <v>EMPACADOS</v>
      </c>
      <c r="U1470" s="4" t="str">
        <f>+VLOOKUP(TablaINV[[#This Row],[COD]],'DT HUEVO'!$A:$D,3,0)</f>
        <v>AA</v>
      </c>
    </row>
    <row r="1471" spans="1:21">
      <c r="A1471" t="s">
        <v>453</v>
      </c>
      <c r="B1471">
        <v>10409</v>
      </c>
      <c r="C1471" t="s">
        <v>566</v>
      </c>
      <c r="D1471">
        <f>+SUMIFS(inv!D:D,inv!A:A,B1471,inv!T:T,A1471)</f>
        <v>0</v>
      </c>
      <c r="E1471">
        <f>+SUMIFS(inv!$D$1:$D$1164,inv!$A$1:$A$1164,$B1471,inv!$T$1:$T$1164,$A1471,inv!$U$1:$U$1164,'DIAS DE INVENTARIO TAT'!E$1)</f>
        <v>0</v>
      </c>
      <c r="F1471">
        <f>+SUMIFS(inv!$D$1:$D$1164,inv!$A$1:$A$1164,$B1471,inv!$T$1:$T$1164,$A1471,inv!$U$1:$U$1164,'DIAS DE INVENTARIO TAT'!F$1)</f>
        <v>0</v>
      </c>
      <c r="G1471">
        <f>+SUMIFS(inv!$D$1:$D$1164,inv!$A$1:$A$1164,$B1471,inv!$T$1:$T$1164,$A1471,inv!$U$1:$U$1164,'DIAS DE INVENTARIO TAT'!G$1)</f>
        <v>0</v>
      </c>
      <c r="H1471">
        <f>+SUMIFS(inv!$D$1:$D$1164,inv!$A$1:$A$1164,$B1471,inv!$T$1:$T$1164,$A1471,inv!$U$1:$U$1164,'DIAS DE INVENTARIO TAT'!H$1)</f>
        <v>0</v>
      </c>
      <c r="I1471">
        <f>+SUMIFS(inv!$D$1:$D$1164,inv!$A$1:$A$1164,$B1471,inv!$T$1:$T$1164,$A1471,inv!$U$1:$U$1164,'DIAS DE INVENTARIO TAT'!I$1)</f>
        <v>0</v>
      </c>
      <c r="J1471">
        <f>+SUMIFS(inv!$D$1:$D$1164,inv!$A$1:$A$1164,$B1471,inv!$T$1:$T$1164,$A1471,inv!$U$1:$U$1164,'DIAS DE INVENTARIO TAT'!J$1)</f>
        <v>0</v>
      </c>
      <c r="K1471">
        <f>+SUMIFS(inv!$D$1:$D$1164,inv!$A$1:$A$1164,$B1471,inv!$T$1:$T$1164,$A1471,inv!$U$1:$U$1164,'DIAS DE INVENTARIO TAT'!K$1)</f>
        <v>0</v>
      </c>
      <c r="L1471" s="6">
        <f>+SUMIFS(VENTAS!H:H,VENTAS!B:B,B1471,VENTAS!G:G,A1471)</f>
        <v>0</v>
      </c>
      <c r="M1471" s="4">
        <f t="shared" si="126"/>
        <v>0</v>
      </c>
      <c r="N1471" s="4">
        <f t="shared" si="127"/>
        <v>0</v>
      </c>
      <c r="O1471" s="4">
        <f t="shared" si="128"/>
        <v>0</v>
      </c>
      <c r="P1471" s="4">
        <f t="shared" si="129"/>
        <v>0</v>
      </c>
      <c r="Q1471" s="6" t="e">
        <f>+SUMIFS(#REF!,#REF!,TablaINV[[#This Row],[GRUPO]],#REF!,TablaINV[[#This Row],[COD]])</f>
        <v>#REF!</v>
      </c>
      <c r="R1471" s="19">
        <f t="shared" si="130"/>
        <v>0</v>
      </c>
      <c r="S1471" s="4" t="str">
        <f>+VLOOKUP(A1471,inv!T:X,5,0)</f>
        <v>OCCIDENTE</v>
      </c>
      <c r="T1471" s="4" t="str">
        <f>+VLOOKUP(B:B,'DT HUEVO'!$A:$D,4,0)</f>
        <v>FS</v>
      </c>
      <c r="U1471" s="4" t="str">
        <f>+VLOOKUP(TablaINV[[#This Row],[COD]],'DT HUEVO'!$A:$D,3,0)</f>
        <v>A</v>
      </c>
    </row>
    <row r="1472" spans="1:21">
      <c r="A1472" t="s">
        <v>453</v>
      </c>
      <c r="B1472">
        <v>10411</v>
      </c>
      <c r="C1472" t="s">
        <v>543</v>
      </c>
      <c r="D1472">
        <f>+SUMIFS(inv!D:D,inv!A:A,B1472,inv!T:T,A1472)</f>
        <v>0</v>
      </c>
      <c r="E1472">
        <f>+SUMIFS(inv!$D$1:$D$1164,inv!$A$1:$A$1164,$B1472,inv!$T$1:$T$1164,$A1472,inv!$U$1:$U$1164,'DIAS DE INVENTARIO TAT'!E$1)</f>
        <v>0</v>
      </c>
      <c r="F1472">
        <f>+SUMIFS(inv!$D$1:$D$1164,inv!$A$1:$A$1164,$B1472,inv!$T$1:$T$1164,$A1472,inv!$U$1:$U$1164,'DIAS DE INVENTARIO TAT'!F$1)</f>
        <v>0</v>
      </c>
      <c r="G1472">
        <f>+SUMIFS(inv!$D$1:$D$1164,inv!$A$1:$A$1164,$B1472,inv!$T$1:$T$1164,$A1472,inv!$U$1:$U$1164,'DIAS DE INVENTARIO TAT'!G$1)</f>
        <v>0</v>
      </c>
      <c r="H1472">
        <f>+SUMIFS(inv!$D$1:$D$1164,inv!$A$1:$A$1164,$B1472,inv!$T$1:$T$1164,$A1472,inv!$U$1:$U$1164,'DIAS DE INVENTARIO TAT'!H$1)</f>
        <v>0</v>
      </c>
      <c r="I1472">
        <f>+SUMIFS(inv!$D$1:$D$1164,inv!$A$1:$A$1164,$B1472,inv!$T$1:$T$1164,$A1472,inv!$U$1:$U$1164,'DIAS DE INVENTARIO TAT'!I$1)</f>
        <v>0</v>
      </c>
      <c r="J1472">
        <f>+SUMIFS(inv!$D$1:$D$1164,inv!$A$1:$A$1164,$B1472,inv!$T$1:$T$1164,$A1472,inv!$U$1:$U$1164,'DIAS DE INVENTARIO TAT'!J$1)</f>
        <v>0</v>
      </c>
      <c r="K1472">
        <f>+SUMIFS(inv!$D$1:$D$1164,inv!$A$1:$A$1164,$B1472,inv!$T$1:$T$1164,$A1472,inv!$U$1:$U$1164,'DIAS DE INVENTARIO TAT'!K$1)</f>
        <v>0</v>
      </c>
      <c r="L1472" s="6">
        <f>+SUMIFS(VENTAS!H:H,VENTAS!B:B,B1472,VENTAS!G:G,A1472)</f>
        <v>0</v>
      </c>
      <c r="M1472" s="4">
        <f t="shared" si="126"/>
        <v>0</v>
      </c>
      <c r="N1472" s="4">
        <f t="shared" si="127"/>
        <v>0</v>
      </c>
      <c r="O1472" s="4">
        <f t="shared" si="128"/>
        <v>0</v>
      </c>
      <c r="P1472" s="4">
        <f t="shared" si="129"/>
        <v>0</v>
      </c>
      <c r="Q1472" s="6" t="e">
        <f>+SUMIFS(#REF!,#REF!,TablaINV[[#This Row],[GRUPO]],#REF!,TablaINV[[#This Row],[COD]])</f>
        <v>#REF!</v>
      </c>
      <c r="R1472" s="19">
        <f t="shared" si="130"/>
        <v>0</v>
      </c>
      <c r="S1472" s="4" t="str">
        <f>+VLOOKUP(A1472,inv!T:X,5,0)</f>
        <v>OCCIDENTE</v>
      </c>
      <c r="T1472" s="4" t="str">
        <f>+VLOOKUP(B:B,'DT HUEVO'!$A:$D,4,0)</f>
        <v>EMPACADOS</v>
      </c>
      <c r="U1472" s="4" t="str">
        <f>+VLOOKUP(TablaINV[[#This Row],[COD]],'DT HUEVO'!$A:$D,3,0)</f>
        <v>A</v>
      </c>
    </row>
    <row r="1473" spans="1:21">
      <c r="A1473" t="s">
        <v>453</v>
      </c>
      <c r="B1473">
        <v>10511</v>
      </c>
      <c r="C1473" t="s">
        <v>547</v>
      </c>
      <c r="D1473">
        <f>+SUMIFS(inv!D:D,inv!A:A,B1473,inv!T:T,A1473)</f>
        <v>0</v>
      </c>
      <c r="E1473">
        <f>+SUMIFS(inv!$D$1:$D$1164,inv!$A$1:$A$1164,$B1473,inv!$T$1:$T$1164,$A1473,inv!$U$1:$U$1164,'DIAS DE INVENTARIO TAT'!E$1)</f>
        <v>0</v>
      </c>
      <c r="F1473">
        <f>+SUMIFS(inv!$D$1:$D$1164,inv!$A$1:$A$1164,$B1473,inv!$T$1:$T$1164,$A1473,inv!$U$1:$U$1164,'DIAS DE INVENTARIO TAT'!F$1)</f>
        <v>0</v>
      </c>
      <c r="G1473">
        <f>+SUMIFS(inv!$D$1:$D$1164,inv!$A$1:$A$1164,$B1473,inv!$T$1:$T$1164,$A1473,inv!$U$1:$U$1164,'DIAS DE INVENTARIO TAT'!G$1)</f>
        <v>0</v>
      </c>
      <c r="H1473">
        <f>+SUMIFS(inv!$D$1:$D$1164,inv!$A$1:$A$1164,$B1473,inv!$T$1:$T$1164,$A1473,inv!$U$1:$U$1164,'DIAS DE INVENTARIO TAT'!H$1)</f>
        <v>0</v>
      </c>
      <c r="I1473">
        <f>+SUMIFS(inv!$D$1:$D$1164,inv!$A$1:$A$1164,$B1473,inv!$T$1:$T$1164,$A1473,inv!$U$1:$U$1164,'DIAS DE INVENTARIO TAT'!I$1)</f>
        <v>0</v>
      </c>
      <c r="J1473">
        <f>+SUMIFS(inv!$D$1:$D$1164,inv!$A$1:$A$1164,$B1473,inv!$T$1:$T$1164,$A1473,inv!$U$1:$U$1164,'DIAS DE INVENTARIO TAT'!J$1)</f>
        <v>0</v>
      </c>
      <c r="K1473">
        <f>+SUMIFS(inv!$D$1:$D$1164,inv!$A$1:$A$1164,$B1473,inv!$T$1:$T$1164,$A1473,inv!$U$1:$U$1164,'DIAS DE INVENTARIO TAT'!K$1)</f>
        <v>0</v>
      </c>
      <c r="L1473" s="6">
        <f>+SUMIFS(VENTAS!H:H,VENTAS!B:B,B1473,VENTAS!G:G,A1473)</f>
        <v>0</v>
      </c>
      <c r="M1473" s="4">
        <f t="shared" si="126"/>
        <v>0</v>
      </c>
      <c r="N1473" s="4">
        <f t="shared" si="127"/>
        <v>0</v>
      </c>
      <c r="O1473" s="4">
        <f t="shared" si="128"/>
        <v>0</v>
      </c>
      <c r="P1473" s="4">
        <f t="shared" si="129"/>
        <v>0</v>
      </c>
      <c r="Q1473" s="6" t="e">
        <f>+SUMIFS(#REF!,#REF!,TablaINV[[#This Row],[GRUPO]],#REF!,TablaINV[[#This Row],[COD]])</f>
        <v>#REF!</v>
      </c>
      <c r="R1473" s="19">
        <f t="shared" si="130"/>
        <v>0</v>
      </c>
      <c r="S1473" s="4" t="str">
        <f>+VLOOKUP(A1473,inv!T:X,5,0)</f>
        <v>OCCIDENTE</v>
      </c>
      <c r="T1473" s="4" t="str">
        <f>+VLOOKUP(B:B,'DT HUEVO'!$A:$D,4,0)</f>
        <v>EMPACADOS</v>
      </c>
      <c r="U1473" s="4" t="str">
        <f>+VLOOKUP(TablaINV[[#This Row],[COD]],'DT HUEVO'!$A:$D,3,0)</f>
        <v>B</v>
      </c>
    </row>
    <row r="1474" spans="1:21">
      <c r="A1474" t="s">
        <v>453</v>
      </c>
      <c r="B1474">
        <v>10588</v>
      </c>
      <c r="C1474" t="s">
        <v>549</v>
      </c>
      <c r="D1474">
        <f>+SUMIFS(inv!D:D,inv!A:A,B1474,inv!T:T,A1474)</f>
        <v>0</v>
      </c>
      <c r="E1474">
        <f>+SUMIFS(inv!$D$1:$D$1164,inv!$A$1:$A$1164,$B1474,inv!$T$1:$T$1164,$A1474,inv!$U$1:$U$1164,'DIAS DE INVENTARIO TAT'!E$1)</f>
        <v>0</v>
      </c>
      <c r="F1474">
        <f>+SUMIFS(inv!$D$1:$D$1164,inv!$A$1:$A$1164,$B1474,inv!$T$1:$T$1164,$A1474,inv!$U$1:$U$1164,'DIAS DE INVENTARIO TAT'!F$1)</f>
        <v>0</v>
      </c>
      <c r="G1474">
        <f>+SUMIFS(inv!$D$1:$D$1164,inv!$A$1:$A$1164,$B1474,inv!$T$1:$T$1164,$A1474,inv!$U$1:$U$1164,'DIAS DE INVENTARIO TAT'!G$1)</f>
        <v>0</v>
      </c>
      <c r="H1474">
        <f>+SUMIFS(inv!$D$1:$D$1164,inv!$A$1:$A$1164,$B1474,inv!$T$1:$T$1164,$A1474,inv!$U$1:$U$1164,'DIAS DE INVENTARIO TAT'!H$1)</f>
        <v>0</v>
      </c>
      <c r="I1474">
        <f>+SUMIFS(inv!$D$1:$D$1164,inv!$A$1:$A$1164,$B1474,inv!$T$1:$T$1164,$A1474,inv!$U$1:$U$1164,'DIAS DE INVENTARIO TAT'!I$1)</f>
        <v>0</v>
      </c>
      <c r="J1474">
        <f>+SUMIFS(inv!$D$1:$D$1164,inv!$A$1:$A$1164,$B1474,inv!$T$1:$T$1164,$A1474,inv!$U$1:$U$1164,'DIAS DE INVENTARIO TAT'!J$1)</f>
        <v>0</v>
      </c>
      <c r="K1474">
        <f>+SUMIFS(inv!$D$1:$D$1164,inv!$A$1:$A$1164,$B1474,inv!$T$1:$T$1164,$A1474,inv!$U$1:$U$1164,'DIAS DE INVENTARIO TAT'!K$1)</f>
        <v>0</v>
      </c>
      <c r="L1474" s="6">
        <f>+SUMIFS(VENTAS!H:H,VENTAS!B:B,B1474,VENTAS!G:G,A1474)</f>
        <v>0</v>
      </c>
      <c r="M1474" s="4">
        <f t="shared" si="126"/>
        <v>0</v>
      </c>
      <c r="N1474" s="4">
        <f t="shared" si="127"/>
        <v>0</v>
      </c>
      <c r="O1474" s="4">
        <f t="shared" si="128"/>
        <v>0</v>
      </c>
      <c r="P1474" s="4">
        <f t="shared" si="129"/>
        <v>0</v>
      </c>
      <c r="Q1474" s="6" t="e">
        <f>+SUMIFS(#REF!,#REF!,TablaINV[[#This Row],[GRUPO]],#REF!,TablaINV[[#This Row],[COD]])</f>
        <v>#REF!</v>
      </c>
      <c r="R1474" s="19">
        <f t="shared" si="130"/>
        <v>0</v>
      </c>
      <c r="S1474" s="4" t="str">
        <f>+VLOOKUP(A1474,inv!T:X,5,0)</f>
        <v>OCCIDENTE</v>
      </c>
      <c r="T1474" s="4" t="e">
        <f>+VLOOKUP(B:B,'DT HUEVO'!$A:$D,4,0)</f>
        <v>#N/A</v>
      </c>
      <c r="U1474" s="4" t="e">
        <f>+VLOOKUP(TablaINV[[#This Row],[COD]],'DT HUEVO'!$A:$D,3,0)</f>
        <v>#N/A</v>
      </c>
    </row>
    <row r="1475" spans="1:21">
      <c r="A1475" t="s">
        <v>453</v>
      </c>
      <c r="B1475">
        <v>11301</v>
      </c>
      <c r="C1475" t="s">
        <v>550</v>
      </c>
      <c r="D1475">
        <f>+SUMIFS(inv!D:D,inv!A:A,B1475,inv!T:T,A1475)</f>
        <v>0</v>
      </c>
      <c r="E1475">
        <f>+SUMIFS(inv!$D$1:$D$1164,inv!$A$1:$A$1164,$B1475,inv!$T$1:$T$1164,$A1475,inv!$U$1:$U$1164,'DIAS DE INVENTARIO TAT'!E$1)</f>
        <v>0</v>
      </c>
      <c r="F1475">
        <f>+SUMIFS(inv!$D$1:$D$1164,inv!$A$1:$A$1164,$B1475,inv!$T$1:$T$1164,$A1475,inv!$U$1:$U$1164,'DIAS DE INVENTARIO TAT'!F$1)</f>
        <v>0</v>
      </c>
      <c r="G1475">
        <f>+SUMIFS(inv!$D$1:$D$1164,inv!$A$1:$A$1164,$B1475,inv!$T$1:$T$1164,$A1475,inv!$U$1:$U$1164,'DIAS DE INVENTARIO TAT'!G$1)</f>
        <v>0</v>
      </c>
      <c r="H1475">
        <f>+SUMIFS(inv!$D$1:$D$1164,inv!$A$1:$A$1164,$B1475,inv!$T$1:$T$1164,$A1475,inv!$U$1:$U$1164,'DIAS DE INVENTARIO TAT'!H$1)</f>
        <v>0</v>
      </c>
      <c r="I1475">
        <f>+SUMIFS(inv!$D$1:$D$1164,inv!$A$1:$A$1164,$B1475,inv!$T$1:$T$1164,$A1475,inv!$U$1:$U$1164,'DIAS DE INVENTARIO TAT'!I$1)</f>
        <v>0</v>
      </c>
      <c r="J1475">
        <f>+SUMIFS(inv!$D$1:$D$1164,inv!$A$1:$A$1164,$B1475,inv!$T$1:$T$1164,$A1475,inv!$U$1:$U$1164,'DIAS DE INVENTARIO TAT'!J$1)</f>
        <v>0</v>
      </c>
      <c r="K1475">
        <f>+SUMIFS(inv!$D$1:$D$1164,inv!$A$1:$A$1164,$B1475,inv!$T$1:$T$1164,$A1475,inv!$U$1:$U$1164,'DIAS DE INVENTARIO TAT'!K$1)</f>
        <v>0</v>
      </c>
      <c r="L1475" s="6">
        <f>+SUMIFS(VENTAS!H:H,VENTAS!B:B,B1475,VENTAS!G:G,A1475)</f>
        <v>0</v>
      </c>
      <c r="M1475" s="4">
        <f t="shared" si="126"/>
        <v>0</v>
      </c>
      <c r="N1475" s="4">
        <f t="shared" si="127"/>
        <v>0</v>
      </c>
      <c r="O1475" s="4">
        <f t="shared" si="128"/>
        <v>0</v>
      </c>
      <c r="P1475" s="4">
        <f t="shared" si="129"/>
        <v>0</v>
      </c>
      <c r="Q1475" s="6" t="e">
        <f>+SUMIFS(#REF!,#REF!,TablaINV[[#This Row],[GRUPO]],#REF!,TablaINV[[#This Row],[COD]])</f>
        <v>#REF!</v>
      </c>
      <c r="R1475" s="19">
        <f t="shared" si="130"/>
        <v>0</v>
      </c>
      <c r="S1475" s="4" t="str">
        <f>+VLOOKUP(A1475,inv!T:X,5,0)</f>
        <v>OCCIDENTE</v>
      </c>
      <c r="T1475" s="4" t="str">
        <f>+VLOOKUP(B:B,'DT HUEVO'!$A:$D,4,0)</f>
        <v>EMPACADOS</v>
      </c>
      <c r="U1475" s="4" t="str">
        <f>+VLOOKUP(TablaINV[[#This Row],[COD]],'DT HUEVO'!$A:$D,3,0)</f>
        <v>AA</v>
      </c>
    </row>
    <row r="1476" spans="1:21">
      <c r="A1476" t="s">
        <v>453</v>
      </c>
      <c r="B1476">
        <v>11401</v>
      </c>
      <c r="C1476" t="s">
        <v>583</v>
      </c>
      <c r="D1476">
        <f>+SUMIFS(inv!D:D,inv!A:A,B1476,inv!T:T,A1476)</f>
        <v>0</v>
      </c>
      <c r="E1476">
        <f>+SUMIFS(inv!$D$1:$D$1164,inv!$A$1:$A$1164,$B1476,inv!$T$1:$T$1164,$A1476,inv!$U$1:$U$1164,'DIAS DE INVENTARIO TAT'!E$1)</f>
        <v>0</v>
      </c>
      <c r="F1476">
        <f>+SUMIFS(inv!$D$1:$D$1164,inv!$A$1:$A$1164,$B1476,inv!$T$1:$T$1164,$A1476,inv!$U$1:$U$1164,'DIAS DE INVENTARIO TAT'!F$1)</f>
        <v>0</v>
      </c>
      <c r="G1476">
        <f>+SUMIFS(inv!$D$1:$D$1164,inv!$A$1:$A$1164,$B1476,inv!$T$1:$T$1164,$A1476,inv!$U$1:$U$1164,'DIAS DE INVENTARIO TAT'!G$1)</f>
        <v>0</v>
      </c>
      <c r="H1476">
        <f>+SUMIFS(inv!$D$1:$D$1164,inv!$A$1:$A$1164,$B1476,inv!$T$1:$T$1164,$A1476,inv!$U$1:$U$1164,'DIAS DE INVENTARIO TAT'!H$1)</f>
        <v>0</v>
      </c>
      <c r="I1476">
        <f>+SUMIFS(inv!$D$1:$D$1164,inv!$A$1:$A$1164,$B1476,inv!$T$1:$T$1164,$A1476,inv!$U$1:$U$1164,'DIAS DE INVENTARIO TAT'!I$1)</f>
        <v>0</v>
      </c>
      <c r="J1476">
        <f>+SUMIFS(inv!$D$1:$D$1164,inv!$A$1:$A$1164,$B1476,inv!$T$1:$T$1164,$A1476,inv!$U$1:$U$1164,'DIAS DE INVENTARIO TAT'!J$1)</f>
        <v>0</v>
      </c>
      <c r="K1476">
        <f>+SUMIFS(inv!$D$1:$D$1164,inv!$A$1:$A$1164,$B1476,inv!$T$1:$T$1164,$A1476,inv!$U$1:$U$1164,'DIAS DE INVENTARIO TAT'!K$1)</f>
        <v>0</v>
      </c>
      <c r="L1476" s="6">
        <f>+SUMIFS(VENTAS!H:H,VENTAS!B:B,B1476,VENTAS!G:G,A1476)</f>
        <v>0</v>
      </c>
      <c r="M1476" s="4">
        <f t="shared" ref="M1476:M1539" si="131">+IFERROR(D1476/$L1476,0)</f>
        <v>0</v>
      </c>
      <c r="N1476" s="4">
        <f t="shared" si="127"/>
        <v>0</v>
      </c>
      <c r="O1476" s="4">
        <f t="shared" si="128"/>
        <v>0</v>
      </c>
      <c r="P1476" s="4">
        <f t="shared" si="129"/>
        <v>0</v>
      </c>
      <c r="Q1476" s="6" t="e">
        <f>+SUMIFS(#REF!,#REF!,TablaINV[[#This Row],[GRUPO]],#REF!,TablaINV[[#This Row],[COD]])</f>
        <v>#REF!</v>
      </c>
      <c r="R1476" s="19">
        <f t="shared" si="130"/>
        <v>0</v>
      </c>
      <c r="S1476" s="4" t="str">
        <f>+VLOOKUP(A1476,inv!T:X,5,0)</f>
        <v>OCCIDENTE</v>
      </c>
      <c r="T1476" s="4" t="str">
        <f>+VLOOKUP(B:B,'DT HUEVO'!$A:$D,4,0)</f>
        <v>EMPACADOS</v>
      </c>
      <c r="U1476" s="4" t="str">
        <f>+VLOOKUP(TablaINV[[#This Row],[COD]],'DT HUEVO'!$A:$D,3,0)</f>
        <v>A</v>
      </c>
    </row>
    <row r="1477" spans="1:21">
      <c r="A1477" t="s">
        <v>453</v>
      </c>
      <c r="B1477">
        <v>12301</v>
      </c>
      <c r="C1477" t="s">
        <v>578</v>
      </c>
      <c r="D1477">
        <f>+SUMIFS(inv!D:D,inv!A:A,B1477,inv!T:T,A1477)</f>
        <v>0</v>
      </c>
      <c r="E1477">
        <f>+SUMIFS(inv!$D$1:$D$1164,inv!$A$1:$A$1164,$B1477,inv!$T$1:$T$1164,$A1477,inv!$U$1:$U$1164,'DIAS DE INVENTARIO TAT'!E$1)</f>
        <v>0</v>
      </c>
      <c r="F1477">
        <f>+SUMIFS(inv!$D$1:$D$1164,inv!$A$1:$A$1164,$B1477,inv!$T$1:$T$1164,$A1477,inv!$U$1:$U$1164,'DIAS DE INVENTARIO TAT'!F$1)</f>
        <v>0</v>
      </c>
      <c r="G1477">
        <f>+SUMIFS(inv!$D$1:$D$1164,inv!$A$1:$A$1164,$B1477,inv!$T$1:$T$1164,$A1477,inv!$U$1:$U$1164,'DIAS DE INVENTARIO TAT'!G$1)</f>
        <v>0</v>
      </c>
      <c r="H1477">
        <f>+SUMIFS(inv!$D$1:$D$1164,inv!$A$1:$A$1164,$B1477,inv!$T$1:$T$1164,$A1477,inv!$U$1:$U$1164,'DIAS DE INVENTARIO TAT'!H$1)</f>
        <v>0</v>
      </c>
      <c r="I1477">
        <f>+SUMIFS(inv!$D$1:$D$1164,inv!$A$1:$A$1164,$B1477,inv!$T$1:$T$1164,$A1477,inv!$U$1:$U$1164,'DIAS DE INVENTARIO TAT'!I$1)</f>
        <v>0</v>
      </c>
      <c r="J1477">
        <f>+SUMIFS(inv!$D$1:$D$1164,inv!$A$1:$A$1164,$B1477,inv!$T$1:$T$1164,$A1477,inv!$U$1:$U$1164,'DIAS DE INVENTARIO TAT'!J$1)</f>
        <v>0</v>
      </c>
      <c r="K1477">
        <f>+SUMIFS(inv!$D$1:$D$1164,inv!$A$1:$A$1164,$B1477,inv!$T$1:$T$1164,$A1477,inv!$U$1:$U$1164,'DIAS DE INVENTARIO TAT'!K$1)</f>
        <v>0</v>
      </c>
      <c r="L1477" s="6">
        <f>+SUMIFS(VENTAS!H:H,VENTAS!B:B,B1477,VENTAS!G:G,A1477)</f>
        <v>0</v>
      </c>
      <c r="M1477" s="4">
        <f t="shared" si="131"/>
        <v>0</v>
      </c>
      <c r="N1477" s="4">
        <f t="shared" si="127"/>
        <v>0</v>
      </c>
      <c r="O1477" s="4">
        <f t="shared" si="128"/>
        <v>0</v>
      </c>
      <c r="P1477" s="4">
        <f t="shared" si="129"/>
        <v>0</v>
      </c>
      <c r="Q1477" s="6" t="e">
        <f>+SUMIFS(#REF!,#REF!,TablaINV[[#This Row],[GRUPO]],#REF!,TablaINV[[#This Row],[COD]])</f>
        <v>#REF!</v>
      </c>
      <c r="R1477" s="19">
        <f t="shared" si="130"/>
        <v>0</v>
      </c>
      <c r="S1477" s="4" t="str">
        <f>+VLOOKUP(A1477,inv!T:X,5,0)</f>
        <v>OCCIDENTE</v>
      </c>
      <c r="T1477" s="4" t="str">
        <f>+VLOOKUP(B:B,'DT HUEVO'!$A:$D,4,0)</f>
        <v>EMPACADOS</v>
      </c>
      <c r="U1477" s="4" t="str">
        <f>+VLOOKUP(TablaINV[[#This Row],[COD]],'DT HUEVO'!$A:$D,3,0)</f>
        <v>AA</v>
      </c>
    </row>
    <row r="1478" spans="1:21">
      <c r="A1478" t="s">
        <v>453</v>
      </c>
      <c r="B1478">
        <v>12460</v>
      </c>
      <c r="C1478" t="s">
        <v>585</v>
      </c>
      <c r="D1478">
        <f>+SUMIFS(inv!D:D,inv!A:A,B1478,inv!T:T,A1478)</f>
        <v>0</v>
      </c>
      <c r="E1478">
        <f>+SUMIFS(inv!$D$1:$D$1164,inv!$A$1:$A$1164,$B1478,inv!$T$1:$T$1164,$A1478,inv!$U$1:$U$1164,'DIAS DE INVENTARIO TAT'!E$1)</f>
        <v>0</v>
      </c>
      <c r="F1478">
        <f>+SUMIFS(inv!$D$1:$D$1164,inv!$A$1:$A$1164,$B1478,inv!$T$1:$T$1164,$A1478,inv!$U$1:$U$1164,'DIAS DE INVENTARIO TAT'!F$1)</f>
        <v>0</v>
      </c>
      <c r="G1478">
        <f>+SUMIFS(inv!$D$1:$D$1164,inv!$A$1:$A$1164,$B1478,inv!$T$1:$T$1164,$A1478,inv!$U$1:$U$1164,'DIAS DE INVENTARIO TAT'!G$1)</f>
        <v>0</v>
      </c>
      <c r="H1478">
        <f>+SUMIFS(inv!$D$1:$D$1164,inv!$A$1:$A$1164,$B1478,inv!$T$1:$T$1164,$A1478,inv!$U$1:$U$1164,'DIAS DE INVENTARIO TAT'!H$1)</f>
        <v>0</v>
      </c>
      <c r="I1478">
        <f>+SUMIFS(inv!$D$1:$D$1164,inv!$A$1:$A$1164,$B1478,inv!$T$1:$T$1164,$A1478,inv!$U$1:$U$1164,'DIAS DE INVENTARIO TAT'!I$1)</f>
        <v>0</v>
      </c>
      <c r="J1478">
        <f>+SUMIFS(inv!$D$1:$D$1164,inv!$A$1:$A$1164,$B1478,inv!$T$1:$T$1164,$A1478,inv!$U$1:$U$1164,'DIAS DE INVENTARIO TAT'!J$1)</f>
        <v>0</v>
      </c>
      <c r="K1478">
        <f>+SUMIFS(inv!$D$1:$D$1164,inv!$A$1:$A$1164,$B1478,inv!$T$1:$T$1164,$A1478,inv!$U$1:$U$1164,'DIAS DE INVENTARIO TAT'!K$1)</f>
        <v>0</v>
      </c>
      <c r="L1478" s="6">
        <f>+SUMIFS(VENTAS!H:H,VENTAS!B:B,B1478,VENTAS!G:G,A1478)</f>
        <v>0</v>
      </c>
      <c r="M1478" s="4">
        <f t="shared" si="131"/>
        <v>0</v>
      </c>
      <c r="N1478" s="4">
        <f t="shared" si="127"/>
        <v>0</v>
      </c>
      <c r="O1478" s="4">
        <f t="shared" si="128"/>
        <v>0</v>
      </c>
      <c r="P1478" s="4">
        <f t="shared" si="129"/>
        <v>0</v>
      </c>
      <c r="Q1478" s="6" t="e">
        <f>+SUMIFS(#REF!,#REF!,TablaINV[[#This Row],[GRUPO]],#REF!,TablaINV[[#This Row],[COD]])</f>
        <v>#REF!</v>
      </c>
      <c r="R1478" s="19">
        <f t="shared" si="130"/>
        <v>0</v>
      </c>
      <c r="S1478" s="4" t="str">
        <f>+VLOOKUP(A1478,inv!T:X,5,0)</f>
        <v>OCCIDENTE</v>
      </c>
      <c r="T1478" s="4" t="e">
        <f>+VLOOKUP(B:B,'DT HUEVO'!$A:$D,4,0)</f>
        <v>#N/A</v>
      </c>
      <c r="U1478" s="4" t="e">
        <f>+VLOOKUP(TablaINV[[#This Row],[COD]],'DT HUEVO'!$A:$D,3,0)</f>
        <v>#N/A</v>
      </c>
    </row>
    <row r="1479" spans="1:21">
      <c r="A1479" t="s">
        <v>453</v>
      </c>
      <c r="B1479">
        <v>13203</v>
      </c>
      <c r="C1479" t="s">
        <v>551</v>
      </c>
      <c r="D1479">
        <f>+SUMIFS(inv!D:D,inv!A:A,B1479,inv!T:T,A1479)</f>
        <v>0</v>
      </c>
      <c r="E1479">
        <f>+SUMIFS(inv!$D$1:$D$1164,inv!$A$1:$A$1164,$B1479,inv!$T$1:$T$1164,$A1479,inv!$U$1:$U$1164,'DIAS DE INVENTARIO TAT'!E$1)</f>
        <v>0</v>
      </c>
      <c r="F1479">
        <f>+SUMIFS(inv!$D$1:$D$1164,inv!$A$1:$A$1164,$B1479,inv!$T$1:$T$1164,$A1479,inv!$U$1:$U$1164,'DIAS DE INVENTARIO TAT'!F$1)</f>
        <v>0</v>
      </c>
      <c r="G1479">
        <f>+SUMIFS(inv!$D$1:$D$1164,inv!$A$1:$A$1164,$B1479,inv!$T$1:$T$1164,$A1479,inv!$U$1:$U$1164,'DIAS DE INVENTARIO TAT'!G$1)</f>
        <v>0</v>
      </c>
      <c r="H1479">
        <f>+SUMIFS(inv!$D$1:$D$1164,inv!$A$1:$A$1164,$B1479,inv!$T$1:$T$1164,$A1479,inv!$U$1:$U$1164,'DIAS DE INVENTARIO TAT'!H$1)</f>
        <v>0</v>
      </c>
      <c r="I1479">
        <f>+SUMIFS(inv!$D$1:$D$1164,inv!$A$1:$A$1164,$B1479,inv!$T$1:$T$1164,$A1479,inv!$U$1:$U$1164,'DIAS DE INVENTARIO TAT'!I$1)</f>
        <v>0</v>
      </c>
      <c r="J1479">
        <f>+SUMIFS(inv!$D$1:$D$1164,inv!$A$1:$A$1164,$B1479,inv!$T$1:$T$1164,$A1479,inv!$U$1:$U$1164,'DIAS DE INVENTARIO TAT'!J$1)</f>
        <v>0</v>
      </c>
      <c r="K1479">
        <f>+SUMIFS(inv!$D$1:$D$1164,inv!$A$1:$A$1164,$B1479,inv!$T$1:$T$1164,$A1479,inv!$U$1:$U$1164,'DIAS DE INVENTARIO TAT'!K$1)</f>
        <v>0</v>
      </c>
      <c r="L1479" s="6">
        <f>+SUMIFS(VENTAS!H:H,VENTAS!B:B,B1479,VENTAS!G:G,A1479)</f>
        <v>0</v>
      </c>
      <c r="M1479" s="4">
        <f t="shared" si="131"/>
        <v>0</v>
      </c>
      <c r="N1479" s="4">
        <f t="shared" si="127"/>
        <v>0</v>
      </c>
      <c r="O1479" s="4">
        <f t="shared" si="128"/>
        <v>0</v>
      </c>
      <c r="P1479" s="4">
        <f t="shared" si="129"/>
        <v>0</v>
      </c>
      <c r="Q1479" s="6" t="e">
        <f>+SUMIFS(#REF!,#REF!,TablaINV[[#This Row],[GRUPO]],#REF!,TablaINV[[#This Row],[COD]])</f>
        <v>#REF!</v>
      </c>
      <c r="R1479" s="19">
        <f t="shared" si="130"/>
        <v>0</v>
      </c>
      <c r="S1479" s="4" t="str">
        <f>+VLOOKUP(A1479,inv!T:X,5,0)</f>
        <v>OCCIDENTE</v>
      </c>
      <c r="T1479" s="4" t="str">
        <f>+VLOOKUP(B:B,'DT HUEVO'!$A:$D,4,0)</f>
        <v>EMPACADOS</v>
      </c>
      <c r="U1479" s="4" t="str">
        <f>+VLOOKUP(TablaINV[[#This Row],[COD]],'DT HUEVO'!$A:$D,3,0)</f>
        <v>AAA</v>
      </c>
    </row>
    <row r="1480" spans="1:21">
      <c r="A1480" t="s">
        <v>453</v>
      </c>
      <c r="B1480">
        <v>71901</v>
      </c>
      <c r="C1480" t="s">
        <v>47</v>
      </c>
      <c r="D1480">
        <f>+SUMIFS(inv!D:D,inv!A:A,B1480,inv!T:T,A1480)</f>
        <v>0</v>
      </c>
      <c r="E1480">
        <f>+SUMIFS(inv!$D$1:$D$1164,inv!$A$1:$A$1164,$B1480,inv!$T$1:$T$1164,$A1480,inv!$U$1:$U$1164,'DIAS DE INVENTARIO TAT'!E$1)</f>
        <v>0</v>
      </c>
      <c r="F1480">
        <f>+SUMIFS(inv!$D$1:$D$1164,inv!$A$1:$A$1164,$B1480,inv!$T$1:$T$1164,$A1480,inv!$U$1:$U$1164,'DIAS DE INVENTARIO TAT'!F$1)</f>
        <v>0</v>
      </c>
      <c r="G1480">
        <f>+SUMIFS(inv!$D$1:$D$1164,inv!$A$1:$A$1164,$B1480,inv!$T$1:$T$1164,$A1480,inv!$U$1:$U$1164,'DIAS DE INVENTARIO TAT'!G$1)</f>
        <v>0</v>
      </c>
      <c r="H1480">
        <f>+SUMIFS(inv!$D$1:$D$1164,inv!$A$1:$A$1164,$B1480,inv!$T$1:$T$1164,$A1480,inv!$U$1:$U$1164,'DIAS DE INVENTARIO TAT'!H$1)</f>
        <v>0</v>
      </c>
      <c r="I1480">
        <f>+SUMIFS(inv!$D$1:$D$1164,inv!$A$1:$A$1164,$B1480,inv!$T$1:$T$1164,$A1480,inv!$U$1:$U$1164,'DIAS DE INVENTARIO TAT'!I$1)</f>
        <v>0</v>
      </c>
      <c r="J1480">
        <f>+SUMIFS(inv!$D$1:$D$1164,inv!$A$1:$A$1164,$B1480,inv!$T$1:$T$1164,$A1480,inv!$U$1:$U$1164,'DIAS DE INVENTARIO TAT'!J$1)</f>
        <v>0</v>
      </c>
      <c r="K1480">
        <f>+SUMIFS(inv!$D$1:$D$1164,inv!$A$1:$A$1164,$B1480,inv!$T$1:$T$1164,$A1480,inv!$U$1:$U$1164,'DIAS DE INVENTARIO TAT'!K$1)</f>
        <v>0</v>
      </c>
      <c r="L1480" s="6">
        <f>+SUMIFS(VENTAS!H:H,VENTAS!B:B,B1480,VENTAS!G:G,A1480)</f>
        <v>0</v>
      </c>
      <c r="M1480" s="4">
        <f t="shared" si="131"/>
        <v>0</v>
      </c>
      <c r="N1480" s="4">
        <f t="shared" si="127"/>
        <v>0</v>
      </c>
      <c r="O1480" s="4">
        <f t="shared" si="128"/>
        <v>0</v>
      </c>
      <c r="P1480" s="4">
        <f t="shared" si="129"/>
        <v>0</v>
      </c>
      <c r="Q1480" s="6" t="e">
        <f>+SUMIFS(#REF!,#REF!,TablaINV[[#This Row],[GRUPO]],#REF!,TablaINV[[#This Row],[COD]])</f>
        <v>#REF!</v>
      </c>
      <c r="R1480" s="19">
        <f t="shared" si="130"/>
        <v>0</v>
      </c>
      <c r="S1480" s="4" t="str">
        <f>+VLOOKUP(A1480,inv!T:X,5,0)</f>
        <v>OCCIDENTE</v>
      </c>
      <c r="T1480" s="4" t="str">
        <f>+VLOOKUP(B:B,'DT HUEVO'!$A:$D,4,0)</f>
        <v>SEGUNDA</v>
      </c>
      <c r="U1480" s="4" t="str">
        <f>+VLOOKUP(TablaINV[[#This Row],[COD]],'DT HUEVO'!$A:$D,3,0)</f>
        <v>SEGUNDA</v>
      </c>
    </row>
    <row r="1481" spans="1:21">
      <c r="A1481" t="s">
        <v>453</v>
      </c>
      <c r="B1481">
        <v>76401</v>
      </c>
      <c r="C1481" t="s">
        <v>533</v>
      </c>
      <c r="D1481">
        <f>+SUMIFS(inv!D:D,inv!A:A,B1481,inv!T:T,A1481)</f>
        <v>0</v>
      </c>
      <c r="E1481">
        <f>+SUMIFS(inv!$D$1:$D$1164,inv!$A$1:$A$1164,$B1481,inv!$T$1:$T$1164,$A1481,inv!$U$1:$U$1164,'DIAS DE INVENTARIO TAT'!E$1)</f>
        <v>0</v>
      </c>
      <c r="F1481">
        <f>+SUMIFS(inv!$D$1:$D$1164,inv!$A$1:$A$1164,$B1481,inv!$T$1:$T$1164,$A1481,inv!$U$1:$U$1164,'DIAS DE INVENTARIO TAT'!F$1)</f>
        <v>0</v>
      </c>
      <c r="G1481">
        <f>+SUMIFS(inv!$D$1:$D$1164,inv!$A$1:$A$1164,$B1481,inv!$T$1:$T$1164,$A1481,inv!$U$1:$U$1164,'DIAS DE INVENTARIO TAT'!G$1)</f>
        <v>0</v>
      </c>
      <c r="H1481">
        <f>+SUMIFS(inv!$D$1:$D$1164,inv!$A$1:$A$1164,$B1481,inv!$T$1:$T$1164,$A1481,inv!$U$1:$U$1164,'DIAS DE INVENTARIO TAT'!H$1)</f>
        <v>0</v>
      </c>
      <c r="I1481">
        <f>+SUMIFS(inv!$D$1:$D$1164,inv!$A$1:$A$1164,$B1481,inv!$T$1:$T$1164,$A1481,inv!$U$1:$U$1164,'DIAS DE INVENTARIO TAT'!I$1)</f>
        <v>0</v>
      </c>
      <c r="J1481">
        <f>+SUMIFS(inv!$D$1:$D$1164,inv!$A$1:$A$1164,$B1481,inv!$T$1:$T$1164,$A1481,inv!$U$1:$U$1164,'DIAS DE INVENTARIO TAT'!J$1)</f>
        <v>0</v>
      </c>
      <c r="K1481">
        <f>+SUMIFS(inv!$D$1:$D$1164,inv!$A$1:$A$1164,$B1481,inv!$T$1:$T$1164,$A1481,inv!$U$1:$U$1164,'DIAS DE INVENTARIO TAT'!K$1)</f>
        <v>0</v>
      </c>
      <c r="L1481" s="6">
        <f>+SUMIFS(VENTAS!H:H,VENTAS!B:B,B1481,VENTAS!G:G,A1481)</f>
        <v>0</v>
      </c>
      <c r="M1481" s="4">
        <f t="shared" si="131"/>
        <v>0</v>
      </c>
      <c r="N1481" s="4">
        <f t="shared" si="127"/>
        <v>0</v>
      </c>
      <c r="O1481" s="4">
        <f t="shared" si="128"/>
        <v>0</v>
      </c>
      <c r="P1481" s="4">
        <f t="shared" si="129"/>
        <v>0</v>
      </c>
      <c r="Q1481" s="6" t="e">
        <f>+SUMIFS(#REF!,#REF!,TablaINV[[#This Row],[GRUPO]],#REF!,TablaINV[[#This Row],[COD]])</f>
        <v>#REF!</v>
      </c>
      <c r="R1481" s="19">
        <f t="shared" si="130"/>
        <v>0</v>
      </c>
      <c r="S1481" s="4" t="str">
        <f>+VLOOKUP(A1481,inv!T:X,5,0)</f>
        <v>OCCIDENTE</v>
      </c>
      <c r="T1481" s="4" t="str">
        <f>+VLOOKUP(B:B,'DT HUEVO'!$A:$D,4,0)</f>
        <v>SEGUNDA</v>
      </c>
      <c r="U1481" s="4" t="str">
        <f>+VLOOKUP(TablaINV[[#This Row],[COD]],'DT HUEVO'!$A:$D,3,0)</f>
        <v>SEGUNDA</v>
      </c>
    </row>
    <row r="1482" spans="1:21">
      <c r="A1482" t="s">
        <v>453</v>
      </c>
      <c r="B1482">
        <v>72101</v>
      </c>
      <c r="C1482" t="s">
        <v>582</v>
      </c>
      <c r="D1482">
        <f>+SUMIFS(inv!D:D,inv!A:A,B1482,inv!T:T,A1482)</f>
        <v>0</v>
      </c>
      <c r="E1482">
        <f>+SUMIFS(inv!$D$1:$D$1164,inv!$A$1:$A$1164,$B1482,inv!$T$1:$T$1164,$A1482,inv!$U$1:$U$1164,'DIAS DE INVENTARIO TAT'!E$1)</f>
        <v>0</v>
      </c>
      <c r="F1482">
        <f>+SUMIFS(inv!$D$1:$D$1164,inv!$A$1:$A$1164,$B1482,inv!$T$1:$T$1164,$A1482,inv!$U$1:$U$1164,'DIAS DE INVENTARIO TAT'!F$1)</f>
        <v>0</v>
      </c>
      <c r="G1482">
        <f>+SUMIFS(inv!$D$1:$D$1164,inv!$A$1:$A$1164,$B1482,inv!$T$1:$T$1164,$A1482,inv!$U$1:$U$1164,'DIAS DE INVENTARIO TAT'!G$1)</f>
        <v>0</v>
      </c>
      <c r="H1482">
        <f>+SUMIFS(inv!$D$1:$D$1164,inv!$A$1:$A$1164,$B1482,inv!$T$1:$T$1164,$A1482,inv!$U$1:$U$1164,'DIAS DE INVENTARIO TAT'!H$1)</f>
        <v>0</v>
      </c>
      <c r="I1482">
        <f>+SUMIFS(inv!$D$1:$D$1164,inv!$A$1:$A$1164,$B1482,inv!$T$1:$T$1164,$A1482,inv!$U$1:$U$1164,'DIAS DE INVENTARIO TAT'!I$1)</f>
        <v>0</v>
      </c>
      <c r="J1482">
        <f>+SUMIFS(inv!$D$1:$D$1164,inv!$A$1:$A$1164,$B1482,inv!$T$1:$T$1164,$A1482,inv!$U$1:$U$1164,'DIAS DE INVENTARIO TAT'!J$1)</f>
        <v>0</v>
      </c>
      <c r="K1482">
        <f>+SUMIFS(inv!$D$1:$D$1164,inv!$A$1:$A$1164,$B1482,inv!$T$1:$T$1164,$A1482,inv!$U$1:$U$1164,'DIAS DE INVENTARIO TAT'!K$1)</f>
        <v>0</v>
      </c>
      <c r="L1482" s="6">
        <f>+SUMIFS(VENTAS!H:H,VENTAS!B:B,B1482,VENTAS!G:G,A1482)</f>
        <v>0</v>
      </c>
      <c r="M1482" s="4">
        <f t="shared" si="131"/>
        <v>0</v>
      </c>
      <c r="N1482" s="4">
        <f t="shared" si="127"/>
        <v>0</v>
      </c>
      <c r="O1482" s="4">
        <f t="shared" si="128"/>
        <v>0</v>
      </c>
      <c r="P1482" s="4">
        <f t="shared" si="129"/>
        <v>0</v>
      </c>
      <c r="Q1482" s="6" t="e">
        <f>+SUMIFS(#REF!,#REF!,TablaINV[[#This Row],[GRUPO]],#REF!,TablaINV[[#This Row],[COD]])</f>
        <v>#REF!</v>
      </c>
      <c r="R1482" s="19">
        <f t="shared" si="130"/>
        <v>0</v>
      </c>
      <c r="S1482" s="4" t="str">
        <f>+VLOOKUP(A1482,inv!T:X,5,0)</f>
        <v>OCCIDENTE</v>
      </c>
      <c r="T1482" s="4" t="str">
        <f>+VLOOKUP(B:B,'DT HUEVO'!$A:$D,4,0)</f>
        <v>SEGUNDA</v>
      </c>
      <c r="U1482" s="4" t="str">
        <f>+VLOOKUP(TablaINV[[#This Row],[COD]],'DT HUEVO'!$A:$D,3,0)</f>
        <v>SEGUNDA</v>
      </c>
    </row>
    <row r="1483" spans="1:21">
      <c r="A1483" t="s">
        <v>453</v>
      </c>
      <c r="B1483">
        <v>90</v>
      </c>
      <c r="C1483" t="s">
        <v>100</v>
      </c>
      <c r="D1483">
        <f>+SUMIFS(inv!D:D,inv!A:A,B1483,inv!T:T,A1483)</f>
        <v>0</v>
      </c>
      <c r="E1483">
        <f>+SUMIFS(inv!$D$1:$D$1164,inv!$A$1:$A$1164,$B1483,inv!$T$1:$T$1164,$A1483,inv!$U$1:$U$1164,'DIAS DE INVENTARIO TAT'!E$1)</f>
        <v>0</v>
      </c>
      <c r="F1483">
        <f>+SUMIFS(inv!$D$1:$D$1164,inv!$A$1:$A$1164,$B1483,inv!$T$1:$T$1164,$A1483,inv!$U$1:$U$1164,'DIAS DE INVENTARIO TAT'!F$1)</f>
        <v>0</v>
      </c>
      <c r="G1483">
        <f>+SUMIFS(inv!$D$1:$D$1164,inv!$A$1:$A$1164,$B1483,inv!$T$1:$T$1164,$A1483,inv!$U$1:$U$1164,'DIAS DE INVENTARIO TAT'!G$1)</f>
        <v>0</v>
      </c>
      <c r="H1483">
        <f>+SUMIFS(inv!$D$1:$D$1164,inv!$A$1:$A$1164,$B1483,inv!$T$1:$T$1164,$A1483,inv!$U$1:$U$1164,'DIAS DE INVENTARIO TAT'!H$1)</f>
        <v>0</v>
      </c>
      <c r="I1483">
        <f>+SUMIFS(inv!$D$1:$D$1164,inv!$A$1:$A$1164,$B1483,inv!$T$1:$T$1164,$A1483,inv!$U$1:$U$1164,'DIAS DE INVENTARIO TAT'!I$1)</f>
        <v>0</v>
      </c>
      <c r="J1483">
        <f>+SUMIFS(inv!$D$1:$D$1164,inv!$A$1:$A$1164,$B1483,inv!$T$1:$T$1164,$A1483,inv!$U$1:$U$1164,'DIAS DE INVENTARIO TAT'!J$1)</f>
        <v>0</v>
      </c>
      <c r="K1483">
        <f>+SUMIFS(inv!$D$1:$D$1164,inv!$A$1:$A$1164,$B1483,inv!$T$1:$T$1164,$A1483,inv!$U$1:$U$1164,'DIAS DE INVENTARIO TAT'!K$1)</f>
        <v>0</v>
      </c>
      <c r="L1483" s="6">
        <f>+SUMIFS(VENTAS!H:H,VENTAS!B:B,B1483,VENTAS!G:G,A1483)</f>
        <v>0</v>
      </c>
      <c r="M1483" s="4">
        <f t="shared" si="131"/>
        <v>0</v>
      </c>
      <c r="N1483" s="4">
        <f t="shared" si="127"/>
        <v>0</v>
      </c>
      <c r="O1483" s="4">
        <f t="shared" si="128"/>
        <v>0</v>
      </c>
      <c r="P1483" s="4">
        <f t="shared" si="129"/>
        <v>0</v>
      </c>
      <c r="Q1483" s="6" t="e">
        <f>+SUMIFS(#REF!,#REF!,TablaINV[[#This Row],[GRUPO]],#REF!,TablaINV[[#This Row],[COD]])</f>
        <v>#REF!</v>
      </c>
      <c r="R1483" s="19">
        <f t="shared" si="130"/>
        <v>0</v>
      </c>
      <c r="S1483" s="4" t="str">
        <f>+VLOOKUP(A1483,inv!T:X,5,0)</f>
        <v>OCCIDENTE</v>
      </c>
      <c r="T1483" s="4" t="str">
        <f>+VLOOKUP(B:B,'DT HUEVO'!$A:$D,4,0)</f>
        <v>HUEVO SIN CLASIFICAR</v>
      </c>
      <c r="U1483" s="4" t="str">
        <f>+VLOOKUP(TablaINV[[#This Row],[COD]],'DT HUEVO'!$A:$D,3,0)</f>
        <v>HUEVO SIN CLASIFICAR</v>
      </c>
    </row>
    <row r="1484" spans="1:21">
      <c r="A1484" t="s">
        <v>453</v>
      </c>
      <c r="B1484">
        <v>10403</v>
      </c>
      <c r="C1484" t="s">
        <v>35</v>
      </c>
      <c r="D1484">
        <f>+SUMIFS(inv!D:D,inv!A:A,B1484,inv!T:T,A1484)</f>
        <v>0</v>
      </c>
      <c r="E1484">
        <f>+SUMIFS(inv!$D$1:$D$1164,inv!$A$1:$A$1164,$B1484,inv!$T$1:$T$1164,$A1484,inv!$U$1:$U$1164,'DIAS DE INVENTARIO TAT'!E$1)</f>
        <v>0</v>
      </c>
      <c r="F1484">
        <f>+SUMIFS(inv!$D$1:$D$1164,inv!$A$1:$A$1164,$B1484,inv!$T$1:$T$1164,$A1484,inv!$U$1:$U$1164,'DIAS DE INVENTARIO TAT'!F$1)</f>
        <v>0</v>
      </c>
      <c r="G1484">
        <f>+SUMIFS(inv!$D$1:$D$1164,inv!$A$1:$A$1164,$B1484,inv!$T$1:$T$1164,$A1484,inv!$U$1:$U$1164,'DIAS DE INVENTARIO TAT'!G$1)</f>
        <v>0</v>
      </c>
      <c r="H1484">
        <f>+SUMIFS(inv!$D$1:$D$1164,inv!$A$1:$A$1164,$B1484,inv!$T$1:$T$1164,$A1484,inv!$U$1:$U$1164,'DIAS DE INVENTARIO TAT'!H$1)</f>
        <v>0</v>
      </c>
      <c r="I1484">
        <f>+SUMIFS(inv!$D$1:$D$1164,inv!$A$1:$A$1164,$B1484,inv!$T$1:$T$1164,$A1484,inv!$U$1:$U$1164,'DIAS DE INVENTARIO TAT'!I$1)</f>
        <v>0</v>
      </c>
      <c r="J1484">
        <f>+SUMIFS(inv!$D$1:$D$1164,inv!$A$1:$A$1164,$B1484,inv!$T$1:$T$1164,$A1484,inv!$U$1:$U$1164,'DIAS DE INVENTARIO TAT'!J$1)</f>
        <v>0</v>
      </c>
      <c r="K1484">
        <f>+SUMIFS(inv!$D$1:$D$1164,inv!$A$1:$A$1164,$B1484,inv!$T$1:$T$1164,$A1484,inv!$U$1:$U$1164,'DIAS DE INVENTARIO TAT'!K$1)</f>
        <v>0</v>
      </c>
      <c r="L1484" s="6">
        <f>+SUMIFS(VENTAS!H:H,VENTAS!B:B,B1484,VENTAS!G:G,A1484)</f>
        <v>0</v>
      </c>
      <c r="M1484" s="4">
        <f t="shared" si="131"/>
        <v>0</v>
      </c>
      <c r="N1484" s="4">
        <f t="shared" si="127"/>
        <v>0</v>
      </c>
      <c r="O1484" s="4">
        <f t="shared" si="128"/>
        <v>0</v>
      </c>
      <c r="P1484" s="4">
        <f t="shared" si="129"/>
        <v>0</v>
      </c>
      <c r="Q1484" s="6" t="e">
        <f>+SUMIFS(#REF!,#REF!,TablaINV[[#This Row],[GRUPO]],#REF!,TablaINV[[#This Row],[COD]])</f>
        <v>#REF!</v>
      </c>
      <c r="R1484" s="19">
        <f t="shared" si="130"/>
        <v>0</v>
      </c>
      <c r="S1484" s="4" t="str">
        <f>+VLOOKUP(A1484,inv!T:X,5,0)</f>
        <v>OCCIDENTE</v>
      </c>
      <c r="T1484" s="4" t="str">
        <f>+VLOOKUP(B:B,'DT HUEVO'!$A:$D,4,0)</f>
        <v>EMPACADOS</v>
      </c>
      <c r="U1484" s="4" t="str">
        <f>+VLOOKUP(TablaINV[[#This Row],[COD]],'DT HUEVO'!$A:$D,3,0)</f>
        <v>A</v>
      </c>
    </row>
    <row r="1485" spans="1:21">
      <c r="A1485" t="s">
        <v>453</v>
      </c>
      <c r="B1485">
        <v>76001</v>
      </c>
      <c r="C1485" t="s">
        <v>99</v>
      </c>
      <c r="D1485">
        <f>+SUMIFS(inv!D:D,inv!A:A,B1485,inv!T:T,A1485)</f>
        <v>0</v>
      </c>
      <c r="E1485">
        <f>+SUMIFS(inv!$D$1:$D$1164,inv!$A$1:$A$1164,$B1485,inv!$T$1:$T$1164,$A1485,inv!$U$1:$U$1164,'DIAS DE INVENTARIO TAT'!E$1)</f>
        <v>0</v>
      </c>
      <c r="F1485">
        <f>+SUMIFS(inv!$D$1:$D$1164,inv!$A$1:$A$1164,$B1485,inv!$T$1:$T$1164,$A1485,inv!$U$1:$U$1164,'DIAS DE INVENTARIO TAT'!F$1)</f>
        <v>0</v>
      </c>
      <c r="G1485">
        <f>+SUMIFS(inv!$D$1:$D$1164,inv!$A$1:$A$1164,$B1485,inv!$T$1:$T$1164,$A1485,inv!$U$1:$U$1164,'DIAS DE INVENTARIO TAT'!G$1)</f>
        <v>0</v>
      </c>
      <c r="H1485">
        <f>+SUMIFS(inv!$D$1:$D$1164,inv!$A$1:$A$1164,$B1485,inv!$T$1:$T$1164,$A1485,inv!$U$1:$U$1164,'DIAS DE INVENTARIO TAT'!H$1)</f>
        <v>0</v>
      </c>
      <c r="I1485">
        <f>+SUMIFS(inv!$D$1:$D$1164,inv!$A$1:$A$1164,$B1485,inv!$T$1:$T$1164,$A1485,inv!$U$1:$U$1164,'DIAS DE INVENTARIO TAT'!I$1)</f>
        <v>0</v>
      </c>
      <c r="J1485">
        <f>+SUMIFS(inv!$D$1:$D$1164,inv!$A$1:$A$1164,$B1485,inv!$T$1:$T$1164,$A1485,inv!$U$1:$U$1164,'DIAS DE INVENTARIO TAT'!J$1)</f>
        <v>0</v>
      </c>
      <c r="K1485">
        <f>+SUMIFS(inv!$D$1:$D$1164,inv!$A$1:$A$1164,$B1485,inv!$T$1:$T$1164,$A1485,inv!$U$1:$U$1164,'DIAS DE INVENTARIO TAT'!K$1)</f>
        <v>0</v>
      </c>
      <c r="L1485" s="6">
        <f>+SUMIFS(VENTAS!H:H,VENTAS!B:B,B1485,VENTAS!G:G,A1485)</f>
        <v>0</v>
      </c>
      <c r="M1485" s="4">
        <f t="shared" si="131"/>
        <v>0</v>
      </c>
      <c r="N1485" s="4">
        <f t="shared" si="127"/>
        <v>0</v>
      </c>
      <c r="O1485" s="4">
        <f t="shared" si="128"/>
        <v>0</v>
      </c>
      <c r="P1485" s="4">
        <f t="shared" si="129"/>
        <v>0</v>
      </c>
      <c r="Q1485" s="6" t="e">
        <f>+SUMIFS(#REF!,#REF!,TablaINV[[#This Row],[GRUPO]],#REF!,TablaINV[[#This Row],[COD]])</f>
        <v>#REF!</v>
      </c>
      <c r="R1485" s="19">
        <f t="shared" si="130"/>
        <v>0</v>
      </c>
      <c r="S1485" s="4" t="str">
        <f>+VLOOKUP(A1485,inv!T:X,5,0)</f>
        <v>OCCIDENTE</v>
      </c>
      <c r="T1485" s="4" t="str">
        <f>+VLOOKUP(B:B,'DT HUEVO'!$A:$D,4,0)</f>
        <v>HUEVO SIN CLASIFICAR</v>
      </c>
      <c r="U1485" s="4" t="str">
        <f>+VLOOKUP(TablaINV[[#This Row],[COD]],'DT HUEVO'!$A:$D,3,0)</f>
        <v>HUEVO SIN CLASIFICAR</v>
      </c>
    </row>
    <row r="1486" spans="1:21">
      <c r="A1486" t="s">
        <v>453</v>
      </c>
      <c r="B1486">
        <v>901</v>
      </c>
      <c r="C1486" t="s">
        <v>57</v>
      </c>
      <c r="D1486">
        <f>+SUMIFS(inv!D:D,inv!A:A,B1486,inv!T:T,A1486)</f>
        <v>0</v>
      </c>
      <c r="E1486">
        <f>+SUMIFS(inv!$D$1:$D$1164,inv!$A$1:$A$1164,$B1486,inv!$T$1:$T$1164,$A1486,inv!$U$1:$U$1164,'DIAS DE INVENTARIO TAT'!E$1)</f>
        <v>0</v>
      </c>
      <c r="F1486">
        <f>+SUMIFS(inv!$D$1:$D$1164,inv!$A$1:$A$1164,$B1486,inv!$T$1:$T$1164,$A1486,inv!$U$1:$U$1164,'DIAS DE INVENTARIO TAT'!F$1)</f>
        <v>0</v>
      </c>
      <c r="G1486">
        <f>+SUMIFS(inv!$D$1:$D$1164,inv!$A$1:$A$1164,$B1486,inv!$T$1:$T$1164,$A1486,inv!$U$1:$U$1164,'DIAS DE INVENTARIO TAT'!G$1)</f>
        <v>0</v>
      </c>
      <c r="H1486">
        <f>+SUMIFS(inv!$D$1:$D$1164,inv!$A$1:$A$1164,$B1486,inv!$T$1:$T$1164,$A1486,inv!$U$1:$U$1164,'DIAS DE INVENTARIO TAT'!H$1)</f>
        <v>0</v>
      </c>
      <c r="I1486">
        <f>+SUMIFS(inv!$D$1:$D$1164,inv!$A$1:$A$1164,$B1486,inv!$T$1:$T$1164,$A1486,inv!$U$1:$U$1164,'DIAS DE INVENTARIO TAT'!I$1)</f>
        <v>0</v>
      </c>
      <c r="J1486">
        <f>+SUMIFS(inv!$D$1:$D$1164,inv!$A$1:$A$1164,$B1486,inv!$T$1:$T$1164,$A1486,inv!$U$1:$U$1164,'DIAS DE INVENTARIO TAT'!J$1)</f>
        <v>0</v>
      </c>
      <c r="K1486">
        <f>+SUMIFS(inv!$D$1:$D$1164,inv!$A$1:$A$1164,$B1486,inv!$T$1:$T$1164,$A1486,inv!$U$1:$U$1164,'DIAS DE INVENTARIO TAT'!K$1)</f>
        <v>0</v>
      </c>
      <c r="L1486" s="6">
        <f>+SUMIFS(VENTAS!H:H,VENTAS!B:B,B1486,VENTAS!G:G,A1486)</f>
        <v>0</v>
      </c>
      <c r="M1486" s="4">
        <f t="shared" si="131"/>
        <v>0</v>
      </c>
      <c r="N1486" s="4">
        <f t="shared" si="127"/>
        <v>0</v>
      </c>
      <c r="O1486" s="4">
        <f t="shared" si="128"/>
        <v>0</v>
      </c>
      <c r="P1486" s="4">
        <f t="shared" si="129"/>
        <v>0</v>
      </c>
      <c r="Q1486" s="6" t="e">
        <f>+SUMIFS(#REF!,#REF!,TablaINV[[#This Row],[GRUPO]],#REF!,TablaINV[[#This Row],[COD]])</f>
        <v>#REF!</v>
      </c>
      <c r="R1486" s="19">
        <f t="shared" si="130"/>
        <v>0</v>
      </c>
      <c r="S1486" s="4" t="str">
        <f>+VLOOKUP(A1486,inv!T:X,5,0)</f>
        <v>OCCIDENTE</v>
      </c>
      <c r="T1486" s="4" t="str">
        <f>+VLOOKUP(B:B,'DT HUEVO'!$A:$D,4,0)</f>
        <v>HUEVO SIN CLASIFICAR</v>
      </c>
      <c r="U1486" s="4" t="str">
        <f>+VLOOKUP(TablaINV[[#This Row],[COD]],'DT HUEVO'!$A:$D,3,0)</f>
        <v>HUEVO SIN CLASIFICAR</v>
      </c>
    </row>
    <row r="1487" spans="1:21">
      <c r="A1487" t="s">
        <v>453</v>
      </c>
      <c r="B1487">
        <v>74001</v>
      </c>
      <c r="C1487" t="s">
        <v>641</v>
      </c>
      <c r="D1487">
        <f>+SUMIFS(inv!D:D,inv!A:A,B1487,inv!T:T,A1487)</f>
        <v>0</v>
      </c>
      <c r="E1487">
        <f>+SUMIFS(inv!$D$1:$D$1164,inv!$A$1:$A$1164,$B1487,inv!$T$1:$T$1164,$A1487,inv!$U$1:$U$1164,'DIAS DE INVENTARIO TAT'!E$1)</f>
        <v>0</v>
      </c>
      <c r="F1487">
        <f>+SUMIFS(inv!$D$1:$D$1164,inv!$A$1:$A$1164,$B1487,inv!$T$1:$T$1164,$A1487,inv!$U$1:$U$1164,'DIAS DE INVENTARIO TAT'!F$1)</f>
        <v>0</v>
      </c>
      <c r="G1487">
        <f>+SUMIFS(inv!$D$1:$D$1164,inv!$A$1:$A$1164,$B1487,inv!$T$1:$T$1164,$A1487,inv!$U$1:$U$1164,'DIAS DE INVENTARIO TAT'!G$1)</f>
        <v>0</v>
      </c>
      <c r="H1487">
        <f>+SUMIFS(inv!$D$1:$D$1164,inv!$A$1:$A$1164,$B1487,inv!$T$1:$T$1164,$A1487,inv!$U$1:$U$1164,'DIAS DE INVENTARIO TAT'!H$1)</f>
        <v>0</v>
      </c>
      <c r="I1487">
        <f>+SUMIFS(inv!$D$1:$D$1164,inv!$A$1:$A$1164,$B1487,inv!$T$1:$T$1164,$A1487,inv!$U$1:$U$1164,'DIAS DE INVENTARIO TAT'!I$1)</f>
        <v>0</v>
      </c>
      <c r="J1487">
        <f>+SUMIFS(inv!$D$1:$D$1164,inv!$A$1:$A$1164,$B1487,inv!$T$1:$T$1164,$A1487,inv!$U$1:$U$1164,'DIAS DE INVENTARIO TAT'!J$1)</f>
        <v>0</v>
      </c>
      <c r="K1487">
        <f>+SUMIFS(inv!$D$1:$D$1164,inv!$A$1:$A$1164,$B1487,inv!$T$1:$T$1164,$A1487,inv!$U$1:$U$1164,'DIAS DE INVENTARIO TAT'!K$1)</f>
        <v>0</v>
      </c>
      <c r="L1487" s="6">
        <f>+SUMIFS(VENTAS!H:H,VENTAS!B:B,B1487,VENTAS!G:G,A1487)</f>
        <v>0</v>
      </c>
      <c r="M1487" s="4">
        <f t="shared" si="131"/>
        <v>0</v>
      </c>
      <c r="N1487" s="4">
        <f t="shared" si="127"/>
        <v>0</v>
      </c>
      <c r="O1487" s="4">
        <f t="shared" si="128"/>
        <v>0</v>
      </c>
      <c r="P1487" s="4">
        <f t="shared" si="129"/>
        <v>0</v>
      </c>
      <c r="Q1487" s="6" t="e">
        <f>+SUMIFS(#REF!,#REF!,TablaINV[[#This Row],[GRUPO]],#REF!,TablaINV[[#This Row],[COD]])</f>
        <v>#REF!</v>
      </c>
      <c r="R1487" s="19">
        <f t="shared" si="130"/>
        <v>0</v>
      </c>
      <c r="S1487" s="4" t="str">
        <f>+VLOOKUP(A1487,inv!T:X,5,0)</f>
        <v>OCCIDENTE</v>
      </c>
      <c r="T1487" s="4" t="str">
        <f>+VLOOKUP(B:B,'DT HUEVO'!$A:$D,4,0)</f>
        <v>SEGUNDA</v>
      </c>
      <c r="U1487" s="4" t="str">
        <f>+VLOOKUP(TablaINV[[#This Row],[COD]],'DT HUEVO'!$A:$D,3,0)</f>
        <v>SEGUNDA</v>
      </c>
    </row>
    <row r="1488" spans="1:21">
      <c r="A1488" t="s">
        <v>453</v>
      </c>
      <c r="B1488">
        <v>76101</v>
      </c>
      <c r="C1488" t="s">
        <v>644</v>
      </c>
      <c r="D1488">
        <f>+SUMIFS(inv!D:D,inv!A:A,B1488,inv!T:T,A1488)</f>
        <v>0</v>
      </c>
      <c r="E1488">
        <f>+SUMIFS(inv!$D$1:$D$1164,inv!$A$1:$A$1164,$B1488,inv!$T$1:$T$1164,$A1488,inv!$U$1:$U$1164,'DIAS DE INVENTARIO TAT'!E$1)</f>
        <v>0</v>
      </c>
      <c r="F1488">
        <f>+SUMIFS(inv!$D$1:$D$1164,inv!$A$1:$A$1164,$B1488,inv!$T$1:$T$1164,$A1488,inv!$U$1:$U$1164,'DIAS DE INVENTARIO TAT'!F$1)</f>
        <v>0</v>
      </c>
      <c r="G1488">
        <f>+SUMIFS(inv!$D$1:$D$1164,inv!$A$1:$A$1164,$B1488,inv!$T$1:$T$1164,$A1488,inv!$U$1:$U$1164,'DIAS DE INVENTARIO TAT'!G$1)</f>
        <v>0</v>
      </c>
      <c r="H1488">
        <f>+SUMIFS(inv!$D$1:$D$1164,inv!$A$1:$A$1164,$B1488,inv!$T$1:$T$1164,$A1488,inv!$U$1:$U$1164,'DIAS DE INVENTARIO TAT'!H$1)</f>
        <v>0</v>
      </c>
      <c r="I1488">
        <f>+SUMIFS(inv!$D$1:$D$1164,inv!$A$1:$A$1164,$B1488,inv!$T$1:$T$1164,$A1488,inv!$U$1:$U$1164,'DIAS DE INVENTARIO TAT'!I$1)</f>
        <v>0</v>
      </c>
      <c r="J1488">
        <f>+SUMIFS(inv!$D$1:$D$1164,inv!$A$1:$A$1164,$B1488,inv!$T$1:$T$1164,$A1488,inv!$U$1:$U$1164,'DIAS DE INVENTARIO TAT'!J$1)</f>
        <v>0</v>
      </c>
      <c r="K1488">
        <f>+SUMIFS(inv!$D$1:$D$1164,inv!$A$1:$A$1164,$B1488,inv!$T$1:$T$1164,$A1488,inv!$U$1:$U$1164,'DIAS DE INVENTARIO TAT'!K$1)</f>
        <v>0</v>
      </c>
      <c r="L1488" s="6">
        <f>+SUMIFS(VENTAS!H:H,VENTAS!B:B,B1488,VENTAS!G:G,A1488)</f>
        <v>0</v>
      </c>
      <c r="M1488" s="4">
        <f t="shared" si="131"/>
        <v>0</v>
      </c>
      <c r="N1488" s="4">
        <f t="shared" si="127"/>
        <v>0</v>
      </c>
      <c r="O1488" s="4">
        <f t="shared" si="128"/>
        <v>0</v>
      </c>
      <c r="P1488" s="4">
        <f t="shared" si="129"/>
        <v>0</v>
      </c>
      <c r="Q1488" s="6" t="e">
        <f>+SUMIFS(#REF!,#REF!,TablaINV[[#This Row],[GRUPO]],#REF!,TablaINV[[#This Row],[COD]])</f>
        <v>#REF!</v>
      </c>
      <c r="R1488" s="19">
        <f t="shared" si="130"/>
        <v>0</v>
      </c>
      <c r="S1488" s="4" t="str">
        <f>+VLOOKUP(A1488,inv!T:X,5,0)</f>
        <v>OCCIDENTE</v>
      </c>
      <c r="T1488" s="4" t="str">
        <f>+VLOOKUP(B:B,'DT HUEVO'!$A:$D,4,0)</f>
        <v>GRIS SUELTO</v>
      </c>
      <c r="U1488" s="4" t="str">
        <f>+VLOOKUP(TablaINV[[#This Row],[COD]],'DT HUEVO'!$A:$D,3,0)</f>
        <v>YUMBO</v>
      </c>
    </row>
    <row r="1489" spans="1:21">
      <c r="A1489" t="s">
        <v>453</v>
      </c>
      <c r="B1489">
        <v>12401</v>
      </c>
      <c r="C1489" t="s">
        <v>645</v>
      </c>
      <c r="D1489">
        <f>+SUMIFS(inv!D:D,inv!A:A,B1489,inv!T:T,A1489)</f>
        <v>0</v>
      </c>
      <c r="E1489">
        <f>+SUMIFS(inv!$D$1:$D$1164,inv!$A$1:$A$1164,$B1489,inv!$T$1:$T$1164,$A1489,inv!$U$1:$U$1164,'DIAS DE INVENTARIO TAT'!E$1)</f>
        <v>0</v>
      </c>
      <c r="F1489">
        <f>+SUMIFS(inv!$D$1:$D$1164,inv!$A$1:$A$1164,$B1489,inv!$T$1:$T$1164,$A1489,inv!$U$1:$U$1164,'DIAS DE INVENTARIO TAT'!F$1)</f>
        <v>0</v>
      </c>
      <c r="G1489">
        <f>+SUMIFS(inv!$D$1:$D$1164,inv!$A$1:$A$1164,$B1489,inv!$T$1:$T$1164,$A1489,inv!$U$1:$U$1164,'DIAS DE INVENTARIO TAT'!G$1)</f>
        <v>0</v>
      </c>
      <c r="H1489">
        <f>+SUMIFS(inv!$D$1:$D$1164,inv!$A$1:$A$1164,$B1489,inv!$T$1:$T$1164,$A1489,inv!$U$1:$U$1164,'DIAS DE INVENTARIO TAT'!H$1)</f>
        <v>0</v>
      </c>
      <c r="I1489">
        <f>+SUMIFS(inv!$D$1:$D$1164,inv!$A$1:$A$1164,$B1489,inv!$T$1:$T$1164,$A1489,inv!$U$1:$U$1164,'DIAS DE INVENTARIO TAT'!I$1)</f>
        <v>0</v>
      </c>
      <c r="J1489">
        <f>+SUMIFS(inv!$D$1:$D$1164,inv!$A$1:$A$1164,$B1489,inv!$T$1:$T$1164,$A1489,inv!$U$1:$U$1164,'DIAS DE INVENTARIO TAT'!J$1)</f>
        <v>0</v>
      </c>
      <c r="K1489">
        <f>+SUMIFS(inv!$D$1:$D$1164,inv!$A$1:$A$1164,$B1489,inv!$T$1:$T$1164,$A1489,inv!$U$1:$U$1164,'DIAS DE INVENTARIO TAT'!K$1)</f>
        <v>0</v>
      </c>
      <c r="L1489" s="6">
        <f>+SUMIFS(VENTAS!H:H,VENTAS!B:B,B1489,VENTAS!G:G,A1489)</f>
        <v>0</v>
      </c>
      <c r="M1489" s="4">
        <f t="shared" si="131"/>
        <v>0</v>
      </c>
      <c r="N1489" s="4">
        <f t="shared" si="127"/>
        <v>0</v>
      </c>
      <c r="O1489" s="4">
        <f t="shared" si="128"/>
        <v>0</v>
      </c>
      <c r="P1489" s="4">
        <f t="shared" si="129"/>
        <v>0</v>
      </c>
      <c r="Q1489" s="6" t="e">
        <f>+SUMIFS(#REF!,#REF!,TablaINV[[#This Row],[GRUPO]],#REF!,TablaINV[[#This Row],[COD]])</f>
        <v>#REF!</v>
      </c>
      <c r="R1489" s="19">
        <f t="shared" si="130"/>
        <v>0</v>
      </c>
      <c r="S1489" s="4" t="str">
        <f>+VLOOKUP(A1489,inv!T:X,5,0)</f>
        <v>OCCIDENTE</v>
      </c>
      <c r="T1489" s="4" t="e">
        <f>+VLOOKUP(B:B,'DT HUEVO'!$A:$D,4,0)</f>
        <v>#N/A</v>
      </c>
      <c r="U1489" s="4" t="e">
        <f>+VLOOKUP(TablaINV[[#This Row],[COD]],'DT HUEVO'!$A:$D,3,0)</f>
        <v>#N/A</v>
      </c>
    </row>
    <row r="1490" spans="1:21">
      <c r="A1490" t="s">
        <v>453</v>
      </c>
      <c r="B1490">
        <v>77301</v>
      </c>
      <c r="C1490" t="s">
        <v>648</v>
      </c>
      <c r="D1490">
        <f>+SUMIFS(inv!D:D,inv!A:A,B1490,inv!T:T,A1490)</f>
        <v>0</v>
      </c>
      <c r="E1490">
        <f>+SUMIFS(inv!$D$1:$D$1164,inv!$A$1:$A$1164,$B1490,inv!$T$1:$T$1164,$A1490,inv!$U$1:$U$1164,'DIAS DE INVENTARIO TAT'!E$1)</f>
        <v>0</v>
      </c>
      <c r="F1490">
        <f>+SUMIFS(inv!$D$1:$D$1164,inv!$A$1:$A$1164,$B1490,inv!$T$1:$T$1164,$A1490,inv!$U$1:$U$1164,'DIAS DE INVENTARIO TAT'!F$1)</f>
        <v>0</v>
      </c>
      <c r="G1490">
        <f>+SUMIFS(inv!$D$1:$D$1164,inv!$A$1:$A$1164,$B1490,inv!$T$1:$T$1164,$A1490,inv!$U$1:$U$1164,'DIAS DE INVENTARIO TAT'!G$1)</f>
        <v>0</v>
      </c>
      <c r="H1490">
        <f>+SUMIFS(inv!$D$1:$D$1164,inv!$A$1:$A$1164,$B1490,inv!$T$1:$T$1164,$A1490,inv!$U$1:$U$1164,'DIAS DE INVENTARIO TAT'!H$1)</f>
        <v>0</v>
      </c>
      <c r="I1490">
        <f>+SUMIFS(inv!$D$1:$D$1164,inv!$A$1:$A$1164,$B1490,inv!$T$1:$T$1164,$A1490,inv!$U$1:$U$1164,'DIAS DE INVENTARIO TAT'!I$1)</f>
        <v>0</v>
      </c>
      <c r="J1490">
        <f>+SUMIFS(inv!$D$1:$D$1164,inv!$A$1:$A$1164,$B1490,inv!$T$1:$T$1164,$A1490,inv!$U$1:$U$1164,'DIAS DE INVENTARIO TAT'!J$1)</f>
        <v>0</v>
      </c>
      <c r="K1490">
        <f>+SUMIFS(inv!$D$1:$D$1164,inv!$A$1:$A$1164,$B1490,inv!$T$1:$T$1164,$A1490,inv!$U$1:$U$1164,'DIAS DE INVENTARIO TAT'!K$1)</f>
        <v>0</v>
      </c>
      <c r="L1490" s="6">
        <f>+SUMIFS(VENTAS!H:H,VENTAS!B:B,B1490,VENTAS!G:G,A1490)</f>
        <v>0</v>
      </c>
      <c r="M1490" s="4">
        <f t="shared" si="131"/>
        <v>0</v>
      </c>
      <c r="N1490" s="4">
        <f t="shared" si="127"/>
        <v>0</v>
      </c>
      <c r="O1490" s="4">
        <f t="shared" si="128"/>
        <v>0</v>
      </c>
      <c r="P1490" s="4">
        <f t="shared" si="129"/>
        <v>0</v>
      </c>
      <c r="Q1490" s="6" t="e">
        <f>+SUMIFS(#REF!,#REF!,TablaINV[[#This Row],[GRUPO]],#REF!,TablaINV[[#This Row],[COD]])</f>
        <v>#REF!</v>
      </c>
      <c r="R1490" s="19">
        <f t="shared" si="130"/>
        <v>0</v>
      </c>
      <c r="S1490" s="4" t="str">
        <f>+VLOOKUP(A1490,inv!T:X,5,0)</f>
        <v>OCCIDENTE</v>
      </c>
      <c r="T1490" s="4" t="str">
        <f>+VLOOKUP(B:B,'DT HUEVO'!$A:$D,4,0)</f>
        <v>SEGUNDA</v>
      </c>
      <c r="U1490" s="4" t="str">
        <f>+VLOOKUP(TablaINV[[#This Row],[COD]],'DT HUEVO'!$A:$D,3,0)</f>
        <v>SEGUNDA</v>
      </c>
    </row>
    <row r="1491" spans="1:21">
      <c r="A1491" t="s">
        <v>453</v>
      </c>
      <c r="B1491">
        <v>12336</v>
      </c>
      <c r="C1491" t="s">
        <v>658</v>
      </c>
      <c r="D1491">
        <f>+SUMIFS(inv!D:D,inv!A:A,B1491,inv!T:T,A1491)</f>
        <v>0</v>
      </c>
      <c r="E1491">
        <f>+SUMIFS(inv!$D$1:$D$1164,inv!$A$1:$A$1164,$B1491,inv!$T$1:$T$1164,$A1491,inv!$U$1:$U$1164,'DIAS DE INVENTARIO TAT'!E$1)</f>
        <v>0</v>
      </c>
      <c r="F1491">
        <f>+SUMIFS(inv!$D$1:$D$1164,inv!$A$1:$A$1164,$B1491,inv!$T$1:$T$1164,$A1491,inv!$U$1:$U$1164,'DIAS DE INVENTARIO TAT'!F$1)</f>
        <v>0</v>
      </c>
      <c r="G1491">
        <f>+SUMIFS(inv!$D$1:$D$1164,inv!$A$1:$A$1164,$B1491,inv!$T$1:$T$1164,$A1491,inv!$U$1:$U$1164,'DIAS DE INVENTARIO TAT'!G$1)</f>
        <v>0</v>
      </c>
      <c r="H1491">
        <f>+SUMIFS(inv!$D$1:$D$1164,inv!$A$1:$A$1164,$B1491,inv!$T$1:$T$1164,$A1491,inv!$U$1:$U$1164,'DIAS DE INVENTARIO TAT'!H$1)</f>
        <v>0</v>
      </c>
      <c r="I1491">
        <f>+SUMIFS(inv!$D$1:$D$1164,inv!$A$1:$A$1164,$B1491,inv!$T$1:$T$1164,$A1491,inv!$U$1:$U$1164,'DIAS DE INVENTARIO TAT'!I$1)</f>
        <v>0</v>
      </c>
      <c r="J1491">
        <f>+SUMIFS(inv!$D$1:$D$1164,inv!$A$1:$A$1164,$B1491,inv!$T$1:$T$1164,$A1491,inv!$U$1:$U$1164,'DIAS DE INVENTARIO TAT'!J$1)</f>
        <v>0</v>
      </c>
      <c r="K1491">
        <f>+SUMIFS(inv!$D$1:$D$1164,inv!$A$1:$A$1164,$B1491,inv!$T$1:$T$1164,$A1491,inv!$U$1:$U$1164,'DIAS DE INVENTARIO TAT'!K$1)</f>
        <v>0</v>
      </c>
      <c r="L1491" s="6">
        <f>+SUMIFS(VENTAS!H:H,VENTAS!B:B,B1491,VENTAS!G:G,A1491)</f>
        <v>0</v>
      </c>
      <c r="M1491" s="4">
        <f t="shared" si="131"/>
        <v>0</v>
      </c>
      <c r="N1491" s="4">
        <f t="shared" si="127"/>
        <v>0</v>
      </c>
      <c r="O1491" s="4">
        <f t="shared" si="128"/>
        <v>0</v>
      </c>
      <c r="P1491" s="4">
        <f t="shared" si="129"/>
        <v>0</v>
      </c>
      <c r="Q1491" s="6" t="e">
        <f>+SUMIFS(#REF!,#REF!,TablaINV[[#This Row],[GRUPO]],#REF!,TablaINV[[#This Row],[COD]])</f>
        <v>#REF!</v>
      </c>
      <c r="R1491" s="19">
        <f t="shared" si="130"/>
        <v>0</v>
      </c>
      <c r="S1491" s="4" t="str">
        <f>+VLOOKUP(A1491,inv!T:X,5,0)</f>
        <v>OCCIDENTE</v>
      </c>
      <c r="T1491" s="4" t="e">
        <f>+VLOOKUP(B:B,'DT HUEVO'!$A:$D,4,0)</f>
        <v>#N/A</v>
      </c>
      <c r="U1491" s="4" t="e">
        <f>+VLOOKUP(TablaINV[[#This Row],[COD]],'DT HUEVO'!$A:$D,3,0)</f>
        <v>#N/A</v>
      </c>
    </row>
    <row r="1492" spans="1:21">
      <c r="A1492" t="s">
        <v>453</v>
      </c>
      <c r="B1492">
        <v>32306</v>
      </c>
      <c r="C1492" t="s">
        <v>661</v>
      </c>
      <c r="D1492">
        <f>+SUMIFS(inv!D:D,inv!A:A,B1492,inv!T:T,A1492)</f>
        <v>0</v>
      </c>
      <c r="E1492">
        <f>+SUMIFS(inv!$D$1:$D$1164,inv!$A$1:$A$1164,$B1492,inv!$T$1:$T$1164,$A1492,inv!$U$1:$U$1164,'DIAS DE INVENTARIO TAT'!E$1)</f>
        <v>0</v>
      </c>
      <c r="F1492">
        <f>+SUMIFS(inv!$D$1:$D$1164,inv!$A$1:$A$1164,$B1492,inv!$T$1:$T$1164,$A1492,inv!$U$1:$U$1164,'DIAS DE INVENTARIO TAT'!F$1)</f>
        <v>0</v>
      </c>
      <c r="G1492">
        <f>+SUMIFS(inv!$D$1:$D$1164,inv!$A$1:$A$1164,$B1492,inv!$T$1:$T$1164,$A1492,inv!$U$1:$U$1164,'DIAS DE INVENTARIO TAT'!G$1)</f>
        <v>0</v>
      </c>
      <c r="H1492">
        <f>+SUMIFS(inv!$D$1:$D$1164,inv!$A$1:$A$1164,$B1492,inv!$T$1:$T$1164,$A1492,inv!$U$1:$U$1164,'DIAS DE INVENTARIO TAT'!H$1)</f>
        <v>0</v>
      </c>
      <c r="I1492">
        <f>+SUMIFS(inv!$D$1:$D$1164,inv!$A$1:$A$1164,$B1492,inv!$T$1:$T$1164,$A1492,inv!$U$1:$U$1164,'DIAS DE INVENTARIO TAT'!I$1)</f>
        <v>0</v>
      </c>
      <c r="J1492">
        <f>+SUMIFS(inv!$D$1:$D$1164,inv!$A$1:$A$1164,$B1492,inv!$T$1:$T$1164,$A1492,inv!$U$1:$U$1164,'DIAS DE INVENTARIO TAT'!J$1)</f>
        <v>0</v>
      </c>
      <c r="K1492">
        <f>+SUMIFS(inv!$D$1:$D$1164,inv!$A$1:$A$1164,$B1492,inv!$T$1:$T$1164,$A1492,inv!$U$1:$U$1164,'DIAS DE INVENTARIO TAT'!K$1)</f>
        <v>0</v>
      </c>
      <c r="L1492" s="6">
        <f>+SUMIFS(VENTAS!H:H,VENTAS!B:B,B1492,VENTAS!G:G,A1492)</f>
        <v>0</v>
      </c>
      <c r="M1492" s="4">
        <f t="shared" si="131"/>
        <v>0</v>
      </c>
      <c r="N1492" s="4">
        <f t="shared" si="127"/>
        <v>0</v>
      </c>
      <c r="O1492" s="4">
        <f t="shared" si="128"/>
        <v>0</v>
      </c>
      <c r="P1492" s="4">
        <f t="shared" si="129"/>
        <v>0</v>
      </c>
      <c r="Q1492" s="6" t="e">
        <f>+SUMIFS(#REF!,#REF!,TablaINV[[#This Row],[GRUPO]],#REF!,TablaINV[[#This Row],[COD]])</f>
        <v>#REF!</v>
      </c>
      <c r="R1492" s="19">
        <f t="shared" si="130"/>
        <v>0</v>
      </c>
      <c r="S1492" s="4" t="str">
        <f>+VLOOKUP(A1492,inv!T:X,5,0)</f>
        <v>OCCIDENTE</v>
      </c>
      <c r="T1492" s="4" t="str">
        <f>+VLOOKUP(B:B,'DT HUEVO'!$A:$D,4,0)</f>
        <v>EMPACADOS</v>
      </c>
      <c r="U1492" s="4" t="str">
        <f>+VLOOKUP(TablaINV[[#This Row],[COD]],'DT HUEVO'!$A:$D,3,0)</f>
        <v>AA</v>
      </c>
    </row>
    <row r="1493" spans="1:21">
      <c r="A1493" t="s">
        <v>453</v>
      </c>
      <c r="B1493">
        <v>32359</v>
      </c>
      <c r="C1493" t="s">
        <v>660</v>
      </c>
      <c r="D1493">
        <f>+SUMIFS(inv!D:D,inv!A:A,B1493,inv!T:T,A1493)</f>
        <v>0</v>
      </c>
      <c r="E1493">
        <f>+SUMIFS(inv!$D$1:$D$1164,inv!$A$1:$A$1164,$B1493,inv!$T$1:$T$1164,$A1493,inv!$U$1:$U$1164,'DIAS DE INVENTARIO TAT'!E$1)</f>
        <v>0</v>
      </c>
      <c r="F1493">
        <f>+SUMIFS(inv!$D$1:$D$1164,inv!$A$1:$A$1164,$B1493,inv!$T$1:$T$1164,$A1493,inv!$U$1:$U$1164,'DIAS DE INVENTARIO TAT'!F$1)</f>
        <v>0</v>
      </c>
      <c r="G1493">
        <f>+SUMIFS(inv!$D$1:$D$1164,inv!$A$1:$A$1164,$B1493,inv!$T$1:$T$1164,$A1493,inv!$U$1:$U$1164,'DIAS DE INVENTARIO TAT'!G$1)</f>
        <v>0</v>
      </c>
      <c r="H1493">
        <f>+SUMIFS(inv!$D$1:$D$1164,inv!$A$1:$A$1164,$B1493,inv!$T$1:$T$1164,$A1493,inv!$U$1:$U$1164,'DIAS DE INVENTARIO TAT'!H$1)</f>
        <v>0</v>
      </c>
      <c r="I1493">
        <f>+SUMIFS(inv!$D$1:$D$1164,inv!$A$1:$A$1164,$B1493,inv!$T$1:$T$1164,$A1493,inv!$U$1:$U$1164,'DIAS DE INVENTARIO TAT'!I$1)</f>
        <v>0</v>
      </c>
      <c r="J1493">
        <f>+SUMIFS(inv!$D$1:$D$1164,inv!$A$1:$A$1164,$B1493,inv!$T$1:$T$1164,$A1493,inv!$U$1:$U$1164,'DIAS DE INVENTARIO TAT'!J$1)</f>
        <v>0</v>
      </c>
      <c r="K1493">
        <f>+SUMIFS(inv!$D$1:$D$1164,inv!$A$1:$A$1164,$B1493,inv!$T$1:$T$1164,$A1493,inv!$U$1:$U$1164,'DIAS DE INVENTARIO TAT'!K$1)</f>
        <v>0</v>
      </c>
      <c r="L1493" s="6">
        <f>+SUMIFS(VENTAS!H:H,VENTAS!B:B,B1493,VENTAS!G:G,A1493)</f>
        <v>0</v>
      </c>
      <c r="M1493" s="4">
        <f t="shared" si="131"/>
        <v>0</v>
      </c>
      <c r="N1493" s="4">
        <f t="shared" si="127"/>
        <v>0</v>
      </c>
      <c r="O1493" s="4">
        <f t="shared" si="128"/>
        <v>0</v>
      </c>
      <c r="P1493" s="4">
        <f t="shared" si="129"/>
        <v>0</v>
      </c>
      <c r="Q1493" s="6" t="e">
        <f>+SUMIFS(#REF!,#REF!,TablaINV[[#This Row],[GRUPO]],#REF!,TablaINV[[#This Row],[COD]])</f>
        <v>#REF!</v>
      </c>
      <c r="R1493" s="19">
        <f t="shared" si="130"/>
        <v>0</v>
      </c>
      <c r="S1493" s="4" t="str">
        <f>+VLOOKUP(A1493,inv!T:X,5,0)</f>
        <v>OCCIDENTE</v>
      </c>
      <c r="T1493" s="4" t="str">
        <f>+VLOOKUP(B:B,'DT HUEVO'!$A:$D,4,0)</f>
        <v>EMPACADOS</v>
      </c>
      <c r="U1493" s="4" t="str">
        <f>+VLOOKUP(TablaINV[[#This Row],[COD]],'DT HUEVO'!$A:$D,3,0)</f>
        <v>AA</v>
      </c>
    </row>
    <row r="1494" spans="1:21">
      <c r="A1494" t="s">
        <v>453</v>
      </c>
      <c r="B1494">
        <v>101</v>
      </c>
      <c r="C1494" t="s">
        <v>662</v>
      </c>
      <c r="D1494">
        <f>+SUMIFS(inv!D:D,inv!A:A,B1494,inv!T:T,A1494)</f>
        <v>0</v>
      </c>
      <c r="E1494">
        <f>+SUMIFS(inv!$D$1:$D$1164,inv!$A$1:$A$1164,$B1494,inv!$T$1:$T$1164,$A1494,inv!$U$1:$U$1164,'DIAS DE INVENTARIO TAT'!E$1)</f>
        <v>0</v>
      </c>
      <c r="F1494">
        <f>+SUMIFS(inv!$D$1:$D$1164,inv!$A$1:$A$1164,$B1494,inv!$T$1:$T$1164,$A1494,inv!$U$1:$U$1164,'DIAS DE INVENTARIO TAT'!F$1)</f>
        <v>0</v>
      </c>
      <c r="G1494">
        <f>+SUMIFS(inv!$D$1:$D$1164,inv!$A$1:$A$1164,$B1494,inv!$T$1:$T$1164,$A1494,inv!$U$1:$U$1164,'DIAS DE INVENTARIO TAT'!G$1)</f>
        <v>0</v>
      </c>
      <c r="H1494">
        <f>+SUMIFS(inv!$D$1:$D$1164,inv!$A$1:$A$1164,$B1494,inv!$T$1:$T$1164,$A1494,inv!$U$1:$U$1164,'DIAS DE INVENTARIO TAT'!H$1)</f>
        <v>0</v>
      </c>
      <c r="I1494">
        <f>+SUMIFS(inv!$D$1:$D$1164,inv!$A$1:$A$1164,$B1494,inv!$T$1:$T$1164,$A1494,inv!$U$1:$U$1164,'DIAS DE INVENTARIO TAT'!I$1)</f>
        <v>0</v>
      </c>
      <c r="J1494">
        <f>+SUMIFS(inv!$D$1:$D$1164,inv!$A$1:$A$1164,$B1494,inv!$T$1:$T$1164,$A1494,inv!$U$1:$U$1164,'DIAS DE INVENTARIO TAT'!J$1)</f>
        <v>0</v>
      </c>
      <c r="K1494">
        <f>+SUMIFS(inv!$D$1:$D$1164,inv!$A$1:$A$1164,$B1494,inv!$T$1:$T$1164,$A1494,inv!$U$1:$U$1164,'DIAS DE INVENTARIO TAT'!K$1)</f>
        <v>0</v>
      </c>
      <c r="L1494" s="6">
        <f>+SUMIFS(VENTAS!H:H,VENTAS!B:B,B1494,VENTAS!G:G,A1494)</f>
        <v>0</v>
      </c>
      <c r="M1494" s="4">
        <f t="shared" si="131"/>
        <v>0</v>
      </c>
      <c r="N1494" s="4">
        <f t="shared" si="127"/>
        <v>0</v>
      </c>
      <c r="O1494" s="4">
        <f t="shared" si="128"/>
        <v>0</v>
      </c>
      <c r="P1494" s="4">
        <f t="shared" si="129"/>
        <v>0</v>
      </c>
      <c r="Q1494" s="6" t="e">
        <f>+SUMIFS(#REF!,#REF!,TablaINV[[#This Row],[GRUPO]],#REF!,TablaINV[[#This Row],[COD]])</f>
        <v>#REF!</v>
      </c>
      <c r="R1494" s="19">
        <f t="shared" si="130"/>
        <v>0</v>
      </c>
      <c r="S1494" s="4" t="str">
        <f>+VLOOKUP(A1494,inv!T:X,5,0)</f>
        <v>OCCIDENTE</v>
      </c>
      <c r="T1494" s="4" t="str">
        <f>+VLOOKUP(B:B,'DT HUEVO'!$A:$D,4,0)</f>
        <v>GRIS SUELTO</v>
      </c>
      <c r="U1494" s="4" t="str">
        <f>+VLOOKUP(TablaINV[[#This Row],[COD]],'DT HUEVO'!$A:$D,3,0)</f>
        <v>YUMBO</v>
      </c>
    </row>
    <row r="1495" spans="1:21">
      <c r="A1495" t="s">
        <v>453</v>
      </c>
      <c r="B1495">
        <v>102</v>
      </c>
      <c r="C1495" t="s">
        <v>663</v>
      </c>
      <c r="D1495">
        <f>+SUMIFS(inv!D:D,inv!A:A,B1495,inv!T:T,A1495)</f>
        <v>0</v>
      </c>
      <c r="E1495">
        <f>+SUMIFS(inv!$D$1:$D$1164,inv!$A$1:$A$1164,$B1495,inv!$T$1:$T$1164,$A1495,inv!$U$1:$U$1164,'DIAS DE INVENTARIO TAT'!E$1)</f>
        <v>0</v>
      </c>
      <c r="F1495">
        <f>+SUMIFS(inv!$D$1:$D$1164,inv!$A$1:$A$1164,$B1495,inv!$T$1:$T$1164,$A1495,inv!$U$1:$U$1164,'DIAS DE INVENTARIO TAT'!F$1)</f>
        <v>0</v>
      </c>
      <c r="G1495">
        <f>+SUMIFS(inv!$D$1:$D$1164,inv!$A$1:$A$1164,$B1495,inv!$T$1:$T$1164,$A1495,inv!$U$1:$U$1164,'DIAS DE INVENTARIO TAT'!G$1)</f>
        <v>0</v>
      </c>
      <c r="H1495">
        <f>+SUMIFS(inv!$D$1:$D$1164,inv!$A$1:$A$1164,$B1495,inv!$T$1:$T$1164,$A1495,inv!$U$1:$U$1164,'DIAS DE INVENTARIO TAT'!H$1)</f>
        <v>0</v>
      </c>
      <c r="I1495">
        <f>+SUMIFS(inv!$D$1:$D$1164,inv!$A$1:$A$1164,$B1495,inv!$T$1:$T$1164,$A1495,inv!$U$1:$U$1164,'DIAS DE INVENTARIO TAT'!I$1)</f>
        <v>0</v>
      </c>
      <c r="J1495">
        <f>+SUMIFS(inv!$D$1:$D$1164,inv!$A$1:$A$1164,$B1495,inv!$T$1:$T$1164,$A1495,inv!$U$1:$U$1164,'DIAS DE INVENTARIO TAT'!J$1)</f>
        <v>0</v>
      </c>
      <c r="K1495">
        <f>+SUMIFS(inv!$D$1:$D$1164,inv!$A$1:$A$1164,$B1495,inv!$T$1:$T$1164,$A1495,inv!$U$1:$U$1164,'DIAS DE INVENTARIO TAT'!K$1)</f>
        <v>0</v>
      </c>
      <c r="L1495" s="6">
        <f>+SUMIFS(VENTAS!H:H,VENTAS!B:B,B1495,VENTAS!G:G,A1495)</f>
        <v>0</v>
      </c>
      <c r="M1495" s="4">
        <f t="shared" si="131"/>
        <v>0</v>
      </c>
      <c r="N1495" s="4">
        <f t="shared" si="127"/>
        <v>0</v>
      </c>
      <c r="O1495" s="4">
        <f t="shared" si="128"/>
        <v>0</v>
      </c>
      <c r="P1495" s="4">
        <f t="shared" si="129"/>
        <v>0</v>
      </c>
      <c r="Q1495" s="6" t="e">
        <f>+SUMIFS(#REF!,#REF!,TablaINV[[#This Row],[GRUPO]],#REF!,TablaINV[[#This Row],[COD]])</f>
        <v>#REF!</v>
      </c>
      <c r="R1495" s="19">
        <f t="shared" si="130"/>
        <v>0</v>
      </c>
      <c r="S1495" s="4" t="str">
        <f>+VLOOKUP(A1495,inv!T:X,5,0)</f>
        <v>OCCIDENTE</v>
      </c>
      <c r="T1495" s="4" t="str">
        <f>+VLOOKUP(B:B,'DT HUEVO'!$A:$D,4,0)</f>
        <v>GRIS SUELTO</v>
      </c>
      <c r="U1495" s="4" t="str">
        <f>+VLOOKUP(TablaINV[[#This Row],[COD]],'DT HUEVO'!$A:$D,3,0)</f>
        <v>AAA</v>
      </c>
    </row>
    <row r="1496" spans="1:21">
      <c r="A1496" t="s">
        <v>453</v>
      </c>
      <c r="B1496">
        <v>103</v>
      </c>
      <c r="C1496" t="s">
        <v>664</v>
      </c>
      <c r="D1496">
        <f>+SUMIFS(inv!D:D,inv!A:A,B1496,inv!T:T,A1496)</f>
        <v>0</v>
      </c>
      <c r="E1496">
        <f>+SUMIFS(inv!$D$1:$D$1164,inv!$A$1:$A$1164,$B1496,inv!$T$1:$T$1164,$A1496,inv!$U$1:$U$1164,'DIAS DE INVENTARIO TAT'!E$1)</f>
        <v>0</v>
      </c>
      <c r="F1496">
        <f>+SUMIFS(inv!$D$1:$D$1164,inv!$A$1:$A$1164,$B1496,inv!$T$1:$T$1164,$A1496,inv!$U$1:$U$1164,'DIAS DE INVENTARIO TAT'!F$1)</f>
        <v>0</v>
      </c>
      <c r="G1496">
        <f>+SUMIFS(inv!$D$1:$D$1164,inv!$A$1:$A$1164,$B1496,inv!$T$1:$T$1164,$A1496,inv!$U$1:$U$1164,'DIAS DE INVENTARIO TAT'!G$1)</f>
        <v>0</v>
      </c>
      <c r="H1496">
        <f>+SUMIFS(inv!$D$1:$D$1164,inv!$A$1:$A$1164,$B1496,inv!$T$1:$T$1164,$A1496,inv!$U$1:$U$1164,'DIAS DE INVENTARIO TAT'!H$1)</f>
        <v>0</v>
      </c>
      <c r="I1496">
        <f>+SUMIFS(inv!$D$1:$D$1164,inv!$A$1:$A$1164,$B1496,inv!$T$1:$T$1164,$A1496,inv!$U$1:$U$1164,'DIAS DE INVENTARIO TAT'!I$1)</f>
        <v>0</v>
      </c>
      <c r="J1496">
        <f>+SUMIFS(inv!$D$1:$D$1164,inv!$A$1:$A$1164,$B1496,inv!$T$1:$T$1164,$A1496,inv!$U$1:$U$1164,'DIAS DE INVENTARIO TAT'!J$1)</f>
        <v>0</v>
      </c>
      <c r="K1496">
        <f>+SUMIFS(inv!$D$1:$D$1164,inv!$A$1:$A$1164,$B1496,inv!$T$1:$T$1164,$A1496,inv!$U$1:$U$1164,'DIAS DE INVENTARIO TAT'!K$1)</f>
        <v>0</v>
      </c>
      <c r="L1496" s="6">
        <f>+SUMIFS(VENTAS!H:H,VENTAS!B:B,B1496,VENTAS!G:G,A1496)</f>
        <v>0</v>
      </c>
      <c r="M1496" s="4">
        <f t="shared" si="131"/>
        <v>0</v>
      </c>
      <c r="N1496" s="4">
        <f t="shared" si="127"/>
        <v>0</v>
      </c>
      <c r="O1496" s="4">
        <f t="shared" si="128"/>
        <v>0</v>
      </c>
      <c r="P1496" s="4">
        <f t="shared" si="129"/>
        <v>0</v>
      </c>
      <c r="Q1496" s="6" t="e">
        <f>+SUMIFS(#REF!,#REF!,TablaINV[[#This Row],[GRUPO]],#REF!,TablaINV[[#This Row],[COD]])</f>
        <v>#REF!</v>
      </c>
      <c r="R1496" s="19">
        <f t="shared" si="130"/>
        <v>0</v>
      </c>
      <c r="S1496" s="4" t="str">
        <f>+VLOOKUP(A1496,inv!T:X,5,0)</f>
        <v>OCCIDENTE</v>
      </c>
      <c r="T1496" s="4" t="str">
        <f>+VLOOKUP(B:B,'DT HUEVO'!$A:$D,4,0)</f>
        <v>GRIS SUELTO</v>
      </c>
      <c r="U1496" s="4" t="str">
        <f>+VLOOKUP(TablaINV[[#This Row],[COD]],'DT HUEVO'!$A:$D,3,0)</f>
        <v>AA</v>
      </c>
    </row>
    <row r="1497" spans="1:21">
      <c r="A1497" t="s">
        <v>453</v>
      </c>
      <c r="B1497">
        <v>104</v>
      </c>
      <c r="C1497" t="s">
        <v>665</v>
      </c>
      <c r="D1497">
        <f>+SUMIFS(inv!D:D,inv!A:A,B1497,inv!T:T,A1497)</f>
        <v>0</v>
      </c>
      <c r="E1497">
        <f>+SUMIFS(inv!$D$1:$D$1164,inv!$A$1:$A$1164,$B1497,inv!$T$1:$T$1164,$A1497,inv!$U$1:$U$1164,'DIAS DE INVENTARIO TAT'!E$1)</f>
        <v>0</v>
      </c>
      <c r="F1497">
        <f>+SUMIFS(inv!$D$1:$D$1164,inv!$A$1:$A$1164,$B1497,inv!$T$1:$T$1164,$A1497,inv!$U$1:$U$1164,'DIAS DE INVENTARIO TAT'!F$1)</f>
        <v>0</v>
      </c>
      <c r="G1497">
        <f>+SUMIFS(inv!$D$1:$D$1164,inv!$A$1:$A$1164,$B1497,inv!$T$1:$T$1164,$A1497,inv!$U$1:$U$1164,'DIAS DE INVENTARIO TAT'!G$1)</f>
        <v>0</v>
      </c>
      <c r="H1497">
        <f>+SUMIFS(inv!$D$1:$D$1164,inv!$A$1:$A$1164,$B1497,inv!$T$1:$T$1164,$A1497,inv!$U$1:$U$1164,'DIAS DE INVENTARIO TAT'!H$1)</f>
        <v>0</v>
      </c>
      <c r="I1497">
        <f>+SUMIFS(inv!$D$1:$D$1164,inv!$A$1:$A$1164,$B1497,inv!$T$1:$T$1164,$A1497,inv!$U$1:$U$1164,'DIAS DE INVENTARIO TAT'!I$1)</f>
        <v>0</v>
      </c>
      <c r="J1497">
        <f>+SUMIFS(inv!$D$1:$D$1164,inv!$A$1:$A$1164,$B1497,inv!$T$1:$T$1164,$A1497,inv!$U$1:$U$1164,'DIAS DE INVENTARIO TAT'!J$1)</f>
        <v>0</v>
      </c>
      <c r="K1497">
        <f>+SUMIFS(inv!$D$1:$D$1164,inv!$A$1:$A$1164,$B1497,inv!$T$1:$T$1164,$A1497,inv!$U$1:$U$1164,'DIAS DE INVENTARIO TAT'!K$1)</f>
        <v>0</v>
      </c>
      <c r="L1497" s="6">
        <f>+SUMIFS(VENTAS!H:H,VENTAS!B:B,B1497,VENTAS!G:G,A1497)</f>
        <v>0</v>
      </c>
      <c r="M1497" s="4">
        <f t="shared" si="131"/>
        <v>0</v>
      </c>
      <c r="N1497" s="4">
        <f t="shared" si="127"/>
        <v>0</v>
      </c>
      <c r="O1497" s="4">
        <f t="shared" si="128"/>
        <v>0</v>
      </c>
      <c r="P1497" s="4">
        <f t="shared" si="129"/>
        <v>0</v>
      </c>
      <c r="Q1497" s="6" t="e">
        <f>+SUMIFS(#REF!,#REF!,TablaINV[[#This Row],[GRUPO]],#REF!,TablaINV[[#This Row],[COD]])</f>
        <v>#REF!</v>
      </c>
      <c r="R1497" s="19">
        <f t="shared" si="130"/>
        <v>0</v>
      </c>
      <c r="S1497" s="4" t="str">
        <f>+VLOOKUP(A1497,inv!T:X,5,0)</f>
        <v>OCCIDENTE</v>
      </c>
      <c r="T1497" s="4" t="str">
        <f>+VLOOKUP(B:B,'DT HUEVO'!$A:$D,4,0)</f>
        <v>GRIS SUELTO</v>
      </c>
      <c r="U1497" s="4" t="str">
        <f>+VLOOKUP(TablaINV[[#This Row],[COD]],'DT HUEVO'!$A:$D,3,0)</f>
        <v>A</v>
      </c>
    </row>
    <row r="1498" spans="1:21">
      <c r="A1498" t="s">
        <v>453</v>
      </c>
      <c r="B1498">
        <v>105</v>
      </c>
      <c r="C1498" t="s">
        <v>666</v>
      </c>
      <c r="D1498">
        <f>+SUMIFS(inv!D:D,inv!A:A,B1498,inv!T:T,A1498)</f>
        <v>0</v>
      </c>
      <c r="E1498">
        <f>+SUMIFS(inv!$D$1:$D$1164,inv!$A$1:$A$1164,$B1498,inv!$T$1:$T$1164,$A1498,inv!$U$1:$U$1164,'DIAS DE INVENTARIO TAT'!E$1)</f>
        <v>0</v>
      </c>
      <c r="F1498">
        <f>+SUMIFS(inv!$D$1:$D$1164,inv!$A$1:$A$1164,$B1498,inv!$T$1:$T$1164,$A1498,inv!$U$1:$U$1164,'DIAS DE INVENTARIO TAT'!F$1)</f>
        <v>0</v>
      </c>
      <c r="G1498">
        <f>+SUMIFS(inv!$D$1:$D$1164,inv!$A$1:$A$1164,$B1498,inv!$T$1:$T$1164,$A1498,inv!$U$1:$U$1164,'DIAS DE INVENTARIO TAT'!G$1)</f>
        <v>0</v>
      </c>
      <c r="H1498">
        <f>+SUMIFS(inv!$D$1:$D$1164,inv!$A$1:$A$1164,$B1498,inv!$T$1:$T$1164,$A1498,inv!$U$1:$U$1164,'DIAS DE INVENTARIO TAT'!H$1)</f>
        <v>0</v>
      </c>
      <c r="I1498">
        <f>+SUMIFS(inv!$D$1:$D$1164,inv!$A$1:$A$1164,$B1498,inv!$T$1:$T$1164,$A1498,inv!$U$1:$U$1164,'DIAS DE INVENTARIO TAT'!I$1)</f>
        <v>0</v>
      </c>
      <c r="J1498">
        <f>+SUMIFS(inv!$D$1:$D$1164,inv!$A$1:$A$1164,$B1498,inv!$T$1:$T$1164,$A1498,inv!$U$1:$U$1164,'DIAS DE INVENTARIO TAT'!J$1)</f>
        <v>0</v>
      </c>
      <c r="K1498">
        <f>+SUMIFS(inv!$D$1:$D$1164,inv!$A$1:$A$1164,$B1498,inv!$T$1:$T$1164,$A1498,inv!$U$1:$U$1164,'DIAS DE INVENTARIO TAT'!K$1)</f>
        <v>0</v>
      </c>
      <c r="L1498" s="6">
        <f>+SUMIFS(VENTAS!H:H,VENTAS!B:B,B1498,VENTAS!G:G,A1498)</f>
        <v>0</v>
      </c>
      <c r="M1498" s="4">
        <f t="shared" si="131"/>
        <v>0</v>
      </c>
      <c r="N1498" s="4">
        <f t="shared" si="127"/>
        <v>0</v>
      </c>
      <c r="O1498" s="4">
        <f t="shared" si="128"/>
        <v>0</v>
      </c>
      <c r="P1498" s="4">
        <f t="shared" si="129"/>
        <v>0</v>
      </c>
      <c r="Q1498" s="6" t="e">
        <f>+SUMIFS(#REF!,#REF!,TablaINV[[#This Row],[GRUPO]],#REF!,TablaINV[[#This Row],[COD]])</f>
        <v>#REF!</v>
      </c>
      <c r="R1498" s="19">
        <f t="shared" si="130"/>
        <v>0</v>
      </c>
      <c r="S1498" s="4" t="str">
        <f>+VLOOKUP(A1498,inv!T:X,5,0)</f>
        <v>OCCIDENTE</v>
      </c>
      <c r="T1498" s="4" t="str">
        <f>+VLOOKUP(B:B,'DT HUEVO'!$A:$D,4,0)</f>
        <v>GRIS SUELTO</v>
      </c>
      <c r="U1498" s="4" t="str">
        <f>+VLOOKUP(TablaINV[[#This Row],[COD]],'DT HUEVO'!$A:$D,3,0)</f>
        <v>B</v>
      </c>
    </row>
    <row r="1499" spans="1:21">
      <c r="A1499" t="s">
        <v>453</v>
      </c>
      <c r="B1499">
        <v>106</v>
      </c>
      <c r="C1499" t="s">
        <v>667</v>
      </c>
      <c r="D1499">
        <f>+SUMIFS(inv!D:D,inv!A:A,B1499,inv!T:T,A1499)</f>
        <v>0</v>
      </c>
      <c r="E1499">
        <f>+SUMIFS(inv!$D$1:$D$1164,inv!$A$1:$A$1164,$B1499,inv!$T$1:$T$1164,$A1499,inv!$U$1:$U$1164,'DIAS DE INVENTARIO TAT'!E$1)</f>
        <v>0</v>
      </c>
      <c r="F1499">
        <f>+SUMIFS(inv!$D$1:$D$1164,inv!$A$1:$A$1164,$B1499,inv!$T$1:$T$1164,$A1499,inv!$U$1:$U$1164,'DIAS DE INVENTARIO TAT'!F$1)</f>
        <v>0</v>
      </c>
      <c r="G1499">
        <f>+SUMIFS(inv!$D$1:$D$1164,inv!$A$1:$A$1164,$B1499,inv!$T$1:$T$1164,$A1499,inv!$U$1:$U$1164,'DIAS DE INVENTARIO TAT'!G$1)</f>
        <v>0</v>
      </c>
      <c r="H1499">
        <f>+SUMIFS(inv!$D$1:$D$1164,inv!$A$1:$A$1164,$B1499,inv!$T$1:$T$1164,$A1499,inv!$U$1:$U$1164,'DIAS DE INVENTARIO TAT'!H$1)</f>
        <v>0</v>
      </c>
      <c r="I1499">
        <f>+SUMIFS(inv!$D$1:$D$1164,inv!$A$1:$A$1164,$B1499,inv!$T$1:$T$1164,$A1499,inv!$U$1:$U$1164,'DIAS DE INVENTARIO TAT'!I$1)</f>
        <v>0</v>
      </c>
      <c r="J1499">
        <f>+SUMIFS(inv!$D$1:$D$1164,inv!$A$1:$A$1164,$B1499,inv!$T$1:$T$1164,$A1499,inv!$U$1:$U$1164,'DIAS DE INVENTARIO TAT'!J$1)</f>
        <v>0</v>
      </c>
      <c r="K1499">
        <f>+SUMIFS(inv!$D$1:$D$1164,inv!$A$1:$A$1164,$B1499,inv!$T$1:$T$1164,$A1499,inv!$U$1:$U$1164,'DIAS DE INVENTARIO TAT'!K$1)</f>
        <v>0</v>
      </c>
      <c r="L1499" s="6">
        <f>+SUMIFS(VENTAS!H:H,VENTAS!B:B,B1499,VENTAS!G:G,A1499)</f>
        <v>0</v>
      </c>
      <c r="M1499" s="4">
        <f t="shared" si="131"/>
        <v>0</v>
      </c>
      <c r="N1499" s="4">
        <f t="shared" si="127"/>
        <v>0</v>
      </c>
      <c r="O1499" s="4">
        <f t="shared" si="128"/>
        <v>0</v>
      </c>
      <c r="P1499" s="4">
        <f t="shared" si="129"/>
        <v>0</v>
      </c>
      <c r="Q1499" s="6" t="e">
        <f>+SUMIFS(#REF!,#REF!,TablaINV[[#This Row],[GRUPO]],#REF!,TablaINV[[#This Row],[COD]])</f>
        <v>#REF!</v>
      </c>
      <c r="R1499" s="19">
        <f t="shared" si="130"/>
        <v>0</v>
      </c>
      <c r="S1499" s="4" t="str">
        <f>+VLOOKUP(A1499,inv!T:X,5,0)</f>
        <v>OCCIDENTE</v>
      </c>
      <c r="T1499" s="4" t="str">
        <f>+VLOOKUP(B:B,'DT HUEVO'!$A:$D,4,0)</f>
        <v>SEGUNDA</v>
      </c>
      <c r="U1499" s="4" t="str">
        <f>+VLOOKUP(TablaINV[[#This Row],[COD]],'DT HUEVO'!$A:$D,3,0)</f>
        <v>C</v>
      </c>
    </row>
    <row r="1500" spans="1:21">
      <c r="A1500" t="s">
        <v>453</v>
      </c>
      <c r="B1500">
        <v>10269</v>
      </c>
      <c r="C1500" t="s">
        <v>668</v>
      </c>
      <c r="D1500">
        <f>+SUMIFS(inv!D:D,inv!A:A,B1500,inv!T:T,A1500)</f>
        <v>0</v>
      </c>
      <c r="E1500">
        <f>+SUMIFS(inv!$D$1:$D$1164,inv!$A$1:$A$1164,$B1500,inv!$T$1:$T$1164,$A1500,inv!$U$1:$U$1164,'DIAS DE INVENTARIO TAT'!E$1)</f>
        <v>0</v>
      </c>
      <c r="F1500">
        <f>+SUMIFS(inv!$D$1:$D$1164,inv!$A$1:$A$1164,$B1500,inv!$T$1:$T$1164,$A1500,inv!$U$1:$U$1164,'DIAS DE INVENTARIO TAT'!F$1)</f>
        <v>0</v>
      </c>
      <c r="G1500">
        <f>+SUMIFS(inv!$D$1:$D$1164,inv!$A$1:$A$1164,$B1500,inv!$T$1:$T$1164,$A1500,inv!$U$1:$U$1164,'DIAS DE INVENTARIO TAT'!G$1)</f>
        <v>0</v>
      </c>
      <c r="H1500">
        <f>+SUMIFS(inv!$D$1:$D$1164,inv!$A$1:$A$1164,$B1500,inv!$T$1:$T$1164,$A1500,inv!$U$1:$U$1164,'DIAS DE INVENTARIO TAT'!H$1)</f>
        <v>0</v>
      </c>
      <c r="I1500">
        <f>+SUMIFS(inv!$D$1:$D$1164,inv!$A$1:$A$1164,$B1500,inv!$T$1:$T$1164,$A1500,inv!$U$1:$U$1164,'DIAS DE INVENTARIO TAT'!I$1)</f>
        <v>0</v>
      </c>
      <c r="J1500">
        <f>+SUMIFS(inv!$D$1:$D$1164,inv!$A$1:$A$1164,$B1500,inv!$T$1:$T$1164,$A1500,inv!$U$1:$U$1164,'DIAS DE INVENTARIO TAT'!J$1)</f>
        <v>0</v>
      </c>
      <c r="K1500">
        <f>+SUMIFS(inv!$D$1:$D$1164,inv!$A$1:$A$1164,$B1500,inv!$T$1:$T$1164,$A1500,inv!$U$1:$U$1164,'DIAS DE INVENTARIO TAT'!K$1)</f>
        <v>0</v>
      </c>
      <c r="L1500" s="6">
        <f>+SUMIFS(VENTAS!H:H,VENTAS!B:B,B1500,VENTAS!G:G,A1500)</f>
        <v>0</v>
      </c>
      <c r="M1500" s="4">
        <f t="shared" si="131"/>
        <v>0</v>
      </c>
      <c r="N1500" s="4">
        <f t="shared" si="127"/>
        <v>0</v>
      </c>
      <c r="O1500" s="4">
        <f t="shared" si="128"/>
        <v>0</v>
      </c>
      <c r="P1500" s="4">
        <f t="shared" si="129"/>
        <v>0</v>
      </c>
      <c r="Q1500" s="6" t="e">
        <f>+SUMIFS(#REF!,#REF!,TablaINV[[#This Row],[GRUPO]],#REF!,TablaINV[[#This Row],[COD]])</f>
        <v>#REF!</v>
      </c>
      <c r="R1500" s="19">
        <f t="shared" si="130"/>
        <v>0</v>
      </c>
      <c r="S1500" s="4" t="str">
        <f>+VLOOKUP(A1500,inv!T:X,5,0)</f>
        <v>OCCIDENTE</v>
      </c>
      <c r="T1500" s="4" t="str">
        <f>+VLOOKUP(B:B,'DT HUEVO'!$A:$D,4,0)</f>
        <v>EMPACADOS</v>
      </c>
      <c r="U1500" s="4" t="str">
        <f>+VLOOKUP(TablaINV[[#This Row],[COD]],'DT HUEVO'!$A:$D,3,0)</f>
        <v>AAA</v>
      </c>
    </row>
    <row r="1501" spans="1:21">
      <c r="A1501" t="s">
        <v>453</v>
      </c>
      <c r="B1501">
        <v>10505</v>
      </c>
      <c r="C1501" t="s">
        <v>669</v>
      </c>
      <c r="D1501">
        <f>+SUMIFS(inv!D:D,inv!A:A,B1501,inv!T:T,A1501)</f>
        <v>0</v>
      </c>
      <c r="E1501">
        <f>+SUMIFS(inv!$D$1:$D$1164,inv!$A$1:$A$1164,$B1501,inv!$T$1:$T$1164,$A1501,inv!$U$1:$U$1164,'DIAS DE INVENTARIO TAT'!E$1)</f>
        <v>0</v>
      </c>
      <c r="F1501">
        <f>+SUMIFS(inv!$D$1:$D$1164,inv!$A$1:$A$1164,$B1501,inv!$T$1:$T$1164,$A1501,inv!$U$1:$U$1164,'DIAS DE INVENTARIO TAT'!F$1)</f>
        <v>0</v>
      </c>
      <c r="G1501">
        <f>+SUMIFS(inv!$D$1:$D$1164,inv!$A$1:$A$1164,$B1501,inv!$T$1:$T$1164,$A1501,inv!$U$1:$U$1164,'DIAS DE INVENTARIO TAT'!G$1)</f>
        <v>0</v>
      </c>
      <c r="H1501">
        <f>+SUMIFS(inv!$D$1:$D$1164,inv!$A$1:$A$1164,$B1501,inv!$T$1:$T$1164,$A1501,inv!$U$1:$U$1164,'DIAS DE INVENTARIO TAT'!H$1)</f>
        <v>0</v>
      </c>
      <c r="I1501">
        <f>+SUMIFS(inv!$D$1:$D$1164,inv!$A$1:$A$1164,$B1501,inv!$T$1:$T$1164,$A1501,inv!$U$1:$U$1164,'DIAS DE INVENTARIO TAT'!I$1)</f>
        <v>0</v>
      </c>
      <c r="J1501">
        <f>+SUMIFS(inv!$D$1:$D$1164,inv!$A$1:$A$1164,$B1501,inv!$T$1:$T$1164,$A1501,inv!$U$1:$U$1164,'DIAS DE INVENTARIO TAT'!J$1)</f>
        <v>0</v>
      </c>
      <c r="K1501">
        <f>+SUMIFS(inv!$D$1:$D$1164,inv!$A$1:$A$1164,$B1501,inv!$T$1:$T$1164,$A1501,inv!$U$1:$U$1164,'DIAS DE INVENTARIO TAT'!K$1)</f>
        <v>0</v>
      </c>
      <c r="L1501" s="6">
        <f>+SUMIFS(VENTAS!H:H,VENTAS!B:B,B1501,VENTAS!G:G,A1501)</f>
        <v>0</v>
      </c>
      <c r="M1501" s="4">
        <f t="shared" si="131"/>
        <v>0</v>
      </c>
      <c r="N1501" s="4">
        <f t="shared" si="127"/>
        <v>0</v>
      </c>
      <c r="O1501" s="4">
        <f t="shared" si="128"/>
        <v>0</v>
      </c>
      <c r="P1501" s="4">
        <f t="shared" si="129"/>
        <v>0</v>
      </c>
      <c r="Q1501" s="6" t="e">
        <f>+SUMIFS(#REF!,#REF!,TablaINV[[#This Row],[GRUPO]],#REF!,TablaINV[[#This Row],[COD]])</f>
        <v>#REF!</v>
      </c>
      <c r="R1501" s="19">
        <f t="shared" si="130"/>
        <v>0</v>
      </c>
      <c r="S1501" s="4" t="str">
        <f>+VLOOKUP(A1501,inv!T:X,5,0)</f>
        <v>OCCIDENTE</v>
      </c>
      <c r="T1501" s="4" t="e">
        <f>+VLOOKUP(B:B,'DT HUEVO'!$A:$D,4,0)</f>
        <v>#N/A</v>
      </c>
      <c r="U1501" s="4" t="e">
        <f>+VLOOKUP(TablaINV[[#This Row],[COD]],'DT HUEVO'!$A:$D,3,0)</f>
        <v>#N/A</v>
      </c>
    </row>
    <row r="1502" spans="1:21">
      <c r="A1502" t="s">
        <v>453</v>
      </c>
      <c r="B1502">
        <v>10569</v>
      </c>
      <c r="C1502" t="s">
        <v>670</v>
      </c>
      <c r="D1502">
        <f>+SUMIFS(inv!D:D,inv!A:A,B1502,inv!T:T,A1502)</f>
        <v>0</v>
      </c>
      <c r="E1502">
        <f>+SUMIFS(inv!$D$1:$D$1164,inv!$A$1:$A$1164,$B1502,inv!$T$1:$T$1164,$A1502,inv!$U$1:$U$1164,'DIAS DE INVENTARIO TAT'!E$1)</f>
        <v>0</v>
      </c>
      <c r="F1502">
        <f>+SUMIFS(inv!$D$1:$D$1164,inv!$A$1:$A$1164,$B1502,inv!$T$1:$T$1164,$A1502,inv!$U$1:$U$1164,'DIAS DE INVENTARIO TAT'!F$1)</f>
        <v>0</v>
      </c>
      <c r="G1502">
        <f>+SUMIFS(inv!$D$1:$D$1164,inv!$A$1:$A$1164,$B1502,inv!$T$1:$T$1164,$A1502,inv!$U$1:$U$1164,'DIAS DE INVENTARIO TAT'!G$1)</f>
        <v>0</v>
      </c>
      <c r="H1502">
        <f>+SUMIFS(inv!$D$1:$D$1164,inv!$A$1:$A$1164,$B1502,inv!$T$1:$T$1164,$A1502,inv!$U$1:$U$1164,'DIAS DE INVENTARIO TAT'!H$1)</f>
        <v>0</v>
      </c>
      <c r="I1502">
        <f>+SUMIFS(inv!$D$1:$D$1164,inv!$A$1:$A$1164,$B1502,inv!$T$1:$T$1164,$A1502,inv!$U$1:$U$1164,'DIAS DE INVENTARIO TAT'!I$1)</f>
        <v>0</v>
      </c>
      <c r="J1502">
        <f>+SUMIFS(inv!$D$1:$D$1164,inv!$A$1:$A$1164,$B1502,inv!$T$1:$T$1164,$A1502,inv!$U$1:$U$1164,'DIAS DE INVENTARIO TAT'!J$1)</f>
        <v>0</v>
      </c>
      <c r="K1502">
        <f>+SUMIFS(inv!$D$1:$D$1164,inv!$A$1:$A$1164,$B1502,inv!$T$1:$T$1164,$A1502,inv!$U$1:$U$1164,'DIAS DE INVENTARIO TAT'!K$1)</f>
        <v>0</v>
      </c>
      <c r="L1502" s="6">
        <f>+SUMIFS(VENTAS!H:H,VENTAS!B:B,B1502,VENTAS!G:G,A1502)</f>
        <v>0</v>
      </c>
      <c r="M1502" s="4">
        <f t="shared" si="131"/>
        <v>0</v>
      </c>
      <c r="N1502" s="4">
        <f t="shared" si="127"/>
        <v>0</v>
      </c>
      <c r="O1502" s="4">
        <f t="shared" si="128"/>
        <v>0</v>
      </c>
      <c r="P1502" s="4">
        <f t="shared" si="129"/>
        <v>0</v>
      </c>
      <c r="Q1502" s="6" t="e">
        <f>+SUMIFS(#REF!,#REF!,TablaINV[[#This Row],[GRUPO]],#REF!,TablaINV[[#This Row],[COD]])</f>
        <v>#REF!</v>
      </c>
      <c r="R1502" s="19">
        <f t="shared" si="130"/>
        <v>0</v>
      </c>
      <c r="S1502" s="4" t="str">
        <f>+VLOOKUP(A1502,inv!T:X,5,0)</f>
        <v>OCCIDENTE</v>
      </c>
      <c r="T1502" s="4" t="e">
        <f>+VLOOKUP(B:B,'DT HUEVO'!$A:$D,4,0)</f>
        <v>#N/A</v>
      </c>
      <c r="U1502" s="4" t="e">
        <f>+VLOOKUP(TablaINV[[#This Row],[COD]],'DT HUEVO'!$A:$D,3,0)</f>
        <v>#N/A</v>
      </c>
    </row>
    <row r="1503" spans="1:21">
      <c r="A1503" t="s">
        <v>453</v>
      </c>
      <c r="B1503">
        <v>10602</v>
      </c>
      <c r="C1503" t="s">
        <v>671</v>
      </c>
      <c r="D1503">
        <f>+SUMIFS(inv!D:D,inv!A:A,B1503,inv!T:T,A1503)</f>
        <v>0</v>
      </c>
      <c r="E1503">
        <f>+SUMIFS(inv!$D$1:$D$1164,inv!$A$1:$A$1164,$B1503,inv!$T$1:$T$1164,$A1503,inv!$U$1:$U$1164,'DIAS DE INVENTARIO TAT'!E$1)</f>
        <v>0</v>
      </c>
      <c r="F1503">
        <f>+SUMIFS(inv!$D$1:$D$1164,inv!$A$1:$A$1164,$B1503,inv!$T$1:$T$1164,$A1503,inv!$U$1:$U$1164,'DIAS DE INVENTARIO TAT'!F$1)</f>
        <v>0</v>
      </c>
      <c r="G1503">
        <f>+SUMIFS(inv!$D$1:$D$1164,inv!$A$1:$A$1164,$B1503,inv!$T$1:$T$1164,$A1503,inv!$U$1:$U$1164,'DIAS DE INVENTARIO TAT'!G$1)</f>
        <v>0</v>
      </c>
      <c r="H1503">
        <f>+SUMIFS(inv!$D$1:$D$1164,inv!$A$1:$A$1164,$B1503,inv!$T$1:$T$1164,$A1503,inv!$U$1:$U$1164,'DIAS DE INVENTARIO TAT'!H$1)</f>
        <v>0</v>
      </c>
      <c r="I1503">
        <f>+SUMIFS(inv!$D$1:$D$1164,inv!$A$1:$A$1164,$B1503,inv!$T$1:$T$1164,$A1503,inv!$U$1:$U$1164,'DIAS DE INVENTARIO TAT'!I$1)</f>
        <v>0</v>
      </c>
      <c r="J1503">
        <f>+SUMIFS(inv!$D$1:$D$1164,inv!$A$1:$A$1164,$B1503,inv!$T$1:$T$1164,$A1503,inv!$U$1:$U$1164,'DIAS DE INVENTARIO TAT'!J$1)</f>
        <v>0</v>
      </c>
      <c r="K1503">
        <f>+SUMIFS(inv!$D$1:$D$1164,inv!$A$1:$A$1164,$B1503,inv!$T$1:$T$1164,$A1503,inv!$U$1:$U$1164,'DIAS DE INVENTARIO TAT'!K$1)</f>
        <v>0</v>
      </c>
      <c r="L1503" s="6">
        <f>+SUMIFS(VENTAS!H:H,VENTAS!B:B,B1503,VENTAS!G:G,A1503)</f>
        <v>0</v>
      </c>
      <c r="M1503" s="4">
        <f t="shared" si="131"/>
        <v>0</v>
      </c>
      <c r="N1503" s="4">
        <f t="shared" si="127"/>
        <v>0</v>
      </c>
      <c r="O1503" s="4">
        <f t="shared" si="128"/>
        <v>0</v>
      </c>
      <c r="P1503" s="4">
        <f t="shared" si="129"/>
        <v>0</v>
      </c>
      <c r="Q1503" s="6" t="e">
        <f>+SUMIFS(#REF!,#REF!,TablaINV[[#This Row],[GRUPO]],#REF!,TablaINV[[#This Row],[COD]])</f>
        <v>#REF!</v>
      </c>
      <c r="R1503" s="19">
        <f t="shared" si="130"/>
        <v>0</v>
      </c>
      <c r="S1503" s="4" t="str">
        <f>+VLOOKUP(A1503,inv!T:X,5,0)</f>
        <v>OCCIDENTE</v>
      </c>
      <c r="T1503" s="4" t="e">
        <f>+VLOOKUP(B:B,'DT HUEVO'!$A:$D,4,0)</f>
        <v>#N/A</v>
      </c>
      <c r="U1503" s="4" t="e">
        <f>+VLOOKUP(TablaINV[[#This Row],[COD]],'DT HUEVO'!$A:$D,3,0)</f>
        <v>#N/A</v>
      </c>
    </row>
    <row r="1504" spans="1:21">
      <c r="A1504" t="s">
        <v>453</v>
      </c>
      <c r="B1504">
        <v>10517</v>
      </c>
      <c r="C1504" t="s">
        <v>676</v>
      </c>
      <c r="D1504">
        <f>+SUMIFS(inv!D:D,inv!A:A,B1504,inv!T:T,A1504)</f>
        <v>0</v>
      </c>
      <c r="E1504">
        <f>+SUMIFS(inv!$D$1:$D$1164,inv!$A$1:$A$1164,$B1504,inv!$T$1:$T$1164,$A1504,inv!$U$1:$U$1164,'DIAS DE INVENTARIO TAT'!E$1)</f>
        <v>0</v>
      </c>
      <c r="F1504">
        <f>+SUMIFS(inv!$D$1:$D$1164,inv!$A$1:$A$1164,$B1504,inv!$T$1:$T$1164,$A1504,inv!$U$1:$U$1164,'DIAS DE INVENTARIO TAT'!F$1)</f>
        <v>0</v>
      </c>
      <c r="G1504">
        <f>+SUMIFS(inv!$D$1:$D$1164,inv!$A$1:$A$1164,$B1504,inv!$T$1:$T$1164,$A1504,inv!$U$1:$U$1164,'DIAS DE INVENTARIO TAT'!G$1)</f>
        <v>0</v>
      </c>
      <c r="H1504">
        <f>+SUMIFS(inv!$D$1:$D$1164,inv!$A$1:$A$1164,$B1504,inv!$T$1:$T$1164,$A1504,inv!$U$1:$U$1164,'DIAS DE INVENTARIO TAT'!H$1)</f>
        <v>0</v>
      </c>
      <c r="I1504">
        <f>+SUMIFS(inv!$D$1:$D$1164,inv!$A$1:$A$1164,$B1504,inv!$T$1:$T$1164,$A1504,inv!$U$1:$U$1164,'DIAS DE INVENTARIO TAT'!I$1)</f>
        <v>0</v>
      </c>
      <c r="J1504">
        <f>+SUMIFS(inv!$D$1:$D$1164,inv!$A$1:$A$1164,$B1504,inv!$T$1:$T$1164,$A1504,inv!$U$1:$U$1164,'DIAS DE INVENTARIO TAT'!J$1)</f>
        <v>0</v>
      </c>
      <c r="K1504">
        <f>+SUMIFS(inv!$D$1:$D$1164,inv!$A$1:$A$1164,$B1504,inv!$T$1:$T$1164,$A1504,inv!$U$1:$U$1164,'DIAS DE INVENTARIO TAT'!K$1)</f>
        <v>0</v>
      </c>
      <c r="L1504" s="6">
        <f>+SUMIFS(VENTAS!H:H,VENTAS!B:B,B1504,VENTAS!G:G,A1504)</f>
        <v>0</v>
      </c>
      <c r="M1504" s="4">
        <f t="shared" si="131"/>
        <v>0</v>
      </c>
      <c r="N1504" s="4">
        <f t="shared" si="127"/>
        <v>0</v>
      </c>
      <c r="O1504" s="4">
        <f t="shared" si="128"/>
        <v>0</v>
      </c>
      <c r="P1504" s="4">
        <f t="shared" si="129"/>
        <v>0</v>
      </c>
      <c r="Q1504" s="6" t="e">
        <f>+SUMIFS(#REF!,#REF!,TablaINV[[#This Row],[GRUPO]],#REF!,TablaINV[[#This Row],[COD]])</f>
        <v>#REF!</v>
      </c>
      <c r="R1504" s="19">
        <f t="shared" si="130"/>
        <v>0</v>
      </c>
      <c r="S1504" s="4" t="str">
        <f>+VLOOKUP(A1504,inv!T:X,5,0)</f>
        <v>OCCIDENTE</v>
      </c>
      <c r="T1504" s="4" t="str">
        <f>+VLOOKUP(B:B,'DT HUEVO'!$A:$D,4,0)</f>
        <v>GRIS SUELTO</v>
      </c>
      <c r="U1504" s="4" t="str">
        <f>+VLOOKUP(TablaINV[[#This Row],[COD]],'DT HUEVO'!$A:$D,3,0)</f>
        <v>B</v>
      </c>
    </row>
    <row r="1505" spans="1:21">
      <c r="A1505" t="s">
        <v>448</v>
      </c>
      <c r="B1505">
        <v>10402</v>
      </c>
      <c r="C1505" t="s">
        <v>21</v>
      </c>
      <c r="D1505">
        <f>+SUMIFS(inv!D:D,inv!A:A,B1505,inv!T:T,A1505)</f>
        <v>0</v>
      </c>
      <c r="E1505">
        <f>+SUMIFS(inv!$D$1:$D$1164,inv!$A$1:$A$1164,$B1505,inv!$T$1:$T$1164,$A1505,inv!$U$1:$U$1164,'DIAS DE INVENTARIO TAT'!E$1)</f>
        <v>0</v>
      </c>
      <c r="F1505">
        <f>+SUMIFS(inv!$D$1:$D$1164,inv!$A$1:$A$1164,$B1505,inv!$T$1:$T$1164,$A1505,inv!$U$1:$U$1164,'DIAS DE INVENTARIO TAT'!F$1)</f>
        <v>0</v>
      </c>
      <c r="G1505">
        <f>+SUMIFS(inv!$D$1:$D$1164,inv!$A$1:$A$1164,$B1505,inv!$T$1:$T$1164,$A1505,inv!$U$1:$U$1164,'DIAS DE INVENTARIO TAT'!G$1)</f>
        <v>0</v>
      </c>
      <c r="H1505">
        <f>+SUMIFS(inv!$D$1:$D$1164,inv!$A$1:$A$1164,$B1505,inv!$T$1:$T$1164,$A1505,inv!$U$1:$U$1164,'DIAS DE INVENTARIO TAT'!H$1)</f>
        <v>0</v>
      </c>
      <c r="I1505">
        <f>+SUMIFS(inv!$D$1:$D$1164,inv!$A$1:$A$1164,$B1505,inv!$T$1:$T$1164,$A1505,inv!$U$1:$U$1164,'DIAS DE INVENTARIO TAT'!I$1)</f>
        <v>0</v>
      </c>
      <c r="J1505">
        <f>+SUMIFS(inv!$D$1:$D$1164,inv!$A$1:$A$1164,$B1505,inv!$T$1:$T$1164,$A1505,inv!$U$1:$U$1164,'DIAS DE INVENTARIO TAT'!J$1)</f>
        <v>0</v>
      </c>
      <c r="K1505">
        <f>+SUMIFS(inv!$D$1:$D$1164,inv!$A$1:$A$1164,$B1505,inv!$T$1:$T$1164,$A1505,inv!$U$1:$U$1164,'DIAS DE INVENTARIO TAT'!K$1)</f>
        <v>0</v>
      </c>
      <c r="L1505" s="6">
        <f>+SUMIFS(VENTAS!H:H,VENTAS!B:B,B1505,VENTAS!G:G,A1505)</f>
        <v>0</v>
      </c>
      <c r="M1505" s="4">
        <f t="shared" si="131"/>
        <v>0</v>
      </c>
      <c r="N1505" s="4">
        <f t="shared" si="127"/>
        <v>0</v>
      </c>
      <c r="O1505" s="4">
        <f t="shared" si="128"/>
        <v>0</v>
      </c>
      <c r="P1505" s="4">
        <f t="shared" si="129"/>
        <v>0</v>
      </c>
      <c r="Q1505" s="6" t="e">
        <f>+SUMIFS(#REF!,#REF!,TablaINV[[#This Row],[GRUPO]],#REF!,TablaINV[[#This Row],[COD]])</f>
        <v>#REF!</v>
      </c>
      <c r="R1505" s="19">
        <f t="shared" si="130"/>
        <v>0</v>
      </c>
      <c r="S1505" s="4" t="str">
        <f>+VLOOKUP(A1505,inv!T:X,5,0)</f>
        <v>OCCIDENTE</v>
      </c>
      <c r="T1505" s="4" t="str">
        <f>+VLOOKUP(B:B,'DT HUEVO'!$A:$D,4,0)</f>
        <v>VERDE</v>
      </c>
      <c r="U1505" s="4" t="str">
        <f>+VLOOKUP(TablaINV[[#This Row],[COD]],'DT HUEVO'!$A:$D,3,0)</f>
        <v>A</v>
      </c>
    </row>
    <row r="1506" spans="1:21">
      <c r="A1506" t="s">
        <v>448</v>
      </c>
      <c r="B1506">
        <v>72001</v>
      </c>
      <c r="C1506" t="s">
        <v>23</v>
      </c>
      <c r="D1506">
        <f>+SUMIFS(inv!D:D,inv!A:A,B1506,inv!T:T,A1506)</f>
        <v>0</v>
      </c>
      <c r="E1506">
        <f>+SUMIFS(inv!$D$1:$D$1164,inv!$A$1:$A$1164,$B1506,inv!$T$1:$T$1164,$A1506,inv!$U$1:$U$1164,'DIAS DE INVENTARIO TAT'!E$1)</f>
        <v>0</v>
      </c>
      <c r="F1506">
        <f>+SUMIFS(inv!$D$1:$D$1164,inv!$A$1:$A$1164,$B1506,inv!$T$1:$T$1164,$A1506,inv!$U$1:$U$1164,'DIAS DE INVENTARIO TAT'!F$1)</f>
        <v>0</v>
      </c>
      <c r="G1506">
        <f>+SUMIFS(inv!$D$1:$D$1164,inv!$A$1:$A$1164,$B1506,inv!$T$1:$T$1164,$A1506,inv!$U$1:$U$1164,'DIAS DE INVENTARIO TAT'!G$1)</f>
        <v>0</v>
      </c>
      <c r="H1506">
        <f>+SUMIFS(inv!$D$1:$D$1164,inv!$A$1:$A$1164,$B1506,inv!$T$1:$T$1164,$A1506,inv!$U$1:$U$1164,'DIAS DE INVENTARIO TAT'!H$1)</f>
        <v>0</v>
      </c>
      <c r="I1506">
        <f>+SUMIFS(inv!$D$1:$D$1164,inv!$A$1:$A$1164,$B1506,inv!$T$1:$T$1164,$A1506,inv!$U$1:$U$1164,'DIAS DE INVENTARIO TAT'!I$1)</f>
        <v>0</v>
      </c>
      <c r="J1506">
        <f>+SUMIFS(inv!$D$1:$D$1164,inv!$A$1:$A$1164,$B1506,inv!$T$1:$T$1164,$A1506,inv!$U$1:$U$1164,'DIAS DE INVENTARIO TAT'!J$1)</f>
        <v>0</v>
      </c>
      <c r="K1506">
        <f>+SUMIFS(inv!$D$1:$D$1164,inv!$A$1:$A$1164,$B1506,inv!$T$1:$T$1164,$A1506,inv!$U$1:$U$1164,'DIAS DE INVENTARIO TAT'!K$1)</f>
        <v>0</v>
      </c>
      <c r="L1506" s="6">
        <f>+SUMIFS(VENTAS!H:H,VENTAS!B:B,B1506,VENTAS!G:G,A1506)</f>
        <v>0</v>
      </c>
      <c r="M1506" s="4">
        <f t="shared" si="131"/>
        <v>0</v>
      </c>
      <c r="N1506" s="4">
        <f t="shared" si="127"/>
        <v>0</v>
      </c>
      <c r="O1506" s="4">
        <f t="shared" si="128"/>
        <v>0</v>
      </c>
      <c r="P1506" s="4">
        <f t="shared" si="129"/>
        <v>0</v>
      </c>
      <c r="Q1506" s="6" t="e">
        <f>+SUMIFS(#REF!,#REF!,TablaINV[[#This Row],[GRUPO]],#REF!,TablaINV[[#This Row],[COD]])</f>
        <v>#REF!</v>
      </c>
      <c r="R1506" s="19">
        <f t="shared" si="130"/>
        <v>0</v>
      </c>
      <c r="S1506" s="4" t="str">
        <f>+VLOOKUP(A1506,inv!T:X,5,0)</f>
        <v>OCCIDENTE</v>
      </c>
      <c r="T1506" s="4" t="str">
        <f>+VLOOKUP(B:B,'DT HUEVO'!$A:$D,4,0)</f>
        <v>SEGUNDA</v>
      </c>
      <c r="U1506" s="4" t="str">
        <f>+VLOOKUP(TablaINV[[#This Row],[COD]],'DT HUEVO'!$A:$D,3,0)</f>
        <v>SEGUNDA</v>
      </c>
    </row>
    <row r="1507" spans="1:21">
      <c r="A1507" t="s">
        <v>448</v>
      </c>
      <c r="B1507">
        <v>10102</v>
      </c>
      <c r="C1507" t="s">
        <v>24</v>
      </c>
      <c r="D1507">
        <f>+SUMIFS(inv!D:D,inv!A:A,B1507,inv!T:T,A1507)</f>
        <v>0</v>
      </c>
      <c r="E1507">
        <f>+SUMIFS(inv!$D$1:$D$1164,inv!$A$1:$A$1164,$B1507,inv!$T$1:$T$1164,$A1507,inv!$U$1:$U$1164,'DIAS DE INVENTARIO TAT'!E$1)</f>
        <v>0</v>
      </c>
      <c r="F1507">
        <f>+SUMIFS(inv!$D$1:$D$1164,inv!$A$1:$A$1164,$B1507,inv!$T$1:$T$1164,$A1507,inv!$U$1:$U$1164,'DIAS DE INVENTARIO TAT'!F$1)</f>
        <v>0</v>
      </c>
      <c r="G1507">
        <f>+SUMIFS(inv!$D$1:$D$1164,inv!$A$1:$A$1164,$B1507,inv!$T$1:$T$1164,$A1507,inv!$U$1:$U$1164,'DIAS DE INVENTARIO TAT'!G$1)</f>
        <v>0</v>
      </c>
      <c r="H1507">
        <f>+SUMIFS(inv!$D$1:$D$1164,inv!$A$1:$A$1164,$B1507,inv!$T$1:$T$1164,$A1507,inv!$U$1:$U$1164,'DIAS DE INVENTARIO TAT'!H$1)</f>
        <v>0</v>
      </c>
      <c r="I1507">
        <f>+SUMIFS(inv!$D$1:$D$1164,inv!$A$1:$A$1164,$B1507,inv!$T$1:$T$1164,$A1507,inv!$U$1:$U$1164,'DIAS DE INVENTARIO TAT'!I$1)</f>
        <v>0</v>
      </c>
      <c r="J1507">
        <f>+SUMIFS(inv!$D$1:$D$1164,inv!$A$1:$A$1164,$B1507,inv!$T$1:$T$1164,$A1507,inv!$U$1:$U$1164,'DIAS DE INVENTARIO TAT'!J$1)</f>
        <v>0</v>
      </c>
      <c r="K1507">
        <f>+SUMIFS(inv!$D$1:$D$1164,inv!$A$1:$A$1164,$B1507,inv!$T$1:$T$1164,$A1507,inv!$U$1:$U$1164,'DIAS DE INVENTARIO TAT'!K$1)</f>
        <v>0</v>
      </c>
      <c r="L1507" s="6">
        <f>+SUMIFS(VENTAS!H:H,VENTAS!B:B,B1507,VENTAS!G:G,A1507)</f>
        <v>0</v>
      </c>
      <c r="M1507" s="4">
        <f t="shared" si="131"/>
        <v>0</v>
      </c>
      <c r="N1507" s="4">
        <f t="shared" si="127"/>
        <v>0</v>
      </c>
      <c r="O1507" s="4">
        <f t="shared" si="128"/>
        <v>0</v>
      </c>
      <c r="P1507" s="4">
        <f t="shared" si="129"/>
        <v>0</v>
      </c>
      <c r="Q1507" s="6" t="e">
        <f>+SUMIFS(#REF!,#REF!,TablaINV[[#This Row],[GRUPO]],#REF!,TablaINV[[#This Row],[COD]])</f>
        <v>#REF!</v>
      </c>
      <c r="R1507" s="19">
        <f t="shared" si="130"/>
        <v>0</v>
      </c>
      <c r="S1507" s="4" t="str">
        <f>+VLOOKUP(A1507,inv!T:X,5,0)</f>
        <v>OCCIDENTE</v>
      </c>
      <c r="T1507" s="4" t="str">
        <f>+VLOOKUP(B:B,'DT HUEVO'!$A:$D,4,0)</f>
        <v>VERDE</v>
      </c>
      <c r="U1507" s="4" t="str">
        <f>+VLOOKUP(TablaINV[[#This Row],[COD]],'DT HUEVO'!$A:$D,3,0)</f>
        <v>YUMBO</v>
      </c>
    </row>
    <row r="1508" spans="1:21">
      <c r="A1508" t="s">
        <v>448</v>
      </c>
      <c r="B1508">
        <v>10202</v>
      </c>
      <c r="C1508" t="s">
        <v>28</v>
      </c>
      <c r="D1508">
        <f>+SUMIFS(inv!D:D,inv!A:A,B1508,inv!T:T,A1508)</f>
        <v>0</v>
      </c>
      <c r="E1508">
        <f>+SUMIFS(inv!$D$1:$D$1164,inv!$A$1:$A$1164,$B1508,inv!$T$1:$T$1164,$A1508,inv!$U$1:$U$1164,'DIAS DE INVENTARIO TAT'!E$1)</f>
        <v>0</v>
      </c>
      <c r="F1508">
        <f>+SUMIFS(inv!$D$1:$D$1164,inv!$A$1:$A$1164,$B1508,inv!$T$1:$T$1164,$A1508,inv!$U$1:$U$1164,'DIAS DE INVENTARIO TAT'!F$1)</f>
        <v>0</v>
      </c>
      <c r="G1508">
        <f>+SUMIFS(inv!$D$1:$D$1164,inv!$A$1:$A$1164,$B1508,inv!$T$1:$T$1164,$A1508,inv!$U$1:$U$1164,'DIAS DE INVENTARIO TAT'!G$1)</f>
        <v>0</v>
      </c>
      <c r="H1508">
        <f>+SUMIFS(inv!$D$1:$D$1164,inv!$A$1:$A$1164,$B1508,inv!$T$1:$T$1164,$A1508,inv!$U$1:$U$1164,'DIAS DE INVENTARIO TAT'!H$1)</f>
        <v>0</v>
      </c>
      <c r="I1508">
        <f>+SUMIFS(inv!$D$1:$D$1164,inv!$A$1:$A$1164,$B1508,inv!$T$1:$T$1164,$A1508,inv!$U$1:$U$1164,'DIAS DE INVENTARIO TAT'!I$1)</f>
        <v>0</v>
      </c>
      <c r="J1508">
        <f>+SUMIFS(inv!$D$1:$D$1164,inv!$A$1:$A$1164,$B1508,inv!$T$1:$T$1164,$A1508,inv!$U$1:$U$1164,'DIAS DE INVENTARIO TAT'!J$1)</f>
        <v>0</v>
      </c>
      <c r="K1508">
        <f>+SUMIFS(inv!$D$1:$D$1164,inv!$A$1:$A$1164,$B1508,inv!$T$1:$T$1164,$A1508,inv!$U$1:$U$1164,'DIAS DE INVENTARIO TAT'!K$1)</f>
        <v>0</v>
      </c>
      <c r="L1508" s="6">
        <f>+SUMIFS(VENTAS!H:H,VENTAS!B:B,B1508,VENTAS!G:G,A1508)</f>
        <v>0</v>
      </c>
      <c r="M1508" s="4">
        <f t="shared" si="131"/>
        <v>0</v>
      </c>
      <c r="N1508" s="4">
        <f t="shared" si="127"/>
        <v>0</v>
      </c>
      <c r="O1508" s="4">
        <f t="shared" si="128"/>
        <v>0</v>
      </c>
      <c r="P1508" s="4">
        <f t="shared" si="129"/>
        <v>0</v>
      </c>
      <c r="Q1508" s="6" t="e">
        <f>+SUMIFS(#REF!,#REF!,TablaINV[[#This Row],[GRUPO]],#REF!,TablaINV[[#This Row],[COD]])</f>
        <v>#REF!</v>
      </c>
      <c r="R1508" s="19">
        <f t="shared" si="130"/>
        <v>0</v>
      </c>
      <c r="S1508" s="4" t="str">
        <f>+VLOOKUP(A1508,inv!T:X,5,0)</f>
        <v>OCCIDENTE</v>
      </c>
      <c r="T1508" s="4" t="str">
        <f>+VLOOKUP(B:B,'DT HUEVO'!$A:$D,4,0)</f>
        <v>VERDE</v>
      </c>
      <c r="U1508" s="4" t="str">
        <f>+VLOOKUP(TablaINV[[#This Row],[COD]],'DT HUEVO'!$A:$D,3,0)</f>
        <v>AAA</v>
      </c>
    </row>
    <row r="1509" spans="1:21">
      <c r="A1509" t="s">
        <v>448</v>
      </c>
      <c r="B1509">
        <v>10301</v>
      </c>
      <c r="C1509" t="s">
        <v>30</v>
      </c>
      <c r="D1509">
        <f>+SUMIFS(inv!D:D,inv!A:A,B1509,inv!T:T,A1509)</f>
        <v>0</v>
      </c>
      <c r="E1509">
        <f>+SUMIFS(inv!$D$1:$D$1164,inv!$A$1:$A$1164,$B1509,inv!$T$1:$T$1164,$A1509,inv!$U$1:$U$1164,'DIAS DE INVENTARIO TAT'!E$1)</f>
        <v>0</v>
      </c>
      <c r="F1509">
        <f>+SUMIFS(inv!$D$1:$D$1164,inv!$A$1:$A$1164,$B1509,inv!$T$1:$T$1164,$A1509,inv!$U$1:$U$1164,'DIAS DE INVENTARIO TAT'!F$1)</f>
        <v>0</v>
      </c>
      <c r="G1509">
        <f>+SUMIFS(inv!$D$1:$D$1164,inv!$A$1:$A$1164,$B1509,inv!$T$1:$T$1164,$A1509,inv!$U$1:$U$1164,'DIAS DE INVENTARIO TAT'!G$1)</f>
        <v>0</v>
      </c>
      <c r="H1509">
        <f>+SUMIFS(inv!$D$1:$D$1164,inv!$A$1:$A$1164,$B1509,inv!$T$1:$T$1164,$A1509,inv!$U$1:$U$1164,'DIAS DE INVENTARIO TAT'!H$1)</f>
        <v>0</v>
      </c>
      <c r="I1509">
        <f>+SUMIFS(inv!$D$1:$D$1164,inv!$A$1:$A$1164,$B1509,inv!$T$1:$T$1164,$A1509,inv!$U$1:$U$1164,'DIAS DE INVENTARIO TAT'!I$1)</f>
        <v>0</v>
      </c>
      <c r="J1509">
        <f>+SUMIFS(inv!$D$1:$D$1164,inv!$A$1:$A$1164,$B1509,inv!$T$1:$T$1164,$A1509,inv!$U$1:$U$1164,'DIAS DE INVENTARIO TAT'!J$1)</f>
        <v>0</v>
      </c>
      <c r="K1509">
        <f>+SUMIFS(inv!$D$1:$D$1164,inv!$A$1:$A$1164,$B1509,inv!$T$1:$T$1164,$A1509,inv!$U$1:$U$1164,'DIAS DE INVENTARIO TAT'!K$1)</f>
        <v>0</v>
      </c>
      <c r="L1509" s="6">
        <f>+SUMIFS(VENTAS!H:H,VENTAS!B:B,B1509,VENTAS!G:G,A1509)</f>
        <v>0</v>
      </c>
      <c r="M1509" s="4">
        <f t="shared" si="131"/>
        <v>0</v>
      </c>
      <c r="N1509" s="4">
        <f t="shared" si="127"/>
        <v>0</v>
      </c>
      <c r="O1509" s="4">
        <f t="shared" si="128"/>
        <v>0</v>
      </c>
      <c r="P1509" s="4">
        <f t="shared" si="129"/>
        <v>0</v>
      </c>
      <c r="Q1509" s="6" t="e">
        <f>+SUMIFS(#REF!,#REF!,TablaINV[[#This Row],[GRUPO]],#REF!,TablaINV[[#This Row],[COD]])</f>
        <v>#REF!</v>
      </c>
      <c r="R1509" s="19">
        <f t="shared" si="130"/>
        <v>0</v>
      </c>
      <c r="S1509" s="4" t="str">
        <f>+VLOOKUP(A1509,inv!T:X,5,0)</f>
        <v>OCCIDENTE</v>
      </c>
      <c r="T1509" s="4" t="str">
        <f>+VLOOKUP(B:B,'DT HUEVO'!$A:$D,4,0)</f>
        <v>GRIS SUELTO</v>
      </c>
      <c r="U1509" s="4" t="str">
        <f>+VLOOKUP(TablaINV[[#This Row],[COD]],'DT HUEVO'!$A:$D,3,0)</f>
        <v>AA</v>
      </c>
    </row>
    <row r="1510" spans="1:21">
      <c r="A1510" t="s">
        <v>448</v>
      </c>
      <c r="B1510">
        <v>10302</v>
      </c>
      <c r="C1510" t="s">
        <v>31</v>
      </c>
      <c r="D1510">
        <f>+SUMIFS(inv!D:D,inv!A:A,B1510,inv!T:T,A1510)</f>
        <v>0</v>
      </c>
      <c r="E1510">
        <f>+SUMIFS(inv!$D$1:$D$1164,inv!$A$1:$A$1164,$B1510,inv!$T$1:$T$1164,$A1510,inv!$U$1:$U$1164,'DIAS DE INVENTARIO TAT'!E$1)</f>
        <v>0</v>
      </c>
      <c r="F1510">
        <f>+SUMIFS(inv!$D$1:$D$1164,inv!$A$1:$A$1164,$B1510,inv!$T$1:$T$1164,$A1510,inv!$U$1:$U$1164,'DIAS DE INVENTARIO TAT'!F$1)</f>
        <v>0</v>
      </c>
      <c r="G1510">
        <f>+SUMIFS(inv!$D$1:$D$1164,inv!$A$1:$A$1164,$B1510,inv!$T$1:$T$1164,$A1510,inv!$U$1:$U$1164,'DIAS DE INVENTARIO TAT'!G$1)</f>
        <v>0</v>
      </c>
      <c r="H1510">
        <f>+SUMIFS(inv!$D$1:$D$1164,inv!$A$1:$A$1164,$B1510,inv!$T$1:$T$1164,$A1510,inv!$U$1:$U$1164,'DIAS DE INVENTARIO TAT'!H$1)</f>
        <v>0</v>
      </c>
      <c r="I1510">
        <f>+SUMIFS(inv!$D$1:$D$1164,inv!$A$1:$A$1164,$B1510,inv!$T$1:$T$1164,$A1510,inv!$U$1:$U$1164,'DIAS DE INVENTARIO TAT'!I$1)</f>
        <v>0</v>
      </c>
      <c r="J1510">
        <f>+SUMIFS(inv!$D$1:$D$1164,inv!$A$1:$A$1164,$B1510,inv!$T$1:$T$1164,$A1510,inv!$U$1:$U$1164,'DIAS DE INVENTARIO TAT'!J$1)</f>
        <v>0</v>
      </c>
      <c r="K1510">
        <f>+SUMIFS(inv!$D$1:$D$1164,inv!$A$1:$A$1164,$B1510,inv!$T$1:$T$1164,$A1510,inv!$U$1:$U$1164,'DIAS DE INVENTARIO TAT'!K$1)</f>
        <v>0</v>
      </c>
      <c r="L1510" s="6">
        <f>+SUMIFS(VENTAS!H:H,VENTAS!B:B,B1510,VENTAS!G:G,A1510)</f>
        <v>0</v>
      </c>
      <c r="M1510" s="4">
        <f t="shared" si="131"/>
        <v>0</v>
      </c>
      <c r="N1510" s="4">
        <f t="shared" si="127"/>
        <v>0</v>
      </c>
      <c r="O1510" s="4">
        <f t="shared" si="128"/>
        <v>0</v>
      </c>
      <c r="P1510" s="4">
        <f t="shared" si="129"/>
        <v>0</v>
      </c>
      <c r="Q1510" s="6" t="e">
        <f>+SUMIFS(#REF!,#REF!,TablaINV[[#This Row],[GRUPO]],#REF!,TablaINV[[#This Row],[COD]])</f>
        <v>#REF!</v>
      </c>
      <c r="R1510" s="19">
        <f t="shared" si="130"/>
        <v>0</v>
      </c>
      <c r="S1510" s="4" t="str">
        <f>+VLOOKUP(A1510,inv!T:X,5,0)</f>
        <v>OCCIDENTE</v>
      </c>
      <c r="T1510" s="4" t="str">
        <f>+VLOOKUP(B:B,'DT HUEVO'!$A:$D,4,0)</f>
        <v>VERDE</v>
      </c>
      <c r="U1510" s="4" t="str">
        <f>+VLOOKUP(TablaINV[[#This Row],[COD]],'DT HUEVO'!$A:$D,3,0)</f>
        <v>AA</v>
      </c>
    </row>
    <row r="1511" spans="1:21">
      <c r="A1511" t="s">
        <v>448</v>
      </c>
      <c r="B1511">
        <v>10304</v>
      </c>
      <c r="C1511" t="s">
        <v>54</v>
      </c>
      <c r="D1511">
        <f>+SUMIFS(inv!D:D,inv!A:A,B1511,inv!T:T,A1511)</f>
        <v>0</v>
      </c>
      <c r="E1511">
        <f>+SUMIFS(inv!$D$1:$D$1164,inv!$A$1:$A$1164,$B1511,inv!$T$1:$T$1164,$A1511,inv!$U$1:$U$1164,'DIAS DE INVENTARIO TAT'!E$1)</f>
        <v>0</v>
      </c>
      <c r="F1511">
        <f>+SUMIFS(inv!$D$1:$D$1164,inv!$A$1:$A$1164,$B1511,inv!$T$1:$T$1164,$A1511,inv!$U$1:$U$1164,'DIAS DE INVENTARIO TAT'!F$1)</f>
        <v>0</v>
      </c>
      <c r="G1511">
        <f>+SUMIFS(inv!$D$1:$D$1164,inv!$A$1:$A$1164,$B1511,inv!$T$1:$T$1164,$A1511,inv!$U$1:$U$1164,'DIAS DE INVENTARIO TAT'!G$1)</f>
        <v>0</v>
      </c>
      <c r="H1511">
        <f>+SUMIFS(inv!$D$1:$D$1164,inv!$A$1:$A$1164,$B1511,inv!$T$1:$T$1164,$A1511,inv!$U$1:$U$1164,'DIAS DE INVENTARIO TAT'!H$1)</f>
        <v>0</v>
      </c>
      <c r="I1511">
        <f>+SUMIFS(inv!$D$1:$D$1164,inv!$A$1:$A$1164,$B1511,inv!$T$1:$T$1164,$A1511,inv!$U$1:$U$1164,'DIAS DE INVENTARIO TAT'!I$1)</f>
        <v>0</v>
      </c>
      <c r="J1511">
        <f>+SUMIFS(inv!$D$1:$D$1164,inv!$A$1:$A$1164,$B1511,inv!$T$1:$T$1164,$A1511,inv!$U$1:$U$1164,'DIAS DE INVENTARIO TAT'!J$1)</f>
        <v>0</v>
      </c>
      <c r="K1511">
        <f>+SUMIFS(inv!$D$1:$D$1164,inv!$A$1:$A$1164,$B1511,inv!$T$1:$T$1164,$A1511,inv!$U$1:$U$1164,'DIAS DE INVENTARIO TAT'!K$1)</f>
        <v>0</v>
      </c>
      <c r="L1511" s="6">
        <f>+SUMIFS(VENTAS!H:H,VENTAS!B:B,B1511,VENTAS!G:G,A1511)</f>
        <v>0</v>
      </c>
      <c r="M1511" s="4">
        <f t="shared" si="131"/>
        <v>0</v>
      </c>
      <c r="N1511" s="4">
        <f t="shared" si="127"/>
        <v>0</v>
      </c>
      <c r="O1511" s="4">
        <f t="shared" si="128"/>
        <v>0</v>
      </c>
      <c r="P1511" s="4">
        <f t="shared" si="129"/>
        <v>0</v>
      </c>
      <c r="Q1511" s="6" t="e">
        <f>+SUMIFS(#REF!,#REF!,TablaINV[[#This Row],[GRUPO]],#REF!,TablaINV[[#This Row],[COD]])</f>
        <v>#REF!</v>
      </c>
      <c r="R1511" s="19">
        <f t="shared" si="130"/>
        <v>0</v>
      </c>
      <c r="S1511" s="4" t="str">
        <f>+VLOOKUP(A1511,inv!T:X,5,0)</f>
        <v>OCCIDENTE</v>
      </c>
      <c r="T1511" s="4" t="str">
        <f>+VLOOKUP(B:B,'DT HUEVO'!$A:$D,4,0)</f>
        <v>FS</v>
      </c>
      <c r="U1511" s="4" t="str">
        <f>+VLOOKUP(TablaINV[[#This Row],[COD]],'DT HUEVO'!$A:$D,3,0)</f>
        <v>AA</v>
      </c>
    </row>
    <row r="1512" spans="1:21">
      <c r="A1512" t="s">
        <v>448</v>
      </c>
      <c r="B1512">
        <v>10358</v>
      </c>
      <c r="C1512" t="s">
        <v>33</v>
      </c>
      <c r="D1512">
        <f>+SUMIFS(inv!D:D,inv!A:A,B1512,inv!T:T,A1512)</f>
        <v>0</v>
      </c>
      <c r="E1512">
        <f>+SUMIFS(inv!$D$1:$D$1164,inv!$A$1:$A$1164,$B1512,inv!$T$1:$T$1164,$A1512,inv!$U$1:$U$1164,'DIAS DE INVENTARIO TAT'!E$1)</f>
        <v>0</v>
      </c>
      <c r="F1512">
        <f>+SUMIFS(inv!$D$1:$D$1164,inv!$A$1:$A$1164,$B1512,inv!$T$1:$T$1164,$A1512,inv!$U$1:$U$1164,'DIAS DE INVENTARIO TAT'!F$1)</f>
        <v>0</v>
      </c>
      <c r="G1512">
        <f>+SUMIFS(inv!$D$1:$D$1164,inv!$A$1:$A$1164,$B1512,inv!$T$1:$T$1164,$A1512,inv!$U$1:$U$1164,'DIAS DE INVENTARIO TAT'!G$1)</f>
        <v>0</v>
      </c>
      <c r="H1512">
        <f>+SUMIFS(inv!$D$1:$D$1164,inv!$A$1:$A$1164,$B1512,inv!$T$1:$T$1164,$A1512,inv!$U$1:$U$1164,'DIAS DE INVENTARIO TAT'!H$1)</f>
        <v>0</v>
      </c>
      <c r="I1512">
        <f>+SUMIFS(inv!$D$1:$D$1164,inv!$A$1:$A$1164,$B1512,inv!$T$1:$T$1164,$A1512,inv!$U$1:$U$1164,'DIAS DE INVENTARIO TAT'!I$1)</f>
        <v>0</v>
      </c>
      <c r="J1512">
        <f>+SUMIFS(inv!$D$1:$D$1164,inv!$A$1:$A$1164,$B1512,inv!$T$1:$T$1164,$A1512,inv!$U$1:$U$1164,'DIAS DE INVENTARIO TAT'!J$1)</f>
        <v>0</v>
      </c>
      <c r="K1512">
        <f>+SUMIFS(inv!$D$1:$D$1164,inv!$A$1:$A$1164,$B1512,inv!$T$1:$T$1164,$A1512,inv!$U$1:$U$1164,'DIAS DE INVENTARIO TAT'!K$1)</f>
        <v>0</v>
      </c>
      <c r="L1512" s="6">
        <f>+SUMIFS(VENTAS!H:H,VENTAS!B:B,B1512,VENTAS!G:G,A1512)</f>
        <v>0</v>
      </c>
      <c r="M1512" s="4">
        <f t="shared" si="131"/>
        <v>0</v>
      </c>
      <c r="N1512" s="4">
        <f t="shared" si="127"/>
        <v>0</v>
      </c>
      <c r="O1512" s="4">
        <f t="shared" si="128"/>
        <v>0</v>
      </c>
      <c r="P1512" s="4">
        <f t="shared" si="129"/>
        <v>0</v>
      </c>
      <c r="Q1512" s="6" t="e">
        <f>+SUMIFS(#REF!,#REF!,TablaINV[[#This Row],[GRUPO]],#REF!,TablaINV[[#This Row],[COD]])</f>
        <v>#REF!</v>
      </c>
      <c r="R1512" s="19">
        <f t="shared" si="130"/>
        <v>0</v>
      </c>
      <c r="S1512" s="4" t="str">
        <f>+VLOOKUP(A1512,inv!T:X,5,0)</f>
        <v>OCCIDENTE</v>
      </c>
      <c r="T1512" s="4" t="str">
        <f>+VLOOKUP(B:B,'DT HUEVO'!$A:$D,4,0)</f>
        <v>EMPACADOS</v>
      </c>
      <c r="U1512" s="4" t="str">
        <f>+VLOOKUP(TablaINV[[#This Row],[COD]],'DT HUEVO'!$A:$D,3,0)</f>
        <v>AA</v>
      </c>
    </row>
    <row r="1513" spans="1:21">
      <c r="A1513" t="s">
        <v>448</v>
      </c>
      <c r="B1513">
        <v>10401</v>
      </c>
      <c r="C1513" t="s">
        <v>34</v>
      </c>
      <c r="D1513">
        <f>+SUMIFS(inv!D:D,inv!A:A,B1513,inv!T:T,A1513)</f>
        <v>0</v>
      </c>
      <c r="E1513">
        <f>+SUMIFS(inv!$D$1:$D$1164,inv!$A$1:$A$1164,$B1513,inv!$T$1:$T$1164,$A1513,inv!$U$1:$U$1164,'DIAS DE INVENTARIO TAT'!E$1)</f>
        <v>0</v>
      </c>
      <c r="F1513">
        <f>+SUMIFS(inv!$D$1:$D$1164,inv!$A$1:$A$1164,$B1513,inv!$T$1:$T$1164,$A1513,inv!$U$1:$U$1164,'DIAS DE INVENTARIO TAT'!F$1)</f>
        <v>0</v>
      </c>
      <c r="G1513">
        <f>+SUMIFS(inv!$D$1:$D$1164,inv!$A$1:$A$1164,$B1513,inv!$T$1:$T$1164,$A1513,inv!$U$1:$U$1164,'DIAS DE INVENTARIO TAT'!G$1)</f>
        <v>0</v>
      </c>
      <c r="H1513">
        <f>+SUMIFS(inv!$D$1:$D$1164,inv!$A$1:$A$1164,$B1513,inv!$T$1:$T$1164,$A1513,inv!$U$1:$U$1164,'DIAS DE INVENTARIO TAT'!H$1)</f>
        <v>0</v>
      </c>
      <c r="I1513">
        <f>+SUMIFS(inv!$D$1:$D$1164,inv!$A$1:$A$1164,$B1513,inv!$T$1:$T$1164,$A1513,inv!$U$1:$U$1164,'DIAS DE INVENTARIO TAT'!I$1)</f>
        <v>0</v>
      </c>
      <c r="J1513">
        <f>+SUMIFS(inv!$D$1:$D$1164,inv!$A$1:$A$1164,$B1513,inv!$T$1:$T$1164,$A1513,inv!$U$1:$U$1164,'DIAS DE INVENTARIO TAT'!J$1)</f>
        <v>0</v>
      </c>
      <c r="K1513">
        <f>+SUMIFS(inv!$D$1:$D$1164,inv!$A$1:$A$1164,$B1513,inv!$T$1:$T$1164,$A1513,inv!$U$1:$U$1164,'DIAS DE INVENTARIO TAT'!K$1)</f>
        <v>0</v>
      </c>
      <c r="L1513" s="6">
        <f>+SUMIFS(VENTAS!H:H,VENTAS!B:B,B1513,VENTAS!G:G,A1513)</f>
        <v>0</v>
      </c>
      <c r="M1513" s="4">
        <f t="shared" si="131"/>
        <v>0</v>
      </c>
      <c r="N1513" s="4">
        <f t="shared" si="127"/>
        <v>0</v>
      </c>
      <c r="O1513" s="4">
        <f t="shared" si="128"/>
        <v>0</v>
      </c>
      <c r="P1513" s="4">
        <f t="shared" si="129"/>
        <v>0</v>
      </c>
      <c r="Q1513" s="6" t="e">
        <f>+SUMIFS(#REF!,#REF!,TablaINV[[#This Row],[GRUPO]],#REF!,TablaINV[[#This Row],[COD]])</f>
        <v>#REF!</v>
      </c>
      <c r="R1513" s="19">
        <f t="shared" si="130"/>
        <v>0</v>
      </c>
      <c r="S1513" s="4" t="str">
        <f>+VLOOKUP(A1513,inv!T:X,5,0)</f>
        <v>OCCIDENTE</v>
      </c>
      <c r="T1513" s="4" t="str">
        <f>+VLOOKUP(B:B,'DT HUEVO'!$A:$D,4,0)</f>
        <v>GRIS SUELTO</v>
      </c>
      <c r="U1513" s="4" t="str">
        <f>+VLOOKUP(TablaINV[[#This Row],[COD]],'DT HUEVO'!$A:$D,3,0)</f>
        <v>A</v>
      </c>
    </row>
    <row r="1514" spans="1:21">
      <c r="A1514" t="s">
        <v>448</v>
      </c>
      <c r="B1514">
        <v>10404</v>
      </c>
      <c r="C1514" t="s">
        <v>36</v>
      </c>
      <c r="D1514">
        <f>+SUMIFS(inv!D:D,inv!A:A,B1514,inv!T:T,A1514)</f>
        <v>0</v>
      </c>
      <c r="E1514">
        <f>+SUMIFS(inv!$D$1:$D$1164,inv!$A$1:$A$1164,$B1514,inv!$T$1:$T$1164,$A1514,inv!$U$1:$U$1164,'DIAS DE INVENTARIO TAT'!E$1)</f>
        <v>0</v>
      </c>
      <c r="F1514">
        <f>+SUMIFS(inv!$D$1:$D$1164,inv!$A$1:$A$1164,$B1514,inv!$T$1:$T$1164,$A1514,inv!$U$1:$U$1164,'DIAS DE INVENTARIO TAT'!F$1)</f>
        <v>0</v>
      </c>
      <c r="G1514">
        <f>+SUMIFS(inv!$D$1:$D$1164,inv!$A$1:$A$1164,$B1514,inv!$T$1:$T$1164,$A1514,inv!$U$1:$U$1164,'DIAS DE INVENTARIO TAT'!G$1)</f>
        <v>0</v>
      </c>
      <c r="H1514">
        <f>+SUMIFS(inv!$D$1:$D$1164,inv!$A$1:$A$1164,$B1514,inv!$T$1:$T$1164,$A1514,inv!$U$1:$U$1164,'DIAS DE INVENTARIO TAT'!H$1)</f>
        <v>0</v>
      </c>
      <c r="I1514">
        <f>+SUMIFS(inv!$D$1:$D$1164,inv!$A$1:$A$1164,$B1514,inv!$T$1:$T$1164,$A1514,inv!$U$1:$U$1164,'DIAS DE INVENTARIO TAT'!I$1)</f>
        <v>0</v>
      </c>
      <c r="J1514">
        <f>+SUMIFS(inv!$D$1:$D$1164,inv!$A$1:$A$1164,$B1514,inv!$T$1:$T$1164,$A1514,inv!$U$1:$U$1164,'DIAS DE INVENTARIO TAT'!J$1)</f>
        <v>0</v>
      </c>
      <c r="K1514">
        <f>+SUMIFS(inv!$D$1:$D$1164,inv!$A$1:$A$1164,$B1514,inv!$T$1:$T$1164,$A1514,inv!$U$1:$U$1164,'DIAS DE INVENTARIO TAT'!K$1)</f>
        <v>0</v>
      </c>
      <c r="L1514" s="6">
        <f>+SUMIFS(VENTAS!H:H,VENTAS!B:B,B1514,VENTAS!G:G,A1514)</f>
        <v>0</v>
      </c>
      <c r="M1514" s="4">
        <f t="shared" si="131"/>
        <v>0</v>
      </c>
      <c r="N1514" s="4">
        <f t="shared" si="127"/>
        <v>0</v>
      </c>
      <c r="O1514" s="4">
        <f t="shared" si="128"/>
        <v>0</v>
      </c>
      <c r="P1514" s="4">
        <f t="shared" si="129"/>
        <v>0</v>
      </c>
      <c r="Q1514" s="6" t="e">
        <f>+SUMIFS(#REF!,#REF!,TablaINV[[#This Row],[GRUPO]],#REF!,TablaINV[[#This Row],[COD]])</f>
        <v>#REF!</v>
      </c>
      <c r="R1514" s="19">
        <f t="shared" si="130"/>
        <v>0</v>
      </c>
      <c r="S1514" s="4" t="str">
        <f>+VLOOKUP(A1514,inv!T:X,5,0)</f>
        <v>OCCIDENTE</v>
      </c>
      <c r="T1514" s="4" t="str">
        <f>+VLOOKUP(B:B,'DT HUEVO'!$A:$D,4,0)</f>
        <v>FS</v>
      </c>
      <c r="U1514" s="4" t="str">
        <f>+VLOOKUP(TablaINV[[#This Row],[COD]],'DT HUEVO'!$A:$D,3,0)</f>
        <v>A</v>
      </c>
    </row>
    <row r="1515" spans="1:21">
      <c r="A1515" t="s">
        <v>448</v>
      </c>
      <c r="B1515">
        <v>10407</v>
      </c>
      <c r="C1515" t="s">
        <v>37</v>
      </c>
      <c r="D1515">
        <f>+SUMIFS(inv!D:D,inv!A:A,B1515,inv!T:T,A1515)</f>
        <v>0</v>
      </c>
      <c r="E1515">
        <f>+SUMIFS(inv!$D$1:$D$1164,inv!$A$1:$A$1164,$B1515,inv!$T$1:$T$1164,$A1515,inv!$U$1:$U$1164,'DIAS DE INVENTARIO TAT'!E$1)</f>
        <v>0</v>
      </c>
      <c r="F1515">
        <f>+SUMIFS(inv!$D$1:$D$1164,inv!$A$1:$A$1164,$B1515,inv!$T$1:$T$1164,$A1515,inv!$U$1:$U$1164,'DIAS DE INVENTARIO TAT'!F$1)</f>
        <v>0</v>
      </c>
      <c r="G1515">
        <f>+SUMIFS(inv!$D$1:$D$1164,inv!$A$1:$A$1164,$B1515,inv!$T$1:$T$1164,$A1515,inv!$U$1:$U$1164,'DIAS DE INVENTARIO TAT'!G$1)</f>
        <v>0</v>
      </c>
      <c r="H1515">
        <f>+SUMIFS(inv!$D$1:$D$1164,inv!$A$1:$A$1164,$B1515,inv!$T$1:$T$1164,$A1515,inv!$U$1:$U$1164,'DIAS DE INVENTARIO TAT'!H$1)</f>
        <v>0</v>
      </c>
      <c r="I1515">
        <f>+SUMIFS(inv!$D$1:$D$1164,inv!$A$1:$A$1164,$B1515,inv!$T$1:$T$1164,$A1515,inv!$U$1:$U$1164,'DIAS DE INVENTARIO TAT'!I$1)</f>
        <v>0</v>
      </c>
      <c r="J1515">
        <f>+SUMIFS(inv!$D$1:$D$1164,inv!$A$1:$A$1164,$B1515,inv!$T$1:$T$1164,$A1515,inv!$U$1:$U$1164,'DIAS DE INVENTARIO TAT'!J$1)</f>
        <v>0</v>
      </c>
      <c r="K1515">
        <f>+SUMIFS(inv!$D$1:$D$1164,inv!$A$1:$A$1164,$B1515,inv!$T$1:$T$1164,$A1515,inv!$U$1:$U$1164,'DIAS DE INVENTARIO TAT'!K$1)</f>
        <v>0</v>
      </c>
      <c r="L1515" s="6">
        <f>+SUMIFS(VENTAS!H:H,VENTAS!B:B,B1515,VENTAS!G:G,A1515)</f>
        <v>0</v>
      </c>
      <c r="M1515" s="4">
        <f t="shared" si="131"/>
        <v>0</v>
      </c>
      <c r="N1515" s="4">
        <f t="shared" si="127"/>
        <v>0</v>
      </c>
      <c r="O1515" s="4">
        <f t="shared" si="128"/>
        <v>0</v>
      </c>
      <c r="P1515" s="4">
        <f t="shared" si="129"/>
        <v>0</v>
      </c>
      <c r="Q1515" s="6" t="e">
        <f>+SUMIFS(#REF!,#REF!,TablaINV[[#This Row],[GRUPO]],#REF!,TablaINV[[#This Row],[COD]])</f>
        <v>#REF!</v>
      </c>
      <c r="R1515" s="19">
        <f t="shared" si="130"/>
        <v>0</v>
      </c>
      <c r="S1515" s="4" t="str">
        <f>+VLOOKUP(A1515,inv!T:X,5,0)</f>
        <v>OCCIDENTE</v>
      </c>
      <c r="T1515" s="4" t="str">
        <f>+VLOOKUP(B:B,'DT HUEVO'!$A:$D,4,0)</f>
        <v>EMPACADOS</v>
      </c>
      <c r="U1515" s="4" t="str">
        <f>+VLOOKUP(TablaINV[[#This Row],[COD]],'DT HUEVO'!$A:$D,3,0)</f>
        <v>A</v>
      </c>
    </row>
    <row r="1516" spans="1:21">
      <c r="A1516" t="s">
        <v>448</v>
      </c>
      <c r="B1516">
        <v>10457</v>
      </c>
      <c r="C1516" t="s">
        <v>38</v>
      </c>
      <c r="D1516">
        <f>+SUMIFS(inv!D:D,inv!A:A,B1516,inv!T:T,A1516)</f>
        <v>0</v>
      </c>
      <c r="E1516">
        <f>+SUMIFS(inv!$D$1:$D$1164,inv!$A$1:$A$1164,$B1516,inv!$T$1:$T$1164,$A1516,inv!$U$1:$U$1164,'DIAS DE INVENTARIO TAT'!E$1)</f>
        <v>0</v>
      </c>
      <c r="F1516">
        <f>+SUMIFS(inv!$D$1:$D$1164,inv!$A$1:$A$1164,$B1516,inv!$T$1:$T$1164,$A1516,inv!$U$1:$U$1164,'DIAS DE INVENTARIO TAT'!F$1)</f>
        <v>0</v>
      </c>
      <c r="G1516">
        <f>+SUMIFS(inv!$D$1:$D$1164,inv!$A$1:$A$1164,$B1516,inv!$T$1:$T$1164,$A1516,inv!$U$1:$U$1164,'DIAS DE INVENTARIO TAT'!G$1)</f>
        <v>0</v>
      </c>
      <c r="H1516">
        <f>+SUMIFS(inv!$D$1:$D$1164,inv!$A$1:$A$1164,$B1516,inv!$T$1:$T$1164,$A1516,inv!$U$1:$U$1164,'DIAS DE INVENTARIO TAT'!H$1)</f>
        <v>0</v>
      </c>
      <c r="I1516">
        <f>+SUMIFS(inv!$D$1:$D$1164,inv!$A$1:$A$1164,$B1516,inv!$T$1:$T$1164,$A1516,inv!$U$1:$U$1164,'DIAS DE INVENTARIO TAT'!I$1)</f>
        <v>0</v>
      </c>
      <c r="J1516">
        <f>+SUMIFS(inv!$D$1:$D$1164,inv!$A$1:$A$1164,$B1516,inv!$T$1:$T$1164,$A1516,inv!$U$1:$U$1164,'DIAS DE INVENTARIO TAT'!J$1)</f>
        <v>0</v>
      </c>
      <c r="K1516">
        <f>+SUMIFS(inv!$D$1:$D$1164,inv!$A$1:$A$1164,$B1516,inv!$T$1:$T$1164,$A1516,inv!$U$1:$U$1164,'DIAS DE INVENTARIO TAT'!K$1)</f>
        <v>0</v>
      </c>
      <c r="L1516" s="6">
        <f>+SUMIFS(VENTAS!H:H,VENTAS!B:B,B1516,VENTAS!G:G,A1516)</f>
        <v>0</v>
      </c>
      <c r="M1516" s="4">
        <f t="shared" si="131"/>
        <v>0</v>
      </c>
      <c r="N1516" s="4">
        <f t="shared" si="127"/>
        <v>0</v>
      </c>
      <c r="O1516" s="4">
        <f t="shared" si="128"/>
        <v>0</v>
      </c>
      <c r="P1516" s="4">
        <f t="shared" si="129"/>
        <v>0</v>
      </c>
      <c r="Q1516" s="6" t="e">
        <f>+SUMIFS(#REF!,#REF!,TablaINV[[#This Row],[GRUPO]],#REF!,TablaINV[[#This Row],[COD]])</f>
        <v>#REF!</v>
      </c>
      <c r="R1516" s="19">
        <f t="shared" si="130"/>
        <v>0</v>
      </c>
      <c r="S1516" s="4" t="str">
        <f>+VLOOKUP(A1516,inv!T:X,5,0)</f>
        <v>OCCIDENTE</v>
      </c>
      <c r="T1516" s="4" t="str">
        <f>+VLOOKUP(B:B,'DT HUEVO'!$A:$D,4,0)</f>
        <v>EMPACADOS</v>
      </c>
      <c r="U1516" s="4" t="str">
        <f>+VLOOKUP(TablaINV[[#This Row],[COD]],'DT HUEVO'!$A:$D,3,0)</f>
        <v>A</v>
      </c>
    </row>
    <row r="1517" spans="1:21">
      <c r="A1517" t="s">
        <v>448</v>
      </c>
      <c r="B1517">
        <v>10469</v>
      </c>
      <c r="C1517" t="s">
        <v>39</v>
      </c>
      <c r="D1517">
        <f>+SUMIFS(inv!D:D,inv!A:A,B1517,inv!T:T,A1517)</f>
        <v>0</v>
      </c>
      <c r="E1517">
        <f>+SUMIFS(inv!$D$1:$D$1164,inv!$A$1:$A$1164,$B1517,inv!$T$1:$T$1164,$A1517,inv!$U$1:$U$1164,'DIAS DE INVENTARIO TAT'!E$1)</f>
        <v>0</v>
      </c>
      <c r="F1517">
        <f>+SUMIFS(inv!$D$1:$D$1164,inv!$A$1:$A$1164,$B1517,inv!$T$1:$T$1164,$A1517,inv!$U$1:$U$1164,'DIAS DE INVENTARIO TAT'!F$1)</f>
        <v>0</v>
      </c>
      <c r="G1517">
        <f>+SUMIFS(inv!$D$1:$D$1164,inv!$A$1:$A$1164,$B1517,inv!$T$1:$T$1164,$A1517,inv!$U$1:$U$1164,'DIAS DE INVENTARIO TAT'!G$1)</f>
        <v>0</v>
      </c>
      <c r="H1517">
        <f>+SUMIFS(inv!$D$1:$D$1164,inv!$A$1:$A$1164,$B1517,inv!$T$1:$T$1164,$A1517,inv!$U$1:$U$1164,'DIAS DE INVENTARIO TAT'!H$1)</f>
        <v>0</v>
      </c>
      <c r="I1517">
        <f>+SUMIFS(inv!$D$1:$D$1164,inv!$A$1:$A$1164,$B1517,inv!$T$1:$T$1164,$A1517,inv!$U$1:$U$1164,'DIAS DE INVENTARIO TAT'!I$1)</f>
        <v>0</v>
      </c>
      <c r="J1517">
        <f>+SUMIFS(inv!$D$1:$D$1164,inv!$A$1:$A$1164,$B1517,inv!$T$1:$T$1164,$A1517,inv!$U$1:$U$1164,'DIAS DE INVENTARIO TAT'!J$1)</f>
        <v>0</v>
      </c>
      <c r="K1517">
        <f>+SUMIFS(inv!$D$1:$D$1164,inv!$A$1:$A$1164,$B1517,inv!$T$1:$T$1164,$A1517,inv!$U$1:$U$1164,'DIAS DE INVENTARIO TAT'!K$1)</f>
        <v>0</v>
      </c>
      <c r="L1517" s="6">
        <f>+SUMIFS(VENTAS!H:H,VENTAS!B:B,B1517,VENTAS!G:G,A1517)</f>
        <v>0</v>
      </c>
      <c r="M1517" s="4">
        <f t="shared" si="131"/>
        <v>0</v>
      </c>
      <c r="N1517" s="4">
        <f t="shared" si="127"/>
        <v>0</v>
      </c>
      <c r="O1517" s="4">
        <f t="shared" si="128"/>
        <v>0</v>
      </c>
      <c r="P1517" s="4">
        <f t="shared" si="129"/>
        <v>0</v>
      </c>
      <c r="Q1517" s="6" t="e">
        <f>+SUMIFS(#REF!,#REF!,TablaINV[[#This Row],[GRUPO]],#REF!,TablaINV[[#This Row],[COD]])</f>
        <v>#REF!</v>
      </c>
      <c r="R1517" s="19">
        <f t="shared" si="130"/>
        <v>0</v>
      </c>
      <c r="S1517" s="4" t="str">
        <f>+VLOOKUP(A1517,inv!T:X,5,0)</f>
        <v>OCCIDENTE</v>
      </c>
      <c r="T1517" s="4" t="str">
        <f>+VLOOKUP(B:B,'DT HUEVO'!$A:$D,4,0)</f>
        <v>EMPACADOS</v>
      </c>
      <c r="U1517" s="4" t="str">
        <f>+VLOOKUP(TablaINV[[#This Row],[COD]],'DT HUEVO'!$A:$D,3,0)</f>
        <v>A</v>
      </c>
    </row>
    <row r="1518" spans="1:21">
      <c r="A1518" t="s">
        <v>448</v>
      </c>
      <c r="B1518">
        <v>10501</v>
      </c>
      <c r="C1518" t="s">
        <v>41</v>
      </c>
      <c r="D1518">
        <f>+SUMIFS(inv!D:D,inv!A:A,B1518,inv!T:T,A1518)</f>
        <v>0</v>
      </c>
      <c r="E1518">
        <f>+SUMIFS(inv!$D$1:$D$1164,inv!$A$1:$A$1164,$B1518,inv!$T$1:$T$1164,$A1518,inv!$U$1:$U$1164,'DIAS DE INVENTARIO TAT'!E$1)</f>
        <v>0</v>
      </c>
      <c r="F1518">
        <f>+SUMIFS(inv!$D$1:$D$1164,inv!$A$1:$A$1164,$B1518,inv!$T$1:$T$1164,$A1518,inv!$U$1:$U$1164,'DIAS DE INVENTARIO TAT'!F$1)</f>
        <v>0</v>
      </c>
      <c r="G1518">
        <f>+SUMIFS(inv!$D$1:$D$1164,inv!$A$1:$A$1164,$B1518,inv!$T$1:$T$1164,$A1518,inv!$U$1:$U$1164,'DIAS DE INVENTARIO TAT'!G$1)</f>
        <v>0</v>
      </c>
      <c r="H1518">
        <f>+SUMIFS(inv!$D$1:$D$1164,inv!$A$1:$A$1164,$B1518,inv!$T$1:$T$1164,$A1518,inv!$U$1:$U$1164,'DIAS DE INVENTARIO TAT'!H$1)</f>
        <v>0</v>
      </c>
      <c r="I1518">
        <f>+SUMIFS(inv!$D$1:$D$1164,inv!$A$1:$A$1164,$B1518,inv!$T$1:$T$1164,$A1518,inv!$U$1:$U$1164,'DIAS DE INVENTARIO TAT'!I$1)</f>
        <v>0</v>
      </c>
      <c r="J1518">
        <f>+SUMIFS(inv!$D$1:$D$1164,inv!$A$1:$A$1164,$B1518,inv!$T$1:$T$1164,$A1518,inv!$U$1:$U$1164,'DIAS DE INVENTARIO TAT'!J$1)</f>
        <v>0</v>
      </c>
      <c r="K1518">
        <f>+SUMIFS(inv!$D$1:$D$1164,inv!$A$1:$A$1164,$B1518,inv!$T$1:$T$1164,$A1518,inv!$U$1:$U$1164,'DIAS DE INVENTARIO TAT'!K$1)</f>
        <v>0</v>
      </c>
      <c r="L1518" s="6">
        <f>+SUMIFS(VENTAS!H:H,VENTAS!B:B,B1518,VENTAS!G:G,A1518)</f>
        <v>0</v>
      </c>
      <c r="M1518" s="4">
        <f t="shared" si="131"/>
        <v>0</v>
      </c>
      <c r="N1518" s="4">
        <f t="shared" si="127"/>
        <v>0</v>
      </c>
      <c r="O1518" s="4">
        <f t="shared" si="128"/>
        <v>0</v>
      </c>
      <c r="P1518" s="4">
        <f t="shared" si="129"/>
        <v>0</v>
      </c>
      <c r="Q1518" s="6" t="e">
        <f>+SUMIFS(#REF!,#REF!,TablaINV[[#This Row],[GRUPO]],#REF!,TablaINV[[#This Row],[COD]])</f>
        <v>#REF!</v>
      </c>
      <c r="R1518" s="19">
        <f t="shared" si="130"/>
        <v>0</v>
      </c>
      <c r="S1518" s="4" t="str">
        <f>+VLOOKUP(A1518,inv!T:X,5,0)</f>
        <v>OCCIDENTE</v>
      </c>
      <c r="T1518" s="4" t="str">
        <f>+VLOOKUP(B:B,'DT HUEVO'!$A:$D,4,0)</f>
        <v>GRIS SUELTO</v>
      </c>
      <c r="U1518" s="4" t="str">
        <f>+VLOOKUP(TablaINV[[#This Row],[COD]],'DT HUEVO'!$A:$D,3,0)</f>
        <v>B</v>
      </c>
    </row>
    <row r="1519" spans="1:21">
      <c r="A1519" t="s">
        <v>448</v>
      </c>
      <c r="B1519">
        <v>10502</v>
      </c>
      <c r="C1519" t="s">
        <v>42</v>
      </c>
      <c r="D1519">
        <f>+SUMIFS(inv!D:D,inv!A:A,B1519,inv!T:T,A1519)</f>
        <v>0</v>
      </c>
      <c r="E1519">
        <f>+SUMIFS(inv!$D$1:$D$1164,inv!$A$1:$A$1164,$B1519,inv!$T$1:$T$1164,$A1519,inv!$U$1:$U$1164,'DIAS DE INVENTARIO TAT'!E$1)</f>
        <v>0</v>
      </c>
      <c r="F1519">
        <f>+SUMIFS(inv!$D$1:$D$1164,inv!$A$1:$A$1164,$B1519,inv!$T$1:$T$1164,$A1519,inv!$U$1:$U$1164,'DIAS DE INVENTARIO TAT'!F$1)</f>
        <v>0</v>
      </c>
      <c r="G1519">
        <f>+SUMIFS(inv!$D$1:$D$1164,inv!$A$1:$A$1164,$B1519,inv!$T$1:$T$1164,$A1519,inv!$U$1:$U$1164,'DIAS DE INVENTARIO TAT'!G$1)</f>
        <v>0</v>
      </c>
      <c r="H1519">
        <f>+SUMIFS(inv!$D$1:$D$1164,inv!$A$1:$A$1164,$B1519,inv!$T$1:$T$1164,$A1519,inv!$U$1:$U$1164,'DIAS DE INVENTARIO TAT'!H$1)</f>
        <v>0</v>
      </c>
      <c r="I1519">
        <f>+SUMIFS(inv!$D$1:$D$1164,inv!$A$1:$A$1164,$B1519,inv!$T$1:$T$1164,$A1519,inv!$U$1:$U$1164,'DIAS DE INVENTARIO TAT'!I$1)</f>
        <v>0</v>
      </c>
      <c r="J1519">
        <f>+SUMIFS(inv!$D$1:$D$1164,inv!$A$1:$A$1164,$B1519,inv!$T$1:$T$1164,$A1519,inv!$U$1:$U$1164,'DIAS DE INVENTARIO TAT'!J$1)</f>
        <v>0</v>
      </c>
      <c r="K1519">
        <f>+SUMIFS(inv!$D$1:$D$1164,inv!$A$1:$A$1164,$B1519,inv!$T$1:$T$1164,$A1519,inv!$U$1:$U$1164,'DIAS DE INVENTARIO TAT'!K$1)</f>
        <v>0</v>
      </c>
      <c r="L1519" s="6">
        <f>+SUMIFS(VENTAS!H:H,VENTAS!B:B,B1519,VENTAS!G:G,A1519)</f>
        <v>0</v>
      </c>
      <c r="M1519" s="4">
        <f t="shared" si="131"/>
        <v>0</v>
      </c>
      <c r="N1519" s="4">
        <f t="shared" si="127"/>
        <v>0</v>
      </c>
      <c r="O1519" s="4">
        <f t="shared" si="128"/>
        <v>0</v>
      </c>
      <c r="P1519" s="4">
        <f t="shared" si="129"/>
        <v>0</v>
      </c>
      <c r="Q1519" s="6" t="e">
        <f>+SUMIFS(#REF!,#REF!,TablaINV[[#This Row],[GRUPO]],#REF!,TablaINV[[#This Row],[COD]])</f>
        <v>#REF!</v>
      </c>
      <c r="R1519" s="19">
        <f t="shared" si="130"/>
        <v>0</v>
      </c>
      <c r="S1519" s="4" t="str">
        <f>+VLOOKUP(A1519,inv!T:X,5,0)</f>
        <v>OCCIDENTE</v>
      </c>
      <c r="T1519" s="4" t="e">
        <f>+VLOOKUP(B:B,'DT HUEVO'!$A:$D,4,0)</f>
        <v>#N/A</v>
      </c>
      <c r="U1519" s="4" t="e">
        <f>+VLOOKUP(TablaINV[[#This Row],[COD]],'DT HUEVO'!$A:$D,3,0)</f>
        <v>#N/A</v>
      </c>
    </row>
    <row r="1520" spans="1:21">
      <c r="A1520" t="s">
        <v>448</v>
      </c>
      <c r="B1520">
        <v>10601</v>
      </c>
      <c r="C1520" s="25" t="s">
        <v>44</v>
      </c>
      <c r="D1520">
        <f>+SUMIFS(inv!D:D,inv!A:A,B1520,inv!T:T,A1520)</f>
        <v>0</v>
      </c>
      <c r="E1520">
        <f>+SUMIFS(inv!$D$1:$D$1164,inv!$A$1:$A$1164,$B1520,inv!$T$1:$T$1164,$A1520,inv!$U$1:$U$1164,'DIAS DE INVENTARIO TAT'!E$1)</f>
        <v>0</v>
      </c>
      <c r="F1520">
        <f>+SUMIFS(inv!$D$1:$D$1164,inv!$A$1:$A$1164,$B1520,inv!$T$1:$T$1164,$A1520,inv!$U$1:$U$1164,'DIAS DE INVENTARIO TAT'!F$1)</f>
        <v>0</v>
      </c>
      <c r="G1520">
        <f>+SUMIFS(inv!$D$1:$D$1164,inv!$A$1:$A$1164,$B1520,inv!$T$1:$T$1164,$A1520,inv!$U$1:$U$1164,'DIAS DE INVENTARIO TAT'!G$1)</f>
        <v>0</v>
      </c>
      <c r="H1520">
        <f>+SUMIFS(inv!$D$1:$D$1164,inv!$A$1:$A$1164,$B1520,inv!$T$1:$T$1164,$A1520,inv!$U$1:$U$1164,'DIAS DE INVENTARIO TAT'!H$1)</f>
        <v>0</v>
      </c>
      <c r="I1520">
        <f>+SUMIFS(inv!$D$1:$D$1164,inv!$A$1:$A$1164,$B1520,inv!$T$1:$T$1164,$A1520,inv!$U$1:$U$1164,'DIAS DE INVENTARIO TAT'!I$1)</f>
        <v>0</v>
      </c>
      <c r="J1520">
        <f>+SUMIFS(inv!$D$1:$D$1164,inv!$A$1:$A$1164,$B1520,inv!$T$1:$T$1164,$A1520,inv!$U$1:$U$1164,'DIAS DE INVENTARIO TAT'!J$1)</f>
        <v>0</v>
      </c>
      <c r="K1520">
        <f>+SUMIFS(inv!$D$1:$D$1164,inv!$A$1:$A$1164,$B1520,inv!$T$1:$T$1164,$A1520,inv!$U$1:$U$1164,'DIAS DE INVENTARIO TAT'!K$1)</f>
        <v>0</v>
      </c>
      <c r="L1520" s="6">
        <f>+SUMIFS(VENTAS!H:H,VENTAS!B:B,B1520,VENTAS!G:G,A1520)</f>
        <v>0</v>
      </c>
      <c r="M1520" s="4">
        <f t="shared" si="131"/>
        <v>0</v>
      </c>
      <c r="N1520" s="4">
        <f t="shared" si="127"/>
        <v>0</v>
      </c>
      <c r="O1520" s="4">
        <f t="shared" si="128"/>
        <v>0</v>
      </c>
      <c r="P1520" s="4">
        <f t="shared" si="129"/>
        <v>0</v>
      </c>
      <c r="Q1520" s="6" t="e">
        <f>+SUMIFS(#REF!,#REF!,TablaINV[[#This Row],[GRUPO]],#REF!,TablaINV[[#This Row],[COD]])</f>
        <v>#REF!</v>
      </c>
      <c r="R1520" s="19">
        <f t="shared" si="130"/>
        <v>0</v>
      </c>
      <c r="S1520" s="4" t="str">
        <f>+VLOOKUP(A1520,inv!T:X,5,0)</f>
        <v>OCCIDENTE</v>
      </c>
      <c r="T1520" s="4" t="str">
        <f>+VLOOKUP(B:B,'DT HUEVO'!$A:$D,4,0)</f>
        <v>GRIS SUELTO</v>
      </c>
      <c r="U1520" s="4" t="str">
        <f>+VLOOKUP(TablaINV[[#This Row],[COD]],'DT HUEVO'!$A:$D,3,0)</f>
        <v>C</v>
      </c>
    </row>
    <row r="1521" spans="1:21">
      <c r="A1521" t="s">
        <v>448</v>
      </c>
      <c r="B1521">
        <v>13559</v>
      </c>
      <c r="C1521" t="s">
        <v>429</v>
      </c>
      <c r="D1521">
        <f>+SUMIFS(inv!D:D,inv!A:A,B1521,inv!T:T,A1521)</f>
        <v>0</v>
      </c>
      <c r="E1521">
        <f>+SUMIFS(inv!$D$1:$D$1164,inv!$A$1:$A$1164,$B1521,inv!$T$1:$T$1164,$A1521,inv!$U$1:$U$1164,'DIAS DE INVENTARIO TAT'!E$1)</f>
        <v>0</v>
      </c>
      <c r="F1521">
        <f>+SUMIFS(inv!$D$1:$D$1164,inv!$A$1:$A$1164,$B1521,inv!$T$1:$T$1164,$A1521,inv!$U$1:$U$1164,'DIAS DE INVENTARIO TAT'!F$1)</f>
        <v>0</v>
      </c>
      <c r="G1521">
        <f>+SUMIFS(inv!$D$1:$D$1164,inv!$A$1:$A$1164,$B1521,inv!$T$1:$T$1164,$A1521,inv!$U$1:$U$1164,'DIAS DE INVENTARIO TAT'!G$1)</f>
        <v>0</v>
      </c>
      <c r="H1521">
        <f>+SUMIFS(inv!$D$1:$D$1164,inv!$A$1:$A$1164,$B1521,inv!$T$1:$T$1164,$A1521,inv!$U$1:$U$1164,'DIAS DE INVENTARIO TAT'!H$1)</f>
        <v>0</v>
      </c>
      <c r="I1521">
        <f>+SUMIFS(inv!$D$1:$D$1164,inv!$A$1:$A$1164,$B1521,inv!$T$1:$T$1164,$A1521,inv!$U$1:$U$1164,'DIAS DE INVENTARIO TAT'!I$1)</f>
        <v>0</v>
      </c>
      <c r="J1521">
        <f>+SUMIFS(inv!$D$1:$D$1164,inv!$A$1:$A$1164,$B1521,inv!$T$1:$T$1164,$A1521,inv!$U$1:$U$1164,'DIAS DE INVENTARIO TAT'!J$1)</f>
        <v>0</v>
      </c>
      <c r="K1521">
        <f>+SUMIFS(inv!$D$1:$D$1164,inv!$A$1:$A$1164,$B1521,inv!$T$1:$T$1164,$A1521,inv!$U$1:$U$1164,'DIAS DE INVENTARIO TAT'!K$1)</f>
        <v>0</v>
      </c>
      <c r="L1521" s="6">
        <f>+SUMIFS(VENTAS!H:H,VENTAS!B:B,B1521,VENTAS!G:G,A1521)</f>
        <v>0</v>
      </c>
      <c r="M1521" s="4">
        <f t="shared" si="131"/>
        <v>0</v>
      </c>
      <c r="N1521" s="4">
        <f t="shared" si="127"/>
        <v>0</v>
      </c>
      <c r="O1521" s="4">
        <f t="shared" si="128"/>
        <v>0</v>
      </c>
      <c r="P1521" s="4">
        <f t="shared" si="129"/>
        <v>0</v>
      </c>
      <c r="Q1521" s="6" t="e">
        <f>+SUMIFS(#REF!,#REF!,TablaINV[[#This Row],[GRUPO]],#REF!,TablaINV[[#This Row],[COD]])</f>
        <v>#REF!</v>
      </c>
      <c r="R1521" s="19">
        <f t="shared" si="130"/>
        <v>0</v>
      </c>
      <c r="S1521" s="4" t="str">
        <f>+VLOOKUP(A1521,inv!T:X,5,0)</f>
        <v>OCCIDENTE</v>
      </c>
      <c r="T1521" s="4" t="str">
        <f>+VLOOKUP(B:B,'DT HUEVO'!$A:$D,4,0)</f>
        <v>EMPACADOS</v>
      </c>
      <c r="U1521" s="4" t="str">
        <f>+VLOOKUP(TablaINV[[#This Row],[COD]],'DT HUEVO'!$A:$D,3,0)</f>
        <v>B</v>
      </c>
    </row>
    <row r="1522" spans="1:21">
      <c r="A1522" t="s">
        <v>448</v>
      </c>
      <c r="B1522">
        <v>72002</v>
      </c>
      <c r="C1522" t="s">
        <v>48</v>
      </c>
      <c r="D1522">
        <f>+SUMIFS(inv!D:D,inv!A:A,B1522,inv!T:T,A1522)</f>
        <v>0</v>
      </c>
      <c r="E1522">
        <f>+SUMIFS(inv!$D$1:$D$1164,inv!$A$1:$A$1164,$B1522,inv!$T$1:$T$1164,$A1522,inv!$U$1:$U$1164,'DIAS DE INVENTARIO TAT'!E$1)</f>
        <v>0</v>
      </c>
      <c r="F1522">
        <f>+SUMIFS(inv!$D$1:$D$1164,inv!$A$1:$A$1164,$B1522,inv!$T$1:$T$1164,$A1522,inv!$U$1:$U$1164,'DIAS DE INVENTARIO TAT'!F$1)</f>
        <v>0</v>
      </c>
      <c r="G1522">
        <f>+SUMIFS(inv!$D$1:$D$1164,inv!$A$1:$A$1164,$B1522,inv!$T$1:$T$1164,$A1522,inv!$U$1:$U$1164,'DIAS DE INVENTARIO TAT'!G$1)</f>
        <v>0</v>
      </c>
      <c r="H1522">
        <f>+SUMIFS(inv!$D$1:$D$1164,inv!$A$1:$A$1164,$B1522,inv!$T$1:$T$1164,$A1522,inv!$U$1:$U$1164,'DIAS DE INVENTARIO TAT'!H$1)</f>
        <v>0</v>
      </c>
      <c r="I1522">
        <f>+SUMIFS(inv!$D$1:$D$1164,inv!$A$1:$A$1164,$B1522,inv!$T$1:$T$1164,$A1522,inv!$U$1:$U$1164,'DIAS DE INVENTARIO TAT'!I$1)</f>
        <v>0</v>
      </c>
      <c r="J1522">
        <f>+SUMIFS(inv!$D$1:$D$1164,inv!$A$1:$A$1164,$B1522,inv!$T$1:$T$1164,$A1522,inv!$U$1:$U$1164,'DIAS DE INVENTARIO TAT'!J$1)</f>
        <v>0</v>
      </c>
      <c r="K1522">
        <f>+SUMIFS(inv!$D$1:$D$1164,inv!$A$1:$A$1164,$B1522,inv!$T$1:$T$1164,$A1522,inv!$U$1:$U$1164,'DIAS DE INVENTARIO TAT'!K$1)</f>
        <v>0</v>
      </c>
      <c r="L1522" s="6">
        <f>+SUMIFS(VENTAS!H:H,VENTAS!B:B,B1522,VENTAS!G:G,A1522)</f>
        <v>0</v>
      </c>
      <c r="M1522" s="4">
        <f t="shared" si="131"/>
        <v>0</v>
      </c>
      <c r="N1522" s="4">
        <f t="shared" si="127"/>
        <v>0</v>
      </c>
      <c r="O1522" s="4">
        <f t="shared" si="128"/>
        <v>0</v>
      </c>
      <c r="P1522" s="4">
        <f t="shared" si="129"/>
        <v>0</v>
      </c>
      <c r="Q1522" s="6" t="e">
        <f>+SUMIFS(#REF!,#REF!,TablaINV[[#This Row],[GRUPO]],#REF!,TablaINV[[#This Row],[COD]])</f>
        <v>#REF!</v>
      </c>
      <c r="R1522" s="19">
        <f t="shared" si="130"/>
        <v>0</v>
      </c>
      <c r="S1522" s="4" t="str">
        <f>+VLOOKUP(A1522,inv!T:X,5,0)</f>
        <v>OCCIDENTE</v>
      </c>
      <c r="T1522" s="4" t="str">
        <f>+VLOOKUP(B:B,'DT HUEVO'!$A:$D,4,0)</f>
        <v>SEGUNDA</v>
      </c>
      <c r="U1522" s="4" t="str">
        <f>+VLOOKUP(TablaINV[[#This Row],[COD]],'DT HUEVO'!$A:$D,3,0)</f>
        <v>SEGUNDA</v>
      </c>
    </row>
    <row r="1523" spans="1:21">
      <c r="A1523" t="s">
        <v>448</v>
      </c>
      <c r="B1523">
        <v>72012</v>
      </c>
      <c r="C1523" t="s">
        <v>55</v>
      </c>
      <c r="D1523">
        <f>+SUMIFS(inv!D:D,inv!A:A,B1523,inv!T:T,A1523)</f>
        <v>0</v>
      </c>
      <c r="E1523">
        <f>+SUMIFS(inv!$D$1:$D$1164,inv!$A$1:$A$1164,$B1523,inv!$T$1:$T$1164,$A1523,inv!$U$1:$U$1164,'DIAS DE INVENTARIO TAT'!E$1)</f>
        <v>0</v>
      </c>
      <c r="F1523">
        <f>+SUMIFS(inv!$D$1:$D$1164,inv!$A$1:$A$1164,$B1523,inv!$T$1:$T$1164,$A1523,inv!$U$1:$U$1164,'DIAS DE INVENTARIO TAT'!F$1)</f>
        <v>0</v>
      </c>
      <c r="G1523">
        <f>+SUMIFS(inv!$D$1:$D$1164,inv!$A$1:$A$1164,$B1523,inv!$T$1:$T$1164,$A1523,inv!$U$1:$U$1164,'DIAS DE INVENTARIO TAT'!G$1)</f>
        <v>0</v>
      </c>
      <c r="H1523">
        <f>+SUMIFS(inv!$D$1:$D$1164,inv!$A$1:$A$1164,$B1523,inv!$T$1:$T$1164,$A1523,inv!$U$1:$U$1164,'DIAS DE INVENTARIO TAT'!H$1)</f>
        <v>0</v>
      </c>
      <c r="I1523">
        <f>+SUMIFS(inv!$D$1:$D$1164,inv!$A$1:$A$1164,$B1523,inv!$T$1:$T$1164,$A1523,inv!$U$1:$U$1164,'DIAS DE INVENTARIO TAT'!I$1)</f>
        <v>0</v>
      </c>
      <c r="J1523">
        <f>+SUMIFS(inv!$D$1:$D$1164,inv!$A$1:$A$1164,$B1523,inv!$T$1:$T$1164,$A1523,inv!$U$1:$U$1164,'DIAS DE INVENTARIO TAT'!J$1)</f>
        <v>0</v>
      </c>
      <c r="K1523">
        <f>+SUMIFS(inv!$D$1:$D$1164,inv!$A$1:$A$1164,$B1523,inv!$T$1:$T$1164,$A1523,inv!$U$1:$U$1164,'DIAS DE INVENTARIO TAT'!K$1)</f>
        <v>0</v>
      </c>
      <c r="L1523" s="6">
        <f>+SUMIFS(VENTAS!H:H,VENTAS!B:B,B1523,VENTAS!G:G,A1523)</f>
        <v>0</v>
      </c>
      <c r="M1523" s="4">
        <f t="shared" si="131"/>
        <v>0</v>
      </c>
      <c r="N1523" s="4">
        <f t="shared" si="127"/>
        <v>0</v>
      </c>
      <c r="O1523" s="4">
        <f t="shared" si="128"/>
        <v>0</v>
      </c>
      <c r="P1523" s="4">
        <f t="shared" si="129"/>
        <v>0</v>
      </c>
      <c r="Q1523" s="6" t="e">
        <f>+SUMIFS(#REF!,#REF!,TablaINV[[#This Row],[GRUPO]],#REF!,TablaINV[[#This Row],[COD]])</f>
        <v>#REF!</v>
      </c>
      <c r="R1523" s="19">
        <f t="shared" si="130"/>
        <v>0</v>
      </c>
      <c r="S1523" s="4" t="str">
        <f>+VLOOKUP(A1523,inv!T:X,5,0)</f>
        <v>OCCIDENTE</v>
      </c>
      <c r="T1523" s="4" t="str">
        <f>+VLOOKUP(B:B,'DT HUEVO'!$A:$D,4,0)</f>
        <v>SEGUNDA</v>
      </c>
      <c r="U1523" s="4" t="str">
        <f>+VLOOKUP(TablaINV[[#This Row],[COD]],'DT HUEVO'!$A:$D,3,0)</f>
        <v>SEGUNDA</v>
      </c>
    </row>
    <row r="1524" spans="1:21">
      <c r="A1524" t="s">
        <v>448</v>
      </c>
      <c r="B1524">
        <v>73001</v>
      </c>
      <c r="C1524" t="s">
        <v>49</v>
      </c>
      <c r="D1524">
        <f>+SUMIFS(inv!D:D,inv!A:A,B1524,inv!T:T,A1524)</f>
        <v>0</v>
      </c>
      <c r="E1524">
        <f>+SUMIFS(inv!$D$1:$D$1164,inv!$A$1:$A$1164,$B1524,inv!$T$1:$T$1164,$A1524,inv!$U$1:$U$1164,'DIAS DE INVENTARIO TAT'!E$1)</f>
        <v>0</v>
      </c>
      <c r="F1524">
        <f>+SUMIFS(inv!$D$1:$D$1164,inv!$A$1:$A$1164,$B1524,inv!$T$1:$T$1164,$A1524,inv!$U$1:$U$1164,'DIAS DE INVENTARIO TAT'!F$1)</f>
        <v>0</v>
      </c>
      <c r="G1524">
        <f>+SUMIFS(inv!$D$1:$D$1164,inv!$A$1:$A$1164,$B1524,inv!$T$1:$T$1164,$A1524,inv!$U$1:$U$1164,'DIAS DE INVENTARIO TAT'!G$1)</f>
        <v>0</v>
      </c>
      <c r="H1524">
        <f>+SUMIFS(inv!$D$1:$D$1164,inv!$A$1:$A$1164,$B1524,inv!$T$1:$T$1164,$A1524,inv!$U$1:$U$1164,'DIAS DE INVENTARIO TAT'!H$1)</f>
        <v>0</v>
      </c>
      <c r="I1524">
        <f>+SUMIFS(inv!$D$1:$D$1164,inv!$A$1:$A$1164,$B1524,inv!$T$1:$T$1164,$A1524,inv!$U$1:$U$1164,'DIAS DE INVENTARIO TAT'!I$1)</f>
        <v>0</v>
      </c>
      <c r="J1524">
        <f>+SUMIFS(inv!$D$1:$D$1164,inv!$A$1:$A$1164,$B1524,inv!$T$1:$T$1164,$A1524,inv!$U$1:$U$1164,'DIAS DE INVENTARIO TAT'!J$1)</f>
        <v>0</v>
      </c>
      <c r="K1524">
        <f>+SUMIFS(inv!$D$1:$D$1164,inv!$A$1:$A$1164,$B1524,inv!$T$1:$T$1164,$A1524,inv!$U$1:$U$1164,'DIAS DE INVENTARIO TAT'!K$1)</f>
        <v>0</v>
      </c>
      <c r="L1524" s="6">
        <f>+SUMIFS(VENTAS!H:H,VENTAS!B:B,B1524,VENTAS!G:G,A1524)</f>
        <v>0</v>
      </c>
      <c r="M1524" s="4">
        <f t="shared" si="131"/>
        <v>0</v>
      </c>
      <c r="N1524" s="4">
        <f t="shared" si="127"/>
        <v>0</v>
      </c>
      <c r="O1524" s="4">
        <f t="shared" si="128"/>
        <v>0</v>
      </c>
      <c r="P1524" s="4">
        <f t="shared" si="129"/>
        <v>0</v>
      </c>
      <c r="Q1524" s="6" t="e">
        <f>+SUMIFS(#REF!,#REF!,TablaINV[[#This Row],[GRUPO]],#REF!,TablaINV[[#This Row],[COD]])</f>
        <v>#REF!</v>
      </c>
      <c r="R1524" s="19">
        <f t="shared" si="130"/>
        <v>0</v>
      </c>
      <c r="S1524" s="4" t="str">
        <f>+VLOOKUP(A1524,inv!T:X,5,0)</f>
        <v>OCCIDENTE</v>
      </c>
      <c r="T1524" s="4" t="str">
        <f>+VLOOKUP(B:B,'DT HUEVO'!$A:$D,4,0)</f>
        <v>SEGUNDA</v>
      </c>
      <c r="U1524" s="4" t="str">
        <f>+VLOOKUP(TablaINV[[#This Row],[COD]],'DT HUEVO'!$A:$D,3,0)</f>
        <v>SEGUNDA</v>
      </c>
    </row>
    <row r="1525" spans="1:21">
      <c r="A1525" t="s">
        <v>448</v>
      </c>
      <c r="B1525">
        <v>73012</v>
      </c>
      <c r="C1525" t="s">
        <v>56</v>
      </c>
      <c r="D1525">
        <f>+SUMIFS(inv!D:D,inv!A:A,B1525,inv!T:T,A1525)</f>
        <v>0</v>
      </c>
      <c r="E1525">
        <f>+SUMIFS(inv!$D$1:$D$1164,inv!$A$1:$A$1164,$B1525,inv!$T$1:$T$1164,$A1525,inv!$U$1:$U$1164,'DIAS DE INVENTARIO TAT'!E$1)</f>
        <v>0</v>
      </c>
      <c r="F1525">
        <f>+SUMIFS(inv!$D$1:$D$1164,inv!$A$1:$A$1164,$B1525,inv!$T$1:$T$1164,$A1525,inv!$U$1:$U$1164,'DIAS DE INVENTARIO TAT'!F$1)</f>
        <v>0</v>
      </c>
      <c r="G1525">
        <f>+SUMIFS(inv!$D$1:$D$1164,inv!$A$1:$A$1164,$B1525,inv!$T$1:$T$1164,$A1525,inv!$U$1:$U$1164,'DIAS DE INVENTARIO TAT'!G$1)</f>
        <v>0</v>
      </c>
      <c r="H1525">
        <f>+SUMIFS(inv!$D$1:$D$1164,inv!$A$1:$A$1164,$B1525,inv!$T$1:$T$1164,$A1525,inv!$U$1:$U$1164,'DIAS DE INVENTARIO TAT'!H$1)</f>
        <v>0</v>
      </c>
      <c r="I1525">
        <f>+SUMIFS(inv!$D$1:$D$1164,inv!$A$1:$A$1164,$B1525,inv!$T$1:$T$1164,$A1525,inv!$U$1:$U$1164,'DIAS DE INVENTARIO TAT'!I$1)</f>
        <v>0</v>
      </c>
      <c r="J1525">
        <f>+SUMIFS(inv!$D$1:$D$1164,inv!$A$1:$A$1164,$B1525,inv!$T$1:$T$1164,$A1525,inv!$U$1:$U$1164,'DIAS DE INVENTARIO TAT'!J$1)</f>
        <v>0</v>
      </c>
      <c r="K1525">
        <f>+SUMIFS(inv!$D$1:$D$1164,inv!$A$1:$A$1164,$B1525,inv!$T$1:$T$1164,$A1525,inv!$U$1:$U$1164,'DIAS DE INVENTARIO TAT'!K$1)</f>
        <v>0</v>
      </c>
      <c r="L1525" s="6">
        <f>+SUMIFS(VENTAS!H:H,VENTAS!B:B,B1525,VENTAS!G:G,A1525)</f>
        <v>0</v>
      </c>
      <c r="M1525" s="4">
        <f t="shared" si="131"/>
        <v>0</v>
      </c>
      <c r="N1525" s="4">
        <f t="shared" si="127"/>
        <v>0</v>
      </c>
      <c r="O1525" s="4">
        <f t="shared" si="128"/>
        <v>0</v>
      </c>
      <c r="P1525" s="4">
        <f t="shared" si="129"/>
        <v>0</v>
      </c>
      <c r="Q1525" s="6" t="e">
        <f>+SUMIFS(#REF!,#REF!,TablaINV[[#This Row],[GRUPO]],#REF!,TablaINV[[#This Row],[COD]])</f>
        <v>#REF!</v>
      </c>
      <c r="R1525" s="19">
        <f t="shared" si="130"/>
        <v>0</v>
      </c>
      <c r="S1525" s="4" t="str">
        <f>+VLOOKUP(A1525,inv!T:X,5,0)</f>
        <v>OCCIDENTE</v>
      </c>
      <c r="T1525" s="4" t="str">
        <f>+VLOOKUP(B:B,'DT HUEVO'!$A:$D,4,0)</f>
        <v>SEGUNDA</v>
      </c>
      <c r="U1525" s="4" t="str">
        <f>+VLOOKUP(TablaINV[[#This Row],[COD]],'DT HUEVO'!$A:$D,3,0)</f>
        <v>SEGUNDA</v>
      </c>
    </row>
    <row r="1526" spans="1:21">
      <c r="A1526" t="s">
        <v>448</v>
      </c>
      <c r="B1526">
        <v>79101</v>
      </c>
      <c r="C1526" t="s">
        <v>57</v>
      </c>
      <c r="D1526">
        <f>+SUMIFS(inv!D:D,inv!A:A,B1526,inv!T:T,A1526)</f>
        <v>3557</v>
      </c>
      <c r="E1526">
        <f>+SUMIFS(inv!$D$1:$D$1164,inv!$A$1:$A$1164,$B1526,inv!$T$1:$T$1164,$A1526,inv!$U$1:$U$1164,'DIAS DE INVENTARIO TAT'!E$1)</f>
        <v>0</v>
      </c>
      <c r="F1526">
        <f>+SUMIFS(inv!$D$1:$D$1164,inv!$A$1:$A$1164,$B1526,inv!$T$1:$T$1164,$A1526,inv!$U$1:$U$1164,'DIAS DE INVENTARIO TAT'!F$1)</f>
        <v>0</v>
      </c>
      <c r="G1526">
        <f>+SUMIFS(inv!$D$1:$D$1164,inv!$A$1:$A$1164,$B1526,inv!$T$1:$T$1164,$A1526,inv!$U$1:$U$1164,'DIAS DE INVENTARIO TAT'!G$1)</f>
        <v>3557</v>
      </c>
      <c r="H1526">
        <f>+SUMIFS(inv!$D$1:$D$1164,inv!$A$1:$A$1164,$B1526,inv!$T$1:$T$1164,$A1526,inv!$U$1:$U$1164,'DIAS DE INVENTARIO TAT'!H$1)</f>
        <v>0</v>
      </c>
      <c r="I1526">
        <f>+SUMIFS(inv!$D$1:$D$1164,inv!$A$1:$A$1164,$B1526,inv!$T$1:$T$1164,$A1526,inv!$U$1:$U$1164,'DIAS DE INVENTARIO TAT'!I$1)</f>
        <v>0</v>
      </c>
      <c r="J1526">
        <f>+SUMIFS(inv!$D$1:$D$1164,inv!$A$1:$A$1164,$B1526,inv!$T$1:$T$1164,$A1526,inv!$U$1:$U$1164,'DIAS DE INVENTARIO TAT'!J$1)</f>
        <v>0</v>
      </c>
      <c r="K1526">
        <f>+SUMIFS(inv!$D$1:$D$1164,inv!$A$1:$A$1164,$B1526,inv!$T$1:$T$1164,$A1526,inv!$U$1:$U$1164,'DIAS DE INVENTARIO TAT'!K$1)</f>
        <v>0</v>
      </c>
      <c r="L1526" s="6">
        <f>+SUMIFS(VENTAS!H:H,VENTAS!B:B,B1526,VENTAS!G:G,A1526)</f>
        <v>0</v>
      </c>
      <c r="M1526" s="4">
        <f t="shared" si="131"/>
        <v>0</v>
      </c>
      <c r="N1526" s="4">
        <f t="shared" si="127"/>
        <v>0</v>
      </c>
      <c r="O1526" s="4">
        <f t="shared" si="128"/>
        <v>0</v>
      </c>
      <c r="P1526" s="4">
        <f t="shared" si="129"/>
        <v>0</v>
      </c>
      <c r="Q1526" s="6" t="e">
        <f>+SUMIFS(#REF!,#REF!,TablaINV[[#This Row],[GRUPO]],#REF!,TablaINV[[#This Row],[COD]])</f>
        <v>#REF!</v>
      </c>
      <c r="R1526" s="19">
        <f t="shared" si="130"/>
        <v>0</v>
      </c>
      <c r="S1526" s="4" t="str">
        <f>+VLOOKUP(A1526,inv!T:X,5,0)</f>
        <v>OCCIDENTE</v>
      </c>
      <c r="T1526" s="4" t="str">
        <f>+VLOOKUP(B:B,'DT HUEVO'!$A:$D,4,0)</f>
        <v>SEGUNDA</v>
      </c>
      <c r="U1526" s="4" t="str">
        <f>+VLOOKUP(TablaINV[[#This Row],[COD]],'DT HUEVO'!$A:$D,3,0)</f>
        <v>SEGUNDA</v>
      </c>
    </row>
    <row r="1527" spans="1:21">
      <c r="A1527" t="s">
        <v>448</v>
      </c>
      <c r="B1527">
        <v>79201</v>
      </c>
      <c r="C1527" t="s">
        <v>50</v>
      </c>
      <c r="D1527">
        <f>+SUMIFS(inv!D:D,inv!A:A,B1527,inv!T:T,A1527)</f>
        <v>0</v>
      </c>
      <c r="E1527">
        <f>+SUMIFS(inv!$D$1:$D$1164,inv!$A$1:$A$1164,$B1527,inv!$T$1:$T$1164,$A1527,inv!$U$1:$U$1164,'DIAS DE INVENTARIO TAT'!E$1)</f>
        <v>0</v>
      </c>
      <c r="F1527">
        <f>+SUMIFS(inv!$D$1:$D$1164,inv!$A$1:$A$1164,$B1527,inv!$T$1:$T$1164,$A1527,inv!$U$1:$U$1164,'DIAS DE INVENTARIO TAT'!F$1)</f>
        <v>0</v>
      </c>
      <c r="G1527">
        <f>+SUMIFS(inv!$D$1:$D$1164,inv!$A$1:$A$1164,$B1527,inv!$T$1:$T$1164,$A1527,inv!$U$1:$U$1164,'DIAS DE INVENTARIO TAT'!G$1)</f>
        <v>0</v>
      </c>
      <c r="H1527">
        <f>+SUMIFS(inv!$D$1:$D$1164,inv!$A$1:$A$1164,$B1527,inv!$T$1:$T$1164,$A1527,inv!$U$1:$U$1164,'DIAS DE INVENTARIO TAT'!H$1)</f>
        <v>0</v>
      </c>
      <c r="I1527">
        <f>+SUMIFS(inv!$D$1:$D$1164,inv!$A$1:$A$1164,$B1527,inv!$T$1:$T$1164,$A1527,inv!$U$1:$U$1164,'DIAS DE INVENTARIO TAT'!I$1)</f>
        <v>0</v>
      </c>
      <c r="J1527">
        <f>+SUMIFS(inv!$D$1:$D$1164,inv!$A$1:$A$1164,$B1527,inv!$T$1:$T$1164,$A1527,inv!$U$1:$U$1164,'DIAS DE INVENTARIO TAT'!J$1)</f>
        <v>0</v>
      </c>
      <c r="K1527">
        <f>+SUMIFS(inv!$D$1:$D$1164,inv!$A$1:$A$1164,$B1527,inv!$T$1:$T$1164,$A1527,inv!$U$1:$U$1164,'DIAS DE INVENTARIO TAT'!K$1)</f>
        <v>0</v>
      </c>
      <c r="L1527" s="6">
        <f>+SUMIFS(VENTAS!H:H,VENTAS!B:B,B1527,VENTAS!G:G,A1527)</f>
        <v>0</v>
      </c>
      <c r="M1527" s="4">
        <f t="shared" si="131"/>
        <v>0</v>
      </c>
      <c r="N1527" s="4">
        <f t="shared" ref="N1527:N1590" si="132">+IFERROR(E1527/$L1527,0)</f>
        <v>0</v>
      </c>
      <c r="O1527" s="4">
        <f t="shared" ref="O1527:O1590" si="133">+IFERROR(F1527/$L1527,0)</f>
        <v>0</v>
      </c>
      <c r="P1527" s="4">
        <f t="shared" ref="P1527:P1590" si="134">+IFERROR(G1527/$L1527,0)</f>
        <v>0</v>
      </c>
      <c r="Q1527" s="6" t="e">
        <f>+SUMIFS(#REF!,#REF!,TablaINV[[#This Row],[GRUPO]],#REF!,TablaINV[[#This Row],[COD]])</f>
        <v>#REF!</v>
      </c>
      <c r="R1527" s="19">
        <f t="shared" ref="R1527:R1590" si="135">+IFERROR(D1527/Q1527,0)</f>
        <v>0</v>
      </c>
      <c r="S1527" s="4" t="str">
        <f>+VLOOKUP(A1527,inv!T:X,5,0)</f>
        <v>OCCIDENTE</v>
      </c>
      <c r="T1527" s="4" t="str">
        <f>+VLOOKUP(B:B,'DT HUEVO'!$A:$D,4,0)</f>
        <v>SEGUNDA</v>
      </c>
      <c r="U1527" s="4" t="str">
        <f>+VLOOKUP(TablaINV[[#This Row],[COD]],'DT HUEVO'!$A:$D,3,0)</f>
        <v>SEGUNDA</v>
      </c>
    </row>
    <row r="1528" spans="1:21">
      <c r="A1528" t="s">
        <v>448</v>
      </c>
      <c r="B1528">
        <v>10504</v>
      </c>
      <c r="C1528" t="s">
        <v>43</v>
      </c>
      <c r="D1528">
        <f>+SUMIFS(inv!D:D,inv!A:A,B1528,inv!T:T,A1528)</f>
        <v>0</v>
      </c>
      <c r="E1528">
        <f>+SUMIFS(inv!$D$1:$D$1164,inv!$A$1:$A$1164,$B1528,inv!$T$1:$T$1164,$A1528,inv!$U$1:$U$1164,'DIAS DE INVENTARIO TAT'!E$1)</f>
        <v>0</v>
      </c>
      <c r="F1528">
        <f>+SUMIFS(inv!$D$1:$D$1164,inv!$A$1:$A$1164,$B1528,inv!$T$1:$T$1164,$A1528,inv!$U$1:$U$1164,'DIAS DE INVENTARIO TAT'!F$1)</f>
        <v>0</v>
      </c>
      <c r="G1528">
        <f>+SUMIFS(inv!$D$1:$D$1164,inv!$A$1:$A$1164,$B1528,inv!$T$1:$T$1164,$A1528,inv!$U$1:$U$1164,'DIAS DE INVENTARIO TAT'!G$1)</f>
        <v>0</v>
      </c>
      <c r="H1528">
        <f>+SUMIFS(inv!$D$1:$D$1164,inv!$A$1:$A$1164,$B1528,inv!$T$1:$T$1164,$A1528,inv!$U$1:$U$1164,'DIAS DE INVENTARIO TAT'!H$1)</f>
        <v>0</v>
      </c>
      <c r="I1528">
        <f>+SUMIFS(inv!$D$1:$D$1164,inv!$A$1:$A$1164,$B1528,inv!$T$1:$T$1164,$A1528,inv!$U$1:$U$1164,'DIAS DE INVENTARIO TAT'!I$1)</f>
        <v>0</v>
      </c>
      <c r="J1528">
        <f>+SUMIFS(inv!$D$1:$D$1164,inv!$A$1:$A$1164,$B1528,inv!$T$1:$T$1164,$A1528,inv!$U$1:$U$1164,'DIAS DE INVENTARIO TAT'!J$1)</f>
        <v>0</v>
      </c>
      <c r="K1528">
        <f>+SUMIFS(inv!$D$1:$D$1164,inv!$A$1:$A$1164,$B1528,inv!$T$1:$T$1164,$A1528,inv!$U$1:$U$1164,'DIAS DE INVENTARIO TAT'!K$1)</f>
        <v>0</v>
      </c>
      <c r="L1528" s="6">
        <f>+SUMIFS(VENTAS!H:H,VENTAS!B:B,B1528,VENTAS!G:G,A1528)</f>
        <v>0</v>
      </c>
      <c r="M1528" s="4">
        <f t="shared" si="131"/>
        <v>0</v>
      </c>
      <c r="N1528" s="4">
        <f t="shared" si="132"/>
        <v>0</v>
      </c>
      <c r="O1528" s="4">
        <f t="shared" si="133"/>
        <v>0</v>
      </c>
      <c r="P1528" s="4">
        <f t="shared" si="134"/>
        <v>0</v>
      </c>
      <c r="Q1528" s="6" t="e">
        <f>+SUMIFS(#REF!,#REF!,TablaINV[[#This Row],[GRUPO]],#REF!,TablaINV[[#This Row],[COD]])</f>
        <v>#REF!</v>
      </c>
      <c r="R1528" s="19">
        <f t="shared" si="135"/>
        <v>0</v>
      </c>
      <c r="S1528" s="4" t="str">
        <f>+VLOOKUP(A1528,inv!T:X,5,0)</f>
        <v>OCCIDENTE</v>
      </c>
      <c r="T1528" s="4" t="e">
        <f>+VLOOKUP(B:B,'DT HUEVO'!$A:$D,4,0)</f>
        <v>#N/A</v>
      </c>
      <c r="U1528" s="4" t="e">
        <f>+VLOOKUP(TablaINV[[#This Row],[COD]],'DT HUEVO'!$A:$D,3,0)</f>
        <v>#N/A</v>
      </c>
    </row>
    <row r="1529" spans="1:21">
      <c r="A1529" t="s">
        <v>448</v>
      </c>
      <c r="B1529">
        <v>10103</v>
      </c>
      <c r="C1529" t="s">
        <v>60</v>
      </c>
      <c r="D1529">
        <f>+SUMIFS(inv!D:D,inv!A:A,B1529,inv!T:T,A1529)</f>
        <v>0</v>
      </c>
      <c r="E1529">
        <f>+SUMIFS(inv!$D$1:$D$1164,inv!$A$1:$A$1164,$B1529,inv!$T$1:$T$1164,$A1529,inv!$U$1:$U$1164,'DIAS DE INVENTARIO TAT'!E$1)</f>
        <v>0</v>
      </c>
      <c r="F1529">
        <f>+SUMIFS(inv!$D$1:$D$1164,inv!$A$1:$A$1164,$B1529,inv!$T$1:$T$1164,$A1529,inv!$U$1:$U$1164,'DIAS DE INVENTARIO TAT'!F$1)</f>
        <v>0</v>
      </c>
      <c r="G1529">
        <f>+SUMIFS(inv!$D$1:$D$1164,inv!$A$1:$A$1164,$B1529,inv!$T$1:$T$1164,$A1529,inv!$U$1:$U$1164,'DIAS DE INVENTARIO TAT'!G$1)</f>
        <v>0</v>
      </c>
      <c r="H1529">
        <f>+SUMIFS(inv!$D$1:$D$1164,inv!$A$1:$A$1164,$B1529,inv!$T$1:$T$1164,$A1529,inv!$U$1:$U$1164,'DIAS DE INVENTARIO TAT'!H$1)</f>
        <v>0</v>
      </c>
      <c r="I1529">
        <f>+SUMIFS(inv!$D$1:$D$1164,inv!$A$1:$A$1164,$B1529,inv!$T$1:$T$1164,$A1529,inv!$U$1:$U$1164,'DIAS DE INVENTARIO TAT'!I$1)</f>
        <v>0</v>
      </c>
      <c r="J1529">
        <f>+SUMIFS(inv!$D$1:$D$1164,inv!$A$1:$A$1164,$B1529,inv!$T$1:$T$1164,$A1529,inv!$U$1:$U$1164,'DIAS DE INVENTARIO TAT'!J$1)</f>
        <v>0</v>
      </c>
      <c r="K1529">
        <f>+SUMIFS(inv!$D$1:$D$1164,inv!$A$1:$A$1164,$B1529,inv!$T$1:$T$1164,$A1529,inv!$U$1:$U$1164,'DIAS DE INVENTARIO TAT'!K$1)</f>
        <v>0</v>
      </c>
      <c r="L1529" s="6">
        <f>+SUMIFS(VENTAS!H:H,VENTAS!B:B,B1529,VENTAS!G:G,A1529)</f>
        <v>0</v>
      </c>
      <c r="M1529" s="4">
        <f t="shared" si="131"/>
        <v>0</v>
      </c>
      <c r="N1529" s="4">
        <f t="shared" si="132"/>
        <v>0</v>
      </c>
      <c r="O1529" s="4">
        <f t="shared" si="133"/>
        <v>0</v>
      </c>
      <c r="P1529" s="4">
        <f t="shared" si="134"/>
        <v>0</v>
      </c>
      <c r="Q1529" s="6" t="e">
        <f>+SUMIFS(#REF!,#REF!,TablaINV[[#This Row],[GRUPO]],#REF!,TablaINV[[#This Row],[COD]])</f>
        <v>#REF!</v>
      </c>
      <c r="R1529" s="19">
        <f t="shared" si="135"/>
        <v>0</v>
      </c>
      <c r="S1529" s="4" t="str">
        <f>+VLOOKUP(A1529,inv!T:X,5,0)</f>
        <v>OCCIDENTE</v>
      </c>
      <c r="T1529" s="4" t="str">
        <f>+VLOOKUP(B:B,'DT HUEVO'!$A:$D,4,0)</f>
        <v>EMPACADOS</v>
      </c>
      <c r="U1529" s="4" t="str">
        <f>+VLOOKUP(TablaINV[[#This Row],[COD]],'DT HUEVO'!$A:$D,3,0)</f>
        <v>YUMBO</v>
      </c>
    </row>
    <row r="1530" spans="1:21">
      <c r="A1530" t="s">
        <v>448</v>
      </c>
      <c r="B1530">
        <v>10303</v>
      </c>
      <c r="C1530" t="s">
        <v>32</v>
      </c>
      <c r="D1530">
        <f>+SUMIFS(inv!D:D,inv!A:A,B1530,inv!T:T,A1530)</f>
        <v>0</v>
      </c>
      <c r="E1530">
        <f>+SUMIFS(inv!$D$1:$D$1164,inv!$A$1:$A$1164,$B1530,inv!$T$1:$T$1164,$A1530,inv!$U$1:$U$1164,'DIAS DE INVENTARIO TAT'!E$1)</f>
        <v>0</v>
      </c>
      <c r="F1530">
        <f>+SUMIFS(inv!$D$1:$D$1164,inv!$A$1:$A$1164,$B1530,inv!$T$1:$T$1164,$A1530,inv!$U$1:$U$1164,'DIAS DE INVENTARIO TAT'!F$1)</f>
        <v>0</v>
      </c>
      <c r="G1530">
        <f>+SUMIFS(inv!$D$1:$D$1164,inv!$A$1:$A$1164,$B1530,inv!$T$1:$T$1164,$A1530,inv!$U$1:$U$1164,'DIAS DE INVENTARIO TAT'!G$1)</f>
        <v>0</v>
      </c>
      <c r="H1530">
        <f>+SUMIFS(inv!$D$1:$D$1164,inv!$A$1:$A$1164,$B1530,inv!$T$1:$T$1164,$A1530,inv!$U$1:$U$1164,'DIAS DE INVENTARIO TAT'!H$1)</f>
        <v>0</v>
      </c>
      <c r="I1530">
        <f>+SUMIFS(inv!$D$1:$D$1164,inv!$A$1:$A$1164,$B1530,inv!$T$1:$T$1164,$A1530,inv!$U$1:$U$1164,'DIAS DE INVENTARIO TAT'!I$1)</f>
        <v>0</v>
      </c>
      <c r="J1530">
        <f>+SUMIFS(inv!$D$1:$D$1164,inv!$A$1:$A$1164,$B1530,inv!$T$1:$T$1164,$A1530,inv!$U$1:$U$1164,'DIAS DE INVENTARIO TAT'!J$1)</f>
        <v>0</v>
      </c>
      <c r="K1530">
        <f>+SUMIFS(inv!$D$1:$D$1164,inv!$A$1:$A$1164,$B1530,inv!$T$1:$T$1164,$A1530,inv!$U$1:$U$1164,'DIAS DE INVENTARIO TAT'!K$1)</f>
        <v>0</v>
      </c>
      <c r="L1530" s="6">
        <f>+SUMIFS(VENTAS!H:H,VENTAS!B:B,B1530,VENTAS!G:G,A1530)</f>
        <v>0</v>
      </c>
      <c r="M1530" s="4">
        <f t="shared" si="131"/>
        <v>0</v>
      </c>
      <c r="N1530" s="4">
        <f t="shared" si="132"/>
        <v>0</v>
      </c>
      <c r="O1530" s="4">
        <f t="shared" si="133"/>
        <v>0</v>
      </c>
      <c r="P1530" s="4">
        <f t="shared" si="134"/>
        <v>0</v>
      </c>
      <c r="Q1530" s="6" t="e">
        <f>+SUMIFS(#REF!,#REF!,TablaINV[[#This Row],[GRUPO]],#REF!,TablaINV[[#This Row],[COD]])</f>
        <v>#REF!</v>
      </c>
      <c r="R1530" s="19">
        <f t="shared" si="135"/>
        <v>0</v>
      </c>
      <c r="S1530" s="4" t="str">
        <f>+VLOOKUP(A1530,inv!T:X,5,0)</f>
        <v>OCCIDENTE</v>
      </c>
      <c r="T1530" s="4" t="str">
        <f>+VLOOKUP(B:B,'DT HUEVO'!$A:$D,4,0)</f>
        <v>EMPACADOS</v>
      </c>
      <c r="U1530" s="4" t="str">
        <f>+VLOOKUP(TablaINV[[#This Row],[COD]],'DT HUEVO'!$A:$D,3,0)</f>
        <v>AA</v>
      </c>
    </row>
    <row r="1531" spans="1:21">
      <c r="A1531" t="s">
        <v>448</v>
      </c>
      <c r="B1531">
        <v>10406</v>
      </c>
      <c r="C1531" t="s">
        <v>72</v>
      </c>
      <c r="D1531">
        <f>+SUMIFS(inv!D:D,inv!A:A,B1531,inv!T:T,A1531)</f>
        <v>0</v>
      </c>
      <c r="E1531">
        <f>+SUMIFS(inv!$D$1:$D$1164,inv!$A$1:$A$1164,$B1531,inv!$T$1:$T$1164,$A1531,inv!$U$1:$U$1164,'DIAS DE INVENTARIO TAT'!E$1)</f>
        <v>0</v>
      </c>
      <c r="F1531">
        <f>+SUMIFS(inv!$D$1:$D$1164,inv!$A$1:$A$1164,$B1531,inv!$T$1:$T$1164,$A1531,inv!$U$1:$U$1164,'DIAS DE INVENTARIO TAT'!F$1)</f>
        <v>0</v>
      </c>
      <c r="G1531">
        <f>+SUMIFS(inv!$D$1:$D$1164,inv!$A$1:$A$1164,$B1531,inv!$T$1:$T$1164,$A1531,inv!$U$1:$U$1164,'DIAS DE INVENTARIO TAT'!G$1)</f>
        <v>0</v>
      </c>
      <c r="H1531">
        <f>+SUMIFS(inv!$D$1:$D$1164,inv!$A$1:$A$1164,$B1531,inv!$T$1:$T$1164,$A1531,inv!$U$1:$U$1164,'DIAS DE INVENTARIO TAT'!H$1)</f>
        <v>0</v>
      </c>
      <c r="I1531">
        <f>+SUMIFS(inv!$D$1:$D$1164,inv!$A$1:$A$1164,$B1531,inv!$T$1:$T$1164,$A1531,inv!$U$1:$U$1164,'DIAS DE INVENTARIO TAT'!I$1)</f>
        <v>0</v>
      </c>
      <c r="J1531">
        <f>+SUMIFS(inv!$D$1:$D$1164,inv!$A$1:$A$1164,$B1531,inv!$T$1:$T$1164,$A1531,inv!$U$1:$U$1164,'DIAS DE INVENTARIO TAT'!J$1)</f>
        <v>0</v>
      </c>
      <c r="K1531">
        <f>+SUMIFS(inv!$D$1:$D$1164,inv!$A$1:$A$1164,$B1531,inv!$T$1:$T$1164,$A1531,inv!$U$1:$U$1164,'DIAS DE INVENTARIO TAT'!K$1)</f>
        <v>0</v>
      </c>
      <c r="L1531" s="6">
        <f>+SUMIFS(VENTAS!H:H,VENTAS!B:B,B1531,VENTAS!G:G,A1531)</f>
        <v>0</v>
      </c>
      <c r="M1531" s="4">
        <f t="shared" si="131"/>
        <v>0</v>
      </c>
      <c r="N1531" s="4">
        <f t="shared" si="132"/>
        <v>0</v>
      </c>
      <c r="O1531" s="4">
        <f t="shared" si="133"/>
        <v>0</v>
      </c>
      <c r="P1531" s="4">
        <f t="shared" si="134"/>
        <v>0</v>
      </c>
      <c r="Q1531" s="6" t="e">
        <f>+SUMIFS(#REF!,#REF!,TablaINV[[#This Row],[GRUPO]],#REF!,TablaINV[[#This Row],[COD]])</f>
        <v>#REF!</v>
      </c>
      <c r="R1531" s="19">
        <f t="shared" si="135"/>
        <v>0</v>
      </c>
      <c r="S1531" s="4" t="str">
        <f>+VLOOKUP(A1531,inv!T:X,5,0)</f>
        <v>OCCIDENTE</v>
      </c>
      <c r="T1531" s="4" t="str">
        <f>+VLOOKUP(B:B,'DT HUEVO'!$A:$D,4,0)</f>
        <v>VERDE</v>
      </c>
      <c r="U1531" s="4" t="str">
        <f>+VLOOKUP(TablaINV[[#This Row],[COD]],'DT HUEVO'!$A:$D,3,0)</f>
        <v>A</v>
      </c>
    </row>
    <row r="1532" spans="1:21">
      <c r="A1532" t="s">
        <v>448</v>
      </c>
      <c r="B1532">
        <v>10480</v>
      </c>
      <c r="C1532" t="s">
        <v>545</v>
      </c>
      <c r="D1532">
        <f>+SUMIFS(inv!D:D,inv!A:A,B1532,inv!T:T,A1532)</f>
        <v>0</v>
      </c>
      <c r="E1532">
        <f>+SUMIFS(inv!$D$1:$D$1164,inv!$A$1:$A$1164,$B1532,inv!$T$1:$T$1164,$A1532,inv!$U$1:$U$1164,'DIAS DE INVENTARIO TAT'!E$1)</f>
        <v>0</v>
      </c>
      <c r="F1532">
        <f>+SUMIFS(inv!$D$1:$D$1164,inv!$A$1:$A$1164,$B1532,inv!$T$1:$T$1164,$A1532,inv!$U$1:$U$1164,'DIAS DE INVENTARIO TAT'!F$1)</f>
        <v>0</v>
      </c>
      <c r="G1532">
        <f>+SUMIFS(inv!$D$1:$D$1164,inv!$A$1:$A$1164,$B1532,inv!$T$1:$T$1164,$A1532,inv!$U$1:$U$1164,'DIAS DE INVENTARIO TAT'!G$1)</f>
        <v>0</v>
      </c>
      <c r="H1532">
        <f>+SUMIFS(inv!$D$1:$D$1164,inv!$A$1:$A$1164,$B1532,inv!$T$1:$T$1164,$A1532,inv!$U$1:$U$1164,'DIAS DE INVENTARIO TAT'!H$1)</f>
        <v>0</v>
      </c>
      <c r="I1532">
        <f>+SUMIFS(inv!$D$1:$D$1164,inv!$A$1:$A$1164,$B1532,inv!$T$1:$T$1164,$A1532,inv!$U$1:$U$1164,'DIAS DE INVENTARIO TAT'!I$1)</f>
        <v>0</v>
      </c>
      <c r="J1532">
        <f>+SUMIFS(inv!$D$1:$D$1164,inv!$A$1:$A$1164,$B1532,inv!$T$1:$T$1164,$A1532,inv!$U$1:$U$1164,'DIAS DE INVENTARIO TAT'!J$1)</f>
        <v>0</v>
      </c>
      <c r="K1532">
        <f>+SUMIFS(inv!$D$1:$D$1164,inv!$A$1:$A$1164,$B1532,inv!$T$1:$T$1164,$A1532,inv!$U$1:$U$1164,'DIAS DE INVENTARIO TAT'!K$1)</f>
        <v>0</v>
      </c>
      <c r="L1532" s="6">
        <f>+SUMIFS(VENTAS!H:H,VENTAS!B:B,B1532,VENTAS!G:G,A1532)</f>
        <v>0</v>
      </c>
      <c r="M1532" s="4">
        <f t="shared" si="131"/>
        <v>0</v>
      </c>
      <c r="N1532" s="4">
        <f t="shared" si="132"/>
        <v>0</v>
      </c>
      <c r="O1532" s="4">
        <f t="shared" si="133"/>
        <v>0</v>
      </c>
      <c r="P1532" s="4">
        <f t="shared" si="134"/>
        <v>0</v>
      </c>
      <c r="Q1532" s="6" t="e">
        <f>+SUMIFS(#REF!,#REF!,TablaINV[[#This Row],[GRUPO]],#REF!,TablaINV[[#This Row],[COD]])</f>
        <v>#REF!</v>
      </c>
      <c r="R1532" s="19">
        <f t="shared" si="135"/>
        <v>0</v>
      </c>
      <c r="S1532" s="4" t="str">
        <f>+VLOOKUP(A1532,inv!T:X,5,0)</f>
        <v>OCCIDENTE</v>
      </c>
      <c r="T1532" s="4" t="str">
        <f>+VLOOKUP(B:B,'DT HUEVO'!$A:$D,4,0)</f>
        <v>EMPACADOS</v>
      </c>
      <c r="U1532" s="4" t="str">
        <f>+VLOOKUP(TablaINV[[#This Row],[COD]],'DT HUEVO'!$A:$D,3,0)</f>
        <v>A</v>
      </c>
    </row>
    <row r="1533" spans="1:21">
      <c r="A1533" t="s">
        <v>448</v>
      </c>
      <c r="B1533">
        <v>12359</v>
      </c>
      <c r="C1533" t="s">
        <v>63</v>
      </c>
      <c r="D1533">
        <f>+SUMIFS(inv!D:D,inv!A:A,B1533,inv!T:T,A1533)</f>
        <v>0</v>
      </c>
      <c r="E1533">
        <f>+SUMIFS(inv!$D$1:$D$1164,inv!$A$1:$A$1164,$B1533,inv!$T$1:$T$1164,$A1533,inv!$U$1:$U$1164,'DIAS DE INVENTARIO TAT'!E$1)</f>
        <v>0</v>
      </c>
      <c r="F1533">
        <f>+SUMIFS(inv!$D$1:$D$1164,inv!$A$1:$A$1164,$B1533,inv!$T$1:$T$1164,$A1533,inv!$U$1:$U$1164,'DIAS DE INVENTARIO TAT'!F$1)</f>
        <v>0</v>
      </c>
      <c r="G1533">
        <f>+SUMIFS(inv!$D$1:$D$1164,inv!$A$1:$A$1164,$B1533,inv!$T$1:$T$1164,$A1533,inv!$U$1:$U$1164,'DIAS DE INVENTARIO TAT'!G$1)</f>
        <v>0</v>
      </c>
      <c r="H1533">
        <f>+SUMIFS(inv!$D$1:$D$1164,inv!$A$1:$A$1164,$B1533,inv!$T$1:$T$1164,$A1533,inv!$U$1:$U$1164,'DIAS DE INVENTARIO TAT'!H$1)</f>
        <v>0</v>
      </c>
      <c r="I1533">
        <f>+SUMIFS(inv!$D$1:$D$1164,inv!$A$1:$A$1164,$B1533,inv!$T$1:$T$1164,$A1533,inv!$U$1:$U$1164,'DIAS DE INVENTARIO TAT'!I$1)</f>
        <v>0</v>
      </c>
      <c r="J1533">
        <f>+SUMIFS(inv!$D$1:$D$1164,inv!$A$1:$A$1164,$B1533,inv!$T$1:$T$1164,$A1533,inv!$U$1:$U$1164,'DIAS DE INVENTARIO TAT'!J$1)</f>
        <v>0</v>
      </c>
      <c r="K1533">
        <f>+SUMIFS(inv!$D$1:$D$1164,inv!$A$1:$A$1164,$B1533,inv!$T$1:$T$1164,$A1533,inv!$U$1:$U$1164,'DIAS DE INVENTARIO TAT'!K$1)</f>
        <v>0</v>
      </c>
      <c r="L1533" s="6">
        <f>+SUMIFS(VENTAS!H:H,VENTAS!B:B,B1533,VENTAS!G:G,A1533)</f>
        <v>0</v>
      </c>
      <c r="M1533" s="4">
        <f t="shared" si="131"/>
        <v>0</v>
      </c>
      <c r="N1533" s="4">
        <f t="shared" si="132"/>
        <v>0</v>
      </c>
      <c r="O1533" s="4">
        <f t="shared" si="133"/>
        <v>0</v>
      </c>
      <c r="P1533" s="4">
        <f t="shared" si="134"/>
        <v>0</v>
      </c>
      <c r="Q1533" s="6" t="e">
        <f>+SUMIFS(#REF!,#REF!,TablaINV[[#This Row],[GRUPO]],#REF!,TablaINV[[#This Row],[COD]])</f>
        <v>#REF!</v>
      </c>
      <c r="R1533" s="19">
        <f t="shared" si="135"/>
        <v>0</v>
      </c>
      <c r="S1533" s="4" t="str">
        <f>+VLOOKUP(A1533,inv!T:X,5,0)</f>
        <v>OCCIDENTE</v>
      </c>
      <c r="T1533" s="4" t="e">
        <f>+VLOOKUP(B:B,'DT HUEVO'!$A:$D,4,0)</f>
        <v>#N/A</v>
      </c>
      <c r="U1533" s="4" t="e">
        <f>+VLOOKUP(TablaINV[[#This Row],[COD]],'DT HUEVO'!$A:$D,3,0)</f>
        <v>#N/A</v>
      </c>
    </row>
    <row r="1534" spans="1:21">
      <c r="A1534" t="s">
        <v>448</v>
      </c>
      <c r="B1534">
        <v>12380</v>
      </c>
      <c r="C1534" t="s">
        <v>65</v>
      </c>
      <c r="D1534">
        <f>+SUMIFS(inv!D:D,inv!A:A,B1534,inv!T:T,A1534)</f>
        <v>0</v>
      </c>
      <c r="E1534">
        <f>+SUMIFS(inv!$D$1:$D$1164,inv!$A$1:$A$1164,$B1534,inv!$T$1:$T$1164,$A1534,inv!$U$1:$U$1164,'DIAS DE INVENTARIO TAT'!E$1)</f>
        <v>0</v>
      </c>
      <c r="F1534">
        <f>+SUMIFS(inv!$D$1:$D$1164,inv!$A$1:$A$1164,$B1534,inv!$T$1:$T$1164,$A1534,inv!$U$1:$U$1164,'DIAS DE INVENTARIO TAT'!F$1)</f>
        <v>0</v>
      </c>
      <c r="G1534">
        <f>+SUMIFS(inv!$D$1:$D$1164,inv!$A$1:$A$1164,$B1534,inv!$T$1:$T$1164,$A1534,inv!$U$1:$U$1164,'DIAS DE INVENTARIO TAT'!G$1)</f>
        <v>0</v>
      </c>
      <c r="H1534">
        <f>+SUMIFS(inv!$D$1:$D$1164,inv!$A$1:$A$1164,$B1534,inv!$T$1:$T$1164,$A1534,inv!$U$1:$U$1164,'DIAS DE INVENTARIO TAT'!H$1)</f>
        <v>0</v>
      </c>
      <c r="I1534">
        <f>+SUMIFS(inv!$D$1:$D$1164,inv!$A$1:$A$1164,$B1534,inv!$T$1:$T$1164,$A1534,inv!$U$1:$U$1164,'DIAS DE INVENTARIO TAT'!I$1)</f>
        <v>0</v>
      </c>
      <c r="J1534">
        <f>+SUMIFS(inv!$D$1:$D$1164,inv!$A$1:$A$1164,$B1534,inv!$T$1:$T$1164,$A1534,inv!$U$1:$U$1164,'DIAS DE INVENTARIO TAT'!J$1)</f>
        <v>0</v>
      </c>
      <c r="K1534">
        <f>+SUMIFS(inv!$D$1:$D$1164,inv!$A$1:$A$1164,$B1534,inv!$T$1:$T$1164,$A1534,inv!$U$1:$U$1164,'DIAS DE INVENTARIO TAT'!K$1)</f>
        <v>0</v>
      </c>
      <c r="L1534" s="6">
        <f>+SUMIFS(VENTAS!H:H,VENTAS!B:B,B1534,VENTAS!G:G,A1534)</f>
        <v>0</v>
      </c>
      <c r="M1534" s="4">
        <f t="shared" si="131"/>
        <v>0</v>
      </c>
      <c r="N1534" s="4">
        <f t="shared" si="132"/>
        <v>0</v>
      </c>
      <c r="O1534" s="4">
        <f t="shared" si="133"/>
        <v>0</v>
      </c>
      <c r="P1534" s="4">
        <f t="shared" si="134"/>
        <v>0</v>
      </c>
      <c r="Q1534" s="6" t="e">
        <f>+SUMIFS(#REF!,#REF!,TablaINV[[#This Row],[GRUPO]],#REF!,TablaINV[[#This Row],[COD]])</f>
        <v>#REF!</v>
      </c>
      <c r="R1534" s="19">
        <f t="shared" si="135"/>
        <v>0</v>
      </c>
      <c r="S1534" s="4" t="str">
        <f>+VLOOKUP(A1534,inv!T:X,5,0)</f>
        <v>OCCIDENTE</v>
      </c>
      <c r="T1534" s="4" t="e">
        <f>+VLOOKUP(B:B,'DT HUEVO'!$A:$D,4,0)</f>
        <v>#N/A</v>
      </c>
      <c r="U1534" s="4" t="e">
        <f>+VLOOKUP(TablaINV[[#This Row],[COD]],'DT HUEVO'!$A:$D,3,0)</f>
        <v>#N/A</v>
      </c>
    </row>
    <row r="1535" spans="1:21">
      <c r="A1535" t="s">
        <v>448</v>
      </c>
      <c r="B1535">
        <v>12459</v>
      </c>
      <c r="C1535" t="s">
        <v>66</v>
      </c>
      <c r="D1535">
        <f>+SUMIFS(inv!D:D,inv!A:A,B1535,inv!T:T,A1535)</f>
        <v>0</v>
      </c>
      <c r="E1535">
        <f>+SUMIFS(inv!$D$1:$D$1164,inv!$A$1:$A$1164,$B1535,inv!$T$1:$T$1164,$A1535,inv!$U$1:$U$1164,'DIAS DE INVENTARIO TAT'!E$1)</f>
        <v>0</v>
      </c>
      <c r="F1535">
        <f>+SUMIFS(inv!$D$1:$D$1164,inv!$A$1:$A$1164,$B1535,inv!$T$1:$T$1164,$A1535,inv!$U$1:$U$1164,'DIAS DE INVENTARIO TAT'!F$1)</f>
        <v>0</v>
      </c>
      <c r="G1535">
        <f>+SUMIFS(inv!$D$1:$D$1164,inv!$A$1:$A$1164,$B1535,inv!$T$1:$T$1164,$A1535,inv!$U$1:$U$1164,'DIAS DE INVENTARIO TAT'!G$1)</f>
        <v>0</v>
      </c>
      <c r="H1535">
        <f>+SUMIFS(inv!$D$1:$D$1164,inv!$A$1:$A$1164,$B1535,inv!$T$1:$T$1164,$A1535,inv!$U$1:$U$1164,'DIAS DE INVENTARIO TAT'!H$1)</f>
        <v>0</v>
      </c>
      <c r="I1535">
        <f>+SUMIFS(inv!$D$1:$D$1164,inv!$A$1:$A$1164,$B1535,inv!$T$1:$T$1164,$A1535,inv!$U$1:$U$1164,'DIAS DE INVENTARIO TAT'!I$1)</f>
        <v>0</v>
      </c>
      <c r="J1535">
        <f>+SUMIFS(inv!$D$1:$D$1164,inv!$A$1:$A$1164,$B1535,inv!$T$1:$T$1164,$A1535,inv!$U$1:$U$1164,'DIAS DE INVENTARIO TAT'!J$1)</f>
        <v>0</v>
      </c>
      <c r="K1535">
        <f>+SUMIFS(inv!$D$1:$D$1164,inv!$A$1:$A$1164,$B1535,inv!$T$1:$T$1164,$A1535,inv!$U$1:$U$1164,'DIAS DE INVENTARIO TAT'!K$1)</f>
        <v>0</v>
      </c>
      <c r="L1535" s="6">
        <f>+SUMIFS(VENTAS!H:H,VENTAS!B:B,B1535,VENTAS!G:G,A1535)</f>
        <v>0</v>
      </c>
      <c r="M1535" s="4">
        <f t="shared" si="131"/>
        <v>0</v>
      </c>
      <c r="N1535" s="4">
        <f t="shared" si="132"/>
        <v>0</v>
      </c>
      <c r="O1535" s="4">
        <f t="shared" si="133"/>
        <v>0</v>
      </c>
      <c r="P1535" s="4">
        <f t="shared" si="134"/>
        <v>0</v>
      </c>
      <c r="Q1535" s="6" t="e">
        <f>+SUMIFS(#REF!,#REF!,TablaINV[[#This Row],[GRUPO]],#REF!,TablaINV[[#This Row],[COD]])</f>
        <v>#REF!</v>
      </c>
      <c r="R1535" s="19">
        <f t="shared" si="135"/>
        <v>0</v>
      </c>
      <c r="S1535" s="4" t="str">
        <f>+VLOOKUP(A1535,inv!T:X,5,0)</f>
        <v>OCCIDENTE</v>
      </c>
      <c r="T1535" s="4" t="e">
        <f>+VLOOKUP(B:B,'DT HUEVO'!$A:$D,4,0)</f>
        <v>#N/A</v>
      </c>
      <c r="U1535" s="4" t="e">
        <f>+VLOOKUP(TablaINV[[#This Row],[COD]],'DT HUEVO'!$A:$D,3,0)</f>
        <v>#N/A</v>
      </c>
    </row>
    <row r="1536" spans="1:21">
      <c r="A1536" t="s">
        <v>448</v>
      </c>
      <c r="B1536">
        <v>13480</v>
      </c>
      <c r="C1536" t="s">
        <v>469</v>
      </c>
      <c r="D1536">
        <f>+SUMIFS(inv!D:D,inv!A:A,B1536,inv!T:T,A1536)</f>
        <v>0</v>
      </c>
      <c r="E1536">
        <f>+SUMIFS(inv!$D$1:$D$1164,inv!$A$1:$A$1164,$B1536,inv!$T$1:$T$1164,$A1536,inv!$U$1:$U$1164,'DIAS DE INVENTARIO TAT'!E$1)</f>
        <v>0</v>
      </c>
      <c r="F1536">
        <f>+SUMIFS(inv!$D$1:$D$1164,inv!$A$1:$A$1164,$B1536,inv!$T$1:$T$1164,$A1536,inv!$U$1:$U$1164,'DIAS DE INVENTARIO TAT'!F$1)</f>
        <v>0</v>
      </c>
      <c r="G1536">
        <f>+SUMIFS(inv!$D$1:$D$1164,inv!$A$1:$A$1164,$B1536,inv!$T$1:$T$1164,$A1536,inv!$U$1:$U$1164,'DIAS DE INVENTARIO TAT'!G$1)</f>
        <v>0</v>
      </c>
      <c r="H1536">
        <f>+SUMIFS(inv!$D$1:$D$1164,inv!$A$1:$A$1164,$B1536,inv!$T$1:$T$1164,$A1536,inv!$U$1:$U$1164,'DIAS DE INVENTARIO TAT'!H$1)</f>
        <v>0</v>
      </c>
      <c r="I1536">
        <f>+SUMIFS(inv!$D$1:$D$1164,inv!$A$1:$A$1164,$B1536,inv!$T$1:$T$1164,$A1536,inv!$U$1:$U$1164,'DIAS DE INVENTARIO TAT'!I$1)</f>
        <v>0</v>
      </c>
      <c r="J1536">
        <f>+SUMIFS(inv!$D$1:$D$1164,inv!$A$1:$A$1164,$B1536,inv!$T$1:$T$1164,$A1536,inv!$U$1:$U$1164,'DIAS DE INVENTARIO TAT'!J$1)</f>
        <v>0</v>
      </c>
      <c r="K1536">
        <f>+SUMIFS(inv!$D$1:$D$1164,inv!$A$1:$A$1164,$B1536,inv!$T$1:$T$1164,$A1536,inv!$U$1:$U$1164,'DIAS DE INVENTARIO TAT'!K$1)</f>
        <v>0</v>
      </c>
      <c r="L1536" s="6">
        <f>+SUMIFS(VENTAS!H:H,VENTAS!B:B,B1536,VENTAS!G:G,A1536)</f>
        <v>0</v>
      </c>
      <c r="M1536" s="4">
        <f t="shared" si="131"/>
        <v>0</v>
      </c>
      <c r="N1536" s="4">
        <f t="shared" si="132"/>
        <v>0</v>
      </c>
      <c r="O1536" s="4">
        <f t="shared" si="133"/>
        <v>0</v>
      </c>
      <c r="P1536" s="4">
        <f t="shared" si="134"/>
        <v>0</v>
      </c>
      <c r="Q1536" s="6" t="e">
        <f>+SUMIFS(#REF!,#REF!,TablaINV[[#This Row],[GRUPO]],#REF!,TablaINV[[#This Row],[COD]])</f>
        <v>#REF!</v>
      </c>
      <c r="R1536" s="19">
        <f t="shared" si="135"/>
        <v>0</v>
      </c>
      <c r="S1536" s="4" t="str">
        <f>+VLOOKUP(A1536,inv!T:X,5,0)</f>
        <v>OCCIDENTE</v>
      </c>
      <c r="T1536" s="4" t="str">
        <f>+VLOOKUP(B:B,'DT HUEVO'!$A:$D,4,0)</f>
        <v>EMPACADOS</v>
      </c>
      <c r="U1536" s="4" t="str">
        <f>+VLOOKUP(TablaINV[[#This Row],[COD]],'DT HUEVO'!$A:$D,3,0)</f>
        <v>A</v>
      </c>
    </row>
    <row r="1537" spans="1:21">
      <c r="A1537" t="s">
        <v>448</v>
      </c>
      <c r="B1537">
        <v>10204</v>
      </c>
      <c r="C1537" t="s">
        <v>53</v>
      </c>
      <c r="D1537">
        <f>+SUMIFS(inv!D:D,inv!A:A,B1537,inv!T:T,A1537)</f>
        <v>0</v>
      </c>
      <c r="E1537">
        <f>+SUMIFS(inv!$D$1:$D$1164,inv!$A$1:$A$1164,$B1537,inv!$T$1:$T$1164,$A1537,inv!$U$1:$U$1164,'DIAS DE INVENTARIO TAT'!E$1)</f>
        <v>0</v>
      </c>
      <c r="F1537">
        <f>+SUMIFS(inv!$D$1:$D$1164,inv!$A$1:$A$1164,$B1537,inv!$T$1:$T$1164,$A1537,inv!$U$1:$U$1164,'DIAS DE INVENTARIO TAT'!F$1)</f>
        <v>0</v>
      </c>
      <c r="G1537">
        <f>+SUMIFS(inv!$D$1:$D$1164,inv!$A$1:$A$1164,$B1537,inv!$T$1:$T$1164,$A1537,inv!$U$1:$U$1164,'DIAS DE INVENTARIO TAT'!G$1)</f>
        <v>0</v>
      </c>
      <c r="H1537">
        <f>+SUMIFS(inv!$D$1:$D$1164,inv!$A$1:$A$1164,$B1537,inv!$T$1:$T$1164,$A1537,inv!$U$1:$U$1164,'DIAS DE INVENTARIO TAT'!H$1)</f>
        <v>0</v>
      </c>
      <c r="I1537">
        <f>+SUMIFS(inv!$D$1:$D$1164,inv!$A$1:$A$1164,$B1537,inv!$T$1:$T$1164,$A1537,inv!$U$1:$U$1164,'DIAS DE INVENTARIO TAT'!I$1)</f>
        <v>0</v>
      </c>
      <c r="J1537">
        <f>+SUMIFS(inv!$D$1:$D$1164,inv!$A$1:$A$1164,$B1537,inv!$T$1:$T$1164,$A1537,inv!$U$1:$U$1164,'DIAS DE INVENTARIO TAT'!J$1)</f>
        <v>0</v>
      </c>
      <c r="K1537">
        <f>+SUMIFS(inv!$D$1:$D$1164,inv!$A$1:$A$1164,$B1537,inv!$T$1:$T$1164,$A1537,inv!$U$1:$U$1164,'DIAS DE INVENTARIO TAT'!K$1)</f>
        <v>0</v>
      </c>
      <c r="L1537" s="6">
        <f>+SUMIFS(VENTAS!H:H,VENTAS!B:B,B1537,VENTAS!G:G,A1537)</f>
        <v>0</v>
      </c>
      <c r="M1537" s="4">
        <f t="shared" si="131"/>
        <v>0</v>
      </c>
      <c r="N1537" s="4">
        <f t="shared" si="132"/>
        <v>0</v>
      </c>
      <c r="O1537" s="4">
        <f t="shared" si="133"/>
        <v>0</v>
      </c>
      <c r="P1537" s="4">
        <f t="shared" si="134"/>
        <v>0</v>
      </c>
      <c r="Q1537" s="6" t="e">
        <f>+SUMIFS(#REF!,#REF!,TablaINV[[#This Row],[GRUPO]],#REF!,TablaINV[[#This Row],[COD]])</f>
        <v>#REF!</v>
      </c>
      <c r="R1537" s="19">
        <f t="shared" si="135"/>
        <v>0</v>
      </c>
      <c r="S1537" s="4" t="str">
        <f>+VLOOKUP(A1537,inv!T:X,5,0)</f>
        <v>OCCIDENTE</v>
      </c>
      <c r="T1537" s="4" t="str">
        <f>+VLOOKUP(B:B,'DT HUEVO'!$A:$D,4,0)</f>
        <v>FS</v>
      </c>
      <c r="U1537" s="4" t="str">
        <f>+VLOOKUP(TablaINV[[#This Row],[COD]],'DT HUEVO'!$A:$D,3,0)</f>
        <v>AAA</v>
      </c>
    </row>
    <row r="1538" spans="1:21">
      <c r="A1538" t="s">
        <v>448</v>
      </c>
      <c r="B1538">
        <v>13303</v>
      </c>
      <c r="C1538" t="s">
        <v>75</v>
      </c>
      <c r="D1538">
        <f>+SUMIFS(inv!D:D,inv!A:A,B1538,inv!T:T,A1538)</f>
        <v>0</v>
      </c>
      <c r="E1538">
        <f>+SUMIFS(inv!$D$1:$D$1164,inv!$A$1:$A$1164,$B1538,inv!$T$1:$T$1164,$A1538,inv!$U$1:$U$1164,'DIAS DE INVENTARIO TAT'!E$1)</f>
        <v>0</v>
      </c>
      <c r="F1538">
        <f>+SUMIFS(inv!$D$1:$D$1164,inv!$A$1:$A$1164,$B1538,inv!$T$1:$T$1164,$A1538,inv!$U$1:$U$1164,'DIAS DE INVENTARIO TAT'!F$1)</f>
        <v>0</v>
      </c>
      <c r="G1538">
        <f>+SUMIFS(inv!$D$1:$D$1164,inv!$A$1:$A$1164,$B1538,inv!$T$1:$T$1164,$A1538,inv!$U$1:$U$1164,'DIAS DE INVENTARIO TAT'!G$1)</f>
        <v>0</v>
      </c>
      <c r="H1538">
        <f>+SUMIFS(inv!$D$1:$D$1164,inv!$A$1:$A$1164,$B1538,inv!$T$1:$T$1164,$A1538,inv!$U$1:$U$1164,'DIAS DE INVENTARIO TAT'!H$1)</f>
        <v>0</v>
      </c>
      <c r="I1538">
        <f>+SUMIFS(inv!$D$1:$D$1164,inv!$A$1:$A$1164,$B1538,inv!$T$1:$T$1164,$A1538,inv!$U$1:$U$1164,'DIAS DE INVENTARIO TAT'!I$1)</f>
        <v>0</v>
      </c>
      <c r="J1538">
        <f>+SUMIFS(inv!$D$1:$D$1164,inv!$A$1:$A$1164,$B1538,inv!$T$1:$T$1164,$A1538,inv!$U$1:$U$1164,'DIAS DE INVENTARIO TAT'!J$1)</f>
        <v>0</v>
      </c>
      <c r="K1538">
        <f>+SUMIFS(inv!$D$1:$D$1164,inv!$A$1:$A$1164,$B1538,inv!$T$1:$T$1164,$A1538,inv!$U$1:$U$1164,'DIAS DE INVENTARIO TAT'!K$1)</f>
        <v>0</v>
      </c>
      <c r="L1538" s="6">
        <f>+SUMIFS(VENTAS!H:H,VENTAS!B:B,B1538,VENTAS!G:G,A1538)</f>
        <v>0</v>
      </c>
      <c r="M1538" s="4">
        <f t="shared" si="131"/>
        <v>0</v>
      </c>
      <c r="N1538" s="4">
        <f t="shared" si="132"/>
        <v>0</v>
      </c>
      <c r="O1538" s="4">
        <f t="shared" si="133"/>
        <v>0</v>
      </c>
      <c r="P1538" s="4">
        <f t="shared" si="134"/>
        <v>0</v>
      </c>
      <c r="Q1538" s="6" t="e">
        <f>+SUMIFS(#REF!,#REF!,TablaINV[[#This Row],[GRUPO]],#REF!,TablaINV[[#This Row],[COD]])</f>
        <v>#REF!</v>
      </c>
      <c r="R1538" s="19">
        <f t="shared" si="135"/>
        <v>0</v>
      </c>
      <c r="S1538" s="4" t="str">
        <f>+VLOOKUP(A1538,inv!T:X,5,0)</f>
        <v>OCCIDENTE</v>
      </c>
      <c r="T1538" s="4" t="str">
        <f>+VLOOKUP(B:B,'DT HUEVO'!$A:$D,4,0)</f>
        <v>EMPACADOS</v>
      </c>
      <c r="U1538" s="4" t="str">
        <f>+VLOOKUP(TablaINV[[#This Row],[COD]],'DT HUEVO'!$A:$D,3,0)</f>
        <v>AA</v>
      </c>
    </row>
    <row r="1539" spans="1:21">
      <c r="A1539" t="s">
        <v>448</v>
      </c>
      <c r="B1539">
        <v>13401</v>
      </c>
      <c r="C1539" t="s">
        <v>77</v>
      </c>
      <c r="D1539">
        <f>+SUMIFS(inv!D:D,inv!A:A,B1539,inv!T:T,A1539)</f>
        <v>0</v>
      </c>
      <c r="E1539">
        <f>+SUMIFS(inv!$D$1:$D$1164,inv!$A$1:$A$1164,$B1539,inv!$T$1:$T$1164,$A1539,inv!$U$1:$U$1164,'DIAS DE INVENTARIO TAT'!E$1)</f>
        <v>0</v>
      </c>
      <c r="F1539">
        <f>+SUMIFS(inv!$D$1:$D$1164,inv!$A$1:$A$1164,$B1539,inv!$T$1:$T$1164,$A1539,inv!$U$1:$U$1164,'DIAS DE INVENTARIO TAT'!F$1)</f>
        <v>0</v>
      </c>
      <c r="G1539">
        <f>+SUMIFS(inv!$D$1:$D$1164,inv!$A$1:$A$1164,$B1539,inv!$T$1:$T$1164,$A1539,inv!$U$1:$U$1164,'DIAS DE INVENTARIO TAT'!G$1)</f>
        <v>0</v>
      </c>
      <c r="H1539">
        <f>+SUMIFS(inv!$D$1:$D$1164,inv!$A$1:$A$1164,$B1539,inv!$T$1:$T$1164,$A1539,inv!$U$1:$U$1164,'DIAS DE INVENTARIO TAT'!H$1)</f>
        <v>0</v>
      </c>
      <c r="I1539">
        <f>+SUMIFS(inv!$D$1:$D$1164,inv!$A$1:$A$1164,$B1539,inv!$T$1:$T$1164,$A1539,inv!$U$1:$U$1164,'DIAS DE INVENTARIO TAT'!I$1)</f>
        <v>0</v>
      </c>
      <c r="J1539">
        <f>+SUMIFS(inv!$D$1:$D$1164,inv!$A$1:$A$1164,$B1539,inv!$T$1:$T$1164,$A1539,inv!$U$1:$U$1164,'DIAS DE INVENTARIO TAT'!J$1)</f>
        <v>0</v>
      </c>
      <c r="K1539">
        <f>+SUMIFS(inv!$D$1:$D$1164,inv!$A$1:$A$1164,$B1539,inv!$T$1:$T$1164,$A1539,inv!$U$1:$U$1164,'DIAS DE INVENTARIO TAT'!K$1)</f>
        <v>0</v>
      </c>
      <c r="L1539" s="6">
        <f>+SUMIFS(VENTAS!H:H,VENTAS!B:B,B1539,VENTAS!G:G,A1539)</f>
        <v>0</v>
      </c>
      <c r="M1539" s="4">
        <f t="shared" si="131"/>
        <v>0</v>
      </c>
      <c r="N1539" s="4">
        <f t="shared" si="132"/>
        <v>0</v>
      </c>
      <c r="O1539" s="4">
        <f t="shared" si="133"/>
        <v>0</v>
      </c>
      <c r="P1539" s="4">
        <f t="shared" si="134"/>
        <v>0</v>
      </c>
      <c r="Q1539" s="6" t="e">
        <f>+SUMIFS(#REF!,#REF!,TablaINV[[#This Row],[GRUPO]],#REF!,TablaINV[[#This Row],[COD]])</f>
        <v>#REF!</v>
      </c>
      <c r="R1539" s="19">
        <f t="shared" si="135"/>
        <v>0</v>
      </c>
      <c r="S1539" s="4" t="str">
        <f>+VLOOKUP(A1539,inv!T:X,5,0)</f>
        <v>OCCIDENTE</v>
      </c>
      <c r="T1539" s="4" t="str">
        <f>+VLOOKUP(B:B,'DT HUEVO'!$A:$D,4,0)</f>
        <v>EMPACADOS</v>
      </c>
      <c r="U1539" s="4" t="str">
        <f>+VLOOKUP(TablaINV[[#This Row],[COD]],'DT HUEVO'!$A:$D,3,0)</f>
        <v>A</v>
      </c>
    </row>
    <row r="1540" spans="1:21">
      <c r="A1540" t="s">
        <v>448</v>
      </c>
      <c r="B1540">
        <v>100</v>
      </c>
      <c r="C1540" t="s">
        <v>96</v>
      </c>
      <c r="D1540">
        <f>+SUMIFS(inv!D:D,inv!A:A,B1540,inv!T:T,A1540)</f>
        <v>0</v>
      </c>
      <c r="E1540">
        <f>+SUMIFS(inv!$D$1:$D$1164,inv!$A$1:$A$1164,$B1540,inv!$T$1:$T$1164,$A1540,inv!$U$1:$U$1164,'DIAS DE INVENTARIO TAT'!E$1)</f>
        <v>0</v>
      </c>
      <c r="F1540">
        <f>+SUMIFS(inv!$D$1:$D$1164,inv!$A$1:$A$1164,$B1540,inv!$T$1:$T$1164,$A1540,inv!$U$1:$U$1164,'DIAS DE INVENTARIO TAT'!F$1)</f>
        <v>0</v>
      </c>
      <c r="G1540">
        <f>+SUMIFS(inv!$D$1:$D$1164,inv!$A$1:$A$1164,$B1540,inv!$T$1:$T$1164,$A1540,inv!$U$1:$U$1164,'DIAS DE INVENTARIO TAT'!G$1)</f>
        <v>0</v>
      </c>
      <c r="H1540">
        <f>+SUMIFS(inv!$D$1:$D$1164,inv!$A$1:$A$1164,$B1540,inv!$T$1:$T$1164,$A1540,inv!$U$1:$U$1164,'DIAS DE INVENTARIO TAT'!H$1)</f>
        <v>0</v>
      </c>
      <c r="I1540">
        <f>+SUMIFS(inv!$D$1:$D$1164,inv!$A$1:$A$1164,$B1540,inv!$T$1:$T$1164,$A1540,inv!$U$1:$U$1164,'DIAS DE INVENTARIO TAT'!I$1)</f>
        <v>0</v>
      </c>
      <c r="J1540">
        <f>+SUMIFS(inv!$D$1:$D$1164,inv!$A$1:$A$1164,$B1540,inv!$T$1:$T$1164,$A1540,inv!$U$1:$U$1164,'DIAS DE INVENTARIO TAT'!J$1)</f>
        <v>0</v>
      </c>
      <c r="K1540">
        <f>+SUMIFS(inv!$D$1:$D$1164,inv!$A$1:$A$1164,$B1540,inv!$T$1:$T$1164,$A1540,inv!$U$1:$U$1164,'DIAS DE INVENTARIO TAT'!K$1)</f>
        <v>0</v>
      </c>
      <c r="L1540" s="6">
        <f>+SUMIFS(VENTAS!H:H,VENTAS!B:B,B1540,VENTAS!G:G,A1540)</f>
        <v>0</v>
      </c>
      <c r="M1540" s="4">
        <f t="shared" ref="M1540:M1603" si="136">+IFERROR(D1540/$L1540,0)</f>
        <v>0</v>
      </c>
      <c r="N1540" s="4">
        <f t="shared" si="132"/>
        <v>0</v>
      </c>
      <c r="O1540" s="4">
        <f t="shared" si="133"/>
        <v>0</v>
      </c>
      <c r="P1540" s="4">
        <f t="shared" si="134"/>
        <v>0</v>
      </c>
      <c r="Q1540" s="6" t="e">
        <f>+SUMIFS(#REF!,#REF!,TablaINV[[#This Row],[GRUPO]],#REF!,TablaINV[[#This Row],[COD]])</f>
        <v>#REF!</v>
      </c>
      <c r="R1540" s="19">
        <f t="shared" si="135"/>
        <v>0</v>
      </c>
      <c r="S1540" s="4" t="str">
        <f>+VLOOKUP(A1540,inv!T:X,5,0)</f>
        <v>OCCIDENTE</v>
      </c>
      <c r="T1540" s="4" t="str">
        <f>+VLOOKUP(B:B,'DT HUEVO'!$A:$D,4,0)</f>
        <v>HUEVO SIN CLASIFICAR</v>
      </c>
      <c r="U1540" s="4" t="str">
        <f>+VLOOKUP(TablaINV[[#This Row],[COD]],'DT HUEVO'!$A:$D,3,0)</f>
        <v>HUEVO SIN CLASIFICAR</v>
      </c>
    </row>
    <row r="1541" spans="1:21">
      <c r="A1541" t="s">
        <v>448</v>
      </c>
      <c r="B1541">
        <v>72501</v>
      </c>
      <c r="C1541" t="s">
        <v>78</v>
      </c>
      <c r="D1541">
        <f>+SUMIFS(inv!D:D,inv!A:A,B1541,inv!T:T,A1541)</f>
        <v>0</v>
      </c>
      <c r="E1541">
        <f>+SUMIFS(inv!$D$1:$D$1164,inv!$A$1:$A$1164,$B1541,inv!$T$1:$T$1164,$A1541,inv!$U$1:$U$1164,'DIAS DE INVENTARIO TAT'!E$1)</f>
        <v>0</v>
      </c>
      <c r="F1541">
        <f>+SUMIFS(inv!$D$1:$D$1164,inv!$A$1:$A$1164,$B1541,inv!$T$1:$T$1164,$A1541,inv!$U$1:$U$1164,'DIAS DE INVENTARIO TAT'!F$1)</f>
        <v>0</v>
      </c>
      <c r="G1541">
        <f>+SUMIFS(inv!$D$1:$D$1164,inv!$A$1:$A$1164,$B1541,inv!$T$1:$T$1164,$A1541,inv!$U$1:$U$1164,'DIAS DE INVENTARIO TAT'!G$1)</f>
        <v>0</v>
      </c>
      <c r="H1541">
        <f>+SUMIFS(inv!$D$1:$D$1164,inv!$A$1:$A$1164,$B1541,inv!$T$1:$T$1164,$A1541,inv!$U$1:$U$1164,'DIAS DE INVENTARIO TAT'!H$1)</f>
        <v>0</v>
      </c>
      <c r="I1541">
        <f>+SUMIFS(inv!$D$1:$D$1164,inv!$A$1:$A$1164,$B1541,inv!$T$1:$T$1164,$A1541,inv!$U$1:$U$1164,'DIAS DE INVENTARIO TAT'!I$1)</f>
        <v>0</v>
      </c>
      <c r="J1541">
        <f>+SUMIFS(inv!$D$1:$D$1164,inv!$A$1:$A$1164,$B1541,inv!$T$1:$T$1164,$A1541,inv!$U$1:$U$1164,'DIAS DE INVENTARIO TAT'!J$1)</f>
        <v>0</v>
      </c>
      <c r="K1541">
        <f>+SUMIFS(inv!$D$1:$D$1164,inv!$A$1:$A$1164,$B1541,inv!$T$1:$T$1164,$A1541,inv!$U$1:$U$1164,'DIAS DE INVENTARIO TAT'!K$1)</f>
        <v>0</v>
      </c>
      <c r="L1541" s="6">
        <f>+SUMIFS(VENTAS!H:H,VENTAS!B:B,B1541,VENTAS!G:G,A1541)</f>
        <v>0</v>
      </c>
      <c r="M1541" s="4">
        <f t="shared" si="136"/>
        <v>0</v>
      </c>
      <c r="N1541" s="4">
        <f t="shared" si="132"/>
        <v>0</v>
      </c>
      <c r="O1541" s="4">
        <f t="shared" si="133"/>
        <v>0</v>
      </c>
      <c r="P1541" s="4">
        <f t="shared" si="134"/>
        <v>0</v>
      </c>
      <c r="Q1541" s="6" t="e">
        <f>+SUMIFS(#REF!,#REF!,TablaINV[[#This Row],[GRUPO]],#REF!,TablaINV[[#This Row],[COD]])</f>
        <v>#REF!</v>
      </c>
      <c r="R1541" s="19">
        <f t="shared" si="135"/>
        <v>0</v>
      </c>
      <c r="S1541" s="4" t="str">
        <f>+VLOOKUP(A1541,inv!T:X,5,0)</f>
        <v>OCCIDENTE</v>
      </c>
      <c r="T1541" s="4" t="str">
        <f>+VLOOKUP(B:B,'DT HUEVO'!$A:$D,4,0)</f>
        <v>SEGUNDA</v>
      </c>
      <c r="U1541" s="4" t="str">
        <f>+VLOOKUP(TablaINV[[#This Row],[COD]],'DT HUEVO'!$A:$D,3,0)</f>
        <v>SEGUNDA</v>
      </c>
    </row>
    <row r="1542" spans="1:21">
      <c r="A1542" t="s">
        <v>448</v>
      </c>
      <c r="B1542">
        <v>13368</v>
      </c>
      <c r="C1542" t="s">
        <v>76</v>
      </c>
      <c r="D1542">
        <f>+SUMIFS(inv!D:D,inv!A:A,B1542,inv!T:T,A1542)</f>
        <v>0</v>
      </c>
      <c r="E1542">
        <f>+SUMIFS(inv!$D$1:$D$1164,inv!$A$1:$A$1164,$B1542,inv!$T$1:$T$1164,$A1542,inv!$U$1:$U$1164,'DIAS DE INVENTARIO TAT'!E$1)</f>
        <v>0</v>
      </c>
      <c r="F1542">
        <f>+SUMIFS(inv!$D$1:$D$1164,inv!$A$1:$A$1164,$B1542,inv!$T$1:$T$1164,$A1542,inv!$U$1:$U$1164,'DIAS DE INVENTARIO TAT'!F$1)</f>
        <v>0</v>
      </c>
      <c r="G1542">
        <f>+SUMIFS(inv!$D$1:$D$1164,inv!$A$1:$A$1164,$B1542,inv!$T$1:$T$1164,$A1542,inv!$U$1:$U$1164,'DIAS DE INVENTARIO TAT'!G$1)</f>
        <v>0</v>
      </c>
      <c r="H1542">
        <f>+SUMIFS(inv!$D$1:$D$1164,inv!$A$1:$A$1164,$B1542,inv!$T$1:$T$1164,$A1542,inv!$U$1:$U$1164,'DIAS DE INVENTARIO TAT'!H$1)</f>
        <v>0</v>
      </c>
      <c r="I1542">
        <f>+SUMIFS(inv!$D$1:$D$1164,inv!$A$1:$A$1164,$B1542,inv!$T$1:$T$1164,$A1542,inv!$U$1:$U$1164,'DIAS DE INVENTARIO TAT'!I$1)</f>
        <v>0</v>
      </c>
      <c r="J1542">
        <f>+SUMIFS(inv!$D$1:$D$1164,inv!$A$1:$A$1164,$B1542,inv!$T$1:$T$1164,$A1542,inv!$U$1:$U$1164,'DIAS DE INVENTARIO TAT'!J$1)</f>
        <v>0</v>
      </c>
      <c r="K1542">
        <f>+SUMIFS(inv!$D$1:$D$1164,inv!$A$1:$A$1164,$B1542,inv!$T$1:$T$1164,$A1542,inv!$U$1:$U$1164,'DIAS DE INVENTARIO TAT'!K$1)</f>
        <v>0</v>
      </c>
      <c r="L1542" s="6">
        <f>+SUMIFS(VENTAS!H:H,VENTAS!B:B,B1542,VENTAS!G:G,A1542)</f>
        <v>0</v>
      </c>
      <c r="M1542" s="4">
        <f t="shared" si="136"/>
        <v>0</v>
      </c>
      <c r="N1542" s="4">
        <f t="shared" si="132"/>
        <v>0</v>
      </c>
      <c r="O1542" s="4">
        <f t="shared" si="133"/>
        <v>0</v>
      </c>
      <c r="P1542" s="4">
        <f t="shared" si="134"/>
        <v>0</v>
      </c>
      <c r="Q1542" s="6" t="e">
        <f>+SUMIFS(#REF!,#REF!,TablaINV[[#This Row],[GRUPO]],#REF!,TablaINV[[#This Row],[COD]])</f>
        <v>#REF!</v>
      </c>
      <c r="R1542" s="19">
        <f t="shared" si="135"/>
        <v>0</v>
      </c>
      <c r="S1542" s="4" t="str">
        <f>+VLOOKUP(A1542,inv!T:X,5,0)</f>
        <v>OCCIDENTE</v>
      </c>
      <c r="T1542" s="4" t="str">
        <f>+VLOOKUP(B:B,'DT HUEVO'!$A:$D,4,0)</f>
        <v>EMPACADOS</v>
      </c>
      <c r="U1542" s="4" t="str">
        <f>+VLOOKUP(TablaINV[[#This Row],[COD]],'DT HUEVO'!$A:$D,3,0)</f>
        <v>AA</v>
      </c>
    </row>
    <row r="1543" spans="1:21">
      <c r="A1543" t="s">
        <v>448</v>
      </c>
      <c r="B1543">
        <v>10104</v>
      </c>
      <c r="C1543" t="s">
        <v>84</v>
      </c>
      <c r="D1543">
        <f>+SUMIFS(inv!D:D,inv!A:A,B1543,inv!T:T,A1543)</f>
        <v>0</v>
      </c>
      <c r="E1543">
        <f>+SUMIFS(inv!$D$1:$D$1164,inv!$A$1:$A$1164,$B1543,inv!$T$1:$T$1164,$A1543,inv!$U$1:$U$1164,'DIAS DE INVENTARIO TAT'!E$1)</f>
        <v>0</v>
      </c>
      <c r="F1543">
        <f>+SUMIFS(inv!$D$1:$D$1164,inv!$A$1:$A$1164,$B1543,inv!$T$1:$T$1164,$A1543,inv!$U$1:$U$1164,'DIAS DE INVENTARIO TAT'!F$1)</f>
        <v>0</v>
      </c>
      <c r="G1543">
        <f>+SUMIFS(inv!$D$1:$D$1164,inv!$A$1:$A$1164,$B1543,inv!$T$1:$T$1164,$A1543,inv!$U$1:$U$1164,'DIAS DE INVENTARIO TAT'!G$1)</f>
        <v>0</v>
      </c>
      <c r="H1543">
        <f>+SUMIFS(inv!$D$1:$D$1164,inv!$A$1:$A$1164,$B1543,inv!$T$1:$T$1164,$A1543,inv!$U$1:$U$1164,'DIAS DE INVENTARIO TAT'!H$1)</f>
        <v>0</v>
      </c>
      <c r="I1543">
        <f>+SUMIFS(inv!$D$1:$D$1164,inv!$A$1:$A$1164,$B1543,inv!$T$1:$T$1164,$A1543,inv!$U$1:$U$1164,'DIAS DE INVENTARIO TAT'!I$1)</f>
        <v>0</v>
      </c>
      <c r="J1543">
        <f>+SUMIFS(inv!$D$1:$D$1164,inv!$A$1:$A$1164,$B1543,inv!$T$1:$T$1164,$A1543,inv!$U$1:$U$1164,'DIAS DE INVENTARIO TAT'!J$1)</f>
        <v>0</v>
      </c>
      <c r="K1543">
        <f>+SUMIFS(inv!$D$1:$D$1164,inv!$A$1:$A$1164,$B1543,inv!$T$1:$T$1164,$A1543,inv!$U$1:$U$1164,'DIAS DE INVENTARIO TAT'!K$1)</f>
        <v>0</v>
      </c>
      <c r="L1543" s="6">
        <f>+SUMIFS(VENTAS!H:H,VENTAS!B:B,B1543,VENTAS!G:G,A1543)</f>
        <v>0</v>
      </c>
      <c r="M1543" s="4">
        <f t="shared" si="136"/>
        <v>0</v>
      </c>
      <c r="N1543" s="4">
        <f t="shared" si="132"/>
        <v>0</v>
      </c>
      <c r="O1543" s="4">
        <f t="shared" si="133"/>
        <v>0</v>
      </c>
      <c r="P1543" s="4">
        <f t="shared" si="134"/>
        <v>0</v>
      </c>
      <c r="Q1543" s="6" t="e">
        <f>+SUMIFS(#REF!,#REF!,TablaINV[[#This Row],[GRUPO]],#REF!,TablaINV[[#This Row],[COD]])</f>
        <v>#REF!</v>
      </c>
      <c r="R1543" s="19">
        <f t="shared" si="135"/>
        <v>0</v>
      </c>
      <c r="S1543" s="4" t="str">
        <f>+VLOOKUP(A1543,inv!T:X,5,0)</f>
        <v>OCCIDENTE</v>
      </c>
      <c r="T1543" s="4" t="str">
        <f>+VLOOKUP(B:B,'DT HUEVO'!$A:$D,4,0)</f>
        <v>EMPACADOS</v>
      </c>
      <c r="U1543" s="4" t="str">
        <f>+VLOOKUP(TablaINV[[#This Row],[COD]],'DT HUEVO'!$A:$D,3,0)</f>
        <v>YUMBO</v>
      </c>
    </row>
    <row r="1544" spans="1:21">
      <c r="A1544" t="s">
        <v>448</v>
      </c>
      <c r="B1544">
        <v>300</v>
      </c>
      <c r="C1544" t="s">
        <v>99</v>
      </c>
      <c r="D1544">
        <f>+SUMIFS(inv!D:D,inv!A:A,B1544,inv!T:T,A1544)</f>
        <v>0</v>
      </c>
      <c r="E1544">
        <f>+SUMIFS(inv!$D$1:$D$1164,inv!$A$1:$A$1164,$B1544,inv!$T$1:$T$1164,$A1544,inv!$U$1:$U$1164,'DIAS DE INVENTARIO TAT'!E$1)</f>
        <v>0</v>
      </c>
      <c r="F1544">
        <f>+SUMIFS(inv!$D$1:$D$1164,inv!$A$1:$A$1164,$B1544,inv!$T$1:$T$1164,$A1544,inv!$U$1:$U$1164,'DIAS DE INVENTARIO TAT'!F$1)</f>
        <v>0</v>
      </c>
      <c r="G1544">
        <f>+SUMIFS(inv!$D$1:$D$1164,inv!$A$1:$A$1164,$B1544,inv!$T$1:$T$1164,$A1544,inv!$U$1:$U$1164,'DIAS DE INVENTARIO TAT'!G$1)</f>
        <v>0</v>
      </c>
      <c r="H1544">
        <f>+SUMIFS(inv!$D$1:$D$1164,inv!$A$1:$A$1164,$B1544,inv!$T$1:$T$1164,$A1544,inv!$U$1:$U$1164,'DIAS DE INVENTARIO TAT'!H$1)</f>
        <v>0</v>
      </c>
      <c r="I1544">
        <f>+SUMIFS(inv!$D$1:$D$1164,inv!$A$1:$A$1164,$B1544,inv!$T$1:$T$1164,$A1544,inv!$U$1:$U$1164,'DIAS DE INVENTARIO TAT'!I$1)</f>
        <v>0</v>
      </c>
      <c r="J1544">
        <f>+SUMIFS(inv!$D$1:$D$1164,inv!$A$1:$A$1164,$B1544,inv!$T$1:$T$1164,$A1544,inv!$U$1:$U$1164,'DIAS DE INVENTARIO TAT'!J$1)</f>
        <v>0</v>
      </c>
      <c r="K1544">
        <f>+SUMIFS(inv!$D$1:$D$1164,inv!$A$1:$A$1164,$B1544,inv!$T$1:$T$1164,$A1544,inv!$U$1:$U$1164,'DIAS DE INVENTARIO TAT'!K$1)</f>
        <v>0</v>
      </c>
      <c r="L1544" s="6">
        <f>+SUMIFS(VENTAS!H:H,VENTAS!B:B,B1544,VENTAS!G:G,A1544)</f>
        <v>0</v>
      </c>
      <c r="M1544" s="4">
        <f t="shared" si="136"/>
        <v>0</v>
      </c>
      <c r="N1544" s="4">
        <f t="shared" si="132"/>
        <v>0</v>
      </c>
      <c r="O1544" s="4">
        <f t="shared" si="133"/>
        <v>0</v>
      </c>
      <c r="P1544" s="4">
        <f t="shared" si="134"/>
        <v>0</v>
      </c>
      <c r="Q1544" s="6" t="e">
        <f>+SUMIFS(#REF!,#REF!,TablaINV[[#This Row],[GRUPO]],#REF!,TablaINV[[#This Row],[COD]])</f>
        <v>#REF!</v>
      </c>
      <c r="R1544" s="19">
        <f t="shared" si="135"/>
        <v>0</v>
      </c>
      <c r="S1544" s="4" t="str">
        <f>+VLOOKUP(A1544,inv!T:X,5,0)</f>
        <v>OCCIDENTE</v>
      </c>
      <c r="T1544" s="4" t="str">
        <f>+VLOOKUP(B:B,'DT HUEVO'!$A:$D,4,0)</f>
        <v>HUEVO SIN CLASIFICAR</v>
      </c>
      <c r="U1544" s="4" t="str">
        <f>+VLOOKUP(TablaINV[[#This Row],[COD]],'DT HUEVO'!$A:$D,3,0)</f>
        <v>HUEVO SIN CLASIFICAR</v>
      </c>
    </row>
    <row r="1545" spans="1:21">
      <c r="A1545" t="s">
        <v>448</v>
      </c>
      <c r="B1545">
        <v>52378</v>
      </c>
      <c r="C1545" t="s">
        <v>69</v>
      </c>
      <c r="D1545">
        <f>+SUMIFS(inv!D:D,inv!A:A,B1545,inv!T:T,A1545)</f>
        <v>0</v>
      </c>
      <c r="E1545">
        <f>+SUMIFS(inv!$D$1:$D$1164,inv!$A$1:$A$1164,$B1545,inv!$T$1:$T$1164,$A1545,inv!$U$1:$U$1164,'DIAS DE INVENTARIO TAT'!E$1)</f>
        <v>0</v>
      </c>
      <c r="F1545">
        <f>+SUMIFS(inv!$D$1:$D$1164,inv!$A$1:$A$1164,$B1545,inv!$T$1:$T$1164,$A1545,inv!$U$1:$U$1164,'DIAS DE INVENTARIO TAT'!F$1)</f>
        <v>0</v>
      </c>
      <c r="G1545">
        <f>+SUMIFS(inv!$D$1:$D$1164,inv!$A$1:$A$1164,$B1545,inv!$T$1:$T$1164,$A1545,inv!$U$1:$U$1164,'DIAS DE INVENTARIO TAT'!G$1)</f>
        <v>0</v>
      </c>
      <c r="H1545">
        <f>+SUMIFS(inv!$D$1:$D$1164,inv!$A$1:$A$1164,$B1545,inv!$T$1:$T$1164,$A1545,inv!$U$1:$U$1164,'DIAS DE INVENTARIO TAT'!H$1)</f>
        <v>0</v>
      </c>
      <c r="I1545">
        <f>+SUMIFS(inv!$D$1:$D$1164,inv!$A$1:$A$1164,$B1545,inv!$T$1:$T$1164,$A1545,inv!$U$1:$U$1164,'DIAS DE INVENTARIO TAT'!I$1)</f>
        <v>0</v>
      </c>
      <c r="J1545">
        <f>+SUMIFS(inv!$D$1:$D$1164,inv!$A$1:$A$1164,$B1545,inv!$T$1:$T$1164,$A1545,inv!$U$1:$U$1164,'DIAS DE INVENTARIO TAT'!J$1)</f>
        <v>0</v>
      </c>
      <c r="K1545">
        <f>+SUMIFS(inv!$D$1:$D$1164,inv!$A$1:$A$1164,$B1545,inv!$T$1:$T$1164,$A1545,inv!$U$1:$U$1164,'DIAS DE INVENTARIO TAT'!K$1)</f>
        <v>0</v>
      </c>
      <c r="L1545" s="6">
        <f>+SUMIFS(VENTAS!H:H,VENTAS!B:B,B1545,VENTAS!G:G,A1545)</f>
        <v>0</v>
      </c>
      <c r="M1545" s="4">
        <f t="shared" si="136"/>
        <v>0</v>
      </c>
      <c r="N1545" s="4">
        <f t="shared" si="132"/>
        <v>0</v>
      </c>
      <c r="O1545" s="4">
        <f t="shared" si="133"/>
        <v>0</v>
      </c>
      <c r="P1545" s="4">
        <f t="shared" si="134"/>
        <v>0</v>
      </c>
      <c r="Q1545" s="6" t="e">
        <f>+SUMIFS(#REF!,#REF!,TablaINV[[#This Row],[GRUPO]],#REF!,TablaINV[[#This Row],[COD]])</f>
        <v>#REF!</v>
      </c>
      <c r="R1545" s="19">
        <f t="shared" si="135"/>
        <v>0</v>
      </c>
      <c r="S1545" s="4" t="str">
        <f>+VLOOKUP(A1545,inv!T:X,5,0)</f>
        <v>OCCIDENTE</v>
      </c>
      <c r="T1545" s="4" t="e">
        <f>+VLOOKUP(B:B,'DT HUEVO'!$A:$D,4,0)</f>
        <v>#N/A</v>
      </c>
      <c r="U1545" s="4" t="e">
        <f>+VLOOKUP(TablaINV[[#This Row],[COD]],'DT HUEVO'!$A:$D,3,0)</f>
        <v>#N/A</v>
      </c>
    </row>
    <row r="1546" spans="1:21">
      <c r="A1546" t="s">
        <v>448</v>
      </c>
      <c r="B1546">
        <v>10203</v>
      </c>
      <c r="C1546" t="s">
        <v>29</v>
      </c>
      <c r="D1546">
        <f>+SUMIFS(inv!D:D,inv!A:A,B1546,inv!T:T,A1546)</f>
        <v>0</v>
      </c>
      <c r="E1546">
        <f>+SUMIFS(inv!$D$1:$D$1164,inv!$A$1:$A$1164,$B1546,inv!$T$1:$T$1164,$A1546,inv!$U$1:$U$1164,'DIAS DE INVENTARIO TAT'!E$1)</f>
        <v>0</v>
      </c>
      <c r="F1546">
        <f>+SUMIFS(inv!$D$1:$D$1164,inv!$A$1:$A$1164,$B1546,inv!$T$1:$T$1164,$A1546,inv!$U$1:$U$1164,'DIAS DE INVENTARIO TAT'!F$1)</f>
        <v>0</v>
      </c>
      <c r="G1546">
        <f>+SUMIFS(inv!$D$1:$D$1164,inv!$A$1:$A$1164,$B1546,inv!$T$1:$T$1164,$A1546,inv!$U$1:$U$1164,'DIAS DE INVENTARIO TAT'!G$1)</f>
        <v>0</v>
      </c>
      <c r="H1546">
        <f>+SUMIFS(inv!$D$1:$D$1164,inv!$A$1:$A$1164,$B1546,inv!$T$1:$T$1164,$A1546,inv!$U$1:$U$1164,'DIAS DE INVENTARIO TAT'!H$1)</f>
        <v>0</v>
      </c>
      <c r="I1546">
        <f>+SUMIFS(inv!$D$1:$D$1164,inv!$A$1:$A$1164,$B1546,inv!$T$1:$T$1164,$A1546,inv!$U$1:$U$1164,'DIAS DE INVENTARIO TAT'!I$1)</f>
        <v>0</v>
      </c>
      <c r="J1546">
        <f>+SUMIFS(inv!$D$1:$D$1164,inv!$A$1:$A$1164,$B1546,inv!$T$1:$T$1164,$A1546,inv!$U$1:$U$1164,'DIAS DE INVENTARIO TAT'!J$1)</f>
        <v>0</v>
      </c>
      <c r="K1546">
        <f>+SUMIFS(inv!$D$1:$D$1164,inv!$A$1:$A$1164,$B1546,inv!$T$1:$T$1164,$A1546,inv!$U$1:$U$1164,'DIAS DE INVENTARIO TAT'!K$1)</f>
        <v>0</v>
      </c>
      <c r="L1546" s="6">
        <f>+SUMIFS(VENTAS!H:H,VENTAS!B:B,B1546,VENTAS!G:G,A1546)</f>
        <v>0</v>
      </c>
      <c r="M1546" s="4">
        <f t="shared" si="136"/>
        <v>0</v>
      </c>
      <c r="N1546" s="4">
        <f t="shared" si="132"/>
        <v>0</v>
      </c>
      <c r="O1546" s="4">
        <f t="shared" si="133"/>
        <v>0</v>
      </c>
      <c r="P1546" s="4">
        <f t="shared" si="134"/>
        <v>0</v>
      </c>
      <c r="Q1546" s="6" t="e">
        <f>+SUMIFS(#REF!,#REF!,TablaINV[[#This Row],[GRUPO]],#REF!,TablaINV[[#This Row],[COD]])</f>
        <v>#REF!</v>
      </c>
      <c r="R1546" s="19">
        <f t="shared" si="135"/>
        <v>0</v>
      </c>
      <c r="S1546" s="4" t="str">
        <f>+VLOOKUP(A1546,inv!T:X,5,0)</f>
        <v>OCCIDENTE</v>
      </c>
      <c r="T1546" s="4" t="str">
        <f>+VLOOKUP(B:B,'DT HUEVO'!$A:$D,4,0)</f>
        <v>EMPACADOS</v>
      </c>
      <c r="U1546" s="4" t="str">
        <f>+VLOOKUP(TablaINV[[#This Row],[COD]],'DT HUEVO'!$A:$D,3,0)</f>
        <v>AAA</v>
      </c>
    </row>
    <row r="1547" spans="1:21">
      <c r="A1547" t="s">
        <v>448</v>
      </c>
      <c r="B1547">
        <v>12370</v>
      </c>
      <c r="C1547" t="s">
        <v>64</v>
      </c>
      <c r="D1547">
        <f>+SUMIFS(inv!D:D,inv!A:A,B1547,inv!T:T,A1547)</f>
        <v>0</v>
      </c>
      <c r="E1547">
        <f>+SUMIFS(inv!$D$1:$D$1164,inv!$A$1:$A$1164,$B1547,inv!$T$1:$T$1164,$A1547,inv!$U$1:$U$1164,'DIAS DE INVENTARIO TAT'!E$1)</f>
        <v>0</v>
      </c>
      <c r="F1547">
        <f>+SUMIFS(inv!$D$1:$D$1164,inv!$A$1:$A$1164,$B1547,inv!$T$1:$T$1164,$A1547,inv!$U$1:$U$1164,'DIAS DE INVENTARIO TAT'!F$1)</f>
        <v>0</v>
      </c>
      <c r="G1547">
        <f>+SUMIFS(inv!$D$1:$D$1164,inv!$A$1:$A$1164,$B1547,inv!$T$1:$T$1164,$A1547,inv!$U$1:$U$1164,'DIAS DE INVENTARIO TAT'!G$1)</f>
        <v>0</v>
      </c>
      <c r="H1547">
        <f>+SUMIFS(inv!$D$1:$D$1164,inv!$A$1:$A$1164,$B1547,inv!$T$1:$T$1164,$A1547,inv!$U$1:$U$1164,'DIAS DE INVENTARIO TAT'!H$1)</f>
        <v>0</v>
      </c>
      <c r="I1547">
        <f>+SUMIFS(inv!$D$1:$D$1164,inv!$A$1:$A$1164,$B1547,inv!$T$1:$T$1164,$A1547,inv!$U$1:$U$1164,'DIAS DE INVENTARIO TAT'!I$1)</f>
        <v>0</v>
      </c>
      <c r="J1547">
        <f>+SUMIFS(inv!$D$1:$D$1164,inv!$A$1:$A$1164,$B1547,inv!$T$1:$T$1164,$A1547,inv!$U$1:$U$1164,'DIAS DE INVENTARIO TAT'!J$1)</f>
        <v>0</v>
      </c>
      <c r="K1547">
        <f>+SUMIFS(inv!$D$1:$D$1164,inv!$A$1:$A$1164,$B1547,inv!$T$1:$T$1164,$A1547,inv!$U$1:$U$1164,'DIAS DE INVENTARIO TAT'!K$1)</f>
        <v>0</v>
      </c>
      <c r="L1547" s="6">
        <f>+SUMIFS(VENTAS!H:H,VENTAS!B:B,B1547,VENTAS!G:G,A1547)</f>
        <v>0</v>
      </c>
      <c r="M1547" s="4">
        <f t="shared" si="136"/>
        <v>0</v>
      </c>
      <c r="N1547" s="4">
        <f t="shared" si="132"/>
        <v>0</v>
      </c>
      <c r="O1547" s="4">
        <f t="shared" si="133"/>
        <v>0</v>
      </c>
      <c r="P1547" s="4">
        <f t="shared" si="134"/>
        <v>0</v>
      </c>
      <c r="Q1547" s="6" t="e">
        <f>+SUMIFS(#REF!,#REF!,TablaINV[[#This Row],[GRUPO]],#REF!,TablaINV[[#This Row],[COD]])</f>
        <v>#REF!</v>
      </c>
      <c r="R1547" s="19">
        <f t="shared" si="135"/>
        <v>0</v>
      </c>
      <c r="S1547" s="4" t="str">
        <f>+VLOOKUP(A1547,inv!T:X,5,0)</f>
        <v>OCCIDENTE</v>
      </c>
      <c r="T1547" s="4" t="e">
        <f>+VLOOKUP(B:B,'DT HUEVO'!$A:$D,4,0)</f>
        <v>#N/A</v>
      </c>
      <c r="U1547" s="4" t="e">
        <f>+VLOOKUP(TablaINV[[#This Row],[COD]],'DT HUEVO'!$A:$D,3,0)</f>
        <v>#N/A</v>
      </c>
    </row>
    <row r="1548" spans="1:21">
      <c r="A1548" t="s">
        <v>448</v>
      </c>
      <c r="B1548">
        <v>52377</v>
      </c>
      <c r="C1548" t="s">
        <v>134</v>
      </c>
      <c r="D1548">
        <f>+SUMIFS(inv!D:D,inv!A:A,B1548,inv!T:T,A1548)</f>
        <v>0</v>
      </c>
      <c r="E1548">
        <f>+SUMIFS(inv!$D$1:$D$1164,inv!$A$1:$A$1164,$B1548,inv!$T$1:$T$1164,$A1548,inv!$U$1:$U$1164,'DIAS DE INVENTARIO TAT'!E$1)</f>
        <v>0</v>
      </c>
      <c r="F1548">
        <f>+SUMIFS(inv!$D$1:$D$1164,inv!$A$1:$A$1164,$B1548,inv!$T$1:$T$1164,$A1548,inv!$U$1:$U$1164,'DIAS DE INVENTARIO TAT'!F$1)</f>
        <v>0</v>
      </c>
      <c r="G1548">
        <f>+SUMIFS(inv!$D$1:$D$1164,inv!$A$1:$A$1164,$B1548,inv!$T$1:$T$1164,$A1548,inv!$U$1:$U$1164,'DIAS DE INVENTARIO TAT'!G$1)</f>
        <v>0</v>
      </c>
      <c r="H1548">
        <f>+SUMIFS(inv!$D$1:$D$1164,inv!$A$1:$A$1164,$B1548,inv!$T$1:$T$1164,$A1548,inv!$U$1:$U$1164,'DIAS DE INVENTARIO TAT'!H$1)</f>
        <v>0</v>
      </c>
      <c r="I1548">
        <f>+SUMIFS(inv!$D$1:$D$1164,inv!$A$1:$A$1164,$B1548,inv!$T$1:$T$1164,$A1548,inv!$U$1:$U$1164,'DIAS DE INVENTARIO TAT'!I$1)</f>
        <v>0</v>
      </c>
      <c r="J1548">
        <f>+SUMIFS(inv!$D$1:$D$1164,inv!$A$1:$A$1164,$B1548,inv!$T$1:$T$1164,$A1548,inv!$U$1:$U$1164,'DIAS DE INVENTARIO TAT'!J$1)</f>
        <v>0</v>
      </c>
      <c r="K1548">
        <f>+SUMIFS(inv!$D$1:$D$1164,inv!$A$1:$A$1164,$B1548,inv!$T$1:$T$1164,$A1548,inv!$U$1:$U$1164,'DIAS DE INVENTARIO TAT'!K$1)</f>
        <v>0</v>
      </c>
      <c r="L1548" s="6">
        <f>+SUMIFS(VENTAS!H:H,VENTAS!B:B,B1548,VENTAS!G:G,A1548)</f>
        <v>0</v>
      </c>
      <c r="M1548" s="4">
        <f t="shared" si="136"/>
        <v>0</v>
      </c>
      <c r="N1548" s="4">
        <f t="shared" si="132"/>
        <v>0</v>
      </c>
      <c r="O1548" s="4">
        <f t="shared" si="133"/>
        <v>0</v>
      </c>
      <c r="P1548" s="4">
        <f t="shared" si="134"/>
        <v>0</v>
      </c>
      <c r="Q1548" s="6" t="e">
        <f>+SUMIFS(#REF!,#REF!,TablaINV[[#This Row],[GRUPO]],#REF!,TablaINV[[#This Row],[COD]])</f>
        <v>#REF!</v>
      </c>
      <c r="R1548" s="19">
        <f t="shared" si="135"/>
        <v>0</v>
      </c>
      <c r="S1548" s="4" t="str">
        <f>+VLOOKUP(A1548,inv!T:X,5,0)</f>
        <v>OCCIDENTE</v>
      </c>
      <c r="T1548" s="4" t="e">
        <f>+VLOOKUP(B:B,'DT HUEVO'!$A:$D,4,0)</f>
        <v>#N/A</v>
      </c>
      <c r="U1548" s="4" t="e">
        <f>+VLOOKUP(TablaINV[[#This Row],[COD]],'DT HUEVO'!$A:$D,3,0)</f>
        <v>#N/A</v>
      </c>
    </row>
    <row r="1549" spans="1:21">
      <c r="A1549" t="s">
        <v>448</v>
      </c>
      <c r="B1549">
        <v>10306</v>
      </c>
      <c r="C1549" t="s">
        <v>226</v>
      </c>
      <c r="D1549">
        <f>+SUMIFS(inv!D:D,inv!A:A,B1549,inv!T:T,A1549)</f>
        <v>0</v>
      </c>
      <c r="E1549">
        <f>+SUMIFS(inv!$D$1:$D$1164,inv!$A$1:$A$1164,$B1549,inv!$T$1:$T$1164,$A1549,inv!$U$1:$U$1164,'DIAS DE INVENTARIO TAT'!E$1)</f>
        <v>0</v>
      </c>
      <c r="F1549">
        <f>+SUMIFS(inv!$D$1:$D$1164,inv!$A$1:$A$1164,$B1549,inv!$T$1:$T$1164,$A1549,inv!$U$1:$U$1164,'DIAS DE INVENTARIO TAT'!F$1)</f>
        <v>0</v>
      </c>
      <c r="G1549">
        <f>+SUMIFS(inv!$D$1:$D$1164,inv!$A$1:$A$1164,$B1549,inv!$T$1:$T$1164,$A1549,inv!$U$1:$U$1164,'DIAS DE INVENTARIO TAT'!G$1)</f>
        <v>0</v>
      </c>
      <c r="H1549">
        <f>+SUMIFS(inv!$D$1:$D$1164,inv!$A$1:$A$1164,$B1549,inv!$T$1:$T$1164,$A1549,inv!$U$1:$U$1164,'DIAS DE INVENTARIO TAT'!H$1)</f>
        <v>0</v>
      </c>
      <c r="I1549">
        <f>+SUMIFS(inv!$D$1:$D$1164,inv!$A$1:$A$1164,$B1549,inv!$T$1:$T$1164,$A1549,inv!$U$1:$U$1164,'DIAS DE INVENTARIO TAT'!I$1)</f>
        <v>0</v>
      </c>
      <c r="J1549">
        <f>+SUMIFS(inv!$D$1:$D$1164,inv!$A$1:$A$1164,$B1549,inv!$T$1:$T$1164,$A1549,inv!$U$1:$U$1164,'DIAS DE INVENTARIO TAT'!J$1)</f>
        <v>0</v>
      </c>
      <c r="K1549">
        <f>+SUMIFS(inv!$D$1:$D$1164,inv!$A$1:$A$1164,$B1549,inv!$T$1:$T$1164,$A1549,inv!$U$1:$U$1164,'DIAS DE INVENTARIO TAT'!K$1)</f>
        <v>0</v>
      </c>
      <c r="L1549" s="6">
        <f>+SUMIFS(VENTAS!H:H,VENTAS!B:B,B1549,VENTAS!G:G,A1549)</f>
        <v>0</v>
      </c>
      <c r="M1549" s="4">
        <f t="shared" si="136"/>
        <v>0</v>
      </c>
      <c r="N1549" s="4">
        <f t="shared" si="132"/>
        <v>0</v>
      </c>
      <c r="O1549" s="4">
        <f t="shared" si="133"/>
        <v>0</v>
      </c>
      <c r="P1549" s="4">
        <f t="shared" si="134"/>
        <v>0</v>
      </c>
      <c r="Q1549" s="6" t="e">
        <f>+SUMIFS(#REF!,#REF!,TablaINV[[#This Row],[GRUPO]],#REF!,TablaINV[[#This Row],[COD]])</f>
        <v>#REF!</v>
      </c>
      <c r="R1549" s="19">
        <f t="shared" si="135"/>
        <v>0</v>
      </c>
      <c r="S1549" s="4" t="str">
        <f>+VLOOKUP(A1549,inv!T:X,5,0)</f>
        <v>OCCIDENTE</v>
      </c>
      <c r="T1549" s="4" t="str">
        <f>+VLOOKUP(B:B,'DT HUEVO'!$A:$D,4,0)</f>
        <v>VERDE</v>
      </c>
      <c r="U1549" s="4" t="str">
        <f>+VLOOKUP(TablaINV[[#This Row],[COD]],'DT HUEVO'!$A:$D,3,0)</f>
        <v>AA</v>
      </c>
    </row>
    <row r="1550" spans="1:21">
      <c r="A1550" t="s">
        <v>448</v>
      </c>
      <c r="B1550">
        <v>10311</v>
      </c>
      <c r="C1550" t="s">
        <v>467</v>
      </c>
      <c r="D1550">
        <f>+SUMIFS(inv!D:D,inv!A:A,B1550,inv!T:T,A1550)</f>
        <v>0</v>
      </c>
      <c r="E1550">
        <f>+SUMIFS(inv!$D$1:$D$1164,inv!$A$1:$A$1164,$B1550,inv!$T$1:$T$1164,$A1550,inv!$U$1:$U$1164,'DIAS DE INVENTARIO TAT'!E$1)</f>
        <v>0</v>
      </c>
      <c r="F1550">
        <f>+SUMIFS(inv!$D$1:$D$1164,inv!$A$1:$A$1164,$B1550,inv!$T$1:$T$1164,$A1550,inv!$U$1:$U$1164,'DIAS DE INVENTARIO TAT'!F$1)</f>
        <v>0</v>
      </c>
      <c r="G1550">
        <f>+SUMIFS(inv!$D$1:$D$1164,inv!$A$1:$A$1164,$B1550,inv!$T$1:$T$1164,$A1550,inv!$U$1:$U$1164,'DIAS DE INVENTARIO TAT'!G$1)</f>
        <v>0</v>
      </c>
      <c r="H1550">
        <f>+SUMIFS(inv!$D$1:$D$1164,inv!$A$1:$A$1164,$B1550,inv!$T$1:$T$1164,$A1550,inv!$U$1:$U$1164,'DIAS DE INVENTARIO TAT'!H$1)</f>
        <v>0</v>
      </c>
      <c r="I1550">
        <f>+SUMIFS(inv!$D$1:$D$1164,inv!$A$1:$A$1164,$B1550,inv!$T$1:$T$1164,$A1550,inv!$U$1:$U$1164,'DIAS DE INVENTARIO TAT'!I$1)</f>
        <v>0</v>
      </c>
      <c r="J1550">
        <f>+SUMIFS(inv!$D$1:$D$1164,inv!$A$1:$A$1164,$B1550,inv!$T$1:$T$1164,$A1550,inv!$U$1:$U$1164,'DIAS DE INVENTARIO TAT'!J$1)</f>
        <v>0</v>
      </c>
      <c r="K1550">
        <f>+SUMIFS(inv!$D$1:$D$1164,inv!$A$1:$A$1164,$B1550,inv!$T$1:$T$1164,$A1550,inv!$U$1:$U$1164,'DIAS DE INVENTARIO TAT'!K$1)</f>
        <v>0</v>
      </c>
      <c r="L1550" s="6">
        <f>+SUMIFS(VENTAS!H:H,VENTAS!B:B,B1550,VENTAS!G:G,A1550)</f>
        <v>0</v>
      </c>
      <c r="M1550" s="4">
        <f t="shared" si="136"/>
        <v>0</v>
      </c>
      <c r="N1550" s="4">
        <f t="shared" si="132"/>
        <v>0</v>
      </c>
      <c r="O1550" s="4">
        <f t="shared" si="133"/>
        <v>0</v>
      </c>
      <c r="P1550" s="4">
        <f t="shared" si="134"/>
        <v>0</v>
      </c>
      <c r="Q1550" s="6" t="e">
        <f>+SUMIFS(#REF!,#REF!,TablaINV[[#This Row],[GRUPO]],#REF!,TablaINV[[#This Row],[COD]])</f>
        <v>#REF!</v>
      </c>
      <c r="R1550" s="19">
        <f t="shared" si="135"/>
        <v>0</v>
      </c>
      <c r="S1550" s="4" t="str">
        <f>+VLOOKUP(A1550,inv!T:X,5,0)</f>
        <v>OCCIDENTE</v>
      </c>
      <c r="T1550" s="4" t="str">
        <f>+VLOOKUP(B:B,'DT HUEVO'!$A:$D,4,0)</f>
        <v>EMPACADOS</v>
      </c>
      <c r="U1550" s="4" t="str">
        <f>+VLOOKUP(TablaINV[[#This Row],[COD]],'DT HUEVO'!$A:$D,3,0)</f>
        <v>AA</v>
      </c>
    </row>
    <row r="1551" spans="1:21">
      <c r="A1551" t="s">
        <v>448</v>
      </c>
      <c r="B1551">
        <v>10472</v>
      </c>
      <c r="C1551" t="s">
        <v>40</v>
      </c>
      <c r="D1551">
        <f>+SUMIFS(inv!D:D,inv!A:A,B1551,inv!T:T,A1551)</f>
        <v>0</v>
      </c>
      <c r="E1551">
        <f>+SUMIFS(inv!$D$1:$D$1164,inv!$A$1:$A$1164,$B1551,inv!$T$1:$T$1164,$A1551,inv!$U$1:$U$1164,'DIAS DE INVENTARIO TAT'!E$1)</f>
        <v>0</v>
      </c>
      <c r="F1551">
        <f>+SUMIFS(inv!$D$1:$D$1164,inv!$A$1:$A$1164,$B1551,inv!$T$1:$T$1164,$A1551,inv!$U$1:$U$1164,'DIAS DE INVENTARIO TAT'!F$1)</f>
        <v>0</v>
      </c>
      <c r="G1551">
        <f>+SUMIFS(inv!$D$1:$D$1164,inv!$A$1:$A$1164,$B1551,inv!$T$1:$T$1164,$A1551,inv!$U$1:$U$1164,'DIAS DE INVENTARIO TAT'!G$1)</f>
        <v>0</v>
      </c>
      <c r="H1551">
        <f>+SUMIFS(inv!$D$1:$D$1164,inv!$A$1:$A$1164,$B1551,inv!$T$1:$T$1164,$A1551,inv!$U$1:$U$1164,'DIAS DE INVENTARIO TAT'!H$1)</f>
        <v>0</v>
      </c>
      <c r="I1551">
        <f>+SUMIFS(inv!$D$1:$D$1164,inv!$A$1:$A$1164,$B1551,inv!$T$1:$T$1164,$A1551,inv!$U$1:$U$1164,'DIAS DE INVENTARIO TAT'!I$1)</f>
        <v>0</v>
      </c>
      <c r="J1551">
        <f>+SUMIFS(inv!$D$1:$D$1164,inv!$A$1:$A$1164,$B1551,inv!$T$1:$T$1164,$A1551,inv!$U$1:$U$1164,'DIAS DE INVENTARIO TAT'!J$1)</f>
        <v>0</v>
      </c>
      <c r="K1551">
        <f>+SUMIFS(inv!$D$1:$D$1164,inv!$A$1:$A$1164,$B1551,inv!$T$1:$T$1164,$A1551,inv!$U$1:$U$1164,'DIAS DE INVENTARIO TAT'!K$1)</f>
        <v>0</v>
      </c>
      <c r="L1551" s="6">
        <f>+SUMIFS(VENTAS!H:H,VENTAS!B:B,B1551,VENTAS!G:G,A1551)</f>
        <v>0</v>
      </c>
      <c r="M1551" s="4">
        <f t="shared" si="136"/>
        <v>0</v>
      </c>
      <c r="N1551" s="4">
        <f t="shared" si="132"/>
        <v>0</v>
      </c>
      <c r="O1551" s="4">
        <f t="shared" si="133"/>
        <v>0</v>
      </c>
      <c r="P1551" s="4">
        <f t="shared" si="134"/>
        <v>0</v>
      </c>
      <c r="Q1551" s="6" t="e">
        <f>+SUMIFS(#REF!,#REF!,TablaINV[[#This Row],[GRUPO]],#REF!,TablaINV[[#This Row],[COD]])</f>
        <v>#REF!</v>
      </c>
      <c r="R1551" s="19">
        <f t="shared" si="135"/>
        <v>0</v>
      </c>
      <c r="S1551" s="4" t="str">
        <f>+VLOOKUP(A1551,inv!T:X,5,0)</f>
        <v>OCCIDENTE</v>
      </c>
      <c r="T1551" s="4" t="str">
        <f>+VLOOKUP(B:B,'DT HUEVO'!$A:$D,4,0)</f>
        <v>EMPACADOS</v>
      </c>
      <c r="U1551" s="4" t="str">
        <f>+VLOOKUP(TablaINV[[#This Row],[COD]],'DT HUEVO'!$A:$D,3,0)</f>
        <v>A</v>
      </c>
    </row>
    <row r="1552" spans="1:21">
      <c r="A1552" t="s">
        <v>448</v>
      </c>
      <c r="B1552">
        <v>13359</v>
      </c>
      <c r="C1552" t="s">
        <v>468</v>
      </c>
      <c r="D1552">
        <f>+SUMIFS(inv!D:D,inv!A:A,B1552,inv!T:T,A1552)</f>
        <v>0</v>
      </c>
      <c r="E1552">
        <f>+SUMIFS(inv!$D$1:$D$1164,inv!$A$1:$A$1164,$B1552,inv!$T$1:$T$1164,$A1552,inv!$U$1:$U$1164,'DIAS DE INVENTARIO TAT'!E$1)</f>
        <v>0</v>
      </c>
      <c r="F1552">
        <f>+SUMIFS(inv!$D$1:$D$1164,inv!$A$1:$A$1164,$B1552,inv!$T$1:$T$1164,$A1552,inv!$U$1:$U$1164,'DIAS DE INVENTARIO TAT'!F$1)</f>
        <v>0</v>
      </c>
      <c r="G1552">
        <f>+SUMIFS(inv!$D$1:$D$1164,inv!$A$1:$A$1164,$B1552,inv!$T$1:$T$1164,$A1552,inv!$U$1:$U$1164,'DIAS DE INVENTARIO TAT'!G$1)</f>
        <v>0</v>
      </c>
      <c r="H1552">
        <f>+SUMIFS(inv!$D$1:$D$1164,inv!$A$1:$A$1164,$B1552,inv!$T$1:$T$1164,$A1552,inv!$U$1:$U$1164,'DIAS DE INVENTARIO TAT'!H$1)</f>
        <v>0</v>
      </c>
      <c r="I1552">
        <f>+SUMIFS(inv!$D$1:$D$1164,inv!$A$1:$A$1164,$B1552,inv!$T$1:$T$1164,$A1552,inv!$U$1:$U$1164,'DIAS DE INVENTARIO TAT'!I$1)</f>
        <v>0</v>
      </c>
      <c r="J1552">
        <f>+SUMIFS(inv!$D$1:$D$1164,inv!$A$1:$A$1164,$B1552,inv!$T$1:$T$1164,$A1552,inv!$U$1:$U$1164,'DIAS DE INVENTARIO TAT'!J$1)</f>
        <v>0</v>
      </c>
      <c r="K1552">
        <f>+SUMIFS(inv!$D$1:$D$1164,inv!$A$1:$A$1164,$B1552,inv!$T$1:$T$1164,$A1552,inv!$U$1:$U$1164,'DIAS DE INVENTARIO TAT'!K$1)</f>
        <v>0</v>
      </c>
      <c r="L1552" s="6">
        <f>+SUMIFS(VENTAS!H:H,VENTAS!B:B,B1552,VENTAS!G:G,A1552)</f>
        <v>0</v>
      </c>
      <c r="M1552" s="4">
        <f t="shared" si="136"/>
        <v>0</v>
      </c>
      <c r="N1552" s="4">
        <f t="shared" si="132"/>
        <v>0</v>
      </c>
      <c r="O1552" s="4">
        <f t="shared" si="133"/>
        <v>0</v>
      </c>
      <c r="P1552" s="4">
        <f t="shared" si="134"/>
        <v>0</v>
      </c>
      <c r="Q1552" s="6" t="e">
        <f>+SUMIFS(#REF!,#REF!,TablaINV[[#This Row],[GRUPO]],#REF!,TablaINV[[#This Row],[COD]])</f>
        <v>#REF!</v>
      </c>
      <c r="R1552" s="19">
        <f t="shared" si="135"/>
        <v>0</v>
      </c>
      <c r="S1552" s="4" t="str">
        <f>+VLOOKUP(A1552,inv!T:X,5,0)</f>
        <v>OCCIDENTE</v>
      </c>
      <c r="T1552" s="4" t="str">
        <f>+VLOOKUP(B:B,'DT HUEVO'!$A:$D,4,0)</f>
        <v>EMPACADOS</v>
      </c>
      <c r="U1552" s="4" t="str">
        <f>+VLOOKUP(TablaINV[[#This Row],[COD]],'DT HUEVO'!$A:$D,3,0)</f>
        <v>AA</v>
      </c>
    </row>
    <row r="1553" spans="1:21">
      <c r="A1553" t="s">
        <v>448</v>
      </c>
      <c r="B1553">
        <v>13503</v>
      </c>
      <c r="C1553" t="s">
        <v>470</v>
      </c>
      <c r="D1553">
        <f>+SUMIFS(inv!D:D,inv!A:A,B1553,inv!T:T,A1553)</f>
        <v>0</v>
      </c>
      <c r="E1553">
        <f>+SUMIFS(inv!$D$1:$D$1164,inv!$A$1:$A$1164,$B1553,inv!$T$1:$T$1164,$A1553,inv!$U$1:$U$1164,'DIAS DE INVENTARIO TAT'!E$1)</f>
        <v>0</v>
      </c>
      <c r="F1553">
        <f>+SUMIFS(inv!$D$1:$D$1164,inv!$A$1:$A$1164,$B1553,inv!$T$1:$T$1164,$A1553,inv!$U$1:$U$1164,'DIAS DE INVENTARIO TAT'!F$1)</f>
        <v>0</v>
      </c>
      <c r="G1553">
        <f>+SUMIFS(inv!$D$1:$D$1164,inv!$A$1:$A$1164,$B1553,inv!$T$1:$T$1164,$A1553,inv!$U$1:$U$1164,'DIAS DE INVENTARIO TAT'!G$1)</f>
        <v>0</v>
      </c>
      <c r="H1553">
        <f>+SUMIFS(inv!$D$1:$D$1164,inv!$A$1:$A$1164,$B1553,inv!$T$1:$T$1164,$A1553,inv!$U$1:$U$1164,'DIAS DE INVENTARIO TAT'!H$1)</f>
        <v>0</v>
      </c>
      <c r="I1553">
        <f>+SUMIFS(inv!$D$1:$D$1164,inv!$A$1:$A$1164,$B1553,inv!$T$1:$T$1164,$A1553,inv!$U$1:$U$1164,'DIAS DE INVENTARIO TAT'!I$1)</f>
        <v>0</v>
      </c>
      <c r="J1553">
        <f>+SUMIFS(inv!$D$1:$D$1164,inv!$A$1:$A$1164,$B1553,inv!$T$1:$T$1164,$A1553,inv!$U$1:$U$1164,'DIAS DE INVENTARIO TAT'!J$1)</f>
        <v>0</v>
      </c>
      <c r="K1553">
        <f>+SUMIFS(inv!$D$1:$D$1164,inv!$A$1:$A$1164,$B1553,inv!$T$1:$T$1164,$A1553,inv!$U$1:$U$1164,'DIAS DE INVENTARIO TAT'!K$1)</f>
        <v>0</v>
      </c>
      <c r="L1553" s="6">
        <f>+SUMIFS(VENTAS!H:H,VENTAS!B:B,B1553,VENTAS!G:G,A1553)</f>
        <v>0</v>
      </c>
      <c r="M1553" s="4">
        <f t="shared" si="136"/>
        <v>0</v>
      </c>
      <c r="N1553" s="4">
        <f t="shared" si="132"/>
        <v>0</v>
      </c>
      <c r="O1553" s="4">
        <f t="shared" si="133"/>
        <v>0</v>
      </c>
      <c r="P1553" s="4">
        <f t="shared" si="134"/>
        <v>0</v>
      </c>
      <c r="Q1553" s="6" t="e">
        <f>+SUMIFS(#REF!,#REF!,TablaINV[[#This Row],[GRUPO]],#REF!,TablaINV[[#This Row],[COD]])</f>
        <v>#REF!</v>
      </c>
      <c r="R1553" s="19">
        <f t="shared" si="135"/>
        <v>0</v>
      </c>
      <c r="S1553" s="4" t="str">
        <f>+VLOOKUP(A1553,inv!T:X,5,0)</f>
        <v>OCCIDENTE</v>
      </c>
      <c r="T1553" s="4" t="str">
        <f>+VLOOKUP(B:B,'DT HUEVO'!$A:$D,4,0)</f>
        <v>EMPACADOS</v>
      </c>
      <c r="U1553" s="4" t="str">
        <f>+VLOOKUP(TablaINV[[#This Row],[COD]],'DT HUEVO'!$A:$D,3,0)</f>
        <v>B</v>
      </c>
    </row>
    <row r="1554" spans="1:21">
      <c r="A1554" t="s">
        <v>448</v>
      </c>
      <c r="B1554">
        <v>13403</v>
      </c>
      <c r="C1554" t="s">
        <v>428</v>
      </c>
      <c r="D1554">
        <f>+SUMIFS(inv!D:D,inv!A:A,B1554,inv!T:T,A1554)</f>
        <v>0</v>
      </c>
      <c r="E1554">
        <f>+SUMIFS(inv!$D$1:$D$1164,inv!$A$1:$A$1164,$B1554,inv!$T$1:$T$1164,$A1554,inv!$U$1:$U$1164,'DIAS DE INVENTARIO TAT'!E$1)</f>
        <v>0</v>
      </c>
      <c r="F1554">
        <f>+SUMIFS(inv!$D$1:$D$1164,inv!$A$1:$A$1164,$B1554,inv!$T$1:$T$1164,$A1554,inv!$U$1:$U$1164,'DIAS DE INVENTARIO TAT'!F$1)</f>
        <v>0</v>
      </c>
      <c r="G1554">
        <f>+SUMIFS(inv!$D$1:$D$1164,inv!$A$1:$A$1164,$B1554,inv!$T$1:$T$1164,$A1554,inv!$U$1:$U$1164,'DIAS DE INVENTARIO TAT'!G$1)</f>
        <v>0</v>
      </c>
      <c r="H1554">
        <f>+SUMIFS(inv!$D$1:$D$1164,inv!$A$1:$A$1164,$B1554,inv!$T$1:$T$1164,$A1554,inv!$U$1:$U$1164,'DIAS DE INVENTARIO TAT'!H$1)</f>
        <v>0</v>
      </c>
      <c r="I1554">
        <f>+SUMIFS(inv!$D$1:$D$1164,inv!$A$1:$A$1164,$B1554,inv!$T$1:$T$1164,$A1554,inv!$U$1:$U$1164,'DIAS DE INVENTARIO TAT'!I$1)</f>
        <v>0</v>
      </c>
      <c r="J1554">
        <f>+SUMIFS(inv!$D$1:$D$1164,inv!$A$1:$A$1164,$B1554,inv!$T$1:$T$1164,$A1554,inv!$U$1:$U$1164,'DIAS DE INVENTARIO TAT'!J$1)</f>
        <v>0</v>
      </c>
      <c r="K1554">
        <f>+SUMIFS(inv!$D$1:$D$1164,inv!$A$1:$A$1164,$B1554,inv!$T$1:$T$1164,$A1554,inv!$U$1:$U$1164,'DIAS DE INVENTARIO TAT'!K$1)</f>
        <v>0</v>
      </c>
      <c r="L1554" s="6">
        <f>+SUMIFS(VENTAS!H:H,VENTAS!B:B,B1554,VENTAS!G:G,A1554)</f>
        <v>0</v>
      </c>
      <c r="M1554" s="4">
        <f t="shared" si="136"/>
        <v>0</v>
      </c>
      <c r="N1554" s="4">
        <f t="shared" si="132"/>
        <v>0</v>
      </c>
      <c r="O1554" s="4">
        <f t="shared" si="133"/>
        <v>0</v>
      </c>
      <c r="P1554" s="4">
        <f t="shared" si="134"/>
        <v>0</v>
      </c>
      <c r="Q1554" s="6" t="e">
        <f>+SUMIFS(#REF!,#REF!,TablaINV[[#This Row],[GRUPO]],#REF!,TablaINV[[#This Row],[COD]])</f>
        <v>#REF!</v>
      </c>
      <c r="R1554" s="19">
        <f t="shared" si="135"/>
        <v>0</v>
      </c>
      <c r="S1554" s="4" t="str">
        <f>+VLOOKUP(A1554,inv!T:X,5,0)</f>
        <v>OCCIDENTE</v>
      </c>
      <c r="T1554" s="4" t="str">
        <f>+VLOOKUP(B:B,'DT HUEVO'!$A:$D,4,0)</f>
        <v>EMPACADOS</v>
      </c>
      <c r="U1554" s="4" t="str">
        <f>+VLOOKUP(TablaINV[[#This Row],[COD]],'DT HUEVO'!$A:$D,3,0)</f>
        <v>A</v>
      </c>
    </row>
    <row r="1555" spans="1:21">
      <c r="A1555" t="s">
        <v>448</v>
      </c>
      <c r="B1555">
        <v>10101</v>
      </c>
      <c r="C1555" t="s">
        <v>536</v>
      </c>
      <c r="D1555">
        <f>+SUMIFS(inv!D:D,inv!A:A,B1555,inv!T:T,A1555)</f>
        <v>0</v>
      </c>
      <c r="E1555">
        <f>+SUMIFS(inv!$D$1:$D$1164,inv!$A$1:$A$1164,$B1555,inv!$T$1:$T$1164,$A1555,inv!$U$1:$U$1164,'DIAS DE INVENTARIO TAT'!E$1)</f>
        <v>0</v>
      </c>
      <c r="F1555">
        <f>+SUMIFS(inv!$D$1:$D$1164,inv!$A$1:$A$1164,$B1555,inv!$T$1:$T$1164,$A1555,inv!$U$1:$U$1164,'DIAS DE INVENTARIO TAT'!F$1)</f>
        <v>0</v>
      </c>
      <c r="G1555">
        <f>+SUMIFS(inv!$D$1:$D$1164,inv!$A$1:$A$1164,$B1555,inv!$T$1:$T$1164,$A1555,inv!$U$1:$U$1164,'DIAS DE INVENTARIO TAT'!G$1)</f>
        <v>0</v>
      </c>
      <c r="H1555">
        <f>+SUMIFS(inv!$D$1:$D$1164,inv!$A$1:$A$1164,$B1555,inv!$T$1:$T$1164,$A1555,inv!$U$1:$U$1164,'DIAS DE INVENTARIO TAT'!H$1)</f>
        <v>0</v>
      </c>
      <c r="I1555">
        <f>+SUMIFS(inv!$D$1:$D$1164,inv!$A$1:$A$1164,$B1555,inv!$T$1:$T$1164,$A1555,inv!$U$1:$U$1164,'DIAS DE INVENTARIO TAT'!I$1)</f>
        <v>0</v>
      </c>
      <c r="J1555">
        <f>+SUMIFS(inv!$D$1:$D$1164,inv!$A$1:$A$1164,$B1555,inv!$T$1:$T$1164,$A1555,inv!$U$1:$U$1164,'DIAS DE INVENTARIO TAT'!J$1)</f>
        <v>0</v>
      </c>
      <c r="K1555">
        <f>+SUMIFS(inv!$D$1:$D$1164,inv!$A$1:$A$1164,$B1555,inv!$T$1:$T$1164,$A1555,inv!$U$1:$U$1164,'DIAS DE INVENTARIO TAT'!K$1)</f>
        <v>0</v>
      </c>
      <c r="L1555" s="6">
        <f>+SUMIFS(VENTAS!H:H,VENTAS!B:B,B1555,VENTAS!G:G,A1555)</f>
        <v>0</v>
      </c>
      <c r="M1555" s="4">
        <f t="shared" si="136"/>
        <v>0</v>
      </c>
      <c r="N1555" s="4">
        <f t="shared" si="132"/>
        <v>0</v>
      </c>
      <c r="O1555" s="4">
        <f t="shared" si="133"/>
        <v>0</v>
      </c>
      <c r="P1555" s="4">
        <f t="shared" si="134"/>
        <v>0</v>
      </c>
      <c r="Q1555" s="6" t="e">
        <f>+SUMIFS(#REF!,#REF!,TablaINV[[#This Row],[GRUPO]],#REF!,TablaINV[[#This Row],[COD]])</f>
        <v>#REF!</v>
      </c>
      <c r="R1555" s="19">
        <f t="shared" si="135"/>
        <v>0</v>
      </c>
      <c r="S1555" s="4" t="str">
        <f>+VLOOKUP(A1555,inv!T:X,5,0)</f>
        <v>OCCIDENTE</v>
      </c>
      <c r="T1555" s="4" t="str">
        <f>+VLOOKUP(B:B,'DT HUEVO'!$A:$D,4,0)</f>
        <v>GRIS SUELTO</v>
      </c>
      <c r="U1555" s="4" t="str">
        <f>+VLOOKUP(TablaINV[[#This Row],[COD]],'DT HUEVO'!$A:$D,3,0)</f>
        <v>YUMBO</v>
      </c>
    </row>
    <row r="1556" spans="1:21">
      <c r="A1556" t="s">
        <v>448</v>
      </c>
      <c r="B1556">
        <v>10201</v>
      </c>
      <c r="C1556" t="s">
        <v>27</v>
      </c>
      <c r="D1556">
        <f>+SUMIFS(inv!D:D,inv!A:A,B1556,inv!T:T,A1556)</f>
        <v>0</v>
      </c>
      <c r="E1556">
        <f>+SUMIFS(inv!$D$1:$D$1164,inv!$A$1:$A$1164,$B1556,inv!$T$1:$T$1164,$A1556,inv!$U$1:$U$1164,'DIAS DE INVENTARIO TAT'!E$1)</f>
        <v>0</v>
      </c>
      <c r="F1556">
        <f>+SUMIFS(inv!$D$1:$D$1164,inv!$A$1:$A$1164,$B1556,inv!$T$1:$T$1164,$A1556,inv!$U$1:$U$1164,'DIAS DE INVENTARIO TAT'!F$1)</f>
        <v>0</v>
      </c>
      <c r="G1556">
        <f>+SUMIFS(inv!$D$1:$D$1164,inv!$A$1:$A$1164,$B1556,inv!$T$1:$T$1164,$A1556,inv!$U$1:$U$1164,'DIAS DE INVENTARIO TAT'!G$1)</f>
        <v>0</v>
      </c>
      <c r="H1556">
        <f>+SUMIFS(inv!$D$1:$D$1164,inv!$A$1:$A$1164,$B1556,inv!$T$1:$T$1164,$A1556,inv!$U$1:$U$1164,'DIAS DE INVENTARIO TAT'!H$1)</f>
        <v>0</v>
      </c>
      <c r="I1556">
        <f>+SUMIFS(inv!$D$1:$D$1164,inv!$A$1:$A$1164,$B1556,inv!$T$1:$T$1164,$A1556,inv!$U$1:$U$1164,'DIAS DE INVENTARIO TAT'!I$1)</f>
        <v>0</v>
      </c>
      <c r="J1556">
        <f>+SUMIFS(inv!$D$1:$D$1164,inv!$A$1:$A$1164,$B1556,inv!$T$1:$T$1164,$A1556,inv!$U$1:$U$1164,'DIAS DE INVENTARIO TAT'!J$1)</f>
        <v>0</v>
      </c>
      <c r="K1556">
        <f>+SUMIFS(inv!$D$1:$D$1164,inv!$A$1:$A$1164,$B1556,inv!$T$1:$T$1164,$A1556,inv!$U$1:$U$1164,'DIAS DE INVENTARIO TAT'!K$1)</f>
        <v>0</v>
      </c>
      <c r="L1556" s="6">
        <f>+SUMIFS(VENTAS!H:H,VENTAS!B:B,B1556,VENTAS!G:G,A1556)</f>
        <v>0</v>
      </c>
      <c r="M1556" s="4">
        <f t="shared" si="136"/>
        <v>0</v>
      </c>
      <c r="N1556" s="4">
        <f t="shared" si="132"/>
        <v>0</v>
      </c>
      <c r="O1556" s="4">
        <f t="shared" si="133"/>
        <v>0</v>
      </c>
      <c r="P1556" s="4">
        <f t="shared" si="134"/>
        <v>0</v>
      </c>
      <c r="Q1556" s="6" t="e">
        <f>+SUMIFS(#REF!,#REF!,TablaINV[[#This Row],[GRUPO]],#REF!,TablaINV[[#This Row],[COD]])</f>
        <v>#REF!</v>
      </c>
      <c r="R1556" s="19">
        <f t="shared" si="135"/>
        <v>0</v>
      </c>
      <c r="S1556" s="4" t="str">
        <f>+VLOOKUP(A1556,inv!T:X,5,0)</f>
        <v>OCCIDENTE</v>
      </c>
      <c r="T1556" s="4" t="str">
        <f>+VLOOKUP(B:B,'DT HUEVO'!$A:$D,4,0)</f>
        <v>GRIS SUELTO</v>
      </c>
      <c r="U1556" s="4" t="str">
        <f>+VLOOKUP(TablaINV[[#This Row],[COD]],'DT HUEVO'!$A:$D,3,0)</f>
        <v>AAA</v>
      </c>
    </row>
    <row r="1557" spans="1:21">
      <c r="A1557" t="s">
        <v>448</v>
      </c>
      <c r="B1557">
        <v>73501</v>
      </c>
      <c r="C1557" t="s">
        <v>425</v>
      </c>
      <c r="D1557">
        <f>+SUMIFS(inv!D:D,inv!A:A,B1557,inv!T:T,A1557)</f>
        <v>0</v>
      </c>
      <c r="E1557">
        <f>+SUMIFS(inv!$D$1:$D$1164,inv!$A$1:$A$1164,$B1557,inv!$T$1:$T$1164,$A1557,inv!$U$1:$U$1164,'DIAS DE INVENTARIO TAT'!E$1)</f>
        <v>0</v>
      </c>
      <c r="F1557">
        <f>+SUMIFS(inv!$D$1:$D$1164,inv!$A$1:$A$1164,$B1557,inv!$T$1:$T$1164,$A1557,inv!$U$1:$U$1164,'DIAS DE INVENTARIO TAT'!F$1)</f>
        <v>0</v>
      </c>
      <c r="G1557">
        <f>+SUMIFS(inv!$D$1:$D$1164,inv!$A$1:$A$1164,$B1557,inv!$T$1:$T$1164,$A1557,inv!$U$1:$U$1164,'DIAS DE INVENTARIO TAT'!G$1)</f>
        <v>0</v>
      </c>
      <c r="H1557">
        <f>+SUMIFS(inv!$D$1:$D$1164,inv!$A$1:$A$1164,$B1557,inv!$T$1:$T$1164,$A1557,inv!$U$1:$U$1164,'DIAS DE INVENTARIO TAT'!H$1)</f>
        <v>0</v>
      </c>
      <c r="I1557">
        <f>+SUMIFS(inv!$D$1:$D$1164,inv!$A$1:$A$1164,$B1557,inv!$T$1:$T$1164,$A1557,inv!$U$1:$U$1164,'DIAS DE INVENTARIO TAT'!I$1)</f>
        <v>0</v>
      </c>
      <c r="J1557">
        <f>+SUMIFS(inv!$D$1:$D$1164,inv!$A$1:$A$1164,$B1557,inv!$T$1:$T$1164,$A1557,inv!$U$1:$U$1164,'DIAS DE INVENTARIO TAT'!J$1)</f>
        <v>0</v>
      </c>
      <c r="K1557">
        <f>+SUMIFS(inv!$D$1:$D$1164,inv!$A$1:$A$1164,$B1557,inv!$T$1:$T$1164,$A1557,inv!$U$1:$U$1164,'DIAS DE INVENTARIO TAT'!K$1)</f>
        <v>0</v>
      </c>
      <c r="L1557" s="6">
        <f>+SUMIFS(VENTAS!H:H,VENTAS!B:B,B1557,VENTAS!G:G,A1557)</f>
        <v>0</v>
      </c>
      <c r="M1557" s="4">
        <f t="shared" si="136"/>
        <v>0</v>
      </c>
      <c r="N1557" s="4">
        <f t="shared" si="132"/>
        <v>0</v>
      </c>
      <c r="O1557" s="4">
        <f t="shared" si="133"/>
        <v>0</v>
      </c>
      <c r="P1557" s="4">
        <f t="shared" si="134"/>
        <v>0</v>
      </c>
      <c r="Q1557" s="6" t="e">
        <f>+SUMIFS(#REF!,#REF!,TablaINV[[#This Row],[GRUPO]],#REF!,TablaINV[[#This Row],[COD]])</f>
        <v>#REF!</v>
      </c>
      <c r="R1557" s="19">
        <f t="shared" si="135"/>
        <v>0</v>
      </c>
      <c r="S1557" s="4" t="str">
        <f>+VLOOKUP(A1557,inv!T:X,5,0)</f>
        <v>OCCIDENTE</v>
      </c>
      <c r="T1557" s="4" t="str">
        <f>+VLOOKUP(B:B,'DT HUEVO'!$A:$D,4,0)</f>
        <v>SEGUNDA</v>
      </c>
      <c r="U1557" s="4" t="str">
        <f>+VLOOKUP(TablaINV[[#This Row],[COD]],'DT HUEVO'!$A:$D,3,0)</f>
        <v>SEGUNDA</v>
      </c>
    </row>
    <row r="1558" spans="1:21">
      <c r="A1558" t="s">
        <v>448</v>
      </c>
      <c r="B1558">
        <v>76501</v>
      </c>
      <c r="C1558" t="s">
        <v>589</v>
      </c>
      <c r="D1558">
        <f>+SUMIFS(inv!D:D,inv!A:A,B1558,inv!T:T,A1558)</f>
        <v>0</v>
      </c>
      <c r="E1558">
        <f>+SUMIFS(inv!$D$1:$D$1164,inv!$A$1:$A$1164,$B1558,inv!$T$1:$T$1164,$A1558,inv!$U$1:$U$1164,'DIAS DE INVENTARIO TAT'!E$1)</f>
        <v>0</v>
      </c>
      <c r="F1558">
        <f>+SUMIFS(inv!$D$1:$D$1164,inv!$A$1:$A$1164,$B1558,inv!$T$1:$T$1164,$A1558,inv!$U$1:$U$1164,'DIAS DE INVENTARIO TAT'!F$1)</f>
        <v>0</v>
      </c>
      <c r="G1558">
        <f>+SUMIFS(inv!$D$1:$D$1164,inv!$A$1:$A$1164,$B1558,inv!$T$1:$T$1164,$A1558,inv!$U$1:$U$1164,'DIAS DE INVENTARIO TAT'!G$1)</f>
        <v>0</v>
      </c>
      <c r="H1558">
        <f>+SUMIFS(inv!$D$1:$D$1164,inv!$A$1:$A$1164,$B1558,inv!$T$1:$T$1164,$A1558,inv!$U$1:$U$1164,'DIAS DE INVENTARIO TAT'!H$1)</f>
        <v>0</v>
      </c>
      <c r="I1558">
        <f>+SUMIFS(inv!$D$1:$D$1164,inv!$A$1:$A$1164,$B1558,inv!$T$1:$T$1164,$A1558,inv!$U$1:$U$1164,'DIAS DE INVENTARIO TAT'!I$1)</f>
        <v>0</v>
      </c>
      <c r="J1558">
        <f>+SUMIFS(inv!$D$1:$D$1164,inv!$A$1:$A$1164,$B1558,inv!$T$1:$T$1164,$A1558,inv!$U$1:$U$1164,'DIAS DE INVENTARIO TAT'!J$1)</f>
        <v>0</v>
      </c>
      <c r="K1558">
        <f>+SUMIFS(inv!$D$1:$D$1164,inv!$A$1:$A$1164,$B1558,inv!$T$1:$T$1164,$A1558,inv!$U$1:$U$1164,'DIAS DE INVENTARIO TAT'!K$1)</f>
        <v>0</v>
      </c>
      <c r="L1558" s="6">
        <f>+SUMIFS(VENTAS!H:H,VENTAS!B:B,B1558,VENTAS!G:G,A1558)</f>
        <v>0</v>
      </c>
      <c r="M1558" s="4">
        <f t="shared" si="136"/>
        <v>0</v>
      </c>
      <c r="N1558" s="4">
        <f t="shared" si="132"/>
        <v>0</v>
      </c>
      <c r="O1558" s="4">
        <f t="shared" si="133"/>
        <v>0</v>
      </c>
      <c r="P1558" s="4">
        <f t="shared" si="134"/>
        <v>0</v>
      </c>
      <c r="Q1558" s="6" t="e">
        <f>+SUMIFS(#REF!,#REF!,TablaINV[[#This Row],[GRUPO]],#REF!,TablaINV[[#This Row],[COD]])</f>
        <v>#REF!</v>
      </c>
      <c r="R1558" s="19">
        <f t="shared" si="135"/>
        <v>0</v>
      </c>
      <c r="S1558" s="4" t="str">
        <f>+VLOOKUP(A1558,inv!T:X,5,0)</f>
        <v>OCCIDENTE</v>
      </c>
      <c r="T1558" s="4" t="str">
        <f>+VLOOKUP(B:B,'DT HUEVO'!$A:$D,4,0)</f>
        <v>SEGUNDA</v>
      </c>
      <c r="U1558" s="4" t="str">
        <f>+VLOOKUP(TablaINV[[#This Row],[COD]],'DT HUEVO'!$A:$D,3,0)</f>
        <v>SEGUNDA</v>
      </c>
    </row>
    <row r="1559" spans="1:21">
      <c r="A1559" t="s">
        <v>448</v>
      </c>
      <c r="B1559">
        <v>76601</v>
      </c>
      <c r="C1559" t="s">
        <v>590</v>
      </c>
      <c r="D1559">
        <f>+SUMIFS(inv!D:D,inv!A:A,B1559,inv!T:T,A1559)</f>
        <v>0</v>
      </c>
      <c r="E1559">
        <f>+SUMIFS(inv!$D$1:$D$1164,inv!$A$1:$A$1164,$B1559,inv!$T$1:$T$1164,$A1559,inv!$U$1:$U$1164,'DIAS DE INVENTARIO TAT'!E$1)</f>
        <v>0</v>
      </c>
      <c r="F1559">
        <f>+SUMIFS(inv!$D$1:$D$1164,inv!$A$1:$A$1164,$B1559,inv!$T$1:$T$1164,$A1559,inv!$U$1:$U$1164,'DIAS DE INVENTARIO TAT'!F$1)</f>
        <v>0</v>
      </c>
      <c r="G1559">
        <f>+SUMIFS(inv!$D$1:$D$1164,inv!$A$1:$A$1164,$B1559,inv!$T$1:$T$1164,$A1559,inv!$U$1:$U$1164,'DIAS DE INVENTARIO TAT'!G$1)</f>
        <v>0</v>
      </c>
      <c r="H1559">
        <f>+SUMIFS(inv!$D$1:$D$1164,inv!$A$1:$A$1164,$B1559,inv!$T$1:$T$1164,$A1559,inv!$U$1:$U$1164,'DIAS DE INVENTARIO TAT'!H$1)</f>
        <v>0</v>
      </c>
      <c r="I1559">
        <f>+SUMIFS(inv!$D$1:$D$1164,inv!$A$1:$A$1164,$B1559,inv!$T$1:$T$1164,$A1559,inv!$U$1:$U$1164,'DIAS DE INVENTARIO TAT'!I$1)</f>
        <v>0</v>
      </c>
      <c r="J1559">
        <f>+SUMIFS(inv!$D$1:$D$1164,inv!$A$1:$A$1164,$B1559,inv!$T$1:$T$1164,$A1559,inv!$U$1:$U$1164,'DIAS DE INVENTARIO TAT'!J$1)</f>
        <v>0</v>
      </c>
      <c r="K1559">
        <f>+SUMIFS(inv!$D$1:$D$1164,inv!$A$1:$A$1164,$B1559,inv!$T$1:$T$1164,$A1559,inv!$U$1:$U$1164,'DIAS DE INVENTARIO TAT'!K$1)</f>
        <v>0</v>
      </c>
      <c r="L1559" s="6">
        <f>+SUMIFS(VENTAS!H:H,VENTAS!B:B,B1559,VENTAS!G:G,A1559)</f>
        <v>0</v>
      </c>
      <c r="M1559" s="4">
        <f t="shared" si="136"/>
        <v>0</v>
      </c>
      <c r="N1559" s="4">
        <f t="shared" si="132"/>
        <v>0</v>
      </c>
      <c r="O1559" s="4">
        <f t="shared" si="133"/>
        <v>0</v>
      </c>
      <c r="P1559" s="4">
        <f t="shared" si="134"/>
        <v>0</v>
      </c>
      <c r="Q1559" s="6" t="e">
        <f>+SUMIFS(#REF!,#REF!,TablaINV[[#This Row],[GRUPO]],#REF!,TablaINV[[#This Row],[COD]])</f>
        <v>#REF!</v>
      </c>
      <c r="R1559" s="19">
        <f t="shared" si="135"/>
        <v>0</v>
      </c>
      <c r="S1559" s="4" t="str">
        <f>+VLOOKUP(A1559,inv!T:X,5,0)</f>
        <v>OCCIDENTE</v>
      </c>
      <c r="T1559" s="4" t="str">
        <f>+VLOOKUP(B:B,'DT HUEVO'!$A:$D,4,0)</f>
        <v>SEGUNDA</v>
      </c>
      <c r="U1559" s="4" t="str">
        <f>+VLOOKUP(TablaINV[[#This Row],[COD]],'DT HUEVO'!$A:$D,3,0)</f>
        <v>SEGUNDA</v>
      </c>
    </row>
    <row r="1560" spans="1:21">
      <c r="A1560" t="s">
        <v>448</v>
      </c>
      <c r="B1560">
        <v>76701</v>
      </c>
      <c r="C1560" t="s">
        <v>588</v>
      </c>
      <c r="D1560">
        <f>+SUMIFS(inv!D:D,inv!A:A,B1560,inv!T:T,A1560)</f>
        <v>0</v>
      </c>
      <c r="E1560">
        <f>+SUMIFS(inv!$D$1:$D$1164,inv!$A$1:$A$1164,$B1560,inv!$T$1:$T$1164,$A1560,inv!$U$1:$U$1164,'DIAS DE INVENTARIO TAT'!E$1)</f>
        <v>0</v>
      </c>
      <c r="F1560">
        <f>+SUMIFS(inv!$D$1:$D$1164,inv!$A$1:$A$1164,$B1560,inv!$T$1:$T$1164,$A1560,inv!$U$1:$U$1164,'DIAS DE INVENTARIO TAT'!F$1)</f>
        <v>0</v>
      </c>
      <c r="G1560">
        <f>+SUMIFS(inv!$D$1:$D$1164,inv!$A$1:$A$1164,$B1560,inv!$T$1:$T$1164,$A1560,inv!$U$1:$U$1164,'DIAS DE INVENTARIO TAT'!G$1)</f>
        <v>0</v>
      </c>
      <c r="H1560">
        <f>+SUMIFS(inv!$D$1:$D$1164,inv!$A$1:$A$1164,$B1560,inv!$T$1:$T$1164,$A1560,inv!$U$1:$U$1164,'DIAS DE INVENTARIO TAT'!H$1)</f>
        <v>0</v>
      </c>
      <c r="I1560">
        <f>+SUMIFS(inv!$D$1:$D$1164,inv!$A$1:$A$1164,$B1560,inv!$T$1:$T$1164,$A1560,inv!$U$1:$U$1164,'DIAS DE INVENTARIO TAT'!I$1)</f>
        <v>0</v>
      </c>
      <c r="J1560">
        <f>+SUMIFS(inv!$D$1:$D$1164,inv!$A$1:$A$1164,$B1560,inv!$T$1:$T$1164,$A1560,inv!$U$1:$U$1164,'DIAS DE INVENTARIO TAT'!J$1)</f>
        <v>0</v>
      </c>
      <c r="K1560">
        <f>+SUMIFS(inv!$D$1:$D$1164,inv!$A$1:$A$1164,$B1560,inv!$T$1:$T$1164,$A1560,inv!$U$1:$U$1164,'DIAS DE INVENTARIO TAT'!K$1)</f>
        <v>0</v>
      </c>
      <c r="L1560" s="6">
        <f>+SUMIFS(VENTAS!H:H,VENTAS!B:B,B1560,VENTAS!G:G,A1560)</f>
        <v>0</v>
      </c>
      <c r="M1560" s="4">
        <f t="shared" si="136"/>
        <v>0</v>
      </c>
      <c r="N1560" s="4">
        <f t="shared" si="132"/>
        <v>0</v>
      </c>
      <c r="O1560" s="4">
        <f t="shared" si="133"/>
        <v>0</v>
      </c>
      <c r="P1560" s="4">
        <f t="shared" si="134"/>
        <v>0</v>
      </c>
      <c r="Q1560" s="6" t="e">
        <f>+SUMIFS(#REF!,#REF!,TablaINV[[#This Row],[GRUPO]],#REF!,TablaINV[[#This Row],[COD]])</f>
        <v>#REF!</v>
      </c>
      <c r="R1560" s="19">
        <f t="shared" si="135"/>
        <v>0</v>
      </c>
      <c r="S1560" s="4" t="str">
        <f>+VLOOKUP(A1560,inv!T:X,5,0)</f>
        <v>OCCIDENTE</v>
      </c>
      <c r="T1560" s="4" t="str">
        <f>+VLOOKUP(B:B,'DT HUEVO'!$A:$D,4,0)</f>
        <v>SEGUNDA</v>
      </c>
      <c r="U1560" s="4" t="str">
        <f>+VLOOKUP(TablaINV[[#This Row],[COD]],'DT HUEVO'!$A:$D,3,0)</f>
        <v>SEGUNDA</v>
      </c>
    </row>
    <row r="1561" spans="1:21">
      <c r="A1561" t="s">
        <v>448</v>
      </c>
      <c r="B1561">
        <v>77101</v>
      </c>
      <c r="C1561" t="s">
        <v>567</v>
      </c>
      <c r="D1561">
        <f>+SUMIFS(inv!D:D,inv!A:A,B1561,inv!T:T,A1561)</f>
        <v>0</v>
      </c>
      <c r="E1561">
        <f>+SUMIFS(inv!$D$1:$D$1164,inv!$A$1:$A$1164,$B1561,inv!$T$1:$T$1164,$A1561,inv!$U$1:$U$1164,'DIAS DE INVENTARIO TAT'!E$1)</f>
        <v>0</v>
      </c>
      <c r="F1561">
        <f>+SUMIFS(inv!$D$1:$D$1164,inv!$A$1:$A$1164,$B1561,inv!$T$1:$T$1164,$A1561,inv!$U$1:$U$1164,'DIAS DE INVENTARIO TAT'!F$1)</f>
        <v>0</v>
      </c>
      <c r="G1561">
        <f>+SUMIFS(inv!$D$1:$D$1164,inv!$A$1:$A$1164,$B1561,inv!$T$1:$T$1164,$A1561,inv!$U$1:$U$1164,'DIAS DE INVENTARIO TAT'!G$1)</f>
        <v>0</v>
      </c>
      <c r="H1561">
        <f>+SUMIFS(inv!$D$1:$D$1164,inv!$A$1:$A$1164,$B1561,inv!$T$1:$T$1164,$A1561,inv!$U$1:$U$1164,'DIAS DE INVENTARIO TAT'!H$1)</f>
        <v>0</v>
      </c>
      <c r="I1561">
        <f>+SUMIFS(inv!$D$1:$D$1164,inv!$A$1:$A$1164,$B1561,inv!$T$1:$T$1164,$A1561,inv!$U$1:$U$1164,'DIAS DE INVENTARIO TAT'!I$1)</f>
        <v>0</v>
      </c>
      <c r="J1561">
        <f>+SUMIFS(inv!$D$1:$D$1164,inv!$A$1:$A$1164,$B1561,inv!$T$1:$T$1164,$A1561,inv!$U$1:$U$1164,'DIAS DE INVENTARIO TAT'!J$1)</f>
        <v>0</v>
      </c>
      <c r="K1561">
        <f>+SUMIFS(inv!$D$1:$D$1164,inv!$A$1:$A$1164,$B1561,inv!$T$1:$T$1164,$A1561,inv!$U$1:$U$1164,'DIAS DE INVENTARIO TAT'!K$1)</f>
        <v>0</v>
      </c>
      <c r="L1561" s="6">
        <f>+SUMIFS(VENTAS!H:H,VENTAS!B:B,B1561,VENTAS!G:G,A1561)</f>
        <v>0</v>
      </c>
      <c r="M1561" s="4">
        <f t="shared" si="136"/>
        <v>0</v>
      </c>
      <c r="N1561" s="4">
        <f t="shared" si="132"/>
        <v>0</v>
      </c>
      <c r="O1561" s="4">
        <f t="shared" si="133"/>
        <v>0</v>
      </c>
      <c r="P1561" s="4">
        <f t="shared" si="134"/>
        <v>0</v>
      </c>
      <c r="Q1561" s="6" t="e">
        <f>+SUMIFS(#REF!,#REF!,TablaINV[[#This Row],[GRUPO]],#REF!,TablaINV[[#This Row],[COD]])</f>
        <v>#REF!</v>
      </c>
      <c r="R1561" s="19">
        <f t="shared" si="135"/>
        <v>0</v>
      </c>
      <c r="S1561" s="4" t="str">
        <f>+VLOOKUP(A1561,inv!T:X,5,0)</f>
        <v>OCCIDENTE</v>
      </c>
      <c r="T1561" s="4" t="str">
        <f>+VLOOKUP(B:B,'DT HUEVO'!$A:$D,4,0)</f>
        <v>SEGUNDA</v>
      </c>
      <c r="U1561" s="4" t="str">
        <f>+VLOOKUP(TablaINV[[#This Row],[COD]],'DT HUEVO'!$A:$D,3,0)</f>
        <v>SEGUNDA</v>
      </c>
    </row>
    <row r="1562" spans="1:21">
      <c r="A1562" t="s">
        <v>448</v>
      </c>
      <c r="B1562">
        <v>78001</v>
      </c>
      <c r="C1562" t="s">
        <v>571</v>
      </c>
      <c r="D1562">
        <f>+SUMIFS(inv!D:D,inv!A:A,B1562,inv!T:T,A1562)</f>
        <v>0</v>
      </c>
      <c r="E1562">
        <f>+SUMIFS(inv!$D$1:$D$1164,inv!$A$1:$A$1164,$B1562,inv!$T$1:$T$1164,$A1562,inv!$U$1:$U$1164,'DIAS DE INVENTARIO TAT'!E$1)</f>
        <v>0</v>
      </c>
      <c r="F1562">
        <f>+SUMIFS(inv!$D$1:$D$1164,inv!$A$1:$A$1164,$B1562,inv!$T$1:$T$1164,$A1562,inv!$U$1:$U$1164,'DIAS DE INVENTARIO TAT'!F$1)</f>
        <v>0</v>
      </c>
      <c r="G1562">
        <f>+SUMIFS(inv!$D$1:$D$1164,inv!$A$1:$A$1164,$B1562,inv!$T$1:$T$1164,$A1562,inv!$U$1:$U$1164,'DIAS DE INVENTARIO TAT'!G$1)</f>
        <v>0</v>
      </c>
      <c r="H1562">
        <f>+SUMIFS(inv!$D$1:$D$1164,inv!$A$1:$A$1164,$B1562,inv!$T$1:$T$1164,$A1562,inv!$U$1:$U$1164,'DIAS DE INVENTARIO TAT'!H$1)</f>
        <v>0</v>
      </c>
      <c r="I1562">
        <f>+SUMIFS(inv!$D$1:$D$1164,inv!$A$1:$A$1164,$B1562,inv!$T$1:$T$1164,$A1562,inv!$U$1:$U$1164,'DIAS DE INVENTARIO TAT'!I$1)</f>
        <v>0</v>
      </c>
      <c r="J1562">
        <f>+SUMIFS(inv!$D$1:$D$1164,inv!$A$1:$A$1164,$B1562,inv!$T$1:$T$1164,$A1562,inv!$U$1:$U$1164,'DIAS DE INVENTARIO TAT'!J$1)</f>
        <v>0</v>
      </c>
      <c r="K1562">
        <f>+SUMIFS(inv!$D$1:$D$1164,inv!$A$1:$A$1164,$B1562,inv!$T$1:$T$1164,$A1562,inv!$U$1:$U$1164,'DIAS DE INVENTARIO TAT'!K$1)</f>
        <v>0</v>
      </c>
      <c r="L1562" s="6">
        <f>+SUMIFS(VENTAS!H:H,VENTAS!B:B,B1562,VENTAS!G:G,A1562)</f>
        <v>0</v>
      </c>
      <c r="M1562" s="4">
        <f t="shared" si="136"/>
        <v>0</v>
      </c>
      <c r="N1562" s="4">
        <f t="shared" si="132"/>
        <v>0</v>
      </c>
      <c r="O1562" s="4">
        <f t="shared" si="133"/>
        <v>0</v>
      </c>
      <c r="P1562" s="4">
        <f t="shared" si="134"/>
        <v>0</v>
      </c>
      <c r="Q1562" s="6" t="e">
        <f>+SUMIFS(#REF!,#REF!,TablaINV[[#This Row],[GRUPO]],#REF!,TablaINV[[#This Row],[COD]])</f>
        <v>#REF!</v>
      </c>
      <c r="R1562" s="19">
        <f t="shared" si="135"/>
        <v>0</v>
      </c>
      <c r="S1562" s="4" t="str">
        <f>+VLOOKUP(A1562,inv!T:X,5,0)</f>
        <v>OCCIDENTE</v>
      </c>
      <c r="T1562" s="4" t="str">
        <f>+VLOOKUP(B:B,'DT HUEVO'!$A:$D,4,0)</f>
        <v>SEGUNDA</v>
      </c>
      <c r="U1562" s="4" t="str">
        <f>+VLOOKUP(TablaINV[[#This Row],[COD]],'DT HUEVO'!$A:$D,3,0)</f>
        <v>SEGUNDA</v>
      </c>
    </row>
    <row r="1563" spans="1:21">
      <c r="A1563" t="s">
        <v>448</v>
      </c>
      <c r="B1563">
        <v>10369</v>
      </c>
      <c r="C1563" t="s">
        <v>61</v>
      </c>
      <c r="D1563">
        <f>+SUMIFS(inv!D:D,inv!A:A,B1563,inv!T:T,A1563)</f>
        <v>0</v>
      </c>
      <c r="E1563">
        <f>+SUMIFS(inv!$D$1:$D$1164,inv!$A$1:$A$1164,$B1563,inv!$T$1:$T$1164,$A1563,inv!$U$1:$U$1164,'DIAS DE INVENTARIO TAT'!E$1)</f>
        <v>0</v>
      </c>
      <c r="F1563">
        <f>+SUMIFS(inv!$D$1:$D$1164,inv!$A$1:$A$1164,$B1563,inv!$T$1:$T$1164,$A1563,inv!$U$1:$U$1164,'DIAS DE INVENTARIO TAT'!F$1)</f>
        <v>0</v>
      </c>
      <c r="G1563">
        <f>+SUMIFS(inv!$D$1:$D$1164,inv!$A$1:$A$1164,$B1563,inv!$T$1:$T$1164,$A1563,inv!$U$1:$U$1164,'DIAS DE INVENTARIO TAT'!G$1)</f>
        <v>0</v>
      </c>
      <c r="H1563">
        <f>+SUMIFS(inv!$D$1:$D$1164,inv!$A$1:$A$1164,$B1563,inv!$T$1:$T$1164,$A1563,inv!$U$1:$U$1164,'DIAS DE INVENTARIO TAT'!H$1)</f>
        <v>0</v>
      </c>
      <c r="I1563">
        <f>+SUMIFS(inv!$D$1:$D$1164,inv!$A$1:$A$1164,$B1563,inv!$T$1:$T$1164,$A1563,inv!$U$1:$U$1164,'DIAS DE INVENTARIO TAT'!I$1)</f>
        <v>0</v>
      </c>
      <c r="J1563">
        <f>+SUMIFS(inv!$D$1:$D$1164,inv!$A$1:$A$1164,$B1563,inv!$T$1:$T$1164,$A1563,inv!$U$1:$U$1164,'DIAS DE INVENTARIO TAT'!J$1)</f>
        <v>0</v>
      </c>
      <c r="K1563">
        <f>+SUMIFS(inv!$D$1:$D$1164,inv!$A$1:$A$1164,$B1563,inv!$T$1:$T$1164,$A1563,inv!$U$1:$U$1164,'DIAS DE INVENTARIO TAT'!K$1)</f>
        <v>0</v>
      </c>
      <c r="L1563" s="6">
        <f>+SUMIFS(VENTAS!H:H,VENTAS!B:B,B1563,VENTAS!G:G,A1563)</f>
        <v>0</v>
      </c>
      <c r="M1563" s="4">
        <f t="shared" si="136"/>
        <v>0</v>
      </c>
      <c r="N1563" s="4">
        <f t="shared" si="132"/>
        <v>0</v>
      </c>
      <c r="O1563" s="4">
        <f t="shared" si="133"/>
        <v>0</v>
      </c>
      <c r="P1563" s="4">
        <f t="shared" si="134"/>
        <v>0</v>
      </c>
      <c r="Q1563" s="6" t="e">
        <f>+SUMIFS(#REF!,#REF!,TablaINV[[#This Row],[GRUPO]],#REF!,TablaINV[[#This Row],[COD]])</f>
        <v>#REF!</v>
      </c>
      <c r="R1563" s="19">
        <f t="shared" si="135"/>
        <v>0</v>
      </c>
      <c r="S1563" s="4" t="str">
        <f>+VLOOKUP(A1563,inv!T:X,5,0)</f>
        <v>OCCIDENTE</v>
      </c>
      <c r="T1563" s="4" t="str">
        <f>+VLOOKUP(B:B,'DT HUEVO'!$A:$D,4,0)</f>
        <v>EMPACADOS</v>
      </c>
      <c r="U1563" s="4" t="str">
        <f>+VLOOKUP(TablaINV[[#This Row],[COD]],'DT HUEVO'!$A:$D,3,0)</f>
        <v>AA</v>
      </c>
    </row>
    <row r="1564" spans="1:21">
      <c r="A1564" t="s">
        <v>448</v>
      </c>
      <c r="B1564">
        <v>12270</v>
      </c>
      <c r="C1564" t="s">
        <v>62</v>
      </c>
      <c r="D1564">
        <f>+SUMIFS(inv!D:D,inv!A:A,B1564,inv!T:T,A1564)</f>
        <v>0</v>
      </c>
      <c r="E1564">
        <f>+SUMIFS(inv!$D$1:$D$1164,inv!$A$1:$A$1164,$B1564,inv!$T$1:$T$1164,$A1564,inv!$U$1:$U$1164,'DIAS DE INVENTARIO TAT'!E$1)</f>
        <v>0</v>
      </c>
      <c r="F1564">
        <f>+SUMIFS(inv!$D$1:$D$1164,inv!$A$1:$A$1164,$B1564,inv!$T$1:$T$1164,$A1564,inv!$U$1:$U$1164,'DIAS DE INVENTARIO TAT'!F$1)</f>
        <v>0</v>
      </c>
      <c r="G1564">
        <f>+SUMIFS(inv!$D$1:$D$1164,inv!$A$1:$A$1164,$B1564,inv!$T$1:$T$1164,$A1564,inv!$U$1:$U$1164,'DIAS DE INVENTARIO TAT'!G$1)</f>
        <v>0</v>
      </c>
      <c r="H1564">
        <f>+SUMIFS(inv!$D$1:$D$1164,inv!$A$1:$A$1164,$B1564,inv!$T$1:$T$1164,$A1564,inv!$U$1:$U$1164,'DIAS DE INVENTARIO TAT'!H$1)</f>
        <v>0</v>
      </c>
      <c r="I1564">
        <f>+SUMIFS(inv!$D$1:$D$1164,inv!$A$1:$A$1164,$B1564,inv!$T$1:$T$1164,$A1564,inv!$U$1:$U$1164,'DIAS DE INVENTARIO TAT'!I$1)</f>
        <v>0</v>
      </c>
      <c r="J1564">
        <f>+SUMIFS(inv!$D$1:$D$1164,inv!$A$1:$A$1164,$B1564,inv!$T$1:$T$1164,$A1564,inv!$U$1:$U$1164,'DIAS DE INVENTARIO TAT'!J$1)</f>
        <v>0</v>
      </c>
      <c r="K1564">
        <f>+SUMIFS(inv!$D$1:$D$1164,inv!$A$1:$A$1164,$B1564,inv!$T$1:$T$1164,$A1564,inv!$U$1:$U$1164,'DIAS DE INVENTARIO TAT'!K$1)</f>
        <v>0</v>
      </c>
      <c r="L1564" s="6">
        <f>+SUMIFS(VENTAS!H:H,VENTAS!B:B,B1564,VENTAS!G:G,A1564)</f>
        <v>0</v>
      </c>
      <c r="M1564" s="4">
        <f t="shared" si="136"/>
        <v>0</v>
      </c>
      <c r="N1564" s="4">
        <f t="shared" si="132"/>
        <v>0</v>
      </c>
      <c r="O1564" s="4">
        <f t="shared" si="133"/>
        <v>0</v>
      </c>
      <c r="P1564" s="4">
        <f t="shared" si="134"/>
        <v>0</v>
      </c>
      <c r="Q1564" s="6" t="e">
        <f>+SUMIFS(#REF!,#REF!,TablaINV[[#This Row],[GRUPO]],#REF!,TablaINV[[#This Row],[COD]])</f>
        <v>#REF!</v>
      </c>
      <c r="R1564" s="19">
        <f t="shared" si="135"/>
        <v>0</v>
      </c>
      <c r="S1564" s="4" t="str">
        <f>+VLOOKUP(A1564,inv!T:X,5,0)</f>
        <v>OCCIDENTE</v>
      </c>
      <c r="T1564" s="4" t="str">
        <f>+VLOOKUP(B:B,'DT HUEVO'!$A:$D,4,0)</f>
        <v>EMPACADOS</v>
      </c>
      <c r="U1564" s="4" t="str">
        <f>+VLOOKUP(TablaINV[[#This Row],[COD]],'DT HUEVO'!$A:$D,3,0)</f>
        <v>AAA</v>
      </c>
    </row>
    <row r="1565" spans="1:21">
      <c r="A1565" t="s">
        <v>448</v>
      </c>
      <c r="B1565">
        <v>12480</v>
      </c>
      <c r="C1565" t="s">
        <v>67</v>
      </c>
      <c r="D1565">
        <f>+SUMIFS(inv!D:D,inv!A:A,B1565,inv!T:T,A1565)</f>
        <v>0</v>
      </c>
      <c r="E1565">
        <f>+SUMIFS(inv!$D$1:$D$1164,inv!$A$1:$A$1164,$B1565,inv!$T$1:$T$1164,$A1565,inv!$U$1:$U$1164,'DIAS DE INVENTARIO TAT'!E$1)</f>
        <v>0</v>
      </c>
      <c r="F1565">
        <f>+SUMIFS(inv!$D$1:$D$1164,inv!$A$1:$A$1164,$B1565,inv!$T$1:$T$1164,$A1565,inv!$U$1:$U$1164,'DIAS DE INVENTARIO TAT'!F$1)</f>
        <v>0</v>
      </c>
      <c r="G1565">
        <f>+SUMIFS(inv!$D$1:$D$1164,inv!$A$1:$A$1164,$B1565,inv!$T$1:$T$1164,$A1565,inv!$U$1:$U$1164,'DIAS DE INVENTARIO TAT'!G$1)</f>
        <v>0</v>
      </c>
      <c r="H1565">
        <f>+SUMIFS(inv!$D$1:$D$1164,inv!$A$1:$A$1164,$B1565,inv!$T$1:$T$1164,$A1565,inv!$U$1:$U$1164,'DIAS DE INVENTARIO TAT'!H$1)</f>
        <v>0</v>
      </c>
      <c r="I1565">
        <f>+SUMIFS(inv!$D$1:$D$1164,inv!$A$1:$A$1164,$B1565,inv!$T$1:$T$1164,$A1565,inv!$U$1:$U$1164,'DIAS DE INVENTARIO TAT'!I$1)</f>
        <v>0</v>
      </c>
      <c r="J1565">
        <f>+SUMIFS(inv!$D$1:$D$1164,inv!$A$1:$A$1164,$B1565,inv!$T$1:$T$1164,$A1565,inv!$U$1:$U$1164,'DIAS DE INVENTARIO TAT'!J$1)</f>
        <v>0</v>
      </c>
      <c r="K1565">
        <f>+SUMIFS(inv!$D$1:$D$1164,inv!$A$1:$A$1164,$B1565,inv!$T$1:$T$1164,$A1565,inv!$U$1:$U$1164,'DIAS DE INVENTARIO TAT'!K$1)</f>
        <v>0</v>
      </c>
      <c r="L1565" s="6">
        <f>+SUMIFS(VENTAS!H:H,VENTAS!B:B,B1565,VENTAS!G:G,A1565)</f>
        <v>0</v>
      </c>
      <c r="M1565" s="4">
        <f t="shared" si="136"/>
        <v>0</v>
      </c>
      <c r="N1565" s="4">
        <f t="shared" si="132"/>
        <v>0</v>
      </c>
      <c r="O1565" s="4">
        <f t="shared" si="133"/>
        <v>0</v>
      </c>
      <c r="P1565" s="4">
        <f t="shared" si="134"/>
        <v>0</v>
      </c>
      <c r="Q1565" s="6" t="e">
        <f>+SUMIFS(#REF!,#REF!,TablaINV[[#This Row],[GRUPO]],#REF!,TablaINV[[#This Row],[COD]])</f>
        <v>#REF!</v>
      </c>
      <c r="R1565" s="19">
        <f t="shared" si="135"/>
        <v>0</v>
      </c>
      <c r="S1565" s="4" t="str">
        <f>+VLOOKUP(A1565,inv!T:X,5,0)</f>
        <v>OCCIDENTE</v>
      </c>
      <c r="T1565" s="4" t="e">
        <f>+VLOOKUP(B:B,'DT HUEVO'!$A:$D,4,0)</f>
        <v>#N/A</v>
      </c>
      <c r="U1565" s="4" t="e">
        <f>+VLOOKUP(TablaINV[[#This Row],[COD]],'DT HUEVO'!$A:$D,3,0)</f>
        <v>#N/A</v>
      </c>
    </row>
    <row r="1566" spans="1:21">
      <c r="A1566" t="s">
        <v>448</v>
      </c>
      <c r="B1566">
        <v>14459</v>
      </c>
      <c r="C1566" t="s">
        <v>68</v>
      </c>
      <c r="D1566">
        <f>+SUMIFS(inv!D:D,inv!A:A,B1566,inv!T:T,A1566)</f>
        <v>0</v>
      </c>
      <c r="E1566">
        <f>+SUMIFS(inv!$D$1:$D$1164,inv!$A$1:$A$1164,$B1566,inv!$T$1:$T$1164,$A1566,inv!$U$1:$U$1164,'DIAS DE INVENTARIO TAT'!E$1)</f>
        <v>0</v>
      </c>
      <c r="F1566">
        <f>+SUMIFS(inv!$D$1:$D$1164,inv!$A$1:$A$1164,$B1566,inv!$T$1:$T$1164,$A1566,inv!$U$1:$U$1164,'DIAS DE INVENTARIO TAT'!F$1)</f>
        <v>0</v>
      </c>
      <c r="G1566">
        <f>+SUMIFS(inv!$D$1:$D$1164,inv!$A$1:$A$1164,$B1566,inv!$T$1:$T$1164,$A1566,inv!$U$1:$U$1164,'DIAS DE INVENTARIO TAT'!G$1)</f>
        <v>0</v>
      </c>
      <c r="H1566">
        <f>+SUMIFS(inv!$D$1:$D$1164,inv!$A$1:$A$1164,$B1566,inv!$T$1:$T$1164,$A1566,inv!$U$1:$U$1164,'DIAS DE INVENTARIO TAT'!H$1)</f>
        <v>0</v>
      </c>
      <c r="I1566">
        <f>+SUMIFS(inv!$D$1:$D$1164,inv!$A$1:$A$1164,$B1566,inv!$T$1:$T$1164,$A1566,inv!$U$1:$U$1164,'DIAS DE INVENTARIO TAT'!I$1)</f>
        <v>0</v>
      </c>
      <c r="J1566">
        <f>+SUMIFS(inv!$D$1:$D$1164,inv!$A$1:$A$1164,$B1566,inv!$T$1:$T$1164,$A1566,inv!$U$1:$U$1164,'DIAS DE INVENTARIO TAT'!J$1)</f>
        <v>0</v>
      </c>
      <c r="K1566">
        <f>+SUMIFS(inv!$D$1:$D$1164,inv!$A$1:$A$1164,$B1566,inv!$T$1:$T$1164,$A1566,inv!$U$1:$U$1164,'DIAS DE INVENTARIO TAT'!K$1)</f>
        <v>0</v>
      </c>
      <c r="L1566" s="6">
        <f>+SUMIFS(VENTAS!H:H,VENTAS!B:B,B1566,VENTAS!G:G,A1566)</f>
        <v>0</v>
      </c>
      <c r="M1566" s="4">
        <f t="shared" si="136"/>
        <v>0</v>
      </c>
      <c r="N1566" s="4">
        <f t="shared" si="132"/>
        <v>0</v>
      </c>
      <c r="O1566" s="4">
        <f t="shared" si="133"/>
        <v>0</v>
      </c>
      <c r="P1566" s="4">
        <f t="shared" si="134"/>
        <v>0</v>
      </c>
      <c r="Q1566" s="6" t="e">
        <f>+SUMIFS(#REF!,#REF!,TablaINV[[#This Row],[GRUPO]],#REF!,TablaINV[[#This Row],[COD]])</f>
        <v>#REF!</v>
      </c>
      <c r="R1566" s="19">
        <f t="shared" si="135"/>
        <v>0</v>
      </c>
      <c r="S1566" s="4" t="str">
        <f>+VLOOKUP(A1566,inv!T:X,5,0)</f>
        <v>OCCIDENTE</v>
      </c>
      <c r="T1566" s="4" t="str">
        <f>+VLOOKUP(B:B,'DT HUEVO'!$A:$D,4,0)</f>
        <v>EMPACADOS</v>
      </c>
      <c r="U1566" s="4" t="str">
        <f>+VLOOKUP(TablaINV[[#This Row],[COD]],'DT HUEVO'!$A:$D,3,0)</f>
        <v>A</v>
      </c>
    </row>
    <row r="1567" spans="1:21">
      <c r="A1567" t="s">
        <v>448</v>
      </c>
      <c r="B1567">
        <v>14311</v>
      </c>
      <c r="C1567" t="s">
        <v>45</v>
      </c>
      <c r="D1567">
        <f>+SUMIFS(inv!D:D,inv!A:A,B1567,inv!T:T,A1567)</f>
        <v>0</v>
      </c>
      <c r="E1567">
        <f>+SUMIFS(inv!$D$1:$D$1164,inv!$A$1:$A$1164,$B1567,inv!$T$1:$T$1164,$A1567,inv!$U$1:$U$1164,'DIAS DE INVENTARIO TAT'!E$1)</f>
        <v>0</v>
      </c>
      <c r="F1567">
        <f>+SUMIFS(inv!$D$1:$D$1164,inv!$A$1:$A$1164,$B1567,inv!$T$1:$T$1164,$A1567,inv!$U$1:$U$1164,'DIAS DE INVENTARIO TAT'!F$1)</f>
        <v>0</v>
      </c>
      <c r="G1567">
        <f>+SUMIFS(inv!$D$1:$D$1164,inv!$A$1:$A$1164,$B1567,inv!$T$1:$T$1164,$A1567,inv!$U$1:$U$1164,'DIAS DE INVENTARIO TAT'!G$1)</f>
        <v>0</v>
      </c>
      <c r="H1567">
        <f>+SUMIFS(inv!$D$1:$D$1164,inv!$A$1:$A$1164,$B1567,inv!$T$1:$T$1164,$A1567,inv!$U$1:$U$1164,'DIAS DE INVENTARIO TAT'!H$1)</f>
        <v>0</v>
      </c>
      <c r="I1567">
        <f>+SUMIFS(inv!$D$1:$D$1164,inv!$A$1:$A$1164,$B1567,inv!$T$1:$T$1164,$A1567,inv!$U$1:$U$1164,'DIAS DE INVENTARIO TAT'!I$1)</f>
        <v>0</v>
      </c>
      <c r="J1567">
        <f>+SUMIFS(inv!$D$1:$D$1164,inv!$A$1:$A$1164,$B1567,inv!$T$1:$T$1164,$A1567,inv!$U$1:$U$1164,'DIAS DE INVENTARIO TAT'!J$1)</f>
        <v>0</v>
      </c>
      <c r="K1567">
        <f>+SUMIFS(inv!$D$1:$D$1164,inv!$A$1:$A$1164,$B1567,inv!$T$1:$T$1164,$A1567,inv!$U$1:$U$1164,'DIAS DE INVENTARIO TAT'!K$1)</f>
        <v>0</v>
      </c>
      <c r="L1567" s="6">
        <f>+SUMIFS(VENTAS!H:H,VENTAS!B:B,B1567,VENTAS!G:G,A1567)</f>
        <v>0</v>
      </c>
      <c r="M1567" s="4">
        <f t="shared" si="136"/>
        <v>0</v>
      </c>
      <c r="N1567" s="4">
        <f t="shared" si="132"/>
        <v>0</v>
      </c>
      <c r="O1567" s="4">
        <f t="shared" si="133"/>
        <v>0</v>
      </c>
      <c r="P1567" s="4">
        <f t="shared" si="134"/>
        <v>0</v>
      </c>
      <c r="Q1567" s="6" t="e">
        <f>+SUMIFS(#REF!,#REF!,TablaINV[[#This Row],[GRUPO]],#REF!,TablaINV[[#This Row],[COD]])</f>
        <v>#REF!</v>
      </c>
      <c r="R1567" s="19">
        <f t="shared" si="135"/>
        <v>0</v>
      </c>
      <c r="S1567" s="4" t="str">
        <f>+VLOOKUP(A1567,inv!T:X,5,0)</f>
        <v>OCCIDENTE</v>
      </c>
      <c r="T1567" s="4" t="str">
        <f>+VLOOKUP(B:B,'DT HUEVO'!$A:$D,4,0)</f>
        <v>EMPACADOS</v>
      </c>
      <c r="U1567" s="4" t="str">
        <f>+VLOOKUP(TablaINV[[#This Row],[COD]],'DT HUEVO'!$A:$D,3,0)</f>
        <v>AA</v>
      </c>
    </row>
    <row r="1568" spans="1:21">
      <c r="A1568" t="s">
        <v>448</v>
      </c>
      <c r="B1568">
        <v>10410</v>
      </c>
      <c r="C1568" t="s">
        <v>452</v>
      </c>
      <c r="D1568">
        <f>+SUMIFS(inv!D:D,inv!A:A,B1568,inv!T:T,A1568)</f>
        <v>0</v>
      </c>
      <c r="E1568">
        <f>+SUMIFS(inv!$D$1:$D$1164,inv!$A$1:$A$1164,$B1568,inv!$T$1:$T$1164,$A1568,inv!$U$1:$U$1164,'DIAS DE INVENTARIO TAT'!E$1)</f>
        <v>0</v>
      </c>
      <c r="F1568">
        <f>+SUMIFS(inv!$D$1:$D$1164,inv!$A$1:$A$1164,$B1568,inv!$T$1:$T$1164,$A1568,inv!$U$1:$U$1164,'DIAS DE INVENTARIO TAT'!F$1)</f>
        <v>0</v>
      </c>
      <c r="G1568">
        <f>+SUMIFS(inv!$D$1:$D$1164,inv!$A$1:$A$1164,$B1568,inv!$T$1:$T$1164,$A1568,inv!$U$1:$U$1164,'DIAS DE INVENTARIO TAT'!G$1)</f>
        <v>0</v>
      </c>
      <c r="H1568">
        <f>+SUMIFS(inv!$D$1:$D$1164,inv!$A$1:$A$1164,$B1568,inv!$T$1:$T$1164,$A1568,inv!$U$1:$U$1164,'DIAS DE INVENTARIO TAT'!H$1)</f>
        <v>0</v>
      </c>
      <c r="I1568">
        <f>+SUMIFS(inv!$D$1:$D$1164,inv!$A$1:$A$1164,$B1568,inv!$T$1:$T$1164,$A1568,inv!$U$1:$U$1164,'DIAS DE INVENTARIO TAT'!I$1)</f>
        <v>0</v>
      </c>
      <c r="J1568">
        <f>+SUMIFS(inv!$D$1:$D$1164,inv!$A$1:$A$1164,$B1568,inv!$T$1:$T$1164,$A1568,inv!$U$1:$U$1164,'DIAS DE INVENTARIO TAT'!J$1)</f>
        <v>0</v>
      </c>
      <c r="K1568">
        <f>+SUMIFS(inv!$D$1:$D$1164,inv!$A$1:$A$1164,$B1568,inv!$T$1:$T$1164,$A1568,inv!$U$1:$U$1164,'DIAS DE INVENTARIO TAT'!K$1)</f>
        <v>0</v>
      </c>
      <c r="L1568" s="6">
        <f>+SUMIFS(VENTAS!H:H,VENTAS!B:B,B1568,VENTAS!G:G,A1568)</f>
        <v>0</v>
      </c>
      <c r="M1568" s="4">
        <f t="shared" si="136"/>
        <v>0</v>
      </c>
      <c r="N1568" s="4">
        <f t="shared" si="132"/>
        <v>0</v>
      </c>
      <c r="O1568" s="4">
        <f t="shared" si="133"/>
        <v>0</v>
      </c>
      <c r="P1568" s="4">
        <f t="shared" si="134"/>
        <v>0</v>
      </c>
      <c r="Q1568" s="6" t="e">
        <f>+SUMIFS(#REF!,#REF!,TablaINV[[#This Row],[GRUPO]],#REF!,TablaINV[[#This Row],[COD]])</f>
        <v>#REF!</v>
      </c>
      <c r="R1568" s="19">
        <f t="shared" si="135"/>
        <v>0</v>
      </c>
      <c r="S1568" s="4" t="str">
        <f>+VLOOKUP(A1568,inv!T:X,5,0)</f>
        <v>OCCIDENTE</v>
      </c>
      <c r="T1568" s="4" t="str">
        <f>+VLOOKUP(B:B,'DT HUEVO'!$A:$D,4,0)</f>
        <v>EMPACADOS</v>
      </c>
      <c r="U1568" s="4" t="str">
        <f>+VLOOKUP(TablaINV[[#This Row],[COD]],'DT HUEVO'!$A:$D,3,0)</f>
        <v>A</v>
      </c>
    </row>
    <row r="1569" spans="1:21">
      <c r="A1569" t="s">
        <v>448</v>
      </c>
      <c r="B1569">
        <v>10268</v>
      </c>
      <c r="C1569" t="s">
        <v>427</v>
      </c>
      <c r="D1569">
        <f>+SUMIFS(inv!D:D,inv!A:A,B1569,inv!T:T,A1569)</f>
        <v>0</v>
      </c>
      <c r="E1569">
        <f>+SUMIFS(inv!$D$1:$D$1164,inv!$A$1:$A$1164,$B1569,inv!$T$1:$T$1164,$A1569,inv!$U$1:$U$1164,'DIAS DE INVENTARIO TAT'!E$1)</f>
        <v>0</v>
      </c>
      <c r="F1569">
        <f>+SUMIFS(inv!$D$1:$D$1164,inv!$A$1:$A$1164,$B1569,inv!$T$1:$T$1164,$A1569,inv!$U$1:$U$1164,'DIAS DE INVENTARIO TAT'!F$1)</f>
        <v>0</v>
      </c>
      <c r="G1569">
        <f>+SUMIFS(inv!$D$1:$D$1164,inv!$A$1:$A$1164,$B1569,inv!$T$1:$T$1164,$A1569,inv!$U$1:$U$1164,'DIAS DE INVENTARIO TAT'!G$1)</f>
        <v>0</v>
      </c>
      <c r="H1569">
        <f>+SUMIFS(inv!$D$1:$D$1164,inv!$A$1:$A$1164,$B1569,inv!$T$1:$T$1164,$A1569,inv!$U$1:$U$1164,'DIAS DE INVENTARIO TAT'!H$1)</f>
        <v>0</v>
      </c>
      <c r="I1569">
        <f>+SUMIFS(inv!$D$1:$D$1164,inv!$A$1:$A$1164,$B1569,inv!$T$1:$T$1164,$A1569,inv!$U$1:$U$1164,'DIAS DE INVENTARIO TAT'!I$1)</f>
        <v>0</v>
      </c>
      <c r="J1569">
        <f>+SUMIFS(inv!$D$1:$D$1164,inv!$A$1:$A$1164,$B1569,inv!$T$1:$T$1164,$A1569,inv!$U$1:$U$1164,'DIAS DE INVENTARIO TAT'!J$1)</f>
        <v>0</v>
      </c>
      <c r="K1569">
        <f>+SUMIFS(inv!$D$1:$D$1164,inv!$A$1:$A$1164,$B1569,inv!$T$1:$T$1164,$A1569,inv!$U$1:$U$1164,'DIAS DE INVENTARIO TAT'!K$1)</f>
        <v>0</v>
      </c>
      <c r="L1569" s="6">
        <f>+SUMIFS(VENTAS!H:H,VENTAS!B:B,B1569,VENTAS!G:G,A1569)</f>
        <v>0</v>
      </c>
      <c r="M1569" s="4">
        <f t="shared" si="136"/>
        <v>0</v>
      </c>
      <c r="N1569" s="4">
        <f t="shared" si="132"/>
        <v>0</v>
      </c>
      <c r="O1569" s="4">
        <f t="shared" si="133"/>
        <v>0</v>
      </c>
      <c r="P1569" s="4">
        <f t="shared" si="134"/>
        <v>0</v>
      </c>
      <c r="Q1569" s="6" t="e">
        <f>+SUMIFS(#REF!,#REF!,TablaINV[[#This Row],[GRUPO]],#REF!,TablaINV[[#This Row],[COD]])</f>
        <v>#REF!</v>
      </c>
      <c r="R1569" s="19">
        <f t="shared" si="135"/>
        <v>0</v>
      </c>
      <c r="S1569" s="4" t="str">
        <f>+VLOOKUP(A1569,inv!T:X,5,0)</f>
        <v>OCCIDENTE</v>
      </c>
      <c r="T1569" s="4" t="str">
        <f>+VLOOKUP(B:B,'DT HUEVO'!$A:$D,4,0)</f>
        <v>EMPACADOS</v>
      </c>
      <c r="U1569" s="4" t="str">
        <f>+VLOOKUP(TablaINV[[#This Row],[COD]],'DT HUEVO'!$A:$D,3,0)</f>
        <v>AAA</v>
      </c>
    </row>
    <row r="1570" spans="1:21">
      <c r="A1570" t="s">
        <v>448</v>
      </c>
      <c r="B1570">
        <v>14348</v>
      </c>
      <c r="C1570" t="s">
        <v>46</v>
      </c>
      <c r="D1570">
        <f>+SUMIFS(inv!D:D,inv!A:A,B1570,inv!T:T,A1570)</f>
        <v>0</v>
      </c>
      <c r="E1570">
        <f>+SUMIFS(inv!$D$1:$D$1164,inv!$A$1:$A$1164,$B1570,inv!$T$1:$T$1164,$A1570,inv!$U$1:$U$1164,'DIAS DE INVENTARIO TAT'!E$1)</f>
        <v>0</v>
      </c>
      <c r="F1570">
        <f>+SUMIFS(inv!$D$1:$D$1164,inv!$A$1:$A$1164,$B1570,inv!$T$1:$T$1164,$A1570,inv!$U$1:$U$1164,'DIAS DE INVENTARIO TAT'!F$1)</f>
        <v>0</v>
      </c>
      <c r="G1570">
        <f>+SUMIFS(inv!$D$1:$D$1164,inv!$A$1:$A$1164,$B1570,inv!$T$1:$T$1164,$A1570,inv!$U$1:$U$1164,'DIAS DE INVENTARIO TAT'!G$1)</f>
        <v>0</v>
      </c>
      <c r="H1570">
        <f>+SUMIFS(inv!$D$1:$D$1164,inv!$A$1:$A$1164,$B1570,inv!$T$1:$T$1164,$A1570,inv!$U$1:$U$1164,'DIAS DE INVENTARIO TAT'!H$1)</f>
        <v>0</v>
      </c>
      <c r="I1570">
        <f>+SUMIFS(inv!$D$1:$D$1164,inv!$A$1:$A$1164,$B1570,inv!$T$1:$T$1164,$A1570,inv!$U$1:$U$1164,'DIAS DE INVENTARIO TAT'!I$1)</f>
        <v>0</v>
      </c>
      <c r="J1570">
        <f>+SUMIFS(inv!$D$1:$D$1164,inv!$A$1:$A$1164,$B1570,inv!$T$1:$T$1164,$A1570,inv!$U$1:$U$1164,'DIAS DE INVENTARIO TAT'!J$1)</f>
        <v>0</v>
      </c>
      <c r="K1570">
        <f>+SUMIFS(inv!$D$1:$D$1164,inv!$A$1:$A$1164,$B1570,inv!$T$1:$T$1164,$A1570,inv!$U$1:$U$1164,'DIAS DE INVENTARIO TAT'!K$1)</f>
        <v>0</v>
      </c>
      <c r="L1570" s="6">
        <f>+SUMIFS(VENTAS!H:H,VENTAS!B:B,B1570,VENTAS!G:G,A1570)</f>
        <v>0</v>
      </c>
      <c r="M1570" s="4">
        <f t="shared" si="136"/>
        <v>0</v>
      </c>
      <c r="N1570" s="4">
        <f t="shared" si="132"/>
        <v>0</v>
      </c>
      <c r="O1570" s="4">
        <f t="shared" si="133"/>
        <v>0</v>
      </c>
      <c r="P1570" s="4">
        <f t="shared" si="134"/>
        <v>0</v>
      </c>
      <c r="Q1570" s="6" t="e">
        <f>+SUMIFS(#REF!,#REF!,TablaINV[[#This Row],[GRUPO]],#REF!,TablaINV[[#This Row],[COD]])</f>
        <v>#REF!</v>
      </c>
      <c r="R1570" s="19">
        <f t="shared" si="135"/>
        <v>0</v>
      </c>
      <c r="S1570" s="4" t="str">
        <f>+VLOOKUP(A1570,inv!T:X,5,0)</f>
        <v>OCCIDENTE</v>
      </c>
      <c r="T1570" s="4" t="str">
        <f>+VLOOKUP(B:B,'DT HUEVO'!$A:$D,4,0)</f>
        <v>EMPACADOS</v>
      </c>
      <c r="U1570" s="4" t="str">
        <f>+VLOOKUP(TablaINV[[#This Row],[COD]],'DT HUEVO'!$A:$D,3,0)</f>
        <v>AA</v>
      </c>
    </row>
    <row r="1571" spans="1:21">
      <c r="A1571" t="s">
        <v>448</v>
      </c>
      <c r="B1571">
        <v>10503</v>
      </c>
      <c r="C1571" t="s">
        <v>487</v>
      </c>
      <c r="D1571">
        <f>+SUMIFS(inv!D:D,inv!A:A,B1571,inv!T:T,A1571)</f>
        <v>0</v>
      </c>
      <c r="E1571">
        <f>+SUMIFS(inv!$D$1:$D$1164,inv!$A$1:$A$1164,$B1571,inv!$T$1:$T$1164,$A1571,inv!$U$1:$U$1164,'DIAS DE INVENTARIO TAT'!E$1)</f>
        <v>0</v>
      </c>
      <c r="F1571">
        <f>+SUMIFS(inv!$D$1:$D$1164,inv!$A$1:$A$1164,$B1571,inv!$T$1:$T$1164,$A1571,inv!$U$1:$U$1164,'DIAS DE INVENTARIO TAT'!F$1)</f>
        <v>0</v>
      </c>
      <c r="G1571">
        <f>+SUMIFS(inv!$D$1:$D$1164,inv!$A$1:$A$1164,$B1571,inv!$T$1:$T$1164,$A1571,inv!$U$1:$U$1164,'DIAS DE INVENTARIO TAT'!G$1)</f>
        <v>0</v>
      </c>
      <c r="H1571">
        <f>+SUMIFS(inv!$D$1:$D$1164,inv!$A$1:$A$1164,$B1571,inv!$T$1:$T$1164,$A1571,inv!$U$1:$U$1164,'DIAS DE INVENTARIO TAT'!H$1)</f>
        <v>0</v>
      </c>
      <c r="I1571">
        <f>+SUMIFS(inv!$D$1:$D$1164,inv!$A$1:$A$1164,$B1571,inv!$T$1:$T$1164,$A1571,inv!$U$1:$U$1164,'DIAS DE INVENTARIO TAT'!I$1)</f>
        <v>0</v>
      </c>
      <c r="J1571">
        <f>+SUMIFS(inv!$D$1:$D$1164,inv!$A$1:$A$1164,$B1571,inv!$T$1:$T$1164,$A1571,inv!$U$1:$U$1164,'DIAS DE INVENTARIO TAT'!J$1)</f>
        <v>0</v>
      </c>
      <c r="K1571">
        <f>+SUMIFS(inv!$D$1:$D$1164,inv!$A$1:$A$1164,$B1571,inv!$T$1:$T$1164,$A1571,inv!$U$1:$U$1164,'DIAS DE INVENTARIO TAT'!K$1)</f>
        <v>0</v>
      </c>
      <c r="L1571" s="6">
        <f>+SUMIFS(VENTAS!H:H,VENTAS!B:B,B1571,VENTAS!G:G,A1571)</f>
        <v>0</v>
      </c>
      <c r="M1571" s="4">
        <f t="shared" si="136"/>
        <v>0</v>
      </c>
      <c r="N1571" s="4">
        <f t="shared" si="132"/>
        <v>0</v>
      </c>
      <c r="O1571" s="4">
        <f t="shared" si="133"/>
        <v>0</v>
      </c>
      <c r="P1571" s="4">
        <f t="shared" si="134"/>
        <v>0</v>
      </c>
      <c r="Q1571" s="6" t="e">
        <f>+SUMIFS(#REF!,#REF!,TablaINV[[#This Row],[GRUPO]],#REF!,TablaINV[[#This Row],[COD]])</f>
        <v>#REF!</v>
      </c>
      <c r="R1571" s="19">
        <f t="shared" si="135"/>
        <v>0</v>
      </c>
      <c r="S1571" s="4" t="str">
        <f>+VLOOKUP(A1571,inv!T:X,5,0)</f>
        <v>OCCIDENTE</v>
      </c>
      <c r="T1571" s="4" t="e">
        <f>+VLOOKUP(B:B,'DT HUEVO'!$A:$D,4,0)</f>
        <v>#N/A</v>
      </c>
      <c r="U1571" s="4" t="e">
        <f>+VLOOKUP(TablaINV[[#This Row],[COD]],'DT HUEVO'!$A:$D,3,0)</f>
        <v>#N/A</v>
      </c>
    </row>
    <row r="1572" spans="1:21">
      <c r="A1572" t="s">
        <v>448</v>
      </c>
      <c r="B1572">
        <v>10473</v>
      </c>
      <c r="C1572" t="s">
        <v>544</v>
      </c>
      <c r="D1572">
        <f>+SUMIFS(inv!D:D,inv!A:A,B1572,inv!T:T,A1572)</f>
        <v>0</v>
      </c>
      <c r="E1572">
        <f>+SUMIFS(inv!$D$1:$D$1164,inv!$A$1:$A$1164,$B1572,inv!$T$1:$T$1164,$A1572,inv!$U$1:$U$1164,'DIAS DE INVENTARIO TAT'!E$1)</f>
        <v>0</v>
      </c>
      <c r="F1572">
        <f>+SUMIFS(inv!$D$1:$D$1164,inv!$A$1:$A$1164,$B1572,inv!$T$1:$T$1164,$A1572,inv!$U$1:$U$1164,'DIAS DE INVENTARIO TAT'!F$1)</f>
        <v>0</v>
      </c>
      <c r="G1572">
        <f>+SUMIFS(inv!$D$1:$D$1164,inv!$A$1:$A$1164,$B1572,inv!$T$1:$T$1164,$A1572,inv!$U$1:$U$1164,'DIAS DE INVENTARIO TAT'!G$1)</f>
        <v>0</v>
      </c>
      <c r="H1572">
        <f>+SUMIFS(inv!$D$1:$D$1164,inv!$A$1:$A$1164,$B1572,inv!$T$1:$T$1164,$A1572,inv!$U$1:$U$1164,'DIAS DE INVENTARIO TAT'!H$1)</f>
        <v>0</v>
      </c>
      <c r="I1572">
        <f>+SUMIFS(inv!$D$1:$D$1164,inv!$A$1:$A$1164,$B1572,inv!$T$1:$T$1164,$A1572,inv!$U$1:$U$1164,'DIAS DE INVENTARIO TAT'!I$1)</f>
        <v>0</v>
      </c>
      <c r="J1572">
        <f>+SUMIFS(inv!$D$1:$D$1164,inv!$A$1:$A$1164,$B1572,inv!$T$1:$T$1164,$A1572,inv!$U$1:$U$1164,'DIAS DE INVENTARIO TAT'!J$1)</f>
        <v>0</v>
      </c>
      <c r="K1572">
        <f>+SUMIFS(inv!$D$1:$D$1164,inv!$A$1:$A$1164,$B1572,inv!$T$1:$T$1164,$A1572,inv!$U$1:$U$1164,'DIAS DE INVENTARIO TAT'!K$1)</f>
        <v>0</v>
      </c>
      <c r="L1572" s="6">
        <f>+SUMIFS(VENTAS!H:H,VENTAS!B:B,B1572,VENTAS!G:G,A1572)</f>
        <v>0</v>
      </c>
      <c r="M1572" s="4">
        <f t="shared" si="136"/>
        <v>0</v>
      </c>
      <c r="N1572" s="4">
        <f t="shared" si="132"/>
        <v>0</v>
      </c>
      <c r="O1572" s="4">
        <f t="shared" si="133"/>
        <v>0</v>
      </c>
      <c r="P1572" s="4">
        <f t="shared" si="134"/>
        <v>0</v>
      </c>
      <c r="Q1572" s="6" t="e">
        <f>+SUMIFS(#REF!,#REF!,TablaINV[[#This Row],[GRUPO]],#REF!,TablaINV[[#This Row],[COD]])</f>
        <v>#REF!</v>
      </c>
      <c r="R1572" s="19">
        <f t="shared" si="135"/>
        <v>0</v>
      </c>
      <c r="S1572" s="4" t="str">
        <f>+VLOOKUP(A1572,inv!T:X,5,0)</f>
        <v>OCCIDENTE</v>
      </c>
      <c r="T1572" s="4" t="str">
        <f>+VLOOKUP(B:B,'DT HUEVO'!$A:$D,4,0)</f>
        <v>EMPACADOS</v>
      </c>
      <c r="U1572" s="4" t="str">
        <f>+VLOOKUP(TablaINV[[#This Row],[COD]],'DT HUEVO'!$A:$D,3,0)</f>
        <v>A</v>
      </c>
    </row>
    <row r="1573" spans="1:21">
      <c r="A1573" t="s">
        <v>448</v>
      </c>
      <c r="B1573">
        <v>12306</v>
      </c>
      <c r="C1573" t="s">
        <v>579</v>
      </c>
      <c r="D1573">
        <f>+SUMIFS(inv!D:D,inv!A:A,B1573,inv!T:T,A1573)</f>
        <v>0</v>
      </c>
      <c r="E1573">
        <f>+SUMIFS(inv!$D$1:$D$1164,inv!$A$1:$A$1164,$B1573,inv!$T$1:$T$1164,$A1573,inv!$U$1:$U$1164,'DIAS DE INVENTARIO TAT'!E$1)</f>
        <v>0</v>
      </c>
      <c r="F1573">
        <f>+SUMIFS(inv!$D$1:$D$1164,inv!$A$1:$A$1164,$B1573,inv!$T$1:$T$1164,$A1573,inv!$U$1:$U$1164,'DIAS DE INVENTARIO TAT'!F$1)</f>
        <v>0</v>
      </c>
      <c r="G1573">
        <f>+SUMIFS(inv!$D$1:$D$1164,inv!$A$1:$A$1164,$B1573,inv!$T$1:$T$1164,$A1573,inv!$U$1:$U$1164,'DIAS DE INVENTARIO TAT'!G$1)</f>
        <v>0</v>
      </c>
      <c r="H1573">
        <f>+SUMIFS(inv!$D$1:$D$1164,inv!$A$1:$A$1164,$B1573,inv!$T$1:$T$1164,$A1573,inv!$U$1:$U$1164,'DIAS DE INVENTARIO TAT'!H$1)</f>
        <v>0</v>
      </c>
      <c r="I1573">
        <f>+SUMIFS(inv!$D$1:$D$1164,inv!$A$1:$A$1164,$B1573,inv!$T$1:$T$1164,$A1573,inv!$U$1:$U$1164,'DIAS DE INVENTARIO TAT'!I$1)</f>
        <v>0</v>
      </c>
      <c r="J1573">
        <f>+SUMIFS(inv!$D$1:$D$1164,inv!$A$1:$A$1164,$B1573,inv!$T$1:$T$1164,$A1573,inv!$U$1:$U$1164,'DIAS DE INVENTARIO TAT'!J$1)</f>
        <v>0</v>
      </c>
      <c r="K1573">
        <f>+SUMIFS(inv!$D$1:$D$1164,inv!$A$1:$A$1164,$B1573,inv!$T$1:$T$1164,$A1573,inv!$U$1:$U$1164,'DIAS DE INVENTARIO TAT'!K$1)</f>
        <v>0</v>
      </c>
      <c r="L1573" s="6">
        <f>+SUMIFS(VENTAS!H:H,VENTAS!B:B,B1573,VENTAS!G:G,A1573)</f>
        <v>0</v>
      </c>
      <c r="M1573" s="4">
        <f t="shared" si="136"/>
        <v>0</v>
      </c>
      <c r="N1573" s="4">
        <f t="shared" si="132"/>
        <v>0</v>
      </c>
      <c r="O1573" s="4">
        <f t="shared" si="133"/>
        <v>0</v>
      </c>
      <c r="P1573" s="4">
        <f t="shared" si="134"/>
        <v>0</v>
      </c>
      <c r="Q1573" s="6" t="e">
        <f>+SUMIFS(#REF!,#REF!,TablaINV[[#This Row],[GRUPO]],#REF!,TablaINV[[#This Row],[COD]])</f>
        <v>#REF!</v>
      </c>
      <c r="R1573" s="19">
        <f t="shared" si="135"/>
        <v>0</v>
      </c>
      <c r="S1573" s="4" t="str">
        <f>+VLOOKUP(A1573,inv!T:X,5,0)</f>
        <v>OCCIDENTE</v>
      </c>
      <c r="T1573" s="4" t="str">
        <f>+VLOOKUP(B:B,'DT HUEVO'!$A:$D,4,0)</f>
        <v>EMPACADOS</v>
      </c>
      <c r="U1573" s="4" t="str">
        <f>+VLOOKUP(TablaINV[[#This Row],[COD]],'DT HUEVO'!$A:$D,3,0)</f>
        <v>AA</v>
      </c>
    </row>
    <row r="1574" spans="1:21">
      <c r="A1574" t="s">
        <v>448</v>
      </c>
      <c r="B1574">
        <v>12347</v>
      </c>
      <c r="C1574" t="s">
        <v>74</v>
      </c>
      <c r="D1574">
        <f>+SUMIFS(inv!D:D,inv!A:A,B1574,inv!T:T,A1574)</f>
        <v>0</v>
      </c>
      <c r="E1574">
        <f>+SUMIFS(inv!$D$1:$D$1164,inv!$A$1:$A$1164,$B1574,inv!$T$1:$T$1164,$A1574,inv!$U$1:$U$1164,'DIAS DE INVENTARIO TAT'!E$1)</f>
        <v>0</v>
      </c>
      <c r="F1574">
        <f>+SUMIFS(inv!$D$1:$D$1164,inv!$A$1:$A$1164,$B1574,inv!$T$1:$T$1164,$A1574,inv!$U$1:$U$1164,'DIAS DE INVENTARIO TAT'!F$1)</f>
        <v>0</v>
      </c>
      <c r="G1574">
        <f>+SUMIFS(inv!$D$1:$D$1164,inv!$A$1:$A$1164,$B1574,inv!$T$1:$T$1164,$A1574,inv!$U$1:$U$1164,'DIAS DE INVENTARIO TAT'!G$1)</f>
        <v>0</v>
      </c>
      <c r="H1574">
        <f>+SUMIFS(inv!$D$1:$D$1164,inv!$A$1:$A$1164,$B1574,inv!$T$1:$T$1164,$A1574,inv!$U$1:$U$1164,'DIAS DE INVENTARIO TAT'!H$1)</f>
        <v>0</v>
      </c>
      <c r="I1574">
        <f>+SUMIFS(inv!$D$1:$D$1164,inv!$A$1:$A$1164,$B1574,inv!$T$1:$T$1164,$A1574,inv!$U$1:$U$1164,'DIAS DE INVENTARIO TAT'!I$1)</f>
        <v>0</v>
      </c>
      <c r="J1574">
        <f>+SUMIFS(inv!$D$1:$D$1164,inv!$A$1:$A$1164,$B1574,inv!$T$1:$T$1164,$A1574,inv!$U$1:$U$1164,'DIAS DE INVENTARIO TAT'!J$1)</f>
        <v>0</v>
      </c>
      <c r="K1574">
        <f>+SUMIFS(inv!$D$1:$D$1164,inv!$A$1:$A$1164,$B1574,inv!$T$1:$T$1164,$A1574,inv!$U$1:$U$1164,'DIAS DE INVENTARIO TAT'!K$1)</f>
        <v>0</v>
      </c>
      <c r="L1574" s="6">
        <f>+SUMIFS(VENTAS!H:H,VENTAS!B:B,B1574,VENTAS!G:G,A1574)</f>
        <v>0</v>
      </c>
      <c r="M1574" s="4">
        <f t="shared" si="136"/>
        <v>0</v>
      </c>
      <c r="N1574" s="4">
        <f t="shared" si="132"/>
        <v>0</v>
      </c>
      <c r="O1574" s="4">
        <f t="shared" si="133"/>
        <v>0</v>
      </c>
      <c r="P1574" s="4">
        <f t="shared" si="134"/>
        <v>0</v>
      </c>
      <c r="Q1574" s="6" t="e">
        <f>+SUMIFS(#REF!,#REF!,TablaINV[[#This Row],[GRUPO]],#REF!,TablaINV[[#This Row],[COD]])</f>
        <v>#REF!</v>
      </c>
      <c r="R1574" s="19">
        <f t="shared" si="135"/>
        <v>0</v>
      </c>
      <c r="S1574" s="4" t="str">
        <f>+VLOOKUP(A1574,inv!T:X,5,0)</f>
        <v>OCCIDENTE</v>
      </c>
      <c r="T1574" s="4" t="e">
        <f>+VLOOKUP(B:B,'DT HUEVO'!$A:$D,4,0)</f>
        <v>#N/A</v>
      </c>
      <c r="U1574" s="4" t="e">
        <f>+VLOOKUP(TablaINV[[#This Row],[COD]],'DT HUEVO'!$A:$D,3,0)</f>
        <v>#N/A</v>
      </c>
    </row>
    <row r="1575" spans="1:21">
      <c r="A1575" t="s">
        <v>448</v>
      </c>
      <c r="B1575">
        <v>13311</v>
      </c>
      <c r="C1575" t="s">
        <v>580</v>
      </c>
      <c r="D1575">
        <f>+SUMIFS(inv!D:D,inv!A:A,B1575,inv!T:T,A1575)</f>
        <v>0</v>
      </c>
      <c r="E1575">
        <f>+SUMIFS(inv!$D$1:$D$1164,inv!$A$1:$A$1164,$B1575,inv!$T$1:$T$1164,$A1575,inv!$U$1:$U$1164,'DIAS DE INVENTARIO TAT'!E$1)</f>
        <v>0</v>
      </c>
      <c r="F1575">
        <f>+SUMIFS(inv!$D$1:$D$1164,inv!$A$1:$A$1164,$B1575,inv!$T$1:$T$1164,$A1575,inv!$U$1:$U$1164,'DIAS DE INVENTARIO TAT'!F$1)</f>
        <v>0</v>
      </c>
      <c r="G1575">
        <f>+SUMIFS(inv!$D$1:$D$1164,inv!$A$1:$A$1164,$B1575,inv!$T$1:$T$1164,$A1575,inv!$U$1:$U$1164,'DIAS DE INVENTARIO TAT'!G$1)</f>
        <v>0</v>
      </c>
      <c r="H1575">
        <f>+SUMIFS(inv!$D$1:$D$1164,inv!$A$1:$A$1164,$B1575,inv!$T$1:$T$1164,$A1575,inv!$U$1:$U$1164,'DIAS DE INVENTARIO TAT'!H$1)</f>
        <v>0</v>
      </c>
      <c r="I1575">
        <f>+SUMIFS(inv!$D$1:$D$1164,inv!$A$1:$A$1164,$B1575,inv!$T$1:$T$1164,$A1575,inv!$U$1:$U$1164,'DIAS DE INVENTARIO TAT'!I$1)</f>
        <v>0</v>
      </c>
      <c r="J1575">
        <f>+SUMIFS(inv!$D$1:$D$1164,inv!$A$1:$A$1164,$B1575,inv!$T$1:$T$1164,$A1575,inv!$U$1:$U$1164,'DIAS DE INVENTARIO TAT'!J$1)</f>
        <v>0</v>
      </c>
      <c r="K1575">
        <f>+SUMIFS(inv!$D$1:$D$1164,inv!$A$1:$A$1164,$B1575,inv!$T$1:$T$1164,$A1575,inv!$U$1:$U$1164,'DIAS DE INVENTARIO TAT'!K$1)</f>
        <v>0</v>
      </c>
      <c r="L1575" s="6">
        <f>+SUMIFS(VENTAS!H:H,VENTAS!B:B,B1575,VENTAS!G:G,A1575)</f>
        <v>0</v>
      </c>
      <c r="M1575" s="4">
        <f t="shared" si="136"/>
        <v>0</v>
      </c>
      <c r="N1575" s="4">
        <f t="shared" si="132"/>
        <v>0</v>
      </c>
      <c r="O1575" s="4">
        <f t="shared" si="133"/>
        <v>0</v>
      </c>
      <c r="P1575" s="4">
        <f t="shared" si="134"/>
        <v>0</v>
      </c>
      <c r="Q1575" s="6" t="e">
        <f>+SUMIFS(#REF!,#REF!,TablaINV[[#This Row],[GRUPO]],#REF!,TablaINV[[#This Row],[COD]])</f>
        <v>#REF!</v>
      </c>
      <c r="R1575" s="19">
        <f t="shared" si="135"/>
        <v>0</v>
      </c>
      <c r="S1575" s="4" t="str">
        <f>+VLOOKUP(A1575,inv!T:X,5,0)</f>
        <v>OCCIDENTE</v>
      </c>
      <c r="T1575" s="4" t="str">
        <f>+VLOOKUP(B:B,'DT HUEVO'!$A:$D,4,0)</f>
        <v>EMPACADOS</v>
      </c>
      <c r="U1575" s="4" t="str">
        <f>+VLOOKUP(TablaINV[[#This Row],[COD]],'DT HUEVO'!$A:$D,3,0)</f>
        <v>AA</v>
      </c>
    </row>
    <row r="1576" spans="1:21">
      <c r="A1576" t="s">
        <v>448</v>
      </c>
      <c r="B1576">
        <v>10305</v>
      </c>
      <c r="C1576" t="s">
        <v>537</v>
      </c>
      <c r="D1576">
        <f>+SUMIFS(inv!D:D,inv!A:A,B1576,inv!T:T,A1576)</f>
        <v>0</v>
      </c>
      <c r="E1576">
        <f>+SUMIFS(inv!$D$1:$D$1164,inv!$A$1:$A$1164,$B1576,inv!$T$1:$T$1164,$A1576,inv!$U$1:$U$1164,'DIAS DE INVENTARIO TAT'!E$1)</f>
        <v>0</v>
      </c>
      <c r="F1576">
        <f>+SUMIFS(inv!$D$1:$D$1164,inv!$A$1:$A$1164,$B1576,inv!$T$1:$T$1164,$A1576,inv!$U$1:$U$1164,'DIAS DE INVENTARIO TAT'!F$1)</f>
        <v>0</v>
      </c>
      <c r="G1576">
        <f>+SUMIFS(inv!$D$1:$D$1164,inv!$A$1:$A$1164,$B1576,inv!$T$1:$T$1164,$A1576,inv!$U$1:$U$1164,'DIAS DE INVENTARIO TAT'!G$1)</f>
        <v>0</v>
      </c>
      <c r="H1576">
        <f>+SUMIFS(inv!$D$1:$D$1164,inv!$A$1:$A$1164,$B1576,inv!$T$1:$T$1164,$A1576,inv!$U$1:$U$1164,'DIAS DE INVENTARIO TAT'!H$1)</f>
        <v>0</v>
      </c>
      <c r="I1576">
        <f>+SUMIFS(inv!$D$1:$D$1164,inv!$A$1:$A$1164,$B1576,inv!$T$1:$T$1164,$A1576,inv!$U$1:$U$1164,'DIAS DE INVENTARIO TAT'!I$1)</f>
        <v>0</v>
      </c>
      <c r="J1576">
        <f>+SUMIFS(inv!$D$1:$D$1164,inv!$A$1:$A$1164,$B1576,inv!$T$1:$T$1164,$A1576,inv!$U$1:$U$1164,'DIAS DE INVENTARIO TAT'!J$1)</f>
        <v>0</v>
      </c>
      <c r="K1576">
        <f>+SUMIFS(inv!$D$1:$D$1164,inv!$A$1:$A$1164,$B1576,inv!$T$1:$T$1164,$A1576,inv!$U$1:$U$1164,'DIAS DE INVENTARIO TAT'!K$1)</f>
        <v>0</v>
      </c>
      <c r="L1576" s="6">
        <f>+SUMIFS(VENTAS!H:H,VENTAS!B:B,B1576,VENTAS!G:G,A1576)</f>
        <v>0</v>
      </c>
      <c r="M1576" s="4">
        <f t="shared" si="136"/>
        <v>0</v>
      </c>
      <c r="N1576" s="4">
        <f t="shared" si="132"/>
        <v>0</v>
      </c>
      <c r="O1576" s="4">
        <f t="shared" si="133"/>
        <v>0</v>
      </c>
      <c r="P1576" s="4">
        <f t="shared" si="134"/>
        <v>0</v>
      </c>
      <c r="Q1576" s="6" t="e">
        <f>+SUMIFS(#REF!,#REF!,TablaINV[[#This Row],[GRUPO]],#REF!,TablaINV[[#This Row],[COD]])</f>
        <v>#REF!</v>
      </c>
      <c r="R1576" s="19">
        <f t="shared" si="135"/>
        <v>0</v>
      </c>
      <c r="S1576" s="4" t="str">
        <f>+VLOOKUP(A1576,inv!T:X,5,0)</f>
        <v>OCCIDENTE</v>
      </c>
      <c r="T1576" s="4" t="str">
        <f>+VLOOKUP(B:B,'DT HUEVO'!$A:$D,4,0)</f>
        <v>FS</v>
      </c>
      <c r="U1576" s="4" t="str">
        <f>+VLOOKUP(TablaINV[[#This Row],[COD]],'DT HUEVO'!$A:$D,3,0)</f>
        <v>AA</v>
      </c>
    </row>
    <row r="1577" spans="1:21">
      <c r="A1577" t="s">
        <v>448</v>
      </c>
      <c r="B1577">
        <v>10389</v>
      </c>
      <c r="C1577" t="s">
        <v>71</v>
      </c>
      <c r="D1577">
        <f>+SUMIFS(inv!D:D,inv!A:A,B1577,inv!T:T,A1577)</f>
        <v>0</v>
      </c>
      <c r="E1577">
        <f>+SUMIFS(inv!$D$1:$D$1164,inv!$A$1:$A$1164,$B1577,inv!$T$1:$T$1164,$A1577,inv!$U$1:$U$1164,'DIAS DE INVENTARIO TAT'!E$1)</f>
        <v>0</v>
      </c>
      <c r="F1577">
        <f>+SUMIFS(inv!$D$1:$D$1164,inv!$A$1:$A$1164,$B1577,inv!$T$1:$T$1164,$A1577,inv!$U$1:$U$1164,'DIAS DE INVENTARIO TAT'!F$1)</f>
        <v>0</v>
      </c>
      <c r="G1577">
        <f>+SUMIFS(inv!$D$1:$D$1164,inv!$A$1:$A$1164,$B1577,inv!$T$1:$T$1164,$A1577,inv!$U$1:$U$1164,'DIAS DE INVENTARIO TAT'!G$1)</f>
        <v>0</v>
      </c>
      <c r="H1577">
        <f>+SUMIFS(inv!$D$1:$D$1164,inv!$A$1:$A$1164,$B1577,inv!$T$1:$T$1164,$A1577,inv!$U$1:$U$1164,'DIAS DE INVENTARIO TAT'!H$1)</f>
        <v>0</v>
      </c>
      <c r="I1577">
        <f>+SUMIFS(inv!$D$1:$D$1164,inv!$A$1:$A$1164,$B1577,inv!$T$1:$T$1164,$A1577,inv!$U$1:$U$1164,'DIAS DE INVENTARIO TAT'!I$1)</f>
        <v>0</v>
      </c>
      <c r="J1577">
        <f>+SUMIFS(inv!$D$1:$D$1164,inv!$A$1:$A$1164,$B1577,inv!$T$1:$T$1164,$A1577,inv!$U$1:$U$1164,'DIAS DE INVENTARIO TAT'!J$1)</f>
        <v>0</v>
      </c>
      <c r="K1577">
        <f>+SUMIFS(inv!$D$1:$D$1164,inv!$A$1:$A$1164,$B1577,inv!$T$1:$T$1164,$A1577,inv!$U$1:$U$1164,'DIAS DE INVENTARIO TAT'!K$1)</f>
        <v>0</v>
      </c>
      <c r="L1577" s="6">
        <f>+SUMIFS(VENTAS!H:H,VENTAS!B:B,B1577,VENTAS!G:G,A1577)</f>
        <v>0</v>
      </c>
      <c r="M1577" s="4">
        <f t="shared" si="136"/>
        <v>0</v>
      </c>
      <c r="N1577" s="4">
        <f t="shared" si="132"/>
        <v>0</v>
      </c>
      <c r="O1577" s="4">
        <f t="shared" si="133"/>
        <v>0</v>
      </c>
      <c r="P1577" s="4">
        <f t="shared" si="134"/>
        <v>0</v>
      </c>
      <c r="Q1577" s="6" t="e">
        <f>+SUMIFS(#REF!,#REF!,TablaINV[[#This Row],[GRUPO]],#REF!,TablaINV[[#This Row],[COD]])</f>
        <v>#REF!</v>
      </c>
      <c r="R1577" s="19">
        <f t="shared" si="135"/>
        <v>0</v>
      </c>
      <c r="S1577" s="4" t="str">
        <f>+VLOOKUP(A1577,inv!T:X,5,0)</f>
        <v>OCCIDENTE</v>
      </c>
      <c r="T1577" s="4" t="str">
        <f>+VLOOKUP(B:B,'DT HUEVO'!$A:$D,4,0)</f>
        <v>FS</v>
      </c>
      <c r="U1577" s="4" t="str">
        <f>+VLOOKUP(TablaINV[[#This Row],[COD]],'DT HUEVO'!$A:$D,3,0)</f>
        <v>AA</v>
      </c>
    </row>
    <row r="1578" spans="1:21">
      <c r="A1578" t="s">
        <v>448</v>
      </c>
      <c r="B1578">
        <v>10405</v>
      </c>
      <c r="C1578" t="s">
        <v>542</v>
      </c>
      <c r="D1578">
        <f>+SUMIFS(inv!D:D,inv!A:A,B1578,inv!T:T,A1578)</f>
        <v>0</v>
      </c>
      <c r="E1578">
        <f>+SUMIFS(inv!$D$1:$D$1164,inv!$A$1:$A$1164,$B1578,inv!$T$1:$T$1164,$A1578,inv!$U$1:$U$1164,'DIAS DE INVENTARIO TAT'!E$1)</f>
        <v>0</v>
      </c>
      <c r="F1578">
        <f>+SUMIFS(inv!$D$1:$D$1164,inv!$A$1:$A$1164,$B1578,inv!$T$1:$T$1164,$A1578,inv!$U$1:$U$1164,'DIAS DE INVENTARIO TAT'!F$1)</f>
        <v>0</v>
      </c>
      <c r="G1578">
        <f>+SUMIFS(inv!$D$1:$D$1164,inv!$A$1:$A$1164,$B1578,inv!$T$1:$T$1164,$A1578,inv!$U$1:$U$1164,'DIAS DE INVENTARIO TAT'!G$1)</f>
        <v>0</v>
      </c>
      <c r="H1578">
        <f>+SUMIFS(inv!$D$1:$D$1164,inv!$A$1:$A$1164,$B1578,inv!$T$1:$T$1164,$A1578,inv!$U$1:$U$1164,'DIAS DE INVENTARIO TAT'!H$1)</f>
        <v>0</v>
      </c>
      <c r="I1578">
        <f>+SUMIFS(inv!$D$1:$D$1164,inv!$A$1:$A$1164,$B1578,inv!$T$1:$T$1164,$A1578,inv!$U$1:$U$1164,'DIAS DE INVENTARIO TAT'!I$1)</f>
        <v>0</v>
      </c>
      <c r="J1578">
        <f>+SUMIFS(inv!$D$1:$D$1164,inv!$A$1:$A$1164,$B1578,inv!$T$1:$T$1164,$A1578,inv!$U$1:$U$1164,'DIAS DE INVENTARIO TAT'!J$1)</f>
        <v>0</v>
      </c>
      <c r="K1578">
        <f>+SUMIFS(inv!$D$1:$D$1164,inv!$A$1:$A$1164,$B1578,inv!$T$1:$T$1164,$A1578,inv!$U$1:$U$1164,'DIAS DE INVENTARIO TAT'!K$1)</f>
        <v>0</v>
      </c>
      <c r="L1578" s="6">
        <f>+SUMIFS(VENTAS!H:H,VENTAS!B:B,B1578,VENTAS!G:G,A1578)</f>
        <v>0</v>
      </c>
      <c r="M1578" s="4">
        <f t="shared" si="136"/>
        <v>0</v>
      </c>
      <c r="N1578" s="4">
        <f t="shared" si="132"/>
        <v>0</v>
      </c>
      <c r="O1578" s="4">
        <f t="shared" si="133"/>
        <v>0</v>
      </c>
      <c r="P1578" s="4">
        <f t="shared" si="134"/>
        <v>0</v>
      </c>
      <c r="Q1578" s="6" t="e">
        <f>+SUMIFS(#REF!,#REF!,TablaINV[[#This Row],[GRUPO]],#REF!,TablaINV[[#This Row],[COD]])</f>
        <v>#REF!</v>
      </c>
      <c r="R1578" s="19">
        <f t="shared" si="135"/>
        <v>0</v>
      </c>
      <c r="S1578" s="4" t="str">
        <f>+VLOOKUP(A1578,inv!T:X,5,0)</f>
        <v>OCCIDENTE</v>
      </c>
      <c r="T1578" s="4" t="str">
        <f>+VLOOKUP(B:B,'DT HUEVO'!$A:$D,4,0)</f>
        <v>FS</v>
      </c>
      <c r="U1578" s="4" t="str">
        <f>+VLOOKUP(TablaINV[[#This Row],[COD]],'DT HUEVO'!$A:$D,3,0)</f>
        <v>A</v>
      </c>
    </row>
    <row r="1579" spans="1:21">
      <c r="A1579" t="s">
        <v>448</v>
      </c>
      <c r="B1579">
        <v>10490</v>
      </c>
      <c r="C1579" t="s">
        <v>476</v>
      </c>
      <c r="D1579">
        <f>+SUMIFS(inv!D:D,inv!A:A,B1579,inv!T:T,A1579)</f>
        <v>0</v>
      </c>
      <c r="E1579">
        <f>+SUMIFS(inv!$D$1:$D$1164,inv!$A$1:$A$1164,$B1579,inv!$T$1:$T$1164,$A1579,inv!$U$1:$U$1164,'DIAS DE INVENTARIO TAT'!E$1)</f>
        <v>0</v>
      </c>
      <c r="F1579">
        <f>+SUMIFS(inv!$D$1:$D$1164,inv!$A$1:$A$1164,$B1579,inv!$T$1:$T$1164,$A1579,inv!$U$1:$U$1164,'DIAS DE INVENTARIO TAT'!F$1)</f>
        <v>0</v>
      </c>
      <c r="G1579">
        <f>+SUMIFS(inv!$D$1:$D$1164,inv!$A$1:$A$1164,$B1579,inv!$T$1:$T$1164,$A1579,inv!$U$1:$U$1164,'DIAS DE INVENTARIO TAT'!G$1)</f>
        <v>0</v>
      </c>
      <c r="H1579">
        <f>+SUMIFS(inv!$D$1:$D$1164,inv!$A$1:$A$1164,$B1579,inv!$T$1:$T$1164,$A1579,inv!$U$1:$U$1164,'DIAS DE INVENTARIO TAT'!H$1)</f>
        <v>0</v>
      </c>
      <c r="I1579">
        <f>+SUMIFS(inv!$D$1:$D$1164,inv!$A$1:$A$1164,$B1579,inv!$T$1:$T$1164,$A1579,inv!$U$1:$U$1164,'DIAS DE INVENTARIO TAT'!I$1)</f>
        <v>0</v>
      </c>
      <c r="J1579">
        <f>+SUMIFS(inv!$D$1:$D$1164,inv!$A$1:$A$1164,$B1579,inv!$T$1:$T$1164,$A1579,inv!$U$1:$U$1164,'DIAS DE INVENTARIO TAT'!J$1)</f>
        <v>0</v>
      </c>
      <c r="K1579">
        <f>+SUMIFS(inv!$D$1:$D$1164,inv!$A$1:$A$1164,$B1579,inv!$T$1:$T$1164,$A1579,inv!$U$1:$U$1164,'DIAS DE INVENTARIO TAT'!K$1)</f>
        <v>0</v>
      </c>
      <c r="L1579" s="6">
        <f>+SUMIFS(VENTAS!H:H,VENTAS!B:B,B1579,VENTAS!G:G,A1579)</f>
        <v>0</v>
      </c>
      <c r="M1579" s="4">
        <f t="shared" si="136"/>
        <v>0</v>
      </c>
      <c r="N1579" s="4">
        <f t="shared" si="132"/>
        <v>0</v>
      </c>
      <c r="O1579" s="4">
        <f t="shared" si="133"/>
        <v>0</v>
      </c>
      <c r="P1579" s="4">
        <f t="shared" si="134"/>
        <v>0</v>
      </c>
      <c r="Q1579" s="6" t="e">
        <f>+SUMIFS(#REF!,#REF!,TablaINV[[#This Row],[GRUPO]],#REF!,TablaINV[[#This Row],[COD]])</f>
        <v>#REF!</v>
      </c>
      <c r="R1579" s="19">
        <f t="shared" si="135"/>
        <v>0</v>
      </c>
      <c r="S1579" s="4" t="str">
        <f>+VLOOKUP(A1579,inv!T:X,5,0)</f>
        <v>OCCIDENTE</v>
      </c>
      <c r="T1579" s="4" t="e">
        <f>+VLOOKUP(B:B,'DT HUEVO'!$A:$D,4,0)</f>
        <v>#N/A</v>
      </c>
      <c r="U1579" s="4" t="e">
        <f>+VLOOKUP(TablaINV[[#This Row],[COD]],'DT HUEVO'!$A:$D,3,0)</f>
        <v>#N/A</v>
      </c>
    </row>
    <row r="1580" spans="1:21">
      <c r="A1580" t="s">
        <v>448</v>
      </c>
      <c r="B1580">
        <v>10488</v>
      </c>
      <c r="C1580" t="s">
        <v>607</v>
      </c>
      <c r="D1580">
        <f>+SUMIFS(inv!D:D,inv!A:A,B1580,inv!T:T,A1580)</f>
        <v>0</v>
      </c>
      <c r="E1580">
        <f>+SUMIFS(inv!$D$1:$D$1164,inv!$A$1:$A$1164,$B1580,inv!$T$1:$T$1164,$A1580,inv!$U$1:$U$1164,'DIAS DE INVENTARIO TAT'!E$1)</f>
        <v>0</v>
      </c>
      <c r="F1580">
        <f>+SUMIFS(inv!$D$1:$D$1164,inv!$A$1:$A$1164,$B1580,inv!$T$1:$T$1164,$A1580,inv!$U$1:$U$1164,'DIAS DE INVENTARIO TAT'!F$1)</f>
        <v>0</v>
      </c>
      <c r="G1580">
        <f>+SUMIFS(inv!$D$1:$D$1164,inv!$A$1:$A$1164,$B1580,inv!$T$1:$T$1164,$A1580,inv!$U$1:$U$1164,'DIAS DE INVENTARIO TAT'!G$1)</f>
        <v>0</v>
      </c>
      <c r="H1580">
        <f>+SUMIFS(inv!$D$1:$D$1164,inv!$A$1:$A$1164,$B1580,inv!$T$1:$T$1164,$A1580,inv!$U$1:$U$1164,'DIAS DE INVENTARIO TAT'!H$1)</f>
        <v>0</v>
      </c>
      <c r="I1580">
        <f>+SUMIFS(inv!$D$1:$D$1164,inv!$A$1:$A$1164,$B1580,inv!$T$1:$T$1164,$A1580,inv!$U$1:$U$1164,'DIAS DE INVENTARIO TAT'!I$1)</f>
        <v>0</v>
      </c>
      <c r="J1580">
        <f>+SUMIFS(inv!$D$1:$D$1164,inv!$A$1:$A$1164,$B1580,inv!$T$1:$T$1164,$A1580,inv!$U$1:$U$1164,'DIAS DE INVENTARIO TAT'!J$1)</f>
        <v>0</v>
      </c>
      <c r="K1580">
        <f>+SUMIFS(inv!$D$1:$D$1164,inv!$A$1:$A$1164,$B1580,inv!$T$1:$T$1164,$A1580,inv!$U$1:$U$1164,'DIAS DE INVENTARIO TAT'!K$1)</f>
        <v>0</v>
      </c>
      <c r="L1580" s="6">
        <f>+SUMIFS(VENTAS!H:H,VENTAS!B:B,B1580,VENTAS!G:G,A1580)</f>
        <v>0</v>
      </c>
      <c r="M1580" s="4">
        <f t="shared" si="136"/>
        <v>0</v>
      </c>
      <c r="N1580" s="4">
        <f t="shared" si="132"/>
        <v>0</v>
      </c>
      <c r="O1580" s="4">
        <f t="shared" si="133"/>
        <v>0</v>
      </c>
      <c r="P1580" s="4">
        <f t="shared" si="134"/>
        <v>0</v>
      </c>
      <c r="Q1580" s="6" t="e">
        <f>+SUMIFS(#REF!,#REF!,TablaINV[[#This Row],[GRUPO]],#REF!,TablaINV[[#This Row],[COD]])</f>
        <v>#REF!</v>
      </c>
      <c r="R1580" s="19">
        <f t="shared" si="135"/>
        <v>0</v>
      </c>
      <c r="S1580" s="4" t="str">
        <f>+VLOOKUP(A1580,inv!T:X,5,0)</f>
        <v>OCCIDENTE</v>
      </c>
      <c r="T1580" s="4" t="str">
        <f>+VLOOKUP(B:B,'DT HUEVO'!$A:$D,4,0)</f>
        <v>FS</v>
      </c>
      <c r="U1580" s="4" t="str">
        <f>+VLOOKUP(TablaINV[[#This Row],[COD]],'DT HUEVO'!$A:$D,3,0)</f>
        <v>A</v>
      </c>
    </row>
    <row r="1581" spans="1:21">
      <c r="A1581" t="s">
        <v>448</v>
      </c>
      <c r="B1581">
        <v>10312</v>
      </c>
      <c r="C1581" t="s">
        <v>540</v>
      </c>
      <c r="D1581">
        <f>+SUMIFS(inv!D:D,inv!A:A,B1581,inv!T:T,A1581)</f>
        <v>0</v>
      </c>
      <c r="E1581">
        <f>+SUMIFS(inv!$D$1:$D$1164,inv!$A$1:$A$1164,$B1581,inv!$T$1:$T$1164,$A1581,inv!$U$1:$U$1164,'DIAS DE INVENTARIO TAT'!E$1)</f>
        <v>0</v>
      </c>
      <c r="F1581">
        <f>+SUMIFS(inv!$D$1:$D$1164,inv!$A$1:$A$1164,$B1581,inv!$T$1:$T$1164,$A1581,inv!$U$1:$U$1164,'DIAS DE INVENTARIO TAT'!F$1)</f>
        <v>0</v>
      </c>
      <c r="G1581">
        <f>+SUMIFS(inv!$D$1:$D$1164,inv!$A$1:$A$1164,$B1581,inv!$T$1:$T$1164,$A1581,inv!$U$1:$U$1164,'DIAS DE INVENTARIO TAT'!G$1)</f>
        <v>0</v>
      </c>
      <c r="H1581">
        <f>+SUMIFS(inv!$D$1:$D$1164,inv!$A$1:$A$1164,$B1581,inv!$T$1:$T$1164,$A1581,inv!$U$1:$U$1164,'DIAS DE INVENTARIO TAT'!H$1)</f>
        <v>0</v>
      </c>
      <c r="I1581">
        <f>+SUMIFS(inv!$D$1:$D$1164,inv!$A$1:$A$1164,$B1581,inv!$T$1:$T$1164,$A1581,inv!$U$1:$U$1164,'DIAS DE INVENTARIO TAT'!I$1)</f>
        <v>0</v>
      </c>
      <c r="J1581">
        <f>+SUMIFS(inv!$D$1:$D$1164,inv!$A$1:$A$1164,$B1581,inv!$T$1:$T$1164,$A1581,inv!$U$1:$U$1164,'DIAS DE INVENTARIO TAT'!J$1)</f>
        <v>0</v>
      </c>
      <c r="K1581">
        <f>+SUMIFS(inv!$D$1:$D$1164,inv!$A$1:$A$1164,$B1581,inv!$T$1:$T$1164,$A1581,inv!$U$1:$U$1164,'DIAS DE INVENTARIO TAT'!K$1)</f>
        <v>0</v>
      </c>
      <c r="L1581" s="6">
        <f>+SUMIFS(VENTAS!H:H,VENTAS!B:B,B1581,VENTAS!G:G,A1581)</f>
        <v>0</v>
      </c>
      <c r="M1581" s="4">
        <f t="shared" si="136"/>
        <v>0</v>
      </c>
      <c r="N1581" s="4">
        <f t="shared" si="132"/>
        <v>0</v>
      </c>
      <c r="O1581" s="4">
        <f t="shared" si="133"/>
        <v>0</v>
      </c>
      <c r="P1581" s="4">
        <f t="shared" si="134"/>
        <v>0</v>
      </c>
      <c r="Q1581" s="6" t="e">
        <f>+SUMIFS(#REF!,#REF!,TablaINV[[#This Row],[GRUPO]],#REF!,TablaINV[[#This Row],[COD]])</f>
        <v>#REF!</v>
      </c>
      <c r="R1581" s="19">
        <f t="shared" si="135"/>
        <v>0</v>
      </c>
      <c r="S1581" s="4" t="str">
        <f>+VLOOKUP(A1581,inv!T:X,5,0)</f>
        <v>OCCIDENTE</v>
      </c>
      <c r="T1581" s="4" t="str">
        <f>+VLOOKUP(B:B,'DT HUEVO'!$A:$D,4,0)</f>
        <v>EMPACADOS</v>
      </c>
      <c r="U1581" s="4" t="str">
        <f>+VLOOKUP(TablaINV[[#This Row],[COD]],'DT HUEVO'!$A:$D,3,0)</f>
        <v>AA</v>
      </c>
    </row>
    <row r="1582" spans="1:21">
      <c r="A1582" t="s">
        <v>448</v>
      </c>
      <c r="B1582">
        <v>10589</v>
      </c>
      <c r="C1582" t="s">
        <v>73</v>
      </c>
      <c r="D1582">
        <f>+SUMIFS(inv!D:D,inv!A:A,B1582,inv!T:T,A1582)</f>
        <v>0</v>
      </c>
      <c r="E1582">
        <f>+SUMIFS(inv!$D$1:$D$1164,inv!$A$1:$A$1164,$B1582,inv!$T$1:$T$1164,$A1582,inv!$U$1:$U$1164,'DIAS DE INVENTARIO TAT'!E$1)</f>
        <v>0</v>
      </c>
      <c r="F1582">
        <f>+SUMIFS(inv!$D$1:$D$1164,inv!$A$1:$A$1164,$B1582,inv!$T$1:$T$1164,$A1582,inv!$U$1:$U$1164,'DIAS DE INVENTARIO TAT'!F$1)</f>
        <v>0</v>
      </c>
      <c r="G1582">
        <f>+SUMIFS(inv!$D$1:$D$1164,inv!$A$1:$A$1164,$B1582,inv!$T$1:$T$1164,$A1582,inv!$U$1:$U$1164,'DIAS DE INVENTARIO TAT'!G$1)</f>
        <v>0</v>
      </c>
      <c r="H1582">
        <f>+SUMIFS(inv!$D$1:$D$1164,inv!$A$1:$A$1164,$B1582,inv!$T$1:$T$1164,$A1582,inv!$U$1:$U$1164,'DIAS DE INVENTARIO TAT'!H$1)</f>
        <v>0</v>
      </c>
      <c r="I1582">
        <f>+SUMIFS(inv!$D$1:$D$1164,inv!$A$1:$A$1164,$B1582,inv!$T$1:$T$1164,$A1582,inv!$U$1:$U$1164,'DIAS DE INVENTARIO TAT'!I$1)</f>
        <v>0</v>
      </c>
      <c r="J1582">
        <f>+SUMIFS(inv!$D$1:$D$1164,inv!$A$1:$A$1164,$B1582,inv!$T$1:$T$1164,$A1582,inv!$U$1:$U$1164,'DIAS DE INVENTARIO TAT'!J$1)</f>
        <v>0</v>
      </c>
      <c r="K1582">
        <f>+SUMIFS(inv!$D$1:$D$1164,inv!$A$1:$A$1164,$B1582,inv!$T$1:$T$1164,$A1582,inv!$U$1:$U$1164,'DIAS DE INVENTARIO TAT'!K$1)</f>
        <v>0</v>
      </c>
      <c r="L1582" s="6">
        <f>+SUMIFS(VENTAS!H:H,VENTAS!B:B,B1582,VENTAS!G:G,A1582)</f>
        <v>0</v>
      </c>
      <c r="M1582" s="4">
        <f t="shared" si="136"/>
        <v>0</v>
      </c>
      <c r="N1582" s="4">
        <f t="shared" si="132"/>
        <v>0</v>
      </c>
      <c r="O1582" s="4">
        <f t="shared" si="133"/>
        <v>0</v>
      </c>
      <c r="P1582" s="4">
        <f t="shared" si="134"/>
        <v>0</v>
      </c>
      <c r="Q1582" s="6" t="e">
        <f>+SUMIFS(#REF!,#REF!,TablaINV[[#This Row],[GRUPO]],#REF!,TablaINV[[#This Row],[COD]])</f>
        <v>#REF!</v>
      </c>
      <c r="R1582" s="19">
        <f t="shared" si="135"/>
        <v>0</v>
      </c>
      <c r="S1582" s="4" t="str">
        <f>+VLOOKUP(A1582,inv!T:X,5,0)</f>
        <v>OCCIDENTE</v>
      </c>
      <c r="T1582" s="4" t="e">
        <f>+VLOOKUP(B:B,'DT HUEVO'!$A:$D,4,0)</f>
        <v>#N/A</v>
      </c>
      <c r="U1582" s="4" t="e">
        <f>+VLOOKUP(TablaINV[[#This Row],[COD]],'DT HUEVO'!$A:$D,3,0)</f>
        <v>#N/A</v>
      </c>
    </row>
    <row r="1583" spans="1:21">
      <c r="A1583" t="s">
        <v>448</v>
      </c>
      <c r="B1583">
        <v>10580</v>
      </c>
      <c r="C1583" t="s">
        <v>548</v>
      </c>
      <c r="D1583">
        <f>+SUMIFS(inv!D:D,inv!A:A,B1583,inv!T:T,A1583)</f>
        <v>0</v>
      </c>
      <c r="E1583">
        <f>+SUMIFS(inv!$D$1:$D$1164,inv!$A$1:$A$1164,$B1583,inv!$T$1:$T$1164,$A1583,inv!$U$1:$U$1164,'DIAS DE INVENTARIO TAT'!E$1)</f>
        <v>0</v>
      </c>
      <c r="F1583">
        <f>+SUMIFS(inv!$D$1:$D$1164,inv!$A$1:$A$1164,$B1583,inv!$T$1:$T$1164,$A1583,inv!$U$1:$U$1164,'DIAS DE INVENTARIO TAT'!F$1)</f>
        <v>0</v>
      </c>
      <c r="G1583">
        <f>+SUMIFS(inv!$D$1:$D$1164,inv!$A$1:$A$1164,$B1583,inv!$T$1:$T$1164,$A1583,inv!$U$1:$U$1164,'DIAS DE INVENTARIO TAT'!G$1)</f>
        <v>0</v>
      </c>
      <c r="H1583">
        <f>+SUMIFS(inv!$D$1:$D$1164,inv!$A$1:$A$1164,$B1583,inv!$T$1:$T$1164,$A1583,inv!$U$1:$U$1164,'DIAS DE INVENTARIO TAT'!H$1)</f>
        <v>0</v>
      </c>
      <c r="I1583">
        <f>+SUMIFS(inv!$D$1:$D$1164,inv!$A$1:$A$1164,$B1583,inv!$T$1:$T$1164,$A1583,inv!$U$1:$U$1164,'DIAS DE INVENTARIO TAT'!I$1)</f>
        <v>0</v>
      </c>
      <c r="J1583">
        <f>+SUMIFS(inv!$D$1:$D$1164,inv!$A$1:$A$1164,$B1583,inv!$T$1:$T$1164,$A1583,inv!$U$1:$U$1164,'DIAS DE INVENTARIO TAT'!J$1)</f>
        <v>0</v>
      </c>
      <c r="K1583">
        <f>+SUMIFS(inv!$D$1:$D$1164,inv!$A$1:$A$1164,$B1583,inv!$T$1:$T$1164,$A1583,inv!$U$1:$U$1164,'DIAS DE INVENTARIO TAT'!K$1)</f>
        <v>0</v>
      </c>
      <c r="L1583" s="6">
        <f>+SUMIFS(VENTAS!H:H,VENTAS!B:B,B1583,VENTAS!G:G,A1583)</f>
        <v>0</v>
      </c>
      <c r="M1583" s="4">
        <f t="shared" si="136"/>
        <v>0</v>
      </c>
      <c r="N1583" s="4">
        <f t="shared" si="132"/>
        <v>0</v>
      </c>
      <c r="O1583" s="4">
        <f t="shared" si="133"/>
        <v>0</v>
      </c>
      <c r="P1583" s="4">
        <f t="shared" si="134"/>
        <v>0</v>
      </c>
      <c r="Q1583" s="6" t="e">
        <f>+SUMIFS(#REF!,#REF!,TablaINV[[#This Row],[GRUPO]],#REF!,TablaINV[[#This Row],[COD]])</f>
        <v>#REF!</v>
      </c>
      <c r="R1583" s="19">
        <f t="shared" si="135"/>
        <v>0</v>
      </c>
      <c r="S1583" s="4" t="str">
        <f>+VLOOKUP(A1583,inv!T:X,5,0)</f>
        <v>OCCIDENTE</v>
      </c>
      <c r="T1583" s="4" t="e">
        <f>+VLOOKUP(B:B,'DT HUEVO'!$A:$D,4,0)</f>
        <v>#N/A</v>
      </c>
      <c r="U1583" s="4" t="e">
        <f>+VLOOKUP(TablaINV[[#This Row],[COD]],'DT HUEVO'!$A:$D,3,0)</f>
        <v>#N/A</v>
      </c>
    </row>
    <row r="1584" spans="1:21">
      <c r="A1584" t="s">
        <v>448</v>
      </c>
      <c r="B1584">
        <v>13380</v>
      </c>
      <c r="C1584" t="s">
        <v>534</v>
      </c>
      <c r="D1584">
        <f>+SUMIFS(inv!D:D,inv!A:A,B1584,inv!T:T,A1584)</f>
        <v>0</v>
      </c>
      <c r="E1584">
        <f>+SUMIFS(inv!$D$1:$D$1164,inv!$A$1:$A$1164,$B1584,inv!$T$1:$T$1164,$A1584,inv!$U$1:$U$1164,'DIAS DE INVENTARIO TAT'!E$1)</f>
        <v>0</v>
      </c>
      <c r="F1584">
        <f>+SUMIFS(inv!$D$1:$D$1164,inv!$A$1:$A$1164,$B1584,inv!$T$1:$T$1164,$A1584,inv!$U$1:$U$1164,'DIAS DE INVENTARIO TAT'!F$1)</f>
        <v>0</v>
      </c>
      <c r="G1584">
        <f>+SUMIFS(inv!$D$1:$D$1164,inv!$A$1:$A$1164,$B1584,inv!$T$1:$T$1164,$A1584,inv!$U$1:$U$1164,'DIAS DE INVENTARIO TAT'!G$1)</f>
        <v>0</v>
      </c>
      <c r="H1584">
        <f>+SUMIFS(inv!$D$1:$D$1164,inv!$A$1:$A$1164,$B1584,inv!$T$1:$T$1164,$A1584,inv!$U$1:$U$1164,'DIAS DE INVENTARIO TAT'!H$1)</f>
        <v>0</v>
      </c>
      <c r="I1584">
        <f>+SUMIFS(inv!$D$1:$D$1164,inv!$A$1:$A$1164,$B1584,inv!$T$1:$T$1164,$A1584,inv!$U$1:$U$1164,'DIAS DE INVENTARIO TAT'!I$1)</f>
        <v>0</v>
      </c>
      <c r="J1584">
        <f>+SUMIFS(inv!$D$1:$D$1164,inv!$A$1:$A$1164,$B1584,inv!$T$1:$T$1164,$A1584,inv!$U$1:$U$1164,'DIAS DE INVENTARIO TAT'!J$1)</f>
        <v>0</v>
      </c>
      <c r="K1584">
        <f>+SUMIFS(inv!$D$1:$D$1164,inv!$A$1:$A$1164,$B1584,inv!$T$1:$T$1164,$A1584,inv!$U$1:$U$1164,'DIAS DE INVENTARIO TAT'!K$1)</f>
        <v>0</v>
      </c>
      <c r="L1584" s="6">
        <f>+SUMIFS(VENTAS!H:H,VENTAS!B:B,B1584,VENTAS!G:G,A1584)</f>
        <v>0</v>
      </c>
      <c r="M1584" s="4">
        <f t="shared" si="136"/>
        <v>0</v>
      </c>
      <c r="N1584" s="4">
        <f t="shared" si="132"/>
        <v>0</v>
      </c>
      <c r="O1584" s="4">
        <f t="shared" si="133"/>
        <v>0</v>
      </c>
      <c r="P1584" s="4">
        <f t="shared" si="134"/>
        <v>0</v>
      </c>
      <c r="Q1584" s="6" t="e">
        <f>+SUMIFS(#REF!,#REF!,TablaINV[[#This Row],[GRUPO]],#REF!,TablaINV[[#This Row],[COD]])</f>
        <v>#REF!</v>
      </c>
      <c r="R1584" s="19">
        <f t="shared" si="135"/>
        <v>0</v>
      </c>
      <c r="S1584" s="4" t="str">
        <f>+VLOOKUP(A1584,inv!T:X,5,0)</f>
        <v>OCCIDENTE</v>
      </c>
      <c r="T1584" s="4" t="str">
        <f>+VLOOKUP(B:B,'DT HUEVO'!$A:$D,4,0)</f>
        <v>EMPACADOS</v>
      </c>
      <c r="U1584" s="4" t="str">
        <f>+VLOOKUP(TablaINV[[#This Row],[COD]],'DT HUEVO'!$A:$D,3,0)</f>
        <v>AA</v>
      </c>
    </row>
    <row r="1585" spans="1:21">
      <c r="A1585" t="s">
        <v>448</v>
      </c>
      <c r="B1585">
        <v>13580</v>
      </c>
      <c r="C1585" t="s">
        <v>535</v>
      </c>
      <c r="D1585">
        <f>+SUMIFS(inv!D:D,inv!A:A,B1585,inv!T:T,A1585)</f>
        <v>0</v>
      </c>
      <c r="E1585">
        <f>+SUMIFS(inv!$D$1:$D$1164,inv!$A$1:$A$1164,$B1585,inv!$T$1:$T$1164,$A1585,inv!$U$1:$U$1164,'DIAS DE INVENTARIO TAT'!E$1)</f>
        <v>0</v>
      </c>
      <c r="F1585">
        <f>+SUMIFS(inv!$D$1:$D$1164,inv!$A$1:$A$1164,$B1585,inv!$T$1:$T$1164,$A1585,inv!$U$1:$U$1164,'DIAS DE INVENTARIO TAT'!F$1)</f>
        <v>0</v>
      </c>
      <c r="G1585">
        <f>+SUMIFS(inv!$D$1:$D$1164,inv!$A$1:$A$1164,$B1585,inv!$T$1:$T$1164,$A1585,inv!$U$1:$U$1164,'DIAS DE INVENTARIO TAT'!G$1)</f>
        <v>0</v>
      </c>
      <c r="H1585">
        <f>+SUMIFS(inv!$D$1:$D$1164,inv!$A$1:$A$1164,$B1585,inv!$T$1:$T$1164,$A1585,inv!$U$1:$U$1164,'DIAS DE INVENTARIO TAT'!H$1)</f>
        <v>0</v>
      </c>
      <c r="I1585">
        <f>+SUMIFS(inv!$D$1:$D$1164,inv!$A$1:$A$1164,$B1585,inv!$T$1:$T$1164,$A1585,inv!$U$1:$U$1164,'DIAS DE INVENTARIO TAT'!I$1)</f>
        <v>0</v>
      </c>
      <c r="J1585">
        <f>+SUMIFS(inv!$D$1:$D$1164,inv!$A$1:$A$1164,$B1585,inv!$T$1:$T$1164,$A1585,inv!$U$1:$U$1164,'DIAS DE INVENTARIO TAT'!J$1)</f>
        <v>0</v>
      </c>
      <c r="K1585">
        <f>+SUMIFS(inv!$D$1:$D$1164,inv!$A$1:$A$1164,$B1585,inv!$T$1:$T$1164,$A1585,inv!$U$1:$U$1164,'DIAS DE INVENTARIO TAT'!K$1)</f>
        <v>0</v>
      </c>
      <c r="L1585" s="6">
        <f>+SUMIFS(VENTAS!H:H,VENTAS!B:B,B1585,VENTAS!G:G,A1585)</f>
        <v>0</v>
      </c>
      <c r="M1585" s="4">
        <f t="shared" si="136"/>
        <v>0</v>
      </c>
      <c r="N1585" s="4">
        <f t="shared" si="132"/>
        <v>0</v>
      </c>
      <c r="O1585" s="4">
        <f t="shared" si="133"/>
        <v>0</v>
      </c>
      <c r="P1585" s="4">
        <f t="shared" si="134"/>
        <v>0</v>
      </c>
      <c r="Q1585" s="6" t="e">
        <f>+SUMIFS(#REF!,#REF!,TablaINV[[#This Row],[GRUPO]],#REF!,TablaINV[[#This Row],[COD]])</f>
        <v>#REF!</v>
      </c>
      <c r="R1585" s="19">
        <f t="shared" si="135"/>
        <v>0</v>
      </c>
      <c r="S1585" s="4" t="str">
        <f>+VLOOKUP(A1585,inv!T:X,5,0)</f>
        <v>OCCIDENTE</v>
      </c>
      <c r="T1585" s="4" t="str">
        <f>+VLOOKUP(B:B,'DT HUEVO'!$A:$D,4,0)</f>
        <v>EMPACADOS</v>
      </c>
      <c r="U1585" s="4" t="str">
        <f>+VLOOKUP(TablaINV[[#This Row],[COD]],'DT HUEVO'!$A:$D,3,0)</f>
        <v>B</v>
      </c>
    </row>
    <row r="1586" spans="1:21">
      <c r="A1586" t="s">
        <v>448</v>
      </c>
      <c r="B1586">
        <v>12360</v>
      </c>
      <c r="C1586" t="s">
        <v>584</v>
      </c>
      <c r="D1586">
        <f>+SUMIFS(inv!D:D,inv!A:A,B1586,inv!T:T,A1586)</f>
        <v>0</v>
      </c>
      <c r="E1586">
        <f>+SUMIFS(inv!$D$1:$D$1164,inv!$A$1:$A$1164,$B1586,inv!$T$1:$T$1164,$A1586,inv!$U$1:$U$1164,'DIAS DE INVENTARIO TAT'!E$1)</f>
        <v>0</v>
      </c>
      <c r="F1586">
        <f>+SUMIFS(inv!$D$1:$D$1164,inv!$A$1:$A$1164,$B1586,inv!$T$1:$T$1164,$A1586,inv!$U$1:$U$1164,'DIAS DE INVENTARIO TAT'!F$1)</f>
        <v>0</v>
      </c>
      <c r="G1586">
        <f>+SUMIFS(inv!$D$1:$D$1164,inv!$A$1:$A$1164,$B1586,inv!$T$1:$T$1164,$A1586,inv!$U$1:$U$1164,'DIAS DE INVENTARIO TAT'!G$1)</f>
        <v>0</v>
      </c>
      <c r="H1586">
        <f>+SUMIFS(inv!$D$1:$D$1164,inv!$A$1:$A$1164,$B1586,inv!$T$1:$T$1164,$A1586,inv!$U$1:$U$1164,'DIAS DE INVENTARIO TAT'!H$1)</f>
        <v>0</v>
      </c>
      <c r="I1586">
        <f>+SUMIFS(inv!$D$1:$D$1164,inv!$A$1:$A$1164,$B1586,inv!$T$1:$T$1164,$A1586,inv!$U$1:$U$1164,'DIAS DE INVENTARIO TAT'!I$1)</f>
        <v>0</v>
      </c>
      <c r="J1586">
        <f>+SUMIFS(inv!$D$1:$D$1164,inv!$A$1:$A$1164,$B1586,inv!$T$1:$T$1164,$A1586,inv!$U$1:$U$1164,'DIAS DE INVENTARIO TAT'!J$1)</f>
        <v>0</v>
      </c>
      <c r="K1586">
        <f>+SUMIFS(inv!$D$1:$D$1164,inv!$A$1:$A$1164,$B1586,inv!$T$1:$T$1164,$A1586,inv!$U$1:$U$1164,'DIAS DE INVENTARIO TAT'!K$1)</f>
        <v>0</v>
      </c>
      <c r="L1586" s="6">
        <f>+SUMIFS(VENTAS!H:H,VENTAS!B:B,B1586,VENTAS!G:G,A1586)</f>
        <v>0</v>
      </c>
      <c r="M1586" s="4">
        <f t="shared" si="136"/>
        <v>0</v>
      </c>
      <c r="N1586" s="4">
        <f t="shared" si="132"/>
        <v>0</v>
      </c>
      <c r="O1586" s="4">
        <f t="shared" si="133"/>
        <v>0</v>
      </c>
      <c r="P1586" s="4">
        <f t="shared" si="134"/>
        <v>0</v>
      </c>
      <c r="Q1586" s="6" t="e">
        <f>+SUMIFS(#REF!,#REF!,TablaINV[[#This Row],[GRUPO]],#REF!,TablaINV[[#This Row],[COD]])</f>
        <v>#REF!</v>
      </c>
      <c r="R1586" s="19">
        <f t="shared" si="135"/>
        <v>0</v>
      </c>
      <c r="S1586" s="4" t="str">
        <f>+VLOOKUP(A1586,inv!T:X,5,0)</f>
        <v>OCCIDENTE</v>
      </c>
      <c r="T1586" s="4" t="e">
        <f>+VLOOKUP(B:B,'DT HUEVO'!$A:$D,4,0)</f>
        <v>#N/A</v>
      </c>
      <c r="U1586" s="4" t="e">
        <f>+VLOOKUP(TablaINV[[#This Row],[COD]],'DT HUEVO'!$A:$D,3,0)</f>
        <v>#N/A</v>
      </c>
    </row>
    <row r="1587" spans="1:21">
      <c r="A1587" t="s">
        <v>448</v>
      </c>
      <c r="B1587">
        <v>12470</v>
      </c>
      <c r="C1587" t="s">
        <v>447</v>
      </c>
      <c r="D1587">
        <f>+SUMIFS(inv!D:D,inv!A:A,B1587,inv!T:T,A1587)</f>
        <v>0</v>
      </c>
      <c r="E1587">
        <f>+SUMIFS(inv!$D$1:$D$1164,inv!$A$1:$A$1164,$B1587,inv!$T$1:$T$1164,$A1587,inv!$U$1:$U$1164,'DIAS DE INVENTARIO TAT'!E$1)</f>
        <v>0</v>
      </c>
      <c r="F1587">
        <f>+SUMIFS(inv!$D$1:$D$1164,inv!$A$1:$A$1164,$B1587,inv!$T$1:$T$1164,$A1587,inv!$U$1:$U$1164,'DIAS DE INVENTARIO TAT'!F$1)</f>
        <v>0</v>
      </c>
      <c r="G1587">
        <f>+SUMIFS(inv!$D$1:$D$1164,inv!$A$1:$A$1164,$B1587,inv!$T$1:$T$1164,$A1587,inv!$U$1:$U$1164,'DIAS DE INVENTARIO TAT'!G$1)</f>
        <v>0</v>
      </c>
      <c r="H1587">
        <f>+SUMIFS(inv!$D$1:$D$1164,inv!$A$1:$A$1164,$B1587,inv!$T$1:$T$1164,$A1587,inv!$U$1:$U$1164,'DIAS DE INVENTARIO TAT'!H$1)</f>
        <v>0</v>
      </c>
      <c r="I1587">
        <f>+SUMIFS(inv!$D$1:$D$1164,inv!$A$1:$A$1164,$B1587,inv!$T$1:$T$1164,$A1587,inv!$U$1:$U$1164,'DIAS DE INVENTARIO TAT'!I$1)</f>
        <v>0</v>
      </c>
      <c r="J1587">
        <f>+SUMIFS(inv!$D$1:$D$1164,inv!$A$1:$A$1164,$B1587,inv!$T$1:$T$1164,$A1587,inv!$U$1:$U$1164,'DIAS DE INVENTARIO TAT'!J$1)</f>
        <v>0</v>
      </c>
      <c r="K1587">
        <f>+SUMIFS(inv!$D$1:$D$1164,inv!$A$1:$A$1164,$B1587,inv!$T$1:$T$1164,$A1587,inv!$U$1:$U$1164,'DIAS DE INVENTARIO TAT'!K$1)</f>
        <v>0</v>
      </c>
      <c r="L1587" s="6">
        <f>+SUMIFS(VENTAS!H:H,VENTAS!B:B,B1587,VENTAS!G:G,A1587)</f>
        <v>0</v>
      </c>
      <c r="M1587" s="4">
        <f t="shared" si="136"/>
        <v>0</v>
      </c>
      <c r="N1587" s="4">
        <f t="shared" si="132"/>
        <v>0</v>
      </c>
      <c r="O1587" s="4">
        <f t="shared" si="133"/>
        <v>0</v>
      </c>
      <c r="P1587" s="4">
        <f t="shared" si="134"/>
        <v>0</v>
      </c>
      <c r="Q1587" s="6" t="e">
        <f>+SUMIFS(#REF!,#REF!,TablaINV[[#This Row],[GRUPO]],#REF!,TablaINV[[#This Row],[COD]])</f>
        <v>#REF!</v>
      </c>
      <c r="R1587" s="19">
        <f t="shared" si="135"/>
        <v>0</v>
      </c>
      <c r="S1587" s="4" t="str">
        <f>+VLOOKUP(A1587,inv!T:X,5,0)</f>
        <v>OCCIDENTE</v>
      </c>
      <c r="T1587" s="4" t="e">
        <f>+VLOOKUP(B:B,'DT HUEVO'!$A:$D,4,0)</f>
        <v>#N/A</v>
      </c>
      <c r="U1587" s="4" t="e">
        <f>+VLOOKUP(TablaINV[[#This Row],[COD]],'DT HUEVO'!$A:$D,3,0)</f>
        <v>#N/A</v>
      </c>
    </row>
    <row r="1588" spans="1:21">
      <c r="A1588" t="s">
        <v>448</v>
      </c>
      <c r="B1588">
        <v>10489</v>
      </c>
      <c r="C1588" t="s">
        <v>546</v>
      </c>
      <c r="D1588">
        <f>+SUMIFS(inv!D:D,inv!A:A,B1588,inv!T:T,A1588)</f>
        <v>0</v>
      </c>
      <c r="E1588">
        <f>+SUMIFS(inv!$D$1:$D$1164,inv!$A$1:$A$1164,$B1588,inv!$T$1:$T$1164,$A1588,inv!$U$1:$U$1164,'DIAS DE INVENTARIO TAT'!E$1)</f>
        <v>0</v>
      </c>
      <c r="F1588">
        <f>+SUMIFS(inv!$D$1:$D$1164,inv!$A$1:$A$1164,$B1588,inv!$T$1:$T$1164,$A1588,inv!$U$1:$U$1164,'DIAS DE INVENTARIO TAT'!F$1)</f>
        <v>0</v>
      </c>
      <c r="G1588">
        <f>+SUMIFS(inv!$D$1:$D$1164,inv!$A$1:$A$1164,$B1588,inv!$T$1:$T$1164,$A1588,inv!$U$1:$U$1164,'DIAS DE INVENTARIO TAT'!G$1)</f>
        <v>0</v>
      </c>
      <c r="H1588">
        <f>+SUMIFS(inv!$D$1:$D$1164,inv!$A$1:$A$1164,$B1588,inv!$T$1:$T$1164,$A1588,inv!$U$1:$U$1164,'DIAS DE INVENTARIO TAT'!H$1)</f>
        <v>0</v>
      </c>
      <c r="I1588">
        <f>+SUMIFS(inv!$D$1:$D$1164,inv!$A$1:$A$1164,$B1588,inv!$T$1:$T$1164,$A1588,inv!$U$1:$U$1164,'DIAS DE INVENTARIO TAT'!I$1)</f>
        <v>0</v>
      </c>
      <c r="J1588">
        <f>+SUMIFS(inv!$D$1:$D$1164,inv!$A$1:$A$1164,$B1588,inv!$T$1:$T$1164,$A1588,inv!$U$1:$U$1164,'DIAS DE INVENTARIO TAT'!J$1)</f>
        <v>0</v>
      </c>
      <c r="K1588">
        <f>+SUMIFS(inv!$D$1:$D$1164,inv!$A$1:$A$1164,$B1588,inv!$T$1:$T$1164,$A1588,inv!$U$1:$U$1164,'DIAS DE INVENTARIO TAT'!K$1)</f>
        <v>0</v>
      </c>
      <c r="L1588" s="6">
        <f>+SUMIFS(VENTAS!H:H,VENTAS!B:B,B1588,VENTAS!G:G,A1588)</f>
        <v>0</v>
      </c>
      <c r="M1588" s="4">
        <f t="shared" si="136"/>
        <v>0</v>
      </c>
      <c r="N1588" s="4">
        <f t="shared" si="132"/>
        <v>0</v>
      </c>
      <c r="O1588" s="4">
        <f t="shared" si="133"/>
        <v>0</v>
      </c>
      <c r="P1588" s="4">
        <f t="shared" si="134"/>
        <v>0</v>
      </c>
      <c r="Q1588" s="6" t="e">
        <f>+SUMIFS(#REF!,#REF!,TablaINV[[#This Row],[GRUPO]],#REF!,TablaINV[[#This Row],[COD]])</f>
        <v>#REF!</v>
      </c>
      <c r="R1588" s="19">
        <f t="shared" si="135"/>
        <v>0</v>
      </c>
      <c r="S1588" s="4" t="str">
        <f>+VLOOKUP(A1588,inv!T:X,5,0)</f>
        <v>OCCIDENTE</v>
      </c>
      <c r="T1588" s="4" t="str">
        <f>+VLOOKUP(B:B,'DT HUEVO'!$A:$D,4,0)</f>
        <v>FS</v>
      </c>
      <c r="U1588" s="4" t="str">
        <f>+VLOOKUP(TablaINV[[#This Row],[COD]],'DT HUEVO'!$A:$D,3,0)</f>
        <v>A</v>
      </c>
    </row>
    <row r="1589" spans="1:21">
      <c r="A1589" t="s">
        <v>448</v>
      </c>
      <c r="B1589">
        <v>10416</v>
      </c>
      <c r="C1589" t="s">
        <v>581</v>
      </c>
      <c r="D1589">
        <f>+SUMIFS(inv!D:D,inv!A:A,B1589,inv!T:T,A1589)</f>
        <v>0</v>
      </c>
      <c r="E1589">
        <f>+SUMIFS(inv!$D$1:$D$1164,inv!$A$1:$A$1164,$B1589,inv!$T$1:$T$1164,$A1589,inv!$U$1:$U$1164,'DIAS DE INVENTARIO TAT'!E$1)</f>
        <v>0</v>
      </c>
      <c r="F1589">
        <f>+SUMIFS(inv!$D$1:$D$1164,inv!$A$1:$A$1164,$B1589,inv!$T$1:$T$1164,$A1589,inv!$U$1:$U$1164,'DIAS DE INVENTARIO TAT'!F$1)</f>
        <v>0</v>
      </c>
      <c r="G1589">
        <f>+SUMIFS(inv!$D$1:$D$1164,inv!$A$1:$A$1164,$B1589,inv!$T$1:$T$1164,$A1589,inv!$U$1:$U$1164,'DIAS DE INVENTARIO TAT'!G$1)</f>
        <v>0</v>
      </c>
      <c r="H1589">
        <f>+SUMIFS(inv!$D$1:$D$1164,inv!$A$1:$A$1164,$B1589,inv!$T$1:$T$1164,$A1589,inv!$U$1:$U$1164,'DIAS DE INVENTARIO TAT'!H$1)</f>
        <v>0</v>
      </c>
      <c r="I1589">
        <f>+SUMIFS(inv!$D$1:$D$1164,inv!$A$1:$A$1164,$B1589,inv!$T$1:$T$1164,$A1589,inv!$U$1:$U$1164,'DIAS DE INVENTARIO TAT'!I$1)</f>
        <v>0</v>
      </c>
      <c r="J1589">
        <f>+SUMIFS(inv!$D$1:$D$1164,inv!$A$1:$A$1164,$B1589,inv!$T$1:$T$1164,$A1589,inv!$U$1:$U$1164,'DIAS DE INVENTARIO TAT'!J$1)</f>
        <v>0</v>
      </c>
      <c r="K1589">
        <f>+SUMIFS(inv!$D$1:$D$1164,inv!$A$1:$A$1164,$B1589,inv!$T$1:$T$1164,$A1589,inv!$U$1:$U$1164,'DIAS DE INVENTARIO TAT'!K$1)</f>
        <v>0</v>
      </c>
      <c r="L1589" s="6">
        <f>+SUMIFS(VENTAS!H:H,VENTAS!B:B,B1589,VENTAS!G:G,A1589)</f>
        <v>0</v>
      </c>
      <c r="M1589" s="4">
        <f t="shared" si="136"/>
        <v>0</v>
      </c>
      <c r="N1589" s="4">
        <f t="shared" si="132"/>
        <v>0</v>
      </c>
      <c r="O1589" s="4">
        <f t="shared" si="133"/>
        <v>0</v>
      </c>
      <c r="P1589" s="4">
        <f t="shared" si="134"/>
        <v>0</v>
      </c>
      <c r="Q1589" s="6" t="e">
        <f>+SUMIFS(#REF!,#REF!,TablaINV[[#This Row],[GRUPO]],#REF!,TablaINV[[#This Row],[COD]])</f>
        <v>#REF!</v>
      </c>
      <c r="R1589" s="19">
        <f t="shared" si="135"/>
        <v>0</v>
      </c>
      <c r="S1589" s="4" t="str">
        <f>+VLOOKUP(A1589,inv!T:X,5,0)</f>
        <v>OCCIDENTE</v>
      </c>
      <c r="T1589" s="4" t="str">
        <f>+VLOOKUP(B:B,'DT HUEVO'!$A:$D,4,0)</f>
        <v>ETIQUETA</v>
      </c>
      <c r="U1589" s="4" t="str">
        <f>+VLOOKUP(TablaINV[[#This Row],[COD]],'DT HUEVO'!$A:$D,3,0)</f>
        <v>A</v>
      </c>
    </row>
    <row r="1590" spans="1:21">
      <c r="A1590" t="s">
        <v>448</v>
      </c>
      <c r="B1590">
        <v>10367</v>
      </c>
      <c r="C1590" t="s">
        <v>606</v>
      </c>
      <c r="D1590">
        <f>+SUMIFS(inv!D:D,inv!A:A,B1590,inv!T:T,A1590)</f>
        <v>0</v>
      </c>
      <c r="E1590">
        <f>+SUMIFS(inv!$D$1:$D$1164,inv!$A$1:$A$1164,$B1590,inv!$T$1:$T$1164,$A1590,inv!$U$1:$U$1164,'DIAS DE INVENTARIO TAT'!E$1)</f>
        <v>0</v>
      </c>
      <c r="F1590">
        <f>+SUMIFS(inv!$D$1:$D$1164,inv!$A$1:$A$1164,$B1590,inv!$T$1:$T$1164,$A1590,inv!$U$1:$U$1164,'DIAS DE INVENTARIO TAT'!F$1)</f>
        <v>0</v>
      </c>
      <c r="G1590">
        <f>+SUMIFS(inv!$D$1:$D$1164,inv!$A$1:$A$1164,$B1590,inv!$T$1:$T$1164,$A1590,inv!$U$1:$U$1164,'DIAS DE INVENTARIO TAT'!G$1)</f>
        <v>0</v>
      </c>
      <c r="H1590">
        <f>+SUMIFS(inv!$D$1:$D$1164,inv!$A$1:$A$1164,$B1590,inv!$T$1:$T$1164,$A1590,inv!$U$1:$U$1164,'DIAS DE INVENTARIO TAT'!H$1)</f>
        <v>0</v>
      </c>
      <c r="I1590">
        <f>+SUMIFS(inv!$D$1:$D$1164,inv!$A$1:$A$1164,$B1590,inv!$T$1:$T$1164,$A1590,inv!$U$1:$U$1164,'DIAS DE INVENTARIO TAT'!I$1)</f>
        <v>0</v>
      </c>
      <c r="J1590">
        <f>+SUMIFS(inv!$D$1:$D$1164,inv!$A$1:$A$1164,$B1590,inv!$T$1:$T$1164,$A1590,inv!$U$1:$U$1164,'DIAS DE INVENTARIO TAT'!J$1)</f>
        <v>0</v>
      </c>
      <c r="K1590">
        <f>+SUMIFS(inv!$D$1:$D$1164,inv!$A$1:$A$1164,$B1590,inv!$T$1:$T$1164,$A1590,inv!$U$1:$U$1164,'DIAS DE INVENTARIO TAT'!K$1)</f>
        <v>0</v>
      </c>
      <c r="L1590" s="6">
        <f>+SUMIFS(VENTAS!H:H,VENTAS!B:B,B1590,VENTAS!G:G,A1590)</f>
        <v>0</v>
      </c>
      <c r="M1590" s="4">
        <f t="shared" si="136"/>
        <v>0</v>
      </c>
      <c r="N1590" s="4">
        <f t="shared" si="132"/>
        <v>0</v>
      </c>
      <c r="O1590" s="4">
        <f t="shared" si="133"/>
        <v>0</v>
      </c>
      <c r="P1590" s="4">
        <f t="shared" si="134"/>
        <v>0</v>
      </c>
      <c r="Q1590" s="6" t="e">
        <f>+SUMIFS(#REF!,#REF!,TablaINV[[#This Row],[GRUPO]],#REF!,TablaINV[[#This Row],[COD]])</f>
        <v>#REF!</v>
      </c>
      <c r="R1590" s="19">
        <f t="shared" si="135"/>
        <v>0</v>
      </c>
      <c r="S1590" s="4" t="str">
        <f>+VLOOKUP(A1590,inv!T:X,5,0)</f>
        <v>OCCIDENTE</v>
      </c>
      <c r="T1590" s="4" t="str">
        <f>+VLOOKUP(B:B,'DT HUEVO'!$A:$D,4,0)</f>
        <v>FS</v>
      </c>
      <c r="U1590" s="4" t="str">
        <f>+VLOOKUP(TablaINV[[#This Row],[COD]],'DT HUEVO'!$A:$D,3,0)</f>
        <v>AA</v>
      </c>
    </row>
    <row r="1591" spans="1:21">
      <c r="A1591" t="s">
        <v>448</v>
      </c>
      <c r="B1591">
        <v>10309</v>
      </c>
      <c r="C1591" t="s">
        <v>539</v>
      </c>
      <c r="D1591">
        <f>+SUMIFS(inv!D:D,inv!A:A,B1591,inv!T:T,A1591)</f>
        <v>0</v>
      </c>
      <c r="E1591">
        <f>+SUMIFS(inv!$D$1:$D$1164,inv!$A$1:$A$1164,$B1591,inv!$T$1:$T$1164,$A1591,inv!$U$1:$U$1164,'DIAS DE INVENTARIO TAT'!E$1)</f>
        <v>0</v>
      </c>
      <c r="F1591">
        <f>+SUMIFS(inv!$D$1:$D$1164,inv!$A$1:$A$1164,$B1591,inv!$T$1:$T$1164,$A1591,inv!$U$1:$U$1164,'DIAS DE INVENTARIO TAT'!F$1)</f>
        <v>0</v>
      </c>
      <c r="G1591">
        <f>+SUMIFS(inv!$D$1:$D$1164,inv!$A$1:$A$1164,$B1591,inv!$T$1:$T$1164,$A1591,inv!$U$1:$U$1164,'DIAS DE INVENTARIO TAT'!G$1)</f>
        <v>0</v>
      </c>
      <c r="H1591">
        <f>+SUMIFS(inv!$D$1:$D$1164,inv!$A$1:$A$1164,$B1591,inv!$T$1:$T$1164,$A1591,inv!$U$1:$U$1164,'DIAS DE INVENTARIO TAT'!H$1)</f>
        <v>0</v>
      </c>
      <c r="I1591">
        <f>+SUMIFS(inv!$D$1:$D$1164,inv!$A$1:$A$1164,$B1591,inv!$T$1:$T$1164,$A1591,inv!$U$1:$U$1164,'DIAS DE INVENTARIO TAT'!I$1)</f>
        <v>0</v>
      </c>
      <c r="J1591">
        <f>+SUMIFS(inv!$D$1:$D$1164,inv!$A$1:$A$1164,$B1591,inv!$T$1:$T$1164,$A1591,inv!$U$1:$U$1164,'DIAS DE INVENTARIO TAT'!J$1)</f>
        <v>0</v>
      </c>
      <c r="K1591">
        <f>+SUMIFS(inv!$D$1:$D$1164,inv!$A$1:$A$1164,$B1591,inv!$T$1:$T$1164,$A1591,inv!$U$1:$U$1164,'DIAS DE INVENTARIO TAT'!K$1)</f>
        <v>0</v>
      </c>
      <c r="L1591" s="6">
        <f>+SUMIFS(VENTAS!H:H,VENTAS!B:B,B1591,VENTAS!G:G,A1591)</f>
        <v>0</v>
      </c>
      <c r="M1591" s="4">
        <f t="shared" si="136"/>
        <v>0</v>
      </c>
      <c r="N1591" s="4">
        <f t="shared" ref="N1591:N1629" si="137">+IFERROR(E1591/$L1591,0)</f>
        <v>0</v>
      </c>
      <c r="O1591" s="4">
        <f t="shared" ref="O1591:O1629" si="138">+IFERROR(F1591/$L1591,0)</f>
        <v>0</v>
      </c>
      <c r="P1591" s="4">
        <f t="shared" ref="P1591:P1629" si="139">+IFERROR(G1591/$L1591,0)</f>
        <v>0</v>
      </c>
      <c r="Q1591" s="6" t="e">
        <f>+SUMIFS(#REF!,#REF!,TablaINV[[#This Row],[GRUPO]],#REF!,TablaINV[[#This Row],[COD]])</f>
        <v>#REF!</v>
      </c>
      <c r="R1591" s="19">
        <f t="shared" ref="R1591:R1629" si="140">+IFERROR(D1591/Q1591,0)</f>
        <v>0</v>
      </c>
      <c r="S1591" s="4" t="str">
        <f>+VLOOKUP(A1591,inv!T:X,5,0)</f>
        <v>OCCIDENTE</v>
      </c>
      <c r="T1591" s="4" t="str">
        <f>+VLOOKUP(B:B,'DT HUEVO'!$A:$D,4,0)</f>
        <v>FS</v>
      </c>
      <c r="U1591" s="4" t="str">
        <f>+VLOOKUP(TablaINV[[#This Row],[COD]],'DT HUEVO'!$A:$D,3,0)</f>
        <v>AA</v>
      </c>
    </row>
    <row r="1592" spans="1:21">
      <c r="A1592" t="s">
        <v>448</v>
      </c>
      <c r="B1592">
        <v>10388</v>
      </c>
      <c r="C1592" t="s">
        <v>541</v>
      </c>
      <c r="D1592">
        <f>+SUMIFS(inv!D:D,inv!A:A,B1592,inv!T:T,A1592)</f>
        <v>0</v>
      </c>
      <c r="E1592">
        <f>+SUMIFS(inv!$D$1:$D$1164,inv!$A$1:$A$1164,$B1592,inv!$T$1:$T$1164,$A1592,inv!$U$1:$U$1164,'DIAS DE INVENTARIO TAT'!E$1)</f>
        <v>0</v>
      </c>
      <c r="F1592">
        <f>+SUMIFS(inv!$D$1:$D$1164,inv!$A$1:$A$1164,$B1592,inv!$T$1:$T$1164,$A1592,inv!$U$1:$U$1164,'DIAS DE INVENTARIO TAT'!F$1)</f>
        <v>0</v>
      </c>
      <c r="G1592">
        <f>+SUMIFS(inv!$D$1:$D$1164,inv!$A$1:$A$1164,$B1592,inv!$T$1:$T$1164,$A1592,inv!$U$1:$U$1164,'DIAS DE INVENTARIO TAT'!G$1)</f>
        <v>0</v>
      </c>
      <c r="H1592">
        <f>+SUMIFS(inv!$D$1:$D$1164,inv!$A$1:$A$1164,$B1592,inv!$T$1:$T$1164,$A1592,inv!$U$1:$U$1164,'DIAS DE INVENTARIO TAT'!H$1)</f>
        <v>0</v>
      </c>
      <c r="I1592">
        <f>+SUMIFS(inv!$D$1:$D$1164,inv!$A$1:$A$1164,$B1592,inv!$T$1:$T$1164,$A1592,inv!$U$1:$U$1164,'DIAS DE INVENTARIO TAT'!I$1)</f>
        <v>0</v>
      </c>
      <c r="J1592">
        <f>+SUMIFS(inv!$D$1:$D$1164,inv!$A$1:$A$1164,$B1592,inv!$T$1:$T$1164,$A1592,inv!$U$1:$U$1164,'DIAS DE INVENTARIO TAT'!J$1)</f>
        <v>0</v>
      </c>
      <c r="K1592">
        <f>+SUMIFS(inv!$D$1:$D$1164,inv!$A$1:$A$1164,$B1592,inv!$T$1:$T$1164,$A1592,inv!$U$1:$U$1164,'DIAS DE INVENTARIO TAT'!K$1)</f>
        <v>0</v>
      </c>
      <c r="L1592" s="6">
        <f>+SUMIFS(VENTAS!H:H,VENTAS!B:B,B1592,VENTAS!G:G,A1592)</f>
        <v>0</v>
      </c>
      <c r="M1592" s="4">
        <f t="shared" si="136"/>
        <v>0</v>
      </c>
      <c r="N1592" s="4">
        <f t="shared" si="137"/>
        <v>0</v>
      </c>
      <c r="O1592" s="4">
        <f t="shared" si="138"/>
        <v>0</v>
      </c>
      <c r="P1592" s="4">
        <f t="shared" si="139"/>
        <v>0</v>
      </c>
      <c r="Q1592" s="6" t="e">
        <f>+SUMIFS(#REF!,#REF!,TablaINV[[#This Row],[GRUPO]],#REF!,TablaINV[[#This Row],[COD]])</f>
        <v>#REF!</v>
      </c>
      <c r="R1592" s="19">
        <f t="shared" si="140"/>
        <v>0</v>
      </c>
      <c r="S1592" s="4" t="str">
        <f>+VLOOKUP(A1592,inv!T:X,5,0)</f>
        <v>OCCIDENTE</v>
      </c>
      <c r="T1592" s="4" t="str">
        <f>+VLOOKUP(B:B,'DT HUEVO'!$A:$D,4,0)</f>
        <v>FS</v>
      </c>
      <c r="U1592" s="4" t="str">
        <f>+VLOOKUP(TablaINV[[#This Row],[COD]],'DT HUEVO'!$A:$D,3,0)</f>
        <v>AA</v>
      </c>
    </row>
    <row r="1593" spans="1:21">
      <c r="A1593" t="s">
        <v>448</v>
      </c>
      <c r="B1593">
        <v>10205</v>
      </c>
      <c r="C1593" t="s">
        <v>552</v>
      </c>
      <c r="D1593">
        <f>+SUMIFS(inv!D:D,inv!A:A,B1593,inv!T:T,A1593)</f>
        <v>0</v>
      </c>
      <c r="E1593">
        <f>+SUMIFS(inv!$D$1:$D$1164,inv!$A$1:$A$1164,$B1593,inv!$T$1:$T$1164,$A1593,inv!$U$1:$U$1164,'DIAS DE INVENTARIO TAT'!E$1)</f>
        <v>0</v>
      </c>
      <c r="F1593">
        <f>+SUMIFS(inv!$D$1:$D$1164,inv!$A$1:$A$1164,$B1593,inv!$T$1:$T$1164,$A1593,inv!$U$1:$U$1164,'DIAS DE INVENTARIO TAT'!F$1)</f>
        <v>0</v>
      </c>
      <c r="G1593">
        <f>+SUMIFS(inv!$D$1:$D$1164,inv!$A$1:$A$1164,$B1593,inv!$T$1:$T$1164,$A1593,inv!$U$1:$U$1164,'DIAS DE INVENTARIO TAT'!G$1)</f>
        <v>0</v>
      </c>
      <c r="H1593">
        <f>+SUMIFS(inv!$D$1:$D$1164,inv!$A$1:$A$1164,$B1593,inv!$T$1:$T$1164,$A1593,inv!$U$1:$U$1164,'DIAS DE INVENTARIO TAT'!H$1)</f>
        <v>0</v>
      </c>
      <c r="I1593">
        <f>+SUMIFS(inv!$D$1:$D$1164,inv!$A$1:$A$1164,$B1593,inv!$T$1:$T$1164,$A1593,inv!$U$1:$U$1164,'DIAS DE INVENTARIO TAT'!I$1)</f>
        <v>0</v>
      </c>
      <c r="J1593">
        <f>+SUMIFS(inv!$D$1:$D$1164,inv!$A$1:$A$1164,$B1593,inv!$T$1:$T$1164,$A1593,inv!$U$1:$U$1164,'DIAS DE INVENTARIO TAT'!J$1)</f>
        <v>0</v>
      </c>
      <c r="K1593">
        <f>+SUMIFS(inv!$D$1:$D$1164,inv!$A$1:$A$1164,$B1593,inv!$T$1:$T$1164,$A1593,inv!$U$1:$U$1164,'DIAS DE INVENTARIO TAT'!K$1)</f>
        <v>0</v>
      </c>
      <c r="L1593" s="6">
        <f>+SUMIFS(VENTAS!H:H,VENTAS!B:B,B1593,VENTAS!G:G,A1593)</f>
        <v>0</v>
      </c>
      <c r="M1593" s="4">
        <f t="shared" si="136"/>
        <v>0</v>
      </c>
      <c r="N1593" s="4">
        <f t="shared" si="137"/>
        <v>0</v>
      </c>
      <c r="O1593" s="4">
        <f t="shared" si="138"/>
        <v>0</v>
      </c>
      <c r="P1593" s="4">
        <f t="shared" si="139"/>
        <v>0</v>
      </c>
      <c r="Q1593" s="6" t="e">
        <f>+SUMIFS(#REF!,#REF!,TablaINV[[#This Row],[GRUPO]],#REF!,TablaINV[[#This Row],[COD]])</f>
        <v>#REF!</v>
      </c>
      <c r="R1593" s="19">
        <f t="shared" si="140"/>
        <v>0</v>
      </c>
      <c r="S1593" s="4" t="str">
        <f>+VLOOKUP(A1593,inv!T:X,5,0)</f>
        <v>OCCIDENTE</v>
      </c>
      <c r="T1593" s="4" t="str">
        <f>+VLOOKUP(B:B,'DT HUEVO'!$A:$D,4,0)</f>
        <v>FS</v>
      </c>
      <c r="U1593" s="4" t="str">
        <f>+VLOOKUP(TablaINV[[#This Row],[COD]],'DT HUEVO'!$A:$D,3,0)</f>
        <v>AAA</v>
      </c>
    </row>
    <row r="1594" spans="1:21">
      <c r="A1594" t="s">
        <v>448</v>
      </c>
      <c r="B1594">
        <v>10307</v>
      </c>
      <c r="C1594" t="s">
        <v>538</v>
      </c>
      <c r="D1594">
        <f>+SUMIFS(inv!D:D,inv!A:A,B1594,inv!T:T,A1594)</f>
        <v>0</v>
      </c>
      <c r="E1594">
        <f>+SUMIFS(inv!$D$1:$D$1164,inv!$A$1:$A$1164,$B1594,inv!$T$1:$T$1164,$A1594,inv!$U$1:$U$1164,'DIAS DE INVENTARIO TAT'!E$1)</f>
        <v>0</v>
      </c>
      <c r="F1594">
        <f>+SUMIFS(inv!$D$1:$D$1164,inv!$A$1:$A$1164,$B1594,inv!$T$1:$T$1164,$A1594,inv!$U$1:$U$1164,'DIAS DE INVENTARIO TAT'!F$1)</f>
        <v>0</v>
      </c>
      <c r="G1594">
        <f>+SUMIFS(inv!$D$1:$D$1164,inv!$A$1:$A$1164,$B1594,inv!$T$1:$T$1164,$A1594,inv!$U$1:$U$1164,'DIAS DE INVENTARIO TAT'!G$1)</f>
        <v>0</v>
      </c>
      <c r="H1594">
        <f>+SUMIFS(inv!$D$1:$D$1164,inv!$A$1:$A$1164,$B1594,inv!$T$1:$T$1164,$A1594,inv!$U$1:$U$1164,'DIAS DE INVENTARIO TAT'!H$1)</f>
        <v>0</v>
      </c>
      <c r="I1594">
        <f>+SUMIFS(inv!$D$1:$D$1164,inv!$A$1:$A$1164,$B1594,inv!$T$1:$T$1164,$A1594,inv!$U$1:$U$1164,'DIAS DE INVENTARIO TAT'!I$1)</f>
        <v>0</v>
      </c>
      <c r="J1594">
        <f>+SUMIFS(inv!$D$1:$D$1164,inv!$A$1:$A$1164,$B1594,inv!$T$1:$T$1164,$A1594,inv!$U$1:$U$1164,'DIAS DE INVENTARIO TAT'!J$1)</f>
        <v>0</v>
      </c>
      <c r="K1594">
        <f>+SUMIFS(inv!$D$1:$D$1164,inv!$A$1:$A$1164,$B1594,inv!$T$1:$T$1164,$A1594,inv!$U$1:$U$1164,'DIAS DE INVENTARIO TAT'!K$1)</f>
        <v>0</v>
      </c>
      <c r="L1594" s="6">
        <f>+SUMIFS(VENTAS!H:H,VENTAS!B:B,B1594,VENTAS!G:G,A1594)</f>
        <v>0</v>
      </c>
      <c r="M1594" s="4">
        <f t="shared" si="136"/>
        <v>0</v>
      </c>
      <c r="N1594" s="4">
        <f t="shared" si="137"/>
        <v>0</v>
      </c>
      <c r="O1594" s="4">
        <f t="shared" si="138"/>
        <v>0</v>
      </c>
      <c r="P1594" s="4">
        <f t="shared" si="139"/>
        <v>0</v>
      </c>
      <c r="Q1594" s="6" t="e">
        <f>+SUMIFS(#REF!,#REF!,TablaINV[[#This Row],[GRUPO]],#REF!,TablaINV[[#This Row],[COD]])</f>
        <v>#REF!</v>
      </c>
      <c r="R1594" s="19">
        <f t="shared" si="140"/>
        <v>0</v>
      </c>
      <c r="S1594" s="4" t="str">
        <f>+VLOOKUP(A1594,inv!T:X,5,0)</f>
        <v>OCCIDENTE</v>
      </c>
      <c r="T1594" s="4" t="str">
        <f>+VLOOKUP(B:B,'DT HUEVO'!$A:$D,4,0)</f>
        <v>EMPACADOS</v>
      </c>
      <c r="U1594" s="4" t="str">
        <f>+VLOOKUP(TablaINV[[#This Row],[COD]],'DT HUEVO'!$A:$D,3,0)</f>
        <v>AA</v>
      </c>
    </row>
    <row r="1595" spans="1:21">
      <c r="A1595" t="s">
        <v>448</v>
      </c>
      <c r="B1595">
        <v>10380</v>
      </c>
      <c r="C1595" t="s">
        <v>565</v>
      </c>
      <c r="D1595">
        <f>+SUMIFS(inv!D:D,inv!A:A,B1595,inv!T:T,A1595)</f>
        <v>0</v>
      </c>
      <c r="E1595">
        <f>+SUMIFS(inv!$D$1:$D$1164,inv!$A$1:$A$1164,$B1595,inv!$T$1:$T$1164,$A1595,inv!$U$1:$U$1164,'DIAS DE INVENTARIO TAT'!E$1)</f>
        <v>0</v>
      </c>
      <c r="F1595">
        <f>+SUMIFS(inv!$D$1:$D$1164,inv!$A$1:$A$1164,$B1595,inv!$T$1:$T$1164,$A1595,inv!$U$1:$U$1164,'DIAS DE INVENTARIO TAT'!F$1)</f>
        <v>0</v>
      </c>
      <c r="G1595">
        <f>+SUMIFS(inv!$D$1:$D$1164,inv!$A$1:$A$1164,$B1595,inv!$T$1:$T$1164,$A1595,inv!$U$1:$U$1164,'DIAS DE INVENTARIO TAT'!G$1)</f>
        <v>0</v>
      </c>
      <c r="H1595">
        <f>+SUMIFS(inv!$D$1:$D$1164,inv!$A$1:$A$1164,$B1595,inv!$T$1:$T$1164,$A1595,inv!$U$1:$U$1164,'DIAS DE INVENTARIO TAT'!H$1)</f>
        <v>0</v>
      </c>
      <c r="I1595">
        <f>+SUMIFS(inv!$D$1:$D$1164,inv!$A$1:$A$1164,$B1595,inv!$T$1:$T$1164,$A1595,inv!$U$1:$U$1164,'DIAS DE INVENTARIO TAT'!I$1)</f>
        <v>0</v>
      </c>
      <c r="J1595">
        <f>+SUMIFS(inv!$D$1:$D$1164,inv!$A$1:$A$1164,$B1595,inv!$T$1:$T$1164,$A1595,inv!$U$1:$U$1164,'DIAS DE INVENTARIO TAT'!J$1)</f>
        <v>0</v>
      </c>
      <c r="K1595">
        <f>+SUMIFS(inv!$D$1:$D$1164,inv!$A$1:$A$1164,$B1595,inv!$T$1:$T$1164,$A1595,inv!$U$1:$U$1164,'DIAS DE INVENTARIO TAT'!K$1)</f>
        <v>0</v>
      </c>
      <c r="L1595" s="6">
        <f>+SUMIFS(VENTAS!H:H,VENTAS!B:B,B1595,VENTAS!G:G,A1595)</f>
        <v>0</v>
      </c>
      <c r="M1595" s="4">
        <f t="shared" si="136"/>
        <v>0</v>
      </c>
      <c r="N1595" s="4">
        <f t="shared" si="137"/>
        <v>0</v>
      </c>
      <c r="O1595" s="4">
        <f t="shared" si="138"/>
        <v>0</v>
      </c>
      <c r="P1595" s="4">
        <f t="shared" si="139"/>
        <v>0</v>
      </c>
      <c r="Q1595" s="6" t="e">
        <f>+SUMIFS(#REF!,#REF!,TablaINV[[#This Row],[GRUPO]],#REF!,TablaINV[[#This Row],[COD]])</f>
        <v>#REF!</v>
      </c>
      <c r="R1595" s="19">
        <f t="shared" si="140"/>
        <v>0</v>
      </c>
      <c r="S1595" s="4" t="str">
        <f>+VLOOKUP(A1595,inv!T:X,5,0)</f>
        <v>OCCIDENTE</v>
      </c>
      <c r="T1595" s="4" t="str">
        <f>+VLOOKUP(B:B,'DT HUEVO'!$A:$D,4,0)</f>
        <v>EMPACADOS</v>
      </c>
      <c r="U1595" s="4" t="str">
        <f>+VLOOKUP(TablaINV[[#This Row],[COD]],'DT HUEVO'!$A:$D,3,0)</f>
        <v>AA</v>
      </c>
    </row>
    <row r="1596" spans="1:21">
      <c r="A1596" t="s">
        <v>448</v>
      </c>
      <c r="B1596">
        <v>10409</v>
      </c>
      <c r="C1596" t="s">
        <v>566</v>
      </c>
      <c r="D1596">
        <f>+SUMIFS(inv!D:D,inv!A:A,B1596,inv!T:T,A1596)</f>
        <v>0</v>
      </c>
      <c r="E1596">
        <f>+SUMIFS(inv!$D$1:$D$1164,inv!$A$1:$A$1164,$B1596,inv!$T$1:$T$1164,$A1596,inv!$U$1:$U$1164,'DIAS DE INVENTARIO TAT'!E$1)</f>
        <v>0</v>
      </c>
      <c r="F1596">
        <f>+SUMIFS(inv!$D$1:$D$1164,inv!$A$1:$A$1164,$B1596,inv!$T$1:$T$1164,$A1596,inv!$U$1:$U$1164,'DIAS DE INVENTARIO TAT'!F$1)</f>
        <v>0</v>
      </c>
      <c r="G1596">
        <f>+SUMIFS(inv!$D$1:$D$1164,inv!$A$1:$A$1164,$B1596,inv!$T$1:$T$1164,$A1596,inv!$U$1:$U$1164,'DIAS DE INVENTARIO TAT'!G$1)</f>
        <v>0</v>
      </c>
      <c r="H1596">
        <f>+SUMIFS(inv!$D$1:$D$1164,inv!$A$1:$A$1164,$B1596,inv!$T$1:$T$1164,$A1596,inv!$U$1:$U$1164,'DIAS DE INVENTARIO TAT'!H$1)</f>
        <v>0</v>
      </c>
      <c r="I1596">
        <f>+SUMIFS(inv!$D$1:$D$1164,inv!$A$1:$A$1164,$B1596,inv!$T$1:$T$1164,$A1596,inv!$U$1:$U$1164,'DIAS DE INVENTARIO TAT'!I$1)</f>
        <v>0</v>
      </c>
      <c r="J1596">
        <f>+SUMIFS(inv!$D$1:$D$1164,inv!$A$1:$A$1164,$B1596,inv!$T$1:$T$1164,$A1596,inv!$U$1:$U$1164,'DIAS DE INVENTARIO TAT'!J$1)</f>
        <v>0</v>
      </c>
      <c r="K1596">
        <f>+SUMIFS(inv!$D$1:$D$1164,inv!$A$1:$A$1164,$B1596,inv!$T$1:$T$1164,$A1596,inv!$U$1:$U$1164,'DIAS DE INVENTARIO TAT'!K$1)</f>
        <v>0</v>
      </c>
      <c r="L1596" s="6">
        <f>+SUMIFS(VENTAS!H:H,VENTAS!B:B,B1596,VENTAS!G:G,A1596)</f>
        <v>0</v>
      </c>
      <c r="M1596" s="4">
        <f t="shared" si="136"/>
        <v>0</v>
      </c>
      <c r="N1596" s="4">
        <f t="shared" si="137"/>
        <v>0</v>
      </c>
      <c r="O1596" s="4">
        <f t="shared" si="138"/>
        <v>0</v>
      </c>
      <c r="P1596" s="4">
        <f t="shared" si="139"/>
        <v>0</v>
      </c>
      <c r="Q1596" s="6" t="e">
        <f>+SUMIFS(#REF!,#REF!,TablaINV[[#This Row],[GRUPO]],#REF!,TablaINV[[#This Row],[COD]])</f>
        <v>#REF!</v>
      </c>
      <c r="R1596" s="19">
        <f t="shared" si="140"/>
        <v>0</v>
      </c>
      <c r="S1596" s="4" t="str">
        <f>+VLOOKUP(A1596,inv!T:X,5,0)</f>
        <v>OCCIDENTE</v>
      </c>
      <c r="T1596" s="4" t="str">
        <f>+VLOOKUP(B:B,'DT HUEVO'!$A:$D,4,0)</f>
        <v>FS</v>
      </c>
      <c r="U1596" s="4" t="str">
        <f>+VLOOKUP(TablaINV[[#This Row],[COD]],'DT HUEVO'!$A:$D,3,0)</f>
        <v>A</v>
      </c>
    </row>
    <row r="1597" spans="1:21">
      <c r="A1597" t="s">
        <v>448</v>
      </c>
      <c r="B1597">
        <v>10411</v>
      </c>
      <c r="C1597" t="s">
        <v>543</v>
      </c>
      <c r="D1597">
        <f>+SUMIFS(inv!D:D,inv!A:A,B1597,inv!T:T,A1597)</f>
        <v>0</v>
      </c>
      <c r="E1597">
        <f>+SUMIFS(inv!$D$1:$D$1164,inv!$A$1:$A$1164,$B1597,inv!$T$1:$T$1164,$A1597,inv!$U$1:$U$1164,'DIAS DE INVENTARIO TAT'!E$1)</f>
        <v>0</v>
      </c>
      <c r="F1597">
        <f>+SUMIFS(inv!$D$1:$D$1164,inv!$A$1:$A$1164,$B1597,inv!$T$1:$T$1164,$A1597,inv!$U$1:$U$1164,'DIAS DE INVENTARIO TAT'!F$1)</f>
        <v>0</v>
      </c>
      <c r="G1597">
        <f>+SUMIFS(inv!$D$1:$D$1164,inv!$A$1:$A$1164,$B1597,inv!$T$1:$T$1164,$A1597,inv!$U$1:$U$1164,'DIAS DE INVENTARIO TAT'!G$1)</f>
        <v>0</v>
      </c>
      <c r="H1597">
        <f>+SUMIFS(inv!$D$1:$D$1164,inv!$A$1:$A$1164,$B1597,inv!$T$1:$T$1164,$A1597,inv!$U$1:$U$1164,'DIAS DE INVENTARIO TAT'!H$1)</f>
        <v>0</v>
      </c>
      <c r="I1597">
        <f>+SUMIFS(inv!$D$1:$D$1164,inv!$A$1:$A$1164,$B1597,inv!$T$1:$T$1164,$A1597,inv!$U$1:$U$1164,'DIAS DE INVENTARIO TAT'!I$1)</f>
        <v>0</v>
      </c>
      <c r="J1597">
        <f>+SUMIFS(inv!$D$1:$D$1164,inv!$A$1:$A$1164,$B1597,inv!$T$1:$T$1164,$A1597,inv!$U$1:$U$1164,'DIAS DE INVENTARIO TAT'!J$1)</f>
        <v>0</v>
      </c>
      <c r="K1597">
        <f>+SUMIFS(inv!$D$1:$D$1164,inv!$A$1:$A$1164,$B1597,inv!$T$1:$T$1164,$A1597,inv!$U$1:$U$1164,'DIAS DE INVENTARIO TAT'!K$1)</f>
        <v>0</v>
      </c>
      <c r="L1597" s="6">
        <f>+SUMIFS(VENTAS!H:H,VENTAS!B:B,B1597,VENTAS!G:G,A1597)</f>
        <v>0</v>
      </c>
      <c r="M1597" s="4">
        <f t="shared" si="136"/>
        <v>0</v>
      </c>
      <c r="N1597" s="4">
        <f t="shared" si="137"/>
        <v>0</v>
      </c>
      <c r="O1597" s="4">
        <f t="shared" si="138"/>
        <v>0</v>
      </c>
      <c r="P1597" s="4">
        <f t="shared" si="139"/>
        <v>0</v>
      </c>
      <c r="Q1597" s="6" t="e">
        <f>+SUMIFS(#REF!,#REF!,TablaINV[[#This Row],[GRUPO]],#REF!,TablaINV[[#This Row],[COD]])</f>
        <v>#REF!</v>
      </c>
      <c r="R1597" s="19">
        <f t="shared" si="140"/>
        <v>0</v>
      </c>
      <c r="S1597" s="4" t="str">
        <f>+VLOOKUP(A1597,inv!T:X,5,0)</f>
        <v>OCCIDENTE</v>
      </c>
      <c r="T1597" s="4" t="str">
        <f>+VLOOKUP(B:B,'DT HUEVO'!$A:$D,4,0)</f>
        <v>EMPACADOS</v>
      </c>
      <c r="U1597" s="4" t="str">
        <f>+VLOOKUP(TablaINV[[#This Row],[COD]],'DT HUEVO'!$A:$D,3,0)</f>
        <v>A</v>
      </c>
    </row>
    <row r="1598" spans="1:21">
      <c r="A1598" t="s">
        <v>448</v>
      </c>
      <c r="B1598">
        <v>10511</v>
      </c>
      <c r="C1598" t="s">
        <v>547</v>
      </c>
      <c r="D1598">
        <f>+SUMIFS(inv!D:D,inv!A:A,B1598,inv!T:T,A1598)</f>
        <v>0</v>
      </c>
      <c r="E1598">
        <f>+SUMIFS(inv!$D$1:$D$1164,inv!$A$1:$A$1164,$B1598,inv!$T$1:$T$1164,$A1598,inv!$U$1:$U$1164,'DIAS DE INVENTARIO TAT'!E$1)</f>
        <v>0</v>
      </c>
      <c r="F1598">
        <f>+SUMIFS(inv!$D$1:$D$1164,inv!$A$1:$A$1164,$B1598,inv!$T$1:$T$1164,$A1598,inv!$U$1:$U$1164,'DIAS DE INVENTARIO TAT'!F$1)</f>
        <v>0</v>
      </c>
      <c r="G1598">
        <f>+SUMIFS(inv!$D$1:$D$1164,inv!$A$1:$A$1164,$B1598,inv!$T$1:$T$1164,$A1598,inv!$U$1:$U$1164,'DIAS DE INVENTARIO TAT'!G$1)</f>
        <v>0</v>
      </c>
      <c r="H1598">
        <f>+SUMIFS(inv!$D$1:$D$1164,inv!$A$1:$A$1164,$B1598,inv!$T$1:$T$1164,$A1598,inv!$U$1:$U$1164,'DIAS DE INVENTARIO TAT'!H$1)</f>
        <v>0</v>
      </c>
      <c r="I1598">
        <f>+SUMIFS(inv!$D$1:$D$1164,inv!$A$1:$A$1164,$B1598,inv!$T$1:$T$1164,$A1598,inv!$U$1:$U$1164,'DIAS DE INVENTARIO TAT'!I$1)</f>
        <v>0</v>
      </c>
      <c r="J1598">
        <f>+SUMIFS(inv!$D$1:$D$1164,inv!$A$1:$A$1164,$B1598,inv!$T$1:$T$1164,$A1598,inv!$U$1:$U$1164,'DIAS DE INVENTARIO TAT'!J$1)</f>
        <v>0</v>
      </c>
      <c r="K1598">
        <f>+SUMIFS(inv!$D$1:$D$1164,inv!$A$1:$A$1164,$B1598,inv!$T$1:$T$1164,$A1598,inv!$U$1:$U$1164,'DIAS DE INVENTARIO TAT'!K$1)</f>
        <v>0</v>
      </c>
      <c r="L1598" s="6">
        <f>+SUMIFS(VENTAS!H:H,VENTAS!B:B,B1598,VENTAS!G:G,A1598)</f>
        <v>0</v>
      </c>
      <c r="M1598" s="4">
        <f t="shared" si="136"/>
        <v>0</v>
      </c>
      <c r="N1598" s="4">
        <f t="shared" si="137"/>
        <v>0</v>
      </c>
      <c r="O1598" s="4">
        <f t="shared" si="138"/>
        <v>0</v>
      </c>
      <c r="P1598" s="4">
        <f t="shared" si="139"/>
        <v>0</v>
      </c>
      <c r="Q1598" s="6" t="e">
        <f>+SUMIFS(#REF!,#REF!,TablaINV[[#This Row],[GRUPO]],#REF!,TablaINV[[#This Row],[COD]])</f>
        <v>#REF!</v>
      </c>
      <c r="R1598" s="19">
        <f t="shared" si="140"/>
        <v>0</v>
      </c>
      <c r="S1598" s="4" t="str">
        <f>+VLOOKUP(A1598,inv!T:X,5,0)</f>
        <v>OCCIDENTE</v>
      </c>
      <c r="T1598" s="4" t="str">
        <f>+VLOOKUP(B:B,'DT HUEVO'!$A:$D,4,0)</f>
        <v>EMPACADOS</v>
      </c>
      <c r="U1598" s="4" t="str">
        <f>+VLOOKUP(TablaINV[[#This Row],[COD]],'DT HUEVO'!$A:$D,3,0)</f>
        <v>B</v>
      </c>
    </row>
    <row r="1599" spans="1:21">
      <c r="A1599" t="s">
        <v>448</v>
      </c>
      <c r="B1599">
        <v>10588</v>
      </c>
      <c r="C1599" t="s">
        <v>549</v>
      </c>
      <c r="D1599">
        <f>+SUMIFS(inv!D:D,inv!A:A,B1599,inv!T:T,A1599)</f>
        <v>0</v>
      </c>
      <c r="E1599">
        <f>+SUMIFS(inv!$D$1:$D$1164,inv!$A$1:$A$1164,$B1599,inv!$T$1:$T$1164,$A1599,inv!$U$1:$U$1164,'DIAS DE INVENTARIO TAT'!E$1)</f>
        <v>0</v>
      </c>
      <c r="F1599">
        <f>+SUMIFS(inv!$D$1:$D$1164,inv!$A$1:$A$1164,$B1599,inv!$T$1:$T$1164,$A1599,inv!$U$1:$U$1164,'DIAS DE INVENTARIO TAT'!F$1)</f>
        <v>0</v>
      </c>
      <c r="G1599">
        <f>+SUMIFS(inv!$D$1:$D$1164,inv!$A$1:$A$1164,$B1599,inv!$T$1:$T$1164,$A1599,inv!$U$1:$U$1164,'DIAS DE INVENTARIO TAT'!G$1)</f>
        <v>0</v>
      </c>
      <c r="H1599">
        <f>+SUMIFS(inv!$D$1:$D$1164,inv!$A$1:$A$1164,$B1599,inv!$T$1:$T$1164,$A1599,inv!$U$1:$U$1164,'DIAS DE INVENTARIO TAT'!H$1)</f>
        <v>0</v>
      </c>
      <c r="I1599">
        <f>+SUMIFS(inv!$D$1:$D$1164,inv!$A$1:$A$1164,$B1599,inv!$T$1:$T$1164,$A1599,inv!$U$1:$U$1164,'DIAS DE INVENTARIO TAT'!I$1)</f>
        <v>0</v>
      </c>
      <c r="J1599">
        <f>+SUMIFS(inv!$D$1:$D$1164,inv!$A$1:$A$1164,$B1599,inv!$T$1:$T$1164,$A1599,inv!$U$1:$U$1164,'DIAS DE INVENTARIO TAT'!J$1)</f>
        <v>0</v>
      </c>
      <c r="K1599">
        <f>+SUMIFS(inv!$D$1:$D$1164,inv!$A$1:$A$1164,$B1599,inv!$T$1:$T$1164,$A1599,inv!$U$1:$U$1164,'DIAS DE INVENTARIO TAT'!K$1)</f>
        <v>0</v>
      </c>
      <c r="L1599" s="6">
        <f>+SUMIFS(VENTAS!H:H,VENTAS!B:B,B1599,VENTAS!G:G,A1599)</f>
        <v>0</v>
      </c>
      <c r="M1599" s="4">
        <f t="shared" si="136"/>
        <v>0</v>
      </c>
      <c r="N1599" s="4">
        <f t="shared" si="137"/>
        <v>0</v>
      </c>
      <c r="O1599" s="4">
        <f t="shared" si="138"/>
        <v>0</v>
      </c>
      <c r="P1599" s="4">
        <f t="shared" si="139"/>
        <v>0</v>
      </c>
      <c r="Q1599" s="6" t="e">
        <f>+SUMIFS(#REF!,#REF!,TablaINV[[#This Row],[GRUPO]],#REF!,TablaINV[[#This Row],[COD]])</f>
        <v>#REF!</v>
      </c>
      <c r="R1599" s="19">
        <f t="shared" si="140"/>
        <v>0</v>
      </c>
      <c r="S1599" s="4" t="str">
        <f>+VLOOKUP(A1599,inv!T:X,5,0)</f>
        <v>OCCIDENTE</v>
      </c>
      <c r="T1599" s="4" t="e">
        <f>+VLOOKUP(B:B,'DT HUEVO'!$A:$D,4,0)</f>
        <v>#N/A</v>
      </c>
      <c r="U1599" s="4" t="e">
        <f>+VLOOKUP(TablaINV[[#This Row],[COD]],'DT HUEVO'!$A:$D,3,0)</f>
        <v>#N/A</v>
      </c>
    </row>
    <row r="1600" spans="1:21">
      <c r="A1600" t="s">
        <v>448</v>
      </c>
      <c r="B1600">
        <v>11301</v>
      </c>
      <c r="C1600" t="s">
        <v>550</v>
      </c>
      <c r="D1600">
        <f>+SUMIFS(inv!D:D,inv!A:A,B1600,inv!T:T,A1600)</f>
        <v>0</v>
      </c>
      <c r="E1600">
        <f>+SUMIFS(inv!$D$1:$D$1164,inv!$A$1:$A$1164,$B1600,inv!$T$1:$T$1164,$A1600,inv!$U$1:$U$1164,'DIAS DE INVENTARIO TAT'!E$1)</f>
        <v>0</v>
      </c>
      <c r="F1600">
        <f>+SUMIFS(inv!$D$1:$D$1164,inv!$A$1:$A$1164,$B1600,inv!$T$1:$T$1164,$A1600,inv!$U$1:$U$1164,'DIAS DE INVENTARIO TAT'!F$1)</f>
        <v>0</v>
      </c>
      <c r="G1600">
        <f>+SUMIFS(inv!$D$1:$D$1164,inv!$A$1:$A$1164,$B1600,inv!$T$1:$T$1164,$A1600,inv!$U$1:$U$1164,'DIAS DE INVENTARIO TAT'!G$1)</f>
        <v>0</v>
      </c>
      <c r="H1600">
        <f>+SUMIFS(inv!$D$1:$D$1164,inv!$A$1:$A$1164,$B1600,inv!$T$1:$T$1164,$A1600,inv!$U$1:$U$1164,'DIAS DE INVENTARIO TAT'!H$1)</f>
        <v>0</v>
      </c>
      <c r="I1600">
        <f>+SUMIFS(inv!$D$1:$D$1164,inv!$A$1:$A$1164,$B1600,inv!$T$1:$T$1164,$A1600,inv!$U$1:$U$1164,'DIAS DE INVENTARIO TAT'!I$1)</f>
        <v>0</v>
      </c>
      <c r="J1600">
        <f>+SUMIFS(inv!$D$1:$D$1164,inv!$A$1:$A$1164,$B1600,inv!$T$1:$T$1164,$A1600,inv!$U$1:$U$1164,'DIAS DE INVENTARIO TAT'!J$1)</f>
        <v>0</v>
      </c>
      <c r="K1600">
        <f>+SUMIFS(inv!$D$1:$D$1164,inv!$A$1:$A$1164,$B1600,inv!$T$1:$T$1164,$A1600,inv!$U$1:$U$1164,'DIAS DE INVENTARIO TAT'!K$1)</f>
        <v>0</v>
      </c>
      <c r="L1600" s="6">
        <f>+SUMIFS(VENTAS!H:H,VENTAS!B:B,B1600,VENTAS!G:G,A1600)</f>
        <v>0</v>
      </c>
      <c r="M1600" s="4">
        <f t="shared" si="136"/>
        <v>0</v>
      </c>
      <c r="N1600" s="4">
        <f t="shared" si="137"/>
        <v>0</v>
      </c>
      <c r="O1600" s="4">
        <f t="shared" si="138"/>
        <v>0</v>
      </c>
      <c r="P1600" s="4">
        <f t="shared" si="139"/>
        <v>0</v>
      </c>
      <c r="Q1600" s="6" t="e">
        <f>+SUMIFS(#REF!,#REF!,TablaINV[[#This Row],[GRUPO]],#REF!,TablaINV[[#This Row],[COD]])</f>
        <v>#REF!</v>
      </c>
      <c r="R1600" s="19">
        <f t="shared" si="140"/>
        <v>0</v>
      </c>
      <c r="S1600" s="4" t="str">
        <f>+VLOOKUP(A1600,inv!T:X,5,0)</f>
        <v>OCCIDENTE</v>
      </c>
      <c r="T1600" s="4" t="str">
        <f>+VLOOKUP(B:B,'DT HUEVO'!$A:$D,4,0)</f>
        <v>EMPACADOS</v>
      </c>
      <c r="U1600" s="4" t="str">
        <f>+VLOOKUP(TablaINV[[#This Row],[COD]],'DT HUEVO'!$A:$D,3,0)</f>
        <v>AA</v>
      </c>
    </row>
    <row r="1601" spans="1:21">
      <c r="A1601" t="s">
        <v>448</v>
      </c>
      <c r="B1601">
        <v>11401</v>
      </c>
      <c r="C1601" t="s">
        <v>583</v>
      </c>
      <c r="D1601">
        <f>+SUMIFS(inv!D:D,inv!A:A,B1601,inv!T:T,A1601)</f>
        <v>0</v>
      </c>
      <c r="E1601">
        <f>+SUMIFS(inv!$D$1:$D$1164,inv!$A$1:$A$1164,$B1601,inv!$T$1:$T$1164,$A1601,inv!$U$1:$U$1164,'DIAS DE INVENTARIO TAT'!E$1)</f>
        <v>0</v>
      </c>
      <c r="F1601">
        <f>+SUMIFS(inv!$D$1:$D$1164,inv!$A$1:$A$1164,$B1601,inv!$T$1:$T$1164,$A1601,inv!$U$1:$U$1164,'DIAS DE INVENTARIO TAT'!F$1)</f>
        <v>0</v>
      </c>
      <c r="G1601">
        <f>+SUMIFS(inv!$D$1:$D$1164,inv!$A$1:$A$1164,$B1601,inv!$T$1:$T$1164,$A1601,inv!$U$1:$U$1164,'DIAS DE INVENTARIO TAT'!G$1)</f>
        <v>0</v>
      </c>
      <c r="H1601">
        <f>+SUMIFS(inv!$D$1:$D$1164,inv!$A$1:$A$1164,$B1601,inv!$T$1:$T$1164,$A1601,inv!$U$1:$U$1164,'DIAS DE INVENTARIO TAT'!H$1)</f>
        <v>0</v>
      </c>
      <c r="I1601">
        <f>+SUMIFS(inv!$D$1:$D$1164,inv!$A$1:$A$1164,$B1601,inv!$T$1:$T$1164,$A1601,inv!$U$1:$U$1164,'DIAS DE INVENTARIO TAT'!I$1)</f>
        <v>0</v>
      </c>
      <c r="J1601">
        <f>+SUMIFS(inv!$D$1:$D$1164,inv!$A$1:$A$1164,$B1601,inv!$T$1:$T$1164,$A1601,inv!$U$1:$U$1164,'DIAS DE INVENTARIO TAT'!J$1)</f>
        <v>0</v>
      </c>
      <c r="K1601">
        <f>+SUMIFS(inv!$D$1:$D$1164,inv!$A$1:$A$1164,$B1601,inv!$T$1:$T$1164,$A1601,inv!$U$1:$U$1164,'DIAS DE INVENTARIO TAT'!K$1)</f>
        <v>0</v>
      </c>
      <c r="L1601" s="6">
        <f>+SUMIFS(VENTAS!H:H,VENTAS!B:B,B1601,VENTAS!G:G,A1601)</f>
        <v>0</v>
      </c>
      <c r="M1601" s="4">
        <f t="shared" si="136"/>
        <v>0</v>
      </c>
      <c r="N1601" s="4">
        <f t="shared" si="137"/>
        <v>0</v>
      </c>
      <c r="O1601" s="4">
        <f t="shared" si="138"/>
        <v>0</v>
      </c>
      <c r="P1601" s="4">
        <f t="shared" si="139"/>
        <v>0</v>
      </c>
      <c r="Q1601" s="6" t="e">
        <f>+SUMIFS(#REF!,#REF!,TablaINV[[#This Row],[GRUPO]],#REF!,TablaINV[[#This Row],[COD]])</f>
        <v>#REF!</v>
      </c>
      <c r="R1601" s="19">
        <f t="shared" si="140"/>
        <v>0</v>
      </c>
      <c r="S1601" s="4" t="str">
        <f>+VLOOKUP(A1601,inv!T:X,5,0)</f>
        <v>OCCIDENTE</v>
      </c>
      <c r="T1601" s="4" t="str">
        <f>+VLOOKUP(B:B,'DT HUEVO'!$A:$D,4,0)</f>
        <v>EMPACADOS</v>
      </c>
      <c r="U1601" s="4" t="str">
        <f>+VLOOKUP(TablaINV[[#This Row],[COD]],'DT HUEVO'!$A:$D,3,0)</f>
        <v>A</v>
      </c>
    </row>
    <row r="1602" spans="1:21">
      <c r="A1602" t="s">
        <v>448</v>
      </c>
      <c r="B1602">
        <v>12301</v>
      </c>
      <c r="C1602" t="s">
        <v>578</v>
      </c>
      <c r="D1602">
        <f>+SUMIFS(inv!D:D,inv!A:A,B1602,inv!T:T,A1602)</f>
        <v>0</v>
      </c>
      <c r="E1602">
        <f>+SUMIFS(inv!$D$1:$D$1164,inv!$A$1:$A$1164,$B1602,inv!$T$1:$T$1164,$A1602,inv!$U$1:$U$1164,'DIAS DE INVENTARIO TAT'!E$1)</f>
        <v>0</v>
      </c>
      <c r="F1602">
        <f>+SUMIFS(inv!$D$1:$D$1164,inv!$A$1:$A$1164,$B1602,inv!$T$1:$T$1164,$A1602,inv!$U$1:$U$1164,'DIAS DE INVENTARIO TAT'!F$1)</f>
        <v>0</v>
      </c>
      <c r="G1602">
        <f>+SUMIFS(inv!$D$1:$D$1164,inv!$A$1:$A$1164,$B1602,inv!$T$1:$T$1164,$A1602,inv!$U$1:$U$1164,'DIAS DE INVENTARIO TAT'!G$1)</f>
        <v>0</v>
      </c>
      <c r="H1602">
        <f>+SUMIFS(inv!$D$1:$D$1164,inv!$A$1:$A$1164,$B1602,inv!$T$1:$T$1164,$A1602,inv!$U$1:$U$1164,'DIAS DE INVENTARIO TAT'!H$1)</f>
        <v>0</v>
      </c>
      <c r="I1602">
        <f>+SUMIFS(inv!$D$1:$D$1164,inv!$A$1:$A$1164,$B1602,inv!$T$1:$T$1164,$A1602,inv!$U$1:$U$1164,'DIAS DE INVENTARIO TAT'!I$1)</f>
        <v>0</v>
      </c>
      <c r="J1602">
        <f>+SUMIFS(inv!$D$1:$D$1164,inv!$A$1:$A$1164,$B1602,inv!$T$1:$T$1164,$A1602,inv!$U$1:$U$1164,'DIAS DE INVENTARIO TAT'!J$1)</f>
        <v>0</v>
      </c>
      <c r="K1602">
        <f>+SUMIFS(inv!$D$1:$D$1164,inv!$A$1:$A$1164,$B1602,inv!$T$1:$T$1164,$A1602,inv!$U$1:$U$1164,'DIAS DE INVENTARIO TAT'!K$1)</f>
        <v>0</v>
      </c>
      <c r="L1602" s="6">
        <f>+SUMIFS(VENTAS!H:H,VENTAS!B:B,B1602,VENTAS!G:G,A1602)</f>
        <v>0</v>
      </c>
      <c r="M1602" s="4">
        <f t="shared" si="136"/>
        <v>0</v>
      </c>
      <c r="N1602" s="4">
        <f t="shared" si="137"/>
        <v>0</v>
      </c>
      <c r="O1602" s="4">
        <f t="shared" si="138"/>
        <v>0</v>
      </c>
      <c r="P1602" s="4">
        <f t="shared" si="139"/>
        <v>0</v>
      </c>
      <c r="Q1602" s="6" t="e">
        <f>+SUMIFS(#REF!,#REF!,TablaINV[[#This Row],[GRUPO]],#REF!,TablaINV[[#This Row],[COD]])</f>
        <v>#REF!</v>
      </c>
      <c r="R1602" s="19">
        <f t="shared" si="140"/>
        <v>0</v>
      </c>
      <c r="S1602" s="4" t="str">
        <f>+VLOOKUP(A1602,inv!T:X,5,0)</f>
        <v>OCCIDENTE</v>
      </c>
      <c r="T1602" s="4" t="str">
        <f>+VLOOKUP(B:B,'DT HUEVO'!$A:$D,4,0)</f>
        <v>EMPACADOS</v>
      </c>
      <c r="U1602" s="4" t="str">
        <f>+VLOOKUP(TablaINV[[#This Row],[COD]],'DT HUEVO'!$A:$D,3,0)</f>
        <v>AA</v>
      </c>
    </row>
    <row r="1603" spans="1:21">
      <c r="A1603" t="s">
        <v>448</v>
      </c>
      <c r="B1603">
        <v>12460</v>
      </c>
      <c r="C1603" t="s">
        <v>585</v>
      </c>
      <c r="D1603">
        <f>+SUMIFS(inv!D:D,inv!A:A,B1603,inv!T:T,A1603)</f>
        <v>0</v>
      </c>
      <c r="E1603">
        <f>+SUMIFS(inv!$D$1:$D$1164,inv!$A$1:$A$1164,$B1603,inv!$T$1:$T$1164,$A1603,inv!$U$1:$U$1164,'DIAS DE INVENTARIO TAT'!E$1)</f>
        <v>0</v>
      </c>
      <c r="F1603">
        <f>+SUMIFS(inv!$D$1:$D$1164,inv!$A$1:$A$1164,$B1603,inv!$T$1:$T$1164,$A1603,inv!$U$1:$U$1164,'DIAS DE INVENTARIO TAT'!F$1)</f>
        <v>0</v>
      </c>
      <c r="G1603">
        <f>+SUMIFS(inv!$D$1:$D$1164,inv!$A$1:$A$1164,$B1603,inv!$T$1:$T$1164,$A1603,inv!$U$1:$U$1164,'DIAS DE INVENTARIO TAT'!G$1)</f>
        <v>0</v>
      </c>
      <c r="H1603">
        <f>+SUMIFS(inv!$D$1:$D$1164,inv!$A$1:$A$1164,$B1603,inv!$T$1:$T$1164,$A1603,inv!$U$1:$U$1164,'DIAS DE INVENTARIO TAT'!H$1)</f>
        <v>0</v>
      </c>
      <c r="I1603">
        <f>+SUMIFS(inv!$D$1:$D$1164,inv!$A$1:$A$1164,$B1603,inv!$T$1:$T$1164,$A1603,inv!$U$1:$U$1164,'DIAS DE INVENTARIO TAT'!I$1)</f>
        <v>0</v>
      </c>
      <c r="J1603">
        <f>+SUMIFS(inv!$D$1:$D$1164,inv!$A$1:$A$1164,$B1603,inv!$T$1:$T$1164,$A1603,inv!$U$1:$U$1164,'DIAS DE INVENTARIO TAT'!J$1)</f>
        <v>0</v>
      </c>
      <c r="K1603">
        <f>+SUMIFS(inv!$D$1:$D$1164,inv!$A$1:$A$1164,$B1603,inv!$T$1:$T$1164,$A1603,inv!$U$1:$U$1164,'DIAS DE INVENTARIO TAT'!K$1)</f>
        <v>0</v>
      </c>
      <c r="L1603" s="6">
        <f>+SUMIFS(VENTAS!H:H,VENTAS!B:B,B1603,VENTAS!G:G,A1603)</f>
        <v>0</v>
      </c>
      <c r="M1603" s="4">
        <f t="shared" si="136"/>
        <v>0</v>
      </c>
      <c r="N1603" s="4">
        <f t="shared" si="137"/>
        <v>0</v>
      </c>
      <c r="O1603" s="4">
        <f t="shared" si="138"/>
        <v>0</v>
      </c>
      <c r="P1603" s="4">
        <f t="shared" si="139"/>
        <v>0</v>
      </c>
      <c r="Q1603" s="6" t="e">
        <f>+SUMIFS(#REF!,#REF!,TablaINV[[#This Row],[GRUPO]],#REF!,TablaINV[[#This Row],[COD]])</f>
        <v>#REF!</v>
      </c>
      <c r="R1603" s="19">
        <f t="shared" si="140"/>
        <v>0</v>
      </c>
      <c r="S1603" s="4" t="str">
        <f>+VLOOKUP(A1603,inv!T:X,5,0)</f>
        <v>OCCIDENTE</v>
      </c>
      <c r="T1603" s="4" t="e">
        <f>+VLOOKUP(B:B,'DT HUEVO'!$A:$D,4,0)</f>
        <v>#N/A</v>
      </c>
      <c r="U1603" s="4" t="e">
        <f>+VLOOKUP(TablaINV[[#This Row],[COD]],'DT HUEVO'!$A:$D,3,0)</f>
        <v>#N/A</v>
      </c>
    </row>
    <row r="1604" spans="1:21">
      <c r="A1604" t="s">
        <v>448</v>
      </c>
      <c r="B1604">
        <v>13203</v>
      </c>
      <c r="C1604" t="s">
        <v>551</v>
      </c>
      <c r="D1604">
        <f>+SUMIFS(inv!D:D,inv!A:A,B1604,inv!T:T,A1604)</f>
        <v>0</v>
      </c>
      <c r="E1604">
        <f>+SUMIFS(inv!$D$1:$D$1164,inv!$A$1:$A$1164,$B1604,inv!$T$1:$T$1164,$A1604,inv!$U$1:$U$1164,'DIAS DE INVENTARIO TAT'!E$1)</f>
        <v>0</v>
      </c>
      <c r="F1604">
        <f>+SUMIFS(inv!$D$1:$D$1164,inv!$A$1:$A$1164,$B1604,inv!$T$1:$T$1164,$A1604,inv!$U$1:$U$1164,'DIAS DE INVENTARIO TAT'!F$1)</f>
        <v>0</v>
      </c>
      <c r="G1604">
        <f>+SUMIFS(inv!$D$1:$D$1164,inv!$A$1:$A$1164,$B1604,inv!$T$1:$T$1164,$A1604,inv!$U$1:$U$1164,'DIAS DE INVENTARIO TAT'!G$1)</f>
        <v>0</v>
      </c>
      <c r="H1604">
        <f>+SUMIFS(inv!$D$1:$D$1164,inv!$A$1:$A$1164,$B1604,inv!$T$1:$T$1164,$A1604,inv!$U$1:$U$1164,'DIAS DE INVENTARIO TAT'!H$1)</f>
        <v>0</v>
      </c>
      <c r="I1604">
        <f>+SUMIFS(inv!$D$1:$D$1164,inv!$A$1:$A$1164,$B1604,inv!$T$1:$T$1164,$A1604,inv!$U$1:$U$1164,'DIAS DE INVENTARIO TAT'!I$1)</f>
        <v>0</v>
      </c>
      <c r="J1604">
        <f>+SUMIFS(inv!$D$1:$D$1164,inv!$A$1:$A$1164,$B1604,inv!$T$1:$T$1164,$A1604,inv!$U$1:$U$1164,'DIAS DE INVENTARIO TAT'!J$1)</f>
        <v>0</v>
      </c>
      <c r="K1604">
        <f>+SUMIFS(inv!$D$1:$D$1164,inv!$A$1:$A$1164,$B1604,inv!$T$1:$T$1164,$A1604,inv!$U$1:$U$1164,'DIAS DE INVENTARIO TAT'!K$1)</f>
        <v>0</v>
      </c>
      <c r="L1604" s="6">
        <f>+SUMIFS(VENTAS!H:H,VENTAS!B:B,B1604,VENTAS!G:G,A1604)</f>
        <v>0</v>
      </c>
      <c r="M1604" s="4">
        <f t="shared" ref="M1604:M1667" si="141">+IFERROR(D1604/$L1604,0)</f>
        <v>0</v>
      </c>
      <c r="N1604" s="4">
        <f t="shared" si="137"/>
        <v>0</v>
      </c>
      <c r="O1604" s="4">
        <f t="shared" si="138"/>
        <v>0</v>
      </c>
      <c r="P1604" s="4">
        <f t="shared" si="139"/>
        <v>0</v>
      </c>
      <c r="Q1604" s="6" t="e">
        <f>+SUMIFS(#REF!,#REF!,TablaINV[[#This Row],[GRUPO]],#REF!,TablaINV[[#This Row],[COD]])</f>
        <v>#REF!</v>
      </c>
      <c r="R1604" s="19">
        <f t="shared" si="140"/>
        <v>0</v>
      </c>
      <c r="S1604" s="4" t="str">
        <f>+VLOOKUP(A1604,inv!T:X,5,0)</f>
        <v>OCCIDENTE</v>
      </c>
      <c r="T1604" s="4" t="str">
        <f>+VLOOKUP(B:B,'DT HUEVO'!$A:$D,4,0)</f>
        <v>EMPACADOS</v>
      </c>
      <c r="U1604" s="4" t="str">
        <f>+VLOOKUP(TablaINV[[#This Row],[COD]],'DT HUEVO'!$A:$D,3,0)</f>
        <v>AAA</v>
      </c>
    </row>
    <row r="1605" spans="1:21">
      <c r="A1605" t="s">
        <v>448</v>
      </c>
      <c r="B1605">
        <v>71901</v>
      </c>
      <c r="C1605" t="s">
        <v>47</v>
      </c>
      <c r="D1605">
        <f>+SUMIFS(inv!D:D,inv!A:A,B1605,inv!T:T,A1605)</f>
        <v>0</v>
      </c>
      <c r="E1605">
        <f>+SUMIFS(inv!$D$1:$D$1164,inv!$A$1:$A$1164,$B1605,inv!$T$1:$T$1164,$A1605,inv!$U$1:$U$1164,'DIAS DE INVENTARIO TAT'!E$1)</f>
        <v>0</v>
      </c>
      <c r="F1605">
        <f>+SUMIFS(inv!$D$1:$D$1164,inv!$A$1:$A$1164,$B1605,inv!$T$1:$T$1164,$A1605,inv!$U$1:$U$1164,'DIAS DE INVENTARIO TAT'!F$1)</f>
        <v>0</v>
      </c>
      <c r="G1605">
        <f>+SUMIFS(inv!$D$1:$D$1164,inv!$A$1:$A$1164,$B1605,inv!$T$1:$T$1164,$A1605,inv!$U$1:$U$1164,'DIAS DE INVENTARIO TAT'!G$1)</f>
        <v>0</v>
      </c>
      <c r="H1605">
        <f>+SUMIFS(inv!$D$1:$D$1164,inv!$A$1:$A$1164,$B1605,inv!$T$1:$T$1164,$A1605,inv!$U$1:$U$1164,'DIAS DE INVENTARIO TAT'!H$1)</f>
        <v>0</v>
      </c>
      <c r="I1605">
        <f>+SUMIFS(inv!$D$1:$D$1164,inv!$A$1:$A$1164,$B1605,inv!$T$1:$T$1164,$A1605,inv!$U$1:$U$1164,'DIAS DE INVENTARIO TAT'!I$1)</f>
        <v>0</v>
      </c>
      <c r="J1605">
        <f>+SUMIFS(inv!$D$1:$D$1164,inv!$A$1:$A$1164,$B1605,inv!$T$1:$T$1164,$A1605,inv!$U$1:$U$1164,'DIAS DE INVENTARIO TAT'!J$1)</f>
        <v>0</v>
      </c>
      <c r="K1605">
        <f>+SUMIFS(inv!$D$1:$D$1164,inv!$A$1:$A$1164,$B1605,inv!$T$1:$T$1164,$A1605,inv!$U$1:$U$1164,'DIAS DE INVENTARIO TAT'!K$1)</f>
        <v>0</v>
      </c>
      <c r="L1605" s="6">
        <f>+SUMIFS(VENTAS!H:H,VENTAS!B:B,B1605,VENTAS!G:G,A1605)</f>
        <v>0</v>
      </c>
      <c r="M1605" s="4">
        <f t="shared" si="141"/>
        <v>0</v>
      </c>
      <c r="N1605" s="4">
        <f t="shared" si="137"/>
        <v>0</v>
      </c>
      <c r="O1605" s="4">
        <f t="shared" si="138"/>
        <v>0</v>
      </c>
      <c r="P1605" s="4">
        <f t="shared" si="139"/>
        <v>0</v>
      </c>
      <c r="Q1605" s="6" t="e">
        <f>+SUMIFS(#REF!,#REF!,TablaINV[[#This Row],[GRUPO]],#REF!,TablaINV[[#This Row],[COD]])</f>
        <v>#REF!</v>
      </c>
      <c r="R1605" s="19">
        <f t="shared" si="140"/>
        <v>0</v>
      </c>
      <c r="S1605" s="4" t="str">
        <f>+VLOOKUP(A1605,inv!T:X,5,0)</f>
        <v>OCCIDENTE</v>
      </c>
      <c r="T1605" s="4" t="str">
        <f>+VLOOKUP(B:B,'DT HUEVO'!$A:$D,4,0)</f>
        <v>SEGUNDA</v>
      </c>
      <c r="U1605" s="4" t="str">
        <f>+VLOOKUP(TablaINV[[#This Row],[COD]],'DT HUEVO'!$A:$D,3,0)</f>
        <v>SEGUNDA</v>
      </c>
    </row>
    <row r="1606" spans="1:21">
      <c r="A1606" t="s">
        <v>448</v>
      </c>
      <c r="B1606">
        <v>76401</v>
      </c>
      <c r="C1606" t="s">
        <v>533</v>
      </c>
      <c r="D1606">
        <f>+SUMIFS(inv!D:D,inv!A:A,B1606,inv!T:T,A1606)</f>
        <v>0</v>
      </c>
      <c r="E1606">
        <f>+SUMIFS(inv!$D$1:$D$1164,inv!$A$1:$A$1164,$B1606,inv!$T$1:$T$1164,$A1606,inv!$U$1:$U$1164,'DIAS DE INVENTARIO TAT'!E$1)</f>
        <v>0</v>
      </c>
      <c r="F1606">
        <f>+SUMIFS(inv!$D$1:$D$1164,inv!$A$1:$A$1164,$B1606,inv!$T$1:$T$1164,$A1606,inv!$U$1:$U$1164,'DIAS DE INVENTARIO TAT'!F$1)</f>
        <v>0</v>
      </c>
      <c r="G1606">
        <f>+SUMIFS(inv!$D$1:$D$1164,inv!$A$1:$A$1164,$B1606,inv!$T$1:$T$1164,$A1606,inv!$U$1:$U$1164,'DIAS DE INVENTARIO TAT'!G$1)</f>
        <v>0</v>
      </c>
      <c r="H1606">
        <f>+SUMIFS(inv!$D$1:$D$1164,inv!$A$1:$A$1164,$B1606,inv!$T$1:$T$1164,$A1606,inv!$U$1:$U$1164,'DIAS DE INVENTARIO TAT'!H$1)</f>
        <v>0</v>
      </c>
      <c r="I1606">
        <f>+SUMIFS(inv!$D$1:$D$1164,inv!$A$1:$A$1164,$B1606,inv!$T$1:$T$1164,$A1606,inv!$U$1:$U$1164,'DIAS DE INVENTARIO TAT'!I$1)</f>
        <v>0</v>
      </c>
      <c r="J1606">
        <f>+SUMIFS(inv!$D$1:$D$1164,inv!$A$1:$A$1164,$B1606,inv!$T$1:$T$1164,$A1606,inv!$U$1:$U$1164,'DIAS DE INVENTARIO TAT'!J$1)</f>
        <v>0</v>
      </c>
      <c r="K1606">
        <f>+SUMIFS(inv!$D$1:$D$1164,inv!$A$1:$A$1164,$B1606,inv!$T$1:$T$1164,$A1606,inv!$U$1:$U$1164,'DIAS DE INVENTARIO TAT'!K$1)</f>
        <v>0</v>
      </c>
      <c r="L1606" s="6">
        <f>+SUMIFS(VENTAS!H:H,VENTAS!B:B,B1606,VENTAS!G:G,A1606)</f>
        <v>0</v>
      </c>
      <c r="M1606" s="4">
        <f t="shared" si="141"/>
        <v>0</v>
      </c>
      <c r="N1606" s="4">
        <f t="shared" si="137"/>
        <v>0</v>
      </c>
      <c r="O1606" s="4">
        <f t="shared" si="138"/>
        <v>0</v>
      </c>
      <c r="P1606" s="4">
        <f t="shared" si="139"/>
        <v>0</v>
      </c>
      <c r="Q1606" s="6" t="e">
        <f>+SUMIFS(#REF!,#REF!,TablaINV[[#This Row],[GRUPO]],#REF!,TablaINV[[#This Row],[COD]])</f>
        <v>#REF!</v>
      </c>
      <c r="R1606" s="19">
        <f t="shared" si="140"/>
        <v>0</v>
      </c>
      <c r="S1606" s="4" t="str">
        <f>+VLOOKUP(A1606,inv!T:X,5,0)</f>
        <v>OCCIDENTE</v>
      </c>
      <c r="T1606" s="4" t="str">
        <f>+VLOOKUP(B:B,'DT HUEVO'!$A:$D,4,0)</f>
        <v>SEGUNDA</v>
      </c>
      <c r="U1606" s="4" t="str">
        <f>+VLOOKUP(TablaINV[[#This Row],[COD]],'DT HUEVO'!$A:$D,3,0)</f>
        <v>SEGUNDA</v>
      </c>
    </row>
    <row r="1607" spans="1:21">
      <c r="A1607" t="s">
        <v>448</v>
      </c>
      <c r="B1607">
        <v>72101</v>
      </c>
      <c r="C1607" t="s">
        <v>582</v>
      </c>
      <c r="D1607">
        <f>+SUMIFS(inv!D:D,inv!A:A,B1607,inv!T:T,A1607)</f>
        <v>0</v>
      </c>
      <c r="E1607">
        <f>+SUMIFS(inv!$D$1:$D$1164,inv!$A$1:$A$1164,$B1607,inv!$T$1:$T$1164,$A1607,inv!$U$1:$U$1164,'DIAS DE INVENTARIO TAT'!E$1)</f>
        <v>0</v>
      </c>
      <c r="F1607">
        <f>+SUMIFS(inv!$D$1:$D$1164,inv!$A$1:$A$1164,$B1607,inv!$T$1:$T$1164,$A1607,inv!$U$1:$U$1164,'DIAS DE INVENTARIO TAT'!F$1)</f>
        <v>0</v>
      </c>
      <c r="G1607">
        <f>+SUMIFS(inv!$D$1:$D$1164,inv!$A$1:$A$1164,$B1607,inv!$T$1:$T$1164,$A1607,inv!$U$1:$U$1164,'DIAS DE INVENTARIO TAT'!G$1)</f>
        <v>0</v>
      </c>
      <c r="H1607">
        <f>+SUMIFS(inv!$D$1:$D$1164,inv!$A$1:$A$1164,$B1607,inv!$T$1:$T$1164,$A1607,inv!$U$1:$U$1164,'DIAS DE INVENTARIO TAT'!H$1)</f>
        <v>0</v>
      </c>
      <c r="I1607">
        <f>+SUMIFS(inv!$D$1:$D$1164,inv!$A$1:$A$1164,$B1607,inv!$T$1:$T$1164,$A1607,inv!$U$1:$U$1164,'DIAS DE INVENTARIO TAT'!I$1)</f>
        <v>0</v>
      </c>
      <c r="J1607">
        <f>+SUMIFS(inv!$D$1:$D$1164,inv!$A$1:$A$1164,$B1607,inv!$T$1:$T$1164,$A1607,inv!$U$1:$U$1164,'DIAS DE INVENTARIO TAT'!J$1)</f>
        <v>0</v>
      </c>
      <c r="K1607">
        <f>+SUMIFS(inv!$D$1:$D$1164,inv!$A$1:$A$1164,$B1607,inv!$T$1:$T$1164,$A1607,inv!$U$1:$U$1164,'DIAS DE INVENTARIO TAT'!K$1)</f>
        <v>0</v>
      </c>
      <c r="L1607" s="6">
        <f>+SUMIFS(VENTAS!H:H,VENTAS!B:B,B1607,VENTAS!G:G,A1607)</f>
        <v>0</v>
      </c>
      <c r="M1607" s="4">
        <f t="shared" si="141"/>
        <v>0</v>
      </c>
      <c r="N1607" s="4">
        <f t="shared" si="137"/>
        <v>0</v>
      </c>
      <c r="O1607" s="4">
        <f t="shared" si="138"/>
        <v>0</v>
      </c>
      <c r="P1607" s="4">
        <f t="shared" si="139"/>
        <v>0</v>
      </c>
      <c r="Q1607" s="6" t="e">
        <f>+SUMIFS(#REF!,#REF!,TablaINV[[#This Row],[GRUPO]],#REF!,TablaINV[[#This Row],[COD]])</f>
        <v>#REF!</v>
      </c>
      <c r="R1607" s="19">
        <f t="shared" si="140"/>
        <v>0</v>
      </c>
      <c r="S1607" s="4" t="str">
        <f>+VLOOKUP(A1607,inv!T:X,5,0)</f>
        <v>OCCIDENTE</v>
      </c>
      <c r="T1607" s="4" t="str">
        <f>+VLOOKUP(B:B,'DT HUEVO'!$A:$D,4,0)</f>
        <v>SEGUNDA</v>
      </c>
      <c r="U1607" s="4" t="str">
        <f>+VLOOKUP(TablaINV[[#This Row],[COD]],'DT HUEVO'!$A:$D,3,0)</f>
        <v>SEGUNDA</v>
      </c>
    </row>
    <row r="1608" spans="1:21">
      <c r="A1608" t="s">
        <v>448</v>
      </c>
      <c r="B1608">
        <v>90</v>
      </c>
      <c r="C1608" t="s">
        <v>100</v>
      </c>
      <c r="D1608">
        <f>+SUMIFS(inv!D:D,inv!A:A,B1608,inv!T:T,A1608)</f>
        <v>0</v>
      </c>
      <c r="E1608">
        <f>+SUMIFS(inv!$D$1:$D$1164,inv!$A$1:$A$1164,$B1608,inv!$T$1:$T$1164,$A1608,inv!$U$1:$U$1164,'DIAS DE INVENTARIO TAT'!E$1)</f>
        <v>0</v>
      </c>
      <c r="F1608">
        <f>+SUMIFS(inv!$D$1:$D$1164,inv!$A$1:$A$1164,$B1608,inv!$T$1:$T$1164,$A1608,inv!$U$1:$U$1164,'DIAS DE INVENTARIO TAT'!F$1)</f>
        <v>0</v>
      </c>
      <c r="G1608">
        <f>+SUMIFS(inv!$D$1:$D$1164,inv!$A$1:$A$1164,$B1608,inv!$T$1:$T$1164,$A1608,inv!$U$1:$U$1164,'DIAS DE INVENTARIO TAT'!G$1)</f>
        <v>0</v>
      </c>
      <c r="H1608">
        <f>+SUMIFS(inv!$D$1:$D$1164,inv!$A$1:$A$1164,$B1608,inv!$T$1:$T$1164,$A1608,inv!$U$1:$U$1164,'DIAS DE INVENTARIO TAT'!H$1)</f>
        <v>0</v>
      </c>
      <c r="I1608">
        <f>+SUMIFS(inv!$D$1:$D$1164,inv!$A$1:$A$1164,$B1608,inv!$T$1:$T$1164,$A1608,inv!$U$1:$U$1164,'DIAS DE INVENTARIO TAT'!I$1)</f>
        <v>0</v>
      </c>
      <c r="J1608">
        <f>+SUMIFS(inv!$D$1:$D$1164,inv!$A$1:$A$1164,$B1608,inv!$T$1:$T$1164,$A1608,inv!$U$1:$U$1164,'DIAS DE INVENTARIO TAT'!J$1)</f>
        <v>0</v>
      </c>
      <c r="K1608">
        <f>+SUMIFS(inv!$D$1:$D$1164,inv!$A$1:$A$1164,$B1608,inv!$T$1:$T$1164,$A1608,inv!$U$1:$U$1164,'DIAS DE INVENTARIO TAT'!K$1)</f>
        <v>0</v>
      </c>
      <c r="L1608" s="6">
        <f>+SUMIFS(VENTAS!H:H,VENTAS!B:B,B1608,VENTAS!G:G,A1608)</f>
        <v>0</v>
      </c>
      <c r="M1608" s="4">
        <f t="shared" si="141"/>
        <v>0</v>
      </c>
      <c r="N1608" s="4">
        <f t="shared" si="137"/>
        <v>0</v>
      </c>
      <c r="O1608" s="4">
        <f t="shared" si="138"/>
        <v>0</v>
      </c>
      <c r="P1608" s="4">
        <f t="shared" si="139"/>
        <v>0</v>
      </c>
      <c r="Q1608" s="6" t="e">
        <f>+SUMIFS(#REF!,#REF!,TablaINV[[#This Row],[GRUPO]],#REF!,TablaINV[[#This Row],[COD]])</f>
        <v>#REF!</v>
      </c>
      <c r="R1608" s="19">
        <f t="shared" si="140"/>
        <v>0</v>
      </c>
      <c r="S1608" s="4" t="str">
        <f>+VLOOKUP(A1608,inv!T:X,5,0)</f>
        <v>OCCIDENTE</v>
      </c>
      <c r="T1608" s="4" t="str">
        <f>+VLOOKUP(B:B,'DT HUEVO'!$A:$D,4,0)</f>
        <v>HUEVO SIN CLASIFICAR</v>
      </c>
      <c r="U1608" s="4" t="str">
        <f>+VLOOKUP(TablaINV[[#This Row],[COD]],'DT HUEVO'!$A:$D,3,0)</f>
        <v>HUEVO SIN CLASIFICAR</v>
      </c>
    </row>
    <row r="1609" spans="1:21">
      <c r="A1609" t="s">
        <v>448</v>
      </c>
      <c r="B1609">
        <v>10403</v>
      </c>
      <c r="C1609" t="s">
        <v>35</v>
      </c>
      <c r="D1609">
        <f>+SUMIFS(inv!D:D,inv!A:A,B1609,inv!T:T,A1609)</f>
        <v>0</v>
      </c>
      <c r="E1609">
        <f>+SUMIFS(inv!$D$1:$D$1164,inv!$A$1:$A$1164,$B1609,inv!$T$1:$T$1164,$A1609,inv!$U$1:$U$1164,'DIAS DE INVENTARIO TAT'!E$1)</f>
        <v>0</v>
      </c>
      <c r="F1609">
        <f>+SUMIFS(inv!$D$1:$D$1164,inv!$A$1:$A$1164,$B1609,inv!$T$1:$T$1164,$A1609,inv!$U$1:$U$1164,'DIAS DE INVENTARIO TAT'!F$1)</f>
        <v>0</v>
      </c>
      <c r="G1609">
        <f>+SUMIFS(inv!$D$1:$D$1164,inv!$A$1:$A$1164,$B1609,inv!$T$1:$T$1164,$A1609,inv!$U$1:$U$1164,'DIAS DE INVENTARIO TAT'!G$1)</f>
        <v>0</v>
      </c>
      <c r="H1609">
        <f>+SUMIFS(inv!$D$1:$D$1164,inv!$A$1:$A$1164,$B1609,inv!$T$1:$T$1164,$A1609,inv!$U$1:$U$1164,'DIAS DE INVENTARIO TAT'!H$1)</f>
        <v>0</v>
      </c>
      <c r="I1609">
        <f>+SUMIFS(inv!$D$1:$D$1164,inv!$A$1:$A$1164,$B1609,inv!$T$1:$T$1164,$A1609,inv!$U$1:$U$1164,'DIAS DE INVENTARIO TAT'!I$1)</f>
        <v>0</v>
      </c>
      <c r="J1609">
        <f>+SUMIFS(inv!$D$1:$D$1164,inv!$A$1:$A$1164,$B1609,inv!$T$1:$T$1164,$A1609,inv!$U$1:$U$1164,'DIAS DE INVENTARIO TAT'!J$1)</f>
        <v>0</v>
      </c>
      <c r="K1609">
        <f>+SUMIFS(inv!$D$1:$D$1164,inv!$A$1:$A$1164,$B1609,inv!$T$1:$T$1164,$A1609,inv!$U$1:$U$1164,'DIAS DE INVENTARIO TAT'!K$1)</f>
        <v>0</v>
      </c>
      <c r="L1609" s="6">
        <f>+SUMIFS(VENTAS!H:H,VENTAS!B:B,B1609,VENTAS!G:G,A1609)</f>
        <v>0</v>
      </c>
      <c r="M1609" s="4">
        <f t="shared" si="141"/>
        <v>0</v>
      </c>
      <c r="N1609" s="4">
        <f t="shared" si="137"/>
        <v>0</v>
      </c>
      <c r="O1609" s="4">
        <f t="shared" si="138"/>
        <v>0</v>
      </c>
      <c r="P1609" s="4">
        <f t="shared" si="139"/>
        <v>0</v>
      </c>
      <c r="Q1609" s="6" t="e">
        <f>+SUMIFS(#REF!,#REF!,TablaINV[[#This Row],[GRUPO]],#REF!,TablaINV[[#This Row],[COD]])</f>
        <v>#REF!</v>
      </c>
      <c r="R1609" s="19">
        <f t="shared" si="140"/>
        <v>0</v>
      </c>
      <c r="S1609" s="4" t="str">
        <f>+VLOOKUP(A1609,inv!T:X,5,0)</f>
        <v>OCCIDENTE</v>
      </c>
      <c r="T1609" s="4" t="str">
        <f>+VLOOKUP(B:B,'DT HUEVO'!$A:$D,4,0)</f>
        <v>EMPACADOS</v>
      </c>
      <c r="U1609" s="4" t="str">
        <f>+VLOOKUP(TablaINV[[#This Row],[COD]],'DT HUEVO'!$A:$D,3,0)</f>
        <v>A</v>
      </c>
    </row>
    <row r="1610" spans="1:21">
      <c r="A1610" t="s">
        <v>448</v>
      </c>
      <c r="B1610">
        <v>76001</v>
      </c>
      <c r="C1610" t="s">
        <v>99</v>
      </c>
      <c r="D1610">
        <f>+SUMIFS(inv!D:D,inv!A:A,B1610,inv!T:T,A1610)</f>
        <v>0</v>
      </c>
      <c r="E1610">
        <f>+SUMIFS(inv!$D$1:$D$1164,inv!$A$1:$A$1164,$B1610,inv!$T$1:$T$1164,$A1610,inv!$U$1:$U$1164,'DIAS DE INVENTARIO TAT'!E$1)</f>
        <v>0</v>
      </c>
      <c r="F1610">
        <f>+SUMIFS(inv!$D$1:$D$1164,inv!$A$1:$A$1164,$B1610,inv!$T$1:$T$1164,$A1610,inv!$U$1:$U$1164,'DIAS DE INVENTARIO TAT'!F$1)</f>
        <v>0</v>
      </c>
      <c r="G1610">
        <f>+SUMIFS(inv!$D$1:$D$1164,inv!$A$1:$A$1164,$B1610,inv!$T$1:$T$1164,$A1610,inv!$U$1:$U$1164,'DIAS DE INVENTARIO TAT'!G$1)</f>
        <v>0</v>
      </c>
      <c r="H1610">
        <f>+SUMIFS(inv!$D$1:$D$1164,inv!$A$1:$A$1164,$B1610,inv!$T$1:$T$1164,$A1610,inv!$U$1:$U$1164,'DIAS DE INVENTARIO TAT'!H$1)</f>
        <v>0</v>
      </c>
      <c r="I1610">
        <f>+SUMIFS(inv!$D$1:$D$1164,inv!$A$1:$A$1164,$B1610,inv!$T$1:$T$1164,$A1610,inv!$U$1:$U$1164,'DIAS DE INVENTARIO TAT'!I$1)</f>
        <v>0</v>
      </c>
      <c r="J1610">
        <f>+SUMIFS(inv!$D$1:$D$1164,inv!$A$1:$A$1164,$B1610,inv!$T$1:$T$1164,$A1610,inv!$U$1:$U$1164,'DIAS DE INVENTARIO TAT'!J$1)</f>
        <v>0</v>
      </c>
      <c r="K1610">
        <f>+SUMIFS(inv!$D$1:$D$1164,inv!$A$1:$A$1164,$B1610,inv!$T$1:$T$1164,$A1610,inv!$U$1:$U$1164,'DIAS DE INVENTARIO TAT'!K$1)</f>
        <v>0</v>
      </c>
      <c r="L1610" s="6">
        <f>+SUMIFS(VENTAS!H:H,VENTAS!B:B,B1610,VENTAS!G:G,A1610)</f>
        <v>0</v>
      </c>
      <c r="M1610" s="4">
        <f t="shared" si="141"/>
        <v>0</v>
      </c>
      <c r="N1610" s="4">
        <f t="shared" si="137"/>
        <v>0</v>
      </c>
      <c r="O1610" s="4">
        <f t="shared" si="138"/>
        <v>0</v>
      </c>
      <c r="P1610" s="4">
        <f t="shared" si="139"/>
        <v>0</v>
      </c>
      <c r="Q1610" s="6" t="e">
        <f>+SUMIFS(#REF!,#REF!,TablaINV[[#This Row],[GRUPO]],#REF!,TablaINV[[#This Row],[COD]])</f>
        <v>#REF!</v>
      </c>
      <c r="R1610" s="19">
        <f t="shared" si="140"/>
        <v>0</v>
      </c>
      <c r="S1610" s="4" t="str">
        <f>+VLOOKUP(A1610,inv!T:X,5,0)</f>
        <v>OCCIDENTE</v>
      </c>
      <c r="T1610" s="4" t="str">
        <f>+VLOOKUP(B:B,'DT HUEVO'!$A:$D,4,0)</f>
        <v>HUEVO SIN CLASIFICAR</v>
      </c>
      <c r="U1610" s="4" t="str">
        <f>+VLOOKUP(TablaINV[[#This Row],[COD]],'DT HUEVO'!$A:$D,3,0)</f>
        <v>HUEVO SIN CLASIFICAR</v>
      </c>
    </row>
    <row r="1611" spans="1:21">
      <c r="A1611" t="s">
        <v>448</v>
      </c>
      <c r="B1611">
        <v>901</v>
      </c>
      <c r="C1611" t="s">
        <v>57</v>
      </c>
      <c r="D1611">
        <f>+SUMIFS(inv!D:D,inv!A:A,B1611,inv!T:T,A1611)</f>
        <v>0</v>
      </c>
      <c r="E1611">
        <f>+SUMIFS(inv!$D$1:$D$1164,inv!$A$1:$A$1164,$B1611,inv!$T$1:$T$1164,$A1611,inv!$U$1:$U$1164,'DIAS DE INVENTARIO TAT'!E$1)</f>
        <v>0</v>
      </c>
      <c r="F1611">
        <f>+SUMIFS(inv!$D$1:$D$1164,inv!$A$1:$A$1164,$B1611,inv!$T$1:$T$1164,$A1611,inv!$U$1:$U$1164,'DIAS DE INVENTARIO TAT'!F$1)</f>
        <v>0</v>
      </c>
      <c r="G1611">
        <f>+SUMIFS(inv!$D$1:$D$1164,inv!$A$1:$A$1164,$B1611,inv!$T$1:$T$1164,$A1611,inv!$U$1:$U$1164,'DIAS DE INVENTARIO TAT'!G$1)</f>
        <v>0</v>
      </c>
      <c r="H1611">
        <f>+SUMIFS(inv!$D$1:$D$1164,inv!$A$1:$A$1164,$B1611,inv!$T$1:$T$1164,$A1611,inv!$U$1:$U$1164,'DIAS DE INVENTARIO TAT'!H$1)</f>
        <v>0</v>
      </c>
      <c r="I1611">
        <f>+SUMIFS(inv!$D$1:$D$1164,inv!$A$1:$A$1164,$B1611,inv!$T$1:$T$1164,$A1611,inv!$U$1:$U$1164,'DIAS DE INVENTARIO TAT'!I$1)</f>
        <v>0</v>
      </c>
      <c r="J1611">
        <f>+SUMIFS(inv!$D$1:$D$1164,inv!$A$1:$A$1164,$B1611,inv!$T$1:$T$1164,$A1611,inv!$U$1:$U$1164,'DIAS DE INVENTARIO TAT'!J$1)</f>
        <v>0</v>
      </c>
      <c r="K1611">
        <f>+SUMIFS(inv!$D$1:$D$1164,inv!$A$1:$A$1164,$B1611,inv!$T$1:$T$1164,$A1611,inv!$U$1:$U$1164,'DIAS DE INVENTARIO TAT'!K$1)</f>
        <v>0</v>
      </c>
      <c r="L1611" s="6">
        <f>+SUMIFS(VENTAS!H:H,VENTAS!B:B,B1611,VENTAS!G:G,A1611)</f>
        <v>0</v>
      </c>
      <c r="M1611" s="4">
        <f t="shared" si="141"/>
        <v>0</v>
      </c>
      <c r="N1611" s="4">
        <f t="shared" si="137"/>
        <v>0</v>
      </c>
      <c r="O1611" s="4">
        <f t="shared" si="138"/>
        <v>0</v>
      </c>
      <c r="P1611" s="4">
        <f t="shared" si="139"/>
        <v>0</v>
      </c>
      <c r="Q1611" s="6" t="e">
        <f>+SUMIFS(#REF!,#REF!,TablaINV[[#This Row],[GRUPO]],#REF!,TablaINV[[#This Row],[COD]])</f>
        <v>#REF!</v>
      </c>
      <c r="R1611" s="19">
        <f t="shared" si="140"/>
        <v>0</v>
      </c>
      <c r="S1611" s="4" t="str">
        <f>+VLOOKUP(A1611,inv!T:X,5,0)</f>
        <v>OCCIDENTE</v>
      </c>
      <c r="T1611" s="4" t="str">
        <f>+VLOOKUP(B:B,'DT HUEVO'!$A:$D,4,0)</f>
        <v>HUEVO SIN CLASIFICAR</v>
      </c>
      <c r="U1611" s="4" t="str">
        <f>+VLOOKUP(TablaINV[[#This Row],[COD]],'DT HUEVO'!$A:$D,3,0)</f>
        <v>HUEVO SIN CLASIFICAR</v>
      </c>
    </row>
    <row r="1612" spans="1:21">
      <c r="A1612" t="s">
        <v>448</v>
      </c>
      <c r="B1612">
        <v>74001</v>
      </c>
      <c r="C1612" t="s">
        <v>641</v>
      </c>
      <c r="D1612">
        <f>+SUMIFS(inv!D:D,inv!A:A,B1612,inv!T:T,A1612)</f>
        <v>0</v>
      </c>
      <c r="E1612">
        <f>+SUMIFS(inv!$D$1:$D$1164,inv!$A$1:$A$1164,$B1612,inv!$T$1:$T$1164,$A1612,inv!$U$1:$U$1164,'DIAS DE INVENTARIO TAT'!E$1)</f>
        <v>0</v>
      </c>
      <c r="F1612">
        <f>+SUMIFS(inv!$D$1:$D$1164,inv!$A$1:$A$1164,$B1612,inv!$T$1:$T$1164,$A1612,inv!$U$1:$U$1164,'DIAS DE INVENTARIO TAT'!F$1)</f>
        <v>0</v>
      </c>
      <c r="G1612">
        <f>+SUMIFS(inv!$D$1:$D$1164,inv!$A$1:$A$1164,$B1612,inv!$T$1:$T$1164,$A1612,inv!$U$1:$U$1164,'DIAS DE INVENTARIO TAT'!G$1)</f>
        <v>0</v>
      </c>
      <c r="H1612">
        <f>+SUMIFS(inv!$D$1:$D$1164,inv!$A$1:$A$1164,$B1612,inv!$T$1:$T$1164,$A1612,inv!$U$1:$U$1164,'DIAS DE INVENTARIO TAT'!H$1)</f>
        <v>0</v>
      </c>
      <c r="I1612">
        <f>+SUMIFS(inv!$D$1:$D$1164,inv!$A$1:$A$1164,$B1612,inv!$T$1:$T$1164,$A1612,inv!$U$1:$U$1164,'DIAS DE INVENTARIO TAT'!I$1)</f>
        <v>0</v>
      </c>
      <c r="J1612">
        <f>+SUMIFS(inv!$D$1:$D$1164,inv!$A$1:$A$1164,$B1612,inv!$T$1:$T$1164,$A1612,inv!$U$1:$U$1164,'DIAS DE INVENTARIO TAT'!J$1)</f>
        <v>0</v>
      </c>
      <c r="K1612">
        <f>+SUMIFS(inv!$D$1:$D$1164,inv!$A$1:$A$1164,$B1612,inv!$T$1:$T$1164,$A1612,inv!$U$1:$U$1164,'DIAS DE INVENTARIO TAT'!K$1)</f>
        <v>0</v>
      </c>
      <c r="L1612" s="6">
        <f>+SUMIFS(VENTAS!H:H,VENTAS!B:B,B1612,VENTAS!G:G,A1612)</f>
        <v>0</v>
      </c>
      <c r="M1612" s="4">
        <f t="shared" si="141"/>
        <v>0</v>
      </c>
      <c r="N1612" s="4">
        <f t="shared" si="137"/>
        <v>0</v>
      </c>
      <c r="O1612" s="4">
        <f t="shared" si="138"/>
        <v>0</v>
      </c>
      <c r="P1612" s="4">
        <f t="shared" si="139"/>
        <v>0</v>
      </c>
      <c r="Q1612" s="6" t="e">
        <f>+SUMIFS(#REF!,#REF!,TablaINV[[#This Row],[GRUPO]],#REF!,TablaINV[[#This Row],[COD]])</f>
        <v>#REF!</v>
      </c>
      <c r="R1612" s="19">
        <f t="shared" si="140"/>
        <v>0</v>
      </c>
      <c r="S1612" s="4" t="str">
        <f>+VLOOKUP(A1612,inv!T:X,5,0)</f>
        <v>OCCIDENTE</v>
      </c>
      <c r="T1612" s="4" t="str">
        <f>+VLOOKUP(B:B,'DT HUEVO'!$A:$D,4,0)</f>
        <v>SEGUNDA</v>
      </c>
      <c r="U1612" s="4" t="str">
        <f>+VLOOKUP(TablaINV[[#This Row],[COD]],'DT HUEVO'!$A:$D,3,0)</f>
        <v>SEGUNDA</v>
      </c>
    </row>
    <row r="1613" spans="1:21">
      <c r="A1613" t="s">
        <v>448</v>
      </c>
      <c r="B1613">
        <v>76101</v>
      </c>
      <c r="C1613" t="s">
        <v>644</v>
      </c>
      <c r="D1613">
        <f>+SUMIFS(inv!D:D,inv!A:A,B1613,inv!T:T,A1613)</f>
        <v>0</v>
      </c>
      <c r="E1613">
        <f>+SUMIFS(inv!$D$1:$D$1164,inv!$A$1:$A$1164,$B1613,inv!$T$1:$T$1164,$A1613,inv!$U$1:$U$1164,'DIAS DE INVENTARIO TAT'!E$1)</f>
        <v>0</v>
      </c>
      <c r="F1613">
        <f>+SUMIFS(inv!$D$1:$D$1164,inv!$A$1:$A$1164,$B1613,inv!$T$1:$T$1164,$A1613,inv!$U$1:$U$1164,'DIAS DE INVENTARIO TAT'!F$1)</f>
        <v>0</v>
      </c>
      <c r="G1613">
        <f>+SUMIFS(inv!$D$1:$D$1164,inv!$A$1:$A$1164,$B1613,inv!$T$1:$T$1164,$A1613,inv!$U$1:$U$1164,'DIAS DE INVENTARIO TAT'!G$1)</f>
        <v>0</v>
      </c>
      <c r="H1613">
        <f>+SUMIFS(inv!$D$1:$D$1164,inv!$A$1:$A$1164,$B1613,inv!$T$1:$T$1164,$A1613,inv!$U$1:$U$1164,'DIAS DE INVENTARIO TAT'!H$1)</f>
        <v>0</v>
      </c>
      <c r="I1613">
        <f>+SUMIFS(inv!$D$1:$D$1164,inv!$A$1:$A$1164,$B1613,inv!$T$1:$T$1164,$A1613,inv!$U$1:$U$1164,'DIAS DE INVENTARIO TAT'!I$1)</f>
        <v>0</v>
      </c>
      <c r="J1613">
        <f>+SUMIFS(inv!$D$1:$D$1164,inv!$A$1:$A$1164,$B1613,inv!$T$1:$T$1164,$A1613,inv!$U$1:$U$1164,'DIAS DE INVENTARIO TAT'!J$1)</f>
        <v>0</v>
      </c>
      <c r="K1613">
        <f>+SUMIFS(inv!$D$1:$D$1164,inv!$A$1:$A$1164,$B1613,inv!$T$1:$T$1164,$A1613,inv!$U$1:$U$1164,'DIAS DE INVENTARIO TAT'!K$1)</f>
        <v>0</v>
      </c>
      <c r="L1613" s="6">
        <f>+SUMIFS(VENTAS!H:H,VENTAS!B:B,B1613,VENTAS!G:G,A1613)</f>
        <v>0</v>
      </c>
      <c r="M1613" s="4">
        <f t="shared" si="141"/>
        <v>0</v>
      </c>
      <c r="N1613" s="4">
        <f t="shared" si="137"/>
        <v>0</v>
      </c>
      <c r="O1613" s="4">
        <f t="shared" si="138"/>
        <v>0</v>
      </c>
      <c r="P1613" s="4">
        <f t="shared" si="139"/>
        <v>0</v>
      </c>
      <c r="Q1613" s="6" t="e">
        <f>+SUMIFS(#REF!,#REF!,TablaINV[[#This Row],[GRUPO]],#REF!,TablaINV[[#This Row],[COD]])</f>
        <v>#REF!</v>
      </c>
      <c r="R1613" s="19">
        <f t="shared" si="140"/>
        <v>0</v>
      </c>
      <c r="S1613" s="4" t="str">
        <f>+VLOOKUP(A1613,inv!T:X,5,0)</f>
        <v>OCCIDENTE</v>
      </c>
      <c r="T1613" s="4" t="str">
        <f>+VLOOKUP(B:B,'DT HUEVO'!$A:$D,4,0)</f>
        <v>GRIS SUELTO</v>
      </c>
      <c r="U1613" s="4" t="str">
        <f>+VLOOKUP(TablaINV[[#This Row],[COD]],'DT HUEVO'!$A:$D,3,0)</f>
        <v>YUMBO</v>
      </c>
    </row>
    <row r="1614" spans="1:21">
      <c r="A1614" t="s">
        <v>448</v>
      </c>
      <c r="B1614">
        <v>12401</v>
      </c>
      <c r="C1614" t="s">
        <v>645</v>
      </c>
      <c r="D1614">
        <f>+SUMIFS(inv!D:D,inv!A:A,B1614,inv!T:T,A1614)</f>
        <v>0</v>
      </c>
      <c r="E1614">
        <f>+SUMIFS(inv!$D$1:$D$1164,inv!$A$1:$A$1164,$B1614,inv!$T$1:$T$1164,$A1614,inv!$U$1:$U$1164,'DIAS DE INVENTARIO TAT'!E$1)</f>
        <v>0</v>
      </c>
      <c r="F1614">
        <f>+SUMIFS(inv!$D$1:$D$1164,inv!$A$1:$A$1164,$B1614,inv!$T$1:$T$1164,$A1614,inv!$U$1:$U$1164,'DIAS DE INVENTARIO TAT'!F$1)</f>
        <v>0</v>
      </c>
      <c r="G1614">
        <f>+SUMIFS(inv!$D$1:$D$1164,inv!$A$1:$A$1164,$B1614,inv!$T$1:$T$1164,$A1614,inv!$U$1:$U$1164,'DIAS DE INVENTARIO TAT'!G$1)</f>
        <v>0</v>
      </c>
      <c r="H1614">
        <f>+SUMIFS(inv!$D$1:$D$1164,inv!$A$1:$A$1164,$B1614,inv!$T$1:$T$1164,$A1614,inv!$U$1:$U$1164,'DIAS DE INVENTARIO TAT'!H$1)</f>
        <v>0</v>
      </c>
      <c r="I1614">
        <f>+SUMIFS(inv!$D$1:$D$1164,inv!$A$1:$A$1164,$B1614,inv!$T$1:$T$1164,$A1614,inv!$U$1:$U$1164,'DIAS DE INVENTARIO TAT'!I$1)</f>
        <v>0</v>
      </c>
      <c r="J1614">
        <f>+SUMIFS(inv!$D$1:$D$1164,inv!$A$1:$A$1164,$B1614,inv!$T$1:$T$1164,$A1614,inv!$U$1:$U$1164,'DIAS DE INVENTARIO TAT'!J$1)</f>
        <v>0</v>
      </c>
      <c r="K1614">
        <f>+SUMIFS(inv!$D$1:$D$1164,inv!$A$1:$A$1164,$B1614,inv!$T$1:$T$1164,$A1614,inv!$U$1:$U$1164,'DIAS DE INVENTARIO TAT'!K$1)</f>
        <v>0</v>
      </c>
      <c r="L1614" s="6">
        <f>+SUMIFS(VENTAS!H:H,VENTAS!B:B,B1614,VENTAS!G:G,A1614)</f>
        <v>0</v>
      </c>
      <c r="M1614" s="4">
        <f t="shared" si="141"/>
        <v>0</v>
      </c>
      <c r="N1614" s="4">
        <f t="shared" si="137"/>
        <v>0</v>
      </c>
      <c r="O1614" s="4">
        <f t="shared" si="138"/>
        <v>0</v>
      </c>
      <c r="P1614" s="4">
        <f t="shared" si="139"/>
        <v>0</v>
      </c>
      <c r="Q1614" s="6" t="e">
        <f>+SUMIFS(#REF!,#REF!,TablaINV[[#This Row],[GRUPO]],#REF!,TablaINV[[#This Row],[COD]])</f>
        <v>#REF!</v>
      </c>
      <c r="R1614" s="19">
        <f t="shared" si="140"/>
        <v>0</v>
      </c>
      <c r="S1614" s="4" t="str">
        <f>+VLOOKUP(A1614,inv!T:X,5,0)</f>
        <v>OCCIDENTE</v>
      </c>
      <c r="T1614" s="4" t="e">
        <f>+VLOOKUP(B:B,'DT HUEVO'!$A:$D,4,0)</f>
        <v>#N/A</v>
      </c>
      <c r="U1614" s="4" t="e">
        <f>+VLOOKUP(TablaINV[[#This Row],[COD]],'DT HUEVO'!$A:$D,3,0)</f>
        <v>#N/A</v>
      </c>
    </row>
    <row r="1615" spans="1:21">
      <c r="A1615" t="s">
        <v>448</v>
      </c>
      <c r="B1615">
        <v>77301</v>
      </c>
      <c r="C1615" t="s">
        <v>648</v>
      </c>
      <c r="D1615">
        <f>+SUMIFS(inv!D:D,inv!A:A,B1615,inv!T:T,A1615)</f>
        <v>0</v>
      </c>
      <c r="E1615">
        <f>+SUMIFS(inv!$D$1:$D$1164,inv!$A$1:$A$1164,$B1615,inv!$T$1:$T$1164,$A1615,inv!$U$1:$U$1164,'DIAS DE INVENTARIO TAT'!E$1)</f>
        <v>0</v>
      </c>
      <c r="F1615">
        <f>+SUMIFS(inv!$D$1:$D$1164,inv!$A$1:$A$1164,$B1615,inv!$T$1:$T$1164,$A1615,inv!$U$1:$U$1164,'DIAS DE INVENTARIO TAT'!F$1)</f>
        <v>0</v>
      </c>
      <c r="G1615">
        <f>+SUMIFS(inv!$D$1:$D$1164,inv!$A$1:$A$1164,$B1615,inv!$T$1:$T$1164,$A1615,inv!$U$1:$U$1164,'DIAS DE INVENTARIO TAT'!G$1)</f>
        <v>0</v>
      </c>
      <c r="H1615">
        <f>+SUMIFS(inv!$D$1:$D$1164,inv!$A$1:$A$1164,$B1615,inv!$T$1:$T$1164,$A1615,inv!$U$1:$U$1164,'DIAS DE INVENTARIO TAT'!H$1)</f>
        <v>0</v>
      </c>
      <c r="I1615">
        <f>+SUMIFS(inv!$D$1:$D$1164,inv!$A$1:$A$1164,$B1615,inv!$T$1:$T$1164,$A1615,inv!$U$1:$U$1164,'DIAS DE INVENTARIO TAT'!I$1)</f>
        <v>0</v>
      </c>
      <c r="J1615">
        <f>+SUMIFS(inv!$D$1:$D$1164,inv!$A$1:$A$1164,$B1615,inv!$T$1:$T$1164,$A1615,inv!$U$1:$U$1164,'DIAS DE INVENTARIO TAT'!J$1)</f>
        <v>0</v>
      </c>
      <c r="K1615">
        <f>+SUMIFS(inv!$D$1:$D$1164,inv!$A$1:$A$1164,$B1615,inv!$T$1:$T$1164,$A1615,inv!$U$1:$U$1164,'DIAS DE INVENTARIO TAT'!K$1)</f>
        <v>0</v>
      </c>
      <c r="L1615" s="6">
        <f>+SUMIFS(VENTAS!H:H,VENTAS!B:B,B1615,VENTAS!G:G,A1615)</f>
        <v>0</v>
      </c>
      <c r="M1615" s="4">
        <f t="shared" si="141"/>
        <v>0</v>
      </c>
      <c r="N1615" s="4">
        <f t="shared" si="137"/>
        <v>0</v>
      </c>
      <c r="O1615" s="4">
        <f t="shared" si="138"/>
        <v>0</v>
      </c>
      <c r="P1615" s="4">
        <f t="shared" si="139"/>
        <v>0</v>
      </c>
      <c r="Q1615" s="6" t="e">
        <f>+SUMIFS(#REF!,#REF!,TablaINV[[#This Row],[GRUPO]],#REF!,TablaINV[[#This Row],[COD]])</f>
        <v>#REF!</v>
      </c>
      <c r="R1615" s="19">
        <f t="shared" si="140"/>
        <v>0</v>
      </c>
      <c r="S1615" s="4" t="str">
        <f>+VLOOKUP(A1615,inv!T:X,5,0)</f>
        <v>OCCIDENTE</v>
      </c>
      <c r="T1615" s="4" t="str">
        <f>+VLOOKUP(B:B,'DT HUEVO'!$A:$D,4,0)</f>
        <v>SEGUNDA</v>
      </c>
      <c r="U1615" s="4" t="str">
        <f>+VLOOKUP(TablaINV[[#This Row],[COD]],'DT HUEVO'!$A:$D,3,0)</f>
        <v>SEGUNDA</v>
      </c>
    </row>
    <row r="1616" spans="1:21">
      <c r="A1616" t="s">
        <v>448</v>
      </c>
      <c r="B1616">
        <v>12336</v>
      </c>
      <c r="C1616" t="s">
        <v>658</v>
      </c>
      <c r="D1616">
        <f>+SUMIFS(inv!D:D,inv!A:A,B1616,inv!T:T,A1616)</f>
        <v>0</v>
      </c>
      <c r="E1616">
        <f>+SUMIFS(inv!$D$1:$D$1164,inv!$A$1:$A$1164,$B1616,inv!$T$1:$T$1164,$A1616,inv!$U$1:$U$1164,'DIAS DE INVENTARIO TAT'!E$1)</f>
        <v>0</v>
      </c>
      <c r="F1616">
        <f>+SUMIFS(inv!$D$1:$D$1164,inv!$A$1:$A$1164,$B1616,inv!$T$1:$T$1164,$A1616,inv!$U$1:$U$1164,'DIAS DE INVENTARIO TAT'!F$1)</f>
        <v>0</v>
      </c>
      <c r="G1616">
        <f>+SUMIFS(inv!$D$1:$D$1164,inv!$A$1:$A$1164,$B1616,inv!$T$1:$T$1164,$A1616,inv!$U$1:$U$1164,'DIAS DE INVENTARIO TAT'!G$1)</f>
        <v>0</v>
      </c>
      <c r="H1616">
        <f>+SUMIFS(inv!$D$1:$D$1164,inv!$A$1:$A$1164,$B1616,inv!$T$1:$T$1164,$A1616,inv!$U$1:$U$1164,'DIAS DE INVENTARIO TAT'!H$1)</f>
        <v>0</v>
      </c>
      <c r="I1616">
        <f>+SUMIFS(inv!$D$1:$D$1164,inv!$A$1:$A$1164,$B1616,inv!$T$1:$T$1164,$A1616,inv!$U$1:$U$1164,'DIAS DE INVENTARIO TAT'!I$1)</f>
        <v>0</v>
      </c>
      <c r="J1616">
        <f>+SUMIFS(inv!$D$1:$D$1164,inv!$A$1:$A$1164,$B1616,inv!$T$1:$T$1164,$A1616,inv!$U$1:$U$1164,'DIAS DE INVENTARIO TAT'!J$1)</f>
        <v>0</v>
      </c>
      <c r="K1616">
        <f>+SUMIFS(inv!$D$1:$D$1164,inv!$A$1:$A$1164,$B1616,inv!$T$1:$T$1164,$A1616,inv!$U$1:$U$1164,'DIAS DE INVENTARIO TAT'!K$1)</f>
        <v>0</v>
      </c>
      <c r="L1616" s="6">
        <f>+SUMIFS(VENTAS!H:H,VENTAS!B:B,B1616,VENTAS!G:G,A1616)</f>
        <v>0</v>
      </c>
      <c r="M1616" s="4">
        <f t="shared" si="141"/>
        <v>0</v>
      </c>
      <c r="N1616" s="4">
        <f t="shared" si="137"/>
        <v>0</v>
      </c>
      <c r="O1616" s="4">
        <f t="shared" si="138"/>
        <v>0</v>
      </c>
      <c r="P1616" s="4">
        <f t="shared" si="139"/>
        <v>0</v>
      </c>
      <c r="Q1616" s="6" t="e">
        <f>+SUMIFS(#REF!,#REF!,TablaINV[[#This Row],[GRUPO]],#REF!,TablaINV[[#This Row],[COD]])</f>
        <v>#REF!</v>
      </c>
      <c r="R1616" s="19">
        <f t="shared" si="140"/>
        <v>0</v>
      </c>
      <c r="S1616" s="4" t="str">
        <f>+VLOOKUP(A1616,inv!T:X,5,0)</f>
        <v>OCCIDENTE</v>
      </c>
      <c r="T1616" s="4" t="e">
        <f>+VLOOKUP(B:B,'DT HUEVO'!$A:$D,4,0)</f>
        <v>#N/A</v>
      </c>
      <c r="U1616" s="4" t="e">
        <f>+VLOOKUP(TablaINV[[#This Row],[COD]],'DT HUEVO'!$A:$D,3,0)</f>
        <v>#N/A</v>
      </c>
    </row>
    <row r="1617" spans="1:21">
      <c r="A1617" t="s">
        <v>448</v>
      </c>
      <c r="B1617">
        <v>32306</v>
      </c>
      <c r="C1617" t="s">
        <v>661</v>
      </c>
      <c r="D1617">
        <f>+SUMIFS(inv!D:D,inv!A:A,B1617,inv!T:T,A1617)</f>
        <v>0</v>
      </c>
      <c r="E1617">
        <f>+SUMIFS(inv!$D$1:$D$1164,inv!$A$1:$A$1164,$B1617,inv!$T$1:$T$1164,$A1617,inv!$U$1:$U$1164,'DIAS DE INVENTARIO TAT'!E$1)</f>
        <v>0</v>
      </c>
      <c r="F1617">
        <f>+SUMIFS(inv!$D$1:$D$1164,inv!$A$1:$A$1164,$B1617,inv!$T$1:$T$1164,$A1617,inv!$U$1:$U$1164,'DIAS DE INVENTARIO TAT'!F$1)</f>
        <v>0</v>
      </c>
      <c r="G1617">
        <f>+SUMIFS(inv!$D$1:$D$1164,inv!$A$1:$A$1164,$B1617,inv!$T$1:$T$1164,$A1617,inv!$U$1:$U$1164,'DIAS DE INVENTARIO TAT'!G$1)</f>
        <v>0</v>
      </c>
      <c r="H1617">
        <f>+SUMIFS(inv!$D$1:$D$1164,inv!$A$1:$A$1164,$B1617,inv!$T$1:$T$1164,$A1617,inv!$U$1:$U$1164,'DIAS DE INVENTARIO TAT'!H$1)</f>
        <v>0</v>
      </c>
      <c r="I1617">
        <f>+SUMIFS(inv!$D$1:$D$1164,inv!$A$1:$A$1164,$B1617,inv!$T$1:$T$1164,$A1617,inv!$U$1:$U$1164,'DIAS DE INVENTARIO TAT'!I$1)</f>
        <v>0</v>
      </c>
      <c r="J1617">
        <f>+SUMIFS(inv!$D$1:$D$1164,inv!$A$1:$A$1164,$B1617,inv!$T$1:$T$1164,$A1617,inv!$U$1:$U$1164,'DIAS DE INVENTARIO TAT'!J$1)</f>
        <v>0</v>
      </c>
      <c r="K1617">
        <f>+SUMIFS(inv!$D$1:$D$1164,inv!$A$1:$A$1164,$B1617,inv!$T$1:$T$1164,$A1617,inv!$U$1:$U$1164,'DIAS DE INVENTARIO TAT'!K$1)</f>
        <v>0</v>
      </c>
      <c r="L1617" s="6">
        <f>+SUMIFS(VENTAS!H:H,VENTAS!B:B,B1617,VENTAS!G:G,A1617)</f>
        <v>0</v>
      </c>
      <c r="M1617" s="4">
        <f t="shared" si="141"/>
        <v>0</v>
      </c>
      <c r="N1617" s="4">
        <f t="shared" si="137"/>
        <v>0</v>
      </c>
      <c r="O1617" s="4">
        <f t="shared" si="138"/>
        <v>0</v>
      </c>
      <c r="P1617" s="4">
        <f t="shared" si="139"/>
        <v>0</v>
      </c>
      <c r="Q1617" s="6" t="e">
        <f>+SUMIFS(#REF!,#REF!,TablaINV[[#This Row],[GRUPO]],#REF!,TablaINV[[#This Row],[COD]])</f>
        <v>#REF!</v>
      </c>
      <c r="R1617" s="19">
        <f t="shared" si="140"/>
        <v>0</v>
      </c>
      <c r="S1617" s="4" t="str">
        <f>+VLOOKUP(A1617,inv!T:X,5,0)</f>
        <v>OCCIDENTE</v>
      </c>
      <c r="T1617" s="4" t="str">
        <f>+VLOOKUP(B:B,'DT HUEVO'!$A:$D,4,0)</f>
        <v>EMPACADOS</v>
      </c>
      <c r="U1617" s="4" t="str">
        <f>+VLOOKUP(TablaINV[[#This Row],[COD]],'DT HUEVO'!$A:$D,3,0)</f>
        <v>AA</v>
      </c>
    </row>
    <row r="1618" spans="1:21">
      <c r="A1618" t="s">
        <v>448</v>
      </c>
      <c r="B1618">
        <v>32359</v>
      </c>
      <c r="C1618" t="s">
        <v>660</v>
      </c>
      <c r="D1618">
        <f>+SUMIFS(inv!D:D,inv!A:A,B1618,inv!T:T,A1618)</f>
        <v>0</v>
      </c>
      <c r="E1618">
        <f>+SUMIFS(inv!$D$1:$D$1164,inv!$A$1:$A$1164,$B1618,inv!$T$1:$T$1164,$A1618,inv!$U$1:$U$1164,'DIAS DE INVENTARIO TAT'!E$1)</f>
        <v>0</v>
      </c>
      <c r="F1618">
        <f>+SUMIFS(inv!$D$1:$D$1164,inv!$A$1:$A$1164,$B1618,inv!$T$1:$T$1164,$A1618,inv!$U$1:$U$1164,'DIAS DE INVENTARIO TAT'!F$1)</f>
        <v>0</v>
      </c>
      <c r="G1618">
        <f>+SUMIFS(inv!$D$1:$D$1164,inv!$A$1:$A$1164,$B1618,inv!$T$1:$T$1164,$A1618,inv!$U$1:$U$1164,'DIAS DE INVENTARIO TAT'!G$1)</f>
        <v>0</v>
      </c>
      <c r="H1618">
        <f>+SUMIFS(inv!$D$1:$D$1164,inv!$A$1:$A$1164,$B1618,inv!$T$1:$T$1164,$A1618,inv!$U$1:$U$1164,'DIAS DE INVENTARIO TAT'!H$1)</f>
        <v>0</v>
      </c>
      <c r="I1618">
        <f>+SUMIFS(inv!$D$1:$D$1164,inv!$A$1:$A$1164,$B1618,inv!$T$1:$T$1164,$A1618,inv!$U$1:$U$1164,'DIAS DE INVENTARIO TAT'!I$1)</f>
        <v>0</v>
      </c>
      <c r="J1618">
        <f>+SUMIFS(inv!$D$1:$D$1164,inv!$A$1:$A$1164,$B1618,inv!$T$1:$T$1164,$A1618,inv!$U$1:$U$1164,'DIAS DE INVENTARIO TAT'!J$1)</f>
        <v>0</v>
      </c>
      <c r="K1618">
        <f>+SUMIFS(inv!$D$1:$D$1164,inv!$A$1:$A$1164,$B1618,inv!$T$1:$T$1164,$A1618,inv!$U$1:$U$1164,'DIAS DE INVENTARIO TAT'!K$1)</f>
        <v>0</v>
      </c>
      <c r="L1618" s="6">
        <f>+SUMIFS(VENTAS!H:H,VENTAS!B:B,B1618,VENTAS!G:G,A1618)</f>
        <v>0</v>
      </c>
      <c r="M1618" s="4">
        <f t="shared" si="141"/>
        <v>0</v>
      </c>
      <c r="N1618" s="4">
        <f t="shared" si="137"/>
        <v>0</v>
      </c>
      <c r="O1618" s="4">
        <f t="shared" si="138"/>
        <v>0</v>
      </c>
      <c r="P1618" s="4">
        <f t="shared" si="139"/>
        <v>0</v>
      </c>
      <c r="Q1618" s="6" t="e">
        <f>+SUMIFS(#REF!,#REF!,TablaINV[[#This Row],[GRUPO]],#REF!,TablaINV[[#This Row],[COD]])</f>
        <v>#REF!</v>
      </c>
      <c r="R1618" s="19">
        <f t="shared" si="140"/>
        <v>0</v>
      </c>
      <c r="S1618" s="4" t="str">
        <f>+VLOOKUP(A1618,inv!T:X,5,0)</f>
        <v>OCCIDENTE</v>
      </c>
      <c r="T1618" s="4" t="str">
        <f>+VLOOKUP(B:B,'DT HUEVO'!$A:$D,4,0)</f>
        <v>EMPACADOS</v>
      </c>
      <c r="U1618" s="4" t="str">
        <f>+VLOOKUP(TablaINV[[#This Row],[COD]],'DT HUEVO'!$A:$D,3,0)</f>
        <v>AA</v>
      </c>
    </row>
    <row r="1619" spans="1:21">
      <c r="A1619" t="s">
        <v>448</v>
      </c>
      <c r="B1619">
        <v>101</v>
      </c>
      <c r="C1619" t="s">
        <v>662</v>
      </c>
      <c r="D1619">
        <f>+SUMIFS(inv!D:D,inv!A:A,B1619,inv!T:T,A1619)</f>
        <v>0</v>
      </c>
      <c r="E1619">
        <f>+SUMIFS(inv!$D$1:$D$1164,inv!$A$1:$A$1164,$B1619,inv!$T$1:$T$1164,$A1619,inv!$U$1:$U$1164,'DIAS DE INVENTARIO TAT'!E$1)</f>
        <v>0</v>
      </c>
      <c r="F1619">
        <f>+SUMIFS(inv!$D$1:$D$1164,inv!$A$1:$A$1164,$B1619,inv!$T$1:$T$1164,$A1619,inv!$U$1:$U$1164,'DIAS DE INVENTARIO TAT'!F$1)</f>
        <v>0</v>
      </c>
      <c r="G1619">
        <f>+SUMIFS(inv!$D$1:$D$1164,inv!$A$1:$A$1164,$B1619,inv!$T$1:$T$1164,$A1619,inv!$U$1:$U$1164,'DIAS DE INVENTARIO TAT'!G$1)</f>
        <v>0</v>
      </c>
      <c r="H1619">
        <f>+SUMIFS(inv!$D$1:$D$1164,inv!$A$1:$A$1164,$B1619,inv!$T$1:$T$1164,$A1619,inv!$U$1:$U$1164,'DIAS DE INVENTARIO TAT'!H$1)</f>
        <v>0</v>
      </c>
      <c r="I1619">
        <f>+SUMIFS(inv!$D$1:$D$1164,inv!$A$1:$A$1164,$B1619,inv!$T$1:$T$1164,$A1619,inv!$U$1:$U$1164,'DIAS DE INVENTARIO TAT'!I$1)</f>
        <v>0</v>
      </c>
      <c r="J1619">
        <f>+SUMIFS(inv!$D$1:$D$1164,inv!$A$1:$A$1164,$B1619,inv!$T$1:$T$1164,$A1619,inv!$U$1:$U$1164,'DIAS DE INVENTARIO TAT'!J$1)</f>
        <v>0</v>
      </c>
      <c r="K1619">
        <f>+SUMIFS(inv!$D$1:$D$1164,inv!$A$1:$A$1164,$B1619,inv!$T$1:$T$1164,$A1619,inv!$U$1:$U$1164,'DIAS DE INVENTARIO TAT'!K$1)</f>
        <v>0</v>
      </c>
      <c r="L1619" s="6">
        <f>+SUMIFS(VENTAS!H:H,VENTAS!B:B,B1619,VENTAS!G:G,A1619)</f>
        <v>0</v>
      </c>
      <c r="M1619" s="4">
        <f t="shared" si="141"/>
        <v>0</v>
      </c>
      <c r="N1619" s="4">
        <f t="shared" si="137"/>
        <v>0</v>
      </c>
      <c r="O1619" s="4">
        <f t="shared" si="138"/>
        <v>0</v>
      </c>
      <c r="P1619" s="4">
        <f t="shared" si="139"/>
        <v>0</v>
      </c>
      <c r="Q1619" s="6" t="e">
        <f>+SUMIFS(#REF!,#REF!,TablaINV[[#This Row],[GRUPO]],#REF!,TablaINV[[#This Row],[COD]])</f>
        <v>#REF!</v>
      </c>
      <c r="R1619" s="19">
        <f t="shared" si="140"/>
        <v>0</v>
      </c>
      <c r="S1619" s="4" t="str">
        <f>+VLOOKUP(A1619,inv!T:X,5,0)</f>
        <v>OCCIDENTE</v>
      </c>
      <c r="T1619" s="4" t="str">
        <f>+VLOOKUP(B:B,'DT HUEVO'!$A:$D,4,0)</f>
        <v>GRIS SUELTO</v>
      </c>
      <c r="U1619" s="4" t="str">
        <f>+VLOOKUP(TablaINV[[#This Row],[COD]],'DT HUEVO'!$A:$D,3,0)</f>
        <v>YUMBO</v>
      </c>
    </row>
    <row r="1620" spans="1:21">
      <c r="A1620" t="s">
        <v>448</v>
      </c>
      <c r="B1620">
        <v>102</v>
      </c>
      <c r="C1620" t="s">
        <v>663</v>
      </c>
      <c r="D1620">
        <f>+SUMIFS(inv!D:D,inv!A:A,B1620,inv!T:T,A1620)</f>
        <v>0</v>
      </c>
      <c r="E1620">
        <f>+SUMIFS(inv!$D$1:$D$1164,inv!$A$1:$A$1164,$B1620,inv!$T$1:$T$1164,$A1620,inv!$U$1:$U$1164,'DIAS DE INVENTARIO TAT'!E$1)</f>
        <v>0</v>
      </c>
      <c r="F1620">
        <f>+SUMIFS(inv!$D$1:$D$1164,inv!$A$1:$A$1164,$B1620,inv!$T$1:$T$1164,$A1620,inv!$U$1:$U$1164,'DIAS DE INVENTARIO TAT'!F$1)</f>
        <v>0</v>
      </c>
      <c r="G1620">
        <f>+SUMIFS(inv!$D$1:$D$1164,inv!$A$1:$A$1164,$B1620,inv!$T$1:$T$1164,$A1620,inv!$U$1:$U$1164,'DIAS DE INVENTARIO TAT'!G$1)</f>
        <v>0</v>
      </c>
      <c r="H1620">
        <f>+SUMIFS(inv!$D$1:$D$1164,inv!$A$1:$A$1164,$B1620,inv!$T$1:$T$1164,$A1620,inv!$U$1:$U$1164,'DIAS DE INVENTARIO TAT'!H$1)</f>
        <v>0</v>
      </c>
      <c r="I1620">
        <f>+SUMIFS(inv!$D$1:$D$1164,inv!$A$1:$A$1164,$B1620,inv!$T$1:$T$1164,$A1620,inv!$U$1:$U$1164,'DIAS DE INVENTARIO TAT'!I$1)</f>
        <v>0</v>
      </c>
      <c r="J1620">
        <f>+SUMIFS(inv!$D$1:$D$1164,inv!$A$1:$A$1164,$B1620,inv!$T$1:$T$1164,$A1620,inv!$U$1:$U$1164,'DIAS DE INVENTARIO TAT'!J$1)</f>
        <v>0</v>
      </c>
      <c r="K1620">
        <f>+SUMIFS(inv!$D$1:$D$1164,inv!$A$1:$A$1164,$B1620,inv!$T$1:$T$1164,$A1620,inv!$U$1:$U$1164,'DIAS DE INVENTARIO TAT'!K$1)</f>
        <v>0</v>
      </c>
      <c r="L1620" s="6">
        <f>+SUMIFS(VENTAS!H:H,VENTAS!B:B,B1620,VENTAS!G:G,A1620)</f>
        <v>0</v>
      </c>
      <c r="M1620" s="4">
        <f t="shared" si="141"/>
        <v>0</v>
      </c>
      <c r="N1620" s="4">
        <f t="shared" si="137"/>
        <v>0</v>
      </c>
      <c r="O1620" s="4">
        <f t="shared" si="138"/>
        <v>0</v>
      </c>
      <c r="P1620" s="4">
        <f t="shared" si="139"/>
        <v>0</v>
      </c>
      <c r="Q1620" s="6" t="e">
        <f>+SUMIFS(#REF!,#REF!,TablaINV[[#This Row],[GRUPO]],#REF!,TablaINV[[#This Row],[COD]])</f>
        <v>#REF!</v>
      </c>
      <c r="R1620" s="19">
        <f t="shared" si="140"/>
        <v>0</v>
      </c>
      <c r="S1620" s="4" t="str">
        <f>+VLOOKUP(A1620,inv!T:X,5,0)</f>
        <v>OCCIDENTE</v>
      </c>
      <c r="T1620" s="4" t="str">
        <f>+VLOOKUP(B:B,'DT HUEVO'!$A:$D,4,0)</f>
        <v>GRIS SUELTO</v>
      </c>
      <c r="U1620" s="4" t="str">
        <f>+VLOOKUP(TablaINV[[#This Row],[COD]],'DT HUEVO'!$A:$D,3,0)</f>
        <v>AAA</v>
      </c>
    </row>
    <row r="1621" spans="1:21">
      <c r="A1621" t="s">
        <v>448</v>
      </c>
      <c r="B1621">
        <v>103</v>
      </c>
      <c r="C1621" t="s">
        <v>664</v>
      </c>
      <c r="D1621">
        <f>+SUMIFS(inv!D:D,inv!A:A,B1621,inv!T:T,A1621)</f>
        <v>0</v>
      </c>
      <c r="E1621">
        <f>+SUMIFS(inv!$D$1:$D$1164,inv!$A$1:$A$1164,$B1621,inv!$T$1:$T$1164,$A1621,inv!$U$1:$U$1164,'DIAS DE INVENTARIO TAT'!E$1)</f>
        <v>0</v>
      </c>
      <c r="F1621">
        <f>+SUMIFS(inv!$D$1:$D$1164,inv!$A$1:$A$1164,$B1621,inv!$T$1:$T$1164,$A1621,inv!$U$1:$U$1164,'DIAS DE INVENTARIO TAT'!F$1)</f>
        <v>0</v>
      </c>
      <c r="G1621">
        <f>+SUMIFS(inv!$D$1:$D$1164,inv!$A$1:$A$1164,$B1621,inv!$T$1:$T$1164,$A1621,inv!$U$1:$U$1164,'DIAS DE INVENTARIO TAT'!G$1)</f>
        <v>0</v>
      </c>
      <c r="H1621">
        <f>+SUMIFS(inv!$D$1:$D$1164,inv!$A$1:$A$1164,$B1621,inv!$T$1:$T$1164,$A1621,inv!$U$1:$U$1164,'DIAS DE INVENTARIO TAT'!H$1)</f>
        <v>0</v>
      </c>
      <c r="I1621">
        <f>+SUMIFS(inv!$D$1:$D$1164,inv!$A$1:$A$1164,$B1621,inv!$T$1:$T$1164,$A1621,inv!$U$1:$U$1164,'DIAS DE INVENTARIO TAT'!I$1)</f>
        <v>0</v>
      </c>
      <c r="J1621">
        <f>+SUMIFS(inv!$D$1:$D$1164,inv!$A$1:$A$1164,$B1621,inv!$T$1:$T$1164,$A1621,inv!$U$1:$U$1164,'DIAS DE INVENTARIO TAT'!J$1)</f>
        <v>0</v>
      </c>
      <c r="K1621">
        <f>+SUMIFS(inv!$D$1:$D$1164,inv!$A$1:$A$1164,$B1621,inv!$T$1:$T$1164,$A1621,inv!$U$1:$U$1164,'DIAS DE INVENTARIO TAT'!K$1)</f>
        <v>0</v>
      </c>
      <c r="L1621" s="6">
        <f>+SUMIFS(VENTAS!H:H,VENTAS!B:B,B1621,VENTAS!G:G,A1621)</f>
        <v>0</v>
      </c>
      <c r="M1621" s="4">
        <f t="shared" si="141"/>
        <v>0</v>
      </c>
      <c r="N1621" s="4">
        <f t="shared" si="137"/>
        <v>0</v>
      </c>
      <c r="O1621" s="4">
        <f t="shared" si="138"/>
        <v>0</v>
      </c>
      <c r="P1621" s="4">
        <f t="shared" si="139"/>
        <v>0</v>
      </c>
      <c r="Q1621" s="6" t="e">
        <f>+SUMIFS(#REF!,#REF!,TablaINV[[#This Row],[GRUPO]],#REF!,TablaINV[[#This Row],[COD]])</f>
        <v>#REF!</v>
      </c>
      <c r="R1621" s="19">
        <f t="shared" si="140"/>
        <v>0</v>
      </c>
      <c r="S1621" s="4" t="str">
        <f>+VLOOKUP(A1621,inv!T:X,5,0)</f>
        <v>OCCIDENTE</v>
      </c>
      <c r="T1621" s="4" t="str">
        <f>+VLOOKUP(B:B,'DT HUEVO'!$A:$D,4,0)</f>
        <v>GRIS SUELTO</v>
      </c>
      <c r="U1621" s="4" t="str">
        <f>+VLOOKUP(TablaINV[[#This Row],[COD]],'DT HUEVO'!$A:$D,3,0)</f>
        <v>AA</v>
      </c>
    </row>
    <row r="1622" spans="1:21">
      <c r="A1622" t="s">
        <v>448</v>
      </c>
      <c r="B1622">
        <v>104</v>
      </c>
      <c r="C1622" t="s">
        <v>665</v>
      </c>
      <c r="D1622">
        <f>+SUMIFS(inv!D:D,inv!A:A,B1622,inv!T:T,A1622)</f>
        <v>0</v>
      </c>
      <c r="E1622">
        <f>+SUMIFS(inv!$D$1:$D$1164,inv!$A$1:$A$1164,$B1622,inv!$T$1:$T$1164,$A1622,inv!$U$1:$U$1164,'DIAS DE INVENTARIO TAT'!E$1)</f>
        <v>0</v>
      </c>
      <c r="F1622">
        <f>+SUMIFS(inv!$D$1:$D$1164,inv!$A$1:$A$1164,$B1622,inv!$T$1:$T$1164,$A1622,inv!$U$1:$U$1164,'DIAS DE INVENTARIO TAT'!F$1)</f>
        <v>0</v>
      </c>
      <c r="G1622">
        <f>+SUMIFS(inv!$D$1:$D$1164,inv!$A$1:$A$1164,$B1622,inv!$T$1:$T$1164,$A1622,inv!$U$1:$U$1164,'DIAS DE INVENTARIO TAT'!G$1)</f>
        <v>0</v>
      </c>
      <c r="H1622">
        <f>+SUMIFS(inv!$D$1:$D$1164,inv!$A$1:$A$1164,$B1622,inv!$T$1:$T$1164,$A1622,inv!$U$1:$U$1164,'DIAS DE INVENTARIO TAT'!H$1)</f>
        <v>0</v>
      </c>
      <c r="I1622">
        <f>+SUMIFS(inv!$D$1:$D$1164,inv!$A$1:$A$1164,$B1622,inv!$T$1:$T$1164,$A1622,inv!$U$1:$U$1164,'DIAS DE INVENTARIO TAT'!I$1)</f>
        <v>0</v>
      </c>
      <c r="J1622">
        <f>+SUMIFS(inv!$D$1:$D$1164,inv!$A$1:$A$1164,$B1622,inv!$T$1:$T$1164,$A1622,inv!$U$1:$U$1164,'DIAS DE INVENTARIO TAT'!J$1)</f>
        <v>0</v>
      </c>
      <c r="K1622">
        <f>+SUMIFS(inv!$D$1:$D$1164,inv!$A$1:$A$1164,$B1622,inv!$T$1:$T$1164,$A1622,inv!$U$1:$U$1164,'DIAS DE INVENTARIO TAT'!K$1)</f>
        <v>0</v>
      </c>
      <c r="L1622" s="6">
        <f>+SUMIFS(VENTAS!H:H,VENTAS!B:B,B1622,VENTAS!G:G,A1622)</f>
        <v>0</v>
      </c>
      <c r="M1622" s="4">
        <f t="shared" si="141"/>
        <v>0</v>
      </c>
      <c r="N1622" s="4">
        <f t="shared" si="137"/>
        <v>0</v>
      </c>
      <c r="O1622" s="4">
        <f t="shared" si="138"/>
        <v>0</v>
      </c>
      <c r="P1622" s="4">
        <f t="shared" si="139"/>
        <v>0</v>
      </c>
      <c r="Q1622" s="6" t="e">
        <f>+SUMIFS(#REF!,#REF!,TablaINV[[#This Row],[GRUPO]],#REF!,TablaINV[[#This Row],[COD]])</f>
        <v>#REF!</v>
      </c>
      <c r="R1622" s="19">
        <f t="shared" si="140"/>
        <v>0</v>
      </c>
      <c r="S1622" s="4" t="str">
        <f>+VLOOKUP(A1622,inv!T:X,5,0)</f>
        <v>OCCIDENTE</v>
      </c>
      <c r="T1622" s="4" t="str">
        <f>+VLOOKUP(B:B,'DT HUEVO'!$A:$D,4,0)</f>
        <v>GRIS SUELTO</v>
      </c>
      <c r="U1622" s="4" t="str">
        <f>+VLOOKUP(TablaINV[[#This Row],[COD]],'DT HUEVO'!$A:$D,3,0)</f>
        <v>A</v>
      </c>
    </row>
    <row r="1623" spans="1:21">
      <c r="A1623" t="s">
        <v>448</v>
      </c>
      <c r="B1623">
        <v>105</v>
      </c>
      <c r="C1623" t="s">
        <v>666</v>
      </c>
      <c r="D1623">
        <f>+SUMIFS(inv!D:D,inv!A:A,B1623,inv!T:T,A1623)</f>
        <v>0</v>
      </c>
      <c r="E1623">
        <f>+SUMIFS(inv!$D$1:$D$1164,inv!$A$1:$A$1164,$B1623,inv!$T$1:$T$1164,$A1623,inv!$U$1:$U$1164,'DIAS DE INVENTARIO TAT'!E$1)</f>
        <v>0</v>
      </c>
      <c r="F1623">
        <f>+SUMIFS(inv!$D$1:$D$1164,inv!$A$1:$A$1164,$B1623,inv!$T$1:$T$1164,$A1623,inv!$U$1:$U$1164,'DIAS DE INVENTARIO TAT'!F$1)</f>
        <v>0</v>
      </c>
      <c r="G1623">
        <f>+SUMIFS(inv!$D$1:$D$1164,inv!$A$1:$A$1164,$B1623,inv!$T$1:$T$1164,$A1623,inv!$U$1:$U$1164,'DIAS DE INVENTARIO TAT'!G$1)</f>
        <v>0</v>
      </c>
      <c r="H1623">
        <f>+SUMIFS(inv!$D$1:$D$1164,inv!$A$1:$A$1164,$B1623,inv!$T$1:$T$1164,$A1623,inv!$U$1:$U$1164,'DIAS DE INVENTARIO TAT'!H$1)</f>
        <v>0</v>
      </c>
      <c r="I1623">
        <f>+SUMIFS(inv!$D$1:$D$1164,inv!$A$1:$A$1164,$B1623,inv!$T$1:$T$1164,$A1623,inv!$U$1:$U$1164,'DIAS DE INVENTARIO TAT'!I$1)</f>
        <v>0</v>
      </c>
      <c r="J1623">
        <f>+SUMIFS(inv!$D$1:$D$1164,inv!$A$1:$A$1164,$B1623,inv!$T$1:$T$1164,$A1623,inv!$U$1:$U$1164,'DIAS DE INVENTARIO TAT'!J$1)</f>
        <v>0</v>
      </c>
      <c r="K1623">
        <f>+SUMIFS(inv!$D$1:$D$1164,inv!$A$1:$A$1164,$B1623,inv!$T$1:$T$1164,$A1623,inv!$U$1:$U$1164,'DIAS DE INVENTARIO TAT'!K$1)</f>
        <v>0</v>
      </c>
      <c r="L1623" s="6">
        <f>+SUMIFS(VENTAS!H:H,VENTAS!B:B,B1623,VENTAS!G:G,A1623)</f>
        <v>0</v>
      </c>
      <c r="M1623" s="4">
        <f t="shared" si="141"/>
        <v>0</v>
      </c>
      <c r="N1623" s="4">
        <f t="shared" si="137"/>
        <v>0</v>
      </c>
      <c r="O1623" s="4">
        <f t="shared" si="138"/>
        <v>0</v>
      </c>
      <c r="P1623" s="4">
        <f t="shared" si="139"/>
        <v>0</v>
      </c>
      <c r="Q1623" s="6" t="e">
        <f>+SUMIFS(#REF!,#REF!,TablaINV[[#This Row],[GRUPO]],#REF!,TablaINV[[#This Row],[COD]])</f>
        <v>#REF!</v>
      </c>
      <c r="R1623" s="19">
        <f t="shared" si="140"/>
        <v>0</v>
      </c>
      <c r="S1623" s="4" t="str">
        <f>+VLOOKUP(A1623,inv!T:X,5,0)</f>
        <v>OCCIDENTE</v>
      </c>
      <c r="T1623" s="4" t="str">
        <f>+VLOOKUP(B:B,'DT HUEVO'!$A:$D,4,0)</f>
        <v>GRIS SUELTO</v>
      </c>
      <c r="U1623" s="4" t="str">
        <f>+VLOOKUP(TablaINV[[#This Row],[COD]],'DT HUEVO'!$A:$D,3,0)</f>
        <v>B</v>
      </c>
    </row>
    <row r="1624" spans="1:21">
      <c r="A1624" t="s">
        <v>448</v>
      </c>
      <c r="B1624">
        <v>106</v>
      </c>
      <c r="C1624" t="s">
        <v>667</v>
      </c>
      <c r="D1624">
        <f>+SUMIFS(inv!D:D,inv!A:A,B1624,inv!T:T,A1624)</f>
        <v>0</v>
      </c>
      <c r="E1624">
        <f>+SUMIFS(inv!$D$1:$D$1164,inv!$A$1:$A$1164,$B1624,inv!$T$1:$T$1164,$A1624,inv!$U$1:$U$1164,'DIAS DE INVENTARIO TAT'!E$1)</f>
        <v>0</v>
      </c>
      <c r="F1624">
        <f>+SUMIFS(inv!$D$1:$D$1164,inv!$A$1:$A$1164,$B1624,inv!$T$1:$T$1164,$A1624,inv!$U$1:$U$1164,'DIAS DE INVENTARIO TAT'!F$1)</f>
        <v>0</v>
      </c>
      <c r="G1624">
        <f>+SUMIFS(inv!$D$1:$D$1164,inv!$A$1:$A$1164,$B1624,inv!$T$1:$T$1164,$A1624,inv!$U$1:$U$1164,'DIAS DE INVENTARIO TAT'!G$1)</f>
        <v>0</v>
      </c>
      <c r="H1624">
        <f>+SUMIFS(inv!$D$1:$D$1164,inv!$A$1:$A$1164,$B1624,inv!$T$1:$T$1164,$A1624,inv!$U$1:$U$1164,'DIAS DE INVENTARIO TAT'!H$1)</f>
        <v>0</v>
      </c>
      <c r="I1624">
        <f>+SUMIFS(inv!$D$1:$D$1164,inv!$A$1:$A$1164,$B1624,inv!$T$1:$T$1164,$A1624,inv!$U$1:$U$1164,'DIAS DE INVENTARIO TAT'!I$1)</f>
        <v>0</v>
      </c>
      <c r="J1624">
        <f>+SUMIFS(inv!$D$1:$D$1164,inv!$A$1:$A$1164,$B1624,inv!$T$1:$T$1164,$A1624,inv!$U$1:$U$1164,'DIAS DE INVENTARIO TAT'!J$1)</f>
        <v>0</v>
      </c>
      <c r="K1624">
        <f>+SUMIFS(inv!$D$1:$D$1164,inv!$A$1:$A$1164,$B1624,inv!$T$1:$T$1164,$A1624,inv!$U$1:$U$1164,'DIAS DE INVENTARIO TAT'!K$1)</f>
        <v>0</v>
      </c>
      <c r="L1624" s="6">
        <f>+SUMIFS(VENTAS!H:H,VENTAS!B:B,B1624,VENTAS!G:G,A1624)</f>
        <v>0</v>
      </c>
      <c r="M1624" s="4">
        <f t="shared" si="141"/>
        <v>0</v>
      </c>
      <c r="N1624" s="4">
        <f t="shared" si="137"/>
        <v>0</v>
      </c>
      <c r="O1624" s="4">
        <f t="shared" si="138"/>
        <v>0</v>
      </c>
      <c r="P1624" s="4">
        <f t="shared" si="139"/>
        <v>0</v>
      </c>
      <c r="Q1624" s="6" t="e">
        <f>+SUMIFS(#REF!,#REF!,TablaINV[[#This Row],[GRUPO]],#REF!,TablaINV[[#This Row],[COD]])</f>
        <v>#REF!</v>
      </c>
      <c r="R1624" s="19">
        <f t="shared" si="140"/>
        <v>0</v>
      </c>
      <c r="S1624" s="4" t="str">
        <f>+VLOOKUP(A1624,inv!T:X,5,0)</f>
        <v>OCCIDENTE</v>
      </c>
      <c r="T1624" s="4" t="str">
        <f>+VLOOKUP(B:B,'DT HUEVO'!$A:$D,4,0)</f>
        <v>SEGUNDA</v>
      </c>
      <c r="U1624" s="4" t="str">
        <f>+VLOOKUP(TablaINV[[#This Row],[COD]],'DT HUEVO'!$A:$D,3,0)</f>
        <v>C</v>
      </c>
    </row>
    <row r="1625" spans="1:21">
      <c r="A1625" t="s">
        <v>448</v>
      </c>
      <c r="B1625">
        <v>10269</v>
      </c>
      <c r="C1625" t="s">
        <v>668</v>
      </c>
      <c r="D1625">
        <f>+SUMIFS(inv!D:D,inv!A:A,B1625,inv!T:T,A1625)</f>
        <v>0</v>
      </c>
      <c r="E1625">
        <f>+SUMIFS(inv!$D$1:$D$1164,inv!$A$1:$A$1164,$B1625,inv!$T$1:$T$1164,$A1625,inv!$U$1:$U$1164,'DIAS DE INVENTARIO TAT'!E$1)</f>
        <v>0</v>
      </c>
      <c r="F1625">
        <f>+SUMIFS(inv!$D$1:$D$1164,inv!$A$1:$A$1164,$B1625,inv!$T$1:$T$1164,$A1625,inv!$U$1:$U$1164,'DIAS DE INVENTARIO TAT'!F$1)</f>
        <v>0</v>
      </c>
      <c r="G1625">
        <f>+SUMIFS(inv!$D$1:$D$1164,inv!$A$1:$A$1164,$B1625,inv!$T$1:$T$1164,$A1625,inv!$U$1:$U$1164,'DIAS DE INVENTARIO TAT'!G$1)</f>
        <v>0</v>
      </c>
      <c r="H1625">
        <f>+SUMIFS(inv!$D$1:$D$1164,inv!$A$1:$A$1164,$B1625,inv!$T$1:$T$1164,$A1625,inv!$U$1:$U$1164,'DIAS DE INVENTARIO TAT'!H$1)</f>
        <v>0</v>
      </c>
      <c r="I1625">
        <f>+SUMIFS(inv!$D$1:$D$1164,inv!$A$1:$A$1164,$B1625,inv!$T$1:$T$1164,$A1625,inv!$U$1:$U$1164,'DIAS DE INVENTARIO TAT'!I$1)</f>
        <v>0</v>
      </c>
      <c r="J1625">
        <f>+SUMIFS(inv!$D$1:$D$1164,inv!$A$1:$A$1164,$B1625,inv!$T$1:$T$1164,$A1625,inv!$U$1:$U$1164,'DIAS DE INVENTARIO TAT'!J$1)</f>
        <v>0</v>
      </c>
      <c r="K1625">
        <f>+SUMIFS(inv!$D$1:$D$1164,inv!$A$1:$A$1164,$B1625,inv!$T$1:$T$1164,$A1625,inv!$U$1:$U$1164,'DIAS DE INVENTARIO TAT'!K$1)</f>
        <v>0</v>
      </c>
      <c r="L1625" s="6">
        <f>+SUMIFS(VENTAS!H:H,VENTAS!B:B,B1625,VENTAS!G:G,A1625)</f>
        <v>0</v>
      </c>
      <c r="M1625" s="4">
        <f t="shared" si="141"/>
        <v>0</v>
      </c>
      <c r="N1625" s="4">
        <f t="shared" si="137"/>
        <v>0</v>
      </c>
      <c r="O1625" s="4">
        <f t="shared" si="138"/>
        <v>0</v>
      </c>
      <c r="P1625" s="4">
        <f t="shared" si="139"/>
        <v>0</v>
      </c>
      <c r="Q1625" s="6" t="e">
        <f>+SUMIFS(#REF!,#REF!,TablaINV[[#This Row],[GRUPO]],#REF!,TablaINV[[#This Row],[COD]])</f>
        <v>#REF!</v>
      </c>
      <c r="R1625" s="19">
        <f t="shared" si="140"/>
        <v>0</v>
      </c>
      <c r="S1625" s="4" t="str">
        <f>+VLOOKUP(A1625,inv!T:X,5,0)</f>
        <v>OCCIDENTE</v>
      </c>
      <c r="T1625" s="4" t="str">
        <f>+VLOOKUP(B:B,'DT HUEVO'!$A:$D,4,0)</f>
        <v>EMPACADOS</v>
      </c>
      <c r="U1625" s="4" t="str">
        <f>+VLOOKUP(TablaINV[[#This Row],[COD]],'DT HUEVO'!$A:$D,3,0)</f>
        <v>AAA</v>
      </c>
    </row>
    <row r="1626" spans="1:21">
      <c r="A1626" t="s">
        <v>448</v>
      </c>
      <c r="B1626">
        <v>10505</v>
      </c>
      <c r="C1626" t="s">
        <v>669</v>
      </c>
      <c r="D1626">
        <f>+SUMIFS(inv!D:D,inv!A:A,B1626,inv!T:T,A1626)</f>
        <v>0</v>
      </c>
      <c r="E1626">
        <f>+SUMIFS(inv!$D$1:$D$1164,inv!$A$1:$A$1164,$B1626,inv!$T$1:$T$1164,$A1626,inv!$U$1:$U$1164,'DIAS DE INVENTARIO TAT'!E$1)</f>
        <v>0</v>
      </c>
      <c r="F1626">
        <f>+SUMIFS(inv!$D$1:$D$1164,inv!$A$1:$A$1164,$B1626,inv!$T$1:$T$1164,$A1626,inv!$U$1:$U$1164,'DIAS DE INVENTARIO TAT'!F$1)</f>
        <v>0</v>
      </c>
      <c r="G1626">
        <f>+SUMIFS(inv!$D$1:$D$1164,inv!$A$1:$A$1164,$B1626,inv!$T$1:$T$1164,$A1626,inv!$U$1:$U$1164,'DIAS DE INVENTARIO TAT'!G$1)</f>
        <v>0</v>
      </c>
      <c r="H1626">
        <f>+SUMIFS(inv!$D$1:$D$1164,inv!$A$1:$A$1164,$B1626,inv!$T$1:$T$1164,$A1626,inv!$U$1:$U$1164,'DIAS DE INVENTARIO TAT'!H$1)</f>
        <v>0</v>
      </c>
      <c r="I1626">
        <f>+SUMIFS(inv!$D$1:$D$1164,inv!$A$1:$A$1164,$B1626,inv!$T$1:$T$1164,$A1626,inv!$U$1:$U$1164,'DIAS DE INVENTARIO TAT'!I$1)</f>
        <v>0</v>
      </c>
      <c r="J1626">
        <f>+SUMIFS(inv!$D$1:$D$1164,inv!$A$1:$A$1164,$B1626,inv!$T$1:$T$1164,$A1626,inv!$U$1:$U$1164,'DIAS DE INVENTARIO TAT'!J$1)</f>
        <v>0</v>
      </c>
      <c r="K1626">
        <f>+SUMIFS(inv!$D$1:$D$1164,inv!$A$1:$A$1164,$B1626,inv!$T$1:$T$1164,$A1626,inv!$U$1:$U$1164,'DIAS DE INVENTARIO TAT'!K$1)</f>
        <v>0</v>
      </c>
      <c r="L1626" s="6">
        <f>+SUMIFS(VENTAS!H:H,VENTAS!B:B,B1626,VENTAS!G:G,A1626)</f>
        <v>0</v>
      </c>
      <c r="M1626" s="4">
        <f t="shared" si="141"/>
        <v>0</v>
      </c>
      <c r="N1626" s="4">
        <f t="shared" si="137"/>
        <v>0</v>
      </c>
      <c r="O1626" s="4">
        <f t="shared" si="138"/>
        <v>0</v>
      </c>
      <c r="P1626" s="4">
        <f t="shared" si="139"/>
        <v>0</v>
      </c>
      <c r="Q1626" s="6" t="e">
        <f>+SUMIFS(#REF!,#REF!,TablaINV[[#This Row],[GRUPO]],#REF!,TablaINV[[#This Row],[COD]])</f>
        <v>#REF!</v>
      </c>
      <c r="R1626" s="19">
        <f t="shared" si="140"/>
        <v>0</v>
      </c>
      <c r="S1626" s="4" t="str">
        <f>+VLOOKUP(A1626,inv!T:X,5,0)</f>
        <v>OCCIDENTE</v>
      </c>
      <c r="T1626" s="4" t="e">
        <f>+VLOOKUP(B:B,'DT HUEVO'!$A:$D,4,0)</f>
        <v>#N/A</v>
      </c>
      <c r="U1626" s="4" t="e">
        <f>+VLOOKUP(TablaINV[[#This Row],[COD]],'DT HUEVO'!$A:$D,3,0)</f>
        <v>#N/A</v>
      </c>
    </row>
    <row r="1627" spans="1:21">
      <c r="A1627" t="s">
        <v>448</v>
      </c>
      <c r="B1627">
        <v>10569</v>
      </c>
      <c r="C1627" t="s">
        <v>670</v>
      </c>
      <c r="D1627">
        <f>+SUMIFS(inv!D:D,inv!A:A,B1627,inv!T:T,A1627)</f>
        <v>0</v>
      </c>
      <c r="E1627">
        <f>+SUMIFS(inv!$D$1:$D$1164,inv!$A$1:$A$1164,$B1627,inv!$T$1:$T$1164,$A1627,inv!$U$1:$U$1164,'DIAS DE INVENTARIO TAT'!E$1)</f>
        <v>0</v>
      </c>
      <c r="F1627">
        <f>+SUMIFS(inv!$D$1:$D$1164,inv!$A$1:$A$1164,$B1627,inv!$T$1:$T$1164,$A1627,inv!$U$1:$U$1164,'DIAS DE INVENTARIO TAT'!F$1)</f>
        <v>0</v>
      </c>
      <c r="G1627">
        <f>+SUMIFS(inv!$D$1:$D$1164,inv!$A$1:$A$1164,$B1627,inv!$T$1:$T$1164,$A1627,inv!$U$1:$U$1164,'DIAS DE INVENTARIO TAT'!G$1)</f>
        <v>0</v>
      </c>
      <c r="H1627">
        <f>+SUMIFS(inv!$D$1:$D$1164,inv!$A$1:$A$1164,$B1627,inv!$T$1:$T$1164,$A1627,inv!$U$1:$U$1164,'DIAS DE INVENTARIO TAT'!H$1)</f>
        <v>0</v>
      </c>
      <c r="I1627">
        <f>+SUMIFS(inv!$D$1:$D$1164,inv!$A$1:$A$1164,$B1627,inv!$T$1:$T$1164,$A1627,inv!$U$1:$U$1164,'DIAS DE INVENTARIO TAT'!I$1)</f>
        <v>0</v>
      </c>
      <c r="J1627">
        <f>+SUMIFS(inv!$D$1:$D$1164,inv!$A$1:$A$1164,$B1627,inv!$T$1:$T$1164,$A1627,inv!$U$1:$U$1164,'DIAS DE INVENTARIO TAT'!J$1)</f>
        <v>0</v>
      </c>
      <c r="K1627">
        <f>+SUMIFS(inv!$D$1:$D$1164,inv!$A$1:$A$1164,$B1627,inv!$T$1:$T$1164,$A1627,inv!$U$1:$U$1164,'DIAS DE INVENTARIO TAT'!K$1)</f>
        <v>0</v>
      </c>
      <c r="L1627" s="6">
        <f>+SUMIFS(VENTAS!H:H,VENTAS!B:B,B1627,VENTAS!G:G,A1627)</f>
        <v>0</v>
      </c>
      <c r="M1627" s="4">
        <f t="shared" si="141"/>
        <v>0</v>
      </c>
      <c r="N1627" s="4">
        <f t="shared" si="137"/>
        <v>0</v>
      </c>
      <c r="O1627" s="4">
        <f t="shared" si="138"/>
        <v>0</v>
      </c>
      <c r="P1627" s="4">
        <f t="shared" si="139"/>
        <v>0</v>
      </c>
      <c r="Q1627" s="6" t="e">
        <f>+SUMIFS(#REF!,#REF!,TablaINV[[#This Row],[GRUPO]],#REF!,TablaINV[[#This Row],[COD]])</f>
        <v>#REF!</v>
      </c>
      <c r="R1627" s="19">
        <f t="shared" si="140"/>
        <v>0</v>
      </c>
      <c r="S1627" s="4" t="str">
        <f>+VLOOKUP(A1627,inv!T:X,5,0)</f>
        <v>OCCIDENTE</v>
      </c>
      <c r="T1627" s="4" t="e">
        <f>+VLOOKUP(B:B,'DT HUEVO'!$A:$D,4,0)</f>
        <v>#N/A</v>
      </c>
      <c r="U1627" s="4" t="e">
        <f>+VLOOKUP(TablaINV[[#This Row],[COD]],'DT HUEVO'!$A:$D,3,0)</f>
        <v>#N/A</v>
      </c>
    </row>
    <row r="1628" spans="1:21">
      <c r="A1628" t="s">
        <v>448</v>
      </c>
      <c r="B1628">
        <v>10602</v>
      </c>
      <c r="C1628" t="s">
        <v>671</v>
      </c>
      <c r="D1628">
        <f>+SUMIFS(inv!D:D,inv!A:A,B1628,inv!T:T,A1628)</f>
        <v>0</v>
      </c>
      <c r="E1628">
        <f>+SUMIFS(inv!$D$1:$D$1164,inv!$A$1:$A$1164,$B1628,inv!$T$1:$T$1164,$A1628,inv!$U$1:$U$1164,'DIAS DE INVENTARIO TAT'!E$1)</f>
        <v>0</v>
      </c>
      <c r="F1628">
        <f>+SUMIFS(inv!$D$1:$D$1164,inv!$A$1:$A$1164,$B1628,inv!$T$1:$T$1164,$A1628,inv!$U$1:$U$1164,'DIAS DE INVENTARIO TAT'!F$1)</f>
        <v>0</v>
      </c>
      <c r="G1628">
        <f>+SUMIFS(inv!$D$1:$D$1164,inv!$A$1:$A$1164,$B1628,inv!$T$1:$T$1164,$A1628,inv!$U$1:$U$1164,'DIAS DE INVENTARIO TAT'!G$1)</f>
        <v>0</v>
      </c>
      <c r="H1628">
        <f>+SUMIFS(inv!$D$1:$D$1164,inv!$A$1:$A$1164,$B1628,inv!$T$1:$T$1164,$A1628,inv!$U$1:$U$1164,'DIAS DE INVENTARIO TAT'!H$1)</f>
        <v>0</v>
      </c>
      <c r="I1628">
        <f>+SUMIFS(inv!$D$1:$D$1164,inv!$A$1:$A$1164,$B1628,inv!$T$1:$T$1164,$A1628,inv!$U$1:$U$1164,'DIAS DE INVENTARIO TAT'!I$1)</f>
        <v>0</v>
      </c>
      <c r="J1628">
        <f>+SUMIFS(inv!$D$1:$D$1164,inv!$A$1:$A$1164,$B1628,inv!$T$1:$T$1164,$A1628,inv!$U$1:$U$1164,'DIAS DE INVENTARIO TAT'!J$1)</f>
        <v>0</v>
      </c>
      <c r="K1628">
        <f>+SUMIFS(inv!$D$1:$D$1164,inv!$A$1:$A$1164,$B1628,inv!$T$1:$T$1164,$A1628,inv!$U$1:$U$1164,'DIAS DE INVENTARIO TAT'!K$1)</f>
        <v>0</v>
      </c>
      <c r="L1628" s="6">
        <f>+SUMIFS(VENTAS!H:H,VENTAS!B:B,B1628,VENTAS!G:G,A1628)</f>
        <v>0</v>
      </c>
      <c r="M1628" s="4">
        <f t="shared" si="141"/>
        <v>0</v>
      </c>
      <c r="N1628" s="4">
        <f t="shared" si="137"/>
        <v>0</v>
      </c>
      <c r="O1628" s="4">
        <f t="shared" si="138"/>
        <v>0</v>
      </c>
      <c r="P1628" s="4">
        <f t="shared" si="139"/>
        <v>0</v>
      </c>
      <c r="Q1628" s="6" t="e">
        <f>+SUMIFS(#REF!,#REF!,TablaINV[[#This Row],[GRUPO]],#REF!,TablaINV[[#This Row],[COD]])</f>
        <v>#REF!</v>
      </c>
      <c r="R1628" s="19">
        <f t="shared" si="140"/>
        <v>0</v>
      </c>
      <c r="S1628" s="4" t="str">
        <f>+VLOOKUP(A1628,inv!T:X,5,0)</f>
        <v>OCCIDENTE</v>
      </c>
      <c r="T1628" s="4" t="e">
        <f>+VLOOKUP(B:B,'DT HUEVO'!$A:$D,4,0)</f>
        <v>#N/A</v>
      </c>
      <c r="U1628" s="4" t="e">
        <f>+VLOOKUP(TablaINV[[#This Row],[COD]],'DT HUEVO'!$A:$D,3,0)</f>
        <v>#N/A</v>
      </c>
    </row>
    <row r="1629" spans="1:21">
      <c r="A1629" t="s">
        <v>448</v>
      </c>
      <c r="B1629">
        <v>10517</v>
      </c>
      <c r="C1629" t="s">
        <v>676</v>
      </c>
      <c r="D1629">
        <f>+SUMIFS(inv!D:D,inv!A:A,B1629,inv!T:T,A1629)</f>
        <v>0</v>
      </c>
      <c r="E1629">
        <f>+SUMIFS(inv!$D$1:$D$1164,inv!$A$1:$A$1164,$B1629,inv!$T$1:$T$1164,$A1629,inv!$U$1:$U$1164,'DIAS DE INVENTARIO TAT'!E$1)</f>
        <v>0</v>
      </c>
      <c r="F1629">
        <f>+SUMIFS(inv!$D$1:$D$1164,inv!$A$1:$A$1164,$B1629,inv!$T$1:$T$1164,$A1629,inv!$U$1:$U$1164,'DIAS DE INVENTARIO TAT'!F$1)</f>
        <v>0</v>
      </c>
      <c r="G1629">
        <f>+SUMIFS(inv!$D$1:$D$1164,inv!$A$1:$A$1164,$B1629,inv!$T$1:$T$1164,$A1629,inv!$U$1:$U$1164,'DIAS DE INVENTARIO TAT'!G$1)</f>
        <v>0</v>
      </c>
      <c r="H1629">
        <f>+SUMIFS(inv!$D$1:$D$1164,inv!$A$1:$A$1164,$B1629,inv!$T$1:$T$1164,$A1629,inv!$U$1:$U$1164,'DIAS DE INVENTARIO TAT'!H$1)</f>
        <v>0</v>
      </c>
      <c r="I1629">
        <f>+SUMIFS(inv!$D$1:$D$1164,inv!$A$1:$A$1164,$B1629,inv!$T$1:$T$1164,$A1629,inv!$U$1:$U$1164,'DIAS DE INVENTARIO TAT'!I$1)</f>
        <v>0</v>
      </c>
      <c r="J1629">
        <f>+SUMIFS(inv!$D$1:$D$1164,inv!$A$1:$A$1164,$B1629,inv!$T$1:$T$1164,$A1629,inv!$U$1:$U$1164,'DIAS DE INVENTARIO TAT'!J$1)</f>
        <v>0</v>
      </c>
      <c r="K1629">
        <f>+SUMIFS(inv!$D$1:$D$1164,inv!$A$1:$A$1164,$B1629,inv!$T$1:$T$1164,$A1629,inv!$U$1:$U$1164,'DIAS DE INVENTARIO TAT'!K$1)</f>
        <v>0</v>
      </c>
      <c r="L1629" s="6">
        <f>+SUMIFS(VENTAS!H:H,VENTAS!B:B,B1629,VENTAS!G:G,A1629)</f>
        <v>0</v>
      </c>
      <c r="M1629" s="4">
        <f t="shared" si="141"/>
        <v>0</v>
      </c>
      <c r="N1629" s="4">
        <f t="shared" si="137"/>
        <v>0</v>
      </c>
      <c r="O1629" s="4">
        <f t="shared" si="138"/>
        <v>0</v>
      </c>
      <c r="P1629" s="4">
        <f t="shared" si="139"/>
        <v>0</v>
      </c>
      <c r="Q1629" s="6" t="e">
        <f>+SUMIFS(#REF!,#REF!,TablaINV[[#This Row],[GRUPO]],#REF!,TablaINV[[#This Row],[COD]])</f>
        <v>#REF!</v>
      </c>
      <c r="R1629" s="19">
        <f t="shared" si="140"/>
        <v>0</v>
      </c>
      <c r="S1629" s="4" t="str">
        <f>+VLOOKUP(A1629,inv!T:X,5,0)</f>
        <v>OCCIDENTE</v>
      </c>
      <c r="T1629" s="4" t="str">
        <f>+VLOOKUP(B:B,'DT HUEVO'!$A:$D,4,0)</f>
        <v>GRIS SUELTO</v>
      </c>
      <c r="U1629" s="4" t="str">
        <f>+VLOOKUP(TablaINV[[#This Row],[COD]],'DT HUEVO'!$A:$D,3,0)</f>
        <v>B</v>
      </c>
    </row>
    <row r="1630" spans="1:21">
      <c r="A1630" t="s">
        <v>868</v>
      </c>
      <c r="B1630">
        <v>10402</v>
      </c>
      <c r="C1630" t="s">
        <v>21</v>
      </c>
      <c r="D1630">
        <f>+SUMIFS(inv!D:D,inv!A:A,B1630,inv!T:T,A1630)</f>
        <v>0</v>
      </c>
      <c r="E1630">
        <f>+SUMIFS(inv!$D$1:$D$1164,inv!$A$1:$A$1164,$B1630,inv!$T$1:$T$1164,$A1630,inv!$U$1:$U$1164,'DIAS DE INVENTARIO TAT'!E$1)</f>
        <v>0</v>
      </c>
      <c r="F1630">
        <f>+SUMIFS(inv!$D$1:$D$1164,inv!$A$1:$A$1164,$B1630,inv!$T$1:$T$1164,$A1630,inv!$U$1:$U$1164,'DIAS DE INVENTARIO TAT'!F$1)</f>
        <v>0</v>
      </c>
      <c r="G1630">
        <f>+SUMIFS(inv!$D$1:$D$1164,inv!$A$1:$A$1164,$B1630,inv!$T$1:$T$1164,$A1630,inv!$U$1:$U$1164,'DIAS DE INVENTARIO TAT'!G$1)</f>
        <v>0</v>
      </c>
      <c r="H1630">
        <f>+SUMIFS(inv!$D$1:$D$1164,inv!$A$1:$A$1164,$B1630,inv!$T$1:$T$1164,$A1630,inv!$U$1:$U$1164,'DIAS DE INVENTARIO TAT'!H$1)</f>
        <v>0</v>
      </c>
      <c r="I1630">
        <f>+SUMIFS(inv!$D$1:$D$1164,inv!$A$1:$A$1164,$B1630,inv!$T$1:$T$1164,$A1630,inv!$U$1:$U$1164,'DIAS DE INVENTARIO TAT'!I$1)</f>
        <v>0</v>
      </c>
      <c r="J1630">
        <f>+SUMIFS(inv!$D$1:$D$1164,inv!$A$1:$A$1164,$B1630,inv!$T$1:$T$1164,$A1630,inv!$U$1:$U$1164,'DIAS DE INVENTARIO TAT'!J$1)</f>
        <v>0</v>
      </c>
      <c r="K1630">
        <f>+SUMIFS(inv!$D$1:$D$1164,inv!$A$1:$A$1164,$B1630,inv!$T$1:$T$1164,$A1630,inv!$U$1:$U$1164,'DIAS DE INVENTARIO TAT'!K$1)</f>
        <v>0</v>
      </c>
      <c r="L1630" s="6">
        <f>+SUMIFS(VENTAS!H:H,VENTAS!B:B,B1630,VENTAS!G:G,A1630)</f>
        <v>0</v>
      </c>
      <c r="M1630" s="4">
        <f t="shared" si="141"/>
        <v>0</v>
      </c>
      <c r="N1630" s="4">
        <f t="shared" ref="N1630:N1648" si="142">+IFERROR(E1630/$L1630,0)</f>
        <v>0</v>
      </c>
      <c r="O1630" s="4">
        <f t="shared" ref="O1630:O1648" si="143">+IFERROR(F1630/$L1630,0)</f>
        <v>0</v>
      </c>
      <c r="P1630" s="4">
        <f t="shared" ref="P1630:P1648" si="144">+IFERROR(G1630/$L1630,0)</f>
        <v>0</v>
      </c>
      <c r="Q1630" s="6" t="e">
        <f>+SUMIFS(#REF!,#REF!,TablaINV[[#This Row],[GRUPO]],#REF!,TablaINV[[#This Row],[COD]])</f>
        <v>#REF!</v>
      </c>
      <c r="R1630" s="19">
        <f t="shared" ref="R1630:R1648" si="145">+IFERROR(D1630/Q1630,0)</f>
        <v>0</v>
      </c>
      <c r="S1630" s="4" t="str">
        <f>+VLOOKUP(A1630,inv!T:X,5,0)</f>
        <v>COSTA</v>
      </c>
      <c r="T1630" s="4" t="str">
        <f>+VLOOKUP(B:B,'DT HUEVO'!$A:$D,4,0)</f>
        <v>VERDE</v>
      </c>
      <c r="U1630" s="4" t="str">
        <f>+VLOOKUP(TablaINV[[#This Row],[COD]],'DT HUEVO'!$A:$D,3,0)</f>
        <v>A</v>
      </c>
    </row>
    <row r="1631" spans="1:21">
      <c r="A1631" t="s">
        <v>868</v>
      </c>
      <c r="B1631">
        <v>72001</v>
      </c>
      <c r="C1631" t="s">
        <v>23</v>
      </c>
      <c r="D1631">
        <f>+SUMIFS(inv!D:D,inv!A:A,B1631,inv!T:T,A1631)</f>
        <v>0</v>
      </c>
      <c r="E1631">
        <f>+SUMIFS(inv!$D$1:$D$1164,inv!$A$1:$A$1164,$B1631,inv!$T$1:$T$1164,$A1631,inv!$U$1:$U$1164,'DIAS DE INVENTARIO TAT'!E$1)</f>
        <v>0</v>
      </c>
      <c r="F1631">
        <f>+SUMIFS(inv!$D$1:$D$1164,inv!$A$1:$A$1164,$B1631,inv!$T$1:$T$1164,$A1631,inv!$U$1:$U$1164,'DIAS DE INVENTARIO TAT'!F$1)</f>
        <v>0</v>
      </c>
      <c r="G1631">
        <f>+SUMIFS(inv!$D$1:$D$1164,inv!$A$1:$A$1164,$B1631,inv!$T$1:$T$1164,$A1631,inv!$U$1:$U$1164,'DIAS DE INVENTARIO TAT'!G$1)</f>
        <v>0</v>
      </c>
      <c r="H1631">
        <f>+SUMIFS(inv!$D$1:$D$1164,inv!$A$1:$A$1164,$B1631,inv!$T$1:$T$1164,$A1631,inv!$U$1:$U$1164,'DIAS DE INVENTARIO TAT'!H$1)</f>
        <v>0</v>
      </c>
      <c r="I1631">
        <f>+SUMIFS(inv!$D$1:$D$1164,inv!$A$1:$A$1164,$B1631,inv!$T$1:$T$1164,$A1631,inv!$U$1:$U$1164,'DIAS DE INVENTARIO TAT'!I$1)</f>
        <v>0</v>
      </c>
      <c r="J1631">
        <f>+SUMIFS(inv!$D$1:$D$1164,inv!$A$1:$A$1164,$B1631,inv!$T$1:$T$1164,$A1631,inv!$U$1:$U$1164,'DIAS DE INVENTARIO TAT'!J$1)</f>
        <v>0</v>
      </c>
      <c r="K1631">
        <f>+SUMIFS(inv!$D$1:$D$1164,inv!$A$1:$A$1164,$B1631,inv!$T$1:$T$1164,$A1631,inv!$U$1:$U$1164,'DIAS DE INVENTARIO TAT'!K$1)</f>
        <v>0</v>
      </c>
      <c r="L1631" s="6">
        <f>+SUMIFS(VENTAS!H:H,VENTAS!B:B,B1631,VENTAS!G:G,A1631)</f>
        <v>0</v>
      </c>
      <c r="M1631" s="4">
        <f t="shared" si="141"/>
        <v>0</v>
      </c>
      <c r="N1631" s="4">
        <f t="shared" si="142"/>
        <v>0</v>
      </c>
      <c r="O1631" s="4">
        <f t="shared" si="143"/>
        <v>0</v>
      </c>
      <c r="P1631" s="4">
        <f t="shared" si="144"/>
        <v>0</v>
      </c>
      <c r="Q1631" s="6" t="e">
        <f>+SUMIFS(#REF!,#REF!,TablaINV[[#This Row],[GRUPO]],#REF!,TablaINV[[#This Row],[COD]])</f>
        <v>#REF!</v>
      </c>
      <c r="R1631" s="19">
        <f t="shared" si="145"/>
        <v>0</v>
      </c>
      <c r="S1631" s="4" t="str">
        <f>+VLOOKUP(A1631,inv!T:X,5,0)</f>
        <v>COSTA</v>
      </c>
      <c r="T1631" s="4" t="str">
        <f>+VLOOKUP(B:B,'DT HUEVO'!$A:$D,4,0)</f>
        <v>SEGUNDA</v>
      </c>
      <c r="U1631" s="4" t="str">
        <f>+VLOOKUP(TablaINV[[#This Row],[COD]],'DT HUEVO'!$A:$D,3,0)</f>
        <v>SEGUNDA</v>
      </c>
    </row>
    <row r="1632" spans="1:21">
      <c r="A1632" t="s">
        <v>868</v>
      </c>
      <c r="B1632">
        <v>10102</v>
      </c>
      <c r="C1632" t="s">
        <v>24</v>
      </c>
      <c r="D1632">
        <f>+SUMIFS(inv!D:D,inv!A:A,B1632,inv!T:T,A1632)</f>
        <v>0</v>
      </c>
      <c r="E1632">
        <f>+SUMIFS(inv!$D$1:$D$1164,inv!$A$1:$A$1164,$B1632,inv!$T$1:$T$1164,$A1632,inv!$U$1:$U$1164,'DIAS DE INVENTARIO TAT'!E$1)</f>
        <v>0</v>
      </c>
      <c r="F1632">
        <f>+SUMIFS(inv!$D$1:$D$1164,inv!$A$1:$A$1164,$B1632,inv!$T$1:$T$1164,$A1632,inv!$U$1:$U$1164,'DIAS DE INVENTARIO TAT'!F$1)</f>
        <v>0</v>
      </c>
      <c r="G1632">
        <f>+SUMIFS(inv!$D$1:$D$1164,inv!$A$1:$A$1164,$B1632,inv!$T$1:$T$1164,$A1632,inv!$U$1:$U$1164,'DIAS DE INVENTARIO TAT'!G$1)</f>
        <v>0</v>
      </c>
      <c r="H1632">
        <f>+SUMIFS(inv!$D$1:$D$1164,inv!$A$1:$A$1164,$B1632,inv!$T$1:$T$1164,$A1632,inv!$U$1:$U$1164,'DIAS DE INVENTARIO TAT'!H$1)</f>
        <v>0</v>
      </c>
      <c r="I1632">
        <f>+SUMIFS(inv!$D$1:$D$1164,inv!$A$1:$A$1164,$B1632,inv!$T$1:$T$1164,$A1632,inv!$U$1:$U$1164,'DIAS DE INVENTARIO TAT'!I$1)</f>
        <v>0</v>
      </c>
      <c r="J1632">
        <f>+SUMIFS(inv!$D$1:$D$1164,inv!$A$1:$A$1164,$B1632,inv!$T$1:$T$1164,$A1632,inv!$U$1:$U$1164,'DIAS DE INVENTARIO TAT'!J$1)</f>
        <v>0</v>
      </c>
      <c r="K1632">
        <f>+SUMIFS(inv!$D$1:$D$1164,inv!$A$1:$A$1164,$B1632,inv!$T$1:$T$1164,$A1632,inv!$U$1:$U$1164,'DIAS DE INVENTARIO TAT'!K$1)</f>
        <v>0</v>
      </c>
      <c r="L1632" s="6">
        <f>+SUMIFS(VENTAS!H:H,VENTAS!B:B,B1632,VENTAS!G:G,A1632)</f>
        <v>0</v>
      </c>
      <c r="M1632" s="4">
        <f t="shared" si="141"/>
        <v>0</v>
      </c>
      <c r="N1632" s="4">
        <f t="shared" si="142"/>
        <v>0</v>
      </c>
      <c r="O1632" s="4">
        <f t="shared" si="143"/>
        <v>0</v>
      </c>
      <c r="P1632" s="4">
        <f t="shared" si="144"/>
        <v>0</v>
      </c>
      <c r="Q1632" s="6" t="e">
        <f>+SUMIFS(#REF!,#REF!,TablaINV[[#This Row],[GRUPO]],#REF!,TablaINV[[#This Row],[COD]])</f>
        <v>#REF!</v>
      </c>
      <c r="R1632" s="19">
        <f t="shared" si="145"/>
        <v>0</v>
      </c>
      <c r="S1632" s="4" t="str">
        <f>+VLOOKUP(A1632,inv!T:X,5,0)</f>
        <v>COSTA</v>
      </c>
      <c r="T1632" s="4" t="str">
        <f>+VLOOKUP(B:B,'DT HUEVO'!$A:$D,4,0)</f>
        <v>VERDE</v>
      </c>
      <c r="U1632" s="4" t="str">
        <f>+VLOOKUP(TablaINV[[#This Row],[COD]],'DT HUEVO'!$A:$D,3,0)</f>
        <v>YUMBO</v>
      </c>
    </row>
    <row r="1633" spans="1:21">
      <c r="A1633" t="s">
        <v>868</v>
      </c>
      <c r="B1633">
        <v>10202</v>
      </c>
      <c r="C1633" t="s">
        <v>28</v>
      </c>
      <c r="D1633">
        <f>+SUMIFS(inv!D:D,inv!A:A,B1633,inv!T:T,A1633)</f>
        <v>0</v>
      </c>
      <c r="E1633">
        <f>+SUMIFS(inv!$D$1:$D$1164,inv!$A$1:$A$1164,$B1633,inv!$T$1:$T$1164,$A1633,inv!$U$1:$U$1164,'DIAS DE INVENTARIO TAT'!E$1)</f>
        <v>0</v>
      </c>
      <c r="F1633">
        <f>+SUMIFS(inv!$D$1:$D$1164,inv!$A$1:$A$1164,$B1633,inv!$T$1:$T$1164,$A1633,inv!$U$1:$U$1164,'DIAS DE INVENTARIO TAT'!F$1)</f>
        <v>0</v>
      </c>
      <c r="G1633">
        <f>+SUMIFS(inv!$D$1:$D$1164,inv!$A$1:$A$1164,$B1633,inv!$T$1:$T$1164,$A1633,inv!$U$1:$U$1164,'DIAS DE INVENTARIO TAT'!G$1)</f>
        <v>0</v>
      </c>
      <c r="H1633">
        <f>+SUMIFS(inv!$D$1:$D$1164,inv!$A$1:$A$1164,$B1633,inv!$T$1:$T$1164,$A1633,inv!$U$1:$U$1164,'DIAS DE INVENTARIO TAT'!H$1)</f>
        <v>0</v>
      </c>
      <c r="I1633">
        <f>+SUMIFS(inv!$D$1:$D$1164,inv!$A$1:$A$1164,$B1633,inv!$T$1:$T$1164,$A1633,inv!$U$1:$U$1164,'DIAS DE INVENTARIO TAT'!I$1)</f>
        <v>0</v>
      </c>
      <c r="J1633">
        <f>+SUMIFS(inv!$D$1:$D$1164,inv!$A$1:$A$1164,$B1633,inv!$T$1:$T$1164,$A1633,inv!$U$1:$U$1164,'DIAS DE INVENTARIO TAT'!J$1)</f>
        <v>0</v>
      </c>
      <c r="K1633">
        <f>+SUMIFS(inv!$D$1:$D$1164,inv!$A$1:$A$1164,$B1633,inv!$T$1:$T$1164,$A1633,inv!$U$1:$U$1164,'DIAS DE INVENTARIO TAT'!K$1)</f>
        <v>0</v>
      </c>
      <c r="L1633" s="6">
        <f>+SUMIFS(VENTAS!H:H,VENTAS!B:B,B1633,VENTAS!G:G,A1633)</f>
        <v>0</v>
      </c>
      <c r="M1633" s="4">
        <f t="shared" si="141"/>
        <v>0</v>
      </c>
      <c r="N1633" s="4">
        <f t="shared" si="142"/>
        <v>0</v>
      </c>
      <c r="O1633" s="4">
        <f t="shared" si="143"/>
        <v>0</v>
      </c>
      <c r="P1633" s="4">
        <f t="shared" si="144"/>
        <v>0</v>
      </c>
      <c r="Q1633" s="6" t="e">
        <f>+SUMIFS(#REF!,#REF!,TablaINV[[#This Row],[GRUPO]],#REF!,TablaINV[[#This Row],[COD]])</f>
        <v>#REF!</v>
      </c>
      <c r="R1633" s="19">
        <f t="shared" si="145"/>
        <v>0</v>
      </c>
      <c r="S1633" s="4" t="str">
        <f>+VLOOKUP(A1633,inv!T:X,5,0)</f>
        <v>COSTA</v>
      </c>
      <c r="T1633" s="4" t="str">
        <f>+VLOOKUP(B:B,'DT HUEVO'!$A:$D,4,0)</f>
        <v>VERDE</v>
      </c>
      <c r="U1633" s="4" t="str">
        <f>+VLOOKUP(TablaINV[[#This Row],[COD]],'DT HUEVO'!$A:$D,3,0)</f>
        <v>AAA</v>
      </c>
    </row>
    <row r="1634" spans="1:21">
      <c r="A1634" t="s">
        <v>868</v>
      </c>
      <c r="B1634">
        <v>10301</v>
      </c>
      <c r="C1634" t="s">
        <v>30</v>
      </c>
      <c r="D1634">
        <f>+SUMIFS(inv!D:D,inv!A:A,B1634,inv!T:T,A1634)</f>
        <v>0</v>
      </c>
      <c r="E1634">
        <f>+SUMIFS(inv!$D$1:$D$1164,inv!$A$1:$A$1164,$B1634,inv!$T$1:$T$1164,$A1634,inv!$U$1:$U$1164,'DIAS DE INVENTARIO TAT'!E$1)</f>
        <v>0</v>
      </c>
      <c r="F1634">
        <f>+SUMIFS(inv!$D$1:$D$1164,inv!$A$1:$A$1164,$B1634,inv!$T$1:$T$1164,$A1634,inv!$U$1:$U$1164,'DIAS DE INVENTARIO TAT'!F$1)</f>
        <v>0</v>
      </c>
      <c r="G1634">
        <f>+SUMIFS(inv!$D$1:$D$1164,inv!$A$1:$A$1164,$B1634,inv!$T$1:$T$1164,$A1634,inv!$U$1:$U$1164,'DIAS DE INVENTARIO TAT'!G$1)</f>
        <v>0</v>
      </c>
      <c r="H1634">
        <f>+SUMIFS(inv!$D$1:$D$1164,inv!$A$1:$A$1164,$B1634,inv!$T$1:$T$1164,$A1634,inv!$U$1:$U$1164,'DIAS DE INVENTARIO TAT'!H$1)</f>
        <v>0</v>
      </c>
      <c r="I1634">
        <f>+SUMIFS(inv!$D$1:$D$1164,inv!$A$1:$A$1164,$B1634,inv!$T$1:$T$1164,$A1634,inv!$U$1:$U$1164,'DIAS DE INVENTARIO TAT'!I$1)</f>
        <v>0</v>
      </c>
      <c r="J1634">
        <f>+SUMIFS(inv!$D$1:$D$1164,inv!$A$1:$A$1164,$B1634,inv!$T$1:$T$1164,$A1634,inv!$U$1:$U$1164,'DIAS DE INVENTARIO TAT'!J$1)</f>
        <v>0</v>
      </c>
      <c r="K1634">
        <f>+SUMIFS(inv!$D$1:$D$1164,inv!$A$1:$A$1164,$B1634,inv!$T$1:$T$1164,$A1634,inv!$U$1:$U$1164,'DIAS DE INVENTARIO TAT'!K$1)</f>
        <v>0</v>
      </c>
      <c r="L1634" s="6">
        <f>+SUMIFS(VENTAS!H:H,VENTAS!B:B,B1634,VENTAS!G:G,A1634)</f>
        <v>0</v>
      </c>
      <c r="M1634" s="4">
        <f t="shared" si="141"/>
        <v>0</v>
      </c>
      <c r="N1634" s="4">
        <f t="shared" si="142"/>
        <v>0</v>
      </c>
      <c r="O1634" s="4">
        <f t="shared" si="143"/>
        <v>0</v>
      </c>
      <c r="P1634" s="4">
        <f t="shared" si="144"/>
        <v>0</v>
      </c>
      <c r="Q1634" s="6" t="e">
        <f>+SUMIFS(#REF!,#REF!,TablaINV[[#This Row],[GRUPO]],#REF!,TablaINV[[#This Row],[COD]])</f>
        <v>#REF!</v>
      </c>
      <c r="R1634" s="19">
        <f t="shared" si="145"/>
        <v>0</v>
      </c>
      <c r="S1634" s="4" t="str">
        <f>+VLOOKUP(A1634,inv!T:X,5,0)</f>
        <v>COSTA</v>
      </c>
      <c r="T1634" s="4" t="str">
        <f>+VLOOKUP(B:B,'DT HUEVO'!$A:$D,4,0)</f>
        <v>GRIS SUELTO</v>
      </c>
      <c r="U1634" s="4" t="str">
        <f>+VLOOKUP(TablaINV[[#This Row],[COD]],'DT HUEVO'!$A:$D,3,0)</f>
        <v>AA</v>
      </c>
    </row>
    <row r="1635" spans="1:21">
      <c r="A1635" t="s">
        <v>868</v>
      </c>
      <c r="B1635">
        <v>10302</v>
      </c>
      <c r="C1635" t="s">
        <v>31</v>
      </c>
      <c r="D1635">
        <f>+SUMIFS(inv!D:D,inv!A:A,B1635,inv!T:T,A1635)</f>
        <v>0</v>
      </c>
      <c r="E1635">
        <f>+SUMIFS(inv!$D$1:$D$1164,inv!$A$1:$A$1164,$B1635,inv!$T$1:$T$1164,$A1635,inv!$U$1:$U$1164,'DIAS DE INVENTARIO TAT'!E$1)</f>
        <v>0</v>
      </c>
      <c r="F1635">
        <f>+SUMIFS(inv!$D$1:$D$1164,inv!$A$1:$A$1164,$B1635,inv!$T$1:$T$1164,$A1635,inv!$U$1:$U$1164,'DIAS DE INVENTARIO TAT'!F$1)</f>
        <v>0</v>
      </c>
      <c r="G1635">
        <f>+SUMIFS(inv!$D$1:$D$1164,inv!$A$1:$A$1164,$B1635,inv!$T$1:$T$1164,$A1635,inv!$U$1:$U$1164,'DIAS DE INVENTARIO TAT'!G$1)</f>
        <v>0</v>
      </c>
      <c r="H1635">
        <f>+SUMIFS(inv!$D$1:$D$1164,inv!$A$1:$A$1164,$B1635,inv!$T$1:$T$1164,$A1635,inv!$U$1:$U$1164,'DIAS DE INVENTARIO TAT'!H$1)</f>
        <v>0</v>
      </c>
      <c r="I1635">
        <f>+SUMIFS(inv!$D$1:$D$1164,inv!$A$1:$A$1164,$B1635,inv!$T$1:$T$1164,$A1635,inv!$U$1:$U$1164,'DIAS DE INVENTARIO TAT'!I$1)</f>
        <v>0</v>
      </c>
      <c r="J1635">
        <f>+SUMIFS(inv!$D$1:$D$1164,inv!$A$1:$A$1164,$B1635,inv!$T$1:$T$1164,$A1635,inv!$U$1:$U$1164,'DIAS DE INVENTARIO TAT'!J$1)</f>
        <v>0</v>
      </c>
      <c r="K1635">
        <f>+SUMIFS(inv!$D$1:$D$1164,inv!$A$1:$A$1164,$B1635,inv!$T$1:$T$1164,$A1635,inv!$U$1:$U$1164,'DIAS DE INVENTARIO TAT'!K$1)</f>
        <v>0</v>
      </c>
      <c r="L1635" s="6">
        <f>+SUMIFS(VENTAS!H:H,VENTAS!B:B,B1635,VENTAS!G:G,A1635)</f>
        <v>0</v>
      </c>
      <c r="M1635" s="4">
        <f t="shared" si="141"/>
        <v>0</v>
      </c>
      <c r="N1635" s="4">
        <f t="shared" si="142"/>
        <v>0</v>
      </c>
      <c r="O1635" s="4">
        <f t="shared" si="143"/>
        <v>0</v>
      </c>
      <c r="P1635" s="4">
        <f t="shared" si="144"/>
        <v>0</v>
      </c>
      <c r="Q1635" s="6" t="e">
        <f>+SUMIFS(#REF!,#REF!,TablaINV[[#This Row],[GRUPO]],#REF!,TablaINV[[#This Row],[COD]])</f>
        <v>#REF!</v>
      </c>
      <c r="R1635" s="19">
        <f t="shared" si="145"/>
        <v>0</v>
      </c>
      <c r="S1635" s="4" t="str">
        <f>+VLOOKUP(A1635,inv!T:X,5,0)</f>
        <v>COSTA</v>
      </c>
      <c r="T1635" s="4" t="str">
        <f>+VLOOKUP(B:B,'DT HUEVO'!$A:$D,4,0)</f>
        <v>VERDE</v>
      </c>
      <c r="U1635" s="4" t="str">
        <f>+VLOOKUP(TablaINV[[#This Row],[COD]],'DT HUEVO'!$A:$D,3,0)</f>
        <v>AA</v>
      </c>
    </row>
    <row r="1636" spans="1:21">
      <c r="A1636" t="s">
        <v>868</v>
      </c>
      <c r="B1636">
        <v>10304</v>
      </c>
      <c r="C1636" t="s">
        <v>54</v>
      </c>
      <c r="D1636">
        <f>+SUMIFS(inv!D:D,inv!A:A,B1636,inv!T:T,A1636)</f>
        <v>0</v>
      </c>
      <c r="E1636">
        <f>+SUMIFS(inv!$D$1:$D$1164,inv!$A$1:$A$1164,$B1636,inv!$T$1:$T$1164,$A1636,inv!$U$1:$U$1164,'DIAS DE INVENTARIO TAT'!E$1)</f>
        <v>0</v>
      </c>
      <c r="F1636">
        <f>+SUMIFS(inv!$D$1:$D$1164,inv!$A$1:$A$1164,$B1636,inv!$T$1:$T$1164,$A1636,inv!$U$1:$U$1164,'DIAS DE INVENTARIO TAT'!F$1)</f>
        <v>0</v>
      </c>
      <c r="G1636">
        <f>+SUMIFS(inv!$D$1:$D$1164,inv!$A$1:$A$1164,$B1636,inv!$T$1:$T$1164,$A1636,inv!$U$1:$U$1164,'DIAS DE INVENTARIO TAT'!G$1)</f>
        <v>0</v>
      </c>
      <c r="H1636">
        <f>+SUMIFS(inv!$D$1:$D$1164,inv!$A$1:$A$1164,$B1636,inv!$T$1:$T$1164,$A1636,inv!$U$1:$U$1164,'DIAS DE INVENTARIO TAT'!H$1)</f>
        <v>0</v>
      </c>
      <c r="I1636">
        <f>+SUMIFS(inv!$D$1:$D$1164,inv!$A$1:$A$1164,$B1636,inv!$T$1:$T$1164,$A1636,inv!$U$1:$U$1164,'DIAS DE INVENTARIO TAT'!I$1)</f>
        <v>0</v>
      </c>
      <c r="J1636">
        <f>+SUMIFS(inv!$D$1:$D$1164,inv!$A$1:$A$1164,$B1636,inv!$T$1:$T$1164,$A1636,inv!$U$1:$U$1164,'DIAS DE INVENTARIO TAT'!J$1)</f>
        <v>0</v>
      </c>
      <c r="K1636">
        <f>+SUMIFS(inv!$D$1:$D$1164,inv!$A$1:$A$1164,$B1636,inv!$T$1:$T$1164,$A1636,inv!$U$1:$U$1164,'DIAS DE INVENTARIO TAT'!K$1)</f>
        <v>0</v>
      </c>
      <c r="L1636" s="6">
        <f>+SUMIFS(VENTAS!H:H,VENTAS!B:B,B1636,VENTAS!G:G,A1636)</f>
        <v>0</v>
      </c>
      <c r="M1636" s="4">
        <f t="shared" si="141"/>
        <v>0</v>
      </c>
      <c r="N1636" s="4">
        <f t="shared" si="142"/>
        <v>0</v>
      </c>
      <c r="O1636" s="4">
        <f t="shared" si="143"/>
        <v>0</v>
      </c>
      <c r="P1636" s="4">
        <f t="shared" si="144"/>
        <v>0</v>
      </c>
      <c r="Q1636" s="6" t="e">
        <f>+SUMIFS(#REF!,#REF!,TablaINV[[#This Row],[GRUPO]],#REF!,TablaINV[[#This Row],[COD]])</f>
        <v>#REF!</v>
      </c>
      <c r="R1636" s="19">
        <f t="shared" si="145"/>
        <v>0</v>
      </c>
      <c r="S1636" s="4" t="str">
        <f>+VLOOKUP(A1636,inv!T:X,5,0)</f>
        <v>COSTA</v>
      </c>
      <c r="T1636" s="4" t="str">
        <f>+VLOOKUP(B:B,'DT HUEVO'!$A:$D,4,0)</f>
        <v>FS</v>
      </c>
      <c r="U1636" s="4" t="str">
        <f>+VLOOKUP(TablaINV[[#This Row],[COD]],'DT HUEVO'!$A:$D,3,0)</f>
        <v>AA</v>
      </c>
    </row>
    <row r="1637" spans="1:21">
      <c r="A1637" t="s">
        <v>868</v>
      </c>
      <c r="B1637">
        <v>10358</v>
      </c>
      <c r="C1637" t="s">
        <v>33</v>
      </c>
      <c r="D1637">
        <f>+SUMIFS(inv!D:D,inv!A:A,B1637,inv!T:T,A1637)</f>
        <v>0</v>
      </c>
      <c r="E1637">
        <f>+SUMIFS(inv!$D$1:$D$1164,inv!$A$1:$A$1164,$B1637,inv!$T$1:$T$1164,$A1637,inv!$U$1:$U$1164,'DIAS DE INVENTARIO TAT'!E$1)</f>
        <v>0</v>
      </c>
      <c r="F1637">
        <f>+SUMIFS(inv!$D$1:$D$1164,inv!$A$1:$A$1164,$B1637,inv!$T$1:$T$1164,$A1637,inv!$U$1:$U$1164,'DIAS DE INVENTARIO TAT'!F$1)</f>
        <v>0</v>
      </c>
      <c r="G1637">
        <f>+SUMIFS(inv!$D$1:$D$1164,inv!$A$1:$A$1164,$B1637,inv!$T$1:$T$1164,$A1637,inv!$U$1:$U$1164,'DIAS DE INVENTARIO TAT'!G$1)</f>
        <v>0</v>
      </c>
      <c r="H1637">
        <f>+SUMIFS(inv!$D$1:$D$1164,inv!$A$1:$A$1164,$B1637,inv!$T$1:$T$1164,$A1637,inv!$U$1:$U$1164,'DIAS DE INVENTARIO TAT'!H$1)</f>
        <v>0</v>
      </c>
      <c r="I1637">
        <f>+SUMIFS(inv!$D$1:$D$1164,inv!$A$1:$A$1164,$B1637,inv!$T$1:$T$1164,$A1637,inv!$U$1:$U$1164,'DIAS DE INVENTARIO TAT'!I$1)</f>
        <v>0</v>
      </c>
      <c r="J1637">
        <f>+SUMIFS(inv!$D$1:$D$1164,inv!$A$1:$A$1164,$B1637,inv!$T$1:$T$1164,$A1637,inv!$U$1:$U$1164,'DIAS DE INVENTARIO TAT'!J$1)</f>
        <v>0</v>
      </c>
      <c r="K1637">
        <f>+SUMIFS(inv!$D$1:$D$1164,inv!$A$1:$A$1164,$B1637,inv!$T$1:$T$1164,$A1637,inv!$U$1:$U$1164,'DIAS DE INVENTARIO TAT'!K$1)</f>
        <v>0</v>
      </c>
      <c r="L1637" s="6">
        <f>+SUMIFS(VENTAS!H:H,VENTAS!B:B,B1637,VENTAS!G:G,A1637)</f>
        <v>0</v>
      </c>
      <c r="M1637" s="4">
        <f t="shared" si="141"/>
        <v>0</v>
      </c>
      <c r="N1637" s="4">
        <f t="shared" si="142"/>
        <v>0</v>
      </c>
      <c r="O1637" s="4">
        <f t="shared" si="143"/>
        <v>0</v>
      </c>
      <c r="P1637" s="4">
        <f t="shared" si="144"/>
        <v>0</v>
      </c>
      <c r="Q1637" s="6" t="e">
        <f>+SUMIFS(#REF!,#REF!,TablaINV[[#This Row],[GRUPO]],#REF!,TablaINV[[#This Row],[COD]])</f>
        <v>#REF!</v>
      </c>
      <c r="R1637" s="19">
        <f t="shared" si="145"/>
        <v>0</v>
      </c>
      <c r="S1637" s="4" t="str">
        <f>+VLOOKUP(A1637,inv!T:X,5,0)</f>
        <v>COSTA</v>
      </c>
      <c r="T1637" s="4" t="str">
        <f>+VLOOKUP(B:B,'DT HUEVO'!$A:$D,4,0)</f>
        <v>EMPACADOS</v>
      </c>
      <c r="U1637" s="4" t="str">
        <f>+VLOOKUP(TablaINV[[#This Row],[COD]],'DT HUEVO'!$A:$D,3,0)</f>
        <v>AA</v>
      </c>
    </row>
    <row r="1638" spans="1:21">
      <c r="A1638" t="s">
        <v>868</v>
      </c>
      <c r="B1638">
        <v>10401</v>
      </c>
      <c r="C1638" t="s">
        <v>34</v>
      </c>
      <c r="D1638">
        <f>+SUMIFS(inv!D:D,inv!A:A,B1638,inv!T:T,A1638)</f>
        <v>0</v>
      </c>
      <c r="E1638">
        <f>+SUMIFS(inv!$D$1:$D$1164,inv!$A$1:$A$1164,$B1638,inv!$T$1:$T$1164,$A1638,inv!$U$1:$U$1164,'DIAS DE INVENTARIO TAT'!E$1)</f>
        <v>0</v>
      </c>
      <c r="F1638">
        <f>+SUMIFS(inv!$D$1:$D$1164,inv!$A$1:$A$1164,$B1638,inv!$T$1:$T$1164,$A1638,inv!$U$1:$U$1164,'DIAS DE INVENTARIO TAT'!F$1)</f>
        <v>0</v>
      </c>
      <c r="G1638">
        <f>+SUMIFS(inv!$D$1:$D$1164,inv!$A$1:$A$1164,$B1638,inv!$T$1:$T$1164,$A1638,inv!$U$1:$U$1164,'DIAS DE INVENTARIO TAT'!G$1)</f>
        <v>0</v>
      </c>
      <c r="H1638">
        <f>+SUMIFS(inv!$D$1:$D$1164,inv!$A$1:$A$1164,$B1638,inv!$T$1:$T$1164,$A1638,inv!$U$1:$U$1164,'DIAS DE INVENTARIO TAT'!H$1)</f>
        <v>0</v>
      </c>
      <c r="I1638">
        <f>+SUMIFS(inv!$D$1:$D$1164,inv!$A$1:$A$1164,$B1638,inv!$T$1:$T$1164,$A1638,inv!$U$1:$U$1164,'DIAS DE INVENTARIO TAT'!I$1)</f>
        <v>0</v>
      </c>
      <c r="J1638">
        <f>+SUMIFS(inv!$D$1:$D$1164,inv!$A$1:$A$1164,$B1638,inv!$T$1:$T$1164,$A1638,inv!$U$1:$U$1164,'DIAS DE INVENTARIO TAT'!J$1)</f>
        <v>0</v>
      </c>
      <c r="K1638">
        <f>+SUMIFS(inv!$D$1:$D$1164,inv!$A$1:$A$1164,$B1638,inv!$T$1:$T$1164,$A1638,inv!$U$1:$U$1164,'DIAS DE INVENTARIO TAT'!K$1)</f>
        <v>0</v>
      </c>
      <c r="L1638" s="6">
        <f>+SUMIFS(VENTAS!H:H,VENTAS!B:B,B1638,VENTAS!G:G,A1638)</f>
        <v>0</v>
      </c>
      <c r="M1638" s="4">
        <f t="shared" si="141"/>
        <v>0</v>
      </c>
      <c r="N1638" s="4">
        <f t="shared" si="142"/>
        <v>0</v>
      </c>
      <c r="O1638" s="4">
        <f t="shared" si="143"/>
        <v>0</v>
      </c>
      <c r="P1638" s="4">
        <f t="shared" si="144"/>
        <v>0</v>
      </c>
      <c r="Q1638" s="6" t="e">
        <f>+SUMIFS(#REF!,#REF!,TablaINV[[#This Row],[GRUPO]],#REF!,TablaINV[[#This Row],[COD]])</f>
        <v>#REF!</v>
      </c>
      <c r="R1638" s="19">
        <f t="shared" si="145"/>
        <v>0</v>
      </c>
      <c r="S1638" s="4" t="str">
        <f>+VLOOKUP(A1638,inv!T:X,5,0)</f>
        <v>COSTA</v>
      </c>
      <c r="T1638" s="4" t="str">
        <f>+VLOOKUP(B:B,'DT HUEVO'!$A:$D,4,0)</f>
        <v>GRIS SUELTO</v>
      </c>
      <c r="U1638" s="4" t="str">
        <f>+VLOOKUP(TablaINV[[#This Row],[COD]],'DT HUEVO'!$A:$D,3,0)</f>
        <v>A</v>
      </c>
    </row>
    <row r="1639" spans="1:21">
      <c r="A1639" t="s">
        <v>868</v>
      </c>
      <c r="B1639">
        <v>10404</v>
      </c>
      <c r="C1639" t="s">
        <v>36</v>
      </c>
      <c r="D1639">
        <f>+SUMIFS(inv!D:D,inv!A:A,B1639,inv!T:T,A1639)</f>
        <v>0</v>
      </c>
      <c r="E1639">
        <f>+SUMIFS(inv!$D$1:$D$1164,inv!$A$1:$A$1164,$B1639,inv!$T$1:$T$1164,$A1639,inv!$U$1:$U$1164,'DIAS DE INVENTARIO TAT'!E$1)</f>
        <v>0</v>
      </c>
      <c r="F1639">
        <f>+SUMIFS(inv!$D$1:$D$1164,inv!$A$1:$A$1164,$B1639,inv!$T$1:$T$1164,$A1639,inv!$U$1:$U$1164,'DIAS DE INVENTARIO TAT'!F$1)</f>
        <v>0</v>
      </c>
      <c r="G1639">
        <f>+SUMIFS(inv!$D$1:$D$1164,inv!$A$1:$A$1164,$B1639,inv!$T$1:$T$1164,$A1639,inv!$U$1:$U$1164,'DIAS DE INVENTARIO TAT'!G$1)</f>
        <v>0</v>
      </c>
      <c r="H1639">
        <f>+SUMIFS(inv!$D$1:$D$1164,inv!$A$1:$A$1164,$B1639,inv!$T$1:$T$1164,$A1639,inv!$U$1:$U$1164,'DIAS DE INVENTARIO TAT'!H$1)</f>
        <v>0</v>
      </c>
      <c r="I1639">
        <f>+SUMIFS(inv!$D$1:$D$1164,inv!$A$1:$A$1164,$B1639,inv!$T$1:$T$1164,$A1639,inv!$U$1:$U$1164,'DIAS DE INVENTARIO TAT'!I$1)</f>
        <v>0</v>
      </c>
      <c r="J1639">
        <f>+SUMIFS(inv!$D$1:$D$1164,inv!$A$1:$A$1164,$B1639,inv!$T$1:$T$1164,$A1639,inv!$U$1:$U$1164,'DIAS DE INVENTARIO TAT'!J$1)</f>
        <v>0</v>
      </c>
      <c r="K1639">
        <f>+SUMIFS(inv!$D$1:$D$1164,inv!$A$1:$A$1164,$B1639,inv!$T$1:$T$1164,$A1639,inv!$U$1:$U$1164,'DIAS DE INVENTARIO TAT'!K$1)</f>
        <v>0</v>
      </c>
      <c r="L1639" s="6">
        <f>+SUMIFS(VENTAS!H:H,VENTAS!B:B,B1639,VENTAS!G:G,A1639)</f>
        <v>0</v>
      </c>
      <c r="M1639" s="4">
        <f t="shared" si="141"/>
        <v>0</v>
      </c>
      <c r="N1639" s="4">
        <f t="shared" si="142"/>
        <v>0</v>
      </c>
      <c r="O1639" s="4">
        <f t="shared" si="143"/>
        <v>0</v>
      </c>
      <c r="P1639" s="4">
        <f t="shared" si="144"/>
        <v>0</v>
      </c>
      <c r="Q1639" s="6" t="e">
        <f>+SUMIFS(#REF!,#REF!,TablaINV[[#This Row],[GRUPO]],#REF!,TablaINV[[#This Row],[COD]])</f>
        <v>#REF!</v>
      </c>
      <c r="R1639" s="19">
        <f t="shared" si="145"/>
        <v>0</v>
      </c>
      <c r="S1639" s="4" t="str">
        <f>+VLOOKUP(A1639,inv!T:X,5,0)</f>
        <v>COSTA</v>
      </c>
      <c r="T1639" s="4" t="str">
        <f>+VLOOKUP(B:B,'DT HUEVO'!$A:$D,4,0)</f>
        <v>FS</v>
      </c>
      <c r="U1639" s="4" t="str">
        <f>+VLOOKUP(TablaINV[[#This Row],[COD]],'DT HUEVO'!$A:$D,3,0)</f>
        <v>A</v>
      </c>
    </row>
    <row r="1640" spans="1:21">
      <c r="A1640" t="s">
        <v>868</v>
      </c>
      <c r="B1640">
        <v>10407</v>
      </c>
      <c r="C1640" t="s">
        <v>37</v>
      </c>
      <c r="D1640">
        <f>+SUMIFS(inv!D:D,inv!A:A,B1640,inv!T:T,A1640)</f>
        <v>0</v>
      </c>
      <c r="E1640">
        <f>+SUMIFS(inv!$D$1:$D$1164,inv!$A$1:$A$1164,$B1640,inv!$T$1:$T$1164,$A1640,inv!$U$1:$U$1164,'DIAS DE INVENTARIO TAT'!E$1)</f>
        <v>0</v>
      </c>
      <c r="F1640">
        <f>+SUMIFS(inv!$D$1:$D$1164,inv!$A$1:$A$1164,$B1640,inv!$T$1:$T$1164,$A1640,inv!$U$1:$U$1164,'DIAS DE INVENTARIO TAT'!F$1)</f>
        <v>0</v>
      </c>
      <c r="G1640">
        <f>+SUMIFS(inv!$D$1:$D$1164,inv!$A$1:$A$1164,$B1640,inv!$T$1:$T$1164,$A1640,inv!$U$1:$U$1164,'DIAS DE INVENTARIO TAT'!G$1)</f>
        <v>0</v>
      </c>
      <c r="H1640">
        <f>+SUMIFS(inv!$D$1:$D$1164,inv!$A$1:$A$1164,$B1640,inv!$T$1:$T$1164,$A1640,inv!$U$1:$U$1164,'DIAS DE INVENTARIO TAT'!H$1)</f>
        <v>0</v>
      </c>
      <c r="I1640">
        <f>+SUMIFS(inv!$D$1:$D$1164,inv!$A$1:$A$1164,$B1640,inv!$T$1:$T$1164,$A1640,inv!$U$1:$U$1164,'DIAS DE INVENTARIO TAT'!I$1)</f>
        <v>0</v>
      </c>
      <c r="J1640">
        <f>+SUMIFS(inv!$D$1:$D$1164,inv!$A$1:$A$1164,$B1640,inv!$T$1:$T$1164,$A1640,inv!$U$1:$U$1164,'DIAS DE INVENTARIO TAT'!J$1)</f>
        <v>0</v>
      </c>
      <c r="K1640">
        <f>+SUMIFS(inv!$D$1:$D$1164,inv!$A$1:$A$1164,$B1640,inv!$T$1:$T$1164,$A1640,inv!$U$1:$U$1164,'DIAS DE INVENTARIO TAT'!K$1)</f>
        <v>0</v>
      </c>
      <c r="L1640" s="6">
        <f>+SUMIFS(VENTAS!H:H,VENTAS!B:B,B1640,VENTAS!G:G,A1640)</f>
        <v>0</v>
      </c>
      <c r="M1640" s="4">
        <f t="shared" si="141"/>
        <v>0</v>
      </c>
      <c r="N1640" s="4">
        <f t="shared" si="142"/>
        <v>0</v>
      </c>
      <c r="O1640" s="4">
        <f t="shared" si="143"/>
        <v>0</v>
      </c>
      <c r="P1640" s="4">
        <f t="shared" si="144"/>
        <v>0</v>
      </c>
      <c r="Q1640" s="6" t="e">
        <f>+SUMIFS(#REF!,#REF!,TablaINV[[#This Row],[GRUPO]],#REF!,TablaINV[[#This Row],[COD]])</f>
        <v>#REF!</v>
      </c>
      <c r="R1640" s="19">
        <f t="shared" si="145"/>
        <v>0</v>
      </c>
      <c r="S1640" s="4" t="str">
        <f>+VLOOKUP(A1640,inv!T:X,5,0)</f>
        <v>COSTA</v>
      </c>
      <c r="T1640" s="4" t="str">
        <f>+VLOOKUP(B:B,'DT HUEVO'!$A:$D,4,0)</f>
        <v>EMPACADOS</v>
      </c>
      <c r="U1640" s="4" t="str">
        <f>+VLOOKUP(TablaINV[[#This Row],[COD]],'DT HUEVO'!$A:$D,3,0)</f>
        <v>A</v>
      </c>
    </row>
    <row r="1641" spans="1:21">
      <c r="A1641" t="s">
        <v>868</v>
      </c>
      <c r="B1641">
        <v>10457</v>
      </c>
      <c r="C1641" t="s">
        <v>38</v>
      </c>
      <c r="D1641">
        <f>+SUMIFS(inv!D:D,inv!A:A,B1641,inv!T:T,A1641)</f>
        <v>0</v>
      </c>
      <c r="E1641">
        <f>+SUMIFS(inv!$D$1:$D$1164,inv!$A$1:$A$1164,$B1641,inv!$T$1:$T$1164,$A1641,inv!$U$1:$U$1164,'DIAS DE INVENTARIO TAT'!E$1)</f>
        <v>0</v>
      </c>
      <c r="F1641">
        <f>+SUMIFS(inv!$D$1:$D$1164,inv!$A$1:$A$1164,$B1641,inv!$T$1:$T$1164,$A1641,inv!$U$1:$U$1164,'DIAS DE INVENTARIO TAT'!F$1)</f>
        <v>0</v>
      </c>
      <c r="G1641">
        <f>+SUMIFS(inv!$D$1:$D$1164,inv!$A$1:$A$1164,$B1641,inv!$T$1:$T$1164,$A1641,inv!$U$1:$U$1164,'DIAS DE INVENTARIO TAT'!G$1)</f>
        <v>0</v>
      </c>
      <c r="H1641">
        <f>+SUMIFS(inv!$D$1:$D$1164,inv!$A$1:$A$1164,$B1641,inv!$T$1:$T$1164,$A1641,inv!$U$1:$U$1164,'DIAS DE INVENTARIO TAT'!H$1)</f>
        <v>0</v>
      </c>
      <c r="I1641">
        <f>+SUMIFS(inv!$D$1:$D$1164,inv!$A$1:$A$1164,$B1641,inv!$T$1:$T$1164,$A1641,inv!$U$1:$U$1164,'DIAS DE INVENTARIO TAT'!I$1)</f>
        <v>0</v>
      </c>
      <c r="J1641">
        <f>+SUMIFS(inv!$D$1:$D$1164,inv!$A$1:$A$1164,$B1641,inv!$T$1:$T$1164,$A1641,inv!$U$1:$U$1164,'DIAS DE INVENTARIO TAT'!J$1)</f>
        <v>0</v>
      </c>
      <c r="K1641">
        <f>+SUMIFS(inv!$D$1:$D$1164,inv!$A$1:$A$1164,$B1641,inv!$T$1:$T$1164,$A1641,inv!$U$1:$U$1164,'DIAS DE INVENTARIO TAT'!K$1)</f>
        <v>0</v>
      </c>
      <c r="L1641" s="6">
        <f>+SUMIFS(VENTAS!H:H,VENTAS!B:B,B1641,VENTAS!G:G,A1641)</f>
        <v>0</v>
      </c>
      <c r="M1641" s="4">
        <f t="shared" si="141"/>
        <v>0</v>
      </c>
      <c r="N1641" s="4">
        <f t="shared" si="142"/>
        <v>0</v>
      </c>
      <c r="O1641" s="4">
        <f t="shared" si="143"/>
        <v>0</v>
      </c>
      <c r="P1641" s="4">
        <f t="shared" si="144"/>
        <v>0</v>
      </c>
      <c r="Q1641" s="6" t="e">
        <f>+SUMIFS(#REF!,#REF!,TablaINV[[#This Row],[GRUPO]],#REF!,TablaINV[[#This Row],[COD]])</f>
        <v>#REF!</v>
      </c>
      <c r="R1641" s="19">
        <f t="shared" si="145"/>
        <v>0</v>
      </c>
      <c r="S1641" s="4" t="str">
        <f>+VLOOKUP(A1641,inv!T:X,5,0)</f>
        <v>COSTA</v>
      </c>
      <c r="T1641" s="4" t="str">
        <f>+VLOOKUP(B:B,'DT HUEVO'!$A:$D,4,0)</f>
        <v>EMPACADOS</v>
      </c>
      <c r="U1641" s="4" t="str">
        <f>+VLOOKUP(TablaINV[[#This Row],[COD]],'DT HUEVO'!$A:$D,3,0)</f>
        <v>A</v>
      </c>
    </row>
    <row r="1642" spans="1:21">
      <c r="A1642" t="s">
        <v>868</v>
      </c>
      <c r="B1642">
        <v>10469</v>
      </c>
      <c r="C1642" t="s">
        <v>39</v>
      </c>
      <c r="D1642">
        <f>+SUMIFS(inv!D:D,inv!A:A,B1642,inv!T:T,A1642)</f>
        <v>0</v>
      </c>
      <c r="E1642">
        <f>+SUMIFS(inv!$D$1:$D$1164,inv!$A$1:$A$1164,$B1642,inv!$T$1:$T$1164,$A1642,inv!$U$1:$U$1164,'DIAS DE INVENTARIO TAT'!E$1)</f>
        <v>0</v>
      </c>
      <c r="F1642">
        <f>+SUMIFS(inv!$D$1:$D$1164,inv!$A$1:$A$1164,$B1642,inv!$T$1:$T$1164,$A1642,inv!$U$1:$U$1164,'DIAS DE INVENTARIO TAT'!F$1)</f>
        <v>0</v>
      </c>
      <c r="G1642">
        <f>+SUMIFS(inv!$D$1:$D$1164,inv!$A$1:$A$1164,$B1642,inv!$T$1:$T$1164,$A1642,inv!$U$1:$U$1164,'DIAS DE INVENTARIO TAT'!G$1)</f>
        <v>0</v>
      </c>
      <c r="H1642">
        <f>+SUMIFS(inv!$D$1:$D$1164,inv!$A$1:$A$1164,$B1642,inv!$T$1:$T$1164,$A1642,inv!$U$1:$U$1164,'DIAS DE INVENTARIO TAT'!H$1)</f>
        <v>0</v>
      </c>
      <c r="I1642">
        <f>+SUMIFS(inv!$D$1:$D$1164,inv!$A$1:$A$1164,$B1642,inv!$T$1:$T$1164,$A1642,inv!$U$1:$U$1164,'DIAS DE INVENTARIO TAT'!I$1)</f>
        <v>0</v>
      </c>
      <c r="J1642">
        <f>+SUMIFS(inv!$D$1:$D$1164,inv!$A$1:$A$1164,$B1642,inv!$T$1:$T$1164,$A1642,inv!$U$1:$U$1164,'DIAS DE INVENTARIO TAT'!J$1)</f>
        <v>0</v>
      </c>
      <c r="K1642">
        <f>+SUMIFS(inv!$D$1:$D$1164,inv!$A$1:$A$1164,$B1642,inv!$T$1:$T$1164,$A1642,inv!$U$1:$U$1164,'DIAS DE INVENTARIO TAT'!K$1)</f>
        <v>0</v>
      </c>
      <c r="L1642" s="6">
        <f>+SUMIFS(VENTAS!H:H,VENTAS!B:B,B1642,VENTAS!G:G,A1642)</f>
        <v>0</v>
      </c>
      <c r="M1642" s="4">
        <f t="shared" si="141"/>
        <v>0</v>
      </c>
      <c r="N1642" s="4">
        <f t="shared" si="142"/>
        <v>0</v>
      </c>
      <c r="O1642" s="4">
        <f t="shared" si="143"/>
        <v>0</v>
      </c>
      <c r="P1642" s="4">
        <f t="shared" si="144"/>
        <v>0</v>
      </c>
      <c r="Q1642" s="6" t="e">
        <f>+SUMIFS(#REF!,#REF!,TablaINV[[#This Row],[GRUPO]],#REF!,TablaINV[[#This Row],[COD]])</f>
        <v>#REF!</v>
      </c>
      <c r="R1642" s="19">
        <f t="shared" si="145"/>
        <v>0</v>
      </c>
      <c r="S1642" s="4" t="str">
        <f>+VLOOKUP(A1642,inv!T:X,5,0)</f>
        <v>COSTA</v>
      </c>
      <c r="T1642" s="4" t="str">
        <f>+VLOOKUP(B:B,'DT HUEVO'!$A:$D,4,0)</f>
        <v>EMPACADOS</v>
      </c>
      <c r="U1642" s="4" t="str">
        <f>+VLOOKUP(TablaINV[[#This Row],[COD]],'DT HUEVO'!$A:$D,3,0)</f>
        <v>A</v>
      </c>
    </row>
    <row r="1643" spans="1:21">
      <c r="A1643" t="s">
        <v>868</v>
      </c>
      <c r="B1643">
        <v>10501</v>
      </c>
      <c r="C1643" t="s">
        <v>41</v>
      </c>
      <c r="D1643">
        <f>+SUMIFS(inv!D:D,inv!A:A,B1643,inv!T:T,A1643)</f>
        <v>0</v>
      </c>
      <c r="E1643">
        <f>+SUMIFS(inv!$D$1:$D$1164,inv!$A$1:$A$1164,$B1643,inv!$T$1:$T$1164,$A1643,inv!$U$1:$U$1164,'DIAS DE INVENTARIO TAT'!E$1)</f>
        <v>0</v>
      </c>
      <c r="F1643">
        <f>+SUMIFS(inv!$D$1:$D$1164,inv!$A$1:$A$1164,$B1643,inv!$T$1:$T$1164,$A1643,inv!$U$1:$U$1164,'DIAS DE INVENTARIO TAT'!F$1)</f>
        <v>0</v>
      </c>
      <c r="G1643">
        <f>+SUMIFS(inv!$D$1:$D$1164,inv!$A$1:$A$1164,$B1643,inv!$T$1:$T$1164,$A1643,inv!$U$1:$U$1164,'DIAS DE INVENTARIO TAT'!G$1)</f>
        <v>0</v>
      </c>
      <c r="H1643">
        <f>+SUMIFS(inv!$D$1:$D$1164,inv!$A$1:$A$1164,$B1643,inv!$T$1:$T$1164,$A1643,inv!$U$1:$U$1164,'DIAS DE INVENTARIO TAT'!H$1)</f>
        <v>0</v>
      </c>
      <c r="I1643">
        <f>+SUMIFS(inv!$D$1:$D$1164,inv!$A$1:$A$1164,$B1643,inv!$T$1:$T$1164,$A1643,inv!$U$1:$U$1164,'DIAS DE INVENTARIO TAT'!I$1)</f>
        <v>0</v>
      </c>
      <c r="J1643">
        <f>+SUMIFS(inv!$D$1:$D$1164,inv!$A$1:$A$1164,$B1643,inv!$T$1:$T$1164,$A1643,inv!$U$1:$U$1164,'DIAS DE INVENTARIO TAT'!J$1)</f>
        <v>0</v>
      </c>
      <c r="K1643">
        <f>+SUMIFS(inv!$D$1:$D$1164,inv!$A$1:$A$1164,$B1643,inv!$T$1:$T$1164,$A1643,inv!$U$1:$U$1164,'DIAS DE INVENTARIO TAT'!K$1)</f>
        <v>0</v>
      </c>
      <c r="L1643" s="6">
        <f>+SUMIFS(VENTAS!H:H,VENTAS!B:B,B1643,VENTAS!G:G,A1643)</f>
        <v>0</v>
      </c>
      <c r="M1643" s="4">
        <f t="shared" si="141"/>
        <v>0</v>
      </c>
      <c r="N1643" s="4">
        <f t="shared" si="142"/>
        <v>0</v>
      </c>
      <c r="O1643" s="4">
        <f t="shared" si="143"/>
        <v>0</v>
      </c>
      <c r="P1643" s="4">
        <f t="shared" si="144"/>
        <v>0</v>
      </c>
      <c r="Q1643" s="6" t="e">
        <f>+SUMIFS(#REF!,#REF!,TablaINV[[#This Row],[GRUPO]],#REF!,TablaINV[[#This Row],[COD]])</f>
        <v>#REF!</v>
      </c>
      <c r="R1643" s="19">
        <f t="shared" si="145"/>
        <v>0</v>
      </c>
      <c r="S1643" s="4" t="str">
        <f>+VLOOKUP(A1643,inv!T:X,5,0)</f>
        <v>COSTA</v>
      </c>
      <c r="T1643" s="4" t="str">
        <f>+VLOOKUP(B:B,'DT HUEVO'!$A:$D,4,0)</f>
        <v>GRIS SUELTO</v>
      </c>
      <c r="U1643" s="4" t="str">
        <f>+VLOOKUP(TablaINV[[#This Row],[COD]],'DT HUEVO'!$A:$D,3,0)</f>
        <v>B</v>
      </c>
    </row>
    <row r="1644" spans="1:21">
      <c r="A1644" t="s">
        <v>868</v>
      </c>
      <c r="B1644">
        <v>10502</v>
      </c>
      <c r="C1644" t="s">
        <v>42</v>
      </c>
      <c r="D1644">
        <f>+SUMIFS(inv!D:D,inv!A:A,B1644,inv!T:T,A1644)</f>
        <v>0</v>
      </c>
      <c r="E1644">
        <f>+SUMIFS(inv!$D$1:$D$1164,inv!$A$1:$A$1164,$B1644,inv!$T$1:$T$1164,$A1644,inv!$U$1:$U$1164,'DIAS DE INVENTARIO TAT'!E$1)</f>
        <v>0</v>
      </c>
      <c r="F1644">
        <f>+SUMIFS(inv!$D$1:$D$1164,inv!$A$1:$A$1164,$B1644,inv!$T$1:$T$1164,$A1644,inv!$U$1:$U$1164,'DIAS DE INVENTARIO TAT'!F$1)</f>
        <v>0</v>
      </c>
      <c r="G1644">
        <f>+SUMIFS(inv!$D$1:$D$1164,inv!$A$1:$A$1164,$B1644,inv!$T$1:$T$1164,$A1644,inv!$U$1:$U$1164,'DIAS DE INVENTARIO TAT'!G$1)</f>
        <v>0</v>
      </c>
      <c r="H1644">
        <f>+SUMIFS(inv!$D$1:$D$1164,inv!$A$1:$A$1164,$B1644,inv!$T$1:$T$1164,$A1644,inv!$U$1:$U$1164,'DIAS DE INVENTARIO TAT'!H$1)</f>
        <v>0</v>
      </c>
      <c r="I1644">
        <f>+SUMIFS(inv!$D$1:$D$1164,inv!$A$1:$A$1164,$B1644,inv!$T$1:$T$1164,$A1644,inv!$U$1:$U$1164,'DIAS DE INVENTARIO TAT'!I$1)</f>
        <v>0</v>
      </c>
      <c r="J1644">
        <f>+SUMIFS(inv!$D$1:$D$1164,inv!$A$1:$A$1164,$B1644,inv!$T$1:$T$1164,$A1644,inv!$U$1:$U$1164,'DIAS DE INVENTARIO TAT'!J$1)</f>
        <v>0</v>
      </c>
      <c r="K1644">
        <f>+SUMIFS(inv!$D$1:$D$1164,inv!$A$1:$A$1164,$B1644,inv!$T$1:$T$1164,$A1644,inv!$U$1:$U$1164,'DIAS DE INVENTARIO TAT'!K$1)</f>
        <v>0</v>
      </c>
      <c r="L1644" s="6">
        <f>+SUMIFS(VENTAS!H:H,VENTAS!B:B,B1644,VENTAS!G:G,A1644)</f>
        <v>0</v>
      </c>
      <c r="M1644" s="4">
        <f t="shared" si="141"/>
        <v>0</v>
      </c>
      <c r="N1644" s="4">
        <f t="shared" si="142"/>
        <v>0</v>
      </c>
      <c r="O1644" s="4">
        <f t="shared" si="143"/>
        <v>0</v>
      </c>
      <c r="P1644" s="4">
        <f t="shared" si="144"/>
        <v>0</v>
      </c>
      <c r="Q1644" s="6" t="e">
        <f>+SUMIFS(#REF!,#REF!,TablaINV[[#This Row],[GRUPO]],#REF!,TablaINV[[#This Row],[COD]])</f>
        <v>#REF!</v>
      </c>
      <c r="R1644" s="19">
        <f t="shared" si="145"/>
        <v>0</v>
      </c>
      <c r="S1644" s="4" t="str">
        <f>+VLOOKUP(A1644,inv!T:X,5,0)</f>
        <v>COSTA</v>
      </c>
      <c r="T1644" s="4" t="e">
        <f>+VLOOKUP(B:B,'DT HUEVO'!$A:$D,4,0)</f>
        <v>#N/A</v>
      </c>
      <c r="U1644" s="4" t="e">
        <f>+VLOOKUP(TablaINV[[#This Row],[COD]],'DT HUEVO'!$A:$D,3,0)</f>
        <v>#N/A</v>
      </c>
    </row>
    <row r="1645" spans="1:21">
      <c r="A1645" t="s">
        <v>868</v>
      </c>
      <c r="B1645">
        <v>10601</v>
      </c>
      <c r="C1645" s="25" t="s">
        <v>44</v>
      </c>
      <c r="D1645">
        <f>+SUMIFS(inv!D:D,inv!A:A,B1645,inv!T:T,A1645)</f>
        <v>0</v>
      </c>
      <c r="E1645">
        <f>+SUMIFS(inv!$D$1:$D$1164,inv!$A$1:$A$1164,$B1645,inv!$T$1:$T$1164,$A1645,inv!$U$1:$U$1164,'DIAS DE INVENTARIO TAT'!E$1)</f>
        <v>0</v>
      </c>
      <c r="F1645">
        <f>+SUMIFS(inv!$D$1:$D$1164,inv!$A$1:$A$1164,$B1645,inv!$T$1:$T$1164,$A1645,inv!$U$1:$U$1164,'DIAS DE INVENTARIO TAT'!F$1)</f>
        <v>0</v>
      </c>
      <c r="G1645">
        <f>+SUMIFS(inv!$D$1:$D$1164,inv!$A$1:$A$1164,$B1645,inv!$T$1:$T$1164,$A1645,inv!$U$1:$U$1164,'DIAS DE INVENTARIO TAT'!G$1)</f>
        <v>0</v>
      </c>
      <c r="H1645">
        <f>+SUMIFS(inv!$D$1:$D$1164,inv!$A$1:$A$1164,$B1645,inv!$T$1:$T$1164,$A1645,inv!$U$1:$U$1164,'DIAS DE INVENTARIO TAT'!H$1)</f>
        <v>0</v>
      </c>
      <c r="I1645">
        <f>+SUMIFS(inv!$D$1:$D$1164,inv!$A$1:$A$1164,$B1645,inv!$T$1:$T$1164,$A1645,inv!$U$1:$U$1164,'DIAS DE INVENTARIO TAT'!I$1)</f>
        <v>0</v>
      </c>
      <c r="J1645">
        <f>+SUMIFS(inv!$D$1:$D$1164,inv!$A$1:$A$1164,$B1645,inv!$T$1:$T$1164,$A1645,inv!$U$1:$U$1164,'DIAS DE INVENTARIO TAT'!J$1)</f>
        <v>0</v>
      </c>
      <c r="K1645">
        <f>+SUMIFS(inv!$D$1:$D$1164,inv!$A$1:$A$1164,$B1645,inv!$T$1:$T$1164,$A1645,inv!$U$1:$U$1164,'DIAS DE INVENTARIO TAT'!K$1)</f>
        <v>0</v>
      </c>
      <c r="L1645" s="6">
        <f>+SUMIFS(VENTAS!H:H,VENTAS!B:B,B1645,VENTAS!G:G,A1645)</f>
        <v>0</v>
      </c>
      <c r="M1645" s="4">
        <f t="shared" si="141"/>
        <v>0</v>
      </c>
      <c r="N1645" s="4">
        <f t="shared" si="142"/>
        <v>0</v>
      </c>
      <c r="O1645" s="4">
        <f t="shared" si="143"/>
        <v>0</v>
      </c>
      <c r="P1645" s="4">
        <f t="shared" si="144"/>
        <v>0</v>
      </c>
      <c r="Q1645" s="6" t="e">
        <f>+SUMIFS(#REF!,#REF!,TablaINV[[#This Row],[GRUPO]],#REF!,TablaINV[[#This Row],[COD]])</f>
        <v>#REF!</v>
      </c>
      <c r="R1645" s="19">
        <f t="shared" si="145"/>
        <v>0</v>
      </c>
      <c r="S1645" s="4" t="str">
        <f>+VLOOKUP(A1645,inv!T:X,5,0)</f>
        <v>COSTA</v>
      </c>
      <c r="T1645" s="4" t="str">
        <f>+VLOOKUP(B:B,'DT HUEVO'!$A:$D,4,0)</f>
        <v>GRIS SUELTO</v>
      </c>
      <c r="U1645" s="4" t="str">
        <f>+VLOOKUP(TablaINV[[#This Row],[COD]],'DT HUEVO'!$A:$D,3,0)</f>
        <v>C</v>
      </c>
    </row>
    <row r="1646" spans="1:21">
      <c r="A1646" t="s">
        <v>868</v>
      </c>
      <c r="B1646">
        <v>13559</v>
      </c>
      <c r="C1646" t="s">
        <v>429</v>
      </c>
      <c r="D1646">
        <f>+SUMIFS(inv!D:D,inv!A:A,B1646,inv!T:T,A1646)</f>
        <v>0</v>
      </c>
      <c r="E1646">
        <f>+SUMIFS(inv!$D$1:$D$1164,inv!$A$1:$A$1164,$B1646,inv!$T$1:$T$1164,$A1646,inv!$U$1:$U$1164,'DIAS DE INVENTARIO TAT'!E$1)</f>
        <v>0</v>
      </c>
      <c r="F1646">
        <f>+SUMIFS(inv!$D$1:$D$1164,inv!$A$1:$A$1164,$B1646,inv!$T$1:$T$1164,$A1646,inv!$U$1:$U$1164,'DIAS DE INVENTARIO TAT'!F$1)</f>
        <v>0</v>
      </c>
      <c r="G1646">
        <f>+SUMIFS(inv!$D$1:$D$1164,inv!$A$1:$A$1164,$B1646,inv!$T$1:$T$1164,$A1646,inv!$U$1:$U$1164,'DIAS DE INVENTARIO TAT'!G$1)</f>
        <v>0</v>
      </c>
      <c r="H1646">
        <f>+SUMIFS(inv!$D$1:$D$1164,inv!$A$1:$A$1164,$B1646,inv!$T$1:$T$1164,$A1646,inv!$U$1:$U$1164,'DIAS DE INVENTARIO TAT'!H$1)</f>
        <v>0</v>
      </c>
      <c r="I1646">
        <f>+SUMIFS(inv!$D$1:$D$1164,inv!$A$1:$A$1164,$B1646,inv!$T$1:$T$1164,$A1646,inv!$U$1:$U$1164,'DIAS DE INVENTARIO TAT'!I$1)</f>
        <v>0</v>
      </c>
      <c r="J1646">
        <f>+SUMIFS(inv!$D$1:$D$1164,inv!$A$1:$A$1164,$B1646,inv!$T$1:$T$1164,$A1646,inv!$U$1:$U$1164,'DIAS DE INVENTARIO TAT'!J$1)</f>
        <v>0</v>
      </c>
      <c r="K1646">
        <f>+SUMIFS(inv!$D$1:$D$1164,inv!$A$1:$A$1164,$B1646,inv!$T$1:$T$1164,$A1646,inv!$U$1:$U$1164,'DIAS DE INVENTARIO TAT'!K$1)</f>
        <v>0</v>
      </c>
      <c r="L1646" s="6">
        <f>+SUMIFS(VENTAS!H:H,VENTAS!B:B,B1646,VENTAS!G:G,A1646)</f>
        <v>0</v>
      </c>
      <c r="M1646" s="4">
        <f t="shared" si="141"/>
        <v>0</v>
      </c>
      <c r="N1646" s="4">
        <f t="shared" si="142"/>
        <v>0</v>
      </c>
      <c r="O1646" s="4">
        <f t="shared" si="143"/>
        <v>0</v>
      </c>
      <c r="P1646" s="4">
        <f t="shared" si="144"/>
        <v>0</v>
      </c>
      <c r="Q1646" s="6" t="e">
        <f>+SUMIFS(#REF!,#REF!,TablaINV[[#This Row],[GRUPO]],#REF!,TablaINV[[#This Row],[COD]])</f>
        <v>#REF!</v>
      </c>
      <c r="R1646" s="19">
        <f t="shared" si="145"/>
        <v>0</v>
      </c>
      <c r="S1646" s="4" t="str">
        <f>+VLOOKUP(A1646,inv!T:X,5,0)</f>
        <v>COSTA</v>
      </c>
      <c r="T1646" s="4" t="str">
        <f>+VLOOKUP(B:B,'DT HUEVO'!$A:$D,4,0)</f>
        <v>EMPACADOS</v>
      </c>
      <c r="U1646" s="4" t="str">
        <f>+VLOOKUP(TablaINV[[#This Row],[COD]],'DT HUEVO'!$A:$D,3,0)</f>
        <v>B</v>
      </c>
    </row>
    <row r="1647" spans="1:21">
      <c r="A1647" t="s">
        <v>868</v>
      </c>
      <c r="B1647">
        <v>72002</v>
      </c>
      <c r="C1647" t="s">
        <v>48</v>
      </c>
      <c r="D1647">
        <f>+SUMIFS(inv!D:D,inv!A:A,B1647,inv!T:T,A1647)</f>
        <v>0</v>
      </c>
      <c r="E1647">
        <f>+SUMIFS(inv!$D$1:$D$1164,inv!$A$1:$A$1164,$B1647,inv!$T$1:$T$1164,$A1647,inv!$U$1:$U$1164,'DIAS DE INVENTARIO TAT'!E$1)</f>
        <v>0</v>
      </c>
      <c r="F1647">
        <f>+SUMIFS(inv!$D$1:$D$1164,inv!$A$1:$A$1164,$B1647,inv!$T$1:$T$1164,$A1647,inv!$U$1:$U$1164,'DIAS DE INVENTARIO TAT'!F$1)</f>
        <v>0</v>
      </c>
      <c r="G1647">
        <f>+SUMIFS(inv!$D$1:$D$1164,inv!$A$1:$A$1164,$B1647,inv!$T$1:$T$1164,$A1647,inv!$U$1:$U$1164,'DIAS DE INVENTARIO TAT'!G$1)</f>
        <v>0</v>
      </c>
      <c r="H1647">
        <f>+SUMIFS(inv!$D$1:$D$1164,inv!$A$1:$A$1164,$B1647,inv!$T$1:$T$1164,$A1647,inv!$U$1:$U$1164,'DIAS DE INVENTARIO TAT'!H$1)</f>
        <v>0</v>
      </c>
      <c r="I1647">
        <f>+SUMIFS(inv!$D$1:$D$1164,inv!$A$1:$A$1164,$B1647,inv!$T$1:$T$1164,$A1647,inv!$U$1:$U$1164,'DIAS DE INVENTARIO TAT'!I$1)</f>
        <v>0</v>
      </c>
      <c r="J1647">
        <f>+SUMIFS(inv!$D$1:$D$1164,inv!$A$1:$A$1164,$B1647,inv!$T$1:$T$1164,$A1647,inv!$U$1:$U$1164,'DIAS DE INVENTARIO TAT'!J$1)</f>
        <v>0</v>
      </c>
      <c r="K1647">
        <f>+SUMIFS(inv!$D$1:$D$1164,inv!$A$1:$A$1164,$B1647,inv!$T$1:$T$1164,$A1647,inv!$U$1:$U$1164,'DIAS DE INVENTARIO TAT'!K$1)</f>
        <v>0</v>
      </c>
      <c r="L1647" s="6">
        <f>+SUMIFS(VENTAS!H:H,VENTAS!B:B,B1647,VENTAS!G:G,A1647)</f>
        <v>0</v>
      </c>
      <c r="M1647" s="4">
        <f t="shared" si="141"/>
        <v>0</v>
      </c>
      <c r="N1647" s="4">
        <f t="shared" si="142"/>
        <v>0</v>
      </c>
      <c r="O1647" s="4">
        <f t="shared" si="143"/>
        <v>0</v>
      </c>
      <c r="P1647" s="4">
        <f t="shared" si="144"/>
        <v>0</v>
      </c>
      <c r="Q1647" s="6" t="e">
        <f>+SUMIFS(#REF!,#REF!,TablaINV[[#This Row],[GRUPO]],#REF!,TablaINV[[#This Row],[COD]])</f>
        <v>#REF!</v>
      </c>
      <c r="R1647" s="19">
        <f t="shared" si="145"/>
        <v>0</v>
      </c>
      <c r="S1647" s="4" t="str">
        <f>+VLOOKUP(A1647,inv!T:X,5,0)</f>
        <v>COSTA</v>
      </c>
      <c r="T1647" s="4" t="str">
        <f>+VLOOKUP(B:B,'DT HUEVO'!$A:$D,4,0)</f>
        <v>SEGUNDA</v>
      </c>
      <c r="U1647" s="4" t="str">
        <f>+VLOOKUP(TablaINV[[#This Row],[COD]],'DT HUEVO'!$A:$D,3,0)</f>
        <v>SEGUNDA</v>
      </c>
    </row>
    <row r="1648" spans="1:21">
      <c r="A1648" t="s">
        <v>868</v>
      </c>
      <c r="B1648">
        <v>72012</v>
      </c>
      <c r="C1648" t="s">
        <v>55</v>
      </c>
      <c r="D1648">
        <f>+SUMIFS(inv!D:D,inv!A:A,B1648,inv!T:T,A1648)</f>
        <v>0</v>
      </c>
      <c r="E1648">
        <f>+SUMIFS(inv!$D$1:$D$1164,inv!$A$1:$A$1164,$B1648,inv!$T$1:$T$1164,$A1648,inv!$U$1:$U$1164,'DIAS DE INVENTARIO TAT'!E$1)</f>
        <v>0</v>
      </c>
      <c r="F1648">
        <f>+SUMIFS(inv!$D$1:$D$1164,inv!$A$1:$A$1164,$B1648,inv!$T$1:$T$1164,$A1648,inv!$U$1:$U$1164,'DIAS DE INVENTARIO TAT'!F$1)</f>
        <v>0</v>
      </c>
      <c r="G1648">
        <f>+SUMIFS(inv!$D$1:$D$1164,inv!$A$1:$A$1164,$B1648,inv!$T$1:$T$1164,$A1648,inv!$U$1:$U$1164,'DIAS DE INVENTARIO TAT'!G$1)</f>
        <v>0</v>
      </c>
      <c r="H1648">
        <f>+SUMIFS(inv!$D$1:$D$1164,inv!$A$1:$A$1164,$B1648,inv!$T$1:$T$1164,$A1648,inv!$U$1:$U$1164,'DIAS DE INVENTARIO TAT'!H$1)</f>
        <v>0</v>
      </c>
      <c r="I1648">
        <f>+SUMIFS(inv!$D$1:$D$1164,inv!$A$1:$A$1164,$B1648,inv!$T$1:$T$1164,$A1648,inv!$U$1:$U$1164,'DIAS DE INVENTARIO TAT'!I$1)</f>
        <v>0</v>
      </c>
      <c r="J1648">
        <f>+SUMIFS(inv!$D$1:$D$1164,inv!$A$1:$A$1164,$B1648,inv!$T$1:$T$1164,$A1648,inv!$U$1:$U$1164,'DIAS DE INVENTARIO TAT'!J$1)</f>
        <v>0</v>
      </c>
      <c r="K1648">
        <f>+SUMIFS(inv!$D$1:$D$1164,inv!$A$1:$A$1164,$B1648,inv!$T$1:$T$1164,$A1648,inv!$U$1:$U$1164,'DIAS DE INVENTARIO TAT'!K$1)</f>
        <v>0</v>
      </c>
      <c r="L1648" s="6">
        <f>+SUMIFS(VENTAS!H:H,VENTAS!B:B,B1648,VENTAS!G:G,A1648)</f>
        <v>0</v>
      </c>
      <c r="M1648" s="4">
        <f t="shared" si="141"/>
        <v>0</v>
      </c>
      <c r="N1648" s="4">
        <f t="shared" si="142"/>
        <v>0</v>
      </c>
      <c r="O1648" s="4">
        <f t="shared" si="143"/>
        <v>0</v>
      </c>
      <c r="P1648" s="4">
        <f t="shared" si="144"/>
        <v>0</v>
      </c>
      <c r="Q1648" s="6" t="e">
        <f>+SUMIFS(#REF!,#REF!,TablaINV[[#This Row],[GRUPO]],#REF!,TablaINV[[#This Row],[COD]])</f>
        <v>#REF!</v>
      </c>
      <c r="R1648" s="19">
        <f t="shared" si="145"/>
        <v>0</v>
      </c>
      <c r="S1648" s="4" t="str">
        <f>+VLOOKUP(A1648,inv!T:X,5,0)</f>
        <v>COSTA</v>
      </c>
      <c r="T1648" s="4" t="str">
        <f>+VLOOKUP(B:B,'DT HUEVO'!$A:$D,4,0)</f>
        <v>SEGUNDA</v>
      </c>
      <c r="U1648" s="4" t="str">
        <f>+VLOOKUP(TablaINV[[#This Row],[COD]],'DT HUEVO'!$A:$D,3,0)</f>
        <v>SEGUNDA</v>
      </c>
    </row>
    <row r="1649" spans="1:21">
      <c r="A1649" t="s">
        <v>868</v>
      </c>
      <c r="B1649">
        <v>73001</v>
      </c>
      <c r="C1649" t="s">
        <v>49</v>
      </c>
      <c r="D1649">
        <f>+SUMIFS(inv!D:D,inv!A:A,B1649,inv!T:T,A1649)</f>
        <v>0</v>
      </c>
      <c r="E1649">
        <f>+SUMIFS(inv!$D$1:$D$1164,inv!$A$1:$A$1164,$B1649,inv!$T$1:$T$1164,$A1649,inv!$U$1:$U$1164,'DIAS DE INVENTARIO TAT'!E$1)</f>
        <v>0</v>
      </c>
      <c r="F1649">
        <f>+SUMIFS(inv!$D$1:$D$1164,inv!$A$1:$A$1164,$B1649,inv!$T$1:$T$1164,$A1649,inv!$U$1:$U$1164,'DIAS DE INVENTARIO TAT'!F$1)</f>
        <v>0</v>
      </c>
      <c r="G1649">
        <f>+SUMIFS(inv!$D$1:$D$1164,inv!$A$1:$A$1164,$B1649,inv!$T$1:$T$1164,$A1649,inv!$U$1:$U$1164,'DIAS DE INVENTARIO TAT'!G$1)</f>
        <v>0</v>
      </c>
      <c r="H1649">
        <f>+SUMIFS(inv!$D$1:$D$1164,inv!$A$1:$A$1164,$B1649,inv!$T$1:$T$1164,$A1649,inv!$U$1:$U$1164,'DIAS DE INVENTARIO TAT'!H$1)</f>
        <v>0</v>
      </c>
      <c r="I1649">
        <f>+SUMIFS(inv!$D$1:$D$1164,inv!$A$1:$A$1164,$B1649,inv!$T$1:$T$1164,$A1649,inv!$U$1:$U$1164,'DIAS DE INVENTARIO TAT'!I$1)</f>
        <v>0</v>
      </c>
      <c r="J1649">
        <f>+SUMIFS(inv!$D$1:$D$1164,inv!$A$1:$A$1164,$B1649,inv!$T$1:$T$1164,$A1649,inv!$U$1:$U$1164,'DIAS DE INVENTARIO TAT'!J$1)</f>
        <v>0</v>
      </c>
      <c r="K1649">
        <f>+SUMIFS(inv!$D$1:$D$1164,inv!$A$1:$A$1164,$B1649,inv!$T$1:$T$1164,$A1649,inv!$U$1:$U$1164,'DIAS DE INVENTARIO TAT'!K$1)</f>
        <v>0</v>
      </c>
      <c r="L1649" s="6">
        <f>+SUMIFS(VENTAS!H:H,VENTAS!B:B,B1649,VENTAS!G:G,A1649)</f>
        <v>0</v>
      </c>
      <c r="M1649" s="4">
        <f t="shared" si="141"/>
        <v>0</v>
      </c>
      <c r="N1649" s="4">
        <f t="shared" ref="N1649:N1667" si="146">+IFERROR(E1649/$L1649,0)</f>
        <v>0</v>
      </c>
      <c r="O1649" s="4">
        <f t="shared" ref="O1649:O1667" si="147">+IFERROR(F1649/$L1649,0)</f>
        <v>0</v>
      </c>
      <c r="P1649" s="4">
        <f t="shared" ref="P1649:P1667" si="148">+IFERROR(G1649/$L1649,0)</f>
        <v>0</v>
      </c>
      <c r="Q1649" s="6" t="e">
        <f>+SUMIFS(#REF!,#REF!,TablaINV[[#This Row],[GRUPO]],#REF!,TablaINV[[#This Row],[COD]])</f>
        <v>#REF!</v>
      </c>
      <c r="R1649" s="19">
        <f t="shared" ref="R1649:R1667" si="149">+IFERROR(D1649/Q1649,0)</f>
        <v>0</v>
      </c>
      <c r="S1649" s="4" t="str">
        <f>+VLOOKUP(A1649,inv!T:X,5,0)</f>
        <v>COSTA</v>
      </c>
      <c r="T1649" s="4" t="str">
        <f>+VLOOKUP(B:B,'DT HUEVO'!$A:$D,4,0)</f>
        <v>SEGUNDA</v>
      </c>
      <c r="U1649" s="4" t="str">
        <f>+VLOOKUP(TablaINV[[#This Row],[COD]],'DT HUEVO'!$A:$D,3,0)</f>
        <v>SEGUNDA</v>
      </c>
    </row>
    <row r="1650" spans="1:21">
      <c r="A1650" t="s">
        <v>868</v>
      </c>
      <c r="B1650">
        <v>73012</v>
      </c>
      <c r="C1650" t="s">
        <v>56</v>
      </c>
      <c r="D1650">
        <f>+SUMIFS(inv!D:D,inv!A:A,B1650,inv!T:T,A1650)</f>
        <v>0</v>
      </c>
      <c r="E1650">
        <f>+SUMIFS(inv!$D$1:$D$1164,inv!$A$1:$A$1164,$B1650,inv!$T$1:$T$1164,$A1650,inv!$U$1:$U$1164,'DIAS DE INVENTARIO TAT'!E$1)</f>
        <v>0</v>
      </c>
      <c r="F1650">
        <f>+SUMIFS(inv!$D$1:$D$1164,inv!$A$1:$A$1164,$B1650,inv!$T$1:$T$1164,$A1650,inv!$U$1:$U$1164,'DIAS DE INVENTARIO TAT'!F$1)</f>
        <v>0</v>
      </c>
      <c r="G1650">
        <f>+SUMIFS(inv!$D$1:$D$1164,inv!$A$1:$A$1164,$B1650,inv!$T$1:$T$1164,$A1650,inv!$U$1:$U$1164,'DIAS DE INVENTARIO TAT'!G$1)</f>
        <v>0</v>
      </c>
      <c r="H1650">
        <f>+SUMIFS(inv!$D$1:$D$1164,inv!$A$1:$A$1164,$B1650,inv!$T$1:$T$1164,$A1650,inv!$U$1:$U$1164,'DIAS DE INVENTARIO TAT'!H$1)</f>
        <v>0</v>
      </c>
      <c r="I1650">
        <f>+SUMIFS(inv!$D$1:$D$1164,inv!$A$1:$A$1164,$B1650,inv!$T$1:$T$1164,$A1650,inv!$U$1:$U$1164,'DIAS DE INVENTARIO TAT'!I$1)</f>
        <v>0</v>
      </c>
      <c r="J1650">
        <f>+SUMIFS(inv!$D$1:$D$1164,inv!$A$1:$A$1164,$B1650,inv!$T$1:$T$1164,$A1650,inv!$U$1:$U$1164,'DIAS DE INVENTARIO TAT'!J$1)</f>
        <v>0</v>
      </c>
      <c r="K1650">
        <f>+SUMIFS(inv!$D$1:$D$1164,inv!$A$1:$A$1164,$B1650,inv!$T$1:$T$1164,$A1650,inv!$U$1:$U$1164,'DIAS DE INVENTARIO TAT'!K$1)</f>
        <v>0</v>
      </c>
      <c r="L1650" s="6">
        <f>+SUMIFS(VENTAS!H:H,VENTAS!B:B,B1650,VENTAS!G:G,A1650)</f>
        <v>0</v>
      </c>
      <c r="M1650" s="4">
        <f t="shared" si="141"/>
        <v>0</v>
      </c>
      <c r="N1650" s="4">
        <f t="shared" si="146"/>
        <v>0</v>
      </c>
      <c r="O1650" s="4">
        <f t="shared" si="147"/>
        <v>0</v>
      </c>
      <c r="P1650" s="4">
        <f t="shared" si="148"/>
        <v>0</v>
      </c>
      <c r="Q1650" s="6" t="e">
        <f>+SUMIFS(#REF!,#REF!,TablaINV[[#This Row],[GRUPO]],#REF!,TablaINV[[#This Row],[COD]])</f>
        <v>#REF!</v>
      </c>
      <c r="R1650" s="19">
        <f t="shared" si="149"/>
        <v>0</v>
      </c>
      <c r="S1650" s="4" t="str">
        <f>+VLOOKUP(A1650,inv!T:X,5,0)</f>
        <v>COSTA</v>
      </c>
      <c r="T1650" s="4" t="str">
        <f>+VLOOKUP(B:B,'DT HUEVO'!$A:$D,4,0)</f>
        <v>SEGUNDA</v>
      </c>
      <c r="U1650" s="4" t="str">
        <f>+VLOOKUP(TablaINV[[#This Row],[COD]],'DT HUEVO'!$A:$D,3,0)</f>
        <v>SEGUNDA</v>
      </c>
    </row>
    <row r="1651" spans="1:21">
      <c r="A1651" t="s">
        <v>868</v>
      </c>
      <c r="B1651">
        <v>79101</v>
      </c>
      <c r="C1651" t="s">
        <v>57</v>
      </c>
      <c r="D1651">
        <f>+SUMIFS(inv!D:D,inv!A:A,B1651,inv!T:T,A1651)</f>
        <v>0</v>
      </c>
      <c r="E1651">
        <f>+SUMIFS(inv!$D$1:$D$1164,inv!$A$1:$A$1164,$B1651,inv!$T$1:$T$1164,$A1651,inv!$U$1:$U$1164,'DIAS DE INVENTARIO TAT'!E$1)</f>
        <v>0</v>
      </c>
      <c r="F1651">
        <f>+SUMIFS(inv!$D$1:$D$1164,inv!$A$1:$A$1164,$B1651,inv!$T$1:$T$1164,$A1651,inv!$U$1:$U$1164,'DIAS DE INVENTARIO TAT'!F$1)</f>
        <v>0</v>
      </c>
      <c r="G1651">
        <f>+SUMIFS(inv!$D$1:$D$1164,inv!$A$1:$A$1164,$B1651,inv!$T$1:$T$1164,$A1651,inv!$U$1:$U$1164,'DIAS DE INVENTARIO TAT'!G$1)</f>
        <v>0</v>
      </c>
      <c r="H1651">
        <f>+SUMIFS(inv!$D$1:$D$1164,inv!$A$1:$A$1164,$B1651,inv!$T$1:$T$1164,$A1651,inv!$U$1:$U$1164,'DIAS DE INVENTARIO TAT'!H$1)</f>
        <v>0</v>
      </c>
      <c r="I1651">
        <f>+SUMIFS(inv!$D$1:$D$1164,inv!$A$1:$A$1164,$B1651,inv!$T$1:$T$1164,$A1651,inv!$U$1:$U$1164,'DIAS DE INVENTARIO TAT'!I$1)</f>
        <v>0</v>
      </c>
      <c r="J1651">
        <f>+SUMIFS(inv!$D$1:$D$1164,inv!$A$1:$A$1164,$B1651,inv!$T$1:$T$1164,$A1651,inv!$U$1:$U$1164,'DIAS DE INVENTARIO TAT'!J$1)</f>
        <v>0</v>
      </c>
      <c r="K1651">
        <f>+SUMIFS(inv!$D$1:$D$1164,inv!$A$1:$A$1164,$B1651,inv!$T$1:$T$1164,$A1651,inv!$U$1:$U$1164,'DIAS DE INVENTARIO TAT'!K$1)</f>
        <v>0</v>
      </c>
      <c r="L1651" s="6">
        <f>+SUMIFS(VENTAS!H:H,VENTAS!B:B,B1651,VENTAS!G:G,A1651)</f>
        <v>0</v>
      </c>
      <c r="M1651" s="4">
        <f t="shared" si="141"/>
        <v>0</v>
      </c>
      <c r="N1651" s="4">
        <f t="shared" si="146"/>
        <v>0</v>
      </c>
      <c r="O1651" s="4">
        <f t="shared" si="147"/>
        <v>0</v>
      </c>
      <c r="P1651" s="4">
        <f t="shared" si="148"/>
        <v>0</v>
      </c>
      <c r="Q1651" s="6" t="e">
        <f>+SUMIFS(#REF!,#REF!,TablaINV[[#This Row],[GRUPO]],#REF!,TablaINV[[#This Row],[COD]])</f>
        <v>#REF!</v>
      </c>
      <c r="R1651" s="19">
        <f t="shared" si="149"/>
        <v>0</v>
      </c>
      <c r="S1651" s="4" t="str">
        <f>+VLOOKUP(A1651,inv!T:X,5,0)</f>
        <v>COSTA</v>
      </c>
      <c r="T1651" s="4" t="str">
        <f>+VLOOKUP(B:B,'DT HUEVO'!$A:$D,4,0)</f>
        <v>SEGUNDA</v>
      </c>
      <c r="U1651" s="4" t="str">
        <f>+VLOOKUP(TablaINV[[#This Row],[COD]],'DT HUEVO'!$A:$D,3,0)</f>
        <v>SEGUNDA</v>
      </c>
    </row>
    <row r="1652" spans="1:21">
      <c r="A1652" t="s">
        <v>868</v>
      </c>
      <c r="B1652">
        <v>79201</v>
      </c>
      <c r="C1652" t="s">
        <v>50</v>
      </c>
      <c r="D1652">
        <f>+SUMIFS(inv!D:D,inv!A:A,B1652,inv!T:T,A1652)</f>
        <v>0</v>
      </c>
      <c r="E1652">
        <f>+SUMIFS(inv!$D$1:$D$1164,inv!$A$1:$A$1164,$B1652,inv!$T$1:$T$1164,$A1652,inv!$U$1:$U$1164,'DIAS DE INVENTARIO TAT'!E$1)</f>
        <v>0</v>
      </c>
      <c r="F1652">
        <f>+SUMIFS(inv!$D$1:$D$1164,inv!$A$1:$A$1164,$B1652,inv!$T$1:$T$1164,$A1652,inv!$U$1:$U$1164,'DIAS DE INVENTARIO TAT'!F$1)</f>
        <v>0</v>
      </c>
      <c r="G1652">
        <f>+SUMIFS(inv!$D$1:$D$1164,inv!$A$1:$A$1164,$B1652,inv!$T$1:$T$1164,$A1652,inv!$U$1:$U$1164,'DIAS DE INVENTARIO TAT'!G$1)</f>
        <v>0</v>
      </c>
      <c r="H1652">
        <f>+SUMIFS(inv!$D$1:$D$1164,inv!$A$1:$A$1164,$B1652,inv!$T$1:$T$1164,$A1652,inv!$U$1:$U$1164,'DIAS DE INVENTARIO TAT'!H$1)</f>
        <v>0</v>
      </c>
      <c r="I1652">
        <f>+SUMIFS(inv!$D$1:$D$1164,inv!$A$1:$A$1164,$B1652,inv!$T$1:$T$1164,$A1652,inv!$U$1:$U$1164,'DIAS DE INVENTARIO TAT'!I$1)</f>
        <v>0</v>
      </c>
      <c r="J1652">
        <f>+SUMIFS(inv!$D$1:$D$1164,inv!$A$1:$A$1164,$B1652,inv!$T$1:$T$1164,$A1652,inv!$U$1:$U$1164,'DIAS DE INVENTARIO TAT'!J$1)</f>
        <v>0</v>
      </c>
      <c r="K1652">
        <f>+SUMIFS(inv!$D$1:$D$1164,inv!$A$1:$A$1164,$B1652,inv!$T$1:$T$1164,$A1652,inv!$U$1:$U$1164,'DIAS DE INVENTARIO TAT'!K$1)</f>
        <v>0</v>
      </c>
      <c r="L1652" s="6">
        <f>+SUMIFS(VENTAS!H:H,VENTAS!B:B,B1652,VENTAS!G:G,A1652)</f>
        <v>0</v>
      </c>
      <c r="M1652" s="4">
        <f t="shared" si="141"/>
        <v>0</v>
      </c>
      <c r="N1652" s="4">
        <f t="shared" si="146"/>
        <v>0</v>
      </c>
      <c r="O1652" s="4">
        <f t="shared" si="147"/>
        <v>0</v>
      </c>
      <c r="P1652" s="4">
        <f t="shared" si="148"/>
        <v>0</v>
      </c>
      <c r="Q1652" s="6" t="e">
        <f>+SUMIFS(#REF!,#REF!,TablaINV[[#This Row],[GRUPO]],#REF!,TablaINV[[#This Row],[COD]])</f>
        <v>#REF!</v>
      </c>
      <c r="R1652" s="19">
        <f t="shared" si="149"/>
        <v>0</v>
      </c>
      <c r="S1652" s="4" t="str">
        <f>+VLOOKUP(A1652,inv!T:X,5,0)</f>
        <v>COSTA</v>
      </c>
      <c r="T1652" s="4" t="str">
        <f>+VLOOKUP(B:B,'DT HUEVO'!$A:$D,4,0)</f>
        <v>SEGUNDA</v>
      </c>
      <c r="U1652" s="4" t="str">
        <f>+VLOOKUP(TablaINV[[#This Row],[COD]],'DT HUEVO'!$A:$D,3,0)</f>
        <v>SEGUNDA</v>
      </c>
    </row>
    <row r="1653" spans="1:21">
      <c r="A1653" t="s">
        <v>868</v>
      </c>
      <c r="B1653">
        <v>10504</v>
      </c>
      <c r="C1653" t="s">
        <v>43</v>
      </c>
      <c r="D1653">
        <f>+SUMIFS(inv!D:D,inv!A:A,B1653,inv!T:T,A1653)</f>
        <v>0</v>
      </c>
      <c r="E1653">
        <f>+SUMIFS(inv!$D$1:$D$1164,inv!$A$1:$A$1164,$B1653,inv!$T$1:$T$1164,$A1653,inv!$U$1:$U$1164,'DIAS DE INVENTARIO TAT'!E$1)</f>
        <v>0</v>
      </c>
      <c r="F1653">
        <f>+SUMIFS(inv!$D$1:$D$1164,inv!$A$1:$A$1164,$B1653,inv!$T$1:$T$1164,$A1653,inv!$U$1:$U$1164,'DIAS DE INVENTARIO TAT'!F$1)</f>
        <v>0</v>
      </c>
      <c r="G1653">
        <f>+SUMIFS(inv!$D$1:$D$1164,inv!$A$1:$A$1164,$B1653,inv!$T$1:$T$1164,$A1653,inv!$U$1:$U$1164,'DIAS DE INVENTARIO TAT'!G$1)</f>
        <v>0</v>
      </c>
      <c r="H1653">
        <f>+SUMIFS(inv!$D$1:$D$1164,inv!$A$1:$A$1164,$B1653,inv!$T$1:$T$1164,$A1653,inv!$U$1:$U$1164,'DIAS DE INVENTARIO TAT'!H$1)</f>
        <v>0</v>
      </c>
      <c r="I1653">
        <f>+SUMIFS(inv!$D$1:$D$1164,inv!$A$1:$A$1164,$B1653,inv!$T$1:$T$1164,$A1653,inv!$U$1:$U$1164,'DIAS DE INVENTARIO TAT'!I$1)</f>
        <v>0</v>
      </c>
      <c r="J1653">
        <f>+SUMIFS(inv!$D$1:$D$1164,inv!$A$1:$A$1164,$B1653,inv!$T$1:$T$1164,$A1653,inv!$U$1:$U$1164,'DIAS DE INVENTARIO TAT'!J$1)</f>
        <v>0</v>
      </c>
      <c r="K1653">
        <f>+SUMIFS(inv!$D$1:$D$1164,inv!$A$1:$A$1164,$B1653,inv!$T$1:$T$1164,$A1653,inv!$U$1:$U$1164,'DIAS DE INVENTARIO TAT'!K$1)</f>
        <v>0</v>
      </c>
      <c r="L1653" s="6">
        <f>+SUMIFS(VENTAS!H:H,VENTAS!B:B,B1653,VENTAS!G:G,A1653)</f>
        <v>0</v>
      </c>
      <c r="M1653" s="4">
        <f t="shared" si="141"/>
        <v>0</v>
      </c>
      <c r="N1653" s="4">
        <f t="shared" si="146"/>
        <v>0</v>
      </c>
      <c r="O1653" s="4">
        <f t="shared" si="147"/>
        <v>0</v>
      </c>
      <c r="P1653" s="4">
        <f t="shared" si="148"/>
        <v>0</v>
      </c>
      <c r="Q1653" s="6" t="e">
        <f>+SUMIFS(#REF!,#REF!,TablaINV[[#This Row],[GRUPO]],#REF!,TablaINV[[#This Row],[COD]])</f>
        <v>#REF!</v>
      </c>
      <c r="R1653" s="19">
        <f t="shared" si="149"/>
        <v>0</v>
      </c>
      <c r="S1653" s="4" t="str">
        <f>+VLOOKUP(A1653,inv!T:X,5,0)</f>
        <v>COSTA</v>
      </c>
      <c r="T1653" s="4" t="e">
        <f>+VLOOKUP(B:B,'DT HUEVO'!$A:$D,4,0)</f>
        <v>#N/A</v>
      </c>
      <c r="U1653" s="4" t="e">
        <f>+VLOOKUP(TablaINV[[#This Row],[COD]],'DT HUEVO'!$A:$D,3,0)</f>
        <v>#N/A</v>
      </c>
    </row>
    <row r="1654" spans="1:21">
      <c r="A1654" t="s">
        <v>868</v>
      </c>
      <c r="B1654">
        <v>10103</v>
      </c>
      <c r="C1654" t="s">
        <v>60</v>
      </c>
      <c r="D1654">
        <f>+SUMIFS(inv!D:D,inv!A:A,B1654,inv!T:T,A1654)</f>
        <v>0</v>
      </c>
      <c r="E1654">
        <f>+SUMIFS(inv!$D$1:$D$1164,inv!$A$1:$A$1164,$B1654,inv!$T$1:$T$1164,$A1654,inv!$U$1:$U$1164,'DIAS DE INVENTARIO TAT'!E$1)</f>
        <v>0</v>
      </c>
      <c r="F1654">
        <f>+SUMIFS(inv!$D$1:$D$1164,inv!$A$1:$A$1164,$B1654,inv!$T$1:$T$1164,$A1654,inv!$U$1:$U$1164,'DIAS DE INVENTARIO TAT'!F$1)</f>
        <v>0</v>
      </c>
      <c r="G1654">
        <f>+SUMIFS(inv!$D$1:$D$1164,inv!$A$1:$A$1164,$B1654,inv!$T$1:$T$1164,$A1654,inv!$U$1:$U$1164,'DIAS DE INVENTARIO TAT'!G$1)</f>
        <v>0</v>
      </c>
      <c r="H1654">
        <f>+SUMIFS(inv!$D$1:$D$1164,inv!$A$1:$A$1164,$B1654,inv!$T$1:$T$1164,$A1654,inv!$U$1:$U$1164,'DIAS DE INVENTARIO TAT'!H$1)</f>
        <v>0</v>
      </c>
      <c r="I1654">
        <f>+SUMIFS(inv!$D$1:$D$1164,inv!$A$1:$A$1164,$B1654,inv!$T$1:$T$1164,$A1654,inv!$U$1:$U$1164,'DIAS DE INVENTARIO TAT'!I$1)</f>
        <v>0</v>
      </c>
      <c r="J1654">
        <f>+SUMIFS(inv!$D$1:$D$1164,inv!$A$1:$A$1164,$B1654,inv!$T$1:$T$1164,$A1654,inv!$U$1:$U$1164,'DIAS DE INVENTARIO TAT'!J$1)</f>
        <v>0</v>
      </c>
      <c r="K1654">
        <f>+SUMIFS(inv!$D$1:$D$1164,inv!$A$1:$A$1164,$B1654,inv!$T$1:$T$1164,$A1654,inv!$U$1:$U$1164,'DIAS DE INVENTARIO TAT'!K$1)</f>
        <v>0</v>
      </c>
      <c r="L1654" s="6">
        <f>+SUMIFS(VENTAS!H:H,VENTAS!B:B,B1654,VENTAS!G:G,A1654)</f>
        <v>0</v>
      </c>
      <c r="M1654" s="4">
        <f t="shared" si="141"/>
        <v>0</v>
      </c>
      <c r="N1654" s="4">
        <f t="shared" si="146"/>
        <v>0</v>
      </c>
      <c r="O1654" s="4">
        <f t="shared" si="147"/>
        <v>0</v>
      </c>
      <c r="P1654" s="4">
        <f t="shared" si="148"/>
        <v>0</v>
      </c>
      <c r="Q1654" s="6" t="e">
        <f>+SUMIFS(#REF!,#REF!,TablaINV[[#This Row],[GRUPO]],#REF!,TablaINV[[#This Row],[COD]])</f>
        <v>#REF!</v>
      </c>
      <c r="R1654" s="19">
        <f t="shared" si="149"/>
        <v>0</v>
      </c>
      <c r="S1654" s="4" t="str">
        <f>+VLOOKUP(A1654,inv!T:X,5,0)</f>
        <v>COSTA</v>
      </c>
      <c r="T1654" s="4" t="str">
        <f>+VLOOKUP(B:B,'DT HUEVO'!$A:$D,4,0)</f>
        <v>EMPACADOS</v>
      </c>
      <c r="U1654" s="4" t="str">
        <f>+VLOOKUP(TablaINV[[#This Row],[COD]],'DT HUEVO'!$A:$D,3,0)</f>
        <v>YUMBO</v>
      </c>
    </row>
    <row r="1655" spans="1:21">
      <c r="A1655" t="s">
        <v>868</v>
      </c>
      <c r="B1655">
        <v>10303</v>
      </c>
      <c r="C1655" t="s">
        <v>32</v>
      </c>
      <c r="D1655">
        <f>+SUMIFS(inv!D:D,inv!A:A,B1655,inv!T:T,A1655)</f>
        <v>0</v>
      </c>
      <c r="E1655">
        <f>+SUMIFS(inv!$D$1:$D$1164,inv!$A$1:$A$1164,$B1655,inv!$T$1:$T$1164,$A1655,inv!$U$1:$U$1164,'DIAS DE INVENTARIO TAT'!E$1)</f>
        <v>0</v>
      </c>
      <c r="F1655">
        <f>+SUMIFS(inv!$D$1:$D$1164,inv!$A$1:$A$1164,$B1655,inv!$T$1:$T$1164,$A1655,inv!$U$1:$U$1164,'DIAS DE INVENTARIO TAT'!F$1)</f>
        <v>0</v>
      </c>
      <c r="G1655">
        <f>+SUMIFS(inv!$D$1:$D$1164,inv!$A$1:$A$1164,$B1655,inv!$T$1:$T$1164,$A1655,inv!$U$1:$U$1164,'DIAS DE INVENTARIO TAT'!G$1)</f>
        <v>0</v>
      </c>
      <c r="H1655">
        <f>+SUMIFS(inv!$D$1:$D$1164,inv!$A$1:$A$1164,$B1655,inv!$T$1:$T$1164,$A1655,inv!$U$1:$U$1164,'DIAS DE INVENTARIO TAT'!H$1)</f>
        <v>0</v>
      </c>
      <c r="I1655">
        <f>+SUMIFS(inv!$D$1:$D$1164,inv!$A$1:$A$1164,$B1655,inv!$T$1:$T$1164,$A1655,inv!$U$1:$U$1164,'DIAS DE INVENTARIO TAT'!I$1)</f>
        <v>0</v>
      </c>
      <c r="J1655">
        <f>+SUMIFS(inv!$D$1:$D$1164,inv!$A$1:$A$1164,$B1655,inv!$T$1:$T$1164,$A1655,inv!$U$1:$U$1164,'DIAS DE INVENTARIO TAT'!J$1)</f>
        <v>0</v>
      </c>
      <c r="K1655">
        <f>+SUMIFS(inv!$D$1:$D$1164,inv!$A$1:$A$1164,$B1655,inv!$T$1:$T$1164,$A1655,inv!$U$1:$U$1164,'DIAS DE INVENTARIO TAT'!K$1)</f>
        <v>0</v>
      </c>
      <c r="L1655" s="6">
        <f>+SUMIFS(VENTAS!H:H,VENTAS!B:B,B1655,VENTAS!G:G,A1655)</f>
        <v>0</v>
      </c>
      <c r="M1655" s="4">
        <f t="shared" si="141"/>
        <v>0</v>
      </c>
      <c r="N1655" s="4">
        <f t="shared" si="146"/>
        <v>0</v>
      </c>
      <c r="O1655" s="4">
        <f t="shared" si="147"/>
        <v>0</v>
      </c>
      <c r="P1655" s="4">
        <f t="shared" si="148"/>
        <v>0</v>
      </c>
      <c r="Q1655" s="6" t="e">
        <f>+SUMIFS(#REF!,#REF!,TablaINV[[#This Row],[GRUPO]],#REF!,TablaINV[[#This Row],[COD]])</f>
        <v>#REF!</v>
      </c>
      <c r="R1655" s="19">
        <f t="shared" si="149"/>
        <v>0</v>
      </c>
      <c r="S1655" s="4" t="str">
        <f>+VLOOKUP(A1655,inv!T:X,5,0)</f>
        <v>COSTA</v>
      </c>
      <c r="T1655" s="4" t="str">
        <f>+VLOOKUP(B:B,'DT HUEVO'!$A:$D,4,0)</f>
        <v>EMPACADOS</v>
      </c>
      <c r="U1655" s="4" t="str">
        <f>+VLOOKUP(TablaINV[[#This Row],[COD]],'DT HUEVO'!$A:$D,3,0)</f>
        <v>AA</v>
      </c>
    </row>
    <row r="1656" spans="1:21">
      <c r="A1656" t="s">
        <v>868</v>
      </c>
      <c r="B1656">
        <v>10406</v>
      </c>
      <c r="C1656" t="s">
        <v>72</v>
      </c>
      <c r="D1656">
        <f>+SUMIFS(inv!D:D,inv!A:A,B1656,inv!T:T,A1656)</f>
        <v>0</v>
      </c>
      <c r="E1656">
        <f>+SUMIFS(inv!$D$1:$D$1164,inv!$A$1:$A$1164,$B1656,inv!$T$1:$T$1164,$A1656,inv!$U$1:$U$1164,'DIAS DE INVENTARIO TAT'!E$1)</f>
        <v>0</v>
      </c>
      <c r="F1656">
        <f>+SUMIFS(inv!$D$1:$D$1164,inv!$A$1:$A$1164,$B1656,inv!$T$1:$T$1164,$A1656,inv!$U$1:$U$1164,'DIAS DE INVENTARIO TAT'!F$1)</f>
        <v>0</v>
      </c>
      <c r="G1656">
        <f>+SUMIFS(inv!$D$1:$D$1164,inv!$A$1:$A$1164,$B1656,inv!$T$1:$T$1164,$A1656,inv!$U$1:$U$1164,'DIAS DE INVENTARIO TAT'!G$1)</f>
        <v>0</v>
      </c>
      <c r="H1656">
        <f>+SUMIFS(inv!$D$1:$D$1164,inv!$A$1:$A$1164,$B1656,inv!$T$1:$T$1164,$A1656,inv!$U$1:$U$1164,'DIAS DE INVENTARIO TAT'!H$1)</f>
        <v>0</v>
      </c>
      <c r="I1656">
        <f>+SUMIFS(inv!$D$1:$D$1164,inv!$A$1:$A$1164,$B1656,inv!$T$1:$T$1164,$A1656,inv!$U$1:$U$1164,'DIAS DE INVENTARIO TAT'!I$1)</f>
        <v>0</v>
      </c>
      <c r="J1656">
        <f>+SUMIFS(inv!$D$1:$D$1164,inv!$A$1:$A$1164,$B1656,inv!$T$1:$T$1164,$A1656,inv!$U$1:$U$1164,'DIAS DE INVENTARIO TAT'!J$1)</f>
        <v>0</v>
      </c>
      <c r="K1656">
        <f>+SUMIFS(inv!$D$1:$D$1164,inv!$A$1:$A$1164,$B1656,inv!$T$1:$T$1164,$A1656,inv!$U$1:$U$1164,'DIAS DE INVENTARIO TAT'!K$1)</f>
        <v>0</v>
      </c>
      <c r="L1656" s="6">
        <f>+SUMIFS(VENTAS!H:H,VENTAS!B:B,B1656,VENTAS!G:G,A1656)</f>
        <v>0</v>
      </c>
      <c r="M1656" s="4">
        <f t="shared" si="141"/>
        <v>0</v>
      </c>
      <c r="N1656" s="4">
        <f t="shared" si="146"/>
        <v>0</v>
      </c>
      <c r="O1656" s="4">
        <f t="shared" si="147"/>
        <v>0</v>
      </c>
      <c r="P1656" s="4">
        <f t="shared" si="148"/>
        <v>0</v>
      </c>
      <c r="Q1656" s="6" t="e">
        <f>+SUMIFS(#REF!,#REF!,TablaINV[[#This Row],[GRUPO]],#REF!,TablaINV[[#This Row],[COD]])</f>
        <v>#REF!</v>
      </c>
      <c r="R1656" s="19">
        <f t="shared" si="149"/>
        <v>0</v>
      </c>
      <c r="S1656" s="4" t="str">
        <f>+VLOOKUP(A1656,inv!T:X,5,0)</f>
        <v>COSTA</v>
      </c>
      <c r="T1656" s="4" t="str">
        <f>+VLOOKUP(B:B,'DT HUEVO'!$A:$D,4,0)</f>
        <v>VERDE</v>
      </c>
      <c r="U1656" s="4" t="str">
        <f>+VLOOKUP(TablaINV[[#This Row],[COD]],'DT HUEVO'!$A:$D,3,0)</f>
        <v>A</v>
      </c>
    </row>
    <row r="1657" spans="1:21">
      <c r="A1657" t="s">
        <v>868</v>
      </c>
      <c r="B1657">
        <v>10480</v>
      </c>
      <c r="C1657" t="s">
        <v>545</v>
      </c>
      <c r="D1657">
        <f>+SUMIFS(inv!D:D,inv!A:A,B1657,inv!T:T,A1657)</f>
        <v>0</v>
      </c>
      <c r="E1657">
        <f>+SUMIFS(inv!$D$1:$D$1164,inv!$A$1:$A$1164,$B1657,inv!$T$1:$T$1164,$A1657,inv!$U$1:$U$1164,'DIAS DE INVENTARIO TAT'!E$1)</f>
        <v>0</v>
      </c>
      <c r="F1657">
        <f>+SUMIFS(inv!$D$1:$D$1164,inv!$A$1:$A$1164,$B1657,inv!$T$1:$T$1164,$A1657,inv!$U$1:$U$1164,'DIAS DE INVENTARIO TAT'!F$1)</f>
        <v>0</v>
      </c>
      <c r="G1657">
        <f>+SUMIFS(inv!$D$1:$D$1164,inv!$A$1:$A$1164,$B1657,inv!$T$1:$T$1164,$A1657,inv!$U$1:$U$1164,'DIAS DE INVENTARIO TAT'!G$1)</f>
        <v>0</v>
      </c>
      <c r="H1657">
        <f>+SUMIFS(inv!$D$1:$D$1164,inv!$A$1:$A$1164,$B1657,inv!$T$1:$T$1164,$A1657,inv!$U$1:$U$1164,'DIAS DE INVENTARIO TAT'!H$1)</f>
        <v>0</v>
      </c>
      <c r="I1657">
        <f>+SUMIFS(inv!$D$1:$D$1164,inv!$A$1:$A$1164,$B1657,inv!$T$1:$T$1164,$A1657,inv!$U$1:$U$1164,'DIAS DE INVENTARIO TAT'!I$1)</f>
        <v>0</v>
      </c>
      <c r="J1657">
        <f>+SUMIFS(inv!$D$1:$D$1164,inv!$A$1:$A$1164,$B1657,inv!$T$1:$T$1164,$A1657,inv!$U$1:$U$1164,'DIAS DE INVENTARIO TAT'!J$1)</f>
        <v>0</v>
      </c>
      <c r="K1657">
        <f>+SUMIFS(inv!$D$1:$D$1164,inv!$A$1:$A$1164,$B1657,inv!$T$1:$T$1164,$A1657,inv!$U$1:$U$1164,'DIAS DE INVENTARIO TAT'!K$1)</f>
        <v>0</v>
      </c>
      <c r="L1657" s="6">
        <f>+SUMIFS(VENTAS!H:H,VENTAS!B:B,B1657,VENTAS!G:G,A1657)</f>
        <v>0</v>
      </c>
      <c r="M1657" s="4">
        <f t="shared" si="141"/>
        <v>0</v>
      </c>
      <c r="N1657" s="4">
        <f t="shared" si="146"/>
        <v>0</v>
      </c>
      <c r="O1657" s="4">
        <f t="shared" si="147"/>
        <v>0</v>
      </c>
      <c r="P1657" s="4">
        <f t="shared" si="148"/>
        <v>0</v>
      </c>
      <c r="Q1657" s="6" t="e">
        <f>+SUMIFS(#REF!,#REF!,TablaINV[[#This Row],[GRUPO]],#REF!,TablaINV[[#This Row],[COD]])</f>
        <v>#REF!</v>
      </c>
      <c r="R1657" s="19">
        <f t="shared" si="149"/>
        <v>0</v>
      </c>
      <c r="S1657" s="4" t="str">
        <f>+VLOOKUP(A1657,inv!T:X,5,0)</f>
        <v>COSTA</v>
      </c>
      <c r="T1657" s="4" t="str">
        <f>+VLOOKUP(B:B,'DT HUEVO'!$A:$D,4,0)</f>
        <v>EMPACADOS</v>
      </c>
      <c r="U1657" s="4" t="str">
        <f>+VLOOKUP(TablaINV[[#This Row],[COD]],'DT HUEVO'!$A:$D,3,0)</f>
        <v>A</v>
      </c>
    </row>
    <row r="1658" spans="1:21">
      <c r="A1658" t="s">
        <v>868</v>
      </c>
      <c r="B1658">
        <v>12359</v>
      </c>
      <c r="C1658" t="s">
        <v>63</v>
      </c>
      <c r="D1658">
        <f>+SUMIFS(inv!D:D,inv!A:A,B1658,inv!T:T,A1658)</f>
        <v>0</v>
      </c>
      <c r="E1658">
        <f>+SUMIFS(inv!$D$1:$D$1164,inv!$A$1:$A$1164,$B1658,inv!$T$1:$T$1164,$A1658,inv!$U$1:$U$1164,'DIAS DE INVENTARIO TAT'!E$1)</f>
        <v>0</v>
      </c>
      <c r="F1658">
        <f>+SUMIFS(inv!$D$1:$D$1164,inv!$A$1:$A$1164,$B1658,inv!$T$1:$T$1164,$A1658,inv!$U$1:$U$1164,'DIAS DE INVENTARIO TAT'!F$1)</f>
        <v>0</v>
      </c>
      <c r="G1658">
        <f>+SUMIFS(inv!$D$1:$D$1164,inv!$A$1:$A$1164,$B1658,inv!$T$1:$T$1164,$A1658,inv!$U$1:$U$1164,'DIAS DE INVENTARIO TAT'!G$1)</f>
        <v>0</v>
      </c>
      <c r="H1658">
        <f>+SUMIFS(inv!$D$1:$D$1164,inv!$A$1:$A$1164,$B1658,inv!$T$1:$T$1164,$A1658,inv!$U$1:$U$1164,'DIAS DE INVENTARIO TAT'!H$1)</f>
        <v>0</v>
      </c>
      <c r="I1658">
        <f>+SUMIFS(inv!$D$1:$D$1164,inv!$A$1:$A$1164,$B1658,inv!$T$1:$T$1164,$A1658,inv!$U$1:$U$1164,'DIAS DE INVENTARIO TAT'!I$1)</f>
        <v>0</v>
      </c>
      <c r="J1658">
        <f>+SUMIFS(inv!$D$1:$D$1164,inv!$A$1:$A$1164,$B1658,inv!$T$1:$T$1164,$A1658,inv!$U$1:$U$1164,'DIAS DE INVENTARIO TAT'!J$1)</f>
        <v>0</v>
      </c>
      <c r="K1658">
        <f>+SUMIFS(inv!$D$1:$D$1164,inv!$A$1:$A$1164,$B1658,inv!$T$1:$T$1164,$A1658,inv!$U$1:$U$1164,'DIAS DE INVENTARIO TAT'!K$1)</f>
        <v>0</v>
      </c>
      <c r="L1658" s="6">
        <f>+SUMIFS(VENTAS!H:H,VENTAS!B:B,B1658,VENTAS!G:G,A1658)</f>
        <v>0</v>
      </c>
      <c r="M1658" s="4">
        <f t="shared" si="141"/>
        <v>0</v>
      </c>
      <c r="N1658" s="4">
        <f t="shared" si="146"/>
        <v>0</v>
      </c>
      <c r="O1658" s="4">
        <f t="shared" si="147"/>
        <v>0</v>
      </c>
      <c r="P1658" s="4">
        <f t="shared" si="148"/>
        <v>0</v>
      </c>
      <c r="Q1658" s="6" t="e">
        <f>+SUMIFS(#REF!,#REF!,TablaINV[[#This Row],[GRUPO]],#REF!,TablaINV[[#This Row],[COD]])</f>
        <v>#REF!</v>
      </c>
      <c r="R1658" s="19">
        <f t="shared" si="149"/>
        <v>0</v>
      </c>
      <c r="S1658" s="4" t="str">
        <f>+VLOOKUP(A1658,inv!T:X,5,0)</f>
        <v>COSTA</v>
      </c>
      <c r="T1658" s="4" t="e">
        <f>+VLOOKUP(B:B,'DT HUEVO'!$A:$D,4,0)</f>
        <v>#N/A</v>
      </c>
      <c r="U1658" s="4" t="e">
        <f>+VLOOKUP(TablaINV[[#This Row],[COD]],'DT HUEVO'!$A:$D,3,0)</f>
        <v>#N/A</v>
      </c>
    </row>
    <row r="1659" spans="1:21">
      <c r="A1659" t="s">
        <v>868</v>
      </c>
      <c r="B1659">
        <v>12380</v>
      </c>
      <c r="C1659" t="s">
        <v>65</v>
      </c>
      <c r="D1659">
        <f>+SUMIFS(inv!D:D,inv!A:A,B1659,inv!T:T,A1659)</f>
        <v>0</v>
      </c>
      <c r="E1659">
        <f>+SUMIFS(inv!$D$1:$D$1164,inv!$A$1:$A$1164,$B1659,inv!$T$1:$T$1164,$A1659,inv!$U$1:$U$1164,'DIAS DE INVENTARIO TAT'!E$1)</f>
        <v>0</v>
      </c>
      <c r="F1659">
        <f>+SUMIFS(inv!$D$1:$D$1164,inv!$A$1:$A$1164,$B1659,inv!$T$1:$T$1164,$A1659,inv!$U$1:$U$1164,'DIAS DE INVENTARIO TAT'!F$1)</f>
        <v>0</v>
      </c>
      <c r="G1659">
        <f>+SUMIFS(inv!$D$1:$D$1164,inv!$A$1:$A$1164,$B1659,inv!$T$1:$T$1164,$A1659,inv!$U$1:$U$1164,'DIAS DE INVENTARIO TAT'!G$1)</f>
        <v>0</v>
      </c>
      <c r="H1659">
        <f>+SUMIFS(inv!$D$1:$D$1164,inv!$A$1:$A$1164,$B1659,inv!$T$1:$T$1164,$A1659,inv!$U$1:$U$1164,'DIAS DE INVENTARIO TAT'!H$1)</f>
        <v>0</v>
      </c>
      <c r="I1659">
        <f>+SUMIFS(inv!$D$1:$D$1164,inv!$A$1:$A$1164,$B1659,inv!$T$1:$T$1164,$A1659,inv!$U$1:$U$1164,'DIAS DE INVENTARIO TAT'!I$1)</f>
        <v>0</v>
      </c>
      <c r="J1659">
        <f>+SUMIFS(inv!$D$1:$D$1164,inv!$A$1:$A$1164,$B1659,inv!$T$1:$T$1164,$A1659,inv!$U$1:$U$1164,'DIAS DE INVENTARIO TAT'!J$1)</f>
        <v>0</v>
      </c>
      <c r="K1659">
        <f>+SUMIFS(inv!$D$1:$D$1164,inv!$A$1:$A$1164,$B1659,inv!$T$1:$T$1164,$A1659,inv!$U$1:$U$1164,'DIAS DE INVENTARIO TAT'!K$1)</f>
        <v>0</v>
      </c>
      <c r="L1659" s="6">
        <f>+SUMIFS(VENTAS!H:H,VENTAS!B:B,B1659,VENTAS!G:G,A1659)</f>
        <v>0</v>
      </c>
      <c r="M1659" s="4">
        <f t="shared" si="141"/>
        <v>0</v>
      </c>
      <c r="N1659" s="4">
        <f t="shared" si="146"/>
        <v>0</v>
      </c>
      <c r="O1659" s="4">
        <f t="shared" si="147"/>
        <v>0</v>
      </c>
      <c r="P1659" s="4">
        <f t="shared" si="148"/>
        <v>0</v>
      </c>
      <c r="Q1659" s="6" t="e">
        <f>+SUMIFS(#REF!,#REF!,TablaINV[[#This Row],[GRUPO]],#REF!,TablaINV[[#This Row],[COD]])</f>
        <v>#REF!</v>
      </c>
      <c r="R1659" s="19">
        <f t="shared" si="149"/>
        <v>0</v>
      </c>
      <c r="S1659" s="4" t="str">
        <f>+VLOOKUP(A1659,inv!T:X,5,0)</f>
        <v>COSTA</v>
      </c>
      <c r="T1659" s="4" t="e">
        <f>+VLOOKUP(B:B,'DT HUEVO'!$A:$D,4,0)</f>
        <v>#N/A</v>
      </c>
      <c r="U1659" s="4" t="e">
        <f>+VLOOKUP(TablaINV[[#This Row],[COD]],'DT HUEVO'!$A:$D,3,0)</f>
        <v>#N/A</v>
      </c>
    </row>
    <row r="1660" spans="1:21">
      <c r="A1660" t="s">
        <v>868</v>
      </c>
      <c r="B1660">
        <v>12459</v>
      </c>
      <c r="C1660" t="s">
        <v>66</v>
      </c>
      <c r="D1660">
        <f>+SUMIFS(inv!D:D,inv!A:A,B1660,inv!T:T,A1660)</f>
        <v>0</v>
      </c>
      <c r="E1660">
        <f>+SUMIFS(inv!$D$1:$D$1164,inv!$A$1:$A$1164,$B1660,inv!$T$1:$T$1164,$A1660,inv!$U$1:$U$1164,'DIAS DE INVENTARIO TAT'!E$1)</f>
        <v>0</v>
      </c>
      <c r="F1660">
        <f>+SUMIFS(inv!$D$1:$D$1164,inv!$A$1:$A$1164,$B1660,inv!$T$1:$T$1164,$A1660,inv!$U$1:$U$1164,'DIAS DE INVENTARIO TAT'!F$1)</f>
        <v>0</v>
      </c>
      <c r="G1660">
        <f>+SUMIFS(inv!$D$1:$D$1164,inv!$A$1:$A$1164,$B1660,inv!$T$1:$T$1164,$A1660,inv!$U$1:$U$1164,'DIAS DE INVENTARIO TAT'!G$1)</f>
        <v>0</v>
      </c>
      <c r="H1660">
        <f>+SUMIFS(inv!$D$1:$D$1164,inv!$A$1:$A$1164,$B1660,inv!$T$1:$T$1164,$A1660,inv!$U$1:$U$1164,'DIAS DE INVENTARIO TAT'!H$1)</f>
        <v>0</v>
      </c>
      <c r="I1660">
        <f>+SUMIFS(inv!$D$1:$D$1164,inv!$A$1:$A$1164,$B1660,inv!$T$1:$T$1164,$A1660,inv!$U$1:$U$1164,'DIAS DE INVENTARIO TAT'!I$1)</f>
        <v>0</v>
      </c>
      <c r="J1660">
        <f>+SUMIFS(inv!$D$1:$D$1164,inv!$A$1:$A$1164,$B1660,inv!$T$1:$T$1164,$A1660,inv!$U$1:$U$1164,'DIAS DE INVENTARIO TAT'!J$1)</f>
        <v>0</v>
      </c>
      <c r="K1660">
        <f>+SUMIFS(inv!$D$1:$D$1164,inv!$A$1:$A$1164,$B1660,inv!$T$1:$T$1164,$A1660,inv!$U$1:$U$1164,'DIAS DE INVENTARIO TAT'!K$1)</f>
        <v>0</v>
      </c>
      <c r="L1660" s="6">
        <f>+SUMIFS(VENTAS!H:H,VENTAS!B:B,B1660,VENTAS!G:G,A1660)</f>
        <v>0</v>
      </c>
      <c r="M1660" s="4">
        <f t="shared" si="141"/>
        <v>0</v>
      </c>
      <c r="N1660" s="4">
        <f t="shared" si="146"/>
        <v>0</v>
      </c>
      <c r="O1660" s="4">
        <f t="shared" si="147"/>
        <v>0</v>
      </c>
      <c r="P1660" s="4">
        <f t="shared" si="148"/>
        <v>0</v>
      </c>
      <c r="Q1660" s="6" t="e">
        <f>+SUMIFS(#REF!,#REF!,TablaINV[[#This Row],[GRUPO]],#REF!,TablaINV[[#This Row],[COD]])</f>
        <v>#REF!</v>
      </c>
      <c r="R1660" s="19">
        <f t="shared" si="149"/>
        <v>0</v>
      </c>
      <c r="S1660" s="4" t="str">
        <f>+VLOOKUP(A1660,inv!T:X,5,0)</f>
        <v>COSTA</v>
      </c>
      <c r="T1660" s="4" t="e">
        <f>+VLOOKUP(B:B,'DT HUEVO'!$A:$D,4,0)</f>
        <v>#N/A</v>
      </c>
      <c r="U1660" s="4" t="e">
        <f>+VLOOKUP(TablaINV[[#This Row],[COD]],'DT HUEVO'!$A:$D,3,0)</f>
        <v>#N/A</v>
      </c>
    </row>
    <row r="1661" spans="1:21">
      <c r="A1661" t="s">
        <v>868</v>
      </c>
      <c r="B1661">
        <v>13480</v>
      </c>
      <c r="C1661" t="s">
        <v>469</v>
      </c>
      <c r="D1661">
        <f>+SUMIFS(inv!D:D,inv!A:A,B1661,inv!T:T,A1661)</f>
        <v>0</v>
      </c>
      <c r="E1661">
        <f>+SUMIFS(inv!$D$1:$D$1164,inv!$A$1:$A$1164,$B1661,inv!$T$1:$T$1164,$A1661,inv!$U$1:$U$1164,'DIAS DE INVENTARIO TAT'!E$1)</f>
        <v>0</v>
      </c>
      <c r="F1661">
        <f>+SUMIFS(inv!$D$1:$D$1164,inv!$A$1:$A$1164,$B1661,inv!$T$1:$T$1164,$A1661,inv!$U$1:$U$1164,'DIAS DE INVENTARIO TAT'!F$1)</f>
        <v>0</v>
      </c>
      <c r="G1661">
        <f>+SUMIFS(inv!$D$1:$D$1164,inv!$A$1:$A$1164,$B1661,inv!$T$1:$T$1164,$A1661,inv!$U$1:$U$1164,'DIAS DE INVENTARIO TAT'!G$1)</f>
        <v>0</v>
      </c>
      <c r="H1661">
        <f>+SUMIFS(inv!$D$1:$D$1164,inv!$A$1:$A$1164,$B1661,inv!$T$1:$T$1164,$A1661,inv!$U$1:$U$1164,'DIAS DE INVENTARIO TAT'!H$1)</f>
        <v>0</v>
      </c>
      <c r="I1661">
        <f>+SUMIFS(inv!$D$1:$D$1164,inv!$A$1:$A$1164,$B1661,inv!$T$1:$T$1164,$A1661,inv!$U$1:$U$1164,'DIAS DE INVENTARIO TAT'!I$1)</f>
        <v>0</v>
      </c>
      <c r="J1661">
        <f>+SUMIFS(inv!$D$1:$D$1164,inv!$A$1:$A$1164,$B1661,inv!$T$1:$T$1164,$A1661,inv!$U$1:$U$1164,'DIAS DE INVENTARIO TAT'!J$1)</f>
        <v>0</v>
      </c>
      <c r="K1661">
        <f>+SUMIFS(inv!$D$1:$D$1164,inv!$A$1:$A$1164,$B1661,inv!$T$1:$T$1164,$A1661,inv!$U$1:$U$1164,'DIAS DE INVENTARIO TAT'!K$1)</f>
        <v>0</v>
      </c>
      <c r="L1661" s="6">
        <f>+SUMIFS(VENTAS!H:H,VENTAS!B:B,B1661,VENTAS!G:G,A1661)</f>
        <v>0</v>
      </c>
      <c r="M1661" s="4">
        <f t="shared" si="141"/>
        <v>0</v>
      </c>
      <c r="N1661" s="4">
        <f t="shared" si="146"/>
        <v>0</v>
      </c>
      <c r="O1661" s="4">
        <f t="shared" si="147"/>
        <v>0</v>
      </c>
      <c r="P1661" s="4">
        <f t="shared" si="148"/>
        <v>0</v>
      </c>
      <c r="Q1661" s="6" t="e">
        <f>+SUMIFS(#REF!,#REF!,TablaINV[[#This Row],[GRUPO]],#REF!,TablaINV[[#This Row],[COD]])</f>
        <v>#REF!</v>
      </c>
      <c r="R1661" s="19">
        <f t="shared" si="149"/>
        <v>0</v>
      </c>
      <c r="S1661" s="4" t="str">
        <f>+VLOOKUP(A1661,inv!T:X,5,0)</f>
        <v>COSTA</v>
      </c>
      <c r="T1661" s="4" t="str">
        <f>+VLOOKUP(B:B,'DT HUEVO'!$A:$D,4,0)</f>
        <v>EMPACADOS</v>
      </c>
      <c r="U1661" s="4" t="str">
        <f>+VLOOKUP(TablaINV[[#This Row],[COD]],'DT HUEVO'!$A:$D,3,0)</f>
        <v>A</v>
      </c>
    </row>
    <row r="1662" spans="1:21">
      <c r="A1662" t="s">
        <v>868</v>
      </c>
      <c r="B1662">
        <v>10204</v>
      </c>
      <c r="C1662" t="s">
        <v>53</v>
      </c>
      <c r="D1662">
        <f>+SUMIFS(inv!D:D,inv!A:A,B1662,inv!T:T,A1662)</f>
        <v>0</v>
      </c>
      <c r="E1662">
        <f>+SUMIFS(inv!$D$1:$D$1164,inv!$A$1:$A$1164,$B1662,inv!$T$1:$T$1164,$A1662,inv!$U$1:$U$1164,'DIAS DE INVENTARIO TAT'!E$1)</f>
        <v>0</v>
      </c>
      <c r="F1662">
        <f>+SUMIFS(inv!$D$1:$D$1164,inv!$A$1:$A$1164,$B1662,inv!$T$1:$T$1164,$A1662,inv!$U$1:$U$1164,'DIAS DE INVENTARIO TAT'!F$1)</f>
        <v>0</v>
      </c>
      <c r="G1662">
        <f>+SUMIFS(inv!$D$1:$D$1164,inv!$A$1:$A$1164,$B1662,inv!$T$1:$T$1164,$A1662,inv!$U$1:$U$1164,'DIAS DE INVENTARIO TAT'!G$1)</f>
        <v>0</v>
      </c>
      <c r="H1662">
        <f>+SUMIFS(inv!$D$1:$D$1164,inv!$A$1:$A$1164,$B1662,inv!$T$1:$T$1164,$A1662,inv!$U$1:$U$1164,'DIAS DE INVENTARIO TAT'!H$1)</f>
        <v>0</v>
      </c>
      <c r="I1662">
        <f>+SUMIFS(inv!$D$1:$D$1164,inv!$A$1:$A$1164,$B1662,inv!$T$1:$T$1164,$A1662,inv!$U$1:$U$1164,'DIAS DE INVENTARIO TAT'!I$1)</f>
        <v>0</v>
      </c>
      <c r="J1662">
        <f>+SUMIFS(inv!$D$1:$D$1164,inv!$A$1:$A$1164,$B1662,inv!$T$1:$T$1164,$A1662,inv!$U$1:$U$1164,'DIAS DE INVENTARIO TAT'!J$1)</f>
        <v>0</v>
      </c>
      <c r="K1662">
        <f>+SUMIFS(inv!$D$1:$D$1164,inv!$A$1:$A$1164,$B1662,inv!$T$1:$T$1164,$A1662,inv!$U$1:$U$1164,'DIAS DE INVENTARIO TAT'!K$1)</f>
        <v>0</v>
      </c>
      <c r="L1662" s="6">
        <f>+SUMIFS(VENTAS!H:H,VENTAS!B:B,B1662,VENTAS!G:G,A1662)</f>
        <v>0</v>
      </c>
      <c r="M1662" s="4">
        <f t="shared" si="141"/>
        <v>0</v>
      </c>
      <c r="N1662" s="4">
        <f t="shared" si="146"/>
        <v>0</v>
      </c>
      <c r="O1662" s="4">
        <f t="shared" si="147"/>
        <v>0</v>
      </c>
      <c r="P1662" s="4">
        <f t="shared" si="148"/>
        <v>0</v>
      </c>
      <c r="Q1662" s="6" t="e">
        <f>+SUMIFS(#REF!,#REF!,TablaINV[[#This Row],[GRUPO]],#REF!,TablaINV[[#This Row],[COD]])</f>
        <v>#REF!</v>
      </c>
      <c r="R1662" s="19">
        <f t="shared" si="149"/>
        <v>0</v>
      </c>
      <c r="S1662" s="4" t="str">
        <f>+VLOOKUP(A1662,inv!T:X,5,0)</f>
        <v>COSTA</v>
      </c>
      <c r="T1662" s="4" t="str">
        <f>+VLOOKUP(B:B,'DT HUEVO'!$A:$D,4,0)</f>
        <v>FS</v>
      </c>
      <c r="U1662" s="4" t="str">
        <f>+VLOOKUP(TablaINV[[#This Row],[COD]],'DT HUEVO'!$A:$D,3,0)</f>
        <v>AAA</v>
      </c>
    </row>
    <row r="1663" spans="1:21">
      <c r="A1663" t="s">
        <v>868</v>
      </c>
      <c r="B1663">
        <v>13303</v>
      </c>
      <c r="C1663" t="s">
        <v>75</v>
      </c>
      <c r="D1663">
        <f>+SUMIFS(inv!D:D,inv!A:A,B1663,inv!T:T,A1663)</f>
        <v>0</v>
      </c>
      <c r="E1663">
        <f>+SUMIFS(inv!$D$1:$D$1164,inv!$A$1:$A$1164,$B1663,inv!$T$1:$T$1164,$A1663,inv!$U$1:$U$1164,'DIAS DE INVENTARIO TAT'!E$1)</f>
        <v>0</v>
      </c>
      <c r="F1663">
        <f>+SUMIFS(inv!$D$1:$D$1164,inv!$A$1:$A$1164,$B1663,inv!$T$1:$T$1164,$A1663,inv!$U$1:$U$1164,'DIAS DE INVENTARIO TAT'!F$1)</f>
        <v>0</v>
      </c>
      <c r="G1663">
        <f>+SUMIFS(inv!$D$1:$D$1164,inv!$A$1:$A$1164,$B1663,inv!$T$1:$T$1164,$A1663,inv!$U$1:$U$1164,'DIAS DE INVENTARIO TAT'!G$1)</f>
        <v>0</v>
      </c>
      <c r="H1663">
        <f>+SUMIFS(inv!$D$1:$D$1164,inv!$A$1:$A$1164,$B1663,inv!$T$1:$T$1164,$A1663,inv!$U$1:$U$1164,'DIAS DE INVENTARIO TAT'!H$1)</f>
        <v>0</v>
      </c>
      <c r="I1663">
        <f>+SUMIFS(inv!$D$1:$D$1164,inv!$A$1:$A$1164,$B1663,inv!$T$1:$T$1164,$A1663,inv!$U$1:$U$1164,'DIAS DE INVENTARIO TAT'!I$1)</f>
        <v>0</v>
      </c>
      <c r="J1663">
        <f>+SUMIFS(inv!$D$1:$D$1164,inv!$A$1:$A$1164,$B1663,inv!$T$1:$T$1164,$A1663,inv!$U$1:$U$1164,'DIAS DE INVENTARIO TAT'!J$1)</f>
        <v>0</v>
      </c>
      <c r="K1663">
        <f>+SUMIFS(inv!$D$1:$D$1164,inv!$A$1:$A$1164,$B1663,inv!$T$1:$T$1164,$A1663,inv!$U$1:$U$1164,'DIAS DE INVENTARIO TAT'!K$1)</f>
        <v>0</v>
      </c>
      <c r="L1663" s="6">
        <f>+SUMIFS(VENTAS!H:H,VENTAS!B:B,B1663,VENTAS!G:G,A1663)</f>
        <v>0</v>
      </c>
      <c r="M1663" s="4">
        <f t="shared" si="141"/>
        <v>0</v>
      </c>
      <c r="N1663" s="4">
        <f t="shared" si="146"/>
        <v>0</v>
      </c>
      <c r="O1663" s="4">
        <f t="shared" si="147"/>
        <v>0</v>
      </c>
      <c r="P1663" s="4">
        <f t="shared" si="148"/>
        <v>0</v>
      </c>
      <c r="Q1663" s="6" t="e">
        <f>+SUMIFS(#REF!,#REF!,TablaINV[[#This Row],[GRUPO]],#REF!,TablaINV[[#This Row],[COD]])</f>
        <v>#REF!</v>
      </c>
      <c r="R1663" s="19">
        <f t="shared" si="149"/>
        <v>0</v>
      </c>
      <c r="S1663" s="4" t="str">
        <f>+VLOOKUP(A1663,inv!T:X,5,0)</f>
        <v>COSTA</v>
      </c>
      <c r="T1663" s="4" t="str">
        <f>+VLOOKUP(B:B,'DT HUEVO'!$A:$D,4,0)</f>
        <v>EMPACADOS</v>
      </c>
      <c r="U1663" s="4" t="str">
        <f>+VLOOKUP(TablaINV[[#This Row],[COD]],'DT HUEVO'!$A:$D,3,0)</f>
        <v>AA</v>
      </c>
    </row>
    <row r="1664" spans="1:21">
      <c r="A1664" t="s">
        <v>868</v>
      </c>
      <c r="B1664">
        <v>13401</v>
      </c>
      <c r="C1664" t="s">
        <v>77</v>
      </c>
      <c r="D1664">
        <f>+SUMIFS(inv!D:D,inv!A:A,B1664,inv!T:T,A1664)</f>
        <v>0</v>
      </c>
      <c r="E1664">
        <f>+SUMIFS(inv!$D$1:$D$1164,inv!$A$1:$A$1164,$B1664,inv!$T$1:$T$1164,$A1664,inv!$U$1:$U$1164,'DIAS DE INVENTARIO TAT'!E$1)</f>
        <v>0</v>
      </c>
      <c r="F1664">
        <f>+SUMIFS(inv!$D$1:$D$1164,inv!$A$1:$A$1164,$B1664,inv!$T$1:$T$1164,$A1664,inv!$U$1:$U$1164,'DIAS DE INVENTARIO TAT'!F$1)</f>
        <v>0</v>
      </c>
      <c r="G1664">
        <f>+SUMIFS(inv!$D$1:$D$1164,inv!$A$1:$A$1164,$B1664,inv!$T$1:$T$1164,$A1664,inv!$U$1:$U$1164,'DIAS DE INVENTARIO TAT'!G$1)</f>
        <v>0</v>
      </c>
      <c r="H1664">
        <f>+SUMIFS(inv!$D$1:$D$1164,inv!$A$1:$A$1164,$B1664,inv!$T$1:$T$1164,$A1664,inv!$U$1:$U$1164,'DIAS DE INVENTARIO TAT'!H$1)</f>
        <v>0</v>
      </c>
      <c r="I1664">
        <f>+SUMIFS(inv!$D$1:$D$1164,inv!$A$1:$A$1164,$B1664,inv!$T$1:$T$1164,$A1664,inv!$U$1:$U$1164,'DIAS DE INVENTARIO TAT'!I$1)</f>
        <v>0</v>
      </c>
      <c r="J1664">
        <f>+SUMIFS(inv!$D$1:$D$1164,inv!$A$1:$A$1164,$B1664,inv!$T$1:$T$1164,$A1664,inv!$U$1:$U$1164,'DIAS DE INVENTARIO TAT'!J$1)</f>
        <v>0</v>
      </c>
      <c r="K1664">
        <f>+SUMIFS(inv!$D$1:$D$1164,inv!$A$1:$A$1164,$B1664,inv!$T$1:$T$1164,$A1664,inv!$U$1:$U$1164,'DIAS DE INVENTARIO TAT'!K$1)</f>
        <v>0</v>
      </c>
      <c r="L1664" s="6">
        <f>+SUMIFS(VENTAS!H:H,VENTAS!B:B,B1664,VENTAS!G:G,A1664)</f>
        <v>0</v>
      </c>
      <c r="M1664" s="4">
        <f t="shared" si="141"/>
        <v>0</v>
      </c>
      <c r="N1664" s="4">
        <f t="shared" si="146"/>
        <v>0</v>
      </c>
      <c r="O1664" s="4">
        <f t="shared" si="147"/>
        <v>0</v>
      </c>
      <c r="P1664" s="4">
        <f t="shared" si="148"/>
        <v>0</v>
      </c>
      <c r="Q1664" s="6" t="e">
        <f>+SUMIFS(#REF!,#REF!,TablaINV[[#This Row],[GRUPO]],#REF!,TablaINV[[#This Row],[COD]])</f>
        <v>#REF!</v>
      </c>
      <c r="R1664" s="19">
        <f t="shared" si="149"/>
        <v>0</v>
      </c>
      <c r="S1664" s="4" t="str">
        <f>+VLOOKUP(A1664,inv!T:X,5,0)</f>
        <v>COSTA</v>
      </c>
      <c r="T1664" s="4" t="str">
        <f>+VLOOKUP(B:B,'DT HUEVO'!$A:$D,4,0)</f>
        <v>EMPACADOS</v>
      </c>
      <c r="U1664" s="4" t="str">
        <f>+VLOOKUP(TablaINV[[#This Row],[COD]],'DT HUEVO'!$A:$D,3,0)</f>
        <v>A</v>
      </c>
    </row>
    <row r="1665" spans="1:21">
      <c r="A1665" t="s">
        <v>868</v>
      </c>
      <c r="B1665">
        <v>100</v>
      </c>
      <c r="C1665" t="s">
        <v>96</v>
      </c>
      <c r="D1665">
        <f>+SUMIFS(inv!D:D,inv!A:A,B1665,inv!T:T,A1665)</f>
        <v>0</v>
      </c>
      <c r="E1665">
        <f>+SUMIFS(inv!$D$1:$D$1164,inv!$A$1:$A$1164,$B1665,inv!$T$1:$T$1164,$A1665,inv!$U$1:$U$1164,'DIAS DE INVENTARIO TAT'!E$1)</f>
        <v>0</v>
      </c>
      <c r="F1665">
        <f>+SUMIFS(inv!$D$1:$D$1164,inv!$A$1:$A$1164,$B1665,inv!$T$1:$T$1164,$A1665,inv!$U$1:$U$1164,'DIAS DE INVENTARIO TAT'!F$1)</f>
        <v>0</v>
      </c>
      <c r="G1665">
        <f>+SUMIFS(inv!$D$1:$D$1164,inv!$A$1:$A$1164,$B1665,inv!$T$1:$T$1164,$A1665,inv!$U$1:$U$1164,'DIAS DE INVENTARIO TAT'!G$1)</f>
        <v>0</v>
      </c>
      <c r="H1665">
        <f>+SUMIFS(inv!$D$1:$D$1164,inv!$A$1:$A$1164,$B1665,inv!$T$1:$T$1164,$A1665,inv!$U$1:$U$1164,'DIAS DE INVENTARIO TAT'!H$1)</f>
        <v>0</v>
      </c>
      <c r="I1665">
        <f>+SUMIFS(inv!$D$1:$D$1164,inv!$A$1:$A$1164,$B1665,inv!$T$1:$T$1164,$A1665,inv!$U$1:$U$1164,'DIAS DE INVENTARIO TAT'!I$1)</f>
        <v>0</v>
      </c>
      <c r="J1665">
        <f>+SUMIFS(inv!$D$1:$D$1164,inv!$A$1:$A$1164,$B1665,inv!$T$1:$T$1164,$A1665,inv!$U$1:$U$1164,'DIAS DE INVENTARIO TAT'!J$1)</f>
        <v>0</v>
      </c>
      <c r="K1665">
        <f>+SUMIFS(inv!$D$1:$D$1164,inv!$A$1:$A$1164,$B1665,inv!$T$1:$T$1164,$A1665,inv!$U$1:$U$1164,'DIAS DE INVENTARIO TAT'!K$1)</f>
        <v>0</v>
      </c>
      <c r="L1665" s="6">
        <f>+SUMIFS(VENTAS!H:H,VENTAS!B:B,B1665,VENTAS!G:G,A1665)</f>
        <v>0</v>
      </c>
      <c r="M1665" s="4">
        <f t="shared" si="141"/>
        <v>0</v>
      </c>
      <c r="N1665" s="4">
        <f t="shared" si="146"/>
        <v>0</v>
      </c>
      <c r="O1665" s="4">
        <f t="shared" si="147"/>
        <v>0</v>
      </c>
      <c r="P1665" s="4">
        <f t="shared" si="148"/>
        <v>0</v>
      </c>
      <c r="Q1665" s="6" t="e">
        <f>+SUMIFS(#REF!,#REF!,TablaINV[[#This Row],[GRUPO]],#REF!,TablaINV[[#This Row],[COD]])</f>
        <v>#REF!</v>
      </c>
      <c r="R1665" s="19">
        <f t="shared" si="149"/>
        <v>0</v>
      </c>
      <c r="S1665" s="4" t="str">
        <f>+VLOOKUP(A1665,inv!T:X,5,0)</f>
        <v>COSTA</v>
      </c>
      <c r="T1665" s="4" t="str">
        <f>+VLOOKUP(B:B,'DT HUEVO'!$A:$D,4,0)</f>
        <v>HUEVO SIN CLASIFICAR</v>
      </c>
      <c r="U1665" s="4" t="str">
        <f>+VLOOKUP(TablaINV[[#This Row],[COD]],'DT HUEVO'!$A:$D,3,0)</f>
        <v>HUEVO SIN CLASIFICAR</v>
      </c>
    </row>
    <row r="1666" spans="1:21">
      <c r="A1666" t="s">
        <v>868</v>
      </c>
      <c r="B1666">
        <v>72501</v>
      </c>
      <c r="C1666" t="s">
        <v>78</v>
      </c>
      <c r="D1666">
        <f>+SUMIFS(inv!D:D,inv!A:A,B1666,inv!T:T,A1666)</f>
        <v>0</v>
      </c>
      <c r="E1666">
        <f>+SUMIFS(inv!$D$1:$D$1164,inv!$A$1:$A$1164,$B1666,inv!$T$1:$T$1164,$A1666,inv!$U$1:$U$1164,'DIAS DE INVENTARIO TAT'!E$1)</f>
        <v>0</v>
      </c>
      <c r="F1666">
        <f>+SUMIFS(inv!$D$1:$D$1164,inv!$A$1:$A$1164,$B1666,inv!$T$1:$T$1164,$A1666,inv!$U$1:$U$1164,'DIAS DE INVENTARIO TAT'!F$1)</f>
        <v>0</v>
      </c>
      <c r="G1666">
        <f>+SUMIFS(inv!$D$1:$D$1164,inv!$A$1:$A$1164,$B1666,inv!$T$1:$T$1164,$A1666,inv!$U$1:$U$1164,'DIAS DE INVENTARIO TAT'!G$1)</f>
        <v>0</v>
      </c>
      <c r="H1666">
        <f>+SUMIFS(inv!$D$1:$D$1164,inv!$A$1:$A$1164,$B1666,inv!$T$1:$T$1164,$A1666,inv!$U$1:$U$1164,'DIAS DE INVENTARIO TAT'!H$1)</f>
        <v>0</v>
      </c>
      <c r="I1666">
        <f>+SUMIFS(inv!$D$1:$D$1164,inv!$A$1:$A$1164,$B1666,inv!$T$1:$T$1164,$A1666,inv!$U$1:$U$1164,'DIAS DE INVENTARIO TAT'!I$1)</f>
        <v>0</v>
      </c>
      <c r="J1666">
        <f>+SUMIFS(inv!$D$1:$D$1164,inv!$A$1:$A$1164,$B1666,inv!$T$1:$T$1164,$A1666,inv!$U$1:$U$1164,'DIAS DE INVENTARIO TAT'!J$1)</f>
        <v>0</v>
      </c>
      <c r="K1666">
        <f>+SUMIFS(inv!$D$1:$D$1164,inv!$A$1:$A$1164,$B1666,inv!$T$1:$T$1164,$A1666,inv!$U$1:$U$1164,'DIAS DE INVENTARIO TAT'!K$1)</f>
        <v>0</v>
      </c>
      <c r="L1666" s="6">
        <f>+SUMIFS(VENTAS!H:H,VENTAS!B:B,B1666,VENTAS!G:G,A1666)</f>
        <v>0</v>
      </c>
      <c r="M1666" s="4">
        <f t="shared" si="141"/>
        <v>0</v>
      </c>
      <c r="N1666" s="4">
        <f t="shared" si="146"/>
        <v>0</v>
      </c>
      <c r="O1666" s="4">
        <f t="shared" si="147"/>
        <v>0</v>
      </c>
      <c r="P1666" s="4">
        <f t="shared" si="148"/>
        <v>0</v>
      </c>
      <c r="Q1666" s="6" t="e">
        <f>+SUMIFS(#REF!,#REF!,TablaINV[[#This Row],[GRUPO]],#REF!,TablaINV[[#This Row],[COD]])</f>
        <v>#REF!</v>
      </c>
      <c r="R1666" s="19">
        <f t="shared" si="149"/>
        <v>0</v>
      </c>
      <c r="S1666" s="4" t="str">
        <f>+VLOOKUP(A1666,inv!T:X,5,0)</f>
        <v>COSTA</v>
      </c>
      <c r="T1666" s="4" t="str">
        <f>+VLOOKUP(B:B,'DT HUEVO'!$A:$D,4,0)</f>
        <v>SEGUNDA</v>
      </c>
      <c r="U1666" s="4" t="str">
        <f>+VLOOKUP(TablaINV[[#This Row],[COD]],'DT HUEVO'!$A:$D,3,0)</f>
        <v>SEGUNDA</v>
      </c>
    </row>
    <row r="1667" spans="1:21">
      <c r="A1667" t="s">
        <v>868</v>
      </c>
      <c r="B1667">
        <v>13368</v>
      </c>
      <c r="C1667" t="s">
        <v>76</v>
      </c>
      <c r="D1667">
        <f>+SUMIFS(inv!D:D,inv!A:A,B1667,inv!T:T,A1667)</f>
        <v>0</v>
      </c>
      <c r="E1667">
        <f>+SUMIFS(inv!$D$1:$D$1164,inv!$A$1:$A$1164,$B1667,inv!$T$1:$T$1164,$A1667,inv!$U$1:$U$1164,'DIAS DE INVENTARIO TAT'!E$1)</f>
        <v>0</v>
      </c>
      <c r="F1667">
        <f>+SUMIFS(inv!$D$1:$D$1164,inv!$A$1:$A$1164,$B1667,inv!$T$1:$T$1164,$A1667,inv!$U$1:$U$1164,'DIAS DE INVENTARIO TAT'!F$1)</f>
        <v>0</v>
      </c>
      <c r="G1667">
        <f>+SUMIFS(inv!$D$1:$D$1164,inv!$A$1:$A$1164,$B1667,inv!$T$1:$T$1164,$A1667,inv!$U$1:$U$1164,'DIAS DE INVENTARIO TAT'!G$1)</f>
        <v>0</v>
      </c>
      <c r="H1667">
        <f>+SUMIFS(inv!$D$1:$D$1164,inv!$A$1:$A$1164,$B1667,inv!$T$1:$T$1164,$A1667,inv!$U$1:$U$1164,'DIAS DE INVENTARIO TAT'!H$1)</f>
        <v>0</v>
      </c>
      <c r="I1667">
        <f>+SUMIFS(inv!$D$1:$D$1164,inv!$A$1:$A$1164,$B1667,inv!$T$1:$T$1164,$A1667,inv!$U$1:$U$1164,'DIAS DE INVENTARIO TAT'!I$1)</f>
        <v>0</v>
      </c>
      <c r="J1667">
        <f>+SUMIFS(inv!$D$1:$D$1164,inv!$A$1:$A$1164,$B1667,inv!$T$1:$T$1164,$A1667,inv!$U$1:$U$1164,'DIAS DE INVENTARIO TAT'!J$1)</f>
        <v>0</v>
      </c>
      <c r="K1667">
        <f>+SUMIFS(inv!$D$1:$D$1164,inv!$A$1:$A$1164,$B1667,inv!$T$1:$T$1164,$A1667,inv!$U$1:$U$1164,'DIAS DE INVENTARIO TAT'!K$1)</f>
        <v>0</v>
      </c>
      <c r="L1667" s="6">
        <f>+SUMIFS(VENTAS!H:H,VENTAS!B:B,B1667,VENTAS!G:G,A1667)</f>
        <v>0</v>
      </c>
      <c r="M1667" s="4">
        <f t="shared" si="141"/>
        <v>0</v>
      </c>
      <c r="N1667" s="4">
        <f t="shared" si="146"/>
        <v>0</v>
      </c>
      <c r="O1667" s="4">
        <f t="shared" si="147"/>
        <v>0</v>
      </c>
      <c r="P1667" s="4">
        <f t="shared" si="148"/>
        <v>0</v>
      </c>
      <c r="Q1667" s="6" t="e">
        <f>+SUMIFS(#REF!,#REF!,TablaINV[[#This Row],[GRUPO]],#REF!,TablaINV[[#This Row],[COD]])</f>
        <v>#REF!</v>
      </c>
      <c r="R1667" s="19">
        <f t="shared" si="149"/>
        <v>0</v>
      </c>
      <c r="S1667" s="4" t="str">
        <f>+VLOOKUP(A1667,inv!T:X,5,0)</f>
        <v>COSTA</v>
      </c>
      <c r="T1667" s="4" t="str">
        <f>+VLOOKUP(B:B,'DT HUEVO'!$A:$D,4,0)</f>
        <v>EMPACADOS</v>
      </c>
      <c r="U1667" s="4" t="str">
        <f>+VLOOKUP(TablaINV[[#This Row],[COD]],'DT HUEVO'!$A:$D,3,0)</f>
        <v>AA</v>
      </c>
    </row>
    <row r="1668" spans="1:21">
      <c r="A1668" t="s">
        <v>868</v>
      </c>
      <c r="B1668">
        <v>10104</v>
      </c>
      <c r="C1668" t="s">
        <v>84</v>
      </c>
      <c r="D1668">
        <f>+SUMIFS(inv!D:D,inv!A:A,B1668,inv!T:T,A1668)</f>
        <v>0</v>
      </c>
      <c r="E1668">
        <f>+SUMIFS(inv!$D$1:$D$1164,inv!$A$1:$A$1164,$B1668,inv!$T$1:$T$1164,$A1668,inv!$U$1:$U$1164,'DIAS DE INVENTARIO TAT'!E$1)</f>
        <v>0</v>
      </c>
      <c r="F1668">
        <f>+SUMIFS(inv!$D$1:$D$1164,inv!$A$1:$A$1164,$B1668,inv!$T$1:$T$1164,$A1668,inv!$U$1:$U$1164,'DIAS DE INVENTARIO TAT'!F$1)</f>
        <v>0</v>
      </c>
      <c r="G1668">
        <f>+SUMIFS(inv!$D$1:$D$1164,inv!$A$1:$A$1164,$B1668,inv!$T$1:$T$1164,$A1668,inv!$U$1:$U$1164,'DIAS DE INVENTARIO TAT'!G$1)</f>
        <v>0</v>
      </c>
      <c r="H1668">
        <f>+SUMIFS(inv!$D$1:$D$1164,inv!$A$1:$A$1164,$B1668,inv!$T$1:$T$1164,$A1668,inv!$U$1:$U$1164,'DIAS DE INVENTARIO TAT'!H$1)</f>
        <v>0</v>
      </c>
      <c r="I1668">
        <f>+SUMIFS(inv!$D$1:$D$1164,inv!$A$1:$A$1164,$B1668,inv!$T$1:$T$1164,$A1668,inv!$U$1:$U$1164,'DIAS DE INVENTARIO TAT'!I$1)</f>
        <v>0</v>
      </c>
      <c r="J1668">
        <f>+SUMIFS(inv!$D$1:$D$1164,inv!$A$1:$A$1164,$B1668,inv!$T$1:$T$1164,$A1668,inv!$U$1:$U$1164,'DIAS DE INVENTARIO TAT'!J$1)</f>
        <v>0</v>
      </c>
      <c r="K1668">
        <f>+SUMIFS(inv!$D$1:$D$1164,inv!$A$1:$A$1164,$B1668,inv!$T$1:$T$1164,$A1668,inv!$U$1:$U$1164,'DIAS DE INVENTARIO TAT'!K$1)</f>
        <v>0</v>
      </c>
      <c r="L1668" s="6">
        <f>+SUMIFS(VENTAS!H:H,VENTAS!B:B,B1668,VENTAS!G:G,A1668)</f>
        <v>0</v>
      </c>
      <c r="M1668" s="4">
        <f t="shared" ref="M1668:M1731" si="150">+IFERROR(D1668/$L1668,0)</f>
        <v>0</v>
      </c>
      <c r="N1668" s="4">
        <f t="shared" ref="N1668:N1685" si="151">+IFERROR(E1668/$L1668,0)</f>
        <v>0</v>
      </c>
      <c r="O1668" s="4">
        <f t="shared" ref="O1668:O1685" si="152">+IFERROR(F1668/$L1668,0)</f>
        <v>0</v>
      </c>
      <c r="P1668" s="4">
        <f t="shared" ref="P1668:P1685" si="153">+IFERROR(G1668/$L1668,0)</f>
        <v>0</v>
      </c>
      <c r="Q1668" s="6" t="e">
        <f>+SUMIFS(#REF!,#REF!,TablaINV[[#This Row],[GRUPO]],#REF!,TablaINV[[#This Row],[COD]])</f>
        <v>#REF!</v>
      </c>
      <c r="R1668" s="19">
        <f t="shared" ref="R1668:R1685" si="154">+IFERROR(D1668/Q1668,0)</f>
        <v>0</v>
      </c>
      <c r="S1668" s="4" t="str">
        <f>+VLOOKUP(A1668,inv!T:X,5,0)</f>
        <v>COSTA</v>
      </c>
      <c r="T1668" s="4" t="str">
        <f>+VLOOKUP(B:B,'DT HUEVO'!$A:$D,4,0)</f>
        <v>EMPACADOS</v>
      </c>
      <c r="U1668" s="4" t="str">
        <f>+VLOOKUP(TablaINV[[#This Row],[COD]],'DT HUEVO'!$A:$D,3,0)</f>
        <v>YUMBO</v>
      </c>
    </row>
    <row r="1669" spans="1:21">
      <c r="A1669" t="s">
        <v>868</v>
      </c>
      <c r="B1669">
        <v>300</v>
      </c>
      <c r="C1669" t="s">
        <v>99</v>
      </c>
      <c r="D1669">
        <f>+SUMIFS(inv!D:D,inv!A:A,B1669,inv!T:T,A1669)</f>
        <v>0</v>
      </c>
      <c r="E1669">
        <f>+SUMIFS(inv!$D$1:$D$1164,inv!$A$1:$A$1164,$B1669,inv!$T$1:$T$1164,$A1669,inv!$U$1:$U$1164,'DIAS DE INVENTARIO TAT'!E$1)</f>
        <v>0</v>
      </c>
      <c r="F1669">
        <f>+SUMIFS(inv!$D$1:$D$1164,inv!$A$1:$A$1164,$B1669,inv!$T$1:$T$1164,$A1669,inv!$U$1:$U$1164,'DIAS DE INVENTARIO TAT'!F$1)</f>
        <v>0</v>
      </c>
      <c r="G1669">
        <f>+SUMIFS(inv!$D$1:$D$1164,inv!$A$1:$A$1164,$B1669,inv!$T$1:$T$1164,$A1669,inv!$U$1:$U$1164,'DIAS DE INVENTARIO TAT'!G$1)</f>
        <v>0</v>
      </c>
      <c r="H1669">
        <f>+SUMIFS(inv!$D$1:$D$1164,inv!$A$1:$A$1164,$B1669,inv!$T$1:$T$1164,$A1669,inv!$U$1:$U$1164,'DIAS DE INVENTARIO TAT'!H$1)</f>
        <v>0</v>
      </c>
      <c r="I1669">
        <f>+SUMIFS(inv!$D$1:$D$1164,inv!$A$1:$A$1164,$B1669,inv!$T$1:$T$1164,$A1669,inv!$U$1:$U$1164,'DIAS DE INVENTARIO TAT'!I$1)</f>
        <v>0</v>
      </c>
      <c r="J1669">
        <f>+SUMIFS(inv!$D$1:$D$1164,inv!$A$1:$A$1164,$B1669,inv!$T$1:$T$1164,$A1669,inv!$U$1:$U$1164,'DIAS DE INVENTARIO TAT'!J$1)</f>
        <v>0</v>
      </c>
      <c r="K1669">
        <f>+SUMIFS(inv!$D$1:$D$1164,inv!$A$1:$A$1164,$B1669,inv!$T$1:$T$1164,$A1669,inv!$U$1:$U$1164,'DIAS DE INVENTARIO TAT'!K$1)</f>
        <v>0</v>
      </c>
      <c r="L1669" s="6">
        <f>+SUMIFS(VENTAS!H:H,VENTAS!B:B,B1669,VENTAS!G:G,A1669)</f>
        <v>0</v>
      </c>
      <c r="M1669" s="4">
        <f t="shared" si="150"/>
        <v>0</v>
      </c>
      <c r="N1669" s="4">
        <f t="shared" si="151"/>
        <v>0</v>
      </c>
      <c r="O1669" s="4">
        <f t="shared" si="152"/>
        <v>0</v>
      </c>
      <c r="P1669" s="4">
        <f t="shared" si="153"/>
        <v>0</v>
      </c>
      <c r="Q1669" s="6" t="e">
        <f>+SUMIFS(#REF!,#REF!,TablaINV[[#This Row],[GRUPO]],#REF!,TablaINV[[#This Row],[COD]])</f>
        <v>#REF!</v>
      </c>
      <c r="R1669" s="19">
        <f t="shared" si="154"/>
        <v>0</v>
      </c>
      <c r="S1669" s="4" t="str">
        <f>+VLOOKUP(A1669,inv!T:X,5,0)</f>
        <v>COSTA</v>
      </c>
      <c r="T1669" s="4" t="str">
        <f>+VLOOKUP(B:B,'DT HUEVO'!$A:$D,4,0)</f>
        <v>HUEVO SIN CLASIFICAR</v>
      </c>
      <c r="U1669" s="4" t="str">
        <f>+VLOOKUP(TablaINV[[#This Row],[COD]],'DT HUEVO'!$A:$D,3,0)</f>
        <v>HUEVO SIN CLASIFICAR</v>
      </c>
    </row>
    <row r="1670" spans="1:21">
      <c r="A1670" t="s">
        <v>868</v>
      </c>
      <c r="B1670">
        <v>52378</v>
      </c>
      <c r="C1670" t="s">
        <v>69</v>
      </c>
      <c r="D1670">
        <f>+SUMIFS(inv!D:D,inv!A:A,B1670,inv!T:T,A1670)</f>
        <v>0</v>
      </c>
      <c r="E1670">
        <f>+SUMIFS(inv!$D$1:$D$1164,inv!$A$1:$A$1164,$B1670,inv!$T$1:$T$1164,$A1670,inv!$U$1:$U$1164,'DIAS DE INVENTARIO TAT'!E$1)</f>
        <v>0</v>
      </c>
      <c r="F1670">
        <f>+SUMIFS(inv!$D$1:$D$1164,inv!$A$1:$A$1164,$B1670,inv!$T$1:$T$1164,$A1670,inv!$U$1:$U$1164,'DIAS DE INVENTARIO TAT'!F$1)</f>
        <v>0</v>
      </c>
      <c r="G1670">
        <f>+SUMIFS(inv!$D$1:$D$1164,inv!$A$1:$A$1164,$B1670,inv!$T$1:$T$1164,$A1670,inv!$U$1:$U$1164,'DIAS DE INVENTARIO TAT'!G$1)</f>
        <v>0</v>
      </c>
      <c r="H1670">
        <f>+SUMIFS(inv!$D$1:$D$1164,inv!$A$1:$A$1164,$B1670,inv!$T$1:$T$1164,$A1670,inv!$U$1:$U$1164,'DIAS DE INVENTARIO TAT'!H$1)</f>
        <v>0</v>
      </c>
      <c r="I1670">
        <f>+SUMIFS(inv!$D$1:$D$1164,inv!$A$1:$A$1164,$B1670,inv!$T$1:$T$1164,$A1670,inv!$U$1:$U$1164,'DIAS DE INVENTARIO TAT'!I$1)</f>
        <v>0</v>
      </c>
      <c r="J1670">
        <f>+SUMIFS(inv!$D$1:$D$1164,inv!$A$1:$A$1164,$B1670,inv!$T$1:$T$1164,$A1670,inv!$U$1:$U$1164,'DIAS DE INVENTARIO TAT'!J$1)</f>
        <v>0</v>
      </c>
      <c r="K1670">
        <f>+SUMIFS(inv!$D$1:$D$1164,inv!$A$1:$A$1164,$B1670,inv!$T$1:$T$1164,$A1670,inv!$U$1:$U$1164,'DIAS DE INVENTARIO TAT'!K$1)</f>
        <v>0</v>
      </c>
      <c r="L1670" s="6">
        <f>+SUMIFS(VENTAS!H:H,VENTAS!B:B,B1670,VENTAS!G:G,A1670)</f>
        <v>0</v>
      </c>
      <c r="M1670" s="4">
        <f t="shared" si="150"/>
        <v>0</v>
      </c>
      <c r="N1670" s="4">
        <f t="shared" si="151"/>
        <v>0</v>
      </c>
      <c r="O1670" s="4">
        <f t="shared" si="152"/>
        <v>0</v>
      </c>
      <c r="P1670" s="4">
        <f t="shared" si="153"/>
        <v>0</v>
      </c>
      <c r="Q1670" s="6" t="e">
        <f>+SUMIFS(#REF!,#REF!,TablaINV[[#This Row],[GRUPO]],#REF!,TablaINV[[#This Row],[COD]])</f>
        <v>#REF!</v>
      </c>
      <c r="R1670" s="19">
        <f t="shared" si="154"/>
        <v>0</v>
      </c>
      <c r="S1670" s="4" t="str">
        <f>+VLOOKUP(A1670,inv!T:X,5,0)</f>
        <v>COSTA</v>
      </c>
      <c r="T1670" s="4" t="e">
        <f>+VLOOKUP(B:B,'DT HUEVO'!$A:$D,4,0)</f>
        <v>#N/A</v>
      </c>
      <c r="U1670" s="4" t="e">
        <f>+VLOOKUP(TablaINV[[#This Row],[COD]],'DT HUEVO'!$A:$D,3,0)</f>
        <v>#N/A</v>
      </c>
    </row>
    <row r="1671" spans="1:21">
      <c r="A1671" t="s">
        <v>868</v>
      </c>
      <c r="B1671">
        <v>10203</v>
      </c>
      <c r="C1671" t="s">
        <v>29</v>
      </c>
      <c r="D1671">
        <f>+SUMIFS(inv!D:D,inv!A:A,B1671,inv!T:T,A1671)</f>
        <v>0</v>
      </c>
      <c r="E1671">
        <f>+SUMIFS(inv!$D$1:$D$1164,inv!$A$1:$A$1164,$B1671,inv!$T$1:$T$1164,$A1671,inv!$U$1:$U$1164,'DIAS DE INVENTARIO TAT'!E$1)</f>
        <v>0</v>
      </c>
      <c r="F1671">
        <f>+SUMIFS(inv!$D$1:$D$1164,inv!$A$1:$A$1164,$B1671,inv!$T$1:$T$1164,$A1671,inv!$U$1:$U$1164,'DIAS DE INVENTARIO TAT'!F$1)</f>
        <v>0</v>
      </c>
      <c r="G1671">
        <f>+SUMIFS(inv!$D$1:$D$1164,inv!$A$1:$A$1164,$B1671,inv!$T$1:$T$1164,$A1671,inv!$U$1:$U$1164,'DIAS DE INVENTARIO TAT'!G$1)</f>
        <v>0</v>
      </c>
      <c r="H1671">
        <f>+SUMIFS(inv!$D$1:$D$1164,inv!$A$1:$A$1164,$B1671,inv!$T$1:$T$1164,$A1671,inv!$U$1:$U$1164,'DIAS DE INVENTARIO TAT'!H$1)</f>
        <v>0</v>
      </c>
      <c r="I1671">
        <f>+SUMIFS(inv!$D$1:$D$1164,inv!$A$1:$A$1164,$B1671,inv!$T$1:$T$1164,$A1671,inv!$U$1:$U$1164,'DIAS DE INVENTARIO TAT'!I$1)</f>
        <v>0</v>
      </c>
      <c r="J1671">
        <f>+SUMIFS(inv!$D$1:$D$1164,inv!$A$1:$A$1164,$B1671,inv!$T$1:$T$1164,$A1671,inv!$U$1:$U$1164,'DIAS DE INVENTARIO TAT'!J$1)</f>
        <v>0</v>
      </c>
      <c r="K1671">
        <f>+SUMIFS(inv!$D$1:$D$1164,inv!$A$1:$A$1164,$B1671,inv!$T$1:$T$1164,$A1671,inv!$U$1:$U$1164,'DIAS DE INVENTARIO TAT'!K$1)</f>
        <v>0</v>
      </c>
      <c r="L1671" s="6">
        <f>+SUMIFS(VENTAS!H:H,VENTAS!B:B,B1671,VENTAS!G:G,A1671)</f>
        <v>0</v>
      </c>
      <c r="M1671" s="4">
        <f t="shared" si="150"/>
        <v>0</v>
      </c>
      <c r="N1671" s="4">
        <f t="shared" si="151"/>
        <v>0</v>
      </c>
      <c r="O1671" s="4">
        <f t="shared" si="152"/>
        <v>0</v>
      </c>
      <c r="P1671" s="4">
        <f t="shared" si="153"/>
        <v>0</v>
      </c>
      <c r="Q1671" s="6" t="e">
        <f>+SUMIFS(#REF!,#REF!,TablaINV[[#This Row],[GRUPO]],#REF!,TablaINV[[#This Row],[COD]])</f>
        <v>#REF!</v>
      </c>
      <c r="R1671" s="19">
        <f t="shared" si="154"/>
        <v>0</v>
      </c>
      <c r="S1671" s="4" t="str">
        <f>+VLOOKUP(A1671,inv!T:X,5,0)</f>
        <v>COSTA</v>
      </c>
      <c r="T1671" s="4" t="str">
        <f>+VLOOKUP(B:B,'DT HUEVO'!$A:$D,4,0)</f>
        <v>EMPACADOS</v>
      </c>
      <c r="U1671" s="4" t="str">
        <f>+VLOOKUP(TablaINV[[#This Row],[COD]],'DT HUEVO'!$A:$D,3,0)</f>
        <v>AAA</v>
      </c>
    </row>
    <row r="1672" spans="1:21">
      <c r="A1672" t="s">
        <v>868</v>
      </c>
      <c r="B1672">
        <v>12370</v>
      </c>
      <c r="C1672" t="s">
        <v>64</v>
      </c>
      <c r="D1672">
        <f>+SUMIFS(inv!D:D,inv!A:A,B1672,inv!T:T,A1672)</f>
        <v>0</v>
      </c>
      <c r="E1672">
        <f>+SUMIFS(inv!$D$1:$D$1164,inv!$A$1:$A$1164,$B1672,inv!$T$1:$T$1164,$A1672,inv!$U$1:$U$1164,'DIAS DE INVENTARIO TAT'!E$1)</f>
        <v>0</v>
      </c>
      <c r="F1672">
        <f>+SUMIFS(inv!$D$1:$D$1164,inv!$A$1:$A$1164,$B1672,inv!$T$1:$T$1164,$A1672,inv!$U$1:$U$1164,'DIAS DE INVENTARIO TAT'!F$1)</f>
        <v>0</v>
      </c>
      <c r="G1672">
        <f>+SUMIFS(inv!$D$1:$D$1164,inv!$A$1:$A$1164,$B1672,inv!$T$1:$T$1164,$A1672,inv!$U$1:$U$1164,'DIAS DE INVENTARIO TAT'!G$1)</f>
        <v>0</v>
      </c>
      <c r="H1672">
        <f>+SUMIFS(inv!$D$1:$D$1164,inv!$A$1:$A$1164,$B1672,inv!$T$1:$T$1164,$A1672,inv!$U$1:$U$1164,'DIAS DE INVENTARIO TAT'!H$1)</f>
        <v>0</v>
      </c>
      <c r="I1672">
        <f>+SUMIFS(inv!$D$1:$D$1164,inv!$A$1:$A$1164,$B1672,inv!$T$1:$T$1164,$A1672,inv!$U$1:$U$1164,'DIAS DE INVENTARIO TAT'!I$1)</f>
        <v>0</v>
      </c>
      <c r="J1672">
        <f>+SUMIFS(inv!$D$1:$D$1164,inv!$A$1:$A$1164,$B1672,inv!$T$1:$T$1164,$A1672,inv!$U$1:$U$1164,'DIAS DE INVENTARIO TAT'!J$1)</f>
        <v>0</v>
      </c>
      <c r="K1672">
        <f>+SUMIFS(inv!$D$1:$D$1164,inv!$A$1:$A$1164,$B1672,inv!$T$1:$T$1164,$A1672,inv!$U$1:$U$1164,'DIAS DE INVENTARIO TAT'!K$1)</f>
        <v>0</v>
      </c>
      <c r="L1672" s="6">
        <f>+SUMIFS(VENTAS!H:H,VENTAS!B:B,B1672,VENTAS!G:G,A1672)</f>
        <v>0</v>
      </c>
      <c r="M1672" s="4">
        <f t="shared" si="150"/>
        <v>0</v>
      </c>
      <c r="N1672" s="4">
        <f t="shared" si="151"/>
        <v>0</v>
      </c>
      <c r="O1672" s="4">
        <f t="shared" si="152"/>
        <v>0</v>
      </c>
      <c r="P1672" s="4">
        <f t="shared" si="153"/>
        <v>0</v>
      </c>
      <c r="Q1672" s="6" t="e">
        <f>+SUMIFS(#REF!,#REF!,TablaINV[[#This Row],[GRUPO]],#REF!,TablaINV[[#This Row],[COD]])</f>
        <v>#REF!</v>
      </c>
      <c r="R1672" s="19">
        <f t="shared" si="154"/>
        <v>0</v>
      </c>
      <c r="S1672" s="4" t="str">
        <f>+VLOOKUP(A1672,inv!T:X,5,0)</f>
        <v>COSTA</v>
      </c>
      <c r="T1672" s="4" t="e">
        <f>+VLOOKUP(B:B,'DT HUEVO'!$A:$D,4,0)</f>
        <v>#N/A</v>
      </c>
      <c r="U1672" s="4" t="e">
        <f>+VLOOKUP(TablaINV[[#This Row],[COD]],'DT HUEVO'!$A:$D,3,0)</f>
        <v>#N/A</v>
      </c>
    </row>
    <row r="1673" spans="1:21">
      <c r="A1673" t="s">
        <v>868</v>
      </c>
      <c r="B1673">
        <v>52377</v>
      </c>
      <c r="C1673" t="s">
        <v>134</v>
      </c>
      <c r="D1673">
        <f>+SUMIFS(inv!D:D,inv!A:A,B1673,inv!T:T,A1673)</f>
        <v>0</v>
      </c>
      <c r="E1673">
        <f>+SUMIFS(inv!$D$1:$D$1164,inv!$A$1:$A$1164,$B1673,inv!$T$1:$T$1164,$A1673,inv!$U$1:$U$1164,'DIAS DE INVENTARIO TAT'!E$1)</f>
        <v>0</v>
      </c>
      <c r="F1673">
        <f>+SUMIFS(inv!$D$1:$D$1164,inv!$A$1:$A$1164,$B1673,inv!$T$1:$T$1164,$A1673,inv!$U$1:$U$1164,'DIAS DE INVENTARIO TAT'!F$1)</f>
        <v>0</v>
      </c>
      <c r="G1673">
        <f>+SUMIFS(inv!$D$1:$D$1164,inv!$A$1:$A$1164,$B1673,inv!$T$1:$T$1164,$A1673,inv!$U$1:$U$1164,'DIAS DE INVENTARIO TAT'!G$1)</f>
        <v>0</v>
      </c>
      <c r="H1673">
        <f>+SUMIFS(inv!$D$1:$D$1164,inv!$A$1:$A$1164,$B1673,inv!$T$1:$T$1164,$A1673,inv!$U$1:$U$1164,'DIAS DE INVENTARIO TAT'!H$1)</f>
        <v>0</v>
      </c>
      <c r="I1673">
        <f>+SUMIFS(inv!$D$1:$D$1164,inv!$A$1:$A$1164,$B1673,inv!$T$1:$T$1164,$A1673,inv!$U$1:$U$1164,'DIAS DE INVENTARIO TAT'!I$1)</f>
        <v>0</v>
      </c>
      <c r="J1673">
        <f>+SUMIFS(inv!$D$1:$D$1164,inv!$A$1:$A$1164,$B1673,inv!$T$1:$T$1164,$A1673,inv!$U$1:$U$1164,'DIAS DE INVENTARIO TAT'!J$1)</f>
        <v>0</v>
      </c>
      <c r="K1673">
        <f>+SUMIFS(inv!$D$1:$D$1164,inv!$A$1:$A$1164,$B1673,inv!$T$1:$T$1164,$A1673,inv!$U$1:$U$1164,'DIAS DE INVENTARIO TAT'!K$1)</f>
        <v>0</v>
      </c>
      <c r="L1673" s="6">
        <f>+SUMIFS(VENTAS!H:H,VENTAS!B:B,B1673,VENTAS!G:G,A1673)</f>
        <v>0</v>
      </c>
      <c r="M1673" s="4">
        <f t="shared" si="150"/>
        <v>0</v>
      </c>
      <c r="N1673" s="4">
        <f t="shared" si="151"/>
        <v>0</v>
      </c>
      <c r="O1673" s="4">
        <f t="shared" si="152"/>
        <v>0</v>
      </c>
      <c r="P1673" s="4">
        <f t="shared" si="153"/>
        <v>0</v>
      </c>
      <c r="Q1673" s="6" t="e">
        <f>+SUMIFS(#REF!,#REF!,TablaINV[[#This Row],[GRUPO]],#REF!,TablaINV[[#This Row],[COD]])</f>
        <v>#REF!</v>
      </c>
      <c r="R1673" s="19">
        <f t="shared" si="154"/>
        <v>0</v>
      </c>
      <c r="S1673" s="4" t="str">
        <f>+VLOOKUP(A1673,inv!T:X,5,0)</f>
        <v>COSTA</v>
      </c>
      <c r="T1673" s="4" t="e">
        <f>+VLOOKUP(B:B,'DT HUEVO'!$A:$D,4,0)</f>
        <v>#N/A</v>
      </c>
      <c r="U1673" s="4" t="e">
        <f>+VLOOKUP(TablaINV[[#This Row],[COD]],'DT HUEVO'!$A:$D,3,0)</f>
        <v>#N/A</v>
      </c>
    </row>
    <row r="1674" spans="1:21">
      <c r="A1674" t="s">
        <v>868</v>
      </c>
      <c r="B1674">
        <v>10306</v>
      </c>
      <c r="C1674" t="s">
        <v>226</v>
      </c>
      <c r="D1674">
        <f>+SUMIFS(inv!D:D,inv!A:A,B1674,inv!T:T,A1674)</f>
        <v>0</v>
      </c>
      <c r="E1674">
        <f>+SUMIFS(inv!$D$1:$D$1164,inv!$A$1:$A$1164,$B1674,inv!$T$1:$T$1164,$A1674,inv!$U$1:$U$1164,'DIAS DE INVENTARIO TAT'!E$1)</f>
        <v>0</v>
      </c>
      <c r="F1674">
        <f>+SUMIFS(inv!$D$1:$D$1164,inv!$A$1:$A$1164,$B1674,inv!$T$1:$T$1164,$A1674,inv!$U$1:$U$1164,'DIAS DE INVENTARIO TAT'!F$1)</f>
        <v>0</v>
      </c>
      <c r="G1674">
        <f>+SUMIFS(inv!$D$1:$D$1164,inv!$A$1:$A$1164,$B1674,inv!$T$1:$T$1164,$A1674,inv!$U$1:$U$1164,'DIAS DE INVENTARIO TAT'!G$1)</f>
        <v>0</v>
      </c>
      <c r="H1674">
        <f>+SUMIFS(inv!$D$1:$D$1164,inv!$A$1:$A$1164,$B1674,inv!$T$1:$T$1164,$A1674,inv!$U$1:$U$1164,'DIAS DE INVENTARIO TAT'!H$1)</f>
        <v>0</v>
      </c>
      <c r="I1674">
        <f>+SUMIFS(inv!$D$1:$D$1164,inv!$A$1:$A$1164,$B1674,inv!$T$1:$T$1164,$A1674,inv!$U$1:$U$1164,'DIAS DE INVENTARIO TAT'!I$1)</f>
        <v>0</v>
      </c>
      <c r="J1674">
        <f>+SUMIFS(inv!$D$1:$D$1164,inv!$A$1:$A$1164,$B1674,inv!$T$1:$T$1164,$A1674,inv!$U$1:$U$1164,'DIAS DE INVENTARIO TAT'!J$1)</f>
        <v>0</v>
      </c>
      <c r="K1674">
        <f>+SUMIFS(inv!$D$1:$D$1164,inv!$A$1:$A$1164,$B1674,inv!$T$1:$T$1164,$A1674,inv!$U$1:$U$1164,'DIAS DE INVENTARIO TAT'!K$1)</f>
        <v>0</v>
      </c>
      <c r="L1674" s="6">
        <f>+SUMIFS(VENTAS!H:H,VENTAS!B:B,B1674,VENTAS!G:G,A1674)</f>
        <v>0</v>
      </c>
      <c r="M1674" s="4">
        <f t="shared" si="150"/>
        <v>0</v>
      </c>
      <c r="N1674" s="4">
        <f t="shared" si="151"/>
        <v>0</v>
      </c>
      <c r="O1674" s="4">
        <f t="shared" si="152"/>
        <v>0</v>
      </c>
      <c r="P1674" s="4">
        <f t="shared" si="153"/>
        <v>0</v>
      </c>
      <c r="Q1674" s="6" t="e">
        <f>+SUMIFS(#REF!,#REF!,TablaINV[[#This Row],[GRUPO]],#REF!,TablaINV[[#This Row],[COD]])</f>
        <v>#REF!</v>
      </c>
      <c r="R1674" s="19">
        <f t="shared" si="154"/>
        <v>0</v>
      </c>
      <c r="S1674" s="4" t="str">
        <f>+VLOOKUP(A1674,inv!T:X,5,0)</f>
        <v>COSTA</v>
      </c>
      <c r="T1674" s="4" t="str">
        <f>+VLOOKUP(B:B,'DT HUEVO'!$A:$D,4,0)</f>
        <v>VERDE</v>
      </c>
      <c r="U1674" s="4" t="str">
        <f>+VLOOKUP(TablaINV[[#This Row],[COD]],'DT HUEVO'!$A:$D,3,0)</f>
        <v>AA</v>
      </c>
    </row>
    <row r="1675" spans="1:21">
      <c r="A1675" t="s">
        <v>868</v>
      </c>
      <c r="B1675">
        <v>10311</v>
      </c>
      <c r="C1675" t="s">
        <v>467</v>
      </c>
      <c r="D1675">
        <f>+SUMIFS(inv!D:D,inv!A:A,B1675,inv!T:T,A1675)</f>
        <v>0</v>
      </c>
      <c r="E1675">
        <f>+SUMIFS(inv!$D$1:$D$1164,inv!$A$1:$A$1164,$B1675,inv!$T$1:$T$1164,$A1675,inv!$U$1:$U$1164,'DIAS DE INVENTARIO TAT'!E$1)</f>
        <v>0</v>
      </c>
      <c r="F1675">
        <f>+SUMIFS(inv!$D$1:$D$1164,inv!$A$1:$A$1164,$B1675,inv!$T$1:$T$1164,$A1675,inv!$U$1:$U$1164,'DIAS DE INVENTARIO TAT'!F$1)</f>
        <v>0</v>
      </c>
      <c r="G1675">
        <f>+SUMIFS(inv!$D$1:$D$1164,inv!$A$1:$A$1164,$B1675,inv!$T$1:$T$1164,$A1675,inv!$U$1:$U$1164,'DIAS DE INVENTARIO TAT'!G$1)</f>
        <v>0</v>
      </c>
      <c r="H1675">
        <f>+SUMIFS(inv!$D$1:$D$1164,inv!$A$1:$A$1164,$B1675,inv!$T$1:$T$1164,$A1675,inv!$U$1:$U$1164,'DIAS DE INVENTARIO TAT'!H$1)</f>
        <v>0</v>
      </c>
      <c r="I1675">
        <f>+SUMIFS(inv!$D$1:$D$1164,inv!$A$1:$A$1164,$B1675,inv!$T$1:$T$1164,$A1675,inv!$U$1:$U$1164,'DIAS DE INVENTARIO TAT'!I$1)</f>
        <v>0</v>
      </c>
      <c r="J1675">
        <f>+SUMIFS(inv!$D$1:$D$1164,inv!$A$1:$A$1164,$B1675,inv!$T$1:$T$1164,$A1675,inv!$U$1:$U$1164,'DIAS DE INVENTARIO TAT'!J$1)</f>
        <v>0</v>
      </c>
      <c r="K1675">
        <f>+SUMIFS(inv!$D$1:$D$1164,inv!$A$1:$A$1164,$B1675,inv!$T$1:$T$1164,$A1675,inv!$U$1:$U$1164,'DIAS DE INVENTARIO TAT'!K$1)</f>
        <v>0</v>
      </c>
      <c r="L1675" s="6">
        <f>+SUMIFS(VENTAS!H:H,VENTAS!B:B,B1675,VENTAS!G:G,A1675)</f>
        <v>0</v>
      </c>
      <c r="M1675" s="4">
        <f t="shared" si="150"/>
        <v>0</v>
      </c>
      <c r="N1675" s="4">
        <f t="shared" si="151"/>
        <v>0</v>
      </c>
      <c r="O1675" s="4">
        <f t="shared" si="152"/>
        <v>0</v>
      </c>
      <c r="P1675" s="4">
        <f t="shared" si="153"/>
        <v>0</v>
      </c>
      <c r="Q1675" s="6" t="e">
        <f>+SUMIFS(#REF!,#REF!,TablaINV[[#This Row],[GRUPO]],#REF!,TablaINV[[#This Row],[COD]])</f>
        <v>#REF!</v>
      </c>
      <c r="R1675" s="19">
        <f t="shared" si="154"/>
        <v>0</v>
      </c>
      <c r="S1675" s="4" t="str">
        <f>+VLOOKUP(A1675,inv!T:X,5,0)</f>
        <v>COSTA</v>
      </c>
      <c r="T1675" s="4" t="str">
        <f>+VLOOKUP(B:B,'DT HUEVO'!$A:$D,4,0)</f>
        <v>EMPACADOS</v>
      </c>
      <c r="U1675" s="4" t="str">
        <f>+VLOOKUP(TablaINV[[#This Row],[COD]],'DT HUEVO'!$A:$D,3,0)</f>
        <v>AA</v>
      </c>
    </row>
    <row r="1676" spans="1:21">
      <c r="A1676" t="s">
        <v>868</v>
      </c>
      <c r="B1676">
        <v>10472</v>
      </c>
      <c r="C1676" t="s">
        <v>40</v>
      </c>
      <c r="D1676">
        <f>+SUMIFS(inv!D:D,inv!A:A,B1676,inv!T:T,A1676)</f>
        <v>0</v>
      </c>
      <c r="E1676">
        <f>+SUMIFS(inv!$D$1:$D$1164,inv!$A$1:$A$1164,$B1676,inv!$T$1:$T$1164,$A1676,inv!$U$1:$U$1164,'DIAS DE INVENTARIO TAT'!E$1)</f>
        <v>0</v>
      </c>
      <c r="F1676">
        <f>+SUMIFS(inv!$D$1:$D$1164,inv!$A$1:$A$1164,$B1676,inv!$T$1:$T$1164,$A1676,inv!$U$1:$U$1164,'DIAS DE INVENTARIO TAT'!F$1)</f>
        <v>0</v>
      </c>
      <c r="G1676">
        <f>+SUMIFS(inv!$D$1:$D$1164,inv!$A$1:$A$1164,$B1676,inv!$T$1:$T$1164,$A1676,inv!$U$1:$U$1164,'DIAS DE INVENTARIO TAT'!G$1)</f>
        <v>0</v>
      </c>
      <c r="H1676">
        <f>+SUMIFS(inv!$D$1:$D$1164,inv!$A$1:$A$1164,$B1676,inv!$T$1:$T$1164,$A1676,inv!$U$1:$U$1164,'DIAS DE INVENTARIO TAT'!H$1)</f>
        <v>0</v>
      </c>
      <c r="I1676">
        <f>+SUMIFS(inv!$D$1:$D$1164,inv!$A$1:$A$1164,$B1676,inv!$T$1:$T$1164,$A1676,inv!$U$1:$U$1164,'DIAS DE INVENTARIO TAT'!I$1)</f>
        <v>0</v>
      </c>
      <c r="J1676">
        <f>+SUMIFS(inv!$D$1:$D$1164,inv!$A$1:$A$1164,$B1676,inv!$T$1:$T$1164,$A1676,inv!$U$1:$U$1164,'DIAS DE INVENTARIO TAT'!J$1)</f>
        <v>0</v>
      </c>
      <c r="K1676">
        <f>+SUMIFS(inv!$D$1:$D$1164,inv!$A$1:$A$1164,$B1676,inv!$T$1:$T$1164,$A1676,inv!$U$1:$U$1164,'DIAS DE INVENTARIO TAT'!K$1)</f>
        <v>0</v>
      </c>
      <c r="L1676" s="6">
        <f>+SUMIFS(VENTAS!H:H,VENTAS!B:B,B1676,VENTAS!G:G,A1676)</f>
        <v>0</v>
      </c>
      <c r="M1676" s="4">
        <f t="shared" si="150"/>
        <v>0</v>
      </c>
      <c r="N1676" s="4">
        <f t="shared" si="151"/>
        <v>0</v>
      </c>
      <c r="O1676" s="4">
        <f t="shared" si="152"/>
        <v>0</v>
      </c>
      <c r="P1676" s="4">
        <f t="shared" si="153"/>
        <v>0</v>
      </c>
      <c r="Q1676" s="6" t="e">
        <f>+SUMIFS(#REF!,#REF!,TablaINV[[#This Row],[GRUPO]],#REF!,TablaINV[[#This Row],[COD]])</f>
        <v>#REF!</v>
      </c>
      <c r="R1676" s="19">
        <f t="shared" si="154"/>
        <v>0</v>
      </c>
      <c r="S1676" s="4" t="str">
        <f>+VLOOKUP(A1676,inv!T:X,5,0)</f>
        <v>COSTA</v>
      </c>
      <c r="T1676" s="4" t="str">
        <f>+VLOOKUP(B:B,'DT HUEVO'!$A:$D,4,0)</f>
        <v>EMPACADOS</v>
      </c>
      <c r="U1676" s="4" t="str">
        <f>+VLOOKUP(TablaINV[[#This Row],[COD]],'DT HUEVO'!$A:$D,3,0)</f>
        <v>A</v>
      </c>
    </row>
    <row r="1677" spans="1:21">
      <c r="A1677" t="s">
        <v>868</v>
      </c>
      <c r="B1677">
        <v>13359</v>
      </c>
      <c r="C1677" t="s">
        <v>468</v>
      </c>
      <c r="D1677">
        <f>+SUMIFS(inv!D:D,inv!A:A,B1677,inv!T:T,A1677)</f>
        <v>0</v>
      </c>
      <c r="E1677">
        <f>+SUMIFS(inv!$D$1:$D$1164,inv!$A$1:$A$1164,$B1677,inv!$T$1:$T$1164,$A1677,inv!$U$1:$U$1164,'DIAS DE INVENTARIO TAT'!E$1)</f>
        <v>0</v>
      </c>
      <c r="F1677">
        <f>+SUMIFS(inv!$D$1:$D$1164,inv!$A$1:$A$1164,$B1677,inv!$T$1:$T$1164,$A1677,inv!$U$1:$U$1164,'DIAS DE INVENTARIO TAT'!F$1)</f>
        <v>0</v>
      </c>
      <c r="G1677">
        <f>+SUMIFS(inv!$D$1:$D$1164,inv!$A$1:$A$1164,$B1677,inv!$T$1:$T$1164,$A1677,inv!$U$1:$U$1164,'DIAS DE INVENTARIO TAT'!G$1)</f>
        <v>0</v>
      </c>
      <c r="H1677">
        <f>+SUMIFS(inv!$D$1:$D$1164,inv!$A$1:$A$1164,$B1677,inv!$T$1:$T$1164,$A1677,inv!$U$1:$U$1164,'DIAS DE INVENTARIO TAT'!H$1)</f>
        <v>0</v>
      </c>
      <c r="I1677">
        <f>+SUMIFS(inv!$D$1:$D$1164,inv!$A$1:$A$1164,$B1677,inv!$T$1:$T$1164,$A1677,inv!$U$1:$U$1164,'DIAS DE INVENTARIO TAT'!I$1)</f>
        <v>0</v>
      </c>
      <c r="J1677">
        <f>+SUMIFS(inv!$D$1:$D$1164,inv!$A$1:$A$1164,$B1677,inv!$T$1:$T$1164,$A1677,inv!$U$1:$U$1164,'DIAS DE INVENTARIO TAT'!J$1)</f>
        <v>0</v>
      </c>
      <c r="K1677">
        <f>+SUMIFS(inv!$D$1:$D$1164,inv!$A$1:$A$1164,$B1677,inv!$T$1:$T$1164,$A1677,inv!$U$1:$U$1164,'DIAS DE INVENTARIO TAT'!K$1)</f>
        <v>0</v>
      </c>
      <c r="L1677" s="6">
        <f>+SUMIFS(VENTAS!H:H,VENTAS!B:B,B1677,VENTAS!G:G,A1677)</f>
        <v>0</v>
      </c>
      <c r="M1677" s="4">
        <f t="shared" si="150"/>
        <v>0</v>
      </c>
      <c r="N1677" s="4">
        <f t="shared" si="151"/>
        <v>0</v>
      </c>
      <c r="O1677" s="4">
        <f t="shared" si="152"/>
        <v>0</v>
      </c>
      <c r="P1677" s="4">
        <f t="shared" si="153"/>
        <v>0</v>
      </c>
      <c r="Q1677" s="6" t="e">
        <f>+SUMIFS(#REF!,#REF!,TablaINV[[#This Row],[GRUPO]],#REF!,TablaINV[[#This Row],[COD]])</f>
        <v>#REF!</v>
      </c>
      <c r="R1677" s="19">
        <f t="shared" si="154"/>
        <v>0</v>
      </c>
      <c r="S1677" s="4" t="str">
        <f>+VLOOKUP(A1677,inv!T:X,5,0)</f>
        <v>COSTA</v>
      </c>
      <c r="T1677" s="4" t="str">
        <f>+VLOOKUP(B:B,'DT HUEVO'!$A:$D,4,0)</f>
        <v>EMPACADOS</v>
      </c>
      <c r="U1677" s="4" t="str">
        <f>+VLOOKUP(TablaINV[[#This Row],[COD]],'DT HUEVO'!$A:$D,3,0)</f>
        <v>AA</v>
      </c>
    </row>
    <row r="1678" spans="1:21">
      <c r="A1678" t="s">
        <v>868</v>
      </c>
      <c r="B1678">
        <v>13503</v>
      </c>
      <c r="C1678" t="s">
        <v>470</v>
      </c>
      <c r="D1678">
        <f>+SUMIFS(inv!D:D,inv!A:A,B1678,inv!T:T,A1678)</f>
        <v>0</v>
      </c>
      <c r="E1678">
        <f>+SUMIFS(inv!$D$1:$D$1164,inv!$A$1:$A$1164,$B1678,inv!$T$1:$T$1164,$A1678,inv!$U$1:$U$1164,'DIAS DE INVENTARIO TAT'!E$1)</f>
        <v>0</v>
      </c>
      <c r="F1678">
        <f>+SUMIFS(inv!$D$1:$D$1164,inv!$A$1:$A$1164,$B1678,inv!$T$1:$T$1164,$A1678,inv!$U$1:$U$1164,'DIAS DE INVENTARIO TAT'!F$1)</f>
        <v>0</v>
      </c>
      <c r="G1678">
        <f>+SUMIFS(inv!$D$1:$D$1164,inv!$A$1:$A$1164,$B1678,inv!$T$1:$T$1164,$A1678,inv!$U$1:$U$1164,'DIAS DE INVENTARIO TAT'!G$1)</f>
        <v>0</v>
      </c>
      <c r="H1678">
        <f>+SUMIFS(inv!$D$1:$D$1164,inv!$A$1:$A$1164,$B1678,inv!$T$1:$T$1164,$A1678,inv!$U$1:$U$1164,'DIAS DE INVENTARIO TAT'!H$1)</f>
        <v>0</v>
      </c>
      <c r="I1678">
        <f>+SUMIFS(inv!$D$1:$D$1164,inv!$A$1:$A$1164,$B1678,inv!$T$1:$T$1164,$A1678,inv!$U$1:$U$1164,'DIAS DE INVENTARIO TAT'!I$1)</f>
        <v>0</v>
      </c>
      <c r="J1678">
        <f>+SUMIFS(inv!$D$1:$D$1164,inv!$A$1:$A$1164,$B1678,inv!$T$1:$T$1164,$A1678,inv!$U$1:$U$1164,'DIAS DE INVENTARIO TAT'!J$1)</f>
        <v>0</v>
      </c>
      <c r="K1678">
        <f>+SUMIFS(inv!$D$1:$D$1164,inv!$A$1:$A$1164,$B1678,inv!$T$1:$T$1164,$A1678,inv!$U$1:$U$1164,'DIAS DE INVENTARIO TAT'!K$1)</f>
        <v>0</v>
      </c>
      <c r="L1678" s="6">
        <f>+SUMIFS(VENTAS!H:H,VENTAS!B:B,B1678,VENTAS!G:G,A1678)</f>
        <v>0</v>
      </c>
      <c r="M1678" s="4">
        <f t="shared" si="150"/>
        <v>0</v>
      </c>
      <c r="N1678" s="4">
        <f t="shared" si="151"/>
        <v>0</v>
      </c>
      <c r="O1678" s="4">
        <f t="shared" si="152"/>
        <v>0</v>
      </c>
      <c r="P1678" s="4">
        <f t="shared" si="153"/>
        <v>0</v>
      </c>
      <c r="Q1678" s="6" t="e">
        <f>+SUMIFS(#REF!,#REF!,TablaINV[[#This Row],[GRUPO]],#REF!,TablaINV[[#This Row],[COD]])</f>
        <v>#REF!</v>
      </c>
      <c r="R1678" s="19">
        <f t="shared" si="154"/>
        <v>0</v>
      </c>
      <c r="S1678" s="4" t="str">
        <f>+VLOOKUP(A1678,inv!T:X,5,0)</f>
        <v>COSTA</v>
      </c>
      <c r="T1678" s="4" t="str">
        <f>+VLOOKUP(B:B,'DT HUEVO'!$A:$D,4,0)</f>
        <v>EMPACADOS</v>
      </c>
      <c r="U1678" s="4" t="str">
        <f>+VLOOKUP(TablaINV[[#This Row],[COD]],'DT HUEVO'!$A:$D,3,0)</f>
        <v>B</v>
      </c>
    </row>
    <row r="1679" spans="1:21">
      <c r="A1679" t="s">
        <v>868</v>
      </c>
      <c r="B1679">
        <v>13403</v>
      </c>
      <c r="C1679" t="s">
        <v>428</v>
      </c>
      <c r="D1679">
        <f>+SUMIFS(inv!D:D,inv!A:A,B1679,inv!T:T,A1679)</f>
        <v>0</v>
      </c>
      <c r="E1679">
        <f>+SUMIFS(inv!$D$1:$D$1164,inv!$A$1:$A$1164,$B1679,inv!$T$1:$T$1164,$A1679,inv!$U$1:$U$1164,'DIAS DE INVENTARIO TAT'!E$1)</f>
        <v>0</v>
      </c>
      <c r="F1679">
        <f>+SUMIFS(inv!$D$1:$D$1164,inv!$A$1:$A$1164,$B1679,inv!$T$1:$T$1164,$A1679,inv!$U$1:$U$1164,'DIAS DE INVENTARIO TAT'!F$1)</f>
        <v>0</v>
      </c>
      <c r="G1679">
        <f>+SUMIFS(inv!$D$1:$D$1164,inv!$A$1:$A$1164,$B1679,inv!$T$1:$T$1164,$A1679,inv!$U$1:$U$1164,'DIAS DE INVENTARIO TAT'!G$1)</f>
        <v>0</v>
      </c>
      <c r="H1679">
        <f>+SUMIFS(inv!$D$1:$D$1164,inv!$A$1:$A$1164,$B1679,inv!$T$1:$T$1164,$A1679,inv!$U$1:$U$1164,'DIAS DE INVENTARIO TAT'!H$1)</f>
        <v>0</v>
      </c>
      <c r="I1679">
        <f>+SUMIFS(inv!$D$1:$D$1164,inv!$A$1:$A$1164,$B1679,inv!$T$1:$T$1164,$A1679,inv!$U$1:$U$1164,'DIAS DE INVENTARIO TAT'!I$1)</f>
        <v>0</v>
      </c>
      <c r="J1679">
        <f>+SUMIFS(inv!$D$1:$D$1164,inv!$A$1:$A$1164,$B1679,inv!$T$1:$T$1164,$A1679,inv!$U$1:$U$1164,'DIAS DE INVENTARIO TAT'!J$1)</f>
        <v>0</v>
      </c>
      <c r="K1679">
        <f>+SUMIFS(inv!$D$1:$D$1164,inv!$A$1:$A$1164,$B1679,inv!$T$1:$T$1164,$A1679,inv!$U$1:$U$1164,'DIAS DE INVENTARIO TAT'!K$1)</f>
        <v>0</v>
      </c>
      <c r="L1679" s="6">
        <f>+SUMIFS(VENTAS!H:H,VENTAS!B:B,B1679,VENTAS!G:G,A1679)</f>
        <v>0</v>
      </c>
      <c r="M1679" s="4">
        <f t="shared" si="150"/>
        <v>0</v>
      </c>
      <c r="N1679" s="4">
        <f t="shared" si="151"/>
        <v>0</v>
      </c>
      <c r="O1679" s="4">
        <f t="shared" si="152"/>
        <v>0</v>
      </c>
      <c r="P1679" s="4">
        <f t="shared" si="153"/>
        <v>0</v>
      </c>
      <c r="Q1679" s="6" t="e">
        <f>+SUMIFS(#REF!,#REF!,TablaINV[[#This Row],[GRUPO]],#REF!,TablaINV[[#This Row],[COD]])</f>
        <v>#REF!</v>
      </c>
      <c r="R1679" s="19">
        <f t="shared" si="154"/>
        <v>0</v>
      </c>
      <c r="S1679" s="4" t="str">
        <f>+VLOOKUP(A1679,inv!T:X,5,0)</f>
        <v>COSTA</v>
      </c>
      <c r="T1679" s="4" t="str">
        <f>+VLOOKUP(B:B,'DT HUEVO'!$A:$D,4,0)</f>
        <v>EMPACADOS</v>
      </c>
      <c r="U1679" s="4" t="str">
        <f>+VLOOKUP(TablaINV[[#This Row],[COD]],'DT HUEVO'!$A:$D,3,0)</f>
        <v>A</v>
      </c>
    </row>
    <row r="1680" spans="1:21">
      <c r="A1680" t="s">
        <v>868</v>
      </c>
      <c r="B1680">
        <v>10101</v>
      </c>
      <c r="C1680" t="s">
        <v>536</v>
      </c>
      <c r="D1680">
        <f>+SUMIFS(inv!D:D,inv!A:A,B1680,inv!T:T,A1680)</f>
        <v>0</v>
      </c>
      <c r="E1680">
        <f>+SUMIFS(inv!$D$1:$D$1164,inv!$A$1:$A$1164,$B1680,inv!$T$1:$T$1164,$A1680,inv!$U$1:$U$1164,'DIAS DE INVENTARIO TAT'!E$1)</f>
        <v>0</v>
      </c>
      <c r="F1680">
        <f>+SUMIFS(inv!$D$1:$D$1164,inv!$A$1:$A$1164,$B1680,inv!$T$1:$T$1164,$A1680,inv!$U$1:$U$1164,'DIAS DE INVENTARIO TAT'!F$1)</f>
        <v>0</v>
      </c>
      <c r="G1680">
        <f>+SUMIFS(inv!$D$1:$D$1164,inv!$A$1:$A$1164,$B1680,inv!$T$1:$T$1164,$A1680,inv!$U$1:$U$1164,'DIAS DE INVENTARIO TAT'!G$1)</f>
        <v>0</v>
      </c>
      <c r="H1680">
        <f>+SUMIFS(inv!$D$1:$D$1164,inv!$A$1:$A$1164,$B1680,inv!$T$1:$T$1164,$A1680,inv!$U$1:$U$1164,'DIAS DE INVENTARIO TAT'!H$1)</f>
        <v>0</v>
      </c>
      <c r="I1680">
        <f>+SUMIFS(inv!$D$1:$D$1164,inv!$A$1:$A$1164,$B1680,inv!$T$1:$T$1164,$A1680,inv!$U$1:$U$1164,'DIAS DE INVENTARIO TAT'!I$1)</f>
        <v>0</v>
      </c>
      <c r="J1680">
        <f>+SUMIFS(inv!$D$1:$D$1164,inv!$A$1:$A$1164,$B1680,inv!$T$1:$T$1164,$A1680,inv!$U$1:$U$1164,'DIAS DE INVENTARIO TAT'!J$1)</f>
        <v>0</v>
      </c>
      <c r="K1680">
        <f>+SUMIFS(inv!$D$1:$D$1164,inv!$A$1:$A$1164,$B1680,inv!$T$1:$T$1164,$A1680,inv!$U$1:$U$1164,'DIAS DE INVENTARIO TAT'!K$1)</f>
        <v>0</v>
      </c>
      <c r="L1680" s="6">
        <f>+SUMIFS(VENTAS!H:H,VENTAS!B:B,B1680,VENTAS!G:G,A1680)</f>
        <v>0</v>
      </c>
      <c r="M1680" s="4">
        <f t="shared" si="150"/>
        <v>0</v>
      </c>
      <c r="N1680" s="4">
        <f t="shared" si="151"/>
        <v>0</v>
      </c>
      <c r="O1680" s="4">
        <f t="shared" si="152"/>
        <v>0</v>
      </c>
      <c r="P1680" s="4">
        <f t="shared" si="153"/>
        <v>0</v>
      </c>
      <c r="Q1680" s="6" t="e">
        <f>+SUMIFS(#REF!,#REF!,TablaINV[[#This Row],[GRUPO]],#REF!,TablaINV[[#This Row],[COD]])</f>
        <v>#REF!</v>
      </c>
      <c r="R1680" s="19">
        <f t="shared" si="154"/>
        <v>0</v>
      </c>
      <c r="S1680" s="4" t="str">
        <f>+VLOOKUP(A1680,inv!T:X,5,0)</f>
        <v>COSTA</v>
      </c>
      <c r="T1680" s="4" t="str">
        <f>+VLOOKUP(B:B,'DT HUEVO'!$A:$D,4,0)</f>
        <v>GRIS SUELTO</v>
      </c>
      <c r="U1680" s="4" t="str">
        <f>+VLOOKUP(TablaINV[[#This Row],[COD]],'DT HUEVO'!$A:$D,3,0)</f>
        <v>YUMBO</v>
      </c>
    </row>
    <row r="1681" spans="1:21">
      <c r="A1681" t="s">
        <v>868</v>
      </c>
      <c r="B1681">
        <v>10201</v>
      </c>
      <c r="C1681" t="s">
        <v>27</v>
      </c>
      <c r="D1681">
        <f>+SUMIFS(inv!D:D,inv!A:A,B1681,inv!T:T,A1681)</f>
        <v>0</v>
      </c>
      <c r="E1681">
        <f>+SUMIFS(inv!$D$1:$D$1164,inv!$A$1:$A$1164,$B1681,inv!$T$1:$T$1164,$A1681,inv!$U$1:$U$1164,'DIAS DE INVENTARIO TAT'!E$1)</f>
        <v>0</v>
      </c>
      <c r="F1681">
        <f>+SUMIFS(inv!$D$1:$D$1164,inv!$A$1:$A$1164,$B1681,inv!$T$1:$T$1164,$A1681,inv!$U$1:$U$1164,'DIAS DE INVENTARIO TAT'!F$1)</f>
        <v>0</v>
      </c>
      <c r="G1681">
        <f>+SUMIFS(inv!$D$1:$D$1164,inv!$A$1:$A$1164,$B1681,inv!$T$1:$T$1164,$A1681,inv!$U$1:$U$1164,'DIAS DE INVENTARIO TAT'!G$1)</f>
        <v>0</v>
      </c>
      <c r="H1681">
        <f>+SUMIFS(inv!$D$1:$D$1164,inv!$A$1:$A$1164,$B1681,inv!$T$1:$T$1164,$A1681,inv!$U$1:$U$1164,'DIAS DE INVENTARIO TAT'!H$1)</f>
        <v>0</v>
      </c>
      <c r="I1681">
        <f>+SUMIFS(inv!$D$1:$D$1164,inv!$A$1:$A$1164,$B1681,inv!$T$1:$T$1164,$A1681,inv!$U$1:$U$1164,'DIAS DE INVENTARIO TAT'!I$1)</f>
        <v>0</v>
      </c>
      <c r="J1681">
        <f>+SUMIFS(inv!$D$1:$D$1164,inv!$A$1:$A$1164,$B1681,inv!$T$1:$T$1164,$A1681,inv!$U$1:$U$1164,'DIAS DE INVENTARIO TAT'!J$1)</f>
        <v>0</v>
      </c>
      <c r="K1681">
        <f>+SUMIFS(inv!$D$1:$D$1164,inv!$A$1:$A$1164,$B1681,inv!$T$1:$T$1164,$A1681,inv!$U$1:$U$1164,'DIAS DE INVENTARIO TAT'!K$1)</f>
        <v>0</v>
      </c>
      <c r="L1681" s="6">
        <f>+SUMIFS(VENTAS!H:H,VENTAS!B:B,B1681,VENTAS!G:G,A1681)</f>
        <v>0</v>
      </c>
      <c r="M1681" s="4">
        <f t="shared" si="150"/>
        <v>0</v>
      </c>
      <c r="N1681" s="4">
        <f t="shared" si="151"/>
        <v>0</v>
      </c>
      <c r="O1681" s="4">
        <f t="shared" si="152"/>
        <v>0</v>
      </c>
      <c r="P1681" s="4">
        <f t="shared" si="153"/>
        <v>0</v>
      </c>
      <c r="Q1681" s="6" t="e">
        <f>+SUMIFS(#REF!,#REF!,TablaINV[[#This Row],[GRUPO]],#REF!,TablaINV[[#This Row],[COD]])</f>
        <v>#REF!</v>
      </c>
      <c r="R1681" s="19">
        <f t="shared" si="154"/>
        <v>0</v>
      </c>
      <c r="S1681" s="4" t="str">
        <f>+VLOOKUP(A1681,inv!T:X,5,0)</f>
        <v>COSTA</v>
      </c>
      <c r="T1681" s="4" t="str">
        <f>+VLOOKUP(B:B,'DT HUEVO'!$A:$D,4,0)</f>
        <v>GRIS SUELTO</v>
      </c>
      <c r="U1681" s="4" t="str">
        <f>+VLOOKUP(TablaINV[[#This Row],[COD]],'DT HUEVO'!$A:$D,3,0)</f>
        <v>AAA</v>
      </c>
    </row>
    <row r="1682" spans="1:21">
      <c r="A1682" t="s">
        <v>868</v>
      </c>
      <c r="B1682">
        <v>73501</v>
      </c>
      <c r="C1682" t="s">
        <v>425</v>
      </c>
      <c r="D1682">
        <f>+SUMIFS(inv!D:D,inv!A:A,B1682,inv!T:T,A1682)</f>
        <v>0</v>
      </c>
      <c r="E1682">
        <f>+SUMIFS(inv!$D$1:$D$1164,inv!$A$1:$A$1164,$B1682,inv!$T$1:$T$1164,$A1682,inv!$U$1:$U$1164,'DIAS DE INVENTARIO TAT'!E$1)</f>
        <v>0</v>
      </c>
      <c r="F1682">
        <f>+SUMIFS(inv!$D$1:$D$1164,inv!$A$1:$A$1164,$B1682,inv!$T$1:$T$1164,$A1682,inv!$U$1:$U$1164,'DIAS DE INVENTARIO TAT'!F$1)</f>
        <v>0</v>
      </c>
      <c r="G1682">
        <f>+SUMIFS(inv!$D$1:$D$1164,inv!$A$1:$A$1164,$B1682,inv!$T$1:$T$1164,$A1682,inv!$U$1:$U$1164,'DIAS DE INVENTARIO TAT'!G$1)</f>
        <v>0</v>
      </c>
      <c r="H1682">
        <f>+SUMIFS(inv!$D$1:$D$1164,inv!$A$1:$A$1164,$B1682,inv!$T$1:$T$1164,$A1682,inv!$U$1:$U$1164,'DIAS DE INVENTARIO TAT'!H$1)</f>
        <v>0</v>
      </c>
      <c r="I1682">
        <f>+SUMIFS(inv!$D$1:$D$1164,inv!$A$1:$A$1164,$B1682,inv!$T$1:$T$1164,$A1682,inv!$U$1:$U$1164,'DIAS DE INVENTARIO TAT'!I$1)</f>
        <v>0</v>
      </c>
      <c r="J1682">
        <f>+SUMIFS(inv!$D$1:$D$1164,inv!$A$1:$A$1164,$B1682,inv!$T$1:$T$1164,$A1682,inv!$U$1:$U$1164,'DIAS DE INVENTARIO TAT'!J$1)</f>
        <v>0</v>
      </c>
      <c r="K1682">
        <f>+SUMIFS(inv!$D$1:$D$1164,inv!$A$1:$A$1164,$B1682,inv!$T$1:$T$1164,$A1682,inv!$U$1:$U$1164,'DIAS DE INVENTARIO TAT'!K$1)</f>
        <v>0</v>
      </c>
      <c r="L1682" s="6">
        <f>+SUMIFS(VENTAS!H:H,VENTAS!B:B,B1682,VENTAS!G:G,A1682)</f>
        <v>0</v>
      </c>
      <c r="M1682" s="4">
        <f t="shared" si="150"/>
        <v>0</v>
      </c>
      <c r="N1682" s="4">
        <f t="shared" si="151"/>
        <v>0</v>
      </c>
      <c r="O1682" s="4">
        <f t="shared" si="152"/>
        <v>0</v>
      </c>
      <c r="P1682" s="4">
        <f t="shared" si="153"/>
        <v>0</v>
      </c>
      <c r="Q1682" s="6" t="e">
        <f>+SUMIFS(#REF!,#REF!,TablaINV[[#This Row],[GRUPO]],#REF!,TablaINV[[#This Row],[COD]])</f>
        <v>#REF!</v>
      </c>
      <c r="R1682" s="19">
        <f t="shared" si="154"/>
        <v>0</v>
      </c>
      <c r="S1682" s="4" t="str">
        <f>+VLOOKUP(A1682,inv!T:X,5,0)</f>
        <v>COSTA</v>
      </c>
      <c r="T1682" s="4" t="str">
        <f>+VLOOKUP(B:B,'DT HUEVO'!$A:$D,4,0)</f>
        <v>SEGUNDA</v>
      </c>
      <c r="U1682" s="4" t="str">
        <f>+VLOOKUP(TablaINV[[#This Row],[COD]],'DT HUEVO'!$A:$D,3,0)</f>
        <v>SEGUNDA</v>
      </c>
    </row>
    <row r="1683" spans="1:21">
      <c r="A1683" t="s">
        <v>868</v>
      </c>
      <c r="B1683">
        <v>76501</v>
      </c>
      <c r="C1683" t="s">
        <v>589</v>
      </c>
      <c r="D1683">
        <f>+SUMIFS(inv!D:D,inv!A:A,B1683,inv!T:T,A1683)</f>
        <v>0</v>
      </c>
      <c r="E1683">
        <f>+SUMIFS(inv!$D$1:$D$1164,inv!$A$1:$A$1164,$B1683,inv!$T$1:$T$1164,$A1683,inv!$U$1:$U$1164,'DIAS DE INVENTARIO TAT'!E$1)</f>
        <v>0</v>
      </c>
      <c r="F1683">
        <f>+SUMIFS(inv!$D$1:$D$1164,inv!$A$1:$A$1164,$B1683,inv!$T$1:$T$1164,$A1683,inv!$U$1:$U$1164,'DIAS DE INVENTARIO TAT'!F$1)</f>
        <v>0</v>
      </c>
      <c r="G1683">
        <f>+SUMIFS(inv!$D$1:$D$1164,inv!$A$1:$A$1164,$B1683,inv!$T$1:$T$1164,$A1683,inv!$U$1:$U$1164,'DIAS DE INVENTARIO TAT'!G$1)</f>
        <v>0</v>
      </c>
      <c r="H1683">
        <f>+SUMIFS(inv!$D$1:$D$1164,inv!$A$1:$A$1164,$B1683,inv!$T$1:$T$1164,$A1683,inv!$U$1:$U$1164,'DIAS DE INVENTARIO TAT'!H$1)</f>
        <v>0</v>
      </c>
      <c r="I1683">
        <f>+SUMIFS(inv!$D$1:$D$1164,inv!$A$1:$A$1164,$B1683,inv!$T$1:$T$1164,$A1683,inv!$U$1:$U$1164,'DIAS DE INVENTARIO TAT'!I$1)</f>
        <v>0</v>
      </c>
      <c r="J1683">
        <f>+SUMIFS(inv!$D$1:$D$1164,inv!$A$1:$A$1164,$B1683,inv!$T$1:$T$1164,$A1683,inv!$U$1:$U$1164,'DIAS DE INVENTARIO TAT'!J$1)</f>
        <v>0</v>
      </c>
      <c r="K1683">
        <f>+SUMIFS(inv!$D$1:$D$1164,inv!$A$1:$A$1164,$B1683,inv!$T$1:$T$1164,$A1683,inv!$U$1:$U$1164,'DIAS DE INVENTARIO TAT'!K$1)</f>
        <v>0</v>
      </c>
      <c r="L1683" s="6">
        <f>+SUMIFS(VENTAS!H:H,VENTAS!B:B,B1683,VENTAS!G:G,A1683)</f>
        <v>0</v>
      </c>
      <c r="M1683" s="4">
        <f t="shared" si="150"/>
        <v>0</v>
      </c>
      <c r="N1683" s="4">
        <f t="shared" si="151"/>
        <v>0</v>
      </c>
      <c r="O1683" s="4">
        <f t="shared" si="152"/>
        <v>0</v>
      </c>
      <c r="P1683" s="4">
        <f t="shared" si="153"/>
        <v>0</v>
      </c>
      <c r="Q1683" s="6" t="e">
        <f>+SUMIFS(#REF!,#REF!,TablaINV[[#This Row],[GRUPO]],#REF!,TablaINV[[#This Row],[COD]])</f>
        <v>#REF!</v>
      </c>
      <c r="R1683" s="19">
        <f t="shared" si="154"/>
        <v>0</v>
      </c>
      <c r="S1683" s="4" t="str">
        <f>+VLOOKUP(A1683,inv!T:X,5,0)</f>
        <v>COSTA</v>
      </c>
      <c r="T1683" s="4" t="str">
        <f>+VLOOKUP(B:B,'DT HUEVO'!$A:$D,4,0)</f>
        <v>SEGUNDA</v>
      </c>
      <c r="U1683" s="4" t="str">
        <f>+VLOOKUP(TablaINV[[#This Row],[COD]],'DT HUEVO'!$A:$D,3,0)</f>
        <v>SEGUNDA</v>
      </c>
    </row>
    <row r="1684" spans="1:21">
      <c r="A1684" t="s">
        <v>868</v>
      </c>
      <c r="B1684">
        <v>76601</v>
      </c>
      <c r="C1684" t="s">
        <v>590</v>
      </c>
      <c r="D1684">
        <f>+SUMIFS(inv!D:D,inv!A:A,B1684,inv!T:T,A1684)</f>
        <v>0</v>
      </c>
      <c r="E1684">
        <f>+SUMIFS(inv!$D$1:$D$1164,inv!$A$1:$A$1164,$B1684,inv!$T$1:$T$1164,$A1684,inv!$U$1:$U$1164,'DIAS DE INVENTARIO TAT'!E$1)</f>
        <v>0</v>
      </c>
      <c r="F1684">
        <f>+SUMIFS(inv!$D$1:$D$1164,inv!$A$1:$A$1164,$B1684,inv!$T$1:$T$1164,$A1684,inv!$U$1:$U$1164,'DIAS DE INVENTARIO TAT'!F$1)</f>
        <v>0</v>
      </c>
      <c r="G1684">
        <f>+SUMIFS(inv!$D$1:$D$1164,inv!$A$1:$A$1164,$B1684,inv!$T$1:$T$1164,$A1684,inv!$U$1:$U$1164,'DIAS DE INVENTARIO TAT'!G$1)</f>
        <v>0</v>
      </c>
      <c r="H1684">
        <f>+SUMIFS(inv!$D$1:$D$1164,inv!$A$1:$A$1164,$B1684,inv!$T$1:$T$1164,$A1684,inv!$U$1:$U$1164,'DIAS DE INVENTARIO TAT'!H$1)</f>
        <v>0</v>
      </c>
      <c r="I1684">
        <f>+SUMIFS(inv!$D$1:$D$1164,inv!$A$1:$A$1164,$B1684,inv!$T$1:$T$1164,$A1684,inv!$U$1:$U$1164,'DIAS DE INVENTARIO TAT'!I$1)</f>
        <v>0</v>
      </c>
      <c r="J1684">
        <f>+SUMIFS(inv!$D$1:$D$1164,inv!$A$1:$A$1164,$B1684,inv!$T$1:$T$1164,$A1684,inv!$U$1:$U$1164,'DIAS DE INVENTARIO TAT'!J$1)</f>
        <v>0</v>
      </c>
      <c r="K1684">
        <f>+SUMIFS(inv!$D$1:$D$1164,inv!$A$1:$A$1164,$B1684,inv!$T$1:$T$1164,$A1684,inv!$U$1:$U$1164,'DIAS DE INVENTARIO TAT'!K$1)</f>
        <v>0</v>
      </c>
      <c r="L1684" s="6">
        <f>+SUMIFS(VENTAS!H:H,VENTAS!B:B,B1684,VENTAS!G:G,A1684)</f>
        <v>0</v>
      </c>
      <c r="M1684" s="4">
        <f t="shared" si="150"/>
        <v>0</v>
      </c>
      <c r="N1684" s="4">
        <f t="shared" si="151"/>
        <v>0</v>
      </c>
      <c r="O1684" s="4">
        <f t="shared" si="152"/>
        <v>0</v>
      </c>
      <c r="P1684" s="4">
        <f t="shared" si="153"/>
        <v>0</v>
      </c>
      <c r="Q1684" s="6" t="e">
        <f>+SUMIFS(#REF!,#REF!,TablaINV[[#This Row],[GRUPO]],#REF!,TablaINV[[#This Row],[COD]])</f>
        <v>#REF!</v>
      </c>
      <c r="R1684" s="19">
        <f t="shared" si="154"/>
        <v>0</v>
      </c>
      <c r="S1684" s="4" t="str">
        <f>+VLOOKUP(A1684,inv!T:X,5,0)</f>
        <v>COSTA</v>
      </c>
      <c r="T1684" s="4" t="str">
        <f>+VLOOKUP(B:B,'DT HUEVO'!$A:$D,4,0)</f>
        <v>SEGUNDA</v>
      </c>
      <c r="U1684" s="4" t="str">
        <f>+VLOOKUP(TablaINV[[#This Row],[COD]],'DT HUEVO'!$A:$D,3,0)</f>
        <v>SEGUNDA</v>
      </c>
    </row>
    <row r="1685" spans="1:21">
      <c r="A1685" t="s">
        <v>868</v>
      </c>
      <c r="B1685">
        <v>76701</v>
      </c>
      <c r="C1685" t="s">
        <v>588</v>
      </c>
      <c r="D1685">
        <f>+SUMIFS(inv!D:D,inv!A:A,B1685,inv!T:T,A1685)</f>
        <v>0</v>
      </c>
      <c r="E1685">
        <f>+SUMIFS(inv!$D$1:$D$1164,inv!$A$1:$A$1164,$B1685,inv!$T$1:$T$1164,$A1685,inv!$U$1:$U$1164,'DIAS DE INVENTARIO TAT'!E$1)</f>
        <v>0</v>
      </c>
      <c r="F1685">
        <f>+SUMIFS(inv!$D$1:$D$1164,inv!$A$1:$A$1164,$B1685,inv!$T$1:$T$1164,$A1685,inv!$U$1:$U$1164,'DIAS DE INVENTARIO TAT'!F$1)</f>
        <v>0</v>
      </c>
      <c r="G1685">
        <f>+SUMIFS(inv!$D$1:$D$1164,inv!$A$1:$A$1164,$B1685,inv!$T$1:$T$1164,$A1685,inv!$U$1:$U$1164,'DIAS DE INVENTARIO TAT'!G$1)</f>
        <v>0</v>
      </c>
      <c r="H1685">
        <f>+SUMIFS(inv!$D$1:$D$1164,inv!$A$1:$A$1164,$B1685,inv!$T$1:$T$1164,$A1685,inv!$U$1:$U$1164,'DIAS DE INVENTARIO TAT'!H$1)</f>
        <v>0</v>
      </c>
      <c r="I1685">
        <f>+SUMIFS(inv!$D$1:$D$1164,inv!$A$1:$A$1164,$B1685,inv!$T$1:$T$1164,$A1685,inv!$U$1:$U$1164,'DIAS DE INVENTARIO TAT'!I$1)</f>
        <v>0</v>
      </c>
      <c r="J1685">
        <f>+SUMIFS(inv!$D$1:$D$1164,inv!$A$1:$A$1164,$B1685,inv!$T$1:$T$1164,$A1685,inv!$U$1:$U$1164,'DIAS DE INVENTARIO TAT'!J$1)</f>
        <v>0</v>
      </c>
      <c r="K1685">
        <f>+SUMIFS(inv!$D$1:$D$1164,inv!$A$1:$A$1164,$B1685,inv!$T$1:$T$1164,$A1685,inv!$U$1:$U$1164,'DIAS DE INVENTARIO TAT'!K$1)</f>
        <v>0</v>
      </c>
      <c r="L1685" s="6">
        <f>+SUMIFS(VENTAS!H:H,VENTAS!B:B,B1685,VENTAS!G:G,A1685)</f>
        <v>0</v>
      </c>
      <c r="M1685" s="4">
        <f t="shared" si="150"/>
        <v>0</v>
      </c>
      <c r="N1685" s="4">
        <f t="shared" si="151"/>
        <v>0</v>
      </c>
      <c r="O1685" s="4">
        <f t="shared" si="152"/>
        <v>0</v>
      </c>
      <c r="P1685" s="4">
        <f t="shared" si="153"/>
        <v>0</v>
      </c>
      <c r="Q1685" s="6" t="e">
        <f>+SUMIFS(#REF!,#REF!,TablaINV[[#This Row],[GRUPO]],#REF!,TablaINV[[#This Row],[COD]])</f>
        <v>#REF!</v>
      </c>
      <c r="R1685" s="19">
        <f t="shared" si="154"/>
        <v>0</v>
      </c>
      <c r="S1685" s="4" t="str">
        <f>+VLOOKUP(A1685,inv!T:X,5,0)</f>
        <v>COSTA</v>
      </c>
      <c r="T1685" s="4" t="str">
        <f>+VLOOKUP(B:B,'DT HUEVO'!$A:$D,4,0)</f>
        <v>SEGUNDA</v>
      </c>
      <c r="U1685" s="4" t="str">
        <f>+VLOOKUP(TablaINV[[#This Row],[COD]],'DT HUEVO'!$A:$D,3,0)</f>
        <v>SEGUNDA</v>
      </c>
    </row>
    <row r="1686" spans="1:21">
      <c r="A1686" t="s">
        <v>868</v>
      </c>
      <c r="B1686">
        <v>77101</v>
      </c>
      <c r="C1686" t="s">
        <v>567</v>
      </c>
      <c r="D1686">
        <f>+SUMIFS(inv!D:D,inv!A:A,B1686,inv!T:T,A1686)</f>
        <v>0</v>
      </c>
      <c r="E1686">
        <f>+SUMIFS(inv!$D$1:$D$1164,inv!$A$1:$A$1164,$B1686,inv!$T$1:$T$1164,$A1686,inv!$U$1:$U$1164,'DIAS DE INVENTARIO TAT'!E$1)</f>
        <v>0</v>
      </c>
      <c r="F1686">
        <f>+SUMIFS(inv!$D$1:$D$1164,inv!$A$1:$A$1164,$B1686,inv!$T$1:$T$1164,$A1686,inv!$U$1:$U$1164,'DIAS DE INVENTARIO TAT'!F$1)</f>
        <v>0</v>
      </c>
      <c r="G1686">
        <f>+SUMIFS(inv!$D$1:$D$1164,inv!$A$1:$A$1164,$B1686,inv!$T$1:$T$1164,$A1686,inv!$U$1:$U$1164,'DIAS DE INVENTARIO TAT'!G$1)</f>
        <v>0</v>
      </c>
      <c r="H1686">
        <f>+SUMIFS(inv!$D$1:$D$1164,inv!$A$1:$A$1164,$B1686,inv!$T$1:$T$1164,$A1686,inv!$U$1:$U$1164,'DIAS DE INVENTARIO TAT'!H$1)</f>
        <v>0</v>
      </c>
      <c r="I1686">
        <f>+SUMIFS(inv!$D$1:$D$1164,inv!$A$1:$A$1164,$B1686,inv!$T$1:$T$1164,$A1686,inv!$U$1:$U$1164,'DIAS DE INVENTARIO TAT'!I$1)</f>
        <v>0</v>
      </c>
      <c r="J1686">
        <f>+SUMIFS(inv!$D$1:$D$1164,inv!$A$1:$A$1164,$B1686,inv!$T$1:$T$1164,$A1686,inv!$U$1:$U$1164,'DIAS DE INVENTARIO TAT'!J$1)</f>
        <v>0</v>
      </c>
      <c r="K1686">
        <f>+SUMIFS(inv!$D$1:$D$1164,inv!$A$1:$A$1164,$B1686,inv!$T$1:$T$1164,$A1686,inv!$U$1:$U$1164,'DIAS DE INVENTARIO TAT'!K$1)</f>
        <v>0</v>
      </c>
      <c r="L1686" s="6">
        <f>+SUMIFS(VENTAS!H:H,VENTAS!B:B,B1686,VENTAS!G:G,A1686)</f>
        <v>0</v>
      </c>
      <c r="M1686" s="4">
        <f t="shared" si="150"/>
        <v>0</v>
      </c>
      <c r="N1686" s="4">
        <f t="shared" ref="N1686:N1717" si="155">+IFERROR(E1686/$L1686,0)</f>
        <v>0</v>
      </c>
      <c r="O1686" s="4">
        <f t="shared" ref="O1686:O1717" si="156">+IFERROR(F1686/$L1686,0)</f>
        <v>0</v>
      </c>
      <c r="P1686" s="4">
        <f t="shared" ref="P1686:P1717" si="157">+IFERROR(G1686/$L1686,0)</f>
        <v>0</v>
      </c>
      <c r="Q1686" s="6" t="e">
        <f>+SUMIFS(#REF!,#REF!,TablaINV[[#This Row],[GRUPO]],#REF!,TablaINV[[#This Row],[COD]])</f>
        <v>#REF!</v>
      </c>
      <c r="R1686" s="19">
        <f t="shared" ref="R1686:R1717" si="158">+IFERROR(D1686/Q1686,0)</f>
        <v>0</v>
      </c>
      <c r="S1686" s="4" t="str">
        <f>+VLOOKUP(A1686,inv!T:X,5,0)</f>
        <v>COSTA</v>
      </c>
      <c r="T1686" s="4" t="str">
        <f>+VLOOKUP(B:B,'DT HUEVO'!$A:$D,4,0)</f>
        <v>SEGUNDA</v>
      </c>
      <c r="U1686" s="4" t="str">
        <f>+VLOOKUP(TablaINV[[#This Row],[COD]],'DT HUEVO'!$A:$D,3,0)</f>
        <v>SEGUNDA</v>
      </c>
    </row>
    <row r="1687" spans="1:21">
      <c r="A1687" t="s">
        <v>868</v>
      </c>
      <c r="B1687">
        <v>78001</v>
      </c>
      <c r="C1687" t="s">
        <v>571</v>
      </c>
      <c r="D1687">
        <f>+SUMIFS(inv!D:D,inv!A:A,B1687,inv!T:T,A1687)</f>
        <v>0</v>
      </c>
      <c r="E1687">
        <f>+SUMIFS(inv!$D$1:$D$1164,inv!$A$1:$A$1164,$B1687,inv!$T$1:$T$1164,$A1687,inv!$U$1:$U$1164,'DIAS DE INVENTARIO TAT'!E$1)</f>
        <v>0</v>
      </c>
      <c r="F1687">
        <f>+SUMIFS(inv!$D$1:$D$1164,inv!$A$1:$A$1164,$B1687,inv!$T$1:$T$1164,$A1687,inv!$U$1:$U$1164,'DIAS DE INVENTARIO TAT'!F$1)</f>
        <v>0</v>
      </c>
      <c r="G1687">
        <f>+SUMIFS(inv!$D$1:$D$1164,inv!$A$1:$A$1164,$B1687,inv!$T$1:$T$1164,$A1687,inv!$U$1:$U$1164,'DIAS DE INVENTARIO TAT'!G$1)</f>
        <v>0</v>
      </c>
      <c r="H1687">
        <f>+SUMIFS(inv!$D$1:$D$1164,inv!$A$1:$A$1164,$B1687,inv!$T$1:$T$1164,$A1687,inv!$U$1:$U$1164,'DIAS DE INVENTARIO TAT'!H$1)</f>
        <v>0</v>
      </c>
      <c r="I1687">
        <f>+SUMIFS(inv!$D$1:$D$1164,inv!$A$1:$A$1164,$B1687,inv!$T$1:$T$1164,$A1687,inv!$U$1:$U$1164,'DIAS DE INVENTARIO TAT'!I$1)</f>
        <v>0</v>
      </c>
      <c r="J1687">
        <f>+SUMIFS(inv!$D$1:$D$1164,inv!$A$1:$A$1164,$B1687,inv!$T$1:$T$1164,$A1687,inv!$U$1:$U$1164,'DIAS DE INVENTARIO TAT'!J$1)</f>
        <v>0</v>
      </c>
      <c r="K1687">
        <f>+SUMIFS(inv!$D$1:$D$1164,inv!$A$1:$A$1164,$B1687,inv!$T$1:$T$1164,$A1687,inv!$U$1:$U$1164,'DIAS DE INVENTARIO TAT'!K$1)</f>
        <v>0</v>
      </c>
      <c r="L1687" s="6">
        <f>+SUMIFS(VENTAS!H:H,VENTAS!B:B,B1687,VENTAS!G:G,A1687)</f>
        <v>0</v>
      </c>
      <c r="M1687" s="4">
        <f t="shared" si="150"/>
        <v>0</v>
      </c>
      <c r="N1687" s="4">
        <f t="shared" si="155"/>
        <v>0</v>
      </c>
      <c r="O1687" s="4">
        <f t="shared" si="156"/>
        <v>0</v>
      </c>
      <c r="P1687" s="4">
        <f t="shared" si="157"/>
        <v>0</v>
      </c>
      <c r="Q1687" s="6" t="e">
        <f>+SUMIFS(#REF!,#REF!,TablaINV[[#This Row],[GRUPO]],#REF!,TablaINV[[#This Row],[COD]])</f>
        <v>#REF!</v>
      </c>
      <c r="R1687" s="19">
        <f t="shared" si="158"/>
        <v>0</v>
      </c>
      <c r="S1687" s="4" t="str">
        <f>+VLOOKUP(A1687,inv!T:X,5,0)</f>
        <v>COSTA</v>
      </c>
      <c r="T1687" s="4" t="str">
        <f>+VLOOKUP(B:B,'DT HUEVO'!$A:$D,4,0)</f>
        <v>SEGUNDA</v>
      </c>
      <c r="U1687" s="4" t="str">
        <f>+VLOOKUP(TablaINV[[#This Row],[COD]],'DT HUEVO'!$A:$D,3,0)</f>
        <v>SEGUNDA</v>
      </c>
    </row>
    <row r="1688" spans="1:21">
      <c r="A1688" t="s">
        <v>868</v>
      </c>
      <c r="B1688">
        <v>10369</v>
      </c>
      <c r="C1688" t="s">
        <v>61</v>
      </c>
      <c r="D1688">
        <f>+SUMIFS(inv!D:D,inv!A:A,B1688,inv!T:T,A1688)</f>
        <v>0</v>
      </c>
      <c r="E1688">
        <f>+SUMIFS(inv!$D$1:$D$1164,inv!$A$1:$A$1164,$B1688,inv!$T$1:$T$1164,$A1688,inv!$U$1:$U$1164,'DIAS DE INVENTARIO TAT'!E$1)</f>
        <v>0</v>
      </c>
      <c r="F1688">
        <f>+SUMIFS(inv!$D$1:$D$1164,inv!$A$1:$A$1164,$B1688,inv!$T$1:$T$1164,$A1688,inv!$U$1:$U$1164,'DIAS DE INVENTARIO TAT'!F$1)</f>
        <v>0</v>
      </c>
      <c r="G1688">
        <f>+SUMIFS(inv!$D$1:$D$1164,inv!$A$1:$A$1164,$B1688,inv!$T$1:$T$1164,$A1688,inv!$U$1:$U$1164,'DIAS DE INVENTARIO TAT'!G$1)</f>
        <v>0</v>
      </c>
      <c r="H1688">
        <f>+SUMIFS(inv!$D$1:$D$1164,inv!$A$1:$A$1164,$B1688,inv!$T$1:$T$1164,$A1688,inv!$U$1:$U$1164,'DIAS DE INVENTARIO TAT'!H$1)</f>
        <v>0</v>
      </c>
      <c r="I1688">
        <f>+SUMIFS(inv!$D$1:$D$1164,inv!$A$1:$A$1164,$B1688,inv!$T$1:$T$1164,$A1688,inv!$U$1:$U$1164,'DIAS DE INVENTARIO TAT'!I$1)</f>
        <v>0</v>
      </c>
      <c r="J1688">
        <f>+SUMIFS(inv!$D$1:$D$1164,inv!$A$1:$A$1164,$B1688,inv!$T$1:$T$1164,$A1688,inv!$U$1:$U$1164,'DIAS DE INVENTARIO TAT'!J$1)</f>
        <v>0</v>
      </c>
      <c r="K1688">
        <f>+SUMIFS(inv!$D$1:$D$1164,inv!$A$1:$A$1164,$B1688,inv!$T$1:$T$1164,$A1688,inv!$U$1:$U$1164,'DIAS DE INVENTARIO TAT'!K$1)</f>
        <v>0</v>
      </c>
      <c r="L1688" s="6">
        <f>+SUMIFS(VENTAS!H:H,VENTAS!B:B,B1688,VENTAS!G:G,A1688)</f>
        <v>0</v>
      </c>
      <c r="M1688" s="4">
        <f t="shared" si="150"/>
        <v>0</v>
      </c>
      <c r="N1688" s="4">
        <f t="shared" si="155"/>
        <v>0</v>
      </c>
      <c r="O1688" s="4">
        <f t="shared" si="156"/>
        <v>0</v>
      </c>
      <c r="P1688" s="4">
        <f t="shared" si="157"/>
        <v>0</v>
      </c>
      <c r="Q1688" s="6" t="e">
        <f>+SUMIFS(#REF!,#REF!,TablaINV[[#This Row],[GRUPO]],#REF!,TablaINV[[#This Row],[COD]])</f>
        <v>#REF!</v>
      </c>
      <c r="R1688" s="19">
        <f t="shared" si="158"/>
        <v>0</v>
      </c>
      <c r="S1688" s="4" t="str">
        <f>+VLOOKUP(A1688,inv!T:X,5,0)</f>
        <v>COSTA</v>
      </c>
      <c r="T1688" s="4" t="str">
        <f>+VLOOKUP(B:B,'DT HUEVO'!$A:$D,4,0)</f>
        <v>EMPACADOS</v>
      </c>
      <c r="U1688" s="4" t="str">
        <f>+VLOOKUP(TablaINV[[#This Row],[COD]],'DT HUEVO'!$A:$D,3,0)</f>
        <v>AA</v>
      </c>
    </row>
    <row r="1689" spans="1:21">
      <c r="A1689" t="s">
        <v>868</v>
      </c>
      <c r="B1689">
        <v>12270</v>
      </c>
      <c r="C1689" t="s">
        <v>62</v>
      </c>
      <c r="D1689">
        <f>+SUMIFS(inv!D:D,inv!A:A,B1689,inv!T:T,A1689)</f>
        <v>0</v>
      </c>
      <c r="E1689">
        <f>+SUMIFS(inv!$D$1:$D$1164,inv!$A$1:$A$1164,$B1689,inv!$T$1:$T$1164,$A1689,inv!$U$1:$U$1164,'DIAS DE INVENTARIO TAT'!E$1)</f>
        <v>0</v>
      </c>
      <c r="F1689">
        <f>+SUMIFS(inv!$D$1:$D$1164,inv!$A$1:$A$1164,$B1689,inv!$T$1:$T$1164,$A1689,inv!$U$1:$U$1164,'DIAS DE INVENTARIO TAT'!F$1)</f>
        <v>0</v>
      </c>
      <c r="G1689">
        <f>+SUMIFS(inv!$D$1:$D$1164,inv!$A$1:$A$1164,$B1689,inv!$T$1:$T$1164,$A1689,inv!$U$1:$U$1164,'DIAS DE INVENTARIO TAT'!G$1)</f>
        <v>0</v>
      </c>
      <c r="H1689">
        <f>+SUMIFS(inv!$D$1:$D$1164,inv!$A$1:$A$1164,$B1689,inv!$T$1:$T$1164,$A1689,inv!$U$1:$U$1164,'DIAS DE INVENTARIO TAT'!H$1)</f>
        <v>0</v>
      </c>
      <c r="I1689">
        <f>+SUMIFS(inv!$D$1:$D$1164,inv!$A$1:$A$1164,$B1689,inv!$T$1:$T$1164,$A1689,inv!$U$1:$U$1164,'DIAS DE INVENTARIO TAT'!I$1)</f>
        <v>0</v>
      </c>
      <c r="J1689">
        <f>+SUMIFS(inv!$D$1:$D$1164,inv!$A$1:$A$1164,$B1689,inv!$T$1:$T$1164,$A1689,inv!$U$1:$U$1164,'DIAS DE INVENTARIO TAT'!J$1)</f>
        <v>0</v>
      </c>
      <c r="K1689">
        <f>+SUMIFS(inv!$D$1:$D$1164,inv!$A$1:$A$1164,$B1689,inv!$T$1:$T$1164,$A1689,inv!$U$1:$U$1164,'DIAS DE INVENTARIO TAT'!K$1)</f>
        <v>0</v>
      </c>
      <c r="L1689" s="6">
        <f>+SUMIFS(VENTAS!H:H,VENTAS!B:B,B1689,VENTAS!G:G,A1689)</f>
        <v>0</v>
      </c>
      <c r="M1689" s="4">
        <f t="shared" si="150"/>
        <v>0</v>
      </c>
      <c r="N1689" s="4">
        <f t="shared" si="155"/>
        <v>0</v>
      </c>
      <c r="O1689" s="4">
        <f t="shared" si="156"/>
        <v>0</v>
      </c>
      <c r="P1689" s="4">
        <f t="shared" si="157"/>
        <v>0</v>
      </c>
      <c r="Q1689" s="6" t="e">
        <f>+SUMIFS(#REF!,#REF!,TablaINV[[#This Row],[GRUPO]],#REF!,TablaINV[[#This Row],[COD]])</f>
        <v>#REF!</v>
      </c>
      <c r="R1689" s="19">
        <f t="shared" si="158"/>
        <v>0</v>
      </c>
      <c r="S1689" s="4" t="str">
        <f>+VLOOKUP(A1689,inv!T:X,5,0)</f>
        <v>COSTA</v>
      </c>
      <c r="T1689" s="4" t="str">
        <f>+VLOOKUP(B:B,'DT HUEVO'!$A:$D,4,0)</f>
        <v>EMPACADOS</v>
      </c>
      <c r="U1689" s="4" t="str">
        <f>+VLOOKUP(TablaINV[[#This Row],[COD]],'DT HUEVO'!$A:$D,3,0)</f>
        <v>AAA</v>
      </c>
    </row>
    <row r="1690" spans="1:21">
      <c r="A1690" t="s">
        <v>868</v>
      </c>
      <c r="B1690">
        <v>12480</v>
      </c>
      <c r="C1690" t="s">
        <v>67</v>
      </c>
      <c r="D1690">
        <f>+SUMIFS(inv!D:D,inv!A:A,B1690,inv!T:T,A1690)</f>
        <v>0</v>
      </c>
      <c r="E1690">
        <f>+SUMIFS(inv!$D$1:$D$1164,inv!$A$1:$A$1164,$B1690,inv!$T$1:$T$1164,$A1690,inv!$U$1:$U$1164,'DIAS DE INVENTARIO TAT'!E$1)</f>
        <v>0</v>
      </c>
      <c r="F1690">
        <f>+SUMIFS(inv!$D$1:$D$1164,inv!$A$1:$A$1164,$B1690,inv!$T$1:$T$1164,$A1690,inv!$U$1:$U$1164,'DIAS DE INVENTARIO TAT'!F$1)</f>
        <v>0</v>
      </c>
      <c r="G1690">
        <f>+SUMIFS(inv!$D$1:$D$1164,inv!$A$1:$A$1164,$B1690,inv!$T$1:$T$1164,$A1690,inv!$U$1:$U$1164,'DIAS DE INVENTARIO TAT'!G$1)</f>
        <v>0</v>
      </c>
      <c r="H1690">
        <f>+SUMIFS(inv!$D$1:$D$1164,inv!$A$1:$A$1164,$B1690,inv!$T$1:$T$1164,$A1690,inv!$U$1:$U$1164,'DIAS DE INVENTARIO TAT'!H$1)</f>
        <v>0</v>
      </c>
      <c r="I1690">
        <f>+SUMIFS(inv!$D$1:$D$1164,inv!$A$1:$A$1164,$B1690,inv!$T$1:$T$1164,$A1690,inv!$U$1:$U$1164,'DIAS DE INVENTARIO TAT'!I$1)</f>
        <v>0</v>
      </c>
      <c r="J1690">
        <f>+SUMIFS(inv!$D$1:$D$1164,inv!$A$1:$A$1164,$B1690,inv!$T$1:$T$1164,$A1690,inv!$U$1:$U$1164,'DIAS DE INVENTARIO TAT'!J$1)</f>
        <v>0</v>
      </c>
      <c r="K1690">
        <f>+SUMIFS(inv!$D$1:$D$1164,inv!$A$1:$A$1164,$B1690,inv!$T$1:$T$1164,$A1690,inv!$U$1:$U$1164,'DIAS DE INVENTARIO TAT'!K$1)</f>
        <v>0</v>
      </c>
      <c r="L1690" s="6">
        <f>+SUMIFS(VENTAS!H:H,VENTAS!B:B,B1690,VENTAS!G:G,A1690)</f>
        <v>0</v>
      </c>
      <c r="M1690" s="4">
        <f t="shared" si="150"/>
        <v>0</v>
      </c>
      <c r="N1690" s="4">
        <f t="shared" si="155"/>
        <v>0</v>
      </c>
      <c r="O1690" s="4">
        <f t="shared" si="156"/>
        <v>0</v>
      </c>
      <c r="P1690" s="4">
        <f t="shared" si="157"/>
        <v>0</v>
      </c>
      <c r="Q1690" s="6" t="e">
        <f>+SUMIFS(#REF!,#REF!,TablaINV[[#This Row],[GRUPO]],#REF!,TablaINV[[#This Row],[COD]])</f>
        <v>#REF!</v>
      </c>
      <c r="R1690" s="19">
        <f t="shared" si="158"/>
        <v>0</v>
      </c>
      <c r="S1690" s="4" t="str">
        <f>+VLOOKUP(A1690,inv!T:X,5,0)</f>
        <v>COSTA</v>
      </c>
      <c r="T1690" s="4" t="e">
        <f>+VLOOKUP(B:B,'DT HUEVO'!$A:$D,4,0)</f>
        <v>#N/A</v>
      </c>
      <c r="U1690" s="4" t="e">
        <f>+VLOOKUP(TablaINV[[#This Row],[COD]],'DT HUEVO'!$A:$D,3,0)</f>
        <v>#N/A</v>
      </c>
    </row>
    <row r="1691" spans="1:21">
      <c r="A1691" t="s">
        <v>868</v>
      </c>
      <c r="B1691">
        <v>14459</v>
      </c>
      <c r="C1691" t="s">
        <v>68</v>
      </c>
      <c r="D1691">
        <f>+SUMIFS(inv!D:D,inv!A:A,B1691,inv!T:T,A1691)</f>
        <v>0</v>
      </c>
      <c r="E1691">
        <f>+SUMIFS(inv!$D$1:$D$1164,inv!$A$1:$A$1164,$B1691,inv!$T$1:$T$1164,$A1691,inv!$U$1:$U$1164,'DIAS DE INVENTARIO TAT'!E$1)</f>
        <v>0</v>
      </c>
      <c r="F1691">
        <f>+SUMIFS(inv!$D$1:$D$1164,inv!$A$1:$A$1164,$B1691,inv!$T$1:$T$1164,$A1691,inv!$U$1:$U$1164,'DIAS DE INVENTARIO TAT'!F$1)</f>
        <v>0</v>
      </c>
      <c r="G1691">
        <f>+SUMIFS(inv!$D$1:$D$1164,inv!$A$1:$A$1164,$B1691,inv!$T$1:$T$1164,$A1691,inv!$U$1:$U$1164,'DIAS DE INVENTARIO TAT'!G$1)</f>
        <v>0</v>
      </c>
      <c r="H1691">
        <f>+SUMIFS(inv!$D$1:$D$1164,inv!$A$1:$A$1164,$B1691,inv!$T$1:$T$1164,$A1691,inv!$U$1:$U$1164,'DIAS DE INVENTARIO TAT'!H$1)</f>
        <v>0</v>
      </c>
      <c r="I1691">
        <f>+SUMIFS(inv!$D$1:$D$1164,inv!$A$1:$A$1164,$B1691,inv!$T$1:$T$1164,$A1691,inv!$U$1:$U$1164,'DIAS DE INVENTARIO TAT'!I$1)</f>
        <v>0</v>
      </c>
      <c r="J1691">
        <f>+SUMIFS(inv!$D$1:$D$1164,inv!$A$1:$A$1164,$B1691,inv!$T$1:$T$1164,$A1691,inv!$U$1:$U$1164,'DIAS DE INVENTARIO TAT'!J$1)</f>
        <v>0</v>
      </c>
      <c r="K1691">
        <f>+SUMIFS(inv!$D$1:$D$1164,inv!$A$1:$A$1164,$B1691,inv!$T$1:$T$1164,$A1691,inv!$U$1:$U$1164,'DIAS DE INVENTARIO TAT'!K$1)</f>
        <v>0</v>
      </c>
      <c r="L1691" s="6">
        <f>+SUMIFS(VENTAS!H:H,VENTAS!B:B,B1691,VENTAS!G:G,A1691)</f>
        <v>0</v>
      </c>
      <c r="M1691" s="4">
        <f t="shared" si="150"/>
        <v>0</v>
      </c>
      <c r="N1691" s="4">
        <f t="shared" si="155"/>
        <v>0</v>
      </c>
      <c r="O1691" s="4">
        <f t="shared" si="156"/>
        <v>0</v>
      </c>
      <c r="P1691" s="4">
        <f t="shared" si="157"/>
        <v>0</v>
      </c>
      <c r="Q1691" s="6" t="e">
        <f>+SUMIFS(#REF!,#REF!,TablaINV[[#This Row],[GRUPO]],#REF!,TablaINV[[#This Row],[COD]])</f>
        <v>#REF!</v>
      </c>
      <c r="R1691" s="19">
        <f t="shared" si="158"/>
        <v>0</v>
      </c>
      <c r="S1691" s="4" t="str">
        <f>+VLOOKUP(A1691,inv!T:X,5,0)</f>
        <v>COSTA</v>
      </c>
      <c r="T1691" s="4" t="str">
        <f>+VLOOKUP(B:B,'DT HUEVO'!$A:$D,4,0)</f>
        <v>EMPACADOS</v>
      </c>
      <c r="U1691" s="4" t="str">
        <f>+VLOOKUP(TablaINV[[#This Row],[COD]],'DT HUEVO'!$A:$D,3,0)</f>
        <v>A</v>
      </c>
    </row>
    <row r="1692" spans="1:21">
      <c r="A1692" t="s">
        <v>868</v>
      </c>
      <c r="B1692">
        <v>14311</v>
      </c>
      <c r="C1692" t="s">
        <v>45</v>
      </c>
      <c r="D1692">
        <f>+SUMIFS(inv!D:D,inv!A:A,B1692,inv!T:T,A1692)</f>
        <v>0</v>
      </c>
      <c r="E1692">
        <f>+SUMIFS(inv!$D$1:$D$1164,inv!$A$1:$A$1164,$B1692,inv!$T$1:$T$1164,$A1692,inv!$U$1:$U$1164,'DIAS DE INVENTARIO TAT'!E$1)</f>
        <v>0</v>
      </c>
      <c r="F1692">
        <f>+SUMIFS(inv!$D$1:$D$1164,inv!$A$1:$A$1164,$B1692,inv!$T$1:$T$1164,$A1692,inv!$U$1:$U$1164,'DIAS DE INVENTARIO TAT'!F$1)</f>
        <v>0</v>
      </c>
      <c r="G1692">
        <f>+SUMIFS(inv!$D$1:$D$1164,inv!$A$1:$A$1164,$B1692,inv!$T$1:$T$1164,$A1692,inv!$U$1:$U$1164,'DIAS DE INVENTARIO TAT'!G$1)</f>
        <v>0</v>
      </c>
      <c r="H1692">
        <f>+SUMIFS(inv!$D$1:$D$1164,inv!$A$1:$A$1164,$B1692,inv!$T$1:$T$1164,$A1692,inv!$U$1:$U$1164,'DIAS DE INVENTARIO TAT'!H$1)</f>
        <v>0</v>
      </c>
      <c r="I1692">
        <f>+SUMIFS(inv!$D$1:$D$1164,inv!$A$1:$A$1164,$B1692,inv!$T$1:$T$1164,$A1692,inv!$U$1:$U$1164,'DIAS DE INVENTARIO TAT'!I$1)</f>
        <v>0</v>
      </c>
      <c r="J1692">
        <f>+SUMIFS(inv!$D$1:$D$1164,inv!$A$1:$A$1164,$B1692,inv!$T$1:$T$1164,$A1692,inv!$U$1:$U$1164,'DIAS DE INVENTARIO TAT'!J$1)</f>
        <v>0</v>
      </c>
      <c r="K1692">
        <f>+SUMIFS(inv!$D$1:$D$1164,inv!$A$1:$A$1164,$B1692,inv!$T$1:$T$1164,$A1692,inv!$U$1:$U$1164,'DIAS DE INVENTARIO TAT'!K$1)</f>
        <v>0</v>
      </c>
      <c r="L1692" s="6">
        <f>+SUMIFS(VENTAS!H:H,VENTAS!B:B,B1692,VENTAS!G:G,A1692)</f>
        <v>0</v>
      </c>
      <c r="M1692" s="4">
        <f t="shared" si="150"/>
        <v>0</v>
      </c>
      <c r="N1692" s="4">
        <f t="shared" si="155"/>
        <v>0</v>
      </c>
      <c r="O1692" s="4">
        <f t="shared" si="156"/>
        <v>0</v>
      </c>
      <c r="P1692" s="4">
        <f t="shared" si="157"/>
        <v>0</v>
      </c>
      <c r="Q1692" s="6" t="e">
        <f>+SUMIFS(#REF!,#REF!,TablaINV[[#This Row],[GRUPO]],#REF!,TablaINV[[#This Row],[COD]])</f>
        <v>#REF!</v>
      </c>
      <c r="R1692" s="19">
        <f t="shared" si="158"/>
        <v>0</v>
      </c>
      <c r="S1692" s="4" t="str">
        <f>+VLOOKUP(A1692,inv!T:X,5,0)</f>
        <v>COSTA</v>
      </c>
      <c r="T1692" s="4" t="str">
        <f>+VLOOKUP(B:B,'DT HUEVO'!$A:$D,4,0)</f>
        <v>EMPACADOS</v>
      </c>
      <c r="U1692" s="4" t="str">
        <f>+VLOOKUP(TablaINV[[#This Row],[COD]],'DT HUEVO'!$A:$D,3,0)</f>
        <v>AA</v>
      </c>
    </row>
    <row r="1693" spans="1:21">
      <c r="A1693" t="s">
        <v>868</v>
      </c>
      <c r="B1693">
        <v>10410</v>
      </c>
      <c r="C1693" t="s">
        <v>452</v>
      </c>
      <c r="D1693">
        <f>+SUMIFS(inv!D:D,inv!A:A,B1693,inv!T:T,A1693)</f>
        <v>0</v>
      </c>
      <c r="E1693">
        <f>+SUMIFS(inv!$D$1:$D$1164,inv!$A$1:$A$1164,$B1693,inv!$T$1:$T$1164,$A1693,inv!$U$1:$U$1164,'DIAS DE INVENTARIO TAT'!E$1)</f>
        <v>0</v>
      </c>
      <c r="F1693">
        <f>+SUMIFS(inv!$D$1:$D$1164,inv!$A$1:$A$1164,$B1693,inv!$T$1:$T$1164,$A1693,inv!$U$1:$U$1164,'DIAS DE INVENTARIO TAT'!F$1)</f>
        <v>0</v>
      </c>
      <c r="G1693">
        <f>+SUMIFS(inv!$D$1:$D$1164,inv!$A$1:$A$1164,$B1693,inv!$T$1:$T$1164,$A1693,inv!$U$1:$U$1164,'DIAS DE INVENTARIO TAT'!G$1)</f>
        <v>0</v>
      </c>
      <c r="H1693">
        <f>+SUMIFS(inv!$D$1:$D$1164,inv!$A$1:$A$1164,$B1693,inv!$T$1:$T$1164,$A1693,inv!$U$1:$U$1164,'DIAS DE INVENTARIO TAT'!H$1)</f>
        <v>0</v>
      </c>
      <c r="I1693">
        <f>+SUMIFS(inv!$D$1:$D$1164,inv!$A$1:$A$1164,$B1693,inv!$T$1:$T$1164,$A1693,inv!$U$1:$U$1164,'DIAS DE INVENTARIO TAT'!I$1)</f>
        <v>0</v>
      </c>
      <c r="J1693">
        <f>+SUMIFS(inv!$D$1:$D$1164,inv!$A$1:$A$1164,$B1693,inv!$T$1:$T$1164,$A1693,inv!$U$1:$U$1164,'DIAS DE INVENTARIO TAT'!J$1)</f>
        <v>0</v>
      </c>
      <c r="K1693">
        <f>+SUMIFS(inv!$D$1:$D$1164,inv!$A$1:$A$1164,$B1693,inv!$T$1:$T$1164,$A1693,inv!$U$1:$U$1164,'DIAS DE INVENTARIO TAT'!K$1)</f>
        <v>0</v>
      </c>
      <c r="L1693" s="6">
        <f>+SUMIFS(VENTAS!H:H,VENTAS!B:B,B1693,VENTAS!G:G,A1693)</f>
        <v>0</v>
      </c>
      <c r="M1693" s="4">
        <f t="shared" si="150"/>
        <v>0</v>
      </c>
      <c r="N1693" s="4">
        <f t="shared" si="155"/>
        <v>0</v>
      </c>
      <c r="O1693" s="4">
        <f t="shared" si="156"/>
        <v>0</v>
      </c>
      <c r="P1693" s="4">
        <f t="shared" si="157"/>
        <v>0</v>
      </c>
      <c r="Q1693" s="6" t="e">
        <f>+SUMIFS(#REF!,#REF!,TablaINV[[#This Row],[GRUPO]],#REF!,TablaINV[[#This Row],[COD]])</f>
        <v>#REF!</v>
      </c>
      <c r="R1693" s="19">
        <f t="shared" si="158"/>
        <v>0</v>
      </c>
      <c r="S1693" s="4" t="str">
        <f>+VLOOKUP(A1693,inv!T:X,5,0)</f>
        <v>COSTA</v>
      </c>
      <c r="T1693" s="4" t="str">
        <f>+VLOOKUP(B:B,'DT HUEVO'!$A:$D,4,0)</f>
        <v>EMPACADOS</v>
      </c>
      <c r="U1693" s="4" t="str">
        <f>+VLOOKUP(TablaINV[[#This Row],[COD]],'DT HUEVO'!$A:$D,3,0)</f>
        <v>A</v>
      </c>
    </row>
    <row r="1694" spans="1:21">
      <c r="A1694" t="s">
        <v>868</v>
      </c>
      <c r="B1694">
        <v>10268</v>
      </c>
      <c r="C1694" t="s">
        <v>427</v>
      </c>
      <c r="D1694">
        <f>+SUMIFS(inv!D:D,inv!A:A,B1694,inv!T:T,A1694)</f>
        <v>0</v>
      </c>
      <c r="E1694">
        <f>+SUMIFS(inv!$D$1:$D$1164,inv!$A$1:$A$1164,$B1694,inv!$T$1:$T$1164,$A1694,inv!$U$1:$U$1164,'DIAS DE INVENTARIO TAT'!E$1)</f>
        <v>0</v>
      </c>
      <c r="F1694">
        <f>+SUMIFS(inv!$D$1:$D$1164,inv!$A$1:$A$1164,$B1694,inv!$T$1:$T$1164,$A1694,inv!$U$1:$U$1164,'DIAS DE INVENTARIO TAT'!F$1)</f>
        <v>0</v>
      </c>
      <c r="G1694">
        <f>+SUMIFS(inv!$D$1:$D$1164,inv!$A$1:$A$1164,$B1694,inv!$T$1:$T$1164,$A1694,inv!$U$1:$U$1164,'DIAS DE INVENTARIO TAT'!G$1)</f>
        <v>0</v>
      </c>
      <c r="H1694">
        <f>+SUMIFS(inv!$D$1:$D$1164,inv!$A$1:$A$1164,$B1694,inv!$T$1:$T$1164,$A1694,inv!$U$1:$U$1164,'DIAS DE INVENTARIO TAT'!H$1)</f>
        <v>0</v>
      </c>
      <c r="I1694">
        <f>+SUMIFS(inv!$D$1:$D$1164,inv!$A$1:$A$1164,$B1694,inv!$T$1:$T$1164,$A1694,inv!$U$1:$U$1164,'DIAS DE INVENTARIO TAT'!I$1)</f>
        <v>0</v>
      </c>
      <c r="J1694">
        <f>+SUMIFS(inv!$D$1:$D$1164,inv!$A$1:$A$1164,$B1694,inv!$T$1:$T$1164,$A1694,inv!$U$1:$U$1164,'DIAS DE INVENTARIO TAT'!J$1)</f>
        <v>0</v>
      </c>
      <c r="K1694">
        <f>+SUMIFS(inv!$D$1:$D$1164,inv!$A$1:$A$1164,$B1694,inv!$T$1:$T$1164,$A1694,inv!$U$1:$U$1164,'DIAS DE INVENTARIO TAT'!K$1)</f>
        <v>0</v>
      </c>
      <c r="L1694" s="6">
        <f>+SUMIFS(VENTAS!H:H,VENTAS!B:B,B1694,VENTAS!G:G,A1694)</f>
        <v>0</v>
      </c>
      <c r="M1694" s="4">
        <f t="shared" si="150"/>
        <v>0</v>
      </c>
      <c r="N1694" s="4">
        <f t="shared" si="155"/>
        <v>0</v>
      </c>
      <c r="O1694" s="4">
        <f t="shared" si="156"/>
        <v>0</v>
      </c>
      <c r="P1694" s="4">
        <f t="shared" si="157"/>
        <v>0</v>
      </c>
      <c r="Q1694" s="6" t="e">
        <f>+SUMIFS(#REF!,#REF!,TablaINV[[#This Row],[GRUPO]],#REF!,TablaINV[[#This Row],[COD]])</f>
        <v>#REF!</v>
      </c>
      <c r="R1694" s="19">
        <f t="shared" si="158"/>
        <v>0</v>
      </c>
      <c r="S1694" s="4" t="str">
        <f>+VLOOKUP(A1694,inv!T:X,5,0)</f>
        <v>COSTA</v>
      </c>
      <c r="T1694" s="4" t="str">
        <f>+VLOOKUP(B:B,'DT HUEVO'!$A:$D,4,0)</f>
        <v>EMPACADOS</v>
      </c>
      <c r="U1694" s="4" t="str">
        <f>+VLOOKUP(TablaINV[[#This Row],[COD]],'DT HUEVO'!$A:$D,3,0)</f>
        <v>AAA</v>
      </c>
    </row>
    <row r="1695" spans="1:21">
      <c r="A1695" t="s">
        <v>868</v>
      </c>
      <c r="B1695">
        <v>14348</v>
      </c>
      <c r="C1695" t="s">
        <v>46</v>
      </c>
      <c r="D1695">
        <f>+SUMIFS(inv!D:D,inv!A:A,B1695,inv!T:T,A1695)</f>
        <v>0</v>
      </c>
      <c r="E1695">
        <f>+SUMIFS(inv!$D$1:$D$1164,inv!$A$1:$A$1164,$B1695,inv!$T$1:$T$1164,$A1695,inv!$U$1:$U$1164,'DIAS DE INVENTARIO TAT'!E$1)</f>
        <v>0</v>
      </c>
      <c r="F1695">
        <f>+SUMIFS(inv!$D$1:$D$1164,inv!$A$1:$A$1164,$B1695,inv!$T$1:$T$1164,$A1695,inv!$U$1:$U$1164,'DIAS DE INVENTARIO TAT'!F$1)</f>
        <v>0</v>
      </c>
      <c r="G1695">
        <f>+SUMIFS(inv!$D$1:$D$1164,inv!$A$1:$A$1164,$B1695,inv!$T$1:$T$1164,$A1695,inv!$U$1:$U$1164,'DIAS DE INVENTARIO TAT'!G$1)</f>
        <v>0</v>
      </c>
      <c r="H1695">
        <f>+SUMIFS(inv!$D$1:$D$1164,inv!$A$1:$A$1164,$B1695,inv!$T$1:$T$1164,$A1695,inv!$U$1:$U$1164,'DIAS DE INVENTARIO TAT'!H$1)</f>
        <v>0</v>
      </c>
      <c r="I1695">
        <f>+SUMIFS(inv!$D$1:$D$1164,inv!$A$1:$A$1164,$B1695,inv!$T$1:$T$1164,$A1695,inv!$U$1:$U$1164,'DIAS DE INVENTARIO TAT'!I$1)</f>
        <v>0</v>
      </c>
      <c r="J1695">
        <f>+SUMIFS(inv!$D$1:$D$1164,inv!$A$1:$A$1164,$B1695,inv!$T$1:$T$1164,$A1695,inv!$U$1:$U$1164,'DIAS DE INVENTARIO TAT'!J$1)</f>
        <v>0</v>
      </c>
      <c r="K1695">
        <f>+SUMIFS(inv!$D$1:$D$1164,inv!$A$1:$A$1164,$B1695,inv!$T$1:$T$1164,$A1695,inv!$U$1:$U$1164,'DIAS DE INVENTARIO TAT'!K$1)</f>
        <v>0</v>
      </c>
      <c r="L1695" s="6">
        <f>+SUMIFS(VENTAS!H:H,VENTAS!B:B,B1695,VENTAS!G:G,A1695)</f>
        <v>0</v>
      </c>
      <c r="M1695" s="4">
        <f t="shared" si="150"/>
        <v>0</v>
      </c>
      <c r="N1695" s="4">
        <f t="shared" si="155"/>
        <v>0</v>
      </c>
      <c r="O1695" s="4">
        <f t="shared" si="156"/>
        <v>0</v>
      </c>
      <c r="P1695" s="4">
        <f t="shared" si="157"/>
        <v>0</v>
      </c>
      <c r="Q1695" s="6" t="e">
        <f>+SUMIFS(#REF!,#REF!,TablaINV[[#This Row],[GRUPO]],#REF!,TablaINV[[#This Row],[COD]])</f>
        <v>#REF!</v>
      </c>
      <c r="R1695" s="19">
        <f t="shared" si="158"/>
        <v>0</v>
      </c>
      <c r="S1695" s="4" t="str">
        <f>+VLOOKUP(A1695,inv!T:X,5,0)</f>
        <v>COSTA</v>
      </c>
      <c r="T1695" s="4" t="str">
        <f>+VLOOKUP(B:B,'DT HUEVO'!$A:$D,4,0)</f>
        <v>EMPACADOS</v>
      </c>
      <c r="U1695" s="4" t="str">
        <f>+VLOOKUP(TablaINV[[#This Row],[COD]],'DT HUEVO'!$A:$D,3,0)</f>
        <v>AA</v>
      </c>
    </row>
    <row r="1696" spans="1:21">
      <c r="A1696" t="s">
        <v>868</v>
      </c>
      <c r="B1696">
        <v>10503</v>
      </c>
      <c r="C1696" t="s">
        <v>487</v>
      </c>
      <c r="D1696">
        <f>+SUMIFS(inv!D:D,inv!A:A,B1696,inv!T:T,A1696)</f>
        <v>0</v>
      </c>
      <c r="E1696">
        <f>+SUMIFS(inv!$D$1:$D$1164,inv!$A$1:$A$1164,$B1696,inv!$T$1:$T$1164,$A1696,inv!$U$1:$U$1164,'DIAS DE INVENTARIO TAT'!E$1)</f>
        <v>0</v>
      </c>
      <c r="F1696">
        <f>+SUMIFS(inv!$D$1:$D$1164,inv!$A$1:$A$1164,$B1696,inv!$T$1:$T$1164,$A1696,inv!$U$1:$U$1164,'DIAS DE INVENTARIO TAT'!F$1)</f>
        <v>0</v>
      </c>
      <c r="G1696">
        <f>+SUMIFS(inv!$D$1:$D$1164,inv!$A$1:$A$1164,$B1696,inv!$T$1:$T$1164,$A1696,inv!$U$1:$U$1164,'DIAS DE INVENTARIO TAT'!G$1)</f>
        <v>0</v>
      </c>
      <c r="H1696">
        <f>+SUMIFS(inv!$D$1:$D$1164,inv!$A$1:$A$1164,$B1696,inv!$T$1:$T$1164,$A1696,inv!$U$1:$U$1164,'DIAS DE INVENTARIO TAT'!H$1)</f>
        <v>0</v>
      </c>
      <c r="I1696">
        <f>+SUMIFS(inv!$D$1:$D$1164,inv!$A$1:$A$1164,$B1696,inv!$T$1:$T$1164,$A1696,inv!$U$1:$U$1164,'DIAS DE INVENTARIO TAT'!I$1)</f>
        <v>0</v>
      </c>
      <c r="J1696">
        <f>+SUMIFS(inv!$D$1:$D$1164,inv!$A$1:$A$1164,$B1696,inv!$T$1:$T$1164,$A1696,inv!$U$1:$U$1164,'DIAS DE INVENTARIO TAT'!J$1)</f>
        <v>0</v>
      </c>
      <c r="K1696">
        <f>+SUMIFS(inv!$D$1:$D$1164,inv!$A$1:$A$1164,$B1696,inv!$T$1:$T$1164,$A1696,inv!$U$1:$U$1164,'DIAS DE INVENTARIO TAT'!K$1)</f>
        <v>0</v>
      </c>
      <c r="L1696" s="6">
        <f>+SUMIFS(VENTAS!H:H,VENTAS!B:B,B1696,VENTAS!G:G,A1696)</f>
        <v>0</v>
      </c>
      <c r="M1696" s="4">
        <f t="shared" si="150"/>
        <v>0</v>
      </c>
      <c r="N1696" s="4">
        <f t="shared" si="155"/>
        <v>0</v>
      </c>
      <c r="O1696" s="4">
        <f t="shared" si="156"/>
        <v>0</v>
      </c>
      <c r="P1696" s="4">
        <f t="shared" si="157"/>
        <v>0</v>
      </c>
      <c r="Q1696" s="6" t="e">
        <f>+SUMIFS(#REF!,#REF!,TablaINV[[#This Row],[GRUPO]],#REF!,TablaINV[[#This Row],[COD]])</f>
        <v>#REF!</v>
      </c>
      <c r="R1696" s="19">
        <f t="shared" si="158"/>
        <v>0</v>
      </c>
      <c r="S1696" s="4" t="str">
        <f>+VLOOKUP(A1696,inv!T:X,5,0)</f>
        <v>COSTA</v>
      </c>
      <c r="T1696" s="4" t="e">
        <f>+VLOOKUP(B:B,'DT HUEVO'!$A:$D,4,0)</f>
        <v>#N/A</v>
      </c>
      <c r="U1696" s="4" t="e">
        <f>+VLOOKUP(TablaINV[[#This Row],[COD]],'DT HUEVO'!$A:$D,3,0)</f>
        <v>#N/A</v>
      </c>
    </row>
    <row r="1697" spans="1:21">
      <c r="A1697" t="s">
        <v>868</v>
      </c>
      <c r="B1697">
        <v>10473</v>
      </c>
      <c r="C1697" t="s">
        <v>544</v>
      </c>
      <c r="D1697">
        <f>+SUMIFS(inv!D:D,inv!A:A,B1697,inv!T:T,A1697)</f>
        <v>0</v>
      </c>
      <c r="E1697">
        <f>+SUMIFS(inv!$D$1:$D$1164,inv!$A$1:$A$1164,$B1697,inv!$T$1:$T$1164,$A1697,inv!$U$1:$U$1164,'DIAS DE INVENTARIO TAT'!E$1)</f>
        <v>0</v>
      </c>
      <c r="F1697">
        <f>+SUMIFS(inv!$D$1:$D$1164,inv!$A$1:$A$1164,$B1697,inv!$T$1:$T$1164,$A1697,inv!$U$1:$U$1164,'DIAS DE INVENTARIO TAT'!F$1)</f>
        <v>0</v>
      </c>
      <c r="G1697">
        <f>+SUMIFS(inv!$D$1:$D$1164,inv!$A$1:$A$1164,$B1697,inv!$T$1:$T$1164,$A1697,inv!$U$1:$U$1164,'DIAS DE INVENTARIO TAT'!G$1)</f>
        <v>0</v>
      </c>
      <c r="H1697">
        <f>+SUMIFS(inv!$D$1:$D$1164,inv!$A$1:$A$1164,$B1697,inv!$T$1:$T$1164,$A1697,inv!$U$1:$U$1164,'DIAS DE INVENTARIO TAT'!H$1)</f>
        <v>0</v>
      </c>
      <c r="I1697">
        <f>+SUMIFS(inv!$D$1:$D$1164,inv!$A$1:$A$1164,$B1697,inv!$T$1:$T$1164,$A1697,inv!$U$1:$U$1164,'DIAS DE INVENTARIO TAT'!I$1)</f>
        <v>0</v>
      </c>
      <c r="J1697">
        <f>+SUMIFS(inv!$D$1:$D$1164,inv!$A$1:$A$1164,$B1697,inv!$T$1:$T$1164,$A1697,inv!$U$1:$U$1164,'DIAS DE INVENTARIO TAT'!J$1)</f>
        <v>0</v>
      </c>
      <c r="K1697">
        <f>+SUMIFS(inv!$D$1:$D$1164,inv!$A$1:$A$1164,$B1697,inv!$T$1:$T$1164,$A1697,inv!$U$1:$U$1164,'DIAS DE INVENTARIO TAT'!K$1)</f>
        <v>0</v>
      </c>
      <c r="L1697" s="6">
        <f>+SUMIFS(VENTAS!H:H,VENTAS!B:B,B1697,VENTAS!G:G,A1697)</f>
        <v>0</v>
      </c>
      <c r="M1697" s="4">
        <f t="shared" si="150"/>
        <v>0</v>
      </c>
      <c r="N1697" s="4">
        <f t="shared" si="155"/>
        <v>0</v>
      </c>
      <c r="O1697" s="4">
        <f t="shared" si="156"/>
        <v>0</v>
      </c>
      <c r="P1697" s="4">
        <f t="shared" si="157"/>
        <v>0</v>
      </c>
      <c r="Q1697" s="6" t="e">
        <f>+SUMIFS(#REF!,#REF!,TablaINV[[#This Row],[GRUPO]],#REF!,TablaINV[[#This Row],[COD]])</f>
        <v>#REF!</v>
      </c>
      <c r="R1697" s="19">
        <f t="shared" si="158"/>
        <v>0</v>
      </c>
      <c r="S1697" s="4" t="str">
        <f>+VLOOKUP(A1697,inv!T:X,5,0)</f>
        <v>COSTA</v>
      </c>
      <c r="T1697" s="4" t="str">
        <f>+VLOOKUP(B:B,'DT HUEVO'!$A:$D,4,0)</f>
        <v>EMPACADOS</v>
      </c>
      <c r="U1697" s="4" t="str">
        <f>+VLOOKUP(TablaINV[[#This Row],[COD]],'DT HUEVO'!$A:$D,3,0)</f>
        <v>A</v>
      </c>
    </row>
    <row r="1698" spans="1:21">
      <c r="A1698" t="s">
        <v>868</v>
      </c>
      <c r="B1698">
        <v>12306</v>
      </c>
      <c r="C1698" t="s">
        <v>579</v>
      </c>
      <c r="D1698">
        <f>+SUMIFS(inv!D:D,inv!A:A,B1698,inv!T:T,A1698)</f>
        <v>0</v>
      </c>
      <c r="E1698">
        <f>+SUMIFS(inv!$D$1:$D$1164,inv!$A$1:$A$1164,$B1698,inv!$T$1:$T$1164,$A1698,inv!$U$1:$U$1164,'DIAS DE INVENTARIO TAT'!E$1)</f>
        <v>0</v>
      </c>
      <c r="F1698">
        <f>+SUMIFS(inv!$D$1:$D$1164,inv!$A$1:$A$1164,$B1698,inv!$T$1:$T$1164,$A1698,inv!$U$1:$U$1164,'DIAS DE INVENTARIO TAT'!F$1)</f>
        <v>0</v>
      </c>
      <c r="G1698">
        <f>+SUMIFS(inv!$D$1:$D$1164,inv!$A$1:$A$1164,$B1698,inv!$T$1:$T$1164,$A1698,inv!$U$1:$U$1164,'DIAS DE INVENTARIO TAT'!G$1)</f>
        <v>0</v>
      </c>
      <c r="H1698">
        <f>+SUMIFS(inv!$D$1:$D$1164,inv!$A$1:$A$1164,$B1698,inv!$T$1:$T$1164,$A1698,inv!$U$1:$U$1164,'DIAS DE INVENTARIO TAT'!H$1)</f>
        <v>0</v>
      </c>
      <c r="I1698">
        <f>+SUMIFS(inv!$D$1:$D$1164,inv!$A$1:$A$1164,$B1698,inv!$T$1:$T$1164,$A1698,inv!$U$1:$U$1164,'DIAS DE INVENTARIO TAT'!I$1)</f>
        <v>0</v>
      </c>
      <c r="J1698">
        <f>+SUMIFS(inv!$D$1:$D$1164,inv!$A$1:$A$1164,$B1698,inv!$T$1:$T$1164,$A1698,inv!$U$1:$U$1164,'DIAS DE INVENTARIO TAT'!J$1)</f>
        <v>0</v>
      </c>
      <c r="K1698">
        <f>+SUMIFS(inv!$D$1:$D$1164,inv!$A$1:$A$1164,$B1698,inv!$T$1:$T$1164,$A1698,inv!$U$1:$U$1164,'DIAS DE INVENTARIO TAT'!K$1)</f>
        <v>0</v>
      </c>
      <c r="L1698" s="6">
        <f>+SUMIFS(VENTAS!H:H,VENTAS!B:B,B1698,VENTAS!G:G,A1698)</f>
        <v>0</v>
      </c>
      <c r="M1698" s="4">
        <f t="shared" si="150"/>
        <v>0</v>
      </c>
      <c r="N1698" s="4">
        <f t="shared" si="155"/>
        <v>0</v>
      </c>
      <c r="O1698" s="4">
        <f t="shared" si="156"/>
        <v>0</v>
      </c>
      <c r="P1698" s="4">
        <f t="shared" si="157"/>
        <v>0</v>
      </c>
      <c r="Q1698" s="6" t="e">
        <f>+SUMIFS(#REF!,#REF!,TablaINV[[#This Row],[GRUPO]],#REF!,TablaINV[[#This Row],[COD]])</f>
        <v>#REF!</v>
      </c>
      <c r="R1698" s="19">
        <f t="shared" si="158"/>
        <v>0</v>
      </c>
      <c r="S1698" s="4" t="str">
        <f>+VLOOKUP(A1698,inv!T:X,5,0)</f>
        <v>COSTA</v>
      </c>
      <c r="T1698" s="4" t="str">
        <f>+VLOOKUP(B:B,'DT HUEVO'!$A:$D,4,0)</f>
        <v>EMPACADOS</v>
      </c>
      <c r="U1698" s="4" t="str">
        <f>+VLOOKUP(TablaINV[[#This Row],[COD]],'DT HUEVO'!$A:$D,3,0)</f>
        <v>AA</v>
      </c>
    </row>
    <row r="1699" spans="1:21">
      <c r="A1699" t="s">
        <v>868</v>
      </c>
      <c r="B1699">
        <v>12347</v>
      </c>
      <c r="C1699" t="s">
        <v>74</v>
      </c>
      <c r="D1699">
        <f>+SUMIFS(inv!D:D,inv!A:A,B1699,inv!T:T,A1699)</f>
        <v>0</v>
      </c>
      <c r="E1699">
        <f>+SUMIFS(inv!$D$1:$D$1164,inv!$A$1:$A$1164,$B1699,inv!$T$1:$T$1164,$A1699,inv!$U$1:$U$1164,'DIAS DE INVENTARIO TAT'!E$1)</f>
        <v>0</v>
      </c>
      <c r="F1699">
        <f>+SUMIFS(inv!$D$1:$D$1164,inv!$A$1:$A$1164,$B1699,inv!$T$1:$T$1164,$A1699,inv!$U$1:$U$1164,'DIAS DE INVENTARIO TAT'!F$1)</f>
        <v>0</v>
      </c>
      <c r="G1699">
        <f>+SUMIFS(inv!$D$1:$D$1164,inv!$A$1:$A$1164,$B1699,inv!$T$1:$T$1164,$A1699,inv!$U$1:$U$1164,'DIAS DE INVENTARIO TAT'!G$1)</f>
        <v>0</v>
      </c>
      <c r="H1699">
        <f>+SUMIFS(inv!$D$1:$D$1164,inv!$A$1:$A$1164,$B1699,inv!$T$1:$T$1164,$A1699,inv!$U$1:$U$1164,'DIAS DE INVENTARIO TAT'!H$1)</f>
        <v>0</v>
      </c>
      <c r="I1699">
        <f>+SUMIFS(inv!$D$1:$D$1164,inv!$A$1:$A$1164,$B1699,inv!$T$1:$T$1164,$A1699,inv!$U$1:$U$1164,'DIAS DE INVENTARIO TAT'!I$1)</f>
        <v>0</v>
      </c>
      <c r="J1699">
        <f>+SUMIFS(inv!$D$1:$D$1164,inv!$A$1:$A$1164,$B1699,inv!$T$1:$T$1164,$A1699,inv!$U$1:$U$1164,'DIAS DE INVENTARIO TAT'!J$1)</f>
        <v>0</v>
      </c>
      <c r="K1699">
        <f>+SUMIFS(inv!$D$1:$D$1164,inv!$A$1:$A$1164,$B1699,inv!$T$1:$T$1164,$A1699,inv!$U$1:$U$1164,'DIAS DE INVENTARIO TAT'!K$1)</f>
        <v>0</v>
      </c>
      <c r="L1699" s="6">
        <f>+SUMIFS(VENTAS!H:H,VENTAS!B:B,B1699,VENTAS!G:G,A1699)</f>
        <v>0</v>
      </c>
      <c r="M1699" s="4">
        <f t="shared" si="150"/>
        <v>0</v>
      </c>
      <c r="N1699" s="4">
        <f t="shared" si="155"/>
        <v>0</v>
      </c>
      <c r="O1699" s="4">
        <f t="shared" si="156"/>
        <v>0</v>
      </c>
      <c r="P1699" s="4">
        <f t="shared" si="157"/>
        <v>0</v>
      </c>
      <c r="Q1699" s="6" t="e">
        <f>+SUMIFS(#REF!,#REF!,TablaINV[[#This Row],[GRUPO]],#REF!,TablaINV[[#This Row],[COD]])</f>
        <v>#REF!</v>
      </c>
      <c r="R1699" s="19">
        <f t="shared" si="158"/>
        <v>0</v>
      </c>
      <c r="S1699" s="4" t="str">
        <f>+VLOOKUP(A1699,inv!T:X,5,0)</f>
        <v>COSTA</v>
      </c>
      <c r="T1699" s="4" t="e">
        <f>+VLOOKUP(B:B,'DT HUEVO'!$A:$D,4,0)</f>
        <v>#N/A</v>
      </c>
      <c r="U1699" s="4" t="e">
        <f>+VLOOKUP(TablaINV[[#This Row],[COD]],'DT HUEVO'!$A:$D,3,0)</f>
        <v>#N/A</v>
      </c>
    </row>
    <row r="1700" spans="1:21">
      <c r="A1700" t="s">
        <v>868</v>
      </c>
      <c r="B1700">
        <v>13311</v>
      </c>
      <c r="C1700" t="s">
        <v>580</v>
      </c>
      <c r="D1700">
        <f>+SUMIFS(inv!D:D,inv!A:A,B1700,inv!T:T,A1700)</f>
        <v>0</v>
      </c>
      <c r="E1700">
        <f>+SUMIFS(inv!$D$1:$D$1164,inv!$A$1:$A$1164,$B1700,inv!$T$1:$T$1164,$A1700,inv!$U$1:$U$1164,'DIAS DE INVENTARIO TAT'!E$1)</f>
        <v>0</v>
      </c>
      <c r="F1700">
        <f>+SUMIFS(inv!$D$1:$D$1164,inv!$A$1:$A$1164,$B1700,inv!$T$1:$T$1164,$A1700,inv!$U$1:$U$1164,'DIAS DE INVENTARIO TAT'!F$1)</f>
        <v>0</v>
      </c>
      <c r="G1700">
        <f>+SUMIFS(inv!$D$1:$D$1164,inv!$A$1:$A$1164,$B1700,inv!$T$1:$T$1164,$A1700,inv!$U$1:$U$1164,'DIAS DE INVENTARIO TAT'!G$1)</f>
        <v>0</v>
      </c>
      <c r="H1700">
        <f>+SUMIFS(inv!$D$1:$D$1164,inv!$A$1:$A$1164,$B1700,inv!$T$1:$T$1164,$A1700,inv!$U$1:$U$1164,'DIAS DE INVENTARIO TAT'!H$1)</f>
        <v>0</v>
      </c>
      <c r="I1700">
        <f>+SUMIFS(inv!$D$1:$D$1164,inv!$A$1:$A$1164,$B1700,inv!$T$1:$T$1164,$A1700,inv!$U$1:$U$1164,'DIAS DE INVENTARIO TAT'!I$1)</f>
        <v>0</v>
      </c>
      <c r="J1700">
        <f>+SUMIFS(inv!$D$1:$D$1164,inv!$A$1:$A$1164,$B1700,inv!$T$1:$T$1164,$A1700,inv!$U$1:$U$1164,'DIAS DE INVENTARIO TAT'!J$1)</f>
        <v>0</v>
      </c>
      <c r="K1700">
        <f>+SUMIFS(inv!$D$1:$D$1164,inv!$A$1:$A$1164,$B1700,inv!$T$1:$T$1164,$A1700,inv!$U$1:$U$1164,'DIAS DE INVENTARIO TAT'!K$1)</f>
        <v>0</v>
      </c>
      <c r="L1700" s="6">
        <f>+SUMIFS(VENTAS!H:H,VENTAS!B:B,B1700,VENTAS!G:G,A1700)</f>
        <v>0</v>
      </c>
      <c r="M1700" s="4">
        <f t="shared" si="150"/>
        <v>0</v>
      </c>
      <c r="N1700" s="4">
        <f t="shared" si="155"/>
        <v>0</v>
      </c>
      <c r="O1700" s="4">
        <f t="shared" si="156"/>
        <v>0</v>
      </c>
      <c r="P1700" s="4">
        <f t="shared" si="157"/>
        <v>0</v>
      </c>
      <c r="Q1700" s="6" t="e">
        <f>+SUMIFS(#REF!,#REF!,TablaINV[[#This Row],[GRUPO]],#REF!,TablaINV[[#This Row],[COD]])</f>
        <v>#REF!</v>
      </c>
      <c r="R1700" s="19">
        <f t="shared" si="158"/>
        <v>0</v>
      </c>
      <c r="S1700" s="4" t="str">
        <f>+VLOOKUP(A1700,inv!T:X,5,0)</f>
        <v>COSTA</v>
      </c>
      <c r="T1700" s="4" t="str">
        <f>+VLOOKUP(B:B,'DT HUEVO'!$A:$D,4,0)</f>
        <v>EMPACADOS</v>
      </c>
      <c r="U1700" s="4" t="str">
        <f>+VLOOKUP(TablaINV[[#This Row],[COD]],'DT HUEVO'!$A:$D,3,0)</f>
        <v>AA</v>
      </c>
    </row>
    <row r="1701" spans="1:21">
      <c r="A1701" t="s">
        <v>868</v>
      </c>
      <c r="B1701">
        <v>10305</v>
      </c>
      <c r="C1701" t="s">
        <v>537</v>
      </c>
      <c r="D1701">
        <f>+SUMIFS(inv!D:D,inv!A:A,B1701,inv!T:T,A1701)</f>
        <v>0</v>
      </c>
      <c r="E1701">
        <f>+SUMIFS(inv!$D$1:$D$1164,inv!$A$1:$A$1164,$B1701,inv!$T$1:$T$1164,$A1701,inv!$U$1:$U$1164,'DIAS DE INVENTARIO TAT'!E$1)</f>
        <v>0</v>
      </c>
      <c r="F1701">
        <f>+SUMIFS(inv!$D$1:$D$1164,inv!$A$1:$A$1164,$B1701,inv!$T$1:$T$1164,$A1701,inv!$U$1:$U$1164,'DIAS DE INVENTARIO TAT'!F$1)</f>
        <v>0</v>
      </c>
      <c r="G1701">
        <f>+SUMIFS(inv!$D$1:$D$1164,inv!$A$1:$A$1164,$B1701,inv!$T$1:$T$1164,$A1701,inv!$U$1:$U$1164,'DIAS DE INVENTARIO TAT'!G$1)</f>
        <v>0</v>
      </c>
      <c r="H1701">
        <f>+SUMIFS(inv!$D$1:$D$1164,inv!$A$1:$A$1164,$B1701,inv!$T$1:$T$1164,$A1701,inv!$U$1:$U$1164,'DIAS DE INVENTARIO TAT'!H$1)</f>
        <v>0</v>
      </c>
      <c r="I1701">
        <f>+SUMIFS(inv!$D$1:$D$1164,inv!$A$1:$A$1164,$B1701,inv!$T$1:$T$1164,$A1701,inv!$U$1:$U$1164,'DIAS DE INVENTARIO TAT'!I$1)</f>
        <v>0</v>
      </c>
      <c r="J1701">
        <f>+SUMIFS(inv!$D$1:$D$1164,inv!$A$1:$A$1164,$B1701,inv!$T$1:$T$1164,$A1701,inv!$U$1:$U$1164,'DIAS DE INVENTARIO TAT'!J$1)</f>
        <v>0</v>
      </c>
      <c r="K1701">
        <f>+SUMIFS(inv!$D$1:$D$1164,inv!$A$1:$A$1164,$B1701,inv!$T$1:$T$1164,$A1701,inv!$U$1:$U$1164,'DIAS DE INVENTARIO TAT'!K$1)</f>
        <v>0</v>
      </c>
      <c r="L1701" s="6">
        <f>+SUMIFS(VENTAS!H:H,VENTAS!B:B,B1701,VENTAS!G:G,A1701)</f>
        <v>0</v>
      </c>
      <c r="M1701" s="4">
        <f t="shared" si="150"/>
        <v>0</v>
      </c>
      <c r="N1701" s="4">
        <f t="shared" si="155"/>
        <v>0</v>
      </c>
      <c r="O1701" s="4">
        <f t="shared" si="156"/>
        <v>0</v>
      </c>
      <c r="P1701" s="4">
        <f t="shared" si="157"/>
        <v>0</v>
      </c>
      <c r="Q1701" s="6" t="e">
        <f>+SUMIFS(#REF!,#REF!,TablaINV[[#This Row],[GRUPO]],#REF!,TablaINV[[#This Row],[COD]])</f>
        <v>#REF!</v>
      </c>
      <c r="R1701" s="19">
        <f t="shared" si="158"/>
        <v>0</v>
      </c>
      <c r="S1701" s="4" t="str">
        <f>+VLOOKUP(A1701,inv!T:X,5,0)</f>
        <v>COSTA</v>
      </c>
      <c r="T1701" s="4" t="str">
        <f>+VLOOKUP(B:B,'DT HUEVO'!$A:$D,4,0)</f>
        <v>FS</v>
      </c>
      <c r="U1701" s="4" t="str">
        <f>+VLOOKUP(TablaINV[[#This Row],[COD]],'DT HUEVO'!$A:$D,3,0)</f>
        <v>AA</v>
      </c>
    </row>
    <row r="1702" spans="1:21">
      <c r="A1702" t="s">
        <v>868</v>
      </c>
      <c r="B1702">
        <v>10389</v>
      </c>
      <c r="C1702" t="s">
        <v>71</v>
      </c>
      <c r="D1702">
        <f>+SUMIFS(inv!D:D,inv!A:A,B1702,inv!T:T,A1702)</f>
        <v>0</v>
      </c>
      <c r="E1702">
        <f>+SUMIFS(inv!$D$1:$D$1164,inv!$A$1:$A$1164,$B1702,inv!$T$1:$T$1164,$A1702,inv!$U$1:$U$1164,'DIAS DE INVENTARIO TAT'!E$1)</f>
        <v>0</v>
      </c>
      <c r="F1702">
        <f>+SUMIFS(inv!$D$1:$D$1164,inv!$A$1:$A$1164,$B1702,inv!$T$1:$T$1164,$A1702,inv!$U$1:$U$1164,'DIAS DE INVENTARIO TAT'!F$1)</f>
        <v>0</v>
      </c>
      <c r="G1702">
        <f>+SUMIFS(inv!$D$1:$D$1164,inv!$A$1:$A$1164,$B1702,inv!$T$1:$T$1164,$A1702,inv!$U$1:$U$1164,'DIAS DE INVENTARIO TAT'!G$1)</f>
        <v>0</v>
      </c>
      <c r="H1702">
        <f>+SUMIFS(inv!$D$1:$D$1164,inv!$A$1:$A$1164,$B1702,inv!$T$1:$T$1164,$A1702,inv!$U$1:$U$1164,'DIAS DE INVENTARIO TAT'!H$1)</f>
        <v>0</v>
      </c>
      <c r="I1702">
        <f>+SUMIFS(inv!$D$1:$D$1164,inv!$A$1:$A$1164,$B1702,inv!$T$1:$T$1164,$A1702,inv!$U$1:$U$1164,'DIAS DE INVENTARIO TAT'!I$1)</f>
        <v>0</v>
      </c>
      <c r="J1702">
        <f>+SUMIFS(inv!$D$1:$D$1164,inv!$A$1:$A$1164,$B1702,inv!$T$1:$T$1164,$A1702,inv!$U$1:$U$1164,'DIAS DE INVENTARIO TAT'!J$1)</f>
        <v>0</v>
      </c>
      <c r="K1702">
        <f>+SUMIFS(inv!$D$1:$D$1164,inv!$A$1:$A$1164,$B1702,inv!$T$1:$T$1164,$A1702,inv!$U$1:$U$1164,'DIAS DE INVENTARIO TAT'!K$1)</f>
        <v>0</v>
      </c>
      <c r="L1702" s="6">
        <f>+SUMIFS(VENTAS!H:H,VENTAS!B:B,B1702,VENTAS!G:G,A1702)</f>
        <v>0</v>
      </c>
      <c r="M1702" s="4">
        <f t="shared" si="150"/>
        <v>0</v>
      </c>
      <c r="N1702" s="4">
        <f t="shared" si="155"/>
        <v>0</v>
      </c>
      <c r="O1702" s="4">
        <f t="shared" si="156"/>
        <v>0</v>
      </c>
      <c r="P1702" s="4">
        <f t="shared" si="157"/>
        <v>0</v>
      </c>
      <c r="Q1702" s="6" t="e">
        <f>+SUMIFS(#REF!,#REF!,TablaINV[[#This Row],[GRUPO]],#REF!,TablaINV[[#This Row],[COD]])</f>
        <v>#REF!</v>
      </c>
      <c r="R1702" s="19">
        <f t="shared" si="158"/>
        <v>0</v>
      </c>
      <c r="S1702" s="4" t="str">
        <f>+VLOOKUP(A1702,inv!T:X,5,0)</f>
        <v>COSTA</v>
      </c>
      <c r="T1702" s="4" t="str">
        <f>+VLOOKUP(B:B,'DT HUEVO'!$A:$D,4,0)</f>
        <v>FS</v>
      </c>
      <c r="U1702" s="4" t="str">
        <f>+VLOOKUP(TablaINV[[#This Row],[COD]],'DT HUEVO'!$A:$D,3,0)</f>
        <v>AA</v>
      </c>
    </row>
    <row r="1703" spans="1:21">
      <c r="A1703" t="s">
        <v>868</v>
      </c>
      <c r="B1703">
        <v>10405</v>
      </c>
      <c r="C1703" t="s">
        <v>542</v>
      </c>
      <c r="D1703">
        <f>+SUMIFS(inv!D:D,inv!A:A,B1703,inv!T:T,A1703)</f>
        <v>0</v>
      </c>
      <c r="E1703">
        <f>+SUMIFS(inv!$D$1:$D$1164,inv!$A$1:$A$1164,$B1703,inv!$T$1:$T$1164,$A1703,inv!$U$1:$U$1164,'DIAS DE INVENTARIO TAT'!E$1)</f>
        <v>0</v>
      </c>
      <c r="F1703">
        <f>+SUMIFS(inv!$D$1:$D$1164,inv!$A$1:$A$1164,$B1703,inv!$T$1:$T$1164,$A1703,inv!$U$1:$U$1164,'DIAS DE INVENTARIO TAT'!F$1)</f>
        <v>0</v>
      </c>
      <c r="G1703">
        <f>+SUMIFS(inv!$D$1:$D$1164,inv!$A$1:$A$1164,$B1703,inv!$T$1:$T$1164,$A1703,inv!$U$1:$U$1164,'DIAS DE INVENTARIO TAT'!G$1)</f>
        <v>0</v>
      </c>
      <c r="H1703">
        <f>+SUMIFS(inv!$D$1:$D$1164,inv!$A$1:$A$1164,$B1703,inv!$T$1:$T$1164,$A1703,inv!$U$1:$U$1164,'DIAS DE INVENTARIO TAT'!H$1)</f>
        <v>0</v>
      </c>
      <c r="I1703">
        <f>+SUMIFS(inv!$D$1:$D$1164,inv!$A$1:$A$1164,$B1703,inv!$T$1:$T$1164,$A1703,inv!$U$1:$U$1164,'DIAS DE INVENTARIO TAT'!I$1)</f>
        <v>0</v>
      </c>
      <c r="J1703">
        <f>+SUMIFS(inv!$D$1:$D$1164,inv!$A$1:$A$1164,$B1703,inv!$T$1:$T$1164,$A1703,inv!$U$1:$U$1164,'DIAS DE INVENTARIO TAT'!J$1)</f>
        <v>0</v>
      </c>
      <c r="K1703">
        <f>+SUMIFS(inv!$D$1:$D$1164,inv!$A$1:$A$1164,$B1703,inv!$T$1:$T$1164,$A1703,inv!$U$1:$U$1164,'DIAS DE INVENTARIO TAT'!K$1)</f>
        <v>0</v>
      </c>
      <c r="L1703" s="6">
        <f>+SUMIFS(VENTAS!H:H,VENTAS!B:B,B1703,VENTAS!G:G,A1703)</f>
        <v>0</v>
      </c>
      <c r="M1703" s="4">
        <f t="shared" si="150"/>
        <v>0</v>
      </c>
      <c r="N1703" s="4">
        <f t="shared" si="155"/>
        <v>0</v>
      </c>
      <c r="O1703" s="4">
        <f t="shared" si="156"/>
        <v>0</v>
      </c>
      <c r="P1703" s="4">
        <f t="shared" si="157"/>
        <v>0</v>
      </c>
      <c r="Q1703" s="6" t="e">
        <f>+SUMIFS(#REF!,#REF!,TablaINV[[#This Row],[GRUPO]],#REF!,TablaINV[[#This Row],[COD]])</f>
        <v>#REF!</v>
      </c>
      <c r="R1703" s="19">
        <f t="shared" si="158"/>
        <v>0</v>
      </c>
      <c r="S1703" s="4" t="str">
        <f>+VLOOKUP(A1703,inv!T:X,5,0)</f>
        <v>COSTA</v>
      </c>
      <c r="T1703" s="4" t="str">
        <f>+VLOOKUP(B:B,'DT HUEVO'!$A:$D,4,0)</f>
        <v>FS</v>
      </c>
      <c r="U1703" s="4" t="str">
        <f>+VLOOKUP(TablaINV[[#This Row],[COD]],'DT HUEVO'!$A:$D,3,0)</f>
        <v>A</v>
      </c>
    </row>
    <row r="1704" spans="1:21">
      <c r="A1704" t="s">
        <v>868</v>
      </c>
      <c r="B1704">
        <v>10490</v>
      </c>
      <c r="C1704" t="s">
        <v>476</v>
      </c>
      <c r="D1704">
        <f>+SUMIFS(inv!D:D,inv!A:A,B1704,inv!T:T,A1704)</f>
        <v>0</v>
      </c>
      <c r="E1704">
        <f>+SUMIFS(inv!$D$1:$D$1164,inv!$A$1:$A$1164,$B1704,inv!$T$1:$T$1164,$A1704,inv!$U$1:$U$1164,'DIAS DE INVENTARIO TAT'!E$1)</f>
        <v>0</v>
      </c>
      <c r="F1704">
        <f>+SUMIFS(inv!$D$1:$D$1164,inv!$A$1:$A$1164,$B1704,inv!$T$1:$T$1164,$A1704,inv!$U$1:$U$1164,'DIAS DE INVENTARIO TAT'!F$1)</f>
        <v>0</v>
      </c>
      <c r="G1704">
        <f>+SUMIFS(inv!$D$1:$D$1164,inv!$A$1:$A$1164,$B1704,inv!$T$1:$T$1164,$A1704,inv!$U$1:$U$1164,'DIAS DE INVENTARIO TAT'!G$1)</f>
        <v>0</v>
      </c>
      <c r="H1704">
        <f>+SUMIFS(inv!$D$1:$D$1164,inv!$A$1:$A$1164,$B1704,inv!$T$1:$T$1164,$A1704,inv!$U$1:$U$1164,'DIAS DE INVENTARIO TAT'!H$1)</f>
        <v>0</v>
      </c>
      <c r="I1704">
        <f>+SUMIFS(inv!$D$1:$D$1164,inv!$A$1:$A$1164,$B1704,inv!$T$1:$T$1164,$A1704,inv!$U$1:$U$1164,'DIAS DE INVENTARIO TAT'!I$1)</f>
        <v>0</v>
      </c>
      <c r="J1704">
        <f>+SUMIFS(inv!$D$1:$D$1164,inv!$A$1:$A$1164,$B1704,inv!$T$1:$T$1164,$A1704,inv!$U$1:$U$1164,'DIAS DE INVENTARIO TAT'!J$1)</f>
        <v>0</v>
      </c>
      <c r="K1704">
        <f>+SUMIFS(inv!$D$1:$D$1164,inv!$A$1:$A$1164,$B1704,inv!$T$1:$T$1164,$A1704,inv!$U$1:$U$1164,'DIAS DE INVENTARIO TAT'!K$1)</f>
        <v>0</v>
      </c>
      <c r="L1704" s="6">
        <f>+SUMIFS(VENTAS!H:H,VENTAS!B:B,B1704,VENTAS!G:G,A1704)</f>
        <v>0</v>
      </c>
      <c r="M1704" s="4">
        <f t="shared" si="150"/>
        <v>0</v>
      </c>
      <c r="N1704" s="4">
        <f t="shared" si="155"/>
        <v>0</v>
      </c>
      <c r="O1704" s="4">
        <f t="shared" si="156"/>
        <v>0</v>
      </c>
      <c r="P1704" s="4">
        <f t="shared" si="157"/>
        <v>0</v>
      </c>
      <c r="Q1704" s="6" t="e">
        <f>+SUMIFS(#REF!,#REF!,TablaINV[[#This Row],[GRUPO]],#REF!,TablaINV[[#This Row],[COD]])</f>
        <v>#REF!</v>
      </c>
      <c r="R1704" s="19">
        <f t="shared" si="158"/>
        <v>0</v>
      </c>
      <c r="S1704" s="4" t="str">
        <f>+VLOOKUP(A1704,inv!T:X,5,0)</f>
        <v>COSTA</v>
      </c>
      <c r="T1704" s="4" t="e">
        <f>+VLOOKUP(B:B,'DT HUEVO'!$A:$D,4,0)</f>
        <v>#N/A</v>
      </c>
      <c r="U1704" s="4" t="e">
        <f>+VLOOKUP(TablaINV[[#This Row],[COD]],'DT HUEVO'!$A:$D,3,0)</f>
        <v>#N/A</v>
      </c>
    </row>
    <row r="1705" spans="1:21">
      <c r="A1705" t="s">
        <v>868</v>
      </c>
      <c r="B1705">
        <v>10488</v>
      </c>
      <c r="C1705" t="s">
        <v>607</v>
      </c>
      <c r="D1705">
        <f>+SUMIFS(inv!D:D,inv!A:A,B1705,inv!T:T,A1705)</f>
        <v>0</v>
      </c>
      <c r="E1705">
        <f>+SUMIFS(inv!$D$1:$D$1164,inv!$A$1:$A$1164,$B1705,inv!$T$1:$T$1164,$A1705,inv!$U$1:$U$1164,'DIAS DE INVENTARIO TAT'!E$1)</f>
        <v>0</v>
      </c>
      <c r="F1705">
        <f>+SUMIFS(inv!$D$1:$D$1164,inv!$A$1:$A$1164,$B1705,inv!$T$1:$T$1164,$A1705,inv!$U$1:$U$1164,'DIAS DE INVENTARIO TAT'!F$1)</f>
        <v>0</v>
      </c>
      <c r="G1705">
        <f>+SUMIFS(inv!$D$1:$D$1164,inv!$A$1:$A$1164,$B1705,inv!$T$1:$T$1164,$A1705,inv!$U$1:$U$1164,'DIAS DE INVENTARIO TAT'!G$1)</f>
        <v>0</v>
      </c>
      <c r="H1705">
        <f>+SUMIFS(inv!$D$1:$D$1164,inv!$A$1:$A$1164,$B1705,inv!$T$1:$T$1164,$A1705,inv!$U$1:$U$1164,'DIAS DE INVENTARIO TAT'!H$1)</f>
        <v>0</v>
      </c>
      <c r="I1705">
        <f>+SUMIFS(inv!$D$1:$D$1164,inv!$A$1:$A$1164,$B1705,inv!$T$1:$T$1164,$A1705,inv!$U$1:$U$1164,'DIAS DE INVENTARIO TAT'!I$1)</f>
        <v>0</v>
      </c>
      <c r="J1705">
        <f>+SUMIFS(inv!$D$1:$D$1164,inv!$A$1:$A$1164,$B1705,inv!$T$1:$T$1164,$A1705,inv!$U$1:$U$1164,'DIAS DE INVENTARIO TAT'!J$1)</f>
        <v>0</v>
      </c>
      <c r="K1705">
        <f>+SUMIFS(inv!$D$1:$D$1164,inv!$A$1:$A$1164,$B1705,inv!$T$1:$T$1164,$A1705,inv!$U$1:$U$1164,'DIAS DE INVENTARIO TAT'!K$1)</f>
        <v>0</v>
      </c>
      <c r="L1705" s="6">
        <f>+SUMIFS(VENTAS!H:H,VENTAS!B:B,B1705,VENTAS!G:G,A1705)</f>
        <v>0</v>
      </c>
      <c r="M1705" s="4">
        <f t="shared" si="150"/>
        <v>0</v>
      </c>
      <c r="N1705" s="4">
        <f t="shared" si="155"/>
        <v>0</v>
      </c>
      <c r="O1705" s="4">
        <f t="shared" si="156"/>
        <v>0</v>
      </c>
      <c r="P1705" s="4">
        <f t="shared" si="157"/>
        <v>0</v>
      </c>
      <c r="Q1705" s="6" t="e">
        <f>+SUMIFS(#REF!,#REF!,TablaINV[[#This Row],[GRUPO]],#REF!,TablaINV[[#This Row],[COD]])</f>
        <v>#REF!</v>
      </c>
      <c r="R1705" s="19">
        <f t="shared" si="158"/>
        <v>0</v>
      </c>
      <c r="S1705" s="4" t="str">
        <f>+VLOOKUP(A1705,inv!T:X,5,0)</f>
        <v>COSTA</v>
      </c>
      <c r="T1705" s="4" t="str">
        <f>+VLOOKUP(B:B,'DT HUEVO'!$A:$D,4,0)</f>
        <v>FS</v>
      </c>
      <c r="U1705" s="4" t="str">
        <f>+VLOOKUP(TablaINV[[#This Row],[COD]],'DT HUEVO'!$A:$D,3,0)</f>
        <v>A</v>
      </c>
    </row>
    <row r="1706" spans="1:21">
      <c r="A1706" t="s">
        <v>868</v>
      </c>
      <c r="B1706">
        <v>10312</v>
      </c>
      <c r="C1706" t="s">
        <v>540</v>
      </c>
      <c r="D1706">
        <f>+SUMIFS(inv!D:D,inv!A:A,B1706,inv!T:T,A1706)</f>
        <v>0</v>
      </c>
      <c r="E1706">
        <f>+SUMIFS(inv!$D$1:$D$1164,inv!$A$1:$A$1164,$B1706,inv!$T$1:$T$1164,$A1706,inv!$U$1:$U$1164,'DIAS DE INVENTARIO TAT'!E$1)</f>
        <v>0</v>
      </c>
      <c r="F1706">
        <f>+SUMIFS(inv!$D$1:$D$1164,inv!$A$1:$A$1164,$B1706,inv!$T$1:$T$1164,$A1706,inv!$U$1:$U$1164,'DIAS DE INVENTARIO TAT'!F$1)</f>
        <v>0</v>
      </c>
      <c r="G1706">
        <f>+SUMIFS(inv!$D$1:$D$1164,inv!$A$1:$A$1164,$B1706,inv!$T$1:$T$1164,$A1706,inv!$U$1:$U$1164,'DIAS DE INVENTARIO TAT'!G$1)</f>
        <v>0</v>
      </c>
      <c r="H1706">
        <f>+SUMIFS(inv!$D$1:$D$1164,inv!$A$1:$A$1164,$B1706,inv!$T$1:$T$1164,$A1706,inv!$U$1:$U$1164,'DIAS DE INVENTARIO TAT'!H$1)</f>
        <v>0</v>
      </c>
      <c r="I1706">
        <f>+SUMIFS(inv!$D$1:$D$1164,inv!$A$1:$A$1164,$B1706,inv!$T$1:$T$1164,$A1706,inv!$U$1:$U$1164,'DIAS DE INVENTARIO TAT'!I$1)</f>
        <v>0</v>
      </c>
      <c r="J1706">
        <f>+SUMIFS(inv!$D$1:$D$1164,inv!$A$1:$A$1164,$B1706,inv!$T$1:$T$1164,$A1706,inv!$U$1:$U$1164,'DIAS DE INVENTARIO TAT'!J$1)</f>
        <v>0</v>
      </c>
      <c r="K1706">
        <f>+SUMIFS(inv!$D$1:$D$1164,inv!$A$1:$A$1164,$B1706,inv!$T$1:$T$1164,$A1706,inv!$U$1:$U$1164,'DIAS DE INVENTARIO TAT'!K$1)</f>
        <v>0</v>
      </c>
      <c r="L1706" s="6">
        <f>+SUMIFS(VENTAS!H:H,VENTAS!B:B,B1706,VENTAS!G:G,A1706)</f>
        <v>0</v>
      </c>
      <c r="M1706" s="4">
        <f t="shared" si="150"/>
        <v>0</v>
      </c>
      <c r="N1706" s="4">
        <f t="shared" si="155"/>
        <v>0</v>
      </c>
      <c r="O1706" s="4">
        <f t="shared" si="156"/>
        <v>0</v>
      </c>
      <c r="P1706" s="4">
        <f t="shared" si="157"/>
        <v>0</v>
      </c>
      <c r="Q1706" s="6" t="e">
        <f>+SUMIFS(#REF!,#REF!,TablaINV[[#This Row],[GRUPO]],#REF!,TablaINV[[#This Row],[COD]])</f>
        <v>#REF!</v>
      </c>
      <c r="R1706" s="19">
        <f t="shared" si="158"/>
        <v>0</v>
      </c>
      <c r="S1706" s="4" t="str">
        <f>+VLOOKUP(A1706,inv!T:X,5,0)</f>
        <v>COSTA</v>
      </c>
      <c r="T1706" s="4" t="str">
        <f>+VLOOKUP(B:B,'DT HUEVO'!$A:$D,4,0)</f>
        <v>EMPACADOS</v>
      </c>
      <c r="U1706" s="4" t="str">
        <f>+VLOOKUP(TablaINV[[#This Row],[COD]],'DT HUEVO'!$A:$D,3,0)</f>
        <v>AA</v>
      </c>
    </row>
    <row r="1707" spans="1:21">
      <c r="A1707" t="s">
        <v>868</v>
      </c>
      <c r="B1707">
        <v>10589</v>
      </c>
      <c r="C1707" t="s">
        <v>73</v>
      </c>
      <c r="D1707">
        <f>+SUMIFS(inv!D:D,inv!A:A,B1707,inv!T:T,A1707)</f>
        <v>0</v>
      </c>
      <c r="E1707">
        <f>+SUMIFS(inv!$D$1:$D$1164,inv!$A$1:$A$1164,$B1707,inv!$T$1:$T$1164,$A1707,inv!$U$1:$U$1164,'DIAS DE INVENTARIO TAT'!E$1)</f>
        <v>0</v>
      </c>
      <c r="F1707">
        <f>+SUMIFS(inv!$D$1:$D$1164,inv!$A$1:$A$1164,$B1707,inv!$T$1:$T$1164,$A1707,inv!$U$1:$U$1164,'DIAS DE INVENTARIO TAT'!F$1)</f>
        <v>0</v>
      </c>
      <c r="G1707">
        <f>+SUMIFS(inv!$D$1:$D$1164,inv!$A$1:$A$1164,$B1707,inv!$T$1:$T$1164,$A1707,inv!$U$1:$U$1164,'DIAS DE INVENTARIO TAT'!G$1)</f>
        <v>0</v>
      </c>
      <c r="H1707">
        <f>+SUMIFS(inv!$D$1:$D$1164,inv!$A$1:$A$1164,$B1707,inv!$T$1:$T$1164,$A1707,inv!$U$1:$U$1164,'DIAS DE INVENTARIO TAT'!H$1)</f>
        <v>0</v>
      </c>
      <c r="I1707">
        <f>+SUMIFS(inv!$D$1:$D$1164,inv!$A$1:$A$1164,$B1707,inv!$T$1:$T$1164,$A1707,inv!$U$1:$U$1164,'DIAS DE INVENTARIO TAT'!I$1)</f>
        <v>0</v>
      </c>
      <c r="J1707">
        <f>+SUMIFS(inv!$D$1:$D$1164,inv!$A$1:$A$1164,$B1707,inv!$T$1:$T$1164,$A1707,inv!$U$1:$U$1164,'DIAS DE INVENTARIO TAT'!J$1)</f>
        <v>0</v>
      </c>
      <c r="K1707">
        <f>+SUMIFS(inv!$D$1:$D$1164,inv!$A$1:$A$1164,$B1707,inv!$T$1:$T$1164,$A1707,inv!$U$1:$U$1164,'DIAS DE INVENTARIO TAT'!K$1)</f>
        <v>0</v>
      </c>
      <c r="L1707" s="6">
        <f>+SUMIFS(VENTAS!H:H,VENTAS!B:B,B1707,VENTAS!G:G,A1707)</f>
        <v>0</v>
      </c>
      <c r="M1707" s="4">
        <f t="shared" si="150"/>
        <v>0</v>
      </c>
      <c r="N1707" s="4">
        <f t="shared" si="155"/>
        <v>0</v>
      </c>
      <c r="O1707" s="4">
        <f t="shared" si="156"/>
        <v>0</v>
      </c>
      <c r="P1707" s="4">
        <f t="shared" si="157"/>
        <v>0</v>
      </c>
      <c r="Q1707" s="6" t="e">
        <f>+SUMIFS(#REF!,#REF!,TablaINV[[#This Row],[GRUPO]],#REF!,TablaINV[[#This Row],[COD]])</f>
        <v>#REF!</v>
      </c>
      <c r="R1707" s="19">
        <f t="shared" si="158"/>
        <v>0</v>
      </c>
      <c r="S1707" s="4" t="str">
        <f>+VLOOKUP(A1707,inv!T:X,5,0)</f>
        <v>COSTA</v>
      </c>
      <c r="T1707" s="4" t="e">
        <f>+VLOOKUP(B:B,'DT HUEVO'!$A:$D,4,0)</f>
        <v>#N/A</v>
      </c>
      <c r="U1707" s="4" t="e">
        <f>+VLOOKUP(TablaINV[[#This Row],[COD]],'DT HUEVO'!$A:$D,3,0)</f>
        <v>#N/A</v>
      </c>
    </row>
    <row r="1708" spans="1:21">
      <c r="A1708" t="s">
        <v>868</v>
      </c>
      <c r="B1708">
        <v>10580</v>
      </c>
      <c r="C1708" t="s">
        <v>548</v>
      </c>
      <c r="D1708">
        <f>+SUMIFS(inv!D:D,inv!A:A,B1708,inv!T:T,A1708)</f>
        <v>0</v>
      </c>
      <c r="E1708">
        <f>+SUMIFS(inv!$D$1:$D$1164,inv!$A$1:$A$1164,$B1708,inv!$T$1:$T$1164,$A1708,inv!$U$1:$U$1164,'DIAS DE INVENTARIO TAT'!E$1)</f>
        <v>0</v>
      </c>
      <c r="F1708">
        <f>+SUMIFS(inv!$D$1:$D$1164,inv!$A$1:$A$1164,$B1708,inv!$T$1:$T$1164,$A1708,inv!$U$1:$U$1164,'DIAS DE INVENTARIO TAT'!F$1)</f>
        <v>0</v>
      </c>
      <c r="G1708">
        <f>+SUMIFS(inv!$D$1:$D$1164,inv!$A$1:$A$1164,$B1708,inv!$T$1:$T$1164,$A1708,inv!$U$1:$U$1164,'DIAS DE INVENTARIO TAT'!G$1)</f>
        <v>0</v>
      </c>
      <c r="H1708">
        <f>+SUMIFS(inv!$D$1:$D$1164,inv!$A$1:$A$1164,$B1708,inv!$T$1:$T$1164,$A1708,inv!$U$1:$U$1164,'DIAS DE INVENTARIO TAT'!H$1)</f>
        <v>0</v>
      </c>
      <c r="I1708">
        <f>+SUMIFS(inv!$D$1:$D$1164,inv!$A$1:$A$1164,$B1708,inv!$T$1:$T$1164,$A1708,inv!$U$1:$U$1164,'DIAS DE INVENTARIO TAT'!I$1)</f>
        <v>0</v>
      </c>
      <c r="J1708">
        <f>+SUMIFS(inv!$D$1:$D$1164,inv!$A$1:$A$1164,$B1708,inv!$T$1:$T$1164,$A1708,inv!$U$1:$U$1164,'DIAS DE INVENTARIO TAT'!J$1)</f>
        <v>0</v>
      </c>
      <c r="K1708">
        <f>+SUMIFS(inv!$D$1:$D$1164,inv!$A$1:$A$1164,$B1708,inv!$T$1:$T$1164,$A1708,inv!$U$1:$U$1164,'DIAS DE INVENTARIO TAT'!K$1)</f>
        <v>0</v>
      </c>
      <c r="L1708" s="6">
        <f>+SUMIFS(VENTAS!H:H,VENTAS!B:B,B1708,VENTAS!G:G,A1708)</f>
        <v>0</v>
      </c>
      <c r="M1708" s="4">
        <f t="shared" si="150"/>
        <v>0</v>
      </c>
      <c r="N1708" s="4">
        <f t="shared" si="155"/>
        <v>0</v>
      </c>
      <c r="O1708" s="4">
        <f t="shared" si="156"/>
        <v>0</v>
      </c>
      <c r="P1708" s="4">
        <f t="shared" si="157"/>
        <v>0</v>
      </c>
      <c r="Q1708" s="6" t="e">
        <f>+SUMIFS(#REF!,#REF!,TablaINV[[#This Row],[GRUPO]],#REF!,TablaINV[[#This Row],[COD]])</f>
        <v>#REF!</v>
      </c>
      <c r="R1708" s="19">
        <f t="shared" si="158"/>
        <v>0</v>
      </c>
      <c r="S1708" s="4" t="str">
        <f>+VLOOKUP(A1708,inv!T:X,5,0)</f>
        <v>COSTA</v>
      </c>
      <c r="T1708" s="4" t="e">
        <f>+VLOOKUP(B:B,'DT HUEVO'!$A:$D,4,0)</f>
        <v>#N/A</v>
      </c>
      <c r="U1708" s="4" t="e">
        <f>+VLOOKUP(TablaINV[[#This Row],[COD]],'DT HUEVO'!$A:$D,3,0)</f>
        <v>#N/A</v>
      </c>
    </row>
    <row r="1709" spans="1:21">
      <c r="A1709" t="s">
        <v>868</v>
      </c>
      <c r="B1709">
        <v>13380</v>
      </c>
      <c r="C1709" t="s">
        <v>534</v>
      </c>
      <c r="D1709">
        <f>+SUMIFS(inv!D:D,inv!A:A,B1709,inv!T:T,A1709)</f>
        <v>0</v>
      </c>
      <c r="E1709">
        <f>+SUMIFS(inv!$D$1:$D$1164,inv!$A$1:$A$1164,$B1709,inv!$T$1:$T$1164,$A1709,inv!$U$1:$U$1164,'DIAS DE INVENTARIO TAT'!E$1)</f>
        <v>0</v>
      </c>
      <c r="F1709">
        <f>+SUMIFS(inv!$D$1:$D$1164,inv!$A$1:$A$1164,$B1709,inv!$T$1:$T$1164,$A1709,inv!$U$1:$U$1164,'DIAS DE INVENTARIO TAT'!F$1)</f>
        <v>0</v>
      </c>
      <c r="G1709">
        <f>+SUMIFS(inv!$D$1:$D$1164,inv!$A$1:$A$1164,$B1709,inv!$T$1:$T$1164,$A1709,inv!$U$1:$U$1164,'DIAS DE INVENTARIO TAT'!G$1)</f>
        <v>0</v>
      </c>
      <c r="H1709">
        <f>+SUMIFS(inv!$D$1:$D$1164,inv!$A$1:$A$1164,$B1709,inv!$T$1:$T$1164,$A1709,inv!$U$1:$U$1164,'DIAS DE INVENTARIO TAT'!H$1)</f>
        <v>0</v>
      </c>
      <c r="I1709">
        <f>+SUMIFS(inv!$D$1:$D$1164,inv!$A$1:$A$1164,$B1709,inv!$T$1:$T$1164,$A1709,inv!$U$1:$U$1164,'DIAS DE INVENTARIO TAT'!I$1)</f>
        <v>0</v>
      </c>
      <c r="J1709">
        <f>+SUMIFS(inv!$D$1:$D$1164,inv!$A$1:$A$1164,$B1709,inv!$T$1:$T$1164,$A1709,inv!$U$1:$U$1164,'DIAS DE INVENTARIO TAT'!J$1)</f>
        <v>0</v>
      </c>
      <c r="K1709">
        <f>+SUMIFS(inv!$D$1:$D$1164,inv!$A$1:$A$1164,$B1709,inv!$T$1:$T$1164,$A1709,inv!$U$1:$U$1164,'DIAS DE INVENTARIO TAT'!K$1)</f>
        <v>0</v>
      </c>
      <c r="L1709" s="6">
        <f>+SUMIFS(VENTAS!H:H,VENTAS!B:B,B1709,VENTAS!G:G,A1709)</f>
        <v>0</v>
      </c>
      <c r="M1709" s="4">
        <f t="shared" si="150"/>
        <v>0</v>
      </c>
      <c r="N1709" s="4">
        <f t="shared" si="155"/>
        <v>0</v>
      </c>
      <c r="O1709" s="4">
        <f t="shared" si="156"/>
        <v>0</v>
      </c>
      <c r="P1709" s="4">
        <f t="shared" si="157"/>
        <v>0</v>
      </c>
      <c r="Q1709" s="6" t="e">
        <f>+SUMIFS(#REF!,#REF!,TablaINV[[#This Row],[GRUPO]],#REF!,TablaINV[[#This Row],[COD]])</f>
        <v>#REF!</v>
      </c>
      <c r="R1709" s="19">
        <f t="shared" si="158"/>
        <v>0</v>
      </c>
      <c r="S1709" s="4" t="str">
        <f>+VLOOKUP(A1709,inv!T:X,5,0)</f>
        <v>COSTA</v>
      </c>
      <c r="T1709" s="4" t="str">
        <f>+VLOOKUP(B:B,'DT HUEVO'!$A:$D,4,0)</f>
        <v>EMPACADOS</v>
      </c>
      <c r="U1709" s="4" t="str">
        <f>+VLOOKUP(TablaINV[[#This Row],[COD]],'DT HUEVO'!$A:$D,3,0)</f>
        <v>AA</v>
      </c>
    </row>
    <row r="1710" spans="1:21">
      <c r="A1710" t="s">
        <v>868</v>
      </c>
      <c r="B1710">
        <v>13580</v>
      </c>
      <c r="C1710" t="s">
        <v>535</v>
      </c>
      <c r="D1710">
        <f>+SUMIFS(inv!D:D,inv!A:A,B1710,inv!T:T,A1710)</f>
        <v>0</v>
      </c>
      <c r="E1710">
        <f>+SUMIFS(inv!$D$1:$D$1164,inv!$A$1:$A$1164,$B1710,inv!$T$1:$T$1164,$A1710,inv!$U$1:$U$1164,'DIAS DE INVENTARIO TAT'!E$1)</f>
        <v>0</v>
      </c>
      <c r="F1710">
        <f>+SUMIFS(inv!$D$1:$D$1164,inv!$A$1:$A$1164,$B1710,inv!$T$1:$T$1164,$A1710,inv!$U$1:$U$1164,'DIAS DE INVENTARIO TAT'!F$1)</f>
        <v>0</v>
      </c>
      <c r="G1710">
        <f>+SUMIFS(inv!$D$1:$D$1164,inv!$A$1:$A$1164,$B1710,inv!$T$1:$T$1164,$A1710,inv!$U$1:$U$1164,'DIAS DE INVENTARIO TAT'!G$1)</f>
        <v>0</v>
      </c>
      <c r="H1710">
        <f>+SUMIFS(inv!$D$1:$D$1164,inv!$A$1:$A$1164,$B1710,inv!$T$1:$T$1164,$A1710,inv!$U$1:$U$1164,'DIAS DE INVENTARIO TAT'!H$1)</f>
        <v>0</v>
      </c>
      <c r="I1710">
        <f>+SUMIFS(inv!$D$1:$D$1164,inv!$A$1:$A$1164,$B1710,inv!$T$1:$T$1164,$A1710,inv!$U$1:$U$1164,'DIAS DE INVENTARIO TAT'!I$1)</f>
        <v>0</v>
      </c>
      <c r="J1710">
        <f>+SUMIFS(inv!$D$1:$D$1164,inv!$A$1:$A$1164,$B1710,inv!$T$1:$T$1164,$A1710,inv!$U$1:$U$1164,'DIAS DE INVENTARIO TAT'!J$1)</f>
        <v>0</v>
      </c>
      <c r="K1710">
        <f>+SUMIFS(inv!$D$1:$D$1164,inv!$A$1:$A$1164,$B1710,inv!$T$1:$T$1164,$A1710,inv!$U$1:$U$1164,'DIAS DE INVENTARIO TAT'!K$1)</f>
        <v>0</v>
      </c>
      <c r="L1710" s="6">
        <f>+SUMIFS(VENTAS!H:H,VENTAS!B:B,B1710,VENTAS!G:G,A1710)</f>
        <v>0</v>
      </c>
      <c r="M1710" s="4">
        <f t="shared" si="150"/>
        <v>0</v>
      </c>
      <c r="N1710" s="4">
        <f t="shared" si="155"/>
        <v>0</v>
      </c>
      <c r="O1710" s="4">
        <f t="shared" si="156"/>
        <v>0</v>
      </c>
      <c r="P1710" s="4">
        <f t="shared" si="157"/>
        <v>0</v>
      </c>
      <c r="Q1710" s="6" t="e">
        <f>+SUMIFS(#REF!,#REF!,TablaINV[[#This Row],[GRUPO]],#REF!,TablaINV[[#This Row],[COD]])</f>
        <v>#REF!</v>
      </c>
      <c r="R1710" s="19">
        <f t="shared" si="158"/>
        <v>0</v>
      </c>
      <c r="S1710" s="4" t="str">
        <f>+VLOOKUP(A1710,inv!T:X,5,0)</f>
        <v>COSTA</v>
      </c>
      <c r="T1710" s="4" t="str">
        <f>+VLOOKUP(B:B,'DT HUEVO'!$A:$D,4,0)</f>
        <v>EMPACADOS</v>
      </c>
      <c r="U1710" s="4" t="str">
        <f>+VLOOKUP(TablaINV[[#This Row],[COD]],'DT HUEVO'!$A:$D,3,0)</f>
        <v>B</v>
      </c>
    </row>
    <row r="1711" spans="1:21">
      <c r="A1711" t="s">
        <v>868</v>
      </c>
      <c r="B1711">
        <v>12360</v>
      </c>
      <c r="C1711" t="s">
        <v>584</v>
      </c>
      <c r="D1711">
        <f>+SUMIFS(inv!D:D,inv!A:A,B1711,inv!T:T,A1711)</f>
        <v>0</v>
      </c>
      <c r="E1711">
        <f>+SUMIFS(inv!$D$1:$D$1164,inv!$A$1:$A$1164,$B1711,inv!$T$1:$T$1164,$A1711,inv!$U$1:$U$1164,'DIAS DE INVENTARIO TAT'!E$1)</f>
        <v>0</v>
      </c>
      <c r="F1711">
        <f>+SUMIFS(inv!$D$1:$D$1164,inv!$A$1:$A$1164,$B1711,inv!$T$1:$T$1164,$A1711,inv!$U$1:$U$1164,'DIAS DE INVENTARIO TAT'!F$1)</f>
        <v>0</v>
      </c>
      <c r="G1711">
        <f>+SUMIFS(inv!$D$1:$D$1164,inv!$A$1:$A$1164,$B1711,inv!$T$1:$T$1164,$A1711,inv!$U$1:$U$1164,'DIAS DE INVENTARIO TAT'!G$1)</f>
        <v>0</v>
      </c>
      <c r="H1711">
        <f>+SUMIFS(inv!$D$1:$D$1164,inv!$A$1:$A$1164,$B1711,inv!$T$1:$T$1164,$A1711,inv!$U$1:$U$1164,'DIAS DE INVENTARIO TAT'!H$1)</f>
        <v>0</v>
      </c>
      <c r="I1711">
        <f>+SUMIFS(inv!$D$1:$D$1164,inv!$A$1:$A$1164,$B1711,inv!$T$1:$T$1164,$A1711,inv!$U$1:$U$1164,'DIAS DE INVENTARIO TAT'!I$1)</f>
        <v>0</v>
      </c>
      <c r="J1711">
        <f>+SUMIFS(inv!$D$1:$D$1164,inv!$A$1:$A$1164,$B1711,inv!$T$1:$T$1164,$A1711,inv!$U$1:$U$1164,'DIAS DE INVENTARIO TAT'!J$1)</f>
        <v>0</v>
      </c>
      <c r="K1711">
        <f>+SUMIFS(inv!$D$1:$D$1164,inv!$A$1:$A$1164,$B1711,inv!$T$1:$T$1164,$A1711,inv!$U$1:$U$1164,'DIAS DE INVENTARIO TAT'!K$1)</f>
        <v>0</v>
      </c>
      <c r="L1711" s="6">
        <f>+SUMIFS(VENTAS!H:H,VENTAS!B:B,B1711,VENTAS!G:G,A1711)</f>
        <v>0</v>
      </c>
      <c r="M1711" s="4">
        <f t="shared" si="150"/>
        <v>0</v>
      </c>
      <c r="N1711" s="4">
        <f t="shared" si="155"/>
        <v>0</v>
      </c>
      <c r="O1711" s="4">
        <f t="shared" si="156"/>
        <v>0</v>
      </c>
      <c r="P1711" s="4">
        <f t="shared" si="157"/>
        <v>0</v>
      </c>
      <c r="Q1711" s="6" t="e">
        <f>+SUMIFS(#REF!,#REF!,TablaINV[[#This Row],[GRUPO]],#REF!,TablaINV[[#This Row],[COD]])</f>
        <v>#REF!</v>
      </c>
      <c r="R1711" s="19">
        <f t="shared" si="158"/>
        <v>0</v>
      </c>
      <c r="S1711" s="4" t="str">
        <f>+VLOOKUP(A1711,inv!T:X,5,0)</f>
        <v>COSTA</v>
      </c>
      <c r="T1711" s="4" t="e">
        <f>+VLOOKUP(B:B,'DT HUEVO'!$A:$D,4,0)</f>
        <v>#N/A</v>
      </c>
      <c r="U1711" s="4" t="e">
        <f>+VLOOKUP(TablaINV[[#This Row],[COD]],'DT HUEVO'!$A:$D,3,0)</f>
        <v>#N/A</v>
      </c>
    </row>
    <row r="1712" spans="1:21">
      <c r="A1712" t="s">
        <v>868</v>
      </c>
      <c r="B1712">
        <v>12470</v>
      </c>
      <c r="C1712" t="s">
        <v>447</v>
      </c>
      <c r="D1712">
        <f>+SUMIFS(inv!D:D,inv!A:A,B1712,inv!T:T,A1712)</f>
        <v>0</v>
      </c>
      <c r="E1712">
        <f>+SUMIFS(inv!$D$1:$D$1164,inv!$A$1:$A$1164,$B1712,inv!$T$1:$T$1164,$A1712,inv!$U$1:$U$1164,'DIAS DE INVENTARIO TAT'!E$1)</f>
        <v>0</v>
      </c>
      <c r="F1712">
        <f>+SUMIFS(inv!$D$1:$D$1164,inv!$A$1:$A$1164,$B1712,inv!$T$1:$T$1164,$A1712,inv!$U$1:$U$1164,'DIAS DE INVENTARIO TAT'!F$1)</f>
        <v>0</v>
      </c>
      <c r="G1712">
        <f>+SUMIFS(inv!$D$1:$D$1164,inv!$A$1:$A$1164,$B1712,inv!$T$1:$T$1164,$A1712,inv!$U$1:$U$1164,'DIAS DE INVENTARIO TAT'!G$1)</f>
        <v>0</v>
      </c>
      <c r="H1712">
        <f>+SUMIFS(inv!$D$1:$D$1164,inv!$A$1:$A$1164,$B1712,inv!$T$1:$T$1164,$A1712,inv!$U$1:$U$1164,'DIAS DE INVENTARIO TAT'!H$1)</f>
        <v>0</v>
      </c>
      <c r="I1712">
        <f>+SUMIFS(inv!$D$1:$D$1164,inv!$A$1:$A$1164,$B1712,inv!$T$1:$T$1164,$A1712,inv!$U$1:$U$1164,'DIAS DE INVENTARIO TAT'!I$1)</f>
        <v>0</v>
      </c>
      <c r="J1712">
        <f>+SUMIFS(inv!$D$1:$D$1164,inv!$A$1:$A$1164,$B1712,inv!$T$1:$T$1164,$A1712,inv!$U$1:$U$1164,'DIAS DE INVENTARIO TAT'!J$1)</f>
        <v>0</v>
      </c>
      <c r="K1712">
        <f>+SUMIFS(inv!$D$1:$D$1164,inv!$A$1:$A$1164,$B1712,inv!$T$1:$T$1164,$A1712,inv!$U$1:$U$1164,'DIAS DE INVENTARIO TAT'!K$1)</f>
        <v>0</v>
      </c>
      <c r="L1712" s="6">
        <f>+SUMIFS(VENTAS!H:H,VENTAS!B:B,B1712,VENTAS!G:G,A1712)</f>
        <v>0</v>
      </c>
      <c r="M1712" s="4">
        <f t="shared" si="150"/>
        <v>0</v>
      </c>
      <c r="N1712" s="4">
        <f t="shared" si="155"/>
        <v>0</v>
      </c>
      <c r="O1712" s="4">
        <f t="shared" si="156"/>
        <v>0</v>
      </c>
      <c r="P1712" s="4">
        <f t="shared" si="157"/>
        <v>0</v>
      </c>
      <c r="Q1712" s="6" t="e">
        <f>+SUMIFS(#REF!,#REF!,TablaINV[[#This Row],[GRUPO]],#REF!,TablaINV[[#This Row],[COD]])</f>
        <v>#REF!</v>
      </c>
      <c r="R1712" s="19">
        <f t="shared" si="158"/>
        <v>0</v>
      </c>
      <c r="S1712" s="4" t="str">
        <f>+VLOOKUP(A1712,inv!T:X,5,0)</f>
        <v>COSTA</v>
      </c>
      <c r="T1712" s="4" t="e">
        <f>+VLOOKUP(B:B,'DT HUEVO'!$A:$D,4,0)</f>
        <v>#N/A</v>
      </c>
      <c r="U1712" s="4" t="e">
        <f>+VLOOKUP(TablaINV[[#This Row],[COD]],'DT HUEVO'!$A:$D,3,0)</f>
        <v>#N/A</v>
      </c>
    </row>
    <row r="1713" spans="1:21">
      <c r="A1713" t="s">
        <v>868</v>
      </c>
      <c r="B1713">
        <v>10489</v>
      </c>
      <c r="C1713" t="s">
        <v>546</v>
      </c>
      <c r="D1713">
        <f>+SUMIFS(inv!D:D,inv!A:A,B1713,inv!T:T,A1713)</f>
        <v>0</v>
      </c>
      <c r="E1713">
        <f>+SUMIFS(inv!$D$1:$D$1164,inv!$A$1:$A$1164,$B1713,inv!$T$1:$T$1164,$A1713,inv!$U$1:$U$1164,'DIAS DE INVENTARIO TAT'!E$1)</f>
        <v>0</v>
      </c>
      <c r="F1713">
        <f>+SUMIFS(inv!$D$1:$D$1164,inv!$A$1:$A$1164,$B1713,inv!$T$1:$T$1164,$A1713,inv!$U$1:$U$1164,'DIAS DE INVENTARIO TAT'!F$1)</f>
        <v>0</v>
      </c>
      <c r="G1713">
        <f>+SUMIFS(inv!$D$1:$D$1164,inv!$A$1:$A$1164,$B1713,inv!$T$1:$T$1164,$A1713,inv!$U$1:$U$1164,'DIAS DE INVENTARIO TAT'!G$1)</f>
        <v>0</v>
      </c>
      <c r="H1713">
        <f>+SUMIFS(inv!$D$1:$D$1164,inv!$A$1:$A$1164,$B1713,inv!$T$1:$T$1164,$A1713,inv!$U$1:$U$1164,'DIAS DE INVENTARIO TAT'!H$1)</f>
        <v>0</v>
      </c>
      <c r="I1713">
        <f>+SUMIFS(inv!$D$1:$D$1164,inv!$A$1:$A$1164,$B1713,inv!$T$1:$T$1164,$A1713,inv!$U$1:$U$1164,'DIAS DE INVENTARIO TAT'!I$1)</f>
        <v>0</v>
      </c>
      <c r="J1713">
        <f>+SUMIFS(inv!$D$1:$D$1164,inv!$A$1:$A$1164,$B1713,inv!$T$1:$T$1164,$A1713,inv!$U$1:$U$1164,'DIAS DE INVENTARIO TAT'!J$1)</f>
        <v>0</v>
      </c>
      <c r="K1713">
        <f>+SUMIFS(inv!$D$1:$D$1164,inv!$A$1:$A$1164,$B1713,inv!$T$1:$T$1164,$A1713,inv!$U$1:$U$1164,'DIAS DE INVENTARIO TAT'!K$1)</f>
        <v>0</v>
      </c>
      <c r="L1713" s="6">
        <f>+SUMIFS(VENTAS!H:H,VENTAS!B:B,B1713,VENTAS!G:G,A1713)</f>
        <v>0</v>
      </c>
      <c r="M1713" s="4">
        <f t="shared" si="150"/>
        <v>0</v>
      </c>
      <c r="N1713" s="4">
        <f t="shared" si="155"/>
        <v>0</v>
      </c>
      <c r="O1713" s="4">
        <f t="shared" si="156"/>
        <v>0</v>
      </c>
      <c r="P1713" s="4">
        <f t="shared" si="157"/>
        <v>0</v>
      </c>
      <c r="Q1713" s="6" t="e">
        <f>+SUMIFS(#REF!,#REF!,TablaINV[[#This Row],[GRUPO]],#REF!,TablaINV[[#This Row],[COD]])</f>
        <v>#REF!</v>
      </c>
      <c r="R1713" s="19">
        <f t="shared" si="158"/>
        <v>0</v>
      </c>
      <c r="S1713" s="4" t="str">
        <f>+VLOOKUP(A1713,inv!T:X,5,0)</f>
        <v>COSTA</v>
      </c>
      <c r="T1713" s="4" t="str">
        <f>+VLOOKUP(B:B,'DT HUEVO'!$A:$D,4,0)</f>
        <v>FS</v>
      </c>
      <c r="U1713" s="4" t="str">
        <f>+VLOOKUP(TablaINV[[#This Row],[COD]],'DT HUEVO'!$A:$D,3,0)</f>
        <v>A</v>
      </c>
    </row>
    <row r="1714" spans="1:21">
      <c r="A1714" t="s">
        <v>868</v>
      </c>
      <c r="B1714">
        <v>10416</v>
      </c>
      <c r="C1714" t="s">
        <v>581</v>
      </c>
      <c r="D1714">
        <f>+SUMIFS(inv!D:D,inv!A:A,B1714,inv!T:T,A1714)</f>
        <v>0</v>
      </c>
      <c r="E1714">
        <f>+SUMIFS(inv!$D$1:$D$1164,inv!$A$1:$A$1164,$B1714,inv!$T$1:$T$1164,$A1714,inv!$U$1:$U$1164,'DIAS DE INVENTARIO TAT'!E$1)</f>
        <v>0</v>
      </c>
      <c r="F1714">
        <f>+SUMIFS(inv!$D$1:$D$1164,inv!$A$1:$A$1164,$B1714,inv!$T$1:$T$1164,$A1714,inv!$U$1:$U$1164,'DIAS DE INVENTARIO TAT'!F$1)</f>
        <v>0</v>
      </c>
      <c r="G1714">
        <f>+SUMIFS(inv!$D$1:$D$1164,inv!$A$1:$A$1164,$B1714,inv!$T$1:$T$1164,$A1714,inv!$U$1:$U$1164,'DIAS DE INVENTARIO TAT'!G$1)</f>
        <v>0</v>
      </c>
      <c r="H1714">
        <f>+SUMIFS(inv!$D$1:$D$1164,inv!$A$1:$A$1164,$B1714,inv!$T$1:$T$1164,$A1714,inv!$U$1:$U$1164,'DIAS DE INVENTARIO TAT'!H$1)</f>
        <v>0</v>
      </c>
      <c r="I1714">
        <f>+SUMIFS(inv!$D$1:$D$1164,inv!$A$1:$A$1164,$B1714,inv!$T$1:$T$1164,$A1714,inv!$U$1:$U$1164,'DIAS DE INVENTARIO TAT'!I$1)</f>
        <v>0</v>
      </c>
      <c r="J1714">
        <f>+SUMIFS(inv!$D$1:$D$1164,inv!$A$1:$A$1164,$B1714,inv!$T$1:$T$1164,$A1714,inv!$U$1:$U$1164,'DIAS DE INVENTARIO TAT'!J$1)</f>
        <v>0</v>
      </c>
      <c r="K1714">
        <f>+SUMIFS(inv!$D$1:$D$1164,inv!$A$1:$A$1164,$B1714,inv!$T$1:$T$1164,$A1714,inv!$U$1:$U$1164,'DIAS DE INVENTARIO TAT'!K$1)</f>
        <v>0</v>
      </c>
      <c r="L1714" s="6">
        <f>+SUMIFS(VENTAS!H:H,VENTAS!B:B,B1714,VENTAS!G:G,A1714)</f>
        <v>0</v>
      </c>
      <c r="M1714" s="4">
        <f t="shared" si="150"/>
        <v>0</v>
      </c>
      <c r="N1714" s="4">
        <f t="shared" si="155"/>
        <v>0</v>
      </c>
      <c r="O1714" s="4">
        <f t="shared" si="156"/>
        <v>0</v>
      </c>
      <c r="P1714" s="4">
        <f t="shared" si="157"/>
        <v>0</v>
      </c>
      <c r="Q1714" s="6" t="e">
        <f>+SUMIFS(#REF!,#REF!,TablaINV[[#This Row],[GRUPO]],#REF!,TablaINV[[#This Row],[COD]])</f>
        <v>#REF!</v>
      </c>
      <c r="R1714" s="19">
        <f t="shared" si="158"/>
        <v>0</v>
      </c>
      <c r="S1714" s="4" t="str">
        <f>+VLOOKUP(A1714,inv!T:X,5,0)</f>
        <v>COSTA</v>
      </c>
      <c r="T1714" s="4" t="str">
        <f>+VLOOKUP(B:B,'DT HUEVO'!$A:$D,4,0)</f>
        <v>ETIQUETA</v>
      </c>
      <c r="U1714" s="4" t="str">
        <f>+VLOOKUP(TablaINV[[#This Row],[COD]],'DT HUEVO'!$A:$D,3,0)</f>
        <v>A</v>
      </c>
    </row>
    <row r="1715" spans="1:21">
      <c r="A1715" t="s">
        <v>868</v>
      </c>
      <c r="B1715">
        <v>10367</v>
      </c>
      <c r="C1715" t="s">
        <v>606</v>
      </c>
      <c r="D1715">
        <f>+SUMIFS(inv!D:D,inv!A:A,B1715,inv!T:T,A1715)</f>
        <v>0</v>
      </c>
      <c r="E1715">
        <f>+SUMIFS(inv!$D$1:$D$1164,inv!$A$1:$A$1164,$B1715,inv!$T$1:$T$1164,$A1715,inv!$U$1:$U$1164,'DIAS DE INVENTARIO TAT'!E$1)</f>
        <v>0</v>
      </c>
      <c r="F1715">
        <f>+SUMIFS(inv!$D$1:$D$1164,inv!$A$1:$A$1164,$B1715,inv!$T$1:$T$1164,$A1715,inv!$U$1:$U$1164,'DIAS DE INVENTARIO TAT'!F$1)</f>
        <v>0</v>
      </c>
      <c r="G1715">
        <f>+SUMIFS(inv!$D$1:$D$1164,inv!$A$1:$A$1164,$B1715,inv!$T$1:$T$1164,$A1715,inv!$U$1:$U$1164,'DIAS DE INVENTARIO TAT'!G$1)</f>
        <v>0</v>
      </c>
      <c r="H1715">
        <f>+SUMIFS(inv!$D$1:$D$1164,inv!$A$1:$A$1164,$B1715,inv!$T$1:$T$1164,$A1715,inv!$U$1:$U$1164,'DIAS DE INVENTARIO TAT'!H$1)</f>
        <v>0</v>
      </c>
      <c r="I1715">
        <f>+SUMIFS(inv!$D$1:$D$1164,inv!$A$1:$A$1164,$B1715,inv!$T$1:$T$1164,$A1715,inv!$U$1:$U$1164,'DIAS DE INVENTARIO TAT'!I$1)</f>
        <v>0</v>
      </c>
      <c r="J1715">
        <f>+SUMIFS(inv!$D$1:$D$1164,inv!$A$1:$A$1164,$B1715,inv!$T$1:$T$1164,$A1715,inv!$U$1:$U$1164,'DIAS DE INVENTARIO TAT'!J$1)</f>
        <v>0</v>
      </c>
      <c r="K1715">
        <f>+SUMIFS(inv!$D$1:$D$1164,inv!$A$1:$A$1164,$B1715,inv!$T$1:$T$1164,$A1715,inv!$U$1:$U$1164,'DIAS DE INVENTARIO TAT'!K$1)</f>
        <v>0</v>
      </c>
      <c r="L1715" s="6">
        <f>+SUMIFS(VENTAS!H:H,VENTAS!B:B,B1715,VENTAS!G:G,A1715)</f>
        <v>0</v>
      </c>
      <c r="M1715" s="4">
        <f t="shared" si="150"/>
        <v>0</v>
      </c>
      <c r="N1715" s="4">
        <f t="shared" si="155"/>
        <v>0</v>
      </c>
      <c r="O1715" s="4">
        <f t="shared" si="156"/>
        <v>0</v>
      </c>
      <c r="P1715" s="4">
        <f t="shared" si="157"/>
        <v>0</v>
      </c>
      <c r="Q1715" s="6" t="e">
        <f>+SUMIFS(#REF!,#REF!,TablaINV[[#This Row],[GRUPO]],#REF!,TablaINV[[#This Row],[COD]])</f>
        <v>#REF!</v>
      </c>
      <c r="R1715" s="19">
        <f t="shared" si="158"/>
        <v>0</v>
      </c>
      <c r="S1715" s="4" t="str">
        <f>+VLOOKUP(A1715,inv!T:X,5,0)</f>
        <v>COSTA</v>
      </c>
      <c r="T1715" s="4" t="str">
        <f>+VLOOKUP(B:B,'DT HUEVO'!$A:$D,4,0)</f>
        <v>FS</v>
      </c>
      <c r="U1715" s="4" t="str">
        <f>+VLOOKUP(TablaINV[[#This Row],[COD]],'DT HUEVO'!$A:$D,3,0)</f>
        <v>AA</v>
      </c>
    </row>
    <row r="1716" spans="1:21">
      <c r="A1716" t="s">
        <v>868</v>
      </c>
      <c r="B1716">
        <v>10309</v>
      </c>
      <c r="C1716" t="s">
        <v>539</v>
      </c>
      <c r="D1716">
        <f>+SUMIFS(inv!D:D,inv!A:A,B1716,inv!T:T,A1716)</f>
        <v>0</v>
      </c>
      <c r="E1716">
        <f>+SUMIFS(inv!$D$1:$D$1164,inv!$A$1:$A$1164,$B1716,inv!$T$1:$T$1164,$A1716,inv!$U$1:$U$1164,'DIAS DE INVENTARIO TAT'!E$1)</f>
        <v>0</v>
      </c>
      <c r="F1716">
        <f>+SUMIFS(inv!$D$1:$D$1164,inv!$A$1:$A$1164,$B1716,inv!$T$1:$T$1164,$A1716,inv!$U$1:$U$1164,'DIAS DE INVENTARIO TAT'!F$1)</f>
        <v>0</v>
      </c>
      <c r="G1716">
        <f>+SUMIFS(inv!$D$1:$D$1164,inv!$A$1:$A$1164,$B1716,inv!$T$1:$T$1164,$A1716,inv!$U$1:$U$1164,'DIAS DE INVENTARIO TAT'!G$1)</f>
        <v>0</v>
      </c>
      <c r="H1716">
        <f>+SUMIFS(inv!$D$1:$D$1164,inv!$A$1:$A$1164,$B1716,inv!$T$1:$T$1164,$A1716,inv!$U$1:$U$1164,'DIAS DE INVENTARIO TAT'!H$1)</f>
        <v>0</v>
      </c>
      <c r="I1716">
        <f>+SUMIFS(inv!$D$1:$D$1164,inv!$A$1:$A$1164,$B1716,inv!$T$1:$T$1164,$A1716,inv!$U$1:$U$1164,'DIAS DE INVENTARIO TAT'!I$1)</f>
        <v>0</v>
      </c>
      <c r="J1716">
        <f>+SUMIFS(inv!$D$1:$D$1164,inv!$A$1:$A$1164,$B1716,inv!$T$1:$T$1164,$A1716,inv!$U$1:$U$1164,'DIAS DE INVENTARIO TAT'!J$1)</f>
        <v>0</v>
      </c>
      <c r="K1716">
        <f>+SUMIFS(inv!$D$1:$D$1164,inv!$A$1:$A$1164,$B1716,inv!$T$1:$T$1164,$A1716,inv!$U$1:$U$1164,'DIAS DE INVENTARIO TAT'!K$1)</f>
        <v>0</v>
      </c>
      <c r="L1716" s="6">
        <f>+SUMIFS(VENTAS!H:H,VENTAS!B:B,B1716,VENTAS!G:G,A1716)</f>
        <v>0</v>
      </c>
      <c r="M1716" s="4">
        <f t="shared" si="150"/>
        <v>0</v>
      </c>
      <c r="N1716" s="4">
        <f t="shared" si="155"/>
        <v>0</v>
      </c>
      <c r="O1716" s="4">
        <f t="shared" si="156"/>
        <v>0</v>
      </c>
      <c r="P1716" s="4">
        <f t="shared" si="157"/>
        <v>0</v>
      </c>
      <c r="Q1716" s="6" t="e">
        <f>+SUMIFS(#REF!,#REF!,TablaINV[[#This Row],[GRUPO]],#REF!,TablaINV[[#This Row],[COD]])</f>
        <v>#REF!</v>
      </c>
      <c r="R1716" s="19">
        <f t="shared" si="158"/>
        <v>0</v>
      </c>
      <c r="S1716" s="4" t="str">
        <f>+VLOOKUP(A1716,inv!T:X,5,0)</f>
        <v>COSTA</v>
      </c>
      <c r="T1716" s="4" t="str">
        <f>+VLOOKUP(B:B,'DT HUEVO'!$A:$D,4,0)</f>
        <v>FS</v>
      </c>
      <c r="U1716" s="4" t="str">
        <f>+VLOOKUP(TablaINV[[#This Row],[COD]],'DT HUEVO'!$A:$D,3,0)</f>
        <v>AA</v>
      </c>
    </row>
    <row r="1717" spans="1:21">
      <c r="A1717" t="s">
        <v>868</v>
      </c>
      <c r="B1717">
        <v>10388</v>
      </c>
      <c r="C1717" t="s">
        <v>541</v>
      </c>
      <c r="D1717">
        <f>+SUMIFS(inv!D:D,inv!A:A,B1717,inv!T:T,A1717)</f>
        <v>0</v>
      </c>
      <c r="E1717">
        <f>+SUMIFS(inv!$D$1:$D$1164,inv!$A$1:$A$1164,$B1717,inv!$T$1:$T$1164,$A1717,inv!$U$1:$U$1164,'DIAS DE INVENTARIO TAT'!E$1)</f>
        <v>0</v>
      </c>
      <c r="F1717">
        <f>+SUMIFS(inv!$D$1:$D$1164,inv!$A$1:$A$1164,$B1717,inv!$T$1:$T$1164,$A1717,inv!$U$1:$U$1164,'DIAS DE INVENTARIO TAT'!F$1)</f>
        <v>0</v>
      </c>
      <c r="G1717">
        <f>+SUMIFS(inv!$D$1:$D$1164,inv!$A$1:$A$1164,$B1717,inv!$T$1:$T$1164,$A1717,inv!$U$1:$U$1164,'DIAS DE INVENTARIO TAT'!G$1)</f>
        <v>0</v>
      </c>
      <c r="H1717">
        <f>+SUMIFS(inv!$D$1:$D$1164,inv!$A$1:$A$1164,$B1717,inv!$T$1:$T$1164,$A1717,inv!$U$1:$U$1164,'DIAS DE INVENTARIO TAT'!H$1)</f>
        <v>0</v>
      </c>
      <c r="I1717">
        <f>+SUMIFS(inv!$D$1:$D$1164,inv!$A$1:$A$1164,$B1717,inv!$T$1:$T$1164,$A1717,inv!$U$1:$U$1164,'DIAS DE INVENTARIO TAT'!I$1)</f>
        <v>0</v>
      </c>
      <c r="J1717">
        <f>+SUMIFS(inv!$D$1:$D$1164,inv!$A$1:$A$1164,$B1717,inv!$T$1:$T$1164,$A1717,inv!$U$1:$U$1164,'DIAS DE INVENTARIO TAT'!J$1)</f>
        <v>0</v>
      </c>
      <c r="K1717">
        <f>+SUMIFS(inv!$D$1:$D$1164,inv!$A$1:$A$1164,$B1717,inv!$T$1:$T$1164,$A1717,inv!$U$1:$U$1164,'DIAS DE INVENTARIO TAT'!K$1)</f>
        <v>0</v>
      </c>
      <c r="L1717" s="6">
        <f>+SUMIFS(VENTAS!H:H,VENTAS!B:B,B1717,VENTAS!G:G,A1717)</f>
        <v>0</v>
      </c>
      <c r="M1717" s="4">
        <f t="shared" si="150"/>
        <v>0</v>
      </c>
      <c r="N1717" s="4">
        <f t="shared" si="155"/>
        <v>0</v>
      </c>
      <c r="O1717" s="4">
        <f t="shared" si="156"/>
        <v>0</v>
      </c>
      <c r="P1717" s="4">
        <f t="shared" si="157"/>
        <v>0</v>
      </c>
      <c r="Q1717" s="6" t="e">
        <f>+SUMIFS(#REF!,#REF!,TablaINV[[#This Row],[GRUPO]],#REF!,TablaINV[[#This Row],[COD]])</f>
        <v>#REF!</v>
      </c>
      <c r="R1717" s="19">
        <f t="shared" si="158"/>
        <v>0</v>
      </c>
      <c r="S1717" s="4" t="str">
        <f>+VLOOKUP(A1717,inv!T:X,5,0)</f>
        <v>COSTA</v>
      </c>
      <c r="T1717" s="4" t="str">
        <f>+VLOOKUP(B:B,'DT HUEVO'!$A:$D,4,0)</f>
        <v>FS</v>
      </c>
      <c r="U1717" s="4" t="str">
        <f>+VLOOKUP(TablaINV[[#This Row],[COD]],'DT HUEVO'!$A:$D,3,0)</f>
        <v>AA</v>
      </c>
    </row>
    <row r="1718" spans="1:21">
      <c r="A1718" t="s">
        <v>868</v>
      </c>
      <c r="B1718">
        <v>10205</v>
      </c>
      <c r="C1718" t="s">
        <v>552</v>
      </c>
      <c r="D1718">
        <f>+SUMIFS(inv!D:D,inv!A:A,B1718,inv!T:T,A1718)</f>
        <v>0</v>
      </c>
      <c r="E1718">
        <f>+SUMIFS(inv!$D$1:$D$1164,inv!$A$1:$A$1164,$B1718,inv!$T$1:$T$1164,$A1718,inv!$U$1:$U$1164,'DIAS DE INVENTARIO TAT'!E$1)</f>
        <v>0</v>
      </c>
      <c r="F1718">
        <f>+SUMIFS(inv!$D$1:$D$1164,inv!$A$1:$A$1164,$B1718,inv!$T$1:$T$1164,$A1718,inv!$U$1:$U$1164,'DIAS DE INVENTARIO TAT'!F$1)</f>
        <v>0</v>
      </c>
      <c r="G1718">
        <f>+SUMIFS(inv!$D$1:$D$1164,inv!$A$1:$A$1164,$B1718,inv!$T$1:$T$1164,$A1718,inv!$U$1:$U$1164,'DIAS DE INVENTARIO TAT'!G$1)</f>
        <v>0</v>
      </c>
      <c r="H1718">
        <f>+SUMIFS(inv!$D$1:$D$1164,inv!$A$1:$A$1164,$B1718,inv!$T$1:$T$1164,$A1718,inv!$U$1:$U$1164,'DIAS DE INVENTARIO TAT'!H$1)</f>
        <v>0</v>
      </c>
      <c r="I1718">
        <f>+SUMIFS(inv!$D$1:$D$1164,inv!$A$1:$A$1164,$B1718,inv!$T$1:$T$1164,$A1718,inv!$U$1:$U$1164,'DIAS DE INVENTARIO TAT'!I$1)</f>
        <v>0</v>
      </c>
      <c r="J1718">
        <f>+SUMIFS(inv!$D$1:$D$1164,inv!$A$1:$A$1164,$B1718,inv!$T$1:$T$1164,$A1718,inv!$U$1:$U$1164,'DIAS DE INVENTARIO TAT'!J$1)</f>
        <v>0</v>
      </c>
      <c r="K1718">
        <f>+SUMIFS(inv!$D$1:$D$1164,inv!$A$1:$A$1164,$B1718,inv!$T$1:$T$1164,$A1718,inv!$U$1:$U$1164,'DIAS DE INVENTARIO TAT'!K$1)</f>
        <v>0</v>
      </c>
      <c r="L1718" s="6">
        <f>+SUMIFS(VENTAS!H:H,VENTAS!B:B,B1718,VENTAS!G:G,A1718)</f>
        <v>0</v>
      </c>
      <c r="M1718" s="4">
        <f t="shared" si="150"/>
        <v>0</v>
      </c>
      <c r="N1718" s="4">
        <f t="shared" ref="N1718:N1749" si="159">+IFERROR(E1718/$L1718,0)</f>
        <v>0</v>
      </c>
      <c r="O1718" s="4">
        <f t="shared" ref="O1718:O1749" si="160">+IFERROR(F1718/$L1718,0)</f>
        <v>0</v>
      </c>
      <c r="P1718" s="4">
        <f t="shared" ref="P1718:P1749" si="161">+IFERROR(G1718/$L1718,0)</f>
        <v>0</v>
      </c>
      <c r="Q1718" s="6" t="e">
        <f>+SUMIFS(#REF!,#REF!,TablaINV[[#This Row],[GRUPO]],#REF!,TablaINV[[#This Row],[COD]])</f>
        <v>#REF!</v>
      </c>
      <c r="R1718" s="19">
        <f t="shared" ref="R1718:R1749" si="162">+IFERROR(D1718/Q1718,0)</f>
        <v>0</v>
      </c>
      <c r="S1718" s="4" t="str">
        <f>+VLOOKUP(A1718,inv!T:X,5,0)</f>
        <v>COSTA</v>
      </c>
      <c r="T1718" s="4" t="str">
        <f>+VLOOKUP(B:B,'DT HUEVO'!$A:$D,4,0)</f>
        <v>FS</v>
      </c>
      <c r="U1718" s="4" t="str">
        <f>+VLOOKUP(TablaINV[[#This Row],[COD]],'DT HUEVO'!$A:$D,3,0)</f>
        <v>AAA</v>
      </c>
    </row>
    <row r="1719" spans="1:21">
      <c r="A1719" t="s">
        <v>868</v>
      </c>
      <c r="B1719">
        <v>10307</v>
      </c>
      <c r="C1719" t="s">
        <v>538</v>
      </c>
      <c r="D1719">
        <f>+SUMIFS(inv!D:D,inv!A:A,B1719,inv!T:T,A1719)</f>
        <v>0</v>
      </c>
      <c r="E1719">
        <f>+SUMIFS(inv!$D$1:$D$1164,inv!$A$1:$A$1164,$B1719,inv!$T$1:$T$1164,$A1719,inv!$U$1:$U$1164,'DIAS DE INVENTARIO TAT'!E$1)</f>
        <v>0</v>
      </c>
      <c r="F1719">
        <f>+SUMIFS(inv!$D$1:$D$1164,inv!$A$1:$A$1164,$B1719,inv!$T$1:$T$1164,$A1719,inv!$U$1:$U$1164,'DIAS DE INVENTARIO TAT'!F$1)</f>
        <v>0</v>
      </c>
      <c r="G1719">
        <f>+SUMIFS(inv!$D$1:$D$1164,inv!$A$1:$A$1164,$B1719,inv!$T$1:$T$1164,$A1719,inv!$U$1:$U$1164,'DIAS DE INVENTARIO TAT'!G$1)</f>
        <v>0</v>
      </c>
      <c r="H1719">
        <f>+SUMIFS(inv!$D$1:$D$1164,inv!$A$1:$A$1164,$B1719,inv!$T$1:$T$1164,$A1719,inv!$U$1:$U$1164,'DIAS DE INVENTARIO TAT'!H$1)</f>
        <v>0</v>
      </c>
      <c r="I1719">
        <f>+SUMIFS(inv!$D$1:$D$1164,inv!$A$1:$A$1164,$B1719,inv!$T$1:$T$1164,$A1719,inv!$U$1:$U$1164,'DIAS DE INVENTARIO TAT'!I$1)</f>
        <v>0</v>
      </c>
      <c r="J1719">
        <f>+SUMIFS(inv!$D$1:$D$1164,inv!$A$1:$A$1164,$B1719,inv!$T$1:$T$1164,$A1719,inv!$U$1:$U$1164,'DIAS DE INVENTARIO TAT'!J$1)</f>
        <v>0</v>
      </c>
      <c r="K1719">
        <f>+SUMIFS(inv!$D$1:$D$1164,inv!$A$1:$A$1164,$B1719,inv!$T$1:$T$1164,$A1719,inv!$U$1:$U$1164,'DIAS DE INVENTARIO TAT'!K$1)</f>
        <v>0</v>
      </c>
      <c r="L1719" s="6">
        <f>+SUMIFS(VENTAS!H:H,VENTAS!B:B,B1719,VENTAS!G:G,A1719)</f>
        <v>0</v>
      </c>
      <c r="M1719" s="4">
        <f t="shared" si="150"/>
        <v>0</v>
      </c>
      <c r="N1719" s="4">
        <f t="shared" si="159"/>
        <v>0</v>
      </c>
      <c r="O1719" s="4">
        <f t="shared" si="160"/>
        <v>0</v>
      </c>
      <c r="P1719" s="4">
        <f t="shared" si="161"/>
        <v>0</v>
      </c>
      <c r="Q1719" s="6" t="e">
        <f>+SUMIFS(#REF!,#REF!,TablaINV[[#This Row],[GRUPO]],#REF!,TablaINV[[#This Row],[COD]])</f>
        <v>#REF!</v>
      </c>
      <c r="R1719" s="19">
        <f t="shared" si="162"/>
        <v>0</v>
      </c>
      <c r="S1719" s="4" t="str">
        <f>+VLOOKUP(A1719,inv!T:X,5,0)</f>
        <v>COSTA</v>
      </c>
      <c r="T1719" s="4" t="str">
        <f>+VLOOKUP(B:B,'DT HUEVO'!$A:$D,4,0)</f>
        <v>EMPACADOS</v>
      </c>
      <c r="U1719" s="4" t="str">
        <f>+VLOOKUP(TablaINV[[#This Row],[COD]],'DT HUEVO'!$A:$D,3,0)</f>
        <v>AA</v>
      </c>
    </row>
    <row r="1720" spans="1:21">
      <c r="A1720" t="s">
        <v>868</v>
      </c>
      <c r="B1720">
        <v>10380</v>
      </c>
      <c r="C1720" t="s">
        <v>565</v>
      </c>
      <c r="D1720">
        <f>+SUMIFS(inv!D:D,inv!A:A,B1720,inv!T:T,A1720)</f>
        <v>0</v>
      </c>
      <c r="E1720">
        <f>+SUMIFS(inv!$D$1:$D$1164,inv!$A$1:$A$1164,$B1720,inv!$T$1:$T$1164,$A1720,inv!$U$1:$U$1164,'DIAS DE INVENTARIO TAT'!E$1)</f>
        <v>0</v>
      </c>
      <c r="F1720">
        <f>+SUMIFS(inv!$D$1:$D$1164,inv!$A$1:$A$1164,$B1720,inv!$T$1:$T$1164,$A1720,inv!$U$1:$U$1164,'DIAS DE INVENTARIO TAT'!F$1)</f>
        <v>0</v>
      </c>
      <c r="G1720">
        <f>+SUMIFS(inv!$D$1:$D$1164,inv!$A$1:$A$1164,$B1720,inv!$T$1:$T$1164,$A1720,inv!$U$1:$U$1164,'DIAS DE INVENTARIO TAT'!G$1)</f>
        <v>0</v>
      </c>
      <c r="H1720">
        <f>+SUMIFS(inv!$D$1:$D$1164,inv!$A$1:$A$1164,$B1720,inv!$T$1:$T$1164,$A1720,inv!$U$1:$U$1164,'DIAS DE INVENTARIO TAT'!H$1)</f>
        <v>0</v>
      </c>
      <c r="I1720">
        <f>+SUMIFS(inv!$D$1:$D$1164,inv!$A$1:$A$1164,$B1720,inv!$T$1:$T$1164,$A1720,inv!$U$1:$U$1164,'DIAS DE INVENTARIO TAT'!I$1)</f>
        <v>0</v>
      </c>
      <c r="J1720">
        <f>+SUMIFS(inv!$D$1:$D$1164,inv!$A$1:$A$1164,$B1720,inv!$T$1:$T$1164,$A1720,inv!$U$1:$U$1164,'DIAS DE INVENTARIO TAT'!J$1)</f>
        <v>0</v>
      </c>
      <c r="K1720">
        <f>+SUMIFS(inv!$D$1:$D$1164,inv!$A$1:$A$1164,$B1720,inv!$T$1:$T$1164,$A1720,inv!$U$1:$U$1164,'DIAS DE INVENTARIO TAT'!K$1)</f>
        <v>0</v>
      </c>
      <c r="L1720" s="6">
        <f>+SUMIFS(VENTAS!H:H,VENTAS!B:B,B1720,VENTAS!G:G,A1720)</f>
        <v>0</v>
      </c>
      <c r="M1720" s="4">
        <f t="shared" si="150"/>
        <v>0</v>
      </c>
      <c r="N1720" s="4">
        <f t="shared" si="159"/>
        <v>0</v>
      </c>
      <c r="O1720" s="4">
        <f t="shared" si="160"/>
        <v>0</v>
      </c>
      <c r="P1720" s="4">
        <f t="shared" si="161"/>
        <v>0</v>
      </c>
      <c r="Q1720" s="6" t="e">
        <f>+SUMIFS(#REF!,#REF!,TablaINV[[#This Row],[GRUPO]],#REF!,TablaINV[[#This Row],[COD]])</f>
        <v>#REF!</v>
      </c>
      <c r="R1720" s="19">
        <f t="shared" si="162"/>
        <v>0</v>
      </c>
      <c r="S1720" s="4" t="str">
        <f>+VLOOKUP(A1720,inv!T:X,5,0)</f>
        <v>COSTA</v>
      </c>
      <c r="T1720" s="4" t="str">
        <f>+VLOOKUP(B:B,'DT HUEVO'!$A:$D,4,0)</f>
        <v>EMPACADOS</v>
      </c>
      <c r="U1720" s="4" t="str">
        <f>+VLOOKUP(TablaINV[[#This Row],[COD]],'DT HUEVO'!$A:$D,3,0)</f>
        <v>AA</v>
      </c>
    </row>
    <row r="1721" spans="1:21">
      <c r="A1721" t="s">
        <v>868</v>
      </c>
      <c r="B1721">
        <v>10409</v>
      </c>
      <c r="C1721" t="s">
        <v>566</v>
      </c>
      <c r="D1721">
        <f>+SUMIFS(inv!D:D,inv!A:A,B1721,inv!T:T,A1721)</f>
        <v>0</v>
      </c>
      <c r="E1721">
        <f>+SUMIFS(inv!$D$1:$D$1164,inv!$A$1:$A$1164,$B1721,inv!$T$1:$T$1164,$A1721,inv!$U$1:$U$1164,'DIAS DE INVENTARIO TAT'!E$1)</f>
        <v>0</v>
      </c>
      <c r="F1721">
        <f>+SUMIFS(inv!$D$1:$D$1164,inv!$A$1:$A$1164,$B1721,inv!$T$1:$T$1164,$A1721,inv!$U$1:$U$1164,'DIAS DE INVENTARIO TAT'!F$1)</f>
        <v>0</v>
      </c>
      <c r="G1721">
        <f>+SUMIFS(inv!$D$1:$D$1164,inv!$A$1:$A$1164,$B1721,inv!$T$1:$T$1164,$A1721,inv!$U$1:$U$1164,'DIAS DE INVENTARIO TAT'!G$1)</f>
        <v>0</v>
      </c>
      <c r="H1721">
        <f>+SUMIFS(inv!$D$1:$D$1164,inv!$A$1:$A$1164,$B1721,inv!$T$1:$T$1164,$A1721,inv!$U$1:$U$1164,'DIAS DE INVENTARIO TAT'!H$1)</f>
        <v>0</v>
      </c>
      <c r="I1721">
        <f>+SUMIFS(inv!$D$1:$D$1164,inv!$A$1:$A$1164,$B1721,inv!$T$1:$T$1164,$A1721,inv!$U$1:$U$1164,'DIAS DE INVENTARIO TAT'!I$1)</f>
        <v>0</v>
      </c>
      <c r="J1721">
        <f>+SUMIFS(inv!$D$1:$D$1164,inv!$A$1:$A$1164,$B1721,inv!$T$1:$T$1164,$A1721,inv!$U$1:$U$1164,'DIAS DE INVENTARIO TAT'!J$1)</f>
        <v>0</v>
      </c>
      <c r="K1721">
        <f>+SUMIFS(inv!$D$1:$D$1164,inv!$A$1:$A$1164,$B1721,inv!$T$1:$T$1164,$A1721,inv!$U$1:$U$1164,'DIAS DE INVENTARIO TAT'!K$1)</f>
        <v>0</v>
      </c>
      <c r="L1721" s="6">
        <f>+SUMIFS(VENTAS!H:H,VENTAS!B:B,B1721,VENTAS!G:G,A1721)</f>
        <v>0</v>
      </c>
      <c r="M1721" s="4">
        <f t="shared" si="150"/>
        <v>0</v>
      </c>
      <c r="N1721" s="4">
        <f t="shared" si="159"/>
        <v>0</v>
      </c>
      <c r="O1721" s="4">
        <f t="shared" si="160"/>
        <v>0</v>
      </c>
      <c r="P1721" s="4">
        <f t="shared" si="161"/>
        <v>0</v>
      </c>
      <c r="Q1721" s="6" t="e">
        <f>+SUMIFS(#REF!,#REF!,TablaINV[[#This Row],[GRUPO]],#REF!,TablaINV[[#This Row],[COD]])</f>
        <v>#REF!</v>
      </c>
      <c r="R1721" s="19">
        <f t="shared" si="162"/>
        <v>0</v>
      </c>
      <c r="S1721" s="4" t="str">
        <f>+VLOOKUP(A1721,inv!T:X,5,0)</f>
        <v>COSTA</v>
      </c>
      <c r="T1721" s="4" t="str">
        <f>+VLOOKUP(B:B,'DT HUEVO'!$A:$D,4,0)</f>
        <v>FS</v>
      </c>
      <c r="U1721" s="4" t="str">
        <f>+VLOOKUP(TablaINV[[#This Row],[COD]],'DT HUEVO'!$A:$D,3,0)</f>
        <v>A</v>
      </c>
    </row>
    <row r="1722" spans="1:21">
      <c r="A1722" t="s">
        <v>868</v>
      </c>
      <c r="B1722">
        <v>10411</v>
      </c>
      <c r="C1722" t="s">
        <v>543</v>
      </c>
      <c r="D1722">
        <f>+SUMIFS(inv!D:D,inv!A:A,B1722,inv!T:T,A1722)</f>
        <v>0</v>
      </c>
      <c r="E1722">
        <f>+SUMIFS(inv!$D$1:$D$1164,inv!$A$1:$A$1164,$B1722,inv!$T$1:$T$1164,$A1722,inv!$U$1:$U$1164,'DIAS DE INVENTARIO TAT'!E$1)</f>
        <v>0</v>
      </c>
      <c r="F1722">
        <f>+SUMIFS(inv!$D$1:$D$1164,inv!$A$1:$A$1164,$B1722,inv!$T$1:$T$1164,$A1722,inv!$U$1:$U$1164,'DIAS DE INVENTARIO TAT'!F$1)</f>
        <v>0</v>
      </c>
      <c r="G1722">
        <f>+SUMIFS(inv!$D$1:$D$1164,inv!$A$1:$A$1164,$B1722,inv!$T$1:$T$1164,$A1722,inv!$U$1:$U$1164,'DIAS DE INVENTARIO TAT'!G$1)</f>
        <v>0</v>
      </c>
      <c r="H1722">
        <f>+SUMIFS(inv!$D$1:$D$1164,inv!$A$1:$A$1164,$B1722,inv!$T$1:$T$1164,$A1722,inv!$U$1:$U$1164,'DIAS DE INVENTARIO TAT'!H$1)</f>
        <v>0</v>
      </c>
      <c r="I1722">
        <f>+SUMIFS(inv!$D$1:$D$1164,inv!$A$1:$A$1164,$B1722,inv!$T$1:$T$1164,$A1722,inv!$U$1:$U$1164,'DIAS DE INVENTARIO TAT'!I$1)</f>
        <v>0</v>
      </c>
      <c r="J1722">
        <f>+SUMIFS(inv!$D$1:$D$1164,inv!$A$1:$A$1164,$B1722,inv!$T$1:$T$1164,$A1722,inv!$U$1:$U$1164,'DIAS DE INVENTARIO TAT'!J$1)</f>
        <v>0</v>
      </c>
      <c r="K1722">
        <f>+SUMIFS(inv!$D$1:$D$1164,inv!$A$1:$A$1164,$B1722,inv!$T$1:$T$1164,$A1722,inv!$U$1:$U$1164,'DIAS DE INVENTARIO TAT'!K$1)</f>
        <v>0</v>
      </c>
      <c r="L1722" s="6">
        <f>+SUMIFS(VENTAS!H:H,VENTAS!B:B,B1722,VENTAS!G:G,A1722)</f>
        <v>0</v>
      </c>
      <c r="M1722" s="4">
        <f t="shared" si="150"/>
        <v>0</v>
      </c>
      <c r="N1722" s="4">
        <f t="shared" si="159"/>
        <v>0</v>
      </c>
      <c r="O1722" s="4">
        <f t="shared" si="160"/>
        <v>0</v>
      </c>
      <c r="P1722" s="4">
        <f t="shared" si="161"/>
        <v>0</v>
      </c>
      <c r="Q1722" s="6" t="e">
        <f>+SUMIFS(#REF!,#REF!,TablaINV[[#This Row],[GRUPO]],#REF!,TablaINV[[#This Row],[COD]])</f>
        <v>#REF!</v>
      </c>
      <c r="R1722" s="19">
        <f t="shared" si="162"/>
        <v>0</v>
      </c>
      <c r="S1722" s="4" t="str">
        <f>+VLOOKUP(A1722,inv!T:X,5,0)</f>
        <v>COSTA</v>
      </c>
      <c r="T1722" s="4" t="str">
        <f>+VLOOKUP(B:B,'DT HUEVO'!$A:$D,4,0)</f>
        <v>EMPACADOS</v>
      </c>
      <c r="U1722" s="4" t="str">
        <f>+VLOOKUP(TablaINV[[#This Row],[COD]],'DT HUEVO'!$A:$D,3,0)</f>
        <v>A</v>
      </c>
    </row>
    <row r="1723" spans="1:21">
      <c r="A1723" t="s">
        <v>868</v>
      </c>
      <c r="B1723">
        <v>10511</v>
      </c>
      <c r="C1723" t="s">
        <v>547</v>
      </c>
      <c r="D1723">
        <f>+SUMIFS(inv!D:D,inv!A:A,B1723,inv!T:T,A1723)</f>
        <v>0</v>
      </c>
      <c r="E1723">
        <f>+SUMIFS(inv!$D$1:$D$1164,inv!$A$1:$A$1164,$B1723,inv!$T$1:$T$1164,$A1723,inv!$U$1:$U$1164,'DIAS DE INVENTARIO TAT'!E$1)</f>
        <v>0</v>
      </c>
      <c r="F1723">
        <f>+SUMIFS(inv!$D$1:$D$1164,inv!$A$1:$A$1164,$B1723,inv!$T$1:$T$1164,$A1723,inv!$U$1:$U$1164,'DIAS DE INVENTARIO TAT'!F$1)</f>
        <v>0</v>
      </c>
      <c r="G1723">
        <f>+SUMIFS(inv!$D$1:$D$1164,inv!$A$1:$A$1164,$B1723,inv!$T$1:$T$1164,$A1723,inv!$U$1:$U$1164,'DIAS DE INVENTARIO TAT'!G$1)</f>
        <v>0</v>
      </c>
      <c r="H1723">
        <f>+SUMIFS(inv!$D$1:$D$1164,inv!$A$1:$A$1164,$B1723,inv!$T$1:$T$1164,$A1723,inv!$U$1:$U$1164,'DIAS DE INVENTARIO TAT'!H$1)</f>
        <v>0</v>
      </c>
      <c r="I1723">
        <f>+SUMIFS(inv!$D$1:$D$1164,inv!$A$1:$A$1164,$B1723,inv!$T$1:$T$1164,$A1723,inv!$U$1:$U$1164,'DIAS DE INVENTARIO TAT'!I$1)</f>
        <v>0</v>
      </c>
      <c r="J1723">
        <f>+SUMIFS(inv!$D$1:$D$1164,inv!$A$1:$A$1164,$B1723,inv!$T$1:$T$1164,$A1723,inv!$U$1:$U$1164,'DIAS DE INVENTARIO TAT'!J$1)</f>
        <v>0</v>
      </c>
      <c r="K1723">
        <f>+SUMIFS(inv!$D$1:$D$1164,inv!$A$1:$A$1164,$B1723,inv!$T$1:$T$1164,$A1723,inv!$U$1:$U$1164,'DIAS DE INVENTARIO TAT'!K$1)</f>
        <v>0</v>
      </c>
      <c r="L1723" s="6">
        <f>+SUMIFS(VENTAS!H:H,VENTAS!B:B,B1723,VENTAS!G:G,A1723)</f>
        <v>0</v>
      </c>
      <c r="M1723" s="4">
        <f t="shared" si="150"/>
        <v>0</v>
      </c>
      <c r="N1723" s="4">
        <f t="shared" si="159"/>
        <v>0</v>
      </c>
      <c r="O1723" s="4">
        <f t="shared" si="160"/>
        <v>0</v>
      </c>
      <c r="P1723" s="4">
        <f t="shared" si="161"/>
        <v>0</v>
      </c>
      <c r="Q1723" s="6" t="e">
        <f>+SUMIFS(#REF!,#REF!,TablaINV[[#This Row],[GRUPO]],#REF!,TablaINV[[#This Row],[COD]])</f>
        <v>#REF!</v>
      </c>
      <c r="R1723" s="19">
        <f t="shared" si="162"/>
        <v>0</v>
      </c>
      <c r="S1723" s="4" t="str">
        <f>+VLOOKUP(A1723,inv!T:X,5,0)</f>
        <v>COSTA</v>
      </c>
      <c r="T1723" s="4" t="str">
        <f>+VLOOKUP(B:B,'DT HUEVO'!$A:$D,4,0)</f>
        <v>EMPACADOS</v>
      </c>
      <c r="U1723" s="4" t="str">
        <f>+VLOOKUP(TablaINV[[#This Row],[COD]],'DT HUEVO'!$A:$D,3,0)</f>
        <v>B</v>
      </c>
    </row>
    <row r="1724" spans="1:21">
      <c r="A1724" t="s">
        <v>868</v>
      </c>
      <c r="B1724">
        <v>10588</v>
      </c>
      <c r="C1724" t="s">
        <v>549</v>
      </c>
      <c r="D1724">
        <f>+SUMIFS(inv!D:D,inv!A:A,B1724,inv!T:T,A1724)</f>
        <v>0</v>
      </c>
      <c r="E1724">
        <f>+SUMIFS(inv!$D$1:$D$1164,inv!$A$1:$A$1164,$B1724,inv!$T$1:$T$1164,$A1724,inv!$U$1:$U$1164,'DIAS DE INVENTARIO TAT'!E$1)</f>
        <v>0</v>
      </c>
      <c r="F1724">
        <f>+SUMIFS(inv!$D$1:$D$1164,inv!$A$1:$A$1164,$B1724,inv!$T$1:$T$1164,$A1724,inv!$U$1:$U$1164,'DIAS DE INVENTARIO TAT'!F$1)</f>
        <v>0</v>
      </c>
      <c r="G1724">
        <f>+SUMIFS(inv!$D$1:$D$1164,inv!$A$1:$A$1164,$B1724,inv!$T$1:$T$1164,$A1724,inv!$U$1:$U$1164,'DIAS DE INVENTARIO TAT'!G$1)</f>
        <v>0</v>
      </c>
      <c r="H1724">
        <f>+SUMIFS(inv!$D$1:$D$1164,inv!$A$1:$A$1164,$B1724,inv!$T$1:$T$1164,$A1724,inv!$U$1:$U$1164,'DIAS DE INVENTARIO TAT'!H$1)</f>
        <v>0</v>
      </c>
      <c r="I1724">
        <f>+SUMIFS(inv!$D$1:$D$1164,inv!$A$1:$A$1164,$B1724,inv!$T$1:$T$1164,$A1724,inv!$U$1:$U$1164,'DIAS DE INVENTARIO TAT'!I$1)</f>
        <v>0</v>
      </c>
      <c r="J1724">
        <f>+SUMIFS(inv!$D$1:$D$1164,inv!$A$1:$A$1164,$B1724,inv!$T$1:$T$1164,$A1724,inv!$U$1:$U$1164,'DIAS DE INVENTARIO TAT'!J$1)</f>
        <v>0</v>
      </c>
      <c r="K1724">
        <f>+SUMIFS(inv!$D$1:$D$1164,inv!$A$1:$A$1164,$B1724,inv!$T$1:$T$1164,$A1724,inv!$U$1:$U$1164,'DIAS DE INVENTARIO TAT'!K$1)</f>
        <v>0</v>
      </c>
      <c r="L1724" s="6">
        <f>+SUMIFS(VENTAS!H:H,VENTAS!B:B,B1724,VENTAS!G:G,A1724)</f>
        <v>0</v>
      </c>
      <c r="M1724" s="4">
        <f t="shared" si="150"/>
        <v>0</v>
      </c>
      <c r="N1724" s="4">
        <f t="shared" si="159"/>
        <v>0</v>
      </c>
      <c r="O1724" s="4">
        <f t="shared" si="160"/>
        <v>0</v>
      </c>
      <c r="P1724" s="4">
        <f t="shared" si="161"/>
        <v>0</v>
      </c>
      <c r="Q1724" s="6" t="e">
        <f>+SUMIFS(#REF!,#REF!,TablaINV[[#This Row],[GRUPO]],#REF!,TablaINV[[#This Row],[COD]])</f>
        <v>#REF!</v>
      </c>
      <c r="R1724" s="19">
        <f t="shared" si="162"/>
        <v>0</v>
      </c>
      <c r="S1724" s="4" t="str">
        <f>+VLOOKUP(A1724,inv!T:X,5,0)</f>
        <v>COSTA</v>
      </c>
      <c r="T1724" s="4" t="e">
        <f>+VLOOKUP(B:B,'DT HUEVO'!$A:$D,4,0)</f>
        <v>#N/A</v>
      </c>
      <c r="U1724" s="4" t="e">
        <f>+VLOOKUP(TablaINV[[#This Row],[COD]],'DT HUEVO'!$A:$D,3,0)</f>
        <v>#N/A</v>
      </c>
    </row>
    <row r="1725" spans="1:21">
      <c r="A1725" t="s">
        <v>868</v>
      </c>
      <c r="B1725">
        <v>11301</v>
      </c>
      <c r="C1725" t="s">
        <v>550</v>
      </c>
      <c r="D1725">
        <f>+SUMIFS(inv!D:D,inv!A:A,B1725,inv!T:T,A1725)</f>
        <v>0</v>
      </c>
      <c r="E1725">
        <f>+SUMIFS(inv!$D$1:$D$1164,inv!$A$1:$A$1164,$B1725,inv!$T$1:$T$1164,$A1725,inv!$U$1:$U$1164,'DIAS DE INVENTARIO TAT'!E$1)</f>
        <v>0</v>
      </c>
      <c r="F1725">
        <f>+SUMIFS(inv!$D$1:$D$1164,inv!$A$1:$A$1164,$B1725,inv!$T$1:$T$1164,$A1725,inv!$U$1:$U$1164,'DIAS DE INVENTARIO TAT'!F$1)</f>
        <v>0</v>
      </c>
      <c r="G1725">
        <f>+SUMIFS(inv!$D$1:$D$1164,inv!$A$1:$A$1164,$B1725,inv!$T$1:$T$1164,$A1725,inv!$U$1:$U$1164,'DIAS DE INVENTARIO TAT'!G$1)</f>
        <v>0</v>
      </c>
      <c r="H1725">
        <f>+SUMIFS(inv!$D$1:$D$1164,inv!$A$1:$A$1164,$B1725,inv!$T$1:$T$1164,$A1725,inv!$U$1:$U$1164,'DIAS DE INVENTARIO TAT'!H$1)</f>
        <v>0</v>
      </c>
      <c r="I1725">
        <f>+SUMIFS(inv!$D$1:$D$1164,inv!$A$1:$A$1164,$B1725,inv!$T$1:$T$1164,$A1725,inv!$U$1:$U$1164,'DIAS DE INVENTARIO TAT'!I$1)</f>
        <v>0</v>
      </c>
      <c r="J1725">
        <f>+SUMIFS(inv!$D$1:$D$1164,inv!$A$1:$A$1164,$B1725,inv!$T$1:$T$1164,$A1725,inv!$U$1:$U$1164,'DIAS DE INVENTARIO TAT'!J$1)</f>
        <v>0</v>
      </c>
      <c r="K1725">
        <f>+SUMIFS(inv!$D$1:$D$1164,inv!$A$1:$A$1164,$B1725,inv!$T$1:$T$1164,$A1725,inv!$U$1:$U$1164,'DIAS DE INVENTARIO TAT'!K$1)</f>
        <v>0</v>
      </c>
      <c r="L1725" s="6">
        <f>+SUMIFS(VENTAS!H:H,VENTAS!B:B,B1725,VENTAS!G:G,A1725)</f>
        <v>0</v>
      </c>
      <c r="M1725" s="4">
        <f t="shared" si="150"/>
        <v>0</v>
      </c>
      <c r="N1725" s="4">
        <f t="shared" si="159"/>
        <v>0</v>
      </c>
      <c r="O1725" s="4">
        <f t="shared" si="160"/>
        <v>0</v>
      </c>
      <c r="P1725" s="4">
        <f t="shared" si="161"/>
        <v>0</v>
      </c>
      <c r="Q1725" s="6" t="e">
        <f>+SUMIFS(#REF!,#REF!,TablaINV[[#This Row],[GRUPO]],#REF!,TablaINV[[#This Row],[COD]])</f>
        <v>#REF!</v>
      </c>
      <c r="R1725" s="19">
        <f t="shared" si="162"/>
        <v>0</v>
      </c>
      <c r="S1725" s="4" t="str">
        <f>+VLOOKUP(A1725,inv!T:X,5,0)</f>
        <v>COSTA</v>
      </c>
      <c r="T1725" s="4" t="str">
        <f>+VLOOKUP(B:B,'DT HUEVO'!$A:$D,4,0)</f>
        <v>EMPACADOS</v>
      </c>
      <c r="U1725" s="4" t="str">
        <f>+VLOOKUP(TablaINV[[#This Row],[COD]],'DT HUEVO'!$A:$D,3,0)</f>
        <v>AA</v>
      </c>
    </row>
    <row r="1726" spans="1:21">
      <c r="A1726" t="s">
        <v>868</v>
      </c>
      <c r="B1726">
        <v>11401</v>
      </c>
      <c r="C1726" t="s">
        <v>583</v>
      </c>
      <c r="D1726">
        <f>+SUMIFS(inv!D:D,inv!A:A,B1726,inv!T:T,A1726)</f>
        <v>0</v>
      </c>
      <c r="E1726">
        <f>+SUMIFS(inv!$D$1:$D$1164,inv!$A$1:$A$1164,$B1726,inv!$T$1:$T$1164,$A1726,inv!$U$1:$U$1164,'DIAS DE INVENTARIO TAT'!E$1)</f>
        <v>0</v>
      </c>
      <c r="F1726">
        <f>+SUMIFS(inv!$D$1:$D$1164,inv!$A$1:$A$1164,$B1726,inv!$T$1:$T$1164,$A1726,inv!$U$1:$U$1164,'DIAS DE INVENTARIO TAT'!F$1)</f>
        <v>0</v>
      </c>
      <c r="G1726">
        <f>+SUMIFS(inv!$D$1:$D$1164,inv!$A$1:$A$1164,$B1726,inv!$T$1:$T$1164,$A1726,inv!$U$1:$U$1164,'DIAS DE INVENTARIO TAT'!G$1)</f>
        <v>0</v>
      </c>
      <c r="H1726">
        <f>+SUMIFS(inv!$D$1:$D$1164,inv!$A$1:$A$1164,$B1726,inv!$T$1:$T$1164,$A1726,inv!$U$1:$U$1164,'DIAS DE INVENTARIO TAT'!H$1)</f>
        <v>0</v>
      </c>
      <c r="I1726">
        <f>+SUMIFS(inv!$D$1:$D$1164,inv!$A$1:$A$1164,$B1726,inv!$T$1:$T$1164,$A1726,inv!$U$1:$U$1164,'DIAS DE INVENTARIO TAT'!I$1)</f>
        <v>0</v>
      </c>
      <c r="J1726">
        <f>+SUMIFS(inv!$D$1:$D$1164,inv!$A$1:$A$1164,$B1726,inv!$T$1:$T$1164,$A1726,inv!$U$1:$U$1164,'DIAS DE INVENTARIO TAT'!J$1)</f>
        <v>0</v>
      </c>
      <c r="K1726">
        <f>+SUMIFS(inv!$D$1:$D$1164,inv!$A$1:$A$1164,$B1726,inv!$T$1:$T$1164,$A1726,inv!$U$1:$U$1164,'DIAS DE INVENTARIO TAT'!K$1)</f>
        <v>0</v>
      </c>
      <c r="L1726" s="6">
        <f>+SUMIFS(VENTAS!H:H,VENTAS!B:B,B1726,VENTAS!G:G,A1726)</f>
        <v>0</v>
      </c>
      <c r="M1726" s="4">
        <f t="shared" si="150"/>
        <v>0</v>
      </c>
      <c r="N1726" s="4">
        <f t="shared" si="159"/>
        <v>0</v>
      </c>
      <c r="O1726" s="4">
        <f t="shared" si="160"/>
        <v>0</v>
      </c>
      <c r="P1726" s="4">
        <f t="shared" si="161"/>
        <v>0</v>
      </c>
      <c r="Q1726" s="6" t="e">
        <f>+SUMIFS(#REF!,#REF!,TablaINV[[#This Row],[GRUPO]],#REF!,TablaINV[[#This Row],[COD]])</f>
        <v>#REF!</v>
      </c>
      <c r="R1726" s="19">
        <f t="shared" si="162"/>
        <v>0</v>
      </c>
      <c r="S1726" s="4" t="str">
        <f>+VLOOKUP(A1726,inv!T:X,5,0)</f>
        <v>COSTA</v>
      </c>
      <c r="T1726" s="4" t="str">
        <f>+VLOOKUP(B:B,'DT HUEVO'!$A:$D,4,0)</f>
        <v>EMPACADOS</v>
      </c>
      <c r="U1726" s="4" t="str">
        <f>+VLOOKUP(TablaINV[[#This Row],[COD]],'DT HUEVO'!$A:$D,3,0)</f>
        <v>A</v>
      </c>
    </row>
    <row r="1727" spans="1:21">
      <c r="A1727" t="s">
        <v>868</v>
      </c>
      <c r="B1727">
        <v>12301</v>
      </c>
      <c r="C1727" t="s">
        <v>578</v>
      </c>
      <c r="D1727">
        <f>+SUMIFS(inv!D:D,inv!A:A,B1727,inv!T:T,A1727)</f>
        <v>0</v>
      </c>
      <c r="E1727">
        <f>+SUMIFS(inv!$D$1:$D$1164,inv!$A$1:$A$1164,$B1727,inv!$T$1:$T$1164,$A1727,inv!$U$1:$U$1164,'DIAS DE INVENTARIO TAT'!E$1)</f>
        <v>0</v>
      </c>
      <c r="F1727">
        <f>+SUMIFS(inv!$D$1:$D$1164,inv!$A$1:$A$1164,$B1727,inv!$T$1:$T$1164,$A1727,inv!$U$1:$U$1164,'DIAS DE INVENTARIO TAT'!F$1)</f>
        <v>0</v>
      </c>
      <c r="G1727">
        <f>+SUMIFS(inv!$D$1:$D$1164,inv!$A$1:$A$1164,$B1727,inv!$T$1:$T$1164,$A1727,inv!$U$1:$U$1164,'DIAS DE INVENTARIO TAT'!G$1)</f>
        <v>0</v>
      </c>
      <c r="H1727">
        <f>+SUMIFS(inv!$D$1:$D$1164,inv!$A$1:$A$1164,$B1727,inv!$T$1:$T$1164,$A1727,inv!$U$1:$U$1164,'DIAS DE INVENTARIO TAT'!H$1)</f>
        <v>0</v>
      </c>
      <c r="I1727">
        <f>+SUMIFS(inv!$D$1:$D$1164,inv!$A$1:$A$1164,$B1727,inv!$T$1:$T$1164,$A1727,inv!$U$1:$U$1164,'DIAS DE INVENTARIO TAT'!I$1)</f>
        <v>0</v>
      </c>
      <c r="J1727">
        <f>+SUMIFS(inv!$D$1:$D$1164,inv!$A$1:$A$1164,$B1727,inv!$T$1:$T$1164,$A1727,inv!$U$1:$U$1164,'DIAS DE INVENTARIO TAT'!J$1)</f>
        <v>0</v>
      </c>
      <c r="K1727">
        <f>+SUMIFS(inv!$D$1:$D$1164,inv!$A$1:$A$1164,$B1727,inv!$T$1:$T$1164,$A1727,inv!$U$1:$U$1164,'DIAS DE INVENTARIO TAT'!K$1)</f>
        <v>0</v>
      </c>
      <c r="L1727" s="6">
        <f>+SUMIFS(VENTAS!H:H,VENTAS!B:B,B1727,VENTAS!G:G,A1727)</f>
        <v>0</v>
      </c>
      <c r="M1727" s="4">
        <f t="shared" si="150"/>
        <v>0</v>
      </c>
      <c r="N1727" s="4">
        <f t="shared" si="159"/>
        <v>0</v>
      </c>
      <c r="O1727" s="4">
        <f t="shared" si="160"/>
        <v>0</v>
      </c>
      <c r="P1727" s="4">
        <f t="shared" si="161"/>
        <v>0</v>
      </c>
      <c r="Q1727" s="6" t="e">
        <f>+SUMIFS(#REF!,#REF!,TablaINV[[#This Row],[GRUPO]],#REF!,TablaINV[[#This Row],[COD]])</f>
        <v>#REF!</v>
      </c>
      <c r="R1727" s="19">
        <f t="shared" si="162"/>
        <v>0</v>
      </c>
      <c r="S1727" s="4" t="str">
        <f>+VLOOKUP(A1727,inv!T:X,5,0)</f>
        <v>COSTA</v>
      </c>
      <c r="T1727" s="4" t="str">
        <f>+VLOOKUP(B:B,'DT HUEVO'!$A:$D,4,0)</f>
        <v>EMPACADOS</v>
      </c>
      <c r="U1727" s="4" t="str">
        <f>+VLOOKUP(TablaINV[[#This Row],[COD]],'DT HUEVO'!$A:$D,3,0)</f>
        <v>AA</v>
      </c>
    </row>
    <row r="1728" spans="1:21">
      <c r="A1728" t="s">
        <v>868</v>
      </c>
      <c r="B1728">
        <v>12460</v>
      </c>
      <c r="C1728" t="s">
        <v>585</v>
      </c>
      <c r="D1728">
        <f>+SUMIFS(inv!D:D,inv!A:A,B1728,inv!T:T,A1728)</f>
        <v>0</v>
      </c>
      <c r="E1728">
        <f>+SUMIFS(inv!$D$1:$D$1164,inv!$A$1:$A$1164,$B1728,inv!$T$1:$T$1164,$A1728,inv!$U$1:$U$1164,'DIAS DE INVENTARIO TAT'!E$1)</f>
        <v>0</v>
      </c>
      <c r="F1728">
        <f>+SUMIFS(inv!$D$1:$D$1164,inv!$A$1:$A$1164,$B1728,inv!$T$1:$T$1164,$A1728,inv!$U$1:$U$1164,'DIAS DE INVENTARIO TAT'!F$1)</f>
        <v>0</v>
      </c>
      <c r="G1728">
        <f>+SUMIFS(inv!$D$1:$D$1164,inv!$A$1:$A$1164,$B1728,inv!$T$1:$T$1164,$A1728,inv!$U$1:$U$1164,'DIAS DE INVENTARIO TAT'!G$1)</f>
        <v>0</v>
      </c>
      <c r="H1728">
        <f>+SUMIFS(inv!$D$1:$D$1164,inv!$A$1:$A$1164,$B1728,inv!$T$1:$T$1164,$A1728,inv!$U$1:$U$1164,'DIAS DE INVENTARIO TAT'!H$1)</f>
        <v>0</v>
      </c>
      <c r="I1728">
        <f>+SUMIFS(inv!$D$1:$D$1164,inv!$A$1:$A$1164,$B1728,inv!$T$1:$T$1164,$A1728,inv!$U$1:$U$1164,'DIAS DE INVENTARIO TAT'!I$1)</f>
        <v>0</v>
      </c>
      <c r="J1728">
        <f>+SUMIFS(inv!$D$1:$D$1164,inv!$A$1:$A$1164,$B1728,inv!$T$1:$T$1164,$A1728,inv!$U$1:$U$1164,'DIAS DE INVENTARIO TAT'!J$1)</f>
        <v>0</v>
      </c>
      <c r="K1728">
        <f>+SUMIFS(inv!$D$1:$D$1164,inv!$A$1:$A$1164,$B1728,inv!$T$1:$T$1164,$A1728,inv!$U$1:$U$1164,'DIAS DE INVENTARIO TAT'!K$1)</f>
        <v>0</v>
      </c>
      <c r="L1728" s="6">
        <f>+SUMIFS(VENTAS!H:H,VENTAS!B:B,B1728,VENTAS!G:G,A1728)</f>
        <v>0</v>
      </c>
      <c r="M1728" s="4">
        <f t="shared" si="150"/>
        <v>0</v>
      </c>
      <c r="N1728" s="4">
        <f t="shared" si="159"/>
        <v>0</v>
      </c>
      <c r="O1728" s="4">
        <f t="shared" si="160"/>
        <v>0</v>
      </c>
      <c r="P1728" s="4">
        <f t="shared" si="161"/>
        <v>0</v>
      </c>
      <c r="Q1728" s="6" t="e">
        <f>+SUMIFS(#REF!,#REF!,TablaINV[[#This Row],[GRUPO]],#REF!,TablaINV[[#This Row],[COD]])</f>
        <v>#REF!</v>
      </c>
      <c r="R1728" s="19">
        <f t="shared" si="162"/>
        <v>0</v>
      </c>
      <c r="S1728" s="4" t="str">
        <f>+VLOOKUP(A1728,inv!T:X,5,0)</f>
        <v>COSTA</v>
      </c>
      <c r="T1728" s="4" t="e">
        <f>+VLOOKUP(B:B,'DT HUEVO'!$A:$D,4,0)</f>
        <v>#N/A</v>
      </c>
      <c r="U1728" s="4" t="e">
        <f>+VLOOKUP(TablaINV[[#This Row],[COD]],'DT HUEVO'!$A:$D,3,0)</f>
        <v>#N/A</v>
      </c>
    </row>
    <row r="1729" spans="1:21">
      <c r="A1729" t="s">
        <v>868</v>
      </c>
      <c r="B1729">
        <v>13203</v>
      </c>
      <c r="C1729" t="s">
        <v>551</v>
      </c>
      <c r="D1729">
        <f>+SUMIFS(inv!D:D,inv!A:A,B1729,inv!T:T,A1729)</f>
        <v>0</v>
      </c>
      <c r="E1729">
        <f>+SUMIFS(inv!$D$1:$D$1164,inv!$A$1:$A$1164,$B1729,inv!$T$1:$T$1164,$A1729,inv!$U$1:$U$1164,'DIAS DE INVENTARIO TAT'!E$1)</f>
        <v>0</v>
      </c>
      <c r="F1729">
        <f>+SUMIFS(inv!$D$1:$D$1164,inv!$A$1:$A$1164,$B1729,inv!$T$1:$T$1164,$A1729,inv!$U$1:$U$1164,'DIAS DE INVENTARIO TAT'!F$1)</f>
        <v>0</v>
      </c>
      <c r="G1729">
        <f>+SUMIFS(inv!$D$1:$D$1164,inv!$A$1:$A$1164,$B1729,inv!$T$1:$T$1164,$A1729,inv!$U$1:$U$1164,'DIAS DE INVENTARIO TAT'!G$1)</f>
        <v>0</v>
      </c>
      <c r="H1729">
        <f>+SUMIFS(inv!$D$1:$D$1164,inv!$A$1:$A$1164,$B1729,inv!$T$1:$T$1164,$A1729,inv!$U$1:$U$1164,'DIAS DE INVENTARIO TAT'!H$1)</f>
        <v>0</v>
      </c>
      <c r="I1729">
        <f>+SUMIFS(inv!$D$1:$D$1164,inv!$A$1:$A$1164,$B1729,inv!$T$1:$T$1164,$A1729,inv!$U$1:$U$1164,'DIAS DE INVENTARIO TAT'!I$1)</f>
        <v>0</v>
      </c>
      <c r="J1729">
        <f>+SUMIFS(inv!$D$1:$D$1164,inv!$A$1:$A$1164,$B1729,inv!$T$1:$T$1164,$A1729,inv!$U$1:$U$1164,'DIAS DE INVENTARIO TAT'!J$1)</f>
        <v>0</v>
      </c>
      <c r="K1729">
        <f>+SUMIFS(inv!$D$1:$D$1164,inv!$A$1:$A$1164,$B1729,inv!$T$1:$T$1164,$A1729,inv!$U$1:$U$1164,'DIAS DE INVENTARIO TAT'!K$1)</f>
        <v>0</v>
      </c>
      <c r="L1729" s="6">
        <f>+SUMIFS(VENTAS!H:H,VENTAS!B:B,B1729,VENTAS!G:G,A1729)</f>
        <v>0</v>
      </c>
      <c r="M1729" s="4">
        <f t="shared" si="150"/>
        <v>0</v>
      </c>
      <c r="N1729" s="4">
        <f t="shared" si="159"/>
        <v>0</v>
      </c>
      <c r="O1729" s="4">
        <f t="shared" si="160"/>
        <v>0</v>
      </c>
      <c r="P1729" s="4">
        <f t="shared" si="161"/>
        <v>0</v>
      </c>
      <c r="Q1729" s="6" t="e">
        <f>+SUMIFS(#REF!,#REF!,TablaINV[[#This Row],[GRUPO]],#REF!,TablaINV[[#This Row],[COD]])</f>
        <v>#REF!</v>
      </c>
      <c r="R1729" s="19">
        <f t="shared" si="162"/>
        <v>0</v>
      </c>
      <c r="S1729" s="4" t="str">
        <f>+VLOOKUP(A1729,inv!T:X,5,0)</f>
        <v>COSTA</v>
      </c>
      <c r="T1729" s="4" t="str">
        <f>+VLOOKUP(B:B,'DT HUEVO'!$A:$D,4,0)</f>
        <v>EMPACADOS</v>
      </c>
      <c r="U1729" s="4" t="str">
        <f>+VLOOKUP(TablaINV[[#This Row],[COD]],'DT HUEVO'!$A:$D,3,0)</f>
        <v>AAA</v>
      </c>
    </row>
    <row r="1730" spans="1:21">
      <c r="A1730" t="s">
        <v>868</v>
      </c>
      <c r="B1730">
        <v>71901</v>
      </c>
      <c r="C1730" t="s">
        <v>47</v>
      </c>
      <c r="D1730">
        <f>+SUMIFS(inv!D:D,inv!A:A,B1730,inv!T:T,A1730)</f>
        <v>0</v>
      </c>
      <c r="E1730">
        <f>+SUMIFS(inv!$D$1:$D$1164,inv!$A$1:$A$1164,$B1730,inv!$T$1:$T$1164,$A1730,inv!$U$1:$U$1164,'DIAS DE INVENTARIO TAT'!E$1)</f>
        <v>0</v>
      </c>
      <c r="F1730">
        <f>+SUMIFS(inv!$D$1:$D$1164,inv!$A$1:$A$1164,$B1730,inv!$T$1:$T$1164,$A1730,inv!$U$1:$U$1164,'DIAS DE INVENTARIO TAT'!F$1)</f>
        <v>0</v>
      </c>
      <c r="G1730">
        <f>+SUMIFS(inv!$D$1:$D$1164,inv!$A$1:$A$1164,$B1730,inv!$T$1:$T$1164,$A1730,inv!$U$1:$U$1164,'DIAS DE INVENTARIO TAT'!G$1)</f>
        <v>0</v>
      </c>
      <c r="H1730">
        <f>+SUMIFS(inv!$D$1:$D$1164,inv!$A$1:$A$1164,$B1730,inv!$T$1:$T$1164,$A1730,inv!$U$1:$U$1164,'DIAS DE INVENTARIO TAT'!H$1)</f>
        <v>0</v>
      </c>
      <c r="I1730">
        <f>+SUMIFS(inv!$D$1:$D$1164,inv!$A$1:$A$1164,$B1730,inv!$T$1:$T$1164,$A1730,inv!$U$1:$U$1164,'DIAS DE INVENTARIO TAT'!I$1)</f>
        <v>0</v>
      </c>
      <c r="J1730">
        <f>+SUMIFS(inv!$D$1:$D$1164,inv!$A$1:$A$1164,$B1730,inv!$T$1:$T$1164,$A1730,inv!$U$1:$U$1164,'DIAS DE INVENTARIO TAT'!J$1)</f>
        <v>0</v>
      </c>
      <c r="K1730">
        <f>+SUMIFS(inv!$D$1:$D$1164,inv!$A$1:$A$1164,$B1730,inv!$T$1:$T$1164,$A1730,inv!$U$1:$U$1164,'DIAS DE INVENTARIO TAT'!K$1)</f>
        <v>0</v>
      </c>
      <c r="L1730" s="6">
        <f>+SUMIFS(VENTAS!H:H,VENTAS!B:B,B1730,VENTAS!G:G,A1730)</f>
        <v>0</v>
      </c>
      <c r="M1730" s="4">
        <f t="shared" si="150"/>
        <v>0</v>
      </c>
      <c r="N1730" s="4">
        <f t="shared" si="159"/>
        <v>0</v>
      </c>
      <c r="O1730" s="4">
        <f t="shared" si="160"/>
        <v>0</v>
      </c>
      <c r="P1730" s="4">
        <f t="shared" si="161"/>
        <v>0</v>
      </c>
      <c r="Q1730" s="6" t="e">
        <f>+SUMIFS(#REF!,#REF!,TablaINV[[#This Row],[GRUPO]],#REF!,TablaINV[[#This Row],[COD]])</f>
        <v>#REF!</v>
      </c>
      <c r="R1730" s="19">
        <f t="shared" si="162"/>
        <v>0</v>
      </c>
      <c r="S1730" s="4" t="str">
        <f>+VLOOKUP(A1730,inv!T:X,5,0)</f>
        <v>COSTA</v>
      </c>
      <c r="T1730" s="4" t="str">
        <f>+VLOOKUP(B:B,'DT HUEVO'!$A:$D,4,0)</f>
        <v>SEGUNDA</v>
      </c>
      <c r="U1730" s="4" t="str">
        <f>+VLOOKUP(TablaINV[[#This Row],[COD]],'DT HUEVO'!$A:$D,3,0)</f>
        <v>SEGUNDA</v>
      </c>
    </row>
    <row r="1731" spans="1:21">
      <c r="A1731" t="s">
        <v>868</v>
      </c>
      <c r="B1731">
        <v>76401</v>
      </c>
      <c r="C1731" t="s">
        <v>533</v>
      </c>
      <c r="D1731">
        <f>+SUMIFS(inv!D:D,inv!A:A,B1731,inv!T:T,A1731)</f>
        <v>0</v>
      </c>
      <c r="E1731">
        <f>+SUMIFS(inv!$D$1:$D$1164,inv!$A$1:$A$1164,$B1731,inv!$T$1:$T$1164,$A1731,inv!$U$1:$U$1164,'DIAS DE INVENTARIO TAT'!E$1)</f>
        <v>0</v>
      </c>
      <c r="F1731">
        <f>+SUMIFS(inv!$D$1:$D$1164,inv!$A$1:$A$1164,$B1731,inv!$T$1:$T$1164,$A1731,inv!$U$1:$U$1164,'DIAS DE INVENTARIO TAT'!F$1)</f>
        <v>0</v>
      </c>
      <c r="G1731">
        <f>+SUMIFS(inv!$D$1:$D$1164,inv!$A$1:$A$1164,$B1731,inv!$T$1:$T$1164,$A1731,inv!$U$1:$U$1164,'DIAS DE INVENTARIO TAT'!G$1)</f>
        <v>0</v>
      </c>
      <c r="H1731">
        <f>+SUMIFS(inv!$D$1:$D$1164,inv!$A$1:$A$1164,$B1731,inv!$T$1:$T$1164,$A1731,inv!$U$1:$U$1164,'DIAS DE INVENTARIO TAT'!H$1)</f>
        <v>0</v>
      </c>
      <c r="I1731">
        <f>+SUMIFS(inv!$D$1:$D$1164,inv!$A$1:$A$1164,$B1731,inv!$T$1:$T$1164,$A1731,inv!$U$1:$U$1164,'DIAS DE INVENTARIO TAT'!I$1)</f>
        <v>0</v>
      </c>
      <c r="J1731">
        <f>+SUMIFS(inv!$D$1:$D$1164,inv!$A$1:$A$1164,$B1731,inv!$T$1:$T$1164,$A1731,inv!$U$1:$U$1164,'DIAS DE INVENTARIO TAT'!J$1)</f>
        <v>0</v>
      </c>
      <c r="K1731">
        <f>+SUMIFS(inv!$D$1:$D$1164,inv!$A$1:$A$1164,$B1731,inv!$T$1:$T$1164,$A1731,inv!$U$1:$U$1164,'DIAS DE INVENTARIO TAT'!K$1)</f>
        <v>0</v>
      </c>
      <c r="L1731" s="6">
        <f>+SUMIFS(VENTAS!H:H,VENTAS!B:B,B1731,VENTAS!G:G,A1731)</f>
        <v>0</v>
      </c>
      <c r="M1731" s="4">
        <f t="shared" si="150"/>
        <v>0</v>
      </c>
      <c r="N1731" s="4">
        <f t="shared" si="159"/>
        <v>0</v>
      </c>
      <c r="O1731" s="4">
        <f t="shared" si="160"/>
        <v>0</v>
      </c>
      <c r="P1731" s="4">
        <f t="shared" si="161"/>
        <v>0</v>
      </c>
      <c r="Q1731" s="6" t="e">
        <f>+SUMIFS(#REF!,#REF!,TablaINV[[#This Row],[GRUPO]],#REF!,TablaINV[[#This Row],[COD]])</f>
        <v>#REF!</v>
      </c>
      <c r="R1731" s="19">
        <f t="shared" si="162"/>
        <v>0</v>
      </c>
      <c r="S1731" s="4" t="str">
        <f>+VLOOKUP(A1731,inv!T:X,5,0)</f>
        <v>COSTA</v>
      </c>
      <c r="T1731" s="4" t="str">
        <f>+VLOOKUP(B:B,'DT HUEVO'!$A:$D,4,0)</f>
        <v>SEGUNDA</v>
      </c>
      <c r="U1731" s="4" t="str">
        <f>+VLOOKUP(TablaINV[[#This Row],[COD]],'DT HUEVO'!$A:$D,3,0)</f>
        <v>SEGUNDA</v>
      </c>
    </row>
    <row r="1732" spans="1:21">
      <c r="A1732" t="s">
        <v>868</v>
      </c>
      <c r="B1732">
        <v>72101</v>
      </c>
      <c r="C1732" t="s">
        <v>582</v>
      </c>
      <c r="D1732">
        <f>+SUMIFS(inv!D:D,inv!A:A,B1732,inv!T:T,A1732)</f>
        <v>0</v>
      </c>
      <c r="E1732">
        <f>+SUMIFS(inv!$D$1:$D$1164,inv!$A$1:$A$1164,$B1732,inv!$T$1:$T$1164,$A1732,inv!$U$1:$U$1164,'DIAS DE INVENTARIO TAT'!E$1)</f>
        <v>0</v>
      </c>
      <c r="F1732">
        <f>+SUMIFS(inv!$D$1:$D$1164,inv!$A$1:$A$1164,$B1732,inv!$T$1:$T$1164,$A1732,inv!$U$1:$U$1164,'DIAS DE INVENTARIO TAT'!F$1)</f>
        <v>0</v>
      </c>
      <c r="G1732">
        <f>+SUMIFS(inv!$D$1:$D$1164,inv!$A$1:$A$1164,$B1732,inv!$T$1:$T$1164,$A1732,inv!$U$1:$U$1164,'DIAS DE INVENTARIO TAT'!G$1)</f>
        <v>0</v>
      </c>
      <c r="H1732">
        <f>+SUMIFS(inv!$D$1:$D$1164,inv!$A$1:$A$1164,$B1732,inv!$T$1:$T$1164,$A1732,inv!$U$1:$U$1164,'DIAS DE INVENTARIO TAT'!H$1)</f>
        <v>0</v>
      </c>
      <c r="I1732">
        <f>+SUMIFS(inv!$D$1:$D$1164,inv!$A$1:$A$1164,$B1732,inv!$T$1:$T$1164,$A1732,inv!$U$1:$U$1164,'DIAS DE INVENTARIO TAT'!I$1)</f>
        <v>0</v>
      </c>
      <c r="J1732">
        <f>+SUMIFS(inv!$D$1:$D$1164,inv!$A$1:$A$1164,$B1732,inv!$T$1:$T$1164,$A1732,inv!$U$1:$U$1164,'DIAS DE INVENTARIO TAT'!J$1)</f>
        <v>0</v>
      </c>
      <c r="K1732">
        <f>+SUMIFS(inv!$D$1:$D$1164,inv!$A$1:$A$1164,$B1732,inv!$T$1:$T$1164,$A1732,inv!$U$1:$U$1164,'DIAS DE INVENTARIO TAT'!K$1)</f>
        <v>0</v>
      </c>
      <c r="L1732" s="6">
        <f>+SUMIFS(VENTAS!H:H,VENTAS!B:B,B1732,VENTAS!G:G,A1732)</f>
        <v>0</v>
      </c>
      <c r="M1732" s="4">
        <f t="shared" ref="M1732:M1795" si="163">+IFERROR(D1732/$L1732,0)</f>
        <v>0</v>
      </c>
      <c r="N1732" s="4">
        <f t="shared" si="159"/>
        <v>0</v>
      </c>
      <c r="O1732" s="4">
        <f t="shared" si="160"/>
        <v>0</v>
      </c>
      <c r="P1732" s="4">
        <f t="shared" si="161"/>
        <v>0</v>
      </c>
      <c r="Q1732" s="6" t="e">
        <f>+SUMIFS(#REF!,#REF!,TablaINV[[#This Row],[GRUPO]],#REF!,TablaINV[[#This Row],[COD]])</f>
        <v>#REF!</v>
      </c>
      <c r="R1732" s="19">
        <f t="shared" si="162"/>
        <v>0</v>
      </c>
      <c r="S1732" s="4" t="str">
        <f>+VLOOKUP(A1732,inv!T:X,5,0)</f>
        <v>COSTA</v>
      </c>
      <c r="T1732" s="4" t="str">
        <f>+VLOOKUP(B:B,'DT HUEVO'!$A:$D,4,0)</f>
        <v>SEGUNDA</v>
      </c>
      <c r="U1732" s="4" t="str">
        <f>+VLOOKUP(TablaINV[[#This Row],[COD]],'DT HUEVO'!$A:$D,3,0)</f>
        <v>SEGUNDA</v>
      </c>
    </row>
    <row r="1733" spans="1:21">
      <c r="A1733" t="s">
        <v>868</v>
      </c>
      <c r="B1733">
        <v>90</v>
      </c>
      <c r="C1733" t="s">
        <v>100</v>
      </c>
      <c r="D1733">
        <f>+SUMIFS(inv!D:D,inv!A:A,B1733,inv!T:T,A1733)</f>
        <v>0</v>
      </c>
      <c r="E1733">
        <f>+SUMIFS(inv!$D$1:$D$1164,inv!$A$1:$A$1164,$B1733,inv!$T$1:$T$1164,$A1733,inv!$U$1:$U$1164,'DIAS DE INVENTARIO TAT'!E$1)</f>
        <v>0</v>
      </c>
      <c r="F1733">
        <f>+SUMIFS(inv!$D$1:$D$1164,inv!$A$1:$A$1164,$B1733,inv!$T$1:$T$1164,$A1733,inv!$U$1:$U$1164,'DIAS DE INVENTARIO TAT'!F$1)</f>
        <v>0</v>
      </c>
      <c r="G1733">
        <f>+SUMIFS(inv!$D$1:$D$1164,inv!$A$1:$A$1164,$B1733,inv!$T$1:$T$1164,$A1733,inv!$U$1:$U$1164,'DIAS DE INVENTARIO TAT'!G$1)</f>
        <v>0</v>
      </c>
      <c r="H1733">
        <f>+SUMIFS(inv!$D$1:$D$1164,inv!$A$1:$A$1164,$B1733,inv!$T$1:$T$1164,$A1733,inv!$U$1:$U$1164,'DIAS DE INVENTARIO TAT'!H$1)</f>
        <v>0</v>
      </c>
      <c r="I1733">
        <f>+SUMIFS(inv!$D$1:$D$1164,inv!$A$1:$A$1164,$B1733,inv!$T$1:$T$1164,$A1733,inv!$U$1:$U$1164,'DIAS DE INVENTARIO TAT'!I$1)</f>
        <v>0</v>
      </c>
      <c r="J1733">
        <f>+SUMIFS(inv!$D$1:$D$1164,inv!$A$1:$A$1164,$B1733,inv!$T$1:$T$1164,$A1733,inv!$U$1:$U$1164,'DIAS DE INVENTARIO TAT'!J$1)</f>
        <v>0</v>
      </c>
      <c r="K1733">
        <f>+SUMIFS(inv!$D$1:$D$1164,inv!$A$1:$A$1164,$B1733,inv!$T$1:$T$1164,$A1733,inv!$U$1:$U$1164,'DIAS DE INVENTARIO TAT'!K$1)</f>
        <v>0</v>
      </c>
      <c r="L1733" s="6">
        <f>+SUMIFS(VENTAS!H:H,VENTAS!B:B,B1733,VENTAS!G:G,A1733)</f>
        <v>0</v>
      </c>
      <c r="M1733" s="4">
        <f t="shared" si="163"/>
        <v>0</v>
      </c>
      <c r="N1733" s="4">
        <f t="shared" si="159"/>
        <v>0</v>
      </c>
      <c r="O1733" s="4">
        <f t="shared" si="160"/>
        <v>0</v>
      </c>
      <c r="P1733" s="4">
        <f t="shared" si="161"/>
        <v>0</v>
      </c>
      <c r="Q1733" s="6" t="e">
        <f>+SUMIFS(#REF!,#REF!,TablaINV[[#This Row],[GRUPO]],#REF!,TablaINV[[#This Row],[COD]])</f>
        <v>#REF!</v>
      </c>
      <c r="R1733" s="19">
        <f t="shared" si="162"/>
        <v>0</v>
      </c>
      <c r="S1733" s="4" t="str">
        <f>+VLOOKUP(A1733,inv!T:X,5,0)</f>
        <v>COSTA</v>
      </c>
      <c r="T1733" s="4" t="str">
        <f>+VLOOKUP(B:B,'DT HUEVO'!$A:$D,4,0)</f>
        <v>HUEVO SIN CLASIFICAR</v>
      </c>
      <c r="U1733" s="4" t="str">
        <f>+VLOOKUP(TablaINV[[#This Row],[COD]],'DT HUEVO'!$A:$D,3,0)</f>
        <v>HUEVO SIN CLASIFICAR</v>
      </c>
    </row>
    <row r="1734" spans="1:21">
      <c r="A1734" t="s">
        <v>868</v>
      </c>
      <c r="B1734">
        <v>10403</v>
      </c>
      <c r="C1734" t="s">
        <v>35</v>
      </c>
      <c r="D1734">
        <f>+SUMIFS(inv!D:D,inv!A:A,B1734,inv!T:T,A1734)</f>
        <v>0</v>
      </c>
      <c r="E1734">
        <f>+SUMIFS(inv!$D$1:$D$1164,inv!$A$1:$A$1164,$B1734,inv!$T$1:$T$1164,$A1734,inv!$U$1:$U$1164,'DIAS DE INVENTARIO TAT'!E$1)</f>
        <v>0</v>
      </c>
      <c r="F1734">
        <f>+SUMIFS(inv!$D$1:$D$1164,inv!$A$1:$A$1164,$B1734,inv!$T$1:$T$1164,$A1734,inv!$U$1:$U$1164,'DIAS DE INVENTARIO TAT'!F$1)</f>
        <v>0</v>
      </c>
      <c r="G1734">
        <f>+SUMIFS(inv!$D$1:$D$1164,inv!$A$1:$A$1164,$B1734,inv!$T$1:$T$1164,$A1734,inv!$U$1:$U$1164,'DIAS DE INVENTARIO TAT'!G$1)</f>
        <v>0</v>
      </c>
      <c r="H1734">
        <f>+SUMIFS(inv!$D$1:$D$1164,inv!$A$1:$A$1164,$B1734,inv!$T$1:$T$1164,$A1734,inv!$U$1:$U$1164,'DIAS DE INVENTARIO TAT'!H$1)</f>
        <v>0</v>
      </c>
      <c r="I1734">
        <f>+SUMIFS(inv!$D$1:$D$1164,inv!$A$1:$A$1164,$B1734,inv!$T$1:$T$1164,$A1734,inv!$U$1:$U$1164,'DIAS DE INVENTARIO TAT'!I$1)</f>
        <v>0</v>
      </c>
      <c r="J1734">
        <f>+SUMIFS(inv!$D$1:$D$1164,inv!$A$1:$A$1164,$B1734,inv!$T$1:$T$1164,$A1734,inv!$U$1:$U$1164,'DIAS DE INVENTARIO TAT'!J$1)</f>
        <v>0</v>
      </c>
      <c r="K1734">
        <f>+SUMIFS(inv!$D$1:$D$1164,inv!$A$1:$A$1164,$B1734,inv!$T$1:$T$1164,$A1734,inv!$U$1:$U$1164,'DIAS DE INVENTARIO TAT'!K$1)</f>
        <v>0</v>
      </c>
      <c r="L1734" s="6">
        <f>+SUMIFS(VENTAS!H:H,VENTAS!B:B,B1734,VENTAS!G:G,A1734)</f>
        <v>0</v>
      </c>
      <c r="M1734" s="4">
        <f t="shared" si="163"/>
        <v>0</v>
      </c>
      <c r="N1734" s="4">
        <f t="shared" si="159"/>
        <v>0</v>
      </c>
      <c r="O1734" s="4">
        <f t="shared" si="160"/>
        <v>0</v>
      </c>
      <c r="P1734" s="4">
        <f t="shared" si="161"/>
        <v>0</v>
      </c>
      <c r="Q1734" s="6" t="e">
        <f>+SUMIFS(#REF!,#REF!,TablaINV[[#This Row],[GRUPO]],#REF!,TablaINV[[#This Row],[COD]])</f>
        <v>#REF!</v>
      </c>
      <c r="R1734" s="19">
        <f t="shared" si="162"/>
        <v>0</v>
      </c>
      <c r="S1734" s="4" t="str">
        <f>+VLOOKUP(A1734,inv!T:X,5,0)</f>
        <v>COSTA</v>
      </c>
      <c r="T1734" s="4" t="str">
        <f>+VLOOKUP(B:B,'DT HUEVO'!$A:$D,4,0)</f>
        <v>EMPACADOS</v>
      </c>
      <c r="U1734" s="4" t="str">
        <f>+VLOOKUP(TablaINV[[#This Row],[COD]],'DT HUEVO'!$A:$D,3,0)</f>
        <v>A</v>
      </c>
    </row>
    <row r="1735" spans="1:21">
      <c r="A1735" t="s">
        <v>868</v>
      </c>
      <c r="B1735">
        <v>76001</v>
      </c>
      <c r="C1735" t="s">
        <v>99</v>
      </c>
      <c r="D1735">
        <f>+SUMIFS(inv!D:D,inv!A:A,B1735,inv!T:T,A1735)</f>
        <v>0</v>
      </c>
      <c r="E1735">
        <f>+SUMIFS(inv!$D$1:$D$1164,inv!$A$1:$A$1164,$B1735,inv!$T$1:$T$1164,$A1735,inv!$U$1:$U$1164,'DIAS DE INVENTARIO TAT'!E$1)</f>
        <v>0</v>
      </c>
      <c r="F1735">
        <f>+SUMIFS(inv!$D$1:$D$1164,inv!$A$1:$A$1164,$B1735,inv!$T$1:$T$1164,$A1735,inv!$U$1:$U$1164,'DIAS DE INVENTARIO TAT'!F$1)</f>
        <v>0</v>
      </c>
      <c r="G1735">
        <f>+SUMIFS(inv!$D$1:$D$1164,inv!$A$1:$A$1164,$B1735,inv!$T$1:$T$1164,$A1735,inv!$U$1:$U$1164,'DIAS DE INVENTARIO TAT'!G$1)</f>
        <v>0</v>
      </c>
      <c r="H1735">
        <f>+SUMIFS(inv!$D$1:$D$1164,inv!$A$1:$A$1164,$B1735,inv!$T$1:$T$1164,$A1735,inv!$U$1:$U$1164,'DIAS DE INVENTARIO TAT'!H$1)</f>
        <v>0</v>
      </c>
      <c r="I1735">
        <f>+SUMIFS(inv!$D$1:$D$1164,inv!$A$1:$A$1164,$B1735,inv!$T$1:$T$1164,$A1735,inv!$U$1:$U$1164,'DIAS DE INVENTARIO TAT'!I$1)</f>
        <v>0</v>
      </c>
      <c r="J1735">
        <f>+SUMIFS(inv!$D$1:$D$1164,inv!$A$1:$A$1164,$B1735,inv!$T$1:$T$1164,$A1735,inv!$U$1:$U$1164,'DIAS DE INVENTARIO TAT'!J$1)</f>
        <v>0</v>
      </c>
      <c r="K1735">
        <f>+SUMIFS(inv!$D$1:$D$1164,inv!$A$1:$A$1164,$B1735,inv!$T$1:$T$1164,$A1735,inv!$U$1:$U$1164,'DIAS DE INVENTARIO TAT'!K$1)</f>
        <v>0</v>
      </c>
      <c r="L1735" s="6">
        <f>+SUMIFS(VENTAS!H:H,VENTAS!B:B,B1735,VENTAS!G:G,A1735)</f>
        <v>0</v>
      </c>
      <c r="M1735" s="4">
        <f t="shared" si="163"/>
        <v>0</v>
      </c>
      <c r="N1735" s="4">
        <f t="shared" si="159"/>
        <v>0</v>
      </c>
      <c r="O1735" s="4">
        <f t="shared" si="160"/>
        <v>0</v>
      </c>
      <c r="P1735" s="4">
        <f t="shared" si="161"/>
        <v>0</v>
      </c>
      <c r="Q1735" s="6" t="e">
        <f>+SUMIFS(#REF!,#REF!,TablaINV[[#This Row],[GRUPO]],#REF!,TablaINV[[#This Row],[COD]])</f>
        <v>#REF!</v>
      </c>
      <c r="R1735" s="19">
        <f t="shared" si="162"/>
        <v>0</v>
      </c>
      <c r="S1735" s="4" t="str">
        <f>+VLOOKUP(A1735,inv!T:X,5,0)</f>
        <v>COSTA</v>
      </c>
      <c r="T1735" s="4" t="str">
        <f>+VLOOKUP(B:B,'DT HUEVO'!$A:$D,4,0)</f>
        <v>HUEVO SIN CLASIFICAR</v>
      </c>
      <c r="U1735" s="4" t="str">
        <f>+VLOOKUP(TablaINV[[#This Row],[COD]],'DT HUEVO'!$A:$D,3,0)</f>
        <v>HUEVO SIN CLASIFICAR</v>
      </c>
    </row>
    <row r="1736" spans="1:21">
      <c r="A1736" t="s">
        <v>868</v>
      </c>
      <c r="B1736">
        <v>901</v>
      </c>
      <c r="C1736" t="s">
        <v>57</v>
      </c>
      <c r="D1736">
        <f>+SUMIFS(inv!D:D,inv!A:A,B1736,inv!T:T,A1736)</f>
        <v>0</v>
      </c>
      <c r="E1736">
        <f>+SUMIFS(inv!$D$1:$D$1164,inv!$A$1:$A$1164,$B1736,inv!$T$1:$T$1164,$A1736,inv!$U$1:$U$1164,'DIAS DE INVENTARIO TAT'!E$1)</f>
        <v>0</v>
      </c>
      <c r="F1736">
        <f>+SUMIFS(inv!$D$1:$D$1164,inv!$A$1:$A$1164,$B1736,inv!$T$1:$T$1164,$A1736,inv!$U$1:$U$1164,'DIAS DE INVENTARIO TAT'!F$1)</f>
        <v>0</v>
      </c>
      <c r="G1736">
        <f>+SUMIFS(inv!$D$1:$D$1164,inv!$A$1:$A$1164,$B1736,inv!$T$1:$T$1164,$A1736,inv!$U$1:$U$1164,'DIAS DE INVENTARIO TAT'!G$1)</f>
        <v>0</v>
      </c>
      <c r="H1736">
        <f>+SUMIFS(inv!$D$1:$D$1164,inv!$A$1:$A$1164,$B1736,inv!$T$1:$T$1164,$A1736,inv!$U$1:$U$1164,'DIAS DE INVENTARIO TAT'!H$1)</f>
        <v>0</v>
      </c>
      <c r="I1736">
        <f>+SUMIFS(inv!$D$1:$D$1164,inv!$A$1:$A$1164,$B1736,inv!$T$1:$T$1164,$A1736,inv!$U$1:$U$1164,'DIAS DE INVENTARIO TAT'!I$1)</f>
        <v>0</v>
      </c>
      <c r="J1736">
        <f>+SUMIFS(inv!$D$1:$D$1164,inv!$A$1:$A$1164,$B1736,inv!$T$1:$T$1164,$A1736,inv!$U$1:$U$1164,'DIAS DE INVENTARIO TAT'!J$1)</f>
        <v>0</v>
      </c>
      <c r="K1736">
        <f>+SUMIFS(inv!$D$1:$D$1164,inv!$A$1:$A$1164,$B1736,inv!$T$1:$T$1164,$A1736,inv!$U$1:$U$1164,'DIAS DE INVENTARIO TAT'!K$1)</f>
        <v>0</v>
      </c>
      <c r="L1736" s="6">
        <f>+SUMIFS(VENTAS!H:H,VENTAS!B:B,B1736,VENTAS!G:G,A1736)</f>
        <v>0</v>
      </c>
      <c r="M1736" s="4">
        <f t="shared" si="163"/>
        <v>0</v>
      </c>
      <c r="N1736" s="4">
        <f t="shared" si="159"/>
        <v>0</v>
      </c>
      <c r="O1736" s="4">
        <f t="shared" si="160"/>
        <v>0</v>
      </c>
      <c r="P1736" s="4">
        <f t="shared" si="161"/>
        <v>0</v>
      </c>
      <c r="Q1736" s="6" t="e">
        <f>+SUMIFS(#REF!,#REF!,TablaINV[[#This Row],[GRUPO]],#REF!,TablaINV[[#This Row],[COD]])</f>
        <v>#REF!</v>
      </c>
      <c r="R1736" s="19">
        <f t="shared" si="162"/>
        <v>0</v>
      </c>
      <c r="S1736" s="4" t="str">
        <f>+VLOOKUP(A1736,inv!T:X,5,0)</f>
        <v>COSTA</v>
      </c>
      <c r="T1736" s="4" t="str">
        <f>+VLOOKUP(B:B,'DT HUEVO'!$A:$D,4,0)</f>
        <v>HUEVO SIN CLASIFICAR</v>
      </c>
      <c r="U1736" s="4" t="str">
        <f>+VLOOKUP(TablaINV[[#This Row],[COD]],'DT HUEVO'!$A:$D,3,0)</f>
        <v>HUEVO SIN CLASIFICAR</v>
      </c>
    </row>
    <row r="1737" spans="1:21">
      <c r="A1737" t="s">
        <v>868</v>
      </c>
      <c r="B1737">
        <v>74001</v>
      </c>
      <c r="C1737" t="s">
        <v>641</v>
      </c>
      <c r="D1737">
        <f>+SUMIFS(inv!D:D,inv!A:A,B1737,inv!T:T,A1737)</f>
        <v>0</v>
      </c>
      <c r="E1737">
        <f>+SUMIFS(inv!$D$1:$D$1164,inv!$A$1:$A$1164,$B1737,inv!$T$1:$T$1164,$A1737,inv!$U$1:$U$1164,'DIAS DE INVENTARIO TAT'!E$1)</f>
        <v>0</v>
      </c>
      <c r="F1737">
        <f>+SUMIFS(inv!$D$1:$D$1164,inv!$A$1:$A$1164,$B1737,inv!$T$1:$T$1164,$A1737,inv!$U$1:$U$1164,'DIAS DE INVENTARIO TAT'!F$1)</f>
        <v>0</v>
      </c>
      <c r="G1737">
        <f>+SUMIFS(inv!$D$1:$D$1164,inv!$A$1:$A$1164,$B1737,inv!$T$1:$T$1164,$A1737,inv!$U$1:$U$1164,'DIAS DE INVENTARIO TAT'!G$1)</f>
        <v>0</v>
      </c>
      <c r="H1737">
        <f>+SUMIFS(inv!$D$1:$D$1164,inv!$A$1:$A$1164,$B1737,inv!$T$1:$T$1164,$A1737,inv!$U$1:$U$1164,'DIAS DE INVENTARIO TAT'!H$1)</f>
        <v>0</v>
      </c>
      <c r="I1737">
        <f>+SUMIFS(inv!$D$1:$D$1164,inv!$A$1:$A$1164,$B1737,inv!$T$1:$T$1164,$A1737,inv!$U$1:$U$1164,'DIAS DE INVENTARIO TAT'!I$1)</f>
        <v>0</v>
      </c>
      <c r="J1737">
        <f>+SUMIFS(inv!$D$1:$D$1164,inv!$A$1:$A$1164,$B1737,inv!$T$1:$T$1164,$A1737,inv!$U$1:$U$1164,'DIAS DE INVENTARIO TAT'!J$1)</f>
        <v>0</v>
      </c>
      <c r="K1737">
        <f>+SUMIFS(inv!$D$1:$D$1164,inv!$A$1:$A$1164,$B1737,inv!$T$1:$T$1164,$A1737,inv!$U$1:$U$1164,'DIAS DE INVENTARIO TAT'!K$1)</f>
        <v>0</v>
      </c>
      <c r="L1737" s="6">
        <f>+SUMIFS(VENTAS!H:H,VENTAS!B:B,B1737,VENTAS!G:G,A1737)</f>
        <v>0</v>
      </c>
      <c r="M1737" s="4">
        <f t="shared" si="163"/>
        <v>0</v>
      </c>
      <c r="N1737" s="4">
        <f t="shared" si="159"/>
        <v>0</v>
      </c>
      <c r="O1737" s="4">
        <f t="shared" si="160"/>
        <v>0</v>
      </c>
      <c r="P1737" s="4">
        <f t="shared" si="161"/>
        <v>0</v>
      </c>
      <c r="Q1737" s="6" t="e">
        <f>+SUMIFS(#REF!,#REF!,TablaINV[[#This Row],[GRUPO]],#REF!,TablaINV[[#This Row],[COD]])</f>
        <v>#REF!</v>
      </c>
      <c r="R1737" s="19">
        <f t="shared" si="162"/>
        <v>0</v>
      </c>
      <c r="S1737" s="4" t="str">
        <f>+VLOOKUP(A1737,inv!T:X,5,0)</f>
        <v>COSTA</v>
      </c>
      <c r="T1737" s="4" t="str">
        <f>+VLOOKUP(B:B,'DT HUEVO'!$A:$D,4,0)</f>
        <v>SEGUNDA</v>
      </c>
      <c r="U1737" s="4" t="str">
        <f>+VLOOKUP(TablaINV[[#This Row],[COD]],'DT HUEVO'!$A:$D,3,0)</f>
        <v>SEGUNDA</v>
      </c>
    </row>
    <row r="1738" spans="1:21">
      <c r="A1738" t="s">
        <v>868</v>
      </c>
      <c r="B1738">
        <v>76101</v>
      </c>
      <c r="C1738" t="s">
        <v>644</v>
      </c>
      <c r="D1738">
        <f>+SUMIFS(inv!D:D,inv!A:A,B1738,inv!T:T,A1738)</f>
        <v>0</v>
      </c>
      <c r="E1738">
        <f>+SUMIFS(inv!$D$1:$D$1164,inv!$A$1:$A$1164,$B1738,inv!$T$1:$T$1164,$A1738,inv!$U$1:$U$1164,'DIAS DE INVENTARIO TAT'!E$1)</f>
        <v>0</v>
      </c>
      <c r="F1738">
        <f>+SUMIFS(inv!$D$1:$D$1164,inv!$A$1:$A$1164,$B1738,inv!$T$1:$T$1164,$A1738,inv!$U$1:$U$1164,'DIAS DE INVENTARIO TAT'!F$1)</f>
        <v>0</v>
      </c>
      <c r="G1738">
        <f>+SUMIFS(inv!$D$1:$D$1164,inv!$A$1:$A$1164,$B1738,inv!$T$1:$T$1164,$A1738,inv!$U$1:$U$1164,'DIAS DE INVENTARIO TAT'!G$1)</f>
        <v>0</v>
      </c>
      <c r="H1738">
        <f>+SUMIFS(inv!$D$1:$D$1164,inv!$A$1:$A$1164,$B1738,inv!$T$1:$T$1164,$A1738,inv!$U$1:$U$1164,'DIAS DE INVENTARIO TAT'!H$1)</f>
        <v>0</v>
      </c>
      <c r="I1738">
        <f>+SUMIFS(inv!$D$1:$D$1164,inv!$A$1:$A$1164,$B1738,inv!$T$1:$T$1164,$A1738,inv!$U$1:$U$1164,'DIAS DE INVENTARIO TAT'!I$1)</f>
        <v>0</v>
      </c>
      <c r="J1738">
        <f>+SUMIFS(inv!$D$1:$D$1164,inv!$A$1:$A$1164,$B1738,inv!$T$1:$T$1164,$A1738,inv!$U$1:$U$1164,'DIAS DE INVENTARIO TAT'!J$1)</f>
        <v>0</v>
      </c>
      <c r="K1738">
        <f>+SUMIFS(inv!$D$1:$D$1164,inv!$A$1:$A$1164,$B1738,inv!$T$1:$T$1164,$A1738,inv!$U$1:$U$1164,'DIAS DE INVENTARIO TAT'!K$1)</f>
        <v>0</v>
      </c>
      <c r="L1738" s="6">
        <f>+SUMIFS(VENTAS!H:H,VENTAS!B:B,B1738,VENTAS!G:G,A1738)</f>
        <v>0</v>
      </c>
      <c r="M1738" s="4">
        <f t="shared" si="163"/>
        <v>0</v>
      </c>
      <c r="N1738" s="4">
        <f t="shared" si="159"/>
        <v>0</v>
      </c>
      <c r="O1738" s="4">
        <f t="shared" si="160"/>
        <v>0</v>
      </c>
      <c r="P1738" s="4">
        <f t="shared" si="161"/>
        <v>0</v>
      </c>
      <c r="Q1738" s="6" t="e">
        <f>+SUMIFS(#REF!,#REF!,TablaINV[[#This Row],[GRUPO]],#REF!,TablaINV[[#This Row],[COD]])</f>
        <v>#REF!</v>
      </c>
      <c r="R1738" s="19">
        <f t="shared" si="162"/>
        <v>0</v>
      </c>
      <c r="S1738" s="4" t="str">
        <f>+VLOOKUP(A1738,inv!T:X,5,0)</f>
        <v>COSTA</v>
      </c>
      <c r="T1738" s="4" t="str">
        <f>+VLOOKUP(B:B,'DT HUEVO'!$A:$D,4,0)</f>
        <v>GRIS SUELTO</v>
      </c>
      <c r="U1738" s="4" t="str">
        <f>+VLOOKUP(TablaINV[[#This Row],[COD]],'DT HUEVO'!$A:$D,3,0)</f>
        <v>YUMBO</v>
      </c>
    </row>
    <row r="1739" spans="1:21">
      <c r="A1739" t="s">
        <v>868</v>
      </c>
      <c r="B1739">
        <v>12401</v>
      </c>
      <c r="C1739" t="s">
        <v>645</v>
      </c>
      <c r="D1739">
        <f>+SUMIFS(inv!D:D,inv!A:A,B1739,inv!T:T,A1739)</f>
        <v>0</v>
      </c>
      <c r="E1739">
        <f>+SUMIFS(inv!$D$1:$D$1164,inv!$A$1:$A$1164,$B1739,inv!$T$1:$T$1164,$A1739,inv!$U$1:$U$1164,'DIAS DE INVENTARIO TAT'!E$1)</f>
        <v>0</v>
      </c>
      <c r="F1739">
        <f>+SUMIFS(inv!$D$1:$D$1164,inv!$A$1:$A$1164,$B1739,inv!$T$1:$T$1164,$A1739,inv!$U$1:$U$1164,'DIAS DE INVENTARIO TAT'!F$1)</f>
        <v>0</v>
      </c>
      <c r="G1739">
        <f>+SUMIFS(inv!$D$1:$D$1164,inv!$A$1:$A$1164,$B1739,inv!$T$1:$T$1164,$A1739,inv!$U$1:$U$1164,'DIAS DE INVENTARIO TAT'!G$1)</f>
        <v>0</v>
      </c>
      <c r="H1739">
        <f>+SUMIFS(inv!$D$1:$D$1164,inv!$A$1:$A$1164,$B1739,inv!$T$1:$T$1164,$A1739,inv!$U$1:$U$1164,'DIAS DE INVENTARIO TAT'!H$1)</f>
        <v>0</v>
      </c>
      <c r="I1739">
        <f>+SUMIFS(inv!$D$1:$D$1164,inv!$A$1:$A$1164,$B1739,inv!$T$1:$T$1164,$A1739,inv!$U$1:$U$1164,'DIAS DE INVENTARIO TAT'!I$1)</f>
        <v>0</v>
      </c>
      <c r="J1739">
        <f>+SUMIFS(inv!$D$1:$D$1164,inv!$A$1:$A$1164,$B1739,inv!$T$1:$T$1164,$A1739,inv!$U$1:$U$1164,'DIAS DE INVENTARIO TAT'!J$1)</f>
        <v>0</v>
      </c>
      <c r="K1739">
        <f>+SUMIFS(inv!$D$1:$D$1164,inv!$A$1:$A$1164,$B1739,inv!$T$1:$T$1164,$A1739,inv!$U$1:$U$1164,'DIAS DE INVENTARIO TAT'!K$1)</f>
        <v>0</v>
      </c>
      <c r="L1739" s="6">
        <f>+SUMIFS(VENTAS!H:H,VENTAS!B:B,B1739,VENTAS!G:G,A1739)</f>
        <v>0</v>
      </c>
      <c r="M1739" s="4">
        <f t="shared" si="163"/>
        <v>0</v>
      </c>
      <c r="N1739" s="4">
        <f t="shared" si="159"/>
        <v>0</v>
      </c>
      <c r="O1739" s="4">
        <f t="shared" si="160"/>
        <v>0</v>
      </c>
      <c r="P1739" s="4">
        <f t="shared" si="161"/>
        <v>0</v>
      </c>
      <c r="Q1739" s="6" t="e">
        <f>+SUMIFS(#REF!,#REF!,TablaINV[[#This Row],[GRUPO]],#REF!,TablaINV[[#This Row],[COD]])</f>
        <v>#REF!</v>
      </c>
      <c r="R1739" s="19">
        <f t="shared" si="162"/>
        <v>0</v>
      </c>
      <c r="S1739" s="4" t="str">
        <f>+VLOOKUP(A1739,inv!T:X,5,0)</f>
        <v>COSTA</v>
      </c>
      <c r="T1739" s="4" t="e">
        <f>+VLOOKUP(B:B,'DT HUEVO'!$A:$D,4,0)</f>
        <v>#N/A</v>
      </c>
      <c r="U1739" s="4" t="e">
        <f>+VLOOKUP(TablaINV[[#This Row],[COD]],'DT HUEVO'!$A:$D,3,0)</f>
        <v>#N/A</v>
      </c>
    </row>
    <row r="1740" spans="1:21">
      <c r="A1740" t="s">
        <v>868</v>
      </c>
      <c r="B1740">
        <v>77301</v>
      </c>
      <c r="C1740" t="s">
        <v>648</v>
      </c>
      <c r="D1740">
        <f>+SUMIFS(inv!D:D,inv!A:A,B1740,inv!T:T,A1740)</f>
        <v>0</v>
      </c>
      <c r="E1740">
        <f>+SUMIFS(inv!$D$1:$D$1164,inv!$A$1:$A$1164,$B1740,inv!$T$1:$T$1164,$A1740,inv!$U$1:$U$1164,'DIAS DE INVENTARIO TAT'!E$1)</f>
        <v>0</v>
      </c>
      <c r="F1740">
        <f>+SUMIFS(inv!$D$1:$D$1164,inv!$A$1:$A$1164,$B1740,inv!$T$1:$T$1164,$A1740,inv!$U$1:$U$1164,'DIAS DE INVENTARIO TAT'!F$1)</f>
        <v>0</v>
      </c>
      <c r="G1740">
        <f>+SUMIFS(inv!$D$1:$D$1164,inv!$A$1:$A$1164,$B1740,inv!$T$1:$T$1164,$A1740,inv!$U$1:$U$1164,'DIAS DE INVENTARIO TAT'!G$1)</f>
        <v>0</v>
      </c>
      <c r="H1740">
        <f>+SUMIFS(inv!$D$1:$D$1164,inv!$A$1:$A$1164,$B1740,inv!$T$1:$T$1164,$A1740,inv!$U$1:$U$1164,'DIAS DE INVENTARIO TAT'!H$1)</f>
        <v>0</v>
      </c>
      <c r="I1740">
        <f>+SUMIFS(inv!$D$1:$D$1164,inv!$A$1:$A$1164,$B1740,inv!$T$1:$T$1164,$A1740,inv!$U$1:$U$1164,'DIAS DE INVENTARIO TAT'!I$1)</f>
        <v>0</v>
      </c>
      <c r="J1740">
        <f>+SUMIFS(inv!$D$1:$D$1164,inv!$A$1:$A$1164,$B1740,inv!$T$1:$T$1164,$A1740,inv!$U$1:$U$1164,'DIAS DE INVENTARIO TAT'!J$1)</f>
        <v>0</v>
      </c>
      <c r="K1740">
        <f>+SUMIFS(inv!$D$1:$D$1164,inv!$A$1:$A$1164,$B1740,inv!$T$1:$T$1164,$A1740,inv!$U$1:$U$1164,'DIAS DE INVENTARIO TAT'!K$1)</f>
        <v>0</v>
      </c>
      <c r="L1740" s="6">
        <f>+SUMIFS(VENTAS!H:H,VENTAS!B:B,B1740,VENTAS!G:G,A1740)</f>
        <v>0</v>
      </c>
      <c r="M1740" s="4">
        <f t="shared" si="163"/>
        <v>0</v>
      </c>
      <c r="N1740" s="4">
        <f t="shared" si="159"/>
        <v>0</v>
      </c>
      <c r="O1740" s="4">
        <f t="shared" si="160"/>
        <v>0</v>
      </c>
      <c r="P1740" s="4">
        <f t="shared" si="161"/>
        <v>0</v>
      </c>
      <c r="Q1740" s="6" t="e">
        <f>+SUMIFS(#REF!,#REF!,TablaINV[[#This Row],[GRUPO]],#REF!,TablaINV[[#This Row],[COD]])</f>
        <v>#REF!</v>
      </c>
      <c r="R1740" s="19">
        <f t="shared" si="162"/>
        <v>0</v>
      </c>
      <c r="S1740" s="4" t="str">
        <f>+VLOOKUP(A1740,inv!T:X,5,0)</f>
        <v>COSTA</v>
      </c>
      <c r="T1740" s="4" t="str">
        <f>+VLOOKUP(B:B,'DT HUEVO'!$A:$D,4,0)</f>
        <v>SEGUNDA</v>
      </c>
      <c r="U1740" s="4" t="str">
        <f>+VLOOKUP(TablaINV[[#This Row],[COD]],'DT HUEVO'!$A:$D,3,0)</f>
        <v>SEGUNDA</v>
      </c>
    </row>
    <row r="1741" spans="1:21">
      <c r="A1741" t="s">
        <v>868</v>
      </c>
      <c r="B1741">
        <v>12336</v>
      </c>
      <c r="C1741" t="s">
        <v>658</v>
      </c>
      <c r="D1741">
        <f>+SUMIFS(inv!D:D,inv!A:A,B1741,inv!T:T,A1741)</f>
        <v>0</v>
      </c>
      <c r="E1741">
        <f>+SUMIFS(inv!$D$1:$D$1164,inv!$A$1:$A$1164,$B1741,inv!$T$1:$T$1164,$A1741,inv!$U$1:$U$1164,'DIAS DE INVENTARIO TAT'!E$1)</f>
        <v>0</v>
      </c>
      <c r="F1741">
        <f>+SUMIFS(inv!$D$1:$D$1164,inv!$A$1:$A$1164,$B1741,inv!$T$1:$T$1164,$A1741,inv!$U$1:$U$1164,'DIAS DE INVENTARIO TAT'!F$1)</f>
        <v>0</v>
      </c>
      <c r="G1741">
        <f>+SUMIFS(inv!$D$1:$D$1164,inv!$A$1:$A$1164,$B1741,inv!$T$1:$T$1164,$A1741,inv!$U$1:$U$1164,'DIAS DE INVENTARIO TAT'!G$1)</f>
        <v>0</v>
      </c>
      <c r="H1741">
        <f>+SUMIFS(inv!$D$1:$D$1164,inv!$A$1:$A$1164,$B1741,inv!$T$1:$T$1164,$A1741,inv!$U$1:$U$1164,'DIAS DE INVENTARIO TAT'!H$1)</f>
        <v>0</v>
      </c>
      <c r="I1741">
        <f>+SUMIFS(inv!$D$1:$D$1164,inv!$A$1:$A$1164,$B1741,inv!$T$1:$T$1164,$A1741,inv!$U$1:$U$1164,'DIAS DE INVENTARIO TAT'!I$1)</f>
        <v>0</v>
      </c>
      <c r="J1741">
        <f>+SUMIFS(inv!$D$1:$D$1164,inv!$A$1:$A$1164,$B1741,inv!$T$1:$T$1164,$A1741,inv!$U$1:$U$1164,'DIAS DE INVENTARIO TAT'!J$1)</f>
        <v>0</v>
      </c>
      <c r="K1741">
        <f>+SUMIFS(inv!$D$1:$D$1164,inv!$A$1:$A$1164,$B1741,inv!$T$1:$T$1164,$A1741,inv!$U$1:$U$1164,'DIAS DE INVENTARIO TAT'!K$1)</f>
        <v>0</v>
      </c>
      <c r="L1741" s="6">
        <f>+SUMIFS(VENTAS!H:H,VENTAS!B:B,B1741,VENTAS!G:G,A1741)</f>
        <v>0</v>
      </c>
      <c r="M1741" s="4">
        <f t="shared" si="163"/>
        <v>0</v>
      </c>
      <c r="N1741" s="4">
        <f t="shared" si="159"/>
        <v>0</v>
      </c>
      <c r="O1741" s="4">
        <f t="shared" si="160"/>
        <v>0</v>
      </c>
      <c r="P1741" s="4">
        <f t="shared" si="161"/>
        <v>0</v>
      </c>
      <c r="Q1741" s="6" t="e">
        <f>+SUMIFS(#REF!,#REF!,TablaINV[[#This Row],[GRUPO]],#REF!,TablaINV[[#This Row],[COD]])</f>
        <v>#REF!</v>
      </c>
      <c r="R1741" s="19">
        <f t="shared" si="162"/>
        <v>0</v>
      </c>
      <c r="S1741" s="4" t="str">
        <f>+VLOOKUP(A1741,inv!T:X,5,0)</f>
        <v>COSTA</v>
      </c>
      <c r="T1741" s="4" t="e">
        <f>+VLOOKUP(B:B,'DT HUEVO'!$A:$D,4,0)</f>
        <v>#N/A</v>
      </c>
      <c r="U1741" s="4" t="e">
        <f>+VLOOKUP(TablaINV[[#This Row],[COD]],'DT HUEVO'!$A:$D,3,0)</f>
        <v>#N/A</v>
      </c>
    </row>
    <row r="1742" spans="1:21">
      <c r="A1742" t="s">
        <v>868</v>
      </c>
      <c r="B1742">
        <v>32306</v>
      </c>
      <c r="C1742" t="s">
        <v>661</v>
      </c>
      <c r="D1742">
        <f>+SUMIFS(inv!D:D,inv!A:A,B1742,inv!T:T,A1742)</f>
        <v>0</v>
      </c>
      <c r="E1742">
        <f>+SUMIFS(inv!$D$1:$D$1164,inv!$A$1:$A$1164,$B1742,inv!$T$1:$T$1164,$A1742,inv!$U$1:$U$1164,'DIAS DE INVENTARIO TAT'!E$1)</f>
        <v>0</v>
      </c>
      <c r="F1742">
        <f>+SUMIFS(inv!$D$1:$D$1164,inv!$A$1:$A$1164,$B1742,inv!$T$1:$T$1164,$A1742,inv!$U$1:$U$1164,'DIAS DE INVENTARIO TAT'!F$1)</f>
        <v>0</v>
      </c>
      <c r="G1742">
        <f>+SUMIFS(inv!$D$1:$D$1164,inv!$A$1:$A$1164,$B1742,inv!$T$1:$T$1164,$A1742,inv!$U$1:$U$1164,'DIAS DE INVENTARIO TAT'!G$1)</f>
        <v>0</v>
      </c>
      <c r="H1742">
        <f>+SUMIFS(inv!$D$1:$D$1164,inv!$A$1:$A$1164,$B1742,inv!$T$1:$T$1164,$A1742,inv!$U$1:$U$1164,'DIAS DE INVENTARIO TAT'!H$1)</f>
        <v>0</v>
      </c>
      <c r="I1742">
        <f>+SUMIFS(inv!$D$1:$D$1164,inv!$A$1:$A$1164,$B1742,inv!$T$1:$T$1164,$A1742,inv!$U$1:$U$1164,'DIAS DE INVENTARIO TAT'!I$1)</f>
        <v>0</v>
      </c>
      <c r="J1742">
        <f>+SUMIFS(inv!$D$1:$D$1164,inv!$A$1:$A$1164,$B1742,inv!$T$1:$T$1164,$A1742,inv!$U$1:$U$1164,'DIAS DE INVENTARIO TAT'!J$1)</f>
        <v>0</v>
      </c>
      <c r="K1742">
        <f>+SUMIFS(inv!$D$1:$D$1164,inv!$A$1:$A$1164,$B1742,inv!$T$1:$T$1164,$A1742,inv!$U$1:$U$1164,'DIAS DE INVENTARIO TAT'!K$1)</f>
        <v>0</v>
      </c>
      <c r="L1742" s="6">
        <f>+SUMIFS(VENTAS!H:H,VENTAS!B:B,B1742,VENTAS!G:G,A1742)</f>
        <v>0</v>
      </c>
      <c r="M1742" s="4">
        <f t="shared" si="163"/>
        <v>0</v>
      </c>
      <c r="N1742" s="4">
        <f t="shared" si="159"/>
        <v>0</v>
      </c>
      <c r="O1742" s="4">
        <f t="shared" si="160"/>
        <v>0</v>
      </c>
      <c r="P1742" s="4">
        <f t="shared" si="161"/>
        <v>0</v>
      </c>
      <c r="Q1742" s="6" t="e">
        <f>+SUMIFS(#REF!,#REF!,TablaINV[[#This Row],[GRUPO]],#REF!,TablaINV[[#This Row],[COD]])</f>
        <v>#REF!</v>
      </c>
      <c r="R1742" s="19">
        <f t="shared" si="162"/>
        <v>0</v>
      </c>
      <c r="S1742" s="4" t="str">
        <f>+VLOOKUP(A1742,inv!T:X,5,0)</f>
        <v>COSTA</v>
      </c>
      <c r="T1742" s="4" t="str">
        <f>+VLOOKUP(B:B,'DT HUEVO'!$A:$D,4,0)</f>
        <v>EMPACADOS</v>
      </c>
      <c r="U1742" s="4" t="str">
        <f>+VLOOKUP(TablaINV[[#This Row],[COD]],'DT HUEVO'!$A:$D,3,0)</f>
        <v>AA</v>
      </c>
    </row>
    <row r="1743" spans="1:21">
      <c r="A1743" t="s">
        <v>868</v>
      </c>
      <c r="B1743">
        <v>32359</v>
      </c>
      <c r="C1743" t="s">
        <v>660</v>
      </c>
      <c r="D1743">
        <f>+SUMIFS(inv!D:D,inv!A:A,B1743,inv!T:T,A1743)</f>
        <v>0</v>
      </c>
      <c r="E1743">
        <f>+SUMIFS(inv!$D$1:$D$1164,inv!$A$1:$A$1164,$B1743,inv!$T$1:$T$1164,$A1743,inv!$U$1:$U$1164,'DIAS DE INVENTARIO TAT'!E$1)</f>
        <v>0</v>
      </c>
      <c r="F1743">
        <f>+SUMIFS(inv!$D$1:$D$1164,inv!$A$1:$A$1164,$B1743,inv!$T$1:$T$1164,$A1743,inv!$U$1:$U$1164,'DIAS DE INVENTARIO TAT'!F$1)</f>
        <v>0</v>
      </c>
      <c r="G1743">
        <f>+SUMIFS(inv!$D$1:$D$1164,inv!$A$1:$A$1164,$B1743,inv!$T$1:$T$1164,$A1743,inv!$U$1:$U$1164,'DIAS DE INVENTARIO TAT'!G$1)</f>
        <v>0</v>
      </c>
      <c r="H1743">
        <f>+SUMIFS(inv!$D$1:$D$1164,inv!$A$1:$A$1164,$B1743,inv!$T$1:$T$1164,$A1743,inv!$U$1:$U$1164,'DIAS DE INVENTARIO TAT'!H$1)</f>
        <v>0</v>
      </c>
      <c r="I1743">
        <f>+SUMIFS(inv!$D$1:$D$1164,inv!$A$1:$A$1164,$B1743,inv!$T$1:$T$1164,$A1743,inv!$U$1:$U$1164,'DIAS DE INVENTARIO TAT'!I$1)</f>
        <v>0</v>
      </c>
      <c r="J1743">
        <f>+SUMIFS(inv!$D$1:$D$1164,inv!$A$1:$A$1164,$B1743,inv!$T$1:$T$1164,$A1743,inv!$U$1:$U$1164,'DIAS DE INVENTARIO TAT'!J$1)</f>
        <v>0</v>
      </c>
      <c r="K1743">
        <f>+SUMIFS(inv!$D$1:$D$1164,inv!$A$1:$A$1164,$B1743,inv!$T$1:$T$1164,$A1743,inv!$U$1:$U$1164,'DIAS DE INVENTARIO TAT'!K$1)</f>
        <v>0</v>
      </c>
      <c r="L1743" s="6">
        <f>+SUMIFS(VENTAS!H:H,VENTAS!B:B,B1743,VENTAS!G:G,A1743)</f>
        <v>0</v>
      </c>
      <c r="M1743" s="4">
        <f t="shared" si="163"/>
        <v>0</v>
      </c>
      <c r="N1743" s="4">
        <f t="shared" si="159"/>
        <v>0</v>
      </c>
      <c r="O1743" s="4">
        <f t="shared" si="160"/>
        <v>0</v>
      </c>
      <c r="P1743" s="4">
        <f t="shared" si="161"/>
        <v>0</v>
      </c>
      <c r="Q1743" s="6" t="e">
        <f>+SUMIFS(#REF!,#REF!,TablaINV[[#This Row],[GRUPO]],#REF!,TablaINV[[#This Row],[COD]])</f>
        <v>#REF!</v>
      </c>
      <c r="R1743" s="19">
        <f t="shared" si="162"/>
        <v>0</v>
      </c>
      <c r="S1743" s="4" t="str">
        <f>+VLOOKUP(A1743,inv!T:X,5,0)</f>
        <v>COSTA</v>
      </c>
      <c r="T1743" s="4" t="str">
        <f>+VLOOKUP(B:B,'DT HUEVO'!$A:$D,4,0)</f>
        <v>EMPACADOS</v>
      </c>
      <c r="U1743" s="4" t="str">
        <f>+VLOOKUP(TablaINV[[#This Row],[COD]],'DT HUEVO'!$A:$D,3,0)</f>
        <v>AA</v>
      </c>
    </row>
    <row r="1744" spans="1:21">
      <c r="A1744" t="s">
        <v>868</v>
      </c>
      <c r="B1744">
        <v>101</v>
      </c>
      <c r="C1744" t="s">
        <v>662</v>
      </c>
      <c r="D1744">
        <f>+SUMIFS(inv!D:D,inv!A:A,B1744,inv!T:T,A1744)</f>
        <v>0</v>
      </c>
      <c r="E1744">
        <f>+SUMIFS(inv!$D$1:$D$1164,inv!$A$1:$A$1164,$B1744,inv!$T$1:$T$1164,$A1744,inv!$U$1:$U$1164,'DIAS DE INVENTARIO TAT'!E$1)</f>
        <v>0</v>
      </c>
      <c r="F1744">
        <f>+SUMIFS(inv!$D$1:$D$1164,inv!$A$1:$A$1164,$B1744,inv!$T$1:$T$1164,$A1744,inv!$U$1:$U$1164,'DIAS DE INVENTARIO TAT'!F$1)</f>
        <v>0</v>
      </c>
      <c r="G1744">
        <f>+SUMIFS(inv!$D$1:$D$1164,inv!$A$1:$A$1164,$B1744,inv!$T$1:$T$1164,$A1744,inv!$U$1:$U$1164,'DIAS DE INVENTARIO TAT'!G$1)</f>
        <v>0</v>
      </c>
      <c r="H1744">
        <f>+SUMIFS(inv!$D$1:$D$1164,inv!$A$1:$A$1164,$B1744,inv!$T$1:$T$1164,$A1744,inv!$U$1:$U$1164,'DIAS DE INVENTARIO TAT'!H$1)</f>
        <v>0</v>
      </c>
      <c r="I1744">
        <f>+SUMIFS(inv!$D$1:$D$1164,inv!$A$1:$A$1164,$B1744,inv!$T$1:$T$1164,$A1744,inv!$U$1:$U$1164,'DIAS DE INVENTARIO TAT'!I$1)</f>
        <v>0</v>
      </c>
      <c r="J1744">
        <f>+SUMIFS(inv!$D$1:$D$1164,inv!$A$1:$A$1164,$B1744,inv!$T$1:$T$1164,$A1744,inv!$U$1:$U$1164,'DIAS DE INVENTARIO TAT'!J$1)</f>
        <v>0</v>
      </c>
      <c r="K1744">
        <f>+SUMIFS(inv!$D$1:$D$1164,inv!$A$1:$A$1164,$B1744,inv!$T$1:$T$1164,$A1744,inv!$U$1:$U$1164,'DIAS DE INVENTARIO TAT'!K$1)</f>
        <v>0</v>
      </c>
      <c r="L1744" s="6">
        <f>+SUMIFS(VENTAS!H:H,VENTAS!B:B,B1744,VENTAS!G:G,A1744)</f>
        <v>0</v>
      </c>
      <c r="M1744" s="4">
        <f t="shared" si="163"/>
        <v>0</v>
      </c>
      <c r="N1744" s="4">
        <f t="shared" si="159"/>
        <v>0</v>
      </c>
      <c r="O1744" s="4">
        <f t="shared" si="160"/>
        <v>0</v>
      </c>
      <c r="P1744" s="4">
        <f t="shared" si="161"/>
        <v>0</v>
      </c>
      <c r="Q1744" s="6" t="e">
        <f>+SUMIFS(#REF!,#REF!,TablaINV[[#This Row],[GRUPO]],#REF!,TablaINV[[#This Row],[COD]])</f>
        <v>#REF!</v>
      </c>
      <c r="R1744" s="19">
        <f t="shared" si="162"/>
        <v>0</v>
      </c>
      <c r="S1744" s="4" t="str">
        <f>+VLOOKUP(A1744,inv!T:X,5,0)</f>
        <v>COSTA</v>
      </c>
      <c r="T1744" s="4" t="str">
        <f>+VLOOKUP(B:B,'DT HUEVO'!$A:$D,4,0)</f>
        <v>GRIS SUELTO</v>
      </c>
      <c r="U1744" s="4" t="str">
        <f>+VLOOKUP(TablaINV[[#This Row],[COD]],'DT HUEVO'!$A:$D,3,0)</f>
        <v>YUMBO</v>
      </c>
    </row>
    <row r="1745" spans="1:21">
      <c r="A1745" t="s">
        <v>868</v>
      </c>
      <c r="B1745">
        <v>102</v>
      </c>
      <c r="C1745" t="s">
        <v>663</v>
      </c>
      <c r="D1745">
        <f>+SUMIFS(inv!D:D,inv!A:A,B1745,inv!T:T,A1745)</f>
        <v>0</v>
      </c>
      <c r="E1745">
        <f>+SUMIFS(inv!$D$1:$D$1164,inv!$A$1:$A$1164,$B1745,inv!$T$1:$T$1164,$A1745,inv!$U$1:$U$1164,'DIAS DE INVENTARIO TAT'!E$1)</f>
        <v>0</v>
      </c>
      <c r="F1745">
        <f>+SUMIFS(inv!$D$1:$D$1164,inv!$A$1:$A$1164,$B1745,inv!$T$1:$T$1164,$A1745,inv!$U$1:$U$1164,'DIAS DE INVENTARIO TAT'!F$1)</f>
        <v>0</v>
      </c>
      <c r="G1745">
        <f>+SUMIFS(inv!$D$1:$D$1164,inv!$A$1:$A$1164,$B1745,inv!$T$1:$T$1164,$A1745,inv!$U$1:$U$1164,'DIAS DE INVENTARIO TAT'!G$1)</f>
        <v>0</v>
      </c>
      <c r="H1745">
        <f>+SUMIFS(inv!$D$1:$D$1164,inv!$A$1:$A$1164,$B1745,inv!$T$1:$T$1164,$A1745,inv!$U$1:$U$1164,'DIAS DE INVENTARIO TAT'!H$1)</f>
        <v>0</v>
      </c>
      <c r="I1745">
        <f>+SUMIFS(inv!$D$1:$D$1164,inv!$A$1:$A$1164,$B1745,inv!$T$1:$T$1164,$A1745,inv!$U$1:$U$1164,'DIAS DE INVENTARIO TAT'!I$1)</f>
        <v>0</v>
      </c>
      <c r="J1745">
        <f>+SUMIFS(inv!$D$1:$D$1164,inv!$A$1:$A$1164,$B1745,inv!$T$1:$T$1164,$A1745,inv!$U$1:$U$1164,'DIAS DE INVENTARIO TAT'!J$1)</f>
        <v>0</v>
      </c>
      <c r="K1745">
        <f>+SUMIFS(inv!$D$1:$D$1164,inv!$A$1:$A$1164,$B1745,inv!$T$1:$T$1164,$A1745,inv!$U$1:$U$1164,'DIAS DE INVENTARIO TAT'!K$1)</f>
        <v>0</v>
      </c>
      <c r="L1745" s="6">
        <f>+SUMIFS(VENTAS!H:H,VENTAS!B:B,B1745,VENTAS!G:G,A1745)</f>
        <v>0</v>
      </c>
      <c r="M1745" s="4">
        <f t="shared" si="163"/>
        <v>0</v>
      </c>
      <c r="N1745" s="4">
        <f t="shared" si="159"/>
        <v>0</v>
      </c>
      <c r="O1745" s="4">
        <f t="shared" si="160"/>
        <v>0</v>
      </c>
      <c r="P1745" s="4">
        <f t="shared" si="161"/>
        <v>0</v>
      </c>
      <c r="Q1745" s="6" t="e">
        <f>+SUMIFS(#REF!,#REF!,TablaINV[[#This Row],[GRUPO]],#REF!,TablaINV[[#This Row],[COD]])</f>
        <v>#REF!</v>
      </c>
      <c r="R1745" s="19">
        <f t="shared" si="162"/>
        <v>0</v>
      </c>
      <c r="S1745" s="4" t="str">
        <f>+VLOOKUP(A1745,inv!T:X,5,0)</f>
        <v>COSTA</v>
      </c>
      <c r="T1745" s="4" t="str">
        <f>+VLOOKUP(B:B,'DT HUEVO'!$A:$D,4,0)</f>
        <v>GRIS SUELTO</v>
      </c>
      <c r="U1745" s="4" t="str">
        <f>+VLOOKUP(TablaINV[[#This Row],[COD]],'DT HUEVO'!$A:$D,3,0)</f>
        <v>AAA</v>
      </c>
    </row>
    <row r="1746" spans="1:21">
      <c r="A1746" t="s">
        <v>868</v>
      </c>
      <c r="B1746">
        <v>103</v>
      </c>
      <c r="C1746" t="s">
        <v>664</v>
      </c>
      <c r="D1746">
        <f>+SUMIFS(inv!D:D,inv!A:A,B1746,inv!T:T,A1746)</f>
        <v>0</v>
      </c>
      <c r="E1746">
        <f>+SUMIFS(inv!$D$1:$D$1164,inv!$A$1:$A$1164,$B1746,inv!$T$1:$T$1164,$A1746,inv!$U$1:$U$1164,'DIAS DE INVENTARIO TAT'!E$1)</f>
        <v>0</v>
      </c>
      <c r="F1746">
        <f>+SUMIFS(inv!$D$1:$D$1164,inv!$A$1:$A$1164,$B1746,inv!$T$1:$T$1164,$A1746,inv!$U$1:$U$1164,'DIAS DE INVENTARIO TAT'!F$1)</f>
        <v>0</v>
      </c>
      <c r="G1746">
        <f>+SUMIFS(inv!$D$1:$D$1164,inv!$A$1:$A$1164,$B1746,inv!$T$1:$T$1164,$A1746,inv!$U$1:$U$1164,'DIAS DE INVENTARIO TAT'!G$1)</f>
        <v>0</v>
      </c>
      <c r="H1746">
        <f>+SUMIFS(inv!$D$1:$D$1164,inv!$A$1:$A$1164,$B1746,inv!$T$1:$T$1164,$A1746,inv!$U$1:$U$1164,'DIAS DE INVENTARIO TAT'!H$1)</f>
        <v>0</v>
      </c>
      <c r="I1746">
        <f>+SUMIFS(inv!$D$1:$D$1164,inv!$A$1:$A$1164,$B1746,inv!$T$1:$T$1164,$A1746,inv!$U$1:$U$1164,'DIAS DE INVENTARIO TAT'!I$1)</f>
        <v>0</v>
      </c>
      <c r="J1746">
        <f>+SUMIFS(inv!$D$1:$D$1164,inv!$A$1:$A$1164,$B1746,inv!$T$1:$T$1164,$A1746,inv!$U$1:$U$1164,'DIAS DE INVENTARIO TAT'!J$1)</f>
        <v>0</v>
      </c>
      <c r="K1746">
        <f>+SUMIFS(inv!$D$1:$D$1164,inv!$A$1:$A$1164,$B1746,inv!$T$1:$T$1164,$A1746,inv!$U$1:$U$1164,'DIAS DE INVENTARIO TAT'!K$1)</f>
        <v>0</v>
      </c>
      <c r="L1746" s="6">
        <f>+SUMIFS(VENTAS!H:H,VENTAS!B:B,B1746,VENTAS!G:G,A1746)</f>
        <v>0</v>
      </c>
      <c r="M1746" s="4">
        <f t="shared" si="163"/>
        <v>0</v>
      </c>
      <c r="N1746" s="4">
        <f t="shared" si="159"/>
        <v>0</v>
      </c>
      <c r="O1746" s="4">
        <f t="shared" si="160"/>
        <v>0</v>
      </c>
      <c r="P1746" s="4">
        <f t="shared" si="161"/>
        <v>0</v>
      </c>
      <c r="Q1746" s="6" t="e">
        <f>+SUMIFS(#REF!,#REF!,TablaINV[[#This Row],[GRUPO]],#REF!,TablaINV[[#This Row],[COD]])</f>
        <v>#REF!</v>
      </c>
      <c r="R1746" s="19">
        <f t="shared" si="162"/>
        <v>0</v>
      </c>
      <c r="S1746" s="4" t="str">
        <f>+VLOOKUP(A1746,inv!T:X,5,0)</f>
        <v>COSTA</v>
      </c>
      <c r="T1746" s="4" t="str">
        <f>+VLOOKUP(B:B,'DT HUEVO'!$A:$D,4,0)</f>
        <v>GRIS SUELTO</v>
      </c>
      <c r="U1746" s="4" t="str">
        <f>+VLOOKUP(TablaINV[[#This Row],[COD]],'DT HUEVO'!$A:$D,3,0)</f>
        <v>AA</v>
      </c>
    </row>
    <row r="1747" spans="1:21">
      <c r="A1747" t="s">
        <v>868</v>
      </c>
      <c r="B1747">
        <v>104</v>
      </c>
      <c r="C1747" t="s">
        <v>665</v>
      </c>
      <c r="D1747">
        <f>+SUMIFS(inv!D:D,inv!A:A,B1747,inv!T:T,A1747)</f>
        <v>0</v>
      </c>
      <c r="E1747">
        <f>+SUMIFS(inv!$D$1:$D$1164,inv!$A$1:$A$1164,$B1747,inv!$T$1:$T$1164,$A1747,inv!$U$1:$U$1164,'DIAS DE INVENTARIO TAT'!E$1)</f>
        <v>0</v>
      </c>
      <c r="F1747">
        <f>+SUMIFS(inv!$D$1:$D$1164,inv!$A$1:$A$1164,$B1747,inv!$T$1:$T$1164,$A1747,inv!$U$1:$U$1164,'DIAS DE INVENTARIO TAT'!F$1)</f>
        <v>0</v>
      </c>
      <c r="G1747">
        <f>+SUMIFS(inv!$D$1:$D$1164,inv!$A$1:$A$1164,$B1747,inv!$T$1:$T$1164,$A1747,inv!$U$1:$U$1164,'DIAS DE INVENTARIO TAT'!G$1)</f>
        <v>0</v>
      </c>
      <c r="H1747">
        <f>+SUMIFS(inv!$D$1:$D$1164,inv!$A$1:$A$1164,$B1747,inv!$T$1:$T$1164,$A1747,inv!$U$1:$U$1164,'DIAS DE INVENTARIO TAT'!H$1)</f>
        <v>0</v>
      </c>
      <c r="I1747">
        <f>+SUMIFS(inv!$D$1:$D$1164,inv!$A$1:$A$1164,$B1747,inv!$T$1:$T$1164,$A1747,inv!$U$1:$U$1164,'DIAS DE INVENTARIO TAT'!I$1)</f>
        <v>0</v>
      </c>
      <c r="J1747">
        <f>+SUMIFS(inv!$D$1:$D$1164,inv!$A$1:$A$1164,$B1747,inv!$T$1:$T$1164,$A1747,inv!$U$1:$U$1164,'DIAS DE INVENTARIO TAT'!J$1)</f>
        <v>0</v>
      </c>
      <c r="K1747">
        <f>+SUMIFS(inv!$D$1:$D$1164,inv!$A$1:$A$1164,$B1747,inv!$T$1:$T$1164,$A1747,inv!$U$1:$U$1164,'DIAS DE INVENTARIO TAT'!K$1)</f>
        <v>0</v>
      </c>
      <c r="L1747" s="6">
        <f>+SUMIFS(VENTAS!H:H,VENTAS!B:B,B1747,VENTAS!G:G,A1747)</f>
        <v>0</v>
      </c>
      <c r="M1747" s="4">
        <f t="shared" si="163"/>
        <v>0</v>
      </c>
      <c r="N1747" s="4">
        <f t="shared" si="159"/>
        <v>0</v>
      </c>
      <c r="O1747" s="4">
        <f t="shared" si="160"/>
        <v>0</v>
      </c>
      <c r="P1747" s="4">
        <f t="shared" si="161"/>
        <v>0</v>
      </c>
      <c r="Q1747" s="6" t="e">
        <f>+SUMIFS(#REF!,#REF!,TablaINV[[#This Row],[GRUPO]],#REF!,TablaINV[[#This Row],[COD]])</f>
        <v>#REF!</v>
      </c>
      <c r="R1747" s="19">
        <f t="shared" si="162"/>
        <v>0</v>
      </c>
      <c r="S1747" s="4" t="str">
        <f>+VLOOKUP(A1747,inv!T:X,5,0)</f>
        <v>COSTA</v>
      </c>
      <c r="T1747" s="4" t="str">
        <f>+VLOOKUP(B:B,'DT HUEVO'!$A:$D,4,0)</f>
        <v>GRIS SUELTO</v>
      </c>
      <c r="U1747" s="4" t="str">
        <f>+VLOOKUP(TablaINV[[#This Row],[COD]],'DT HUEVO'!$A:$D,3,0)</f>
        <v>A</v>
      </c>
    </row>
    <row r="1748" spans="1:21">
      <c r="A1748" t="s">
        <v>868</v>
      </c>
      <c r="B1748">
        <v>105</v>
      </c>
      <c r="C1748" t="s">
        <v>666</v>
      </c>
      <c r="D1748">
        <f>+SUMIFS(inv!D:D,inv!A:A,B1748,inv!T:T,A1748)</f>
        <v>0</v>
      </c>
      <c r="E1748">
        <f>+SUMIFS(inv!$D$1:$D$1164,inv!$A$1:$A$1164,$B1748,inv!$T$1:$T$1164,$A1748,inv!$U$1:$U$1164,'DIAS DE INVENTARIO TAT'!E$1)</f>
        <v>0</v>
      </c>
      <c r="F1748">
        <f>+SUMIFS(inv!$D$1:$D$1164,inv!$A$1:$A$1164,$B1748,inv!$T$1:$T$1164,$A1748,inv!$U$1:$U$1164,'DIAS DE INVENTARIO TAT'!F$1)</f>
        <v>0</v>
      </c>
      <c r="G1748">
        <f>+SUMIFS(inv!$D$1:$D$1164,inv!$A$1:$A$1164,$B1748,inv!$T$1:$T$1164,$A1748,inv!$U$1:$U$1164,'DIAS DE INVENTARIO TAT'!G$1)</f>
        <v>0</v>
      </c>
      <c r="H1748">
        <f>+SUMIFS(inv!$D$1:$D$1164,inv!$A$1:$A$1164,$B1748,inv!$T$1:$T$1164,$A1748,inv!$U$1:$U$1164,'DIAS DE INVENTARIO TAT'!H$1)</f>
        <v>0</v>
      </c>
      <c r="I1748">
        <f>+SUMIFS(inv!$D$1:$D$1164,inv!$A$1:$A$1164,$B1748,inv!$T$1:$T$1164,$A1748,inv!$U$1:$U$1164,'DIAS DE INVENTARIO TAT'!I$1)</f>
        <v>0</v>
      </c>
      <c r="J1748">
        <f>+SUMIFS(inv!$D$1:$D$1164,inv!$A$1:$A$1164,$B1748,inv!$T$1:$T$1164,$A1748,inv!$U$1:$U$1164,'DIAS DE INVENTARIO TAT'!J$1)</f>
        <v>0</v>
      </c>
      <c r="K1748">
        <f>+SUMIFS(inv!$D$1:$D$1164,inv!$A$1:$A$1164,$B1748,inv!$T$1:$T$1164,$A1748,inv!$U$1:$U$1164,'DIAS DE INVENTARIO TAT'!K$1)</f>
        <v>0</v>
      </c>
      <c r="L1748" s="6">
        <f>+SUMIFS(VENTAS!H:H,VENTAS!B:B,B1748,VENTAS!G:G,A1748)</f>
        <v>0</v>
      </c>
      <c r="M1748" s="4">
        <f t="shared" si="163"/>
        <v>0</v>
      </c>
      <c r="N1748" s="4">
        <f t="shared" si="159"/>
        <v>0</v>
      </c>
      <c r="O1748" s="4">
        <f t="shared" si="160"/>
        <v>0</v>
      </c>
      <c r="P1748" s="4">
        <f t="shared" si="161"/>
        <v>0</v>
      </c>
      <c r="Q1748" s="6" t="e">
        <f>+SUMIFS(#REF!,#REF!,TablaINV[[#This Row],[GRUPO]],#REF!,TablaINV[[#This Row],[COD]])</f>
        <v>#REF!</v>
      </c>
      <c r="R1748" s="19">
        <f t="shared" si="162"/>
        <v>0</v>
      </c>
      <c r="S1748" s="4" t="str">
        <f>+VLOOKUP(A1748,inv!T:X,5,0)</f>
        <v>COSTA</v>
      </c>
      <c r="T1748" s="4" t="str">
        <f>+VLOOKUP(B:B,'DT HUEVO'!$A:$D,4,0)</f>
        <v>GRIS SUELTO</v>
      </c>
      <c r="U1748" s="4" t="str">
        <f>+VLOOKUP(TablaINV[[#This Row],[COD]],'DT HUEVO'!$A:$D,3,0)</f>
        <v>B</v>
      </c>
    </row>
    <row r="1749" spans="1:21">
      <c r="A1749" t="s">
        <v>868</v>
      </c>
      <c r="B1749">
        <v>106</v>
      </c>
      <c r="C1749" t="s">
        <v>667</v>
      </c>
      <c r="D1749">
        <f>+SUMIFS(inv!D:D,inv!A:A,B1749,inv!T:T,A1749)</f>
        <v>0</v>
      </c>
      <c r="E1749">
        <f>+SUMIFS(inv!$D$1:$D$1164,inv!$A$1:$A$1164,$B1749,inv!$T$1:$T$1164,$A1749,inv!$U$1:$U$1164,'DIAS DE INVENTARIO TAT'!E$1)</f>
        <v>0</v>
      </c>
      <c r="F1749">
        <f>+SUMIFS(inv!$D$1:$D$1164,inv!$A$1:$A$1164,$B1749,inv!$T$1:$T$1164,$A1749,inv!$U$1:$U$1164,'DIAS DE INVENTARIO TAT'!F$1)</f>
        <v>0</v>
      </c>
      <c r="G1749">
        <f>+SUMIFS(inv!$D$1:$D$1164,inv!$A$1:$A$1164,$B1749,inv!$T$1:$T$1164,$A1749,inv!$U$1:$U$1164,'DIAS DE INVENTARIO TAT'!G$1)</f>
        <v>0</v>
      </c>
      <c r="H1749">
        <f>+SUMIFS(inv!$D$1:$D$1164,inv!$A$1:$A$1164,$B1749,inv!$T$1:$T$1164,$A1749,inv!$U$1:$U$1164,'DIAS DE INVENTARIO TAT'!H$1)</f>
        <v>0</v>
      </c>
      <c r="I1749">
        <f>+SUMIFS(inv!$D$1:$D$1164,inv!$A$1:$A$1164,$B1749,inv!$T$1:$T$1164,$A1749,inv!$U$1:$U$1164,'DIAS DE INVENTARIO TAT'!I$1)</f>
        <v>0</v>
      </c>
      <c r="J1749">
        <f>+SUMIFS(inv!$D$1:$D$1164,inv!$A$1:$A$1164,$B1749,inv!$T$1:$T$1164,$A1749,inv!$U$1:$U$1164,'DIAS DE INVENTARIO TAT'!J$1)</f>
        <v>0</v>
      </c>
      <c r="K1749">
        <f>+SUMIFS(inv!$D$1:$D$1164,inv!$A$1:$A$1164,$B1749,inv!$T$1:$T$1164,$A1749,inv!$U$1:$U$1164,'DIAS DE INVENTARIO TAT'!K$1)</f>
        <v>0</v>
      </c>
      <c r="L1749" s="6">
        <f>+SUMIFS(VENTAS!H:H,VENTAS!B:B,B1749,VENTAS!G:G,A1749)</f>
        <v>0</v>
      </c>
      <c r="M1749" s="4">
        <f t="shared" si="163"/>
        <v>0</v>
      </c>
      <c r="N1749" s="4">
        <f t="shared" si="159"/>
        <v>0</v>
      </c>
      <c r="O1749" s="4">
        <f t="shared" si="160"/>
        <v>0</v>
      </c>
      <c r="P1749" s="4">
        <f t="shared" si="161"/>
        <v>0</v>
      </c>
      <c r="Q1749" s="6" t="e">
        <f>+SUMIFS(#REF!,#REF!,TablaINV[[#This Row],[GRUPO]],#REF!,TablaINV[[#This Row],[COD]])</f>
        <v>#REF!</v>
      </c>
      <c r="R1749" s="19">
        <f t="shared" si="162"/>
        <v>0</v>
      </c>
      <c r="S1749" s="4" t="str">
        <f>+VLOOKUP(A1749,inv!T:X,5,0)</f>
        <v>COSTA</v>
      </c>
      <c r="T1749" s="4" t="str">
        <f>+VLOOKUP(B:B,'DT HUEVO'!$A:$D,4,0)</f>
        <v>SEGUNDA</v>
      </c>
      <c r="U1749" s="4" t="str">
        <f>+VLOOKUP(TablaINV[[#This Row],[COD]],'DT HUEVO'!$A:$D,3,0)</f>
        <v>C</v>
      </c>
    </row>
    <row r="1750" spans="1:21">
      <c r="A1750" t="s">
        <v>868</v>
      </c>
      <c r="B1750">
        <v>10269</v>
      </c>
      <c r="C1750" t="s">
        <v>668</v>
      </c>
      <c r="D1750">
        <f>+SUMIFS(inv!D:D,inv!A:A,B1750,inv!T:T,A1750)</f>
        <v>0</v>
      </c>
      <c r="E1750">
        <f>+SUMIFS(inv!$D$1:$D$1164,inv!$A$1:$A$1164,$B1750,inv!$T$1:$T$1164,$A1750,inv!$U$1:$U$1164,'DIAS DE INVENTARIO TAT'!E$1)</f>
        <v>0</v>
      </c>
      <c r="F1750">
        <f>+SUMIFS(inv!$D$1:$D$1164,inv!$A$1:$A$1164,$B1750,inv!$T$1:$T$1164,$A1750,inv!$U$1:$U$1164,'DIAS DE INVENTARIO TAT'!F$1)</f>
        <v>0</v>
      </c>
      <c r="G1750">
        <f>+SUMIFS(inv!$D$1:$D$1164,inv!$A$1:$A$1164,$B1750,inv!$T$1:$T$1164,$A1750,inv!$U$1:$U$1164,'DIAS DE INVENTARIO TAT'!G$1)</f>
        <v>0</v>
      </c>
      <c r="H1750">
        <f>+SUMIFS(inv!$D$1:$D$1164,inv!$A$1:$A$1164,$B1750,inv!$T$1:$T$1164,$A1750,inv!$U$1:$U$1164,'DIAS DE INVENTARIO TAT'!H$1)</f>
        <v>0</v>
      </c>
      <c r="I1750">
        <f>+SUMIFS(inv!$D$1:$D$1164,inv!$A$1:$A$1164,$B1750,inv!$T$1:$T$1164,$A1750,inv!$U$1:$U$1164,'DIAS DE INVENTARIO TAT'!I$1)</f>
        <v>0</v>
      </c>
      <c r="J1750">
        <f>+SUMIFS(inv!$D$1:$D$1164,inv!$A$1:$A$1164,$B1750,inv!$T$1:$T$1164,$A1750,inv!$U$1:$U$1164,'DIAS DE INVENTARIO TAT'!J$1)</f>
        <v>0</v>
      </c>
      <c r="K1750">
        <f>+SUMIFS(inv!$D$1:$D$1164,inv!$A$1:$A$1164,$B1750,inv!$T$1:$T$1164,$A1750,inv!$U$1:$U$1164,'DIAS DE INVENTARIO TAT'!K$1)</f>
        <v>0</v>
      </c>
      <c r="L1750" s="6">
        <f>+SUMIFS(VENTAS!H:H,VENTAS!B:B,B1750,VENTAS!G:G,A1750)</f>
        <v>0</v>
      </c>
      <c r="M1750" s="4">
        <f t="shared" si="163"/>
        <v>0</v>
      </c>
      <c r="N1750" s="4">
        <f t="shared" ref="N1750:P1754" si="164">+IFERROR(E1750/$L1750,0)</f>
        <v>0</v>
      </c>
      <c r="O1750" s="4">
        <f t="shared" si="164"/>
        <v>0</v>
      </c>
      <c r="P1750" s="4">
        <f t="shared" si="164"/>
        <v>0</v>
      </c>
      <c r="Q1750" s="6" t="e">
        <f>+SUMIFS(#REF!,#REF!,TablaINV[[#This Row],[GRUPO]],#REF!,TablaINV[[#This Row],[COD]])</f>
        <v>#REF!</v>
      </c>
      <c r="R1750" s="19">
        <f>+IFERROR(D1750/Q1750,0)</f>
        <v>0</v>
      </c>
      <c r="S1750" s="4" t="str">
        <f>+VLOOKUP(A1750,inv!T:X,5,0)</f>
        <v>COSTA</v>
      </c>
      <c r="T1750" s="4" t="str">
        <f>+VLOOKUP(B:B,'DT HUEVO'!$A:$D,4,0)</f>
        <v>EMPACADOS</v>
      </c>
      <c r="U1750" s="4" t="str">
        <f>+VLOOKUP(TablaINV[[#This Row],[COD]],'DT HUEVO'!$A:$D,3,0)</f>
        <v>AAA</v>
      </c>
    </row>
    <row r="1751" spans="1:21">
      <c r="A1751" t="s">
        <v>868</v>
      </c>
      <c r="B1751">
        <v>10505</v>
      </c>
      <c r="C1751" t="s">
        <v>669</v>
      </c>
      <c r="D1751">
        <f>+SUMIFS(inv!D:D,inv!A:A,B1751,inv!T:T,A1751)</f>
        <v>0</v>
      </c>
      <c r="E1751">
        <f>+SUMIFS(inv!$D$1:$D$1164,inv!$A$1:$A$1164,$B1751,inv!$T$1:$T$1164,$A1751,inv!$U$1:$U$1164,'DIAS DE INVENTARIO TAT'!E$1)</f>
        <v>0</v>
      </c>
      <c r="F1751">
        <f>+SUMIFS(inv!$D$1:$D$1164,inv!$A$1:$A$1164,$B1751,inv!$T$1:$T$1164,$A1751,inv!$U$1:$U$1164,'DIAS DE INVENTARIO TAT'!F$1)</f>
        <v>0</v>
      </c>
      <c r="G1751">
        <f>+SUMIFS(inv!$D$1:$D$1164,inv!$A$1:$A$1164,$B1751,inv!$T$1:$T$1164,$A1751,inv!$U$1:$U$1164,'DIAS DE INVENTARIO TAT'!G$1)</f>
        <v>0</v>
      </c>
      <c r="H1751">
        <f>+SUMIFS(inv!$D$1:$D$1164,inv!$A$1:$A$1164,$B1751,inv!$T$1:$T$1164,$A1751,inv!$U$1:$U$1164,'DIAS DE INVENTARIO TAT'!H$1)</f>
        <v>0</v>
      </c>
      <c r="I1751">
        <f>+SUMIFS(inv!$D$1:$D$1164,inv!$A$1:$A$1164,$B1751,inv!$T$1:$T$1164,$A1751,inv!$U$1:$U$1164,'DIAS DE INVENTARIO TAT'!I$1)</f>
        <v>0</v>
      </c>
      <c r="J1751">
        <f>+SUMIFS(inv!$D$1:$D$1164,inv!$A$1:$A$1164,$B1751,inv!$T$1:$T$1164,$A1751,inv!$U$1:$U$1164,'DIAS DE INVENTARIO TAT'!J$1)</f>
        <v>0</v>
      </c>
      <c r="K1751">
        <f>+SUMIFS(inv!$D$1:$D$1164,inv!$A$1:$A$1164,$B1751,inv!$T$1:$T$1164,$A1751,inv!$U$1:$U$1164,'DIAS DE INVENTARIO TAT'!K$1)</f>
        <v>0</v>
      </c>
      <c r="L1751" s="6">
        <f>+SUMIFS(VENTAS!H:H,VENTAS!B:B,B1751,VENTAS!G:G,A1751)</f>
        <v>0</v>
      </c>
      <c r="M1751" s="4">
        <f t="shared" si="163"/>
        <v>0</v>
      </c>
      <c r="N1751" s="4">
        <f t="shared" si="164"/>
        <v>0</v>
      </c>
      <c r="O1751" s="4">
        <f t="shared" si="164"/>
        <v>0</v>
      </c>
      <c r="P1751" s="4">
        <f t="shared" si="164"/>
        <v>0</v>
      </c>
      <c r="Q1751" s="6" t="e">
        <f>+SUMIFS(#REF!,#REF!,TablaINV[[#This Row],[GRUPO]],#REF!,TablaINV[[#This Row],[COD]])</f>
        <v>#REF!</v>
      </c>
      <c r="R1751" s="19">
        <f>+IFERROR(D1751/Q1751,0)</f>
        <v>0</v>
      </c>
      <c r="S1751" s="4" t="str">
        <f>+VLOOKUP(A1751,inv!T:X,5,0)</f>
        <v>COSTA</v>
      </c>
      <c r="T1751" s="4" t="e">
        <f>+VLOOKUP(B:B,'DT HUEVO'!$A:$D,4,0)</f>
        <v>#N/A</v>
      </c>
      <c r="U1751" s="4" t="e">
        <f>+VLOOKUP(TablaINV[[#This Row],[COD]],'DT HUEVO'!$A:$D,3,0)</f>
        <v>#N/A</v>
      </c>
    </row>
    <row r="1752" spans="1:21">
      <c r="A1752" t="s">
        <v>868</v>
      </c>
      <c r="B1752">
        <v>10569</v>
      </c>
      <c r="C1752" t="s">
        <v>670</v>
      </c>
      <c r="D1752">
        <f>+SUMIFS(inv!D:D,inv!A:A,B1752,inv!T:T,A1752)</f>
        <v>0</v>
      </c>
      <c r="E1752">
        <f>+SUMIFS(inv!$D$1:$D$1164,inv!$A$1:$A$1164,$B1752,inv!$T$1:$T$1164,$A1752,inv!$U$1:$U$1164,'DIAS DE INVENTARIO TAT'!E$1)</f>
        <v>0</v>
      </c>
      <c r="F1752">
        <f>+SUMIFS(inv!$D$1:$D$1164,inv!$A$1:$A$1164,$B1752,inv!$T$1:$T$1164,$A1752,inv!$U$1:$U$1164,'DIAS DE INVENTARIO TAT'!F$1)</f>
        <v>0</v>
      </c>
      <c r="G1752">
        <f>+SUMIFS(inv!$D$1:$D$1164,inv!$A$1:$A$1164,$B1752,inv!$T$1:$T$1164,$A1752,inv!$U$1:$U$1164,'DIAS DE INVENTARIO TAT'!G$1)</f>
        <v>0</v>
      </c>
      <c r="H1752">
        <f>+SUMIFS(inv!$D$1:$D$1164,inv!$A$1:$A$1164,$B1752,inv!$T$1:$T$1164,$A1752,inv!$U$1:$U$1164,'DIAS DE INVENTARIO TAT'!H$1)</f>
        <v>0</v>
      </c>
      <c r="I1752">
        <f>+SUMIFS(inv!$D$1:$D$1164,inv!$A$1:$A$1164,$B1752,inv!$T$1:$T$1164,$A1752,inv!$U$1:$U$1164,'DIAS DE INVENTARIO TAT'!I$1)</f>
        <v>0</v>
      </c>
      <c r="J1752">
        <f>+SUMIFS(inv!$D$1:$D$1164,inv!$A$1:$A$1164,$B1752,inv!$T$1:$T$1164,$A1752,inv!$U$1:$U$1164,'DIAS DE INVENTARIO TAT'!J$1)</f>
        <v>0</v>
      </c>
      <c r="K1752">
        <f>+SUMIFS(inv!$D$1:$D$1164,inv!$A$1:$A$1164,$B1752,inv!$T$1:$T$1164,$A1752,inv!$U$1:$U$1164,'DIAS DE INVENTARIO TAT'!K$1)</f>
        <v>0</v>
      </c>
      <c r="L1752" s="6">
        <f>+SUMIFS(VENTAS!H:H,VENTAS!B:B,B1752,VENTAS!G:G,A1752)</f>
        <v>0</v>
      </c>
      <c r="M1752" s="4">
        <f t="shared" si="163"/>
        <v>0</v>
      </c>
      <c r="N1752" s="4">
        <f t="shared" si="164"/>
        <v>0</v>
      </c>
      <c r="O1752" s="4">
        <f t="shared" si="164"/>
        <v>0</v>
      </c>
      <c r="P1752" s="4">
        <f t="shared" si="164"/>
        <v>0</v>
      </c>
      <c r="Q1752" s="6" t="e">
        <f>+SUMIFS(#REF!,#REF!,TablaINV[[#This Row],[GRUPO]],#REF!,TablaINV[[#This Row],[COD]])</f>
        <v>#REF!</v>
      </c>
      <c r="R1752" s="19">
        <f>+IFERROR(D1752/Q1752,0)</f>
        <v>0</v>
      </c>
      <c r="S1752" s="4" t="str">
        <f>+VLOOKUP(A1752,inv!T:X,5,0)</f>
        <v>COSTA</v>
      </c>
      <c r="T1752" s="4" t="e">
        <f>+VLOOKUP(B:B,'DT HUEVO'!$A:$D,4,0)</f>
        <v>#N/A</v>
      </c>
      <c r="U1752" s="4" t="e">
        <f>+VLOOKUP(TablaINV[[#This Row],[COD]],'DT HUEVO'!$A:$D,3,0)</f>
        <v>#N/A</v>
      </c>
    </row>
    <row r="1753" spans="1:21">
      <c r="A1753" t="s">
        <v>868</v>
      </c>
      <c r="B1753">
        <v>10602</v>
      </c>
      <c r="C1753" t="s">
        <v>671</v>
      </c>
      <c r="D1753">
        <f>+SUMIFS(inv!D:D,inv!A:A,B1753,inv!T:T,A1753)</f>
        <v>0</v>
      </c>
      <c r="E1753">
        <f>+SUMIFS(inv!$D$1:$D$1164,inv!$A$1:$A$1164,$B1753,inv!$T$1:$T$1164,$A1753,inv!$U$1:$U$1164,'DIAS DE INVENTARIO TAT'!E$1)</f>
        <v>0</v>
      </c>
      <c r="F1753">
        <f>+SUMIFS(inv!$D$1:$D$1164,inv!$A$1:$A$1164,$B1753,inv!$T$1:$T$1164,$A1753,inv!$U$1:$U$1164,'DIAS DE INVENTARIO TAT'!F$1)</f>
        <v>0</v>
      </c>
      <c r="G1753">
        <f>+SUMIFS(inv!$D$1:$D$1164,inv!$A$1:$A$1164,$B1753,inv!$T$1:$T$1164,$A1753,inv!$U$1:$U$1164,'DIAS DE INVENTARIO TAT'!G$1)</f>
        <v>0</v>
      </c>
      <c r="H1753">
        <f>+SUMIFS(inv!$D$1:$D$1164,inv!$A$1:$A$1164,$B1753,inv!$T$1:$T$1164,$A1753,inv!$U$1:$U$1164,'DIAS DE INVENTARIO TAT'!H$1)</f>
        <v>0</v>
      </c>
      <c r="I1753">
        <f>+SUMIFS(inv!$D$1:$D$1164,inv!$A$1:$A$1164,$B1753,inv!$T$1:$T$1164,$A1753,inv!$U$1:$U$1164,'DIAS DE INVENTARIO TAT'!I$1)</f>
        <v>0</v>
      </c>
      <c r="J1753">
        <f>+SUMIFS(inv!$D$1:$D$1164,inv!$A$1:$A$1164,$B1753,inv!$T$1:$T$1164,$A1753,inv!$U$1:$U$1164,'DIAS DE INVENTARIO TAT'!J$1)</f>
        <v>0</v>
      </c>
      <c r="K1753">
        <f>+SUMIFS(inv!$D$1:$D$1164,inv!$A$1:$A$1164,$B1753,inv!$T$1:$T$1164,$A1753,inv!$U$1:$U$1164,'DIAS DE INVENTARIO TAT'!K$1)</f>
        <v>0</v>
      </c>
      <c r="L1753" s="6">
        <f>+SUMIFS(VENTAS!H:H,VENTAS!B:B,B1753,VENTAS!G:G,A1753)</f>
        <v>0</v>
      </c>
      <c r="M1753" s="4">
        <f t="shared" si="163"/>
        <v>0</v>
      </c>
      <c r="N1753" s="4">
        <f t="shared" si="164"/>
        <v>0</v>
      </c>
      <c r="O1753" s="4">
        <f t="shared" si="164"/>
        <v>0</v>
      </c>
      <c r="P1753" s="4">
        <f t="shared" si="164"/>
        <v>0</v>
      </c>
      <c r="Q1753" s="6" t="e">
        <f>+SUMIFS(#REF!,#REF!,TablaINV[[#This Row],[GRUPO]],#REF!,TablaINV[[#This Row],[COD]])</f>
        <v>#REF!</v>
      </c>
      <c r="R1753" s="19">
        <f>+IFERROR(D1753/Q1753,0)</f>
        <v>0</v>
      </c>
      <c r="S1753" s="4" t="str">
        <f>+VLOOKUP(A1753,inv!T:X,5,0)</f>
        <v>COSTA</v>
      </c>
      <c r="T1753" s="4" t="e">
        <f>+VLOOKUP(B:B,'DT HUEVO'!$A:$D,4,0)</f>
        <v>#N/A</v>
      </c>
      <c r="U1753" s="4" t="e">
        <f>+VLOOKUP(TablaINV[[#This Row],[COD]],'DT HUEVO'!$A:$D,3,0)</f>
        <v>#N/A</v>
      </c>
    </row>
    <row r="1754" spans="1:21">
      <c r="A1754" t="s">
        <v>868</v>
      </c>
      <c r="B1754">
        <v>10517</v>
      </c>
      <c r="C1754" t="s">
        <v>676</v>
      </c>
      <c r="D1754">
        <f>+SUMIFS(inv!D:D,inv!A:A,B1754,inv!T:T,A1754)</f>
        <v>0</v>
      </c>
      <c r="E1754">
        <f>+SUMIFS(inv!$D$1:$D$1164,inv!$A$1:$A$1164,$B1754,inv!$T$1:$T$1164,$A1754,inv!$U$1:$U$1164,'DIAS DE INVENTARIO TAT'!E$1)</f>
        <v>0</v>
      </c>
      <c r="F1754">
        <f>+SUMIFS(inv!$D$1:$D$1164,inv!$A$1:$A$1164,$B1754,inv!$T$1:$T$1164,$A1754,inv!$U$1:$U$1164,'DIAS DE INVENTARIO TAT'!F$1)</f>
        <v>0</v>
      </c>
      <c r="G1754">
        <f>+SUMIFS(inv!$D$1:$D$1164,inv!$A$1:$A$1164,$B1754,inv!$T$1:$T$1164,$A1754,inv!$U$1:$U$1164,'DIAS DE INVENTARIO TAT'!G$1)</f>
        <v>0</v>
      </c>
      <c r="H1754">
        <f>+SUMIFS(inv!$D$1:$D$1164,inv!$A$1:$A$1164,$B1754,inv!$T$1:$T$1164,$A1754,inv!$U$1:$U$1164,'DIAS DE INVENTARIO TAT'!H$1)</f>
        <v>0</v>
      </c>
      <c r="I1754">
        <f>+SUMIFS(inv!$D$1:$D$1164,inv!$A$1:$A$1164,$B1754,inv!$T$1:$T$1164,$A1754,inv!$U$1:$U$1164,'DIAS DE INVENTARIO TAT'!I$1)</f>
        <v>0</v>
      </c>
      <c r="J1754">
        <f>+SUMIFS(inv!$D$1:$D$1164,inv!$A$1:$A$1164,$B1754,inv!$T$1:$T$1164,$A1754,inv!$U$1:$U$1164,'DIAS DE INVENTARIO TAT'!J$1)</f>
        <v>0</v>
      </c>
      <c r="K1754">
        <f>+SUMIFS(inv!$D$1:$D$1164,inv!$A$1:$A$1164,$B1754,inv!$T$1:$T$1164,$A1754,inv!$U$1:$U$1164,'DIAS DE INVENTARIO TAT'!K$1)</f>
        <v>0</v>
      </c>
      <c r="L1754" s="6">
        <f>+SUMIFS(VENTAS!H:H,VENTAS!B:B,B1754,VENTAS!G:G,A1754)</f>
        <v>0</v>
      </c>
      <c r="M1754" s="4">
        <f t="shared" si="163"/>
        <v>0</v>
      </c>
      <c r="N1754" s="4">
        <f t="shared" si="164"/>
        <v>0</v>
      </c>
      <c r="O1754" s="4">
        <f t="shared" si="164"/>
        <v>0</v>
      </c>
      <c r="P1754" s="4">
        <f t="shared" si="164"/>
        <v>0</v>
      </c>
      <c r="Q1754" s="6" t="e">
        <f>+SUMIFS(#REF!,#REF!,TablaINV[[#This Row],[GRUPO]],#REF!,TablaINV[[#This Row],[COD]])</f>
        <v>#REF!</v>
      </c>
      <c r="R1754" s="19">
        <f>+IFERROR(D1754/Q1754,0)</f>
        <v>0</v>
      </c>
      <c r="S1754" s="4" t="str">
        <f>+VLOOKUP(A1754,inv!T:X,5,0)</f>
        <v>COSTA</v>
      </c>
      <c r="T1754" s="4" t="str">
        <f>+VLOOKUP(B:B,'DT HUEVO'!$A:$D,4,0)</f>
        <v>GRIS SUELTO</v>
      </c>
      <c r="U1754" s="4" t="str">
        <f>+VLOOKUP(TablaINV[[#This Row],[COD]],'DT HUEVO'!$A:$D,3,0)</f>
        <v>B</v>
      </c>
    </row>
    <row r="1755" spans="1:21">
      <c r="A1755" t="s">
        <v>461</v>
      </c>
      <c r="B1755" s="7">
        <v>10402</v>
      </c>
      <c r="C1755" t="s">
        <v>21</v>
      </c>
      <c r="D1755">
        <f>+SUMIFS(inv!D:D,inv!A:A,B1755,inv!T:T,A1755)</f>
        <v>0</v>
      </c>
      <c r="E1755">
        <f>+SUMIFS(inv!$D$1:$D$1164,inv!$A$1:$A$1164,$B1755,inv!$T$1:$T$1164,$A1755,inv!$U$1:$U$1164,'DIAS DE INVENTARIO TAT'!E$1)</f>
        <v>0</v>
      </c>
      <c r="F1755">
        <f>+SUMIFS(inv!$D$1:$D$1164,inv!$A$1:$A$1164,$B1755,inv!$T$1:$T$1164,$A1755,inv!$U$1:$U$1164,'DIAS DE INVENTARIO TAT'!F$1)</f>
        <v>0</v>
      </c>
      <c r="G1755">
        <f>+SUMIFS(inv!$D$1:$D$1164,inv!$A$1:$A$1164,$B1755,inv!$T$1:$T$1164,$A1755,inv!$U$1:$U$1164,'DIAS DE INVENTARIO TAT'!G$1)</f>
        <v>0</v>
      </c>
      <c r="H1755">
        <f>+SUMIFS(inv!$D$1:$D$1164,inv!$A$1:$A$1164,$B1755,inv!$T$1:$T$1164,$A1755,inv!$U$1:$U$1164,'DIAS DE INVENTARIO TAT'!H$1)</f>
        <v>0</v>
      </c>
      <c r="I1755">
        <f>+SUMIFS(inv!$D$1:$D$1164,inv!$A$1:$A$1164,$B1755,inv!$T$1:$T$1164,$A1755,inv!$U$1:$U$1164,'DIAS DE INVENTARIO TAT'!I$1)</f>
        <v>0</v>
      </c>
      <c r="J1755">
        <f>+SUMIFS(inv!$D$1:$D$1164,inv!$A$1:$A$1164,$B1755,inv!$T$1:$T$1164,$A1755,inv!$U$1:$U$1164,'DIAS DE INVENTARIO TAT'!J$1)</f>
        <v>0</v>
      </c>
      <c r="K1755">
        <f>+SUMIFS(inv!$D$1:$D$1164,inv!$A$1:$A$1164,$B1755,inv!$T$1:$T$1164,$A1755,inv!$U$1:$U$1164,'DIAS DE INVENTARIO TAT'!K$1)</f>
        <v>0</v>
      </c>
      <c r="L1755" s="6">
        <f>+SUMIFS(VENTAS!H:H,VENTAS!B:B,B1755,VENTAS!G:G,A1755)</f>
        <v>0</v>
      </c>
      <c r="M1755" s="4">
        <f t="shared" si="163"/>
        <v>0</v>
      </c>
      <c r="N1755" s="4">
        <f t="shared" ref="N1755:N1786" si="165">+IFERROR(E1755/$L1755,0)</f>
        <v>0</v>
      </c>
      <c r="O1755" s="4">
        <f t="shared" ref="O1755:O1786" si="166">+IFERROR(F1755/$L1755,0)</f>
        <v>0</v>
      </c>
      <c r="P1755" s="4">
        <f t="shared" ref="P1755:P1786" si="167">+IFERROR(G1755/$L1755,0)</f>
        <v>0</v>
      </c>
      <c r="Q1755" s="6" t="e">
        <f>+SUMIFS(#REF!,#REF!,TablaINV[[#This Row],[GRUPO]],#REF!,TablaINV[[#This Row],[COD]])</f>
        <v>#REF!</v>
      </c>
      <c r="R1755" s="19">
        <f t="shared" ref="R1755:R1786" si="168">+IFERROR(D1755/Q1755,0)</f>
        <v>0</v>
      </c>
      <c r="S1755" s="4" t="str">
        <f>+VLOOKUP(A1755,inv!T:X,5,0)</f>
        <v>COSTA</v>
      </c>
      <c r="T1755" s="4" t="str">
        <f>+VLOOKUP(B:B,'DT HUEVO'!$A:$D,4,0)</f>
        <v>VERDE</v>
      </c>
      <c r="U1755" s="4" t="str">
        <f>+VLOOKUP(TablaINV[[#This Row],[COD]],'DT HUEVO'!$A:$D,3,0)</f>
        <v>A</v>
      </c>
    </row>
    <row r="1756" spans="1:21">
      <c r="A1756" t="s">
        <v>461</v>
      </c>
      <c r="B1756" s="7">
        <v>72001</v>
      </c>
      <c r="C1756" t="s">
        <v>23</v>
      </c>
      <c r="D1756">
        <f>+SUMIFS(inv!D:D,inv!A:A,B1756,inv!T:T,A1756)</f>
        <v>0</v>
      </c>
      <c r="E1756">
        <f>+SUMIFS(inv!$D$1:$D$1164,inv!$A$1:$A$1164,$B1756,inv!$T$1:$T$1164,$A1756,inv!$U$1:$U$1164,'DIAS DE INVENTARIO TAT'!E$1)</f>
        <v>0</v>
      </c>
      <c r="F1756">
        <f>+SUMIFS(inv!$D$1:$D$1164,inv!$A$1:$A$1164,$B1756,inv!$T$1:$T$1164,$A1756,inv!$U$1:$U$1164,'DIAS DE INVENTARIO TAT'!F$1)</f>
        <v>0</v>
      </c>
      <c r="G1756">
        <f>+SUMIFS(inv!$D$1:$D$1164,inv!$A$1:$A$1164,$B1756,inv!$T$1:$T$1164,$A1756,inv!$U$1:$U$1164,'DIAS DE INVENTARIO TAT'!G$1)</f>
        <v>0</v>
      </c>
      <c r="H1756">
        <f>+SUMIFS(inv!$D$1:$D$1164,inv!$A$1:$A$1164,$B1756,inv!$T$1:$T$1164,$A1756,inv!$U$1:$U$1164,'DIAS DE INVENTARIO TAT'!H$1)</f>
        <v>0</v>
      </c>
      <c r="I1756">
        <f>+SUMIFS(inv!$D$1:$D$1164,inv!$A$1:$A$1164,$B1756,inv!$T$1:$T$1164,$A1756,inv!$U$1:$U$1164,'DIAS DE INVENTARIO TAT'!I$1)</f>
        <v>0</v>
      </c>
      <c r="J1756">
        <f>+SUMIFS(inv!$D$1:$D$1164,inv!$A$1:$A$1164,$B1756,inv!$T$1:$T$1164,$A1756,inv!$U$1:$U$1164,'DIAS DE INVENTARIO TAT'!J$1)</f>
        <v>0</v>
      </c>
      <c r="K1756">
        <f>+SUMIFS(inv!$D$1:$D$1164,inv!$A$1:$A$1164,$B1756,inv!$T$1:$T$1164,$A1756,inv!$U$1:$U$1164,'DIAS DE INVENTARIO TAT'!K$1)</f>
        <v>0</v>
      </c>
      <c r="L1756" s="6">
        <f>+SUMIFS(VENTAS!H:H,VENTAS!B:B,B1756,VENTAS!G:G,A1756)</f>
        <v>0</v>
      </c>
      <c r="M1756" s="4">
        <f t="shared" si="163"/>
        <v>0</v>
      </c>
      <c r="N1756" s="4">
        <f t="shared" si="165"/>
        <v>0</v>
      </c>
      <c r="O1756" s="4">
        <f t="shared" si="166"/>
        <v>0</v>
      </c>
      <c r="P1756" s="4">
        <f t="shared" si="167"/>
        <v>0</v>
      </c>
      <c r="Q1756" s="6" t="e">
        <f>+SUMIFS(#REF!,#REF!,TablaINV[[#This Row],[GRUPO]],#REF!,TablaINV[[#This Row],[COD]])</f>
        <v>#REF!</v>
      </c>
      <c r="R1756" s="19">
        <f t="shared" si="168"/>
        <v>0</v>
      </c>
      <c r="S1756" s="4" t="str">
        <f>+VLOOKUP(A1756,inv!T:X,5,0)</f>
        <v>COSTA</v>
      </c>
      <c r="T1756" s="4" t="str">
        <f>+VLOOKUP(B:B,'DT HUEVO'!$A:$D,4,0)</f>
        <v>SEGUNDA</v>
      </c>
      <c r="U1756" s="4" t="str">
        <f>+VLOOKUP(TablaINV[[#This Row],[COD]],'DT HUEVO'!$A:$D,3,0)</f>
        <v>SEGUNDA</v>
      </c>
    </row>
    <row r="1757" spans="1:21">
      <c r="A1757" t="s">
        <v>461</v>
      </c>
      <c r="B1757" s="7">
        <v>10102</v>
      </c>
      <c r="C1757" t="s">
        <v>24</v>
      </c>
      <c r="D1757">
        <f>+SUMIFS(inv!D:D,inv!A:A,B1757,inv!T:T,A1757)</f>
        <v>0</v>
      </c>
      <c r="E1757">
        <f>+SUMIFS(inv!$D$1:$D$1164,inv!$A$1:$A$1164,$B1757,inv!$T$1:$T$1164,$A1757,inv!$U$1:$U$1164,'DIAS DE INVENTARIO TAT'!E$1)</f>
        <v>0</v>
      </c>
      <c r="F1757">
        <f>+SUMIFS(inv!$D$1:$D$1164,inv!$A$1:$A$1164,$B1757,inv!$T$1:$T$1164,$A1757,inv!$U$1:$U$1164,'DIAS DE INVENTARIO TAT'!F$1)</f>
        <v>0</v>
      </c>
      <c r="G1757">
        <f>+SUMIFS(inv!$D$1:$D$1164,inv!$A$1:$A$1164,$B1757,inv!$T$1:$T$1164,$A1757,inv!$U$1:$U$1164,'DIAS DE INVENTARIO TAT'!G$1)</f>
        <v>0</v>
      </c>
      <c r="H1757">
        <f>+SUMIFS(inv!$D$1:$D$1164,inv!$A$1:$A$1164,$B1757,inv!$T$1:$T$1164,$A1757,inv!$U$1:$U$1164,'DIAS DE INVENTARIO TAT'!H$1)</f>
        <v>0</v>
      </c>
      <c r="I1757">
        <f>+SUMIFS(inv!$D$1:$D$1164,inv!$A$1:$A$1164,$B1757,inv!$T$1:$T$1164,$A1757,inv!$U$1:$U$1164,'DIAS DE INVENTARIO TAT'!I$1)</f>
        <v>0</v>
      </c>
      <c r="J1757">
        <f>+SUMIFS(inv!$D$1:$D$1164,inv!$A$1:$A$1164,$B1757,inv!$T$1:$T$1164,$A1757,inv!$U$1:$U$1164,'DIAS DE INVENTARIO TAT'!J$1)</f>
        <v>0</v>
      </c>
      <c r="K1757">
        <f>+SUMIFS(inv!$D$1:$D$1164,inv!$A$1:$A$1164,$B1757,inv!$T$1:$T$1164,$A1757,inv!$U$1:$U$1164,'DIAS DE INVENTARIO TAT'!K$1)</f>
        <v>0</v>
      </c>
      <c r="L1757" s="6">
        <f>+SUMIFS(VENTAS!H:H,VENTAS!B:B,B1757,VENTAS!G:G,A1757)</f>
        <v>0</v>
      </c>
      <c r="M1757" s="4">
        <f t="shared" si="163"/>
        <v>0</v>
      </c>
      <c r="N1757" s="4">
        <f t="shared" si="165"/>
        <v>0</v>
      </c>
      <c r="O1757" s="4">
        <f t="shared" si="166"/>
        <v>0</v>
      </c>
      <c r="P1757" s="4">
        <f t="shared" si="167"/>
        <v>0</v>
      </c>
      <c r="Q1757" s="6" t="e">
        <f>+SUMIFS(#REF!,#REF!,TablaINV[[#This Row],[GRUPO]],#REF!,TablaINV[[#This Row],[COD]])</f>
        <v>#REF!</v>
      </c>
      <c r="R1757" s="19">
        <f t="shared" si="168"/>
        <v>0</v>
      </c>
      <c r="S1757" s="4" t="str">
        <f>+VLOOKUP(A1757,inv!T:X,5,0)</f>
        <v>COSTA</v>
      </c>
      <c r="T1757" s="4" t="str">
        <f>+VLOOKUP(B:B,'DT HUEVO'!$A:$D,4,0)</f>
        <v>VERDE</v>
      </c>
      <c r="U1757" s="4" t="str">
        <f>+VLOOKUP(TablaINV[[#This Row],[COD]],'DT HUEVO'!$A:$D,3,0)</f>
        <v>YUMBO</v>
      </c>
    </row>
    <row r="1758" spans="1:21">
      <c r="A1758" t="s">
        <v>461</v>
      </c>
      <c r="B1758" s="7">
        <v>10202</v>
      </c>
      <c r="C1758" t="s">
        <v>28</v>
      </c>
      <c r="D1758">
        <f>+SUMIFS(inv!D:D,inv!A:A,B1758,inv!T:T,A1758)</f>
        <v>0</v>
      </c>
      <c r="E1758">
        <f>+SUMIFS(inv!$D$1:$D$1164,inv!$A$1:$A$1164,$B1758,inv!$T$1:$T$1164,$A1758,inv!$U$1:$U$1164,'DIAS DE INVENTARIO TAT'!E$1)</f>
        <v>0</v>
      </c>
      <c r="F1758">
        <f>+SUMIFS(inv!$D$1:$D$1164,inv!$A$1:$A$1164,$B1758,inv!$T$1:$T$1164,$A1758,inv!$U$1:$U$1164,'DIAS DE INVENTARIO TAT'!F$1)</f>
        <v>0</v>
      </c>
      <c r="G1758">
        <f>+SUMIFS(inv!$D$1:$D$1164,inv!$A$1:$A$1164,$B1758,inv!$T$1:$T$1164,$A1758,inv!$U$1:$U$1164,'DIAS DE INVENTARIO TAT'!G$1)</f>
        <v>0</v>
      </c>
      <c r="H1758">
        <f>+SUMIFS(inv!$D$1:$D$1164,inv!$A$1:$A$1164,$B1758,inv!$T$1:$T$1164,$A1758,inv!$U$1:$U$1164,'DIAS DE INVENTARIO TAT'!H$1)</f>
        <v>0</v>
      </c>
      <c r="I1758">
        <f>+SUMIFS(inv!$D$1:$D$1164,inv!$A$1:$A$1164,$B1758,inv!$T$1:$T$1164,$A1758,inv!$U$1:$U$1164,'DIAS DE INVENTARIO TAT'!I$1)</f>
        <v>0</v>
      </c>
      <c r="J1758">
        <f>+SUMIFS(inv!$D$1:$D$1164,inv!$A$1:$A$1164,$B1758,inv!$T$1:$T$1164,$A1758,inv!$U$1:$U$1164,'DIAS DE INVENTARIO TAT'!J$1)</f>
        <v>0</v>
      </c>
      <c r="K1758">
        <f>+SUMIFS(inv!$D$1:$D$1164,inv!$A$1:$A$1164,$B1758,inv!$T$1:$T$1164,$A1758,inv!$U$1:$U$1164,'DIAS DE INVENTARIO TAT'!K$1)</f>
        <v>0</v>
      </c>
      <c r="L1758" s="6">
        <f>+SUMIFS(VENTAS!H:H,VENTAS!B:B,B1758,VENTAS!G:G,A1758)</f>
        <v>0</v>
      </c>
      <c r="M1758" s="4">
        <f t="shared" si="163"/>
        <v>0</v>
      </c>
      <c r="N1758" s="4">
        <f t="shared" si="165"/>
        <v>0</v>
      </c>
      <c r="O1758" s="4">
        <f t="shared" si="166"/>
        <v>0</v>
      </c>
      <c r="P1758" s="4">
        <f t="shared" si="167"/>
        <v>0</v>
      </c>
      <c r="Q1758" s="6" t="e">
        <f>+SUMIFS(#REF!,#REF!,TablaINV[[#This Row],[GRUPO]],#REF!,TablaINV[[#This Row],[COD]])</f>
        <v>#REF!</v>
      </c>
      <c r="R1758" s="19">
        <f t="shared" si="168"/>
        <v>0</v>
      </c>
      <c r="S1758" s="4" t="str">
        <f>+VLOOKUP(A1758,inv!T:X,5,0)</f>
        <v>COSTA</v>
      </c>
      <c r="T1758" s="4" t="str">
        <f>+VLOOKUP(B:B,'DT HUEVO'!$A:$D,4,0)</f>
        <v>VERDE</v>
      </c>
      <c r="U1758" s="4" t="str">
        <f>+VLOOKUP(TablaINV[[#This Row],[COD]],'DT HUEVO'!$A:$D,3,0)</f>
        <v>AAA</v>
      </c>
    </row>
    <row r="1759" spans="1:21">
      <c r="A1759" t="s">
        <v>461</v>
      </c>
      <c r="B1759" s="7">
        <v>10301</v>
      </c>
      <c r="C1759" t="s">
        <v>30</v>
      </c>
      <c r="D1759">
        <f>+SUMIFS(inv!D:D,inv!A:A,B1759,inv!T:T,A1759)</f>
        <v>0</v>
      </c>
      <c r="E1759">
        <f>+SUMIFS(inv!$D$1:$D$1164,inv!$A$1:$A$1164,$B1759,inv!$T$1:$T$1164,$A1759,inv!$U$1:$U$1164,'DIAS DE INVENTARIO TAT'!E$1)</f>
        <v>0</v>
      </c>
      <c r="F1759">
        <f>+SUMIFS(inv!$D$1:$D$1164,inv!$A$1:$A$1164,$B1759,inv!$T$1:$T$1164,$A1759,inv!$U$1:$U$1164,'DIAS DE INVENTARIO TAT'!F$1)</f>
        <v>0</v>
      </c>
      <c r="G1759">
        <f>+SUMIFS(inv!$D$1:$D$1164,inv!$A$1:$A$1164,$B1759,inv!$T$1:$T$1164,$A1759,inv!$U$1:$U$1164,'DIAS DE INVENTARIO TAT'!G$1)</f>
        <v>0</v>
      </c>
      <c r="H1759">
        <f>+SUMIFS(inv!$D$1:$D$1164,inv!$A$1:$A$1164,$B1759,inv!$T$1:$T$1164,$A1759,inv!$U$1:$U$1164,'DIAS DE INVENTARIO TAT'!H$1)</f>
        <v>0</v>
      </c>
      <c r="I1759">
        <f>+SUMIFS(inv!$D$1:$D$1164,inv!$A$1:$A$1164,$B1759,inv!$T$1:$T$1164,$A1759,inv!$U$1:$U$1164,'DIAS DE INVENTARIO TAT'!I$1)</f>
        <v>0</v>
      </c>
      <c r="J1759">
        <f>+SUMIFS(inv!$D$1:$D$1164,inv!$A$1:$A$1164,$B1759,inv!$T$1:$T$1164,$A1759,inv!$U$1:$U$1164,'DIAS DE INVENTARIO TAT'!J$1)</f>
        <v>0</v>
      </c>
      <c r="K1759">
        <f>+SUMIFS(inv!$D$1:$D$1164,inv!$A$1:$A$1164,$B1759,inv!$T$1:$T$1164,$A1759,inv!$U$1:$U$1164,'DIAS DE INVENTARIO TAT'!K$1)</f>
        <v>0</v>
      </c>
      <c r="L1759" s="6">
        <f>+SUMIFS(VENTAS!H:H,VENTAS!B:B,B1759,VENTAS!G:G,A1759)</f>
        <v>0</v>
      </c>
      <c r="M1759" s="4">
        <f t="shared" si="163"/>
        <v>0</v>
      </c>
      <c r="N1759" s="4">
        <f t="shared" si="165"/>
        <v>0</v>
      </c>
      <c r="O1759" s="4">
        <f t="shared" si="166"/>
        <v>0</v>
      </c>
      <c r="P1759" s="4">
        <f t="shared" si="167"/>
        <v>0</v>
      </c>
      <c r="Q1759" s="6" t="e">
        <f>+SUMIFS(#REF!,#REF!,TablaINV[[#This Row],[GRUPO]],#REF!,TablaINV[[#This Row],[COD]])</f>
        <v>#REF!</v>
      </c>
      <c r="R1759" s="19">
        <f t="shared" si="168"/>
        <v>0</v>
      </c>
      <c r="S1759" s="4" t="str">
        <f>+VLOOKUP(A1759,inv!T:X,5,0)</f>
        <v>COSTA</v>
      </c>
      <c r="T1759" s="4" t="str">
        <f>+VLOOKUP(B:B,'DT HUEVO'!$A:$D,4,0)</f>
        <v>GRIS SUELTO</v>
      </c>
      <c r="U1759" s="4" t="str">
        <f>+VLOOKUP(TablaINV[[#This Row],[COD]],'DT HUEVO'!$A:$D,3,0)</f>
        <v>AA</v>
      </c>
    </row>
    <row r="1760" spans="1:21">
      <c r="A1760" t="s">
        <v>461</v>
      </c>
      <c r="B1760" s="7">
        <v>10302</v>
      </c>
      <c r="C1760" t="s">
        <v>31</v>
      </c>
      <c r="D1760">
        <f>+SUMIFS(inv!D:D,inv!A:A,B1760,inv!T:T,A1760)</f>
        <v>0</v>
      </c>
      <c r="E1760">
        <f>+SUMIFS(inv!$D$1:$D$1164,inv!$A$1:$A$1164,$B1760,inv!$T$1:$T$1164,$A1760,inv!$U$1:$U$1164,'DIAS DE INVENTARIO TAT'!E$1)</f>
        <v>0</v>
      </c>
      <c r="F1760">
        <f>+SUMIFS(inv!$D$1:$D$1164,inv!$A$1:$A$1164,$B1760,inv!$T$1:$T$1164,$A1760,inv!$U$1:$U$1164,'DIAS DE INVENTARIO TAT'!F$1)</f>
        <v>0</v>
      </c>
      <c r="G1760">
        <f>+SUMIFS(inv!$D$1:$D$1164,inv!$A$1:$A$1164,$B1760,inv!$T$1:$T$1164,$A1760,inv!$U$1:$U$1164,'DIAS DE INVENTARIO TAT'!G$1)</f>
        <v>0</v>
      </c>
      <c r="H1760">
        <f>+SUMIFS(inv!$D$1:$D$1164,inv!$A$1:$A$1164,$B1760,inv!$T$1:$T$1164,$A1760,inv!$U$1:$U$1164,'DIAS DE INVENTARIO TAT'!H$1)</f>
        <v>0</v>
      </c>
      <c r="I1760">
        <f>+SUMIFS(inv!$D$1:$D$1164,inv!$A$1:$A$1164,$B1760,inv!$T$1:$T$1164,$A1760,inv!$U$1:$U$1164,'DIAS DE INVENTARIO TAT'!I$1)</f>
        <v>0</v>
      </c>
      <c r="J1760">
        <f>+SUMIFS(inv!$D$1:$D$1164,inv!$A$1:$A$1164,$B1760,inv!$T$1:$T$1164,$A1760,inv!$U$1:$U$1164,'DIAS DE INVENTARIO TAT'!J$1)</f>
        <v>0</v>
      </c>
      <c r="K1760">
        <f>+SUMIFS(inv!$D$1:$D$1164,inv!$A$1:$A$1164,$B1760,inv!$T$1:$T$1164,$A1760,inv!$U$1:$U$1164,'DIAS DE INVENTARIO TAT'!K$1)</f>
        <v>0</v>
      </c>
      <c r="L1760" s="6">
        <f>+SUMIFS(VENTAS!H:H,VENTAS!B:B,B1760,VENTAS!G:G,A1760)</f>
        <v>0</v>
      </c>
      <c r="M1760" s="4">
        <f t="shared" si="163"/>
        <v>0</v>
      </c>
      <c r="N1760" s="4">
        <f t="shared" si="165"/>
        <v>0</v>
      </c>
      <c r="O1760" s="4">
        <f t="shared" si="166"/>
        <v>0</v>
      </c>
      <c r="P1760" s="4">
        <f t="shared" si="167"/>
        <v>0</v>
      </c>
      <c r="Q1760" s="6" t="e">
        <f>+SUMIFS(#REF!,#REF!,TablaINV[[#This Row],[GRUPO]],#REF!,TablaINV[[#This Row],[COD]])</f>
        <v>#REF!</v>
      </c>
      <c r="R1760" s="19">
        <f t="shared" si="168"/>
        <v>0</v>
      </c>
      <c r="S1760" s="4" t="str">
        <f>+VLOOKUP(A1760,inv!T:X,5,0)</f>
        <v>COSTA</v>
      </c>
      <c r="T1760" s="4" t="str">
        <f>+VLOOKUP(B:B,'DT HUEVO'!$A:$D,4,0)</f>
        <v>VERDE</v>
      </c>
      <c r="U1760" s="4" t="str">
        <f>+VLOOKUP(TablaINV[[#This Row],[COD]],'DT HUEVO'!$A:$D,3,0)</f>
        <v>AA</v>
      </c>
    </row>
    <row r="1761" spans="1:21">
      <c r="A1761" t="s">
        <v>461</v>
      </c>
      <c r="B1761" s="7">
        <v>10304</v>
      </c>
      <c r="C1761" t="s">
        <v>54</v>
      </c>
      <c r="D1761">
        <f>+SUMIFS(inv!D:D,inv!A:A,B1761,inv!T:T,A1761)</f>
        <v>0</v>
      </c>
      <c r="E1761">
        <f>+SUMIFS(inv!$D$1:$D$1164,inv!$A$1:$A$1164,$B1761,inv!$T$1:$T$1164,$A1761,inv!$U$1:$U$1164,'DIAS DE INVENTARIO TAT'!E$1)</f>
        <v>0</v>
      </c>
      <c r="F1761">
        <f>+SUMIFS(inv!$D$1:$D$1164,inv!$A$1:$A$1164,$B1761,inv!$T$1:$T$1164,$A1761,inv!$U$1:$U$1164,'DIAS DE INVENTARIO TAT'!F$1)</f>
        <v>0</v>
      </c>
      <c r="G1761">
        <f>+SUMIFS(inv!$D$1:$D$1164,inv!$A$1:$A$1164,$B1761,inv!$T$1:$T$1164,$A1761,inv!$U$1:$U$1164,'DIAS DE INVENTARIO TAT'!G$1)</f>
        <v>0</v>
      </c>
      <c r="H1761">
        <f>+SUMIFS(inv!$D$1:$D$1164,inv!$A$1:$A$1164,$B1761,inv!$T$1:$T$1164,$A1761,inv!$U$1:$U$1164,'DIAS DE INVENTARIO TAT'!H$1)</f>
        <v>0</v>
      </c>
      <c r="I1761">
        <f>+SUMIFS(inv!$D$1:$D$1164,inv!$A$1:$A$1164,$B1761,inv!$T$1:$T$1164,$A1761,inv!$U$1:$U$1164,'DIAS DE INVENTARIO TAT'!I$1)</f>
        <v>0</v>
      </c>
      <c r="J1761">
        <f>+SUMIFS(inv!$D$1:$D$1164,inv!$A$1:$A$1164,$B1761,inv!$T$1:$T$1164,$A1761,inv!$U$1:$U$1164,'DIAS DE INVENTARIO TAT'!J$1)</f>
        <v>0</v>
      </c>
      <c r="K1761">
        <f>+SUMIFS(inv!$D$1:$D$1164,inv!$A$1:$A$1164,$B1761,inv!$T$1:$T$1164,$A1761,inv!$U$1:$U$1164,'DIAS DE INVENTARIO TAT'!K$1)</f>
        <v>0</v>
      </c>
      <c r="L1761" s="6">
        <f>+SUMIFS(VENTAS!H:H,VENTAS!B:B,B1761,VENTAS!G:G,A1761)</f>
        <v>0</v>
      </c>
      <c r="M1761" s="4">
        <f t="shared" si="163"/>
        <v>0</v>
      </c>
      <c r="N1761" s="4">
        <f t="shared" si="165"/>
        <v>0</v>
      </c>
      <c r="O1761" s="4">
        <f t="shared" si="166"/>
        <v>0</v>
      </c>
      <c r="P1761" s="4">
        <f t="shared" si="167"/>
        <v>0</v>
      </c>
      <c r="Q1761" s="6" t="e">
        <f>+SUMIFS(#REF!,#REF!,TablaINV[[#This Row],[GRUPO]],#REF!,TablaINV[[#This Row],[COD]])</f>
        <v>#REF!</v>
      </c>
      <c r="R1761" s="19">
        <f t="shared" si="168"/>
        <v>0</v>
      </c>
      <c r="S1761" s="4" t="str">
        <f>+VLOOKUP(A1761,inv!T:X,5,0)</f>
        <v>COSTA</v>
      </c>
      <c r="T1761" s="4" t="str">
        <f>+VLOOKUP(B:B,'DT HUEVO'!$A:$D,4,0)</f>
        <v>FS</v>
      </c>
      <c r="U1761" s="4" t="str">
        <f>+VLOOKUP(TablaINV[[#This Row],[COD]],'DT HUEVO'!$A:$D,3,0)</f>
        <v>AA</v>
      </c>
    </row>
    <row r="1762" spans="1:21">
      <c r="A1762" t="s">
        <v>461</v>
      </c>
      <c r="B1762" s="7">
        <v>10358</v>
      </c>
      <c r="C1762" t="s">
        <v>33</v>
      </c>
      <c r="D1762">
        <f>+SUMIFS(inv!D:D,inv!A:A,B1762,inv!T:T,A1762)</f>
        <v>0</v>
      </c>
      <c r="E1762">
        <f>+SUMIFS(inv!$D$1:$D$1164,inv!$A$1:$A$1164,$B1762,inv!$T$1:$T$1164,$A1762,inv!$U$1:$U$1164,'DIAS DE INVENTARIO TAT'!E$1)</f>
        <v>0</v>
      </c>
      <c r="F1762">
        <f>+SUMIFS(inv!$D$1:$D$1164,inv!$A$1:$A$1164,$B1762,inv!$T$1:$T$1164,$A1762,inv!$U$1:$U$1164,'DIAS DE INVENTARIO TAT'!F$1)</f>
        <v>0</v>
      </c>
      <c r="G1762">
        <f>+SUMIFS(inv!$D$1:$D$1164,inv!$A$1:$A$1164,$B1762,inv!$T$1:$T$1164,$A1762,inv!$U$1:$U$1164,'DIAS DE INVENTARIO TAT'!G$1)</f>
        <v>0</v>
      </c>
      <c r="H1762">
        <f>+SUMIFS(inv!$D$1:$D$1164,inv!$A$1:$A$1164,$B1762,inv!$T$1:$T$1164,$A1762,inv!$U$1:$U$1164,'DIAS DE INVENTARIO TAT'!H$1)</f>
        <v>0</v>
      </c>
      <c r="I1762">
        <f>+SUMIFS(inv!$D$1:$D$1164,inv!$A$1:$A$1164,$B1762,inv!$T$1:$T$1164,$A1762,inv!$U$1:$U$1164,'DIAS DE INVENTARIO TAT'!I$1)</f>
        <v>0</v>
      </c>
      <c r="J1762">
        <f>+SUMIFS(inv!$D$1:$D$1164,inv!$A$1:$A$1164,$B1762,inv!$T$1:$T$1164,$A1762,inv!$U$1:$U$1164,'DIAS DE INVENTARIO TAT'!J$1)</f>
        <v>0</v>
      </c>
      <c r="K1762">
        <f>+SUMIFS(inv!$D$1:$D$1164,inv!$A$1:$A$1164,$B1762,inv!$T$1:$T$1164,$A1762,inv!$U$1:$U$1164,'DIAS DE INVENTARIO TAT'!K$1)</f>
        <v>0</v>
      </c>
      <c r="L1762" s="6">
        <f>+SUMIFS(VENTAS!H:H,VENTAS!B:B,B1762,VENTAS!G:G,A1762)</f>
        <v>0</v>
      </c>
      <c r="M1762" s="4">
        <f t="shared" si="163"/>
        <v>0</v>
      </c>
      <c r="N1762" s="4">
        <f t="shared" si="165"/>
        <v>0</v>
      </c>
      <c r="O1762" s="4">
        <f t="shared" si="166"/>
        <v>0</v>
      </c>
      <c r="P1762" s="4">
        <f t="shared" si="167"/>
        <v>0</v>
      </c>
      <c r="Q1762" s="6" t="e">
        <f>+SUMIFS(#REF!,#REF!,TablaINV[[#This Row],[GRUPO]],#REF!,TablaINV[[#This Row],[COD]])</f>
        <v>#REF!</v>
      </c>
      <c r="R1762" s="19">
        <f t="shared" si="168"/>
        <v>0</v>
      </c>
      <c r="S1762" s="4" t="str">
        <f>+VLOOKUP(A1762,inv!T:X,5,0)</f>
        <v>COSTA</v>
      </c>
      <c r="T1762" s="4" t="str">
        <f>+VLOOKUP(B:B,'DT HUEVO'!$A:$D,4,0)</f>
        <v>EMPACADOS</v>
      </c>
      <c r="U1762" s="4" t="str">
        <f>+VLOOKUP(TablaINV[[#This Row],[COD]],'DT HUEVO'!$A:$D,3,0)</f>
        <v>AA</v>
      </c>
    </row>
    <row r="1763" spans="1:21">
      <c r="A1763" t="s">
        <v>461</v>
      </c>
      <c r="B1763" s="7">
        <v>10401</v>
      </c>
      <c r="C1763" t="s">
        <v>34</v>
      </c>
      <c r="D1763">
        <f>+SUMIFS(inv!D:D,inv!A:A,B1763,inv!T:T,A1763)</f>
        <v>0</v>
      </c>
      <c r="E1763">
        <f>+SUMIFS(inv!$D$1:$D$1164,inv!$A$1:$A$1164,$B1763,inv!$T$1:$T$1164,$A1763,inv!$U$1:$U$1164,'DIAS DE INVENTARIO TAT'!E$1)</f>
        <v>0</v>
      </c>
      <c r="F1763">
        <f>+SUMIFS(inv!$D$1:$D$1164,inv!$A$1:$A$1164,$B1763,inv!$T$1:$T$1164,$A1763,inv!$U$1:$U$1164,'DIAS DE INVENTARIO TAT'!F$1)</f>
        <v>0</v>
      </c>
      <c r="G1763">
        <f>+SUMIFS(inv!$D$1:$D$1164,inv!$A$1:$A$1164,$B1763,inv!$T$1:$T$1164,$A1763,inv!$U$1:$U$1164,'DIAS DE INVENTARIO TAT'!G$1)</f>
        <v>0</v>
      </c>
      <c r="H1763">
        <f>+SUMIFS(inv!$D$1:$D$1164,inv!$A$1:$A$1164,$B1763,inv!$T$1:$T$1164,$A1763,inv!$U$1:$U$1164,'DIAS DE INVENTARIO TAT'!H$1)</f>
        <v>0</v>
      </c>
      <c r="I1763">
        <f>+SUMIFS(inv!$D$1:$D$1164,inv!$A$1:$A$1164,$B1763,inv!$T$1:$T$1164,$A1763,inv!$U$1:$U$1164,'DIAS DE INVENTARIO TAT'!I$1)</f>
        <v>0</v>
      </c>
      <c r="J1763">
        <f>+SUMIFS(inv!$D$1:$D$1164,inv!$A$1:$A$1164,$B1763,inv!$T$1:$T$1164,$A1763,inv!$U$1:$U$1164,'DIAS DE INVENTARIO TAT'!J$1)</f>
        <v>0</v>
      </c>
      <c r="K1763">
        <f>+SUMIFS(inv!$D$1:$D$1164,inv!$A$1:$A$1164,$B1763,inv!$T$1:$T$1164,$A1763,inv!$U$1:$U$1164,'DIAS DE INVENTARIO TAT'!K$1)</f>
        <v>0</v>
      </c>
      <c r="L1763" s="6">
        <f>+SUMIFS(VENTAS!H:H,VENTAS!B:B,B1763,VENTAS!G:G,A1763)</f>
        <v>0</v>
      </c>
      <c r="M1763" s="4">
        <f t="shared" si="163"/>
        <v>0</v>
      </c>
      <c r="N1763" s="4">
        <f t="shared" si="165"/>
        <v>0</v>
      </c>
      <c r="O1763" s="4">
        <f t="shared" si="166"/>
        <v>0</v>
      </c>
      <c r="P1763" s="4">
        <f t="shared" si="167"/>
        <v>0</v>
      </c>
      <c r="Q1763" s="6" t="e">
        <f>+SUMIFS(#REF!,#REF!,TablaINV[[#This Row],[GRUPO]],#REF!,TablaINV[[#This Row],[COD]])</f>
        <v>#REF!</v>
      </c>
      <c r="R1763" s="19">
        <f t="shared" si="168"/>
        <v>0</v>
      </c>
      <c r="S1763" s="4" t="str">
        <f>+VLOOKUP(A1763,inv!T:X,5,0)</f>
        <v>COSTA</v>
      </c>
      <c r="T1763" s="4" t="str">
        <f>+VLOOKUP(B:B,'DT HUEVO'!$A:$D,4,0)</f>
        <v>GRIS SUELTO</v>
      </c>
      <c r="U1763" s="4" t="str">
        <f>+VLOOKUP(TablaINV[[#This Row],[COD]],'DT HUEVO'!$A:$D,3,0)</f>
        <v>A</v>
      </c>
    </row>
    <row r="1764" spans="1:21">
      <c r="A1764" t="s">
        <v>461</v>
      </c>
      <c r="B1764" s="7">
        <v>10404</v>
      </c>
      <c r="C1764" t="s">
        <v>36</v>
      </c>
      <c r="D1764">
        <f>+SUMIFS(inv!D:D,inv!A:A,B1764,inv!T:T,A1764)</f>
        <v>0</v>
      </c>
      <c r="E1764">
        <f>+SUMIFS(inv!$D$1:$D$1164,inv!$A$1:$A$1164,$B1764,inv!$T$1:$T$1164,$A1764,inv!$U$1:$U$1164,'DIAS DE INVENTARIO TAT'!E$1)</f>
        <v>0</v>
      </c>
      <c r="F1764">
        <f>+SUMIFS(inv!$D$1:$D$1164,inv!$A$1:$A$1164,$B1764,inv!$T$1:$T$1164,$A1764,inv!$U$1:$U$1164,'DIAS DE INVENTARIO TAT'!F$1)</f>
        <v>0</v>
      </c>
      <c r="G1764">
        <f>+SUMIFS(inv!$D$1:$D$1164,inv!$A$1:$A$1164,$B1764,inv!$T$1:$T$1164,$A1764,inv!$U$1:$U$1164,'DIAS DE INVENTARIO TAT'!G$1)</f>
        <v>0</v>
      </c>
      <c r="H1764">
        <f>+SUMIFS(inv!$D$1:$D$1164,inv!$A$1:$A$1164,$B1764,inv!$T$1:$T$1164,$A1764,inv!$U$1:$U$1164,'DIAS DE INVENTARIO TAT'!H$1)</f>
        <v>0</v>
      </c>
      <c r="I1764">
        <f>+SUMIFS(inv!$D$1:$D$1164,inv!$A$1:$A$1164,$B1764,inv!$T$1:$T$1164,$A1764,inv!$U$1:$U$1164,'DIAS DE INVENTARIO TAT'!I$1)</f>
        <v>0</v>
      </c>
      <c r="J1764">
        <f>+SUMIFS(inv!$D$1:$D$1164,inv!$A$1:$A$1164,$B1764,inv!$T$1:$T$1164,$A1764,inv!$U$1:$U$1164,'DIAS DE INVENTARIO TAT'!J$1)</f>
        <v>0</v>
      </c>
      <c r="K1764">
        <f>+SUMIFS(inv!$D$1:$D$1164,inv!$A$1:$A$1164,$B1764,inv!$T$1:$T$1164,$A1764,inv!$U$1:$U$1164,'DIAS DE INVENTARIO TAT'!K$1)</f>
        <v>0</v>
      </c>
      <c r="L1764" s="6">
        <f>+SUMIFS(VENTAS!H:H,VENTAS!B:B,B1764,VENTAS!G:G,A1764)</f>
        <v>0</v>
      </c>
      <c r="M1764" s="4">
        <f t="shared" si="163"/>
        <v>0</v>
      </c>
      <c r="N1764" s="4">
        <f t="shared" si="165"/>
        <v>0</v>
      </c>
      <c r="O1764" s="4">
        <f t="shared" si="166"/>
        <v>0</v>
      </c>
      <c r="P1764" s="4">
        <f t="shared" si="167"/>
        <v>0</v>
      </c>
      <c r="Q1764" s="6" t="e">
        <f>+SUMIFS(#REF!,#REF!,TablaINV[[#This Row],[GRUPO]],#REF!,TablaINV[[#This Row],[COD]])</f>
        <v>#REF!</v>
      </c>
      <c r="R1764" s="19">
        <f t="shared" si="168"/>
        <v>0</v>
      </c>
      <c r="S1764" s="4" t="str">
        <f>+VLOOKUP(A1764,inv!T:X,5,0)</f>
        <v>COSTA</v>
      </c>
      <c r="T1764" s="4" t="str">
        <f>+VLOOKUP(B:B,'DT HUEVO'!$A:$D,4,0)</f>
        <v>FS</v>
      </c>
      <c r="U1764" s="4" t="str">
        <f>+VLOOKUP(TablaINV[[#This Row],[COD]],'DT HUEVO'!$A:$D,3,0)</f>
        <v>A</v>
      </c>
    </row>
    <row r="1765" spans="1:21">
      <c r="A1765" t="s">
        <v>461</v>
      </c>
      <c r="B1765" s="7">
        <v>10407</v>
      </c>
      <c r="C1765" t="s">
        <v>37</v>
      </c>
      <c r="D1765">
        <f>+SUMIFS(inv!D:D,inv!A:A,B1765,inv!T:T,A1765)</f>
        <v>0</v>
      </c>
      <c r="E1765">
        <f>+SUMIFS(inv!$D$1:$D$1164,inv!$A$1:$A$1164,$B1765,inv!$T$1:$T$1164,$A1765,inv!$U$1:$U$1164,'DIAS DE INVENTARIO TAT'!E$1)</f>
        <v>0</v>
      </c>
      <c r="F1765">
        <f>+SUMIFS(inv!$D$1:$D$1164,inv!$A$1:$A$1164,$B1765,inv!$T$1:$T$1164,$A1765,inv!$U$1:$U$1164,'DIAS DE INVENTARIO TAT'!F$1)</f>
        <v>0</v>
      </c>
      <c r="G1765">
        <f>+SUMIFS(inv!$D$1:$D$1164,inv!$A$1:$A$1164,$B1765,inv!$T$1:$T$1164,$A1765,inv!$U$1:$U$1164,'DIAS DE INVENTARIO TAT'!G$1)</f>
        <v>0</v>
      </c>
      <c r="H1765">
        <f>+SUMIFS(inv!$D$1:$D$1164,inv!$A$1:$A$1164,$B1765,inv!$T$1:$T$1164,$A1765,inv!$U$1:$U$1164,'DIAS DE INVENTARIO TAT'!H$1)</f>
        <v>0</v>
      </c>
      <c r="I1765">
        <f>+SUMIFS(inv!$D$1:$D$1164,inv!$A$1:$A$1164,$B1765,inv!$T$1:$T$1164,$A1765,inv!$U$1:$U$1164,'DIAS DE INVENTARIO TAT'!I$1)</f>
        <v>0</v>
      </c>
      <c r="J1765">
        <f>+SUMIFS(inv!$D$1:$D$1164,inv!$A$1:$A$1164,$B1765,inv!$T$1:$T$1164,$A1765,inv!$U$1:$U$1164,'DIAS DE INVENTARIO TAT'!J$1)</f>
        <v>0</v>
      </c>
      <c r="K1765">
        <f>+SUMIFS(inv!$D$1:$D$1164,inv!$A$1:$A$1164,$B1765,inv!$T$1:$T$1164,$A1765,inv!$U$1:$U$1164,'DIAS DE INVENTARIO TAT'!K$1)</f>
        <v>0</v>
      </c>
      <c r="L1765" s="6">
        <f>+SUMIFS(VENTAS!H:H,VENTAS!B:B,B1765,VENTAS!G:G,A1765)</f>
        <v>0</v>
      </c>
      <c r="M1765" s="4">
        <f t="shared" si="163"/>
        <v>0</v>
      </c>
      <c r="N1765" s="4">
        <f t="shared" si="165"/>
        <v>0</v>
      </c>
      <c r="O1765" s="4">
        <f t="shared" si="166"/>
        <v>0</v>
      </c>
      <c r="P1765" s="4">
        <f t="shared" si="167"/>
        <v>0</v>
      </c>
      <c r="Q1765" s="6" t="e">
        <f>+SUMIFS(#REF!,#REF!,TablaINV[[#This Row],[GRUPO]],#REF!,TablaINV[[#This Row],[COD]])</f>
        <v>#REF!</v>
      </c>
      <c r="R1765" s="19">
        <f t="shared" si="168"/>
        <v>0</v>
      </c>
      <c r="S1765" s="4" t="str">
        <f>+VLOOKUP(A1765,inv!T:X,5,0)</f>
        <v>COSTA</v>
      </c>
      <c r="T1765" s="4" t="str">
        <f>+VLOOKUP(B:B,'DT HUEVO'!$A:$D,4,0)</f>
        <v>EMPACADOS</v>
      </c>
      <c r="U1765" s="4" t="str">
        <f>+VLOOKUP(TablaINV[[#This Row],[COD]],'DT HUEVO'!$A:$D,3,0)</f>
        <v>A</v>
      </c>
    </row>
    <row r="1766" spans="1:21">
      <c r="A1766" t="s">
        <v>461</v>
      </c>
      <c r="B1766" s="7">
        <v>10457</v>
      </c>
      <c r="C1766" t="s">
        <v>38</v>
      </c>
      <c r="D1766">
        <f>+SUMIFS(inv!D:D,inv!A:A,B1766,inv!T:T,A1766)</f>
        <v>0</v>
      </c>
      <c r="E1766">
        <f>+SUMIFS(inv!$D$1:$D$1164,inv!$A$1:$A$1164,$B1766,inv!$T$1:$T$1164,$A1766,inv!$U$1:$U$1164,'DIAS DE INVENTARIO TAT'!E$1)</f>
        <v>0</v>
      </c>
      <c r="F1766">
        <f>+SUMIFS(inv!$D$1:$D$1164,inv!$A$1:$A$1164,$B1766,inv!$T$1:$T$1164,$A1766,inv!$U$1:$U$1164,'DIAS DE INVENTARIO TAT'!F$1)</f>
        <v>0</v>
      </c>
      <c r="G1766">
        <f>+SUMIFS(inv!$D$1:$D$1164,inv!$A$1:$A$1164,$B1766,inv!$T$1:$T$1164,$A1766,inv!$U$1:$U$1164,'DIAS DE INVENTARIO TAT'!G$1)</f>
        <v>0</v>
      </c>
      <c r="H1766">
        <f>+SUMIFS(inv!$D$1:$D$1164,inv!$A$1:$A$1164,$B1766,inv!$T$1:$T$1164,$A1766,inv!$U$1:$U$1164,'DIAS DE INVENTARIO TAT'!H$1)</f>
        <v>0</v>
      </c>
      <c r="I1766">
        <f>+SUMIFS(inv!$D$1:$D$1164,inv!$A$1:$A$1164,$B1766,inv!$T$1:$T$1164,$A1766,inv!$U$1:$U$1164,'DIAS DE INVENTARIO TAT'!I$1)</f>
        <v>0</v>
      </c>
      <c r="J1766">
        <f>+SUMIFS(inv!$D$1:$D$1164,inv!$A$1:$A$1164,$B1766,inv!$T$1:$T$1164,$A1766,inv!$U$1:$U$1164,'DIAS DE INVENTARIO TAT'!J$1)</f>
        <v>0</v>
      </c>
      <c r="K1766">
        <f>+SUMIFS(inv!$D$1:$D$1164,inv!$A$1:$A$1164,$B1766,inv!$T$1:$T$1164,$A1766,inv!$U$1:$U$1164,'DIAS DE INVENTARIO TAT'!K$1)</f>
        <v>0</v>
      </c>
      <c r="L1766" s="6">
        <f>+SUMIFS(VENTAS!H:H,VENTAS!B:B,B1766,VENTAS!G:G,A1766)</f>
        <v>0</v>
      </c>
      <c r="M1766" s="4">
        <f t="shared" si="163"/>
        <v>0</v>
      </c>
      <c r="N1766" s="4">
        <f t="shared" si="165"/>
        <v>0</v>
      </c>
      <c r="O1766" s="4">
        <f t="shared" si="166"/>
        <v>0</v>
      </c>
      <c r="P1766" s="4">
        <f t="shared" si="167"/>
        <v>0</v>
      </c>
      <c r="Q1766" s="6" t="e">
        <f>+SUMIFS(#REF!,#REF!,TablaINV[[#This Row],[GRUPO]],#REF!,TablaINV[[#This Row],[COD]])</f>
        <v>#REF!</v>
      </c>
      <c r="R1766" s="19">
        <f t="shared" si="168"/>
        <v>0</v>
      </c>
      <c r="S1766" s="4" t="str">
        <f>+VLOOKUP(A1766,inv!T:X,5,0)</f>
        <v>COSTA</v>
      </c>
      <c r="T1766" s="4" t="str">
        <f>+VLOOKUP(B:B,'DT HUEVO'!$A:$D,4,0)</f>
        <v>EMPACADOS</v>
      </c>
      <c r="U1766" s="4" t="str">
        <f>+VLOOKUP(TablaINV[[#This Row],[COD]],'DT HUEVO'!$A:$D,3,0)</f>
        <v>A</v>
      </c>
    </row>
    <row r="1767" spans="1:21">
      <c r="A1767" t="s">
        <v>461</v>
      </c>
      <c r="B1767" s="7">
        <v>10469</v>
      </c>
      <c r="C1767" t="s">
        <v>39</v>
      </c>
      <c r="D1767">
        <f>+SUMIFS(inv!D:D,inv!A:A,B1767,inv!T:T,A1767)</f>
        <v>0</v>
      </c>
      <c r="E1767">
        <f>+SUMIFS(inv!$D$1:$D$1164,inv!$A$1:$A$1164,$B1767,inv!$T$1:$T$1164,$A1767,inv!$U$1:$U$1164,'DIAS DE INVENTARIO TAT'!E$1)</f>
        <v>0</v>
      </c>
      <c r="F1767">
        <f>+SUMIFS(inv!$D$1:$D$1164,inv!$A$1:$A$1164,$B1767,inv!$T$1:$T$1164,$A1767,inv!$U$1:$U$1164,'DIAS DE INVENTARIO TAT'!F$1)</f>
        <v>0</v>
      </c>
      <c r="G1767">
        <f>+SUMIFS(inv!$D$1:$D$1164,inv!$A$1:$A$1164,$B1767,inv!$T$1:$T$1164,$A1767,inv!$U$1:$U$1164,'DIAS DE INVENTARIO TAT'!G$1)</f>
        <v>0</v>
      </c>
      <c r="H1767">
        <f>+SUMIFS(inv!$D$1:$D$1164,inv!$A$1:$A$1164,$B1767,inv!$T$1:$T$1164,$A1767,inv!$U$1:$U$1164,'DIAS DE INVENTARIO TAT'!H$1)</f>
        <v>0</v>
      </c>
      <c r="I1767">
        <f>+SUMIFS(inv!$D$1:$D$1164,inv!$A$1:$A$1164,$B1767,inv!$T$1:$T$1164,$A1767,inv!$U$1:$U$1164,'DIAS DE INVENTARIO TAT'!I$1)</f>
        <v>0</v>
      </c>
      <c r="J1767">
        <f>+SUMIFS(inv!$D$1:$D$1164,inv!$A$1:$A$1164,$B1767,inv!$T$1:$T$1164,$A1767,inv!$U$1:$U$1164,'DIAS DE INVENTARIO TAT'!J$1)</f>
        <v>0</v>
      </c>
      <c r="K1767">
        <f>+SUMIFS(inv!$D$1:$D$1164,inv!$A$1:$A$1164,$B1767,inv!$T$1:$T$1164,$A1767,inv!$U$1:$U$1164,'DIAS DE INVENTARIO TAT'!K$1)</f>
        <v>0</v>
      </c>
      <c r="L1767" s="6">
        <f>+SUMIFS(VENTAS!H:H,VENTAS!B:B,B1767,VENTAS!G:G,A1767)</f>
        <v>0</v>
      </c>
      <c r="M1767" s="4">
        <f t="shared" si="163"/>
        <v>0</v>
      </c>
      <c r="N1767" s="4">
        <f t="shared" si="165"/>
        <v>0</v>
      </c>
      <c r="O1767" s="4">
        <f t="shared" si="166"/>
        <v>0</v>
      </c>
      <c r="P1767" s="4">
        <f t="shared" si="167"/>
        <v>0</v>
      </c>
      <c r="Q1767" s="6" t="e">
        <f>+SUMIFS(#REF!,#REF!,TablaINV[[#This Row],[GRUPO]],#REF!,TablaINV[[#This Row],[COD]])</f>
        <v>#REF!</v>
      </c>
      <c r="R1767" s="19">
        <f t="shared" si="168"/>
        <v>0</v>
      </c>
      <c r="S1767" s="4" t="str">
        <f>+VLOOKUP(A1767,inv!T:X,5,0)</f>
        <v>COSTA</v>
      </c>
      <c r="T1767" s="4" t="str">
        <f>+VLOOKUP(B:B,'DT HUEVO'!$A:$D,4,0)</f>
        <v>EMPACADOS</v>
      </c>
      <c r="U1767" s="4" t="str">
        <f>+VLOOKUP(TablaINV[[#This Row],[COD]],'DT HUEVO'!$A:$D,3,0)</f>
        <v>A</v>
      </c>
    </row>
    <row r="1768" spans="1:21">
      <c r="A1768" t="s">
        <v>461</v>
      </c>
      <c r="B1768" s="7">
        <v>10501</v>
      </c>
      <c r="C1768" t="s">
        <v>41</v>
      </c>
      <c r="D1768">
        <f>+SUMIFS(inv!D:D,inv!A:A,B1768,inv!T:T,A1768)</f>
        <v>0</v>
      </c>
      <c r="E1768">
        <f>+SUMIFS(inv!$D$1:$D$1164,inv!$A$1:$A$1164,$B1768,inv!$T$1:$T$1164,$A1768,inv!$U$1:$U$1164,'DIAS DE INVENTARIO TAT'!E$1)</f>
        <v>0</v>
      </c>
      <c r="F1768">
        <f>+SUMIFS(inv!$D$1:$D$1164,inv!$A$1:$A$1164,$B1768,inv!$T$1:$T$1164,$A1768,inv!$U$1:$U$1164,'DIAS DE INVENTARIO TAT'!F$1)</f>
        <v>0</v>
      </c>
      <c r="G1768">
        <f>+SUMIFS(inv!$D$1:$D$1164,inv!$A$1:$A$1164,$B1768,inv!$T$1:$T$1164,$A1768,inv!$U$1:$U$1164,'DIAS DE INVENTARIO TAT'!G$1)</f>
        <v>0</v>
      </c>
      <c r="H1768">
        <f>+SUMIFS(inv!$D$1:$D$1164,inv!$A$1:$A$1164,$B1768,inv!$T$1:$T$1164,$A1768,inv!$U$1:$U$1164,'DIAS DE INVENTARIO TAT'!H$1)</f>
        <v>0</v>
      </c>
      <c r="I1768">
        <f>+SUMIFS(inv!$D$1:$D$1164,inv!$A$1:$A$1164,$B1768,inv!$T$1:$T$1164,$A1768,inv!$U$1:$U$1164,'DIAS DE INVENTARIO TAT'!I$1)</f>
        <v>0</v>
      </c>
      <c r="J1768">
        <f>+SUMIFS(inv!$D$1:$D$1164,inv!$A$1:$A$1164,$B1768,inv!$T$1:$T$1164,$A1768,inv!$U$1:$U$1164,'DIAS DE INVENTARIO TAT'!J$1)</f>
        <v>0</v>
      </c>
      <c r="K1768">
        <f>+SUMIFS(inv!$D$1:$D$1164,inv!$A$1:$A$1164,$B1768,inv!$T$1:$T$1164,$A1768,inv!$U$1:$U$1164,'DIAS DE INVENTARIO TAT'!K$1)</f>
        <v>0</v>
      </c>
      <c r="L1768" s="6">
        <f>+SUMIFS(VENTAS!H:H,VENTAS!B:B,B1768,VENTAS!G:G,A1768)</f>
        <v>0</v>
      </c>
      <c r="M1768" s="4">
        <f t="shared" si="163"/>
        <v>0</v>
      </c>
      <c r="N1768" s="4">
        <f t="shared" si="165"/>
        <v>0</v>
      </c>
      <c r="O1768" s="4">
        <f t="shared" si="166"/>
        <v>0</v>
      </c>
      <c r="P1768" s="4">
        <f t="shared" si="167"/>
        <v>0</v>
      </c>
      <c r="Q1768" s="6" t="e">
        <f>+SUMIFS(#REF!,#REF!,TablaINV[[#This Row],[GRUPO]],#REF!,TablaINV[[#This Row],[COD]])</f>
        <v>#REF!</v>
      </c>
      <c r="R1768" s="19">
        <f t="shared" si="168"/>
        <v>0</v>
      </c>
      <c r="S1768" s="4" t="str">
        <f>+VLOOKUP(A1768,inv!T:X,5,0)</f>
        <v>COSTA</v>
      </c>
      <c r="T1768" s="4" t="str">
        <f>+VLOOKUP(B:B,'DT HUEVO'!$A:$D,4,0)</f>
        <v>GRIS SUELTO</v>
      </c>
      <c r="U1768" s="4" t="str">
        <f>+VLOOKUP(TablaINV[[#This Row],[COD]],'DT HUEVO'!$A:$D,3,0)</f>
        <v>B</v>
      </c>
    </row>
    <row r="1769" spans="1:21">
      <c r="A1769" t="s">
        <v>461</v>
      </c>
      <c r="B1769" s="7">
        <v>10502</v>
      </c>
      <c r="C1769" t="s">
        <v>42</v>
      </c>
      <c r="D1769">
        <f>+SUMIFS(inv!D:D,inv!A:A,B1769,inv!T:T,A1769)</f>
        <v>0</v>
      </c>
      <c r="E1769">
        <f>+SUMIFS(inv!$D$1:$D$1164,inv!$A$1:$A$1164,$B1769,inv!$T$1:$T$1164,$A1769,inv!$U$1:$U$1164,'DIAS DE INVENTARIO TAT'!E$1)</f>
        <v>0</v>
      </c>
      <c r="F1769">
        <f>+SUMIFS(inv!$D$1:$D$1164,inv!$A$1:$A$1164,$B1769,inv!$T$1:$T$1164,$A1769,inv!$U$1:$U$1164,'DIAS DE INVENTARIO TAT'!F$1)</f>
        <v>0</v>
      </c>
      <c r="G1769">
        <f>+SUMIFS(inv!$D$1:$D$1164,inv!$A$1:$A$1164,$B1769,inv!$T$1:$T$1164,$A1769,inv!$U$1:$U$1164,'DIAS DE INVENTARIO TAT'!G$1)</f>
        <v>0</v>
      </c>
      <c r="H1769">
        <f>+SUMIFS(inv!$D$1:$D$1164,inv!$A$1:$A$1164,$B1769,inv!$T$1:$T$1164,$A1769,inv!$U$1:$U$1164,'DIAS DE INVENTARIO TAT'!H$1)</f>
        <v>0</v>
      </c>
      <c r="I1769">
        <f>+SUMIFS(inv!$D$1:$D$1164,inv!$A$1:$A$1164,$B1769,inv!$T$1:$T$1164,$A1769,inv!$U$1:$U$1164,'DIAS DE INVENTARIO TAT'!I$1)</f>
        <v>0</v>
      </c>
      <c r="J1769">
        <f>+SUMIFS(inv!$D$1:$D$1164,inv!$A$1:$A$1164,$B1769,inv!$T$1:$T$1164,$A1769,inv!$U$1:$U$1164,'DIAS DE INVENTARIO TAT'!J$1)</f>
        <v>0</v>
      </c>
      <c r="K1769">
        <f>+SUMIFS(inv!$D$1:$D$1164,inv!$A$1:$A$1164,$B1769,inv!$T$1:$T$1164,$A1769,inv!$U$1:$U$1164,'DIAS DE INVENTARIO TAT'!K$1)</f>
        <v>0</v>
      </c>
      <c r="L1769" s="6">
        <f>+SUMIFS(VENTAS!H:H,VENTAS!B:B,B1769,VENTAS!G:G,A1769)</f>
        <v>0</v>
      </c>
      <c r="M1769" s="4">
        <f t="shared" si="163"/>
        <v>0</v>
      </c>
      <c r="N1769" s="4">
        <f t="shared" si="165"/>
        <v>0</v>
      </c>
      <c r="O1769" s="4">
        <f t="shared" si="166"/>
        <v>0</v>
      </c>
      <c r="P1769" s="4">
        <f t="shared" si="167"/>
        <v>0</v>
      </c>
      <c r="Q1769" s="6" t="e">
        <f>+SUMIFS(#REF!,#REF!,TablaINV[[#This Row],[GRUPO]],#REF!,TablaINV[[#This Row],[COD]])</f>
        <v>#REF!</v>
      </c>
      <c r="R1769" s="19">
        <f t="shared" si="168"/>
        <v>0</v>
      </c>
      <c r="S1769" s="4" t="str">
        <f>+VLOOKUP(A1769,inv!T:X,5,0)</f>
        <v>COSTA</v>
      </c>
      <c r="T1769" s="4" t="e">
        <f>+VLOOKUP(B:B,'DT HUEVO'!$A:$D,4,0)</f>
        <v>#N/A</v>
      </c>
      <c r="U1769" s="4" t="e">
        <f>+VLOOKUP(TablaINV[[#This Row],[COD]],'DT HUEVO'!$A:$D,3,0)</f>
        <v>#N/A</v>
      </c>
    </row>
    <row r="1770" spans="1:21">
      <c r="A1770" t="s">
        <v>461</v>
      </c>
      <c r="B1770" s="7">
        <v>10601</v>
      </c>
      <c r="C1770" s="25" t="s">
        <v>44</v>
      </c>
      <c r="D1770">
        <f>+SUMIFS(inv!D:D,inv!A:A,B1770,inv!T:T,A1770)</f>
        <v>0</v>
      </c>
      <c r="E1770">
        <f>+SUMIFS(inv!$D$1:$D$1164,inv!$A$1:$A$1164,$B1770,inv!$T$1:$T$1164,$A1770,inv!$U$1:$U$1164,'DIAS DE INVENTARIO TAT'!E$1)</f>
        <v>0</v>
      </c>
      <c r="F1770">
        <f>+SUMIFS(inv!$D$1:$D$1164,inv!$A$1:$A$1164,$B1770,inv!$T$1:$T$1164,$A1770,inv!$U$1:$U$1164,'DIAS DE INVENTARIO TAT'!F$1)</f>
        <v>0</v>
      </c>
      <c r="G1770">
        <f>+SUMIFS(inv!$D$1:$D$1164,inv!$A$1:$A$1164,$B1770,inv!$T$1:$T$1164,$A1770,inv!$U$1:$U$1164,'DIAS DE INVENTARIO TAT'!G$1)</f>
        <v>0</v>
      </c>
      <c r="H1770">
        <f>+SUMIFS(inv!$D$1:$D$1164,inv!$A$1:$A$1164,$B1770,inv!$T$1:$T$1164,$A1770,inv!$U$1:$U$1164,'DIAS DE INVENTARIO TAT'!H$1)</f>
        <v>0</v>
      </c>
      <c r="I1770">
        <f>+SUMIFS(inv!$D$1:$D$1164,inv!$A$1:$A$1164,$B1770,inv!$T$1:$T$1164,$A1770,inv!$U$1:$U$1164,'DIAS DE INVENTARIO TAT'!I$1)</f>
        <v>0</v>
      </c>
      <c r="J1770">
        <f>+SUMIFS(inv!$D$1:$D$1164,inv!$A$1:$A$1164,$B1770,inv!$T$1:$T$1164,$A1770,inv!$U$1:$U$1164,'DIAS DE INVENTARIO TAT'!J$1)</f>
        <v>0</v>
      </c>
      <c r="K1770">
        <f>+SUMIFS(inv!$D$1:$D$1164,inv!$A$1:$A$1164,$B1770,inv!$T$1:$T$1164,$A1770,inv!$U$1:$U$1164,'DIAS DE INVENTARIO TAT'!K$1)</f>
        <v>0</v>
      </c>
      <c r="L1770" s="6">
        <f>+SUMIFS(VENTAS!H:H,VENTAS!B:B,B1770,VENTAS!G:G,A1770)</f>
        <v>0</v>
      </c>
      <c r="M1770" s="4">
        <f t="shared" si="163"/>
        <v>0</v>
      </c>
      <c r="N1770" s="4">
        <f t="shared" si="165"/>
        <v>0</v>
      </c>
      <c r="O1770" s="4">
        <f t="shared" si="166"/>
        <v>0</v>
      </c>
      <c r="P1770" s="4">
        <f t="shared" si="167"/>
        <v>0</v>
      </c>
      <c r="Q1770" s="6" t="e">
        <f>+SUMIFS(#REF!,#REF!,TablaINV[[#This Row],[GRUPO]],#REF!,TablaINV[[#This Row],[COD]])</f>
        <v>#REF!</v>
      </c>
      <c r="R1770" s="19">
        <f t="shared" si="168"/>
        <v>0</v>
      </c>
      <c r="S1770" s="4" t="str">
        <f>+VLOOKUP(A1770,inv!T:X,5,0)</f>
        <v>COSTA</v>
      </c>
      <c r="T1770" s="4" t="str">
        <f>+VLOOKUP(B:B,'DT HUEVO'!$A:$D,4,0)</f>
        <v>GRIS SUELTO</v>
      </c>
      <c r="U1770" s="4" t="str">
        <f>+VLOOKUP(TablaINV[[#This Row],[COD]],'DT HUEVO'!$A:$D,3,0)</f>
        <v>C</v>
      </c>
    </row>
    <row r="1771" spans="1:21">
      <c r="A1771" t="s">
        <v>461</v>
      </c>
      <c r="B1771" s="7">
        <v>13559</v>
      </c>
      <c r="C1771" t="s">
        <v>429</v>
      </c>
      <c r="D1771">
        <f>+SUMIFS(inv!D:D,inv!A:A,B1771,inv!T:T,A1771)</f>
        <v>0</v>
      </c>
      <c r="E1771">
        <f>+SUMIFS(inv!$D$1:$D$1164,inv!$A$1:$A$1164,$B1771,inv!$T$1:$T$1164,$A1771,inv!$U$1:$U$1164,'DIAS DE INVENTARIO TAT'!E$1)</f>
        <v>0</v>
      </c>
      <c r="F1771">
        <f>+SUMIFS(inv!$D$1:$D$1164,inv!$A$1:$A$1164,$B1771,inv!$T$1:$T$1164,$A1771,inv!$U$1:$U$1164,'DIAS DE INVENTARIO TAT'!F$1)</f>
        <v>0</v>
      </c>
      <c r="G1771">
        <f>+SUMIFS(inv!$D$1:$D$1164,inv!$A$1:$A$1164,$B1771,inv!$T$1:$T$1164,$A1771,inv!$U$1:$U$1164,'DIAS DE INVENTARIO TAT'!G$1)</f>
        <v>0</v>
      </c>
      <c r="H1771">
        <f>+SUMIFS(inv!$D$1:$D$1164,inv!$A$1:$A$1164,$B1771,inv!$T$1:$T$1164,$A1771,inv!$U$1:$U$1164,'DIAS DE INVENTARIO TAT'!H$1)</f>
        <v>0</v>
      </c>
      <c r="I1771">
        <f>+SUMIFS(inv!$D$1:$D$1164,inv!$A$1:$A$1164,$B1771,inv!$T$1:$T$1164,$A1771,inv!$U$1:$U$1164,'DIAS DE INVENTARIO TAT'!I$1)</f>
        <v>0</v>
      </c>
      <c r="J1771">
        <f>+SUMIFS(inv!$D$1:$D$1164,inv!$A$1:$A$1164,$B1771,inv!$T$1:$T$1164,$A1771,inv!$U$1:$U$1164,'DIAS DE INVENTARIO TAT'!J$1)</f>
        <v>0</v>
      </c>
      <c r="K1771">
        <f>+SUMIFS(inv!$D$1:$D$1164,inv!$A$1:$A$1164,$B1771,inv!$T$1:$T$1164,$A1771,inv!$U$1:$U$1164,'DIAS DE INVENTARIO TAT'!K$1)</f>
        <v>0</v>
      </c>
      <c r="L1771" s="6">
        <f>+SUMIFS(VENTAS!H:H,VENTAS!B:B,B1771,VENTAS!G:G,A1771)</f>
        <v>0</v>
      </c>
      <c r="M1771" s="4">
        <f t="shared" si="163"/>
        <v>0</v>
      </c>
      <c r="N1771" s="4">
        <f t="shared" si="165"/>
        <v>0</v>
      </c>
      <c r="O1771" s="4">
        <f t="shared" si="166"/>
        <v>0</v>
      </c>
      <c r="P1771" s="4">
        <f t="shared" si="167"/>
        <v>0</v>
      </c>
      <c r="Q1771" s="6" t="e">
        <f>+SUMIFS(#REF!,#REF!,TablaINV[[#This Row],[GRUPO]],#REF!,TablaINV[[#This Row],[COD]])</f>
        <v>#REF!</v>
      </c>
      <c r="R1771" s="19">
        <f t="shared" si="168"/>
        <v>0</v>
      </c>
      <c r="S1771" s="4" t="str">
        <f>+VLOOKUP(A1771,inv!T:X,5,0)</f>
        <v>COSTA</v>
      </c>
      <c r="T1771" s="4" t="str">
        <f>+VLOOKUP(B:B,'DT HUEVO'!$A:$D,4,0)</f>
        <v>EMPACADOS</v>
      </c>
      <c r="U1771" s="4" t="str">
        <f>+VLOOKUP(TablaINV[[#This Row],[COD]],'DT HUEVO'!$A:$D,3,0)</f>
        <v>B</v>
      </c>
    </row>
    <row r="1772" spans="1:21">
      <c r="A1772" t="s">
        <v>461</v>
      </c>
      <c r="B1772" s="7">
        <v>72002</v>
      </c>
      <c r="C1772" t="s">
        <v>48</v>
      </c>
      <c r="D1772">
        <f>+SUMIFS(inv!D:D,inv!A:A,B1772,inv!T:T,A1772)</f>
        <v>0</v>
      </c>
      <c r="E1772">
        <f>+SUMIFS(inv!$D$1:$D$1164,inv!$A$1:$A$1164,$B1772,inv!$T$1:$T$1164,$A1772,inv!$U$1:$U$1164,'DIAS DE INVENTARIO TAT'!E$1)</f>
        <v>0</v>
      </c>
      <c r="F1772">
        <f>+SUMIFS(inv!$D$1:$D$1164,inv!$A$1:$A$1164,$B1772,inv!$T$1:$T$1164,$A1772,inv!$U$1:$U$1164,'DIAS DE INVENTARIO TAT'!F$1)</f>
        <v>0</v>
      </c>
      <c r="G1772">
        <f>+SUMIFS(inv!$D$1:$D$1164,inv!$A$1:$A$1164,$B1772,inv!$T$1:$T$1164,$A1772,inv!$U$1:$U$1164,'DIAS DE INVENTARIO TAT'!G$1)</f>
        <v>0</v>
      </c>
      <c r="H1772">
        <f>+SUMIFS(inv!$D$1:$D$1164,inv!$A$1:$A$1164,$B1772,inv!$T$1:$T$1164,$A1772,inv!$U$1:$U$1164,'DIAS DE INVENTARIO TAT'!H$1)</f>
        <v>0</v>
      </c>
      <c r="I1772">
        <f>+SUMIFS(inv!$D$1:$D$1164,inv!$A$1:$A$1164,$B1772,inv!$T$1:$T$1164,$A1772,inv!$U$1:$U$1164,'DIAS DE INVENTARIO TAT'!I$1)</f>
        <v>0</v>
      </c>
      <c r="J1772">
        <f>+SUMIFS(inv!$D$1:$D$1164,inv!$A$1:$A$1164,$B1772,inv!$T$1:$T$1164,$A1772,inv!$U$1:$U$1164,'DIAS DE INVENTARIO TAT'!J$1)</f>
        <v>0</v>
      </c>
      <c r="K1772">
        <f>+SUMIFS(inv!$D$1:$D$1164,inv!$A$1:$A$1164,$B1772,inv!$T$1:$T$1164,$A1772,inv!$U$1:$U$1164,'DIAS DE INVENTARIO TAT'!K$1)</f>
        <v>0</v>
      </c>
      <c r="L1772" s="6">
        <f>+SUMIFS(VENTAS!H:H,VENTAS!B:B,B1772,VENTAS!G:G,A1772)</f>
        <v>0</v>
      </c>
      <c r="M1772" s="4">
        <f t="shared" si="163"/>
        <v>0</v>
      </c>
      <c r="N1772" s="4">
        <f t="shared" si="165"/>
        <v>0</v>
      </c>
      <c r="O1772" s="4">
        <f t="shared" si="166"/>
        <v>0</v>
      </c>
      <c r="P1772" s="4">
        <f t="shared" si="167"/>
        <v>0</v>
      </c>
      <c r="Q1772" s="6" t="e">
        <f>+SUMIFS(#REF!,#REF!,TablaINV[[#This Row],[GRUPO]],#REF!,TablaINV[[#This Row],[COD]])</f>
        <v>#REF!</v>
      </c>
      <c r="R1772" s="19">
        <f t="shared" si="168"/>
        <v>0</v>
      </c>
      <c r="S1772" s="4" t="str">
        <f>+VLOOKUP(A1772,inv!T:X,5,0)</f>
        <v>COSTA</v>
      </c>
      <c r="T1772" s="4" t="str">
        <f>+VLOOKUP(B:B,'DT HUEVO'!$A:$D,4,0)</f>
        <v>SEGUNDA</v>
      </c>
      <c r="U1772" s="4" t="str">
        <f>+VLOOKUP(TablaINV[[#This Row],[COD]],'DT HUEVO'!$A:$D,3,0)</f>
        <v>SEGUNDA</v>
      </c>
    </row>
    <row r="1773" spans="1:21">
      <c r="A1773" t="s">
        <v>461</v>
      </c>
      <c r="B1773" s="7">
        <v>72012</v>
      </c>
      <c r="C1773" t="s">
        <v>55</v>
      </c>
      <c r="D1773">
        <f>+SUMIFS(inv!D:D,inv!A:A,B1773,inv!T:T,A1773)</f>
        <v>0</v>
      </c>
      <c r="E1773">
        <f>+SUMIFS(inv!$D$1:$D$1164,inv!$A$1:$A$1164,$B1773,inv!$T$1:$T$1164,$A1773,inv!$U$1:$U$1164,'DIAS DE INVENTARIO TAT'!E$1)</f>
        <v>0</v>
      </c>
      <c r="F1773">
        <f>+SUMIFS(inv!$D$1:$D$1164,inv!$A$1:$A$1164,$B1773,inv!$T$1:$T$1164,$A1773,inv!$U$1:$U$1164,'DIAS DE INVENTARIO TAT'!F$1)</f>
        <v>0</v>
      </c>
      <c r="G1773">
        <f>+SUMIFS(inv!$D$1:$D$1164,inv!$A$1:$A$1164,$B1773,inv!$T$1:$T$1164,$A1773,inv!$U$1:$U$1164,'DIAS DE INVENTARIO TAT'!G$1)</f>
        <v>0</v>
      </c>
      <c r="H1773">
        <f>+SUMIFS(inv!$D$1:$D$1164,inv!$A$1:$A$1164,$B1773,inv!$T$1:$T$1164,$A1773,inv!$U$1:$U$1164,'DIAS DE INVENTARIO TAT'!H$1)</f>
        <v>0</v>
      </c>
      <c r="I1773">
        <f>+SUMIFS(inv!$D$1:$D$1164,inv!$A$1:$A$1164,$B1773,inv!$T$1:$T$1164,$A1773,inv!$U$1:$U$1164,'DIAS DE INVENTARIO TAT'!I$1)</f>
        <v>0</v>
      </c>
      <c r="J1773">
        <f>+SUMIFS(inv!$D$1:$D$1164,inv!$A$1:$A$1164,$B1773,inv!$T$1:$T$1164,$A1773,inv!$U$1:$U$1164,'DIAS DE INVENTARIO TAT'!J$1)</f>
        <v>0</v>
      </c>
      <c r="K1773">
        <f>+SUMIFS(inv!$D$1:$D$1164,inv!$A$1:$A$1164,$B1773,inv!$T$1:$T$1164,$A1773,inv!$U$1:$U$1164,'DIAS DE INVENTARIO TAT'!K$1)</f>
        <v>0</v>
      </c>
      <c r="L1773" s="6">
        <f>+SUMIFS(VENTAS!H:H,VENTAS!B:B,B1773,VENTAS!G:G,A1773)</f>
        <v>0</v>
      </c>
      <c r="M1773" s="4">
        <f t="shared" si="163"/>
        <v>0</v>
      </c>
      <c r="N1773" s="4">
        <f t="shared" si="165"/>
        <v>0</v>
      </c>
      <c r="O1773" s="4">
        <f t="shared" si="166"/>
        <v>0</v>
      </c>
      <c r="P1773" s="4">
        <f t="shared" si="167"/>
        <v>0</v>
      </c>
      <c r="Q1773" s="6" t="e">
        <f>+SUMIFS(#REF!,#REF!,TablaINV[[#This Row],[GRUPO]],#REF!,TablaINV[[#This Row],[COD]])</f>
        <v>#REF!</v>
      </c>
      <c r="R1773" s="19">
        <f t="shared" si="168"/>
        <v>0</v>
      </c>
      <c r="S1773" s="4" t="str">
        <f>+VLOOKUP(A1773,inv!T:X,5,0)</f>
        <v>COSTA</v>
      </c>
      <c r="T1773" s="4" t="str">
        <f>+VLOOKUP(B:B,'DT HUEVO'!$A:$D,4,0)</f>
        <v>SEGUNDA</v>
      </c>
      <c r="U1773" s="4" t="str">
        <f>+VLOOKUP(TablaINV[[#This Row],[COD]],'DT HUEVO'!$A:$D,3,0)</f>
        <v>SEGUNDA</v>
      </c>
    </row>
    <row r="1774" spans="1:21">
      <c r="A1774" t="s">
        <v>461</v>
      </c>
      <c r="B1774" s="7">
        <v>73001</v>
      </c>
      <c r="C1774" t="s">
        <v>49</v>
      </c>
      <c r="D1774">
        <f>+SUMIFS(inv!D:D,inv!A:A,B1774,inv!T:T,A1774)</f>
        <v>0</v>
      </c>
      <c r="E1774">
        <f>+SUMIFS(inv!$D$1:$D$1164,inv!$A$1:$A$1164,$B1774,inv!$T$1:$T$1164,$A1774,inv!$U$1:$U$1164,'DIAS DE INVENTARIO TAT'!E$1)</f>
        <v>0</v>
      </c>
      <c r="F1774">
        <f>+SUMIFS(inv!$D$1:$D$1164,inv!$A$1:$A$1164,$B1774,inv!$T$1:$T$1164,$A1774,inv!$U$1:$U$1164,'DIAS DE INVENTARIO TAT'!F$1)</f>
        <v>0</v>
      </c>
      <c r="G1774">
        <f>+SUMIFS(inv!$D$1:$D$1164,inv!$A$1:$A$1164,$B1774,inv!$T$1:$T$1164,$A1774,inv!$U$1:$U$1164,'DIAS DE INVENTARIO TAT'!G$1)</f>
        <v>0</v>
      </c>
      <c r="H1774">
        <f>+SUMIFS(inv!$D$1:$D$1164,inv!$A$1:$A$1164,$B1774,inv!$T$1:$T$1164,$A1774,inv!$U$1:$U$1164,'DIAS DE INVENTARIO TAT'!H$1)</f>
        <v>0</v>
      </c>
      <c r="I1774">
        <f>+SUMIFS(inv!$D$1:$D$1164,inv!$A$1:$A$1164,$B1774,inv!$T$1:$T$1164,$A1774,inv!$U$1:$U$1164,'DIAS DE INVENTARIO TAT'!I$1)</f>
        <v>0</v>
      </c>
      <c r="J1774">
        <f>+SUMIFS(inv!$D$1:$D$1164,inv!$A$1:$A$1164,$B1774,inv!$T$1:$T$1164,$A1774,inv!$U$1:$U$1164,'DIAS DE INVENTARIO TAT'!J$1)</f>
        <v>0</v>
      </c>
      <c r="K1774">
        <f>+SUMIFS(inv!$D$1:$D$1164,inv!$A$1:$A$1164,$B1774,inv!$T$1:$T$1164,$A1774,inv!$U$1:$U$1164,'DIAS DE INVENTARIO TAT'!K$1)</f>
        <v>0</v>
      </c>
      <c r="L1774" s="6">
        <f>+SUMIFS(VENTAS!H:H,VENTAS!B:B,B1774,VENTAS!G:G,A1774)</f>
        <v>0</v>
      </c>
      <c r="M1774" s="4">
        <f t="shared" si="163"/>
        <v>0</v>
      </c>
      <c r="N1774" s="4">
        <f t="shared" si="165"/>
        <v>0</v>
      </c>
      <c r="O1774" s="4">
        <f t="shared" si="166"/>
        <v>0</v>
      </c>
      <c r="P1774" s="4">
        <f t="shared" si="167"/>
        <v>0</v>
      </c>
      <c r="Q1774" s="6" t="e">
        <f>+SUMIFS(#REF!,#REF!,TablaINV[[#This Row],[GRUPO]],#REF!,TablaINV[[#This Row],[COD]])</f>
        <v>#REF!</v>
      </c>
      <c r="R1774" s="19">
        <f t="shared" si="168"/>
        <v>0</v>
      </c>
      <c r="S1774" s="4" t="str">
        <f>+VLOOKUP(A1774,inv!T:X,5,0)</f>
        <v>COSTA</v>
      </c>
      <c r="T1774" s="4" t="str">
        <f>+VLOOKUP(B:B,'DT HUEVO'!$A:$D,4,0)</f>
        <v>SEGUNDA</v>
      </c>
      <c r="U1774" s="4" t="str">
        <f>+VLOOKUP(TablaINV[[#This Row],[COD]],'DT HUEVO'!$A:$D,3,0)</f>
        <v>SEGUNDA</v>
      </c>
    </row>
    <row r="1775" spans="1:21">
      <c r="A1775" t="s">
        <v>461</v>
      </c>
      <c r="B1775" s="7">
        <v>73012</v>
      </c>
      <c r="C1775" t="s">
        <v>56</v>
      </c>
      <c r="D1775">
        <f>+SUMIFS(inv!D:D,inv!A:A,B1775,inv!T:T,A1775)</f>
        <v>0</v>
      </c>
      <c r="E1775">
        <f>+SUMIFS(inv!$D$1:$D$1164,inv!$A$1:$A$1164,$B1775,inv!$T$1:$T$1164,$A1775,inv!$U$1:$U$1164,'DIAS DE INVENTARIO TAT'!E$1)</f>
        <v>0</v>
      </c>
      <c r="F1775">
        <f>+SUMIFS(inv!$D$1:$D$1164,inv!$A$1:$A$1164,$B1775,inv!$T$1:$T$1164,$A1775,inv!$U$1:$U$1164,'DIAS DE INVENTARIO TAT'!F$1)</f>
        <v>0</v>
      </c>
      <c r="G1775">
        <f>+SUMIFS(inv!$D$1:$D$1164,inv!$A$1:$A$1164,$B1775,inv!$T$1:$T$1164,$A1775,inv!$U$1:$U$1164,'DIAS DE INVENTARIO TAT'!G$1)</f>
        <v>0</v>
      </c>
      <c r="H1775">
        <f>+SUMIFS(inv!$D$1:$D$1164,inv!$A$1:$A$1164,$B1775,inv!$T$1:$T$1164,$A1775,inv!$U$1:$U$1164,'DIAS DE INVENTARIO TAT'!H$1)</f>
        <v>0</v>
      </c>
      <c r="I1775">
        <f>+SUMIFS(inv!$D$1:$D$1164,inv!$A$1:$A$1164,$B1775,inv!$T$1:$T$1164,$A1775,inv!$U$1:$U$1164,'DIAS DE INVENTARIO TAT'!I$1)</f>
        <v>0</v>
      </c>
      <c r="J1775">
        <f>+SUMIFS(inv!$D$1:$D$1164,inv!$A$1:$A$1164,$B1775,inv!$T$1:$T$1164,$A1775,inv!$U$1:$U$1164,'DIAS DE INVENTARIO TAT'!J$1)</f>
        <v>0</v>
      </c>
      <c r="K1775">
        <f>+SUMIFS(inv!$D$1:$D$1164,inv!$A$1:$A$1164,$B1775,inv!$T$1:$T$1164,$A1775,inv!$U$1:$U$1164,'DIAS DE INVENTARIO TAT'!K$1)</f>
        <v>0</v>
      </c>
      <c r="L1775" s="6">
        <f>+SUMIFS(VENTAS!H:H,VENTAS!B:B,B1775,VENTAS!G:G,A1775)</f>
        <v>0</v>
      </c>
      <c r="M1775" s="4">
        <f t="shared" si="163"/>
        <v>0</v>
      </c>
      <c r="N1775" s="4">
        <f t="shared" si="165"/>
        <v>0</v>
      </c>
      <c r="O1775" s="4">
        <f t="shared" si="166"/>
        <v>0</v>
      </c>
      <c r="P1775" s="4">
        <f t="shared" si="167"/>
        <v>0</v>
      </c>
      <c r="Q1775" s="6" t="e">
        <f>+SUMIFS(#REF!,#REF!,TablaINV[[#This Row],[GRUPO]],#REF!,TablaINV[[#This Row],[COD]])</f>
        <v>#REF!</v>
      </c>
      <c r="R1775" s="19">
        <f t="shared" si="168"/>
        <v>0</v>
      </c>
      <c r="S1775" s="4" t="str">
        <f>+VLOOKUP(A1775,inv!T:X,5,0)</f>
        <v>COSTA</v>
      </c>
      <c r="T1775" s="4" t="str">
        <f>+VLOOKUP(B:B,'DT HUEVO'!$A:$D,4,0)</f>
        <v>SEGUNDA</v>
      </c>
      <c r="U1775" s="4" t="str">
        <f>+VLOOKUP(TablaINV[[#This Row],[COD]],'DT HUEVO'!$A:$D,3,0)</f>
        <v>SEGUNDA</v>
      </c>
    </row>
    <row r="1776" spans="1:21">
      <c r="A1776" t="s">
        <v>461</v>
      </c>
      <c r="B1776" s="7">
        <v>79101</v>
      </c>
      <c r="C1776" t="s">
        <v>57</v>
      </c>
      <c r="D1776">
        <f>+SUMIFS(inv!D:D,inv!A:A,B1776,inv!T:T,A1776)</f>
        <v>0</v>
      </c>
      <c r="E1776">
        <f>+SUMIFS(inv!$D$1:$D$1164,inv!$A$1:$A$1164,$B1776,inv!$T$1:$T$1164,$A1776,inv!$U$1:$U$1164,'DIAS DE INVENTARIO TAT'!E$1)</f>
        <v>0</v>
      </c>
      <c r="F1776">
        <f>+SUMIFS(inv!$D$1:$D$1164,inv!$A$1:$A$1164,$B1776,inv!$T$1:$T$1164,$A1776,inv!$U$1:$U$1164,'DIAS DE INVENTARIO TAT'!F$1)</f>
        <v>0</v>
      </c>
      <c r="G1776">
        <f>+SUMIFS(inv!$D$1:$D$1164,inv!$A$1:$A$1164,$B1776,inv!$T$1:$T$1164,$A1776,inv!$U$1:$U$1164,'DIAS DE INVENTARIO TAT'!G$1)</f>
        <v>0</v>
      </c>
      <c r="H1776">
        <f>+SUMIFS(inv!$D$1:$D$1164,inv!$A$1:$A$1164,$B1776,inv!$T$1:$T$1164,$A1776,inv!$U$1:$U$1164,'DIAS DE INVENTARIO TAT'!H$1)</f>
        <v>0</v>
      </c>
      <c r="I1776">
        <f>+SUMIFS(inv!$D$1:$D$1164,inv!$A$1:$A$1164,$B1776,inv!$T$1:$T$1164,$A1776,inv!$U$1:$U$1164,'DIAS DE INVENTARIO TAT'!I$1)</f>
        <v>0</v>
      </c>
      <c r="J1776">
        <f>+SUMIFS(inv!$D$1:$D$1164,inv!$A$1:$A$1164,$B1776,inv!$T$1:$T$1164,$A1776,inv!$U$1:$U$1164,'DIAS DE INVENTARIO TAT'!J$1)</f>
        <v>0</v>
      </c>
      <c r="K1776">
        <f>+SUMIFS(inv!$D$1:$D$1164,inv!$A$1:$A$1164,$B1776,inv!$T$1:$T$1164,$A1776,inv!$U$1:$U$1164,'DIAS DE INVENTARIO TAT'!K$1)</f>
        <v>0</v>
      </c>
      <c r="L1776" s="6">
        <f>+SUMIFS(VENTAS!H:H,VENTAS!B:B,B1776,VENTAS!G:G,A1776)</f>
        <v>0</v>
      </c>
      <c r="M1776" s="4">
        <f t="shared" si="163"/>
        <v>0</v>
      </c>
      <c r="N1776" s="4">
        <f t="shared" si="165"/>
        <v>0</v>
      </c>
      <c r="O1776" s="4">
        <f t="shared" si="166"/>
        <v>0</v>
      </c>
      <c r="P1776" s="4">
        <f t="shared" si="167"/>
        <v>0</v>
      </c>
      <c r="Q1776" s="6" t="e">
        <f>+SUMIFS(#REF!,#REF!,TablaINV[[#This Row],[GRUPO]],#REF!,TablaINV[[#This Row],[COD]])</f>
        <v>#REF!</v>
      </c>
      <c r="R1776" s="19">
        <f t="shared" si="168"/>
        <v>0</v>
      </c>
      <c r="S1776" s="4" t="str">
        <f>+VLOOKUP(A1776,inv!T:X,5,0)</f>
        <v>COSTA</v>
      </c>
      <c r="T1776" s="4" t="str">
        <f>+VLOOKUP(B:B,'DT HUEVO'!$A:$D,4,0)</f>
        <v>SEGUNDA</v>
      </c>
      <c r="U1776" s="4" t="str">
        <f>+VLOOKUP(TablaINV[[#This Row],[COD]],'DT HUEVO'!$A:$D,3,0)</f>
        <v>SEGUNDA</v>
      </c>
    </row>
    <row r="1777" spans="1:21">
      <c r="A1777" t="s">
        <v>461</v>
      </c>
      <c r="B1777" s="7">
        <v>79201</v>
      </c>
      <c r="C1777" t="s">
        <v>50</v>
      </c>
      <c r="D1777">
        <f>+SUMIFS(inv!D:D,inv!A:A,B1777,inv!T:T,A1777)</f>
        <v>0</v>
      </c>
      <c r="E1777">
        <f>+SUMIFS(inv!$D$1:$D$1164,inv!$A$1:$A$1164,$B1777,inv!$T$1:$T$1164,$A1777,inv!$U$1:$U$1164,'DIAS DE INVENTARIO TAT'!E$1)</f>
        <v>0</v>
      </c>
      <c r="F1777">
        <f>+SUMIFS(inv!$D$1:$D$1164,inv!$A$1:$A$1164,$B1777,inv!$T$1:$T$1164,$A1777,inv!$U$1:$U$1164,'DIAS DE INVENTARIO TAT'!F$1)</f>
        <v>0</v>
      </c>
      <c r="G1777">
        <f>+SUMIFS(inv!$D$1:$D$1164,inv!$A$1:$A$1164,$B1777,inv!$T$1:$T$1164,$A1777,inv!$U$1:$U$1164,'DIAS DE INVENTARIO TAT'!G$1)</f>
        <v>0</v>
      </c>
      <c r="H1777">
        <f>+SUMIFS(inv!$D$1:$D$1164,inv!$A$1:$A$1164,$B1777,inv!$T$1:$T$1164,$A1777,inv!$U$1:$U$1164,'DIAS DE INVENTARIO TAT'!H$1)</f>
        <v>0</v>
      </c>
      <c r="I1777">
        <f>+SUMIFS(inv!$D$1:$D$1164,inv!$A$1:$A$1164,$B1777,inv!$T$1:$T$1164,$A1777,inv!$U$1:$U$1164,'DIAS DE INVENTARIO TAT'!I$1)</f>
        <v>0</v>
      </c>
      <c r="J1777">
        <f>+SUMIFS(inv!$D$1:$D$1164,inv!$A$1:$A$1164,$B1777,inv!$T$1:$T$1164,$A1777,inv!$U$1:$U$1164,'DIAS DE INVENTARIO TAT'!J$1)</f>
        <v>0</v>
      </c>
      <c r="K1777">
        <f>+SUMIFS(inv!$D$1:$D$1164,inv!$A$1:$A$1164,$B1777,inv!$T$1:$T$1164,$A1777,inv!$U$1:$U$1164,'DIAS DE INVENTARIO TAT'!K$1)</f>
        <v>0</v>
      </c>
      <c r="L1777" s="6">
        <f>+SUMIFS(VENTAS!H:H,VENTAS!B:B,B1777,VENTAS!G:G,A1777)</f>
        <v>0</v>
      </c>
      <c r="M1777" s="4">
        <f t="shared" si="163"/>
        <v>0</v>
      </c>
      <c r="N1777" s="4">
        <f t="shared" si="165"/>
        <v>0</v>
      </c>
      <c r="O1777" s="4">
        <f t="shared" si="166"/>
        <v>0</v>
      </c>
      <c r="P1777" s="4">
        <f t="shared" si="167"/>
        <v>0</v>
      </c>
      <c r="Q1777" s="6" t="e">
        <f>+SUMIFS(#REF!,#REF!,TablaINV[[#This Row],[GRUPO]],#REF!,TablaINV[[#This Row],[COD]])</f>
        <v>#REF!</v>
      </c>
      <c r="R1777" s="19">
        <f t="shared" si="168"/>
        <v>0</v>
      </c>
      <c r="S1777" s="4" t="str">
        <f>+VLOOKUP(A1777,inv!T:X,5,0)</f>
        <v>COSTA</v>
      </c>
      <c r="T1777" s="4" t="str">
        <f>+VLOOKUP(B:B,'DT HUEVO'!$A:$D,4,0)</f>
        <v>SEGUNDA</v>
      </c>
      <c r="U1777" s="4" t="str">
        <f>+VLOOKUP(TablaINV[[#This Row],[COD]],'DT HUEVO'!$A:$D,3,0)</f>
        <v>SEGUNDA</v>
      </c>
    </row>
    <row r="1778" spans="1:21">
      <c r="A1778" t="s">
        <v>461</v>
      </c>
      <c r="B1778" s="7">
        <v>10504</v>
      </c>
      <c r="C1778" t="s">
        <v>43</v>
      </c>
      <c r="D1778">
        <f>+SUMIFS(inv!D:D,inv!A:A,B1778,inv!T:T,A1778)</f>
        <v>0</v>
      </c>
      <c r="E1778">
        <f>+SUMIFS(inv!$D$1:$D$1164,inv!$A$1:$A$1164,$B1778,inv!$T$1:$T$1164,$A1778,inv!$U$1:$U$1164,'DIAS DE INVENTARIO TAT'!E$1)</f>
        <v>0</v>
      </c>
      <c r="F1778">
        <f>+SUMIFS(inv!$D$1:$D$1164,inv!$A$1:$A$1164,$B1778,inv!$T$1:$T$1164,$A1778,inv!$U$1:$U$1164,'DIAS DE INVENTARIO TAT'!F$1)</f>
        <v>0</v>
      </c>
      <c r="G1778">
        <f>+SUMIFS(inv!$D$1:$D$1164,inv!$A$1:$A$1164,$B1778,inv!$T$1:$T$1164,$A1778,inv!$U$1:$U$1164,'DIAS DE INVENTARIO TAT'!G$1)</f>
        <v>0</v>
      </c>
      <c r="H1778">
        <f>+SUMIFS(inv!$D$1:$D$1164,inv!$A$1:$A$1164,$B1778,inv!$T$1:$T$1164,$A1778,inv!$U$1:$U$1164,'DIAS DE INVENTARIO TAT'!H$1)</f>
        <v>0</v>
      </c>
      <c r="I1778">
        <f>+SUMIFS(inv!$D$1:$D$1164,inv!$A$1:$A$1164,$B1778,inv!$T$1:$T$1164,$A1778,inv!$U$1:$U$1164,'DIAS DE INVENTARIO TAT'!I$1)</f>
        <v>0</v>
      </c>
      <c r="J1778">
        <f>+SUMIFS(inv!$D$1:$D$1164,inv!$A$1:$A$1164,$B1778,inv!$T$1:$T$1164,$A1778,inv!$U$1:$U$1164,'DIAS DE INVENTARIO TAT'!J$1)</f>
        <v>0</v>
      </c>
      <c r="K1778">
        <f>+SUMIFS(inv!$D$1:$D$1164,inv!$A$1:$A$1164,$B1778,inv!$T$1:$T$1164,$A1778,inv!$U$1:$U$1164,'DIAS DE INVENTARIO TAT'!K$1)</f>
        <v>0</v>
      </c>
      <c r="L1778" s="6">
        <f>+SUMIFS(VENTAS!H:H,VENTAS!B:B,B1778,VENTAS!G:G,A1778)</f>
        <v>0</v>
      </c>
      <c r="M1778" s="4">
        <f t="shared" si="163"/>
        <v>0</v>
      </c>
      <c r="N1778" s="4">
        <f t="shared" si="165"/>
        <v>0</v>
      </c>
      <c r="O1778" s="4">
        <f t="shared" si="166"/>
        <v>0</v>
      </c>
      <c r="P1778" s="4">
        <f t="shared" si="167"/>
        <v>0</v>
      </c>
      <c r="Q1778" s="6" t="e">
        <f>+SUMIFS(#REF!,#REF!,TablaINV[[#This Row],[GRUPO]],#REF!,TablaINV[[#This Row],[COD]])</f>
        <v>#REF!</v>
      </c>
      <c r="R1778" s="19">
        <f t="shared" si="168"/>
        <v>0</v>
      </c>
      <c r="S1778" s="4" t="str">
        <f>+VLOOKUP(A1778,inv!T:X,5,0)</f>
        <v>COSTA</v>
      </c>
      <c r="T1778" s="4" t="e">
        <f>+VLOOKUP(B:B,'DT HUEVO'!$A:$D,4,0)</f>
        <v>#N/A</v>
      </c>
      <c r="U1778" s="4" t="e">
        <f>+VLOOKUP(TablaINV[[#This Row],[COD]],'DT HUEVO'!$A:$D,3,0)</f>
        <v>#N/A</v>
      </c>
    </row>
    <row r="1779" spans="1:21">
      <c r="A1779" t="s">
        <v>461</v>
      </c>
      <c r="B1779" s="7">
        <v>10103</v>
      </c>
      <c r="C1779" t="s">
        <v>60</v>
      </c>
      <c r="D1779">
        <f>+SUMIFS(inv!D:D,inv!A:A,B1779,inv!T:T,A1779)</f>
        <v>0</v>
      </c>
      <c r="E1779">
        <f>+SUMIFS(inv!$D$1:$D$1164,inv!$A$1:$A$1164,$B1779,inv!$T$1:$T$1164,$A1779,inv!$U$1:$U$1164,'DIAS DE INVENTARIO TAT'!E$1)</f>
        <v>0</v>
      </c>
      <c r="F1779">
        <f>+SUMIFS(inv!$D$1:$D$1164,inv!$A$1:$A$1164,$B1779,inv!$T$1:$T$1164,$A1779,inv!$U$1:$U$1164,'DIAS DE INVENTARIO TAT'!F$1)</f>
        <v>0</v>
      </c>
      <c r="G1779">
        <f>+SUMIFS(inv!$D$1:$D$1164,inv!$A$1:$A$1164,$B1779,inv!$T$1:$T$1164,$A1779,inv!$U$1:$U$1164,'DIAS DE INVENTARIO TAT'!G$1)</f>
        <v>0</v>
      </c>
      <c r="H1779">
        <f>+SUMIFS(inv!$D$1:$D$1164,inv!$A$1:$A$1164,$B1779,inv!$T$1:$T$1164,$A1779,inv!$U$1:$U$1164,'DIAS DE INVENTARIO TAT'!H$1)</f>
        <v>0</v>
      </c>
      <c r="I1779">
        <f>+SUMIFS(inv!$D$1:$D$1164,inv!$A$1:$A$1164,$B1779,inv!$T$1:$T$1164,$A1779,inv!$U$1:$U$1164,'DIAS DE INVENTARIO TAT'!I$1)</f>
        <v>0</v>
      </c>
      <c r="J1779">
        <f>+SUMIFS(inv!$D$1:$D$1164,inv!$A$1:$A$1164,$B1779,inv!$T$1:$T$1164,$A1779,inv!$U$1:$U$1164,'DIAS DE INVENTARIO TAT'!J$1)</f>
        <v>0</v>
      </c>
      <c r="K1779">
        <f>+SUMIFS(inv!$D$1:$D$1164,inv!$A$1:$A$1164,$B1779,inv!$T$1:$T$1164,$A1779,inv!$U$1:$U$1164,'DIAS DE INVENTARIO TAT'!K$1)</f>
        <v>0</v>
      </c>
      <c r="L1779" s="6">
        <f>+SUMIFS(VENTAS!H:H,VENTAS!B:B,B1779,VENTAS!G:G,A1779)</f>
        <v>0</v>
      </c>
      <c r="M1779" s="4">
        <f t="shared" si="163"/>
        <v>0</v>
      </c>
      <c r="N1779" s="4">
        <f t="shared" si="165"/>
        <v>0</v>
      </c>
      <c r="O1779" s="4">
        <f t="shared" si="166"/>
        <v>0</v>
      </c>
      <c r="P1779" s="4">
        <f t="shared" si="167"/>
        <v>0</v>
      </c>
      <c r="Q1779" s="6" t="e">
        <f>+SUMIFS(#REF!,#REF!,TablaINV[[#This Row],[GRUPO]],#REF!,TablaINV[[#This Row],[COD]])</f>
        <v>#REF!</v>
      </c>
      <c r="R1779" s="19">
        <f t="shared" si="168"/>
        <v>0</v>
      </c>
      <c r="S1779" s="4" t="str">
        <f>+VLOOKUP(A1779,inv!T:X,5,0)</f>
        <v>COSTA</v>
      </c>
      <c r="T1779" s="4" t="str">
        <f>+VLOOKUP(B:B,'DT HUEVO'!$A:$D,4,0)</f>
        <v>EMPACADOS</v>
      </c>
      <c r="U1779" s="4" t="str">
        <f>+VLOOKUP(TablaINV[[#This Row],[COD]],'DT HUEVO'!$A:$D,3,0)</f>
        <v>YUMBO</v>
      </c>
    </row>
    <row r="1780" spans="1:21">
      <c r="A1780" t="s">
        <v>461</v>
      </c>
      <c r="B1780" s="7">
        <v>10303</v>
      </c>
      <c r="C1780" t="s">
        <v>32</v>
      </c>
      <c r="D1780">
        <f>+SUMIFS(inv!D:D,inv!A:A,B1780,inv!T:T,A1780)</f>
        <v>0</v>
      </c>
      <c r="E1780">
        <f>+SUMIFS(inv!$D$1:$D$1164,inv!$A$1:$A$1164,$B1780,inv!$T$1:$T$1164,$A1780,inv!$U$1:$U$1164,'DIAS DE INVENTARIO TAT'!E$1)</f>
        <v>0</v>
      </c>
      <c r="F1780">
        <f>+SUMIFS(inv!$D$1:$D$1164,inv!$A$1:$A$1164,$B1780,inv!$T$1:$T$1164,$A1780,inv!$U$1:$U$1164,'DIAS DE INVENTARIO TAT'!F$1)</f>
        <v>0</v>
      </c>
      <c r="G1780">
        <f>+SUMIFS(inv!$D$1:$D$1164,inv!$A$1:$A$1164,$B1780,inv!$T$1:$T$1164,$A1780,inv!$U$1:$U$1164,'DIAS DE INVENTARIO TAT'!G$1)</f>
        <v>0</v>
      </c>
      <c r="H1780">
        <f>+SUMIFS(inv!$D$1:$D$1164,inv!$A$1:$A$1164,$B1780,inv!$T$1:$T$1164,$A1780,inv!$U$1:$U$1164,'DIAS DE INVENTARIO TAT'!H$1)</f>
        <v>0</v>
      </c>
      <c r="I1780">
        <f>+SUMIFS(inv!$D$1:$D$1164,inv!$A$1:$A$1164,$B1780,inv!$T$1:$T$1164,$A1780,inv!$U$1:$U$1164,'DIAS DE INVENTARIO TAT'!I$1)</f>
        <v>0</v>
      </c>
      <c r="J1780">
        <f>+SUMIFS(inv!$D$1:$D$1164,inv!$A$1:$A$1164,$B1780,inv!$T$1:$T$1164,$A1780,inv!$U$1:$U$1164,'DIAS DE INVENTARIO TAT'!J$1)</f>
        <v>0</v>
      </c>
      <c r="K1780">
        <f>+SUMIFS(inv!$D$1:$D$1164,inv!$A$1:$A$1164,$B1780,inv!$T$1:$T$1164,$A1780,inv!$U$1:$U$1164,'DIAS DE INVENTARIO TAT'!K$1)</f>
        <v>0</v>
      </c>
      <c r="L1780" s="6">
        <f>+SUMIFS(VENTAS!H:H,VENTAS!B:B,B1780,VENTAS!G:G,A1780)</f>
        <v>0</v>
      </c>
      <c r="M1780" s="4">
        <f t="shared" si="163"/>
        <v>0</v>
      </c>
      <c r="N1780" s="4">
        <f t="shared" si="165"/>
        <v>0</v>
      </c>
      <c r="O1780" s="4">
        <f t="shared" si="166"/>
        <v>0</v>
      </c>
      <c r="P1780" s="4">
        <f t="shared" si="167"/>
        <v>0</v>
      </c>
      <c r="Q1780" s="6" t="e">
        <f>+SUMIFS(#REF!,#REF!,TablaINV[[#This Row],[GRUPO]],#REF!,TablaINV[[#This Row],[COD]])</f>
        <v>#REF!</v>
      </c>
      <c r="R1780" s="19">
        <f t="shared" si="168"/>
        <v>0</v>
      </c>
      <c r="S1780" s="4" t="str">
        <f>+VLOOKUP(A1780,inv!T:X,5,0)</f>
        <v>COSTA</v>
      </c>
      <c r="T1780" s="4" t="str">
        <f>+VLOOKUP(B:B,'DT HUEVO'!$A:$D,4,0)</f>
        <v>EMPACADOS</v>
      </c>
      <c r="U1780" s="4" t="str">
        <f>+VLOOKUP(TablaINV[[#This Row],[COD]],'DT HUEVO'!$A:$D,3,0)</f>
        <v>AA</v>
      </c>
    </row>
    <row r="1781" spans="1:21">
      <c r="A1781" t="s">
        <v>461</v>
      </c>
      <c r="B1781" s="7">
        <v>10406</v>
      </c>
      <c r="C1781" t="s">
        <v>72</v>
      </c>
      <c r="D1781">
        <f>+SUMIFS(inv!D:D,inv!A:A,B1781,inv!T:T,A1781)</f>
        <v>0</v>
      </c>
      <c r="E1781">
        <f>+SUMIFS(inv!$D$1:$D$1164,inv!$A$1:$A$1164,$B1781,inv!$T$1:$T$1164,$A1781,inv!$U$1:$U$1164,'DIAS DE INVENTARIO TAT'!E$1)</f>
        <v>0</v>
      </c>
      <c r="F1781">
        <f>+SUMIFS(inv!$D$1:$D$1164,inv!$A$1:$A$1164,$B1781,inv!$T$1:$T$1164,$A1781,inv!$U$1:$U$1164,'DIAS DE INVENTARIO TAT'!F$1)</f>
        <v>0</v>
      </c>
      <c r="G1781">
        <f>+SUMIFS(inv!$D$1:$D$1164,inv!$A$1:$A$1164,$B1781,inv!$T$1:$T$1164,$A1781,inv!$U$1:$U$1164,'DIAS DE INVENTARIO TAT'!G$1)</f>
        <v>0</v>
      </c>
      <c r="H1781">
        <f>+SUMIFS(inv!$D$1:$D$1164,inv!$A$1:$A$1164,$B1781,inv!$T$1:$T$1164,$A1781,inv!$U$1:$U$1164,'DIAS DE INVENTARIO TAT'!H$1)</f>
        <v>0</v>
      </c>
      <c r="I1781">
        <f>+SUMIFS(inv!$D$1:$D$1164,inv!$A$1:$A$1164,$B1781,inv!$T$1:$T$1164,$A1781,inv!$U$1:$U$1164,'DIAS DE INVENTARIO TAT'!I$1)</f>
        <v>0</v>
      </c>
      <c r="J1781">
        <f>+SUMIFS(inv!$D$1:$D$1164,inv!$A$1:$A$1164,$B1781,inv!$T$1:$T$1164,$A1781,inv!$U$1:$U$1164,'DIAS DE INVENTARIO TAT'!J$1)</f>
        <v>0</v>
      </c>
      <c r="K1781">
        <f>+SUMIFS(inv!$D$1:$D$1164,inv!$A$1:$A$1164,$B1781,inv!$T$1:$T$1164,$A1781,inv!$U$1:$U$1164,'DIAS DE INVENTARIO TAT'!K$1)</f>
        <v>0</v>
      </c>
      <c r="L1781" s="6">
        <f>+SUMIFS(VENTAS!H:H,VENTAS!B:B,B1781,VENTAS!G:G,A1781)</f>
        <v>0</v>
      </c>
      <c r="M1781" s="4">
        <f t="shared" si="163"/>
        <v>0</v>
      </c>
      <c r="N1781" s="4">
        <f t="shared" si="165"/>
        <v>0</v>
      </c>
      <c r="O1781" s="4">
        <f t="shared" si="166"/>
        <v>0</v>
      </c>
      <c r="P1781" s="4">
        <f t="shared" si="167"/>
        <v>0</v>
      </c>
      <c r="Q1781" s="6" t="e">
        <f>+SUMIFS(#REF!,#REF!,TablaINV[[#This Row],[GRUPO]],#REF!,TablaINV[[#This Row],[COD]])</f>
        <v>#REF!</v>
      </c>
      <c r="R1781" s="19">
        <f t="shared" si="168"/>
        <v>0</v>
      </c>
      <c r="S1781" s="4" t="str">
        <f>+VLOOKUP(A1781,inv!T:X,5,0)</f>
        <v>COSTA</v>
      </c>
      <c r="T1781" s="4" t="str">
        <f>+VLOOKUP(B:B,'DT HUEVO'!$A:$D,4,0)</f>
        <v>VERDE</v>
      </c>
      <c r="U1781" s="4" t="str">
        <f>+VLOOKUP(TablaINV[[#This Row],[COD]],'DT HUEVO'!$A:$D,3,0)</f>
        <v>A</v>
      </c>
    </row>
    <row r="1782" spans="1:21">
      <c r="A1782" t="s">
        <v>461</v>
      </c>
      <c r="B1782" s="7">
        <v>10480</v>
      </c>
      <c r="C1782" t="s">
        <v>545</v>
      </c>
      <c r="D1782">
        <f>+SUMIFS(inv!D:D,inv!A:A,B1782,inv!T:T,A1782)</f>
        <v>0</v>
      </c>
      <c r="E1782">
        <f>+SUMIFS(inv!$D$1:$D$1164,inv!$A$1:$A$1164,$B1782,inv!$T$1:$T$1164,$A1782,inv!$U$1:$U$1164,'DIAS DE INVENTARIO TAT'!E$1)</f>
        <v>0</v>
      </c>
      <c r="F1782">
        <f>+SUMIFS(inv!$D$1:$D$1164,inv!$A$1:$A$1164,$B1782,inv!$T$1:$T$1164,$A1782,inv!$U$1:$U$1164,'DIAS DE INVENTARIO TAT'!F$1)</f>
        <v>0</v>
      </c>
      <c r="G1782">
        <f>+SUMIFS(inv!$D$1:$D$1164,inv!$A$1:$A$1164,$B1782,inv!$T$1:$T$1164,$A1782,inv!$U$1:$U$1164,'DIAS DE INVENTARIO TAT'!G$1)</f>
        <v>0</v>
      </c>
      <c r="H1782">
        <f>+SUMIFS(inv!$D$1:$D$1164,inv!$A$1:$A$1164,$B1782,inv!$T$1:$T$1164,$A1782,inv!$U$1:$U$1164,'DIAS DE INVENTARIO TAT'!H$1)</f>
        <v>0</v>
      </c>
      <c r="I1782">
        <f>+SUMIFS(inv!$D$1:$D$1164,inv!$A$1:$A$1164,$B1782,inv!$T$1:$T$1164,$A1782,inv!$U$1:$U$1164,'DIAS DE INVENTARIO TAT'!I$1)</f>
        <v>0</v>
      </c>
      <c r="J1782">
        <f>+SUMIFS(inv!$D$1:$D$1164,inv!$A$1:$A$1164,$B1782,inv!$T$1:$T$1164,$A1782,inv!$U$1:$U$1164,'DIAS DE INVENTARIO TAT'!J$1)</f>
        <v>0</v>
      </c>
      <c r="K1782">
        <f>+SUMIFS(inv!$D$1:$D$1164,inv!$A$1:$A$1164,$B1782,inv!$T$1:$T$1164,$A1782,inv!$U$1:$U$1164,'DIAS DE INVENTARIO TAT'!K$1)</f>
        <v>0</v>
      </c>
      <c r="L1782" s="6">
        <f>+SUMIFS(VENTAS!H:H,VENTAS!B:B,B1782,VENTAS!G:G,A1782)</f>
        <v>0</v>
      </c>
      <c r="M1782" s="4">
        <f t="shared" si="163"/>
        <v>0</v>
      </c>
      <c r="N1782" s="4">
        <f t="shared" si="165"/>
        <v>0</v>
      </c>
      <c r="O1782" s="4">
        <f t="shared" si="166"/>
        <v>0</v>
      </c>
      <c r="P1782" s="4">
        <f t="shared" si="167"/>
        <v>0</v>
      </c>
      <c r="Q1782" s="6" t="e">
        <f>+SUMIFS(#REF!,#REF!,TablaINV[[#This Row],[GRUPO]],#REF!,TablaINV[[#This Row],[COD]])</f>
        <v>#REF!</v>
      </c>
      <c r="R1782" s="19">
        <f t="shared" si="168"/>
        <v>0</v>
      </c>
      <c r="S1782" s="4" t="str">
        <f>+VLOOKUP(A1782,inv!T:X,5,0)</f>
        <v>COSTA</v>
      </c>
      <c r="T1782" s="4" t="str">
        <f>+VLOOKUP(B:B,'DT HUEVO'!$A:$D,4,0)</f>
        <v>EMPACADOS</v>
      </c>
      <c r="U1782" s="4" t="str">
        <f>+VLOOKUP(TablaINV[[#This Row],[COD]],'DT HUEVO'!$A:$D,3,0)</f>
        <v>A</v>
      </c>
    </row>
    <row r="1783" spans="1:21">
      <c r="A1783" t="s">
        <v>461</v>
      </c>
      <c r="B1783" s="7">
        <v>12359</v>
      </c>
      <c r="C1783" t="s">
        <v>63</v>
      </c>
      <c r="D1783">
        <f>+SUMIFS(inv!D:D,inv!A:A,B1783,inv!T:T,A1783)</f>
        <v>0</v>
      </c>
      <c r="E1783">
        <f>+SUMIFS(inv!$D$1:$D$1164,inv!$A$1:$A$1164,$B1783,inv!$T$1:$T$1164,$A1783,inv!$U$1:$U$1164,'DIAS DE INVENTARIO TAT'!E$1)</f>
        <v>0</v>
      </c>
      <c r="F1783">
        <f>+SUMIFS(inv!$D$1:$D$1164,inv!$A$1:$A$1164,$B1783,inv!$T$1:$T$1164,$A1783,inv!$U$1:$U$1164,'DIAS DE INVENTARIO TAT'!F$1)</f>
        <v>0</v>
      </c>
      <c r="G1783">
        <f>+SUMIFS(inv!$D$1:$D$1164,inv!$A$1:$A$1164,$B1783,inv!$T$1:$T$1164,$A1783,inv!$U$1:$U$1164,'DIAS DE INVENTARIO TAT'!G$1)</f>
        <v>0</v>
      </c>
      <c r="H1783">
        <f>+SUMIFS(inv!$D$1:$D$1164,inv!$A$1:$A$1164,$B1783,inv!$T$1:$T$1164,$A1783,inv!$U$1:$U$1164,'DIAS DE INVENTARIO TAT'!H$1)</f>
        <v>0</v>
      </c>
      <c r="I1783">
        <f>+SUMIFS(inv!$D$1:$D$1164,inv!$A$1:$A$1164,$B1783,inv!$T$1:$T$1164,$A1783,inv!$U$1:$U$1164,'DIAS DE INVENTARIO TAT'!I$1)</f>
        <v>0</v>
      </c>
      <c r="J1783">
        <f>+SUMIFS(inv!$D$1:$D$1164,inv!$A$1:$A$1164,$B1783,inv!$T$1:$T$1164,$A1783,inv!$U$1:$U$1164,'DIAS DE INVENTARIO TAT'!J$1)</f>
        <v>0</v>
      </c>
      <c r="K1783">
        <f>+SUMIFS(inv!$D$1:$D$1164,inv!$A$1:$A$1164,$B1783,inv!$T$1:$T$1164,$A1783,inv!$U$1:$U$1164,'DIAS DE INVENTARIO TAT'!K$1)</f>
        <v>0</v>
      </c>
      <c r="L1783" s="6">
        <f>+SUMIFS(VENTAS!H:H,VENTAS!B:B,B1783,VENTAS!G:G,A1783)</f>
        <v>0</v>
      </c>
      <c r="M1783" s="4">
        <f t="shared" si="163"/>
        <v>0</v>
      </c>
      <c r="N1783" s="4">
        <f t="shared" si="165"/>
        <v>0</v>
      </c>
      <c r="O1783" s="4">
        <f t="shared" si="166"/>
        <v>0</v>
      </c>
      <c r="P1783" s="4">
        <f t="shared" si="167"/>
        <v>0</v>
      </c>
      <c r="Q1783" s="6" t="e">
        <f>+SUMIFS(#REF!,#REF!,TablaINV[[#This Row],[GRUPO]],#REF!,TablaINV[[#This Row],[COD]])</f>
        <v>#REF!</v>
      </c>
      <c r="R1783" s="19">
        <f t="shared" si="168"/>
        <v>0</v>
      </c>
      <c r="S1783" s="4" t="str">
        <f>+VLOOKUP(A1783,inv!T:X,5,0)</f>
        <v>COSTA</v>
      </c>
      <c r="T1783" s="4" t="e">
        <f>+VLOOKUP(B:B,'DT HUEVO'!$A:$D,4,0)</f>
        <v>#N/A</v>
      </c>
      <c r="U1783" s="4" t="e">
        <f>+VLOOKUP(TablaINV[[#This Row],[COD]],'DT HUEVO'!$A:$D,3,0)</f>
        <v>#N/A</v>
      </c>
    </row>
    <row r="1784" spans="1:21">
      <c r="A1784" t="s">
        <v>461</v>
      </c>
      <c r="B1784" s="7">
        <v>12380</v>
      </c>
      <c r="C1784" t="s">
        <v>65</v>
      </c>
      <c r="D1784">
        <f>+SUMIFS(inv!D:D,inv!A:A,B1784,inv!T:T,A1784)</f>
        <v>0</v>
      </c>
      <c r="E1784">
        <f>+SUMIFS(inv!$D$1:$D$1164,inv!$A$1:$A$1164,$B1784,inv!$T$1:$T$1164,$A1784,inv!$U$1:$U$1164,'DIAS DE INVENTARIO TAT'!E$1)</f>
        <v>0</v>
      </c>
      <c r="F1784">
        <f>+SUMIFS(inv!$D$1:$D$1164,inv!$A$1:$A$1164,$B1784,inv!$T$1:$T$1164,$A1784,inv!$U$1:$U$1164,'DIAS DE INVENTARIO TAT'!F$1)</f>
        <v>0</v>
      </c>
      <c r="G1784">
        <f>+SUMIFS(inv!$D$1:$D$1164,inv!$A$1:$A$1164,$B1784,inv!$T$1:$T$1164,$A1784,inv!$U$1:$U$1164,'DIAS DE INVENTARIO TAT'!G$1)</f>
        <v>0</v>
      </c>
      <c r="H1784">
        <f>+SUMIFS(inv!$D$1:$D$1164,inv!$A$1:$A$1164,$B1784,inv!$T$1:$T$1164,$A1784,inv!$U$1:$U$1164,'DIAS DE INVENTARIO TAT'!H$1)</f>
        <v>0</v>
      </c>
      <c r="I1784">
        <f>+SUMIFS(inv!$D$1:$D$1164,inv!$A$1:$A$1164,$B1784,inv!$T$1:$T$1164,$A1784,inv!$U$1:$U$1164,'DIAS DE INVENTARIO TAT'!I$1)</f>
        <v>0</v>
      </c>
      <c r="J1784">
        <f>+SUMIFS(inv!$D$1:$D$1164,inv!$A$1:$A$1164,$B1784,inv!$T$1:$T$1164,$A1784,inv!$U$1:$U$1164,'DIAS DE INVENTARIO TAT'!J$1)</f>
        <v>0</v>
      </c>
      <c r="K1784">
        <f>+SUMIFS(inv!$D$1:$D$1164,inv!$A$1:$A$1164,$B1784,inv!$T$1:$T$1164,$A1784,inv!$U$1:$U$1164,'DIAS DE INVENTARIO TAT'!K$1)</f>
        <v>0</v>
      </c>
      <c r="L1784" s="6">
        <f>+SUMIFS(VENTAS!H:H,VENTAS!B:B,B1784,VENTAS!G:G,A1784)</f>
        <v>0</v>
      </c>
      <c r="M1784" s="4">
        <f t="shared" si="163"/>
        <v>0</v>
      </c>
      <c r="N1784" s="4">
        <f t="shared" si="165"/>
        <v>0</v>
      </c>
      <c r="O1784" s="4">
        <f t="shared" si="166"/>
        <v>0</v>
      </c>
      <c r="P1784" s="4">
        <f t="shared" si="167"/>
        <v>0</v>
      </c>
      <c r="Q1784" s="6" t="e">
        <f>+SUMIFS(#REF!,#REF!,TablaINV[[#This Row],[GRUPO]],#REF!,TablaINV[[#This Row],[COD]])</f>
        <v>#REF!</v>
      </c>
      <c r="R1784" s="19">
        <f t="shared" si="168"/>
        <v>0</v>
      </c>
      <c r="S1784" s="4" t="str">
        <f>+VLOOKUP(A1784,inv!T:X,5,0)</f>
        <v>COSTA</v>
      </c>
      <c r="T1784" s="4" t="e">
        <f>+VLOOKUP(B:B,'DT HUEVO'!$A:$D,4,0)</f>
        <v>#N/A</v>
      </c>
      <c r="U1784" s="4" t="e">
        <f>+VLOOKUP(TablaINV[[#This Row],[COD]],'DT HUEVO'!$A:$D,3,0)</f>
        <v>#N/A</v>
      </c>
    </row>
    <row r="1785" spans="1:21">
      <c r="A1785" t="s">
        <v>461</v>
      </c>
      <c r="B1785" s="7">
        <v>12459</v>
      </c>
      <c r="C1785" t="s">
        <v>66</v>
      </c>
      <c r="D1785">
        <f>+SUMIFS(inv!D:D,inv!A:A,B1785,inv!T:T,A1785)</f>
        <v>0</v>
      </c>
      <c r="E1785">
        <f>+SUMIFS(inv!$D$1:$D$1164,inv!$A$1:$A$1164,$B1785,inv!$T$1:$T$1164,$A1785,inv!$U$1:$U$1164,'DIAS DE INVENTARIO TAT'!E$1)</f>
        <v>0</v>
      </c>
      <c r="F1785">
        <f>+SUMIFS(inv!$D$1:$D$1164,inv!$A$1:$A$1164,$B1785,inv!$T$1:$T$1164,$A1785,inv!$U$1:$U$1164,'DIAS DE INVENTARIO TAT'!F$1)</f>
        <v>0</v>
      </c>
      <c r="G1785">
        <f>+SUMIFS(inv!$D$1:$D$1164,inv!$A$1:$A$1164,$B1785,inv!$T$1:$T$1164,$A1785,inv!$U$1:$U$1164,'DIAS DE INVENTARIO TAT'!G$1)</f>
        <v>0</v>
      </c>
      <c r="H1785">
        <f>+SUMIFS(inv!$D$1:$D$1164,inv!$A$1:$A$1164,$B1785,inv!$T$1:$T$1164,$A1785,inv!$U$1:$U$1164,'DIAS DE INVENTARIO TAT'!H$1)</f>
        <v>0</v>
      </c>
      <c r="I1785">
        <f>+SUMIFS(inv!$D$1:$D$1164,inv!$A$1:$A$1164,$B1785,inv!$T$1:$T$1164,$A1785,inv!$U$1:$U$1164,'DIAS DE INVENTARIO TAT'!I$1)</f>
        <v>0</v>
      </c>
      <c r="J1785">
        <f>+SUMIFS(inv!$D$1:$D$1164,inv!$A$1:$A$1164,$B1785,inv!$T$1:$T$1164,$A1785,inv!$U$1:$U$1164,'DIAS DE INVENTARIO TAT'!J$1)</f>
        <v>0</v>
      </c>
      <c r="K1785">
        <f>+SUMIFS(inv!$D$1:$D$1164,inv!$A$1:$A$1164,$B1785,inv!$T$1:$T$1164,$A1785,inv!$U$1:$U$1164,'DIAS DE INVENTARIO TAT'!K$1)</f>
        <v>0</v>
      </c>
      <c r="L1785" s="6">
        <f>+SUMIFS(VENTAS!H:H,VENTAS!B:B,B1785,VENTAS!G:G,A1785)</f>
        <v>0</v>
      </c>
      <c r="M1785" s="4">
        <f t="shared" si="163"/>
        <v>0</v>
      </c>
      <c r="N1785" s="4">
        <f t="shared" si="165"/>
        <v>0</v>
      </c>
      <c r="O1785" s="4">
        <f t="shared" si="166"/>
        <v>0</v>
      </c>
      <c r="P1785" s="4">
        <f t="shared" si="167"/>
        <v>0</v>
      </c>
      <c r="Q1785" s="6" t="e">
        <f>+SUMIFS(#REF!,#REF!,TablaINV[[#This Row],[GRUPO]],#REF!,TablaINV[[#This Row],[COD]])</f>
        <v>#REF!</v>
      </c>
      <c r="R1785" s="19">
        <f t="shared" si="168"/>
        <v>0</v>
      </c>
      <c r="S1785" s="4" t="str">
        <f>+VLOOKUP(A1785,inv!T:X,5,0)</f>
        <v>COSTA</v>
      </c>
      <c r="T1785" s="4" t="e">
        <f>+VLOOKUP(B:B,'DT HUEVO'!$A:$D,4,0)</f>
        <v>#N/A</v>
      </c>
      <c r="U1785" s="4" t="e">
        <f>+VLOOKUP(TablaINV[[#This Row],[COD]],'DT HUEVO'!$A:$D,3,0)</f>
        <v>#N/A</v>
      </c>
    </row>
    <row r="1786" spans="1:21">
      <c r="A1786" t="s">
        <v>461</v>
      </c>
      <c r="B1786" s="7">
        <v>13480</v>
      </c>
      <c r="C1786" t="s">
        <v>469</v>
      </c>
      <c r="D1786">
        <f>+SUMIFS(inv!D:D,inv!A:A,B1786,inv!T:T,A1786)</f>
        <v>0</v>
      </c>
      <c r="E1786">
        <f>+SUMIFS(inv!$D$1:$D$1164,inv!$A$1:$A$1164,$B1786,inv!$T$1:$T$1164,$A1786,inv!$U$1:$U$1164,'DIAS DE INVENTARIO TAT'!E$1)</f>
        <v>0</v>
      </c>
      <c r="F1786">
        <f>+SUMIFS(inv!$D$1:$D$1164,inv!$A$1:$A$1164,$B1786,inv!$T$1:$T$1164,$A1786,inv!$U$1:$U$1164,'DIAS DE INVENTARIO TAT'!F$1)</f>
        <v>0</v>
      </c>
      <c r="G1786">
        <f>+SUMIFS(inv!$D$1:$D$1164,inv!$A$1:$A$1164,$B1786,inv!$T$1:$T$1164,$A1786,inv!$U$1:$U$1164,'DIAS DE INVENTARIO TAT'!G$1)</f>
        <v>0</v>
      </c>
      <c r="H1786">
        <f>+SUMIFS(inv!$D$1:$D$1164,inv!$A$1:$A$1164,$B1786,inv!$T$1:$T$1164,$A1786,inv!$U$1:$U$1164,'DIAS DE INVENTARIO TAT'!H$1)</f>
        <v>0</v>
      </c>
      <c r="I1786">
        <f>+SUMIFS(inv!$D$1:$D$1164,inv!$A$1:$A$1164,$B1786,inv!$T$1:$T$1164,$A1786,inv!$U$1:$U$1164,'DIAS DE INVENTARIO TAT'!I$1)</f>
        <v>0</v>
      </c>
      <c r="J1786">
        <f>+SUMIFS(inv!$D$1:$D$1164,inv!$A$1:$A$1164,$B1786,inv!$T$1:$T$1164,$A1786,inv!$U$1:$U$1164,'DIAS DE INVENTARIO TAT'!J$1)</f>
        <v>0</v>
      </c>
      <c r="K1786">
        <f>+SUMIFS(inv!$D$1:$D$1164,inv!$A$1:$A$1164,$B1786,inv!$T$1:$T$1164,$A1786,inv!$U$1:$U$1164,'DIAS DE INVENTARIO TAT'!K$1)</f>
        <v>0</v>
      </c>
      <c r="L1786" s="6">
        <f>+SUMIFS(VENTAS!H:H,VENTAS!B:B,B1786,VENTAS!G:G,A1786)</f>
        <v>0</v>
      </c>
      <c r="M1786" s="4">
        <f t="shared" si="163"/>
        <v>0</v>
      </c>
      <c r="N1786" s="4">
        <f t="shared" si="165"/>
        <v>0</v>
      </c>
      <c r="O1786" s="4">
        <f t="shared" si="166"/>
        <v>0</v>
      </c>
      <c r="P1786" s="4">
        <f t="shared" si="167"/>
        <v>0</v>
      </c>
      <c r="Q1786" s="6" t="e">
        <f>+SUMIFS(#REF!,#REF!,TablaINV[[#This Row],[GRUPO]],#REF!,TablaINV[[#This Row],[COD]])</f>
        <v>#REF!</v>
      </c>
      <c r="R1786" s="19">
        <f t="shared" si="168"/>
        <v>0</v>
      </c>
      <c r="S1786" s="4" t="str">
        <f>+VLOOKUP(A1786,inv!T:X,5,0)</f>
        <v>COSTA</v>
      </c>
      <c r="T1786" s="4" t="str">
        <f>+VLOOKUP(B:B,'DT HUEVO'!$A:$D,4,0)</f>
        <v>EMPACADOS</v>
      </c>
      <c r="U1786" s="4" t="str">
        <f>+VLOOKUP(TablaINV[[#This Row],[COD]],'DT HUEVO'!$A:$D,3,0)</f>
        <v>A</v>
      </c>
    </row>
    <row r="1787" spans="1:21">
      <c r="A1787" t="s">
        <v>461</v>
      </c>
      <c r="B1787" s="7">
        <v>10204</v>
      </c>
      <c r="C1787" t="s">
        <v>53</v>
      </c>
      <c r="D1787">
        <f>+SUMIFS(inv!D:D,inv!A:A,B1787,inv!T:T,A1787)</f>
        <v>0</v>
      </c>
      <c r="E1787">
        <f>+SUMIFS(inv!$D$1:$D$1164,inv!$A$1:$A$1164,$B1787,inv!$T$1:$T$1164,$A1787,inv!$U$1:$U$1164,'DIAS DE INVENTARIO TAT'!E$1)</f>
        <v>0</v>
      </c>
      <c r="F1787">
        <f>+SUMIFS(inv!$D$1:$D$1164,inv!$A$1:$A$1164,$B1787,inv!$T$1:$T$1164,$A1787,inv!$U$1:$U$1164,'DIAS DE INVENTARIO TAT'!F$1)</f>
        <v>0</v>
      </c>
      <c r="G1787">
        <f>+SUMIFS(inv!$D$1:$D$1164,inv!$A$1:$A$1164,$B1787,inv!$T$1:$T$1164,$A1787,inv!$U$1:$U$1164,'DIAS DE INVENTARIO TAT'!G$1)</f>
        <v>0</v>
      </c>
      <c r="H1787">
        <f>+SUMIFS(inv!$D$1:$D$1164,inv!$A$1:$A$1164,$B1787,inv!$T$1:$T$1164,$A1787,inv!$U$1:$U$1164,'DIAS DE INVENTARIO TAT'!H$1)</f>
        <v>0</v>
      </c>
      <c r="I1787">
        <f>+SUMIFS(inv!$D$1:$D$1164,inv!$A$1:$A$1164,$B1787,inv!$T$1:$T$1164,$A1787,inv!$U$1:$U$1164,'DIAS DE INVENTARIO TAT'!I$1)</f>
        <v>0</v>
      </c>
      <c r="J1787">
        <f>+SUMIFS(inv!$D$1:$D$1164,inv!$A$1:$A$1164,$B1787,inv!$T$1:$T$1164,$A1787,inv!$U$1:$U$1164,'DIAS DE INVENTARIO TAT'!J$1)</f>
        <v>0</v>
      </c>
      <c r="K1787">
        <f>+SUMIFS(inv!$D$1:$D$1164,inv!$A$1:$A$1164,$B1787,inv!$T$1:$T$1164,$A1787,inv!$U$1:$U$1164,'DIAS DE INVENTARIO TAT'!K$1)</f>
        <v>0</v>
      </c>
      <c r="L1787" s="6">
        <f>+SUMIFS(VENTAS!H:H,VENTAS!B:B,B1787,VENTAS!G:G,A1787)</f>
        <v>0</v>
      </c>
      <c r="M1787" s="4">
        <f t="shared" si="163"/>
        <v>0</v>
      </c>
      <c r="N1787" s="4">
        <f t="shared" ref="N1787:N1818" si="169">+IFERROR(E1787/$L1787,0)</f>
        <v>0</v>
      </c>
      <c r="O1787" s="4">
        <f t="shared" ref="O1787:O1818" si="170">+IFERROR(F1787/$L1787,0)</f>
        <v>0</v>
      </c>
      <c r="P1787" s="4">
        <f t="shared" ref="P1787:P1818" si="171">+IFERROR(G1787/$L1787,0)</f>
        <v>0</v>
      </c>
      <c r="Q1787" s="6" t="e">
        <f>+SUMIFS(#REF!,#REF!,TablaINV[[#This Row],[GRUPO]],#REF!,TablaINV[[#This Row],[COD]])</f>
        <v>#REF!</v>
      </c>
      <c r="R1787" s="19">
        <f t="shared" ref="R1787:R1818" si="172">+IFERROR(D1787/Q1787,0)</f>
        <v>0</v>
      </c>
      <c r="S1787" s="4" t="str">
        <f>+VLOOKUP(A1787,inv!T:X,5,0)</f>
        <v>COSTA</v>
      </c>
      <c r="T1787" s="4" t="str">
        <f>+VLOOKUP(B:B,'DT HUEVO'!$A:$D,4,0)</f>
        <v>FS</v>
      </c>
      <c r="U1787" s="4" t="str">
        <f>+VLOOKUP(TablaINV[[#This Row],[COD]],'DT HUEVO'!$A:$D,3,0)</f>
        <v>AAA</v>
      </c>
    </row>
    <row r="1788" spans="1:21">
      <c r="A1788" t="s">
        <v>461</v>
      </c>
      <c r="B1788" s="7">
        <v>13303</v>
      </c>
      <c r="C1788" t="s">
        <v>75</v>
      </c>
      <c r="D1788">
        <f>+SUMIFS(inv!D:D,inv!A:A,B1788,inv!T:T,A1788)</f>
        <v>0</v>
      </c>
      <c r="E1788">
        <f>+SUMIFS(inv!$D$1:$D$1164,inv!$A$1:$A$1164,$B1788,inv!$T$1:$T$1164,$A1788,inv!$U$1:$U$1164,'DIAS DE INVENTARIO TAT'!E$1)</f>
        <v>0</v>
      </c>
      <c r="F1788">
        <f>+SUMIFS(inv!$D$1:$D$1164,inv!$A$1:$A$1164,$B1788,inv!$T$1:$T$1164,$A1788,inv!$U$1:$U$1164,'DIAS DE INVENTARIO TAT'!F$1)</f>
        <v>0</v>
      </c>
      <c r="G1788">
        <f>+SUMIFS(inv!$D$1:$D$1164,inv!$A$1:$A$1164,$B1788,inv!$T$1:$T$1164,$A1788,inv!$U$1:$U$1164,'DIAS DE INVENTARIO TAT'!G$1)</f>
        <v>0</v>
      </c>
      <c r="H1788">
        <f>+SUMIFS(inv!$D$1:$D$1164,inv!$A$1:$A$1164,$B1788,inv!$T$1:$T$1164,$A1788,inv!$U$1:$U$1164,'DIAS DE INVENTARIO TAT'!H$1)</f>
        <v>0</v>
      </c>
      <c r="I1788">
        <f>+SUMIFS(inv!$D$1:$D$1164,inv!$A$1:$A$1164,$B1788,inv!$T$1:$T$1164,$A1788,inv!$U$1:$U$1164,'DIAS DE INVENTARIO TAT'!I$1)</f>
        <v>0</v>
      </c>
      <c r="J1788">
        <f>+SUMIFS(inv!$D$1:$D$1164,inv!$A$1:$A$1164,$B1788,inv!$T$1:$T$1164,$A1788,inv!$U$1:$U$1164,'DIAS DE INVENTARIO TAT'!J$1)</f>
        <v>0</v>
      </c>
      <c r="K1788">
        <f>+SUMIFS(inv!$D$1:$D$1164,inv!$A$1:$A$1164,$B1788,inv!$T$1:$T$1164,$A1788,inv!$U$1:$U$1164,'DIAS DE INVENTARIO TAT'!K$1)</f>
        <v>0</v>
      </c>
      <c r="L1788" s="6">
        <f>+SUMIFS(VENTAS!H:H,VENTAS!B:B,B1788,VENTAS!G:G,A1788)</f>
        <v>0</v>
      </c>
      <c r="M1788" s="4">
        <f t="shared" si="163"/>
        <v>0</v>
      </c>
      <c r="N1788" s="4">
        <f t="shared" si="169"/>
        <v>0</v>
      </c>
      <c r="O1788" s="4">
        <f t="shared" si="170"/>
        <v>0</v>
      </c>
      <c r="P1788" s="4">
        <f t="shared" si="171"/>
        <v>0</v>
      </c>
      <c r="Q1788" s="6" t="e">
        <f>+SUMIFS(#REF!,#REF!,TablaINV[[#This Row],[GRUPO]],#REF!,TablaINV[[#This Row],[COD]])</f>
        <v>#REF!</v>
      </c>
      <c r="R1788" s="19">
        <f t="shared" si="172"/>
        <v>0</v>
      </c>
      <c r="S1788" s="4" t="str">
        <f>+VLOOKUP(A1788,inv!T:X,5,0)</f>
        <v>COSTA</v>
      </c>
      <c r="T1788" s="4" t="str">
        <f>+VLOOKUP(B:B,'DT HUEVO'!$A:$D,4,0)</f>
        <v>EMPACADOS</v>
      </c>
      <c r="U1788" s="4" t="str">
        <f>+VLOOKUP(TablaINV[[#This Row],[COD]],'DT HUEVO'!$A:$D,3,0)</f>
        <v>AA</v>
      </c>
    </row>
    <row r="1789" spans="1:21">
      <c r="A1789" t="s">
        <v>461</v>
      </c>
      <c r="B1789" s="7">
        <v>13401</v>
      </c>
      <c r="C1789" t="s">
        <v>77</v>
      </c>
      <c r="D1789">
        <f>+SUMIFS(inv!D:D,inv!A:A,B1789,inv!T:T,A1789)</f>
        <v>0</v>
      </c>
      <c r="E1789">
        <f>+SUMIFS(inv!$D$1:$D$1164,inv!$A$1:$A$1164,$B1789,inv!$T$1:$T$1164,$A1789,inv!$U$1:$U$1164,'DIAS DE INVENTARIO TAT'!E$1)</f>
        <v>0</v>
      </c>
      <c r="F1789">
        <f>+SUMIFS(inv!$D$1:$D$1164,inv!$A$1:$A$1164,$B1789,inv!$T$1:$T$1164,$A1789,inv!$U$1:$U$1164,'DIAS DE INVENTARIO TAT'!F$1)</f>
        <v>0</v>
      </c>
      <c r="G1789">
        <f>+SUMIFS(inv!$D$1:$D$1164,inv!$A$1:$A$1164,$B1789,inv!$T$1:$T$1164,$A1789,inv!$U$1:$U$1164,'DIAS DE INVENTARIO TAT'!G$1)</f>
        <v>0</v>
      </c>
      <c r="H1789">
        <f>+SUMIFS(inv!$D$1:$D$1164,inv!$A$1:$A$1164,$B1789,inv!$T$1:$T$1164,$A1789,inv!$U$1:$U$1164,'DIAS DE INVENTARIO TAT'!H$1)</f>
        <v>0</v>
      </c>
      <c r="I1789">
        <f>+SUMIFS(inv!$D$1:$D$1164,inv!$A$1:$A$1164,$B1789,inv!$T$1:$T$1164,$A1789,inv!$U$1:$U$1164,'DIAS DE INVENTARIO TAT'!I$1)</f>
        <v>0</v>
      </c>
      <c r="J1789">
        <f>+SUMIFS(inv!$D$1:$D$1164,inv!$A$1:$A$1164,$B1789,inv!$T$1:$T$1164,$A1789,inv!$U$1:$U$1164,'DIAS DE INVENTARIO TAT'!J$1)</f>
        <v>0</v>
      </c>
      <c r="K1789">
        <f>+SUMIFS(inv!$D$1:$D$1164,inv!$A$1:$A$1164,$B1789,inv!$T$1:$T$1164,$A1789,inv!$U$1:$U$1164,'DIAS DE INVENTARIO TAT'!K$1)</f>
        <v>0</v>
      </c>
      <c r="L1789" s="6">
        <f>+SUMIFS(VENTAS!H:H,VENTAS!B:B,B1789,VENTAS!G:G,A1789)</f>
        <v>0</v>
      </c>
      <c r="M1789" s="4">
        <f t="shared" si="163"/>
        <v>0</v>
      </c>
      <c r="N1789" s="4">
        <f t="shared" si="169"/>
        <v>0</v>
      </c>
      <c r="O1789" s="4">
        <f t="shared" si="170"/>
        <v>0</v>
      </c>
      <c r="P1789" s="4">
        <f t="shared" si="171"/>
        <v>0</v>
      </c>
      <c r="Q1789" s="6" t="e">
        <f>+SUMIFS(#REF!,#REF!,TablaINV[[#This Row],[GRUPO]],#REF!,TablaINV[[#This Row],[COD]])</f>
        <v>#REF!</v>
      </c>
      <c r="R1789" s="19">
        <f t="shared" si="172"/>
        <v>0</v>
      </c>
      <c r="S1789" s="4" t="str">
        <f>+VLOOKUP(A1789,inv!T:X,5,0)</f>
        <v>COSTA</v>
      </c>
      <c r="T1789" s="4" t="str">
        <f>+VLOOKUP(B:B,'DT HUEVO'!$A:$D,4,0)</f>
        <v>EMPACADOS</v>
      </c>
      <c r="U1789" s="4" t="str">
        <f>+VLOOKUP(TablaINV[[#This Row],[COD]],'DT HUEVO'!$A:$D,3,0)</f>
        <v>A</v>
      </c>
    </row>
    <row r="1790" spans="1:21">
      <c r="A1790" t="s">
        <v>461</v>
      </c>
      <c r="B1790" s="7">
        <v>100</v>
      </c>
      <c r="C1790" t="s">
        <v>96</v>
      </c>
      <c r="D1790">
        <f>+SUMIFS(inv!D:D,inv!A:A,B1790,inv!T:T,A1790)</f>
        <v>0</v>
      </c>
      <c r="E1790">
        <f>+SUMIFS(inv!$D$1:$D$1164,inv!$A$1:$A$1164,$B1790,inv!$T$1:$T$1164,$A1790,inv!$U$1:$U$1164,'DIAS DE INVENTARIO TAT'!E$1)</f>
        <v>0</v>
      </c>
      <c r="F1790">
        <f>+SUMIFS(inv!$D$1:$D$1164,inv!$A$1:$A$1164,$B1790,inv!$T$1:$T$1164,$A1790,inv!$U$1:$U$1164,'DIAS DE INVENTARIO TAT'!F$1)</f>
        <v>0</v>
      </c>
      <c r="G1790">
        <f>+SUMIFS(inv!$D$1:$D$1164,inv!$A$1:$A$1164,$B1790,inv!$T$1:$T$1164,$A1790,inv!$U$1:$U$1164,'DIAS DE INVENTARIO TAT'!G$1)</f>
        <v>0</v>
      </c>
      <c r="H1790">
        <f>+SUMIFS(inv!$D$1:$D$1164,inv!$A$1:$A$1164,$B1790,inv!$T$1:$T$1164,$A1790,inv!$U$1:$U$1164,'DIAS DE INVENTARIO TAT'!H$1)</f>
        <v>0</v>
      </c>
      <c r="I1790">
        <f>+SUMIFS(inv!$D$1:$D$1164,inv!$A$1:$A$1164,$B1790,inv!$T$1:$T$1164,$A1790,inv!$U$1:$U$1164,'DIAS DE INVENTARIO TAT'!I$1)</f>
        <v>0</v>
      </c>
      <c r="J1790">
        <f>+SUMIFS(inv!$D$1:$D$1164,inv!$A$1:$A$1164,$B1790,inv!$T$1:$T$1164,$A1790,inv!$U$1:$U$1164,'DIAS DE INVENTARIO TAT'!J$1)</f>
        <v>0</v>
      </c>
      <c r="K1790">
        <f>+SUMIFS(inv!$D$1:$D$1164,inv!$A$1:$A$1164,$B1790,inv!$T$1:$T$1164,$A1790,inv!$U$1:$U$1164,'DIAS DE INVENTARIO TAT'!K$1)</f>
        <v>0</v>
      </c>
      <c r="L1790" s="6">
        <f>+SUMIFS(VENTAS!H:H,VENTAS!B:B,B1790,VENTAS!G:G,A1790)</f>
        <v>0</v>
      </c>
      <c r="M1790" s="4">
        <f t="shared" si="163"/>
        <v>0</v>
      </c>
      <c r="N1790" s="4">
        <f t="shared" si="169"/>
        <v>0</v>
      </c>
      <c r="O1790" s="4">
        <f t="shared" si="170"/>
        <v>0</v>
      </c>
      <c r="P1790" s="4">
        <f t="shared" si="171"/>
        <v>0</v>
      </c>
      <c r="Q1790" s="6" t="e">
        <f>+SUMIFS(#REF!,#REF!,TablaINV[[#This Row],[GRUPO]],#REF!,TablaINV[[#This Row],[COD]])</f>
        <v>#REF!</v>
      </c>
      <c r="R1790" s="19">
        <f t="shared" si="172"/>
        <v>0</v>
      </c>
      <c r="S1790" s="4" t="str">
        <f>+VLOOKUP(A1790,inv!T:X,5,0)</f>
        <v>COSTA</v>
      </c>
      <c r="T1790" s="4" t="str">
        <f>+VLOOKUP(B:B,'DT HUEVO'!$A:$D,4,0)</f>
        <v>HUEVO SIN CLASIFICAR</v>
      </c>
      <c r="U1790" s="4" t="str">
        <f>+VLOOKUP(TablaINV[[#This Row],[COD]],'DT HUEVO'!$A:$D,3,0)</f>
        <v>HUEVO SIN CLASIFICAR</v>
      </c>
    </row>
    <row r="1791" spans="1:21">
      <c r="A1791" t="s">
        <v>461</v>
      </c>
      <c r="B1791" s="7">
        <v>72501</v>
      </c>
      <c r="C1791" t="s">
        <v>78</v>
      </c>
      <c r="D1791">
        <f>+SUMIFS(inv!D:D,inv!A:A,B1791,inv!T:T,A1791)</f>
        <v>0</v>
      </c>
      <c r="E1791">
        <f>+SUMIFS(inv!$D$1:$D$1164,inv!$A$1:$A$1164,$B1791,inv!$T$1:$T$1164,$A1791,inv!$U$1:$U$1164,'DIAS DE INVENTARIO TAT'!E$1)</f>
        <v>0</v>
      </c>
      <c r="F1791">
        <f>+SUMIFS(inv!$D$1:$D$1164,inv!$A$1:$A$1164,$B1791,inv!$T$1:$T$1164,$A1791,inv!$U$1:$U$1164,'DIAS DE INVENTARIO TAT'!F$1)</f>
        <v>0</v>
      </c>
      <c r="G1791">
        <f>+SUMIFS(inv!$D$1:$D$1164,inv!$A$1:$A$1164,$B1791,inv!$T$1:$T$1164,$A1791,inv!$U$1:$U$1164,'DIAS DE INVENTARIO TAT'!G$1)</f>
        <v>0</v>
      </c>
      <c r="H1791">
        <f>+SUMIFS(inv!$D$1:$D$1164,inv!$A$1:$A$1164,$B1791,inv!$T$1:$T$1164,$A1791,inv!$U$1:$U$1164,'DIAS DE INVENTARIO TAT'!H$1)</f>
        <v>0</v>
      </c>
      <c r="I1791">
        <f>+SUMIFS(inv!$D$1:$D$1164,inv!$A$1:$A$1164,$B1791,inv!$T$1:$T$1164,$A1791,inv!$U$1:$U$1164,'DIAS DE INVENTARIO TAT'!I$1)</f>
        <v>0</v>
      </c>
      <c r="J1791">
        <f>+SUMIFS(inv!$D$1:$D$1164,inv!$A$1:$A$1164,$B1791,inv!$T$1:$T$1164,$A1791,inv!$U$1:$U$1164,'DIAS DE INVENTARIO TAT'!J$1)</f>
        <v>0</v>
      </c>
      <c r="K1791">
        <f>+SUMIFS(inv!$D$1:$D$1164,inv!$A$1:$A$1164,$B1791,inv!$T$1:$T$1164,$A1791,inv!$U$1:$U$1164,'DIAS DE INVENTARIO TAT'!K$1)</f>
        <v>0</v>
      </c>
      <c r="L1791" s="6">
        <f>+SUMIFS(VENTAS!H:H,VENTAS!B:B,B1791,VENTAS!G:G,A1791)</f>
        <v>0</v>
      </c>
      <c r="M1791" s="4">
        <f t="shared" si="163"/>
        <v>0</v>
      </c>
      <c r="N1791" s="4">
        <f t="shared" si="169"/>
        <v>0</v>
      </c>
      <c r="O1791" s="4">
        <f t="shared" si="170"/>
        <v>0</v>
      </c>
      <c r="P1791" s="4">
        <f t="shared" si="171"/>
        <v>0</v>
      </c>
      <c r="Q1791" s="6" t="e">
        <f>+SUMIFS(#REF!,#REF!,TablaINV[[#This Row],[GRUPO]],#REF!,TablaINV[[#This Row],[COD]])</f>
        <v>#REF!</v>
      </c>
      <c r="R1791" s="19">
        <f t="shared" si="172"/>
        <v>0</v>
      </c>
      <c r="S1791" s="4" t="str">
        <f>+VLOOKUP(A1791,inv!T:X,5,0)</f>
        <v>COSTA</v>
      </c>
      <c r="T1791" s="4" t="str">
        <f>+VLOOKUP(B:B,'DT HUEVO'!$A:$D,4,0)</f>
        <v>SEGUNDA</v>
      </c>
      <c r="U1791" s="4" t="str">
        <f>+VLOOKUP(TablaINV[[#This Row],[COD]],'DT HUEVO'!$A:$D,3,0)</f>
        <v>SEGUNDA</v>
      </c>
    </row>
    <row r="1792" spans="1:21">
      <c r="A1792" t="s">
        <v>461</v>
      </c>
      <c r="B1792" s="7">
        <v>13368</v>
      </c>
      <c r="C1792" t="s">
        <v>76</v>
      </c>
      <c r="D1792">
        <f>+SUMIFS(inv!D:D,inv!A:A,B1792,inv!T:T,A1792)</f>
        <v>0</v>
      </c>
      <c r="E1792">
        <f>+SUMIFS(inv!$D$1:$D$1164,inv!$A$1:$A$1164,$B1792,inv!$T$1:$T$1164,$A1792,inv!$U$1:$U$1164,'DIAS DE INVENTARIO TAT'!E$1)</f>
        <v>0</v>
      </c>
      <c r="F1792">
        <f>+SUMIFS(inv!$D$1:$D$1164,inv!$A$1:$A$1164,$B1792,inv!$T$1:$T$1164,$A1792,inv!$U$1:$U$1164,'DIAS DE INVENTARIO TAT'!F$1)</f>
        <v>0</v>
      </c>
      <c r="G1792">
        <f>+SUMIFS(inv!$D$1:$D$1164,inv!$A$1:$A$1164,$B1792,inv!$T$1:$T$1164,$A1792,inv!$U$1:$U$1164,'DIAS DE INVENTARIO TAT'!G$1)</f>
        <v>0</v>
      </c>
      <c r="H1792">
        <f>+SUMIFS(inv!$D$1:$D$1164,inv!$A$1:$A$1164,$B1792,inv!$T$1:$T$1164,$A1792,inv!$U$1:$U$1164,'DIAS DE INVENTARIO TAT'!H$1)</f>
        <v>0</v>
      </c>
      <c r="I1792">
        <f>+SUMIFS(inv!$D$1:$D$1164,inv!$A$1:$A$1164,$B1792,inv!$T$1:$T$1164,$A1792,inv!$U$1:$U$1164,'DIAS DE INVENTARIO TAT'!I$1)</f>
        <v>0</v>
      </c>
      <c r="J1792">
        <f>+SUMIFS(inv!$D$1:$D$1164,inv!$A$1:$A$1164,$B1792,inv!$T$1:$T$1164,$A1792,inv!$U$1:$U$1164,'DIAS DE INVENTARIO TAT'!J$1)</f>
        <v>0</v>
      </c>
      <c r="K1792">
        <f>+SUMIFS(inv!$D$1:$D$1164,inv!$A$1:$A$1164,$B1792,inv!$T$1:$T$1164,$A1792,inv!$U$1:$U$1164,'DIAS DE INVENTARIO TAT'!K$1)</f>
        <v>0</v>
      </c>
      <c r="L1792" s="6">
        <f>+SUMIFS(VENTAS!H:H,VENTAS!B:B,B1792,VENTAS!G:G,A1792)</f>
        <v>0</v>
      </c>
      <c r="M1792" s="4">
        <f t="shared" si="163"/>
        <v>0</v>
      </c>
      <c r="N1792" s="4">
        <f t="shared" si="169"/>
        <v>0</v>
      </c>
      <c r="O1792" s="4">
        <f t="shared" si="170"/>
        <v>0</v>
      </c>
      <c r="P1792" s="4">
        <f t="shared" si="171"/>
        <v>0</v>
      </c>
      <c r="Q1792" s="6" t="e">
        <f>+SUMIFS(#REF!,#REF!,TablaINV[[#This Row],[GRUPO]],#REF!,TablaINV[[#This Row],[COD]])</f>
        <v>#REF!</v>
      </c>
      <c r="R1792" s="19">
        <f t="shared" si="172"/>
        <v>0</v>
      </c>
      <c r="S1792" s="4" t="str">
        <f>+VLOOKUP(A1792,inv!T:X,5,0)</f>
        <v>COSTA</v>
      </c>
      <c r="T1792" s="4" t="str">
        <f>+VLOOKUP(B:B,'DT HUEVO'!$A:$D,4,0)</f>
        <v>EMPACADOS</v>
      </c>
      <c r="U1792" s="4" t="str">
        <f>+VLOOKUP(TablaINV[[#This Row],[COD]],'DT HUEVO'!$A:$D,3,0)</f>
        <v>AA</v>
      </c>
    </row>
    <row r="1793" spans="1:21">
      <c r="A1793" t="s">
        <v>461</v>
      </c>
      <c r="B1793" s="7">
        <v>10104</v>
      </c>
      <c r="C1793" t="s">
        <v>84</v>
      </c>
      <c r="D1793">
        <f>+SUMIFS(inv!D:D,inv!A:A,B1793,inv!T:T,A1793)</f>
        <v>0</v>
      </c>
      <c r="E1793">
        <f>+SUMIFS(inv!$D$1:$D$1164,inv!$A$1:$A$1164,$B1793,inv!$T$1:$T$1164,$A1793,inv!$U$1:$U$1164,'DIAS DE INVENTARIO TAT'!E$1)</f>
        <v>0</v>
      </c>
      <c r="F1793">
        <f>+SUMIFS(inv!$D$1:$D$1164,inv!$A$1:$A$1164,$B1793,inv!$T$1:$T$1164,$A1793,inv!$U$1:$U$1164,'DIAS DE INVENTARIO TAT'!F$1)</f>
        <v>0</v>
      </c>
      <c r="G1793">
        <f>+SUMIFS(inv!$D$1:$D$1164,inv!$A$1:$A$1164,$B1793,inv!$T$1:$T$1164,$A1793,inv!$U$1:$U$1164,'DIAS DE INVENTARIO TAT'!G$1)</f>
        <v>0</v>
      </c>
      <c r="H1793">
        <f>+SUMIFS(inv!$D$1:$D$1164,inv!$A$1:$A$1164,$B1793,inv!$T$1:$T$1164,$A1793,inv!$U$1:$U$1164,'DIAS DE INVENTARIO TAT'!H$1)</f>
        <v>0</v>
      </c>
      <c r="I1793">
        <f>+SUMIFS(inv!$D$1:$D$1164,inv!$A$1:$A$1164,$B1793,inv!$T$1:$T$1164,$A1793,inv!$U$1:$U$1164,'DIAS DE INVENTARIO TAT'!I$1)</f>
        <v>0</v>
      </c>
      <c r="J1793">
        <f>+SUMIFS(inv!$D$1:$D$1164,inv!$A$1:$A$1164,$B1793,inv!$T$1:$T$1164,$A1793,inv!$U$1:$U$1164,'DIAS DE INVENTARIO TAT'!J$1)</f>
        <v>0</v>
      </c>
      <c r="K1793">
        <f>+SUMIFS(inv!$D$1:$D$1164,inv!$A$1:$A$1164,$B1793,inv!$T$1:$T$1164,$A1793,inv!$U$1:$U$1164,'DIAS DE INVENTARIO TAT'!K$1)</f>
        <v>0</v>
      </c>
      <c r="L1793" s="6">
        <f>+SUMIFS(VENTAS!H:H,VENTAS!B:B,B1793,VENTAS!G:G,A1793)</f>
        <v>0</v>
      </c>
      <c r="M1793" s="4">
        <f t="shared" si="163"/>
        <v>0</v>
      </c>
      <c r="N1793" s="4">
        <f t="shared" si="169"/>
        <v>0</v>
      </c>
      <c r="O1793" s="4">
        <f t="shared" si="170"/>
        <v>0</v>
      </c>
      <c r="P1793" s="4">
        <f t="shared" si="171"/>
        <v>0</v>
      </c>
      <c r="Q1793" s="6" t="e">
        <f>+SUMIFS(#REF!,#REF!,TablaINV[[#This Row],[GRUPO]],#REF!,TablaINV[[#This Row],[COD]])</f>
        <v>#REF!</v>
      </c>
      <c r="R1793" s="19">
        <f t="shared" si="172"/>
        <v>0</v>
      </c>
      <c r="S1793" s="4" t="str">
        <f>+VLOOKUP(A1793,inv!T:X,5,0)</f>
        <v>COSTA</v>
      </c>
      <c r="T1793" s="4" t="str">
        <f>+VLOOKUP(B:B,'DT HUEVO'!$A:$D,4,0)</f>
        <v>EMPACADOS</v>
      </c>
      <c r="U1793" s="4" t="str">
        <f>+VLOOKUP(TablaINV[[#This Row],[COD]],'DT HUEVO'!$A:$D,3,0)</f>
        <v>YUMBO</v>
      </c>
    </row>
    <row r="1794" spans="1:21">
      <c r="A1794" t="s">
        <v>461</v>
      </c>
      <c r="B1794" s="7">
        <v>300</v>
      </c>
      <c r="C1794" t="s">
        <v>99</v>
      </c>
      <c r="D1794">
        <f>+SUMIFS(inv!D:D,inv!A:A,B1794,inv!T:T,A1794)</f>
        <v>0</v>
      </c>
      <c r="E1794">
        <f>+SUMIFS(inv!$D$1:$D$1164,inv!$A$1:$A$1164,$B1794,inv!$T$1:$T$1164,$A1794,inv!$U$1:$U$1164,'DIAS DE INVENTARIO TAT'!E$1)</f>
        <v>0</v>
      </c>
      <c r="F1794">
        <f>+SUMIFS(inv!$D$1:$D$1164,inv!$A$1:$A$1164,$B1794,inv!$T$1:$T$1164,$A1794,inv!$U$1:$U$1164,'DIAS DE INVENTARIO TAT'!F$1)</f>
        <v>0</v>
      </c>
      <c r="G1794">
        <f>+SUMIFS(inv!$D$1:$D$1164,inv!$A$1:$A$1164,$B1794,inv!$T$1:$T$1164,$A1794,inv!$U$1:$U$1164,'DIAS DE INVENTARIO TAT'!G$1)</f>
        <v>0</v>
      </c>
      <c r="H1794">
        <f>+SUMIFS(inv!$D$1:$D$1164,inv!$A$1:$A$1164,$B1794,inv!$T$1:$T$1164,$A1794,inv!$U$1:$U$1164,'DIAS DE INVENTARIO TAT'!H$1)</f>
        <v>0</v>
      </c>
      <c r="I1794">
        <f>+SUMIFS(inv!$D$1:$D$1164,inv!$A$1:$A$1164,$B1794,inv!$T$1:$T$1164,$A1794,inv!$U$1:$U$1164,'DIAS DE INVENTARIO TAT'!I$1)</f>
        <v>0</v>
      </c>
      <c r="J1794">
        <f>+SUMIFS(inv!$D$1:$D$1164,inv!$A$1:$A$1164,$B1794,inv!$T$1:$T$1164,$A1794,inv!$U$1:$U$1164,'DIAS DE INVENTARIO TAT'!J$1)</f>
        <v>0</v>
      </c>
      <c r="K1794">
        <f>+SUMIFS(inv!$D$1:$D$1164,inv!$A$1:$A$1164,$B1794,inv!$T$1:$T$1164,$A1794,inv!$U$1:$U$1164,'DIAS DE INVENTARIO TAT'!K$1)</f>
        <v>0</v>
      </c>
      <c r="L1794" s="6">
        <f>+SUMIFS(VENTAS!H:H,VENTAS!B:B,B1794,VENTAS!G:G,A1794)</f>
        <v>0</v>
      </c>
      <c r="M1794" s="4">
        <f t="shared" si="163"/>
        <v>0</v>
      </c>
      <c r="N1794" s="4">
        <f t="shared" si="169"/>
        <v>0</v>
      </c>
      <c r="O1794" s="4">
        <f t="shared" si="170"/>
        <v>0</v>
      </c>
      <c r="P1794" s="4">
        <f t="shared" si="171"/>
        <v>0</v>
      </c>
      <c r="Q1794" s="6" t="e">
        <f>+SUMIFS(#REF!,#REF!,TablaINV[[#This Row],[GRUPO]],#REF!,TablaINV[[#This Row],[COD]])</f>
        <v>#REF!</v>
      </c>
      <c r="R1794" s="19">
        <f t="shared" si="172"/>
        <v>0</v>
      </c>
      <c r="S1794" s="4" t="str">
        <f>+VLOOKUP(A1794,inv!T:X,5,0)</f>
        <v>COSTA</v>
      </c>
      <c r="T1794" s="4" t="str">
        <f>+VLOOKUP(B:B,'DT HUEVO'!$A:$D,4,0)</f>
        <v>HUEVO SIN CLASIFICAR</v>
      </c>
      <c r="U1794" s="4" t="str">
        <f>+VLOOKUP(TablaINV[[#This Row],[COD]],'DT HUEVO'!$A:$D,3,0)</f>
        <v>HUEVO SIN CLASIFICAR</v>
      </c>
    </row>
    <row r="1795" spans="1:21">
      <c r="A1795" t="s">
        <v>461</v>
      </c>
      <c r="B1795" s="7">
        <v>52378</v>
      </c>
      <c r="C1795" t="s">
        <v>69</v>
      </c>
      <c r="D1795">
        <f>+SUMIFS(inv!D:D,inv!A:A,B1795,inv!T:T,A1795)</f>
        <v>0</v>
      </c>
      <c r="E1795">
        <f>+SUMIFS(inv!$D$1:$D$1164,inv!$A$1:$A$1164,$B1795,inv!$T$1:$T$1164,$A1795,inv!$U$1:$U$1164,'DIAS DE INVENTARIO TAT'!E$1)</f>
        <v>0</v>
      </c>
      <c r="F1795">
        <f>+SUMIFS(inv!$D$1:$D$1164,inv!$A$1:$A$1164,$B1795,inv!$T$1:$T$1164,$A1795,inv!$U$1:$U$1164,'DIAS DE INVENTARIO TAT'!F$1)</f>
        <v>0</v>
      </c>
      <c r="G1795">
        <f>+SUMIFS(inv!$D$1:$D$1164,inv!$A$1:$A$1164,$B1795,inv!$T$1:$T$1164,$A1795,inv!$U$1:$U$1164,'DIAS DE INVENTARIO TAT'!G$1)</f>
        <v>0</v>
      </c>
      <c r="H1795">
        <f>+SUMIFS(inv!$D$1:$D$1164,inv!$A$1:$A$1164,$B1795,inv!$T$1:$T$1164,$A1795,inv!$U$1:$U$1164,'DIAS DE INVENTARIO TAT'!H$1)</f>
        <v>0</v>
      </c>
      <c r="I1795">
        <f>+SUMIFS(inv!$D$1:$D$1164,inv!$A$1:$A$1164,$B1795,inv!$T$1:$T$1164,$A1795,inv!$U$1:$U$1164,'DIAS DE INVENTARIO TAT'!I$1)</f>
        <v>0</v>
      </c>
      <c r="J1795">
        <f>+SUMIFS(inv!$D$1:$D$1164,inv!$A$1:$A$1164,$B1795,inv!$T$1:$T$1164,$A1795,inv!$U$1:$U$1164,'DIAS DE INVENTARIO TAT'!J$1)</f>
        <v>0</v>
      </c>
      <c r="K1795">
        <f>+SUMIFS(inv!$D$1:$D$1164,inv!$A$1:$A$1164,$B1795,inv!$T$1:$T$1164,$A1795,inv!$U$1:$U$1164,'DIAS DE INVENTARIO TAT'!K$1)</f>
        <v>0</v>
      </c>
      <c r="L1795" s="6">
        <f>+SUMIFS(VENTAS!H:H,VENTAS!B:B,B1795,VENTAS!G:G,A1795)</f>
        <v>0</v>
      </c>
      <c r="M1795" s="4">
        <f t="shared" si="163"/>
        <v>0</v>
      </c>
      <c r="N1795" s="4">
        <f t="shared" si="169"/>
        <v>0</v>
      </c>
      <c r="O1795" s="4">
        <f t="shared" si="170"/>
        <v>0</v>
      </c>
      <c r="P1795" s="4">
        <f t="shared" si="171"/>
        <v>0</v>
      </c>
      <c r="Q1795" s="6" t="e">
        <f>+SUMIFS(#REF!,#REF!,TablaINV[[#This Row],[GRUPO]],#REF!,TablaINV[[#This Row],[COD]])</f>
        <v>#REF!</v>
      </c>
      <c r="R1795" s="19">
        <f t="shared" si="172"/>
        <v>0</v>
      </c>
      <c r="S1795" s="4" t="str">
        <f>+VLOOKUP(A1795,inv!T:X,5,0)</f>
        <v>COSTA</v>
      </c>
      <c r="T1795" s="4" t="e">
        <f>+VLOOKUP(B:B,'DT HUEVO'!$A:$D,4,0)</f>
        <v>#N/A</v>
      </c>
      <c r="U1795" s="4" t="e">
        <f>+VLOOKUP(TablaINV[[#This Row],[COD]],'DT HUEVO'!$A:$D,3,0)</f>
        <v>#N/A</v>
      </c>
    </row>
    <row r="1796" spans="1:21">
      <c r="A1796" t="s">
        <v>461</v>
      </c>
      <c r="B1796" s="7">
        <v>10203</v>
      </c>
      <c r="C1796" t="s">
        <v>29</v>
      </c>
      <c r="D1796">
        <f>+SUMIFS(inv!D:D,inv!A:A,B1796,inv!T:T,A1796)</f>
        <v>0</v>
      </c>
      <c r="E1796">
        <f>+SUMIFS(inv!$D$1:$D$1164,inv!$A$1:$A$1164,$B1796,inv!$T$1:$T$1164,$A1796,inv!$U$1:$U$1164,'DIAS DE INVENTARIO TAT'!E$1)</f>
        <v>0</v>
      </c>
      <c r="F1796">
        <f>+SUMIFS(inv!$D$1:$D$1164,inv!$A$1:$A$1164,$B1796,inv!$T$1:$T$1164,$A1796,inv!$U$1:$U$1164,'DIAS DE INVENTARIO TAT'!F$1)</f>
        <v>0</v>
      </c>
      <c r="G1796">
        <f>+SUMIFS(inv!$D$1:$D$1164,inv!$A$1:$A$1164,$B1796,inv!$T$1:$T$1164,$A1796,inv!$U$1:$U$1164,'DIAS DE INVENTARIO TAT'!G$1)</f>
        <v>0</v>
      </c>
      <c r="H1796">
        <f>+SUMIFS(inv!$D$1:$D$1164,inv!$A$1:$A$1164,$B1796,inv!$T$1:$T$1164,$A1796,inv!$U$1:$U$1164,'DIAS DE INVENTARIO TAT'!H$1)</f>
        <v>0</v>
      </c>
      <c r="I1796">
        <f>+SUMIFS(inv!$D$1:$D$1164,inv!$A$1:$A$1164,$B1796,inv!$T$1:$T$1164,$A1796,inv!$U$1:$U$1164,'DIAS DE INVENTARIO TAT'!I$1)</f>
        <v>0</v>
      </c>
      <c r="J1796">
        <f>+SUMIFS(inv!$D$1:$D$1164,inv!$A$1:$A$1164,$B1796,inv!$T$1:$T$1164,$A1796,inv!$U$1:$U$1164,'DIAS DE INVENTARIO TAT'!J$1)</f>
        <v>0</v>
      </c>
      <c r="K1796">
        <f>+SUMIFS(inv!$D$1:$D$1164,inv!$A$1:$A$1164,$B1796,inv!$T$1:$T$1164,$A1796,inv!$U$1:$U$1164,'DIAS DE INVENTARIO TAT'!K$1)</f>
        <v>0</v>
      </c>
      <c r="L1796" s="6">
        <f>+SUMIFS(VENTAS!H:H,VENTAS!B:B,B1796,VENTAS!G:G,A1796)</f>
        <v>0</v>
      </c>
      <c r="M1796" s="4">
        <f t="shared" ref="M1796:M1859" si="173">+IFERROR(D1796/$L1796,0)</f>
        <v>0</v>
      </c>
      <c r="N1796" s="4">
        <f t="shared" si="169"/>
        <v>0</v>
      </c>
      <c r="O1796" s="4">
        <f t="shared" si="170"/>
        <v>0</v>
      </c>
      <c r="P1796" s="4">
        <f t="shared" si="171"/>
        <v>0</v>
      </c>
      <c r="Q1796" s="6" t="e">
        <f>+SUMIFS(#REF!,#REF!,TablaINV[[#This Row],[GRUPO]],#REF!,TablaINV[[#This Row],[COD]])</f>
        <v>#REF!</v>
      </c>
      <c r="R1796" s="19">
        <f t="shared" si="172"/>
        <v>0</v>
      </c>
      <c r="S1796" s="4" t="str">
        <f>+VLOOKUP(A1796,inv!T:X,5,0)</f>
        <v>COSTA</v>
      </c>
      <c r="T1796" s="4" t="str">
        <f>+VLOOKUP(B:B,'DT HUEVO'!$A:$D,4,0)</f>
        <v>EMPACADOS</v>
      </c>
      <c r="U1796" s="4" t="str">
        <f>+VLOOKUP(TablaINV[[#This Row],[COD]],'DT HUEVO'!$A:$D,3,0)</f>
        <v>AAA</v>
      </c>
    </row>
    <row r="1797" spans="1:21">
      <c r="A1797" t="s">
        <v>461</v>
      </c>
      <c r="B1797" s="7">
        <v>12370</v>
      </c>
      <c r="C1797" t="s">
        <v>64</v>
      </c>
      <c r="D1797">
        <f>+SUMIFS(inv!D:D,inv!A:A,B1797,inv!T:T,A1797)</f>
        <v>0</v>
      </c>
      <c r="E1797">
        <f>+SUMIFS(inv!$D$1:$D$1164,inv!$A$1:$A$1164,$B1797,inv!$T$1:$T$1164,$A1797,inv!$U$1:$U$1164,'DIAS DE INVENTARIO TAT'!E$1)</f>
        <v>0</v>
      </c>
      <c r="F1797">
        <f>+SUMIFS(inv!$D$1:$D$1164,inv!$A$1:$A$1164,$B1797,inv!$T$1:$T$1164,$A1797,inv!$U$1:$U$1164,'DIAS DE INVENTARIO TAT'!F$1)</f>
        <v>0</v>
      </c>
      <c r="G1797">
        <f>+SUMIFS(inv!$D$1:$D$1164,inv!$A$1:$A$1164,$B1797,inv!$T$1:$T$1164,$A1797,inv!$U$1:$U$1164,'DIAS DE INVENTARIO TAT'!G$1)</f>
        <v>0</v>
      </c>
      <c r="H1797">
        <f>+SUMIFS(inv!$D$1:$D$1164,inv!$A$1:$A$1164,$B1797,inv!$T$1:$T$1164,$A1797,inv!$U$1:$U$1164,'DIAS DE INVENTARIO TAT'!H$1)</f>
        <v>0</v>
      </c>
      <c r="I1797">
        <f>+SUMIFS(inv!$D$1:$D$1164,inv!$A$1:$A$1164,$B1797,inv!$T$1:$T$1164,$A1797,inv!$U$1:$U$1164,'DIAS DE INVENTARIO TAT'!I$1)</f>
        <v>0</v>
      </c>
      <c r="J1797">
        <f>+SUMIFS(inv!$D$1:$D$1164,inv!$A$1:$A$1164,$B1797,inv!$T$1:$T$1164,$A1797,inv!$U$1:$U$1164,'DIAS DE INVENTARIO TAT'!J$1)</f>
        <v>0</v>
      </c>
      <c r="K1797">
        <f>+SUMIFS(inv!$D$1:$D$1164,inv!$A$1:$A$1164,$B1797,inv!$T$1:$T$1164,$A1797,inv!$U$1:$U$1164,'DIAS DE INVENTARIO TAT'!K$1)</f>
        <v>0</v>
      </c>
      <c r="L1797" s="6">
        <f>+SUMIFS(VENTAS!H:H,VENTAS!B:B,B1797,VENTAS!G:G,A1797)</f>
        <v>0</v>
      </c>
      <c r="M1797" s="4">
        <f t="shared" si="173"/>
        <v>0</v>
      </c>
      <c r="N1797" s="4">
        <f t="shared" si="169"/>
        <v>0</v>
      </c>
      <c r="O1797" s="4">
        <f t="shared" si="170"/>
        <v>0</v>
      </c>
      <c r="P1797" s="4">
        <f t="shared" si="171"/>
        <v>0</v>
      </c>
      <c r="Q1797" s="6" t="e">
        <f>+SUMIFS(#REF!,#REF!,TablaINV[[#This Row],[GRUPO]],#REF!,TablaINV[[#This Row],[COD]])</f>
        <v>#REF!</v>
      </c>
      <c r="R1797" s="19">
        <f t="shared" si="172"/>
        <v>0</v>
      </c>
      <c r="S1797" s="4" t="str">
        <f>+VLOOKUP(A1797,inv!T:X,5,0)</f>
        <v>COSTA</v>
      </c>
      <c r="T1797" s="4" t="e">
        <f>+VLOOKUP(B:B,'DT HUEVO'!$A:$D,4,0)</f>
        <v>#N/A</v>
      </c>
      <c r="U1797" s="4" t="e">
        <f>+VLOOKUP(TablaINV[[#This Row],[COD]],'DT HUEVO'!$A:$D,3,0)</f>
        <v>#N/A</v>
      </c>
    </row>
    <row r="1798" spans="1:21">
      <c r="A1798" t="s">
        <v>461</v>
      </c>
      <c r="B1798" s="7">
        <v>52377</v>
      </c>
      <c r="C1798" t="s">
        <v>134</v>
      </c>
      <c r="D1798">
        <f>+SUMIFS(inv!D:D,inv!A:A,B1798,inv!T:T,A1798)</f>
        <v>0</v>
      </c>
      <c r="E1798">
        <f>+SUMIFS(inv!$D$1:$D$1164,inv!$A$1:$A$1164,$B1798,inv!$T$1:$T$1164,$A1798,inv!$U$1:$U$1164,'DIAS DE INVENTARIO TAT'!E$1)</f>
        <v>0</v>
      </c>
      <c r="F1798">
        <f>+SUMIFS(inv!$D$1:$D$1164,inv!$A$1:$A$1164,$B1798,inv!$T$1:$T$1164,$A1798,inv!$U$1:$U$1164,'DIAS DE INVENTARIO TAT'!F$1)</f>
        <v>0</v>
      </c>
      <c r="G1798">
        <f>+SUMIFS(inv!$D$1:$D$1164,inv!$A$1:$A$1164,$B1798,inv!$T$1:$T$1164,$A1798,inv!$U$1:$U$1164,'DIAS DE INVENTARIO TAT'!G$1)</f>
        <v>0</v>
      </c>
      <c r="H1798">
        <f>+SUMIFS(inv!$D$1:$D$1164,inv!$A$1:$A$1164,$B1798,inv!$T$1:$T$1164,$A1798,inv!$U$1:$U$1164,'DIAS DE INVENTARIO TAT'!H$1)</f>
        <v>0</v>
      </c>
      <c r="I1798">
        <f>+SUMIFS(inv!$D$1:$D$1164,inv!$A$1:$A$1164,$B1798,inv!$T$1:$T$1164,$A1798,inv!$U$1:$U$1164,'DIAS DE INVENTARIO TAT'!I$1)</f>
        <v>0</v>
      </c>
      <c r="J1798">
        <f>+SUMIFS(inv!$D$1:$D$1164,inv!$A$1:$A$1164,$B1798,inv!$T$1:$T$1164,$A1798,inv!$U$1:$U$1164,'DIAS DE INVENTARIO TAT'!J$1)</f>
        <v>0</v>
      </c>
      <c r="K1798">
        <f>+SUMIFS(inv!$D$1:$D$1164,inv!$A$1:$A$1164,$B1798,inv!$T$1:$T$1164,$A1798,inv!$U$1:$U$1164,'DIAS DE INVENTARIO TAT'!K$1)</f>
        <v>0</v>
      </c>
      <c r="L1798" s="6">
        <f>+SUMIFS(VENTAS!H:H,VENTAS!B:B,B1798,VENTAS!G:G,A1798)</f>
        <v>0</v>
      </c>
      <c r="M1798" s="4">
        <f t="shared" si="173"/>
        <v>0</v>
      </c>
      <c r="N1798" s="4">
        <f t="shared" si="169"/>
        <v>0</v>
      </c>
      <c r="O1798" s="4">
        <f t="shared" si="170"/>
        <v>0</v>
      </c>
      <c r="P1798" s="4">
        <f t="shared" si="171"/>
        <v>0</v>
      </c>
      <c r="Q1798" s="6" t="e">
        <f>+SUMIFS(#REF!,#REF!,TablaINV[[#This Row],[GRUPO]],#REF!,TablaINV[[#This Row],[COD]])</f>
        <v>#REF!</v>
      </c>
      <c r="R1798" s="19">
        <f t="shared" si="172"/>
        <v>0</v>
      </c>
      <c r="S1798" s="4" t="str">
        <f>+VLOOKUP(A1798,inv!T:X,5,0)</f>
        <v>COSTA</v>
      </c>
      <c r="T1798" s="4" t="e">
        <f>+VLOOKUP(B:B,'DT HUEVO'!$A:$D,4,0)</f>
        <v>#N/A</v>
      </c>
      <c r="U1798" s="4" t="e">
        <f>+VLOOKUP(TablaINV[[#This Row],[COD]],'DT HUEVO'!$A:$D,3,0)</f>
        <v>#N/A</v>
      </c>
    </row>
    <row r="1799" spans="1:21">
      <c r="A1799" t="s">
        <v>461</v>
      </c>
      <c r="B1799" s="7">
        <v>10306</v>
      </c>
      <c r="C1799" t="s">
        <v>226</v>
      </c>
      <c r="D1799">
        <f>+SUMIFS(inv!D:D,inv!A:A,B1799,inv!T:T,A1799)</f>
        <v>0</v>
      </c>
      <c r="E1799">
        <f>+SUMIFS(inv!$D$1:$D$1164,inv!$A$1:$A$1164,$B1799,inv!$T$1:$T$1164,$A1799,inv!$U$1:$U$1164,'DIAS DE INVENTARIO TAT'!E$1)</f>
        <v>0</v>
      </c>
      <c r="F1799">
        <f>+SUMIFS(inv!$D$1:$D$1164,inv!$A$1:$A$1164,$B1799,inv!$T$1:$T$1164,$A1799,inv!$U$1:$U$1164,'DIAS DE INVENTARIO TAT'!F$1)</f>
        <v>0</v>
      </c>
      <c r="G1799">
        <f>+SUMIFS(inv!$D$1:$D$1164,inv!$A$1:$A$1164,$B1799,inv!$T$1:$T$1164,$A1799,inv!$U$1:$U$1164,'DIAS DE INVENTARIO TAT'!G$1)</f>
        <v>0</v>
      </c>
      <c r="H1799">
        <f>+SUMIFS(inv!$D$1:$D$1164,inv!$A$1:$A$1164,$B1799,inv!$T$1:$T$1164,$A1799,inv!$U$1:$U$1164,'DIAS DE INVENTARIO TAT'!H$1)</f>
        <v>0</v>
      </c>
      <c r="I1799">
        <f>+SUMIFS(inv!$D$1:$D$1164,inv!$A$1:$A$1164,$B1799,inv!$T$1:$T$1164,$A1799,inv!$U$1:$U$1164,'DIAS DE INVENTARIO TAT'!I$1)</f>
        <v>0</v>
      </c>
      <c r="J1799">
        <f>+SUMIFS(inv!$D$1:$D$1164,inv!$A$1:$A$1164,$B1799,inv!$T$1:$T$1164,$A1799,inv!$U$1:$U$1164,'DIAS DE INVENTARIO TAT'!J$1)</f>
        <v>0</v>
      </c>
      <c r="K1799">
        <f>+SUMIFS(inv!$D$1:$D$1164,inv!$A$1:$A$1164,$B1799,inv!$T$1:$T$1164,$A1799,inv!$U$1:$U$1164,'DIAS DE INVENTARIO TAT'!K$1)</f>
        <v>0</v>
      </c>
      <c r="L1799" s="6">
        <f>+SUMIFS(VENTAS!H:H,VENTAS!B:B,B1799,VENTAS!G:G,A1799)</f>
        <v>0</v>
      </c>
      <c r="M1799" s="4">
        <f t="shared" si="173"/>
        <v>0</v>
      </c>
      <c r="N1799" s="4">
        <f t="shared" si="169"/>
        <v>0</v>
      </c>
      <c r="O1799" s="4">
        <f t="shared" si="170"/>
        <v>0</v>
      </c>
      <c r="P1799" s="4">
        <f t="shared" si="171"/>
        <v>0</v>
      </c>
      <c r="Q1799" s="6" t="e">
        <f>+SUMIFS(#REF!,#REF!,TablaINV[[#This Row],[GRUPO]],#REF!,TablaINV[[#This Row],[COD]])</f>
        <v>#REF!</v>
      </c>
      <c r="R1799" s="19">
        <f t="shared" si="172"/>
        <v>0</v>
      </c>
      <c r="S1799" s="4" t="str">
        <f>+VLOOKUP(A1799,inv!T:X,5,0)</f>
        <v>COSTA</v>
      </c>
      <c r="T1799" s="4" t="str">
        <f>+VLOOKUP(B:B,'DT HUEVO'!$A:$D,4,0)</f>
        <v>VERDE</v>
      </c>
      <c r="U1799" s="4" t="str">
        <f>+VLOOKUP(TablaINV[[#This Row],[COD]],'DT HUEVO'!$A:$D,3,0)</f>
        <v>AA</v>
      </c>
    </row>
    <row r="1800" spans="1:21">
      <c r="A1800" t="s">
        <v>461</v>
      </c>
      <c r="B1800" s="7">
        <v>10311</v>
      </c>
      <c r="C1800" t="s">
        <v>467</v>
      </c>
      <c r="D1800">
        <f>+SUMIFS(inv!D:D,inv!A:A,B1800,inv!T:T,A1800)</f>
        <v>0</v>
      </c>
      <c r="E1800">
        <f>+SUMIFS(inv!$D$1:$D$1164,inv!$A$1:$A$1164,$B1800,inv!$T$1:$T$1164,$A1800,inv!$U$1:$U$1164,'DIAS DE INVENTARIO TAT'!E$1)</f>
        <v>0</v>
      </c>
      <c r="F1800">
        <f>+SUMIFS(inv!$D$1:$D$1164,inv!$A$1:$A$1164,$B1800,inv!$T$1:$T$1164,$A1800,inv!$U$1:$U$1164,'DIAS DE INVENTARIO TAT'!F$1)</f>
        <v>0</v>
      </c>
      <c r="G1800">
        <f>+SUMIFS(inv!$D$1:$D$1164,inv!$A$1:$A$1164,$B1800,inv!$T$1:$T$1164,$A1800,inv!$U$1:$U$1164,'DIAS DE INVENTARIO TAT'!G$1)</f>
        <v>0</v>
      </c>
      <c r="H1800">
        <f>+SUMIFS(inv!$D$1:$D$1164,inv!$A$1:$A$1164,$B1800,inv!$T$1:$T$1164,$A1800,inv!$U$1:$U$1164,'DIAS DE INVENTARIO TAT'!H$1)</f>
        <v>0</v>
      </c>
      <c r="I1800">
        <f>+SUMIFS(inv!$D$1:$D$1164,inv!$A$1:$A$1164,$B1800,inv!$T$1:$T$1164,$A1800,inv!$U$1:$U$1164,'DIAS DE INVENTARIO TAT'!I$1)</f>
        <v>0</v>
      </c>
      <c r="J1800">
        <f>+SUMIFS(inv!$D$1:$D$1164,inv!$A$1:$A$1164,$B1800,inv!$T$1:$T$1164,$A1800,inv!$U$1:$U$1164,'DIAS DE INVENTARIO TAT'!J$1)</f>
        <v>0</v>
      </c>
      <c r="K1800">
        <f>+SUMIFS(inv!$D$1:$D$1164,inv!$A$1:$A$1164,$B1800,inv!$T$1:$T$1164,$A1800,inv!$U$1:$U$1164,'DIAS DE INVENTARIO TAT'!K$1)</f>
        <v>0</v>
      </c>
      <c r="L1800" s="6">
        <f>+SUMIFS(VENTAS!H:H,VENTAS!B:B,B1800,VENTAS!G:G,A1800)</f>
        <v>0</v>
      </c>
      <c r="M1800" s="4">
        <f t="shared" si="173"/>
        <v>0</v>
      </c>
      <c r="N1800" s="4">
        <f t="shared" si="169"/>
        <v>0</v>
      </c>
      <c r="O1800" s="4">
        <f t="shared" si="170"/>
        <v>0</v>
      </c>
      <c r="P1800" s="4">
        <f t="shared" si="171"/>
        <v>0</v>
      </c>
      <c r="Q1800" s="6" t="e">
        <f>+SUMIFS(#REF!,#REF!,TablaINV[[#This Row],[GRUPO]],#REF!,TablaINV[[#This Row],[COD]])</f>
        <v>#REF!</v>
      </c>
      <c r="R1800" s="19">
        <f t="shared" si="172"/>
        <v>0</v>
      </c>
      <c r="S1800" s="4" t="str">
        <f>+VLOOKUP(A1800,inv!T:X,5,0)</f>
        <v>COSTA</v>
      </c>
      <c r="T1800" s="4" t="str">
        <f>+VLOOKUP(B:B,'DT HUEVO'!$A:$D,4,0)</f>
        <v>EMPACADOS</v>
      </c>
      <c r="U1800" s="4" t="str">
        <f>+VLOOKUP(TablaINV[[#This Row],[COD]],'DT HUEVO'!$A:$D,3,0)</f>
        <v>AA</v>
      </c>
    </row>
    <row r="1801" spans="1:21">
      <c r="A1801" t="s">
        <v>461</v>
      </c>
      <c r="B1801" s="7">
        <v>10472</v>
      </c>
      <c r="C1801" t="s">
        <v>40</v>
      </c>
      <c r="D1801">
        <f>+SUMIFS(inv!D:D,inv!A:A,B1801,inv!T:T,A1801)</f>
        <v>0</v>
      </c>
      <c r="E1801">
        <f>+SUMIFS(inv!$D$1:$D$1164,inv!$A$1:$A$1164,$B1801,inv!$T$1:$T$1164,$A1801,inv!$U$1:$U$1164,'DIAS DE INVENTARIO TAT'!E$1)</f>
        <v>0</v>
      </c>
      <c r="F1801">
        <f>+SUMIFS(inv!$D$1:$D$1164,inv!$A$1:$A$1164,$B1801,inv!$T$1:$T$1164,$A1801,inv!$U$1:$U$1164,'DIAS DE INVENTARIO TAT'!F$1)</f>
        <v>0</v>
      </c>
      <c r="G1801">
        <f>+SUMIFS(inv!$D$1:$D$1164,inv!$A$1:$A$1164,$B1801,inv!$T$1:$T$1164,$A1801,inv!$U$1:$U$1164,'DIAS DE INVENTARIO TAT'!G$1)</f>
        <v>0</v>
      </c>
      <c r="H1801">
        <f>+SUMIFS(inv!$D$1:$D$1164,inv!$A$1:$A$1164,$B1801,inv!$T$1:$T$1164,$A1801,inv!$U$1:$U$1164,'DIAS DE INVENTARIO TAT'!H$1)</f>
        <v>0</v>
      </c>
      <c r="I1801">
        <f>+SUMIFS(inv!$D$1:$D$1164,inv!$A$1:$A$1164,$B1801,inv!$T$1:$T$1164,$A1801,inv!$U$1:$U$1164,'DIAS DE INVENTARIO TAT'!I$1)</f>
        <v>0</v>
      </c>
      <c r="J1801">
        <f>+SUMIFS(inv!$D$1:$D$1164,inv!$A$1:$A$1164,$B1801,inv!$T$1:$T$1164,$A1801,inv!$U$1:$U$1164,'DIAS DE INVENTARIO TAT'!J$1)</f>
        <v>0</v>
      </c>
      <c r="K1801">
        <f>+SUMIFS(inv!$D$1:$D$1164,inv!$A$1:$A$1164,$B1801,inv!$T$1:$T$1164,$A1801,inv!$U$1:$U$1164,'DIAS DE INVENTARIO TAT'!K$1)</f>
        <v>0</v>
      </c>
      <c r="L1801" s="6">
        <f>+SUMIFS(VENTAS!H:H,VENTAS!B:B,B1801,VENTAS!G:G,A1801)</f>
        <v>0</v>
      </c>
      <c r="M1801" s="4">
        <f t="shared" si="173"/>
        <v>0</v>
      </c>
      <c r="N1801" s="4">
        <f t="shared" si="169"/>
        <v>0</v>
      </c>
      <c r="O1801" s="4">
        <f t="shared" si="170"/>
        <v>0</v>
      </c>
      <c r="P1801" s="4">
        <f t="shared" si="171"/>
        <v>0</v>
      </c>
      <c r="Q1801" s="6" t="e">
        <f>+SUMIFS(#REF!,#REF!,TablaINV[[#This Row],[GRUPO]],#REF!,TablaINV[[#This Row],[COD]])</f>
        <v>#REF!</v>
      </c>
      <c r="R1801" s="19">
        <f t="shared" si="172"/>
        <v>0</v>
      </c>
      <c r="S1801" s="4" t="str">
        <f>+VLOOKUP(A1801,inv!T:X,5,0)</f>
        <v>COSTA</v>
      </c>
      <c r="T1801" s="4" t="str">
        <f>+VLOOKUP(B:B,'DT HUEVO'!$A:$D,4,0)</f>
        <v>EMPACADOS</v>
      </c>
      <c r="U1801" s="4" t="str">
        <f>+VLOOKUP(TablaINV[[#This Row],[COD]],'DT HUEVO'!$A:$D,3,0)</f>
        <v>A</v>
      </c>
    </row>
    <row r="1802" spans="1:21">
      <c r="A1802" t="s">
        <v>461</v>
      </c>
      <c r="B1802" s="7">
        <v>13359</v>
      </c>
      <c r="C1802" t="s">
        <v>468</v>
      </c>
      <c r="D1802">
        <f>+SUMIFS(inv!D:D,inv!A:A,B1802,inv!T:T,A1802)</f>
        <v>0</v>
      </c>
      <c r="E1802">
        <f>+SUMIFS(inv!$D$1:$D$1164,inv!$A$1:$A$1164,$B1802,inv!$T$1:$T$1164,$A1802,inv!$U$1:$U$1164,'DIAS DE INVENTARIO TAT'!E$1)</f>
        <v>0</v>
      </c>
      <c r="F1802">
        <f>+SUMIFS(inv!$D$1:$D$1164,inv!$A$1:$A$1164,$B1802,inv!$T$1:$T$1164,$A1802,inv!$U$1:$U$1164,'DIAS DE INVENTARIO TAT'!F$1)</f>
        <v>0</v>
      </c>
      <c r="G1802">
        <f>+SUMIFS(inv!$D$1:$D$1164,inv!$A$1:$A$1164,$B1802,inv!$T$1:$T$1164,$A1802,inv!$U$1:$U$1164,'DIAS DE INVENTARIO TAT'!G$1)</f>
        <v>0</v>
      </c>
      <c r="H1802">
        <f>+SUMIFS(inv!$D$1:$D$1164,inv!$A$1:$A$1164,$B1802,inv!$T$1:$T$1164,$A1802,inv!$U$1:$U$1164,'DIAS DE INVENTARIO TAT'!H$1)</f>
        <v>0</v>
      </c>
      <c r="I1802">
        <f>+SUMIFS(inv!$D$1:$D$1164,inv!$A$1:$A$1164,$B1802,inv!$T$1:$T$1164,$A1802,inv!$U$1:$U$1164,'DIAS DE INVENTARIO TAT'!I$1)</f>
        <v>0</v>
      </c>
      <c r="J1802">
        <f>+SUMIFS(inv!$D$1:$D$1164,inv!$A$1:$A$1164,$B1802,inv!$T$1:$T$1164,$A1802,inv!$U$1:$U$1164,'DIAS DE INVENTARIO TAT'!J$1)</f>
        <v>0</v>
      </c>
      <c r="K1802">
        <f>+SUMIFS(inv!$D$1:$D$1164,inv!$A$1:$A$1164,$B1802,inv!$T$1:$T$1164,$A1802,inv!$U$1:$U$1164,'DIAS DE INVENTARIO TAT'!K$1)</f>
        <v>0</v>
      </c>
      <c r="L1802" s="6">
        <f>+SUMIFS(VENTAS!H:H,VENTAS!B:B,B1802,VENTAS!G:G,A1802)</f>
        <v>0</v>
      </c>
      <c r="M1802" s="4">
        <f t="shared" si="173"/>
        <v>0</v>
      </c>
      <c r="N1802" s="4">
        <f t="shared" si="169"/>
        <v>0</v>
      </c>
      <c r="O1802" s="4">
        <f t="shared" si="170"/>
        <v>0</v>
      </c>
      <c r="P1802" s="4">
        <f t="shared" si="171"/>
        <v>0</v>
      </c>
      <c r="Q1802" s="6" t="e">
        <f>+SUMIFS(#REF!,#REF!,TablaINV[[#This Row],[GRUPO]],#REF!,TablaINV[[#This Row],[COD]])</f>
        <v>#REF!</v>
      </c>
      <c r="R1802" s="19">
        <f t="shared" si="172"/>
        <v>0</v>
      </c>
      <c r="S1802" s="4" t="str">
        <f>+VLOOKUP(A1802,inv!T:X,5,0)</f>
        <v>COSTA</v>
      </c>
      <c r="T1802" s="4" t="str">
        <f>+VLOOKUP(B:B,'DT HUEVO'!$A:$D,4,0)</f>
        <v>EMPACADOS</v>
      </c>
      <c r="U1802" s="4" t="str">
        <f>+VLOOKUP(TablaINV[[#This Row],[COD]],'DT HUEVO'!$A:$D,3,0)</f>
        <v>AA</v>
      </c>
    </row>
    <row r="1803" spans="1:21">
      <c r="A1803" t="s">
        <v>461</v>
      </c>
      <c r="B1803" s="7">
        <v>13503</v>
      </c>
      <c r="C1803" t="s">
        <v>470</v>
      </c>
      <c r="D1803">
        <f>+SUMIFS(inv!D:D,inv!A:A,B1803,inv!T:T,A1803)</f>
        <v>0</v>
      </c>
      <c r="E1803">
        <f>+SUMIFS(inv!$D$1:$D$1164,inv!$A$1:$A$1164,$B1803,inv!$T$1:$T$1164,$A1803,inv!$U$1:$U$1164,'DIAS DE INVENTARIO TAT'!E$1)</f>
        <v>0</v>
      </c>
      <c r="F1803">
        <f>+SUMIFS(inv!$D$1:$D$1164,inv!$A$1:$A$1164,$B1803,inv!$T$1:$T$1164,$A1803,inv!$U$1:$U$1164,'DIAS DE INVENTARIO TAT'!F$1)</f>
        <v>0</v>
      </c>
      <c r="G1803">
        <f>+SUMIFS(inv!$D$1:$D$1164,inv!$A$1:$A$1164,$B1803,inv!$T$1:$T$1164,$A1803,inv!$U$1:$U$1164,'DIAS DE INVENTARIO TAT'!G$1)</f>
        <v>0</v>
      </c>
      <c r="H1803">
        <f>+SUMIFS(inv!$D$1:$D$1164,inv!$A$1:$A$1164,$B1803,inv!$T$1:$T$1164,$A1803,inv!$U$1:$U$1164,'DIAS DE INVENTARIO TAT'!H$1)</f>
        <v>0</v>
      </c>
      <c r="I1803">
        <f>+SUMIFS(inv!$D$1:$D$1164,inv!$A$1:$A$1164,$B1803,inv!$T$1:$T$1164,$A1803,inv!$U$1:$U$1164,'DIAS DE INVENTARIO TAT'!I$1)</f>
        <v>0</v>
      </c>
      <c r="J1803">
        <f>+SUMIFS(inv!$D$1:$D$1164,inv!$A$1:$A$1164,$B1803,inv!$T$1:$T$1164,$A1803,inv!$U$1:$U$1164,'DIAS DE INVENTARIO TAT'!J$1)</f>
        <v>0</v>
      </c>
      <c r="K1803">
        <f>+SUMIFS(inv!$D$1:$D$1164,inv!$A$1:$A$1164,$B1803,inv!$T$1:$T$1164,$A1803,inv!$U$1:$U$1164,'DIAS DE INVENTARIO TAT'!K$1)</f>
        <v>0</v>
      </c>
      <c r="L1803" s="6">
        <f>+SUMIFS(VENTAS!H:H,VENTAS!B:B,B1803,VENTAS!G:G,A1803)</f>
        <v>0</v>
      </c>
      <c r="M1803" s="4">
        <f t="shared" si="173"/>
        <v>0</v>
      </c>
      <c r="N1803" s="4">
        <f t="shared" si="169"/>
        <v>0</v>
      </c>
      <c r="O1803" s="4">
        <f t="shared" si="170"/>
        <v>0</v>
      </c>
      <c r="P1803" s="4">
        <f t="shared" si="171"/>
        <v>0</v>
      </c>
      <c r="Q1803" s="6" t="e">
        <f>+SUMIFS(#REF!,#REF!,TablaINV[[#This Row],[GRUPO]],#REF!,TablaINV[[#This Row],[COD]])</f>
        <v>#REF!</v>
      </c>
      <c r="R1803" s="19">
        <f t="shared" si="172"/>
        <v>0</v>
      </c>
      <c r="S1803" s="4" t="str">
        <f>+VLOOKUP(A1803,inv!T:X,5,0)</f>
        <v>COSTA</v>
      </c>
      <c r="T1803" s="4" t="str">
        <f>+VLOOKUP(B:B,'DT HUEVO'!$A:$D,4,0)</f>
        <v>EMPACADOS</v>
      </c>
      <c r="U1803" s="4" t="str">
        <f>+VLOOKUP(TablaINV[[#This Row],[COD]],'DT HUEVO'!$A:$D,3,0)</f>
        <v>B</v>
      </c>
    </row>
    <row r="1804" spans="1:21">
      <c r="A1804" t="s">
        <v>461</v>
      </c>
      <c r="B1804" s="7">
        <v>13403</v>
      </c>
      <c r="C1804" t="s">
        <v>428</v>
      </c>
      <c r="D1804">
        <f>+SUMIFS(inv!D:D,inv!A:A,B1804,inv!T:T,A1804)</f>
        <v>0</v>
      </c>
      <c r="E1804">
        <f>+SUMIFS(inv!$D$1:$D$1164,inv!$A$1:$A$1164,$B1804,inv!$T$1:$T$1164,$A1804,inv!$U$1:$U$1164,'DIAS DE INVENTARIO TAT'!E$1)</f>
        <v>0</v>
      </c>
      <c r="F1804">
        <f>+SUMIFS(inv!$D$1:$D$1164,inv!$A$1:$A$1164,$B1804,inv!$T$1:$T$1164,$A1804,inv!$U$1:$U$1164,'DIAS DE INVENTARIO TAT'!F$1)</f>
        <v>0</v>
      </c>
      <c r="G1804">
        <f>+SUMIFS(inv!$D$1:$D$1164,inv!$A$1:$A$1164,$B1804,inv!$T$1:$T$1164,$A1804,inv!$U$1:$U$1164,'DIAS DE INVENTARIO TAT'!G$1)</f>
        <v>0</v>
      </c>
      <c r="H1804">
        <f>+SUMIFS(inv!$D$1:$D$1164,inv!$A$1:$A$1164,$B1804,inv!$T$1:$T$1164,$A1804,inv!$U$1:$U$1164,'DIAS DE INVENTARIO TAT'!H$1)</f>
        <v>0</v>
      </c>
      <c r="I1804">
        <f>+SUMIFS(inv!$D$1:$D$1164,inv!$A$1:$A$1164,$B1804,inv!$T$1:$T$1164,$A1804,inv!$U$1:$U$1164,'DIAS DE INVENTARIO TAT'!I$1)</f>
        <v>0</v>
      </c>
      <c r="J1804">
        <f>+SUMIFS(inv!$D$1:$D$1164,inv!$A$1:$A$1164,$B1804,inv!$T$1:$T$1164,$A1804,inv!$U$1:$U$1164,'DIAS DE INVENTARIO TAT'!J$1)</f>
        <v>0</v>
      </c>
      <c r="K1804">
        <f>+SUMIFS(inv!$D$1:$D$1164,inv!$A$1:$A$1164,$B1804,inv!$T$1:$T$1164,$A1804,inv!$U$1:$U$1164,'DIAS DE INVENTARIO TAT'!K$1)</f>
        <v>0</v>
      </c>
      <c r="L1804" s="6">
        <f>+SUMIFS(VENTAS!H:H,VENTAS!B:B,B1804,VENTAS!G:G,A1804)</f>
        <v>0</v>
      </c>
      <c r="M1804" s="4">
        <f t="shared" si="173"/>
        <v>0</v>
      </c>
      <c r="N1804" s="4">
        <f t="shared" si="169"/>
        <v>0</v>
      </c>
      <c r="O1804" s="4">
        <f t="shared" si="170"/>
        <v>0</v>
      </c>
      <c r="P1804" s="4">
        <f t="shared" si="171"/>
        <v>0</v>
      </c>
      <c r="Q1804" s="6" t="e">
        <f>+SUMIFS(#REF!,#REF!,TablaINV[[#This Row],[GRUPO]],#REF!,TablaINV[[#This Row],[COD]])</f>
        <v>#REF!</v>
      </c>
      <c r="R1804" s="19">
        <f t="shared" si="172"/>
        <v>0</v>
      </c>
      <c r="S1804" s="4" t="str">
        <f>+VLOOKUP(A1804,inv!T:X,5,0)</f>
        <v>COSTA</v>
      </c>
      <c r="T1804" s="4" t="str">
        <f>+VLOOKUP(B:B,'DT HUEVO'!$A:$D,4,0)</f>
        <v>EMPACADOS</v>
      </c>
      <c r="U1804" s="4" t="str">
        <f>+VLOOKUP(TablaINV[[#This Row],[COD]],'DT HUEVO'!$A:$D,3,0)</f>
        <v>A</v>
      </c>
    </row>
    <row r="1805" spans="1:21">
      <c r="A1805" t="s">
        <v>461</v>
      </c>
      <c r="B1805" s="7">
        <v>10101</v>
      </c>
      <c r="C1805" t="s">
        <v>536</v>
      </c>
      <c r="D1805">
        <f>+SUMIFS(inv!D:D,inv!A:A,B1805,inv!T:T,A1805)</f>
        <v>0</v>
      </c>
      <c r="E1805">
        <f>+SUMIFS(inv!$D$1:$D$1164,inv!$A$1:$A$1164,$B1805,inv!$T$1:$T$1164,$A1805,inv!$U$1:$U$1164,'DIAS DE INVENTARIO TAT'!E$1)</f>
        <v>0</v>
      </c>
      <c r="F1805">
        <f>+SUMIFS(inv!$D$1:$D$1164,inv!$A$1:$A$1164,$B1805,inv!$T$1:$T$1164,$A1805,inv!$U$1:$U$1164,'DIAS DE INVENTARIO TAT'!F$1)</f>
        <v>0</v>
      </c>
      <c r="G1805">
        <f>+SUMIFS(inv!$D$1:$D$1164,inv!$A$1:$A$1164,$B1805,inv!$T$1:$T$1164,$A1805,inv!$U$1:$U$1164,'DIAS DE INVENTARIO TAT'!G$1)</f>
        <v>0</v>
      </c>
      <c r="H1805">
        <f>+SUMIFS(inv!$D$1:$D$1164,inv!$A$1:$A$1164,$B1805,inv!$T$1:$T$1164,$A1805,inv!$U$1:$U$1164,'DIAS DE INVENTARIO TAT'!H$1)</f>
        <v>0</v>
      </c>
      <c r="I1805">
        <f>+SUMIFS(inv!$D$1:$D$1164,inv!$A$1:$A$1164,$B1805,inv!$T$1:$T$1164,$A1805,inv!$U$1:$U$1164,'DIAS DE INVENTARIO TAT'!I$1)</f>
        <v>0</v>
      </c>
      <c r="J1805">
        <f>+SUMIFS(inv!$D$1:$D$1164,inv!$A$1:$A$1164,$B1805,inv!$T$1:$T$1164,$A1805,inv!$U$1:$U$1164,'DIAS DE INVENTARIO TAT'!J$1)</f>
        <v>0</v>
      </c>
      <c r="K1805">
        <f>+SUMIFS(inv!$D$1:$D$1164,inv!$A$1:$A$1164,$B1805,inv!$T$1:$T$1164,$A1805,inv!$U$1:$U$1164,'DIAS DE INVENTARIO TAT'!K$1)</f>
        <v>0</v>
      </c>
      <c r="L1805" s="6">
        <f>+SUMIFS(VENTAS!H:H,VENTAS!B:B,B1805,VENTAS!G:G,A1805)</f>
        <v>0</v>
      </c>
      <c r="M1805" s="4">
        <f t="shared" si="173"/>
        <v>0</v>
      </c>
      <c r="N1805" s="4">
        <f t="shared" si="169"/>
        <v>0</v>
      </c>
      <c r="O1805" s="4">
        <f t="shared" si="170"/>
        <v>0</v>
      </c>
      <c r="P1805" s="4">
        <f t="shared" si="171"/>
        <v>0</v>
      </c>
      <c r="Q1805" s="6" t="e">
        <f>+SUMIFS(#REF!,#REF!,TablaINV[[#This Row],[GRUPO]],#REF!,TablaINV[[#This Row],[COD]])</f>
        <v>#REF!</v>
      </c>
      <c r="R1805" s="19">
        <f t="shared" si="172"/>
        <v>0</v>
      </c>
      <c r="S1805" s="4" t="str">
        <f>+VLOOKUP(A1805,inv!T:X,5,0)</f>
        <v>COSTA</v>
      </c>
      <c r="T1805" s="4" t="str">
        <f>+VLOOKUP(B:B,'DT HUEVO'!$A:$D,4,0)</f>
        <v>GRIS SUELTO</v>
      </c>
      <c r="U1805" s="4" t="str">
        <f>+VLOOKUP(TablaINV[[#This Row],[COD]],'DT HUEVO'!$A:$D,3,0)</f>
        <v>YUMBO</v>
      </c>
    </row>
    <row r="1806" spans="1:21">
      <c r="A1806" t="s">
        <v>461</v>
      </c>
      <c r="B1806" s="7">
        <v>10201</v>
      </c>
      <c r="C1806" t="s">
        <v>27</v>
      </c>
      <c r="D1806">
        <f>+SUMIFS(inv!D:D,inv!A:A,B1806,inv!T:T,A1806)</f>
        <v>0</v>
      </c>
      <c r="E1806">
        <f>+SUMIFS(inv!$D$1:$D$1164,inv!$A$1:$A$1164,$B1806,inv!$T$1:$T$1164,$A1806,inv!$U$1:$U$1164,'DIAS DE INVENTARIO TAT'!E$1)</f>
        <v>0</v>
      </c>
      <c r="F1806">
        <f>+SUMIFS(inv!$D$1:$D$1164,inv!$A$1:$A$1164,$B1806,inv!$T$1:$T$1164,$A1806,inv!$U$1:$U$1164,'DIAS DE INVENTARIO TAT'!F$1)</f>
        <v>0</v>
      </c>
      <c r="G1806">
        <f>+SUMIFS(inv!$D$1:$D$1164,inv!$A$1:$A$1164,$B1806,inv!$T$1:$T$1164,$A1806,inv!$U$1:$U$1164,'DIAS DE INVENTARIO TAT'!G$1)</f>
        <v>0</v>
      </c>
      <c r="H1806">
        <f>+SUMIFS(inv!$D$1:$D$1164,inv!$A$1:$A$1164,$B1806,inv!$T$1:$T$1164,$A1806,inv!$U$1:$U$1164,'DIAS DE INVENTARIO TAT'!H$1)</f>
        <v>0</v>
      </c>
      <c r="I1806">
        <f>+SUMIFS(inv!$D$1:$D$1164,inv!$A$1:$A$1164,$B1806,inv!$T$1:$T$1164,$A1806,inv!$U$1:$U$1164,'DIAS DE INVENTARIO TAT'!I$1)</f>
        <v>0</v>
      </c>
      <c r="J1806">
        <f>+SUMIFS(inv!$D$1:$D$1164,inv!$A$1:$A$1164,$B1806,inv!$T$1:$T$1164,$A1806,inv!$U$1:$U$1164,'DIAS DE INVENTARIO TAT'!J$1)</f>
        <v>0</v>
      </c>
      <c r="K1806">
        <f>+SUMIFS(inv!$D$1:$D$1164,inv!$A$1:$A$1164,$B1806,inv!$T$1:$T$1164,$A1806,inv!$U$1:$U$1164,'DIAS DE INVENTARIO TAT'!K$1)</f>
        <v>0</v>
      </c>
      <c r="L1806" s="6">
        <f>+SUMIFS(VENTAS!H:H,VENTAS!B:B,B1806,VENTAS!G:G,A1806)</f>
        <v>0</v>
      </c>
      <c r="M1806" s="4">
        <f t="shared" si="173"/>
        <v>0</v>
      </c>
      <c r="N1806" s="4">
        <f t="shared" si="169"/>
        <v>0</v>
      </c>
      <c r="O1806" s="4">
        <f t="shared" si="170"/>
        <v>0</v>
      </c>
      <c r="P1806" s="4">
        <f t="shared" si="171"/>
        <v>0</v>
      </c>
      <c r="Q1806" s="6" t="e">
        <f>+SUMIFS(#REF!,#REF!,TablaINV[[#This Row],[GRUPO]],#REF!,TablaINV[[#This Row],[COD]])</f>
        <v>#REF!</v>
      </c>
      <c r="R1806" s="19">
        <f t="shared" si="172"/>
        <v>0</v>
      </c>
      <c r="S1806" s="4" t="str">
        <f>+VLOOKUP(A1806,inv!T:X,5,0)</f>
        <v>COSTA</v>
      </c>
      <c r="T1806" s="4" t="str">
        <f>+VLOOKUP(B:B,'DT HUEVO'!$A:$D,4,0)</f>
        <v>GRIS SUELTO</v>
      </c>
      <c r="U1806" s="4" t="str">
        <f>+VLOOKUP(TablaINV[[#This Row],[COD]],'DT HUEVO'!$A:$D,3,0)</f>
        <v>AAA</v>
      </c>
    </row>
    <row r="1807" spans="1:21">
      <c r="A1807" t="s">
        <v>461</v>
      </c>
      <c r="B1807" s="7">
        <v>73501</v>
      </c>
      <c r="C1807" t="s">
        <v>425</v>
      </c>
      <c r="D1807">
        <f>+SUMIFS(inv!D:D,inv!A:A,B1807,inv!T:T,A1807)</f>
        <v>0</v>
      </c>
      <c r="E1807">
        <f>+SUMIFS(inv!$D$1:$D$1164,inv!$A$1:$A$1164,$B1807,inv!$T$1:$T$1164,$A1807,inv!$U$1:$U$1164,'DIAS DE INVENTARIO TAT'!E$1)</f>
        <v>0</v>
      </c>
      <c r="F1807">
        <f>+SUMIFS(inv!$D$1:$D$1164,inv!$A$1:$A$1164,$B1807,inv!$T$1:$T$1164,$A1807,inv!$U$1:$U$1164,'DIAS DE INVENTARIO TAT'!F$1)</f>
        <v>0</v>
      </c>
      <c r="G1807">
        <f>+SUMIFS(inv!$D$1:$D$1164,inv!$A$1:$A$1164,$B1807,inv!$T$1:$T$1164,$A1807,inv!$U$1:$U$1164,'DIAS DE INVENTARIO TAT'!G$1)</f>
        <v>0</v>
      </c>
      <c r="H1807">
        <f>+SUMIFS(inv!$D$1:$D$1164,inv!$A$1:$A$1164,$B1807,inv!$T$1:$T$1164,$A1807,inv!$U$1:$U$1164,'DIAS DE INVENTARIO TAT'!H$1)</f>
        <v>0</v>
      </c>
      <c r="I1807">
        <f>+SUMIFS(inv!$D$1:$D$1164,inv!$A$1:$A$1164,$B1807,inv!$T$1:$T$1164,$A1807,inv!$U$1:$U$1164,'DIAS DE INVENTARIO TAT'!I$1)</f>
        <v>0</v>
      </c>
      <c r="J1807">
        <f>+SUMIFS(inv!$D$1:$D$1164,inv!$A$1:$A$1164,$B1807,inv!$T$1:$T$1164,$A1807,inv!$U$1:$U$1164,'DIAS DE INVENTARIO TAT'!J$1)</f>
        <v>0</v>
      </c>
      <c r="K1807">
        <f>+SUMIFS(inv!$D$1:$D$1164,inv!$A$1:$A$1164,$B1807,inv!$T$1:$T$1164,$A1807,inv!$U$1:$U$1164,'DIAS DE INVENTARIO TAT'!K$1)</f>
        <v>0</v>
      </c>
      <c r="L1807" s="6">
        <f>+SUMIFS(VENTAS!H:H,VENTAS!B:B,B1807,VENTAS!G:G,A1807)</f>
        <v>0</v>
      </c>
      <c r="M1807" s="4">
        <f t="shared" si="173"/>
        <v>0</v>
      </c>
      <c r="N1807" s="4">
        <f t="shared" si="169"/>
        <v>0</v>
      </c>
      <c r="O1807" s="4">
        <f t="shared" si="170"/>
        <v>0</v>
      </c>
      <c r="P1807" s="4">
        <f t="shared" si="171"/>
        <v>0</v>
      </c>
      <c r="Q1807" s="6" t="e">
        <f>+SUMIFS(#REF!,#REF!,TablaINV[[#This Row],[GRUPO]],#REF!,TablaINV[[#This Row],[COD]])</f>
        <v>#REF!</v>
      </c>
      <c r="R1807" s="19">
        <f t="shared" si="172"/>
        <v>0</v>
      </c>
      <c r="S1807" s="4" t="str">
        <f>+VLOOKUP(A1807,inv!T:X,5,0)</f>
        <v>COSTA</v>
      </c>
      <c r="T1807" s="4" t="str">
        <f>+VLOOKUP(B:B,'DT HUEVO'!$A:$D,4,0)</f>
        <v>SEGUNDA</v>
      </c>
      <c r="U1807" s="4" t="str">
        <f>+VLOOKUP(TablaINV[[#This Row],[COD]],'DT HUEVO'!$A:$D,3,0)</f>
        <v>SEGUNDA</v>
      </c>
    </row>
    <row r="1808" spans="1:21">
      <c r="A1808" t="s">
        <v>461</v>
      </c>
      <c r="B1808" s="7">
        <v>76501</v>
      </c>
      <c r="C1808" t="s">
        <v>589</v>
      </c>
      <c r="D1808">
        <f>+SUMIFS(inv!D:D,inv!A:A,B1808,inv!T:T,A1808)</f>
        <v>0</v>
      </c>
      <c r="E1808">
        <f>+SUMIFS(inv!$D$1:$D$1164,inv!$A$1:$A$1164,$B1808,inv!$T$1:$T$1164,$A1808,inv!$U$1:$U$1164,'DIAS DE INVENTARIO TAT'!E$1)</f>
        <v>0</v>
      </c>
      <c r="F1808">
        <f>+SUMIFS(inv!$D$1:$D$1164,inv!$A$1:$A$1164,$B1808,inv!$T$1:$T$1164,$A1808,inv!$U$1:$U$1164,'DIAS DE INVENTARIO TAT'!F$1)</f>
        <v>0</v>
      </c>
      <c r="G1808">
        <f>+SUMIFS(inv!$D$1:$D$1164,inv!$A$1:$A$1164,$B1808,inv!$T$1:$T$1164,$A1808,inv!$U$1:$U$1164,'DIAS DE INVENTARIO TAT'!G$1)</f>
        <v>0</v>
      </c>
      <c r="H1808">
        <f>+SUMIFS(inv!$D$1:$D$1164,inv!$A$1:$A$1164,$B1808,inv!$T$1:$T$1164,$A1808,inv!$U$1:$U$1164,'DIAS DE INVENTARIO TAT'!H$1)</f>
        <v>0</v>
      </c>
      <c r="I1808">
        <f>+SUMIFS(inv!$D$1:$D$1164,inv!$A$1:$A$1164,$B1808,inv!$T$1:$T$1164,$A1808,inv!$U$1:$U$1164,'DIAS DE INVENTARIO TAT'!I$1)</f>
        <v>0</v>
      </c>
      <c r="J1808">
        <f>+SUMIFS(inv!$D$1:$D$1164,inv!$A$1:$A$1164,$B1808,inv!$T$1:$T$1164,$A1808,inv!$U$1:$U$1164,'DIAS DE INVENTARIO TAT'!J$1)</f>
        <v>0</v>
      </c>
      <c r="K1808">
        <f>+SUMIFS(inv!$D$1:$D$1164,inv!$A$1:$A$1164,$B1808,inv!$T$1:$T$1164,$A1808,inv!$U$1:$U$1164,'DIAS DE INVENTARIO TAT'!K$1)</f>
        <v>0</v>
      </c>
      <c r="L1808" s="6">
        <f>+SUMIFS(VENTAS!H:H,VENTAS!B:B,B1808,VENTAS!G:G,A1808)</f>
        <v>0</v>
      </c>
      <c r="M1808" s="4">
        <f t="shared" si="173"/>
        <v>0</v>
      </c>
      <c r="N1808" s="4">
        <f t="shared" si="169"/>
        <v>0</v>
      </c>
      <c r="O1808" s="4">
        <f t="shared" si="170"/>
        <v>0</v>
      </c>
      <c r="P1808" s="4">
        <f t="shared" si="171"/>
        <v>0</v>
      </c>
      <c r="Q1808" s="6" t="e">
        <f>+SUMIFS(#REF!,#REF!,TablaINV[[#This Row],[GRUPO]],#REF!,TablaINV[[#This Row],[COD]])</f>
        <v>#REF!</v>
      </c>
      <c r="R1808" s="19">
        <f t="shared" si="172"/>
        <v>0</v>
      </c>
      <c r="S1808" s="4" t="str">
        <f>+VLOOKUP(A1808,inv!T:X,5,0)</f>
        <v>COSTA</v>
      </c>
      <c r="T1808" s="4" t="str">
        <f>+VLOOKUP(B:B,'DT HUEVO'!$A:$D,4,0)</f>
        <v>SEGUNDA</v>
      </c>
      <c r="U1808" s="4" t="str">
        <f>+VLOOKUP(TablaINV[[#This Row],[COD]],'DT HUEVO'!$A:$D,3,0)</f>
        <v>SEGUNDA</v>
      </c>
    </row>
    <row r="1809" spans="1:21">
      <c r="A1809" t="s">
        <v>461</v>
      </c>
      <c r="B1809" s="7">
        <v>76601</v>
      </c>
      <c r="C1809" t="s">
        <v>590</v>
      </c>
      <c r="D1809">
        <f>+SUMIFS(inv!D:D,inv!A:A,B1809,inv!T:T,A1809)</f>
        <v>0</v>
      </c>
      <c r="E1809">
        <f>+SUMIFS(inv!$D$1:$D$1164,inv!$A$1:$A$1164,$B1809,inv!$T$1:$T$1164,$A1809,inv!$U$1:$U$1164,'DIAS DE INVENTARIO TAT'!E$1)</f>
        <v>0</v>
      </c>
      <c r="F1809">
        <f>+SUMIFS(inv!$D$1:$D$1164,inv!$A$1:$A$1164,$B1809,inv!$T$1:$T$1164,$A1809,inv!$U$1:$U$1164,'DIAS DE INVENTARIO TAT'!F$1)</f>
        <v>0</v>
      </c>
      <c r="G1809">
        <f>+SUMIFS(inv!$D$1:$D$1164,inv!$A$1:$A$1164,$B1809,inv!$T$1:$T$1164,$A1809,inv!$U$1:$U$1164,'DIAS DE INVENTARIO TAT'!G$1)</f>
        <v>0</v>
      </c>
      <c r="H1809">
        <f>+SUMIFS(inv!$D$1:$D$1164,inv!$A$1:$A$1164,$B1809,inv!$T$1:$T$1164,$A1809,inv!$U$1:$U$1164,'DIAS DE INVENTARIO TAT'!H$1)</f>
        <v>0</v>
      </c>
      <c r="I1809">
        <f>+SUMIFS(inv!$D$1:$D$1164,inv!$A$1:$A$1164,$B1809,inv!$T$1:$T$1164,$A1809,inv!$U$1:$U$1164,'DIAS DE INVENTARIO TAT'!I$1)</f>
        <v>0</v>
      </c>
      <c r="J1809">
        <f>+SUMIFS(inv!$D$1:$D$1164,inv!$A$1:$A$1164,$B1809,inv!$T$1:$T$1164,$A1809,inv!$U$1:$U$1164,'DIAS DE INVENTARIO TAT'!J$1)</f>
        <v>0</v>
      </c>
      <c r="K1809">
        <f>+SUMIFS(inv!$D$1:$D$1164,inv!$A$1:$A$1164,$B1809,inv!$T$1:$T$1164,$A1809,inv!$U$1:$U$1164,'DIAS DE INVENTARIO TAT'!K$1)</f>
        <v>0</v>
      </c>
      <c r="L1809" s="6">
        <f>+SUMIFS(VENTAS!H:H,VENTAS!B:B,B1809,VENTAS!G:G,A1809)</f>
        <v>0</v>
      </c>
      <c r="M1809" s="4">
        <f t="shared" si="173"/>
        <v>0</v>
      </c>
      <c r="N1809" s="4">
        <f t="shared" si="169"/>
        <v>0</v>
      </c>
      <c r="O1809" s="4">
        <f t="shared" si="170"/>
        <v>0</v>
      </c>
      <c r="P1809" s="4">
        <f t="shared" si="171"/>
        <v>0</v>
      </c>
      <c r="Q1809" s="6" t="e">
        <f>+SUMIFS(#REF!,#REF!,TablaINV[[#This Row],[GRUPO]],#REF!,TablaINV[[#This Row],[COD]])</f>
        <v>#REF!</v>
      </c>
      <c r="R1809" s="19">
        <f t="shared" si="172"/>
        <v>0</v>
      </c>
      <c r="S1809" s="4" t="str">
        <f>+VLOOKUP(A1809,inv!T:X,5,0)</f>
        <v>COSTA</v>
      </c>
      <c r="T1809" s="4" t="str">
        <f>+VLOOKUP(B:B,'DT HUEVO'!$A:$D,4,0)</f>
        <v>SEGUNDA</v>
      </c>
      <c r="U1809" s="4" t="str">
        <f>+VLOOKUP(TablaINV[[#This Row],[COD]],'DT HUEVO'!$A:$D,3,0)</f>
        <v>SEGUNDA</v>
      </c>
    </row>
    <row r="1810" spans="1:21">
      <c r="A1810" t="s">
        <v>461</v>
      </c>
      <c r="B1810" s="7">
        <v>76701</v>
      </c>
      <c r="C1810" t="s">
        <v>588</v>
      </c>
      <c r="D1810">
        <f>+SUMIFS(inv!D:D,inv!A:A,B1810,inv!T:T,A1810)</f>
        <v>0</v>
      </c>
      <c r="E1810">
        <f>+SUMIFS(inv!$D$1:$D$1164,inv!$A$1:$A$1164,$B1810,inv!$T$1:$T$1164,$A1810,inv!$U$1:$U$1164,'DIAS DE INVENTARIO TAT'!E$1)</f>
        <v>0</v>
      </c>
      <c r="F1810">
        <f>+SUMIFS(inv!$D$1:$D$1164,inv!$A$1:$A$1164,$B1810,inv!$T$1:$T$1164,$A1810,inv!$U$1:$U$1164,'DIAS DE INVENTARIO TAT'!F$1)</f>
        <v>0</v>
      </c>
      <c r="G1810">
        <f>+SUMIFS(inv!$D$1:$D$1164,inv!$A$1:$A$1164,$B1810,inv!$T$1:$T$1164,$A1810,inv!$U$1:$U$1164,'DIAS DE INVENTARIO TAT'!G$1)</f>
        <v>0</v>
      </c>
      <c r="H1810">
        <f>+SUMIFS(inv!$D$1:$D$1164,inv!$A$1:$A$1164,$B1810,inv!$T$1:$T$1164,$A1810,inv!$U$1:$U$1164,'DIAS DE INVENTARIO TAT'!H$1)</f>
        <v>0</v>
      </c>
      <c r="I1810">
        <f>+SUMIFS(inv!$D$1:$D$1164,inv!$A$1:$A$1164,$B1810,inv!$T$1:$T$1164,$A1810,inv!$U$1:$U$1164,'DIAS DE INVENTARIO TAT'!I$1)</f>
        <v>0</v>
      </c>
      <c r="J1810">
        <f>+SUMIFS(inv!$D$1:$D$1164,inv!$A$1:$A$1164,$B1810,inv!$T$1:$T$1164,$A1810,inv!$U$1:$U$1164,'DIAS DE INVENTARIO TAT'!J$1)</f>
        <v>0</v>
      </c>
      <c r="K1810">
        <f>+SUMIFS(inv!$D$1:$D$1164,inv!$A$1:$A$1164,$B1810,inv!$T$1:$T$1164,$A1810,inv!$U$1:$U$1164,'DIAS DE INVENTARIO TAT'!K$1)</f>
        <v>0</v>
      </c>
      <c r="L1810" s="6">
        <f>+SUMIFS(VENTAS!H:H,VENTAS!B:B,B1810,VENTAS!G:G,A1810)</f>
        <v>0</v>
      </c>
      <c r="M1810" s="4">
        <f t="shared" si="173"/>
        <v>0</v>
      </c>
      <c r="N1810" s="4">
        <f t="shared" si="169"/>
        <v>0</v>
      </c>
      <c r="O1810" s="4">
        <f t="shared" si="170"/>
        <v>0</v>
      </c>
      <c r="P1810" s="4">
        <f t="shared" si="171"/>
        <v>0</v>
      </c>
      <c r="Q1810" s="6" t="e">
        <f>+SUMIFS(#REF!,#REF!,TablaINV[[#This Row],[GRUPO]],#REF!,TablaINV[[#This Row],[COD]])</f>
        <v>#REF!</v>
      </c>
      <c r="R1810" s="19">
        <f t="shared" si="172"/>
        <v>0</v>
      </c>
      <c r="S1810" s="4" t="str">
        <f>+VLOOKUP(A1810,inv!T:X,5,0)</f>
        <v>COSTA</v>
      </c>
      <c r="T1810" s="4" t="str">
        <f>+VLOOKUP(B:B,'DT HUEVO'!$A:$D,4,0)</f>
        <v>SEGUNDA</v>
      </c>
      <c r="U1810" s="4" t="str">
        <f>+VLOOKUP(TablaINV[[#This Row],[COD]],'DT HUEVO'!$A:$D,3,0)</f>
        <v>SEGUNDA</v>
      </c>
    </row>
    <row r="1811" spans="1:21">
      <c r="A1811" t="s">
        <v>461</v>
      </c>
      <c r="B1811" s="7">
        <v>77101</v>
      </c>
      <c r="C1811" t="s">
        <v>567</v>
      </c>
      <c r="D1811">
        <f>+SUMIFS(inv!D:D,inv!A:A,B1811,inv!T:T,A1811)</f>
        <v>0</v>
      </c>
      <c r="E1811">
        <f>+SUMIFS(inv!$D$1:$D$1164,inv!$A$1:$A$1164,$B1811,inv!$T$1:$T$1164,$A1811,inv!$U$1:$U$1164,'DIAS DE INVENTARIO TAT'!E$1)</f>
        <v>0</v>
      </c>
      <c r="F1811">
        <f>+SUMIFS(inv!$D$1:$D$1164,inv!$A$1:$A$1164,$B1811,inv!$T$1:$T$1164,$A1811,inv!$U$1:$U$1164,'DIAS DE INVENTARIO TAT'!F$1)</f>
        <v>0</v>
      </c>
      <c r="G1811">
        <f>+SUMIFS(inv!$D$1:$D$1164,inv!$A$1:$A$1164,$B1811,inv!$T$1:$T$1164,$A1811,inv!$U$1:$U$1164,'DIAS DE INVENTARIO TAT'!G$1)</f>
        <v>0</v>
      </c>
      <c r="H1811">
        <f>+SUMIFS(inv!$D$1:$D$1164,inv!$A$1:$A$1164,$B1811,inv!$T$1:$T$1164,$A1811,inv!$U$1:$U$1164,'DIAS DE INVENTARIO TAT'!H$1)</f>
        <v>0</v>
      </c>
      <c r="I1811">
        <f>+SUMIFS(inv!$D$1:$D$1164,inv!$A$1:$A$1164,$B1811,inv!$T$1:$T$1164,$A1811,inv!$U$1:$U$1164,'DIAS DE INVENTARIO TAT'!I$1)</f>
        <v>0</v>
      </c>
      <c r="J1811">
        <f>+SUMIFS(inv!$D$1:$D$1164,inv!$A$1:$A$1164,$B1811,inv!$T$1:$T$1164,$A1811,inv!$U$1:$U$1164,'DIAS DE INVENTARIO TAT'!J$1)</f>
        <v>0</v>
      </c>
      <c r="K1811">
        <f>+SUMIFS(inv!$D$1:$D$1164,inv!$A$1:$A$1164,$B1811,inv!$T$1:$T$1164,$A1811,inv!$U$1:$U$1164,'DIAS DE INVENTARIO TAT'!K$1)</f>
        <v>0</v>
      </c>
      <c r="L1811" s="6">
        <f>+SUMIFS(VENTAS!H:H,VENTAS!B:B,B1811,VENTAS!G:G,A1811)</f>
        <v>0</v>
      </c>
      <c r="M1811" s="4">
        <f t="shared" si="173"/>
        <v>0</v>
      </c>
      <c r="N1811" s="4">
        <f t="shared" si="169"/>
        <v>0</v>
      </c>
      <c r="O1811" s="4">
        <f t="shared" si="170"/>
        <v>0</v>
      </c>
      <c r="P1811" s="4">
        <f t="shared" si="171"/>
        <v>0</v>
      </c>
      <c r="Q1811" s="6" t="e">
        <f>+SUMIFS(#REF!,#REF!,TablaINV[[#This Row],[GRUPO]],#REF!,TablaINV[[#This Row],[COD]])</f>
        <v>#REF!</v>
      </c>
      <c r="R1811" s="19">
        <f t="shared" si="172"/>
        <v>0</v>
      </c>
      <c r="S1811" s="4" t="str">
        <f>+VLOOKUP(A1811,inv!T:X,5,0)</f>
        <v>COSTA</v>
      </c>
      <c r="T1811" s="4" t="str">
        <f>+VLOOKUP(B:B,'DT HUEVO'!$A:$D,4,0)</f>
        <v>SEGUNDA</v>
      </c>
      <c r="U1811" s="4" t="str">
        <f>+VLOOKUP(TablaINV[[#This Row],[COD]],'DT HUEVO'!$A:$D,3,0)</f>
        <v>SEGUNDA</v>
      </c>
    </row>
    <row r="1812" spans="1:21">
      <c r="A1812" t="s">
        <v>461</v>
      </c>
      <c r="B1812" s="7">
        <v>78001</v>
      </c>
      <c r="C1812" t="s">
        <v>571</v>
      </c>
      <c r="D1812">
        <f>+SUMIFS(inv!D:D,inv!A:A,B1812,inv!T:T,A1812)</f>
        <v>0</v>
      </c>
      <c r="E1812">
        <f>+SUMIFS(inv!$D$1:$D$1164,inv!$A$1:$A$1164,$B1812,inv!$T$1:$T$1164,$A1812,inv!$U$1:$U$1164,'DIAS DE INVENTARIO TAT'!E$1)</f>
        <v>0</v>
      </c>
      <c r="F1812">
        <f>+SUMIFS(inv!$D$1:$D$1164,inv!$A$1:$A$1164,$B1812,inv!$T$1:$T$1164,$A1812,inv!$U$1:$U$1164,'DIAS DE INVENTARIO TAT'!F$1)</f>
        <v>0</v>
      </c>
      <c r="G1812">
        <f>+SUMIFS(inv!$D$1:$D$1164,inv!$A$1:$A$1164,$B1812,inv!$T$1:$T$1164,$A1812,inv!$U$1:$U$1164,'DIAS DE INVENTARIO TAT'!G$1)</f>
        <v>0</v>
      </c>
      <c r="H1812">
        <f>+SUMIFS(inv!$D$1:$D$1164,inv!$A$1:$A$1164,$B1812,inv!$T$1:$T$1164,$A1812,inv!$U$1:$U$1164,'DIAS DE INVENTARIO TAT'!H$1)</f>
        <v>0</v>
      </c>
      <c r="I1812">
        <f>+SUMIFS(inv!$D$1:$D$1164,inv!$A$1:$A$1164,$B1812,inv!$T$1:$T$1164,$A1812,inv!$U$1:$U$1164,'DIAS DE INVENTARIO TAT'!I$1)</f>
        <v>0</v>
      </c>
      <c r="J1812">
        <f>+SUMIFS(inv!$D$1:$D$1164,inv!$A$1:$A$1164,$B1812,inv!$T$1:$T$1164,$A1812,inv!$U$1:$U$1164,'DIAS DE INVENTARIO TAT'!J$1)</f>
        <v>0</v>
      </c>
      <c r="K1812">
        <f>+SUMIFS(inv!$D$1:$D$1164,inv!$A$1:$A$1164,$B1812,inv!$T$1:$T$1164,$A1812,inv!$U$1:$U$1164,'DIAS DE INVENTARIO TAT'!K$1)</f>
        <v>0</v>
      </c>
      <c r="L1812" s="6">
        <f>+SUMIFS(VENTAS!H:H,VENTAS!B:B,B1812,VENTAS!G:G,A1812)</f>
        <v>0</v>
      </c>
      <c r="M1812" s="4">
        <f t="shared" si="173"/>
        <v>0</v>
      </c>
      <c r="N1812" s="4">
        <f t="shared" si="169"/>
        <v>0</v>
      </c>
      <c r="O1812" s="4">
        <f t="shared" si="170"/>
        <v>0</v>
      </c>
      <c r="P1812" s="4">
        <f t="shared" si="171"/>
        <v>0</v>
      </c>
      <c r="Q1812" s="6" t="e">
        <f>+SUMIFS(#REF!,#REF!,TablaINV[[#This Row],[GRUPO]],#REF!,TablaINV[[#This Row],[COD]])</f>
        <v>#REF!</v>
      </c>
      <c r="R1812" s="19">
        <f t="shared" si="172"/>
        <v>0</v>
      </c>
      <c r="S1812" s="4" t="str">
        <f>+VLOOKUP(A1812,inv!T:X,5,0)</f>
        <v>COSTA</v>
      </c>
      <c r="T1812" s="4" t="str">
        <f>+VLOOKUP(B:B,'DT HUEVO'!$A:$D,4,0)</f>
        <v>SEGUNDA</v>
      </c>
      <c r="U1812" s="4" t="str">
        <f>+VLOOKUP(TablaINV[[#This Row],[COD]],'DT HUEVO'!$A:$D,3,0)</f>
        <v>SEGUNDA</v>
      </c>
    </row>
    <row r="1813" spans="1:21">
      <c r="A1813" t="s">
        <v>461</v>
      </c>
      <c r="B1813" s="7">
        <v>10369</v>
      </c>
      <c r="C1813" t="s">
        <v>61</v>
      </c>
      <c r="D1813">
        <f>+SUMIFS(inv!D:D,inv!A:A,B1813,inv!T:T,A1813)</f>
        <v>0</v>
      </c>
      <c r="E1813">
        <f>+SUMIFS(inv!$D$1:$D$1164,inv!$A$1:$A$1164,$B1813,inv!$T$1:$T$1164,$A1813,inv!$U$1:$U$1164,'DIAS DE INVENTARIO TAT'!E$1)</f>
        <v>0</v>
      </c>
      <c r="F1813">
        <f>+SUMIFS(inv!$D$1:$D$1164,inv!$A$1:$A$1164,$B1813,inv!$T$1:$T$1164,$A1813,inv!$U$1:$U$1164,'DIAS DE INVENTARIO TAT'!F$1)</f>
        <v>0</v>
      </c>
      <c r="G1813">
        <f>+SUMIFS(inv!$D$1:$D$1164,inv!$A$1:$A$1164,$B1813,inv!$T$1:$T$1164,$A1813,inv!$U$1:$U$1164,'DIAS DE INVENTARIO TAT'!G$1)</f>
        <v>0</v>
      </c>
      <c r="H1813">
        <f>+SUMIFS(inv!$D$1:$D$1164,inv!$A$1:$A$1164,$B1813,inv!$T$1:$T$1164,$A1813,inv!$U$1:$U$1164,'DIAS DE INVENTARIO TAT'!H$1)</f>
        <v>0</v>
      </c>
      <c r="I1813">
        <f>+SUMIFS(inv!$D$1:$D$1164,inv!$A$1:$A$1164,$B1813,inv!$T$1:$T$1164,$A1813,inv!$U$1:$U$1164,'DIAS DE INVENTARIO TAT'!I$1)</f>
        <v>0</v>
      </c>
      <c r="J1813">
        <f>+SUMIFS(inv!$D$1:$D$1164,inv!$A$1:$A$1164,$B1813,inv!$T$1:$T$1164,$A1813,inv!$U$1:$U$1164,'DIAS DE INVENTARIO TAT'!J$1)</f>
        <v>0</v>
      </c>
      <c r="K1813">
        <f>+SUMIFS(inv!$D$1:$D$1164,inv!$A$1:$A$1164,$B1813,inv!$T$1:$T$1164,$A1813,inv!$U$1:$U$1164,'DIAS DE INVENTARIO TAT'!K$1)</f>
        <v>0</v>
      </c>
      <c r="L1813" s="6">
        <f>+SUMIFS(VENTAS!H:H,VENTAS!B:B,B1813,VENTAS!G:G,A1813)</f>
        <v>0</v>
      </c>
      <c r="M1813" s="4">
        <f t="shared" si="173"/>
        <v>0</v>
      </c>
      <c r="N1813" s="4">
        <f t="shared" si="169"/>
        <v>0</v>
      </c>
      <c r="O1813" s="4">
        <f t="shared" si="170"/>
        <v>0</v>
      </c>
      <c r="P1813" s="4">
        <f t="shared" si="171"/>
        <v>0</v>
      </c>
      <c r="Q1813" s="6" t="e">
        <f>+SUMIFS(#REF!,#REF!,TablaINV[[#This Row],[GRUPO]],#REF!,TablaINV[[#This Row],[COD]])</f>
        <v>#REF!</v>
      </c>
      <c r="R1813" s="19">
        <f t="shared" si="172"/>
        <v>0</v>
      </c>
      <c r="S1813" s="4" t="str">
        <f>+VLOOKUP(A1813,inv!T:X,5,0)</f>
        <v>COSTA</v>
      </c>
      <c r="T1813" s="4" t="str">
        <f>+VLOOKUP(B:B,'DT HUEVO'!$A:$D,4,0)</f>
        <v>EMPACADOS</v>
      </c>
      <c r="U1813" s="4" t="str">
        <f>+VLOOKUP(TablaINV[[#This Row],[COD]],'DT HUEVO'!$A:$D,3,0)</f>
        <v>AA</v>
      </c>
    </row>
    <row r="1814" spans="1:21">
      <c r="A1814" t="s">
        <v>461</v>
      </c>
      <c r="B1814" s="7">
        <v>12270</v>
      </c>
      <c r="C1814" t="s">
        <v>62</v>
      </c>
      <c r="D1814">
        <f>+SUMIFS(inv!D:D,inv!A:A,B1814,inv!T:T,A1814)</f>
        <v>0</v>
      </c>
      <c r="E1814">
        <f>+SUMIFS(inv!$D$1:$D$1164,inv!$A$1:$A$1164,$B1814,inv!$T$1:$T$1164,$A1814,inv!$U$1:$U$1164,'DIAS DE INVENTARIO TAT'!E$1)</f>
        <v>0</v>
      </c>
      <c r="F1814">
        <f>+SUMIFS(inv!$D$1:$D$1164,inv!$A$1:$A$1164,$B1814,inv!$T$1:$T$1164,$A1814,inv!$U$1:$U$1164,'DIAS DE INVENTARIO TAT'!F$1)</f>
        <v>0</v>
      </c>
      <c r="G1814">
        <f>+SUMIFS(inv!$D$1:$D$1164,inv!$A$1:$A$1164,$B1814,inv!$T$1:$T$1164,$A1814,inv!$U$1:$U$1164,'DIAS DE INVENTARIO TAT'!G$1)</f>
        <v>0</v>
      </c>
      <c r="H1814">
        <f>+SUMIFS(inv!$D$1:$D$1164,inv!$A$1:$A$1164,$B1814,inv!$T$1:$T$1164,$A1814,inv!$U$1:$U$1164,'DIAS DE INVENTARIO TAT'!H$1)</f>
        <v>0</v>
      </c>
      <c r="I1814">
        <f>+SUMIFS(inv!$D$1:$D$1164,inv!$A$1:$A$1164,$B1814,inv!$T$1:$T$1164,$A1814,inv!$U$1:$U$1164,'DIAS DE INVENTARIO TAT'!I$1)</f>
        <v>0</v>
      </c>
      <c r="J1814">
        <f>+SUMIFS(inv!$D$1:$D$1164,inv!$A$1:$A$1164,$B1814,inv!$T$1:$T$1164,$A1814,inv!$U$1:$U$1164,'DIAS DE INVENTARIO TAT'!J$1)</f>
        <v>0</v>
      </c>
      <c r="K1814">
        <f>+SUMIFS(inv!$D$1:$D$1164,inv!$A$1:$A$1164,$B1814,inv!$T$1:$T$1164,$A1814,inv!$U$1:$U$1164,'DIAS DE INVENTARIO TAT'!K$1)</f>
        <v>0</v>
      </c>
      <c r="L1814" s="6">
        <f>+SUMIFS(VENTAS!H:H,VENTAS!B:B,B1814,VENTAS!G:G,A1814)</f>
        <v>0</v>
      </c>
      <c r="M1814" s="4">
        <f t="shared" si="173"/>
        <v>0</v>
      </c>
      <c r="N1814" s="4">
        <f t="shared" si="169"/>
        <v>0</v>
      </c>
      <c r="O1814" s="4">
        <f t="shared" si="170"/>
        <v>0</v>
      </c>
      <c r="P1814" s="4">
        <f t="shared" si="171"/>
        <v>0</v>
      </c>
      <c r="Q1814" s="6" t="e">
        <f>+SUMIFS(#REF!,#REF!,TablaINV[[#This Row],[GRUPO]],#REF!,TablaINV[[#This Row],[COD]])</f>
        <v>#REF!</v>
      </c>
      <c r="R1814" s="19">
        <f t="shared" si="172"/>
        <v>0</v>
      </c>
      <c r="S1814" s="4" t="str">
        <f>+VLOOKUP(A1814,inv!T:X,5,0)</f>
        <v>COSTA</v>
      </c>
      <c r="T1814" s="4" t="str">
        <f>+VLOOKUP(B:B,'DT HUEVO'!$A:$D,4,0)</f>
        <v>EMPACADOS</v>
      </c>
      <c r="U1814" s="4" t="str">
        <f>+VLOOKUP(TablaINV[[#This Row],[COD]],'DT HUEVO'!$A:$D,3,0)</f>
        <v>AAA</v>
      </c>
    </row>
    <row r="1815" spans="1:21">
      <c r="A1815" t="s">
        <v>461</v>
      </c>
      <c r="B1815" s="7">
        <v>12480</v>
      </c>
      <c r="C1815" t="s">
        <v>67</v>
      </c>
      <c r="D1815">
        <f>+SUMIFS(inv!D:D,inv!A:A,B1815,inv!T:T,A1815)</f>
        <v>0</v>
      </c>
      <c r="E1815">
        <f>+SUMIFS(inv!$D$1:$D$1164,inv!$A$1:$A$1164,$B1815,inv!$T$1:$T$1164,$A1815,inv!$U$1:$U$1164,'DIAS DE INVENTARIO TAT'!E$1)</f>
        <v>0</v>
      </c>
      <c r="F1815">
        <f>+SUMIFS(inv!$D$1:$D$1164,inv!$A$1:$A$1164,$B1815,inv!$T$1:$T$1164,$A1815,inv!$U$1:$U$1164,'DIAS DE INVENTARIO TAT'!F$1)</f>
        <v>0</v>
      </c>
      <c r="G1815">
        <f>+SUMIFS(inv!$D$1:$D$1164,inv!$A$1:$A$1164,$B1815,inv!$T$1:$T$1164,$A1815,inv!$U$1:$U$1164,'DIAS DE INVENTARIO TAT'!G$1)</f>
        <v>0</v>
      </c>
      <c r="H1815">
        <f>+SUMIFS(inv!$D$1:$D$1164,inv!$A$1:$A$1164,$B1815,inv!$T$1:$T$1164,$A1815,inv!$U$1:$U$1164,'DIAS DE INVENTARIO TAT'!H$1)</f>
        <v>0</v>
      </c>
      <c r="I1815">
        <f>+SUMIFS(inv!$D$1:$D$1164,inv!$A$1:$A$1164,$B1815,inv!$T$1:$T$1164,$A1815,inv!$U$1:$U$1164,'DIAS DE INVENTARIO TAT'!I$1)</f>
        <v>0</v>
      </c>
      <c r="J1815">
        <f>+SUMIFS(inv!$D$1:$D$1164,inv!$A$1:$A$1164,$B1815,inv!$T$1:$T$1164,$A1815,inv!$U$1:$U$1164,'DIAS DE INVENTARIO TAT'!J$1)</f>
        <v>0</v>
      </c>
      <c r="K1815">
        <f>+SUMIFS(inv!$D$1:$D$1164,inv!$A$1:$A$1164,$B1815,inv!$T$1:$T$1164,$A1815,inv!$U$1:$U$1164,'DIAS DE INVENTARIO TAT'!K$1)</f>
        <v>0</v>
      </c>
      <c r="L1815" s="6">
        <f>+SUMIFS(VENTAS!H:H,VENTAS!B:B,B1815,VENTAS!G:G,A1815)</f>
        <v>0</v>
      </c>
      <c r="M1815" s="4">
        <f t="shared" si="173"/>
        <v>0</v>
      </c>
      <c r="N1815" s="4">
        <f t="shared" si="169"/>
        <v>0</v>
      </c>
      <c r="O1815" s="4">
        <f t="shared" si="170"/>
        <v>0</v>
      </c>
      <c r="P1815" s="4">
        <f t="shared" si="171"/>
        <v>0</v>
      </c>
      <c r="Q1815" s="6" t="e">
        <f>+SUMIFS(#REF!,#REF!,TablaINV[[#This Row],[GRUPO]],#REF!,TablaINV[[#This Row],[COD]])</f>
        <v>#REF!</v>
      </c>
      <c r="R1815" s="19">
        <f t="shared" si="172"/>
        <v>0</v>
      </c>
      <c r="S1815" s="4" t="str">
        <f>+VLOOKUP(A1815,inv!T:X,5,0)</f>
        <v>COSTA</v>
      </c>
      <c r="T1815" s="4" t="e">
        <f>+VLOOKUP(B:B,'DT HUEVO'!$A:$D,4,0)</f>
        <v>#N/A</v>
      </c>
      <c r="U1815" s="4" t="e">
        <f>+VLOOKUP(TablaINV[[#This Row],[COD]],'DT HUEVO'!$A:$D,3,0)</f>
        <v>#N/A</v>
      </c>
    </row>
    <row r="1816" spans="1:21">
      <c r="A1816" t="s">
        <v>461</v>
      </c>
      <c r="B1816" s="7">
        <v>14459</v>
      </c>
      <c r="C1816" t="s">
        <v>68</v>
      </c>
      <c r="D1816">
        <f>+SUMIFS(inv!D:D,inv!A:A,B1816,inv!T:T,A1816)</f>
        <v>0</v>
      </c>
      <c r="E1816">
        <f>+SUMIFS(inv!$D$1:$D$1164,inv!$A$1:$A$1164,$B1816,inv!$T$1:$T$1164,$A1816,inv!$U$1:$U$1164,'DIAS DE INVENTARIO TAT'!E$1)</f>
        <v>0</v>
      </c>
      <c r="F1816">
        <f>+SUMIFS(inv!$D$1:$D$1164,inv!$A$1:$A$1164,$B1816,inv!$T$1:$T$1164,$A1816,inv!$U$1:$U$1164,'DIAS DE INVENTARIO TAT'!F$1)</f>
        <v>0</v>
      </c>
      <c r="G1816">
        <f>+SUMIFS(inv!$D$1:$D$1164,inv!$A$1:$A$1164,$B1816,inv!$T$1:$T$1164,$A1816,inv!$U$1:$U$1164,'DIAS DE INVENTARIO TAT'!G$1)</f>
        <v>0</v>
      </c>
      <c r="H1816">
        <f>+SUMIFS(inv!$D$1:$D$1164,inv!$A$1:$A$1164,$B1816,inv!$T$1:$T$1164,$A1816,inv!$U$1:$U$1164,'DIAS DE INVENTARIO TAT'!H$1)</f>
        <v>0</v>
      </c>
      <c r="I1816">
        <f>+SUMIFS(inv!$D$1:$D$1164,inv!$A$1:$A$1164,$B1816,inv!$T$1:$T$1164,$A1816,inv!$U$1:$U$1164,'DIAS DE INVENTARIO TAT'!I$1)</f>
        <v>0</v>
      </c>
      <c r="J1816">
        <f>+SUMIFS(inv!$D$1:$D$1164,inv!$A$1:$A$1164,$B1816,inv!$T$1:$T$1164,$A1816,inv!$U$1:$U$1164,'DIAS DE INVENTARIO TAT'!J$1)</f>
        <v>0</v>
      </c>
      <c r="K1816">
        <f>+SUMIFS(inv!$D$1:$D$1164,inv!$A$1:$A$1164,$B1816,inv!$T$1:$T$1164,$A1816,inv!$U$1:$U$1164,'DIAS DE INVENTARIO TAT'!K$1)</f>
        <v>0</v>
      </c>
      <c r="L1816" s="6">
        <f>+SUMIFS(VENTAS!H:H,VENTAS!B:B,B1816,VENTAS!G:G,A1816)</f>
        <v>0</v>
      </c>
      <c r="M1816" s="4">
        <f t="shared" si="173"/>
        <v>0</v>
      </c>
      <c r="N1816" s="4">
        <f t="shared" si="169"/>
        <v>0</v>
      </c>
      <c r="O1816" s="4">
        <f t="shared" si="170"/>
        <v>0</v>
      </c>
      <c r="P1816" s="4">
        <f t="shared" si="171"/>
        <v>0</v>
      </c>
      <c r="Q1816" s="6" t="e">
        <f>+SUMIFS(#REF!,#REF!,TablaINV[[#This Row],[GRUPO]],#REF!,TablaINV[[#This Row],[COD]])</f>
        <v>#REF!</v>
      </c>
      <c r="R1816" s="19">
        <f t="shared" si="172"/>
        <v>0</v>
      </c>
      <c r="S1816" s="4" t="str">
        <f>+VLOOKUP(A1816,inv!T:X,5,0)</f>
        <v>COSTA</v>
      </c>
      <c r="T1816" s="4" t="str">
        <f>+VLOOKUP(B:B,'DT HUEVO'!$A:$D,4,0)</f>
        <v>EMPACADOS</v>
      </c>
      <c r="U1816" s="4" t="str">
        <f>+VLOOKUP(TablaINV[[#This Row],[COD]],'DT HUEVO'!$A:$D,3,0)</f>
        <v>A</v>
      </c>
    </row>
    <row r="1817" spans="1:21">
      <c r="A1817" t="s">
        <v>461</v>
      </c>
      <c r="B1817" s="7">
        <v>14311</v>
      </c>
      <c r="C1817" t="s">
        <v>45</v>
      </c>
      <c r="D1817">
        <f>+SUMIFS(inv!D:D,inv!A:A,B1817,inv!T:T,A1817)</f>
        <v>0</v>
      </c>
      <c r="E1817">
        <f>+SUMIFS(inv!$D$1:$D$1164,inv!$A$1:$A$1164,$B1817,inv!$T$1:$T$1164,$A1817,inv!$U$1:$U$1164,'DIAS DE INVENTARIO TAT'!E$1)</f>
        <v>0</v>
      </c>
      <c r="F1817">
        <f>+SUMIFS(inv!$D$1:$D$1164,inv!$A$1:$A$1164,$B1817,inv!$T$1:$T$1164,$A1817,inv!$U$1:$U$1164,'DIAS DE INVENTARIO TAT'!F$1)</f>
        <v>0</v>
      </c>
      <c r="G1817">
        <f>+SUMIFS(inv!$D$1:$D$1164,inv!$A$1:$A$1164,$B1817,inv!$T$1:$T$1164,$A1817,inv!$U$1:$U$1164,'DIAS DE INVENTARIO TAT'!G$1)</f>
        <v>0</v>
      </c>
      <c r="H1817">
        <f>+SUMIFS(inv!$D$1:$D$1164,inv!$A$1:$A$1164,$B1817,inv!$T$1:$T$1164,$A1817,inv!$U$1:$U$1164,'DIAS DE INVENTARIO TAT'!H$1)</f>
        <v>0</v>
      </c>
      <c r="I1817">
        <f>+SUMIFS(inv!$D$1:$D$1164,inv!$A$1:$A$1164,$B1817,inv!$T$1:$T$1164,$A1817,inv!$U$1:$U$1164,'DIAS DE INVENTARIO TAT'!I$1)</f>
        <v>0</v>
      </c>
      <c r="J1817">
        <f>+SUMIFS(inv!$D$1:$D$1164,inv!$A$1:$A$1164,$B1817,inv!$T$1:$T$1164,$A1817,inv!$U$1:$U$1164,'DIAS DE INVENTARIO TAT'!J$1)</f>
        <v>0</v>
      </c>
      <c r="K1817">
        <f>+SUMIFS(inv!$D$1:$D$1164,inv!$A$1:$A$1164,$B1817,inv!$T$1:$T$1164,$A1817,inv!$U$1:$U$1164,'DIAS DE INVENTARIO TAT'!K$1)</f>
        <v>0</v>
      </c>
      <c r="L1817" s="6">
        <f>+SUMIFS(VENTAS!H:H,VENTAS!B:B,B1817,VENTAS!G:G,A1817)</f>
        <v>0</v>
      </c>
      <c r="M1817" s="4">
        <f t="shared" si="173"/>
        <v>0</v>
      </c>
      <c r="N1817" s="4">
        <f t="shared" si="169"/>
        <v>0</v>
      </c>
      <c r="O1817" s="4">
        <f t="shared" si="170"/>
        <v>0</v>
      </c>
      <c r="P1817" s="4">
        <f t="shared" si="171"/>
        <v>0</v>
      </c>
      <c r="Q1817" s="6" t="e">
        <f>+SUMIFS(#REF!,#REF!,TablaINV[[#This Row],[GRUPO]],#REF!,TablaINV[[#This Row],[COD]])</f>
        <v>#REF!</v>
      </c>
      <c r="R1817" s="19">
        <f t="shared" si="172"/>
        <v>0</v>
      </c>
      <c r="S1817" s="4" t="str">
        <f>+VLOOKUP(A1817,inv!T:X,5,0)</f>
        <v>COSTA</v>
      </c>
      <c r="T1817" s="4" t="str">
        <f>+VLOOKUP(B:B,'DT HUEVO'!$A:$D,4,0)</f>
        <v>EMPACADOS</v>
      </c>
      <c r="U1817" s="4" t="str">
        <f>+VLOOKUP(TablaINV[[#This Row],[COD]],'DT HUEVO'!$A:$D,3,0)</f>
        <v>AA</v>
      </c>
    </row>
    <row r="1818" spans="1:21">
      <c r="A1818" t="s">
        <v>461</v>
      </c>
      <c r="B1818" s="7">
        <v>10410</v>
      </c>
      <c r="C1818" t="s">
        <v>452</v>
      </c>
      <c r="D1818">
        <f>+SUMIFS(inv!D:D,inv!A:A,B1818,inv!T:T,A1818)</f>
        <v>0</v>
      </c>
      <c r="E1818">
        <f>+SUMIFS(inv!$D$1:$D$1164,inv!$A$1:$A$1164,$B1818,inv!$T$1:$T$1164,$A1818,inv!$U$1:$U$1164,'DIAS DE INVENTARIO TAT'!E$1)</f>
        <v>0</v>
      </c>
      <c r="F1818">
        <f>+SUMIFS(inv!$D$1:$D$1164,inv!$A$1:$A$1164,$B1818,inv!$T$1:$T$1164,$A1818,inv!$U$1:$U$1164,'DIAS DE INVENTARIO TAT'!F$1)</f>
        <v>0</v>
      </c>
      <c r="G1818">
        <f>+SUMIFS(inv!$D$1:$D$1164,inv!$A$1:$A$1164,$B1818,inv!$T$1:$T$1164,$A1818,inv!$U$1:$U$1164,'DIAS DE INVENTARIO TAT'!G$1)</f>
        <v>0</v>
      </c>
      <c r="H1818">
        <f>+SUMIFS(inv!$D$1:$D$1164,inv!$A$1:$A$1164,$B1818,inv!$T$1:$T$1164,$A1818,inv!$U$1:$U$1164,'DIAS DE INVENTARIO TAT'!H$1)</f>
        <v>0</v>
      </c>
      <c r="I1818">
        <f>+SUMIFS(inv!$D$1:$D$1164,inv!$A$1:$A$1164,$B1818,inv!$T$1:$T$1164,$A1818,inv!$U$1:$U$1164,'DIAS DE INVENTARIO TAT'!I$1)</f>
        <v>0</v>
      </c>
      <c r="J1818">
        <f>+SUMIFS(inv!$D$1:$D$1164,inv!$A$1:$A$1164,$B1818,inv!$T$1:$T$1164,$A1818,inv!$U$1:$U$1164,'DIAS DE INVENTARIO TAT'!J$1)</f>
        <v>0</v>
      </c>
      <c r="K1818">
        <f>+SUMIFS(inv!$D$1:$D$1164,inv!$A$1:$A$1164,$B1818,inv!$T$1:$T$1164,$A1818,inv!$U$1:$U$1164,'DIAS DE INVENTARIO TAT'!K$1)</f>
        <v>0</v>
      </c>
      <c r="L1818" s="6">
        <f>+SUMIFS(VENTAS!H:H,VENTAS!B:B,B1818,VENTAS!G:G,A1818)</f>
        <v>0</v>
      </c>
      <c r="M1818" s="4">
        <f t="shared" si="173"/>
        <v>0</v>
      </c>
      <c r="N1818" s="4">
        <f t="shared" si="169"/>
        <v>0</v>
      </c>
      <c r="O1818" s="4">
        <f t="shared" si="170"/>
        <v>0</v>
      </c>
      <c r="P1818" s="4">
        <f t="shared" si="171"/>
        <v>0</v>
      </c>
      <c r="Q1818" s="6" t="e">
        <f>+SUMIFS(#REF!,#REF!,TablaINV[[#This Row],[GRUPO]],#REF!,TablaINV[[#This Row],[COD]])</f>
        <v>#REF!</v>
      </c>
      <c r="R1818" s="19">
        <f t="shared" si="172"/>
        <v>0</v>
      </c>
      <c r="S1818" s="4" t="str">
        <f>+VLOOKUP(A1818,inv!T:X,5,0)</f>
        <v>COSTA</v>
      </c>
      <c r="T1818" s="4" t="str">
        <f>+VLOOKUP(B:B,'DT HUEVO'!$A:$D,4,0)</f>
        <v>EMPACADOS</v>
      </c>
      <c r="U1818" s="4" t="str">
        <f>+VLOOKUP(TablaINV[[#This Row],[COD]],'DT HUEVO'!$A:$D,3,0)</f>
        <v>A</v>
      </c>
    </row>
    <row r="1819" spans="1:21">
      <c r="A1819" t="s">
        <v>461</v>
      </c>
      <c r="B1819" s="7">
        <v>10268</v>
      </c>
      <c r="C1819" t="s">
        <v>427</v>
      </c>
      <c r="D1819">
        <f>+SUMIFS(inv!D:D,inv!A:A,B1819,inv!T:T,A1819)</f>
        <v>0</v>
      </c>
      <c r="E1819">
        <f>+SUMIFS(inv!$D$1:$D$1164,inv!$A$1:$A$1164,$B1819,inv!$T$1:$T$1164,$A1819,inv!$U$1:$U$1164,'DIAS DE INVENTARIO TAT'!E$1)</f>
        <v>0</v>
      </c>
      <c r="F1819">
        <f>+SUMIFS(inv!$D$1:$D$1164,inv!$A$1:$A$1164,$B1819,inv!$T$1:$T$1164,$A1819,inv!$U$1:$U$1164,'DIAS DE INVENTARIO TAT'!F$1)</f>
        <v>0</v>
      </c>
      <c r="G1819">
        <f>+SUMIFS(inv!$D$1:$D$1164,inv!$A$1:$A$1164,$B1819,inv!$T$1:$T$1164,$A1819,inv!$U$1:$U$1164,'DIAS DE INVENTARIO TAT'!G$1)</f>
        <v>0</v>
      </c>
      <c r="H1819">
        <f>+SUMIFS(inv!$D$1:$D$1164,inv!$A$1:$A$1164,$B1819,inv!$T$1:$T$1164,$A1819,inv!$U$1:$U$1164,'DIAS DE INVENTARIO TAT'!H$1)</f>
        <v>0</v>
      </c>
      <c r="I1819">
        <f>+SUMIFS(inv!$D$1:$D$1164,inv!$A$1:$A$1164,$B1819,inv!$T$1:$T$1164,$A1819,inv!$U$1:$U$1164,'DIAS DE INVENTARIO TAT'!I$1)</f>
        <v>0</v>
      </c>
      <c r="J1819">
        <f>+SUMIFS(inv!$D$1:$D$1164,inv!$A$1:$A$1164,$B1819,inv!$T$1:$T$1164,$A1819,inv!$U$1:$U$1164,'DIAS DE INVENTARIO TAT'!J$1)</f>
        <v>0</v>
      </c>
      <c r="K1819">
        <f>+SUMIFS(inv!$D$1:$D$1164,inv!$A$1:$A$1164,$B1819,inv!$T$1:$T$1164,$A1819,inv!$U$1:$U$1164,'DIAS DE INVENTARIO TAT'!K$1)</f>
        <v>0</v>
      </c>
      <c r="L1819" s="6">
        <f>+SUMIFS(VENTAS!H:H,VENTAS!B:B,B1819,VENTAS!G:G,A1819)</f>
        <v>0</v>
      </c>
      <c r="M1819" s="4">
        <f t="shared" si="173"/>
        <v>0</v>
      </c>
      <c r="N1819" s="4">
        <f t="shared" ref="N1819:N1850" si="174">+IFERROR(E1819/$L1819,0)</f>
        <v>0</v>
      </c>
      <c r="O1819" s="4">
        <f t="shared" ref="O1819:O1850" si="175">+IFERROR(F1819/$L1819,0)</f>
        <v>0</v>
      </c>
      <c r="P1819" s="4">
        <f t="shared" ref="P1819:P1850" si="176">+IFERROR(G1819/$L1819,0)</f>
        <v>0</v>
      </c>
      <c r="Q1819" s="6" t="e">
        <f>+SUMIFS(#REF!,#REF!,TablaINV[[#This Row],[GRUPO]],#REF!,TablaINV[[#This Row],[COD]])</f>
        <v>#REF!</v>
      </c>
      <c r="R1819" s="19">
        <f t="shared" ref="R1819:R1850" si="177">+IFERROR(D1819/Q1819,0)</f>
        <v>0</v>
      </c>
      <c r="S1819" s="4" t="str">
        <f>+VLOOKUP(A1819,inv!T:X,5,0)</f>
        <v>COSTA</v>
      </c>
      <c r="T1819" s="4" t="str">
        <f>+VLOOKUP(B:B,'DT HUEVO'!$A:$D,4,0)</f>
        <v>EMPACADOS</v>
      </c>
      <c r="U1819" s="4" t="str">
        <f>+VLOOKUP(TablaINV[[#This Row],[COD]],'DT HUEVO'!$A:$D,3,0)</f>
        <v>AAA</v>
      </c>
    </row>
    <row r="1820" spans="1:21">
      <c r="A1820" t="s">
        <v>461</v>
      </c>
      <c r="B1820" s="7">
        <v>14348</v>
      </c>
      <c r="C1820" t="s">
        <v>46</v>
      </c>
      <c r="D1820">
        <f>+SUMIFS(inv!D:D,inv!A:A,B1820,inv!T:T,A1820)</f>
        <v>0</v>
      </c>
      <c r="E1820">
        <f>+SUMIFS(inv!$D$1:$D$1164,inv!$A$1:$A$1164,$B1820,inv!$T$1:$T$1164,$A1820,inv!$U$1:$U$1164,'DIAS DE INVENTARIO TAT'!E$1)</f>
        <v>0</v>
      </c>
      <c r="F1820">
        <f>+SUMIFS(inv!$D$1:$D$1164,inv!$A$1:$A$1164,$B1820,inv!$T$1:$T$1164,$A1820,inv!$U$1:$U$1164,'DIAS DE INVENTARIO TAT'!F$1)</f>
        <v>0</v>
      </c>
      <c r="G1820">
        <f>+SUMIFS(inv!$D$1:$D$1164,inv!$A$1:$A$1164,$B1820,inv!$T$1:$T$1164,$A1820,inv!$U$1:$U$1164,'DIAS DE INVENTARIO TAT'!G$1)</f>
        <v>0</v>
      </c>
      <c r="H1820">
        <f>+SUMIFS(inv!$D$1:$D$1164,inv!$A$1:$A$1164,$B1820,inv!$T$1:$T$1164,$A1820,inv!$U$1:$U$1164,'DIAS DE INVENTARIO TAT'!H$1)</f>
        <v>0</v>
      </c>
      <c r="I1820">
        <f>+SUMIFS(inv!$D$1:$D$1164,inv!$A$1:$A$1164,$B1820,inv!$T$1:$T$1164,$A1820,inv!$U$1:$U$1164,'DIAS DE INVENTARIO TAT'!I$1)</f>
        <v>0</v>
      </c>
      <c r="J1820">
        <f>+SUMIFS(inv!$D$1:$D$1164,inv!$A$1:$A$1164,$B1820,inv!$T$1:$T$1164,$A1820,inv!$U$1:$U$1164,'DIAS DE INVENTARIO TAT'!J$1)</f>
        <v>0</v>
      </c>
      <c r="K1820">
        <f>+SUMIFS(inv!$D$1:$D$1164,inv!$A$1:$A$1164,$B1820,inv!$T$1:$T$1164,$A1820,inv!$U$1:$U$1164,'DIAS DE INVENTARIO TAT'!K$1)</f>
        <v>0</v>
      </c>
      <c r="L1820" s="6">
        <f>+SUMIFS(VENTAS!H:H,VENTAS!B:B,B1820,VENTAS!G:G,A1820)</f>
        <v>0</v>
      </c>
      <c r="M1820" s="4">
        <f t="shared" si="173"/>
        <v>0</v>
      </c>
      <c r="N1820" s="4">
        <f t="shared" si="174"/>
        <v>0</v>
      </c>
      <c r="O1820" s="4">
        <f t="shared" si="175"/>
        <v>0</v>
      </c>
      <c r="P1820" s="4">
        <f t="shared" si="176"/>
        <v>0</v>
      </c>
      <c r="Q1820" s="6" t="e">
        <f>+SUMIFS(#REF!,#REF!,TablaINV[[#This Row],[GRUPO]],#REF!,TablaINV[[#This Row],[COD]])</f>
        <v>#REF!</v>
      </c>
      <c r="R1820" s="19">
        <f t="shared" si="177"/>
        <v>0</v>
      </c>
      <c r="S1820" s="4" t="str">
        <f>+VLOOKUP(A1820,inv!T:X,5,0)</f>
        <v>COSTA</v>
      </c>
      <c r="T1820" s="4" t="str">
        <f>+VLOOKUP(B:B,'DT HUEVO'!$A:$D,4,0)</f>
        <v>EMPACADOS</v>
      </c>
      <c r="U1820" s="4" t="str">
        <f>+VLOOKUP(TablaINV[[#This Row],[COD]],'DT HUEVO'!$A:$D,3,0)</f>
        <v>AA</v>
      </c>
    </row>
    <row r="1821" spans="1:21">
      <c r="A1821" t="s">
        <v>461</v>
      </c>
      <c r="B1821" s="7">
        <v>10503</v>
      </c>
      <c r="C1821" t="s">
        <v>487</v>
      </c>
      <c r="D1821">
        <f>+SUMIFS(inv!D:D,inv!A:A,B1821,inv!T:T,A1821)</f>
        <v>0</v>
      </c>
      <c r="E1821">
        <f>+SUMIFS(inv!$D$1:$D$1164,inv!$A$1:$A$1164,$B1821,inv!$T$1:$T$1164,$A1821,inv!$U$1:$U$1164,'DIAS DE INVENTARIO TAT'!E$1)</f>
        <v>0</v>
      </c>
      <c r="F1821">
        <f>+SUMIFS(inv!$D$1:$D$1164,inv!$A$1:$A$1164,$B1821,inv!$T$1:$T$1164,$A1821,inv!$U$1:$U$1164,'DIAS DE INVENTARIO TAT'!F$1)</f>
        <v>0</v>
      </c>
      <c r="G1821">
        <f>+SUMIFS(inv!$D$1:$D$1164,inv!$A$1:$A$1164,$B1821,inv!$T$1:$T$1164,$A1821,inv!$U$1:$U$1164,'DIAS DE INVENTARIO TAT'!G$1)</f>
        <v>0</v>
      </c>
      <c r="H1821">
        <f>+SUMIFS(inv!$D$1:$D$1164,inv!$A$1:$A$1164,$B1821,inv!$T$1:$T$1164,$A1821,inv!$U$1:$U$1164,'DIAS DE INVENTARIO TAT'!H$1)</f>
        <v>0</v>
      </c>
      <c r="I1821">
        <f>+SUMIFS(inv!$D$1:$D$1164,inv!$A$1:$A$1164,$B1821,inv!$T$1:$T$1164,$A1821,inv!$U$1:$U$1164,'DIAS DE INVENTARIO TAT'!I$1)</f>
        <v>0</v>
      </c>
      <c r="J1821">
        <f>+SUMIFS(inv!$D$1:$D$1164,inv!$A$1:$A$1164,$B1821,inv!$T$1:$T$1164,$A1821,inv!$U$1:$U$1164,'DIAS DE INVENTARIO TAT'!J$1)</f>
        <v>0</v>
      </c>
      <c r="K1821">
        <f>+SUMIFS(inv!$D$1:$D$1164,inv!$A$1:$A$1164,$B1821,inv!$T$1:$T$1164,$A1821,inv!$U$1:$U$1164,'DIAS DE INVENTARIO TAT'!K$1)</f>
        <v>0</v>
      </c>
      <c r="L1821" s="6">
        <f>+SUMIFS(VENTAS!H:H,VENTAS!B:B,B1821,VENTAS!G:G,A1821)</f>
        <v>0</v>
      </c>
      <c r="M1821" s="4">
        <f t="shared" si="173"/>
        <v>0</v>
      </c>
      <c r="N1821" s="4">
        <f t="shared" si="174"/>
        <v>0</v>
      </c>
      <c r="O1821" s="4">
        <f t="shared" si="175"/>
        <v>0</v>
      </c>
      <c r="P1821" s="4">
        <f t="shared" si="176"/>
        <v>0</v>
      </c>
      <c r="Q1821" s="6" t="e">
        <f>+SUMIFS(#REF!,#REF!,TablaINV[[#This Row],[GRUPO]],#REF!,TablaINV[[#This Row],[COD]])</f>
        <v>#REF!</v>
      </c>
      <c r="R1821" s="19">
        <f t="shared" si="177"/>
        <v>0</v>
      </c>
      <c r="S1821" s="4" t="str">
        <f>+VLOOKUP(A1821,inv!T:X,5,0)</f>
        <v>COSTA</v>
      </c>
      <c r="T1821" s="4" t="e">
        <f>+VLOOKUP(B:B,'DT HUEVO'!$A:$D,4,0)</f>
        <v>#N/A</v>
      </c>
      <c r="U1821" s="4" t="e">
        <f>+VLOOKUP(TablaINV[[#This Row],[COD]],'DT HUEVO'!$A:$D,3,0)</f>
        <v>#N/A</v>
      </c>
    </row>
    <row r="1822" spans="1:21">
      <c r="A1822" t="s">
        <v>461</v>
      </c>
      <c r="B1822" s="7">
        <v>10473</v>
      </c>
      <c r="C1822" t="s">
        <v>544</v>
      </c>
      <c r="D1822">
        <f>+SUMIFS(inv!D:D,inv!A:A,B1822,inv!T:T,A1822)</f>
        <v>0</v>
      </c>
      <c r="E1822">
        <f>+SUMIFS(inv!$D$1:$D$1164,inv!$A$1:$A$1164,$B1822,inv!$T$1:$T$1164,$A1822,inv!$U$1:$U$1164,'DIAS DE INVENTARIO TAT'!E$1)</f>
        <v>0</v>
      </c>
      <c r="F1822">
        <f>+SUMIFS(inv!$D$1:$D$1164,inv!$A$1:$A$1164,$B1822,inv!$T$1:$T$1164,$A1822,inv!$U$1:$U$1164,'DIAS DE INVENTARIO TAT'!F$1)</f>
        <v>0</v>
      </c>
      <c r="G1822">
        <f>+SUMIFS(inv!$D$1:$D$1164,inv!$A$1:$A$1164,$B1822,inv!$T$1:$T$1164,$A1822,inv!$U$1:$U$1164,'DIAS DE INVENTARIO TAT'!G$1)</f>
        <v>0</v>
      </c>
      <c r="H1822">
        <f>+SUMIFS(inv!$D$1:$D$1164,inv!$A$1:$A$1164,$B1822,inv!$T$1:$T$1164,$A1822,inv!$U$1:$U$1164,'DIAS DE INVENTARIO TAT'!H$1)</f>
        <v>0</v>
      </c>
      <c r="I1822">
        <f>+SUMIFS(inv!$D$1:$D$1164,inv!$A$1:$A$1164,$B1822,inv!$T$1:$T$1164,$A1822,inv!$U$1:$U$1164,'DIAS DE INVENTARIO TAT'!I$1)</f>
        <v>0</v>
      </c>
      <c r="J1822">
        <f>+SUMIFS(inv!$D$1:$D$1164,inv!$A$1:$A$1164,$B1822,inv!$T$1:$T$1164,$A1822,inv!$U$1:$U$1164,'DIAS DE INVENTARIO TAT'!J$1)</f>
        <v>0</v>
      </c>
      <c r="K1822">
        <f>+SUMIFS(inv!$D$1:$D$1164,inv!$A$1:$A$1164,$B1822,inv!$T$1:$T$1164,$A1822,inv!$U$1:$U$1164,'DIAS DE INVENTARIO TAT'!K$1)</f>
        <v>0</v>
      </c>
      <c r="L1822" s="6">
        <f>+SUMIFS(VENTAS!H:H,VENTAS!B:B,B1822,VENTAS!G:G,A1822)</f>
        <v>0</v>
      </c>
      <c r="M1822" s="4">
        <f t="shared" si="173"/>
        <v>0</v>
      </c>
      <c r="N1822" s="4">
        <f t="shared" si="174"/>
        <v>0</v>
      </c>
      <c r="O1822" s="4">
        <f t="shared" si="175"/>
        <v>0</v>
      </c>
      <c r="P1822" s="4">
        <f t="shared" si="176"/>
        <v>0</v>
      </c>
      <c r="Q1822" s="6" t="e">
        <f>+SUMIFS(#REF!,#REF!,TablaINV[[#This Row],[GRUPO]],#REF!,TablaINV[[#This Row],[COD]])</f>
        <v>#REF!</v>
      </c>
      <c r="R1822" s="19">
        <f t="shared" si="177"/>
        <v>0</v>
      </c>
      <c r="S1822" s="4" t="str">
        <f>+VLOOKUP(A1822,inv!T:X,5,0)</f>
        <v>COSTA</v>
      </c>
      <c r="T1822" s="4" t="str">
        <f>+VLOOKUP(B:B,'DT HUEVO'!$A:$D,4,0)</f>
        <v>EMPACADOS</v>
      </c>
      <c r="U1822" s="4" t="str">
        <f>+VLOOKUP(TablaINV[[#This Row],[COD]],'DT HUEVO'!$A:$D,3,0)</f>
        <v>A</v>
      </c>
    </row>
    <row r="1823" spans="1:21">
      <c r="A1823" t="s">
        <v>461</v>
      </c>
      <c r="B1823" s="7">
        <v>12306</v>
      </c>
      <c r="C1823" t="s">
        <v>579</v>
      </c>
      <c r="D1823">
        <f>+SUMIFS(inv!D:D,inv!A:A,B1823,inv!T:T,A1823)</f>
        <v>0</v>
      </c>
      <c r="E1823">
        <f>+SUMIFS(inv!$D$1:$D$1164,inv!$A$1:$A$1164,$B1823,inv!$T$1:$T$1164,$A1823,inv!$U$1:$U$1164,'DIAS DE INVENTARIO TAT'!E$1)</f>
        <v>0</v>
      </c>
      <c r="F1823">
        <f>+SUMIFS(inv!$D$1:$D$1164,inv!$A$1:$A$1164,$B1823,inv!$T$1:$T$1164,$A1823,inv!$U$1:$U$1164,'DIAS DE INVENTARIO TAT'!F$1)</f>
        <v>0</v>
      </c>
      <c r="G1823">
        <f>+SUMIFS(inv!$D$1:$D$1164,inv!$A$1:$A$1164,$B1823,inv!$T$1:$T$1164,$A1823,inv!$U$1:$U$1164,'DIAS DE INVENTARIO TAT'!G$1)</f>
        <v>0</v>
      </c>
      <c r="H1823">
        <f>+SUMIFS(inv!$D$1:$D$1164,inv!$A$1:$A$1164,$B1823,inv!$T$1:$T$1164,$A1823,inv!$U$1:$U$1164,'DIAS DE INVENTARIO TAT'!H$1)</f>
        <v>0</v>
      </c>
      <c r="I1823">
        <f>+SUMIFS(inv!$D$1:$D$1164,inv!$A$1:$A$1164,$B1823,inv!$T$1:$T$1164,$A1823,inv!$U$1:$U$1164,'DIAS DE INVENTARIO TAT'!I$1)</f>
        <v>0</v>
      </c>
      <c r="J1823">
        <f>+SUMIFS(inv!$D$1:$D$1164,inv!$A$1:$A$1164,$B1823,inv!$T$1:$T$1164,$A1823,inv!$U$1:$U$1164,'DIAS DE INVENTARIO TAT'!J$1)</f>
        <v>0</v>
      </c>
      <c r="K1823">
        <f>+SUMIFS(inv!$D$1:$D$1164,inv!$A$1:$A$1164,$B1823,inv!$T$1:$T$1164,$A1823,inv!$U$1:$U$1164,'DIAS DE INVENTARIO TAT'!K$1)</f>
        <v>0</v>
      </c>
      <c r="L1823" s="6">
        <f>+SUMIFS(VENTAS!H:H,VENTAS!B:B,B1823,VENTAS!G:G,A1823)</f>
        <v>0</v>
      </c>
      <c r="M1823" s="4">
        <f t="shared" si="173"/>
        <v>0</v>
      </c>
      <c r="N1823" s="4">
        <f t="shared" si="174"/>
        <v>0</v>
      </c>
      <c r="O1823" s="4">
        <f t="shared" si="175"/>
        <v>0</v>
      </c>
      <c r="P1823" s="4">
        <f t="shared" si="176"/>
        <v>0</v>
      </c>
      <c r="Q1823" s="6" t="e">
        <f>+SUMIFS(#REF!,#REF!,TablaINV[[#This Row],[GRUPO]],#REF!,TablaINV[[#This Row],[COD]])</f>
        <v>#REF!</v>
      </c>
      <c r="R1823" s="19">
        <f t="shared" si="177"/>
        <v>0</v>
      </c>
      <c r="S1823" s="4" t="str">
        <f>+VLOOKUP(A1823,inv!T:X,5,0)</f>
        <v>COSTA</v>
      </c>
      <c r="T1823" s="4" t="str">
        <f>+VLOOKUP(B:B,'DT HUEVO'!$A:$D,4,0)</f>
        <v>EMPACADOS</v>
      </c>
      <c r="U1823" s="4" t="str">
        <f>+VLOOKUP(TablaINV[[#This Row],[COD]],'DT HUEVO'!$A:$D,3,0)</f>
        <v>AA</v>
      </c>
    </row>
    <row r="1824" spans="1:21">
      <c r="A1824" t="s">
        <v>461</v>
      </c>
      <c r="B1824" s="7">
        <v>12347</v>
      </c>
      <c r="C1824" t="s">
        <v>74</v>
      </c>
      <c r="D1824">
        <f>+SUMIFS(inv!D:D,inv!A:A,B1824,inv!T:T,A1824)</f>
        <v>0</v>
      </c>
      <c r="E1824">
        <f>+SUMIFS(inv!$D$1:$D$1164,inv!$A$1:$A$1164,$B1824,inv!$T$1:$T$1164,$A1824,inv!$U$1:$U$1164,'DIAS DE INVENTARIO TAT'!E$1)</f>
        <v>0</v>
      </c>
      <c r="F1824">
        <f>+SUMIFS(inv!$D$1:$D$1164,inv!$A$1:$A$1164,$B1824,inv!$T$1:$T$1164,$A1824,inv!$U$1:$U$1164,'DIAS DE INVENTARIO TAT'!F$1)</f>
        <v>0</v>
      </c>
      <c r="G1824">
        <f>+SUMIFS(inv!$D$1:$D$1164,inv!$A$1:$A$1164,$B1824,inv!$T$1:$T$1164,$A1824,inv!$U$1:$U$1164,'DIAS DE INVENTARIO TAT'!G$1)</f>
        <v>0</v>
      </c>
      <c r="H1824">
        <f>+SUMIFS(inv!$D$1:$D$1164,inv!$A$1:$A$1164,$B1824,inv!$T$1:$T$1164,$A1824,inv!$U$1:$U$1164,'DIAS DE INVENTARIO TAT'!H$1)</f>
        <v>0</v>
      </c>
      <c r="I1824">
        <f>+SUMIFS(inv!$D$1:$D$1164,inv!$A$1:$A$1164,$B1824,inv!$T$1:$T$1164,$A1824,inv!$U$1:$U$1164,'DIAS DE INVENTARIO TAT'!I$1)</f>
        <v>0</v>
      </c>
      <c r="J1824">
        <f>+SUMIFS(inv!$D$1:$D$1164,inv!$A$1:$A$1164,$B1824,inv!$T$1:$T$1164,$A1824,inv!$U$1:$U$1164,'DIAS DE INVENTARIO TAT'!J$1)</f>
        <v>0</v>
      </c>
      <c r="K1824">
        <f>+SUMIFS(inv!$D$1:$D$1164,inv!$A$1:$A$1164,$B1824,inv!$T$1:$T$1164,$A1824,inv!$U$1:$U$1164,'DIAS DE INVENTARIO TAT'!K$1)</f>
        <v>0</v>
      </c>
      <c r="L1824" s="6">
        <f>+SUMIFS(VENTAS!H:H,VENTAS!B:B,B1824,VENTAS!G:G,A1824)</f>
        <v>0</v>
      </c>
      <c r="M1824" s="4">
        <f t="shared" si="173"/>
        <v>0</v>
      </c>
      <c r="N1824" s="4">
        <f t="shared" si="174"/>
        <v>0</v>
      </c>
      <c r="O1824" s="4">
        <f t="shared" si="175"/>
        <v>0</v>
      </c>
      <c r="P1824" s="4">
        <f t="shared" si="176"/>
        <v>0</v>
      </c>
      <c r="Q1824" s="6" t="e">
        <f>+SUMIFS(#REF!,#REF!,TablaINV[[#This Row],[GRUPO]],#REF!,TablaINV[[#This Row],[COD]])</f>
        <v>#REF!</v>
      </c>
      <c r="R1824" s="19">
        <f t="shared" si="177"/>
        <v>0</v>
      </c>
      <c r="S1824" s="4" t="str">
        <f>+VLOOKUP(A1824,inv!T:X,5,0)</f>
        <v>COSTA</v>
      </c>
      <c r="T1824" s="4" t="e">
        <f>+VLOOKUP(B:B,'DT HUEVO'!$A:$D,4,0)</f>
        <v>#N/A</v>
      </c>
      <c r="U1824" s="4" t="e">
        <f>+VLOOKUP(TablaINV[[#This Row],[COD]],'DT HUEVO'!$A:$D,3,0)</f>
        <v>#N/A</v>
      </c>
    </row>
    <row r="1825" spans="1:21">
      <c r="A1825" t="s">
        <v>461</v>
      </c>
      <c r="B1825" s="7">
        <v>13311</v>
      </c>
      <c r="C1825" t="s">
        <v>580</v>
      </c>
      <c r="D1825">
        <f>+SUMIFS(inv!D:D,inv!A:A,B1825,inv!T:T,A1825)</f>
        <v>0</v>
      </c>
      <c r="E1825">
        <f>+SUMIFS(inv!$D$1:$D$1164,inv!$A$1:$A$1164,$B1825,inv!$T$1:$T$1164,$A1825,inv!$U$1:$U$1164,'DIAS DE INVENTARIO TAT'!E$1)</f>
        <v>0</v>
      </c>
      <c r="F1825">
        <f>+SUMIFS(inv!$D$1:$D$1164,inv!$A$1:$A$1164,$B1825,inv!$T$1:$T$1164,$A1825,inv!$U$1:$U$1164,'DIAS DE INVENTARIO TAT'!F$1)</f>
        <v>0</v>
      </c>
      <c r="G1825">
        <f>+SUMIFS(inv!$D$1:$D$1164,inv!$A$1:$A$1164,$B1825,inv!$T$1:$T$1164,$A1825,inv!$U$1:$U$1164,'DIAS DE INVENTARIO TAT'!G$1)</f>
        <v>0</v>
      </c>
      <c r="H1825">
        <f>+SUMIFS(inv!$D$1:$D$1164,inv!$A$1:$A$1164,$B1825,inv!$T$1:$T$1164,$A1825,inv!$U$1:$U$1164,'DIAS DE INVENTARIO TAT'!H$1)</f>
        <v>0</v>
      </c>
      <c r="I1825">
        <f>+SUMIFS(inv!$D$1:$D$1164,inv!$A$1:$A$1164,$B1825,inv!$T$1:$T$1164,$A1825,inv!$U$1:$U$1164,'DIAS DE INVENTARIO TAT'!I$1)</f>
        <v>0</v>
      </c>
      <c r="J1825">
        <f>+SUMIFS(inv!$D$1:$D$1164,inv!$A$1:$A$1164,$B1825,inv!$T$1:$T$1164,$A1825,inv!$U$1:$U$1164,'DIAS DE INVENTARIO TAT'!J$1)</f>
        <v>0</v>
      </c>
      <c r="K1825">
        <f>+SUMIFS(inv!$D$1:$D$1164,inv!$A$1:$A$1164,$B1825,inv!$T$1:$T$1164,$A1825,inv!$U$1:$U$1164,'DIAS DE INVENTARIO TAT'!K$1)</f>
        <v>0</v>
      </c>
      <c r="L1825" s="6">
        <f>+SUMIFS(VENTAS!H:H,VENTAS!B:B,B1825,VENTAS!G:G,A1825)</f>
        <v>0</v>
      </c>
      <c r="M1825" s="4">
        <f t="shared" si="173"/>
        <v>0</v>
      </c>
      <c r="N1825" s="4">
        <f t="shared" si="174"/>
        <v>0</v>
      </c>
      <c r="O1825" s="4">
        <f t="shared" si="175"/>
        <v>0</v>
      </c>
      <c r="P1825" s="4">
        <f t="shared" si="176"/>
        <v>0</v>
      </c>
      <c r="Q1825" s="6" t="e">
        <f>+SUMIFS(#REF!,#REF!,TablaINV[[#This Row],[GRUPO]],#REF!,TablaINV[[#This Row],[COD]])</f>
        <v>#REF!</v>
      </c>
      <c r="R1825" s="19">
        <f t="shared" si="177"/>
        <v>0</v>
      </c>
      <c r="S1825" s="4" t="str">
        <f>+VLOOKUP(A1825,inv!T:X,5,0)</f>
        <v>COSTA</v>
      </c>
      <c r="T1825" s="4" t="str">
        <f>+VLOOKUP(B:B,'DT HUEVO'!$A:$D,4,0)</f>
        <v>EMPACADOS</v>
      </c>
      <c r="U1825" s="4" t="str">
        <f>+VLOOKUP(TablaINV[[#This Row],[COD]],'DT HUEVO'!$A:$D,3,0)</f>
        <v>AA</v>
      </c>
    </row>
    <row r="1826" spans="1:21">
      <c r="A1826" t="s">
        <v>461</v>
      </c>
      <c r="B1826" s="7">
        <v>10305</v>
      </c>
      <c r="C1826" t="s">
        <v>537</v>
      </c>
      <c r="D1826">
        <f>+SUMIFS(inv!D:D,inv!A:A,B1826,inv!T:T,A1826)</f>
        <v>0</v>
      </c>
      <c r="E1826">
        <f>+SUMIFS(inv!$D$1:$D$1164,inv!$A$1:$A$1164,$B1826,inv!$T$1:$T$1164,$A1826,inv!$U$1:$U$1164,'DIAS DE INVENTARIO TAT'!E$1)</f>
        <v>0</v>
      </c>
      <c r="F1826">
        <f>+SUMIFS(inv!$D$1:$D$1164,inv!$A$1:$A$1164,$B1826,inv!$T$1:$T$1164,$A1826,inv!$U$1:$U$1164,'DIAS DE INVENTARIO TAT'!F$1)</f>
        <v>0</v>
      </c>
      <c r="G1826">
        <f>+SUMIFS(inv!$D$1:$D$1164,inv!$A$1:$A$1164,$B1826,inv!$T$1:$T$1164,$A1826,inv!$U$1:$U$1164,'DIAS DE INVENTARIO TAT'!G$1)</f>
        <v>0</v>
      </c>
      <c r="H1826">
        <f>+SUMIFS(inv!$D$1:$D$1164,inv!$A$1:$A$1164,$B1826,inv!$T$1:$T$1164,$A1826,inv!$U$1:$U$1164,'DIAS DE INVENTARIO TAT'!H$1)</f>
        <v>0</v>
      </c>
      <c r="I1826">
        <f>+SUMIFS(inv!$D$1:$D$1164,inv!$A$1:$A$1164,$B1826,inv!$T$1:$T$1164,$A1826,inv!$U$1:$U$1164,'DIAS DE INVENTARIO TAT'!I$1)</f>
        <v>0</v>
      </c>
      <c r="J1826">
        <f>+SUMIFS(inv!$D$1:$D$1164,inv!$A$1:$A$1164,$B1826,inv!$T$1:$T$1164,$A1826,inv!$U$1:$U$1164,'DIAS DE INVENTARIO TAT'!J$1)</f>
        <v>0</v>
      </c>
      <c r="K1826">
        <f>+SUMIFS(inv!$D$1:$D$1164,inv!$A$1:$A$1164,$B1826,inv!$T$1:$T$1164,$A1826,inv!$U$1:$U$1164,'DIAS DE INVENTARIO TAT'!K$1)</f>
        <v>0</v>
      </c>
      <c r="L1826" s="6">
        <f>+SUMIFS(VENTAS!H:H,VENTAS!B:B,B1826,VENTAS!G:G,A1826)</f>
        <v>0</v>
      </c>
      <c r="M1826" s="4">
        <f t="shared" si="173"/>
        <v>0</v>
      </c>
      <c r="N1826" s="4">
        <f t="shared" si="174"/>
        <v>0</v>
      </c>
      <c r="O1826" s="4">
        <f t="shared" si="175"/>
        <v>0</v>
      </c>
      <c r="P1826" s="4">
        <f t="shared" si="176"/>
        <v>0</v>
      </c>
      <c r="Q1826" s="6" t="e">
        <f>+SUMIFS(#REF!,#REF!,TablaINV[[#This Row],[GRUPO]],#REF!,TablaINV[[#This Row],[COD]])</f>
        <v>#REF!</v>
      </c>
      <c r="R1826" s="19">
        <f t="shared" si="177"/>
        <v>0</v>
      </c>
      <c r="S1826" s="4" t="str">
        <f>+VLOOKUP(A1826,inv!T:X,5,0)</f>
        <v>COSTA</v>
      </c>
      <c r="T1826" s="4" t="str">
        <f>+VLOOKUP(B:B,'DT HUEVO'!$A:$D,4,0)</f>
        <v>FS</v>
      </c>
      <c r="U1826" s="4" t="str">
        <f>+VLOOKUP(TablaINV[[#This Row],[COD]],'DT HUEVO'!$A:$D,3,0)</f>
        <v>AA</v>
      </c>
    </row>
    <row r="1827" spans="1:21">
      <c r="A1827" t="s">
        <v>461</v>
      </c>
      <c r="B1827" s="7">
        <v>10389</v>
      </c>
      <c r="C1827" t="s">
        <v>71</v>
      </c>
      <c r="D1827">
        <f>+SUMIFS(inv!D:D,inv!A:A,B1827,inv!T:T,A1827)</f>
        <v>0</v>
      </c>
      <c r="E1827">
        <f>+SUMIFS(inv!$D$1:$D$1164,inv!$A$1:$A$1164,$B1827,inv!$T$1:$T$1164,$A1827,inv!$U$1:$U$1164,'DIAS DE INVENTARIO TAT'!E$1)</f>
        <v>0</v>
      </c>
      <c r="F1827">
        <f>+SUMIFS(inv!$D$1:$D$1164,inv!$A$1:$A$1164,$B1827,inv!$T$1:$T$1164,$A1827,inv!$U$1:$U$1164,'DIAS DE INVENTARIO TAT'!F$1)</f>
        <v>0</v>
      </c>
      <c r="G1827">
        <f>+SUMIFS(inv!$D$1:$D$1164,inv!$A$1:$A$1164,$B1827,inv!$T$1:$T$1164,$A1827,inv!$U$1:$U$1164,'DIAS DE INVENTARIO TAT'!G$1)</f>
        <v>0</v>
      </c>
      <c r="H1827">
        <f>+SUMIFS(inv!$D$1:$D$1164,inv!$A$1:$A$1164,$B1827,inv!$T$1:$T$1164,$A1827,inv!$U$1:$U$1164,'DIAS DE INVENTARIO TAT'!H$1)</f>
        <v>0</v>
      </c>
      <c r="I1827">
        <f>+SUMIFS(inv!$D$1:$D$1164,inv!$A$1:$A$1164,$B1827,inv!$T$1:$T$1164,$A1827,inv!$U$1:$U$1164,'DIAS DE INVENTARIO TAT'!I$1)</f>
        <v>0</v>
      </c>
      <c r="J1827">
        <f>+SUMIFS(inv!$D$1:$D$1164,inv!$A$1:$A$1164,$B1827,inv!$T$1:$T$1164,$A1827,inv!$U$1:$U$1164,'DIAS DE INVENTARIO TAT'!J$1)</f>
        <v>0</v>
      </c>
      <c r="K1827">
        <f>+SUMIFS(inv!$D$1:$D$1164,inv!$A$1:$A$1164,$B1827,inv!$T$1:$T$1164,$A1827,inv!$U$1:$U$1164,'DIAS DE INVENTARIO TAT'!K$1)</f>
        <v>0</v>
      </c>
      <c r="L1827" s="6">
        <f>+SUMIFS(VENTAS!H:H,VENTAS!B:B,B1827,VENTAS!G:G,A1827)</f>
        <v>0</v>
      </c>
      <c r="M1827" s="4">
        <f t="shared" si="173"/>
        <v>0</v>
      </c>
      <c r="N1827" s="4">
        <f t="shared" si="174"/>
        <v>0</v>
      </c>
      <c r="O1827" s="4">
        <f t="shared" si="175"/>
        <v>0</v>
      </c>
      <c r="P1827" s="4">
        <f t="shared" si="176"/>
        <v>0</v>
      </c>
      <c r="Q1827" s="6" t="e">
        <f>+SUMIFS(#REF!,#REF!,TablaINV[[#This Row],[GRUPO]],#REF!,TablaINV[[#This Row],[COD]])</f>
        <v>#REF!</v>
      </c>
      <c r="R1827" s="19">
        <f t="shared" si="177"/>
        <v>0</v>
      </c>
      <c r="S1827" s="4" t="str">
        <f>+VLOOKUP(A1827,inv!T:X,5,0)</f>
        <v>COSTA</v>
      </c>
      <c r="T1827" s="4" t="str">
        <f>+VLOOKUP(B:B,'DT HUEVO'!$A:$D,4,0)</f>
        <v>FS</v>
      </c>
      <c r="U1827" s="4" t="str">
        <f>+VLOOKUP(TablaINV[[#This Row],[COD]],'DT HUEVO'!$A:$D,3,0)</f>
        <v>AA</v>
      </c>
    </row>
    <row r="1828" spans="1:21">
      <c r="A1828" t="s">
        <v>461</v>
      </c>
      <c r="B1828" s="7">
        <v>10405</v>
      </c>
      <c r="C1828" t="s">
        <v>542</v>
      </c>
      <c r="D1828">
        <f>+SUMIFS(inv!D:D,inv!A:A,B1828,inv!T:T,A1828)</f>
        <v>0</v>
      </c>
      <c r="E1828">
        <f>+SUMIFS(inv!$D$1:$D$1164,inv!$A$1:$A$1164,$B1828,inv!$T$1:$T$1164,$A1828,inv!$U$1:$U$1164,'DIAS DE INVENTARIO TAT'!E$1)</f>
        <v>0</v>
      </c>
      <c r="F1828">
        <f>+SUMIFS(inv!$D$1:$D$1164,inv!$A$1:$A$1164,$B1828,inv!$T$1:$T$1164,$A1828,inv!$U$1:$U$1164,'DIAS DE INVENTARIO TAT'!F$1)</f>
        <v>0</v>
      </c>
      <c r="G1828">
        <f>+SUMIFS(inv!$D$1:$D$1164,inv!$A$1:$A$1164,$B1828,inv!$T$1:$T$1164,$A1828,inv!$U$1:$U$1164,'DIAS DE INVENTARIO TAT'!G$1)</f>
        <v>0</v>
      </c>
      <c r="H1828">
        <f>+SUMIFS(inv!$D$1:$D$1164,inv!$A$1:$A$1164,$B1828,inv!$T$1:$T$1164,$A1828,inv!$U$1:$U$1164,'DIAS DE INVENTARIO TAT'!H$1)</f>
        <v>0</v>
      </c>
      <c r="I1828">
        <f>+SUMIFS(inv!$D$1:$D$1164,inv!$A$1:$A$1164,$B1828,inv!$T$1:$T$1164,$A1828,inv!$U$1:$U$1164,'DIAS DE INVENTARIO TAT'!I$1)</f>
        <v>0</v>
      </c>
      <c r="J1828">
        <f>+SUMIFS(inv!$D$1:$D$1164,inv!$A$1:$A$1164,$B1828,inv!$T$1:$T$1164,$A1828,inv!$U$1:$U$1164,'DIAS DE INVENTARIO TAT'!J$1)</f>
        <v>0</v>
      </c>
      <c r="K1828">
        <f>+SUMIFS(inv!$D$1:$D$1164,inv!$A$1:$A$1164,$B1828,inv!$T$1:$T$1164,$A1828,inv!$U$1:$U$1164,'DIAS DE INVENTARIO TAT'!K$1)</f>
        <v>0</v>
      </c>
      <c r="L1828" s="6">
        <f>+SUMIFS(VENTAS!H:H,VENTAS!B:B,B1828,VENTAS!G:G,A1828)</f>
        <v>0</v>
      </c>
      <c r="M1828" s="4">
        <f t="shared" si="173"/>
        <v>0</v>
      </c>
      <c r="N1828" s="4">
        <f t="shared" si="174"/>
        <v>0</v>
      </c>
      <c r="O1828" s="4">
        <f t="shared" si="175"/>
        <v>0</v>
      </c>
      <c r="P1828" s="4">
        <f t="shared" si="176"/>
        <v>0</v>
      </c>
      <c r="Q1828" s="6" t="e">
        <f>+SUMIFS(#REF!,#REF!,TablaINV[[#This Row],[GRUPO]],#REF!,TablaINV[[#This Row],[COD]])</f>
        <v>#REF!</v>
      </c>
      <c r="R1828" s="19">
        <f t="shared" si="177"/>
        <v>0</v>
      </c>
      <c r="S1828" s="4" t="str">
        <f>+VLOOKUP(A1828,inv!T:X,5,0)</f>
        <v>COSTA</v>
      </c>
      <c r="T1828" s="4" t="str">
        <f>+VLOOKUP(B:B,'DT HUEVO'!$A:$D,4,0)</f>
        <v>FS</v>
      </c>
      <c r="U1828" s="4" t="str">
        <f>+VLOOKUP(TablaINV[[#This Row],[COD]],'DT HUEVO'!$A:$D,3,0)</f>
        <v>A</v>
      </c>
    </row>
    <row r="1829" spans="1:21">
      <c r="A1829" t="s">
        <v>461</v>
      </c>
      <c r="B1829" s="7">
        <v>10490</v>
      </c>
      <c r="C1829" t="s">
        <v>476</v>
      </c>
      <c r="D1829">
        <f>+SUMIFS(inv!D:D,inv!A:A,B1829,inv!T:T,A1829)</f>
        <v>0</v>
      </c>
      <c r="E1829">
        <f>+SUMIFS(inv!$D$1:$D$1164,inv!$A$1:$A$1164,$B1829,inv!$T$1:$T$1164,$A1829,inv!$U$1:$U$1164,'DIAS DE INVENTARIO TAT'!E$1)</f>
        <v>0</v>
      </c>
      <c r="F1829">
        <f>+SUMIFS(inv!$D$1:$D$1164,inv!$A$1:$A$1164,$B1829,inv!$T$1:$T$1164,$A1829,inv!$U$1:$U$1164,'DIAS DE INVENTARIO TAT'!F$1)</f>
        <v>0</v>
      </c>
      <c r="G1829">
        <f>+SUMIFS(inv!$D$1:$D$1164,inv!$A$1:$A$1164,$B1829,inv!$T$1:$T$1164,$A1829,inv!$U$1:$U$1164,'DIAS DE INVENTARIO TAT'!G$1)</f>
        <v>0</v>
      </c>
      <c r="H1829">
        <f>+SUMIFS(inv!$D$1:$D$1164,inv!$A$1:$A$1164,$B1829,inv!$T$1:$T$1164,$A1829,inv!$U$1:$U$1164,'DIAS DE INVENTARIO TAT'!H$1)</f>
        <v>0</v>
      </c>
      <c r="I1829">
        <f>+SUMIFS(inv!$D$1:$D$1164,inv!$A$1:$A$1164,$B1829,inv!$T$1:$T$1164,$A1829,inv!$U$1:$U$1164,'DIAS DE INVENTARIO TAT'!I$1)</f>
        <v>0</v>
      </c>
      <c r="J1829">
        <f>+SUMIFS(inv!$D$1:$D$1164,inv!$A$1:$A$1164,$B1829,inv!$T$1:$T$1164,$A1829,inv!$U$1:$U$1164,'DIAS DE INVENTARIO TAT'!J$1)</f>
        <v>0</v>
      </c>
      <c r="K1829">
        <f>+SUMIFS(inv!$D$1:$D$1164,inv!$A$1:$A$1164,$B1829,inv!$T$1:$T$1164,$A1829,inv!$U$1:$U$1164,'DIAS DE INVENTARIO TAT'!K$1)</f>
        <v>0</v>
      </c>
      <c r="L1829" s="6">
        <f>+SUMIFS(VENTAS!H:H,VENTAS!B:B,B1829,VENTAS!G:G,A1829)</f>
        <v>0</v>
      </c>
      <c r="M1829" s="4">
        <f t="shared" si="173"/>
        <v>0</v>
      </c>
      <c r="N1829" s="4">
        <f t="shared" si="174"/>
        <v>0</v>
      </c>
      <c r="O1829" s="4">
        <f t="shared" si="175"/>
        <v>0</v>
      </c>
      <c r="P1829" s="4">
        <f t="shared" si="176"/>
        <v>0</v>
      </c>
      <c r="Q1829" s="6" t="e">
        <f>+SUMIFS(#REF!,#REF!,TablaINV[[#This Row],[GRUPO]],#REF!,TablaINV[[#This Row],[COD]])</f>
        <v>#REF!</v>
      </c>
      <c r="R1829" s="19">
        <f t="shared" si="177"/>
        <v>0</v>
      </c>
      <c r="S1829" s="4" t="str">
        <f>+VLOOKUP(A1829,inv!T:X,5,0)</f>
        <v>COSTA</v>
      </c>
      <c r="T1829" s="4" t="e">
        <f>+VLOOKUP(B:B,'DT HUEVO'!$A:$D,4,0)</f>
        <v>#N/A</v>
      </c>
      <c r="U1829" s="4" t="e">
        <f>+VLOOKUP(TablaINV[[#This Row],[COD]],'DT HUEVO'!$A:$D,3,0)</f>
        <v>#N/A</v>
      </c>
    </row>
    <row r="1830" spans="1:21">
      <c r="A1830" t="s">
        <v>461</v>
      </c>
      <c r="B1830" s="7">
        <v>10488</v>
      </c>
      <c r="C1830" t="s">
        <v>607</v>
      </c>
      <c r="D1830">
        <f>+SUMIFS(inv!D:D,inv!A:A,B1830,inv!T:T,A1830)</f>
        <v>0</v>
      </c>
      <c r="E1830">
        <f>+SUMIFS(inv!$D$1:$D$1164,inv!$A$1:$A$1164,$B1830,inv!$T$1:$T$1164,$A1830,inv!$U$1:$U$1164,'DIAS DE INVENTARIO TAT'!E$1)</f>
        <v>0</v>
      </c>
      <c r="F1830">
        <f>+SUMIFS(inv!$D$1:$D$1164,inv!$A$1:$A$1164,$B1830,inv!$T$1:$T$1164,$A1830,inv!$U$1:$U$1164,'DIAS DE INVENTARIO TAT'!F$1)</f>
        <v>0</v>
      </c>
      <c r="G1830">
        <f>+SUMIFS(inv!$D$1:$D$1164,inv!$A$1:$A$1164,$B1830,inv!$T$1:$T$1164,$A1830,inv!$U$1:$U$1164,'DIAS DE INVENTARIO TAT'!G$1)</f>
        <v>0</v>
      </c>
      <c r="H1830">
        <f>+SUMIFS(inv!$D$1:$D$1164,inv!$A$1:$A$1164,$B1830,inv!$T$1:$T$1164,$A1830,inv!$U$1:$U$1164,'DIAS DE INVENTARIO TAT'!H$1)</f>
        <v>0</v>
      </c>
      <c r="I1830">
        <f>+SUMIFS(inv!$D$1:$D$1164,inv!$A$1:$A$1164,$B1830,inv!$T$1:$T$1164,$A1830,inv!$U$1:$U$1164,'DIAS DE INVENTARIO TAT'!I$1)</f>
        <v>0</v>
      </c>
      <c r="J1830">
        <f>+SUMIFS(inv!$D$1:$D$1164,inv!$A$1:$A$1164,$B1830,inv!$T$1:$T$1164,$A1830,inv!$U$1:$U$1164,'DIAS DE INVENTARIO TAT'!J$1)</f>
        <v>0</v>
      </c>
      <c r="K1830">
        <f>+SUMIFS(inv!$D$1:$D$1164,inv!$A$1:$A$1164,$B1830,inv!$T$1:$T$1164,$A1830,inv!$U$1:$U$1164,'DIAS DE INVENTARIO TAT'!K$1)</f>
        <v>0</v>
      </c>
      <c r="L1830" s="6">
        <f>+SUMIFS(VENTAS!H:H,VENTAS!B:B,B1830,VENTAS!G:G,A1830)</f>
        <v>0</v>
      </c>
      <c r="M1830" s="4">
        <f t="shared" si="173"/>
        <v>0</v>
      </c>
      <c r="N1830" s="4">
        <f t="shared" si="174"/>
        <v>0</v>
      </c>
      <c r="O1830" s="4">
        <f t="shared" si="175"/>
        <v>0</v>
      </c>
      <c r="P1830" s="4">
        <f t="shared" si="176"/>
        <v>0</v>
      </c>
      <c r="Q1830" s="6" t="e">
        <f>+SUMIFS(#REF!,#REF!,TablaINV[[#This Row],[GRUPO]],#REF!,TablaINV[[#This Row],[COD]])</f>
        <v>#REF!</v>
      </c>
      <c r="R1830" s="19">
        <f t="shared" si="177"/>
        <v>0</v>
      </c>
      <c r="S1830" s="4" t="str">
        <f>+VLOOKUP(A1830,inv!T:X,5,0)</f>
        <v>COSTA</v>
      </c>
      <c r="T1830" s="4" t="str">
        <f>+VLOOKUP(B:B,'DT HUEVO'!$A:$D,4,0)</f>
        <v>FS</v>
      </c>
      <c r="U1830" s="4" t="str">
        <f>+VLOOKUP(TablaINV[[#This Row],[COD]],'DT HUEVO'!$A:$D,3,0)</f>
        <v>A</v>
      </c>
    </row>
    <row r="1831" spans="1:21">
      <c r="A1831" t="s">
        <v>461</v>
      </c>
      <c r="B1831" s="7">
        <v>10312</v>
      </c>
      <c r="C1831" t="s">
        <v>540</v>
      </c>
      <c r="D1831">
        <f>+SUMIFS(inv!D:D,inv!A:A,B1831,inv!T:T,A1831)</f>
        <v>0</v>
      </c>
      <c r="E1831">
        <f>+SUMIFS(inv!$D$1:$D$1164,inv!$A$1:$A$1164,$B1831,inv!$T$1:$T$1164,$A1831,inv!$U$1:$U$1164,'DIAS DE INVENTARIO TAT'!E$1)</f>
        <v>0</v>
      </c>
      <c r="F1831">
        <f>+SUMIFS(inv!$D$1:$D$1164,inv!$A$1:$A$1164,$B1831,inv!$T$1:$T$1164,$A1831,inv!$U$1:$U$1164,'DIAS DE INVENTARIO TAT'!F$1)</f>
        <v>0</v>
      </c>
      <c r="G1831">
        <f>+SUMIFS(inv!$D$1:$D$1164,inv!$A$1:$A$1164,$B1831,inv!$T$1:$T$1164,$A1831,inv!$U$1:$U$1164,'DIAS DE INVENTARIO TAT'!G$1)</f>
        <v>0</v>
      </c>
      <c r="H1831">
        <f>+SUMIFS(inv!$D$1:$D$1164,inv!$A$1:$A$1164,$B1831,inv!$T$1:$T$1164,$A1831,inv!$U$1:$U$1164,'DIAS DE INVENTARIO TAT'!H$1)</f>
        <v>0</v>
      </c>
      <c r="I1831">
        <f>+SUMIFS(inv!$D$1:$D$1164,inv!$A$1:$A$1164,$B1831,inv!$T$1:$T$1164,$A1831,inv!$U$1:$U$1164,'DIAS DE INVENTARIO TAT'!I$1)</f>
        <v>0</v>
      </c>
      <c r="J1831">
        <f>+SUMIFS(inv!$D$1:$D$1164,inv!$A$1:$A$1164,$B1831,inv!$T$1:$T$1164,$A1831,inv!$U$1:$U$1164,'DIAS DE INVENTARIO TAT'!J$1)</f>
        <v>0</v>
      </c>
      <c r="K1831">
        <f>+SUMIFS(inv!$D$1:$D$1164,inv!$A$1:$A$1164,$B1831,inv!$T$1:$T$1164,$A1831,inv!$U$1:$U$1164,'DIAS DE INVENTARIO TAT'!K$1)</f>
        <v>0</v>
      </c>
      <c r="L1831" s="6">
        <f>+SUMIFS(VENTAS!H:H,VENTAS!B:B,B1831,VENTAS!G:G,A1831)</f>
        <v>0</v>
      </c>
      <c r="M1831" s="4">
        <f t="shared" si="173"/>
        <v>0</v>
      </c>
      <c r="N1831" s="4">
        <f t="shared" si="174"/>
        <v>0</v>
      </c>
      <c r="O1831" s="4">
        <f t="shared" si="175"/>
        <v>0</v>
      </c>
      <c r="P1831" s="4">
        <f t="shared" si="176"/>
        <v>0</v>
      </c>
      <c r="Q1831" s="6" t="e">
        <f>+SUMIFS(#REF!,#REF!,TablaINV[[#This Row],[GRUPO]],#REF!,TablaINV[[#This Row],[COD]])</f>
        <v>#REF!</v>
      </c>
      <c r="R1831" s="19">
        <f t="shared" si="177"/>
        <v>0</v>
      </c>
      <c r="S1831" s="4" t="str">
        <f>+VLOOKUP(A1831,inv!T:X,5,0)</f>
        <v>COSTA</v>
      </c>
      <c r="T1831" s="4" t="str">
        <f>+VLOOKUP(B:B,'DT HUEVO'!$A:$D,4,0)</f>
        <v>EMPACADOS</v>
      </c>
      <c r="U1831" s="4" t="str">
        <f>+VLOOKUP(TablaINV[[#This Row],[COD]],'DT HUEVO'!$A:$D,3,0)</f>
        <v>AA</v>
      </c>
    </row>
    <row r="1832" spans="1:21">
      <c r="A1832" t="s">
        <v>461</v>
      </c>
      <c r="B1832" s="7">
        <v>10589</v>
      </c>
      <c r="C1832" t="s">
        <v>73</v>
      </c>
      <c r="D1832">
        <f>+SUMIFS(inv!D:D,inv!A:A,B1832,inv!T:T,A1832)</f>
        <v>0</v>
      </c>
      <c r="E1832">
        <f>+SUMIFS(inv!$D$1:$D$1164,inv!$A$1:$A$1164,$B1832,inv!$T$1:$T$1164,$A1832,inv!$U$1:$U$1164,'DIAS DE INVENTARIO TAT'!E$1)</f>
        <v>0</v>
      </c>
      <c r="F1832">
        <f>+SUMIFS(inv!$D$1:$D$1164,inv!$A$1:$A$1164,$B1832,inv!$T$1:$T$1164,$A1832,inv!$U$1:$U$1164,'DIAS DE INVENTARIO TAT'!F$1)</f>
        <v>0</v>
      </c>
      <c r="G1832">
        <f>+SUMIFS(inv!$D$1:$D$1164,inv!$A$1:$A$1164,$B1832,inv!$T$1:$T$1164,$A1832,inv!$U$1:$U$1164,'DIAS DE INVENTARIO TAT'!G$1)</f>
        <v>0</v>
      </c>
      <c r="H1832">
        <f>+SUMIFS(inv!$D$1:$D$1164,inv!$A$1:$A$1164,$B1832,inv!$T$1:$T$1164,$A1832,inv!$U$1:$U$1164,'DIAS DE INVENTARIO TAT'!H$1)</f>
        <v>0</v>
      </c>
      <c r="I1832">
        <f>+SUMIFS(inv!$D$1:$D$1164,inv!$A$1:$A$1164,$B1832,inv!$T$1:$T$1164,$A1832,inv!$U$1:$U$1164,'DIAS DE INVENTARIO TAT'!I$1)</f>
        <v>0</v>
      </c>
      <c r="J1832">
        <f>+SUMIFS(inv!$D$1:$D$1164,inv!$A$1:$A$1164,$B1832,inv!$T$1:$T$1164,$A1832,inv!$U$1:$U$1164,'DIAS DE INVENTARIO TAT'!J$1)</f>
        <v>0</v>
      </c>
      <c r="K1832">
        <f>+SUMIFS(inv!$D$1:$D$1164,inv!$A$1:$A$1164,$B1832,inv!$T$1:$T$1164,$A1832,inv!$U$1:$U$1164,'DIAS DE INVENTARIO TAT'!K$1)</f>
        <v>0</v>
      </c>
      <c r="L1832" s="6">
        <f>+SUMIFS(VENTAS!H:H,VENTAS!B:B,B1832,VENTAS!G:G,A1832)</f>
        <v>0</v>
      </c>
      <c r="M1832" s="4">
        <f t="shared" si="173"/>
        <v>0</v>
      </c>
      <c r="N1832" s="4">
        <f t="shared" si="174"/>
        <v>0</v>
      </c>
      <c r="O1832" s="4">
        <f t="shared" si="175"/>
        <v>0</v>
      </c>
      <c r="P1832" s="4">
        <f t="shared" si="176"/>
        <v>0</v>
      </c>
      <c r="Q1832" s="6" t="e">
        <f>+SUMIFS(#REF!,#REF!,TablaINV[[#This Row],[GRUPO]],#REF!,TablaINV[[#This Row],[COD]])</f>
        <v>#REF!</v>
      </c>
      <c r="R1832" s="19">
        <f t="shared" si="177"/>
        <v>0</v>
      </c>
      <c r="S1832" s="4" t="str">
        <f>+VLOOKUP(A1832,inv!T:X,5,0)</f>
        <v>COSTA</v>
      </c>
      <c r="T1832" s="4" t="e">
        <f>+VLOOKUP(B:B,'DT HUEVO'!$A:$D,4,0)</f>
        <v>#N/A</v>
      </c>
      <c r="U1832" s="4" t="e">
        <f>+VLOOKUP(TablaINV[[#This Row],[COD]],'DT HUEVO'!$A:$D,3,0)</f>
        <v>#N/A</v>
      </c>
    </row>
    <row r="1833" spans="1:21">
      <c r="A1833" t="s">
        <v>461</v>
      </c>
      <c r="B1833" s="7">
        <v>10580</v>
      </c>
      <c r="C1833" t="s">
        <v>548</v>
      </c>
      <c r="D1833">
        <f>+SUMIFS(inv!D:D,inv!A:A,B1833,inv!T:T,A1833)</f>
        <v>0</v>
      </c>
      <c r="E1833">
        <f>+SUMIFS(inv!$D$1:$D$1164,inv!$A$1:$A$1164,$B1833,inv!$T$1:$T$1164,$A1833,inv!$U$1:$U$1164,'DIAS DE INVENTARIO TAT'!E$1)</f>
        <v>0</v>
      </c>
      <c r="F1833">
        <f>+SUMIFS(inv!$D$1:$D$1164,inv!$A$1:$A$1164,$B1833,inv!$T$1:$T$1164,$A1833,inv!$U$1:$U$1164,'DIAS DE INVENTARIO TAT'!F$1)</f>
        <v>0</v>
      </c>
      <c r="G1833">
        <f>+SUMIFS(inv!$D$1:$D$1164,inv!$A$1:$A$1164,$B1833,inv!$T$1:$T$1164,$A1833,inv!$U$1:$U$1164,'DIAS DE INVENTARIO TAT'!G$1)</f>
        <v>0</v>
      </c>
      <c r="H1833">
        <f>+SUMIFS(inv!$D$1:$D$1164,inv!$A$1:$A$1164,$B1833,inv!$T$1:$T$1164,$A1833,inv!$U$1:$U$1164,'DIAS DE INVENTARIO TAT'!H$1)</f>
        <v>0</v>
      </c>
      <c r="I1833">
        <f>+SUMIFS(inv!$D$1:$D$1164,inv!$A$1:$A$1164,$B1833,inv!$T$1:$T$1164,$A1833,inv!$U$1:$U$1164,'DIAS DE INVENTARIO TAT'!I$1)</f>
        <v>0</v>
      </c>
      <c r="J1833">
        <f>+SUMIFS(inv!$D$1:$D$1164,inv!$A$1:$A$1164,$B1833,inv!$T$1:$T$1164,$A1833,inv!$U$1:$U$1164,'DIAS DE INVENTARIO TAT'!J$1)</f>
        <v>0</v>
      </c>
      <c r="K1833">
        <f>+SUMIFS(inv!$D$1:$D$1164,inv!$A$1:$A$1164,$B1833,inv!$T$1:$T$1164,$A1833,inv!$U$1:$U$1164,'DIAS DE INVENTARIO TAT'!K$1)</f>
        <v>0</v>
      </c>
      <c r="L1833" s="6">
        <f>+SUMIFS(VENTAS!H:H,VENTAS!B:B,B1833,VENTAS!G:G,A1833)</f>
        <v>0</v>
      </c>
      <c r="M1833" s="4">
        <f t="shared" si="173"/>
        <v>0</v>
      </c>
      <c r="N1833" s="4">
        <f t="shared" si="174"/>
        <v>0</v>
      </c>
      <c r="O1833" s="4">
        <f t="shared" si="175"/>
        <v>0</v>
      </c>
      <c r="P1833" s="4">
        <f t="shared" si="176"/>
        <v>0</v>
      </c>
      <c r="Q1833" s="6" t="e">
        <f>+SUMIFS(#REF!,#REF!,TablaINV[[#This Row],[GRUPO]],#REF!,TablaINV[[#This Row],[COD]])</f>
        <v>#REF!</v>
      </c>
      <c r="R1833" s="19">
        <f t="shared" si="177"/>
        <v>0</v>
      </c>
      <c r="S1833" s="4" t="str">
        <f>+VLOOKUP(A1833,inv!T:X,5,0)</f>
        <v>COSTA</v>
      </c>
      <c r="T1833" s="4" t="e">
        <f>+VLOOKUP(B:B,'DT HUEVO'!$A:$D,4,0)</f>
        <v>#N/A</v>
      </c>
      <c r="U1833" s="4" t="e">
        <f>+VLOOKUP(TablaINV[[#This Row],[COD]],'DT HUEVO'!$A:$D,3,0)</f>
        <v>#N/A</v>
      </c>
    </row>
    <row r="1834" spans="1:21">
      <c r="A1834" t="s">
        <v>461</v>
      </c>
      <c r="B1834" s="7">
        <v>13380</v>
      </c>
      <c r="C1834" t="s">
        <v>534</v>
      </c>
      <c r="D1834">
        <f>+SUMIFS(inv!D:D,inv!A:A,B1834,inv!T:T,A1834)</f>
        <v>0</v>
      </c>
      <c r="E1834">
        <f>+SUMIFS(inv!$D$1:$D$1164,inv!$A$1:$A$1164,$B1834,inv!$T$1:$T$1164,$A1834,inv!$U$1:$U$1164,'DIAS DE INVENTARIO TAT'!E$1)</f>
        <v>0</v>
      </c>
      <c r="F1834">
        <f>+SUMIFS(inv!$D$1:$D$1164,inv!$A$1:$A$1164,$B1834,inv!$T$1:$T$1164,$A1834,inv!$U$1:$U$1164,'DIAS DE INVENTARIO TAT'!F$1)</f>
        <v>0</v>
      </c>
      <c r="G1834">
        <f>+SUMIFS(inv!$D$1:$D$1164,inv!$A$1:$A$1164,$B1834,inv!$T$1:$T$1164,$A1834,inv!$U$1:$U$1164,'DIAS DE INVENTARIO TAT'!G$1)</f>
        <v>0</v>
      </c>
      <c r="H1834">
        <f>+SUMIFS(inv!$D$1:$D$1164,inv!$A$1:$A$1164,$B1834,inv!$T$1:$T$1164,$A1834,inv!$U$1:$U$1164,'DIAS DE INVENTARIO TAT'!H$1)</f>
        <v>0</v>
      </c>
      <c r="I1834">
        <f>+SUMIFS(inv!$D$1:$D$1164,inv!$A$1:$A$1164,$B1834,inv!$T$1:$T$1164,$A1834,inv!$U$1:$U$1164,'DIAS DE INVENTARIO TAT'!I$1)</f>
        <v>0</v>
      </c>
      <c r="J1834">
        <f>+SUMIFS(inv!$D$1:$D$1164,inv!$A$1:$A$1164,$B1834,inv!$T$1:$T$1164,$A1834,inv!$U$1:$U$1164,'DIAS DE INVENTARIO TAT'!J$1)</f>
        <v>0</v>
      </c>
      <c r="K1834">
        <f>+SUMIFS(inv!$D$1:$D$1164,inv!$A$1:$A$1164,$B1834,inv!$T$1:$T$1164,$A1834,inv!$U$1:$U$1164,'DIAS DE INVENTARIO TAT'!K$1)</f>
        <v>0</v>
      </c>
      <c r="L1834" s="6">
        <f>+SUMIFS(VENTAS!H:H,VENTAS!B:B,B1834,VENTAS!G:G,A1834)</f>
        <v>0</v>
      </c>
      <c r="M1834" s="4">
        <f t="shared" si="173"/>
        <v>0</v>
      </c>
      <c r="N1834" s="4">
        <f t="shared" si="174"/>
        <v>0</v>
      </c>
      <c r="O1834" s="4">
        <f t="shared" si="175"/>
        <v>0</v>
      </c>
      <c r="P1834" s="4">
        <f t="shared" si="176"/>
        <v>0</v>
      </c>
      <c r="Q1834" s="6" t="e">
        <f>+SUMIFS(#REF!,#REF!,TablaINV[[#This Row],[GRUPO]],#REF!,TablaINV[[#This Row],[COD]])</f>
        <v>#REF!</v>
      </c>
      <c r="R1834" s="19">
        <f t="shared" si="177"/>
        <v>0</v>
      </c>
      <c r="S1834" s="4" t="str">
        <f>+VLOOKUP(A1834,inv!T:X,5,0)</f>
        <v>COSTA</v>
      </c>
      <c r="T1834" s="4" t="str">
        <f>+VLOOKUP(B:B,'DT HUEVO'!$A:$D,4,0)</f>
        <v>EMPACADOS</v>
      </c>
      <c r="U1834" s="4" t="str">
        <f>+VLOOKUP(TablaINV[[#This Row],[COD]],'DT HUEVO'!$A:$D,3,0)</f>
        <v>AA</v>
      </c>
    </row>
    <row r="1835" spans="1:21">
      <c r="A1835" t="s">
        <v>461</v>
      </c>
      <c r="B1835" s="7">
        <v>13580</v>
      </c>
      <c r="C1835" t="s">
        <v>535</v>
      </c>
      <c r="D1835">
        <f>+SUMIFS(inv!D:D,inv!A:A,B1835,inv!T:T,A1835)</f>
        <v>0</v>
      </c>
      <c r="E1835">
        <f>+SUMIFS(inv!$D$1:$D$1164,inv!$A$1:$A$1164,$B1835,inv!$T$1:$T$1164,$A1835,inv!$U$1:$U$1164,'DIAS DE INVENTARIO TAT'!E$1)</f>
        <v>0</v>
      </c>
      <c r="F1835">
        <f>+SUMIFS(inv!$D$1:$D$1164,inv!$A$1:$A$1164,$B1835,inv!$T$1:$T$1164,$A1835,inv!$U$1:$U$1164,'DIAS DE INVENTARIO TAT'!F$1)</f>
        <v>0</v>
      </c>
      <c r="G1835">
        <f>+SUMIFS(inv!$D$1:$D$1164,inv!$A$1:$A$1164,$B1835,inv!$T$1:$T$1164,$A1835,inv!$U$1:$U$1164,'DIAS DE INVENTARIO TAT'!G$1)</f>
        <v>0</v>
      </c>
      <c r="H1835">
        <f>+SUMIFS(inv!$D$1:$D$1164,inv!$A$1:$A$1164,$B1835,inv!$T$1:$T$1164,$A1835,inv!$U$1:$U$1164,'DIAS DE INVENTARIO TAT'!H$1)</f>
        <v>0</v>
      </c>
      <c r="I1835">
        <f>+SUMIFS(inv!$D$1:$D$1164,inv!$A$1:$A$1164,$B1835,inv!$T$1:$T$1164,$A1835,inv!$U$1:$U$1164,'DIAS DE INVENTARIO TAT'!I$1)</f>
        <v>0</v>
      </c>
      <c r="J1835">
        <f>+SUMIFS(inv!$D$1:$D$1164,inv!$A$1:$A$1164,$B1835,inv!$T$1:$T$1164,$A1835,inv!$U$1:$U$1164,'DIAS DE INVENTARIO TAT'!J$1)</f>
        <v>0</v>
      </c>
      <c r="K1835">
        <f>+SUMIFS(inv!$D$1:$D$1164,inv!$A$1:$A$1164,$B1835,inv!$T$1:$T$1164,$A1835,inv!$U$1:$U$1164,'DIAS DE INVENTARIO TAT'!K$1)</f>
        <v>0</v>
      </c>
      <c r="L1835" s="6">
        <f>+SUMIFS(VENTAS!H:H,VENTAS!B:B,B1835,VENTAS!G:G,A1835)</f>
        <v>0</v>
      </c>
      <c r="M1835" s="4">
        <f t="shared" si="173"/>
        <v>0</v>
      </c>
      <c r="N1835" s="4">
        <f t="shared" si="174"/>
        <v>0</v>
      </c>
      <c r="O1835" s="4">
        <f t="shared" si="175"/>
        <v>0</v>
      </c>
      <c r="P1835" s="4">
        <f t="shared" si="176"/>
        <v>0</v>
      </c>
      <c r="Q1835" s="6" t="e">
        <f>+SUMIFS(#REF!,#REF!,TablaINV[[#This Row],[GRUPO]],#REF!,TablaINV[[#This Row],[COD]])</f>
        <v>#REF!</v>
      </c>
      <c r="R1835" s="19">
        <f t="shared" si="177"/>
        <v>0</v>
      </c>
      <c r="S1835" s="4" t="str">
        <f>+VLOOKUP(A1835,inv!T:X,5,0)</f>
        <v>COSTA</v>
      </c>
      <c r="T1835" s="4" t="str">
        <f>+VLOOKUP(B:B,'DT HUEVO'!$A:$D,4,0)</f>
        <v>EMPACADOS</v>
      </c>
      <c r="U1835" s="4" t="str">
        <f>+VLOOKUP(TablaINV[[#This Row],[COD]],'DT HUEVO'!$A:$D,3,0)</f>
        <v>B</v>
      </c>
    </row>
    <row r="1836" spans="1:21">
      <c r="A1836" t="s">
        <v>461</v>
      </c>
      <c r="B1836" s="7">
        <v>12360</v>
      </c>
      <c r="C1836" t="s">
        <v>584</v>
      </c>
      <c r="D1836">
        <f>+SUMIFS(inv!D:D,inv!A:A,B1836,inv!T:T,A1836)</f>
        <v>0</v>
      </c>
      <c r="E1836">
        <f>+SUMIFS(inv!$D$1:$D$1164,inv!$A$1:$A$1164,$B1836,inv!$T$1:$T$1164,$A1836,inv!$U$1:$U$1164,'DIAS DE INVENTARIO TAT'!E$1)</f>
        <v>0</v>
      </c>
      <c r="F1836">
        <f>+SUMIFS(inv!$D$1:$D$1164,inv!$A$1:$A$1164,$B1836,inv!$T$1:$T$1164,$A1836,inv!$U$1:$U$1164,'DIAS DE INVENTARIO TAT'!F$1)</f>
        <v>0</v>
      </c>
      <c r="G1836">
        <f>+SUMIFS(inv!$D$1:$D$1164,inv!$A$1:$A$1164,$B1836,inv!$T$1:$T$1164,$A1836,inv!$U$1:$U$1164,'DIAS DE INVENTARIO TAT'!G$1)</f>
        <v>0</v>
      </c>
      <c r="H1836">
        <f>+SUMIFS(inv!$D$1:$D$1164,inv!$A$1:$A$1164,$B1836,inv!$T$1:$T$1164,$A1836,inv!$U$1:$U$1164,'DIAS DE INVENTARIO TAT'!H$1)</f>
        <v>0</v>
      </c>
      <c r="I1836">
        <f>+SUMIFS(inv!$D$1:$D$1164,inv!$A$1:$A$1164,$B1836,inv!$T$1:$T$1164,$A1836,inv!$U$1:$U$1164,'DIAS DE INVENTARIO TAT'!I$1)</f>
        <v>0</v>
      </c>
      <c r="J1836">
        <f>+SUMIFS(inv!$D$1:$D$1164,inv!$A$1:$A$1164,$B1836,inv!$T$1:$T$1164,$A1836,inv!$U$1:$U$1164,'DIAS DE INVENTARIO TAT'!J$1)</f>
        <v>0</v>
      </c>
      <c r="K1836">
        <f>+SUMIFS(inv!$D$1:$D$1164,inv!$A$1:$A$1164,$B1836,inv!$T$1:$T$1164,$A1836,inv!$U$1:$U$1164,'DIAS DE INVENTARIO TAT'!K$1)</f>
        <v>0</v>
      </c>
      <c r="L1836" s="6">
        <f>+SUMIFS(VENTAS!H:H,VENTAS!B:B,B1836,VENTAS!G:G,A1836)</f>
        <v>0</v>
      </c>
      <c r="M1836" s="4">
        <f t="shared" si="173"/>
        <v>0</v>
      </c>
      <c r="N1836" s="4">
        <f t="shared" si="174"/>
        <v>0</v>
      </c>
      <c r="O1836" s="4">
        <f t="shared" si="175"/>
        <v>0</v>
      </c>
      <c r="P1836" s="4">
        <f t="shared" si="176"/>
        <v>0</v>
      </c>
      <c r="Q1836" s="6" t="e">
        <f>+SUMIFS(#REF!,#REF!,TablaINV[[#This Row],[GRUPO]],#REF!,TablaINV[[#This Row],[COD]])</f>
        <v>#REF!</v>
      </c>
      <c r="R1836" s="19">
        <f t="shared" si="177"/>
        <v>0</v>
      </c>
      <c r="S1836" s="4" t="str">
        <f>+VLOOKUP(A1836,inv!T:X,5,0)</f>
        <v>COSTA</v>
      </c>
      <c r="T1836" s="4" t="e">
        <f>+VLOOKUP(B:B,'DT HUEVO'!$A:$D,4,0)</f>
        <v>#N/A</v>
      </c>
      <c r="U1836" s="4" t="e">
        <f>+VLOOKUP(TablaINV[[#This Row],[COD]],'DT HUEVO'!$A:$D,3,0)</f>
        <v>#N/A</v>
      </c>
    </row>
    <row r="1837" spans="1:21">
      <c r="A1837" t="s">
        <v>461</v>
      </c>
      <c r="B1837" s="7">
        <v>12470</v>
      </c>
      <c r="C1837" t="s">
        <v>447</v>
      </c>
      <c r="D1837">
        <f>+SUMIFS(inv!D:D,inv!A:A,B1837,inv!T:T,A1837)</f>
        <v>0</v>
      </c>
      <c r="E1837">
        <f>+SUMIFS(inv!$D$1:$D$1164,inv!$A$1:$A$1164,$B1837,inv!$T$1:$T$1164,$A1837,inv!$U$1:$U$1164,'DIAS DE INVENTARIO TAT'!E$1)</f>
        <v>0</v>
      </c>
      <c r="F1837">
        <f>+SUMIFS(inv!$D$1:$D$1164,inv!$A$1:$A$1164,$B1837,inv!$T$1:$T$1164,$A1837,inv!$U$1:$U$1164,'DIAS DE INVENTARIO TAT'!F$1)</f>
        <v>0</v>
      </c>
      <c r="G1837">
        <f>+SUMIFS(inv!$D$1:$D$1164,inv!$A$1:$A$1164,$B1837,inv!$T$1:$T$1164,$A1837,inv!$U$1:$U$1164,'DIAS DE INVENTARIO TAT'!G$1)</f>
        <v>0</v>
      </c>
      <c r="H1837">
        <f>+SUMIFS(inv!$D$1:$D$1164,inv!$A$1:$A$1164,$B1837,inv!$T$1:$T$1164,$A1837,inv!$U$1:$U$1164,'DIAS DE INVENTARIO TAT'!H$1)</f>
        <v>0</v>
      </c>
      <c r="I1837">
        <f>+SUMIFS(inv!$D$1:$D$1164,inv!$A$1:$A$1164,$B1837,inv!$T$1:$T$1164,$A1837,inv!$U$1:$U$1164,'DIAS DE INVENTARIO TAT'!I$1)</f>
        <v>0</v>
      </c>
      <c r="J1837">
        <f>+SUMIFS(inv!$D$1:$D$1164,inv!$A$1:$A$1164,$B1837,inv!$T$1:$T$1164,$A1837,inv!$U$1:$U$1164,'DIAS DE INVENTARIO TAT'!J$1)</f>
        <v>0</v>
      </c>
      <c r="K1837">
        <f>+SUMIFS(inv!$D$1:$D$1164,inv!$A$1:$A$1164,$B1837,inv!$T$1:$T$1164,$A1837,inv!$U$1:$U$1164,'DIAS DE INVENTARIO TAT'!K$1)</f>
        <v>0</v>
      </c>
      <c r="L1837" s="6">
        <f>+SUMIFS(VENTAS!H:H,VENTAS!B:B,B1837,VENTAS!G:G,A1837)</f>
        <v>0</v>
      </c>
      <c r="M1837" s="4">
        <f t="shared" si="173"/>
        <v>0</v>
      </c>
      <c r="N1837" s="4">
        <f t="shared" si="174"/>
        <v>0</v>
      </c>
      <c r="O1837" s="4">
        <f t="shared" si="175"/>
        <v>0</v>
      </c>
      <c r="P1837" s="4">
        <f t="shared" si="176"/>
        <v>0</v>
      </c>
      <c r="Q1837" s="6" t="e">
        <f>+SUMIFS(#REF!,#REF!,TablaINV[[#This Row],[GRUPO]],#REF!,TablaINV[[#This Row],[COD]])</f>
        <v>#REF!</v>
      </c>
      <c r="R1837" s="19">
        <f t="shared" si="177"/>
        <v>0</v>
      </c>
      <c r="S1837" s="4" t="str">
        <f>+VLOOKUP(A1837,inv!T:X,5,0)</f>
        <v>COSTA</v>
      </c>
      <c r="T1837" s="4" t="e">
        <f>+VLOOKUP(B:B,'DT HUEVO'!$A:$D,4,0)</f>
        <v>#N/A</v>
      </c>
      <c r="U1837" s="4" t="e">
        <f>+VLOOKUP(TablaINV[[#This Row],[COD]],'DT HUEVO'!$A:$D,3,0)</f>
        <v>#N/A</v>
      </c>
    </row>
    <row r="1838" spans="1:21">
      <c r="A1838" t="s">
        <v>461</v>
      </c>
      <c r="B1838" s="7">
        <v>10489</v>
      </c>
      <c r="C1838" t="s">
        <v>546</v>
      </c>
      <c r="D1838">
        <f>+SUMIFS(inv!D:D,inv!A:A,B1838,inv!T:T,A1838)</f>
        <v>0</v>
      </c>
      <c r="E1838">
        <f>+SUMIFS(inv!$D$1:$D$1164,inv!$A$1:$A$1164,$B1838,inv!$T$1:$T$1164,$A1838,inv!$U$1:$U$1164,'DIAS DE INVENTARIO TAT'!E$1)</f>
        <v>0</v>
      </c>
      <c r="F1838">
        <f>+SUMIFS(inv!$D$1:$D$1164,inv!$A$1:$A$1164,$B1838,inv!$T$1:$T$1164,$A1838,inv!$U$1:$U$1164,'DIAS DE INVENTARIO TAT'!F$1)</f>
        <v>0</v>
      </c>
      <c r="G1838">
        <f>+SUMIFS(inv!$D$1:$D$1164,inv!$A$1:$A$1164,$B1838,inv!$T$1:$T$1164,$A1838,inv!$U$1:$U$1164,'DIAS DE INVENTARIO TAT'!G$1)</f>
        <v>0</v>
      </c>
      <c r="H1838">
        <f>+SUMIFS(inv!$D$1:$D$1164,inv!$A$1:$A$1164,$B1838,inv!$T$1:$T$1164,$A1838,inv!$U$1:$U$1164,'DIAS DE INVENTARIO TAT'!H$1)</f>
        <v>0</v>
      </c>
      <c r="I1838">
        <f>+SUMIFS(inv!$D$1:$D$1164,inv!$A$1:$A$1164,$B1838,inv!$T$1:$T$1164,$A1838,inv!$U$1:$U$1164,'DIAS DE INVENTARIO TAT'!I$1)</f>
        <v>0</v>
      </c>
      <c r="J1838">
        <f>+SUMIFS(inv!$D$1:$D$1164,inv!$A$1:$A$1164,$B1838,inv!$T$1:$T$1164,$A1838,inv!$U$1:$U$1164,'DIAS DE INVENTARIO TAT'!J$1)</f>
        <v>0</v>
      </c>
      <c r="K1838">
        <f>+SUMIFS(inv!$D$1:$D$1164,inv!$A$1:$A$1164,$B1838,inv!$T$1:$T$1164,$A1838,inv!$U$1:$U$1164,'DIAS DE INVENTARIO TAT'!K$1)</f>
        <v>0</v>
      </c>
      <c r="L1838" s="6">
        <f>+SUMIFS(VENTAS!H:H,VENTAS!B:B,B1838,VENTAS!G:G,A1838)</f>
        <v>0</v>
      </c>
      <c r="M1838" s="4">
        <f t="shared" si="173"/>
        <v>0</v>
      </c>
      <c r="N1838" s="4">
        <f t="shared" si="174"/>
        <v>0</v>
      </c>
      <c r="O1838" s="4">
        <f t="shared" si="175"/>
        <v>0</v>
      </c>
      <c r="P1838" s="4">
        <f t="shared" si="176"/>
        <v>0</v>
      </c>
      <c r="Q1838" s="6" t="e">
        <f>+SUMIFS(#REF!,#REF!,TablaINV[[#This Row],[GRUPO]],#REF!,TablaINV[[#This Row],[COD]])</f>
        <v>#REF!</v>
      </c>
      <c r="R1838" s="19">
        <f t="shared" si="177"/>
        <v>0</v>
      </c>
      <c r="S1838" s="4" t="str">
        <f>+VLOOKUP(A1838,inv!T:X,5,0)</f>
        <v>COSTA</v>
      </c>
      <c r="T1838" s="4" t="str">
        <f>+VLOOKUP(B:B,'DT HUEVO'!$A:$D,4,0)</f>
        <v>FS</v>
      </c>
      <c r="U1838" s="4" t="str">
        <f>+VLOOKUP(TablaINV[[#This Row],[COD]],'DT HUEVO'!$A:$D,3,0)</f>
        <v>A</v>
      </c>
    </row>
    <row r="1839" spans="1:21">
      <c r="A1839" t="s">
        <v>461</v>
      </c>
      <c r="B1839" s="7">
        <v>10416</v>
      </c>
      <c r="C1839" t="s">
        <v>581</v>
      </c>
      <c r="D1839">
        <f>+SUMIFS(inv!D:D,inv!A:A,B1839,inv!T:T,A1839)</f>
        <v>0</v>
      </c>
      <c r="E1839">
        <f>+SUMIFS(inv!$D$1:$D$1164,inv!$A$1:$A$1164,$B1839,inv!$T$1:$T$1164,$A1839,inv!$U$1:$U$1164,'DIAS DE INVENTARIO TAT'!E$1)</f>
        <v>0</v>
      </c>
      <c r="F1839">
        <f>+SUMIFS(inv!$D$1:$D$1164,inv!$A$1:$A$1164,$B1839,inv!$T$1:$T$1164,$A1839,inv!$U$1:$U$1164,'DIAS DE INVENTARIO TAT'!F$1)</f>
        <v>0</v>
      </c>
      <c r="G1839">
        <f>+SUMIFS(inv!$D$1:$D$1164,inv!$A$1:$A$1164,$B1839,inv!$T$1:$T$1164,$A1839,inv!$U$1:$U$1164,'DIAS DE INVENTARIO TAT'!G$1)</f>
        <v>0</v>
      </c>
      <c r="H1839">
        <f>+SUMIFS(inv!$D$1:$D$1164,inv!$A$1:$A$1164,$B1839,inv!$T$1:$T$1164,$A1839,inv!$U$1:$U$1164,'DIAS DE INVENTARIO TAT'!H$1)</f>
        <v>0</v>
      </c>
      <c r="I1839">
        <f>+SUMIFS(inv!$D$1:$D$1164,inv!$A$1:$A$1164,$B1839,inv!$T$1:$T$1164,$A1839,inv!$U$1:$U$1164,'DIAS DE INVENTARIO TAT'!I$1)</f>
        <v>0</v>
      </c>
      <c r="J1839">
        <f>+SUMIFS(inv!$D$1:$D$1164,inv!$A$1:$A$1164,$B1839,inv!$T$1:$T$1164,$A1839,inv!$U$1:$U$1164,'DIAS DE INVENTARIO TAT'!J$1)</f>
        <v>0</v>
      </c>
      <c r="K1839">
        <f>+SUMIFS(inv!$D$1:$D$1164,inv!$A$1:$A$1164,$B1839,inv!$T$1:$T$1164,$A1839,inv!$U$1:$U$1164,'DIAS DE INVENTARIO TAT'!K$1)</f>
        <v>0</v>
      </c>
      <c r="L1839" s="6">
        <f>+SUMIFS(VENTAS!H:H,VENTAS!B:B,B1839,VENTAS!G:G,A1839)</f>
        <v>0</v>
      </c>
      <c r="M1839" s="4">
        <f t="shared" si="173"/>
        <v>0</v>
      </c>
      <c r="N1839" s="4">
        <f t="shared" si="174"/>
        <v>0</v>
      </c>
      <c r="O1839" s="4">
        <f t="shared" si="175"/>
        <v>0</v>
      </c>
      <c r="P1839" s="4">
        <f t="shared" si="176"/>
        <v>0</v>
      </c>
      <c r="Q1839" s="6" t="e">
        <f>+SUMIFS(#REF!,#REF!,TablaINV[[#This Row],[GRUPO]],#REF!,TablaINV[[#This Row],[COD]])</f>
        <v>#REF!</v>
      </c>
      <c r="R1839" s="19">
        <f t="shared" si="177"/>
        <v>0</v>
      </c>
      <c r="S1839" s="4" t="str">
        <f>+VLOOKUP(A1839,inv!T:X,5,0)</f>
        <v>COSTA</v>
      </c>
      <c r="T1839" s="4" t="str">
        <f>+VLOOKUP(B:B,'DT HUEVO'!$A:$D,4,0)</f>
        <v>ETIQUETA</v>
      </c>
      <c r="U1839" s="4" t="str">
        <f>+VLOOKUP(TablaINV[[#This Row],[COD]],'DT HUEVO'!$A:$D,3,0)</f>
        <v>A</v>
      </c>
    </row>
    <row r="1840" spans="1:21">
      <c r="A1840" t="s">
        <v>461</v>
      </c>
      <c r="B1840" s="7">
        <v>10367</v>
      </c>
      <c r="C1840" t="s">
        <v>606</v>
      </c>
      <c r="D1840">
        <f>+SUMIFS(inv!D:D,inv!A:A,B1840,inv!T:T,A1840)</f>
        <v>0</v>
      </c>
      <c r="E1840">
        <f>+SUMIFS(inv!$D$1:$D$1164,inv!$A$1:$A$1164,$B1840,inv!$T$1:$T$1164,$A1840,inv!$U$1:$U$1164,'DIAS DE INVENTARIO TAT'!E$1)</f>
        <v>0</v>
      </c>
      <c r="F1840">
        <f>+SUMIFS(inv!$D$1:$D$1164,inv!$A$1:$A$1164,$B1840,inv!$T$1:$T$1164,$A1840,inv!$U$1:$U$1164,'DIAS DE INVENTARIO TAT'!F$1)</f>
        <v>0</v>
      </c>
      <c r="G1840">
        <f>+SUMIFS(inv!$D$1:$D$1164,inv!$A$1:$A$1164,$B1840,inv!$T$1:$T$1164,$A1840,inv!$U$1:$U$1164,'DIAS DE INVENTARIO TAT'!G$1)</f>
        <v>0</v>
      </c>
      <c r="H1840">
        <f>+SUMIFS(inv!$D$1:$D$1164,inv!$A$1:$A$1164,$B1840,inv!$T$1:$T$1164,$A1840,inv!$U$1:$U$1164,'DIAS DE INVENTARIO TAT'!H$1)</f>
        <v>0</v>
      </c>
      <c r="I1840">
        <f>+SUMIFS(inv!$D$1:$D$1164,inv!$A$1:$A$1164,$B1840,inv!$T$1:$T$1164,$A1840,inv!$U$1:$U$1164,'DIAS DE INVENTARIO TAT'!I$1)</f>
        <v>0</v>
      </c>
      <c r="J1840">
        <f>+SUMIFS(inv!$D$1:$D$1164,inv!$A$1:$A$1164,$B1840,inv!$T$1:$T$1164,$A1840,inv!$U$1:$U$1164,'DIAS DE INVENTARIO TAT'!J$1)</f>
        <v>0</v>
      </c>
      <c r="K1840">
        <f>+SUMIFS(inv!$D$1:$D$1164,inv!$A$1:$A$1164,$B1840,inv!$T$1:$T$1164,$A1840,inv!$U$1:$U$1164,'DIAS DE INVENTARIO TAT'!K$1)</f>
        <v>0</v>
      </c>
      <c r="L1840" s="6">
        <f>+SUMIFS(VENTAS!H:H,VENTAS!B:B,B1840,VENTAS!G:G,A1840)</f>
        <v>0</v>
      </c>
      <c r="M1840" s="4">
        <f t="shared" si="173"/>
        <v>0</v>
      </c>
      <c r="N1840" s="4">
        <f t="shared" si="174"/>
        <v>0</v>
      </c>
      <c r="O1840" s="4">
        <f t="shared" si="175"/>
        <v>0</v>
      </c>
      <c r="P1840" s="4">
        <f t="shared" si="176"/>
        <v>0</v>
      </c>
      <c r="Q1840" s="6" t="e">
        <f>+SUMIFS(#REF!,#REF!,TablaINV[[#This Row],[GRUPO]],#REF!,TablaINV[[#This Row],[COD]])</f>
        <v>#REF!</v>
      </c>
      <c r="R1840" s="19">
        <f t="shared" si="177"/>
        <v>0</v>
      </c>
      <c r="S1840" s="4" t="str">
        <f>+VLOOKUP(A1840,inv!T:X,5,0)</f>
        <v>COSTA</v>
      </c>
      <c r="T1840" s="4" t="str">
        <f>+VLOOKUP(B:B,'DT HUEVO'!$A:$D,4,0)</f>
        <v>FS</v>
      </c>
      <c r="U1840" s="4" t="str">
        <f>+VLOOKUP(TablaINV[[#This Row],[COD]],'DT HUEVO'!$A:$D,3,0)</f>
        <v>AA</v>
      </c>
    </row>
    <row r="1841" spans="1:21">
      <c r="A1841" t="s">
        <v>461</v>
      </c>
      <c r="B1841" s="7">
        <v>10309</v>
      </c>
      <c r="C1841" t="s">
        <v>539</v>
      </c>
      <c r="D1841">
        <f>+SUMIFS(inv!D:D,inv!A:A,B1841,inv!T:T,A1841)</f>
        <v>0</v>
      </c>
      <c r="E1841">
        <f>+SUMIFS(inv!$D$1:$D$1164,inv!$A$1:$A$1164,$B1841,inv!$T$1:$T$1164,$A1841,inv!$U$1:$U$1164,'DIAS DE INVENTARIO TAT'!E$1)</f>
        <v>0</v>
      </c>
      <c r="F1841">
        <f>+SUMIFS(inv!$D$1:$D$1164,inv!$A$1:$A$1164,$B1841,inv!$T$1:$T$1164,$A1841,inv!$U$1:$U$1164,'DIAS DE INVENTARIO TAT'!F$1)</f>
        <v>0</v>
      </c>
      <c r="G1841">
        <f>+SUMIFS(inv!$D$1:$D$1164,inv!$A$1:$A$1164,$B1841,inv!$T$1:$T$1164,$A1841,inv!$U$1:$U$1164,'DIAS DE INVENTARIO TAT'!G$1)</f>
        <v>0</v>
      </c>
      <c r="H1841">
        <f>+SUMIFS(inv!$D$1:$D$1164,inv!$A$1:$A$1164,$B1841,inv!$T$1:$T$1164,$A1841,inv!$U$1:$U$1164,'DIAS DE INVENTARIO TAT'!H$1)</f>
        <v>0</v>
      </c>
      <c r="I1841">
        <f>+SUMIFS(inv!$D$1:$D$1164,inv!$A$1:$A$1164,$B1841,inv!$T$1:$T$1164,$A1841,inv!$U$1:$U$1164,'DIAS DE INVENTARIO TAT'!I$1)</f>
        <v>0</v>
      </c>
      <c r="J1841">
        <f>+SUMIFS(inv!$D$1:$D$1164,inv!$A$1:$A$1164,$B1841,inv!$T$1:$T$1164,$A1841,inv!$U$1:$U$1164,'DIAS DE INVENTARIO TAT'!J$1)</f>
        <v>0</v>
      </c>
      <c r="K1841">
        <f>+SUMIFS(inv!$D$1:$D$1164,inv!$A$1:$A$1164,$B1841,inv!$T$1:$T$1164,$A1841,inv!$U$1:$U$1164,'DIAS DE INVENTARIO TAT'!K$1)</f>
        <v>0</v>
      </c>
      <c r="L1841" s="6">
        <f>+SUMIFS(VENTAS!H:H,VENTAS!B:B,B1841,VENTAS!G:G,A1841)</f>
        <v>0</v>
      </c>
      <c r="M1841" s="4">
        <f t="shared" si="173"/>
        <v>0</v>
      </c>
      <c r="N1841" s="4">
        <f t="shared" si="174"/>
        <v>0</v>
      </c>
      <c r="O1841" s="4">
        <f t="shared" si="175"/>
        <v>0</v>
      </c>
      <c r="P1841" s="4">
        <f t="shared" si="176"/>
        <v>0</v>
      </c>
      <c r="Q1841" s="6" t="e">
        <f>+SUMIFS(#REF!,#REF!,TablaINV[[#This Row],[GRUPO]],#REF!,TablaINV[[#This Row],[COD]])</f>
        <v>#REF!</v>
      </c>
      <c r="R1841" s="19">
        <f t="shared" si="177"/>
        <v>0</v>
      </c>
      <c r="S1841" s="4" t="str">
        <f>+VLOOKUP(A1841,inv!T:X,5,0)</f>
        <v>COSTA</v>
      </c>
      <c r="T1841" s="4" t="str">
        <f>+VLOOKUP(B:B,'DT HUEVO'!$A:$D,4,0)</f>
        <v>FS</v>
      </c>
      <c r="U1841" s="4" t="str">
        <f>+VLOOKUP(TablaINV[[#This Row],[COD]],'DT HUEVO'!$A:$D,3,0)</f>
        <v>AA</v>
      </c>
    </row>
    <row r="1842" spans="1:21">
      <c r="A1842" t="s">
        <v>461</v>
      </c>
      <c r="B1842" s="7">
        <v>10388</v>
      </c>
      <c r="C1842" t="s">
        <v>541</v>
      </c>
      <c r="D1842">
        <f>+SUMIFS(inv!D:D,inv!A:A,B1842,inv!T:T,A1842)</f>
        <v>0</v>
      </c>
      <c r="E1842">
        <f>+SUMIFS(inv!$D$1:$D$1164,inv!$A$1:$A$1164,$B1842,inv!$T$1:$T$1164,$A1842,inv!$U$1:$U$1164,'DIAS DE INVENTARIO TAT'!E$1)</f>
        <v>0</v>
      </c>
      <c r="F1842">
        <f>+SUMIFS(inv!$D$1:$D$1164,inv!$A$1:$A$1164,$B1842,inv!$T$1:$T$1164,$A1842,inv!$U$1:$U$1164,'DIAS DE INVENTARIO TAT'!F$1)</f>
        <v>0</v>
      </c>
      <c r="G1842">
        <f>+SUMIFS(inv!$D$1:$D$1164,inv!$A$1:$A$1164,$B1842,inv!$T$1:$T$1164,$A1842,inv!$U$1:$U$1164,'DIAS DE INVENTARIO TAT'!G$1)</f>
        <v>0</v>
      </c>
      <c r="H1842">
        <f>+SUMIFS(inv!$D$1:$D$1164,inv!$A$1:$A$1164,$B1842,inv!$T$1:$T$1164,$A1842,inv!$U$1:$U$1164,'DIAS DE INVENTARIO TAT'!H$1)</f>
        <v>0</v>
      </c>
      <c r="I1842">
        <f>+SUMIFS(inv!$D$1:$D$1164,inv!$A$1:$A$1164,$B1842,inv!$T$1:$T$1164,$A1842,inv!$U$1:$U$1164,'DIAS DE INVENTARIO TAT'!I$1)</f>
        <v>0</v>
      </c>
      <c r="J1842">
        <f>+SUMIFS(inv!$D$1:$D$1164,inv!$A$1:$A$1164,$B1842,inv!$T$1:$T$1164,$A1842,inv!$U$1:$U$1164,'DIAS DE INVENTARIO TAT'!J$1)</f>
        <v>0</v>
      </c>
      <c r="K1842">
        <f>+SUMIFS(inv!$D$1:$D$1164,inv!$A$1:$A$1164,$B1842,inv!$T$1:$T$1164,$A1842,inv!$U$1:$U$1164,'DIAS DE INVENTARIO TAT'!K$1)</f>
        <v>0</v>
      </c>
      <c r="L1842" s="6">
        <f>+SUMIFS(VENTAS!H:H,VENTAS!B:B,B1842,VENTAS!G:G,A1842)</f>
        <v>0</v>
      </c>
      <c r="M1842" s="4">
        <f t="shared" si="173"/>
        <v>0</v>
      </c>
      <c r="N1842" s="4">
        <f t="shared" si="174"/>
        <v>0</v>
      </c>
      <c r="O1842" s="4">
        <f t="shared" si="175"/>
        <v>0</v>
      </c>
      <c r="P1842" s="4">
        <f t="shared" si="176"/>
        <v>0</v>
      </c>
      <c r="Q1842" s="6" t="e">
        <f>+SUMIFS(#REF!,#REF!,TablaINV[[#This Row],[GRUPO]],#REF!,TablaINV[[#This Row],[COD]])</f>
        <v>#REF!</v>
      </c>
      <c r="R1842" s="19">
        <f t="shared" si="177"/>
        <v>0</v>
      </c>
      <c r="S1842" s="4" t="str">
        <f>+VLOOKUP(A1842,inv!T:X,5,0)</f>
        <v>COSTA</v>
      </c>
      <c r="T1842" s="4" t="str">
        <f>+VLOOKUP(B:B,'DT HUEVO'!$A:$D,4,0)</f>
        <v>FS</v>
      </c>
      <c r="U1842" s="4" t="str">
        <f>+VLOOKUP(TablaINV[[#This Row],[COD]],'DT HUEVO'!$A:$D,3,0)</f>
        <v>AA</v>
      </c>
    </row>
    <row r="1843" spans="1:21">
      <c r="A1843" t="s">
        <v>461</v>
      </c>
      <c r="B1843" s="7">
        <v>10205</v>
      </c>
      <c r="C1843" t="s">
        <v>552</v>
      </c>
      <c r="D1843">
        <f>+SUMIFS(inv!D:D,inv!A:A,B1843,inv!T:T,A1843)</f>
        <v>0</v>
      </c>
      <c r="E1843">
        <f>+SUMIFS(inv!$D$1:$D$1164,inv!$A$1:$A$1164,$B1843,inv!$T$1:$T$1164,$A1843,inv!$U$1:$U$1164,'DIAS DE INVENTARIO TAT'!E$1)</f>
        <v>0</v>
      </c>
      <c r="F1843">
        <f>+SUMIFS(inv!$D$1:$D$1164,inv!$A$1:$A$1164,$B1843,inv!$T$1:$T$1164,$A1843,inv!$U$1:$U$1164,'DIAS DE INVENTARIO TAT'!F$1)</f>
        <v>0</v>
      </c>
      <c r="G1843">
        <f>+SUMIFS(inv!$D$1:$D$1164,inv!$A$1:$A$1164,$B1843,inv!$T$1:$T$1164,$A1843,inv!$U$1:$U$1164,'DIAS DE INVENTARIO TAT'!G$1)</f>
        <v>0</v>
      </c>
      <c r="H1843">
        <f>+SUMIFS(inv!$D$1:$D$1164,inv!$A$1:$A$1164,$B1843,inv!$T$1:$T$1164,$A1843,inv!$U$1:$U$1164,'DIAS DE INVENTARIO TAT'!H$1)</f>
        <v>0</v>
      </c>
      <c r="I1843">
        <f>+SUMIFS(inv!$D$1:$D$1164,inv!$A$1:$A$1164,$B1843,inv!$T$1:$T$1164,$A1843,inv!$U$1:$U$1164,'DIAS DE INVENTARIO TAT'!I$1)</f>
        <v>0</v>
      </c>
      <c r="J1843">
        <f>+SUMIFS(inv!$D$1:$D$1164,inv!$A$1:$A$1164,$B1843,inv!$T$1:$T$1164,$A1843,inv!$U$1:$U$1164,'DIAS DE INVENTARIO TAT'!J$1)</f>
        <v>0</v>
      </c>
      <c r="K1843">
        <f>+SUMIFS(inv!$D$1:$D$1164,inv!$A$1:$A$1164,$B1843,inv!$T$1:$T$1164,$A1843,inv!$U$1:$U$1164,'DIAS DE INVENTARIO TAT'!K$1)</f>
        <v>0</v>
      </c>
      <c r="L1843" s="6">
        <f>+SUMIFS(VENTAS!H:H,VENTAS!B:B,B1843,VENTAS!G:G,A1843)</f>
        <v>0</v>
      </c>
      <c r="M1843" s="4">
        <f t="shared" si="173"/>
        <v>0</v>
      </c>
      <c r="N1843" s="4">
        <f t="shared" si="174"/>
        <v>0</v>
      </c>
      <c r="O1843" s="4">
        <f t="shared" si="175"/>
        <v>0</v>
      </c>
      <c r="P1843" s="4">
        <f t="shared" si="176"/>
        <v>0</v>
      </c>
      <c r="Q1843" s="6" t="e">
        <f>+SUMIFS(#REF!,#REF!,TablaINV[[#This Row],[GRUPO]],#REF!,TablaINV[[#This Row],[COD]])</f>
        <v>#REF!</v>
      </c>
      <c r="R1843" s="19">
        <f t="shared" si="177"/>
        <v>0</v>
      </c>
      <c r="S1843" s="4" t="str">
        <f>+VLOOKUP(A1843,inv!T:X,5,0)</f>
        <v>COSTA</v>
      </c>
      <c r="T1843" s="4" t="str">
        <f>+VLOOKUP(B:B,'DT HUEVO'!$A:$D,4,0)</f>
        <v>FS</v>
      </c>
      <c r="U1843" s="4" t="str">
        <f>+VLOOKUP(TablaINV[[#This Row],[COD]],'DT HUEVO'!$A:$D,3,0)</f>
        <v>AAA</v>
      </c>
    </row>
    <row r="1844" spans="1:21">
      <c r="A1844" t="s">
        <v>461</v>
      </c>
      <c r="B1844" s="7">
        <v>10307</v>
      </c>
      <c r="C1844" t="s">
        <v>538</v>
      </c>
      <c r="D1844">
        <f>+SUMIFS(inv!D:D,inv!A:A,B1844,inv!T:T,A1844)</f>
        <v>0</v>
      </c>
      <c r="E1844">
        <f>+SUMIFS(inv!$D$1:$D$1164,inv!$A$1:$A$1164,$B1844,inv!$T$1:$T$1164,$A1844,inv!$U$1:$U$1164,'DIAS DE INVENTARIO TAT'!E$1)</f>
        <v>0</v>
      </c>
      <c r="F1844">
        <f>+SUMIFS(inv!$D$1:$D$1164,inv!$A$1:$A$1164,$B1844,inv!$T$1:$T$1164,$A1844,inv!$U$1:$U$1164,'DIAS DE INVENTARIO TAT'!F$1)</f>
        <v>0</v>
      </c>
      <c r="G1844">
        <f>+SUMIFS(inv!$D$1:$D$1164,inv!$A$1:$A$1164,$B1844,inv!$T$1:$T$1164,$A1844,inv!$U$1:$U$1164,'DIAS DE INVENTARIO TAT'!G$1)</f>
        <v>0</v>
      </c>
      <c r="H1844">
        <f>+SUMIFS(inv!$D$1:$D$1164,inv!$A$1:$A$1164,$B1844,inv!$T$1:$T$1164,$A1844,inv!$U$1:$U$1164,'DIAS DE INVENTARIO TAT'!H$1)</f>
        <v>0</v>
      </c>
      <c r="I1844">
        <f>+SUMIFS(inv!$D$1:$D$1164,inv!$A$1:$A$1164,$B1844,inv!$T$1:$T$1164,$A1844,inv!$U$1:$U$1164,'DIAS DE INVENTARIO TAT'!I$1)</f>
        <v>0</v>
      </c>
      <c r="J1844">
        <f>+SUMIFS(inv!$D$1:$D$1164,inv!$A$1:$A$1164,$B1844,inv!$T$1:$T$1164,$A1844,inv!$U$1:$U$1164,'DIAS DE INVENTARIO TAT'!J$1)</f>
        <v>0</v>
      </c>
      <c r="K1844">
        <f>+SUMIFS(inv!$D$1:$D$1164,inv!$A$1:$A$1164,$B1844,inv!$T$1:$T$1164,$A1844,inv!$U$1:$U$1164,'DIAS DE INVENTARIO TAT'!K$1)</f>
        <v>0</v>
      </c>
      <c r="L1844" s="6">
        <f>+SUMIFS(VENTAS!H:H,VENTAS!B:B,B1844,VENTAS!G:G,A1844)</f>
        <v>0</v>
      </c>
      <c r="M1844" s="4">
        <f t="shared" si="173"/>
        <v>0</v>
      </c>
      <c r="N1844" s="4">
        <f t="shared" si="174"/>
        <v>0</v>
      </c>
      <c r="O1844" s="4">
        <f t="shared" si="175"/>
        <v>0</v>
      </c>
      <c r="P1844" s="4">
        <f t="shared" si="176"/>
        <v>0</v>
      </c>
      <c r="Q1844" s="6" t="e">
        <f>+SUMIFS(#REF!,#REF!,TablaINV[[#This Row],[GRUPO]],#REF!,TablaINV[[#This Row],[COD]])</f>
        <v>#REF!</v>
      </c>
      <c r="R1844" s="19">
        <f t="shared" si="177"/>
        <v>0</v>
      </c>
      <c r="S1844" s="4" t="str">
        <f>+VLOOKUP(A1844,inv!T:X,5,0)</f>
        <v>COSTA</v>
      </c>
      <c r="T1844" s="4" t="str">
        <f>+VLOOKUP(B:B,'DT HUEVO'!$A:$D,4,0)</f>
        <v>EMPACADOS</v>
      </c>
      <c r="U1844" s="4" t="str">
        <f>+VLOOKUP(TablaINV[[#This Row],[COD]],'DT HUEVO'!$A:$D,3,0)</f>
        <v>AA</v>
      </c>
    </row>
    <row r="1845" spans="1:21">
      <c r="A1845" t="s">
        <v>461</v>
      </c>
      <c r="B1845" s="7">
        <v>10380</v>
      </c>
      <c r="C1845" t="s">
        <v>565</v>
      </c>
      <c r="D1845">
        <f>+SUMIFS(inv!D:D,inv!A:A,B1845,inv!T:T,A1845)</f>
        <v>0</v>
      </c>
      <c r="E1845">
        <f>+SUMIFS(inv!$D$1:$D$1164,inv!$A$1:$A$1164,$B1845,inv!$T$1:$T$1164,$A1845,inv!$U$1:$U$1164,'DIAS DE INVENTARIO TAT'!E$1)</f>
        <v>0</v>
      </c>
      <c r="F1845">
        <f>+SUMIFS(inv!$D$1:$D$1164,inv!$A$1:$A$1164,$B1845,inv!$T$1:$T$1164,$A1845,inv!$U$1:$U$1164,'DIAS DE INVENTARIO TAT'!F$1)</f>
        <v>0</v>
      </c>
      <c r="G1845">
        <f>+SUMIFS(inv!$D$1:$D$1164,inv!$A$1:$A$1164,$B1845,inv!$T$1:$T$1164,$A1845,inv!$U$1:$U$1164,'DIAS DE INVENTARIO TAT'!G$1)</f>
        <v>0</v>
      </c>
      <c r="H1845">
        <f>+SUMIFS(inv!$D$1:$D$1164,inv!$A$1:$A$1164,$B1845,inv!$T$1:$T$1164,$A1845,inv!$U$1:$U$1164,'DIAS DE INVENTARIO TAT'!H$1)</f>
        <v>0</v>
      </c>
      <c r="I1845">
        <f>+SUMIFS(inv!$D$1:$D$1164,inv!$A$1:$A$1164,$B1845,inv!$T$1:$T$1164,$A1845,inv!$U$1:$U$1164,'DIAS DE INVENTARIO TAT'!I$1)</f>
        <v>0</v>
      </c>
      <c r="J1845">
        <f>+SUMIFS(inv!$D$1:$D$1164,inv!$A$1:$A$1164,$B1845,inv!$T$1:$T$1164,$A1845,inv!$U$1:$U$1164,'DIAS DE INVENTARIO TAT'!J$1)</f>
        <v>0</v>
      </c>
      <c r="K1845">
        <f>+SUMIFS(inv!$D$1:$D$1164,inv!$A$1:$A$1164,$B1845,inv!$T$1:$T$1164,$A1845,inv!$U$1:$U$1164,'DIAS DE INVENTARIO TAT'!K$1)</f>
        <v>0</v>
      </c>
      <c r="L1845" s="6">
        <f>+SUMIFS(VENTAS!H:H,VENTAS!B:B,B1845,VENTAS!G:G,A1845)</f>
        <v>0</v>
      </c>
      <c r="M1845" s="4">
        <f t="shared" si="173"/>
        <v>0</v>
      </c>
      <c r="N1845" s="4">
        <f t="shared" si="174"/>
        <v>0</v>
      </c>
      <c r="O1845" s="4">
        <f t="shared" si="175"/>
        <v>0</v>
      </c>
      <c r="P1845" s="4">
        <f t="shared" si="176"/>
        <v>0</v>
      </c>
      <c r="Q1845" s="6" t="e">
        <f>+SUMIFS(#REF!,#REF!,TablaINV[[#This Row],[GRUPO]],#REF!,TablaINV[[#This Row],[COD]])</f>
        <v>#REF!</v>
      </c>
      <c r="R1845" s="19">
        <f t="shared" si="177"/>
        <v>0</v>
      </c>
      <c r="S1845" s="4" t="str">
        <f>+VLOOKUP(A1845,inv!T:X,5,0)</f>
        <v>COSTA</v>
      </c>
      <c r="T1845" s="4" t="str">
        <f>+VLOOKUP(B:B,'DT HUEVO'!$A:$D,4,0)</f>
        <v>EMPACADOS</v>
      </c>
      <c r="U1845" s="4" t="str">
        <f>+VLOOKUP(TablaINV[[#This Row],[COD]],'DT HUEVO'!$A:$D,3,0)</f>
        <v>AA</v>
      </c>
    </row>
    <row r="1846" spans="1:21">
      <c r="A1846" t="s">
        <v>461</v>
      </c>
      <c r="B1846" s="7">
        <v>10409</v>
      </c>
      <c r="C1846" t="s">
        <v>566</v>
      </c>
      <c r="D1846">
        <f>+SUMIFS(inv!D:D,inv!A:A,B1846,inv!T:T,A1846)</f>
        <v>0</v>
      </c>
      <c r="E1846">
        <f>+SUMIFS(inv!$D$1:$D$1164,inv!$A$1:$A$1164,$B1846,inv!$T$1:$T$1164,$A1846,inv!$U$1:$U$1164,'DIAS DE INVENTARIO TAT'!E$1)</f>
        <v>0</v>
      </c>
      <c r="F1846">
        <f>+SUMIFS(inv!$D$1:$D$1164,inv!$A$1:$A$1164,$B1846,inv!$T$1:$T$1164,$A1846,inv!$U$1:$U$1164,'DIAS DE INVENTARIO TAT'!F$1)</f>
        <v>0</v>
      </c>
      <c r="G1846">
        <f>+SUMIFS(inv!$D$1:$D$1164,inv!$A$1:$A$1164,$B1846,inv!$T$1:$T$1164,$A1846,inv!$U$1:$U$1164,'DIAS DE INVENTARIO TAT'!G$1)</f>
        <v>0</v>
      </c>
      <c r="H1846">
        <f>+SUMIFS(inv!$D$1:$D$1164,inv!$A$1:$A$1164,$B1846,inv!$T$1:$T$1164,$A1846,inv!$U$1:$U$1164,'DIAS DE INVENTARIO TAT'!H$1)</f>
        <v>0</v>
      </c>
      <c r="I1846">
        <f>+SUMIFS(inv!$D$1:$D$1164,inv!$A$1:$A$1164,$B1846,inv!$T$1:$T$1164,$A1846,inv!$U$1:$U$1164,'DIAS DE INVENTARIO TAT'!I$1)</f>
        <v>0</v>
      </c>
      <c r="J1846">
        <f>+SUMIFS(inv!$D$1:$D$1164,inv!$A$1:$A$1164,$B1846,inv!$T$1:$T$1164,$A1846,inv!$U$1:$U$1164,'DIAS DE INVENTARIO TAT'!J$1)</f>
        <v>0</v>
      </c>
      <c r="K1846">
        <f>+SUMIFS(inv!$D$1:$D$1164,inv!$A$1:$A$1164,$B1846,inv!$T$1:$T$1164,$A1846,inv!$U$1:$U$1164,'DIAS DE INVENTARIO TAT'!K$1)</f>
        <v>0</v>
      </c>
      <c r="L1846" s="6">
        <f>+SUMIFS(VENTAS!H:H,VENTAS!B:B,B1846,VENTAS!G:G,A1846)</f>
        <v>0</v>
      </c>
      <c r="M1846" s="4">
        <f t="shared" si="173"/>
        <v>0</v>
      </c>
      <c r="N1846" s="4">
        <f t="shared" si="174"/>
        <v>0</v>
      </c>
      <c r="O1846" s="4">
        <f t="shared" si="175"/>
        <v>0</v>
      </c>
      <c r="P1846" s="4">
        <f t="shared" si="176"/>
        <v>0</v>
      </c>
      <c r="Q1846" s="6" t="e">
        <f>+SUMIFS(#REF!,#REF!,TablaINV[[#This Row],[GRUPO]],#REF!,TablaINV[[#This Row],[COD]])</f>
        <v>#REF!</v>
      </c>
      <c r="R1846" s="19">
        <f t="shared" si="177"/>
        <v>0</v>
      </c>
      <c r="S1846" s="4" t="str">
        <f>+VLOOKUP(A1846,inv!T:X,5,0)</f>
        <v>COSTA</v>
      </c>
      <c r="T1846" s="4" t="str">
        <f>+VLOOKUP(B:B,'DT HUEVO'!$A:$D,4,0)</f>
        <v>FS</v>
      </c>
      <c r="U1846" s="4" t="str">
        <f>+VLOOKUP(TablaINV[[#This Row],[COD]],'DT HUEVO'!$A:$D,3,0)</f>
        <v>A</v>
      </c>
    </row>
    <row r="1847" spans="1:21">
      <c r="A1847" t="s">
        <v>461</v>
      </c>
      <c r="B1847" s="7">
        <v>10411</v>
      </c>
      <c r="C1847" t="s">
        <v>543</v>
      </c>
      <c r="D1847">
        <f>+SUMIFS(inv!D:D,inv!A:A,B1847,inv!T:T,A1847)</f>
        <v>0</v>
      </c>
      <c r="E1847">
        <f>+SUMIFS(inv!$D$1:$D$1164,inv!$A$1:$A$1164,$B1847,inv!$T$1:$T$1164,$A1847,inv!$U$1:$U$1164,'DIAS DE INVENTARIO TAT'!E$1)</f>
        <v>0</v>
      </c>
      <c r="F1847">
        <f>+SUMIFS(inv!$D$1:$D$1164,inv!$A$1:$A$1164,$B1847,inv!$T$1:$T$1164,$A1847,inv!$U$1:$U$1164,'DIAS DE INVENTARIO TAT'!F$1)</f>
        <v>0</v>
      </c>
      <c r="G1847">
        <f>+SUMIFS(inv!$D$1:$D$1164,inv!$A$1:$A$1164,$B1847,inv!$T$1:$T$1164,$A1847,inv!$U$1:$U$1164,'DIAS DE INVENTARIO TAT'!G$1)</f>
        <v>0</v>
      </c>
      <c r="H1847">
        <f>+SUMIFS(inv!$D$1:$D$1164,inv!$A$1:$A$1164,$B1847,inv!$T$1:$T$1164,$A1847,inv!$U$1:$U$1164,'DIAS DE INVENTARIO TAT'!H$1)</f>
        <v>0</v>
      </c>
      <c r="I1847">
        <f>+SUMIFS(inv!$D$1:$D$1164,inv!$A$1:$A$1164,$B1847,inv!$T$1:$T$1164,$A1847,inv!$U$1:$U$1164,'DIAS DE INVENTARIO TAT'!I$1)</f>
        <v>0</v>
      </c>
      <c r="J1847">
        <f>+SUMIFS(inv!$D$1:$D$1164,inv!$A$1:$A$1164,$B1847,inv!$T$1:$T$1164,$A1847,inv!$U$1:$U$1164,'DIAS DE INVENTARIO TAT'!J$1)</f>
        <v>0</v>
      </c>
      <c r="K1847">
        <f>+SUMIFS(inv!$D$1:$D$1164,inv!$A$1:$A$1164,$B1847,inv!$T$1:$T$1164,$A1847,inv!$U$1:$U$1164,'DIAS DE INVENTARIO TAT'!K$1)</f>
        <v>0</v>
      </c>
      <c r="L1847" s="6">
        <f>+SUMIFS(VENTAS!H:H,VENTAS!B:B,B1847,VENTAS!G:G,A1847)</f>
        <v>0</v>
      </c>
      <c r="M1847" s="4">
        <f t="shared" si="173"/>
        <v>0</v>
      </c>
      <c r="N1847" s="4">
        <f t="shared" si="174"/>
        <v>0</v>
      </c>
      <c r="O1847" s="4">
        <f t="shared" si="175"/>
        <v>0</v>
      </c>
      <c r="P1847" s="4">
        <f t="shared" si="176"/>
        <v>0</v>
      </c>
      <c r="Q1847" s="6" t="e">
        <f>+SUMIFS(#REF!,#REF!,TablaINV[[#This Row],[GRUPO]],#REF!,TablaINV[[#This Row],[COD]])</f>
        <v>#REF!</v>
      </c>
      <c r="R1847" s="19">
        <f t="shared" si="177"/>
        <v>0</v>
      </c>
      <c r="S1847" s="4" t="str">
        <f>+VLOOKUP(A1847,inv!T:X,5,0)</f>
        <v>COSTA</v>
      </c>
      <c r="T1847" s="4" t="str">
        <f>+VLOOKUP(B:B,'DT HUEVO'!$A:$D,4,0)</f>
        <v>EMPACADOS</v>
      </c>
      <c r="U1847" s="4" t="str">
        <f>+VLOOKUP(TablaINV[[#This Row],[COD]],'DT HUEVO'!$A:$D,3,0)</f>
        <v>A</v>
      </c>
    </row>
    <row r="1848" spans="1:21">
      <c r="A1848" t="s">
        <v>461</v>
      </c>
      <c r="B1848" s="7">
        <v>10511</v>
      </c>
      <c r="C1848" t="s">
        <v>547</v>
      </c>
      <c r="D1848">
        <f>+SUMIFS(inv!D:D,inv!A:A,B1848,inv!T:T,A1848)</f>
        <v>0</v>
      </c>
      <c r="E1848">
        <f>+SUMIFS(inv!$D$1:$D$1164,inv!$A$1:$A$1164,$B1848,inv!$T$1:$T$1164,$A1848,inv!$U$1:$U$1164,'DIAS DE INVENTARIO TAT'!E$1)</f>
        <v>0</v>
      </c>
      <c r="F1848">
        <f>+SUMIFS(inv!$D$1:$D$1164,inv!$A$1:$A$1164,$B1848,inv!$T$1:$T$1164,$A1848,inv!$U$1:$U$1164,'DIAS DE INVENTARIO TAT'!F$1)</f>
        <v>0</v>
      </c>
      <c r="G1848">
        <f>+SUMIFS(inv!$D$1:$D$1164,inv!$A$1:$A$1164,$B1848,inv!$T$1:$T$1164,$A1848,inv!$U$1:$U$1164,'DIAS DE INVENTARIO TAT'!G$1)</f>
        <v>0</v>
      </c>
      <c r="H1848">
        <f>+SUMIFS(inv!$D$1:$D$1164,inv!$A$1:$A$1164,$B1848,inv!$T$1:$T$1164,$A1848,inv!$U$1:$U$1164,'DIAS DE INVENTARIO TAT'!H$1)</f>
        <v>0</v>
      </c>
      <c r="I1848">
        <f>+SUMIFS(inv!$D$1:$D$1164,inv!$A$1:$A$1164,$B1848,inv!$T$1:$T$1164,$A1848,inv!$U$1:$U$1164,'DIAS DE INVENTARIO TAT'!I$1)</f>
        <v>0</v>
      </c>
      <c r="J1848">
        <f>+SUMIFS(inv!$D$1:$D$1164,inv!$A$1:$A$1164,$B1848,inv!$T$1:$T$1164,$A1848,inv!$U$1:$U$1164,'DIAS DE INVENTARIO TAT'!J$1)</f>
        <v>0</v>
      </c>
      <c r="K1848">
        <f>+SUMIFS(inv!$D$1:$D$1164,inv!$A$1:$A$1164,$B1848,inv!$T$1:$T$1164,$A1848,inv!$U$1:$U$1164,'DIAS DE INVENTARIO TAT'!K$1)</f>
        <v>0</v>
      </c>
      <c r="L1848" s="6">
        <f>+SUMIFS(VENTAS!H:H,VENTAS!B:B,B1848,VENTAS!G:G,A1848)</f>
        <v>0</v>
      </c>
      <c r="M1848" s="4">
        <f t="shared" si="173"/>
        <v>0</v>
      </c>
      <c r="N1848" s="4">
        <f t="shared" si="174"/>
        <v>0</v>
      </c>
      <c r="O1848" s="4">
        <f t="shared" si="175"/>
        <v>0</v>
      </c>
      <c r="P1848" s="4">
        <f t="shared" si="176"/>
        <v>0</v>
      </c>
      <c r="Q1848" s="6" t="e">
        <f>+SUMIFS(#REF!,#REF!,TablaINV[[#This Row],[GRUPO]],#REF!,TablaINV[[#This Row],[COD]])</f>
        <v>#REF!</v>
      </c>
      <c r="R1848" s="19">
        <f t="shared" si="177"/>
        <v>0</v>
      </c>
      <c r="S1848" s="4" t="str">
        <f>+VLOOKUP(A1848,inv!T:X,5,0)</f>
        <v>COSTA</v>
      </c>
      <c r="T1848" s="4" t="str">
        <f>+VLOOKUP(B:B,'DT HUEVO'!$A:$D,4,0)</f>
        <v>EMPACADOS</v>
      </c>
      <c r="U1848" s="4" t="str">
        <f>+VLOOKUP(TablaINV[[#This Row],[COD]],'DT HUEVO'!$A:$D,3,0)</f>
        <v>B</v>
      </c>
    </row>
    <row r="1849" spans="1:21">
      <c r="A1849" t="s">
        <v>461</v>
      </c>
      <c r="B1849" s="7">
        <v>10588</v>
      </c>
      <c r="C1849" t="s">
        <v>549</v>
      </c>
      <c r="D1849">
        <f>+SUMIFS(inv!D:D,inv!A:A,B1849,inv!T:T,A1849)</f>
        <v>0</v>
      </c>
      <c r="E1849">
        <f>+SUMIFS(inv!$D$1:$D$1164,inv!$A$1:$A$1164,$B1849,inv!$T$1:$T$1164,$A1849,inv!$U$1:$U$1164,'DIAS DE INVENTARIO TAT'!E$1)</f>
        <v>0</v>
      </c>
      <c r="F1849">
        <f>+SUMIFS(inv!$D$1:$D$1164,inv!$A$1:$A$1164,$B1849,inv!$T$1:$T$1164,$A1849,inv!$U$1:$U$1164,'DIAS DE INVENTARIO TAT'!F$1)</f>
        <v>0</v>
      </c>
      <c r="G1849">
        <f>+SUMIFS(inv!$D$1:$D$1164,inv!$A$1:$A$1164,$B1849,inv!$T$1:$T$1164,$A1849,inv!$U$1:$U$1164,'DIAS DE INVENTARIO TAT'!G$1)</f>
        <v>0</v>
      </c>
      <c r="H1849">
        <f>+SUMIFS(inv!$D$1:$D$1164,inv!$A$1:$A$1164,$B1849,inv!$T$1:$T$1164,$A1849,inv!$U$1:$U$1164,'DIAS DE INVENTARIO TAT'!H$1)</f>
        <v>0</v>
      </c>
      <c r="I1849">
        <f>+SUMIFS(inv!$D$1:$D$1164,inv!$A$1:$A$1164,$B1849,inv!$T$1:$T$1164,$A1849,inv!$U$1:$U$1164,'DIAS DE INVENTARIO TAT'!I$1)</f>
        <v>0</v>
      </c>
      <c r="J1849">
        <f>+SUMIFS(inv!$D$1:$D$1164,inv!$A$1:$A$1164,$B1849,inv!$T$1:$T$1164,$A1849,inv!$U$1:$U$1164,'DIAS DE INVENTARIO TAT'!J$1)</f>
        <v>0</v>
      </c>
      <c r="K1849">
        <f>+SUMIFS(inv!$D$1:$D$1164,inv!$A$1:$A$1164,$B1849,inv!$T$1:$T$1164,$A1849,inv!$U$1:$U$1164,'DIAS DE INVENTARIO TAT'!K$1)</f>
        <v>0</v>
      </c>
      <c r="L1849" s="6">
        <f>+SUMIFS(VENTAS!H:H,VENTAS!B:B,B1849,VENTAS!G:G,A1849)</f>
        <v>0</v>
      </c>
      <c r="M1849" s="4">
        <f t="shared" si="173"/>
        <v>0</v>
      </c>
      <c r="N1849" s="4">
        <f t="shared" si="174"/>
        <v>0</v>
      </c>
      <c r="O1849" s="4">
        <f t="shared" si="175"/>
        <v>0</v>
      </c>
      <c r="P1849" s="4">
        <f t="shared" si="176"/>
        <v>0</v>
      </c>
      <c r="Q1849" s="6" t="e">
        <f>+SUMIFS(#REF!,#REF!,TablaINV[[#This Row],[GRUPO]],#REF!,TablaINV[[#This Row],[COD]])</f>
        <v>#REF!</v>
      </c>
      <c r="R1849" s="19">
        <f t="shared" si="177"/>
        <v>0</v>
      </c>
      <c r="S1849" s="4" t="str">
        <f>+VLOOKUP(A1849,inv!T:X,5,0)</f>
        <v>COSTA</v>
      </c>
      <c r="T1849" s="4" t="e">
        <f>+VLOOKUP(B:B,'DT HUEVO'!$A:$D,4,0)</f>
        <v>#N/A</v>
      </c>
      <c r="U1849" s="4" t="e">
        <f>+VLOOKUP(TablaINV[[#This Row],[COD]],'DT HUEVO'!$A:$D,3,0)</f>
        <v>#N/A</v>
      </c>
    </row>
    <row r="1850" spans="1:21">
      <c r="A1850" t="s">
        <v>461</v>
      </c>
      <c r="B1850" s="7">
        <v>11301</v>
      </c>
      <c r="C1850" t="s">
        <v>550</v>
      </c>
      <c r="D1850">
        <f>+SUMIFS(inv!D:D,inv!A:A,B1850,inv!T:T,A1850)</f>
        <v>0</v>
      </c>
      <c r="E1850">
        <f>+SUMIFS(inv!$D$1:$D$1164,inv!$A$1:$A$1164,$B1850,inv!$T$1:$T$1164,$A1850,inv!$U$1:$U$1164,'DIAS DE INVENTARIO TAT'!E$1)</f>
        <v>0</v>
      </c>
      <c r="F1850">
        <f>+SUMIFS(inv!$D$1:$D$1164,inv!$A$1:$A$1164,$B1850,inv!$T$1:$T$1164,$A1850,inv!$U$1:$U$1164,'DIAS DE INVENTARIO TAT'!F$1)</f>
        <v>0</v>
      </c>
      <c r="G1850">
        <f>+SUMIFS(inv!$D$1:$D$1164,inv!$A$1:$A$1164,$B1850,inv!$T$1:$T$1164,$A1850,inv!$U$1:$U$1164,'DIAS DE INVENTARIO TAT'!G$1)</f>
        <v>0</v>
      </c>
      <c r="H1850">
        <f>+SUMIFS(inv!$D$1:$D$1164,inv!$A$1:$A$1164,$B1850,inv!$T$1:$T$1164,$A1850,inv!$U$1:$U$1164,'DIAS DE INVENTARIO TAT'!H$1)</f>
        <v>0</v>
      </c>
      <c r="I1850">
        <f>+SUMIFS(inv!$D$1:$D$1164,inv!$A$1:$A$1164,$B1850,inv!$T$1:$T$1164,$A1850,inv!$U$1:$U$1164,'DIAS DE INVENTARIO TAT'!I$1)</f>
        <v>0</v>
      </c>
      <c r="J1850">
        <f>+SUMIFS(inv!$D$1:$D$1164,inv!$A$1:$A$1164,$B1850,inv!$T$1:$T$1164,$A1850,inv!$U$1:$U$1164,'DIAS DE INVENTARIO TAT'!J$1)</f>
        <v>0</v>
      </c>
      <c r="K1850">
        <f>+SUMIFS(inv!$D$1:$D$1164,inv!$A$1:$A$1164,$B1850,inv!$T$1:$T$1164,$A1850,inv!$U$1:$U$1164,'DIAS DE INVENTARIO TAT'!K$1)</f>
        <v>0</v>
      </c>
      <c r="L1850" s="6">
        <f>+SUMIFS(VENTAS!H:H,VENTAS!B:B,B1850,VENTAS!G:G,A1850)</f>
        <v>0</v>
      </c>
      <c r="M1850" s="4">
        <f t="shared" si="173"/>
        <v>0</v>
      </c>
      <c r="N1850" s="4">
        <f t="shared" si="174"/>
        <v>0</v>
      </c>
      <c r="O1850" s="4">
        <f t="shared" si="175"/>
        <v>0</v>
      </c>
      <c r="P1850" s="4">
        <f t="shared" si="176"/>
        <v>0</v>
      </c>
      <c r="Q1850" s="6" t="e">
        <f>+SUMIFS(#REF!,#REF!,TablaINV[[#This Row],[GRUPO]],#REF!,TablaINV[[#This Row],[COD]])</f>
        <v>#REF!</v>
      </c>
      <c r="R1850" s="19">
        <f t="shared" si="177"/>
        <v>0</v>
      </c>
      <c r="S1850" s="4" t="str">
        <f>+VLOOKUP(A1850,inv!T:X,5,0)</f>
        <v>COSTA</v>
      </c>
      <c r="T1850" s="4" t="str">
        <f>+VLOOKUP(B:B,'DT HUEVO'!$A:$D,4,0)</f>
        <v>EMPACADOS</v>
      </c>
      <c r="U1850" s="4" t="str">
        <f>+VLOOKUP(TablaINV[[#This Row],[COD]],'DT HUEVO'!$A:$D,3,0)</f>
        <v>AA</v>
      </c>
    </row>
    <row r="1851" spans="1:21">
      <c r="A1851" t="s">
        <v>461</v>
      </c>
      <c r="B1851" s="7">
        <v>11401</v>
      </c>
      <c r="C1851" t="s">
        <v>583</v>
      </c>
      <c r="D1851">
        <f>+SUMIFS(inv!D:D,inv!A:A,B1851,inv!T:T,A1851)</f>
        <v>0</v>
      </c>
      <c r="E1851">
        <f>+SUMIFS(inv!$D$1:$D$1164,inv!$A$1:$A$1164,$B1851,inv!$T$1:$T$1164,$A1851,inv!$U$1:$U$1164,'DIAS DE INVENTARIO TAT'!E$1)</f>
        <v>0</v>
      </c>
      <c r="F1851">
        <f>+SUMIFS(inv!$D$1:$D$1164,inv!$A$1:$A$1164,$B1851,inv!$T$1:$T$1164,$A1851,inv!$U$1:$U$1164,'DIAS DE INVENTARIO TAT'!F$1)</f>
        <v>0</v>
      </c>
      <c r="G1851">
        <f>+SUMIFS(inv!$D$1:$D$1164,inv!$A$1:$A$1164,$B1851,inv!$T$1:$T$1164,$A1851,inv!$U$1:$U$1164,'DIAS DE INVENTARIO TAT'!G$1)</f>
        <v>0</v>
      </c>
      <c r="H1851">
        <f>+SUMIFS(inv!$D$1:$D$1164,inv!$A$1:$A$1164,$B1851,inv!$T$1:$T$1164,$A1851,inv!$U$1:$U$1164,'DIAS DE INVENTARIO TAT'!H$1)</f>
        <v>0</v>
      </c>
      <c r="I1851">
        <f>+SUMIFS(inv!$D$1:$D$1164,inv!$A$1:$A$1164,$B1851,inv!$T$1:$T$1164,$A1851,inv!$U$1:$U$1164,'DIAS DE INVENTARIO TAT'!I$1)</f>
        <v>0</v>
      </c>
      <c r="J1851">
        <f>+SUMIFS(inv!$D$1:$D$1164,inv!$A$1:$A$1164,$B1851,inv!$T$1:$T$1164,$A1851,inv!$U$1:$U$1164,'DIAS DE INVENTARIO TAT'!J$1)</f>
        <v>0</v>
      </c>
      <c r="K1851">
        <f>+SUMIFS(inv!$D$1:$D$1164,inv!$A$1:$A$1164,$B1851,inv!$T$1:$T$1164,$A1851,inv!$U$1:$U$1164,'DIAS DE INVENTARIO TAT'!K$1)</f>
        <v>0</v>
      </c>
      <c r="L1851" s="6">
        <f>+SUMIFS(VENTAS!H:H,VENTAS!B:B,B1851,VENTAS!G:G,A1851)</f>
        <v>0</v>
      </c>
      <c r="M1851" s="4">
        <f t="shared" si="173"/>
        <v>0</v>
      </c>
      <c r="N1851" s="4">
        <f t="shared" ref="N1851:N1879" si="178">+IFERROR(E1851/$L1851,0)</f>
        <v>0</v>
      </c>
      <c r="O1851" s="4">
        <f t="shared" ref="O1851:O1879" si="179">+IFERROR(F1851/$L1851,0)</f>
        <v>0</v>
      </c>
      <c r="P1851" s="4">
        <f t="shared" ref="P1851:P1879" si="180">+IFERROR(G1851/$L1851,0)</f>
        <v>0</v>
      </c>
      <c r="Q1851" s="6" t="e">
        <f>+SUMIFS(#REF!,#REF!,TablaINV[[#This Row],[GRUPO]],#REF!,TablaINV[[#This Row],[COD]])</f>
        <v>#REF!</v>
      </c>
      <c r="R1851" s="19">
        <f t="shared" ref="R1851:R1879" si="181">+IFERROR(D1851/Q1851,0)</f>
        <v>0</v>
      </c>
      <c r="S1851" s="4" t="str">
        <f>+VLOOKUP(A1851,inv!T:X,5,0)</f>
        <v>COSTA</v>
      </c>
      <c r="T1851" s="4" t="str">
        <f>+VLOOKUP(B:B,'DT HUEVO'!$A:$D,4,0)</f>
        <v>EMPACADOS</v>
      </c>
      <c r="U1851" s="4" t="str">
        <f>+VLOOKUP(TablaINV[[#This Row],[COD]],'DT HUEVO'!$A:$D,3,0)</f>
        <v>A</v>
      </c>
    </row>
    <row r="1852" spans="1:21">
      <c r="A1852" t="s">
        <v>461</v>
      </c>
      <c r="B1852" s="7">
        <v>12301</v>
      </c>
      <c r="C1852" t="s">
        <v>578</v>
      </c>
      <c r="D1852">
        <f>+SUMIFS(inv!D:D,inv!A:A,B1852,inv!T:T,A1852)</f>
        <v>0</v>
      </c>
      <c r="E1852">
        <f>+SUMIFS(inv!$D$1:$D$1164,inv!$A$1:$A$1164,$B1852,inv!$T$1:$T$1164,$A1852,inv!$U$1:$U$1164,'DIAS DE INVENTARIO TAT'!E$1)</f>
        <v>0</v>
      </c>
      <c r="F1852">
        <f>+SUMIFS(inv!$D$1:$D$1164,inv!$A$1:$A$1164,$B1852,inv!$T$1:$T$1164,$A1852,inv!$U$1:$U$1164,'DIAS DE INVENTARIO TAT'!F$1)</f>
        <v>0</v>
      </c>
      <c r="G1852">
        <f>+SUMIFS(inv!$D$1:$D$1164,inv!$A$1:$A$1164,$B1852,inv!$T$1:$T$1164,$A1852,inv!$U$1:$U$1164,'DIAS DE INVENTARIO TAT'!G$1)</f>
        <v>0</v>
      </c>
      <c r="H1852">
        <f>+SUMIFS(inv!$D$1:$D$1164,inv!$A$1:$A$1164,$B1852,inv!$T$1:$T$1164,$A1852,inv!$U$1:$U$1164,'DIAS DE INVENTARIO TAT'!H$1)</f>
        <v>0</v>
      </c>
      <c r="I1852">
        <f>+SUMIFS(inv!$D$1:$D$1164,inv!$A$1:$A$1164,$B1852,inv!$T$1:$T$1164,$A1852,inv!$U$1:$U$1164,'DIAS DE INVENTARIO TAT'!I$1)</f>
        <v>0</v>
      </c>
      <c r="J1852">
        <f>+SUMIFS(inv!$D$1:$D$1164,inv!$A$1:$A$1164,$B1852,inv!$T$1:$T$1164,$A1852,inv!$U$1:$U$1164,'DIAS DE INVENTARIO TAT'!J$1)</f>
        <v>0</v>
      </c>
      <c r="K1852">
        <f>+SUMIFS(inv!$D$1:$D$1164,inv!$A$1:$A$1164,$B1852,inv!$T$1:$T$1164,$A1852,inv!$U$1:$U$1164,'DIAS DE INVENTARIO TAT'!K$1)</f>
        <v>0</v>
      </c>
      <c r="L1852" s="6">
        <f>+SUMIFS(VENTAS!H:H,VENTAS!B:B,B1852,VENTAS!G:G,A1852)</f>
        <v>0</v>
      </c>
      <c r="M1852" s="4">
        <f t="shared" si="173"/>
        <v>0</v>
      </c>
      <c r="N1852" s="4">
        <f t="shared" si="178"/>
        <v>0</v>
      </c>
      <c r="O1852" s="4">
        <f t="shared" si="179"/>
        <v>0</v>
      </c>
      <c r="P1852" s="4">
        <f t="shared" si="180"/>
        <v>0</v>
      </c>
      <c r="Q1852" s="6" t="e">
        <f>+SUMIFS(#REF!,#REF!,TablaINV[[#This Row],[GRUPO]],#REF!,TablaINV[[#This Row],[COD]])</f>
        <v>#REF!</v>
      </c>
      <c r="R1852" s="19">
        <f t="shared" si="181"/>
        <v>0</v>
      </c>
      <c r="S1852" s="4" t="str">
        <f>+VLOOKUP(A1852,inv!T:X,5,0)</f>
        <v>COSTA</v>
      </c>
      <c r="T1852" s="4" t="str">
        <f>+VLOOKUP(B:B,'DT HUEVO'!$A:$D,4,0)</f>
        <v>EMPACADOS</v>
      </c>
      <c r="U1852" s="4" t="str">
        <f>+VLOOKUP(TablaINV[[#This Row],[COD]],'DT HUEVO'!$A:$D,3,0)</f>
        <v>AA</v>
      </c>
    </row>
    <row r="1853" spans="1:21">
      <c r="A1853" t="s">
        <v>461</v>
      </c>
      <c r="B1853" s="7">
        <v>12460</v>
      </c>
      <c r="C1853" t="s">
        <v>585</v>
      </c>
      <c r="D1853">
        <f>+SUMIFS(inv!D:D,inv!A:A,B1853,inv!T:T,A1853)</f>
        <v>0</v>
      </c>
      <c r="E1853">
        <f>+SUMIFS(inv!$D$1:$D$1164,inv!$A$1:$A$1164,$B1853,inv!$T$1:$T$1164,$A1853,inv!$U$1:$U$1164,'DIAS DE INVENTARIO TAT'!E$1)</f>
        <v>0</v>
      </c>
      <c r="F1853">
        <f>+SUMIFS(inv!$D$1:$D$1164,inv!$A$1:$A$1164,$B1853,inv!$T$1:$T$1164,$A1853,inv!$U$1:$U$1164,'DIAS DE INVENTARIO TAT'!F$1)</f>
        <v>0</v>
      </c>
      <c r="G1853">
        <f>+SUMIFS(inv!$D$1:$D$1164,inv!$A$1:$A$1164,$B1853,inv!$T$1:$T$1164,$A1853,inv!$U$1:$U$1164,'DIAS DE INVENTARIO TAT'!G$1)</f>
        <v>0</v>
      </c>
      <c r="H1853">
        <f>+SUMIFS(inv!$D$1:$D$1164,inv!$A$1:$A$1164,$B1853,inv!$T$1:$T$1164,$A1853,inv!$U$1:$U$1164,'DIAS DE INVENTARIO TAT'!H$1)</f>
        <v>0</v>
      </c>
      <c r="I1853">
        <f>+SUMIFS(inv!$D$1:$D$1164,inv!$A$1:$A$1164,$B1853,inv!$T$1:$T$1164,$A1853,inv!$U$1:$U$1164,'DIAS DE INVENTARIO TAT'!I$1)</f>
        <v>0</v>
      </c>
      <c r="J1853">
        <f>+SUMIFS(inv!$D$1:$D$1164,inv!$A$1:$A$1164,$B1853,inv!$T$1:$T$1164,$A1853,inv!$U$1:$U$1164,'DIAS DE INVENTARIO TAT'!J$1)</f>
        <v>0</v>
      </c>
      <c r="K1853">
        <f>+SUMIFS(inv!$D$1:$D$1164,inv!$A$1:$A$1164,$B1853,inv!$T$1:$T$1164,$A1853,inv!$U$1:$U$1164,'DIAS DE INVENTARIO TAT'!K$1)</f>
        <v>0</v>
      </c>
      <c r="L1853" s="6">
        <f>+SUMIFS(VENTAS!H:H,VENTAS!B:B,B1853,VENTAS!G:G,A1853)</f>
        <v>0</v>
      </c>
      <c r="M1853" s="4">
        <f t="shared" si="173"/>
        <v>0</v>
      </c>
      <c r="N1853" s="4">
        <f t="shared" si="178"/>
        <v>0</v>
      </c>
      <c r="O1853" s="4">
        <f t="shared" si="179"/>
        <v>0</v>
      </c>
      <c r="P1853" s="4">
        <f t="shared" si="180"/>
        <v>0</v>
      </c>
      <c r="Q1853" s="6" t="e">
        <f>+SUMIFS(#REF!,#REF!,TablaINV[[#This Row],[GRUPO]],#REF!,TablaINV[[#This Row],[COD]])</f>
        <v>#REF!</v>
      </c>
      <c r="R1853" s="19">
        <f t="shared" si="181"/>
        <v>0</v>
      </c>
      <c r="S1853" s="4" t="str">
        <f>+VLOOKUP(A1853,inv!T:X,5,0)</f>
        <v>COSTA</v>
      </c>
      <c r="T1853" s="4" t="e">
        <f>+VLOOKUP(B:B,'DT HUEVO'!$A:$D,4,0)</f>
        <v>#N/A</v>
      </c>
      <c r="U1853" s="4" t="e">
        <f>+VLOOKUP(TablaINV[[#This Row],[COD]],'DT HUEVO'!$A:$D,3,0)</f>
        <v>#N/A</v>
      </c>
    </row>
    <row r="1854" spans="1:21">
      <c r="A1854" t="s">
        <v>461</v>
      </c>
      <c r="B1854" s="7">
        <v>13203</v>
      </c>
      <c r="C1854" t="s">
        <v>551</v>
      </c>
      <c r="D1854">
        <f>+SUMIFS(inv!D:D,inv!A:A,B1854,inv!T:T,A1854)</f>
        <v>0</v>
      </c>
      <c r="E1854">
        <f>+SUMIFS(inv!$D$1:$D$1164,inv!$A$1:$A$1164,$B1854,inv!$T$1:$T$1164,$A1854,inv!$U$1:$U$1164,'DIAS DE INVENTARIO TAT'!E$1)</f>
        <v>0</v>
      </c>
      <c r="F1854">
        <f>+SUMIFS(inv!$D$1:$D$1164,inv!$A$1:$A$1164,$B1854,inv!$T$1:$T$1164,$A1854,inv!$U$1:$U$1164,'DIAS DE INVENTARIO TAT'!F$1)</f>
        <v>0</v>
      </c>
      <c r="G1854">
        <f>+SUMIFS(inv!$D$1:$D$1164,inv!$A$1:$A$1164,$B1854,inv!$T$1:$T$1164,$A1854,inv!$U$1:$U$1164,'DIAS DE INVENTARIO TAT'!G$1)</f>
        <v>0</v>
      </c>
      <c r="H1854">
        <f>+SUMIFS(inv!$D$1:$D$1164,inv!$A$1:$A$1164,$B1854,inv!$T$1:$T$1164,$A1854,inv!$U$1:$U$1164,'DIAS DE INVENTARIO TAT'!H$1)</f>
        <v>0</v>
      </c>
      <c r="I1854">
        <f>+SUMIFS(inv!$D$1:$D$1164,inv!$A$1:$A$1164,$B1854,inv!$T$1:$T$1164,$A1854,inv!$U$1:$U$1164,'DIAS DE INVENTARIO TAT'!I$1)</f>
        <v>0</v>
      </c>
      <c r="J1854">
        <f>+SUMIFS(inv!$D$1:$D$1164,inv!$A$1:$A$1164,$B1854,inv!$T$1:$T$1164,$A1854,inv!$U$1:$U$1164,'DIAS DE INVENTARIO TAT'!J$1)</f>
        <v>0</v>
      </c>
      <c r="K1854">
        <f>+SUMIFS(inv!$D$1:$D$1164,inv!$A$1:$A$1164,$B1854,inv!$T$1:$T$1164,$A1854,inv!$U$1:$U$1164,'DIAS DE INVENTARIO TAT'!K$1)</f>
        <v>0</v>
      </c>
      <c r="L1854" s="6">
        <f>+SUMIFS(VENTAS!H:H,VENTAS!B:B,B1854,VENTAS!G:G,A1854)</f>
        <v>0</v>
      </c>
      <c r="M1854" s="4">
        <f t="shared" si="173"/>
        <v>0</v>
      </c>
      <c r="N1854" s="4">
        <f t="shared" si="178"/>
        <v>0</v>
      </c>
      <c r="O1854" s="4">
        <f t="shared" si="179"/>
        <v>0</v>
      </c>
      <c r="P1854" s="4">
        <f t="shared" si="180"/>
        <v>0</v>
      </c>
      <c r="Q1854" s="6" t="e">
        <f>+SUMIFS(#REF!,#REF!,TablaINV[[#This Row],[GRUPO]],#REF!,TablaINV[[#This Row],[COD]])</f>
        <v>#REF!</v>
      </c>
      <c r="R1854" s="19">
        <f t="shared" si="181"/>
        <v>0</v>
      </c>
      <c r="S1854" s="4" t="str">
        <f>+VLOOKUP(A1854,inv!T:X,5,0)</f>
        <v>COSTA</v>
      </c>
      <c r="T1854" s="4" t="str">
        <f>+VLOOKUP(B:B,'DT HUEVO'!$A:$D,4,0)</f>
        <v>EMPACADOS</v>
      </c>
      <c r="U1854" s="4" t="str">
        <f>+VLOOKUP(TablaINV[[#This Row],[COD]],'DT HUEVO'!$A:$D,3,0)</f>
        <v>AAA</v>
      </c>
    </row>
    <row r="1855" spans="1:21">
      <c r="A1855" t="s">
        <v>461</v>
      </c>
      <c r="B1855" s="7">
        <v>71901</v>
      </c>
      <c r="C1855" t="s">
        <v>47</v>
      </c>
      <c r="D1855">
        <f>+SUMIFS(inv!D:D,inv!A:A,B1855,inv!T:T,A1855)</f>
        <v>0</v>
      </c>
      <c r="E1855">
        <f>+SUMIFS(inv!$D$1:$D$1164,inv!$A$1:$A$1164,$B1855,inv!$T$1:$T$1164,$A1855,inv!$U$1:$U$1164,'DIAS DE INVENTARIO TAT'!E$1)</f>
        <v>0</v>
      </c>
      <c r="F1855">
        <f>+SUMIFS(inv!$D$1:$D$1164,inv!$A$1:$A$1164,$B1855,inv!$T$1:$T$1164,$A1855,inv!$U$1:$U$1164,'DIAS DE INVENTARIO TAT'!F$1)</f>
        <v>0</v>
      </c>
      <c r="G1855">
        <f>+SUMIFS(inv!$D$1:$D$1164,inv!$A$1:$A$1164,$B1855,inv!$T$1:$T$1164,$A1855,inv!$U$1:$U$1164,'DIAS DE INVENTARIO TAT'!G$1)</f>
        <v>0</v>
      </c>
      <c r="H1855">
        <f>+SUMIFS(inv!$D$1:$D$1164,inv!$A$1:$A$1164,$B1855,inv!$T$1:$T$1164,$A1855,inv!$U$1:$U$1164,'DIAS DE INVENTARIO TAT'!H$1)</f>
        <v>0</v>
      </c>
      <c r="I1855">
        <f>+SUMIFS(inv!$D$1:$D$1164,inv!$A$1:$A$1164,$B1855,inv!$T$1:$T$1164,$A1855,inv!$U$1:$U$1164,'DIAS DE INVENTARIO TAT'!I$1)</f>
        <v>0</v>
      </c>
      <c r="J1855">
        <f>+SUMIFS(inv!$D$1:$D$1164,inv!$A$1:$A$1164,$B1855,inv!$T$1:$T$1164,$A1855,inv!$U$1:$U$1164,'DIAS DE INVENTARIO TAT'!J$1)</f>
        <v>0</v>
      </c>
      <c r="K1855">
        <f>+SUMIFS(inv!$D$1:$D$1164,inv!$A$1:$A$1164,$B1855,inv!$T$1:$T$1164,$A1855,inv!$U$1:$U$1164,'DIAS DE INVENTARIO TAT'!K$1)</f>
        <v>0</v>
      </c>
      <c r="L1855" s="6">
        <f>+SUMIFS(VENTAS!H:H,VENTAS!B:B,B1855,VENTAS!G:G,A1855)</f>
        <v>0</v>
      </c>
      <c r="M1855" s="4">
        <f t="shared" si="173"/>
        <v>0</v>
      </c>
      <c r="N1855" s="4">
        <f t="shared" si="178"/>
        <v>0</v>
      </c>
      <c r="O1855" s="4">
        <f t="shared" si="179"/>
        <v>0</v>
      </c>
      <c r="P1855" s="4">
        <f t="shared" si="180"/>
        <v>0</v>
      </c>
      <c r="Q1855" s="6" t="e">
        <f>+SUMIFS(#REF!,#REF!,TablaINV[[#This Row],[GRUPO]],#REF!,TablaINV[[#This Row],[COD]])</f>
        <v>#REF!</v>
      </c>
      <c r="R1855" s="19">
        <f t="shared" si="181"/>
        <v>0</v>
      </c>
      <c r="S1855" s="4" t="str">
        <f>+VLOOKUP(A1855,inv!T:X,5,0)</f>
        <v>COSTA</v>
      </c>
      <c r="T1855" s="4" t="str">
        <f>+VLOOKUP(B:B,'DT HUEVO'!$A:$D,4,0)</f>
        <v>SEGUNDA</v>
      </c>
      <c r="U1855" s="4" t="str">
        <f>+VLOOKUP(TablaINV[[#This Row],[COD]],'DT HUEVO'!$A:$D,3,0)</f>
        <v>SEGUNDA</v>
      </c>
    </row>
    <row r="1856" spans="1:21">
      <c r="A1856" t="s">
        <v>461</v>
      </c>
      <c r="B1856" s="7">
        <v>76401</v>
      </c>
      <c r="C1856" t="s">
        <v>533</v>
      </c>
      <c r="D1856">
        <f>+SUMIFS(inv!D:D,inv!A:A,B1856,inv!T:T,A1856)</f>
        <v>0</v>
      </c>
      <c r="E1856">
        <f>+SUMIFS(inv!$D$1:$D$1164,inv!$A$1:$A$1164,$B1856,inv!$T$1:$T$1164,$A1856,inv!$U$1:$U$1164,'DIAS DE INVENTARIO TAT'!E$1)</f>
        <v>0</v>
      </c>
      <c r="F1856">
        <f>+SUMIFS(inv!$D$1:$D$1164,inv!$A$1:$A$1164,$B1856,inv!$T$1:$T$1164,$A1856,inv!$U$1:$U$1164,'DIAS DE INVENTARIO TAT'!F$1)</f>
        <v>0</v>
      </c>
      <c r="G1856">
        <f>+SUMIFS(inv!$D$1:$D$1164,inv!$A$1:$A$1164,$B1856,inv!$T$1:$T$1164,$A1856,inv!$U$1:$U$1164,'DIAS DE INVENTARIO TAT'!G$1)</f>
        <v>0</v>
      </c>
      <c r="H1856">
        <f>+SUMIFS(inv!$D$1:$D$1164,inv!$A$1:$A$1164,$B1856,inv!$T$1:$T$1164,$A1856,inv!$U$1:$U$1164,'DIAS DE INVENTARIO TAT'!H$1)</f>
        <v>0</v>
      </c>
      <c r="I1856">
        <f>+SUMIFS(inv!$D$1:$D$1164,inv!$A$1:$A$1164,$B1856,inv!$T$1:$T$1164,$A1856,inv!$U$1:$U$1164,'DIAS DE INVENTARIO TAT'!I$1)</f>
        <v>0</v>
      </c>
      <c r="J1856">
        <f>+SUMIFS(inv!$D$1:$D$1164,inv!$A$1:$A$1164,$B1856,inv!$T$1:$T$1164,$A1856,inv!$U$1:$U$1164,'DIAS DE INVENTARIO TAT'!J$1)</f>
        <v>0</v>
      </c>
      <c r="K1856">
        <f>+SUMIFS(inv!$D$1:$D$1164,inv!$A$1:$A$1164,$B1856,inv!$T$1:$T$1164,$A1856,inv!$U$1:$U$1164,'DIAS DE INVENTARIO TAT'!K$1)</f>
        <v>0</v>
      </c>
      <c r="L1856" s="6">
        <f>+SUMIFS(VENTAS!H:H,VENTAS!B:B,B1856,VENTAS!G:G,A1856)</f>
        <v>0</v>
      </c>
      <c r="M1856" s="4">
        <f t="shared" si="173"/>
        <v>0</v>
      </c>
      <c r="N1856" s="4">
        <f t="shared" si="178"/>
        <v>0</v>
      </c>
      <c r="O1856" s="4">
        <f t="shared" si="179"/>
        <v>0</v>
      </c>
      <c r="P1856" s="4">
        <f t="shared" si="180"/>
        <v>0</v>
      </c>
      <c r="Q1856" s="6" t="e">
        <f>+SUMIFS(#REF!,#REF!,TablaINV[[#This Row],[GRUPO]],#REF!,TablaINV[[#This Row],[COD]])</f>
        <v>#REF!</v>
      </c>
      <c r="R1856" s="19">
        <f t="shared" si="181"/>
        <v>0</v>
      </c>
      <c r="S1856" s="4" t="str">
        <f>+VLOOKUP(A1856,inv!T:X,5,0)</f>
        <v>COSTA</v>
      </c>
      <c r="T1856" s="4" t="str">
        <f>+VLOOKUP(B:B,'DT HUEVO'!$A:$D,4,0)</f>
        <v>SEGUNDA</v>
      </c>
      <c r="U1856" s="4" t="str">
        <f>+VLOOKUP(TablaINV[[#This Row],[COD]],'DT HUEVO'!$A:$D,3,0)</f>
        <v>SEGUNDA</v>
      </c>
    </row>
    <row r="1857" spans="1:21">
      <c r="A1857" t="s">
        <v>461</v>
      </c>
      <c r="B1857" s="7">
        <v>72101</v>
      </c>
      <c r="C1857" t="s">
        <v>582</v>
      </c>
      <c r="D1857">
        <f>+SUMIFS(inv!D:D,inv!A:A,B1857,inv!T:T,A1857)</f>
        <v>0</v>
      </c>
      <c r="E1857">
        <f>+SUMIFS(inv!$D$1:$D$1164,inv!$A$1:$A$1164,$B1857,inv!$T$1:$T$1164,$A1857,inv!$U$1:$U$1164,'DIAS DE INVENTARIO TAT'!E$1)</f>
        <v>0</v>
      </c>
      <c r="F1857">
        <f>+SUMIFS(inv!$D$1:$D$1164,inv!$A$1:$A$1164,$B1857,inv!$T$1:$T$1164,$A1857,inv!$U$1:$U$1164,'DIAS DE INVENTARIO TAT'!F$1)</f>
        <v>0</v>
      </c>
      <c r="G1857">
        <f>+SUMIFS(inv!$D$1:$D$1164,inv!$A$1:$A$1164,$B1857,inv!$T$1:$T$1164,$A1857,inv!$U$1:$U$1164,'DIAS DE INVENTARIO TAT'!G$1)</f>
        <v>0</v>
      </c>
      <c r="H1857">
        <f>+SUMIFS(inv!$D$1:$D$1164,inv!$A$1:$A$1164,$B1857,inv!$T$1:$T$1164,$A1857,inv!$U$1:$U$1164,'DIAS DE INVENTARIO TAT'!H$1)</f>
        <v>0</v>
      </c>
      <c r="I1857">
        <f>+SUMIFS(inv!$D$1:$D$1164,inv!$A$1:$A$1164,$B1857,inv!$T$1:$T$1164,$A1857,inv!$U$1:$U$1164,'DIAS DE INVENTARIO TAT'!I$1)</f>
        <v>0</v>
      </c>
      <c r="J1857">
        <f>+SUMIFS(inv!$D$1:$D$1164,inv!$A$1:$A$1164,$B1857,inv!$T$1:$T$1164,$A1857,inv!$U$1:$U$1164,'DIAS DE INVENTARIO TAT'!J$1)</f>
        <v>0</v>
      </c>
      <c r="K1857">
        <f>+SUMIFS(inv!$D$1:$D$1164,inv!$A$1:$A$1164,$B1857,inv!$T$1:$T$1164,$A1857,inv!$U$1:$U$1164,'DIAS DE INVENTARIO TAT'!K$1)</f>
        <v>0</v>
      </c>
      <c r="L1857" s="6">
        <f>+SUMIFS(VENTAS!H:H,VENTAS!B:B,B1857,VENTAS!G:G,A1857)</f>
        <v>0</v>
      </c>
      <c r="M1857" s="4">
        <f t="shared" si="173"/>
        <v>0</v>
      </c>
      <c r="N1857" s="4">
        <f t="shared" si="178"/>
        <v>0</v>
      </c>
      <c r="O1857" s="4">
        <f t="shared" si="179"/>
        <v>0</v>
      </c>
      <c r="P1857" s="4">
        <f t="shared" si="180"/>
        <v>0</v>
      </c>
      <c r="Q1857" s="6" t="e">
        <f>+SUMIFS(#REF!,#REF!,TablaINV[[#This Row],[GRUPO]],#REF!,TablaINV[[#This Row],[COD]])</f>
        <v>#REF!</v>
      </c>
      <c r="R1857" s="19">
        <f t="shared" si="181"/>
        <v>0</v>
      </c>
      <c r="S1857" s="4" t="str">
        <f>+VLOOKUP(A1857,inv!T:X,5,0)</f>
        <v>COSTA</v>
      </c>
      <c r="T1857" s="4" t="str">
        <f>+VLOOKUP(B:B,'DT HUEVO'!$A:$D,4,0)</f>
        <v>SEGUNDA</v>
      </c>
      <c r="U1857" s="4" t="str">
        <f>+VLOOKUP(TablaINV[[#This Row],[COD]],'DT HUEVO'!$A:$D,3,0)</f>
        <v>SEGUNDA</v>
      </c>
    </row>
    <row r="1858" spans="1:21">
      <c r="A1858" t="s">
        <v>461</v>
      </c>
      <c r="B1858" s="7">
        <v>90</v>
      </c>
      <c r="C1858" t="s">
        <v>100</v>
      </c>
      <c r="D1858">
        <f>+SUMIFS(inv!D:D,inv!A:A,B1858,inv!T:T,A1858)</f>
        <v>0</v>
      </c>
      <c r="E1858">
        <f>+SUMIFS(inv!$D$1:$D$1164,inv!$A$1:$A$1164,$B1858,inv!$T$1:$T$1164,$A1858,inv!$U$1:$U$1164,'DIAS DE INVENTARIO TAT'!E$1)</f>
        <v>0</v>
      </c>
      <c r="F1858">
        <f>+SUMIFS(inv!$D$1:$D$1164,inv!$A$1:$A$1164,$B1858,inv!$T$1:$T$1164,$A1858,inv!$U$1:$U$1164,'DIAS DE INVENTARIO TAT'!F$1)</f>
        <v>0</v>
      </c>
      <c r="G1858">
        <f>+SUMIFS(inv!$D$1:$D$1164,inv!$A$1:$A$1164,$B1858,inv!$T$1:$T$1164,$A1858,inv!$U$1:$U$1164,'DIAS DE INVENTARIO TAT'!G$1)</f>
        <v>0</v>
      </c>
      <c r="H1858">
        <f>+SUMIFS(inv!$D$1:$D$1164,inv!$A$1:$A$1164,$B1858,inv!$T$1:$T$1164,$A1858,inv!$U$1:$U$1164,'DIAS DE INVENTARIO TAT'!H$1)</f>
        <v>0</v>
      </c>
      <c r="I1858">
        <f>+SUMIFS(inv!$D$1:$D$1164,inv!$A$1:$A$1164,$B1858,inv!$T$1:$T$1164,$A1858,inv!$U$1:$U$1164,'DIAS DE INVENTARIO TAT'!I$1)</f>
        <v>0</v>
      </c>
      <c r="J1858">
        <f>+SUMIFS(inv!$D$1:$D$1164,inv!$A$1:$A$1164,$B1858,inv!$T$1:$T$1164,$A1858,inv!$U$1:$U$1164,'DIAS DE INVENTARIO TAT'!J$1)</f>
        <v>0</v>
      </c>
      <c r="K1858">
        <f>+SUMIFS(inv!$D$1:$D$1164,inv!$A$1:$A$1164,$B1858,inv!$T$1:$T$1164,$A1858,inv!$U$1:$U$1164,'DIAS DE INVENTARIO TAT'!K$1)</f>
        <v>0</v>
      </c>
      <c r="L1858" s="6">
        <f>+SUMIFS(VENTAS!H:H,VENTAS!B:B,B1858,VENTAS!G:G,A1858)</f>
        <v>0</v>
      </c>
      <c r="M1858" s="4">
        <f t="shared" si="173"/>
        <v>0</v>
      </c>
      <c r="N1858" s="4">
        <f t="shared" si="178"/>
        <v>0</v>
      </c>
      <c r="O1858" s="4">
        <f t="shared" si="179"/>
        <v>0</v>
      </c>
      <c r="P1858" s="4">
        <f t="shared" si="180"/>
        <v>0</v>
      </c>
      <c r="Q1858" s="6" t="e">
        <f>+SUMIFS(#REF!,#REF!,TablaINV[[#This Row],[GRUPO]],#REF!,TablaINV[[#This Row],[COD]])</f>
        <v>#REF!</v>
      </c>
      <c r="R1858" s="19">
        <f t="shared" si="181"/>
        <v>0</v>
      </c>
      <c r="S1858" s="4" t="str">
        <f>+VLOOKUP(A1858,inv!T:X,5,0)</f>
        <v>COSTA</v>
      </c>
      <c r="T1858" s="4" t="str">
        <f>+VLOOKUP(B:B,'DT HUEVO'!$A:$D,4,0)</f>
        <v>HUEVO SIN CLASIFICAR</v>
      </c>
      <c r="U1858" s="4" t="str">
        <f>+VLOOKUP(TablaINV[[#This Row],[COD]],'DT HUEVO'!$A:$D,3,0)</f>
        <v>HUEVO SIN CLASIFICAR</v>
      </c>
    </row>
    <row r="1859" spans="1:21">
      <c r="A1859" t="s">
        <v>461</v>
      </c>
      <c r="B1859" s="7">
        <v>10403</v>
      </c>
      <c r="C1859" t="s">
        <v>35</v>
      </c>
      <c r="D1859">
        <f>+SUMIFS(inv!D:D,inv!A:A,B1859,inv!T:T,A1859)</f>
        <v>0</v>
      </c>
      <c r="E1859">
        <f>+SUMIFS(inv!$D$1:$D$1164,inv!$A$1:$A$1164,$B1859,inv!$T$1:$T$1164,$A1859,inv!$U$1:$U$1164,'DIAS DE INVENTARIO TAT'!E$1)</f>
        <v>0</v>
      </c>
      <c r="F1859">
        <f>+SUMIFS(inv!$D$1:$D$1164,inv!$A$1:$A$1164,$B1859,inv!$T$1:$T$1164,$A1859,inv!$U$1:$U$1164,'DIAS DE INVENTARIO TAT'!F$1)</f>
        <v>0</v>
      </c>
      <c r="G1859">
        <f>+SUMIFS(inv!$D$1:$D$1164,inv!$A$1:$A$1164,$B1859,inv!$T$1:$T$1164,$A1859,inv!$U$1:$U$1164,'DIAS DE INVENTARIO TAT'!G$1)</f>
        <v>0</v>
      </c>
      <c r="H1859">
        <f>+SUMIFS(inv!$D$1:$D$1164,inv!$A$1:$A$1164,$B1859,inv!$T$1:$T$1164,$A1859,inv!$U$1:$U$1164,'DIAS DE INVENTARIO TAT'!H$1)</f>
        <v>0</v>
      </c>
      <c r="I1859">
        <f>+SUMIFS(inv!$D$1:$D$1164,inv!$A$1:$A$1164,$B1859,inv!$T$1:$T$1164,$A1859,inv!$U$1:$U$1164,'DIAS DE INVENTARIO TAT'!I$1)</f>
        <v>0</v>
      </c>
      <c r="J1859">
        <f>+SUMIFS(inv!$D$1:$D$1164,inv!$A$1:$A$1164,$B1859,inv!$T$1:$T$1164,$A1859,inv!$U$1:$U$1164,'DIAS DE INVENTARIO TAT'!J$1)</f>
        <v>0</v>
      </c>
      <c r="K1859">
        <f>+SUMIFS(inv!$D$1:$D$1164,inv!$A$1:$A$1164,$B1859,inv!$T$1:$T$1164,$A1859,inv!$U$1:$U$1164,'DIAS DE INVENTARIO TAT'!K$1)</f>
        <v>0</v>
      </c>
      <c r="L1859" s="6">
        <f>+SUMIFS(VENTAS!H:H,VENTAS!B:B,B1859,VENTAS!G:G,A1859)</f>
        <v>0</v>
      </c>
      <c r="M1859" s="4">
        <f t="shared" si="173"/>
        <v>0</v>
      </c>
      <c r="N1859" s="4">
        <f t="shared" si="178"/>
        <v>0</v>
      </c>
      <c r="O1859" s="4">
        <f t="shared" si="179"/>
        <v>0</v>
      </c>
      <c r="P1859" s="4">
        <f t="shared" si="180"/>
        <v>0</v>
      </c>
      <c r="Q1859" s="6" t="e">
        <f>+SUMIFS(#REF!,#REF!,TablaINV[[#This Row],[GRUPO]],#REF!,TablaINV[[#This Row],[COD]])</f>
        <v>#REF!</v>
      </c>
      <c r="R1859" s="19">
        <f t="shared" si="181"/>
        <v>0</v>
      </c>
      <c r="S1859" s="4" t="str">
        <f>+VLOOKUP(A1859,inv!T:X,5,0)</f>
        <v>COSTA</v>
      </c>
      <c r="T1859" s="4" t="str">
        <f>+VLOOKUP(B:B,'DT HUEVO'!$A:$D,4,0)</f>
        <v>EMPACADOS</v>
      </c>
      <c r="U1859" s="4" t="str">
        <f>+VLOOKUP(TablaINV[[#This Row],[COD]],'DT HUEVO'!$A:$D,3,0)</f>
        <v>A</v>
      </c>
    </row>
    <row r="1860" spans="1:21">
      <c r="A1860" t="s">
        <v>461</v>
      </c>
      <c r="B1860" s="7">
        <v>76001</v>
      </c>
      <c r="C1860" t="s">
        <v>99</v>
      </c>
      <c r="D1860">
        <f>+SUMIFS(inv!D:D,inv!A:A,B1860,inv!T:T,A1860)</f>
        <v>0</v>
      </c>
      <c r="E1860">
        <f>+SUMIFS(inv!$D$1:$D$1164,inv!$A$1:$A$1164,$B1860,inv!$T$1:$T$1164,$A1860,inv!$U$1:$U$1164,'DIAS DE INVENTARIO TAT'!E$1)</f>
        <v>0</v>
      </c>
      <c r="F1860">
        <f>+SUMIFS(inv!$D$1:$D$1164,inv!$A$1:$A$1164,$B1860,inv!$T$1:$T$1164,$A1860,inv!$U$1:$U$1164,'DIAS DE INVENTARIO TAT'!F$1)</f>
        <v>0</v>
      </c>
      <c r="G1860">
        <f>+SUMIFS(inv!$D$1:$D$1164,inv!$A$1:$A$1164,$B1860,inv!$T$1:$T$1164,$A1860,inv!$U$1:$U$1164,'DIAS DE INVENTARIO TAT'!G$1)</f>
        <v>0</v>
      </c>
      <c r="H1860">
        <f>+SUMIFS(inv!$D$1:$D$1164,inv!$A$1:$A$1164,$B1860,inv!$T$1:$T$1164,$A1860,inv!$U$1:$U$1164,'DIAS DE INVENTARIO TAT'!H$1)</f>
        <v>0</v>
      </c>
      <c r="I1860">
        <f>+SUMIFS(inv!$D$1:$D$1164,inv!$A$1:$A$1164,$B1860,inv!$T$1:$T$1164,$A1860,inv!$U$1:$U$1164,'DIAS DE INVENTARIO TAT'!I$1)</f>
        <v>0</v>
      </c>
      <c r="J1860">
        <f>+SUMIFS(inv!$D$1:$D$1164,inv!$A$1:$A$1164,$B1860,inv!$T$1:$T$1164,$A1860,inv!$U$1:$U$1164,'DIAS DE INVENTARIO TAT'!J$1)</f>
        <v>0</v>
      </c>
      <c r="K1860">
        <f>+SUMIFS(inv!$D$1:$D$1164,inv!$A$1:$A$1164,$B1860,inv!$T$1:$T$1164,$A1860,inv!$U$1:$U$1164,'DIAS DE INVENTARIO TAT'!K$1)</f>
        <v>0</v>
      </c>
      <c r="L1860" s="6">
        <f>+SUMIFS(VENTAS!H:H,VENTAS!B:B,B1860,VENTAS!G:G,A1860)</f>
        <v>0</v>
      </c>
      <c r="M1860" s="4">
        <f t="shared" ref="M1860:M1923" si="182">+IFERROR(D1860/$L1860,0)</f>
        <v>0</v>
      </c>
      <c r="N1860" s="4">
        <f t="shared" si="178"/>
        <v>0</v>
      </c>
      <c r="O1860" s="4">
        <f t="shared" si="179"/>
        <v>0</v>
      </c>
      <c r="P1860" s="4">
        <f t="shared" si="180"/>
        <v>0</v>
      </c>
      <c r="Q1860" s="6" t="e">
        <f>+SUMIFS(#REF!,#REF!,TablaINV[[#This Row],[GRUPO]],#REF!,TablaINV[[#This Row],[COD]])</f>
        <v>#REF!</v>
      </c>
      <c r="R1860" s="19">
        <f t="shared" si="181"/>
        <v>0</v>
      </c>
      <c r="S1860" s="4" t="str">
        <f>+VLOOKUP(A1860,inv!T:X,5,0)</f>
        <v>COSTA</v>
      </c>
      <c r="T1860" s="4" t="str">
        <f>+VLOOKUP(B:B,'DT HUEVO'!$A:$D,4,0)</f>
        <v>HUEVO SIN CLASIFICAR</v>
      </c>
      <c r="U1860" s="4" t="str">
        <f>+VLOOKUP(TablaINV[[#This Row],[COD]],'DT HUEVO'!$A:$D,3,0)</f>
        <v>HUEVO SIN CLASIFICAR</v>
      </c>
    </row>
    <row r="1861" spans="1:21">
      <c r="A1861" t="s">
        <v>461</v>
      </c>
      <c r="B1861" s="7">
        <v>901</v>
      </c>
      <c r="C1861" t="s">
        <v>57</v>
      </c>
      <c r="D1861">
        <f>+SUMIFS(inv!D:D,inv!A:A,B1861,inv!T:T,A1861)</f>
        <v>0</v>
      </c>
      <c r="E1861">
        <f>+SUMIFS(inv!$D$1:$D$1164,inv!$A$1:$A$1164,$B1861,inv!$T$1:$T$1164,$A1861,inv!$U$1:$U$1164,'DIAS DE INVENTARIO TAT'!E$1)</f>
        <v>0</v>
      </c>
      <c r="F1861">
        <f>+SUMIFS(inv!$D$1:$D$1164,inv!$A$1:$A$1164,$B1861,inv!$T$1:$T$1164,$A1861,inv!$U$1:$U$1164,'DIAS DE INVENTARIO TAT'!F$1)</f>
        <v>0</v>
      </c>
      <c r="G1861">
        <f>+SUMIFS(inv!$D$1:$D$1164,inv!$A$1:$A$1164,$B1861,inv!$T$1:$T$1164,$A1861,inv!$U$1:$U$1164,'DIAS DE INVENTARIO TAT'!G$1)</f>
        <v>0</v>
      </c>
      <c r="H1861">
        <f>+SUMIFS(inv!$D$1:$D$1164,inv!$A$1:$A$1164,$B1861,inv!$T$1:$T$1164,$A1861,inv!$U$1:$U$1164,'DIAS DE INVENTARIO TAT'!H$1)</f>
        <v>0</v>
      </c>
      <c r="I1861">
        <f>+SUMIFS(inv!$D$1:$D$1164,inv!$A$1:$A$1164,$B1861,inv!$T$1:$T$1164,$A1861,inv!$U$1:$U$1164,'DIAS DE INVENTARIO TAT'!I$1)</f>
        <v>0</v>
      </c>
      <c r="J1861">
        <f>+SUMIFS(inv!$D$1:$D$1164,inv!$A$1:$A$1164,$B1861,inv!$T$1:$T$1164,$A1861,inv!$U$1:$U$1164,'DIAS DE INVENTARIO TAT'!J$1)</f>
        <v>0</v>
      </c>
      <c r="K1861">
        <f>+SUMIFS(inv!$D$1:$D$1164,inv!$A$1:$A$1164,$B1861,inv!$T$1:$T$1164,$A1861,inv!$U$1:$U$1164,'DIAS DE INVENTARIO TAT'!K$1)</f>
        <v>0</v>
      </c>
      <c r="L1861" s="6">
        <f>+SUMIFS(VENTAS!H:H,VENTAS!B:B,B1861,VENTAS!G:G,A1861)</f>
        <v>0</v>
      </c>
      <c r="M1861" s="4">
        <f t="shared" si="182"/>
        <v>0</v>
      </c>
      <c r="N1861" s="4">
        <f t="shared" si="178"/>
        <v>0</v>
      </c>
      <c r="O1861" s="4">
        <f t="shared" si="179"/>
        <v>0</v>
      </c>
      <c r="P1861" s="4">
        <f t="shared" si="180"/>
        <v>0</v>
      </c>
      <c r="Q1861" s="6" t="e">
        <f>+SUMIFS(#REF!,#REF!,TablaINV[[#This Row],[GRUPO]],#REF!,TablaINV[[#This Row],[COD]])</f>
        <v>#REF!</v>
      </c>
      <c r="R1861" s="19">
        <f t="shared" si="181"/>
        <v>0</v>
      </c>
      <c r="S1861" s="4" t="str">
        <f>+VLOOKUP(A1861,inv!T:X,5,0)</f>
        <v>COSTA</v>
      </c>
      <c r="T1861" s="4" t="str">
        <f>+VLOOKUP(B:B,'DT HUEVO'!$A:$D,4,0)</f>
        <v>HUEVO SIN CLASIFICAR</v>
      </c>
      <c r="U1861" s="4" t="str">
        <f>+VLOOKUP(TablaINV[[#This Row],[COD]],'DT HUEVO'!$A:$D,3,0)</f>
        <v>HUEVO SIN CLASIFICAR</v>
      </c>
    </row>
    <row r="1862" spans="1:21">
      <c r="A1862" t="s">
        <v>461</v>
      </c>
      <c r="B1862" s="7">
        <v>74001</v>
      </c>
      <c r="C1862" t="s">
        <v>641</v>
      </c>
      <c r="D1862">
        <f>+SUMIFS(inv!D:D,inv!A:A,B1862,inv!T:T,A1862)</f>
        <v>0</v>
      </c>
      <c r="E1862">
        <f>+SUMIFS(inv!$D$1:$D$1164,inv!$A$1:$A$1164,$B1862,inv!$T$1:$T$1164,$A1862,inv!$U$1:$U$1164,'DIAS DE INVENTARIO TAT'!E$1)</f>
        <v>0</v>
      </c>
      <c r="F1862">
        <f>+SUMIFS(inv!$D$1:$D$1164,inv!$A$1:$A$1164,$B1862,inv!$T$1:$T$1164,$A1862,inv!$U$1:$U$1164,'DIAS DE INVENTARIO TAT'!F$1)</f>
        <v>0</v>
      </c>
      <c r="G1862">
        <f>+SUMIFS(inv!$D$1:$D$1164,inv!$A$1:$A$1164,$B1862,inv!$T$1:$T$1164,$A1862,inv!$U$1:$U$1164,'DIAS DE INVENTARIO TAT'!G$1)</f>
        <v>0</v>
      </c>
      <c r="H1862">
        <f>+SUMIFS(inv!$D$1:$D$1164,inv!$A$1:$A$1164,$B1862,inv!$T$1:$T$1164,$A1862,inv!$U$1:$U$1164,'DIAS DE INVENTARIO TAT'!H$1)</f>
        <v>0</v>
      </c>
      <c r="I1862">
        <f>+SUMIFS(inv!$D$1:$D$1164,inv!$A$1:$A$1164,$B1862,inv!$T$1:$T$1164,$A1862,inv!$U$1:$U$1164,'DIAS DE INVENTARIO TAT'!I$1)</f>
        <v>0</v>
      </c>
      <c r="J1862">
        <f>+SUMIFS(inv!$D$1:$D$1164,inv!$A$1:$A$1164,$B1862,inv!$T$1:$T$1164,$A1862,inv!$U$1:$U$1164,'DIAS DE INVENTARIO TAT'!J$1)</f>
        <v>0</v>
      </c>
      <c r="K1862">
        <f>+SUMIFS(inv!$D$1:$D$1164,inv!$A$1:$A$1164,$B1862,inv!$T$1:$T$1164,$A1862,inv!$U$1:$U$1164,'DIAS DE INVENTARIO TAT'!K$1)</f>
        <v>0</v>
      </c>
      <c r="L1862" s="6">
        <f>+SUMIFS(VENTAS!H:H,VENTAS!B:B,B1862,VENTAS!G:G,A1862)</f>
        <v>0</v>
      </c>
      <c r="M1862" s="4">
        <f t="shared" si="182"/>
        <v>0</v>
      </c>
      <c r="N1862" s="4">
        <f t="shared" si="178"/>
        <v>0</v>
      </c>
      <c r="O1862" s="4">
        <f t="shared" si="179"/>
        <v>0</v>
      </c>
      <c r="P1862" s="4">
        <f t="shared" si="180"/>
        <v>0</v>
      </c>
      <c r="Q1862" s="6" t="e">
        <f>+SUMIFS(#REF!,#REF!,TablaINV[[#This Row],[GRUPO]],#REF!,TablaINV[[#This Row],[COD]])</f>
        <v>#REF!</v>
      </c>
      <c r="R1862" s="19">
        <f t="shared" si="181"/>
        <v>0</v>
      </c>
      <c r="S1862" s="4" t="str">
        <f>+VLOOKUP(A1862,inv!T:X,5,0)</f>
        <v>COSTA</v>
      </c>
      <c r="T1862" s="4" t="str">
        <f>+VLOOKUP(B:B,'DT HUEVO'!$A:$D,4,0)</f>
        <v>SEGUNDA</v>
      </c>
      <c r="U1862" s="4" t="str">
        <f>+VLOOKUP(TablaINV[[#This Row],[COD]],'DT HUEVO'!$A:$D,3,0)</f>
        <v>SEGUNDA</v>
      </c>
    </row>
    <row r="1863" spans="1:21">
      <c r="A1863" t="s">
        <v>461</v>
      </c>
      <c r="B1863" s="7">
        <v>76101</v>
      </c>
      <c r="C1863" t="s">
        <v>644</v>
      </c>
      <c r="D1863">
        <f>+SUMIFS(inv!D:D,inv!A:A,B1863,inv!T:T,A1863)</f>
        <v>0</v>
      </c>
      <c r="E1863">
        <f>+SUMIFS(inv!$D$1:$D$1164,inv!$A$1:$A$1164,$B1863,inv!$T$1:$T$1164,$A1863,inv!$U$1:$U$1164,'DIAS DE INVENTARIO TAT'!E$1)</f>
        <v>0</v>
      </c>
      <c r="F1863">
        <f>+SUMIFS(inv!$D$1:$D$1164,inv!$A$1:$A$1164,$B1863,inv!$T$1:$T$1164,$A1863,inv!$U$1:$U$1164,'DIAS DE INVENTARIO TAT'!F$1)</f>
        <v>0</v>
      </c>
      <c r="G1863">
        <f>+SUMIFS(inv!$D$1:$D$1164,inv!$A$1:$A$1164,$B1863,inv!$T$1:$T$1164,$A1863,inv!$U$1:$U$1164,'DIAS DE INVENTARIO TAT'!G$1)</f>
        <v>0</v>
      </c>
      <c r="H1863">
        <f>+SUMIFS(inv!$D$1:$D$1164,inv!$A$1:$A$1164,$B1863,inv!$T$1:$T$1164,$A1863,inv!$U$1:$U$1164,'DIAS DE INVENTARIO TAT'!H$1)</f>
        <v>0</v>
      </c>
      <c r="I1863">
        <f>+SUMIFS(inv!$D$1:$D$1164,inv!$A$1:$A$1164,$B1863,inv!$T$1:$T$1164,$A1863,inv!$U$1:$U$1164,'DIAS DE INVENTARIO TAT'!I$1)</f>
        <v>0</v>
      </c>
      <c r="J1863">
        <f>+SUMIFS(inv!$D$1:$D$1164,inv!$A$1:$A$1164,$B1863,inv!$T$1:$T$1164,$A1863,inv!$U$1:$U$1164,'DIAS DE INVENTARIO TAT'!J$1)</f>
        <v>0</v>
      </c>
      <c r="K1863">
        <f>+SUMIFS(inv!$D$1:$D$1164,inv!$A$1:$A$1164,$B1863,inv!$T$1:$T$1164,$A1863,inv!$U$1:$U$1164,'DIAS DE INVENTARIO TAT'!K$1)</f>
        <v>0</v>
      </c>
      <c r="L1863" s="6">
        <f>+SUMIFS(VENTAS!H:H,VENTAS!B:B,B1863,VENTAS!G:G,A1863)</f>
        <v>0</v>
      </c>
      <c r="M1863" s="4">
        <f t="shared" si="182"/>
        <v>0</v>
      </c>
      <c r="N1863" s="4">
        <f t="shared" si="178"/>
        <v>0</v>
      </c>
      <c r="O1863" s="4">
        <f t="shared" si="179"/>
        <v>0</v>
      </c>
      <c r="P1863" s="4">
        <f t="shared" si="180"/>
        <v>0</v>
      </c>
      <c r="Q1863" s="6" t="e">
        <f>+SUMIFS(#REF!,#REF!,TablaINV[[#This Row],[GRUPO]],#REF!,TablaINV[[#This Row],[COD]])</f>
        <v>#REF!</v>
      </c>
      <c r="R1863" s="19">
        <f t="shared" si="181"/>
        <v>0</v>
      </c>
      <c r="S1863" s="4" t="str">
        <f>+VLOOKUP(A1863,inv!T:X,5,0)</f>
        <v>COSTA</v>
      </c>
      <c r="T1863" s="4" t="str">
        <f>+VLOOKUP(B:B,'DT HUEVO'!$A:$D,4,0)</f>
        <v>GRIS SUELTO</v>
      </c>
      <c r="U1863" s="4" t="str">
        <f>+VLOOKUP(TablaINV[[#This Row],[COD]],'DT HUEVO'!$A:$D,3,0)</f>
        <v>YUMBO</v>
      </c>
    </row>
    <row r="1864" spans="1:21">
      <c r="A1864" t="s">
        <v>461</v>
      </c>
      <c r="B1864" s="7">
        <v>12401</v>
      </c>
      <c r="C1864" t="s">
        <v>645</v>
      </c>
      <c r="D1864">
        <f>+SUMIFS(inv!D:D,inv!A:A,B1864,inv!T:T,A1864)</f>
        <v>0</v>
      </c>
      <c r="E1864">
        <f>+SUMIFS(inv!$D$1:$D$1164,inv!$A$1:$A$1164,$B1864,inv!$T$1:$T$1164,$A1864,inv!$U$1:$U$1164,'DIAS DE INVENTARIO TAT'!E$1)</f>
        <v>0</v>
      </c>
      <c r="F1864">
        <f>+SUMIFS(inv!$D$1:$D$1164,inv!$A$1:$A$1164,$B1864,inv!$T$1:$T$1164,$A1864,inv!$U$1:$U$1164,'DIAS DE INVENTARIO TAT'!F$1)</f>
        <v>0</v>
      </c>
      <c r="G1864">
        <f>+SUMIFS(inv!$D$1:$D$1164,inv!$A$1:$A$1164,$B1864,inv!$T$1:$T$1164,$A1864,inv!$U$1:$U$1164,'DIAS DE INVENTARIO TAT'!G$1)</f>
        <v>0</v>
      </c>
      <c r="H1864">
        <f>+SUMIFS(inv!$D$1:$D$1164,inv!$A$1:$A$1164,$B1864,inv!$T$1:$T$1164,$A1864,inv!$U$1:$U$1164,'DIAS DE INVENTARIO TAT'!H$1)</f>
        <v>0</v>
      </c>
      <c r="I1864">
        <f>+SUMIFS(inv!$D$1:$D$1164,inv!$A$1:$A$1164,$B1864,inv!$T$1:$T$1164,$A1864,inv!$U$1:$U$1164,'DIAS DE INVENTARIO TAT'!I$1)</f>
        <v>0</v>
      </c>
      <c r="J1864">
        <f>+SUMIFS(inv!$D$1:$D$1164,inv!$A$1:$A$1164,$B1864,inv!$T$1:$T$1164,$A1864,inv!$U$1:$U$1164,'DIAS DE INVENTARIO TAT'!J$1)</f>
        <v>0</v>
      </c>
      <c r="K1864">
        <f>+SUMIFS(inv!$D$1:$D$1164,inv!$A$1:$A$1164,$B1864,inv!$T$1:$T$1164,$A1864,inv!$U$1:$U$1164,'DIAS DE INVENTARIO TAT'!K$1)</f>
        <v>0</v>
      </c>
      <c r="L1864" s="6">
        <f>+SUMIFS(VENTAS!H:H,VENTAS!B:B,B1864,VENTAS!G:G,A1864)</f>
        <v>0</v>
      </c>
      <c r="M1864" s="4">
        <f t="shared" si="182"/>
        <v>0</v>
      </c>
      <c r="N1864" s="4">
        <f t="shared" si="178"/>
        <v>0</v>
      </c>
      <c r="O1864" s="4">
        <f t="shared" si="179"/>
        <v>0</v>
      </c>
      <c r="P1864" s="4">
        <f t="shared" si="180"/>
        <v>0</v>
      </c>
      <c r="Q1864" s="6" t="e">
        <f>+SUMIFS(#REF!,#REF!,TablaINV[[#This Row],[GRUPO]],#REF!,TablaINV[[#This Row],[COD]])</f>
        <v>#REF!</v>
      </c>
      <c r="R1864" s="19">
        <f t="shared" si="181"/>
        <v>0</v>
      </c>
      <c r="S1864" s="4" t="str">
        <f>+VLOOKUP(A1864,inv!T:X,5,0)</f>
        <v>COSTA</v>
      </c>
      <c r="T1864" s="4" t="e">
        <f>+VLOOKUP(B:B,'DT HUEVO'!$A:$D,4,0)</f>
        <v>#N/A</v>
      </c>
      <c r="U1864" s="4" t="e">
        <f>+VLOOKUP(TablaINV[[#This Row],[COD]],'DT HUEVO'!$A:$D,3,0)</f>
        <v>#N/A</v>
      </c>
    </row>
    <row r="1865" spans="1:21">
      <c r="A1865" t="s">
        <v>461</v>
      </c>
      <c r="B1865" s="7">
        <v>77301</v>
      </c>
      <c r="C1865" t="s">
        <v>648</v>
      </c>
      <c r="D1865">
        <f>+SUMIFS(inv!D:D,inv!A:A,B1865,inv!T:T,A1865)</f>
        <v>0</v>
      </c>
      <c r="E1865">
        <f>+SUMIFS(inv!$D$1:$D$1164,inv!$A$1:$A$1164,$B1865,inv!$T$1:$T$1164,$A1865,inv!$U$1:$U$1164,'DIAS DE INVENTARIO TAT'!E$1)</f>
        <v>0</v>
      </c>
      <c r="F1865">
        <f>+SUMIFS(inv!$D$1:$D$1164,inv!$A$1:$A$1164,$B1865,inv!$T$1:$T$1164,$A1865,inv!$U$1:$U$1164,'DIAS DE INVENTARIO TAT'!F$1)</f>
        <v>0</v>
      </c>
      <c r="G1865">
        <f>+SUMIFS(inv!$D$1:$D$1164,inv!$A$1:$A$1164,$B1865,inv!$T$1:$T$1164,$A1865,inv!$U$1:$U$1164,'DIAS DE INVENTARIO TAT'!G$1)</f>
        <v>0</v>
      </c>
      <c r="H1865">
        <f>+SUMIFS(inv!$D$1:$D$1164,inv!$A$1:$A$1164,$B1865,inv!$T$1:$T$1164,$A1865,inv!$U$1:$U$1164,'DIAS DE INVENTARIO TAT'!H$1)</f>
        <v>0</v>
      </c>
      <c r="I1865">
        <f>+SUMIFS(inv!$D$1:$D$1164,inv!$A$1:$A$1164,$B1865,inv!$T$1:$T$1164,$A1865,inv!$U$1:$U$1164,'DIAS DE INVENTARIO TAT'!I$1)</f>
        <v>0</v>
      </c>
      <c r="J1865">
        <f>+SUMIFS(inv!$D$1:$D$1164,inv!$A$1:$A$1164,$B1865,inv!$T$1:$T$1164,$A1865,inv!$U$1:$U$1164,'DIAS DE INVENTARIO TAT'!J$1)</f>
        <v>0</v>
      </c>
      <c r="K1865">
        <f>+SUMIFS(inv!$D$1:$D$1164,inv!$A$1:$A$1164,$B1865,inv!$T$1:$T$1164,$A1865,inv!$U$1:$U$1164,'DIAS DE INVENTARIO TAT'!K$1)</f>
        <v>0</v>
      </c>
      <c r="L1865" s="6">
        <f>+SUMIFS(VENTAS!H:H,VENTAS!B:B,B1865,VENTAS!G:G,A1865)</f>
        <v>0</v>
      </c>
      <c r="M1865" s="4">
        <f t="shared" si="182"/>
        <v>0</v>
      </c>
      <c r="N1865" s="4">
        <f t="shared" si="178"/>
        <v>0</v>
      </c>
      <c r="O1865" s="4">
        <f t="shared" si="179"/>
        <v>0</v>
      </c>
      <c r="P1865" s="4">
        <f t="shared" si="180"/>
        <v>0</v>
      </c>
      <c r="Q1865" s="6" t="e">
        <f>+SUMIFS(#REF!,#REF!,TablaINV[[#This Row],[GRUPO]],#REF!,TablaINV[[#This Row],[COD]])</f>
        <v>#REF!</v>
      </c>
      <c r="R1865" s="19">
        <f t="shared" si="181"/>
        <v>0</v>
      </c>
      <c r="S1865" s="4" t="str">
        <f>+VLOOKUP(A1865,inv!T:X,5,0)</f>
        <v>COSTA</v>
      </c>
      <c r="T1865" s="4" t="str">
        <f>+VLOOKUP(B:B,'DT HUEVO'!$A:$D,4,0)</f>
        <v>SEGUNDA</v>
      </c>
      <c r="U1865" s="4" t="str">
        <f>+VLOOKUP(TablaINV[[#This Row],[COD]],'DT HUEVO'!$A:$D,3,0)</f>
        <v>SEGUNDA</v>
      </c>
    </row>
    <row r="1866" spans="1:21">
      <c r="A1866" t="s">
        <v>461</v>
      </c>
      <c r="B1866" s="7">
        <v>12336</v>
      </c>
      <c r="C1866" t="s">
        <v>658</v>
      </c>
      <c r="D1866">
        <f>+SUMIFS(inv!D:D,inv!A:A,B1866,inv!T:T,A1866)</f>
        <v>0</v>
      </c>
      <c r="E1866">
        <f>+SUMIFS(inv!$D$1:$D$1164,inv!$A$1:$A$1164,$B1866,inv!$T$1:$T$1164,$A1866,inv!$U$1:$U$1164,'DIAS DE INVENTARIO TAT'!E$1)</f>
        <v>0</v>
      </c>
      <c r="F1866">
        <f>+SUMIFS(inv!$D$1:$D$1164,inv!$A$1:$A$1164,$B1866,inv!$T$1:$T$1164,$A1866,inv!$U$1:$U$1164,'DIAS DE INVENTARIO TAT'!F$1)</f>
        <v>0</v>
      </c>
      <c r="G1866">
        <f>+SUMIFS(inv!$D$1:$D$1164,inv!$A$1:$A$1164,$B1866,inv!$T$1:$T$1164,$A1866,inv!$U$1:$U$1164,'DIAS DE INVENTARIO TAT'!G$1)</f>
        <v>0</v>
      </c>
      <c r="H1866">
        <f>+SUMIFS(inv!$D$1:$D$1164,inv!$A$1:$A$1164,$B1866,inv!$T$1:$T$1164,$A1866,inv!$U$1:$U$1164,'DIAS DE INVENTARIO TAT'!H$1)</f>
        <v>0</v>
      </c>
      <c r="I1866">
        <f>+SUMIFS(inv!$D$1:$D$1164,inv!$A$1:$A$1164,$B1866,inv!$T$1:$T$1164,$A1866,inv!$U$1:$U$1164,'DIAS DE INVENTARIO TAT'!I$1)</f>
        <v>0</v>
      </c>
      <c r="J1866">
        <f>+SUMIFS(inv!$D$1:$D$1164,inv!$A$1:$A$1164,$B1866,inv!$T$1:$T$1164,$A1866,inv!$U$1:$U$1164,'DIAS DE INVENTARIO TAT'!J$1)</f>
        <v>0</v>
      </c>
      <c r="K1866">
        <f>+SUMIFS(inv!$D$1:$D$1164,inv!$A$1:$A$1164,$B1866,inv!$T$1:$T$1164,$A1866,inv!$U$1:$U$1164,'DIAS DE INVENTARIO TAT'!K$1)</f>
        <v>0</v>
      </c>
      <c r="L1866" s="6">
        <f>+SUMIFS(VENTAS!H:H,VENTAS!B:B,B1866,VENTAS!G:G,A1866)</f>
        <v>0</v>
      </c>
      <c r="M1866" s="4">
        <f t="shared" si="182"/>
        <v>0</v>
      </c>
      <c r="N1866" s="4">
        <f t="shared" si="178"/>
        <v>0</v>
      </c>
      <c r="O1866" s="4">
        <f t="shared" si="179"/>
        <v>0</v>
      </c>
      <c r="P1866" s="4">
        <f t="shared" si="180"/>
        <v>0</v>
      </c>
      <c r="Q1866" s="6" t="e">
        <f>+SUMIFS(#REF!,#REF!,TablaINV[[#This Row],[GRUPO]],#REF!,TablaINV[[#This Row],[COD]])</f>
        <v>#REF!</v>
      </c>
      <c r="R1866" s="19">
        <f t="shared" si="181"/>
        <v>0</v>
      </c>
      <c r="S1866" s="4" t="str">
        <f>+VLOOKUP(A1866,inv!T:X,5,0)</f>
        <v>COSTA</v>
      </c>
      <c r="T1866" s="4" t="e">
        <f>+VLOOKUP(B:B,'DT HUEVO'!$A:$D,4,0)</f>
        <v>#N/A</v>
      </c>
      <c r="U1866" s="4" t="e">
        <f>+VLOOKUP(TablaINV[[#This Row],[COD]],'DT HUEVO'!$A:$D,3,0)</f>
        <v>#N/A</v>
      </c>
    </row>
    <row r="1867" spans="1:21">
      <c r="A1867" t="s">
        <v>461</v>
      </c>
      <c r="B1867" s="7">
        <v>32306</v>
      </c>
      <c r="C1867" t="s">
        <v>661</v>
      </c>
      <c r="D1867">
        <f>+SUMIFS(inv!D:D,inv!A:A,B1867,inv!T:T,A1867)</f>
        <v>0</v>
      </c>
      <c r="E1867">
        <f>+SUMIFS(inv!$D$1:$D$1164,inv!$A$1:$A$1164,$B1867,inv!$T$1:$T$1164,$A1867,inv!$U$1:$U$1164,'DIAS DE INVENTARIO TAT'!E$1)</f>
        <v>0</v>
      </c>
      <c r="F1867">
        <f>+SUMIFS(inv!$D$1:$D$1164,inv!$A$1:$A$1164,$B1867,inv!$T$1:$T$1164,$A1867,inv!$U$1:$U$1164,'DIAS DE INVENTARIO TAT'!F$1)</f>
        <v>0</v>
      </c>
      <c r="G1867">
        <f>+SUMIFS(inv!$D$1:$D$1164,inv!$A$1:$A$1164,$B1867,inv!$T$1:$T$1164,$A1867,inv!$U$1:$U$1164,'DIAS DE INVENTARIO TAT'!G$1)</f>
        <v>0</v>
      </c>
      <c r="H1867">
        <f>+SUMIFS(inv!$D$1:$D$1164,inv!$A$1:$A$1164,$B1867,inv!$T$1:$T$1164,$A1867,inv!$U$1:$U$1164,'DIAS DE INVENTARIO TAT'!H$1)</f>
        <v>0</v>
      </c>
      <c r="I1867">
        <f>+SUMIFS(inv!$D$1:$D$1164,inv!$A$1:$A$1164,$B1867,inv!$T$1:$T$1164,$A1867,inv!$U$1:$U$1164,'DIAS DE INVENTARIO TAT'!I$1)</f>
        <v>0</v>
      </c>
      <c r="J1867">
        <f>+SUMIFS(inv!$D$1:$D$1164,inv!$A$1:$A$1164,$B1867,inv!$T$1:$T$1164,$A1867,inv!$U$1:$U$1164,'DIAS DE INVENTARIO TAT'!J$1)</f>
        <v>0</v>
      </c>
      <c r="K1867">
        <f>+SUMIFS(inv!$D$1:$D$1164,inv!$A$1:$A$1164,$B1867,inv!$T$1:$T$1164,$A1867,inv!$U$1:$U$1164,'DIAS DE INVENTARIO TAT'!K$1)</f>
        <v>0</v>
      </c>
      <c r="L1867" s="6">
        <f>+SUMIFS(VENTAS!H:H,VENTAS!B:B,B1867,VENTAS!G:G,A1867)</f>
        <v>0</v>
      </c>
      <c r="M1867" s="4">
        <f t="shared" si="182"/>
        <v>0</v>
      </c>
      <c r="N1867" s="4">
        <f t="shared" si="178"/>
        <v>0</v>
      </c>
      <c r="O1867" s="4">
        <f t="shared" si="179"/>
        <v>0</v>
      </c>
      <c r="P1867" s="4">
        <f t="shared" si="180"/>
        <v>0</v>
      </c>
      <c r="Q1867" s="6" t="e">
        <f>+SUMIFS(#REF!,#REF!,TablaINV[[#This Row],[GRUPO]],#REF!,TablaINV[[#This Row],[COD]])</f>
        <v>#REF!</v>
      </c>
      <c r="R1867" s="19">
        <f t="shared" si="181"/>
        <v>0</v>
      </c>
      <c r="S1867" s="4" t="str">
        <f>+VLOOKUP(A1867,inv!T:X,5,0)</f>
        <v>COSTA</v>
      </c>
      <c r="T1867" s="4" t="str">
        <f>+VLOOKUP(B:B,'DT HUEVO'!$A:$D,4,0)</f>
        <v>EMPACADOS</v>
      </c>
      <c r="U1867" s="4" t="str">
        <f>+VLOOKUP(TablaINV[[#This Row],[COD]],'DT HUEVO'!$A:$D,3,0)</f>
        <v>AA</v>
      </c>
    </row>
    <row r="1868" spans="1:21">
      <c r="A1868" t="s">
        <v>461</v>
      </c>
      <c r="B1868" s="7">
        <v>32359</v>
      </c>
      <c r="C1868" t="s">
        <v>660</v>
      </c>
      <c r="D1868">
        <f>+SUMIFS(inv!D:D,inv!A:A,B1868,inv!T:T,A1868)</f>
        <v>0</v>
      </c>
      <c r="E1868">
        <f>+SUMIFS(inv!$D$1:$D$1164,inv!$A$1:$A$1164,$B1868,inv!$T$1:$T$1164,$A1868,inv!$U$1:$U$1164,'DIAS DE INVENTARIO TAT'!E$1)</f>
        <v>0</v>
      </c>
      <c r="F1868">
        <f>+SUMIFS(inv!$D$1:$D$1164,inv!$A$1:$A$1164,$B1868,inv!$T$1:$T$1164,$A1868,inv!$U$1:$U$1164,'DIAS DE INVENTARIO TAT'!F$1)</f>
        <v>0</v>
      </c>
      <c r="G1868">
        <f>+SUMIFS(inv!$D$1:$D$1164,inv!$A$1:$A$1164,$B1868,inv!$T$1:$T$1164,$A1868,inv!$U$1:$U$1164,'DIAS DE INVENTARIO TAT'!G$1)</f>
        <v>0</v>
      </c>
      <c r="H1868">
        <f>+SUMIFS(inv!$D$1:$D$1164,inv!$A$1:$A$1164,$B1868,inv!$T$1:$T$1164,$A1868,inv!$U$1:$U$1164,'DIAS DE INVENTARIO TAT'!H$1)</f>
        <v>0</v>
      </c>
      <c r="I1868">
        <f>+SUMIFS(inv!$D$1:$D$1164,inv!$A$1:$A$1164,$B1868,inv!$T$1:$T$1164,$A1868,inv!$U$1:$U$1164,'DIAS DE INVENTARIO TAT'!I$1)</f>
        <v>0</v>
      </c>
      <c r="J1868">
        <f>+SUMIFS(inv!$D$1:$D$1164,inv!$A$1:$A$1164,$B1868,inv!$T$1:$T$1164,$A1868,inv!$U$1:$U$1164,'DIAS DE INVENTARIO TAT'!J$1)</f>
        <v>0</v>
      </c>
      <c r="K1868">
        <f>+SUMIFS(inv!$D$1:$D$1164,inv!$A$1:$A$1164,$B1868,inv!$T$1:$T$1164,$A1868,inv!$U$1:$U$1164,'DIAS DE INVENTARIO TAT'!K$1)</f>
        <v>0</v>
      </c>
      <c r="L1868" s="6">
        <f>+SUMIFS(VENTAS!H:H,VENTAS!B:B,B1868,VENTAS!G:G,A1868)</f>
        <v>0</v>
      </c>
      <c r="M1868" s="4">
        <f t="shared" si="182"/>
        <v>0</v>
      </c>
      <c r="N1868" s="4">
        <f t="shared" si="178"/>
        <v>0</v>
      </c>
      <c r="O1868" s="4">
        <f t="shared" si="179"/>
        <v>0</v>
      </c>
      <c r="P1868" s="4">
        <f t="shared" si="180"/>
        <v>0</v>
      </c>
      <c r="Q1868" s="6" t="e">
        <f>+SUMIFS(#REF!,#REF!,TablaINV[[#This Row],[GRUPO]],#REF!,TablaINV[[#This Row],[COD]])</f>
        <v>#REF!</v>
      </c>
      <c r="R1868" s="19">
        <f t="shared" si="181"/>
        <v>0</v>
      </c>
      <c r="S1868" s="4" t="str">
        <f>+VLOOKUP(A1868,inv!T:X,5,0)</f>
        <v>COSTA</v>
      </c>
      <c r="T1868" s="4" t="str">
        <f>+VLOOKUP(B:B,'DT HUEVO'!$A:$D,4,0)</f>
        <v>EMPACADOS</v>
      </c>
      <c r="U1868" s="4" t="str">
        <f>+VLOOKUP(TablaINV[[#This Row],[COD]],'DT HUEVO'!$A:$D,3,0)</f>
        <v>AA</v>
      </c>
    </row>
    <row r="1869" spans="1:21">
      <c r="A1869" t="s">
        <v>461</v>
      </c>
      <c r="B1869" s="7">
        <v>101</v>
      </c>
      <c r="C1869" t="s">
        <v>662</v>
      </c>
      <c r="D1869">
        <f>+SUMIFS(inv!D:D,inv!A:A,B1869,inv!T:T,A1869)</f>
        <v>0</v>
      </c>
      <c r="E1869">
        <f>+SUMIFS(inv!$D$1:$D$1164,inv!$A$1:$A$1164,$B1869,inv!$T$1:$T$1164,$A1869,inv!$U$1:$U$1164,'DIAS DE INVENTARIO TAT'!E$1)</f>
        <v>0</v>
      </c>
      <c r="F1869">
        <f>+SUMIFS(inv!$D$1:$D$1164,inv!$A$1:$A$1164,$B1869,inv!$T$1:$T$1164,$A1869,inv!$U$1:$U$1164,'DIAS DE INVENTARIO TAT'!F$1)</f>
        <v>0</v>
      </c>
      <c r="G1869">
        <f>+SUMIFS(inv!$D$1:$D$1164,inv!$A$1:$A$1164,$B1869,inv!$T$1:$T$1164,$A1869,inv!$U$1:$U$1164,'DIAS DE INVENTARIO TAT'!G$1)</f>
        <v>0</v>
      </c>
      <c r="H1869">
        <f>+SUMIFS(inv!$D$1:$D$1164,inv!$A$1:$A$1164,$B1869,inv!$T$1:$T$1164,$A1869,inv!$U$1:$U$1164,'DIAS DE INVENTARIO TAT'!H$1)</f>
        <v>0</v>
      </c>
      <c r="I1869">
        <f>+SUMIFS(inv!$D$1:$D$1164,inv!$A$1:$A$1164,$B1869,inv!$T$1:$T$1164,$A1869,inv!$U$1:$U$1164,'DIAS DE INVENTARIO TAT'!I$1)</f>
        <v>0</v>
      </c>
      <c r="J1869">
        <f>+SUMIFS(inv!$D$1:$D$1164,inv!$A$1:$A$1164,$B1869,inv!$T$1:$T$1164,$A1869,inv!$U$1:$U$1164,'DIAS DE INVENTARIO TAT'!J$1)</f>
        <v>0</v>
      </c>
      <c r="K1869">
        <f>+SUMIFS(inv!$D$1:$D$1164,inv!$A$1:$A$1164,$B1869,inv!$T$1:$T$1164,$A1869,inv!$U$1:$U$1164,'DIAS DE INVENTARIO TAT'!K$1)</f>
        <v>0</v>
      </c>
      <c r="L1869" s="6">
        <f>+SUMIFS(VENTAS!H:H,VENTAS!B:B,B1869,VENTAS!G:G,A1869)</f>
        <v>0</v>
      </c>
      <c r="M1869" s="4">
        <f t="shared" si="182"/>
        <v>0</v>
      </c>
      <c r="N1869" s="4">
        <f t="shared" si="178"/>
        <v>0</v>
      </c>
      <c r="O1869" s="4">
        <f t="shared" si="179"/>
        <v>0</v>
      </c>
      <c r="P1869" s="4">
        <f t="shared" si="180"/>
        <v>0</v>
      </c>
      <c r="Q1869" s="6" t="e">
        <f>+SUMIFS(#REF!,#REF!,TablaINV[[#This Row],[GRUPO]],#REF!,TablaINV[[#This Row],[COD]])</f>
        <v>#REF!</v>
      </c>
      <c r="R1869" s="19">
        <f t="shared" si="181"/>
        <v>0</v>
      </c>
      <c r="S1869" s="4" t="str">
        <f>+VLOOKUP(A1869,inv!T:X,5,0)</f>
        <v>COSTA</v>
      </c>
      <c r="T1869" s="4" t="str">
        <f>+VLOOKUP(B:B,'DT HUEVO'!$A:$D,4,0)</f>
        <v>GRIS SUELTO</v>
      </c>
      <c r="U1869" s="4" t="str">
        <f>+VLOOKUP(TablaINV[[#This Row],[COD]],'DT HUEVO'!$A:$D,3,0)</f>
        <v>YUMBO</v>
      </c>
    </row>
    <row r="1870" spans="1:21">
      <c r="A1870" t="s">
        <v>461</v>
      </c>
      <c r="B1870" s="7">
        <v>102</v>
      </c>
      <c r="C1870" t="s">
        <v>663</v>
      </c>
      <c r="D1870">
        <f>+SUMIFS(inv!D:D,inv!A:A,B1870,inv!T:T,A1870)</f>
        <v>0</v>
      </c>
      <c r="E1870">
        <f>+SUMIFS(inv!$D$1:$D$1164,inv!$A$1:$A$1164,$B1870,inv!$T$1:$T$1164,$A1870,inv!$U$1:$U$1164,'DIAS DE INVENTARIO TAT'!E$1)</f>
        <v>0</v>
      </c>
      <c r="F1870">
        <f>+SUMIFS(inv!$D$1:$D$1164,inv!$A$1:$A$1164,$B1870,inv!$T$1:$T$1164,$A1870,inv!$U$1:$U$1164,'DIAS DE INVENTARIO TAT'!F$1)</f>
        <v>0</v>
      </c>
      <c r="G1870">
        <f>+SUMIFS(inv!$D$1:$D$1164,inv!$A$1:$A$1164,$B1870,inv!$T$1:$T$1164,$A1870,inv!$U$1:$U$1164,'DIAS DE INVENTARIO TAT'!G$1)</f>
        <v>0</v>
      </c>
      <c r="H1870">
        <f>+SUMIFS(inv!$D$1:$D$1164,inv!$A$1:$A$1164,$B1870,inv!$T$1:$T$1164,$A1870,inv!$U$1:$U$1164,'DIAS DE INVENTARIO TAT'!H$1)</f>
        <v>0</v>
      </c>
      <c r="I1870">
        <f>+SUMIFS(inv!$D$1:$D$1164,inv!$A$1:$A$1164,$B1870,inv!$T$1:$T$1164,$A1870,inv!$U$1:$U$1164,'DIAS DE INVENTARIO TAT'!I$1)</f>
        <v>0</v>
      </c>
      <c r="J1870">
        <f>+SUMIFS(inv!$D$1:$D$1164,inv!$A$1:$A$1164,$B1870,inv!$T$1:$T$1164,$A1870,inv!$U$1:$U$1164,'DIAS DE INVENTARIO TAT'!J$1)</f>
        <v>0</v>
      </c>
      <c r="K1870">
        <f>+SUMIFS(inv!$D$1:$D$1164,inv!$A$1:$A$1164,$B1870,inv!$T$1:$T$1164,$A1870,inv!$U$1:$U$1164,'DIAS DE INVENTARIO TAT'!K$1)</f>
        <v>0</v>
      </c>
      <c r="L1870" s="6">
        <f>+SUMIFS(VENTAS!H:H,VENTAS!B:B,B1870,VENTAS!G:G,A1870)</f>
        <v>0</v>
      </c>
      <c r="M1870" s="4">
        <f t="shared" si="182"/>
        <v>0</v>
      </c>
      <c r="N1870" s="4">
        <f t="shared" si="178"/>
        <v>0</v>
      </c>
      <c r="O1870" s="4">
        <f t="shared" si="179"/>
        <v>0</v>
      </c>
      <c r="P1870" s="4">
        <f t="shared" si="180"/>
        <v>0</v>
      </c>
      <c r="Q1870" s="6" t="e">
        <f>+SUMIFS(#REF!,#REF!,TablaINV[[#This Row],[GRUPO]],#REF!,TablaINV[[#This Row],[COD]])</f>
        <v>#REF!</v>
      </c>
      <c r="R1870" s="19">
        <f t="shared" si="181"/>
        <v>0</v>
      </c>
      <c r="S1870" s="4" t="str">
        <f>+VLOOKUP(A1870,inv!T:X,5,0)</f>
        <v>COSTA</v>
      </c>
      <c r="T1870" s="4" t="str">
        <f>+VLOOKUP(B:B,'DT HUEVO'!$A:$D,4,0)</f>
        <v>GRIS SUELTO</v>
      </c>
      <c r="U1870" s="4" t="str">
        <f>+VLOOKUP(TablaINV[[#This Row],[COD]],'DT HUEVO'!$A:$D,3,0)</f>
        <v>AAA</v>
      </c>
    </row>
    <row r="1871" spans="1:21">
      <c r="A1871" t="s">
        <v>461</v>
      </c>
      <c r="B1871" s="7">
        <v>103</v>
      </c>
      <c r="C1871" t="s">
        <v>664</v>
      </c>
      <c r="D1871">
        <f>+SUMIFS(inv!D:D,inv!A:A,B1871,inv!T:T,A1871)</f>
        <v>0</v>
      </c>
      <c r="E1871">
        <f>+SUMIFS(inv!$D$1:$D$1164,inv!$A$1:$A$1164,$B1871,inv!$T$1:$T$1164,$A1871,inv!$U$1:$U$1164,'DIAS DE INVENTARIO TAT'!E$1)</f>
        <v>0</v>
      </c>
      <c r="F1871">
        <f>+SUMIFS(inv!$D$1:$D$1164,inv!$A$1:$A$1164,$B1871,inv!$T$1:$T$1164,$A1871,inv!$U$1:$U$1164,'DIAS DE INVENTARIO TAT'!F$1)</f>
        <v>0</v>
      </c>
      <c r="G1871">
        <f>+SUMIFS(inv!$D$1:$D$1164,inv!$A$1:$A$1164,$B1871,inv!$T$1:$T$1164,$A1871,inv!$U$1:$U$1164,'DIAS DE INVENTARIO TAT'!G$1)</f>
        <v>0</v>
      </c>
      <c r="H1871">
        <f>+SUMIFS(inv!$D$1:$D$1164,inv!$A$1:$A$1164,$B1871,inv!$T$1:$T$1164,$A1871,inv!$U$1:$U$1164,'DIAS DE INVENTARIO TAT'!H$1)</f>
        <v>0</v>
      </c>
      <c r="I1871">
        <f>+SUMIFS(inv!$D$1:$D$1164,inv!$A$1:$A$1164,$B1871,inv!$T$1:$T$1164,$A1871,inv!$U$1:$U$1164,'DIAS DE INVENTARIO TAT'!I$1)</f>
        <v>0</v>
      </c>
      <c r="J1871">
        <f>+SUMIFS(inv!$D$1:$D$1164,inv!$A$1:$A$1164,$B1871,inv!$T$1:$T$1164,$A1871,inv!$U$1:$U$1164,'DIAS DE INVENTARIO TAT'!J$1)</f>
        <v>0</v>
      </c>
      <c r="K1871">
        <f>+SUMIFS(inv!$D$1:$D$1164,inv!$A$1:$A$1164,$B1871,inv!$T$1:$T$1164,$A1871,inv!$U$1:$U$1164,'DIAS DE INVENTARIO TAT'!K$1)</f>
        <v>0</v>
      </c>
      <c r="L1871" s="6">
        <f>+SUMIFS(VENTAS!H:H,VENTAS!B:B,B1871,VENTAS!G:G,A1871)</f>
        <v>0</v>
      </c>
      <c r="M1871" s="4">
        <f t="shared" si="182"/>
        <v>0</v>
      </c>
      <c r="N1871" s="4">
        <f t="shared" si="178"/>
        <v>0</v>
      </c>
      <c r="O1871" s="4">
        <f t="shared" si="179"/>
        <v>0</v>
      </c>
      <c r="P1871" s="4">
        <f t="shared" si="180"/>
        <v>0</v>
      </c>
      <c r="Q1871" s="6" t="e">
        <f>+SUMIFS(#REF!,#REF!,TablaINV[[#This Row],[GRUPO]],#REF!,TablaINV[[#This Row],[COD]])</f>
        <v>#REF!</v>
      </c>
      <c r="R1871" s="19">
        <f t="shared" si="181"/>
        <v>0</v>
      </c>
      <c r="S1871" s="4" t="str">
        <f>+VLOOKUP(A1871,inv!T:X,5,0)</f>
        <v>COSTA</v>
      </c>
      <c r="T1871" s="4" t="str">
        <f>+VLOOKUP(B:B,'DT HUEVO'!$A:$D,4,0)</f>
        <v>GRIS SUELTO</v>
      </c>
      <c r="U1871" s="4" t="str">
        <f>+VLOOKUP(TablaINV[[#This Row],[COD]],'DT HUEVO'!$A:$D,3,0)</f>
        <v>AA</v>
      </c>
    </row>
    <row r="1872" spans="1:21">
      <c r="A1872" t="s">
        <v>461</v>
      </c>
      <c r="B1872" s="7">
        <v>104</v>
      </c>
      <c r="C1872" t="s">
        <v>665</v>
      </c>
      <c r="D1872">
        <f>+SUMIFS(inv!D:D,inv!A:A,B1872,inv!T:T,A1872)</f>
        <v>0</v>
      </c>
      <c r="E1872">
        <f>+SUMIFS(inv!$D$1:$D$1164,inv!$A$1:$A$1164,$B1872,inv!$T$1:$T$1164,$A1872,inv!$U$1:$U$1164,'DIAS DE INVENTARIO TAT'!E$1)</f>
        <v>0</v>
      </c>
      <c r="F1872">
        <f>+SUMIFS(inv!$D$1:$D$1164,inv!$A$1:$A$1164,$B1872,inv!$T$1:$T$1164,$A1872,inv!$U$1:$U$1164,'DIAS DE INVENTARIO TAT'!F$1)</f>
        <v>0</v>
      </c>
      <c r="G1872">
        <f>+SUMIFS(inv!$D$1:$D$1164,inv!$A$1:$A$1164,$B1872,inv!$T$1:$T$1164,$A1872,inv!$U$1:$U$1164,'DIAS DE INVENTARIO TAT'!G$1)</f>
        <v>0</v>
      </c>
      <c r="H1872">
        <f>+SUMIFS(inv!$D$1:$D$1164,inv!$A$1:$A$1164,$B1872,inv!$T$1:$T$1164,$A1872,inv!$U$1:$U$1164,'DIAS DE INVENTARIO TAT'!H$1)</f>
        <v>0</v>
      </c>
      <c r="I1872">
        <f>+SUMIFS(inv!$D$1:$D$1164,inv!$A$1:$A$1164,$B1872,inv!$T$1:$T$1164,$A1872,inv!$U$1:$U$1164,'DIAS DE INVENTARIO TAT'!I$1)</f>
        <v>0</v>
      </c>
      <c r="J1872">
        <f>+SUMIFS(inv!$D$1:$D$1164,inv!$A$1:$A$1164,$B1872,inv!$T$1:$T$1164,$A1872,inv!$U$1:$U$1164,'DIAS DE INVENTARIO TAT'!J$1)</f>
        <v>0</v>
      </c>
      <c r="K1872">
        <f>+SUMIFS(inv!$D$1:$D$1164,inv!$A$1:$A$1164,$B1872,inv!$T$1:$T$1164,$A1872,inv!$U$1:$U$1164,'DIAS DE INVENTARIO TAT'!K$1)</f>
        <v>0</v>
      </c>
      <c r="L1872" s="6">
        <f>+SUMIFS(VENTAS!H:H,VENTAS!B:B,B1872,VENTAS!G:G,A1872)</f>
        <v>0</v>
      </c>
      <c r="M1872" s="4">
        <f t="shared" si="182"/>
        <v>0</v>
      </c>
      <c r="N1872" s="4">
        <f t="shared" si="178"/>
        <v>0</v>
      </c>
      <c r="O1872" s="4">
        <f t="shared" si="179"/>
        <v>0</v>
      </c>
      <c r="P1872" s="4">
        <f t="shared" si="180"/>
        <v>0</v>
      </c>
      <c r="Q1872" s="6" t="e">
        <f>+SUMIFS(#REF!,#REF!,TablaINV[[#This Row],[GRUPO]],#REF!,TablaINV[[#This Row],[COD]])</f>
        <v>#REF!</v>
      </c>
      <c r="R1872" s="19">
        <f t="shared" si="181"/>
        <v>0</v>
      </c>
      <c r="S1872" s="4" t="str">
        <f>+VLOOKUP(A1872,inv!T:X,5,0)</f>
        <v>COSTA</v>
      </c>
      <c r="T1872" s="4" t="str">
        <f>+VLOOKUP(B:B,'DT HUEVO'!$A:$D,4,0)</f>
        <v>GRIS SUELTO</v>
      </c>
      <c r="U1872" s="4" t="str">
        <f>+VLOOKUP(TablaINV[[#This Row],[COD]],'DT HUEVO'!$A:$D,3,0)</f>
        <v>A</v>
      </c>
    </row>
    <row r="1873" spans="1:21">
      <c r="A1873" t="s">
        <v>461</v>
      </c>
      <c r="B1873" s="7">
        <v>105</v>
      </c>
      <c r="C1873" t="s">
        <v>666</v>
      </c>
      <c r="D1873">
        <f>+SUMIFS(inv!D:D,inv!A:A,B1873,inv!T:T,A1873)</f>
        <v>0</v>
      </c>
      <c r="E1873">
        <f>+SUMIFS(inv!$D$1:$D$1164,inv!$A$1:$A$1164,$B1873,inv!$T$1:$T$1164,$A1873,inv!$U$1:$U$1164,'DIAS DE INVENTARIO TAT'!E$1)</f>
        <v>0</v>
      </c>
      <c r="F1873">
        <f>+SUMIFS(inv!$D$1:$D$1164,inv!$A$1:$A$1164,$B1873,inv!$T$1:$T$1164,$A1873,inv!$U$1:$U$1164,'DIAS DE INVENTARIO TAT'!F$1)</f>
        <v>0</v>
      </c>
      <c r="G1873">
        <f>+SUMIFS(inv!$D$1:$D$1164,inv!$A$1:$A$1164,$B1873,inv!$T$1:$T$1164,$A1873,inv!$U$1:$U$1164,'DIAS DE INVENTARIO TAT'!G$1)</f>
        <v>0</v>
      </c>
      <c r="H1873">
        <f>+SUMIFS(inv!$D$1:$D$1164,inv!$A$1:$A$1164,$B1873,inv!$T$1:$T$1164,$A1873,inv!$U$1:$U$1164,'DIAS DE INVENTARIO TAT'!H$1)</f>
        <v>0</v>
      </c>
      <c r="I1873">
        <f>+SUMIFS(inv!$D$1:$D$1164,inv!$A$1:$A$1164,$B1873,inv!$T$1:$T$1164,$A1873,inv!$U$1:$U$1164,'DIAS DE INVENTARIO TAT'!I$1)</f>
        <v>0</v>
      </c>
      <c r="J1873">
        <f>+SUMIFS(inv!$D$1:$D$1164,inv!$A$1:$A$1164,$B1873,inv!$T$1:$T$1164,$A1873,inv!$U$1:$U$1164,'DIAS DE INVENTARIO TAT'!J$1)</f>
        <v>0</v>
      </c>
      <c r="K1873">
        <f>+SUMIFS(inv!$D$1:$D$1164,inv!$A$1:$A$1164,$B1873,inv!$T$1:$T$1164,$A1873,inv!$U$1:$U$1164,'DIAS DE INVENTARIO TAT'!K$1)</f>
        <v>0</v>
      </c>
      <c r="L1873" s="6">
        <f>+SUMIFS(VENTAS!H:H,VENTAS!B:B,B1873,VENTAS!G:G,A1873)</f>
        <v>0</v>
      </c>
      <c r="M1873" s="4">
        <f t="shared" si="182"/>
        <v>0</v>
      </c>
      <c r="N1873" s="4">
        <f t="shared" si="178"/>
        <v>0</v>
      </c>
      <c r="O1873" s="4">
        <f t="shared" si="179"/>
        <v>0</v>
      </c>
      <c r="P1873" s="4">
        <f t="shared" si="180"/>
        <v>0</v>
      </c>
      <c r="Q1873" s="6" t="e">
        <f>+SUMIFS(#REF!,#REF!,TablaINV[[#This Row],[GRUPO]],#REF!,TablaINV[[#This Row],[COD]])</f>
        <v>#REF!</v>
      </c>
      <c r="R1873" s="19">
        <f t="shared" si="181"/>
        <v>0</v>
      </c>
      <c r="S1873" s="4" t="str">
        <f>+VLOOKUP(A1873,inv!T:X,5,0)</f>
        <v>COSTA</v>
      </c>
      <c r="T1873" s="4" t="str">
        <f>+VLOOKUP(B:B,'DT HUEVO'!$A:$D,4,0)</f>
        <v>GRIS SUELTO</v>
      </c>
      <c r="U1873" s="4" t="str">
        <f>+VLOOKUP(TablaINV[[#This Row],[COD]],'DT HUEVO'!$A:$D,3,0)</f>
        <v>B</v>
      </c>
    </row>
    <row r="1874" spans="1:21">
      <c r="A1874" t="s">
        <v>461</v>
      </c>
      <c r="B1874" s="7">
        <v>106</v>
      </c>
      <c r="C1874" t="s">
        <v>667</v>
      </c>
      <c r="D1874">
        <f>+SUMIFS(inv!D:D,inv!A:A,B1874,inv!T:T,A1874)</f>
        <v>0</v>
      </c>
      <c r="E1874">
        <f>+SUMIFS(inv!$D$1:$D$1164,inv!$A$1:$A$1164,$B1874,inv!$T$1:$T$1164,$A1874,inv!$U$1:$U$1164,'DIAS DE INVENTARIO TAT'!E$1)</f>
        <v>0</v>
      </c>
      <c r="F1874">
        <f>+SUMIFS(inv!$D$1:$D$1164,inv!$A$1:$A$1164,$B1874,inv!$T$1:$T$1164,$A1874,inv!$U$1:$U$1164,'DIAS DE INVENTARIO TAT'!F$1)</f>
        <v>0</v>
      </c>
      <c r="G1874">
        <f>+SUMIFS(inv!$D$1:$D$1164,inv!$A$1:$A$1164,$B1874,inv!$T$1:$T$1164,$A1874,inv!$U$1:$U$1164,'DIAS DE INVENTARIO TAT'!G$1)</f>
        <v>0</v>
      </c>
      <c r="H1874">
        <f>+SUMIFS(inv!$D$1:$D$1164,inv!$A$1:$A$1164,$B1874,inv!$T$1:$T$1164,$A1874,inv!$U$1:$U$1164,'DIAS DE INVENTARIO TAT'!H$1)</f>
        <v>0</v>
      </c>
      <c r="I1874">
        <f>+SUMIFS(inv!$D$1:$D$1164,inv!$A$1:$A$1164,$B1874,inv!$T$1:$T$1164,$A1874,inv!$U$1:$U$1164,'DIAS DE INVENTARIO TAT'!I$1)</f>
        <v>0</v>
      </c>
      <c r="J1874">
        <f>+SUMIFS(inv!$D$1:$D$1164,inv!$A$1:$A$1164,$B1874,inv!$T$1:$T$1164,$A1874,inv!$U$1:$U$1164,'DIAS DE INVENTARIO TAT'!J$1)</f>
        <v>0</v>
      </c>
      <c r="K1874">
        <f>+SUMIFS(inv!$D$1:$D$1164,inv!$A$1:$A$1164,$B1874,inv!$T$1:$T$1164,$A1874,inv!$U$1:$U$1164,'DIAS DE INVENTARIO TAT'!K$1)</f>
        <v>0</v>
      </c>
      <c r="L1874" s="6">
        <f>+SUMIFS(VENTAS!H:H,VENTAS!B:B,B1874,VENTAS!G:G,A1874)</f>
        <v>0</v>
      </c>
      <c r="M1874" s="4">
        <f t="shared" si="182"/>
        <v>0</v>
      </c>
      <c r="N1874" s="4">
        <f t="shared" si="178"/>
        <v>0</v>
      </c>
      <c r="O1874" s="4">
        <f t="shared" si="179"/>
        <v>0</v>
      </c>
      <c r="P1874" s="4">
        <f t="shared" si="180"/>
        <v>0</v>
      </c>
      <c r="Q1874" s="6" t="e">
        <f>+SUMIFS(#REF!,#REF!,TablaINV[[#This Row],[GRUPO]],#REF!,TablaINV[[#This Row],[COD]])</f>
        <v>#REF!</v>
      </c>
      <c r="R1874" s="19">
        <f t="shared" si="181"/>
        <v>0</v>
      </c>
      <c r="S1874" s="4" t="str">
        <f>+VLOOKUP(A1874,inv!T:X,5,0)</f>
        <v>COSTA</v>
      </c>
      <c r="T1874" s="4" t="str">
        <f>+VLOOKUP(B:B,'DT HUEVO'!$A:$D,4,0)</f>
        <v>SEGUNDA</v>
      </c>
      <c r="U1874" s="4" t="str">
        <f>+VLOOKUP(TablaINV[[#This Row],[COD]],'DT HUEVO'!$A:$D,3,0)</f>
        <v>C</v>
      </c>
    </row>
    <row r="1875" spans="1:21">
      <c r="A1875" t="s">
        <v>461</v>
      </c>
      <c r="B1875" s="7">
        <v>10269</v>
      </c>
      <c r="C1875" t="s">
        <v>668</v>
      </c>
      <c r="D1875">
        <f>+SUMIFS(inv!D:D,inv!A:A,B1875,inv!T:T,A1875)</f>
        <v>0</v>
      </c>
      <c r="E1875">
        <f>+SUMIFS(inv!$D$1:$D$1164,inv!$A$1:$A$1164,$B1875,inv!$T$1:$T$1164,$A1875,inv!$U$1:$U$1164,'DIAS DE INVENTARIO TAT'!E$1)</f>
        <v>0</v>
      </c>
      <c r="F1875">
        <f>+SUMIFS(inv!$D$1:$D$1164,inv!$A$1:$A$1164,$B1875,inv!$T$1:$T$1164,$A1875,inv!$U$1:$U$1164,'DIAS DE INVENTARIO TAT'!F$1)</f>
        <v>0</v>
      </c>
      <c r="G1875">
        <f>+SUMIFS(inv!$D$1:$D$1164,inv!$A$1:$A$1164,$B1875,inv!$T$1:$T$1164,$A1875,inv!$U$1:$U$1164,'DIAS DE INVENTARIO TAT'!G$1)</f>
        <v>0</v>
      </c>
      <c r="H1875">
        <f>+SUMIFS(inv!$D$1:$D$1164,inv!$A$1:$A$1164,$B1875,inv!$T$1:$T$1164,$A1875,inv!$U$1:$U$1164,'DIAS DE INVENTARIO TAT'!H$1)</f>
        <v>0</v>
      </c>
      <c r="I1875">
        <f>+SUMIFS(inv!$D$1:$D$1164,inv!$A$1:$A$1164,$B1875,inv!$T$1:$T$1164,$A1875,inv!$U$1:$U$1164,'DIAS DE INVENTARIO TAT'!I$1)</f>
        <v>0</v>
      </c>
      <c r="J1875">
        <f>+SUMIFS(inv!$D$1:$D$1164,inv!$A$1:$A$1164,$B1875,inv!$T$1:$T$1164,$A1875,inv!$U$1:$U$1164,'DIAS DE INVENTARIO TAT'!J$1)</f>
        <v>0</v>
      </c>
      <c r="K1875">
        <f>+SUMIFS(inv!$D$1:$D$1164,inv!$A$1:$A$1164,$B1875,inv!$T$1:$T$1164,$A1875,inv!$U$1:$U$1164,'DIAS DE INVENTARIO TAT'!K$1)</f>
        <v>0</v>
      </c>
      <c r="L1875" s="6">
        <f>+SUMIFS(VENTAS!H:H,VENTAS!B:B,B1875,VENTAS!G:G,A1875)</f>
        <v>0</v>
      </c>
      <c r="M1875" s="4">
        <f t="shared" si="182"/>
        <v>0</v>
      </c>
      <c r="N1875" s="4">
        <f t="shared" si="178"/>
        <v>0</v>
      </c>
      <c r="O1875" s="4">
        <f t="shared" si="179"/>
        <v>0</v>
      </c>
      <c r="P1875" s="4">
        <f t="shared" si="180"/>
        <v>0</v>
      </c>
      <c r="Q1875" s="6" t="e">
        <f>+SUMIFS(#REF!,#REF!,TablaINV[[#This Row],[GRUPO]],#REF!,TablaINV[[#This Row],[COD]])</f>
        <v>#REF!</v>
      </c>
      <c r="R1875" s="19">
        <f t="shared" si="181"/>
        <v>0</v>
      </c>
      <c r="S1875" s="4" t="str">
        <f>+VLOOKUP(A1875,inv!T:X,5,0)</f>
        <v>COSTA</v>
      </c>
      <c r="T1875" s="4" t="str">
        <f>+VLOOKUP(B:B,'DT HUEVO'!$A:$D,4,0)</f>
        <v>EMPACADOS</v>
      </c>
      <c r="U1875" s="4" t="str">
        <f>+VLOOKUP(TablaINV[[#This Row],[COD]],'DT HUEVO'!$A:$D,3,0)</f>
        <v>AAA</v>
      </c>
    </row>
    <row r="1876" spans="1:21">
      <c r="A1876" t="s">
        <v>461</v>
      </c>
      <c r="B1876" s="7">
        <v>10505</v>
      </c>
      <c r="C1876" t="s">
        <v>669</v>
      </c>
      <c r="D1876">
        <f>+SUMIFS(inv!D:D,inv!A:A,B1876,inv!T:T,A1876)</f>
        <v>0</v>
      </c>
      <c r="E1876">
        <f>+SUMIFS(inv!$D$1:$D$1164,inv!$A$1:$A$1164,$B1876,inv!$T$1:$T$1164,$A1876,inv!$U$1:$U$1164,'DIAS DE INVENTARIO TAT'!E$1)</f>
        <v>0</v>
      </c>
      <c r="F1876">
        <f>+SUMIFS(inv!$D$1:$D$1164,inv!$A$1:$A$1164,$B1876,inv!$T$1:$T$1164,$A1876,inv!$U$1:$U$1164,'DIAS DE INVENTARIO TAT'!F$1)</f>
        <v>0</v>
      </c>
      <c r="G1876">
        <f>+SUMIFS(inv!$D$1:$D$1164,inv!$A$1:$A$1164,$B1876,inv!$T$1:$T$1164,$A1876,inv!$U$1:$U$1164,'DIAS DE INVENTARIO TAT'!G$1)</f>
        <v>0</v>
      </c>
      <c r="H1876">
        <f>+SUMIFS(inv!$D$1:$D$1164,inv!$A$1:$A$1164,$B1876,inv!$T$1:$T$1164,$A1876,inv!$U$1:$U$1164,'DIAS DE INVENTARIO TAT'!H$1)</f>
        <v>0</v>
      </c>
      <c r="I1876">
        <f>+SUMIFS(inv!$D$1:$D$1164,inv!$A$1:$A$1164,$B1876,inv!$T$1:$T$1164,$A1876,inv!$U$1:$U$1164,'DIAS DE INVENTARIO TAT'!I$1)</f>
        <v>0</v>
      </c>
      <c r="J1876">
        <f>+SUMIFS(inv!$D$1:$D$1164,inv!$A$1:$A$1164,$B1876,inv!$T$1:$T$1164,$A1876,inv!$U$1:$U$1164,'DIAS DE INVENTARIO TAT'!J$1)</f>
        <v>0</v>
      </c>
      <c r="K1876">
        <f>+SUMIFS(inv!$D$1:$D$1164,inv!$A$1:$A$1164,$B1876,inv!$T$1:$T$1164,$A1876,inv!$U$1:$U$1164,'DIAS DE INVENTARIO TAT'!K$1)</f>
        <v>0</v>
      </c>
      <c r="L1876" s="6">
        <f>+SUMIFS(VENTAS!H:H,VENTAS!B:B,B1876,VENTAS!G:G,A1876)</f>
        <v>0</v>
      </c>
      <c r="M1876" s="4">
        <f t="shared" si="182"/>
        <v>0</v>
      </c>
      <c r="N1876" s="4">
        <f t="shared" si="178"/>
        <v>0</v>
      </c>
      <c r="O1876" s="4">
        <f t="shared" si="179"/>
        <v>0</v>
      </c>
      <c r="P1876" s="4">
        <f t="shared" si="180"/>
        <v>0</v>
      </c>
      <c r="Q1876" s="6" t="e">
        <f>+SUMIFS(#REF!,#REF!,TablaINV[[#This Row],[GRUPO]],#REF!,TablaINV[[#This Row],[COD]])</f>
        <v>#REF!</v>
      </c>
      <c r="R1876" s="19">
        <f t="shared" si="181"/>
        <v>0</v>
      </c>
      <c r="S1876" s="4" t="str">
        <f>+VLOOKUP(A1876,inv!T:X,5,0)</f>
        <v>COSTA</v>
      </c>
      <c r="T1876" s="4" t="e">
        <f>+VLOOKUP(B:B,'DT HUEVO'!$A:$D,4,0)</f>
        <v>#N/A</v>
      </c>
      <c r="U1876" s="4" t="e">
        <f>+VLOOKUP(TablaINV[[#This Row],[COD]],'DT HUEVO'!$A:$D,3,0)</f>
        <v>#N/A</v>
      </c>
    </row>
    <row r="1877" spans="1:21">
      <c r="A1877" t="s">
        <v>461</v>
      </c>
      <c r="B1877" s="7">
        <v>10569</v>
      </c>
      <c r="C1877" t="s">
        <v>670</v>
      </c>
      <c r="D1877">
        <f>+SUMIFS(inv!D:D,inv!A:A,B1877,inv!T:T,A1877)</f>
        <v>0</v>
      </c>
      <c r="E1877">
        <f>+SUMIFS(inv!$D$1:$D$1164,inv!$A$1:$A$1164,$B1877,inv!$T$1:$T$1164,$A1877,inv!$U$1:$U$1164,'DIAS DE INVENTARIO TAT'!E$1)</f>
        <v>0</v>
      </c>
      <c r="F1877">
        <f>+SUMIFS(inv!$D$1:$D$1164,inv!$A$1:$A$1164,$B1877,inv!$T$1:$T$1164,$A1877,inv!$U$1:$U$1164,'DIAS DE INVENTARIO TAT'!F$1)</f>
        <v>0</v>
      </c>
      <c r="G1877">
        <f>+SUMIFS(inv!$D$1:$D$1164,inv!$A$1:$A$1164,$B1877,inv!$T$1:$T$1164,$A1877,inv!$U$1:$U$1164,'DIAS DE INVENTARIO TAT'!G$1)</f>
        <v>0</v>
      </c>
      <c r="H1877">
        <f>+SUMIFS(inv!$D$1:$D$1164,inv!$A$1:$A$1164,$B1877,inv!$T$1:$T$1164,$A1877,inv!$U$1:$U$1164,'DIAS DE INVENTARIO TAT'!H$1)</f>
        <v>0</v>
      </c>
      <c r="I1877">
        <f>+SUMIFS(inv!$D$1:$D$1164,inv!$A$1:$A$1164,$B1877,inv!$T$1:$T$1164,$A1877,inv!$U$1:$U$1164,'DIAS DE INVENTARIO TAT'!I$1)</f>
        <v>0</v>
      </c>
      <c r="J1877">
        <f>+SUMIFS(inv!$D$1:$D$1164,inv!$A$1:$A$1164,$B1877,inv!$T$1:$T$1164,$A1877,inv!$U$1:$U$1164,'DIAS DE INVENTARIO TAT'!J$1)</f>
        <v>0</v>
      </c>
      <c r="K1877">
        <f>+SUMIFS(inv!$D$1:$D$1164,inv!$A$1:$A$1164,$B1877,inv!$T$1:$T$1164,$A1877,inv!$U$1:$U$1164,'DIAS DE INVENTARIO TAT'!K$1)</f>
        <v>0</v>
      </c>
      <c r="L1877" s="6">
        <f>+SUMIFS(VENTAS!H:H,VENTAS!B:B,B1877,VENTAS!G:G,A1877)</f>
        <v>0</v>
      </c>
      <c r="M1877" s="4">
        <f t="shared" si="182"/>
        <v>0</v>
      </c>
      <c r="N1877" s="4">
        <f t="shared" si="178"/>
        <v>0</v>
      </c>
      <c r="O1877" s="4">
        <f t="shared" si="179"/>
        <v>0</v>
      </c>
      <c r="P1877" s="4">
        <f t="shared" si="180"/>
        <v>0</v>
      </c>
      <c r="Q1877" s="6" t="e">
        <f>+SUMIFS(#REF!,#REF!,TablaINV[[#This Row],[GRUPO]],#REF!,TablaINV[[#This Row],[COD]])</f>
        <v>#REF!</v>
      </c>
      <c r="R1877" s="19">
        <f t="shared" si="181"/>
        <v>0</v>
      </c>
      <c r="S1877" s="4" t="str">
        <f>+VLOOKUP(A1877,inv!T:X,5,0)</f>
        <v>COSTA</v>
      </c>
      <c r="T1877" s="4" t="e">
        <f>+VLOOKUP(B:B,'DT HUEVO'!$A:$D,4,0)</f>
        <v>#N/A</v>
      </c>
      <c r="U1877" s="4" t="e">
        <f>+VLOOKUP(TablaINV[[#This Row],[COD]],'DT HUEVO'!$A:$D,3,0)</f>
        <v>#N/A</v>
      </c>
    </row>
    <row r="1878" spans="1:21">
      <c r="A1878" t="s">
        <v>461</v>
      </c>
      <c r="B1878" s="7">
        <v>10602</v>
      </c>
      <c r="C1878" t="s">
        <v>671</v>
      </c>
      <c r="D1878">
        <f>+SUMIFS(inv!D:D,inv!A:A,B1878,inv!T:T,A1878)</f>
        <v>0</v>
      </c>
      <c r="E1878">
        <f>+SUMIFS(inv!$D$1:$D$1164,inv!$A$1:$A$1164,$B1878,inv!$T$1:$T$1164,$A1878,inv!$U$1:$U$1164,'DIAS DE INVENTARIO TAT'!E$1)</f>
        <v>0</v>
      </c>
      <c r="F1878">
        <f>+SUMIFS(inv!$D$1:$D$1164,inv!$A$1:$A$1164,$B1878,inv!$T$1:$T$1164,$A1878,inv!$U$1:$U$1164,'DIAS DE INVENTARIO TAT'!F$1)</f>
        <v>0</v>
      </c>
      <c r="G1878">
        <f>+SUMIFS(inv!$D$1:$D$1164,inv!$A$1:$A$1164,$B1878,inv!$T$1:$T$1164,$A1878,inv!$U$1:$U$1164,'DIAS DE INVENTARIO TAT'!G$1)</f>
        <v>0</v>
      </c>
      <c r="H1878">
        <f>+SUMIFS(inv!$D$1:$D$1164,inv!$A$1:$A$1164,$B1878,inv!$T$1:$T$1164,$A1878,inv!$U$1:$U$1164,'DIAS DE INVENTARIO TAT'!H$1)</f>
        <v>0</v>
      </c>
      <c r="I1878">
        <f>+SUMIFS(inv!$D$1:$D$1164,inv!$A$1:$A$1164,$B1878,inv!$T$1:$T$1164,$A1878,inv!$U$1:$U$1164,'DIAS DE INVENTARIO TAT'!I$1)</f>
        <v>0</v>
      </c>
      <c r="J1878">
        <f>+SUMIFS(inv!$D$1:$D$1164,inv!$A$1:$A$1164,$B1878,inv!$T$1:$T$1164,$A1878,inv!$U$1:$U$1164,'DIAS DE INVENTARIO TAT'!J$1)</f>
        <v>0</v>
      </c>
      <c r="K1878">
        <f>+SUMIFS(inv!$D$1:$D$1164,inv!$A$1:$A$1164,$B1878,inv!$T$1:$T$1164,$A1878,inv!$U$1:$U$1164,'DIAS DE INVENTARIO TAT'!K$1)</f>
        <v>0</v>
      </c>
      <c r="L1878" s="6">
        <f>+SUMIFS(VENTAS!H:H,VENTAS!B:B,B1878,VENTAS!G:G,A1878)</f>
        <v>0</v>
      </c>
      <c r="M1878" s="4">
        <f t="shared" si="182"/>
        <v>0</v>
      </c>
      <c r="N1878" s="4">
        <f t="shared" si="178"/>
        <v>0</v>
      </c>
      <c r="O1878" s="4">
        <f t="shared" si="179"/>
        <v>0</v>
      </c>
      <c r="P1878" s="4">
        <f t="shared" si="180"/>
        <v>0</v>
      </c>
      <c r="Q1878" s="6" t="e">
        <f>+SUMIFS(#REF!,#REF!,TablaINV[[#This Row],[GRUPO]],#REF!,TablaINV[[#This Row],[COD]])</f>
        <v>#REF!</v>
      </c>
      <c r="R1878" s="19">
        <f t="shared" si="181"/>
        <v>0</v>
      </c>
      <c r="S1878" s="4" t="str">
        <f>+VLOOKUP(A1878,inv!T:X,5,0)</f>
        <v>COSTA</v>
      </c>
      <c r="T1878" s="4" t="e">
        <f>+VLOOKUP(B:B,'DT HUEVO'!$A:$D,4,0)</f>
        <v>#N/A</v>
      </c>
      <c r="U1878" s="4" t="e">
        <f>+VLOOKUP(TablaINV[[#This Row],[COD]],'DT HUEVO'!$A:$D,3,0)</f>
        <v>#N/A</v>
      </c>
    </row>
    <row r="1879" spans="1:21">
      <c r="A1879" t="s">
        <v>461</v>
      </c>
      <c r="B1879" s="7">
        <v>10517</v>
      </c>
      <c r="C1879" t="s">
        <v>676</v>
      </c>
      <c r="D1879">
        <f>+SUMIFS(inv!D:D,inv!A:A,B1879,inv!T:T,A1879)</f>
        <v>0</v>
      </c>
      <c r="E1879">
        <f>+SUMIFS(inv!$D$1:$D$1164,inv!$A$1:$A$1164,$B1879,inv!$T$1:$T$1164,$A1879,inv!$U$1:$U$1164,'DIAS DE INVENTARIO TAT'!E$1)</f>
        <v>0</v>
      </c>
      <c r="F1879">
        <f>+SUMIFS(inv!$D$1:$D$1164,inv!$A$1:$A$1164,$B1879,inv!$T$1:$T$1164,$A1879,inv!$U$1:$U$1164,'DIAS DE INVENTARIO TAT'!F$1)</f>
        <v>0</v>
      </c>
      <c r="G1879">
        <f>+SUMIFS(inv!$D$1:$D$1164,inv!$A$1:$A$1164,$B1879,inv!$T$1:$T$1164,$A1879,inv!$U$1:$U$1164,'DIAS DE INVENTARIO TAT'!G$1)</f>
        <v>0</v>
      </c>
      <c r="H1879">
        <f>+SUMIFS(inv!$D$1:$D$1164,inv!$A$1:$A$1164,$B1879,inv!$T$1:$T$1164,$A1879,inv!$U$1:$U$1164,'DIAS DE INVENTARIO TAT'!H$1)</f>
        <v>0</v>
      </c>
      <c r="I1879">
        <f>+SUMIFS(inv!$D$1:$D$1164,inv!$A$1:$A$1164,$B1879,inv!$T$1:$T$1164,$A1879,inv!$U$1:$U$1164,'DIAS DE INVENTARIO TAT'!I$1)</f>
        <v>0</v>
      </c>
      <c r="J1879">
        <f>+SUMIFS(inv!$D$1:$D$1164,inv!$A$1:$A$1164,$B1879,inv!$T$1:$T$1164,$A1879,inv!$U$1:$U$1164,'DIAS DE INVENTARIO TAT'!J$1)</f>
        <v>0</v>
      </c>
      <c r="K1879">
        <f>+SUMIFS(inv!$D$1:$D$1164,inv!$A$1:$A$1164,$B1879,inv!$T$1:$T$1164,$A1879,inv!$U$1:$U$1164,'DIAS DE INVENTARIO TAT'!K$1)</f>
        <v>0</v>
      </c>
      <c r="L1879" s="6">
        <f>+SUMIFS(VENTAS!H:H,VENTAS!B:B,B1879,VENTAS!G:G,A1879)</f>
        <v>0</v>
      </c>
      <c r="M1879" s="4">
        <f t="shared" si="182"/>
        <v>0</v>
      </c>
      <c r="N1879" s="4">
        <f t="shared" si="178"/>
        <v>0</v>
      </c>
      <c r="O1879" s="4">
        <f t="shared" si="179"/>
        <v>0</v>
      </c>
      <c r="P1879" s="4">
        <f t="shared" si="180"/>
        <v>0</v>
      </c>
      <c r="Q1879" s="6" t="e">
        <f>+SUMIFS(#REF!,#REF!,TablaINV[[#This Row],[GRUPO]],#REF!,TablaINV[[#This Row],[COD]])</f>
        <v>#REF!</v>
      </c>
      <c r="R1879" s="19">
        <f t="shared" si="181"/>
        <v>0</v>
      </c>
      <c r="S1879" s="4" t="str">
        <f>+VLOOKUP(A1879,inv!T:X,5,0)</f>
        <v>COSTA</v>
      </c>
      <c r="T1879" s="4" t="str">
        <f>+VLOOKUP(B:B,'DT HUEVO'!$A:$D,4,0)</f>
        <v>GRIS SUELTO</v>
      </c>
      <c r="U1879" s="4" t="str">
        <f>+VLOOKUP(TablaINV[[#This Row],[COD]],'DT HUEVO'!$A:$D,3,0)</f>
        <v>B</v>
      </c>
    </row>
    <row r="1880" spans="1:21">
      <c r="A1880" t="s">
        <v>471</v>
      </c>
      <c r="B1880" s="7">
        <v>10402</v>
      </c>
      <c r="C1880" t="s">
        <v>21</v>
      </c>
      <c r="D1880">
        <f>+SUMIFS(inv!D:D,inv!A:A,B1880,inv!T:T,A1880)</f>
        <v>0</v>
      </c>
      <c r="E1880">
        <f>+SUMIFS(inv!$D$1:$D$1164,inv!$A$1:$A$1164,$B1880,inv!$T$1:$T$1164,$A1880,inv!$U$1:$U$1164,'DIAS DE INVENTARIO TAT'!E$1)</f>
        <v>0</v>
      </c>
      <c r="F1880">
        <f>+SUMIFS(inv!$D$1:$D$1164,inv!$A$1:$A$1164,$B1880,inv!$T$1:$T$1164,$A1880,inv!$U$1:$U$1164,'DIAS DE INVENTARIO TAT'!F$1)</f>
        <v>0</v>
      </c>
      <c r="G1880">
        <f>+SUMIFS(inv!$D$1:$D$1164,inv!$A$1:$A$1164,$B1880,inv!$T$1:$T$1164,$A1880,inv!$U$1:$U$1164,'DIAS DE INVENTARIO TAT'!G$1)</f>
        <v>0</v>
      </c>
      <c r="H1880">
        <f>+SUMIFS(inv!$D$1:$D$1164,inv!$A$1:$A$1164,$B1880,inv!$T$1:$T$1164,$A1880,inv!$U$1:$U$1164,'DIAS DE INVENTARIO TAT'!H$1)</f>
        <v>0</v>
      </c>
      <c r="I1880">
        <f>+SUMIFS(inv!$D$1:$D$1164,inv!$A$1:$A$1164,$B1880,inv!$T$1:$T$1164,$A1880,inv!$U$1:$U$1164,'DIAS DE INVENTARIO TAT'!I$1)</f>
        <v>0</v>
      </c>
      <c r="J1880">
        <f>+SUMIFS(inv!$D$1:$D$1164,inv!$A$1:$A$1164,$B1880,inv!$T$1:$T$1164,$A1880,inv!$U$1:$U$1164,'DIAS DE INVENTARIO TAT'!J$1)</f>
        <v>0</v>
      </c>
      <c r="K1880">
        <f>+SUMIFS(inv!$D$1:$D$1164,inv!$A$1:$A$1164,$B1880,inv!$T$1:$T$1164,$A1880,inv!$U$1:$U$1164,'DIAS DE INVENTARIO TAT'!K$1)</f>
        <v>0</v>
      </c>
      <c r="L1880" s="6">
        <f>+SUMIFS(VENTAS!H:H,VENTAS!B:B,B1880,VENTAS!G:G,A1880)</f>
        <v>0</v>
      </c>
      <c r="M1880" s="4">
        <f t="shared" si="182"/>
        <v>0</v>
      </c>
      <c r="N1880" s="4">
        <f t="shared" ref="N1880:N1911" si="183">+IFERROR(E1880/$L1880,0)</f>
        <v>0</v>
      </c>
      <c r="O1880" s="4">
        <f t="shared" ref="O1880:O1911" si="184">+IFERROR(F1880/$L1880,0)</f>
        <v>0</v>
      </c>
      <c r="P1880" s="4">
        <f t="shared" ref="P1880:P1911" si="185">+IFERROR(G1880/$L1880,0)</f>
        <v>0</v>
      </c>
      <c r="Q1880" s="6" t="e">
        <f>+SUMIFS(#REF!,#REF!,TablaINV[[#This Row],[GRUPO]],#REF!,TablaINV[[#This Row],[COD]])</f>
        <v>#REF!</v>
      </c>
      <c r="R1880" s="19">
        <f t="shared" ref="R1880:R1911" si="186">+IFERROR(D1880/Q1880,0)</f>
        <v>0</v>
      </c>
      <c r="S1880" s="4" t="str">
        <f>+VLOOKUP(A1880,inv!T:X,5,0)</f>
        <v>CENTRO ORIENTE</v>
      </c>
      <c r="T1880" s="4" t="str">
        <f>+VLOOKUP(B:B,'DT HUEVO'!$A:$D,4,0)</f>
        <v>VERDE</v>
      </c>
      <c r="U1880" s="4" t="str">
        <f>+VLOOKUP(TablaINV[[#This Row],[COD]],'DT HUEVO'!$A:$D,3,0)</f>
        <v>A</v>
      </c>
    </row>
    <row r="1881" spans="1:21">
      <c r="A1881" t="s">
        <v>471</v>
      </c>
      <c r="B1881" s="7">
        <v>72001</v>
      </c>
      <c r="C1881" t="s">
        <v>23</v>
      </c>
      <c r="D1881">
        <f>+SUMIFS(inv!D:D,inv!A:A,B1881,inv!T:T,A1881)</f>
        <v>0</v>
      </c>
      <c r="E1881">
        <f>+SUMIFS(inv!$D$1:$D$1164,inv!$A$1:$A$1164,$B1881,inv!$T$1:$T$1164,$A1881,inv!$U$1:$U$1164,'DIAS DE INVENTARIO TAT'!E$1)</f>
        <v>0</v>
      </c>
      <c r="F1881">
        <f>+SUMIFS(inv!$D$1:$D$1164,inv!$A$1:$A$1164,$B1881,inv!$T$1:$T$1164,$A1881,inv!$U$1:$U$1164,'DIAS DE INVENTARIO TAT'!F$1)</f>
        <v>0</v>
      </c>
      <c r="G1881">
        <f>+SUMIFS(inv!$D$1:$D$1164,inv!$A$1:$A$1164,$B1881,inv!$T$1:$T$1164,$A1881,inv!$U$1:$U$1164,'DIAS DE INVENTARIO TAT'!G$1)</f>
        <v>0</v>
      </c>
      <c r="H1881">
        <f>+SUMIFS(inv!$D$1:$D$1164,inv!$A$1:$A$1164,$B1881,inv!$T$1:$T$1164,$A1881,inv!$U$1:$U$1164,'DIAS DE INVENTARIO TAT'!H$1)</f>
        <v>0</v>
      </c>
      <c r="I1881">
        <f>+SUMIFS(inv!$D$1:$D$1164,inv!$A$1:$A$1164,$B1881,inv!$T$1:$T$1164,$A1881,inv!$U$1:$U$1164,'DIAS DE INVENTARIO TAT'!I$1)</f>
        <v>0</v>
      </c>
      <c r="J1881">
        <f>+SUMIFS(inv!$D$1:$D$1164,inv!$A$1:$A$1164,$B1881,inv!$T$1:$T$1164,$A1881,inv!$U$1:$U$1164,'DIAS DE INVENTARIO TAT'!J$1)</f>
        <v>0</v>
      </c>
      <c r="K1881">
        <f>+SUMIFS(inv!$D$1:$D$1164,inv!$A$1:$A$1164,$B1881,inv!$T$1:$T$1164,$A1881,inv!$U$1:$U$1164,'DIAS DE INVENTARIO TAT'!K$1)</f>
        <v>0</v>
      </c>
      <c r="L1881" s="6">
        <f>+SUMIFS(VENTAS!H:H,VENTAS!B:B,B1881,VENTAS!G:G,A1881)</f>
        <v>0</v>
      </c>
      <c r="M1881" s="4">
        <f t="shared" si="182"/>
        <v>0</v>
      </c>
      <c r="N1881" s="4">
        <f t="shared" si="183"/>
        <v>0</v>
      </c>
      <c r="O1881" s="4">
        <f t="shared" si="184"/>
        <v>0</v>
      </c>
      <c r="P1881" s="4">
        <f t="shared" si="185"/>
        <v>0</v>
      </c>
      <c r="Q1881" s="6" t="e">
        <f>+SUMIFS(#REF!,#REF!,TablaINV[[#This Row],[GRUPO]],#REF!,TablaINV[[#This Row],[COD]])</f>
        <v>#REF!</v>
      </c>
      <c r="R1881" s="19">
        <f t="shared" si="186"/>
        <v>0</v>
      </c>
      <c r="S1881" s="4" t="str">
        <f>+VLOOKUP(A1881,inv!T:X,5,0)</f>
        <v>CENTRO ORIENTE</v>
      </c>
      <c r="T1881" s="4" t="str">
        <f>+VLOOKUP(B:B,'DT HUEVO'!$A:$D,4,0)</f>
        <v>SEGUNDA</v>
      </c>
      <c r="U1881" s="4" t="str">
        <f>+VLOOKUP(TablaINV[[#This Row],[COD]],'DT HUEVO'!$A:$D,3,0)</f>
        <v>SEGUNDA</v>
      </c>
    </row>
    <row r="1882" spans="1:21">
      <c r="A1882" t="s">
        <v>471</v>
      </c>
      <c r="B1882" s="7">
        <v>10102</v>
      </c>
      <c r="C1882" t="s">
        <v>24</v>
      </c>
      <c r="D1882">
        <f>+SUMIFS(inv!D:D,inv!A:A,B1882,inv!T:T,A1882)</f>
        <v>0</v>
      </c>
      <c r="E1882">
        <f>+SUMIFS(inv!$D$1:$D$1164,inv!$A$1:$A$1164,$B1882,inv!$T$1:$T$1164,$A1882,inv!$U$1:$U$1164,'DIAS DE INVENTARIO TAT'!E$1)</f>
        <v>0</v>
      </c>
      <c r="F1882">
        <f>+SUMIFS(inv!$D$1:$D$1164,inv!$A$1:$A$1164,$B1882,inv!$T$1:$T$1164,$A1882,inv!$U$1:$U$1164,'DIAS DE INVENTARIO TAT'!F$1)</f>
        <v>0</v>
      </c>
      <c r="G1882">
        <f>+SUMIFS(inv!$D$1:$D$1164,inv!$A$1:$A$1164,$B1882,inv!$T$1:$T$1164,$A1882,inv!$U$1:$U$1164,'DIAS DE INVENTARIO TAT'!G$1)</f>
        <v>0</v>
      </c>
      <c r="H1882">
        <f>+SUMIFS(inv!$D$1:$D$1164,inv!$A$1:$A$1164,$B1882,inv!$T$1:$T$1164,$A1882,inv!$U$1:$U$1164,'DIAS DE INVENTARIO TAT'!H$1)</f>
        <v>0</v>
      </c>
      <c r="I1882">
        <f>+SUMIFS(inv!$D$1:$D$1164,inv!$A$1:$A$1164,$B1882,inv!$T$1:$T$1164,$A1882,inv!$U$1:$U$1164,'DIAS DE INVENTARIO TAT'!I$1)</f>
        <v>0</v>
      </c>
      <c r="J1882">
        <f>+SUMIFS(inv!$D$1:$D$1164,inv!$A$1:$A$1164,$B1882,inv!$T$1:$T$1164,$A1882,inv!$U$1:$U$1164,'DIAS DE INVENTARIO TAT'!J$1)</f>
        <v>0</v>
      </c>
      <c r="K1882">
        <f>+SUMIFS(inv!$D$1:$D$1164,inv!$A$1:$A$1164,$B1882,inv!$T$1:$T$1164,$A1882,inv!$U$1:$U$1164,'DIAS DE INVENTARIO TAT'!K$1)</f>
        <v>0</v>
      </c>
      <c r="L1882" s="6">
        <f>+SUMIFS(VENTAS!H:H,VENTAS!B:B,B1882,VENTAS!G:G,A1882)</f>
        <v>0</v>
      </c>
      <c r="M1882" s="4">
        <f t="shared" si="182"/>
        <v>0</v>
      </c>
      <c r="N1882" s="4">
        <f t="shared" si="183"/>
        <v>0</v>
      </c>
      <c r="O1882" s="4">
        <f t="shared" si="184"/>
        <v>0</v>
      </c>
      <c r="P1882" s="4">
        <f t="shared" si="185"/>
        <v>0</v>
      </c>
      <c r="Q1882" s="6" t="e">
        <f>+SUMIFS(#REF!,#REF!,TablaINV[[#This Row],[GRUPO]],#REF!,TablaINV[[#This Row],[COD]])</f>
        <v>#REF!</v>
      </c>
      <c r="R1882" s="19">
        <f t="shared" si="186"/>
        <v>0</v>
      </c>
      <c r="S1882" s="4" t="str">
        <f>+VLOOKUP(A1882,inv!T:X,5,0)</f>
        <v>CENTRO ORIENTE</v>
      </c>
      <c r="T1882" s="4" t="str">
        <f>+VLOOKUP(B:B,'DT HUEVO'!$A:$D,4,0)</f>
        <v>VERDE</v>
      </c>
      <c r="U1882" s="4" t="str">
        <f>+VLOOKUP(TablaINV[[#This Row],[COD]],'DT HUEVO'!$A:$D,3,0)</f>
        <v>YUMBO</v>
      </c>
    </row>
    <row r="1883" spans="1:21">
      <c r="A1883" t="s">
        <v>471</v>
      </c>
      <c r="B1883" s="7">
        <v>10202</v>
      </c>
      <c r="C1883" t="s">
        <v>28</v>
      </c>
      <c r="D1883">
        <f>+SUMIFS(inv!D:D,inv!A:A,B1883,inv!T:T,A1883)</f>
        <v>0</v>
      </c>
      <c r="E1883">
        <f>+SUMIFS(inv!$D$1:$D$1164,inv!$A$1:$A$1164,$B1883,inv!$T$1:$T$1164,$A1883,inv!$U$1:$U$1164,'DIAS DE INVENTARIO TAT'!E$1)</f>
        <v>0</v>
      </c>
      <c r="F1883">
        <f>+SUMIFS(inv!$D$1:$D$1164,inv!$A$1:$A$1164,$B1883,inv!$T$1:$T$1164,$A1883,inv!$U$1:$U$1164,'DIAS DE INVENTARIO TAT'!F$1)</f>
        <v>0</v>
      </c>
      <c r="G1883">
        <f>+SUMIFS(inv!$D$1:$D$1164,inv!$A$1:$A$1164,$B1883,inv!$T$1:$T$1164,$A1883,inv!$U$1:$U$1164,'DIAS DE INVENTARIO TAT'!G$1)</f>
        <v>0</v>
      </c>
      <c r="H1883">
        <f>+SUMIFS(inv!$D$1:$D$1164,inv!$A$1:$A$1164,$B1883,inv!$T$1:$T$1164,$A1883,inv!$U$1:$U$1164,'DIAS DE INVENTARIO TAT'!H$1)</f>
        <v>0</v>
      </c>
      <c r="I1883">
        <f>+SUMIFS(inv!$D$1:$D$1164,inv!$A$1:$A$1164,$B1883,inv!$T$1:$T$1164,$A1883,inv!$U$1:$U$1164,'DIAS DE INVENTARIO TAT'!I$1)</f>
        <v>0</v>
      </c>
      <c r="J1883">
        <f>+SUMIFS(inv!$D$1:$D$1164,inv!$A$1:$A$1164,$B1883,inv!$T$1:$T$1164,$A1883,inv!$U$1:$U$1164,'DIAS DE INVENTARIO TAT'!J$1)</f>
        <v>0</v>
      </c>
      <c r="K1883">
        <f>+SUMIFS(inv!$D$1:$D$1164,inv!$A$1:$A$1164,$B1883,inv!$T$1:$T$1164,$A1883,inv!$U$1:$U$1164,'DIAS DE INVENTARIO TAT'!K$1)</f>
        <v>0</v>
      </c>
      <c r="L1883" s="6">
        <f>+SUMIFS(VENTAS!H:H,VENTAS!B:B,B1883,VENTAS!G:G,A1883)</f>
        <v>0</v>
      </c>
      <c r="M1883" s="4">
        <f t="shared" si="182"/>
        <v>0</v>
      </c>
      <c r="N1883" s="4">
        <f t="shared" si="183"/>
        <v>0</v>
      </c>
      <c r="O1883" s="4">
        <f t="shared" si="184"/>
        <v>0</v>
      </c>
      <c r="P1883" s="4">
        <f t="shared" si="185"/>
        <v>0</v>
      </c>
      <c r="Q1883" s="6" t="e">
        <f>+SUMIFS(#REF!,#REF!,TablaINV[[#This Row],[GRUPO]],#REF!,TablaINV[[#This Row],[COD]])</f>
        <v>#REF!</v>
      </c>
      <c r="R1883" s="19">
        <f t="shared" si="186"/>
        <v>0</v>
      </c>
      <c r="S1883" s="4" t="str">
        <f>+VLOOKUP(A1883,inv!T:X,5,0)</f>
        <v>CENTRO ORIENTE</v>
      </c>
      <c r="T1883" s="4" t="str">
        <f>+VLOOKUP(B:B,'DT HUEVO'!$A:$D,4,0)</f>
        <v>VERDE</v>
      </c>
      <c r="U1883" s="4" t="str">
        <f>+VLOOKUP(TablaINV[[#This Row],[COD]],'DT HUEVO'!$A:$D,3,0)</f>
        <v>AAA</v>
      </c>
    </row>
    <row r="1884" spans="1:21">
      <c r="A1884" t="s">
        <v>471</v>
      </c>
      <c r="B1884" s="7">
        <v>10301</v>
      </c>
      <c r="C1884" t="s">
        <v>30</v>
      </c>
      <c r="D1884">
        <f>+SUMIFS(inv!D:D,inv!A:A,B1884,inv!T:T,A1884)</f>
        <v>0</v>
      </c>
      <c r="E1884">
        <f>+SUMIFS(inv!$D$1:$D$1164,inv!$A$1:$A$1164,$B1884,inv!$T$1:$T$1164,$A1884,inv!$U$1:$U$1164,'DIAS DE INVENTARIO TAT'!E$1)</f>
        <v>0</v>
      </c>
      <c r="F1884">
        <f>+SUMIFS(inv!$D$1:$D$1164,inv!$A$1:$A$1164,$B1884,inv!$T$1:$T$1164,$A1884,inv!$U$1:$U$1164,'DIAS DE INVENTARIO TAT'!F$1)</f>
        <v>0</v>
      </c>
      <c r="G1884">
        <f>+SUMIFS(inv!$D$1:$D$1164,inv!$A$1:$A$1164,$B1884,inv!$T$1:$T$1164,$A1884,inv!$U$1:$U$1164,'DIAS DE INVENTARIO TAT'!G$1)</f>
        <v>0</v>
      </c>
      <c r="H1884">
        <f>+SUMIFS(inv!$D$1:$D$1164,inv!$A$1:$A$1164,$B1884,inv!$T$1:$T$1164,$A1884,inv!$U$1:$U$1164,'DIAS DE INVENTARIO TAT'!H$1)</f>
        <v>0</v>
      </c>
      <c r="I1884">
        <f>+SUMIFS(inv!$D$1:$D$1164,inv!$A$1:$A$1164,$B1884,inv!$T$1:$T$1164,$A1884,inv!$U$1:$U$1164,'DIAS DE INVENTARIO TAT'!I$1)</f>
        <v>0</v>
      </c>
      <c r="J1884">
        <f>+SUMIFS(inv!$D$1:$D$1164,inv!$A$1:$A$1164,$B1884,inv!$T$1:$T$1164,$A1884,inv!$U$1:$U$1164,'DIAS DE INVENTARIO TAT'!J$1)</f>
        <v>0</v>
      </c>
      <c r="K1884">
        <f>+SUMIFS(inv!$D$1:$D$1164,inv!$A$1:$A$1164,$B1884,inv!$T$1:$T$1164,$A1884,inv!$U$1:$U$1164,'DIAS DE INVENTARIO TAT'!K$1)</f>
        <v>0</v>
      </c>
      <c r="L1884" s="6">
        <f>+SUMIFS(VENTAS!H:H,VENTAS!B:B,B1884,VENTAS!G:G,A1884)</f>
        <v>0</v>
      </c>
      <c r="M1884" s="4">
        <f t="shared" si="182"/>
        <v>0</v>
      </c>
      <c r="N1884" s="4">
        <f t="shared" si="183"/>
        <v>0</v>
      </c>
      <c r="O1884" s="4">
        <f t="shared" si="184"/>
        <v>0</v>
      </c>
      <c r="P1884" s="4">
        <f t="shared" si="185"/>
        <v>0</v>
      </c>
      <c r="Q1884" s="6" t="e">
        <f>+SUMIFS(#REF!,#REF!,TablaINV[[#This Row],[GRUPO]],#REF!,TablaINV[[#This Row],[COD]])</f>
        <v>#REF!</v>
      </c>
      <c r="R1884" s="19">
        <f t="shared" si="186"/>
        <v>0</v>
      </c>
      <c r="S1884" s="4" t="str">
        <f>+VLOOKUP(A1884,inv!T:X,5,0)</f>
        <v>CENTRO ORIENTE</v>
      </c>
      <c r="T1884" s="4" t="str">
        <f>+VLOOKUP(B:B,'DT HUEVO'!$A:$D,4,0)</f>
        <v>GRIS SUELTO</v>
      </c>
      <c r="U1884" s="4" t="str">
        <f>+VLOOKUP(TablaINV[[#This Row],[COD]],'DT HUEVO'!$A:$D,3,0)</f>
        <v>AA</v>
      </c>
    </row>
    <row r="1885" spans="1:21">
      <c r="A1885" t="s">
        <v>471</v>
      </c>
      <c r="B1885" s="7">
        <v>10302</v>
      </c>
      <c r="C1885" t="s">
        <v>31</v>
      </c>
      <c r="D1885">
        <f>+SUMIFS(inv!D:D,inv!A:A,B1885,inv!T:T,A1885)</f>
        <v>0</v>
      </c>
      <c r="E1885">
        <f>+SUMIFS(inv!$D$1:$D$1164,inv!$A$1:$A$1164,$B1885,inv!$T$1:$T$1164,$A1885,inv!$U$1:$U$1164,'DIAS DE INVENTARIO TAT'!E$1)</f>
        <v>0</v>
      </c>
      <c r="F1885">
        <f>+SUMIFS(inv!$D$1:$D$1164,inv!$A$1:$A$1164,$B1885,inv!$T$1:$T$1164,$A1885,inv!$U$1:$U$1164,'DIAS DE INVENTARIO TAT'!F$1)</f>
        <v>0</v>
      </c>
      <c r="G1885">
        <f>+SUMIFS(inv!$D$1:$D$1164,inv!$A$1:$A$1164,$B1885,inv!$T$1:$T$1164,$A1885,inv!$U$1:$U$1164,'DIAS DE INVENTARIO TAT'!G$1)</f>
        <v>0</v>
      </c>
      <c r="H1885">
        <f>+SUMIFS(inv!$D$1:$D$1164,inv!$A$1:$A$1164,$B1885,inv!$T$1:$T$1164,$A1885,inv!$U$1:$U$1164,'DIAS DE INVENTARIO TAT'!H$1)</f>
        <v>0</v>
      </c>
      <c r="I1885">
        <f>+SUMIFS(inv!$D$1:$D$1164,inv!$A$1:$A$1164,$B1885,inv!$T$1:$T$1164,$A1885,inv!$U$1:$U$1164,'DIAS DE INVENTARIO TAT'!I$1)</f>
        <v>0</v>
      </c>
      <c r="J1885">
        <f>+SUMIFS(inv!$D$1:$D$1164,inv!$A$1:$A$1164,$B1885,inv!$T$1:$T$1164,$A1885,inv!$U$1:$U$1164,'DIAS DE INVENTARIO TAT'!J$1)</f>
        <v>0</v>
      </c>
      <c r="K1885">
        <f>+SUMIFS(inv!$D$1:$D$1164,inv!$A$1:$A$1164,$B1885,inv!$T$1:$T$1164,$A1885,inv!$U$1:$U$1164,'DIAS DE INVENTARIO TAT'!K$1)</f>
        <v>0</v>
      </c>
      <c r="L1885" s="6">
        <f>+SUMIFS(VENTAS!H:H,VENTAS!B:B,B1885,VENTAS!G:G,A1885)</f>
        <v>0</v>
      </c>
      <c r="M1885" s="4">
        <f t="shared" si="182"/>
        <v>0</v>
      </c>
      <c r="N1885" s="4">
        <f t="shared" si="183"/>
        <v>0</v>
      </c>
      <c r="O1885" s="4">
        <f t="shared" si="184"/>
        <v>0</v>
      </c>
      <c r="P1885" s="4">
        <f t="shared" si="185"/>
        <v>0</v>
      </c>
      <c r="Q1885" s="6" t="e">
        <f>+SUMIFS(#REF!,#REF!,TablaINV[[#This Row],[GRUPO]],#REF!,TablaINV[[#This Row],[COD]])</f>
        <v>#REF!</v>
      </c>
      <c r="R1885" s="19">
        <f t="shared" si="186"/>
        <v>0</v>
      </c>
      <c r="S1885" s="4" t="str">
        <f>+VLOOKUP(A1885,inv!T:X,5,0)</f>
        <v>CENTRO ORIENTE</v>
      </c>
      <c r="T1885" s="4" t="str">
        <f>+VLOOKUP(B:B,'DT HUEVO'!$A:$D,4,0)</f>
        <v>VERDE</v>
      </c>
      <c r="U1885" s="4" t="str">
        <f>+VLOOKUP(TablaINV[[#This Row],[COD]],'DT HUEVO'!$A:$D,3,0)</f>
        <v>AA</v>
      </c>
    </row>
    <row r="1886" spans="1:21">
      <c r="A1886" t="s">
        <v>471</v>
      </c>
      <c r="B1886" s="7">
        <v>10304</v>
      </c>
      <c r="C1886" t="s">
        <v>54</v>
      </c>
      <c r="D1886">
        <f>+SUMIFS(inv!D:D,inv!A:A,B1886,inv!T:T,A1886)</f>
        <v>0</v>
      </c>
      <c r="E1886">
        <f>+SUMIFS(inv!$D$1:$D$1164,inv!$A$1:$A$1164,$B1886,inv!$T$1:$T$1164,$A1886,inv!$U$1:$U$1164,'DIAS DE INVENTARIO TAT'!E$1)</f>
        <v>0</v>
      </c>
      <c r="F1886">
        <f>+SUMIFS(inv!$D$1:$D$1164,inv!$A$1:$A$1164,$B1886,inv!$T$1:$T$1164,$A1886,inv!$U$1:$U$1164,'DIAS DE INVENTARIO TAT'!F$1)</f>
        <v>0</v>
      </c>
      <c r="G1886">
        <f>+SUMIFS(inv!$D$1:$D$1164,inv!$A$1:$A$1164,$B1886,inv!$T$1:$T$1164,$A1886,inv!$U$1:$U$1164,'DIAS DE INVENTARIO TAT'!G$1)</f>
        <v>0</v>
      </c>
      <c r="H1886">
        <f>+SUMIFS(inv!$D$1:$D$1164,inv!$A$1:$A$1164,$B1886,inv!$T$1:$T$1164,$A1886,inv!$U$1:$U$1164,'DIAS DE INVENTARIO TAT'!H$1)</f>
        <v>0</v>
      </c>
      <c r="I1886">
        <f>+SUMIFS(inv!$D$1:$D$1164,inv!$A$1:$A$1164,$B1886,inv!$T$1:$T$1164,$A1886,inv!$U$1:$U$1164,'DIAS DE INVENTARIO TAT'!I$1)</f>
        <v>0</v>
      </c>
      <c r="J1886">
        <f>+SUMIFS(inv!$D$1:$D$1164,inv!$A$1:$A$1164,$B1886,inv!$T$1:$T$1164,$A1886,inv!$U$1:$U$1164,'DIAS DE INVENTARIO TAT'!J$1)</f>
        <v>0</v>
      </c>
      <c r="K1886">
        <f>+SUMIFS(inv!$D$1:$D$1164,inv!$A$1:$A$1164,$B1886,inv!$T$1:$T$1164,$A1886,inv!$U$1:$U$1164,'DIAS DE INVENTARIO TAT'!K$1)</f>
        <v>0</v>
      </c>
      <c r="L1886" s="6">
        <f>+SUMIFS(VENTAS!H:H,VENTAS!B:B,B1886,VENTAS!G:G,A1886)</f>
        <v>0</v>
      </c>
      <c r="M1886" s="4">
        <f t="shared" si="182"/>
        <v>0</v>
      </c>
      <c r="N1886" s="4">
        <f t="shared" si="183"/>
        <v>0</v>
      </c>
      <c r="O1886" s="4">
        <f t="shared" si="184"/>
        <v>0</v>
      </c>
      <c r="P1886" s="4">
        <f t="shared" si="185"/>
        <v>0</v>
      </c>
      <c r="Q1886" s="6" t="e">
        <f>+SUMIFS(#REF!,#REF!,TablaINV[[#This Row],[GRUPO]],#REF!,TablaINV[[#This Row],[COD]])</f>
        <v>#REF!</v>
      </c>
      <c r="R1886" s="19">
        <f t="shared" si="186"/>
        <v>0</v>
      </c>
      <c r="S1886" s="4" t="str">
        <f>+VLOOKUP(A1886,inv!T:X,5,0)</f>
        <v>CENTRO ORIENTE</v>
      </c>
      <c r="T1886" s="4" t="str">
        <f>+VLOOKUP(B:B,'DT HUEVO'!$A:$D,4,0)</f>
        <v>FS</v>
      </c>
      <c r="U1886" s="4" t="str">
        <f>+VLOOKUP(TablaINV[[#This Row],[COD]],'DT HUEVO'!$A:$D,3,0)</f>
        <v>AA</v>
      </c>
    </row>
    <row r="1887" spans="1:21">
      <c r="A1887" t="s">
        <v>471</v>
      </c>
      <c r="B1887" s="7">
        <v>10358</v>
      </c>
      <c r="C1887" t="s">
        <v>33</v>
      </c>
      <c r="D1887">
        <f>+SUMIFS(inv!D:D,inv!A:A,B1887,inv!T:T,A1887)</f>
        <v>0</v>
      </c>
      <c r="E1887">
        <f>+SUMIFS(inv!$D$1:$D$1164,inv!$A$1:$A$1164,$B1887,inv!$T$1:$T$1164,$A1887,inv!$U$1:$U$1164,'DIAS DE INVENTARIO TAT'!E$1)</f>
        <v>0</v>
      </c>
      <c r="F1887">
        <f>+SUMIFS(inv!$D$1:$D$1164,inv!$A$1:$A$1164,$B1887,inv!$T$1:$T$1164,$A1887,inv!$U$1:$U$1164,'DIAS DE INVENTARIO TAT'!F$1)</f>
        <v>0</v>
      </c>
      <c r="G1887">
        <f>+SUMIFS(inv!$D$1:$D$1164,inv!$A$1:$A$1164,$B1887,inv!$T$1:$T$1164,$A1887,inv!$U$1:$U$1164,'DIAS DE INVENTARIO TAT'!G$1)</f>
        <v>0</v>
      </c>
      <c r="H1887">
        <f>+SUMIFS(inv!$D$1:$D$1164,inv!$A$1:$A$1164,$B1887,inv!$T$1:$T$1164,$A1887,inv!$U$1:$U$1164,'DIAS DE INVENTARIO TAT'!H$1)</f>
        <v>0</v>
      </c>
      <c r="I1887">
        <f>+SUMIFS(inv!$D$1:$D$1164,inv!$A$1:$A$1164,$B1887,inv!$T$1:$T$1164,$A1887,inv!$U$1:$U$1164,'DIAS DE INVENTARIO TAT'!I$1)</f>
        <v>0</v>
      </c>
      <c r="J1887">
        <f>+SUMIFS(inv!$D$1:$D$1164,inv!$A$1:$A$1164,$B1887,inv!$T$1:$T$1164,$A1887,inv!$U$1:$U$1164,'DIAS DE INVENTARIO TAT'!J$1)</f>
        <v>0</v>
      </c>
      <c r="K1887">
        <f>+SUMIFS(inv!$D$1:$D$1164,inv!$A$1:$A$1164,$B1887,inv!$T$1:$T$1164,$A1887,inv!$U$1:$U$1164,'DIAS DE INVENTARIO TAT'!K$1)</f>
        <v>0</v>
      </c>
      <c r="L1887" s="6">
        <f>+SUMIFS(VENTAS!H:H,VENTAS!B:B,B1887,VENTAS!G:G,A1887)</f>
        <v>0</v>
      </c>
      <c r="M1887" s="4">
        <f t="shared" si="182"/>
        <v>0</v>
      </c>
      <c r="N1887" s="4">
        <f t="shared" si="183"/>
        <v>0</v>
      </c>
      <c r="O1887" s="4">
        <f t="shared" si="184"/>
        <v>0</v>
      </c>
      <c r="P1887" s="4">
        <f t="shared" si="185"/>
        <v>0</v>
      </c>
      <c r="Q1887" s="6" t="e">
        <f>+SUMIFS(#REF!,#REF!,TablaINV[[#This Row],[GRUPO]],#REF!,TablaINV[[#This Row],[COD]])</f>
        <v>#REF!</v>
      </c>
      <c r="R1887" s="19">
        <f t="shared" si="186"/>
        <v>0</v>
      </c>
      <c r="S1887" s="4" t="str">
        <f>+VLOOKUP(A1887,inv!T:X,5,0)</f>
        <v>CENTRO ORIENTE</v>
      </c>
      <c r="T1887" s="4" t="str">
        <f>+VLOOKUP(B:B,'DT HUEVO'!$A:$D,4,0)</f>
        <v>EMPACADOS</v>
      </c>
      <c r="U1887" s="4" t="str">
        <f>+VLOOKUP(TablaINV[[#This Row],[COD]],'DT HUEVO'!$A:$D,3,0)</f>
        <v>AA</v>
      </c>
    </row>
    <row r="1888" spans="1:21">
      <c r="A1888" t="s">
        <v>471</v>
      </c>
      <c r="B1888" s="7">
        <v>10401</v>
      </c>
      <c r="C1888" t="s">
        <v>34</v>
      </c>
      <c r="D1888">
        <f>+SUMIFS(inv!D:D,inv!A:A,B1888,inv!T:T,A1888)</f>
        <v>0</v>
      </c>
      <c r="E1888">
        <f>+SUMIFS(inv!$D$1:$D$1164,inv!$A$1:$A$1164,$B1888,inv!$T$1:$T$1164,$A1888,inv!$U$1:$U$1164,'DIAS DE INVENTARIO TAT'!E$1)</f>
        <v>0</v>
      </c>
      <c r="F1888">
        <f>+SUMIFS(inv!$D$1:$D$1164,inv!$A$1:$A$1164,$B1888,inv!$T$1:$T$1164,$A1888,inv!$U$1:$U$1164,'DIAS DE INVENTARIO TAT'!F$1)</f>
        <v>0</v>
      </c>
      <c r="G1888">
        <f>+SUMIFS(inv!$D$1:$D$1164,inv!$A$1:$A$1164,$B1888,inv!$T$1:$T$1164,$A1888,inv!$U$1:$U$1164,'DIAS DE INVENTARIO TAT'!G$1)</f>
        <v>0</v>
      </c>
      <c r="H1888">
        <f>+SUMIFS(inv!$D$1:$D$1164,inv!$A$1:$A$1164,$B1888,inv!$T$1:$T$1164,$A1888,inv!$U$1:$U$1164,'DIAS DE INVENTARIO TAT'!H$1)</f>
        <v>0</v>
      </c>
      <c r="I1888">
        <f>+SUMIFS(inv!$D$1:$D$1164,inv!$A$1:$A$1164,$B1888,inv!$T$1:$T$1164,$A1888,inv!$U$1:$U$1164,'DIAS DE INVENTARIO TAT'!I$1)</f>
        <v>0</v>
      </c>
      <c r="J1888">
        <f>+SUMIFS(inv!$D$1:$D$1164,inv!$A$1:$A$1164,$B1888,inv!$T$1:$T$1164,$A1888,inv!$U$1:$U$1164,'DIAS DE INVENTARIO TAT'!J$1)</f>
        <v>0</v>
      </c>
      <c r="K1888">
        <f>+SUMIFS(inv!$D$1:$D$1164,inv!$A$1:$A$1164,$B1888,inv!$T$1:$T$1164,$A1888,inv!$U$1:$U$1164,'DIAS DE INVENTARIO TAT'!K$1)</f>
        <v>0</v>
      </c>
      <c r="L1888" s="6">
        <f>+SUMIFS(VENTAS!H:H,VENTAS!B:B,B1888,VENTAS!G:G,A1888)</f>
        <v>0</v>
      </c>
      <c r="M1888" s="4">
        <f t="shared" si="182"/>
        <v>0</v>
      </c>
      <c r="N1888" s="4">
        <f t="shared" si="183"/>
        <v>0</v>
      </c>
      <c r="O1888" s="4">
        <f t="shared" si="184"/>
        <v>0</v>
      </c>
      <c r="P1888" s="4">
        <f t="shared" si="185"/>
        <v>0</v>
      </c>
      <c r="Q1888" s="6" t="e">
        <f>+SUMIFS(#REF!,#REF!,TablaINV[[#This Row],[GRUPO]],#REF!,TablaINV[[#This Row],[COD]])</f>
        <v>#REF!</v>
      </c>
      <c r="R1888" s="19">
        <f t="shared" si="186"/>
        <v>0</v>
      </c>
      <c r="S1888" s="4" t="str">
        <f>+VLOOKUP(A1888,inv!T:X,5,0)</f>
        <v>CENTRO ORIENTE</v>
      </c>
      <c r="T1888" s="4" t="str">
        <f>+VLOOKUP(B:B,'DT HUEVO'!$A:$D,4,0)</f>
        <v>GRIS SUELTO</v>
      </c>
      <c r="U1888" s="4" t="str">
        <f>+VLOOKUP(TablaINV[[#This Row],[COD]],'DT HUEVO'!$A:$D,3,0)</f>
        <v>A</v>
      </c>
    </row>
    <row r="1889" spans="1:21">
      <c r="A1889" t="s">
        <v>471</v>
      </c>
      <c r="B1889" s="7">
        <v>10404</v>
      </c>
      <c r="C1889" t="s">
        <v>36</v>
      </c>
      <c r="D1889">
        <f>+SUMIFS(inv!D:D,inv!A:A,B1889,inv!T:T,A1889)</f>
        <v>0</v>
      </c>
      <c r="E1889">
        <f>+SUMIFS(inv!$D$1:$D$1164,inv!$A$1:$A$1164,$B1889,inv!$T$1:$T$1164,$A1889,inv!$U$1:$U$1164,'DIAS DE INVENTARIO TAT'!E$1)</f>
        <v>0</v>
      </c>
      <c r="F1889">
        <f>+SUMIFS(inv!$D$1:$D$1164,inv!$A$1:$A$1164,$B1889,inv!$T$1:$T$1164,$A1889,inv!$U$1:$U$1164,'DIAS DE INVENTARIO TAT'!F$1)</f>
        <v>0</v>
      </c>
      <c r="G1889">
        <f>+SUMIFS(inv!$D$1:$D$1164,inv!$A$1:$A$1164,$B1889,inv!$T$1:$T$1164,$A1889,inv!$U$1:$U$1164,'DIAS DE INVENTARIO TAT'!G$1)</f>
        <v>0</v>
      </c>
      <c r="H1889">
        <f>+SUMIFS(inv!$D$1:$D$1164,inv!$A$1:$A$1164,$B1889,inv!$T$1:$T$1164,$A1889,inv!$U$1:$U$1164,'DIAS DE INVENTARIO TAT'!H$1)</f>
        <v>0</v>
      </c>
      <c r="I1889">
        <f>+SUMIFS(inv!$D$1:$D$1164,inv!$A$1:$A$1164,$B1889,inv!$T$1:$T$1164,$A1889,inv!$U$1:$U$1164,'DIAS DE INVENTARIO TAT'!I$1)</f>
        <v>0</v>
      </c>
      <c r="J1889">
        <f>+SUMIFS(inv!$D$1:$D$1164,inv!$A$1:$A$1164,$B1889,inv!$T$1:$T$1164,$A1889,inv!$U$1:$U$1164,'DIAS DE INVENTARIO TAT'!J$1)</f>
        <v>0</v>
      </c>
      <c r="K1889">
        <f>+SUMIFS(inv!$D$1:$D$1164,inv!$A$1:$A$1164,$B1889,inv!$T$1:$T$1164,$A1889,inv!$U$1:$U$1164,'DIAS DE INVENTARIO TAT'!K$1)</f>
        <v>0</v>
      </c>
      <c r="L1889" s="6">
        <f>+SUMIFS(VENTAS!H:H,VENTAS!B:B,B1889,VENTAS!G:G,A1889)</f>
        <v>0</v>
      </c>
      <c r="M1889" s="4">
        <f t="shared" si="182"/>
        <v>0</v>
      </c>
      <c r="N1889" s="4">
        <f t="shared" si="183"/>
        <v>0</v>
      </c>
      <c r="O1889" s="4">
        <f t="shared" si="184"/>
        <v>0</v>
      </c>
      <c r="P1889" s="4">
        <f t="shared" si="185"/>
        <v>0</v>
      </c>
      <c r="Q1889" s="6" t="e">
        <f>+SUMIFS(#REF!,#REF!,TablaINV[[#This Row],[GRUPO]],#REF!,TablaINV[[#This Row],[COD]])</f>
        <v>#REF!</v>
      </c>
      <c r="R1889" s="19">
        <f t="shared" si="186"/>
        <v>0</v>
      </c>
      <c r="S1889" s="4" t="str">
        <f>+VLOOKUP(A1889,inv!T:X,5,0)</f>
        <v>CENTRO ORIENTE</v>
      </c>
      <c r="T1889" s="4" t="str">
        <f>+VLOOKUP(B:B,'DT HUEVO'!$A:$D,4,0)</f>
        <v>FS</v>
      </c>
      <c r="U1889" s="4" t="str">
        <f>+VLOOKUP(TablaINV[[#This Row],[COD]],'DT HUEVO'!$A:$D,3,0)</f>
        <v>A</v>
      </c>
    </row>
    <row r="1890" spans="1:21">
      <c r="A1890" t="s">
        <v>471</v>
      </c>
      <c r="B1890" s="7">
        <v>10407</v>
      </c>
      <c r="C1890" t="s">
        <v>37</v>
      </c>
      <c r="D1890">
        <f>+SUMIFS(inv!D:D,inv!A:A,B1890,inv!T:T,A1890)</f>
        <v>0</v>
      </c>
      <c r="E1890">
        <f>+SUMIFS(inv!$D$1:$D$1164,inv!$A$1:$A$1164,$B1890,inv!$T$1:$T$1164,$A1890,inv!$U$1:$U$1164,'DIAS DE INVENTARIO TAT'!E$1)</f>
        <v>0</v>
      </c>
      <c r="F1890">
        <f>+SUMIFS(inv!$D$1:$D$1164,inv!$A$1:$A$1164,$B1890,inv!$T$1:$T$1164,$A1890,inv!$U$1:$U$1164,'DIAS DE INVENTARIO TAT'!F$1)</f>
        <v>0</v>
      </c>
      <c r="G1890">
        <f>+SUMIFS(inv!$D$1:$D$1164,inv!$A$1:$A$1164,$B1890,inv!$T$1:$T$1164,$A1890,inv!$U$1:$U$1164,'DIAS DE INVENTARIO TAT'!G$1)</f>
        <v>0</v>
      </c>
      <c r="H1890">
        <f>+SUMIFS(inv!$D$1:$D$1164,inv!$A$1:$A$1164,$B1890,inv!$T$1:$T$1164,$A1890,inv!$U$1:$U$1164,'DIAS DE INVENTARIO TAT'!H$1)</f>
        <v>0</v>
      </c>
      <c r="I1890">
        <f>+SUMIFS(inv!$D$1:$D$1164,inv!$A$1:$A$1164,$B1890,inv!$T$1:$T$1164,$A1890,inv!$U$1:$U$1164,'DIAS DE INVENTARIO TAT'!I$1)</f>
        <v>0</v>
      </c>
      <c r="J1890">
        <f>+SUMIFS(inv!$D$1:$D$1164,inv!$A$1:$A$1164,$B1890,inv!$T$1:$T$1164,$A1890,inv!$U$1:$U$1164,'DIAS DE INVENTARIO TAT'!J$1)</f>
        <v>0</v>
      </c>
      <c r="K1890">
        <f>+SUMIFS(inv!$D$1:$D$1164,inv!$A$1:$A$1164,$B1890,inv!$T$1:$T$1164,$A1890,inv!$U$1:$U$1164,'DIAS DE INVENTARIO TAT'!K$1)</f>
        <v>0</v>
      </c>
      <c r="L1890" s="6">
        <f>+SUMIFS(VENTAS!H:H,VENTAS!B:B,B1890,VENTAS!G:G,A1890)</f>
        <v>0</v>
      </c>
      <c r="M1890" s="4">
        <f t="shared" si="182"/>
        <v>0</v>
      </c>
      <c r="N1890" s="4">
        <f t="shared" si="183"/>
        <v>0</v>
      </c>
      <c r="O1890" s="4">
        <f t="shared" si="184"/>
        <v>0</v>
      </c>
      <c r="P1890" s="4">
        <f t="shared" si="185"/>
        <v>0</v>
      </c>
      <c r="Q1890" s="6" t="e">
        <f>+SUMIFS(#REF!,#REF!,TablaINV[[#This Row],[GRUPO]],#REF!,TablaINV[[#This Row],[COD]])</f>
        <v>#REF!</v>
      </c>
      <c r="R1890" s="19">
        <f t="shared" si="186"/>
        <v>0</v>
      </c>
      <c r="S1890" s="4" t="str">
        <f>+VLOOKUP(A1890,inv!T:X,5,0)</f>
        <v>CENTRO ORIENTE</v>
      </c>
      <c r="T1890" s="4" t="str">
        <f>+VLOOKUP(B:B,'DT HUEVO'!$A:$D,4,0)</f>
        <v>EMPACADOS</v>
      </c>
      <c r="U1890" s="4" t="str">
        <f>+VLOOKUP(TablaINV[[#This Row],[COD]],'DT HUEVO'!$A:$D,3,0)</f>
        <v>A</v>
      </c>
    </row>
    <row r="1891" spans="1:21">
      <c r="A1891" t="s">
        <v>471</v>
      </c>
      <c r="B1891" s="7">
        <v>10457</v>
      </c>
      <c r="C1891" t="s">
        <v>38</v>
      </c>
      <c r="D1891">
        <f>+SUMIFS(inv!D:D,inv!A:A,B1891,inv!T:T,A1891)</f>
        <v>0</v>
      </c>
      <c r="E1891">
        <f>+SUMIFS(inv!$D$1:$D$1164,inv!$A$1:$A$1164,$B1891,inv!$T$1:$T$1164,$A1891,inv!$U$1:$U$1164,'DIAS DE INVENTARIO TAT'!E$1)</f>
        <v>0</v>
      </c>
      <c r="F1891">
        <f>+SUMIFS(inv!$D$1:$D$1164,inv!$A$1:$A$1164,$B1891,inv!$T$1:$T$1164,$A1891,inv!$U$1:$U$1164,'DIAS DE INVENTARIO TAT'!F$1)</f>
        <v>0</v>
      </c>
      <c r="G1891">
        <f>+SUMIFS(inv!$D$1:$D$1164,inv!$A$1:$A$1164,$B1891,inv!$T$1:$T$1164,$A1891,inv!$U$1:$U$1164,'DIAS DE INVENTARIO TAT'!G$1)</f>
        <v>0</v>
      </c>
      <c r="H1891">
        <f>+SUMIFS(inv!$D$1:$D$1164,inv!$A$1:$A$1164,$B1891,inv!$T$1:$T$1164,$A1891,inv!$U$1:$U$1164,'DIAS DE INVENTARIO TAT'!H$1)</f>
        <v>0</v>
      </c>
      <c r="I1891">
        <f>+SUMIFS(inv!$D$1:$D$1164,inv!$A$1:$A$1164,$B1891,inv!$T$1:$T$1164,$A1891,inv!$U$1:$U$1164,'DIAS DE INVENTARIO TAT'!I$1)</f>
        <v>0</v>
      </c>
      <c r="J1891">
        <f>+SUMIFS(inv!$D$1:$D$1164,inv!$A$1:$A$1164,$B1891,inv!$T$1:$T$1164,$A1891,inv!$U$1:$U$1164,'DIAS DE INVENTARIO TAT'!J$1)</f>
        <v>0</v>
      </c>
      <c r="K1891">
        <f>+SUMIFS(inv!$D$1:$D$1164,inv!$A$1:$A$1164,$B1891,inv!$T$1:$T$1164,$A1891,inv!$U$1:$U$1164,'DIAS DE INVENTARIO TAT'!K$1)</f>
        <v>0</v>
      </c>
      <c r="L1891" s="6">
        <f>+SUMIFS(VENTAS!H:H,VENTAS!B:B,B1891,VENTAS!G:G,A1891)</f>
        <v>0</v>
      </c>
      <c r="M1891" s="4">
        <f t="shared" si="182"/>
        <v>0</v>
      </c>
      <c r="N1891" s="4">
        <f t="shared" si="183"/>
        <v>0</v>
      </c>
      <c r="O1891" s="4">
        <f t="shared" si="184"/>
        <v>0</v>
      </c>
      <c r="P1891" s="4">
        <f t="shared" si="185"/>
        <v>0</v>
      </c>
      <c r="Q1891" s="6" t="e">
        <f>+SUMIFS(#REF!,#REF!,TablaINV[[#This Row],[GRUPO]],#REF!,TablaINV[[#This Row],[COD]])</f>
        <v>#REF!</v>
      </c>
      <c r="R1891" s="19">
        <f t="shared" si="186"/>
        <v>0</v>
      </c>
      <c r="S1891" s="4" t="str">
        <f>+VLOOKUP(A1891,inv!T:X,5,0)</f>
        <v>CENTRO ORIENTE</v>
      </c>
      <c r="T1891" s="4" t="str">
        <f>+VLOOKUP(B:B,'DT HUEVO'!$A:$D,4,0)</f>
        <v>EMPACADOS</v>
      </c>
      <c r="U1891" s="4" t="str">
        <f>+VLOOKUP(TablaINV[[#This Row],[COD]],'DT HUEVO'!$A:$D,3,0)</f>
        <v>A</v>
      </c>
    </row>
    <row r="1892" spans="1:21">
      <c r="A1892" t="s">
        <v>471</v>
      </c>
      <c r="B1892" s="7">
        <v>10469</v>
      </c>
      <c r="C1892" t="s">
        <v>39</v>
      </c>
      <c r="D1892">
        <f>+SUMIFS(inv!D:D,inv!A:A,B1892,inv!T:T,A1892)</f>
        <v>0</v>
      </c>
      <c r="E1892">
        <f>+SUMIFS(inv!$D$1:$D$1164,inv!$A$1:$A$1164,$B1892,inv!$T$1:$T$1164,$A1892,inv!$U$1:$U$1164,'DIAS DE INVENTARIO TAT'!E$1)</f>
        <v>0</v>
      </c>
      <c r="F1892">
        <f>+SUMIFS(inv!$D$1:$D$1164,inv!$A$1:$A$1164,$B1892,inv!$T$1:$T$1164,$A1892,inv!$U$1:$U$1164,'DIAS DE INVENTARIO TAT'!F$1)</f>
        <v>0</v>
      </c>
      <c r="G1892">
        <f>+SUMIFS(inv!$D$1:$D$1164,inv!$A$1:$A$1164,$B1892,inv!$T$1:$T$1164,$A1892,inv!$U$1:$U$1164,'DIAS DE INVENTARIO TAT'!G$1)</f>
        <v>0</v>
      </c>
      <c r="H1892">
        <f>+SUMIFS(inv!$D$1:$D$1164,inv!$A$1:$A$1164,$B1892,inv!$T$1:$T$1164,$A1892,inv!$U$1:$U$1164,'DIAS DE INVENTARIO TAT'!H$1)</f>
        <v>0</v>
      </c>
      <c r="I1892">
        <f>+SUMIFS(inv!$D$1:$D$1164,inv!$A$1:$A$1164,$B1892,inv!$T$1:$T$1164,$A1892,inv!$U$1:$U$1164,'DIAS DE INVENTARIO TAT'!I$1)</f>
        <v>0</v>
      </c>
      <c r="J1892">
        <f>+SUMIFS(inv!$D$1:$D$1164,inv!$A$1:$A$1164,$B1892,inv!$T$1:$T$1164,$A1892,inv!$U$1:$U$1164,'DIAS DE INVENTARIO TAT'!J$1)</f>
        <v>0</v>
      </c>
      <c r="K1892">
        <f>+SUMIFS(inv!$D$1:$D$1164,inv!$A$1:$A$1164,$B1892,inv!$T$1:$T$1164,$A1892,inv!$U$1:$U$1164,'DIAS DE INVENTARIO TAT'!K$1)</f>
        <v>0</v>
      </c>
      <c r="L1892" s="6">
        <f>+SUMIFS(VENTAS!H:H,VENTAS!B:B,B1892,VENTAS!G:G,A1892)</f>
        <v>0</v>
      </c>
      <c r="M1892" s="4">
        <f t="shared" si="182"/>
        <v>0</v>
      </c>
      <c r="N1892" s="4">
        <f t="shared" si="183"/>
        <v>0</v>
      </c>
      <c r="O1892" s="4">
        <f t="shared" si="184"/>
        <v>0</v>
      </c>
      <c r="P1892" s="4">
        <f t="shared" si="185"/>
        <v>0</v>
      </c>
      <c r="Q1892" s="6" t="e">
        <f>+SUMIFS(#REF!,#REF!,TablaINV[[#This Row],[GRUPO]],#REF!,TablaINV[[#This Row],[COD]])</f>
        <v>#REF!</v>
      </c>
      <c r="R1892" s="19">
        <f t="shared" si="186"/>
        <v>0</v>
      </c>
      <c r="S1892" s="4" t="str">
        <f>+VLOOKUP(A1892,inv!T:X,5,0)</f>
        <v>CENTRO ORIENTE</v>
      </c>
      <c r="T1892" s="4" t="str">
        <f>+VLOOKUP(B:B,'DT HUEVO'!$A:$D,4,0)</f>
        <v>EMPACADOS</v>
      </c>
      <c r="U1892" s="4" t="str">
        <f>+VLOOKUP(TablaINV[[#This Row],[COD]],'DT HUEVO'!$A:$D,3,0)</f>
        <v>A</v>
      </c>
    </row>
    <row r="1893" spans="1:21">
      <c r="A1893" t="s">
        <v>471</v>
      </c>
      <c r="B1893" s="7">
        <v>10501</v>
      </c>
      <c r="C1893" t="s">
        <v>41</v>
      </c>
      <c r="D1893">
        <f>+SUMIFS(inv!D:D,inv!A:A,B1893,inv!T:T,A1893)</f>
        <v>0</v>
      </c>
      <c r="E1893">
        <f>+SUMIFS(inv!$D$1:$D$1164,inv!$A$1:$A$1164,$B1893,inv!$T$1:$T$1164,$A1893,inv!$U$1:$U$1164,'DIAS DE INVENTARIO TAT'!E$1)</f>
        <v>0</v>
      </c>
      <c r="F1893">
        <f>+SUMIFS(inv!$D$1:$D$1164,inv!$A$1:$A$1164,$B1893,inv!$T$1:$T$1164,$A1893,inv!$U$1:$U$1164,'DIAS DE INVENTARIO TAT'!F$1)</f>
        <v>0</v>
      </c>
      <c r="G1893">
        <f>+SUMIFS(inv!$D$1:$D$1164,inv!$A$1:$A$1164,$B1893,inv!$T$1:$T$1164,$A1893,inv!$U$1:$U$1164,'DIAS DE INVENTARIO TAT'!G$1)</f>
        <v>0</v>
      </c>
      <c r="H1893">
        <f>+SUMIFS(inv!$D$1:$D$1164,inv!$A$1:$A$1164,$B1893,inv!$T$1:$T$1164,$A1893,inv!$U$1:$U$1164,'DIAS DE INVENTARIO TAT'!H$1)</f>
        <v>0</v>
      </c>
      <c r="I1893">
        <f>+SUMIFS(inv!$D$1:$D$1164,inv!$A$1:$A$1164,$B1893,inv!$T$1:$T$1164,$A1893,inv!$U$1:$U$1164,'DIAS DE INVENTARIO TAT'!I$1)</f>
        <v>0</v>
      </c>
      <c r="J1893">
        <f>+SUMIFS(inv!$D$1:$D$1164,inv!$A$1:$A$1164,$B1893,inv!$T$1:$T$1164,$A1893,inv!$U$1:$U$1164,'DIAS DE INVENTARIO TAT'!J$1)</f>
        <v>0</v>
      </c>
      <c r="K1893">
        <f>+SUMIFS(inv!$D$1:$D$1164,inv!$A$1:$A$1164,$B1893,inv!$T$1:$T$1164,$A1893,inv!$U$1:$U$1164,'DIAS DE INVENTARIO TAT'!K$1)</f>
        <v>0</v>
      </c>
      <c r="L1893" s="6">
        <f>+SUMIFS(VENTAS!H:H,VENTAS!B:B,B1893,VENTAS!G:G,A1893)</f>
        <v>0</v>
      </c>
      <c r="M1893" s="4">
        <f t="shared" si="182"/>
        <v>0</v>
      </c>
      <c r="N1893" s="4">
        <f t="shared" si="183"/>
        <v>0</v>
      </c>
      <c r="O1893" s="4">
        <f t="shared" si="184"/>
        <v>0</v>
      </c>
      <c r="P1893" s="4">
        <f t="shared" si="185"/>
        <v>0</v>
      </c>
      <c r="Q1893" s="6" t="e">
        <f>+SUMIFS(#REF!,#REF!,TablaINV[[#This Row],[GRUPO]],#REF!,TablaINV[[#This Row],[COD]])</f>
        <v>#REF!</v>
      </c>
      <c r="R1893" s="19">
        <f t="shared" si="186"/>
        <v>0</v>
      </c>
      <c r="S1893" s="4" t="str">
        <f>+VLOOKUP(A1893,inv!T:X,5,0)</f>
        <v>CENTRO ORIENTE</v>
      </c>
      <c r="T1893" s="4" t="str">
        <f>+VLOOKUP(B:B,'DT HUEVO'!$A:$D,4,0)</f>
        <v>GRIS SUELTO</v>
      </c>
      <c r="U1893" s="4" t="str">
        <f>+VLOOKUP(TablaINV[[#This Row],[COD]],'DT HUEVO'!$A:$D,3,0)</f>
        <v>B</v>
      </c>
    </row>
    <row r="1894" spans="1:21">
      <c r="A1894" t="s">
        <v>471</v>
      </c>
      <c r="B1894" s="7">
        <v>10502</v>
      </c>
      <c r="C1894" t="s">
        <v>42</v>
      </c>
      <c r="D1894">
        <f>+SUMIFS(inv!D:D,inv!A:A,B1894,inv!T:T,A1894)</f>
        <v>0</v>
      </c>
      <c r="E1894">
        <f>+SUMIFS(inv!$D$1:$D$1164,inv!$A$1:$A$1164,$B1894,inv!$T$1:$T$1164,$A1894,inv!$U$1:$U$1164,'DIAS DE INVENTARIO TAT'!E$1)</f>
        <v>0</v>
      </c>
      <c r="F1894">
        <f>+SUMIFS(inv!$D$1:$D$1164,inv!$A$1:$A$1164,$B1894,inv!$T$1:$T$1164,$A1894,inv!$U$1:$U$1164,'DIAS DE INVENTARIO TAT'!F$1)</f>
        <v>0</v>
      </c>
      <c r="G1894">
        <f>+SUMIFS(inv!$D$1:$D$1164,inv!$A$1:$A$1164,$B1894,inv!$T$1:$T$1164,$A1894,inv!$U$1:$U$1164,'DIAS DE INVENTARIO TAT'!G$1)</f>
        <v>0</v>
      </c>
      <c r="H1894">
        <f>+SUMIFS(inv!$D$1:$D$1164,inv!$A$1:$A$1164,$B1894,inv!$T$1:$T$1164,$A1894,inv!$U$1:$U$1164,'DIAS DE INVENTARIO TAT'!H$1)</f>
        <v>0</v>
      </c>
      <c r="I1894">
        <f>+SUMIFS(inv!$D$1:$D$1164,inv!$A$1:$A$1164,$B1894,inv!$T$1:$T$1164,$A1894,inv!$U$1:$U$1164,'DIAS DE INVENTARIO TAT'!I$1)</f>
        <v>0</v>
      </c>
      <c r="J1894">
        <f>+SUMIFS(inv!$D$1:$D$1164,inv!$A$1:$A$1164,$B1894,inv!$T$1:$T$1164,$A1894,inv!$U$1:$U$1164,'DIAS DE INVENTARIO TAT'!J$1)</f>
        <v>0</v>
      </c>
      <c r="K1894">
        <f>+SUMIFS(inv!$D$1:$D$1164,inv!$A$1:$A$1164,$B1894,inv!$T$1:$T$1164,$A1894,inv!$U$1:$U$1164,'DIAS DE INVENTARIO TAT'!K$1)</f>
        <v>0</v>
      </c>
      <c r="L1894" s="6">
        <f>+SUMIFS(VENTAS!H:H,VENTAS!B:B,B1894,VENTAS!G:G,A1894)</f>
        <v>0</v>
      </c>
      <c r="M1894" s="4">
        <f t="shared" si="182"/>
        <v>0</v>
      </c>
      <c r="N1894" s="4">
        <f t="shared" si="183"/>
        <v>0</v>
      </c>
      <c r="O1894" s="4">
        <f t="shared" si="184"/>
        <v>0</v>
      </c>
      <c r="P1894" s="4">
        <f t="shared" si="185"/>
        <v>0</v>
      </c>
      <c r="Q1894" s="6" t="e">
        <f>+SUMIFS(#REF!,#REF!,TablaINV[[#This Row],[GRUPO]],#REF!,TablaINV[[#This Row],[COD]])</f>
        <v>#REF!</v>
      </c>
      <c r="R1894" s="19">
        <f t="shared" si="186"/>
        <v>0</v>
      </c>
      <c r="S1894" s="4" t="str">
        <f>+VLOOKUP(A1894,inv!T:X,5,0)</f>
        <v>CENTRO ORIENTE</v>
      </c>
      <c r="T1894" s="4" t="e">
        <f>+VLOOKUP(B:B,'DT HUEVO'!$A:$D,4,0)</f>
        <v>#N/A</v>
      </c>
      <c r="U1894" s="4" t="e">
        <f>+VLOOKUP(TablaINV[[#This Row],[COD]],'DT HUEVO'!$A:$D,3,0)</f>
        <v>#N/A</v>
      </c>
    </row>
    <row r="1895" spans="1:21">
      <c r="A1895" t="s">
        <v>471</v>
      </c>
      <c r="B1895" s="7">
        <v>10601</v>
      </c>
      <c r="C1895" s="25" t="s">
        <v>44</v>
      </c>
      <c r="D1895">
        <f>+SUMIFS(inv!D:D,inv!A:A,B1895,inv!T:T,A1895)</f>
        <v>0</v>
      </c>
      <c r="E1895">
        <f>+SUMIFS(inv!$D$1:$D$1164,inv!$A$1:$A$1164,$B1895,inv!$T$1:$T$1164,$A1895,inv!$U$1:$U$1164,'DIAS DE INVENTARIO TAT'!E$1)</f>
        <v>0</v>
      </c>
      <c r="F1895">
        <f>+SUMIFS(inv!$D$1:$D$1164,inv!$A$1:$A$1164,$B1895,inv!$T$1:$T$1164,$A1895,inv!$U$1:$U$1164,'DIAS DE INVENTARIO TAT'!F$1)</f>
        <v>0</v>
      </c>
      <c r="G1895">
        <f>+SUMIFS(inv!$D$1:$D$1164,inv!$A$1:$A$1164,$B1895,inv!$T$1:$T$1164,$A1895,inv!$U$1:$U$1164,'DIAS DE INVENTARIO TAT'!G$1)</f>
        <v>0</v>
      </c>
      <c r="H1895">
        <f>+SUMIFS(inv!$D$1:$D$1164,inv!$A$1:$A$1164,$B1895,inv!$T$1:$T$1164,$A1895,inv!$U$1:$U$1164,'DIAS DE INVENTARIO TAT'!H$1)</f>
        <v>0</v>
      </c>
      <c r="I1895">
        <f>+SUMIFS(inv!$D$1:$D$1164,inv!$A$1:$A$1164,$B1895,inv!$T$1:$T$1164,$A1895,inv!$U$1:$U$1164,'DIAS DE INVENTARIO TAT'!I$1)</f>
        <v>0</v>
      </c>
      <c r="J1895">
        <f>+SUMIFS(inv!$D$1:$D$1164,inv!$A$1:$A$1164,$B1895,inv!$T$1:$T$1164,$A1895,inv!$U$1:$U$1164,'DIAS DE INVENTARIO TAT'!J$1)</f>
        <v>0</v>
      </c>
      <c r="K1895">
        <f>+SUMIFS(inv!$D$1:$D$1164,inv!$A$1:$A$1164,$B1895,inv!$T$1:$T$1164,$A1895,inv!$U$1:$U$1164,'DIAS DE INVENTARIO TAT'!K$1)</f>
        <v>0</v>
      </c>
      <c r="L1895" s="6">
        <f>+SUMIFS(VENTAS!H:H,VENTAS!B:B,B1895,VENTAS!G:G,A1895)</f>
        <v>0</v>
      </c>
      <c r="M1895" s="4">
        <f t="shared" si="182"/>
        <v>0</v>
      </c>
      <c r="N1895" s="4">
        <f t="shared" si="183"/>
        <v>0</v>
      </c>
      <c r="O1895" s="4">
        <f t="shared" si="184"/>
        <v>0</v>
      </c>
      <c r="P1895" s="4">
        <f t="shared" si="185"/>
        <v>0</v>
      </c>
      <c r="Q1895" s="6" t="e">
        <f>+SUMIFS(#REF!,#REF!,TablaINV[[#This Row],[GRUPO]],#REF!,TablaINV[[#This Row],[COD]])</f>
        <v>#REF!</v>
      </c>
      <c r="R1895" s="19">
        <f t="shared" si="186"/>
        <v>0</v>
      </c>
      <c r="S1895" s="4" t="str">
        <f>+VLOOKUP(A1895,inv!T:X,5,0)</f>
        <v>CENTRO ORIENTE</v>
      </c>
      <c r="T1895" s="4" t="str">
        <f>+VLOOKUP(B:B,'DT HUEVO'!$A:$D,4,0)</f>
        <v>GRIS SUELTO</v>
      </c>
      <c r="U1895" s="4" t="str">
        <f>+VLOOKUP(TablaINV[[#This Row],[COD]],'DT HUEVO'!$A:$D,3,0)</f>
        <v>C</v>
      </c>
    </row>
    <row r="1896" spans="1:21">
      <c r="A1896" t="s">
        <v>471</v>
      </c>
      <c r="B1896" s="7">
        <v>13559</v>
      </c>
      <c r="C1896" t="s">
        <v>429</v>
      </c>
      <c r="D1896">
        <f>+SUMIFS(inv!D:D,inv!A:A,B1896,inv!T:T,A1896)</f>
        <v>0</v>
      </c>
      <c r="E1896">
        <f>+SUMIFS(inv!$D$1:$D$1164,inv!$A$1:$A$1164,$B1896,inv!$T$1:$T$1164,$A1896,inv!$U$1:$U$1164,'DIAS DE INVENTARIO TAT'!E$1)</f>
        <v>0</v>
      </c>
      <c r="F1896">
        <f>+SUMIFS(inv!$D$1:$D$1164,inv!$A$1:$A$1164,$B1896,inv!$T$1:$T$1164,$A1896,inv!$U$1:$U$1164,'DIAS DE INVENTARIO TAT'!F$1)</f>
        <v>0</v>
      </c>
      <c r="G1896">
        <f>+SUMIFS(inv!$D$1:$D$1164,inv!$A$1:$A$1164,$B1896,inv!$T$1:$T$1164,$A1896,inv!$U$1:$U$1164,'DIAS DE INVENTARIO TAT'!G$1)</f>
        <v>0</v>
      </c>
      <c r="H1896">
        <f>+SUMIFS(inv!$D$1:$D$1164,inv!$A$1:$A$1164,$B1896,inv!$T$1:$T$1164,$A1896,inv!$U$1:$U$1164,'DIAS DE INVENTARIO TAT'!H$1)</f>
        <v>0</v>
      </c>
      <c r="I1896">
        <f>+SUMIFS(inv!$D$1:$D$1164,inv!$A$1:$A$1164,$B1896,inv!$T$1:$T$1164,$A1896,inv!$U$1:$U$1164,'DIAS DE INVENTARIO TAT'!I$1)</f>
        <v>0</v>
      </c>
      <c r="J1896">
        <f>+SUMIFS(inv!$D$1:$D$1164,inv!$A$1:$A$1164,$B1896,inv!$T$1:$T$1164,$A1896,inv!$U$1:$U$1164,'DIAS DE INVENTARIO TAT'!J$1)</f>
        <v>0</v>
      </c>
      <c r="K1896">
        <f>+SUMIFS(inv!$D$1:$D$1164,inv!$A$1:$A$1164,$B1896,inv!$T$1:$T$1164,$A1896,inv!$U$1:$U$1164,'DIAS DE INVENTARIO TAT'!K$1)</f>
        <v>0</v>
      </c>
      <c r="L1896" s="6">
        <f>+SUMIFS(VENTAS!H:H,VENTAS!B:B,B1896,VENTAS!G:G,A1896)</f>
        <v>0</v>
      </c>
      <c r="M1896" s="4">
        <f t="shared" si="182"/>
        <v>0</v>
      </c>
      <c r="N1896" s="4">
        <f t="shared" si="183"/>
        <v>0</v>
      </c>
      <c r="O1896" s="4">
        <f t="shared" si="184"/>
        <v>0</v>
      </c>
      <c r="P1896" s="4">
        <f t="shared" si="185"/>
        <v>0</v>
      </c>
      <c r="Q1896" s="6" t="e">
        <f>+SUMIFS(#REF!,#REF!,TablaINV[[#This Row],[GRUPO]],#REF!,TablaINV[[#This Row],[COD]])</f>
        <v>#REF!</v>
      </c>
      <c r="R1896" s="19">
        <f t="shared" si="186"/>
        <v>0</v>
      </c>
      <c r="S1896" s="4" t="str">
        <f>+VLOOKUP(A1896,inv!T:X,5,0)</f>
        <v>CENTRO ORIENTE</v>
      </c>
      <c r="T1896" s="4" t="str">
        <f>+VLOOKUP(B:B,'DT HUEVO'!$A:$D,4,0)</f>
        <v>EMPACADOS</v>
      </c>
      <c r="U1896" s="4" t="str">
        <f>+VLOOKUP(TablaINV[[#This Row],[COD]],'DT HUEVO'!$A:$D,3,0)</f>
        <v>B</v>
      </c>
    </row>
    <row r="1897" spans="1:21">
      <c r="A1897" t="s">
        <v>471</v>
      </c>
      <c r="B1897" s="7">
        <v>72002</v>
      </c>
      <c r="C1897" t="s">
        <v>48</v>
      </c>
      <c r="D1897">
        <f>+SUMIFS(inv!D:D,inv!A:A,B1897,inv!T:T,A1897)</f>
        <v>0</v>
      </c>
      <c r="E1897">
        <f>+SUMIFS(inv!$D$1:$D$1164,inv!$A$1:$A$1164,$B1897,inv!$T$1:$T$1164,$A1897,inv!$U$1:$U$1164,'DIAS DE INVENTARIO TAT'!E$1)</f>
        <v>0</v>
      </c>
      <c r="F1897">
        <f>+SUMIFS(inv!$D$1:$D$1164,inv!$A$1:$A$1164,$B1897,inv!$T$1:$T$1164,$A1897,inv!$U$1:$U$1164,'DIAS DE INVENTARIO TAT'!F$1)</f>
        <v>0</v>
      </c>
      <c r="G1897">
        <f>+SUMIFS(inv!$D$1:$D$1164,inv!$A$1:$A$1164,$B1897,inv!$T$1:$T$1164,$A1897,inv!$U$1:$U$1164,'DIAS DE INVENTARIO TAT'!G$1)</f>
        <v>0</v>
      </c>
      <c r="H1897">
        <f>+SUMIFS(inv!$D$1:$D$1164,inv!$A$1:$A$1164,$B1897,inv!$T$1:$T$1164,$A1897,inv!$U$1:$U$1164,'DIAS DE INVENTARIO TAT'!H$1)</f>
        <v>0</v>
      </c>
      <c r="I1897">
        <f>+SUMIFS(inv!$D$1:$D$1164,inv!$A$1:$A$1164,$B1897,inv!$T$1:$T$1164,$A1897,inv!$U$1:$U$1164,'DIAS DE INVENTARIO TAT'!I$1)</f>
        <v>0</v>
      </c>
      <c r="J1897">
        <f>+SUMIFS(inv!$D$1:$D$1164,inv!$A$1:$A$1164,$B1897,inv!$T$1:$T$1164,$A1897,inv!$U$1:$U$1164,'DIAS DE INVENTARIO TAT'!J$1)</f>
        <v>0</v>
      </c>
      <c r="K1897">
        <f>+SUMIFS(inv!$D$1:$D$1164,inv!$A$1:$A$1164,$B1897,inv!$T$1:$T$1164,$A1897,inv!$U$1:$U$1164,'DIAS DE INVENTARIO TAT'!K$1)</f>
        <v>0</v>
      </c>
      <c r="L1897" s="6">
        <f>+SUMIFS(VENTAS!H:H,VENTAS!B:B,B1897,VENTAS!G:G,A1897)</f>
        <v>0</v>
      </c>
      <c r="M1897" s="4">
        <f t="shared" si="182"/>
        <v>0</v>
      </c>
      <c r="N1897" s="4">
        <f t="shared" si="183"/>
        <v>0</v>
      </c>
      <c r="O1897" s="4">
        <f t="shared" si="184"/>
        <v>0</v>
      </c>
      <c r="P1897" s="4">
        <f t="shared" si="185"/>
        <v>0</v>
      </c>
      <c r="Q1897" s="6" t="e">
        <f>+SUMIFS(#REF!,#REF!,TablaINV[[#This Row],[GRUPO]],#REF!,TablaINV[[#This Row],[COD]])</f>
        <v>#REF!</v>
      </c>
      <c r="R1897" s="19">
        <f t="shared" si="186"/>
        <v>0</v>
      </c>
      <c r="S1897" s="4" t="str">
        <f>+VLOOKUP(A1897,inv!T:X,5,0)</f>
        <v>CENTRO ORIENTE</v>
      </c>
      <c r="T1897" s="4" t="str">
        <f>+VLOOKUP(B:B,'DT HUEVO'!$A:$D,4,0)</f>
        <v>SEGUNDA</v>
      </c>
      <c r="U1897" s="4" t="str">
        <f>+VLOOKUP(TablaINV[[#This Row],[COD]],'DT HUEVO'!$A:$D,3,0)</f>
        <v>SEGUNDA</v>
      </c>
    </row>
    <row r="1898" spans="1:21">
      <c r="A1898" t="s">
        <v>471</v>
      </c>
      <c r="B1898" s="7">
        <v>72012</v>
      </c>
      <c r="C1898" t="s">
        <v>55</v>
      </c>
      <c r="D1898">
        <f>+SUMIFS(inv!D:D,inv!A:A,B1898,inv!T:T,A1898)</f>
        <v>0</v>
      </c>
      <c r="E1898">
        <f>+SUMIFS(inv!$D$1:$D$1164,inv!$A$1:$A$1164,$B1898,inv!$T$1:$T$1164,$A1898,inv!$U$1:$U$1164,'DIAS DE INVENTARIO TAT'!E$1)</f>
        <v>0</v>
      </c>
      <c r="F1898">
        <f>+SUMIFS(inv!$D$1:$D$1164,inv!$A$1:$A$1164,$B1898,inv!$T$1:$T$1164,$A1898,inv!$U$1:$U$1164,'DIAS DE INVENTARIO TAT'!F$1)</f>
        <v>0</v>
      </c>
      <c r="G1898">
        <f>+SUMIFS(inv!$D$1:$D$1164,inv!$A$1:$A$1164,$B1898,inv!$T$1:$T$1164,$A1898,inv!$U$1:$U$1164,'DIAS DE INVENTARIO TAT'!G$1)</f>
        <v>0</v>
      </c>
      <c r="H1898">
        <f>+SUMIFS(inv!$D$1:$D$1164,inv!$A$1:$A$1164,$B1898,inv!$T$1:$T$1164,$A1898,inv!$U$1:$U$1164,'DIAS DE INVENTARIO TAT'!H$1)</f>
        <v>0</v>
      </c>
      <c r="I1898">
        <f>+SUMIFS(inv!$D$1:$D$1164,inv!$A$1:$A$1164,$B1898,inv!$T$1:$T$1164,$A1898,inv!$U$1:$U$1164,'DIAS DE INVENTARIO TAT'!I$1)</f>
        <v>0</v>
      </c>
      <c r="J1898">
        <f>+SUMIFS(inv!$D$1:$D$1164,inv!$A$1:$A$1164,$B1898,inv!$T$1:$T$1164,$A1898,inv!$U$1:$U$1164,'DIAS DE INVENTARIO TAT'!J$1)</f>
        <v>0</v>
      </c>
      <c r="K1898">
        <f>+SUMIFS(inv!$D$1:$D$1164,inv!$A$1:$A$1164,$B1898,inv!$T$1:$T$1164,$A1898,inv!$U$1:$U$1164,'DIAS DE INVENTARIO TAT'!K$1)</f>
        <v>0</v>
      </c>
      <c r="L1898" s="6">
        <f>+SUMIFS(VENTAS!H:H,VENTAS!B:B,B1898,VENTAS!G:G,A1898)</f>
        <v>0</v>
      </c>
      <c r="M1898" s="4">
        <f t="shared" si="182"/>
        <v>0</v>
      </c>
      <c r="N1898" s="4">
        <f t="shared" si="183"/>
        <v>0</v>
      </c>
      <c r="O1898" s="4">
        <f t="shared" si="184"/>
        <v>0</v>
      </c>
      <c r="P1898" s="4">
        <f t="shared" si="185"/>
        <v>0</v>
      </c>
      <c r="Q1898" s="6" t="e">
        <f>+SUMIFS(#REF!,#REF!,TablaINV[[#This Row],[GRUPO]],#REF!,TablaINV[[#This Row],[COD]])</f>
        <v>#REF!</v>
      </c>
      <c r="R1898" s="19">
        <f t="shared" si="186"/>
        <v>0</v>
      </c>
      <c r="S1898" s="4" t="str">
        <f>+VLOOKUP(A1898,inv!T:X,5,0)</f>
        <v>CENTRO ORIENTE</v>
      </c>
      <c r="T1898" s="4" t="str">
        <f>+VLOOKUP(B:B,'DT HUEVO'!$A:$D,4,0)</f>
        <v>SEGUNDA</v>
      </c>
      <c r="U1898" s="4" t="str">
        <f>+VLOOKUP(TablaINV[[#This Row],[COD]],'DT HUEVO'!$A:$D,3,0)</f>
        <v>SEGUNDA</v>
      </c>
    </row>
    <row r="1899" spans="1:21">
      <c r="A1899" t="s">
        <v>471</v>
      </c>
      <c r="B1899" s="7">
        <v>73001</v>
      </c>
      <c r="C1899" t="s">
        <v>49</v>
      </c>
      <c r="D1899">
        <f>+SUMIFS(inv!D:D,inv!A:A,B1899,inv!T:T,A1899)</f>
        <v>0</v>
      </c>
      <c r="E1899">
        <f>+SUMIFS(inv!$D$1:$D$1164,inv!$A$1:$A$1164,$B1899,inv!$T$1:$T$1164,$A1899,inv!$U$1:$U$1164,'DIAS DE INVENTARIO TAT'!E$1)</f>
        <v>0</v>
      </c>
      <c r="F1899">
        <f>+SUMIFS(inv!$D$1:$D$1164,inv!$A$1:$A$1164,$B1899,inv!$T$1:$T$1164,$A1899,inv!$U$1:$U$1164,'DIAS DE INVENTARIO TAT'!F$1)</f>
        <v>0</v>
      </c>
      <c r="G1899">
        <f>+SUMIFS(inv!$D$1:$D$1164,inv!$A$1:$A$1164,$B1899,inv!$T$1:$T$1164,$A1899,inv!$U$1:$U$1164,'DIAS DE INVENTARIO TAT'!G$1)</f>
        <v>0</v>
      </c>
      <c r="H1899">
        <f>+SUMIFS(inv!$D$1:$D$1164,inv!$A$1:$A$1164,$B1899,inv!$T$1:$T$1164,$A1899,inv!$U$1:$U$1164,'DIAS DE INVENTARIO TAT'!H$1)</f>
        <v>0</v>
      </c>
      <c r="I1899">
        <f>+SUMIFS(inv!$D$1:$D$1164,inv!$A$1:$A$1164,$B1899,inv!$T$1:$T$1164,$A1899,inv!$U$1:$U$1164,'DIAS DE INVENTARIO TAT'!I$1)</f>
        <v>0</v>
      </c>
      <c r="J1899">
        <f>+SUMIFS(inv!$D$1:$D$1164,inv!$A$1:$A$1164,$B1899,inv!$T$1:$T$1164,$A1899,inv!$U$1:$U$1164,'DIAS DE INVENTARIO TAT'!J$1)</f>
        <v>0</v>
      </c>
      <c r="K1899">
        <f>+SUMIFS(inv!$D$1:$D$1164,inv!$A$1:$A$1164,$B1899,inv!$T$1:$T$1164,$A1899,inv!$U$1:$U$1164,'DIAS DE INVENTARIO TAT'!K$1)</f>
        <v>0</v>
      </c>
      <c r="L1899" s="6">
        <f>+SUMIFS(VENTAS!H:H,VENTAS!B:B,B1899,VENTAS!G:G,A1899)</f>
        <v>0</v>
      </c>
      <c r="M1899" s="4">
        <f t="shared" si="182"/>
        <v>0</v>
      </c>
      <c r="N1899" s="4">
        <f t="shared" si="183"/>
        <v>0</v>
      </c>
      <c r="O1899" s="4">
        <f t="shared" si="184"/>
        <v>0</v>
      </c>
      <c r="P1899" s="4">
        <f t="shared" si="185"/>
        <v>0</v>
      </c>
      <c r="Q1899" s="6" t="e">
        <f>+SUMIFS(#REF!,#REF!,TablaINV[[#This Row],[GRUPO]],#REF!,TablaINV[[#This Row],[COD]])</f>
        <v>#REF!</v>
      </c>
      <c r="R1899" s="19">
        <f t="shared" si="186"/>
        <v>0</v>
      </c>
      <c r="S1899" s="4" t="str">
        <f>+VLOOKUP(A1899,inv!T:X,5,0)</f>
        <v>CENTRO ORIENTE</v>
      </c>
      <c r="T1899" s="4" t="str">
        <f>+VLOOKUP(B:B,'DT HUEVO'!$A:$D,4,0)</f>
        <v>SEGUNDA</v>
      </c>
      <c r="U1899" s="4" t="str">
        <f>+VLOOKUP(TablaINV[[#This Row],[COD]],'DT HUEVO'!$A:$D,3,0)</f>
        <v>SEGUNDA</v>
      </c>
    </row>
    <row r="1900" spans="1:21">
      <c r="A1900" t="s">
        <v>471</v>
      </c>
      <c r="B1900" s="7">
        <v>73012</v>
      </c>
      <c r="C1900" t="s">
        <v>56</v>
      </c>
      <c r="D1900">
        <f>+SUMIFS(inv!D:D,inv!A:A,B1900,inv!T:T,A1900)</f>
        <v>0</v>
      </c>
      <c r="E1900">
        <f>+SUMIFS(inv!$D$1:$D$1164,inv!$A$1:$A$1164,$B1900,inv!$T$1:$T$1164,$A1900,inv!$U$1:$U$1164,'DIAS DE INVENTARIO TAT'!E$1)</f>
        <v>0</v>
      </c>
      <c r="F1900">
        <f>+SUMIFS(inv!$D$1:$D$1164,inv!$A$1:$A$1164,$B1900,inv!$T$1:$T$1164,$A1900,inv!$U$1:$U$1164,'DIAS DE INVENTARIO TAT'!F$1)</f>
        <v>0</v>
      </c>
      <c r="G1900">
        <f>+SUMIFS(inv!$D$1:$D$1164,inv!$A$1:$A$1164,$B1900,inv!$T$1:$T$1164,$A1900,inv!$U$1:$U$1164,'DIAS DE INVENTARIO TAT'!G$1)</f>
        <v>0</v>
      </c>
      <c r="H1900">
        <f>+SUMIFS(inv!$D$1:$D$1164,inv!$A$1:$A$1164,$B1900,inv!$T$1:$T$1164,$A1900,inv!$U$1:$U$1164,'DIAS DE INVENTARIO TAT'!H$1)</f>
        <v>0</v>
      </c>
      <c r="I1900">
        <f>+SUMIFS(inv!$D$1:$D$1164,inv!$A$1:$A$1164,$B1900,inv!$T$1:$T$1164,$A1900,inv!$U$1:$U$1164,'DIAS DE INVENTARIO TAT'!I$1)</f>
        <v>0</v>
      </c>
      <c r="J1900">
        <f>+SUMIFS(inv!$D$1:$D$1164,inv!$A$1:$A$1164,$B1900,inv!$T$1:$T$1164,$A1900,inv!$U$1:$U$1164,'DIAS DE INVENTARIO TAT'!J$1)</f>
        <v>0</v>
      </c>
      <c r="K1900">
        <f>+SUMIFS(inv!$D$1:$D$1164,inv!$A$1:$A$1164,$B1900,inv!$T$1:$T$1164,$A1900,inv!$U$1:$U$1164,'DIAS DE INVENTARIO TAT'!K$1)</f>
        <v>0</v>
      </c>
      <c r="L1900" s="6">
        <f>+SUMIFS(VENTAS!H:H,VENTAS!B:B,B1900,VENTAS!G:G,A1900)</f>
        <v>0</v>
      </c>
      <c r="M1900" s="4">
        <f t="shared" si="182"/>
        <v>0</v>
      </c>
      <c r="N1900" s="4">
        <f t="shared" si="183"/>
        <v>0</v>
      </c>
      <c r="O1900" s="4">
        <f t="shared" si="184"/>
        <v>0</v>
      </c>
      <c r="P1900" s="4">
        <f t="shared" si="185"/>
        <v>0</v>
      </c>
      <c r="Q1900" s="6" t="e">
        <f>+SUMIFS(#REF!,#REF!,TablaINV[[#This Row],[GRUPO]],#REF!,TablaINV[[#This Row],[COD]])</f>
        <v>#REF!</v>
      </c>
      <c r="R1900" s="19">
        <f t="shared" si="186"/>
        <v>0</v>
      </c>
      <c r="S1900" s="4" t="str">
        <f>+VLOOKUP(A1900,inv!T:X,5,0)</f>
        <v>CENTRO ORIENTE</v>
      </c>
      <c r="T1900" s="4" t="str">
        <f>+VLOOKUP(B:B,'DT HUEVO'!$A:$D,4,0)</f>
        <v>SEGUNDA</v>
      </c>
      <c r="U1900" s="4" t="str">
        <f>+VLOOKUP(TablaINV[[#This Row],[COD]],'DT HUEVO'!$A:$D,3,0)</f>
        <v>SEGUNDA</v>
      </c>
    </row>
    <row r="1901" spans="1:21">
      <c r="A1901" t="s">
        <v>471</v>
      </c>
      <c r="B1901" s="7">
        <v>79101</v>
      </c>
      <c r="C1901" t="s">
        <v>57</v>
      </c>
      <c r="D1901">
        <f>+SUMIFS(inv!D:D,inv!A:A,B1901,inv!T:T,A1901)</f>
        <v>0</v>
      </c>
      <c r="E1901">
        <f>+SUMIFS(inv!$D$1:$D$1164,inv!$A$1:$A$1164,$B1901,inv!$T$1:$T$1164,$A1901,inv!$U$1:$U$1164,'DIAS DE INVENTARIO TAT'!E$1)</f>
        <v>0</v>
      </c>
      <c r="F1901">
        <f>+SUMIFS(inv!$D$1:$D$1164,inv!$A$1:$A$1164,$B1901,inv!$T$1:$T$1164,$A1901,inv!$U$1:$U$1164,'DIAS DE INVENTARIO TAT'!F$1)</f>
        <v>0</v>
      </c>
      <c r="G1901">
        <f>+SUMIFS(inv!$D$1:$D$1164,inv!$A$1:$A$1164,$B1901,inv!$T$1:$T$1164,$A1901,inv!$U$1:$U$1164,'DIAS DE INVENTARIO TAT'!G$1)</f>
        <v>0</v>
      </c>
      <c r="H1901">
        <f>+SUMIFS(inv!$D$1:$D$1164,inv!$A$1:$A$1164,$B1901,inv!$T$1:$T$1164,$A1901,inv!$U$1:$U$1164,'DIAS DE INVENTARIO TAT'!H$1)</f>
        <v>0</v>
      </c>
      <c r="I1901">
        <f>+SUMIFS(inv!$D$1:$D$1164,inv!$A$1:$A$1164,$B1901,inv!$T$1:$T$1164,$A1901,inv!$U$1:$U$1164,'DIAS DE INVENTARIO TAT'!I$1)</f>
        <v>0</v>
      </c>
      <c r="J1901">
        <f>+SUMIFS(inv!$D$1:$D$1164,inv!$A$1:$A$1164,$B1901,inv!$T$1:$T$1164,$A1901,inv!$U$1:$U$1164,'DIAS DE INVENTARIO TAT'!J$1)</f>
        <v>0</v>
      </c>
      <c r="K1901">
        <f>+SUMIFS(inv!$D$1:$D$1164,inv!$A$1:$A$1164,$B1901,inv!$T$1:$T$1164,$A1901,inv!$U$1:$U$1164,'DIAS DE INVENTARIO TAT'!K$1)</f>
        <v>0</v>
      </c>
      <c r="L1901" s="6">
        <f>+SUMIFS(VENTAS!H:H,VENTAS!B:B,B1901,VENTAS!G:G,A1901)</f>
        <v>0</v>
      </c>
      <c r="M1901" s="4">
        <f t="shared" si="182"/>
        <v>0</v>
      </c>
      <c r="N1901" s="4">
        <f t="shared" si="183"/>
        <v>0</v>
      </c>
      <c r="O1901" s="4">
        <f t="shared" si="184"/>
        <v>0</v>
      </c>
      <c r="P1901" s="4">
        <f t="shared" si="185"/>
        <v>0</v>
      </c>
      <c r="Q1901" s="6" t="e">
        <f>+SUMIFS(#REF!,#REF!,TablaINV[[#This Row],[GRUPO]],#REF!,TablaINV[[#This Row],[COD]])</f>
        <v>#REF!</v>
      </c>
      <c r="R1901" s="19">
        <f t="shared" si="186"/>
        <v>0</v>
      </c>
      <c r="S1901" s="4" t="str">
        <f>+VLOOKUP(A1901,inv!T:X,5,0)</f>
        <v>CENTRO ORIENTE</v>
      </c>
      <c r="T1901" s="4" t="str">
        <f>+VLOOKUP(B:B,'DT HUEVO'!$A:$D,4,0)</f>
        <v>SEGUNDA</v>
      </c>
      <c r="U1901" s="4" t="str">
        <f>+VLOOKUP(TablaINV[[#This Row],[COD]],'DT HUEVO'!$A:$D,3,0)</f>
        <v>SEGUNDA</v>
      </c>
    </row>
    <row r="1902" spans="1:21">
      <c r="A1902" t="s">
        <v>471</v>
      </c>
      <c r="B1902" s="7">
        <v>79201</v>
      </c>
      <c r="C1902" t="s">
        <v>50</v>
      </c>
      <c r="D1902">
        <f>+SUMIFS(inv!D:D,inv!A:A,B1902,inv!T:T,A1902)</f>
        <v>0</v>
      </c>
      <c r="E1902">
        <f>+SUMIFS(inv!$D$1:$D$1164,inv!$A$1:$A$1164,$B1902,inv!$T$1:$T$1164,$A1902,inv!$U$1:$U$1164,'DIAS DE INVENTARIO TAT'!E$1)</f>
        <v>0</v>
      </c>
      <c r="F1902">
        <f>+SUMIFS(inv!$D$1:$D$1164,inv!$A$1:$A$1164,$B1902,inv!$T$1:$T$1164,$A1902,inv!$U$1:$U$1164,'DIAS DE INVENTARIO TAT'!F$1)</f>
        <v>0</v>
      </c>
      <c r="G1902">
        <f>+SUMIFS(inv!$D$1:$D$1164,inv!$A$1:$A$1164,$B1902,inv!$T$1:$T$1164,$A1902,inv!$U$1:$U$1164,'DIAS DE INVENTARIO TAT'!G$1)</f>
        <v>0</v>
      </c>
      <c r="H1902">
        <f>+SUMIFS(inv!$D$1:$D$1164,inv!$A$1:$A$1164,$B1902,inv!$T$1:$T$1164,$A1902,inv!$U$1:$U$1164,'DIAS DE INVENTARIO TAT'!H$1)</f>
        <v>0</v>
      </c>
      <c r="I1902">
        <f>+SUMIFS(inv!$D$1:$D$1164,inv!$A$1:$A$1164,$B1902,inv!$T$1:$T$1164,$A1902,inv!$U$1:$U$1164,'DIAS DE INVENTARIO TAT'!I$1)</f>
        <v>0</v>
      </c>
      <c r="J1902">
        <f>+SUMIFS(inv!$D$1:$D$1164,inv!$A$1:$A$1164,$B1902,inv!$T$1:$T$1164,$A1902,inv!$U$1:$U$1164,'DIAS DE INVENTARIO TAT'!J$1)</f>
        <v>0</v>
      </c>
      <c r="K1902">
        <f>+SUMIFS(inv!$D$1:$D$1164,inv!$A$1:$A$1164,$B1902,inv!$T$1:$T$1164,$A1902,inv!$U$1:$U$1164,'DIAS DE INVENTARIO TAT'!K$1)</f>
        <v>0</v>
      </c>
      <c r="L1902" s="6">
        <f>+SUMIFS(VENTAS!H:H,VENTAS!B:B,B1902,VENTAS!G:G,A1902)</f>
        <v>0</v>
      </c>
      <c r="M1902" s="4">
        <f t="shared" si="182"/>
        <v>0</v>
      </c>
      <c r="N1902" s="4">
        <f t="shared" si="183"/>
        <v>0</v>
      </c>
      <c r="O1902" s="4">
        <f t="shared" si="184"/>
        <v>0</v>
      </c>
      <c r="P1902" s="4">
        <f t="shared" si="185"/>
        <v>0</v>
      </c>
      <c r="Q1902" s="6" t="e">
        <f>+SUMIFS(#REF!,#REF!,TablaINV[[#This Row],[GRUPO]],#REF!,TablaINV[[#This Row],[COD]])</f>
        <v>#REF!</v>
      </c>
      <c r="R1902" s="19">
        <f t="shared" si="186"/>
        <v>0</v>
      </c>
      <c r="S1902" s="4" t="str">
        <f>+VLOOKUP(A1902,inv!T:X,5,0)</f>
        <v>CENTRO ORIENTE</v>
      </c>
      <c r="T1902" s="4" t="str">
        <f>+VLOOKUP(B:B,'DT HUEVO'!$A:$D,4,0)</f>
        <v>SEGUNDA</v>
      </c>
      <c r="U1902" s="4" t="str">
        <f>+VLOOKUP(TablaINV[[#This Row],[COD]],'DT HUEVO'!$A:$D,3,0)</f>
        <v>SEGUNDA</v>
      </c>
    </row>
    <row r="1903" spans="1:21">
      <c r="A1903" t="s">
        <v>471</v>
      </c>
      <c r="B1903" s="7">
        <v>10504</v>
      </c>
      <c r="C1903" t="s">
        <v>43</v>
      </c>
      <c r="D1903">
        <f>+SUMIFS(inv!D:D,inv!A:A,B1903,inv!T:T,A1903)</f>
        <v>0</v>
      </c>
      <c r="E1903">
        <f>+SUMIFS(inv!$D$1:$D$1164,inv!$A$1:$A$1164,$B1903,inv!$T$1:$T$1164,$A1903,inv!$U$1:$U$1164,'DIAS DE INVENTARIO TAT'!E$1)</f>
        <v>0</v>
      </c>
      <c r="F1903">
        <f>+SUMIFS(inv!$D$1:$D$1164,inv!$A$1:$A$1164,$B1903,inv!$T$1:$T$1164,$A1903,inv!$U$1:$U$1164,'DIAS DE INVENTARIO TAT'!F$1)</f>
        <v>0</v>
      </c>
      <c r="G1903">
        <f>+SUMIFS(inv!$D$1:$D$1164,inv!$A$1:$A$1164,$B1903,inv!$T$1:$T$1164,$A1903,inv!$U$1:$U$1164,'DIAS DE INVENTARIO TAT'!G$1)</f>
        <v>0</v>
      </c>
      <c r="H1903">
        <f>+SUMIFS(inv!$D$1:$D$1164,inv!$A$1:$A$1164,$B1903,inv!$T$1:$T$1164,$A1903,inv!$U$1:$U$1164,'DIAS DE INVENTARIO TAT'!H$1)</f>
        <v>0</v>
      </c>
      <c r="I1903">
        <f>+SUMIFS(inv!$D$1:$D$1164,inv!$A$1:$A$1164,$B1903,inv!$T$1:$T$1164,$A1903,inv!$U$1:$U$1164,'DIAS DE INVENTARIO TAT'!I$1)</f>
        <v>0</v>
      </c>
      <c r="J1903">
        <f>+SUMIFS(inv!$D$1:$D$1164,inv!$A$1:$A$1164,$B1903,inv!$T$1:$T$1164,$A1903,inv!$U$1:$U$1164,'DIAS DE INVENTARIO TAT'!J$1)</f>
        <v>0</v>
      </c>
      <c r="K1903">
        <f>+SUMIFS(inv!$D$1:$D$1164,inv!$A$1:$A$1164,$B1903,inv!$T$1:$T$1164,$A1903,inv!$U$1:$U$1164,'DIAS DE INVENTARIO TAT'!K$1)</f>
        <v>0</v>
      </c>
      <c r="L1903" s="6">
        <f>+SUMIFS(VENTAS!H:H,VENTAS!B:B,B1903,VENTAS!G:G,A1903)</f>
        <v>0</v>
      </c>
      <c r="M1903" s="4">
        <f t="shared" si="182"/>
        <v>0</v>
      </c>
      <c r="N1903" s="4">
        <f t="shared" si="183"/>
        <v>0</v>
      </c>
      <c r="O1903" s="4">
        <f t="shared" si="184"/>
        <v>0</v>
      </c>
      <c r="P1903" s="4">
        <f t="shared" si="185"/>
        <v>0</v>
      </c>
      <c r="Q1903" s="6" t="e">
        <f>+SUMIFS(#REF!,#REF!,TablaINV[[#This Row],[GRUPO]],#REF!,TablaINV[[#This Row],[COD]])</f>
        <v>#REF!</v>
      </c>
      <c r="R1903" s="19">
        <f t="shared" si="186"/>
        <v>0</v>
      </c>
      <c r="S1903" s="4" t="str">
        <f>+VLOOKUP(A1903,inv!T:X,5,0)</f>
        <v>CENTRO ORIENTE</v>
      </c>
      <c r="T1903" s="4" t="e">
        <f>+VLOOKUP(B:B,'DT HUEVO'!$A:$D,4,0)</f>
        <v>#N/A</v>
      </c>
      <c r="U1903" s="4" t="e">
        <f>+VLOOKUP(TablaINV[[#This Row],[COD]],'DT HUEVO'!$A:$D,3,0)</f>
        <v>#N/A</v>
      </c>
    </row>
    <row r="1904" spans="1:21">
      <c r="A1904" t="s">
        <v>471</v>
      </c>
      <c r="B1904" s="7">
        <v>10103</v>
      </c>
      <c r="C1904" t="s">
        <v>60</v>
      </c>
      <c r="D1904">
        <f>+SUMIFS(inv!D:D,inv!A:A,B1904,inv!T:T,A1904)</f>
        <v>0</v>
      </c>
      <c r="E1904">
        <f>+SUMIFS(inv!$D$1:$D$1164,inv!$A$1:$A$1164,$B1904,inv!$T$1:$T$1164,$A1904,inv!$U$1:$U$1164,'DIAS DE INVENTARIO TAT'!E$1)</f>
        <v>0</v>
      </c>
      <c r="F1904">
        <f>+SUMIFS(inv!$D$1:$D$1164,inv!$A$1:$A$1164,$B1904,inv!$T$1:$T$1164,$A1904,inv!$U$1:$U$1164,'DIAS DE INVENTARIO TAT'!F$1)</f>
        <v>0</v>
      </c>
      <c r="G1904">
        <f>+SUMIFS(inv!$D$1:$D$1164,inv!$A$1:$A$1164,$B1904,inv!$T$1:$T$1164,$A1904,inv!$U$1:$U$1164,'DIAS DE INVENTARIO TAT'!G$1)</f>
        <v>0</v>
      </c>
      <c r="H1904">
        <f>+SUMIFS(inv!$D$1:$D$1164,inv!$A$1:$A$1164,$B1904,inv!$T$1:$T$1164,$A1904,inv!$U$1:$U$1164,'DIAS DE INVENTARIO TAT'!H$1)</f>
        <v>0</v>
      </c>
      <c r="I1904">
        <f>+SUMIFS(inv!$D$1:$D$1164,inv!$A$1:$A$1164,$B1904,inv!$T$1:$T$1164,$A1904,inv!$U$1:$U$1164,'DIAS DE INVENTARIO TAT'!I$1)</f>
        <v>0</v>
      </c>
      <c r="J1904">
        <f>+SUMIFS(inv!$D$1:$D$1164,inv!$A$1:$A$1164,$B1904,inv!$T$1:$T$1164,$A1904,inv!$U$1:$U$1164,'DIAS DE INVENTARIO TAT'!J$1)</f>
        <v>0</v>
      </c>
      <c r="K1904">
        <f>+SUMIFS(inv!$D$1:$D$1164,inv!$A$1:$A$1164,$B1904,inv!$T$1:$T$1164,$A1904,inv!$U$1:$U$1164,'DIAS DE INVENTARIO TAT'!K$1)</f>
        <v>0</v>
      </c>
      <c r="L1904" s="6">
        <f>+SUMIFS(VENTAS!H:H,VENTAS!B:B,B1904,VENTAS!G:G,A1904)</f>
        <v>0</v>
      </c>
      <c r="M1904" s="4">
        <f t="shared" si="182"/>
        <v>0</v>
      </c>
      <c r="N1904" s="4">
        <f t="shared" si="183"/>
        <v>0</v>
      </c>
      <c r="O1904" s="4">
        <f t="shared" si="184"/>
        <v>0</v>
      </c>
      <c r="P1904" s="4">
        <f t="shared" si="185"/>
        <v>0</v>
      </c>
      <c r="Q1904" s="6" t="e">
        <f>+SUMIFS(#REF!,#REF!,TablaINV[[#This Row],[GRUPO]],#REF!,TablaINV[[#This Row],[COD]])</f>
        <v>#REF!</v>
      </c>
      <c r="R1904" s="19">
        <f t="shared" si="186"/>
        <v>0</v>
      </c>
      <c r="S1904" s="4" t="str">
        <f>+VLOOKUP(A1904,inv!T:X,5,0)</f>
        <v>CENTRO ORIENTE</v>
      </c>
      <c r="T1904" s="4" t="str">
        <f>+VLOOKUP(B:B,'DT HUEVO'!$A:$D,4,0)</f>
        <v>EMPACADOS</v>
      </c>
      <c r="U1904" s="4" t="str">
        <f>+VLOOKUP(TablaINV[[#This Row],[COD]],'DT HUEVO'!$A:$D,3,0)</f>
        <v>YUMBO</v>
      </c>
    </row>
    <row r="1905" spans="1:21">
      <c r="A1905" t="s">
        <v>471</v>
      </c>
      <c r="B1905" s="7">
        <v>10303</v>
      </c>
      <c r="C1905" t="s">
        <v>32</v>
      </c>
      <c r="D1905">
        <f>+SUMIFS(inv!D:D,inv!A:A,B1905,inv!T:T,A1905)</f>
        <v>0</v>
      </c>
      <c r="E1905">
        <f>+SUMIFS(inv!$D$1:$D$1164,inv!$A$1:$A$1164,$B1905,inv!$T$1:$T$1164,$A1905,inv!$U$1:$U$1164,'DIAS DE INVENTARIO TAT'!E$1)</f>
        <v>0</v>
      </c>
      <c r="F1905">
        <f>+SUMIFS(inv!$D$1:$D$1164,inv!$A$1:$A$1164,$B1905,inv!$T$1:$T$1164,$A1905,inv!$U$1:$U$1164,'DIAS DE INVENTARIO TAT'!F$1)</f>
        <v>0</v>
      </c>
      <c r="G1905">
        <f>+SUMIFS(inv!$D$1:$D$1164,inv!$A$1:$A$1164,$B1905,inv!$T$1:$T$1164,$A1905,inv!$U$1:$U$1164,'DIAS DE INVENTARIO TAT'!G$1)</f>
        <v>0</v>
      </c>
      <c r="H1905">
        <f>+SUMIFS(inv!$D$1:$D$1164,inv!$A$1:$A$1164,$B1905,inv!$T$1:$T$1164,$A1905,inv!$U$1:$U$1164,'DIAS DE INVENTARIO TAT'!H$1)</f>
        <v>0</v>
      </c>
      <c r="I1905">
        <f>+SUMIFS(inv!$D$1:$D$1164,inv!$A$1:$A$1164,$B1905,inv!$T$1:$T$1164,$A1905,inv!$U$1:$U$1164,'DIAS DE INVENTARIO TAT'!I$1)</f>
        <v>0</v>
      </c>
      <c r="J1905">
        <f>+SUMIFS(inv!$D$1:$D$1164,inv!$A$1:$A$1164,$B1905,inv!$T$1:$T$1164,$A1905,inv!$U$1:$U$1164,'DIAS DE INVENTARIO TAT'!J$1)</f>
        <v>0</v>
      </c>
      <c r="K1905">
        <f>+SUMIFS(inv!$D$1:$D$1164,inv!$A$1:$A$1164,$B1905,inv!$T$1:$T$1164,$A1905,inv!$U$1:$U$1164,'DIAS DE INVENTARIO TAT'!K$1)</f>
        <v>0</v>
      </c>
      <c r="L1905" s="6">
        <f>+SUMIFS(VENTAS!H:H,VENTAS!B:B,B1905,VENTAS!G:G,A1905)</f>
        <v>0</v>
      </c>
      <c r="M1905" s="4">
        <f t="shared" si="182"/>
        <v>0</v>
      </c>
      <c r="N1905" s="4">
        <f t="shared" si="183"/>
        <v>0</v>
      </c>
      <c r="O1905" s="4">
        <f t="shared" si="184"/>
        <v>0</v>
      </c>
      <c r="P1905" s="4">
        <f t="shared" si="185"/>
        <v>0</v>
      </c>
      <c r="Q1905" s="6" t="e">
        <f>+SUMIFS(#REF!,#REF!,TablaINV[[#This Row],[GRUPO]],#REF!,TablaINV[[#This Row],[COD]])</f>
        <v>#REF!</v>
      </c>
      <c r="R1905" s="19">
        <f t="shared" si="186"/>
        <v>0</v>
      </c>
      <c r="S1905" s="4" t="str">
        <f>+VLOOKUP(A1905,inv!T:X,5,0)</f>
        <v>CENTRO ORIENTE</v>
      </c>
      <c r="T1905" s="4" t="str">
        <f>+VLOOKUP(B:B,'DT HUEVO'!$A:$D,4,0)</f>
        <v>EMPACADOS</v>
      </c>
      <c r="U1905" s="4" t="str">
        <f>+VLOOKUP(TablaINV[[#This Row],[COD]],'DT HUEVO'!$A:$D,3,0)</f>
        <v>AA</v>
      </c>
    </row>
    <row r="1906" spans="1:21">
      <c r="A1906" t="s">
        <v>471</v>
      </c>
      <c r="B1906" s="7">
        <v>10406</v>
      </c>
      <c r="C1906" t="s">
        <v>72</v>
      </c>
      <c r="D1906">
        <f>+SUMIFS(inv!D:D,inv!A:A,B1906,inv!T:T,A1906)</f>
        <v>0</v>
      </c>
      <c r="E1906">
        <f>+SUMIFS(inv!$D$1:$D$1164,inv!$A$1:$A$1164,$B1906,inv!$T$1:$T$1164,$A1906,inv!$U$1:$U$1164,'DIAS DE INVENTARIO TAT'!E$1)</f>
        <v>0</v>
      </c>
      <c r="F1906">
        <f>+SUMIFS(inv!$D$1:$D$1164,inv!$A$1:$A$1164,$B1906,inv!$T$1:$T$1164,$A1906,inv!$U$1:$U$1164,'DIAS DE INVENTARIO TAT'!F$1)</f>
        <v>0</v>
      </c>
      <c r="G1906">
        <f>+SUMIFS(inv!$D$1:$D$1164,inv!$A$1:$A$1164,$B1906,inv!$T$1:$T$1164,$A1906,inv!$U$1:$U$1164,'DIAS DE INVENTARIO TAT'!G$1)</f>
        <v>0</v>
      </c>
      <c r="H1906">
        <f>+SUMIFS(inv!$D$1:$D$1164,inv!$A$1:$A$1164,$B1906,inv!$T$1:$T$1164,$A1906,inv!$U$1:$U$1164,'DIAS DE INVENTARIO TAT'!H$1)</f>
        <v>0</v>
      </c>
      <c r="I1906">
        <f>+SUMIFS(inv!$D$1:$D$1164,inv!$A$1:$A$1164,$B1906,inv!$T$1:$T$1164,$A1906,inv!$U$1:$U$1164,'DIAS DE INVENTARIO TAT'!I$1)</f>
        <v>0</v>
      </c>
      <c r="J1906">
        <f>+SUMIFS(inv!$D$1:$D$1164,inv!$A$1:$A$1164,$B1906,inv!$T$1:$T$1164,$A1906,inv!$U$1:$U$1164,'DIAS DE INVENTARIO TAT'!J$1)</f>
        <v>0</v>
      </c>
      <c r="K1906">
        <f>+SUMIFS(inv!$D$1:$D$1164,inv!$A$1:$A$1164,$B1906,inv!$T$1:$T$1164,$A1906,inv!$U$1:$U$1164,'DIAS DE INVENTARIO TAT'!K$1)</f>
        <v>0</v>
      </c>
      <c r="L1906" s="6">
        <f>+SUMIFS(VENTAS!H:H,VENTAS!B:B,B1906,VENTAS!G:G,A1906)</f>
        <v>0</v>
      </c>
      <c r="M1906" s="4">
        <f t="shared" si="182"/>
        <v>0</v>
      </c>
      <c r="N1906" s="4">
        <f t="shared" si="183"/>
        <v>0</v>
      </c>
      <c r="O1906" s="4">
        <f t="shared" si="184"/>
        <v>0</v>
      </c>
      <c r="P1906" s="4">
        <f t="shared" si="185"/>
        <v>0</v>
      </c>
      <c r="Q1906" s="6" t="e">
        <f>+SUMIFS(#REF!,#REF!,TablaINV[[#This Row],[GRUPO]],#REF!,TablaINV[[#This Row],[COD]])</f>
        <v>#REF!</v>
      </c>
      <c r="R1906" s="19">
        <f t="shared" si="186"/>
        <v>0</v>
      </c>
      <c r="S1906" s="4" t="str">
        <f>+VLOOKUP(A1906,inv!T:X,5,0)</f>
        <v>CENTRO ORIENTE</v>
      </c>
      <c r="T1906" s="4" t="str">
        <f>+VLOOKUP(B:B,'DT HUEVO'!$A:$D,4,0)</f>
        <v>VERDE</v>
      </c>
      <c r="U1906" s="4" t="str">
        <f>+VLOOKUP(TablaINV[[#This Row],[COD]],'DT HUEVO'!$A:$D,3,0)</f>
        <v>A</v>
      </c>
    </row>
    <row r="1907" spans="1:21">
      <c r="A1907" t="s">
        <v>471</v>
      </c>
      <c r="B1907" s="7">
        <v>10480</v>
      </c>
      <c r="C1907" t="s">
        <v>545</v>
      </c>
      <c r="D1907">
        <f>+SUMIFS(inv!D:D,inv!A:A,B1907,inv!T:T,A1907)</f>
        <v>0</v>
      </c>
      <c r="E1907">
        <f>+SUMIFS(inv!$D$1:$D$1164,inv!$A$1:$A$1164,$B1907,inv!$T$1:$T$1164,$A1907,inv!$U$1:$U$1164,'DIAS DE INVENTARIO TAT'!E$1)</f>
        <v>0</v>
      </c>
      <c r="F1907">
        <f>+SUMIFS(inv!$D$1:$D$1164,inv!$A$1:$A$1164,$B1907,inv!$T$1:$T$1164,$A1907,inv!$U$1:$U$1164,'DIAS DE INVENTARIO TAT'!F$1)</f>
        <v>0</v>
      </c>
      <c r="G1907">
        <f>+SUMIFS(inv!$D$1:$D$1164,inv!$A$1:$A$1164,$B1907,inv!$T$1:$T$1164,$A1907,inv!$U$1:$U$1164,'DIAS DE INVENTARIO TAT'!G$1)</f>
        <v>0</v>
      </c>
      <c r="H1907">
        <f>+SUMIFS(inv!$D$1:$D$1164,inv!$A$1:$A$1164,$B1907,inv!$T$1:$T$1164,$A1907,inv!$U$1:$U$1164,'DIAS DE INVENTARIO TAT'!H$1)</f>
        <v>0</v>
      </c>
      <c r="I1907">
        <f>+SUMIFS(inv!$D$1:$D$1164,inv!$A$1:$A$1164,$B1907,inv!$T$1:$T$1164,$A1907,inv!$U$1:$U$1164,'DIAS DE INVENTARIO TAT'!I$1)</f>
        <v>0</v>
      </c>
      <c r="J1907">
        <f>+SUMIFS(inv!$D$1:$D$1164,inv!$A$1:$A$1164,$B1907,inv!$T$1:$T$1164,$A1907,inv!$U$1:$U$1164,'DIAS DE INVENTARIO TAT'!J$1)</f>
        <v>0</v>
      </c>
      <c r="K1907">
        <f>+SUMIFS(inv!$D$1:$D$1164,inv!$A$1:$A$1164,$B1907,inv!$T$1:$T$1164,$A1907,inv!$U$1:$U$1164,'DIAS DE INVENTARIO TAT'!K$1)</f>
        <v>0</v>
      </c>
      <c r="L1907" s="6">
        <f>+SUMIFS(VENTAS!H:H,VENTAS!B:B,B1907,VENTAS!G:G,A1907)</f>
        <v>0</v>
      </c>
      <c r="M1907" s="4">
        <f t="shared" si="182"/>
        <v>0</v>
      </c>
      <c r="N1907" s="4">
        <f t="shared" si="183"/>
        <v>0</v>
      </c>
      <c r="O1907" s="4">
        <f t="shared" si="184"/>
        <v>0</v>
      </c>
      <c r="P1907" s="4">
        <f t="shared" si="185"/>
        <v>0</v>
      </c>
      <c r="Q1907" s="6" t="e">
        <f>+SUMIFS(#REF!,#REF!,TablaINV[[#This Row],[GRUPO]],#REF!,TablaINV[[#This Row],[COD]])</f>
        <v>#REF!</v>
      </c>
      <c r="R1907" s="19">
        <f t="shared" si="186"/>
        <v>0</v>
      </c>
      <c r="S1907" s="4" t="str">
        <f>+VLOOKUP(A1907,inv!T:X,5,0)</f>
        <v>CENTRO ORIENTE</v>
      </c>
      <c r="T1907" s="4" t="str">
        <f>+VLOOKUP(B:B,'DT HUEVO'!$A:$D,4,0)</f>
        <v>EMPACADOS</v>
      </c>
      <c r="U1907" s="4" t="str">
        <f>+VLOOKUP(TablaINV[[#This Row],[COD]],'DT HUEVO'!$A:$D,3,0)</f>
        <v>A</v>
      </c>
    </row>
    <row r="1908" spans="1:21">
      <c r="A1908" t="s">
        <v>471</v>
      </c>
      <c r="B1908" s="7">
        <v>12359</v>
      </c>
      <c r="C1908" t="s">
        <v>63</v>
      </c>
      <c r="D1908">
        <f>+SUMIFS(inv!D:D,inv!A:A,B1908,inv!T:T,A1908)</f>
        <v>0</v>
      </c>
      <c r="E1908">
        <f>+SUMIFS(inv!$D$1:$D$1164,inv!$A$1:$A$1164,$B1908,inv!$T$1:$T$1164,$A1908,inv!$U$1:$U$1164,'DIAS DE INVENTARIO TAT'!E$1)</f>
        <v>0</v>
      </c>
      <c r="F1908">
        <f>+SUMIFS(inv!$D$1:$D$1164,inv!$A$1:$A$1164,$B1908,inv!$T$1:$T$1164,$A1908,inv!$U$1:$U$1164,'DIAS DE INVENTARIO TAT'!F$1)</f>
        <v>0</v>
      </c>
      <c r="G1908">
        <f>+SUMIFS(inv!$D$1:$D$1164,inv!$A$1:$A$1164,$B1908,inv!$T$1:$T$1164,$A1908,inv!$U$1:$U$1164,'DIAS DE INVENTARIO TAT'!G$1)</f>
        <v>0</v>
      </c>
      <c r="H1908">
        <f>+SUMIFS(inv!$D$1:$D$1164,inv!$A$1:$A$1164,$B1908,inv!$T$1:$T$1164,$A1908,inv!$U$1:$U$1164,'DIAS DE INVENTARIO TAT'!H$1)</f>
        <v>0</v>
      </c>
      <c r="I1908">
        <f>+SUMIFS(inv!$D$1:$D$1164,inv!$A$1:$A$1164,$B1908,inv!$T$1:$T$1164,$A1908,inv!$U$1:$U$1164,'DIAS DE INVENTARIO TAT'!I$1)</f>
        <v>0</v>
      </c>
      <c r="J1908">
        <f>+SUMIFS(inv!$D$1:$D$1164,inv!$A$1:$A$1164,$B1908,inv!$T$1:$T$1164,$A1908,inv!$U$1:$U$1164,'DIAS DE INVENTARIO TAT'!J$1)</f>
        <v>0</v>
      </c>
      <c r="K1908">
        <f>+SUMIFS(inv!$D$1:$D$1164,inv!$A$1:$A$1164,$B1908,inv!$T$1:$T$1164,$A1908,inv!$U$1:$U$1164,'DIAS DE INVENTARIO TAT'!K$1)</f>
        <v>0</v>
      </c>
      <c r="L1908" s="6">
        <f>+SUMIFS(VENTAS!H:H,VENTAS!B:B,B1908,VENTAS!G:G,A1908)</f>
        <v>0</v>
      </c>
      <c r="M1908" s="4">
        <f t="shared" si="182"/>
        <v>0</v>
      </c>
      <c r="N1908" s="4">
        <f t="shared" si="183"/>
        <v>0</v>
      </c>
      <c r="O1908" s="4">
        <f t="shared" si="184"/>
        <v>0</v>
      </c>
      <c r="P1908" s="4">
        <f t="shared" si="185"/>
        <v>0</v>
      </c>
      <c r="Q1908" s="6" t="e">
        <f>+SUMIFS(#REF!,#REF!,TablaINV[[#This Row],[GRUPO]],#REF!,TablaINV[[#This Row],[COD]])</f>
        <v>#REF!</v>
      </c>
      <c r="R1908" s="19">
        <f t="shared" si="186"/>
        <v>0</v>
      </c>
      <c r="S1908" s="4" t="str">
        <f>+VLOOKUP(A1908,inv!T:X,5,0)</f>
        <v>CENTRO ORIENTE</v>
      </c>
      <c r="T1908" s="4" t="e">
        <f>+VLOOKUP(B:B,'DT HUEVO'!$A:$D,4,0)</f>
        <v>#N/A</v>
      </c>
      <c r="U1908" s="4" t="e">
        <f>+VLOOKUP(TablaINV[[#This Row],[COD]],'DT HUEVO'!$A:$D,3,0)</f>
        <v>#N/A</v>
      </c>
    </row>
    <row r="1909" spans="1:21">
      <c r="A1909" t="s">
        <v>471</v>
      </c>
      <c r="B1909" s="7">
        <v>12380</v>
      </c>
      <c r="C1909" t="s">
        <v>65</v>
      </c>
      <c r="D1909">
        <f>+SUMIFS(inv!D:D,inv!A:A,B1909,inv!T:T,A1909)</f>
        <v>0</v>
      </c>
      <c r="E1909">
        <f>+SUMIFS(inv!$D$1:$D$1164,inv!$A$1:$A$1164,$B1909,inv!$T$1:$T$1164,$A1909,inv!$U$1:$U$1164,'DIAS DE INVENTARIO TAT'!E$1)</f>
        <v>0</v>
      </c>
      <c r="F1909">
        <f>+SUMIFS(inv!$D$1:$D$1164,inv!$A$1:$A$1164,$B1909,inv!$T$1:$T$1164,$A1909,inv!$U$1:$U$1164,'DIAS DE INVENTARIO TAT'!F$1)</f>
        <v>0</v>
      </c>
      <c r="G1909">
        <f>+SUMIFS(inv!$D$1:$D$1164,inv!$A$1:$A$1164,$B1909,inv!$T$1:$T$1164,$A1909,inv!$U$1:$U$1164,'DIAS DE INVENTARIO TAT'!G$1)</f>
        <v>0</v>
      </c>
      <c r="H1909">
        <f>+SUMIFS(inv!$D$1:$D$1164,inv!$A$1:$A$1164,$B1909,inv!$T$1:$T$1164,$A1909,inv!$U$1:$U$1164,'DIAS DE INVENTARIO TAT'!H$1)</f>
        <v>0</v>
      </c>
      <c r="I1909">
        <f>+SUMIFS(inv!$D$1:$D$1164,inv!$A$1:$A$1164,$B1909,inv!$T$1:$T$1164,$A1909,inv!$U$1:$U$1164,'DIAS DE INVENTARIO TAT'!I$1)</f>
        <v>0</v>
      </c>
      <c r="J1909">
        <f>+SUMIFS(inv!$D$1:$D$1164,inv!$A$1:$A$1164,$B1909,inv!$T$1:$T$1164,$A1909,inv!$U$1:$U$1164,'DIAS DE INVENTARIO TAT'!J$1)</f>
        <v>0</v>
      </c>
      <c r="K1909">
        <f>+SUMIFS(inv!$D$1:$D$1164,inv!$A$1:$A$1164,$B1909,inv!$T$1:$T$1164,$A1909,inv!$U$1:$U$1164,'DIAS DE INVENTARIO TAT'!K$1)</f>
        <v>0</v>
      </c>
      <c r="L1909" s="6">
        <f>+SUMIFS(VENTAS!H:H,VENTAS!B:B,B1909,VENTAS!G:G,A1909)</f>
        <v>0</v>
      </c>
      <c r="M1909" s="4">
        <f t="shared" si="182"/>
        <v>0</v>
      </c>
      <c r="N1909" s="4">
        <f t="shared" si="183"/>
        <v>0</v>
      </c>
      <c r="O1909" s="4">
        <f t="shared" si="184"/>
        <v>0</v>
      </c>
      <c r="P1909" s="4">
        <f t="shared" si="185"/>
        <v>0</v>
      </c>
      <c r="Q1909" s="6" t="e">
        <f>+SUMIFS(#REF!,#REF!,TablaINV[[#This Row],[GRUPO]],#REF!,TablaINV[[#This Row],[COD]])</f>
        <v>#REF!</v>
      </c>
      <c r="R1909" s="19">
        <f t="shared" si="186"/>
        <v>0</v>
      </c>
      <c r="S1909" s="4" t="str">
        <f>+VLOOKUP(A1909,inv!T:X,5,0)</f>
        <v>CENTRO ORIENTE</v>
      </c>
      <c r="T1909" s="4" t="e">
        <f>+VLOOKUP(B:B,'DT HUEVO'!$A:$D,4,0)</f>
        <v>#N/A</v>
      </c>
      <c r="U1909" s="4" t="e">
        <f>+VLOOKUP(TablaINV[[#This Row],[COD]],'DT HUEVO'!$A:$D,3,0)</f>
        <v>#N/A</v>
      </c>
    </row>
    <row r="1910" spans="1:21">
      <c r="A1910" t="s">
        <v>471</v>
      </c>
      <c r="B1910" s="7">
        <v>12459</v>
      </c>
      <c r="C1910" t="s">
        <v>66</v>
      </c>
      <c r="D1910">
        <f>+SUMIFS(inv!D:D,inv!A:A,B1910,inv!T:T,A1910)</f>
        <v>0</v>
      </c>
      <c r="E1910">
        <f>+SUMIFS(inv!$D$1:$D$1164,inv!$A$1:$A$1164,$B1910,inv!$T$1:$T$1164,$A1910,inv!$U$1:$U$1164,'DIAS DE INVENTARIO TAT'!E$1)</f>
        <v>0</v>
      </c>
      <c r="F1910">
        <f>+SUMIFS(inv!$D$1:$D$1164,inv!$A$1:$A$1164,$B1910,inv!$T$1:$T$1164,$A1910,inv!$U$1:$U$1164,'DIAS DE INVENTARIO TAT'!F$1)</f>
        <v>0</v>
      </c>
      <c r="G1910">
        <f>+SUMIFS(inv!$D$1:$D$1164,inv!$A$1:$A$1164,$B1910,inv!$T$1:$T$1164,$A1910,inv!$U$1:$U$1164,'DIAS DE INVENTARIO TAT'!G$1)</f>
        <v>0</v>
      </c>
      <c r="H1910">
        <f>+SUMIFS(inv!$D$1:$D$1164,inv!$A$1:$A$1164,$B1910,inv!$T$1:$T$1164,$A1910,inv!$U$1:$U$1164,'DIAS DE INVENTARIO TAT'!H$1)</f>
        <v>0</v>
      </c>
      <c r="I1910">
        <f>+SUMIFS(inv!$D$1:$D$1164,inv!$A$1:$A$1164,$B1910,inv!$T$1:$T$1164,$A1910,inv!$U$1:$U$1164,'DIAS DE INVENTARIO TAT'!I$1)</f>
        <v>0</v>
      </c>
      <c r="J1910">
        <f>+SUMIFS(inv!$D$1:$D$1164,inv!$A$1:$A$1164,$B1910,inv!$T$1:$T$1164,$A1910,inv!$U$1:$U$1164,'DIAS DE INVENTARIO TAT'!J$1)</f>
        <v>0</v>
      </c>
      <c r="K1910">
        <f>+SUMIFS(inv!$D$1:$D$1164,inv!$A$1:$A$1164,$B1910,inv!$T$1:$T$1164,$A1910,inv!$U$1:$U$1164,'DIAS DE INVENTARIO TAT'!K$1)</f>
        <v>0</v>
      </c>
      <c r="L1910" s="6">
        <f>+SUMIFS(VENTAS!H:H,VENTAS!B:B,B1910,VENTAS!G:G,A1910)</f>
        <v>0</v>
      </c>
      <c r="M1910" s="4">
        <f t="shared" si="182"/>
        <v>0</v>
      </c>
      <c r="N1910" s="4">
        <f t="shared" si="183"/>
        <v>0</v>
      </c>
      <c r="O1910" s="4">
        <f t="shared" si="184"/>
        <v>0</v>
      </c>
      <c r="P1910" s="4">
        <f t="shared" si="185"/>
        <v>0</v>
      </c>
      <c r="Q1910" s="6" t="e">
        <f>+SUMIFS(#REF!,#REF!,TablaINV[[#This Row],[GRUPO]],#REF!,TablaINV[[#This Row],[COD]])</f>
        <v>#REF!</v>
      </c>
      <c r="R1910" s="19">
        <f t="shared" si="186"/>
        <v>0</v>
      </c>
      <c r="S1910" s="4" t="str">
        <f>+VLOOKUP(A1910,inv!T:X,5,0)</f>
        <v>CENTRO ORIENTE</v>
      </c>
      <c r="T1910" s="4" t="e">
        <f>+VLOOKUP(B:B,'DT HUEVO'!$A:$D,4,0)</f>
        <v>#N/A</v>
      </c>
      <c r="U1910" s="4" t="e">
        <f>+VLOOKUP(TablaINV[[#This Row],[COD]],'DT HUEVO'!$A:$D,3,0)</f>
        <v>#N/A</v>
      </c>
    </row>
    <row r="1911" spans="1:21">
      <c r="A1911" t="s">
        <v>471</v>
      </c>
      <c r="B1911" s="7">
        <v>13480</v>
      </c>
      <c r="C1911" t="s">
        <v>469</v>
      </c>
      <c r="D1911">
        <f>+SUMIFS(inv!D:D,inv!A:A,B1911,inv!T:T,A1911)</f>
        <v>0</v>
      </c>
      <c r="E1911">
        <f>+SUMIFS(inv!$D$1:$D$1164,inv!$A$1:$A$1164,$B1911,inv!$T$1:$T$1164,$A1911,inv!$U$1:$U$1164,'DIAS DE INVENTARIO TAT'!E$1)</f>
        <v>0</v>
      </c>
      <c r="F1911">
        <f>+SUMIFS(inv!$D$1:$D$1164,inv!$A$1:$A$1164,$B1911,inv!$T$1:$T$1164,$A1911,inv!$U$1:$U$1164,'DIAS DE INVENTARIO TAT'!F$1)</f>
        <v>0</v>
      </c>
      <c r="G1911">
        <f>+SUMIFS(inv!$D$1:$D$1164,inv!$A$1:$A$1164,$B1911,inv!$T$1:$T$1164,$A1911,inv!$U$1:$U$1164,'DIAS DE INVENTARIO TAT'!G$1)</f>
        <v>0</v>
      </c>
      <c r="H1911">
        <f>+SUMIFS(inv!$D$1:$D$1164,inv!$A$1:$A$1164,$B1911,inv!$T$1:$T$1164,$A1911,inv!$U$1:$U$1164,'DIAS DE INVENTARIO TAT'!H$1)</f>
        <v>0</v>
      </c>
      <c r="I1911">
        <f>+SUMIFS(inv!$D$1:$D$1164,inv!$A$1:$A$1164,$B1911,inv!$T$1:$T$1164,$A1911,inv!$U$1:$U$1164,'DIAS DE INVENTARIO TAT'!I$1)</f>
        <v>0</v>
      </c>
      <c r="J1911">
        <f>+SUMIFS(inv!$D$1:$D$1164,inv!$A$1:$A$1164,$B1911,inv!$T$1:$T$1164,$A1911,inv!$U$1:$U$1164,'DIAS DE INVENTARIO TAT'!J$1)</f>
        <v>0</v>
      </c>
      <c r="K1911">
        <f>+SUMIFS(inv!$D$1:$D$1164,inv!$A$1:$A$1164,$B1911,inv!$T$1:$T$1164,$A1911,inv!$U$1:$U$1164,'DIAS DE INVENTARIO TAT'!K$1)</f>
        <v>0</v>
      </c>
      <c r="L1911" s="6">
        <f>+SUMIFS(VENTAS!H:H,VENTAS!B:B,B1911,VENTAS!G:G,A1911)</f>
        <v>0</v>
      </c>
      <c r="M1911" s="4">
        <f t="shared" si="182"/>
        <v>0</v>
      </c>
      <c r="N1911" s="4">
        <f t="shared" si="183"/>
        <v>0</v>
      </c>
      <c r="O1911" s="4">
        <f t="shared" si="184"/>
        <v>0</v>
      </c>
      <c r="P1911" s="4">
        <f t="shared" si="185"/>
        <v>0</v>
      </c>
      <c r="Q1911" s="6" t="e">
        <f>+SUMIFS(#REF!,#REF!,TablaINV[[#This Row],[GRUPO]],#REF!,TablaINV[[#This Row],[COD]])</f>
        <v>#REF!</v>
      </c>
      <c r="R1911" s="19">
        <f t="shared" si="186"/>
        <v>0</v>
      </c>
      <c r="S1911" s="4" t="str">
        <f>+VLOOKUP(A1911,inv!T:X,5,0)</f>
        <v>CENTRO ORIENTE</v>
      </c>
      <c r="T1911" s="4" t="str">
        <f>+VLOOKUP(B:B,'DT HUEVO'!$A:$D,4,0)</f>
        <v>EMPACADOS</v>
      </c>
      <c r="U1911" s="4" t="str">
        <f>+VLOOKUP(TablaINV[[#This Row],[COD]],'DT HUEVO'!$A:$D,3,0)</f>
        <v>A</v>
      </c>
    </row>
    <row r="1912" spans="1:21">
      <c r="A1912" t="s">
        <v>471</v>
      </c>
      <c r="B1912" s="7">
        <v>10204</v>
      </c>
      <c r="C1912" t="s">
        <v>53</v>
      </c>
      <c r="D1912">
        <f>+SUMIFS(inv!D:D,inv!A:A,B1912,inv!T:T,A1912)</f>
        <v>0</v>
      </c>
      <c r="E1912">
        <f>+SUMIFS(inv!$D$1:$D$1164,inv!$A$1:$A$1164,$B1912,inv!$T$1:$T$1164,$A1912,inv!$U$1:$U$1164,'DIAS DE INVENTARIO TAT'!E$1)</f>
        <v>0</v>
      </c>
      <c r="F1912">
        <f>+SUMIFS(inv!$D$1:$D$1164,inv!$A$1:$A$1164,$B1912,inv!$T$1:$T$1164,$A1912,inv!$U$1:$U$1164,'DIAS DE INVENTARIO TAT'!F$1)</f>
        <v>0</v>
      </c>
      <c r="G1912">
        <f>+SUMIFS(inv!$D$1:$D$1164,inv!$A$1:$A$1164,$B1912,inv!$T$1:$T$1164,$A1912,inv!$U$1:$U$1164,'DIAS DE INVENTARIO TAT'!G$1)</f>
        <v>0</v>
      </c>
      <c r="H1912">
        <f>+SUMIFS(inv!$D$1:$D$1164,inv!$A$1:$A$1164,$B1912,inv!$T$1:$T$1164,$A1912,inv!$U$1:$U$1164,'DIAS DE INVENTARIO TAT'!H$1)</f>
        <v>0</v>
      </c>
      <c r="I1912">
        <f>+SUMIFS(inv!$D$1:$D$1164,inv!$A$1:$A$1164,$B1912,inv!$T$1:$T$1164,$A1912,inv!$U$1:$U$1164,'DIAS DE INVENTARIO TAT'!I$1)</f>
        <v>0</v>
      </c>
      <c r="J1912">
        <f>+SUMIFS(inv!$D$1:$D$1164,inv!$A$1:$A$1164,$B1912,inv!$T$1:$T$1164,$A1912,inv!$U$1:$U$1164,'DIAS DE INVENTARIO TAT'!J$1)</f>
        <v>0</v>
      </c>
      <c r="K1912">
        <f>+SUMIFS(inv!$D$1:$D$1164,inv!$A$1:$A$1164,$B1912,inv!$T$1:$T$1164,$A1912,inv!$U$1:$U$1164,'DIAS DE INVENTARIO TAT'!K$1)</f>
        <v>0</v>
      </c>
      <c r="L1912" s="6">
        <f>+SUMIFS(VENTAS!H:H,VENTAS!B:B,B1912,VENTAS!G:G,A1912)</f>
        <v>0</v>
      </c>
      <c r="M1912" s="4">
        <f t="shared" si="182"/>
        <v>0</v>
      </c>
      <c r="N1912" s="4">
        <f t="shared" ref="N1912:N1943" si="187">+IFERROR(E1912/$L1912,0)</f>
        <v>0</v>
      </c>
      <c r="O1912" s="4">
        <f t="shared" ref="O1912:O1943" si="188">+IFERROR(F1912/$L1912,0)</f>
        <v>0</v>
      </c>
      <c r="P1912" s="4">
        <f t="shared" ref="P1912:P1943" si="189">+IFERROR(G1912/$L1912,0)</f>
        <v>0</v>
      </c>
      <c r="Q1912" s="6" t="e">
        <f>+SUMIFS(#REF!,#REF!,TablaINV[[#This Row],[GRUPO]],#REF!,TablaINV[[#This Row],[COD]])</f>
        <v>#REF!</v>
      </c>
      <c r="R1912" s="19">
        <f t="shared" ref="R1912:R1943" si="190">+IFERROR(D1912/Q1912,0)</f>
        <v>0</v>
      </c>
      <c r="S1912" s="4" t="str">
        <f>+VLOOKUP(A1912,inv!T:X,5,0)</f>
        <v>CENTRO ORIENTE</v>
      </c>
      <c r="T1912" s="4" t="str">
        <f>+VLOOKUP(B:B,'DT HUEVO'!$A:$D,4,0)</f>
        <v>FS</v>
      </c>
      <c r="U1912" s="4" t="str">
        <f>+VLOOKUP(TablaINV[[#This Row],[COD]],'DT HUEVO'!$A:$D,3,0)</f>
        <v>AAA</v>
      </c>
    </row>
    <row r="1913" spans="1:21">
      <c r="A1913" t="s">
        <v>471</v>
      </c>
      <c r="B1913" s="7">
        <v>13303</v>
      </c>
      <c r="C1913" t="s">
        <v>75</v>
      </c>
      <c r="D1913">
        <f>+SUMIFS(inv!D:D,inv!A:A,B1913,inv!T:T,A1913)</f>
        <v>0</v>
      </c>
      <c r="E1913">
        <f>+SUMIFS(inv!$D$1:$D$1164,inv!$A$1:$A$1164,$B1913,inv!$T$1:$T$1164,$A1913,inv!$U$1:$U$1164,'DIAS DE INVENTARIO TAT'!E$1)</f>
        <v>0</v>
      </c>
      <c r="F1913">
        <f>+SUMIFS(inv!$D$1:$D$1164,inv!$A$1:$A$1164,$B1913,inv!$T$1:$T$1164,$A1913,inv!$U$1:$U$1164,'DIAS DE INVENTARIO TAT'!F$1)</f>
        <v>0</v>
      </c>
      <c r="G1913">
        <f>+SUMIFS(inv!$D$1:$D$1164,inv!$A$1:$A$1164,$B1913,inv!$T$1:$T$1164,$A1913,inv!$U$1:$U$1164,'DIAS DE INVENTARIO TAT'!G$1)</f>
        <v>0</v>
      </c>
      <c r="H1913">
        <f>+SUMIFS(inv!$D$1:$D$1164,inv!$A$1:$A$1164,$B1913,inv!$T$1:$T$1164,$A1913,inv!$U$1:$U$1164,'DIAS DE INVENTARIO TAT'!H$1)</f>
        <v>0</v>
      </c>
      <c r="I1913">
        <f>+SUMIFS(inv!$D$1:$D$1164,inv!$A$1:$A$1164,$B1913,inv!$T$1:$T$1164,$A1913,inv!$U$1:$U$1164,'DIAS DE INVENTARIO TAT'!I$1)</f>
        <v>0</v>
      </c>
      <c r="J1913">
        <f>+SUMIFS(inv!$D$1:$D$1164,inv!$A$1:$A$1164,$B1913,inv!$T$1:$T$1164,$A1913,inv!$U$1:$U$1164,'DIAS DE INVENTARIO TAT'!J$1)</f>
        <v>0</v>
      </c>
      <c r="K1913">
        <f>+SUMIFS(inv!$D$1:$D$1164,inv!$A$1:$A$1164,$B1913,inv!$T$1:$T$1164,$A1913,inv!$U$1:$U$1164,'DIAS DE INVENTARIO TAT'!K$1)</f>
        <v>0</v>
      </c>
      <c r="L1913" s="6">
        <f>+SUMIFS(VENTAS!H:H,VENTAS!B:B,B1913,VENTAS!G:G,A1913)</f>
        <v>0</v>
      </c>
      <c r="M1913" s="4">
        <f t="shared" si="182"/>
        <v>0</v>
      </c>
      <c r="N1913" s="4">
        <f t="shared" si="187"/>
        <v>0</v>
      </c>
      <c r="O1913" s="4">
        <f t="shared" si="188"/>
        <v>0</v>
      </c>
      <c r="P1913" s="4">
        <f t="shared" si="189"/>
        <v>0</v>
      </c>
      <c r="Q1913" s="6" t="e">
        <f>+SUMIFS(#REF!,#REF!,TablaINV[[#This Row],[GRUPO]],#REF!,TablaINV[[#This Row],[COD]])</f>
        <v>#REF!</v>
      </c>
      <c r="R1913" s="19">
        <f t="shared" si="190"/>
        <v>0</v>
      </c>
      <c r="S1913" s="4" t="str">
        <f>+VLOOKUP(A1913,inv!T:X,5,0)</f>
        <v>CENTRO ORIENTE</v>
      </c>
      <c r="T1913" s="4" t="str">
        <f>+VLOOKUP(B:B,'DT HUEVO'!$A:$D,4,0)</f>
        <v>EMPACADOS</v>
      </c>
      <c r="U1913" s="4" t="str">
        <f>+VLOOKUP(TablaINV[[#This Row],[COD]],'DT HUEVO'!$A:$D,3,0)</f>
        <v>AA</v>
      </c>
    </row>
    <row r="1914" spans="1:21">
      <c r="A1914" t="s">
        <v>471</v>
      </c>
      <c r="B1914" s="7">
        <v>13401</v>
      </c>
      <c r="C1914" t="s">
        <v>77</v>
      </c>
      <c r="D1914">
        <f>+SUMIFS(inv!D:D,inv!A:A,B1914,inv!T:T,A1914)</f>
        <v>0</v>
      </c>
      <c r="E1914">
        <f>+SUMIFS(inv!$D$1:$D$1164,inv!$A$1:$A$1164,$B1914,inv!$T$1:$T$1164,$A1914,inv!$U$1:$U$1164,'DIAS DE INVENTARIO TAT'!E$1)</f>
        <v>0</v>
      </c>
      <c r="F1914">
        <f>+SUMIFS(inv!$D$1:$D$1164,inv!$A$1:$A$1164,$B1914,inv!$T$1:$T$1164,$A1914,inv!$U$1:$U$1164,'DIAS DE INVENTARIO TAT'!F$1)</f>
        <v>0</v>
      </c>
      <c r="G1914">
        <f>+SUMIFS(inv!$D$1:$D$1164,inv!$A$1:$A$1164,$B1914,inv!$T$1:$T$1164,$A1914,inv!$U$1:$U$1164,'DIAS DE INVENTARIO TAT'!G$1)</f>
        <v>0</v>
      </c>
      <c r="H1914">
        <f>+SUMIFS(inv!$D$1:$D$1164,inv!$A$1:$A$1164,$B1914,inv!$T$1:$T$1164,$A1914,inv!$U$1:$U$1164,'DIAS DE INVENTARIO TAT'!H$1)</f>
        <v>0</v>
      </c>
      <c r="I1914">
        <f>+SUMIFS(inv!$D$1:$D$1164,inv!$A$1:$A$1164,$B1914,inv!$T$1:$T$1164,$A1914,inv!$U$1:$U$1164,'DIAS DE INVENTARIO TAT'!I$1)</f>
        <v>0</v>
      </c>
      <c r="J1914">
        <f>+SUMIFS(inv!$D$1:$D$1164,inv!$A$1:$A$1164,$B1914,inv!$T$1:$T$1164,$A1914,inv!$U$1:$U$1164,'DIAS DE INVENTARIO TAT'!J$1)</f>
        <v>0</v>
      </c>
      <c r="K1914">
        <f>+SUMIFS(inv!$D$1:$D$1164,inv!$A$1:$A$1164,$B1914,inv!$T$1:$T$1164,$A1914,inv!$U$1:$U$1164,'DIAS DE INVENTARIO TAT'!K$1)</f>
        <v>0</v>
      </c>
      <c r="L1914" s="6">
        <f>+SUMIFS(VENTAS!H:H,VENTAS!B:B,B1914,VENTAS!G:G,A1914)</f>
        <v>0</v>
      </c>
      <c r="M1914" s="4">
        <f t="shared" si="182"/>
        <v>0</v>
      </c>
      <c r="N1914" s="4">
        <f t="shared" si="187"/>
        <v>0</v>
      </c>
      <c r="O1914" s="4">
        <f t="shared" si="188"/>
        <v>0</v>
      </c>
      <c r="P1914" s="4">
        <f t="shared" si="189"/>
        <v>0</v>
      </c>
      <c r="Q1914" s="6" t="e">
        <f>+SUMIFS(#REF!,#REF!,TablaINV[[#This Row],[GRUPO]],#REF!,TablaINV[[#This Row],[COD]])</f>
        <v>#REF!</v>
      </c>
      <c r="R1914" s="19">
        <f t="shared" si="190"/>
        <v>0</v>
      </c>
      <c r="S1914" s="4" t="str">
        <f>+VLOOKUP(A1914,inv!T:X,5,0)</f>
        <v>CENTRO ORIENTE</v>
      </c>
      <c r="T1914" s="4" t="str">
        <f>+VLOOKUP(B:B,'DT HUEVO'!$A:$D,4,0)</f>
        <v>EMPACADOS</v>
      </c>
      <c r="U1914" s="4" t="str">
        <f>+VLOOKUP(TablaINV[[#This Row],[COD]],'DT HUEVO'!$A:$D,3,0)</f>
        <v>A</v>
      </c>
    </row>
    <row r="1915" spans="1:21">
      <c r="A1915" t="s">
        <v>471</v>
      </c>
      <c r="B1915" s="7">
        <v>100</v>
      </c>
      <c r="C1915" t="s">
        <v>96</v>
      </c>
      <c r="D1915">
        <f>+SUMIFS(inv!D:D,inv!A:A,B1915,inv!T:T,A1915)</f>
        <v>0</v>
      </c>
      <c r="E1915">
        <f>+SUMIFS(inv!$D$1:$D$1164,inv!$A$1:$A$1164,$B1915,inv!$T$1:$T$1164,$A1915,inv!$U$1:$U$1164,'DIAS DE INVENTARIO TAT'!E$1)</f>
        <v>0</v>
      </c>
      <c r="F1915">
        <f>+SUMIFS(inv!$D$1:$D$1164,inv!$A$1:$A$1164,$B1915,inv!$T$1:$T$1164,$A1915,inv!$U$1:$U$1164,'DIAS DE INVENTARIO TAT'!F$1)</f>
        <v>0</v>
      </c>
      <c r="G1915">
        <f>+SUMIFS(inv!$D$1:$D$1164,inv!$A$1:$A$1164,$B1915,inv!$T$1:$T$1164,$A1915,inv!$U$1:$U$1164,'DIAS DE INVENTARIO TAT'!G$1)</f>
        <v>0</v>
      </c>
      <c r="H1915">
        <f>+SUMIFS(inv!$D$1:$D$1164,inv!$A$1:$A$1164,$B1915,inv!$T$1:$T$1164,$A1915,inv!$U$1:$U$1164,'DIAS DE INVENTARIO TAT'!H$1)</f>
        <v>0</v>
      </c>
      <c r="I1915">
        <f>+SUMIFS(inv!$D$1:$D$1164,inv!$A$1:$A$1164,$B1915,inv!$T$1:$T$1164,$A1915,inv!$U$1:$U$1164,'DIAS DE INVENTARIO TAT'!I$1)</f>
        <v>0</v>
      </c>
      <c r="J1915">
        <f>+SUMIFS(inv!$D$1:$D$1164,inv!$A$1:$A$1164,$B1915,inv!$T$1:$T$1164,$A1915,inv!$U$1:$U$1164,'DIAS DE INVENTARIO TAT'!J$1)</f>
        <v>0</v>
      </c>
      <c r="K1915">
        <f>+SUMIFS(inv!$D$1:$D$1164,inv!$A$1:$A$1164,$B1915,inv!$T$1:$T$1164,$A1915,inv!$U$1:$U$1164,'DIAS DE INVENTARIO TAT'!K$1)</f>
        <v>0</v>
      </c>
      <c r="L1915" s="6">
        <f>+SUMIFS(VENTAS!H:H,VENTAS!B:B,B1915,VENTAS!G:G,A1915)</f>
        <v>0</v>
      </c>
      <c r="M1915" s="4">
        <f t="shared" si="182"/>
        <v>0</v>
      </c>
      <c r="N1915" s="4">
        <f t="shared" si="187"/>
        <v>0</v>
      </c>
      <c r="O1915" s="4">
        <f t="shared" si="188"/>
        <v>0</v>
      </c>
      <c r="P1915" s="4">
        <f t="shared" si="189"/>
        <v>0</v>
      </c>
      <c r="Q1915" s="6" t="e">
        <f>+SUMIFS(#REF!,#REF!,TablaINV[[#This Row],[GRUPO]],#REF!,TablaINV[[#This Row],[COD]])</f>
        <v>#REF!</v>
      </c>
      <c r="R1915" s="19">
        <f t="shared" si="190"/>
        <v>0</v>
      </c>
      <c r="S1915" s="4" t="str">
        <f>+VLOOKUP(A1915,inv!T:X,5,0)</f>
        <v>CENTRO ORIENTE</v>
      </c>
      <c r="T1915" s="4" t="str">
        <f>+VLOOKUP(B:B,'DT HUEVO'!$A:$D,4,0)</f>
        <v>HUEVO SIN CLASIFICAR</v>
      </c>
      <c r="U1915" s="4" t="str">
        <f>+VLOOKUP(TablaINV[[#This Row],[COD]],'DT HUEVO'!$A:$D,3,0)</f>
        <v>HUEVO SIN CLASIFICAR</v>
      </c>
    </row>
    <row r="1916" spans="1:21">
      <c r="A1916" t="s">
        <v>471</v>
      </c>
      <c r="B1916" s="7">
        <v>72501</v>
      </c>
      <c r="C1916" t="s">
        <v>78</v>
      </c>
      <c r="D1916">
        <f>+SUMIFS(inv!D:D,inv!A:A,B1916,inv!T:T,A1916)</f>
        <v>0</v>
      </c>
      <c r="E1916">
        <f>+SUMIFS(inv!$D$1:$D$1164,inv!$A$1:$A$1164,$B1916,inv!$T$1:$T$1164,$A1916,inv!$U$1:$U$1164,'DIAS DE INVENTARIO TAT'!E$1)</f>
        <v>0</v>
      </c>
      <c r="F1916">
        <f>+SUMIFS(inv!$D$1:$D$1164,inv!$A$1:$A$1164,$B1916,inv!$T$1:$T$1164,$A1916,inv!$U$1:$U$1164,'DIAS DE INVENTARIO TAT'!F$1)</f>
        <v>0</v>
      </c>
      <c r="G1916">
        <f>+SUMIFS(inv!$D$1:$D$1164,inv!$A$1:$A$1164,$B1916,inv!$T$1:$T$1164,$A1916,inv!$U$1:$U$1164,'DIAS DE INVENTARIO TAT'!G$1)</f>
        <v>0</v>
      </c>
      <c r="H1916">
        <f>+SUMIFS(inv!$D$1:$D$1164,inv!$A$1:$A$1164,$B1916,inv!$T$1:$T$1164,$A1916,inv!$U$1:$U$1164,'DIAS DE INVENTARIO TAT'!H$1)</f>
        <v>0</v>
      </c>
      <c r="I1916">
        <f>+SUMIFS(inv!$D$1:$D$1164,inv!$A$1:$A$1164,$B1916,inv!$T$1:$T$1164,$A1916,inv!$U$1:$U$1164,'DIAS DE INVENTARIO TAT'!I$1)</f>
        <v>0</v>
      </c>
      <c r="J1916">
        <f>+SUMIFS(inv!$D$1:$D$1164,inv!$A$1:$A$1164,$B1916,inv!$T$1:$T$1164,$A1916,inv!$U$1:$U$1164,'DIAS DE INVENTARIO TAT'!J$1)</f>
        <v>0</v>
      </c>
      <c r="K1916">
        <f>+SUMIFS(inv!$D$1:$D$1164,inv!$A$1:$A$1164,$B1916,inv!$T$1:$T$1164,$A1916,inv!$U$1:$U$1164,'DIAS DE INVENTARIO TAT'!K$1)</f>
        <v>0</v>
      </c>
      <c r="L1916" s="6">
        <f>+SUMIFS(VENTAS!H:H,VENTAS!B:B,B1916,VENTAS!G:G,A1916)</f>
        <v>0</v>
      </c>
      <c r="M1916" s="4">
        <f t="shared" si="182"/>
        <v>0</v>
      </c>
      <c r="N1916" s="4">
        <f t="shared" si="187"/>
        <v>0</v>
      </c>
      <c r="O1916" s="4">
        <f t="shared" si="188"/>
        <v>0</v>
      </c>
      <c r="P1916" s="4">
        <f t="shared" si="189"/>
        <v>0</v>
      </c>
      <c r="Q1916" s="6" t="e">
        <f>+SUMIFS(#REF!,#REF!,TablaINV[[#This Row],[GRUPO]],#REF!,TablaINV[[#This Row],[COD]])</f>
        <v>#REF!</v>
      </c>
      <c r="R1916" s="19">
        <f t="shared" si="190"/>
        <v>0</v>
      </c>
      <c r="S1916" s="4" t="str">
        <f>+VLOOKUP(A1916,inv!T:X,5,0)</f>
        <v>CENTRO ORIENTE</v>
      </c>
      <c r="T1916" s="4" t="str">
        <f>+VLOOKUP(B:B,'DT HUEVO'!$A:$D,4,0)</f>
        <v>SEGUNDA</v>
      </c>
      <c r="U1916" s="4" t="str">
        <f>+VLOOKUP(TablaINV[[#This Row],[COD]],'DT HUEVO'!$A:$D,3,0)</f>
        <v>SEGUNDA</v>
      </c>
    </row>
    <row r="1917" spans="1:21">
      <c r="A1917" t="s">
        <v>471</v>
      </c>
      <c r="B1917" s="7">
        <v>13368</v>
      </c>
      <c r="C1917" t="s">
        <v>76</v>
      </c>
      <c r="D1917">
        <f>+SUMIFS(inv!D:D,inv!A:A,B1917,inv!T:T,A1917)</f>
        <v>0</v>
      </c>
      <c r="E1917">
        <f>+SUMIFS(inv!$D$1:$D$1164,inv!$A$1:$A$1164,$B1917,inv!$T$1:$T$1164,$A1917,inv!$U$1:$U$1164,'DIAS DE INVENTARIO TAT'!E$1)</f>
        <v>0</v>
      </c>
      <c r="F1917">
        <f>+SUMIFS(inv!$D$1:$D$1164,inv!$A$1:$A$1164,$B1917,inv!$T$1:$T$1164,$A1917,inv!$U$1:$U$1164,'DIAS DE INVENTARIO TAT'!F$1)</f>
        <v>0</v>
      </c>
      <c r="G1917">
        <f>+SUMIFS(inv!$D$1:$D$1164,inv!$A$1:$A$1164,$B1917,inv!$T$1:$T$1164,$A1917,inv!$U$1:$U$1164,'DIAS DE INVENTARIO TAT'!G$1)</f>
        <v>0</v>
      </c>
      <c r="H1917">
        <f>+SUMIFS(inv!$D$1:$D$1164,inv!$A$1:$A$1164,$B1917,inv!$T$1:$T$1164,$A1917,inv!$U$1:$U$1164,'DIAS DE INVENTARIO TAT'!H$1)</f>
        <v>0</v>
      </c>
      <c r="I1917">
        <f>+SUMIFS(inv!$D$1:$D$1164,inv!$A$1:$A$1164,$B1917,inv!$T$1:$T$1164,$A1917,inv!$U$1:$U$1164,'DIAS DE INVENTARIO TAT'!I$1)</f>
        <v>0</v>
      </c>
      <c r="J1917">
        <f>+SUMIFS(inv!$D$1:$D$1164,inv!$A$1:$A$1164,$B1917,inv!$T$1:$T$1164,$A1917,inv!$U$1:$U$1164,'DIAS DE INVENTARIO TAT'!J$1)</f>
        <v>0</v>
      </c>
      <c r="K1917">
        <f>+SUMIFS(inv!$D$1:$D$1164,inv!$A$1:$A$1164,$B1917,inv!$T$1:$T$1164,$A1917,inv!$U$1:$U$1164,'DIAS DE INVENTARIO TAT'!K$1)</f>
        <v>0</v>
      </c>
      <c r="L1917" s="6">
        <f>+SUMIFS(VENTAS!H:H,VENTAS!B:B,B1917,VENTAS!G:G,A1917)</f>
        <v>0</v>
      </c>
      <c r="M1917" s="4">
        <f t="shared" si="182"/>
        <v>0</v>
      </c>
      <c r="N1917" s="4">
        <f t="shared" si="187"/>
        <v>0</v>
      </c>
      <c r="O1917" s="4">
        <f t="shared" si="188"/>
        <v>0</v>
      </c>
      <c r="P1917" s="4">
        <f t="shared" si="189"/>
        <v>0</v>
      </c>
      <c r="Q1917" s="6" t="e">
        <f>+SUMIFS(#REF!,#REF!,TablaINV[[#This Row],[GRUPO]],#REF!,TablaINV[[#This Row],[COD]])</f>
        <v>#REF!</v>
      </c>
      <c r="R1917" s="19">
        <f t="shared" si="190"/>
        <v>0</v>
      </c>
      <c r="S1917" s="4" t="str">
        <f>+VLOOKUP(A1917,inv!T:X,5,0)</f>
        <v>CENTRO ORIENTE</v>
      </c>
      <c r="T1917" s="4" t="str">
        <f>+VLOOKUP(B:B,'DT HUEVO'!$A:$D,4,0)</f>
        <v>EMPACADOS</v>
      </c>
      <c r="U1917" s="4" t="str">
        <f>+VLOOKUP(TablaINV[[#This Row],[COD]],'DT HUEVO'!$A:$D,3,0)</f>
        <v>AA</v>
      </c>
    </row>
    <row r="1918" spans="1:21">
      <c r="A1918" t="s">
        <v>471</v>
      </c>
      <c r="B1918" s="7">
        <v>10104</v>
      </c>
      <c r="C1918" t="s">
        <v>84</v>
      </c>
      <c r="D1918">
        <f>+SUMIFS(inv!D:D,inv!A:A,B1918,inv!T:T,A1918)</f>
        <v>0</v>
      </c>
      <c r="E1918">
        <f>+SUMIFS(inv!$D$1:$D$1164,inv!$A$1:$A$1164,$B1918,inv!$T$1:$T$1164,$A1918,inv!$U$1:$U$1164,'DIAS DE INVENTARIO TAT'!E$1)</f>
        <v>0</v>
      </c>
      <c r="F1918">
        <f>+SUMIFS(inv!$D$1:$D$1164,inv!$A$1:$A$1164,$B1918,inv!$T$1:$T$1164,$A1918,inv!$U$1:$U$1164,'DIAS DE INVENTARIO TAT'!F$1)</f>
        <v>0</v>
      </c>
      <c r="G1918">
        <f>+SUMIFS(inv!$D$1:$D$1164,inv!$A$1:$A$1164,$B1918,inv!$T$1:$T$1164,$A1918,inv!$U$1:$U$1164,'DIAS DE INVENTARIO TAT'!G$1)</f>
        <v>0</v>
      </c>
      <c r="H1918">
        <f>+SUMIFS(inv!$D$1:$D$1164,inv!$A$1:$A$1164,$B1918,inv!$T$1:$T$1164,$A1918,inv!$U$1:$U$1164,'DIAS DE INVENTARIO TAT'!H$1)</f>
        <v>0</v>
      </c>
      <c r="I1918">
        <f>+SUMIFS(inv!$D$1:$D$1164,inv!$A$1:$A$1164,$B1918,inv!$T$1:$T$1164,$A1918,inv!$U$1:$U$1164,'DIAS DE INVENTARIO TAT'!I$1)</f>
        <v>0</v>
      </c>
      <c r="J1918">
        <f>+SUMIFS(inv!$D$1:$D$1164,inv!$A$1:$A$1164,$B1918,inv!$T$1:$T$1164,$A1918,inv!$U$1:$U$1164,'DIAS DE INVENTARIO TAT'!J$1)</f>
        <v>0</v>
      </c>
      <c r="K1918">
        <f>+SUMIFS(inv!$D$1:$D$1164,inv!$A$1:$A$1164,$B1918,inv!$T$1:$T$1164,$A1918,inv!$U$1:$U$1164,'DIAS DE INVENTARIO TAT'!K$1)</f>
        <v>0</v>
      </c>
      <c r="L1918" s="6">
        <f>+SUMIFS(VENTAS!H:H,VENTAS!B:B,B1918,VENTAS!G:G,A1918)</f>
        <v>0</v>
      </c>
      <c r="M1918" s="4">
        <f t="shared" si="182"/>
        <v>0</v>
      </c>
      <c r="N1918" s="4">
        <f t="shared" si="187"/>
        <v>0</v>
      </c>
      <c r="O1918" s="4">
        <f t="shared" si="188"/>
        <v>0</v>
      </c>
      <c r="P1918" s="4">
        <f t="shared" si="189"/>
        <v>0</v>
      </c>
      <c r="Q1918" s="6" t="e">
        <f>+SUMIFS(#REF!,#REF!,TablaINV[[#This Row],[GRUPO]],#REF!,TablaINV[[#This Row],[COD]])</f>
        <v>#REF!</v>
      </c>
      <c r="R1918" s="19">
        <f t="shared" si="190"/>
        <v>0</v>
      </c>
      <c r="S1918" s="4" t="str">
        <f>+VLOOKUP(A1918,inv!T:X,5,0)</f>
        <v>CENTRO ORIENTE</v>
      </c>
      <c r="T1918" s="4" t="str">
        <f>+VLOOKUP(B:B,'DT HUEVO'!$A:$D,4,0)</f>
        <v>EMPACADOS</v>
      </c>
      <c r="U1918" s="4" t="str">
        <f>+VLOOKUP(TablaINV[[#This Row],[COD]],'DT HUEVO'!$A:$D,3,0)</f>
        <v>YUMBO</v>
      </c>
    </row>
    <row r="1919" spans="1:21">
      <c r="A1919" t="s">
        <v>471</v>
      </c>
      <c r="B1919" s="7">
        <v>300</v>
      </c>
      <c r="C1919" t="s">
        <v>99</v>
      </c>
      <c r="D1919">
        <f>+SUMIFS(inv!D:D,inv!A:A,B1919,inv!T:T,A1919)</f>
        <v>0</v>
      </c>
      <c r="E1919">
        <f>+SUMIFS(inv!$D$1:$D$1164,inv!$A$1:$A$1164,$B1919,inv!$T$1:$T$1164,$A1919,inv!$U$1:$U$1164,'DIAS DE INVENTARIO TAT'!E$1)</f>
        <v>0</v>
      </c>
      <c r="F1919">
        <f>+SUMIFS(inv!$D$1:$D$1164,inv!$A$1:$A$1164,$B1919,inv!$T$1:$T$1164,$A1919,inv!$U$1:$U$1164,'DIAS DE INVENTARIO TAT'!F$1)</f>
        <v>0</v>
      </c>
      <c r="G1919">
        <f>+SUMIFS(inv!$D$1:$D$1164,inv!$A$1:$A$1164,$B1919,inv!$T$1:$T$1164,$A1919,inv!$U$1:$U$1164,'DIAS DE INVENTARIO TAT'!G$1)</f>
        <v>0</v>
      </c>
      <c r="H1919">
        <f>+SUMIFS(inv!$D$1:$D$1164,inv!$A$1:$A$1164,$B1919,inv!$T$1:$T$1164,$A1919,inv!$U$1:$U$1164,'DIAS DE INVENTARIO TAT'!H$1)</f>
        <v>0</v>
      </c>
      <c r="I1919">
        <f>+SUMIFS(inv!$D$1:$D$1164,inv!$A$1:$A$1164,$B1919,inv!$T$1:$T$1164,$A1919,inv!$U$1:$U$1164,'DIAS DE INVENTARIO TAT'!I$1)</f>
        <v>0</v>
      </c>
      <c r="J1919">
        <f>+SUMIFS(inv!$D$1:$D$1164,inv!$A$1:$A$1164,$B1919,inv!$T$1:$T$1164,$A1919,inv!$U$1:$U$1164,'DIAS DE INVENTARIO TAT'!J$1)</f>
        <v>0</v>
      </c>
      <c r="K1919">
        <f>+SUMIFS(inv!$D$1:$D$1164,inv!$A$1:$A$1164,$B1919,inv!$T$1:$T$1164,$A1919,inv!$U$1:$U$1164,'DIAS DE INVENTARIO TAT'!K$1)</f>
        <v>0</v>
      </c>
      <c r="L1919" s="6">
        <f>+SUMIFS(VENTAS!H:H,VENTAS!B:B,B1919,VENTAS!G:G,A1919)</f>
        <v>0</v>
      </c>
      <c r="M1919" s="4">
        <f t="shared" si="182"/>
        <v>0</v>
      </c>
      <c r="N1919" s="4">
        <f t="shared" si="187"/>
        <v>0</v>
      </c>
      <c r="O1919" s="4">
        <f t="shared" si="188"/>
        <v>0</v>
      </c>
      <c r="P1919" s="4">
        <f t="shared" si="189"/>
        <v>0</v>
      </c>
      <c r="Q1919" s="6" t="e">
        <f>+SUMIFS(#REF!,#REF!,TablaINV[[#This Row],[GRUPO]],#REF!,TablaINV[[#This Row],[COD]])</f>
        <v>#REF!</v>
      </c>
      <c r="R1919" s="19">
        <f t="shared" si="190"/>
        <v>0</v>
      </c>
      <c r="S1919" s="4" t="str">
        <f>+VLOOKUP(A1919,inv!T:X,5,0)</f>
        <v>CENTRO ORIENTE</v>
      </c>
      <c r="T1919" s="4" t="str">
        <f>+VLOOKUP(B:B,'DT HUEVO'!$A:$D,4,0)</f>
        <v>HUEVO SIN CLASIFICAR</v>
      </c>
      <c r="U1919" s="4" t="str">
        <f>+VLOOKUP(TablaINV[[#This Row],[COD]],'DT HUEVO'!$A:$D,3,0)</f>
        <v>HUEVO SIN CLASIFICAR</v>
      </c>
    </row>
    <row r="1920" spans="1:21">
      <c r="A1920" t="s">
        <v>471</v>
      </c>
      <c r="B1920" s="7">
        <v>52378</v>
      </c>
      <c r="C1920" t="s">
        <v>69</v>
      </c>
      <c r="D1920">
        <f>+SUMIFS(inv!D:D,inv!A:A,B1920,inv!T:T,A1920)</f>
        <v>0</v>
      </c>
      <c r="E1920">
        <f>+SUMIFS(inv!$D$1:$D$1164,inv!$A$1:$A$1164,$B1920,inv!$T$1:$T$1164,$A1920,inv!$U$1:$U$1164,'DIAS DE INVENTARIO TAT'!E$1)</f>
        <v>0</v>
      </c>
      <c r="F1920">
        <f>+SUMIFS(inv!$D$1:$D$1164,inv!$A$1:$A$1164,$B1920,inv!$T$1:$T$1164,$A1920,inv!$U$1:$U$1164,'DIAS DE INVENTARIO TAT'!F$1)</f>
        <v>0</v>
      </c>
      <c r="G1920">
        <f>+SUMIFS(inv!$D$1:$D$1164,inv!$A$1:$A$1164,$B1920,inv!$T$1:$T$1164,$A1920,inv!$U$1:$U$1164,'DIAS DE INVENTARIO TAT'!G$1)</f>
        <v>0</v>
      </c>
      <c r="H1920">
        <f>+SUMIFS(inv!$D$1:$D$1164,inv!$A$1:$A$1164,$B1920,inv!$T$1:$T$1164,$A1920,inv!$U$1:$U$1164,'DIAS DE INVENTARIO TAT'!H$1)</f>
        <v>0</v>
      </c>
      <c r="I1920">
        <f>+SUMIFS(inv!$D$1:$D$1164,inv!$A$1:$A$1164,$B1920,inv!$T$1:$T$1164,$A1920,inv!$U$1:$U$1164,'DIAS DE INVENTARIO TAT'!I$1)</f>
        <v>0</v>
      </c>
      <c r="J1920">
        <f>+SUMIFS(inv!$D$1:$D$1164,inv!$A$1:$A$1164,$B1920,inv!$T$1:$T$1164,$A1920,inv!$U$1:$U$1164,'DIAS DE INVENTARIO TAT'!J$1)</f>
        <v>0</v>
      </c>
      <c r="K1920">
        <f>+SUMIFS(inv!$D$1:$D$1164,inv!$A$1:$A$1164,$B1920,inv!$T$1:$T$1164,$A1920,inv!$U$1:$U$1164,'DIAS DE INVENTARIO TAT'!K$1)</f>
        <v>0</v>
      </c>
      <c r="L1920" s="6">
        <f>+SUMIFS(VENTAS!H:H,VENTAS!B:B,B1920,VENTAS!G:G,A1920)</f>
        <v>0</v>
      </c>
      <c r="M1920" s="4">
        <f t="shared" si="182"/>
        <v>0</v>
      </c>
      <c r="N1920" s="4">
        <f t="shared" si="187"/>
        <v>0</v>
      </c>
      <c r="O1920" s="4">
        <f t="shared" si="188"/>
        <v>0</v>
      </c>
      <c r="P1920" s="4">
        <f t="shared" si="189"/>
        <v>0</v>
      </c>
      <c r="Q1920" s="6" t="e">
        <f>+SUMIFS(#REF!,#REF!,TablaINV[[#This Row],[GRUPO]],#REF!,TablaINV[[#This Row],[COD]])</f>
        <v>#REF!</v>
      </c>
      <c r="R1920" s="19">
        <f t="shared" si="190"/>
        <v>0</v>
      </c>
      <c r="S1920" s="4" t="str">
        <f>+VLOOKUP(A1920,inv!T:X,5,0)</f>
        <v>CENTRO ORIENTE</v>
      </c>
      <c r="T1920" s="4" t="e">
        <f>+VLOOKUP(B:B,'DT HUEVO'!$A:$D,4,0)</f>
        <v>#N/A</v>
      </c>
      <c r="U1920" s="4" t="e">
        <f>+VLOOKUP(TablaINV[[#This Row],[COD]],'DT HUEVO'!$A:$D,3,0)</f>
        <v>#N/A</v>
      </c>
    </row>
    <row r="1921" spans="1:21">
      <c r="A1921" t="s">
        <v>471</v>
      </c>
      <c r="B1921" s="7">
        <v>10203</v>
      </c>
      <c r="C1921" t="s">
        <v>29</v>
      </c>
      <c r="D1921">
        <f>+SUMIFS(inv!D:D,inv!A:A,B1921,inv!T:T,A1921)</f>
        <v>0</v>
      </c>
      <c r="E1921">
        <f>+SUMIFS(inv!$D$1:$D$1164,inv!$A$1:$A$1164,$B1921,inv!$T$1:$T$1164,$A1921,inv!$U$1:$U$1164,'DIAS DE INVENTARIO TAT'!E$1)</f>
        <v>0</v>
      </c>
      <c r="F1921">
        <f>+SUMIFS(inv!$D$1:$D$1164,inv!$A$1:$A$1164,$B1921,inv!$T$1:$T$1164,$A1921,inv!$U$1:$U$1164,'DIAS DE INVENTARIO TAT'!F$1)</f>
        <v>0</v>
      </c>
      <c r="G1921">
        <f>+SUMIFS(inv!$D$1:$D$1164,inv!$A$1:$A$1164,$B1921,inv!$T$1:$T$1164,$A1921,inv!$U$1:$U$1164,'DIAS DE INVENTARIO TAT'!G$1)</f>
        <v>0</v>
      </c>
      <c r="H1921">
        <f>+SUMIFS(inv!$D$1:$D$1164,inv!$A$1:$A$1164,$B1921,inv!$T$1:$T$1164,$A1921,inv!$U$1:$U$1164,'DIAS DE INVENTARIO TAT'!H$1)</f>
        <v>0</v>
      </c>
      <c r="I1921">
        <f>+SUMIFS(inv!$D$1:$D$1164,inv!$A$1:$A$1164,$B1921,inv!$T$1:$T$1164,$A1921,inv!$U$1:$U$1164,'DIAS DE INVENTARIO TAT'!I$1)</f>
        <v>0</v>
      </c>
      <c r="J1921">
        <f>+SUMIFS(inv!$D$1:$D$1164,inv!$A$1:$A$1164,$B1921,inv!$T$1:$T$1164,$A1921,inv!$U$1:$U$1164,'DIAS DE INVENTARIO TAT'!J$1)</f>
        <v>0</v>
      </c>
      <c r="K1921">
        <f>+SUMIFS(inv!$D$1:$D$1164,inv!$A$1:$A$1164,$B1921,inv!$T$1:$T$1164,$A1921,inv!$U$1:$U$1164,'DIAS DE INVENTARIO TAT'!K$1)</f>
        <v>0</v>
      </c>
      <c r="L1921" s="6">
        <f>+SUMIFS(VENTAS!H:H,VENTAS!B:B,B1921,VENTAS!G:G,A1921)</f>
        <v>0</v>
      </c>
      <c r="M1921" s="4">
        <f t="shared" si="182"/>
        <v>0</v>
      </c>
      <c r="N1921" s="4">
        <f t="shared" si="187"/>
        <v>0</v>
      </c>
      <c r="O1921" s="4">
        <f t="shared" si="188"/>
        <v>0</v>
      </c>
      <c r="P1921" s="4">
        <f t="shared" si="189"/>
        <v>0</v>
      </c>
      <c r="Q1921" s="6" t="e">
        <f>+SUMIFS(#REF!,#REF!,TablaINV[[#This Row],[GRUPO]],#REF!,TablaINV[[#This Row],[COD]])</f>
        <v>#REF!</v>
      </c>
      <c r="R1921" s="19">
        <f t="shared" si="190"/>
        <v>0</v>
      </c>
      <c r="S1921" s="4" t="str">
        <f>+VLOOKUP(A1921,inv!T:X,5,0)</f>
        <v>CENTRO ORIENTE</v>
      </c>
      <c r="T1921" s="4" t="str">
        <f>+VLOOKUP(B:B,'DT HUEVO'!$A:$D,4,0)</f>
        <v>EMPACADOS</v>
      </c>
      <c r="U1921" s="4" t="str">
        <f>+VLOOKUP(TablaINV[[#This Row],[COD]],'DT HUEVO'!$A:$D,3,0)</f>
        <v>AAA</v>
      </c>
    </row>
    <row r="1922" spans="1:21">
      <c r="A1922" t="s">
        <v>471</v>
      </c>
      <c r="B1922" s="7">
        <v>12370</v>
      </c>
      <c r="C1922" t="s">
        <v>64</v>
      </c>
      <c r="D1922">
        <f>+SUMIFS(inv!D:D,inv!A:A,B1922,inv!T:T,A1922)</f>
        <v>0</v>
      </c>
      <c r="E1922">
        <f>+SUMIFS(inv!$D$1:$D$1164,inv!$A$1:$A$1164,$B1922,inv!$T$1:$T$1164,$A1922,inv!$U$1:$U$1164,'DIAS DE INVENTARIO TAT'!E$1)</f>
        <v>0</v>
      </c>
      <c r="F1922">
        <f>+SUMIFS(inv!$D$1:$D$1164,inv!$A$1:$A$1164,$B1922,inv!$T$1:$T$1164,$A1922,inv!$U$1:$U$1164,'DIAS DE INVENTARIO TAT'!F$1)</f>
        <v>0</v>
      </c>
      <c r="G1922">
        <f>+SUMIFS(inv!$D$1:$D$1164,inv!$A$1:$A$1164,$B1922,inv!$T$1:$T$1164,$A1922,inv!$U$1:$U$1164,'DIAS DE INVENTARIO TAT'!G$1)</f>
        <v>0</v>
      </c>
      <c r="H1922">
        <f>+SUMIFS(inv!$D$1:$D$1164,inv!$A$1:$A$1164,$B1922,inv!$T$1:$T$1164,$A1922,inv!$U$1:$U$1164,'DIAS DE INVENTARIO TAT'!H$1)</f>
        <v>0</v>
      </c>
      <c r="I1922">
        <f>+SUMIFS(inv!$D$1:$D$1164,inv!$A$1:$A$1164,$B1922,inv!$T$1:$T$1164,$A1922,inv!$U$1:$U$1164,'DIAS DE INVENTARIO TAT'!I$1)</f>
        <v>0</v>
      </c>
      <c r="J1922">
        <f>+SUMIFS(inv!$D$1:$D$1164,inv!$A$1:$A$1164,$B1922,inv!$T$1:$T$1164,$A1922,inv!$U$1:$U$1164,'DIAS DE INVENTARIO TAT'!J$1)</f>
        <v>0</v>
      </c>
      <c r="K1922">
        <f>+SUMIFS(inv!$D$1:$D$1164,inv!$A$1:$A$1164,$B1922,inv!$T$1:$T$1164,$A1922,inv!$U$1:$U$1164,'DIAS DE INVENTARIO TAT'!K$1)</f>
        <v>0</v>
      </c>
      <c r="L1922" s="6">
        <f>+SUMIFS(VENTAS!H:H,VENTAS!B:B,B1922,VENTAS!G:G,A1922)</f>
        <v>0</v>
      </c>
      <c r="M1922" s="4">
        <f t="shared" si="182"/>
        <v>0</v>
      </c>
      <c r="N1922" s="4">
        <f t="shared" si="187"/>
        <v>0</v>
      </c>
      <c r="O1922" s="4">
        <f t="shared" si="188"/>
        <v>0</v>
      </c>
      <c r="P1922" s="4">
        <f t="shared" si="189"/>
        <v>0</v>
      </c>
      <c r="Q1922" s="6" t="e">
        <f>+SUMIFS(#REF!,#REF!,TablaINV[[#This Row],[GRUPO]],#REF!,TablaINV[[#This Row],[COD]])</f>
        <v>#REF!</v>
      </c>
      <c r="R1922" s="19">
        <f t="shared" si="190"/>
        <v>0</v>
      </c>
      <c r="S1922" s="4" t="str">
        <f>+VLOOKUP(A1922,inv!T:X,5,0)</f>
        <v>CENTRO ORIENTE</v>
      </c>
      <c r="T1922" s="4" t="e">
        <f>+VLOOKUP(B:B,'DT HUEVO'!$A:$D,4,0)</f>
        <v>#N/A</v>
      </c>
      <c r="U1922" s="4" t="e">
        <f>+VLOOKUP(TablaINV[[#This Row],[COD]],'DT HUEVO'!$A:$D,3,0)</f>
        <v>#N/A</v>
      </c>
    </row>
    <row r="1923" spans="1:21">
      <c r="A1923" t="s">
        <v>471</v>
      </c>
      <c r="B1923" s="7">
        <v>52377</v>
      </c>
      <c r="C1923" t="s">
        <v>134</v>
      </c>
      <c r="D1923">
        <f>+SUMIFS(inv!D:D,inv!A:A,B1923,inv!T:T,A1923)</f>
        <v>0</v>
      </c>
      <c r="E1923">
        <f>+SUMIFS(inv!$D$1:$D$1164,inv!$A$1:$A$1164,$B1923,inv!$T$1:$T$1164,$A1923,inv!$U$1:$U$1164,'DIAS DE INVENTARIO TAT'!E$1)</f>
        <v>0</v>
      </c>
      <c r="F1923">
        <f>+SUMIFS(inv!$D$1:$D$1164,inv!$A$1:$A$1164,$B1923,inv!$T$1:$T$1164,$A1923,inv!$U$1:$U$1164,'DIAS DE INVENTARIO TAT'!F$1)</f>
        <v>0</v>
      </c>
      <c r="G1923">
        <f>+SUMIFS(inv!$D$1:$D$1164,inv!$A$1:$A$1164,$B1923,inv!$T$1:$T$1164,$A1923,inv!$U$1:$U$1164,'DIAS DE INVENTARIO TAT'!G$1)</f>
        <v>0</v>
      </c>
      <c r="H1923">
        <f>+SUMIFS(inv!$D$1:$D$1164,inv!$A$1:$A$1164,$B1923,inv!$T$1:$T$1164,$A1923,inv!$U$1:$U$1164,'DIAS DE INVENTARIO TAT'!H$1)</f>
        <v>0</v>
      </c>
      <c r="I1923">
        <f>+SUMIFS(inv!$D$1:$D$1164,inv!$A$1:$A$1164,$B1923,inv!$T$1:$T$1164,$A1923,inv!$U$1:$U$1164,'DIAS DE INVENTARIO TAT'!I$1)</f>
        <v>0</v>
      </c>
      <c r="J1923">
        <f>+SUMIFS(inv!$D$1:$D$1164,inv!$A$1:$A$1164,$B1923,inv!$T$1:$T$1164,$A1923,inv!$U$1:$U$1164,'DIAS DE INVENTARIO TAT'!J$1)</f>
        <v>0</v>
      </c>
      <c r="K1923">
        <f>+SUMIFS(inv!$D$1:$D$1164,inv!$A$1:$A$1164,$B1923,inv!$T$1:$T$1164,$A1923,inv!$U$1:$U$1164,'DIAS DE INVENTARIO TAT'!K$1)</f>
        <v>0</v>
      </c>
      <c r="L1923" s="6">
        <f>+SUMIFS(VENTAS!H:H,VENTAS!B:B,B1923,VENTAS!G:G,A1923)</f>
        <v>0</v>
      </c>
      <c r="M1923" s="4">
        <f t="shared" si="182"/>
        <v>0</v>
      </c>
      <c r="N1923" s="4">
        <f t="shared" si="187"/>
        <v>0</v>
      </c>
      <c r="O1923" s="4">
        <f t="shared" si="188"/>
        <v>0</v>
      </c>
      <c r="P1923" s="4">
        <f t="shared" si="189"/>
        <v>0</v>
      </c>
      <c r="Q1923" s="6" t="e">
        <f>+SUMIFS(#REF!,#REF!,TablaINV[[#This Row],[GRUPO]],#REF!,TablaINV[[#This Row],[COD]])</f>
        <v>#REF!</v>
      </c>
      <c r="R1923" s="19">
        <f t="shared" si="190"/>
        <v>0</v>
      </c>
      <c r="S1923" s="4" t="str">
        <f>+VLOOKUP(A1923,inv!T:X,5,0)</f>
        <v>CENTRO ORIENTE</v>
      </c>
      <c r="T1923" s="4" t="e">
        <f>+VLOOKUP(B:B,'DT HUEVO'!$A:$D,4,0)</f>
        <v>#N/A</v>
      </c>
      <c r="U1923" s="4" t="e">
        <f>+VLOOKUP(TablaINV[[#This Row],[COD]],'DT HUEVO'!$A:$D,3,0)</f>
        <v>#N/A</v>
      </c>
    </row>
    <row r="1924" spans="1:21">
      <c r="A1924" t="s">
        <v>471</v>
      </c>
      <c r="B1924" s="7">
        <v>10306</v>
      </c>
      <c r="C1924" t="s">
        <v>226</v>
      </c>
      <c r="D1924">
        <f>+SUMIFS(inv!D:D,inv!A:A,B1924,inv!T:T,A1924)</f>
        <v>0</v>
      </c>
      <c r="E1924">
        <f>+SUMIFS(inv!$D$1:$D$1164,inv!$A$1:$A$1164,$B1924,inv!$T$1:$T$1164,$A1924,inv!$U$1:$U$1164,'DIAS DE INVENTARIO TAT'!E$1)</f>
        <v>0</v>
      </c>
      <c r="F1924">
        <f>+SUMIFS(inv!$D$1:$D$1164,inv!$A$1:$A$1164,$B1924,inv!$T$1:$T$1164,$A1924,inv!$U$1:$U$1164,'DIAS DE INVENTARIO TAT'!F$1)</f>
        <v>0</v>
      </c>
      <c r="G1924">
        <f>+SUMIFS(inv!$D$1:$D$1164,inv!$A$1:$A$1164,$B1924,inv!$T$1:$T$1164,$A1924,inv!$U$1:$U$1164,'DIAS DE INVENTARIO TAT'!G$1)</f>
        <v>0</v>
      </c>
      <c r="H1924">
        <f>+SUMIFS(inv!$D$1:$D$1164,inv!$A$1:$A$1164,$B1924,inv!$T$1:$T$1164,$A1924,inv!$U$1:$U$1164,'DIAS DE INVENTARIO TAT'!H$1)</f>
        <v>0</v>
      </c>
      <c r="I1924">
        <f>+SUMIFS(inv!$D$1:$D$1164,inv!$A$1:$A$1164,$B1924,inv!$T$1:$T$1164,$A1924,inv!$U$1:$U$1164,'DIAS DE INVENTARIO TAT'!I$1)</f>
        <v>0</v>
      </c>
      <c r="J1924">
        <f>+SUMIFS(inv!$D$1:$D$1164,inv!$A$1:$A$1164,$B1924,inv!$T$1:$T$1164,$A1924,inv!$U$1:$U$1164,'DIAS DE INVENTARIO TAT'!J$1)</f>
        <v>0</v>
      </c>
      <c r="K1924">
        <f>+SUMIFS(inv!$D$1:$D$1164,inv!$A$1:$A$1164,$B1924,inv!$T$1:$T$1164,$A1924,inv!$U$1:$U$1164,'DIAS DE INVENTARIO TAT'!K$1)</f>
        <v>0</v>
      </c>
      <c r="L1924" s="6">
        <f>+SUMIFS(VENTAS!H:H,VENTAS!B:B,B1924,VENTAS!G:G,A1924)</f>
        <v>0</v>
      </c>
      <c r="M1924" s="4">
        <f t="shared" ref="M1924:M1987" si="191">+IFERROR(D1924/$L1924,0)</f>
        <v>0</v>
      </c>
      <c r="N1924" s="4">
        <f t="shared" si="187"/>
        <v>0</v>
      </c>
      <c r="O1924" s="4">
        <f t="shared" si="188"/>
        <v>0</v>
      </c>
      <c r="P1924" s="4">
        <f t="shared" si="189"/>
        <v>0</v>
      </c>
      <c r="Q1924" s="6" t="e">
        <f>+SUMIFS(#REF!,#REF!,TablaINV[[#This Row],[GRUPO]],#REF!,TablaINV[[#This Row],[COD]])</f>
        <v>#REF!</v>
      </c>
      <c r="R1924" s="19">
        <f t="shared" si="190"/>
        <v>0</v>
      </c>
      <c r="S1924" s="4" t="str">
        <f>+VLOOKUP(A1924,inv!T:X,5,0)</f>
        <v>CENTRO ORIENTE</v>
      </c>
      <c r="T1924" s="4" t="str">
        <f>+VLOOKUP(B:B,'DT HUEVO'!$A:$D,4,0)</f>
        <v>VERDE</v>
      </c>
      <c r="U1924" s="4" t="str">
        <f>+VLOOKUP(TablaINV[[#This Row],[COD]],'DT HUEVO'!$A:$D,3,0)</f>
        <v>AA</v>
      </c>
    </row>
    <row r="1925" spans="1:21">
      <c r="A1925" t="s">
        <v>471</v>
      </c>
      <c r="B1925" s="7">
        <v>10311</v>
      </c>
      <c r="C1925" t="s">
        <v>467</v>
      </c>
      <c r="D1925">
        <f>+SUMIFS(inv!D:D,inv!A:A,B1925,inv!T:T,A1925)</f>
        <v>0</v>
      </c>
      <c r="E1925">
        <f>+SUMIFS(inv!$D$1:$D$1164,inv!$A$1:$A$1164,$B1925,inv!$T$1:$T$1164,$A1925,inv!$U$1:$U$1164,'DIAS DE INVENTARIO TAT'!E$1)</f>
        <v>0</v>
      </c>
      <c r="F1925">
        <f>+SUMIFS(inv!$D$1:$D$1164,inv!$A$1:$A$1164,$B1925,inv!$T$1:$T$1164,$A1925,inv!$U$1:$U$1164,'DIAS DE INVENTARIO TAT'!F$1)</f>
        <v>0</v>
      </c>
      <c r="G1925">
        <f>+SUMIFS(inv!$D$1:$D$1164,inv!$A$1:$A$1164,$B1925,inv!$T$1:$T$1164,$A1925,inv!$U$1:$U$1164,'DIAS DE INVENTARIO TAT'!G$1)</f>
        <v>0</v>
      </c>
      <c r="H1925">
        <f>+SUMIFS(inv!$D$1:$D$1164,inv!$A$1:$A$1164,$B1925,inv!$T$1:$T$1164,$A1925,inv!$U$1:$U$1164,'DIAS DE INVENTARIO TAT'!H$1)</f>
        <v>0</v>
      </c>
      <c r="I1925">
        <f>+SUMIFS(inv!$D$1:$D$1164,inv!$A$1:$A$1164,$B1925,inv!$T$1:$T$1164,$A1925,inv!$U$1:$U$1164,'DIAS DE INVENTARIO TAT'!I$1)</f>
        <v>0</v>
      </c>
      <c r="J1925">
        <f>+SUMIFS(inv!$D$1:$D$1164,inv!$A$1:$A$1164,$B1925,inv!$T$1:$T$1164,$A1925,inv!$U$1:$U$1164,'DIAS DE INVENTARIO TAT'!J$1)</f>
        <v>0</v>
      </c>
      <c r="K1925">
        <f>+SUMIFS(inv!$D$1:$D$1164,inv!$A$1:$A$1164,$B1925,inv!$T$1:$T$1164,$A1925,inv!$U$1:$U$1164,'DIAS DE INVENTARIO TAT'!K$1)</f>
        <v>0</v>
      </c>
      <c r="L1925" s="6">
        <f>+SUMIFS(VENTAS!H:H,VENTAS!B:B,B1925,VENTAS!G:G,A1925)</f>
        <v>0</v>
      </c>
      <c r="M1925" s="4">
        <f t="shared" si="191"/>
        <v>0</v>
      </c>
      <c r="N1925" s="4">
        <f t="shared" si="187"/>
        <v>0</v>
      </c>
      <c r="O1925" s="4">
        <f t="shared" si="188"/>
        <v>0</v>
      </c>
      <c r="P1925" s="4">
        <f t="shared" si="189"/>
        <v>0</v>
      </c>
      <c r="Q1925" s="6" t="e">
        <f>+SUMIFS(#REF!,#REF!,TablaINV[[#This Row],[GRUPO]],#REF!,TablaINV[[#This Row],[COD]])</f>
        <v>#REF!</v>
      </c>
      <c r="R1925" s="19">
        <f t="shared" si="190"/>
        <v>0</v>
      </c>
      <c r="S1925" s="4" t="str">
        <f>+VLOOKUP(A1925,inv!T:X,5,0)</f>
        <v>CENTRO ORIENTE</v>
      </c>
      <c r="T1925" s="4" t="str">
        <f>+VLOOKUP(B:B,'DT HUEVO'!$A:$D,4,0)</f>
        <v>EMPACADOS</v>
      </c>
      <c r="U1925" s="4" t="str">
        <f>+VLOOKUP(TablaINV[[#This Row],[COD]],'DT HUEVO'!$A:$D,3,0)</f>
        <v>AA</v>
      </c>
    </row>
    <row r="1926" spans="1:21">
      <c r="A1926" t="s">
        <v>471</v>
      </c>
      <c r="B1926" s="7">
        <v>10472</v>
      </c>
      <c r="C1926" t="s">
        <v>40</v>
      </c>
      <c r="D1926">
        <f>+SUMIFS(inv!D:D,inv!A:A,B1926,inv!T:T,A1926)</f>
        <v>0</v>
      </c>
      <c r="E1926">
        <f>+SUMIFS(inv!$D$1:$D$1164,inv!$A$1:$A$1164,$B1926,inv!$T$1:$T$1164,$A1926,inv!$U$1:$U$1164,'DIAS DE INVENTARIO TAT'!E$1)</f>
        <v>0</v>
      </c>
      <c r="F1926">
        <f>+SUMIFS(inv!$D$1:$D$1164,inv!$A$1:$A$1164,$B1926,inv!$T$1:$T$1164,$A1926,inv!$U$1:$U$1164,'DIAS DE INVENTARIO TAT'!F$1)</f>
        <v>0</v>
      </c>
      <c r="G1926">
        <f>+SUMIFS(inv!$D$1:$D$1164,inv!$A$1:$A$1164,$B1926,inv!$T$1:$T$1164,$A1926,inv!$U$1:$U$1164,'DIAS DE INVENTARIO TAT'!G$1)</f>
        <v>0</v>
      </c>
      <c r="H1926">
        <f>+SUMIFS(inv!$D$1:$D$1164,inv!$A$1:$A$1164,$B1926,inv!$T$1:$T$1164,$A1926,inv!$U$1:$U$1164,'DIAS DE INVENTARIO TAT'!H$1)</f>
        <v>0</v>
      </c>
      <c r="I1926">
        <f>+SUMIFS(inv!$D$1:$D$1164,inv!$A$1:$A$1164,$B1926,inv!$T$1:$T$1164,$A1926,inv!$U$1:$U$1164,'DIAS DE INVENTARIO TAT'!I$1)</f>
        <v>0</v>
      </c>
      <c r="J1926">
        <f>+SUMIFS(inv!$D$1:$D$1164,inv!$A$1:$A$1164,$B1926,inv!$T$1:$T$1164,$A1926,inv!$U$1:$U$1164,'DIAS DE INVENTARIO TAT'!J$1)</f>
        <v>0</v>
      </c>
      <c r="K1926">
        <f>+SUMIFS(inv!$D$1:$D$1164,inv!$A$1:$A$1164,$B1926,inv!$T$1:$T$1164,$A1926,inv!$U$1:$U$1164,'DIAS DE INVENTARIO TAT'!K$1)</f>
        <v>0</v>
      </c>
      <c r="L1926" s="6">
        <f>+SUMIFS(VENTAS!H:H,VENTAS!B:B,B1926,VENTAS!G:G,A1926)</f>
        <v>0</v>
      </c>
      <c r="M1926" s="4">
        <f t="shared" si="191"/>
        <v>0</v>
      </c>
      <c r="N1926" s="4">
        <f t="shared" si="187"/>
        <v>0</v>
      </c>
      <c r="O1926" s="4">
        <f t="shared" si="188"/>
        <v>0</v>
      </c>
      <c r="P1926" s="4">
        <f t="shared" si="189"/>
        <v>0</v>
      </c>
      <c r="Q1926" s="6" t="e">
        <f>+SUMIFS(#REF!,#REF!,TablaINV[[#This Row],[GRUPO]],#REF!,TablaINV[[#This Row],[COD]])</f>
        <v>#REF!</v>
      </c>
      <c r="R1926" s="19">
        <f t="shared" si="190"/>
        <v>0</v>
      </c>
      <c r="S1926" s="4" t="str">
        <f>+VLOOKUP(A1926,inv!T:X,5,0)</f>
        <v>CENTRO ORIENTE</v>
      </c>
      <c r="T1926" s="4" t="str">
        <f>+VLOOKUP(B:B,'DT HUEVO'!$A:$D,4,0)</f>
        <v>EMPACADOS</v>
      </c>
      <c r="U1926" s="4" t="str">
        <f>+VLOOKUP(TablaINV[[#This Row],[COD]],'DT HUEVO'!$A:$D,3,0)</f>
        <v>A</v>
      </c>
    </row>
    <row r="1927" spans="1:21">
      <c r="A1927" t="s">
        <v>471</v>
      </c>
      <c r="B1927" s="7">
        <v>13359</v>
      </c>
      <c r="C1927" t="s">
        <v>468</v>
      </c>
      <c r="D1927">
        <f>+SUMIFS(inv!D:D,inv!A:A,B1927,inv!T:T,A1927)</f>
        <v>0</v>
      </c>
      <c r="E1927">
        <f>+SUMIFS(inv!$D$1:$D$1164,inv!$A$1:$A$1164,$B1927,inv!$T$1:$T$1164,$A1927,inv!$U$1:$U$1164,'DIAS DE INVENTARIO TAT'!E$1)</f>
        <v>0</v>
      </c>
      <c r="F1927">
        <f>+SUMIFS(inv!$D$1:$D$1164,inv!$A$1:$A$1164,$B1927,inv!$T$1:$T$1164,$A1927,inv!$U$1:$U$1164,'DIAS DE INVENTARIO TAT'!F$1)</f>
        <v>0</v>
      </c>
      <c r="G1927">
        <f>+SUMIFS(inv!$D$1:$D$1164,inv!$A$1:$A$1164,$B1927,inv!$T$1:$T$1164,$A1927,inv!$U$1:$U$1164,'DIAS DE INVENTARIO TAT'!G$1)</f>
        <v>0</v>
      </c>
      <c r="H1927">
        <f>+SUMIFS(inv!$D$1:$D$1164,inv!$A$1:$A$1164,$B1927,inv!$T$1:$T$1164,$A1927,inv!$U$1:$U$1164,'DIAS DE INVENTARIO TAT'!H$1)</f>
        <v>0</v>
      </c>
      <c r="I1927">
        <f>+SUMIFS(inv!$D$1:$D$1164,inv!$A$1:$A$1164,$B1927,inv!$T$1:$T$1164,$A1927,inv!$U$1:$U$1164,'DIAS DE INVENTARIO TAT'!I$1)</f>
        <v>0</v>
      </c>
      <c r="J1927">
        <f>+SUMIFS(inv!$D$1:$D$1164,inv!$A$1:$A$1164,$B1927,inv!$T$1:$T$1164,$A1927,inv!$U$1:$U$1164,'DIAS DE INVENTARIO TAT'!J$1)</f>
        <v>0</v>
      </c>
      <c r="K1927">
        <f>+SUMIFS(inv!$D$1:$D$1164,inv!$A$1:$A$1164,$B1927,inv!$T$1:$T$1164,$A1927,inv!$U$1:$U$1164,'DIAS DE INVENTARIO TAT'!K$1)</f>
        <v>0</v>
      </c>
      <c r="L1927" s="6">
        <f>+SUMIFS(VENTAS!H:H,VENTAS!B:B,B1927,VENTAS!G:G,A1927)</f>
        <v>0</v>
      </c>
      <c r="M1927" s="4">
        <f t="shared" si="191"/>
        <v>0</v>
      </c>
      <c r="N1927" s="4">
        <f t="shared" si="187"/>
        <v>0</v>
      </c>
      <c r="O1927" s="4">
        <f t="shared" si="188"/>
        <v>0</v>
      </c>
      <c r="P1927" s="4">
        <f t="shared" si="189"/>
        <v>0</v>
      </c>
      <c r="Q1927" s="6" t="e">
        <f>+SUMIFS(#REF!,#REF!,TablaINV[[#This Row],[GRUPO]],#REF!,TablaINV[[#This Row],[COD]])</f>
        <v>#REF!</v>
      </c>
      <c r="R1927" s="19">
        <f t="shared" si="190"/>
        <v>0</v>
      </c>
      <c r="S1927" s="4" t="str">
        <f>+VLOOKUP(A1927,inv!T:X,5,0)</f>
        <v>CENTRO ORIENTE</v>
      </c>
      <c r="T1927" s="4" t="str">
        <f>+VLOOKUP(B:B,'DT HUEVO'!$A:$D,4,0)</f>
        <v>EMPACADOS</v>
      </c>
      <c r="U1927" s="4" t="str">
        <f>+VLOOKUP(TablaINV[[#This Row],[COD]],'DT HUEVO'!$A:$D,3,0)</f>
        <v>AA</v>
      </c>
    </row>
    <row r="1928" spans="1:21">
      <c r="A1928" t="s">
        <v>471</v>
      </c>
      <c r="B1928" s="7">
        <v>13503</v>
      </c>
      <c r="C1928" t="s">
        <v>470</v>
      </c>
      <c r="D1928">
        <f>+SUMIFS(inv!D:D,inv!A:A,B1928,inv!T:T,A1928)</f>
        <v>0</v>
      </c>
      <c r="E1928">
        <f>+SUMIFS(inv!$D$1:$D$1164,inv!$A$1:$A$1164,$B1928,inv!$T$1:$T$1164,$A1928,inv!$U$1:$U$1164,'DIAS DE INVENTARIO TAT'!E$1)</f>
        <v>0</v>
      </c>
      <c r="F1928">
        <f>+SUMIFS(inv!$D$1:$D$1164,inv!$A$1:$A$1164,$B1928,inv!$T$1:$T$1164,$A1928,inv!$U$1:$U$1164,'DIAS DE INVENTARIO TAT'!F$1)</f>
        <v>0</v>
      </c>
      <c r="G1928">
        <f>+SUMIFS(inv!$D$1:$D$1164,inv!$A$1:$A$1164,$B1928,inv!$T$1:$T$1164,$A1928,inv!$U$1:$U$1164,'DIAS DE INVENTARIO TAT'!G$1)</f>
        <v>0</v>
      </c>
      <c r="H1928">
        <f>+SUMIFS(inv!$D$1:$D$1164,inv!$A$1:$A$1164,$B1928,inv!$T$1:$T$1164,$A1928,inv!$U$1:$U$1164,'DIAS DE INVENTARIO TAT'!H$1)</f>
        <v>0</v>
      </c>
      <c r="I1928">
        <f>+SUMIFS(inv!$D$1:$D$1164,inv!$A$1:$A$1164,$B1928,inv!$T$1:$T$1164,$A1928,inv!$U$1:$U$1164,'DIAS DE INVENTARIO TAT'!I$1)</f>
        <v>0</v>
      </c>
      <c r="J1928">
        <f>+SUMIFS(inv!$D$1:$D$1164,inv!$A$1:$A$1164,$B1928,inv!$T$1:$T$1164,$A1928,inv!$U$1:$U$1164,'DIAS DE INVENTARIO TAT'!J$1)</f>
        <v>0</v>
      </c>
      <c r="K1928">
        <f>+SUMIFS(inv!$D$1:$D$1164,inv!$A$1:$A$1164,$B1928,inv!$T$1:$T$1164,$A1928,inv!$U$1:$U$1164,'DIAS DE INVENTARIO TAT'!K$1)</f>
        <v>0</v>
      </c>
      <c r="L1928" s="6">
        <f>+SUMIFS(VENTAS!H:H,VENTAS!B:B,B1928,VENTAS!G:G,A1928)</f>
        <v>0</v>
      </c>
      <c r="M1928" s="4">
        <f t="shared" si="191"/>
        <v>0</v>
      </c>
      <c r="N1928" s="4">
        <f t="shared" si="187"/>
        <v>0</v>
      </c>
      <c r="O1928" s="4">
        <f t="shared" si="188"/>
        <v>0</v>
      </c>
      <c r="P1928" s="4">
        <f t="shared" si="189"/>
        <v>0</v>
      </c>
      <c r="Q1928" s="6" t="e">
        <f>+SUMIFS(#REF!,#REF!,TablaINV[[#This Row],[GRUPO]],#REF!,TablaINV[[#This Row],[COD]])</f>
        <v>#REF!</v>
      </c>
      <c r="R1928" s="19">
        <f t="shared" si="190"/>
        <v>0</v>
      </c>
      <c r="S1928" s="4" t="str">
        <f>+VLOOKUP(A1928,inv!T:X,5,0)</f>
        <v>CENTRO ORIENTE</v>
      </c>
      <c r="T1928" s="4" t="str">
        <f>+VLOOKUP(B:B,'DT HUEVO'!$A:$D,4,0)</f>
        <v>EMPACADOS</v>
      </c>
      <c r="U1928" s="4" t="str">
        <f>+VLOOKUP(TablaINV[[#This Row],[COD]],'DT HUEVO'!$A:$D,3,0)</f>
        <v>B</v>
      </c>
    </row>
    <row r="1929" spans="1:21">
      <c r="A1929" t="s">
        <v>471</v>
      </c>
      <c r="B1929" s="7">
        <v>13403</v>
      </c>
      <c r="C1929" t="s">
        <v>428</v>
      </c>
      <c r="D1929">
        <f>+SUMIFS(inv!D:D,inv!A:A,B1929,inv!T:T,A1929)</f>
        <v>0</v>
      </c>
      <c r="E1929">
        <f>+SUMIFS(inv!$D$1:$D$1164,inv!$A$1:$A$1164,$B1929,inv!$T$1:$T$1164,$A1929,inv!$U$1:$U$1164,'DIAS DE INVENTARIO TAT'!E$1)</f>
        <v>0</v>
      </c>
      <c r="F1929">
        <f>+SUMIFS(inv!$D$1:$D$1164,inv!$A$1:$A$1164,$B1929,inv!$T$1:$T$1164,$A1929,inv!$U$1:$U$1164,'DIAS DE INVENTARIO TAT'!F$1)</f>
        <v>0</v>
      </c>
      <c r="G1929">
        <f>+SUMIFS(inv!$D$1:$D$1164,inv!$A$1:$A$1164,$B1929,inv!$T$1:$T$1164,$A1929,inv!$U$1:$U$1164,'DIAS DE INVENTARIO TAT'!G$1)</f>
        <v>0</v>
      </c>
      <c r="H1929">
        <f>+SUMIFS(inv!$D$1:$D$1164,inv!$A$1:$A$1164,$B1929,inv!$T$1:$T$1164,$A1929,inv!$U$1:$U$1164,'DIAS DE INVENTARIO TAT'!H$1)</f>
        <v>0</v>
      </c>
      <c r="I1929">
        <f>+SUMIFS(inv!$D$1:$D$1164,inv!$A$1:$A$1164,$B1929,inv!$T$1:$T$1164,$A1929,inv!$U$1:$U$1164,'DIAS DE INVENTARIO TAT'!I$1)</f>
        <v>0</v>
      </c>
      <c r="J1929">
        <f>+SUMIFS(inv!$D$1:$D$1164,inv!$A$1:$A$1164,$B1929,inv!$T$1:$T$1164,$A1929,inv!$U$1:$U$1164,'DIAS DE INVENTARIO TAT'!J$1)</f>
        <v>0</v>
      </c>
      <c r="K1929">
        <f>+SUMIFS(inv!$D$1:$D$1164,inv!$A$1:$A$1164,$B1929,inv!$T$1:$T$1164,$A1929,inv!$U$1:$U$1164,'DIAS DE INVENTARIO TAT'!K$1)</f>
        <v>0</v>
      </c>
      <c r="L1929" s="6">
        <f>+SUMIFS(VENTAS!H:H,VENTAS!B:B,B1929,VENTAS!G:G,A1929)</f>
        <v>0</v>
      </c>
      <c r="M1929" s="4">
        <f t="shared" si="191"/>
        <v>0</v>
      </c>
      <c r="N1929" s="4">
        <f t="shared" si="187"/>
        <v>0</v>
      </c>
      <c r="O1929" s="4">
        <f t="shared" si="188"/>
        <v>0</v>
      </c>
      <c r="P1929" s="4">
        <f t="shared" si="189"/>
        <v>0</v>
      </c>
      <c r="Q1929" s="6" t="e">
        <f>+SUMIFS(#REF!,#REF!,TablaINV[[#This Row],[GRUPO]],#REF!,TablaINV[[#This Row],[COD]])</f>
        <v>#REF!</v>
      </c>
      <c r="R1929" s="19">
        <f t="shared" si="190"/>
        <v>0</v>
      </c>
      <c r="S1929" s="4" t="str">
        <f>+VLOOKUP(A1929,inv!T:X,5,0)</f>
        <v>CENTRO ORIENTE</v>
      </c>
      <c r="T1929" s="4" t="str">
        <f>+VLOOKUP(B:B,'DT HUEVO'!$A:$D,4,0)</f>
        <v>EMPACADOS</v>
      </c>
      <c r="U1929" s="4" t="str">
        <f>+VLOOKUP(TablaINV[[#This Row],[COD]],'DT HUEVO'!$A:$D,3,0)</f>
        <v>A</v>
      </c>
    </row>
    <row r="1930" spans="1:21">
      <c r="A1930" t="s">
        <v>471</v>
      </c>
      <c r="B1930" s="7">
        <v>10101</v>
      </c>
      <c r="C1930" t="s">
        <v>536</v>
      </c>
      <c r="D1930">
        <f>+SUMIFS(inv!D:D,inv!A:A,B1930,inv!T:T,A1930)</f>
        <v>0</v>
      </c>
      <c r="E1930">
        <f>+SUMIFS(inv!$D$1:$D$1164,inv!$A$1:$A$1164,$B1930,inv!$T$1:$T$1164,$A1930,inv!$U$1:$U$1164,'DIAS DE INVENTARIO TAT'!E$1)</f>
        <v>0</v>
      </c>
      <c r="F1930">
        <f>+SUMIFS(inv!$D$1:$D$1164,inv!$A$1:$A$1164,$B1930,inv!$T$1:$T$1164,$A1930,inv!$U$1:$U$1164,'DIAS DE INVENTARIO TAT'!F$1)</f>
        <v>0</v>
      </c>
      <c r="G1930">
        <f>+SUMIFS(inv!$D$1:$D$1164,inv!$A$1:$A$1164,$B1930,inv!$T$1:$T$1164,$A1930,inv!$U$1:$U$1164,'DIAS DE INVENTARIO TAT'!G$1)</f>
        <v>0</v>
      </c>
      <c r="H1930">
        <f>+SUMIFS(inv!$D$1:$D$1164,inv!$A$1:$A$1164,$B1930,inv!$T$1:$T$1164,$A1930,inv!$U$1:$U$1164,'DIAS DE INVENTARIO TAT'!H$1)</f>
        <v>0</v>
      </c>
      <c r="I1930">
        <f>+SUMIFS(inv!$D$1:$D$1164,inv!$A$1:$A$1164,$B1930,inv!$T$1:$T$1164,$A1930,inv!$U$1:$U$1164,'DIAS DE INVENTARIO TAT'!I$1)</f>
        <v>0</v>
      </c>
      <c r="J1930">
        <f>+SUMIFS(inv!$D$1:$D$1164,inv!$A$1:$A$1164,$B1930,inv!$T$1:$T$1164,$A1930,inv!$U$1:$U$1164,'DIAS DE INVENTARIO TAT'!J$1)</f>
        <v>0</v>
      </c>
      <c r="K1930">
        <f>+SUMIFS(inv!$D$1:$D$1164,inv!$A$1:$A$1164,$B1930,inv!$T$1:$T$1164,$A1930,inv!$U$1:$U$1164,'DIAS DE INVENTARIO TAT'!K$1)</f>
        <v>0</v>
      </c>
      <c r="L1930" s="6">
        <f>+SUMIFS(VENTAS!H:H,VENTAS!B:B,B1930,VENTAS!G:G,A1930)</f>
        <v>0</v>
      </c>
      <c r="M1930" s="4">
        <f t="shared" si="191"/>
        <v>0</v>
      </c>
      <c r="N1930" s="4">
        <f t="shared" si="187"/>
        <v>0</v>
      </c>
      <c r="O1930" s="4">
        <f t="shared" si="188"/>
        <v>0</v>
      </c>
      <c r="P1930" s="4">
        <f t="shared" si="189"/>
        <v>0</v>
      </c>
      <c r="Q1930" s="6" t="e">
        <f>+SUMIFS(#REF!,#REF!,TablaINV[[#This Row],[GRUPO]],#REF!,TablaINV[[#This Row],[COD]])</f>
        <v>#REF!</v>
      </c>
      <c r="R1930" s="19">
        <f t="shared" si="190"/>
        <v>0</v>
      </c>
      <c r="S1930" s="4" t="str">
        <f>+VLOOKUP(A1930,inv!T:X,5,0)</f>
        <v>CENTRO ORIENTE</v>
      </c>
      <c r="T1930" s="4" t="str">
        <f>+VLOOKUP(B:B,'DT HUEVO'!$A:$D,4,0)</f>
        <v>GRIS SUELTO</v>
      </c>
      <c r="U1930" s="4" t="str">
        <f>+VLOOKUP(TablaINV[[#This Row],[COD]],'DT HUEVO'!$A:$D,3,0)</f>
        <v>YUMBO</v>
      </c>
    </row>
    <row r="1931" spans="1:21">
      <c r="A1931" t="s">
        <v>471</v>
      </c>
      <c r="B1931" s="7">
        <v>10201</v>
      </c>
      <c r="C1931" t="s">
        <v>27</v>
      </c>
      <c r="D1931">
        <f>+SUMIFS(inv!D:D,inv!A:A,B1931,inv!T:T,A1931)</f>
        <v>0</v>
      </c>
      <c r="E1931">
        <f>+SUMIFS(inv!$D$1:$D$1164,inv!$A$1:$A$1164,$B1931,inv!$T$1:$T$1164,$A1931,inv!$U$1:$U$1164,'DIAS DE INVENTARIO TAT'!E$1)</f>
        <v>0</v>
      </c>
      <c r="F1931">
        <f>+SUMIFS(inv!$D$1:$D$1164,inv!$A$1:$A$1164,$B1931,inv!$T$1:$T$1164,$A1931,inv!$U$1:$U$1164,'DIAS DE INVENTARIO TAT'!F$1)</f>
        <v>0</v>
      </c>
      <c r="G1931">
        <f>+SUMIFS(inv!$D$1:$D$1164,inv!$A$1:$A$1164,$B1931,inv!$T$1:$T$1164,$A1931,inv!$U$1:$U$1164,'DIAS DE INVENTARIO TAT'!G$1)</f>
        <v>0</v>
      </c>
      <c r="H1931">
        <f>+SUMIFS(inv!$D$1:$D$1164,inv!$A$1:$A$1164,$B1931,inv!$T$1:$T$1164,$A1931,inv!$U$1:$U$1164,'DIAS DE INVENTARIO TAT'!H$1)</f>
        <v>0</v>
      </c>
      <c r="I1931">
        <f>+SUMIFS(inv!$D$1:$D$1164,inv!$A$1:$A$1164,$B1931,inv!$T$1:$T$1164,$A1931,inv!$U$1:$U$1164,'DIAS DE INVENTARIO TAT'!I$1)</f>
        <v>0</v>
      </c>
      <c r="J1931">
        <f>+SUMIFS(inv!$D$1:$D$1164,inv!$A$1:$A$1164,$B1931,inv!$T$1:$T$1164,$A1931,inv!$U$1:$U$1164,'DIAS DE INVENTARIO TAT'!J$1)</f>
        <v>0</v>
      </c>
      <c r="K1931">
        <f>+SUMIFS(inv!$D$1:$D$1164,inv!$A$1:$A$1164,$B1931,inv!$T$1:$T$1164,$A1931,inv!$U$1:$U$1164,'DIAS DE INVENTARIO TAT'!K$1)</f>
        <v>0</v>
      </c>
      <c r="L1931" s="6">
        <f>+SUMIFS(VENTAS!H:H,VENTAS!B:B,B1931,VENTAS!G:G,A1931)</f>
        <v>0</v>
      </c>
      <c r="M1931" s="4">
        <f t="shared" si="191"/>
        <v>0</v>
      </c>
      <c r="N1931" s="4">
        <f t="shared" si="187"/>
        <v>0</v>
      </c>
      <c r="O1931" s="4">
        <f t="shared" si="188"/>
        <v>0</v>
      </c>
      <c r="P1931" s="4">
        <f t="shared" si="189"/>
        <v>0</v>
      </c>
      <c r="Q1931" s="6" t="e">
        <f>+SUMIFS(#REF!,#REF!,TablaINV[[#This Row],[GRUPO]],#REF!,TablaINV[[#This Row],[COD]])</f>
        <v>#REF!</v>
      </c>
      <c r="R1931" s="19">
        <f t="shared" si="190"/>
        <v>0</v>
      </c>
      <c r="S1931" s="4" t="str">
        <f>+VLOOKUP(A1931,inv!T:X,5,0)</f>
        <v>CENTRO ORIENTE</v>
      </c>
      <c r="T1931" s="4" t="str">
        <f>+VLOOKUP(B:B,'DT HUEVO'!$A:$D,4,0)</f>
        <v>GRIS SUELTO</v>
      </c>
      <c r="U1931" s="4" t="str">
        <f>+VLOOKUP(TablaINV[[#This Row],[COD]],'DT HUEVO'!$A:$D,3,0)</f>
        <v>AAA</v>
      </c>
    </row>
    <row r="1932" spans="1:21">
      <c r="A1932" t="s">
        <v>471</v>
      </c>
      <c r="B1932" s="7">
        <v>73501</v>
      </c>
      <c r="C1932" t="s">
        <v>425</v>
      </c>
      <c r="D1932">
        <f>+SUMIFS(inv!D:D,inv!A:A,B1932,inv!T:T,A1932)</f>
        <v>0</v>
      </c>
      <c r="E1932">
        <f>+SUMIFS(inv!$D$1:$D$1164,inv!$A$1:$A$1164,$B1932,inv!$T$1:$T$1164,$A1932,inv!$U$1:$U$1164,'DIAS DE INVENTARIO TAT'!E$1)</f>
        <v>0</v>
      </c>
      <c r="F1932">
        <f>+SUMIFS(inv!$D$1:$D$1164,inv!$A$1:$A$1164,$B1932,inv!$T$1:$T$1164,$A1932,inv!$U$1:$U$1164,'DIAS DE INVENTARIO TAT'!F$1)</f>
        <v>0</v>
      </c>
      <c r="G1932">
        <f>+SUMIFS(inv!$D$1:$D$1164,inv!$A$1:$A$1164,$B1932,inv!$T$1:$T$1164,$A1932,inv!$U$1:$U$1164,'DIAS DE INVENTARIO TAT'!G$1)</f>
        <v>0</v>
      </c>
      <c r="H1932">
        <f>+SUMIFS(inv!$D$1:$D$1164,inv!$A$1:$A$1164,$B1932,inv!$T$1:$T$1164,$A1932,inv!$U$1:$U$1164,'DIAS DE INVENTARIO TAT'!H$1)</f>
        <v>0</v>
      </c>
      <c r="I1932">
        <f>+SUMIFS(inv!$D$1:$D$1164,inv!$A$1:$A$1164,$B1932,inv!$T$1:$T$1164,$A1932,inv!$U$1:$U$1164,'DIAS DE INVENTARIO TAT'!I$1)</f>
        <v>0</v>
      </c>
      <c r="J1932">
        <f>+SUMIFS(inv!$D$1:$D$1164,inv!$A$1:$A$1164,$B1932,inv!$T$1:$T$1164,$A1932,inv!$U$1:$U$1164,'DIAS DE INVENTARIO TAT'!J$1)</f>
        <v>0</v>
      </c>
      <c r="K1932">
        <f>+SUMIFS(inv!$D$1:$D$1164,inv!$A$1:$A$1164,$B1932,inv!$T$1:$T$1164,$A1932,inv!$U$1:$U$1164,'DIAS DE INVENTARIO TAT'!K$1)</f>
        <v>0</v>
      </c>
      <c r="L1932" s="6">
        <f>+SUMIFS(VENTAS!H:H,VENTAS!B:B,B1932,VENTAS!G:G,A1932)</f>
        <v>0</v>
      </c>
      <c r="M1932" s="4">
        <f t="shared" si="191"/>
        <v>0</v>
      </c>
      <c r="N1932" s="4">
        <f t="shared" si="187"/>
        <v>0</v>
      </c>
      <c r="O1932" s="4">
        <f t="shared" si="188"/>
        <v>0</v>
      </c>
      <c r="P1932" s="4">
        <f t="shared" si="189"/>
        <v>0</v>
      </c>
      <c r="Q1932" s="6" t="e">
        <f>+SUMIFS(#REF!,#REF!,TablaINV[[#This Row],[GRUPO]],#REF!,TablaINV[[#This Row],[COD]])</f>
        <v>#REF!</v>
      </c>
      <c r="R1932" s="19">
        <f t="shared" si="190"/>
        <v>0</v>
      </c>
      <c r="S1932" s="4" t="str">
        <f>+VLOOKUP(A1932,inv!T:X,5,0)</f>
        <v>CENTRO ORIENTE</v>
      </c>
      <c r="T1932" s="4" t="str">
        <f>+VLOOKUP(B:B,'DT HUEVO'!$A:$D,4,0)</f>
        <v>SEGUNDA</v>
      </c>
      <c r="U1932" s="4" t="str">
        <f>+VLOOKUP(TablaINV[[#This Row],[COD]],'DT HUEVO'!$A:$D,3,0)</f>
        <v>SEGUNDA</v>
      </c>
    </row>
    <row r="1933" spans="1:21">
      <c r="A1933" t="s">
        <v>471</v>
      </c>
      <c r="B1933" s="7">
        <v>76501</v>
      </c>
      <c r="C1933" t="s">
        <v>589</v>
      </c>
      <c r="D1933">
        <f>+SUMIFS(inv!D:D,inv!A:A,B1933,inv!T:T,A1933)</f>
        <v>0</v>
      </c>
      <c r="E1933">
        <f>+SUMIFS(inv!$D$1:$D$1164,inv!$A$1:$A$1164,$B1933,inv!$T$1:$T$1164,$A1933,inv!$U$1:$U$1164,'DIAS DE INVENTARIO TAT'!E$1)</f>
        <v>0</v>
      </c>
      <c r="F1933">
        <f>+SUMIFS(inv!$D$1:$D$1164,inv!$A$1:$A$1164,$B1933,inv!$T$1:$T$1164,$A1933,inv!$U$1:$U$1164,'DIAS DE INVENTARIO TAT'!F$1)</f>
        <v>0</v>
      </c>
      <c r="G1933">
        <f>+SUMIFS(inv!$D$1:$D$1164,inv!$A$1:$A$1164,$B1933,inv!$T$1:$T$1164,$A1933,inv!$U$1:$U$1164,'DIAS DE INVENTARIO TAT'!G$1)</f>
        <v>0</v>
      </c>
      <c r="H1933">
        <f>+SUMIFS(inv!$D$1:$D$1164,inv!$A$1:$A$1164,$B1933,inv!$T$1:$T$1164,$A1933,inv!$U$1:$U$1164,'DIAS DE INVENTARIO TAT'!H$1)</f>
        <v>0</v>
      </c>
      <c r="I1933">
        <f>+SUMIFS(inv!$D$1:$D$1164,inv!$A$1:$A$1164,$B1933,inv!$T$1:$T$1164,$A1933,inv!$U$1:$U$1164,'DIAS DE INVENTARIO TAT'!I$1)</f>
        <v>0</v>
      </c>
      <c r="J1933">
        <f>+SUMIFS(inv!$D$1:$D$1164,inv!$A$1:$A$1164,$B1933,inv!$T$1:$T$1164,$A1933,inv!$U$1:$U$1164,'DIAS DE INVENTARIO TAT'!J$1)</f>
        <v>0</v>
      </c>
      <c r="K1933">
        <f>+SUMIFS(inv!$D$1:$D$1164,inv!$A$1:$A$1164,$B1933,inv!$T$1:$T$1164,$A1933,inv!$U$1:$U$1164,'DIAS DE INVENTARIO TAT'!K$1)</f>
        <v>0</v>
      </c>
      <c r="L1933" s="6">
        <f>+SUMIFS(VENTAS!H:H,VENTAS!B:B,B1933,VENTAS!G:G,A1933)</f>
        <v>0</v>
      </c>
      <c r="M1933" s="4">
        <f t="shared" si="191"/>
        <v>0</v>
      </c>
      <c r="N1933" s="4">
        <f t="shared" si="187"/>
        <v>0</v>
      </c>
      <c r="O1933" s="4">
        <f t="shared" si="188"/>
        <v>0</v>
      </c>
      <c r="P1933" s="4">
        <f t="shared" si="189"/>
        <v>0</v>
      </c>
      <c r="Q1933" s="6" t="e">
        <f>+SUMIFS(#REF!,#REF!,TablaINV[[#This Row],[GRUPO]],#REF!,TablaINV[[#This Row],[COD]])</f>
        <v>#REF!</v>
      </c>
      <c r="R1933" s="19">
        <f t="shared" si="190"/>
        <v>0</v>
      </c>
      <c r="S1933" s="4" t="str">
        <f>+VLOOKUP(A1933,inv!T:X,5,0)</f>
        <v>CENTRO ORIENTE</v>
      </c>
      <c r="T1933" s="4" t="str">
        <f>+VLOOKUP(B:B,'DT HUEVO'!$A:$D,4,0)</f>
        <v>SEGUNDA</v>
      </c>
      <c r="U1933" s="4" t="str">
        <f>+VLOOKUP(TablaINV[[#This Row],[COD]],'DT HUEVO'!$A:$D,3,0)</f>
        <v>SEGUNDA</v>
      </c>
    </row>
    <row r="1934" spans="1:21">
      <c r="A1934" t="s">
        <v>471</v>
      </c>
      <c r="B1934" s="7">
        <v>76601</v>
      </c>
      <c r="C1934" t="s">
        <v>590</v>
      </c>
      <c r="D1934">
        <f>+SUMIFS(inv!D:D,inv!A:A,B1934,inv!T:T,A1934)</f>
        <v>0</v>
      </c>
      <c r="E1934">
        <f>+SUMIFS(inv!$D$1:$D$1164,inv!$A$1:$A$1164,$B1934,inv!$T$1:$T$1164,$A1934,inv!$U$1:$U$1164,'DIAS DE INVENTARIO TAT'!E$1)</f>
        <v>0</v>
      </c>
      <c r="F1934">
        <f>+SUMIFS(inv!$D$1:$D$1164,inv!$A$1:$A$1164,$B1934,inv!$T$1:$T$1164,$A1934,inv!$U$1:$U$1164,'DIAS DE INVENTARIO TAT'!F$1)</f>
        <v>0</v>
      </c>
      <c r="G1934">
        <f>+SUMIFS(inv!$D$1:$D$1164,inv!$A$1:$A$1164,$B1934,inv!$T$1:$T$1164,$A1934,inv!$U$1:$U$1164,'DIAS DE INVENTARIO TAT'!G$1)</f>
        <v>0</v>
      </c>
      <c r="H1934">
        <f>+SUMIFS(inv!$D$1:$D$1164,inv!$A$1:$A$1164,$B1934,inv!$T$1:$T$1164,$A1934,inv!$U$1:$U$1164,'DIAS DE INVENTARIO TAT'!H$1)</f>
        <v>0</v>
      </c>
      <c r="I1934">
        <f>+SUMIFS(inv!$D$1:$D$1164,inv!$A$1:$A$1164,$B1934,inv!$T$1:$T$1164,$A1934,inv!$U$1:$U$1164,'DIAS DE INVENTARIO TAT'!I$1)</f>
        <v>0</v>
      </c>
      <c r="J1934">
        <f>+SUMIFS(inv!$D$1:$D$1164,inv!$A$1:$A$1164,$B1934,inv!$T$1:$T$1164,$A1934,inv!$U$1:$U$1164,'DIAS DE INVENTARIO TAT'!J$1)</f>
        <v>0</v>
      </c>
      <c r="K1934">
        <f>+SUMIFS(inv!$D$1:$D$1164,inv!$A$1:$A$1164,$B1934,inv!$T$1:$T$1164,$A1934,inv!$U$1:$U$1164,'DIAS DE INVENTARIO TAT'!K$1)</f>
        <v>0</v>
      </c>
      <c r="L1934" s="6">
        <f>+SUMIFS(VENTAS!H:H,VENTAS!B:B,B1934,VENTAS!G:G,A1934)</f>
        <v>0</v>
      </c>
      <c r="M1934" s="4">
        <f t="shared" si="191"/>
        <v>0</v>
      </c>
      <c r="N1934" s="4">
        <f t="shared" si="187"/>
        <v>0</v>
      </c>
      <c r="O1934" s="4">
        <f t="shared" si="188"/>
        <v>0</v>
      </c>
      <c r="P1934" s="4">
        <f t="shared" si="189"/>
        <v>0</v>
      </c>
      <c r="Q1934" s="6" t="e">
        <f>+SUMIFS(#REF!,#REF!,TablaINV[[#This Row],[GRUPO]],#REF!,TablaINV[[#This Row],[COD]])</f>
        <v>#REF!</v>
      </c>
      <c r="R1934" s="19">
        <f t="shared" si="190"/>
        <v>0</v>
      </c>
      <c r="S1934" s="4" t="str">
        <f>+VLOOKUP(A1934,inv!T:X,5,0)</f>
        <v>CENTRO ORIENTE</v>
      </c>
      <c r="T1934" s="4" t="str">
        <f>+VLOOKUP(B:B,'DT HUEVO'!$A:$D,4,0)</f>
        <v>SEGUNDA</v>
      </c>
      <c r="U1934" s="4" t="str">
        <f>+VLOOKUP(TablaINV[[#This Row],[COD]],'DT HUEVO'!$A:$D,3,0)</f>
        <v>SEGUNDA</v>
      </c>
    </row>
    <row r="1935" spans="1:21">
      <c r="A1935" t="s">
        <v>471</v>
      </c>
      <c r="B1935" s="7">
        <v>76701</v>
      </c>
      <c r="C1935" t="s">
        <v>588</v>
      </c>
      <c r="D1935">
        <f>+SUMIFS(inv!D:D,inv!A:A,B1935,inv!T:T,A1935)</f>
        <v>0</v>
      </c>
      <c r="E1935">
        <f>+SUMIFS(inv!$D$1:$D$1164,inv!$A$1:$A$1164,$B1935,inv!$T$1:$T$1164,$A1935,inv!$U$1:$U$1164,'DIAS DE INVENTARIO TAT'!E$1)</f>
        <v>0</v>
      </c>
      <c r="F1935">
        <f>+SUMIFS(inv!$D$1:$D$1164,inv!$A$1:$A$1164,$B1935,inv!$T$1:$T$1164,$A1935,inv!$U$1:$U$1164,'DIAS DE INVENTARIO TAT'!F$1)</f>
        <v>0</v>
      </c>
      <c r="G1935">
        <f>+SUMIFS(inv!$D$1:$D$1164,inv!$A$1:$A$1164,$B1935,inv!$T$1:$T$1164,$A1935,inv!$U$1:$U$1164,'DIAS DE INVENTARIO TAT'!G$1)</f>
        <v>0</v>
      </c>
      <c r="H1935">
        <f>+SUMIFS(inv!$D$1:$D$1164,inv!$A$1:$A$1164,$B1935,inv!$T$1:$T$1164,$A1935,inv!$U$1:$U$1164,'DIAS DE INVENTARIO TAT'!H$1)</f>
        <v>0</v>
      </c>
      <c r="I1935">
        <f>+SUMIFS(inv!$D$1:$D$1164,inv!$A$1:$A$1164,$B1935,inv!$T$1:$T$1164,$A1935,inv!$U$1:$U$1164,'DIAS DE INVENTARIO TAT'!I$1)</f>
        <v>0</v>
      </c>
      <c r="J1935">
        <f>+SUMIFS(inv!$D$1:$D$1164,inv!$A$1:$A$1164,$B1935,inv!$T$1:$T$1164,$A1935,inv!$U$1:$U$1164,'DIAS DE INVENTARIO TAT'!J$1)</f>
        <v>0</v>
      </c>
      <c r="K1935">
        <f>+SUMIFS(inv!$D$1:$D$1164,inv!$A$1:$A$1164,$B1935,inv!$T$1:$T$1164,$A1935,inv!$U$1:$U$1164,'DIAS DE INVENTARIO TAT'!K$1)</f>
        <v>0</v>
      </c>
      <c r="L1935" s="6">
        <f>+SUMIFS(VENTAS!H:H,VENTAS!B:B,B1935,VENTAS!G:G,A1935)</f>
        <v>0</v>
      </c>
      <c r="M1935" s="4">
        <f t="shared" si="191"/>
        <v>0</v>
      </c>
      <c r="N1935" s="4">
        <f t="shared" si="187"/>
        <v>0</v>
      </c>
      <c r="O1935" s="4">
        <f t="shared" si="188"/>
        <v>0</v>
      </c>
      <c r="P1935" s="4">
        <f t="shared" si="189"/>
        <v>0</v>
      </c>
      <c r="Q1935" s="6" t="e">
        <f>+SUMIFS(#REF!,#REF!,TablaINV[[#This Row],[GRUPO]],#REF!,TablaINV[[#This Row],[COD]])</f>
        <v>#REF!</v>
      </c>
      <c r="R1935" s="19">
        <f t="shared" si="190"/>
        <v>0</v>
      </c>
      <c r="S1935" s="4" t="str">
        <f>+VLOOKUP(A1935,inv!T:X,5,0)</f>
        <v>CENTRO ORIENTE</v>
      </c>
      <c r="T1935" s="4" t="str">
        <f>+VLOOKUP(B:B,'DT HUEVO'!$A:$D,4,0)</f>
        <v>SEGUNDA</v>
      </c>
      <c r="U1935" s="4" t="str">
        <f>+VLOOKUP(TablaINV[[#This Row],[COD]],'DT HUEVO'!$A:$D,3,0)</f>
        <v>SEGUNDA</v>
      </c>
    </row>
    <row r="1936" spans="1:21">
      <c r="A1936" t="s">
        <v>471</v>
      </c>
      <c r="B1936" s="7">
        <v>77101</v>
      </c>
      <c r="C1936" t="s">
        <v>567</v>
      </c>
      <c r="D1936">
        <f>+SUMIFS(inv!D:D,inv!A:A,B1936,inv!T:T,A1936)</f>
        <v>0</v>
      </c>
      <c r="E1936">
        <f>+SUMIFS(inv!$D$1:$D$1164,inv!$A$1:$A$1164,$B1936,inv!$T$1:$T$1164,$A1936,inv!$U$1:$U$1164,'DIAS DE INVENTARIO TAT'!E$1)</f>
        <v>0</v>
      </c>
      <c r="F1936">
        <f>+SUMIFS(inv!$D$1:$D$1164,inv!$A$1:$A$1164,$B1936,inv!$T$1:$T$1164,$A1936,inv!$U$1:$U$1164,'DIAS DE INVENTARIO TAT'!F$1)</f>
        <v>0</v>
      </c>
      <c r="G1936">
        <f>+SUMIFS(inv!$D$1:$D$1164,inv!$A$1:$A$1164,$B1936,inv!$T$1:$T$1164,$A1936,inv!$U$1:$U$1164,'DIAS DE INVENTARIO TAT'!G$1)</f>
        <v>0</v>
      </c>
      <c r="H1936">
        <f>+SUMIFS(inv!$D$1:$D$1164,inv!$A$1:$A$1164,$B1936,inv!$T$1:$T$1164,$A1936,inv!$U$1:$U$1164,'DIAS DE INVENTARIO TAT'!H$1)</f>
        <v>0</v>
      </c>
      <c r="I1936">
        <f>+SUMIFS(inv!$D$1:$D$1164,inv!$A$1:$A$1164,$B1936,inv!$T$1:$T$1164,$A1936,inv!$U$1:$U$1164,'DIAS DE INVENTARIO TAT'!I$1)</f>
        <v>0</v>
      </c>
      <c r="J1936">
        <f>+SUMIFS(inv!$D$1:$D$1164,inv!$A$1:$A$1164,$B1936,inv!$T$1:$T$1164,$A1936,inv!$U$1:$U$1164,'DIAS DE INVENTARIO TAT'!J$1)</f>
        <v>0</v>
      </c>
      <c r="K1936">
        <f>+SUMIFS(inv!$D$1:$D$1164,inv!$A$1:$A$1164,$B1936,inv!$T$1:$T$1164,$A1936,inv!$U$1:$U$1164,'DIAS DE INVENTARIO TAT'!K$1)</f>
        <v>0</v>
      </c>
      <c r="L1936" s="6">
        <f>+SUMIFS(VENTAS!H:H,VENTAS!B:B,B1936,VENTAS!G:G,A1936)</f>
        <v>0</v>
      </c>
      <c r="M1936" s="4">
        <f t="shared" si="191"/>
        <v>0</v>
      </c>
      <c r="N1936" s="4">
        <f t="shared" si="187"/>
        <v>0</v>
      </c>
      <c r="O1936" s="4">
        <f t="shared" si="188"/>
        <v>0</v>
      </c>
      <c r="P1936" s="4">
        <f t="shared" si="189"/>
        <v>0</v>
      </c>
      <c r="Q1936" s="6" t="e">
        <f>+SUMIFS(#REF!,#REF!,TablaINV[[#This Row],[GRUPO]],#REF!,TablaINV[[#This Row],[COD]])</f>
        <v>#REF!</v>
      </c>
      <c r="R1936" s="19">
        <f t="shared" si="190"/>
        <v>0</v>
      </c>
      <c r="S1936" s="4" t="str">
        <f>+VLOOKUP(A1936,inv!T:X,5,0)</f>
        <v>CENTRO ORIENTE</v>
      </c>
      <c r="T1936" s="4" t="str">
        <f>+VLOOKUP(B:B,'DT HUEVO'!$A:$D,4,0)</f>
        <v>SEGUNDA</v>
      </c>
      <c r="U1936" s="4" t="str">
        <f>+VLOOKUP(TablaINV[[#This Row],[COD]],'DT HUEVO'!$A:$D,3,0)</f>
        <v>SEGUNDA</v>
      </c>
    </row>
    <row r="1937" spans="1:21">
      <c r="A1937" t="s">
        <v>471</v>
      </c>
      <c r="B1937" s="7">
        <v>78001</v>
      </c>
      <c r="C1937" t="s">
        <v>571</v>
      </c>
      <c r="D1937">
        <f>+SUMIFS(inv!D:D,inv!A:A,B1937,inv!T:T,A1937)</f>
        <v>0</v>
      </c>
      <c r="E1937">
        <f>+SUMIFS(inv!$D$1:$D$1164,inv!$A$1:$A$1164,$B1937,inv!$T$1:$T$1164,$A1937,inv!$U$1:$U$1164,'DIAS DE INVENTARIO TAT'!E$1)</f>
        <v>0</v>
      </c>
      <c r="F1937">
        <f>+SUMIFS(inv!$D$1:$D$1164,inv!$A$1:$A$1164,$B1937,inv!$T$1:$T$1164,$A1937,inv!$U$1:$U$1164,'DIAS DE INVENTARIO TAT'!F$1)</f>
        <v>0</v>
      </c>
      <c r="G1937">
        <f>+SUMIFS(inv!$D$1:$D$1164,inv!$A$1:$A$1164,$B1937,inv!$T$1:$T$1164,$A1937,inv!$U$1:$U$1164,'DIAS DE INVENTARIO TAT'!G$1)</f>
        <v>0</v>
      </c>
      <c r="H1937">
        <f>+SUMIFS(inv!$D$1:$D$1164,inv!$A$1:$A$1164,$B1937,inv!$T$1:$T$1164,$A1937,inv!$U$1:$U$1164,'DIAS DE INVENTARIO TAT'!H$1)</f>
        <v>0</v>
      </c>
      <c r="I1937">
        <f>+SUMIFS(inv!$D$1:$D$1164,inv!$A$1:$A$1164,$B1937,inv!$T$1:$T$1164,$A1937,inv!$U$1:$U$1164,'DIAS DE INVENTARIO TAT'!I$1)</f>
        <v>0</v>
      </c>
      <c r="J1937">
        <f>+SUMIFS(inv!$D$1:$D$1164,inv!$A$1:$A$1164,$B1937,inv!$T$1:$T$1164,$A1937,inv!$U$1:$U$1164,'DIAS DE INVENTARIO TAT'!J$1)</f>
        <v>0</v>
      </c>
      <c r="K1937">
        <f>+SUMIFS(inv!$D$1:$D$1164,inv!$A$1:$A$1164,$B1937,inv!$T$1:$T$1164,$A1937,inv!$U$1:$U$1164,'DIAS DE INVENTARIO TAT'!K$1)</f>
        <v>0</v>
      </c>
      <c r="L1937" s="6">
        <f>+SUMIFS(VENTAS!H:H,VENTAS!B:B,B1937,VENTAS!G:G,A1937)</f>
        <v>0</v>
      </c>
      <c r="M1937" s="4">
        <f t="shared" si="191"/>
        <v>0</v>
      </c>
      <c r="N1937" s="4">
        <f t="shared" si="187"/>
        <v>0</v>
      </c>
      <c r="O1937" s="4">
        <f t="shared" si="188"/>
        <v>0</v>
      </c>
      <c r="P1937" s="4">
        <f t="shared" si="189"/>
        <v>0</v>
      </c>
      <c r="Q1937" s="6" t="e">
        <f>+SUMIFS(#REF!,#REF!,TablaINV[[#This Row],[GRUPO]],#REF!,TablaINV[[#This Row],[COD]])</f>
        <v>#REF!</v>
      </c>
      <c r="R1937" s="19">
        <f t="shared" si="190"/>
        <v>0</v>
      </c>
      <c r="S1937" s="4" t="str">
        <f>+VLOOKUP(A1937,inv!T:X,5,0)</f>
        <v>CENTRO ORIENTE</v>
      </c>
      <c r="T1937" s="4" t="str">
        <f>+VLOOKUP(B:B,'DT HUEVO'!$A:$D,4,0)</f>
        <v>SEGUNDA</v>
      </c>
      <c r="U1937" s="4" t="str">
        <f>+VLOOKUP(TablaINV[[#This Row],[COD]],'DT HUEVO'!$A:$D,3,0)</f>
        <v>SEGUNDA</v>
      </c>
    </row>
    <row r="1938" spans="1:21">
      <c r="A1938" t="s">
        <v>471</v>
      </c>
      <c r="B1938" s="7">
        <v>10369</v>
      </c>
      <c r="C1938" t="s">
        <v>61</v>
      </c>
      <c r="D1938">
        <f>+SUMIFS(inv!D:D,inv!A:A,B1938,inv!T:T,A1938)</f>
        <v>0</v>
      </c>
      <c r="E1938">
        <f>+SUMIFS(inv!$D$1:$D$1164,inv!$A$1:$A$1164,$B1938,inv!$T$1:$T$1164,$A1938,inv!$U$1:$U$1164,'DIAS DE INVENTARIO TAT'!E$1)</f>
        <v>0</v>
      </c>
      <c r="F1938">
        <f>+SUMIFS(inv!$D$1:$D$1164,inv!$A$1:$A$1164,$B1938,inv!$T$1:$T$1164,$A1938,inv!$U$1:$U$1164,'DIAS DE INVENTARIO TAT'!F$1)</f>
        <v>0</v>
      </c>
      <c r="G1938">
        <f>+SUMIFS(inv!$D$1:$D$1164,inv!$A$1:$A$1164,$B1938,inv!$T$1:$T$1164,$A1938,inv!$U$1:$U$1164,'DIAS DE INVENTARIO TAT'!G$1)</f>
        <v>0</v>
      </c>
      <c r="H1938">
        <f>+SUMIFS(inv!$D$1:$D$1164,inv!$A$1:$A$1164,$B1938,inv!$T$1:$T$1164,$A1938,inv!$U$1:$U$1164,'DIAS DE INVENTARIO TAT'!H$1)</f>
        <v>0</v>
      </c>
      <c r="I1938">
        <f>+SUMIFS(inv!$D$1:$D$1164,inv!$A$1:$A$1164,$B1938,inv!$T$1:$T$1164,$A1938,inv!$U$1:$U$1164,'DIAS DE INVENTARIO TAT'!I$1)</f>
        <v>0</v>
      </c>
      <c r="J1938">
        <f>+SUMIFS(inv!$D$1:$D$1164,inv!$A$1:$A$1164,$B1938,inv!$T$1:$T$1164,$A1938,inv!$U$1:$U$1164,'DIAS DE INVENTARIO TAT'!J$1)</f>
        <v>0</v>
      </c>
      <c r="K1938">
        <f>+SUMIFS(inv!$D$1:$D$1164,inv!$A$1:$A$1164,$B1938,inv!$T$1:$T$1164,$A1938,inv!$U$1:$U$1164,'DIAS DE INVENTARIO TAT'!K$1)</f>
        <v>0</v>
      </c>
      <c r="L1938" s="6">
        <f>+SUMIFS(VENTAS!H:H,VENTAS!B:B,B1938,VENTAS!G:G,A1938)</f>
        <v>0</v>
      </c>
      <c r="M1938" s="4">
        <f t="shared" si="191"/>
        <v>0</v>
      </c>
      <c r="N1938" s="4">
        <f t="shared" si="187"/>
        <v>0</v>
      </c>
      <c r="O1938" s="4">
        <f t="shared" si="188"/>
        <v>0</v>
      </c>
      <c r="P1938" s="4">
        <f t="shared" si="189"/>
        <v>0</v>
      </c>
      <c r="Q1938" s="6" t="e">
        <f>+SUMIFS(#REF!,#REF!,TablaINV[[#This Row],[GRUPO]],#REF!,TablaINV[[#This Row],[COD]])</f>
        <v>#REF!</v>
      </c>
      <c r="R1938" s="19">
        <f t="shared" si="190"/>
        <v>0</v>
      </c>
      <c r="S1938" s="4" t="str">
        <f>+VLOOKUP(A1938,inv!T:X,5,0)</f>
        <v>CENTRO ORIENTE</v>
      </c>
      <c r="T1938" s="4" t="str">
        <f>+VLOOKUP(B:B,'DT HUEVO'!$A:$D,4,0)</f>
        <v>EMPACADOS</v>
      </c>
      <c r="U1938" s="4" t="str">
        <f>+VLOOKUP(TablaINV[[#This Row],[COD]],'DT HUEVO'!$A:$D,3,0)</f>
        <v>AA</v>
      </c>
    </row>
    <row r="1939" spans="1:21">
      <c r="A1939" t="s">
        <v>471</v>
      </c>
      <c r="B1939" s="7">
        <v>12270</v>
      </c>
      <c r="C1939" t="s">
        <v>62</v>
      </c>
      <c r="D1939">
        <f>+SUMIFS(inv!D:D,inv!A:A,B1939,inv!T:T,A1939)</f>
        <v>0</v>
      </c>
      <c r="E1939">
        <f>+SUMIFS(inv!$D$1:$D$1164,inv!$A$1:$A$1164,$B1939,inv!$T$1:$T$1164,$A1939,inv!$U$1:$U$1164,'DIAS DE INVENTARIO TAT'!E$1)</f>
        <v>0</v>
      </c>
      <c r="F1939">
        <f>+SUMIFS(inv!$D$1:$D$1164,inv!$A$1:$A$1164,$B1939,inv!$T$1:$T$1164,$A1939,inv!$U$1:$U$1164,'DIAS DE INVENTARIO TAT'!F$1)</f>
        <v>0</v>
      </c>
      <c r="G1939">
        <f>+SUMIFS(inv!$D$1:$D$1164,inv!$A$1:$A$1164,$B1939,inv!$T$1:$T$1164,$A1939,inv!$U$1:$U$1164,'DIAS DE INVENTARIO TAT'!G$1)</f>
        <v>0</v>
      </c>
      <c r="H1939">
        <f>+SUMIFS(inv!$D$1:$D$1164,inv!$A$1:$A$1164,$B1939,inv!$T$1:$T$1164,$A1939,inv!$U$1:$U$1164,'DIAS DE INVENTARIO TAT'!H$1)</f>
        <v>0</v>
      </c>
      <c r="I1939">
        <f>+SUMIFS(inv!$D$1:$D$1164,inv!$A$1:$A$1164,$B1939,inv!$T$1:$T$1164,$A1939,inv!$U$1:$U$1164,'DIAS DE INVENTARIO TAT'!I$1)</f>
        <v>0</v>
      </c>
      <c r="J1939">
        <f>+SUMIFS(inv!$D$1:$D$1164,inv!$A$1:$A$1164,$B1939,inv!$T$1:$T$1164,$A1939,inv!$U$1:$U$1164,'DIAS DE INVENTARIO TAT'!J$1)</f>
        <v>0</v>
      </c>
      <c r="K1939">
        <f>+SUMIFS(inv!$D$1:$D$1164,inv!$A$1:$A$1164,$B1939,inv!$T$1:$T$1164,$A1939,inv!$U$1:$U$1164,'DIAS DE INVENTARIO TAT'!K$1)</f>
        <v>0</v>
      </c>
      <c r="L1939" s="6">
        <f>+SUMIFS(VENTAS!H:H,VENTAS!B:B,B1939,VENTAS!G:G,A1939)</f>
        <v>0</v>
      </c>
      <c r="M1939" s="4">
        <f t="shared" si="191"/>
        <v>0</v>
      </c>
      <c r="N1939" s="4">
        <f t="shared" si="187"/>
        <v>0</v>
      </c>
      <c r="O1939" s="4">
        <f t="shared" si="188"/>
        <v>0</v>
      </c>
      <c r="P1939" s="4">
        <f t="shared" si="189"/>
        <v>0</v>
      </c>
      <c r="Q1939" s="6" t="e">
        <f>+SUMIFS(#REF!,#REF!,TablaINV[[#This Row],[GRUPO]],#REF!,TablaINV[[#This Row],[COD]])</f>
        <v>#REF!</v>
      </c>
      <c r="R1939" s="19">
        <f t="shared" si="190"/>
        <v>0</v>
      </c>
      <c r="S1939" s="4" t="str">
        <f>+VLOOKUP(A1939,inv!T:X,5,0)</f>
        <v>CENTRO ORIENTE</v>
      </c>
      <c r="T1939" s="4" t="str">
        <f>+VLOOKUP(B:B,'DT HUEVO'!$A:$D,4,0)</f>
        <v>EMPACADOS</v>
      </c>
      <c r="U1939" s="4" t="str">
        <f>+VLOOKUP(TablaINV[[#This Row],[COD]],'DT HUEVO'!$A:$D,3,0)</f>
        <v>AAA</v>
      </c>
    </row>
    <row r="1940" spans="1:21">
      <c r="A1940" t="s">
        <v>471</v>
      </c>
      <c r="B1940" s="7">
        <v>12480</v>
      </c>
      <c r="C1940" t="s">
        <v>67</v>
      </c>
      <c r="D1940">
        <f>+SUMIFS(inv!D:D,inv!A:A,B1940,inv!T:T,A1940)</f>
        <v>0</v>
      </c>
      <c r="E1940">
        <f>+SUMIFS(inv!$D$1:$D$1164,inv!$A$1:$A$1164,$B1940,inv!$T$1:$T$1164,$A1940,inv!$U$1:$U$1164,'DIAS DE INVENTARIO TAT'!E$1)</f>
        <v>0</v>
      </c>
      <c r="F1940">
        <f>+SUMIFS(inv!$D$1:$D$1164,inv!$A$1:$A$1164,$B1940,inv!$T$1:$T$1164,$A1940,inv!$U$1:$U$1164,'DIAS DE INVENTARIO TAT'!F$1)</f>
        <v>0</v>
      </c>
      <c r="G1940">
        <f>+SUMIFS(inv!$D$1:$D$1164,inv!$A$1:$A$1164,$B1940,inv!$T$1:$T$1164,$A1940,inv!$U$1:$U$1164,'DIAS DE INVENTARIO TAT'!G$1)</f>
        <v>0</v>
      </c>
      <c r="H1940">
        <f>+SUMIFS(inv!$D$1:$D$1164,inv!$A$1:$A$1164,$B1940,inv!$T$1:$T$1164,$A1940,inv!$U$1:$U$1164,'DIAS DE INVENTARIO TAT'!H$1)</f>
        <v>0</v>
      </c>
      <c r="I1940">
        <f>+SUMIFS(inv!$D$1:$D$1164,inv!$A$1:$A$1164,$B1940,inv!$T$1:$T$1164,$A1940,inv!$U$1:$U$1164,'DIAS DE INVENTARIO TAT'!I$1)</f>
        <v>0</v>
      </c>
      <c r="J1940">
        <f>+SUMIFS(inv!$D$1:$D$1164,inv!$A$1:$A$1164,$B1940,inv!$T$1:$T$1164,$A1940,inv!$U$1:$U$1164,'DIAS DE INVENTARIO TAT'!J$1)</f>
        <v>0</v>
      </c>
      <c r="K1940">
        <f>+SUMIFS(inv!$D$1:$D$1164,inv!$A$1:$A$1164,$B1940,inv!$T$1:$T$1164,$A1940,inv!$U$1:$U$1164,'DIAS DE INVENTARIO TAT'!K$1)</f>
        <v>0</v>
      </c>
      <c r="L1940" s="6">
        <f>+SUMIFS(VENTAS!H:H,VENTAS!B:B,B1940,VENTAS!G:G,A1940)</f>
        <v>0</v>
      </c>
      <c r="M1940" s="4">
        <f t="shared" si="191"/>
        <v>0</v>
      </c>
      <c r="N1940" s="4">
        <f t="shared" si="187"/>
        <v>0</v>
      </c>
      <c r="O1940" s="4">
        <f t="shared" si="188"/>
        <v>0</v>
      </c>
      <c r="P1940" s="4">
        <f t="shared" si="189"/>
        <v>0</v>
      </c>
      <c r="Q1940" s="6" t="e">
        <f>+SUMIFS(#REF!,#REF!,TablaINV[[#This Row],[GRUPO]],#REF!,TablaINV[[#This Row],[COD]])</f>
        <v>#REF!</v>
      </c>
      <c r="R1940" s="19">
        <f t="shared" si="190"/>
        <v>0</v>
      </c>
      <c r="S1940" s="4" t="str">
        <f>+VLOOKUP(A1940,inv!T:X,5,0)</f>
        <v>CENTRO ORIENTE</v>
      </c>
      <c r="T1940" s="4" t="e">
        <f>+VLOOKUP(B:B,'DT HUEVO'!$A:$D,4,0)</f>
        <v>#N/A</v>
      </c>
      <c r="U1940" s="4" t="e">
        <f>+VLOOKUP(TablaINV[[#This Row],[COD]],'DT HUEVO'!$A:$D,3,0)</f>
        <v>#N/A</v>
      </c>
    </row>
    <row r="1941" spans="1:21">
      <c r="A1941" t="s">
        <v>471</v>
      </c>
      <c r="B1941" s="7">
        <v>14459</v>
      </c>
      <c r="C1941" t="s">
        <v>68</v>
      </c>
      <c r="D1941">
        <f>+SUMIFS(inv!D:D,inv!A:A,B1941,inv!T:T,A1941)</f>
        <v>0</v>
      </c>
      <c r="E1941">
        <f>+SUMIFS(inv!$D$1:$D$1164,inv!$A$1:$A$1164,$B1941,inv!$T$1:$T$1164,$A1941,inv!$U$1:$U$1164,'DIAS DE INVENTARIO TAT'!E$1)</f>
        <v>0</v>
      </c>
      <c r="F1941">
        <f>+SUMIFS(inv!$D$1:$D$1164,inv!$A$1:$A$1164,$B1941,inv!$T$1:$T$1164,$A1941,inv!$U$1:$U$1164,'DIAS DE INVENTARIO TAT'!F$1)</f>
        <v>0</v>
      </c>
      <c r="G1941">
        <f>+SUMIFS(inv!$D$1:$D$1164,inv!$A$1:$A$1164,$B1941,inv!$T$1:$T$1164,$A1941,inv!$U$1:$U$1164,'DIAS DE INVENTARIO TAT'!G$1)</f>
        <v>0</v>
      </c>
      <c r="H1941">
        <f>+SUMIFS(inv!$D$1:$D$1164,inv!$A$1:$A$1164,$B1941,inv!$T$1:$T$1164,$A1941,inv!$U$1:$U$1164,'DIAS DE INVENTARIO TAT'!H$1)</f>
        <v>0</v>
      </c>
      <c r="I1941">
        <f>+SUMIFS(inv!$D$1:$D$1164,inv!$A$1:$A$1164,$B1941,inv!$T$1:$T$1164,$A1941,inv!$U$1:$U$1164,'DIAS DE INVENTARIO TAT'!I$1)</f>
        <v>0</v>
      </c>
      <c r="J1941">
        <f>+SUMIFS(inv!$D$1:$D$1164,inv!$A$1:$A$1164,$B1941,inv!$T$1:$T$1164,$A1941,inv!$U$1:$U$1164,'DIAS DE INVENTARIO TAT'!J$1)</f>
        <v>0</v>
      </c>
      <c r="K1941">
        <f>+SUMIFS(inv!$D$1:$D$1164,inv!$A$1:$A$1164,$B1941,inv!$T$1:$T$1164,$A1941,inv!$U$1:$U$1164,'DIAS DE INVENTARIO TAT'!K$1)</f>
        <v>0</v>
      </c>
      <c r="L1941" s="6">
        <f>+SUMIFS(VENTAS!H:H,VENTAS!B:B,B1941,VENTAS!G:G,A1941)</f>
        <v>0</v>
      </c>
      <c r="M1941" s="4">
        <f t="shared" si="191"/>
        <v>0</v>
      </c>
      <c r="N1941" s="4">
        <f t="shared" si="187"/>
        <v>0</v>
      </c>
      <c r="O1941" s="4">
        <f t="shared" si="188"/>
        <v>0</v>
      </c>
      <c r="P1941" s="4">
        <f t="shared" si="189"/>
        <v>0</v>
      </c>
      <c r="Q1941" s="6" t="e">
        <f>+SUMIFS(#REF!,#REF!,TablaINV[[#This Row],[GRUPO]],#REF!,TablaINV[[#This Row],[COD]])</f>
        <v>#REF!</v>
      </c>
      <c r="R1941" s="19">
        <f t="shared" si="190"/>
        <v>0</v>
      </c>
      <c r="S1941" s="4" t="str">
        <f>+VLOOKUP(A1941,inv!T:X,5,0)</f>
        <v>CENTRO ORIENTE</v>
      </c>
      <c r="T1941" s="4" t="str">
        <f>+VLOOKUP(B:B,'DT HUEVO'!$A:$D,4,0)</f>
        <v>EMPACADOS</v>
      </c>
      <c r="U1941" s="4" t="str">
        <f>+VLOOKUP(TablaINV[[#This Row],[COD]],'DT HUEVO'!$A:$D,3,0)</f>
        <v>A</v>
      </c>
    </row>
    <row r="1942" spans="1:21">
      <c r="A1942" t="s">
        <v>471</v>
      </c>
      <c r="B1942" s="7">
        <v>14311</v>
      </c>
      <c r="C1942" t="s">
        <v>45</v>
      </c>
      <c r="D1942">
        <f>+SUMIFS(inv!D:D,inv!A:A,B1942,inv!T:T,A1942)</f>
        <v>0</v>
      </c>
      <c r="E1942">
        <f>+SUMIFS(inv!$D$1:$D$1164,inv!$A$1:$A$1164,$B1942,inv!$T$1:$T$1164,$A1942,inv!$U$1:$U$1164,'DIAS DE INVENTARIO TAT'!E$1)</f>
        <v>0</v>
      </c>
      <c r="F1942">
        <f>+SUMIFS(inv!$D$1:$D$1164,inv!$A$1:$A$1164,$B1942,inv!$T$1:$T$1164,$A1942,inv!$U$1:$U$1164,'DIAS DE INVENTARIO TAT'!F$1)</f>
        <v>0</v>
      </c>
      <c r="G1942">
        <f>+SUMIFS(inv!$D$1:$D$1164,inv!$A$1:$A$1164,$B1942,inv!$T$1:$T$1164,$A1942,inv!$U$1:$U$1164,'DIAS DE INVENTARIO TAT'!G$1)</f>
        <v>0</v>
      </c>
      <c r="H1942">
        <f>+SUMIFS(inv!$D$1:$D$1164,inv!$A$1:$A$1164,$B1942,inv!$T$1:$T$1164,$A1942,inv!$U$1:$U$1164,'DIAS DE INVENTARIO TAT'!H$1)</f>
        <v>0</v>
      </c>
      <c r="I1942">
        <f>+SUMIFS(inv!$D$1:$D$1164,inv!$A$1:$A$1164,$B1942,inv!$T$1:$T$1164,$A1942,inv!$U$1:$U$1164,'DIAS DE INVENTARIO TAT'!I$1)</f>
        <v>0</v>
      </c>
      <c r="J1942">
        <f>+SUMIFS(inv!$D$1:$D$1164,inv!$A$1:$A$1164,$B1942,inv!$T$1:$T$1164,$A1942,inv!$U$1:$U$1164,'DIAS DE INVENTARIO TAT'!J$1)</f>
        <v>0</v>
      </c>
      <c r="K1942">
        <f>+SUMIFS(inv!$D$1:$D$1164,inv!$A$1:$A$1164,$B1942,inv!$T$1:$T$1164,$A1942,inv!$U$1:$U$1164,'DIAS DE INVENTARIO TAT'!K$1)</f>
        <v>0</v>
      </c>
      <c r="L1942" s="6">
        <f>+SUMIFS(VENTAS!H:H,VENTAS!B:B,B1942,VENTAS!G:G,A1942)</f>
        <v>0</v>
      </c>
      <c r="M1942" s="4">
        <f t="shared" si="191"/>
        <v>0</v>
      </c>
      <c r="N1942" s="4">
        <f t="shared" si="187"/>
        <v>0</v>
      </c>
      <c r="O1942" s="4">
        <f t="shared" si="188"/>
        <v>0</v>
      </c>
      <c r="P1942" s="4">
        <f t="shared" si="189"/>
        <v>0</v>
      </c>
      <c r="Q1942" s="6" t="e">
        <f>+SUMIFS(#REF!,#REF!,TablaINV[[#This Row],[GRUPO]],#REF!,TablaINV[[#This Row],[COD]])</f>
        <v>#REF!</v>
      </c>
      <c r="R1942" s="19">
        <f t="shared" si="190"/>
        <v>0</v>
      </c>
      <c r="S1942" s="4" t="str">
        <f>+VLOOKUP(A1942,inv!T:X,5,0)</f>
        <v>CENTRO ORIENTE</v>
      </c>
      <c r="T1942" s="4" t="str">
        <f>+VLOOKUP(B:B,'DT HUEVO'!$A:$D,4,0)</f>
        <v>EMPACADOS</v>
      </c>
      <c r="U1942" s="4" t="str">
        <f>+VLOOKUP(TablaINV[[#This Row],[COD]],'DT HUEVO'!$A:$D,3,0)</f>
        <v>AA</v>
      </c>
    </row>
    <row r="1943" spans="1:21">
      <c r="A1943" t="s">
        <v>471</v>
      </c>
      <c r="B1943" s="7">
        <v>10410</v>
      </c>
      <c r="C1943" t="s">
        <v>452</v>
      </c>
      <c r="D1943">
        <f>+SUMIFS(inv!D:D,inv!A:A,B1943,inv!T:T,A1943)</f>
        <v>0</v>
      </c>
      <c r="E1943">
        <f>+SUMIFS(inv!$D$1:$D$1164,inv!$A$1:$A$1164,$B1943,inv!$T$1:$T$1164,$A1943,inv!$U$1:$U$1164,'DIAS DE INVENTARIO TAT'!E$1)</f>
        <v>0</v>
      </c>
      <c r="F1943">
        <f>+SUMIFS(inv!$D$1:$D$1164,inv!$A$1:$A$1164,$B1943,inv!$T$1:$T$1164,$A1943,inv!$U$1:$U$1164,'DIAS DE INVENTARIO TAT'!F$1)</f>
        <v>0</v>
      </c>
      <c r="G1943">
        <f>+SUMIFS(inv!$D$1:$D$1164,inv!$A$1:$A$1164,$B1943,inv!$T$1:$T$1164,$A1943,inv!$U$1:$U$1164,'DIAS DE INVENTARIO TAT'!G$1)</f>
        <v>0</v>
      </c>
      <c r="H1943">
        <f>+SUMIFS(inv!$D$1:$D$1164,inv!$A$1:$A$1164,$B1943,inv!$T$1:$T$1164,$A1943,inv!$U$1:$U$1164,'DIAS DE INVENTARIO TAT'!H$1)</f>
        <v>0</v>
      </c>
      <c r="I1943">
        <f>+SUMIFS(inv!$D$1:$D$1164,inv!$A$1:$A$1164,$B1943,inv!$T$1:$T$1164,$A1943,inv!$U$1:$U$1164,'DIAS DE INVENTARIO TAT'!I$1)</f>
        <v>0</v>
      </c>
      <c r="J1943">
        <f>+SUMIFS(inv!$D$1:$D$1164,inv!$A$1:$A$1164,$B1943,inv!$T$1:$T$1164,$A1943,inv!$U$1:$U$1164,'DIAS DE INVENTARIO TAT'!J$1)</f>
        <v>0</v>
      </c>
      <c r="K1943">
        <f>+SUMIFS(inv!$D$1:$D$1164,inv!$A$1:$A$1164,$B1943,inv!$T$1:$T$1164,$A1943,inv!$U$1:$U$1164,'DIAS DE INVENTARIO TAT'!K$1)</f>
        <v>0</v>
      </c>
      <c r="L1943" s="6">
        <f>+SUMIFS(VENTAS!H:H,VENTAS!B:B,B1943,VENTAS!G:G,A1943)</f>
        <v>0</v>
      </c>
      <c r="M1943" s="4">
        <f t="shared" si="191"/>
        <v>0</v>
      </c>
      <c r="N1943" s="4">
        <f t="shared" si="187"/>
        <v>0</v>
      </c>
      <c r="O1943" s="4">
        <f t="shared" si="188"/>
        <v>0</v>
      </c>
      <c r="P1943" s="4">
        <f t="shared" si="189"/>
        <v>0</v>
      </c>
      <c r="Q1943" s="6" t="e">
        <f>+SUMIFS(#REF!,#REF!,TablaINV[[#This Row],[GRUPO]],#REF!,TablaINV[[#This Row],[COD]])</f>
        <v>#REF!</v>
      </c>
      <c r="R1943" s="19">
        <f t="shared" si="190"/>
        <v>0</v>
      </c>
      <c r="S1943" s="4" t="str">
        <f>+VLOOKUP(A1943,inv!T:X,5,0)</f>
        <v>CENTRO ORIENTE</v>
      </c>
      <c r="T1943" s="4" t="str">
        <f>+VLOOKUP(B:B,'DT HUEVO'!$A:$D,4,0)</f>
        <v>EMPACADOS</v>
      </c>
      <c r="U1943" s="4" t="str">
        <f>+VLOOKUP(TablaINV[[#This Row],[COD]],'DT HUEVO'!$A:$D,3,0)</f>
        <v>A</v>
      </c>
    </row>
    <row r="1944" spans="1:21">
      <c r="A1944" t="s">
        <v>471</v>
      </c>
      <c r="B1944" s="7">
        <v>10268</v>
      </c>
      <c r="C1944" t="s">
        <v>427</v>
      </c>
      <c r="D1944">
        <f>+SUMIFS(inv!D:D,inv!A:A,B1944,inv!T:T,A1944)</f>
        <v>0</v>
      </c>
      <c r="E1944">
        <f>+SUMIFS(inv!$D$1:$D$1164,inv!$A$1:$A$1164,$B1944,inv!$T$1:$T$1164,$A1944,inv!$U$1:$U$1164,'DIAS DE INVENTARIO TAT'!E$1)</f>
        <v>0</v>
      </c>
      <c r="F1944">
        <f>+SUMIFS(inv!$D$1:$D$1164,inv!$A$1:$A$1164,$B1944,inv!$T$1:$T$1164,$A1944,inv!$U$1:$U$1164,'DIAS DE INVENTARIO TAT'!F$1)</f>
        <v>0</v>
      </c>
      <c r="G1944">
        <f>+SUMIFS(inv!$D$1:$D$1164,inv!$A$1:$A$1164,$B1944,inv!$T$1:$T$1164,$A1944,inv!$U$1:$U$1164,'DIAS DE INVENTARIO TAT'!G$1)</f>
        <v>0</v>
      </c>
      <c r="H1944">
        <f>+SUMIFS(inv!$D$1:$D$1164,inv!$A$1:$A$1164,$B1944,inv!$T$1:$T$1164,$A1944,inv!$U$1:$U$1164,'DIAS DE INVENTARIO TAT'!H$1)</f>
        <v>0</v>
      </c>
      <c r="I1944">
        <f>+SUMIFS(inv!$D$1:$D$1164,inv!$A$1:$A$1164,$B1944,inv!$T$1:$T$1164,$A1944,inv!$U$1:$U$1164,'DIAS DE INVENTARIO TAT'!I$1)</f>
        <v>0</v>
      </c>
      <c r="J1944">
        <f>+SUMIFS(inv!$D$1:$D$1164,inv!$A$1:$A$1164,$B1944,inv!$T$1:$T$1164,$A1944,inv!$U$1:$U$1164,'DIAS DE INVENTARIO TAT'!J$1)</f>
        <v>0</v>
      </c>
      <c r="K1944">
        <f>+SUMIFS(inv!$D$1:$D$1164,inv!$A$1:$A$1164,$B1944,inv!$T$1:$T$1164,$A1944,inv!$U$1:$U$1164,'DIAS DE INVENTARIO TAT'!K$1)</f>
        <v>0</v>
      </c>
      <c r="L1944" s="6">
        <f>+SUMIFS(VENTAS!H:H,VENTAS!B:B,B1944,VENTAS!G:G,A1944)</f>
        <v>0</v>
      </c>
      <c r="M1944" s="4">
        <f t="shared" si="191"/>
        <v>0</v>
      </c>
      <c r="N1944" s="4">
        <f t="shared" ref="N1944:N1975" si="192">+IFERROR(E1944/$L1944,0)</f>
        <v>0</v>
      </c>
      <c r="O1944" s="4">
        <f t="shared" ref="O1944:O1975" si="193">+IFERROR(F1944/$L1944,0)</f>
        <v>0</v>
      </c>
      <c r="P1944" s="4">
        <f t="shared" ref="P1944:P1975" si="194">+IFERROR(G1944/$L1944,0)</f>
        <v>0</v>
      </c>
      <c r="Q1944" s="6" t="e">
        <f>+SUMIFS(#REF!,#REF!,TablaINV[[#This Row],[GRUPO]],#REF!,TablaINV[[#This Row],[COD]])</f>
        <v>#REF!</v>
      </c>
      <c r="R1944" s="19">
        <f t="shared" ref="R1944:R1975" si="195">+IFERROR(D1944/Q1944,0)</f>
        <v>0</v>
      </c>
      <c r="S1944" s="4" t="str">
        <f>+VLOOKUP(A1944,inv!T:X,5,0)</f>
        <v>CENTRO ORIENTE</v>
      </c>
      <c r="T1944" s="4" t="str">
        <f>+VLOOKUP(B:B,'DT HUEVO'!$A:$D,4,0)</f>
        <v>EMPACADOS</v>
      </c>
      <c r="U1944" s="4" t="str">
        <f>+VLOOKUP(TablaINV[[#This Row],[COD]],'DT HUEVO'!$A:$D,3,0)</f>
        <v>AAA</v>
      </c>
    </row>
    <row r="1945" spans="1:21">
      <c r="A1945" t="s">
        <v>471</v>
      </c>
      <c r="B1945" s="7">
        <v>14348</v>
      </c>
      <c r="C1945" t="s">
        <v>46</v>
      </c>
      <c r="D1945">
        <f>+SUMIFS(inv!D:D,inv!A:A,B1945,inv!T:T,A1945)</f>
        <v>0</v>
      </c>
      <c r="E1945">
        <f>+SUMIFS(inv!$D$1:$D$1164,inv!$A$1:$A$1164,$B1945,inv!$T$1:$T$1164,$A1945,inv!$U$1:$U$1164,'DIAS DE INVENTARIO TAT'!E$1)</f>
        <v>0</v>
      </c>
      <c r="F1945">
        <f>+SUMIFS(inv!$D$1:$D$1164,inv!$A$1:$A$1164,$B1945,inv!$T$1:$T$1164,$A1945,inv!$U$1:$U$1164,'DIAS DE INVENTARIO TAT'!F$1)</f>
        <v>0</v>
      </c>
      <c r="G1945">
        <f>+SUMIFS(inv!$D$1:$D$1164,inv!$A$1:$A$1164,$B1945,inv!$T$1:$T$1164,$A1945,inv!$U$1:$U$1164,'DIAS DE INVENTARIO TAT'!G$1)</f>
        <v>0</v>
      </c>
      <c r="H1945">
        <f>+SUMIFS(inv!$D$1:$D$1164,inv!$A$1:$A$1164,$B1945,inv!$T$1:$T$1164,$A1945,inv!$U$1:$U$1164,'DIAS DE INVENTARIO TAT'!H$1)</f>
        <v>0</v>
      </c>
      <c r="I1945">
        <f>+SUMIFS(inv!$D$1:$D$1164,inv!$A$1:$A$1164,$B1945,inv!$T$1:$T$1164,$A1945,inv!$U$1:$U$1164,'DIAS DE INVENTARIO TAT'!I$1)</f>
        <v>0</v>
      </c>
      <c r="J1945">
        <f>+SUMIFS(inv!$D$1:$D$1164,inv!$A$1:$A$1164,$B1945,inv!$T$1:$T$1164,$A1945,inv!$U$1:$U$1164,'DIAS DE INVENTARIO TAT'!J$1)</f>
        <v>0</v>
      </c>
      <c r="K1945">
        <f>+SUMIFS(inv!$D$1:$D$1164,inv!$A$1:$A$1164,$B1945,inv!$T$1:$T$1164,$A1945,inv!$U$1:$U$1164,'DIAS DE INVENTARIO TAT'!K$1)</f>
        <v>0</v>
      </c>
      <c r="L1945" s="6">
        <f>+SUMIFS(VENTAS!H:H,VENTAS!B:B,B1945,VENTAS!G:G,A1945)</f>
        <v>0</v>
      </c>
      <c r="M1945" s="4">
        <f t="shared" si="191"/>
        <v>0</v>
      </c>
      <c r="N1945" s="4">
        <f t="shared" si="192"/>
        <v>0</v>
      </c>
      <c r="O1945" s="4">
        <f t="shared" si="193"/>
        <v>0</v>
      </c>
      <c r="P1945" s="4">
        <f t="shared" si="194"/>
        <v>0</v>
      </c>
      <c r="Q1945" s="6" t="e">
        <f>+SUMIFS(#REF!,#REF!,TablaINV[[#This Row],[GRUPO]],#REF!,TablaINV[[#This Row],[COD]])</f>
        <v>#REF!</v>
      </c>
      <c r="R1945" s="19">
        <f t="shared" si="195"/>
        <v>0</v>
      </c>
      <c r="S1945" s="4" t="str">
        <f>+VLOOKUP(A1945,inv!T:X,5,0)</f>
        <v>CENTRO ORIENTE</v>
      </c>
      <c r="T1945" s="4" t="str">
        <f>+VLOOKUP(B:B,'DT HUEVO'!$A:$D,4,0)</f>
        <v>EMPACADOS</v>
      </c>
      <c r="U1945" s="4" t="str">
        <f>+VLOOKUP(TablaINV[[#This Row],[COD]],'DT HUEVO'!$A:$D,3,0)</f>
        <v>AA</v>
      </c>
    </row>
    <row r="1946" spans="1:21">
      <c r="A1946" t="s">
        <v>471</v>
      </c>
      <c r="B1946" s="7">
        <v>10503</v>
      </c>
      <c r="C1946" t="s">
        <v>487</v>
      </c>
      <c r="D1946">
        <f>+SUMIFS(inv!D:D,inv!A:A,B1946,inv!T:T,A1946)</f>
        <v>0</v>
      </c>
      <c r="E1946">
        <f>+SUMIFS(inv!$D$1:$D$1164,inv!$A$1:$A$1164,$B1946,inv!$T$1:$T$1164,$A1946,inv!$U$1:$U$1164,'DIAS DE INVENTARIO TAT'!E$1)</f>
        <v>0</v>
      </c>
      <c r="F1946">
        <f>+SUMIFS(inv!$D$1:$D$1164,inv!$A$1:$A$1164,$B1946,inv!$T$1:$T$1164,$A1946,inv!$U$1:$U$1164,'DIAS DE INVENTARIO TAT'!F$1)</f>
        <v>0</v>
      </c>
      <c r="G1946">
        <f>+SUMIFS(inv!$D$1:$D$1164,inv!$A$1:$A$1164,$B1946,inv!$T$1:$T$1164,$A1946,inv!$U$1:$U$1164,'DIAS DE INVENTARIO TAT'!G$1)</f>
        <v>0</v>
      </c>
      <c r="H1946">
        <f>+SUMIFS(inv!$D$1:$D$1164,inv!$A$1:$A$1164,$B1946,inv!$T$1:$T$1164,$A1946,inv!$U$1:$U$1164,'DIAS DE INVENTARIO TAT'!H$1)</f>
        <v>0</v>
      </c>
      <c r="I1946">
        <f>+SUMIFS(inv!$D$1:$D$1164,inv!$A$1:$A$1164,$B1946,inv!$T$1:$T$1164,$A1946,inv!$U$1:$U$1164,'DIAS DE INVENTARIO TAT'!I$1)</f>
        <v>0</v>
      </c>
      <c r="J1946">
        <f>+SUMIFS(inv!$D$1:$D$1164,inv!$A$1:$A$1164,$B1946,inv!$T$1:$T$1164,$A1946,inv!$U$1:$U$1164,'DIAS DE INVENTARIO TAT'!J$1)</f>
        <v>0</v>
      </c>
      <c r="K1946">
        <f>+SUMIFS(inv!$D$1:$D$1164,inv!$A$1:$A$1164,$B1946,inv!$T$1:$T$1164,$A1946,inv!$U$1:$U$1164,'DIAS DE INVENTARIO TAT'!K$1)</f>
        <v>0</v>
      </c>
      <c r="L1946" s="6">
        <f>+SUMIFS(VENTAS!H:H,VENTAS!B:B,B1946,VENTAS!G:G,A1946)</f>
        <v>0</v>
      </c>
      <c r="M1946" s="4">
        <f t="shared" si="191"/>
        <v>0</v>
      </c>
      <c r="N1946" s="4">
        <f t="shared" si="192"/>
        <v>0</v>
      </c>
      <c r="O1946" s="4">
        <f t="shared" si="193"/>
        <v>0</v>
      </c>
      <c r="P1946" s="4">
        <f t="shared" si="194"/>
        <v>0</v>
      </c>
      <c r="Q1946" s="6" t="e">
        <f>+SUMIFS(#REF!,#REF!,TablaINV[[#This Row],[GRUPO]],#REF!,TablaINV[[#This Row],[COD]])</f>
        <v>#REF!</v>
      </c>
      <c r="R1946" s="19">
        <f t="shared" si="195"/>
        <v>0</v>
      </c>
      <c r="S1946" s="4" t="str">
        <f>+VLOOKUP(A1946,inv!T:X,5,0)</f>
        <v>CENTRO ORIENTE</v>
      </c>
      <c r="T1946" s="4" t="e">
        <f>+VLOOKUP(B:B,'DT HUEVO'!$A:$D,4,0)</f>
        <v>#N/A</v>
      </c>
      <c r="U1946" s="4" t="e">
        <f>+VLOOKUP(TablaINV[[#This Row],[COD]],'DT HUEVO'!$A:$D,3,0)</f>
        <v>#N/A</v>
      </c>
    </row>
    <row r="1947" spans="1:21">
      <c r="A1947" t="s">
        <v>471</v>
      </c>
      <c r="B1947" s="7">
        <v>10473</v>
      </c>
      <c r="C1947" t="s">
        <v>544</v>
      </c>
      <c r="D1947">
        <f>+SUMIFS(inv!D:D,inv!A:A,B1947,inv!T:T,A1947)</f>
        <v>0</v>
      </c>
      <c r="E1947">
        <f>+SUMIFS(inv!$D$1:$D$1164,inv!$A$1:$A$1164,$B1947,inv!$T$1:$T$1164,$A1947,inv!$U$1:$U$1164,'DIAS DE INVENTARIO TAT'!E$1)</f>
        <v>0</v>
      </c>
      <c r="F1947">
        <f>+SUMIFS(inv!$D$1:$D$1164,inv!$A$1:$A$1164,$B1947,inv!$T$1:$T$1164,$A1947,inv!$U$1:$U$1164,'DIAS DE INVENTARIO TAT'!F$1)</f>
        <v>0</v>
      </c>
      <c r="G1947">
        <f>+SUMIFS(inv!$D$1:$D$1164,inv!$A$1:$A$1164,$B1947,inv!$T$1:$T$1164,$A1947,inv!$U$1:$U$1164,'DIAS DE INVENTARIO TAT'!G$1)</f>
        <v>0</v>
      </c>
      <c r="H1947">
        <f>+SUMIFS(inv!$D$1:$D$1164,inv!$A$1:$A$1164,$B1947,inv!$T$1:$T$1164,$A1947,inv!$U$1:$U$1164,'DIAS DE INVENTARIO TAT'!H$1)</f>
        <v>0</v>
      </c>
      <c r="I1947">
        <f>+SUMIFS(inv!$D$1:$D$1164,inv!$A$1:$A$1164,$B1947,inv!$T$1:$T$1164,$A1947,inv!$U$1:$U$1164,'DIAS DE INVENTARIO TAT'!I$1)</f>
        <v>0</v>
      </c>
      <c r="J1947">
        <f>+SUMIFS(inv!$D$1:$D$1164,inv!$A$1:$A$1164,$B1947,inv!$T$1:$T$1164,$A1947,inv!$U$1:$U$1164,'DIAS DE INVENTARIO TAT'!J$1)</f>
        <v>0</v>
      </c>
      <c r="K1947">
        <f>+SUMIFS(inv!$D$1:$D$1164,inv!$A$1:$A$1164,$B1947,inv!$T$1:$T$1164,$A1947,inv!$U$1:$U$1164,'DIAS DE INVENTARIO TAT'!K$1)</f>
        <v>0</v>
      </c>
      <c r="L1947" s="6">
        <f>+SUMIFS(VENTAS!H:H,VENTAS!B:B,B1947,VENTAS!G:G,A1947)</f>
        <v>0</v>
      </c>
      <c r="M1947" s="4">
        <f t="shared" si="191"/>
        <v>0</v>
      </c>
      <c r="N1947" s="4">
        <f t="shared" si="192"/>
        <v>0</v>
      </c>
      <c r="O1947" s="4">
        <f t="shared" si="193"/>
        <v>0</v>
      </c>
      <c r="P1947" s="4">
        <f t="shared" si="194"/>
        <v>0</v>
      </c>
      <c r="Q1947" s="6" t="e">
        <f>+SUMIFS(#REF!,#REF!,TablaINV[[#This Row],[GRUPO]],#REF!,TablaINV[[#This Row],[COD]])</f>
        <v>#REF!</v>
      </c>
      <c r="R1947" s="19">
        <f t="shared" si="195"/>
        <v>0</v>
      </c>
      <c r="S1947" s="4" t="str">
        <f>+VLOOKUP(A1947,inv!T:X,5,0)</f>
        <v>CENTRO ORIENTE</v>
      </c>
      <c r="T1947" s="4" t="str">
        <f>+VLOOKUP(B:B,'DT HUEVO'!$A:$D,4,0)</f>
        <v>EMPACADOS</v>
      </c>
      <c r="U1947" s="4" t="str">
        <f>+VLOOKUP(TablaINV[[#This Row],[COD]],'DT HUEVO'!$A:$D,3,0)</f>
        <v>A</v>
      </c>
    </row>
    <row r="1948" spans="1:21">
      <c r="A1948" t="s">
        <v>471</v>
      </c>
      <c r="B1948" s="7">
        <v>12306</v>
      </c>
      <c r="C1948" t="s">
        <v>579</v>
      </c>
      <c r="D1948">
        <f>+SUMIFS(inv!D:D,inv!A:A,B1948,inv!T:T,A1948)</f>
        <v>0</v>
      </c>
      <c r="E1948">
        <f>+SUMIFS(inv!$D$1:$D$1164,inv!$A$1:$A$1164,$B1948,inv!$T$1:$T$1164,$A1948,inv!$U$1:$U$1164,'DIAS DE INVENTARIO TAT'!E$1)</f>
        <v>0</v>
      </c>
      <c r="F1948">
        <f>+SUMIFS(inv!$D$1:$D$1164,inv!$A$1:$A$1164,$B1948,inv!$T$1:$T$1164,$A1948,inv!$U$1:$U$1164,'DIAS DE INVENTARIO TAT'!F$1)</f>
        <v>0</v>
      </c>
      <c r="G1948">
        <f>+SUMIFS(inv!$D$1:$D$1164,inv!$A$1:$A$1164,$B1948,inv!$T$1:$T$1164,$A1948,inv!$U$1:$U$1164,'DIAS DE INVENTARIO TAT'!G$1)</f>
        <v>0</v>
      </c>
      <c r="H1948">
        <f>+SUMIFS(inv!$D$1:$D$1164,inv!$A$1:$A$1164,$B1948,inv!$T$1:$T$1164,$A1948,inv!$U$1:$U$1164,'DIAS DE INVENTARIO TAT'!H$1)</f>
        <v>0</v>
      </c>
      <c r="I1948">
        <f>+SUMIFS(inv!$D$1:$D$1164,inv!$A$1:$A$1164,$B1948,inv!$T$1:$T$1164,$A1948,inv!$U$1:$U$1164,'DIAS DE INVENTARIO TAT'!I$1)</f>
        <v>0</v>
      </c>
      <c r="J1948">
        <f>+SUMIFS(inv!$D$1:$D$1164,inv!$A$1:$A$1164,$B1948,inv!$T$1:$T$1164,$A1948,inv!$U$1:$U$1164,'DIAS DE INVENTARIO TAT'!J$1)</f>
        <v>0</v>
      </c>
      <c r="K1948">
        <f>+SUMIFS(inv!$D$1:$D$1164,inv!$A$1:$A$1164,$B1948,inv!$T$1:$T$1164,$A1948,inv!$U$1:$U$1164,'DIAS DE INVENTARIO TAT'!K$1)</f>
        <v>0</v>
      </c>
      <c r="L1948" s="6">
        <f>+SUMIFS(VENTAS!H:H,VENTAS!B:B,B1948,VENTAS!G:G,A1948)</f>
        <v>0</v>
      </c>
      <c r="M1948" s="4">
        <f t="shared" si="191"/>
        <v>0</v>
      </c>
      <c r="N1948" s="4">
        <f t="shared" si="192"/>
        <v>0</v>
      </c>
      <c r="O1948" s="4">
        <f t="shared" si="193"/>
        <v>0</v>
      </c>
      <c r="P1948" s="4">
        <f t="shared" si="194"/>
        <v>0</v>
      </c>
      <c r="Q1948" s="6" t="e">
        <f>+SUMIFS(#REF!,#REF!,TablaINV[[#This Row],[GRUPO]],#REF!,TablaINV[[#This Row],[COD]])</f>
        <v>#REF!</v>
      </c>
      <c r="R1948" s="19">
        <f t="shared" si="195"/>
        <v>0</v>
      </c>
      <c r="S1948" s="4" t="str">
        <f>+VLOOKUP(A1948,inv!T:X,5,0)</f>
        <v>CENTRO ORIENTE</v>
      </c>
      <c r="T1948" s="4" t="str">
        <f>+VLOOKUP(B:B,'DT HUEVO'!$A:$D,4,0)</f>
        <v>EMPACADOS</v>
      </c>
      <c r="U1948" s="4" t="str">
        <f>+VLOOKUP(TablaINV[[#This Row],[COD]],'DT HUEVO'!$A:$D,3,0)</f>
        <v>AA</v>
      </c>
    </row>
    <row r="1949" spans="1:21">
      <c r="A1949" t="s">
        <v>471</v>
      </c>
      <c r="B1949" s="7">
        <v>12347</v>
      </c>
      <c r="C1949" t="s">
        <v>74</v>
      </c>
      <c r="D1949">
        <f>+SUMIFS(inv!D:D,inv!A:A,B1949,inv!T:T,A1949)</f>
        <v>0</v>
      </c>
      <c r="E1949">
        <f>+SUMIFS(inv!$D$1:$D$1164,inv!$A$1:$A$1164,$B1949,inv!$T$1:$T$1164,$A1949,inv!$U$1:$U$1164,'DIAS DE INVENTARIO TAT'!E$1)</f>
        <v>0</v>
      </c>
      <c r="F1949">
        <f>+SUMIFS(inv!$D$1:$D$1164,inv!$A$1:$A$1164,$B1949,inv!$T$1:$T$1164,$A1949,inv!$U$1:$U$1164,'DIAS DE INVENTARIO TAT'!F$1)</f>
        <v>0</v>
      </c>
      <c r="G1949">
        <f>+SUMIFS(inv!$D$1:$D$1164,inv!$A$1:$A$1164,$B1949,inv!$T$1:$T$1164,$A1949,inv!$U$1:$U$1164,'DIAS DE INVENTARIO TAT'!G$1)</f>
        <v>0</v>
      </c>
      <c r="H1949">
        <f>+SUMIFS(inv!$D$1:$D$1164,inv!$A$1:$A$1164,$B1949,inv!$T$1:$T$1164,$A1949,inv!$U$1:$U$1164,'DIAS DE INVENTARIO TAT'!H$1)</f>
        <v>0</v>
      </c>
      <c r="I1949">
        <f>+SUMIFS(inv!$D$1:$D$1164,inv!$A$1:$A$1164,$B1949,inv!$T$1:$T$1164,$A1949,inv!$U$1:$U$1164,'DIAS DE INVENTARIO TAT'!I$1)</f>
        <v>0</v>
      </c>
      <c r="J1949">
        <f>+SUMIFS(inv!$D$1:$D$1164,inv!$A$1:$A$1164,$B1949,inv!$T$1:$T$1164,$A1949,inv!$U$1:$U$1164,'DIAS DE INVENTARIO TAT'!J$1)</f>
        <v>0</v>
      </c>
      <c r="K1949">
        <f>+SUMIFS(inv!$D$1:$D$1164,inv!$A$1:$A$1164,$B1949,inv!$T$1:$T$1164,$A1949,inv!$U$1:$U$1164,'DIAS DE INVENTARIO TAT'!K$1)</f>
        <v>0</v>
      </c>
      <c r="L1949" s="6">
        <f>+SUMIFS(VENTAS!H:H,VENTAS!B:B,B1949,VENTAS!G:G,A1949)</f>
        <v>0</v>
      </c>
      <c r="M1949" s="4">
        <f t="shared" si="191"/>
        <v>0</v>
      </c>
      <c r="N1949" s="4">
        <f t="shared" si="192"/>
        <v>0</v>
      </c>
      <c r="O1949" s="4">
        <f t="shared" si="193"/>
        <v>0</v>
      </c>
      <c r="P1949" s="4">
        <f t="shared" si="194"/>
        <v>0</v>
      </c>
      <c r="Q1949" s="6" t="e">
        <f>+SUMIFS(#REF!,#REF!,TablaINV[[#This Row],[GRUPO]],#REF!,TablaINV[[#This Row],[COD]])</f>
        <v>#REF!</v>
      </c>
      <c r="R1949" s="19">
        <f t="shared" si="195"/>
        <v>0</v>
      </c>
      <c r="S1949" s="4" t="str">
        <f>+VLOOKUP(A1949,inv!T:X,5,0)</f>
        <v>CENTRO ORIENTE</v>
      </c>
      <c r="T1949" s="4" t="e">
        <f>+VLOOKUP(B:B,'DT HUEVO'!$A:$D,4,0)</f>
        <v>#N/A</v>
      </c>
      <c r="U1949" s="4" t="e">
        <f>+VLOOKUP(TablaINV[[#This Row],[COD]],'DT HUEVO'!$A:$D,3,0)</f>
        <v>#N/A</v>
      </c>
    </row>
    <row r="1950" spans="1:21">
      <c r="A1950" t="s">
        <v>471</v>
      </c>
      <c r="B1950" s="7">
        <v>13311</v>
      </c>
      <c r="C1950" t="s">
        <v>580</v>
      </c>
      <c r="D1950">
        <f>+SUMIFS(inv!D:D,inv!A:A,B1950,inv!T:T,A1950)</f>
        <v>0</v>
      </c>
      <c r="E1950">
        <f>+SUMIFS(inv!$D$1:$D$1164,inv!$A$1:$A$1164,$B1950,inv!$T$1:$T$1164,$A1950,inv!$U$1:$U$1164,'DIAS DE INVENTARIO TAT'!E$1)</f>
        <v>0</v>
      </c>
      <c r="F1950">
        <f>+SUMIFS(inv!$D$1:$D$1164,inv!$A$1:$A$1164,$B1950,inv!$T$1:$T$1164,$A1950,inv!$U$1:$U$1164,'DIAS DE INVENTARIO TAT'!F$1)</f>
        <v>0</v>
      </c>
      <c r="G1950">
        <f>+SUMIFS(inv!$D$1:$D$1164,inv!$A$1:$A$1164,$B1950,inv!$T$1:$T$1164,$A1950,inv!$U$1:$U$1164,'DIAS DE INVENTARIO TAT'!G$1)</f>
        <v>0</v>
      </c>
      <c r="H1950">
        <f>+SUMIFS(inv!$D$1:$D$1164,inv!$A$1:$A$1164,$B1950,inv!$T$1:$T$1164,$A1950,inv!$U$1:$U$1164,'DIAS DE INVENTARIO TAT'!H$1)</f>
        <v>0</v>
      </c>
      <c r="I1950">
        <f>+SUMIFS(inv!$D$1:$D$1164,inv!$A$1:$A$1164,$B1950,inv!$T$1:$T$1164,$A1950,inv!$U$1:$U$1164,'DIAS DE INVENTARIO TAT'!I$1)</f>
        <v>0</v>
      </c>
      <c r="J1950">
        <f>+SUMIFS(inv!$D$1:$D$1164,inv!$A$1:$A$1164,$B1950,inv!$T$1:$T$1164,$A1950,inv!$U$1:$U$1164,'DIAS DE INVENTARIO TAT'!J$1)</f>
        <v>0</v>
      </c>
      <c r="K1950">
        <f>+SUMIFS(inv!$D$1:$D$1164,inv!$A$1:$A$1164,$B1950,inv!$T$1:$T$1164,$A1950,inv!$U$1:$U$1164,'DIAS DE INVENTARIO TAT'!K$1)</f>
        <v>0</v>
      </c>
      <c r="L1950" s="6">
        <f>+SUMIFS(VENTAS!H:H,VENTAS!B:B,B1950,VENTAS!G:G,A1950)</f>
        <v>0</v>
      </c>
      <c r="M1950" s="4">
        <f t="shared" si="191"/>
        <v>0</v>
      </c>
      <c r="N1950" s="4">
        <f t="shared" si="192"/>
        <v>0</v>
      </c>
      <c r="O1950" s="4">
        <f t="shared" si="193"/>
        <v>0</v>
      </c>
      <c r="P1950" s="4">
        <f t="shared" si="194"/>
        <v>0</v>
      </c>
      <c r="Q1950" s="6" t="e">
        <f>+SUMIFS(#REF!,#REF!,TablaINV[[#This Row],[GRUPO]],#REF!,TablaINV[[#This Row],[COD]])</f>
        <v>#REF!</v>
      </c>
      <c r="R1950" s="19">
        <f t="shared" si="195"/>
        <v>0</v>
      </c>
      <c r="S1950" s="4" t="str">
        <f>+VLOOKUP(A1950,inv!T:X,5,0)</f>
        <v>CENTRO ORIENTE</v>
      </c>
      <c r="T1950" s="4" t="str">
        <f>+VLOOKUP(B:B,'DT HUEVO'!$A:$D,4,0)</f>
        <v>EMPACADOS</v>
      </c>
      <c r="U1950" s="4" t="str">
        <f>+VLOOKUP(TablaINV[[#This Row],[COD]],'DT HUEVO'!$A:$D,3,0)</f>
        <v>AA</v>
      </c>
    </row>
    <row r="1951" spans="1:21">
      <c r="A1951" t="s">
        <v>471</v>
      </c>
      <c r="B1951" s="7">
        <v>10305</v>
      </c>
      <c r="C1951" t="s">
        <v>537</v>
      </c>
      <c r="D1951">
        <f>+SUMIFS(inv!D:D,inv!A:A,B1951,inv!T:T,A1951)</f>
        <v>0</v>
      </c>
      <c r="E1951">
        <f>+SUMIFS(inv!$D$1:$D$1164,inv!$A$1:$A$1164,$B1951,inv!$T$1:$T$1164,$A1951,inv!$U$1:$U$1164,'DIAS DE INVENTARIO TAT'!E$1)</f>
        <v>0</v>
      </c>
      <c r="F1951">
        <f>+SUMIFS(inv!$D$1:$D$1164,inv!$A$1:$A$1164,$B1951,inv!$T$1:$T$1164,$A1951,inv!$U$1:$U$1164,'DIAS DE INVENTARIO TAT'!F$1)</f>
        <v>0</v>
      </c>
      <c r="G1951">
        <f>+SUMIFS(inv!$D$1:$D$1164,inv!$A$1:$A$1164,$B1951,inv!$T$1:$T$1164,$A1951,inv!$U$1:$U$1164,'DIAS DE INVENTARIO TAT'!G$1)</f>
        <v>0</v>
      </c>
      <c r="H1951">
        <f>+SUMIFS(inv!$D$1:$D$1164,inv!$A$1:$A$1164,$B1951,inv!$T$1:$T$1164,$A1951,inv!$U$1:$U$1164,'DIAS DE INVENTARIO TAT'!H$1)</f>
        <v>0</v>
      </c>
      <c r="I1951">
        <f>+SUMIFS(inv!$D$1:$D$1164,inv!$A$1:$A$1164,$B1951,inv!$T$1:$T$1164,$A1951,inv!$U$1:$U$1164,'DIAS DE INVENTARIO TAT'!I$1)</f>
        <v>0</v>
      </c>
      <c r="J1951">
        <f>+SUMIFS(inv!$D$1:$D$1164,inv!$A$1:$A$1164,$B1951,inv!$T$1:$T$1164,$A1951,inv!$U$1:$U$1164,'DIAS DE INVENTARIO TAT'!J$1)</f>
        <v>0</v>
      </c>
      <c r="K1951">
        <f>+SUMIFS(inv!$D$1:$D$1164,inv!$A$1:$A$1164,$B1951,inv!$T$1:$T$1164,$A1951,inv!$U$1:$U$1164,'DIAS DE INVENTARIO TAT'!K$1)</f>
        <v>0</v>
      </c>
      <c r="L1951" s="6">
        <f>+SUMIFS(VENTAS!H:H,VENTAS!B:B,B1951,VENTAS!G:G,A1951)</f>
        <v>0</v>
      </c>
      <c r="M1951" s="4">
        <f t="shared" si="191"/>
        <v>0</v>
      </c>
      <c r="N1951" s="4">
        <f t="shared" si="192"/>
        <v>0</v>
      </c>
      <c r="O1951" s="4">
        <f t="shared" si="193"/>
        <v>0</v>
      </c>
      <c r="P1951" s="4">
        <f t="shared" si="194"/>
        <v>0</v>
      </c>
      <c r="Q1951" s="6" t="e">
        <f>+SUMIFS(#REF!,#REF!,TablaINV[[#This Row],[GRUPO]],#REF!,TablaINV[[#This Row],[COD]])</f>
        <v>#REF!</v>
      </c>
      <c r="R1951" s="19">
        <f t="shared" si="195"/>
        <v>0</v>
      </c>
      <c r="S1951" s="4" t="str">
        <f>+VLOOKUP(A1951,inv!T:X,5,0)</f>
        <v>CENTRO ORIENTE</v>
      </c>
      <c r="T1951" s="4" t="str">
        <f>+VLOOKUP(B:B,'DT HUEVO'!$A:$D,4,0)</f>
        <v>FS</v>
      </c>
      <c r="U1951" s="4" t="str">
        <f>+VLOOKUP(TablaINV[[#This Row],[COD]],'DT HUEVO'!$A:$D,3,0)</f>
        <v>AA</v>
      </c>
    </row>
    <row r="1952" spans="1:21">
      <c r="A1952" t="s">
        <v>471</v>
      </c>
      <c r="B1952" s="7">
        <v>10389</v>
      </c>
      <c r="C1952" t="s">
        <v>71</v>
      </c>
      <c r="D1952">
        <f>+SUMIFS(inv!D:D,inv!A:A,B1952,inv!T:T,A1952)</f>
        <v>0</v>
      </c>
      <c r="E1952">
        <f>+SUMIFS(inv!$D$1:$D$1164,inv!$A$1:$A$1164,$B1952,inv!$T$1:$T$1164,$A1952,inv!$U$1:$U$1164,'DIAS DE INVENTARIO TAT'!E$1)</f>
        <v>0</v>
      </c>
      <c r="F1952">
        <f>+SUMIFS(inv!$D$1:$D$1164,inv!$A$1:$A$1164,$B1952,inv!$T$1:$T$1164,$A1952,inv!$U$1:$U$1164,'DIAS DE INVENTARIO TAT'!F$1)</f>
        <v>0</v>
      </c>
      <c r="G1952">
        <f>+SUMIFS(inv!$D$1:$D$1164,inv!$A$1:$A$1164,$B1952,inv!$T$1:$T$1164,$A1952,inv!$U$1:$U$1164,'DIAS DE INVENTARIO TAT'!G$1)</f>
        <v>0</v>
      </c>
      <c r="H1952">
        <f>+SUMIFS(inv!$D$1:$D$1164,inv!$A$1:$A$1164,$B1952,inv!$T$1:$T$1164,$A1952,inv!$U$1:$U$1164,'DIAS DE INVENTARIO TAT'!H$1)</f>
        <v>0</v>
      </c>
      <c r="I1952">
        <f>+SUMIFS(inv!$D$1:$D$1164,inv!$A$1:$A$1164,$B1952,inv!$T$1:$T$1164,$A1952,inv!$U$1:$U$1164,'DIAS DE INVENTARIO TAT'!I$1)</f>
        <v>0</v>
      </c>
      <c r="J1952">
        <f>+SUMIFS(inv!$D$1:$D$1164,inv!$A$1:$A$1164,$B1952,inv!$T$1:$T$1164,$A1952,inv!$U$1:$U$1164,'DIAS DE INVENTARIO TAT'!J$1)</f>
        <v>0</v>
      </c>
      <c r="K1952">
        <f>+SUMIFS(inv!$D$1:$D$1164,inv!$A$1:$A$1164,$B1952,inv!$T$1:$T$1164,$A1952,inv!$U$1:$U$1164,'DIAS DE INVENTARIO TAT'!K$1)</f>
        <v>0</v>
      </c>
      <c r="L1952" s="6">
        <f>+SUMIFS(VENTAS!H:H,VENTAS!B:B,B1952,VENTAS!G:G,A1952)</f>
        <v>0</v>
      </c>
      <c r="M1952" s="4">
        <f t="shared" si="191"/>
        <v>0</v>
      </c>
      <c r="N1952" s="4">
        <f t="shared" si="192"/>
        <v>0</v>
      </c>
      <c r="O1952" s="4">
        <f t="shared" si="193"/>
        <v>0</v>
      </c>
      <c r="P1952" s="4">
        <f t="shared" si="194"/>
        <v>0</v>
      </c>
      <c r="Q1952" s="6" t="e">
        <f>+SUMIFS(#REF!,#REF!,TablaINV[[#This Row],[GRUPO]],#REF!,TablaINV[[#This Row],[COD]])</f>
        <v>#REF!</v>
      </c>
      <c r="R1952" s="19">
        <f t="shared" si="195"/>
        <v>0</v>
      </c>
      <c r="S1952" s="4" t="str">
        <f>+VLOOKUP(A1952,inv!T:X,5,0)</f>
        <v>CENTRO ORIENTE</v>
      </c>
      <c r="T1952" s="4" t="str">
        <f>+VLOOKUP(B:B,'DT HUEVO'!$A:$D,4,0)</f>
        <v>FS</v>
      </c>
      <c r="U1952" s="4" t="str">
        <f>+VLOOKUP(TablaINV[[#This Row],[COD]],'DT HUEVO'!$A:$D,3,0)</f>
        <v>AA</v>
      </c>
    </row>
    <row r="1953" spans="1:21">
      <c r="A1953" t="s">
        <v>471</v>
      </c>
      <c r="B1953" s="7">
        <v>10405</v>
      </c>
      <c r="C1953" t="s">
        <v>542</v>
      </c>
      <c r="D1953">
        <f>+SUMIFS(inv!D:D,inv!A:A,B1953,inv!T:T,A1953)</f>
        <v>0</v>
      </c>
      <c r="E1953">
        <f>+SUMIFS(inv!$D$1:$D$1164,inv!$A$1:$A$1164,$B1953,inv!$T$1:$T$1164,$A1953,inv!$U$1:$U$1164,'DIAS DE INVENTARIO TAT'!E$1)</f>
        <v>0</v>
      </c>
      <c r="F1953">
        <f>+SUMIFS(inv!$D$1:$D$1164,inv!$A$1:$A$1164,$B1953,inv!$T$1:$T$1164,$A1953,inv!$U$1:$U$1164,'DIAS DE INVENTARIO TAT'!F$1)</f>
        <v>0</v>
      </c>
      <c r="G1953">
        <f>+SUMIFS(inv!$D$1:$D$1164,inv!$A$1:$A$1164,$B1953,inv!$T$1:$T$1164,$A1953,inv!$U$1:$U$1164,'DIAS DE INVENTARIO TAT'!G$1)</f>
        <v>0</v>
      </c>
      <c r="H1953">
        <f>+SUMIFS(inv!$D$1:$D$1164,inv!$A$1:$A$1164,$B1953,inv!$T$1:$T$1164,$A1953,inv!$U$1:$U$1164,'DIAS DE INVENTARIO TAT'!H$1)</f>
        <v>0</v>
      </c>
      <c r="I1953">
        <f>+SUMIFS(inv!$D$1:$D$1164,inv!$A$1:$A$1164,$B1953,inv!$T$1:$T$1164,$A1953,inv!$U$1:$U$1164,'DIAS DE INVENTARIO TAT'!I$1)</f>
        <v>0</v>
      </c>
      <c r="J1953">
        <f>+SUMIFS(inv!$D$1:$D$1164,inv!$A$1:$A$1164,$B1953,inv!$T$1:$T$1164,$A1953,inv!$U$1:$U$1164,'DIAS DE INVENTARIO TAT'!J$1)</f>
        <v>0</v>
      </c>
      <c r="K1953">
        <f>+SUMIFS(inv!$D$1:$D$1164,inv!$A$1:$A$1164,$B1953,inv!$T$1:$T$1164,$A1953,inv!$U$1:$U$1164,'DIAS DE INVENTARIO TAT'!K$1)</f>
        <v>0</v>
      </c>
      <c r="L1953" s="6">
        <f>+SUMIFS(VENTAS!H:H,VENTAS!B:B,B1953,VENTAS!G:G,A1953)</f>
        <v>0</v>
      </c>
      <c r="M1953" s="4">
        <f t="shared" si="191"/>
        <v>0</v>
      </c>
      <c r="N1953" s="4">
        <f t="shared" si="192"/>
        <v>0</v>
      </c>
      <c r="O1953" s="4">
        <f t="shared" si="193"/>
        <v>0</v>
      </c>
      <c r="P1953" s="4">
        <f t="shared" si="194"/>
        <v>0</v>
      </c>
      <c r="Q1953" s="6" t="e">
        <f>+SUMIFS(#REF!,#REF!,TablaINV[[#This Row],[GRUPO]],#REF!,TablaINV[[#This Row],[COD]])</f>
        <v>#REF!</v>
      </c>
      <c r="R1953" s="19">
        <f t="shared" si="195"/>
        <v>0</v>
      </c>
      <c r="S1953" s="4" t="str">
        <f>+VLOOKUP(A1953,inv!T:X,5,0)</f>
        <v>CENTRO ORIENTE</v>
      </c>
      <c r="T1953" s="4" t="str">
        <f>+VLOOKUP(B:B,'DT HUEVO'!$A:$D,4,0)</f>
        <v>FS</v>
      </c>
      <c r="U1953" s="4" t="str">
        <f>+VLOOKUP(TablaINV[[#This Row],[COD]],'DT HUEVO'!$A:$D,3,0)</f>
        <v>A</v>
      </c>
    </row>
    <row r="1954" spans="1:21">
      <c r="A1954" t="s">
        <v>471</v>
      </c>
      <c r="B1954" s="7">
        <v>10490</v>
      </c>
      <c r="C1954" t="s">
        <v>476</v>
      </c>
      <c r="D1954">
        <f>+SUMIFS(inv!D:D,inv!A:A,B1954,inv!T:T,A1954)</f>
        <v>0</v>
      </c>
      <c r="E1954">
        <f>+SUMIFS(inv!$D$1:$D$1164,inv!$A$1:$A$1164,$B1954,inv!$T$1:$T$1164,$A1954,inv!$U$1:$U$1164,'DIAS DE INVENTARIO TAT'!E$1)</f>
        <v>0</v>
      </c>
      <c r="F1954">
        <f>+SUMIFS(inv!$D$1:$D$1164,inv!$A$1:$A$1164,$B1954,inv!$T$1:$T$1164,$A1954,inv!$U$1:$U$1164,'DIAS DE INVENTARIO TAT'!F$1)</f>
        <v>0</v>
      </c>
      <c r="G1954">
        <f>+SUMIFS(inv!$D$1:$D$1164,inv!$A$1:$A$1164,$B1954,inv!$T$1:$T$1164,$A1954,inv!$U$1:$U$1164,'DIAS DE INVENTARIO TAT'!G$1)</f>
        <v>0</v>
      </c>
      <c r="H1954">
        <f>+SUMIFS(inv!$D$1:$D$1164,inv!$A$1:$A$1164,$B1954,inv!$T$1:$T$1164,$A1954,inv!$U$1:$U$1164,'DIAS DE INVENTARIO TAT'!H$1)</f>
        <v>0</v>
      </c>
      <c r="I1954">
        <f>+SUMIFS(inv!$D$1:$D$1164,inv!$A$1:$A$1164,$B1954,inv!$T$1:$T$1164,$A1954,inv!$U$1:$U$1164,'DIAS DE INVENTARIO TAT'!I$1)</f>
        <v>0</v>
      </c>
      <c r="J1954">
        <f>+SUMIFS(inv!$D$1:$D$1164,inv!$A$1:$A$1164,$B1954,inv!$T$1:$T$1164,$A1954,inv!$U$1:$U$1164,'DIAS DE INVENTARIO TAT'!J$1)</f>
        <v>0</v>
      </c>
      <c r="K1954">
        <f>+SUMIFS(inv!$D$1:$D$1164,inv!$A$1:$A$1164,$B1954,inv!$T$1:$T$1164,$A1954,inv!$U$1:$U$1164,'DIAS DE INVENTARIO TAT'!K$1)</f>
        <v>0</v>
      </c>
      <c r="L1954" s="6">
        <f>+SUMIFS(VENTAS!H:H,VENTAS!B:B,B1954,VENTAS!G:G,A1954)</f>
        <v>0</v>
      </c>
      <c r="M1954" s="4">
        <f t="shared" si="191"/>
        <v>0</v>
      </c>
      <c r="N1954" s="4">
        <f t="shared" si="192"/>
        <v>0</v>
      </c>
      <c r="O1954" s="4">
        <f t="shared" si="193"/>
        <v>0</v>
      </c>
      <c r="P1954" s="4">
        <f t="shared" si="194"/>
        <v>0</v>
      </c>
      <c r="Q1954" s="6" t="e">
        <f>+SUMIFS(#REF!,#REF!,TablaINV[[#This Row],[GRUPO]],#REF!,TablaINV[[#This Row],[COD]])</f>
        <v>#REF!</v>
      </c>
      <c r="R1954" s="19">
        <f t="shared" si="195"/>
        <v>0</v>
      </c>
      <c r="S1954" s="4" t="str">
        <f>+VLOOKUP(A1954,inv!T:X,5,0)</f>
        <v>CENTRO ORIENTE</v>
      </c>
      <c r="T1954" s="4" t="e">
        <f>+VLOOKUP(B:B,'DT HUEVO'!$A:$D,4,0)</f>
        <v>#N/A</v>
      </c>
      <c r="U1954" s="4" t="e">
        <f>+VLOOKUP(TablaINV[[#This Row],[COD]],'DT HUEVO'!$A:$D,3,0)</f>
        <v>#N/A</v>
      </c>
    </row>
    <row r="1955" spans="1:21">
      <c r="A1955" t="s">
        <v>471</v>
      </c>
      <c r="B1955" s="7">
        <v>10488</v>
      </c>
      <c r="C1955" t="s">
        <v>607</v>
      </c>
      <c r="D1955">
        <f>+SUMIFS(inv!D:D,inv!A:A,B1955,inv!T:T,A1955)</f>
        <v>0</v>
      </c>
      <c r="E1955">
        <f>+SUMIFS(inv!$D$1:$D$1164,inv!$A$1:$A$1164,$B1955,inv!$T$1:$T$1164,$A1955,inv!$U$1:$U$1164,'DIAS DE INVENTARIO TAT'!E$1)</f>
        <v>0</v>
      </c>
      <c r="F1955">
        <f>+SUMIFS(inv!$D$1:$D$1164,inv!$A$1:$A$1164,$B1955,inv!$T$1:$T$1164,$A1955,inv!$U$1:$U$1164,'DIAS DE INVENTARIO TAT'!F$1)</f>
        <v>0</v>
      </c>
      <c r="G1955">
        <f>+SUMIFS(inv!$D$1:$D$1164,inv!$A$1:$A$1164,$B1955,inv!$T$1:$T$1164,$A1955,inv!$U$1:$U$1164,'DIAS DE INVENTARIO TAT'!G$1)</f>
        <v>0</v>
      </c>
      <c r="H1955">
        <f>+SUMIFS(inv!$D$1:$D$1164,inv!$A$1:$A$1164,$B1955,inv!$T$1:$T$1164,$A1955,inv!$U$1:$U$1164,'DIAS DE INVENTARIO TAT'!H$1)</f>
        <v>0</v>
      </c>
      <c r="I1955">
        <f>+SUMIFS(inv!$D$1:$D$1164,inv!$A$1:$A$1164,$B1955,inv!$T$1:$T$1164,$A1955,inv!$U$1:$U$1164,'DIAS DE INVENTARIO TAT'!I$1)</f>
        <v>0</v>
      </c>
      <c r="J1955">
        <f>+SUMIFS(inv!$D$1:$D$1164,inv!$A$1:$A$1164,$B1955,inv!$T$1:$T$1164,$A1955,inv!$U$1:$U$1164,'DIAS DE INVENTARIO TAT'!J$1)</f>
        <v>0</v>
      </c>
      <c r="K1955">
        <f>+SUMIFS(inv!$D$1:$D$1164,inv!$A$1:$A$1164,$B1955,inv!$T$1:$T$1164,$A1955,inv!$U$1:$U$1164,'DIAS DE INVENTARIO TAT'!K$1)</f>
        <v>0</v>
      </c>
      <c r="L1955" s="6">
        <f>+SUMIFS(VENTAS!H:H,VENTAS!B:B,B1955,VENTAS!G:G,A1955)</f>
        <v>0</v>
      </c>
      <c r="M1955" s="4">
        <f t="shared" si="191"/>
        <v>0</v>
      </c>
      <c r="N1955" s="4">
        <f t="shared" si="192"/>
        <v>0</v>
      </c>
      <c r="O1955" s="4">
        <f t="shared" si="193"/>
        <v>0</v>
      </c>
      <c r="P1955" s="4">
        <f t="shared" si="194"/>
        <v>0</v>
      </c>
      <c r="Q1955" s="6" t="e">
        <f>+SUMIFS(#REF!,#REF!,TablaINV[[#This Row],[GRUPO]],#REF!,TablaINV[[#This Row],[COD]])</f>
        <v>#REF!</v>
      </c>
      <c r="R1955" s="19">
        <f t="shared" si="195"/>
        <v>0</v>
      </c>
      <c r="S1955" s="4" t="str">
        <f>+VLOOKUP(A1955,inv!T:X,5,0)</f>
        <v>CENTRO ORIENTE</v>
      </c>
      <c r="T1955" s="4" t="str">
        <f>+VLOOKUP(B:B,'DT HUEVO'!$A:$D,4,0)</f>
        <v>FS</v>
      </c>
      <c r="U1955" s="4" t="str">
        <f>+VLOOKUP(TablaINV[[#This Row],[COD]],'DT HUEVO'!$A:$D,3,0)</f>
        <v>A</v>
      </c>
    </row>
    <row r="1956" spans="1:21">
      <c r="A1956" t="s">
        <v>471</v>
      </c>
      <c r="B1956" s="7">
        <v>10312</v>
      </c>
      <c r="C1956" t="s">
        <v>540</v>
      </c>
      <c r="D1956">
        <f>+SUMIFS(inv!D:D,inv!A:A,B1956,inv!T:T,A1956)</f>
        <v>0</v>
      </c>
      <c r="E1956">
        <f>+SUMIFS(inv!$D$1:$D$1164,inv!$A$1:$A$1164,$B1956,inv!$T$1:$T$1164,$A1956,inv!$U$1:$U$1164,'DIAS DE INVENTARIO TAT'!E$1)</f>
        <v>0</v>
      </c>
      <c r="F1956">
        <f>+SUMIFS(inv!$D$1:$D$1164,inv!$A$1:$A$1164,$B1956,inv!$T$1:$T$1164,$A1956,inv!$U$1:$U$1164,'DIAS DE INVENTARIO TAT'!F$1)</f>
        <v>0</v>
      </c>
      <c r="G1956">
        <f>+SUMIFS(inv!$D$1:$D$1164,inv!$A$1:$A$1164,$B1956,inv!$T$1:$T$1164,$A1956,inv!$U$1:$U$1164,'DIAS DE INVENTARIO TAT'!G$1)</f>
        <v>0</v>
      </c>
      <c r="H1956">
        <f>+SUMIFS(inv!$D$1:$D$1164,inv!$A$1:$A$1164,$B1956,inv!$T$1:$T$1164,$A1956,inv!$U$1:$U$1164,'DIAS DE INVENTARIO TAT'!H$1)</f>
        <v>0</v>
      </c>
      <c r="I1956">
        <f>+SUMIFS(inv!$D$1:$D$1164,inv!$A$1:$A$1164,$B1956,inv!$T$1:$T$1164,$A1956,inv!$U$1:$U$1164,'DIAS DE INVENTARIO TAT'!I$1)</f>
        <v>0</v>
      </c>
      <c r="J1956">
        <f>+SUMIFS(inv!$D$1:$D$1164,inv!$A$1:$A$1164,$B1956,inv!$T$1:$T$1164,$A1956,inv!$U$1:$U$1164,'DIAS DE INVENTARIO TAT'!J$1)</f>
        <v>0</v>
      </c>
      <c r="K1956">
        <f>+SUMIFS(inv!$D$1:$D$1164,inv!$A$1:$A$1164,$B1956,inv!$T$1:$T$1164,$A1956,inv!$U$1:$U$1164,'DIAS DE INVENTARIO TAT'!K$1)</f>
        <v>0</v>
      </c>
      <c r="L1956" s="6">
        <f>+SUMIFS(VENTAS!H:H,VENTAS!B:B,B1956,VENTAS!G:G,A1956)</f>
        <v>0</v>
      </c>
      <c r="M1956" s="4">
        <f t="shared" si="191"/>
        <v>0</v>
      </c>
      <c r="N1956" s="4">
        <f t="shared" si="192"/>
        <v>0</v>
      </c>
      <c r="O1956" s="4">
        <f t="shared" si="193"/>
        <v>0</v>
      </c>
      <c r="P1956" s="4">
        <f t="shared" si="194"/>
        <v>0</v>
      </c>
      <c r="Q1956" s="6" t="e">
        <f>+SUMIFS(#REF!,#REF!,TablaINV[[#This Row],[GRUPO]],#REF!,TablaINV[[#This Row],[COD]])</f>
        <v>#REF!</v>
      </c>
      <c r="R1956" s="19">
        <f t="shared" si="195"/>
        <v>0</v>
      </c>
      <c r="S1956" s="4" t="str">
        <f>+VLOOKUP(A1956,inv!T:X,5,0)</f>
        <v>CENTRO ORIENTE</v>
      </c>
      <c r="T1956" s="4" t="str">
        <f>+VLOOKUP(B:B,'DT HUEVO'!$A:$D,4,0)</f>
        <v>EMPACADOS</v>
      </c>
      <c r="U1956" s="4" t="str">
        <f>+VLOOKUP(TablaINV[[#This Row],[COD]],'DT HUEVO'!$A:$D,3,0)</f>
        <v>AA</v>
      </c>
    </row>
    <row r="1957" spans="1:21">
      <c r="A1957" t="s">
        <v>471</v>
      </c>
      <c r="B1957" s="7">
        <v>10589</v>
      </c>
      <c r="C1957" t="s">
        <v>73</v>
      </c>
      <c r="D1957">
        <f>+SUMIFS(inv!D:D,inv!A:A,B1957,inv!T:T,A1957)</f>
        <v>0</v>
      </c>
      <c r="E1957">
        <f>+SUMIFS(inv!$D$1:$D$1164,inv!$A$1:$A$1164,$B1957,inv!$T$1:$T$1164,$A1957,inv!$U$1:$U$1164,'DIAS DE INVENTARIO TAT'!E$1)</f>
        <v>0</v>
      </c>
      <c r="F1957">
        <f>+SUMIFS(inv!$D$1:$D$1164,inv!$A$1:$A$1164,$B1957,inv!$T$1:$T$1164,$A1957,inv!$U$1:$U$1164,'DIAS DE INVENTARIO TAT'!F$1)</f>
        <v>0</v>
      </c>
      <c r="G1957">
        <f>+SUMIFS(inv!$D$1:$D$1164,inv!$A$1:$A$1164,$B1957,inv!$T$1:$T$1164,$A1957,inv!$U$1:$U$1164,'DIAS DE INVENTARIO TAT'!G$1)</f>
        <v>0</v>
      </c>
      <c r="H1957">
        <f>+SUMIFS(inv!$D$1:$D$1164,inv!$A$1:$A$1164,$B1957,inv!$T$1:$T$1164,$A1957,inv!$U$1:$U$1164,'DIAS DE INVENTARIO TAT'!H$1)</f>
        <v>0</v>
      </c>
      <c r="I1957">
        <f>+SUMIFS(inv!$D$1:$D$1164,inv!$A$1:$A$1164,$B1957,inv!$T$1:$T$1164,$A1957,inv!$U$1:$U$1164,'DIAS DE INVENTARIO TAT'!I$1)</f>
        <v>0</v>
      </c>
      <c r="J1957">
        <f>+SUMIFS(inv!$D$1:$D$1164,inv!$A$1:$A$1164,$B1957,inv!$T$1:$T$1164,$A1957,inv!$U$1:$U$1164,'DIAS DE INVENTARIO TAT'!J$1)</f>
        <v>0</v>
      </c>
      <c r="K1957">
        <f>+SUMIFS(inv!$D$1:$D$1164,inv!$A$1:$A$1164,$B1957,inv!$T$1:$T$1164,$A1957,inv!$U$1:$U$1164,'DIAS DE INVENTARIO TAT'!K$1)</f>
        <v>0</v>
      </c>
      <c r="L1957" s="6">
        <f>+SUMIFS(VENTAS!H:H,VENTAS!B:B,B1957,VENTAS!G:G,A1957)</f>
        <v>0</v>
      </c>
      <c r="M1957" s="4">
        <f t="shared" si="191"/>
        <v>0</v>
      </c>
      <c r="N1957" s="4">
        <f t="shared" si="192"/>
        <v>0</v>
      </c>
      <c r="O1957" s="4">
        <f t="shared" si="193"/>
        <v>0</v>
      </c>
      <c r="P1957" s="4">
        <f t="shared" si="194"/>
        <v>0</v>
      </c>
      <c r="Q1957" s="6" t="e">
        <f>+SUMIFS(#REF!,#REF!,TablaINV[[#This Row],[GRUPO]],#REF!,TablaINV[[#This Row],[COD]])</f>
        <v>#REF!</v>
      </c>
      <c r="R1957" s="19">
        <f t="shared" si="195"/>
        <v>0</v>
      </c>
      <c r="S1957" s="4" t="str">
        <f>+VLOOKUP(A1957,inv!T:X,5,0)</f>
        <v>CENTRO ORIENTE</v>
      </c>
      <c r="T1957" s="4" t="e">
        <f>+VLOOKUP(B:B,'DT HUEVO'!$A:$D,4,0)</f>
        <v>#N/A</v>
      </c>
      <c r="U1957" s="4" t="e">
        <f>+VLOOKUP(TablaINV[[#This Row],[COD]],'DT HUEVO'!$A:$D,3,0)</f>
        <v>#N/A</v>
      </c>
    </row>
    <row r="1958" spans="1:21">
      <c r="A1958" t="s">
        <v>471</v>
      </c>
      <c r="B1958" s="7">
        <v>10580</v>
      </c>
      <c r="C1958" t="s">
        <v>548</v>
      </c>
      <c r="D1958">
        <f>+SUMIFS(inv!D:D,inv!A:A,B1958,inv!T:T,A1958)</f>
        <v>0</v>
      </c>
      <c r="E1958">
        <f>+SUMIFS(inv!$D$1:$D$1164,inv!$A$1:$A$1164,$B1958,inv!$T$1:$T$1164,$A1958,inv!$U$1:$U$1164,'DIAS DE INVENTARIO TAT'!E$1)</f>
        <v>0</v>
      </c>
      <c r="F1958">
        <f>+SUMIFS(inv!$D$1:$D$1164,inv!$A$1:$A$1164,$B1958,inv!$T$1:$T$1164,$A1958,inv!$U$1:$U$1164,'DIAS DE INVENTARIO TAT'!F$1)</f>
        <v>0</v>
      </c>
      <c r="G1958">
        <f>+SUMIFS(inv!$D$1:$D$1164,inv!$A$1:$A$1164,$B1958,inv!$T$1:$T$1164,$A1958,inv!$U$1:$U$1164,'DIAS DE INVENTARIO TAT'!G$1)</f>
        <v>0</v>
      </c>
      <c r="H1958">
        <f>+SUMIFS(inv!$D$1:$D$1164,inv!$A$1:$A$1164,$B1958,inv!$T$1:$T$1164,$A1958,inv!$U$1:$U$1164,'DIAS DE INVENTARIO TAT'!H$1)</f>
        <v>0</v>
      </c>
      <c r="I1958">
        <f>+SUMIFS(inv!$D$1:$D$1164,inv!$A$1:$A$1164,$B1958,inv!$T$1:$T$1164,$A1958,inv!$U$1:$U$1164,'DIAS DE INVENTARIO TAT'!I$1)</f>
        <v>0</v>
      </c>
      <c r="J1958">
        <f>+SUMIFS(inv!$D$1:$D$1164,inv!$A$1:$A$1164,$B1958,inv!$T$1:$T$1164,$A1958,inv!$U$1:$U$1164,'DIAS DE INVENTARIO TAT'!J$1)</f>
        <v>0</v>
      </c>
      <c r="K1958">
        <f>+SUMIFS(inv!$D$1:$D$1164,inv!$A$1:$A$1164,$B1958,inv!$T$1:$T$1164,$A1958,inv!$U$1:$U$1164,'DIAS DE INVENTARIO TAT'!K$1)</f>
        <v>0</v>
      </c>
      <c r="L1958" s="6">
        <f>+SUMIFS(VENTAS!H:H,VENTAS!B:B,B1958,VENTAS!G:G,A1958)</f>
        <v>0</v>
      </c>
      <c r="M1958" s="4">
        <f t="shared" si="191"/>
        <v>0</v>
      </c>
      <c r="N1958" s="4">
        <f t="shared" si="192"/>
        <v>0</v>
      </c>
      <c r="O1958" s="4">
        <f t="shared" si="193"/>
        <v>0</v>
      </c>
      <c r="P1958" s="4">
        <f t="shared" si="194"/>
        <v>0</v>
      </c>
      <c r="Q1958" s="6" t="e">
        <f>+SUMIFS(#REF!,#REF!,TablaINV[[#This Row],[GRUPO]],#REF!,TablaINV[[#This Row],[COD]])</f>
        <v>#REF!</v>
      </c>
      <c r="R1958" s="19">
        <f t="shared" si="195"/>
        <v>0</v>
      </c>
      <c r="S1958" s="4" t="str">
        <f>+VLOOKUP(A1958,inv!T:X,5,0)</f>
        <v>CENTRO ORIENTE</v>
      </c>
      <c r="T1958" s="4" t="e">
        <f>+VLOOKUP(B:B,'DT HUEVO'!$A:$D,4,0)</f>
        <v>#N/A</v>
      </c>
      <c r="U1958" s="4" t="e">
        <f>+VLOOKUP(TablaINV[[#This Row],[COD]],'DT HUEVO'!$A:$D,3,0)</f>
        <v>#N/A</v>
      </c>
    </row>
    <row r="1959" spans="1:21">
      <c r="A1959" t="s">
        <v>471</v>
      </c>
      <c r="B1959" s="7">
        <v>13380</v>
      </c>
      <c r="C1959" t="s">
        <v>534</v>
      </c>
      <c r="D1959">
        <f>+SUMIFS(inv!D:D,inv!A:A,B1959,inv!T:T,A1959)</f>
        <v>0</v>
      </c>
      <c r="E1959">
        <f>+SUMIFS(inv!$D$1:$D$1164,inv!$A$1:$A$1164,$B1959,inv!$T$1:$T$1164,$A1959,inv!$U$1:$U$1164,'DIAS DE INVENTARIO TAT'!E$1)</f>
        <v>0</v>
      </c>
      <c r="F1959">
        <f>+SUMIFS(inv!$D$1:$D$1164,inv!$A$1:$A$1164,$B1959,inv!$T$1:$T$1164,$A1959,inv!$U$1:$U$1164,'DIAS DE INVENTARIO TAT'!F$1)</f>
        <v>0</v>
      </c>
      <c r="G1959">
        <f>+SUMIFS(inv!$D$1:$D$1164,inv!$A$1:$A$1164,$B1959,inv!$T$1:$T$1164,$A1959,inv!$U$1:$U$1164,'DIAS DE INVENTARIO TAT'!G$1)</f>
        <v>0</v>
      </c>
      <c r="H1959">
        <f>+SUMIFS(inv!$D$1:$D$1164,inv!$A$1:$A$1164,$B1959,inv!$T$1:$T$1164,$A1959,inv!$U$1:$U$1164,'DIAS DE INVENTARIO TAT'!H$1)</f>
        <v>0</v>
      </c>
      <c r="I1959">
        <f>+SUMIFS(inv!$D$1:$D$1164,inv!$A$1:$A$1164,$B1959,inv!$T$1:$T$1164,$A1959,inv!$U$1:$U$1164,'DIAS DE INVENTARIO TAT'!I$1)</f>
        <v>0</v>
      </c>
      <c r="J1959">
        <f>+SUMIFS(inv!$D$1:$D$1164,inv!$A$1:$A$1164,$B1959,inv!$T$1:$T$1164,$A1959,inv!$U$1:$U$1164,'DIAS DE INVENTARIO TAT'!J$1)</f>
        <v>0</v>
      </c>
      <c r="K1959">
        <f>+SUMIFS(inv!$D$1:$D$1164,inv!$A$1:$A$1164,$B1959,inv!$T$1:$T$1164,$A1959,inv!$U$1:$U$1164,'DIAS DE INVENTARIO TAT'!K$1)</f>
        <v>0</v>
      </c>
      <c r="L1959" s="6">
        <f>+SUMIFS(VENTAS!H:H,VENTAS!B:B,B1959,VENTAS!G:G,A1959)</f>
        <v>0</v>
      </c>
      <c r="M1959" s="4">
        <f t="shared" si="191"/>
        <v>0</v>
      </c>
      <c r="N1959" s="4">
        <f t="shared" si="192"/>
        <v>0</v>
      </c>
      <c r="O1959" s="4">
        <f t="shared" si="193"/>
        <v>0</v>
      </c>
      <c r="P1959" s="4">
        <f t="shared" si="194"/>
        <v>0</v>
      </c>
      <c r="Q1959" s="6" t="e">
        <f>+SUMIFS(#REF!,#REF!,TablaINV[[#This Row],[GRUPO]],#REF!,TablaINV[[#This Row],[COD]])</f>
        <v>#REF!</v>
      </c>
      <c r="R1959" s="19">
        <f t="shared" si="195"/>
        <v>0</v>
      </c>
      <c r="S1959" s="4" t="str">
        <f>+VLOOKUP(A1959,inv!T:X,5,0)</f>
        <v>CENTRO ORIENTE</v>
      </c>
      <c r="T1959" s="4" t="str">
        <f>+VLOOKUP(B:B,'DT HUEVO'!$A:$D,4,0)</f>
        <v>EMPACADOS</v>
      </c>
      <c r="U1959" s="4" t="str">
        <f>+VLOOKUP(TablaINV[[#This Row],[COD]],'DT HUEVO'!$A:$D,3,0)</f>
        <v>AA</v>
      </c>
    </row>
    <row r="1960" spans="1:21">
      <c r="A1960" t="s">
        <v>471</v>
      </c>
      <c r="B1960" s="7">
        <v>13580</v>
      </c>
      <c r="C1960" t="s">
        <v>535</v>
      </c>
      <c r="D1960">
        <f>+SUMIFS(inv!D:D,inv!A:A,B1960,inv!T:T,A1960)</f>
        <v>0</v>
      </c>
      <c r="E1960">
        <f>+SUMIFS(inv!$D$1:$D$1164,inv!$A$1:$A$1164,$B1960,inv!$T$1:$T$1164,$A1960,inv!$U$1:$U$1164,'DIAS DE INVENTARIO TAT'!E$1)</f>
        <v>0</v>
      </c>
      <c r="F1960">
        <f>+SUMIFS(inv!$D$1:$D$1164,inv!$A$1:$A$1164,$B1960,inv!$T$1:$T$1164,$A1960,inv!$U$1:$U$1164,'DIAS DE INVENTARIO TAT'!F$1)</f>
        <v>0</v>
      </c>
      <c r="G1960">
        <f>+SUMIFS(inv!$D$1:$D$1164,inv!$A$1:$A$1164,$B1960,inv!$T$1:$T$1164,$A1960,inv!$U$1:$U$1164,'DIAS DE INVENTARIO TAT'!G$1)</f>
        <v>0</v>
      </c>
      <c r="H1960">
        <f>+SUMIFS(inv!$D$1:$D$1164,inv!$A$1:$A$1164,$B1960,inv!$T$1:$T$1164,$A1960,inv!$U$1:$U$1164,'DIAS DE INVENTARIO TAT'!H$1)</f>
        <v>0</v>
      </c>
      <c r="I1960">
        <f>+SUMIFS(inv!$D$1:$D$1164,inv!$A$1:$A$1164,$B1960,inv!$T$1:$T$1164,$A1960,inv!$U$1:$U$1164,'DIAS DE INVENTARIO TAT'!I$1)</f>
        <v>0</v>
      </c>
      <c r="J1960">
        <f>+SUMIFS(inv!$D$1:$D$1164,inv!$A$1:$A$1164,$B1960,inv!$T$1:$T$1164,$A1960,inv!$U$1:$U$1164,'DIAS DE INVENTARIO TAT'!J$1)</f>
        <v>0</v>
      </c>
      <c r="K1960">
        <f>+SUMIFS(inv!$D$1:$D$1164,inv!$A$1:$A$1164,$B1960,inv!$T$1:$T$1164,$A1960,inv!$U$1:$U$1164,'DIAS DE INVENTARIO TAT'!K$1)</f>
        <v>0</v>
      </c>
      <c r="L1960" s="6">
        <f>+SUMIFS(VENTAS!H:H,VENTAS!B:B,B1960,VENTAS!G:G,A1960)</f>
        <v>0</v>
      </c>
      <c r="M1960" s="4">
        <f t="shared" si="191"/>
        <v>0</v>
      </c>
      <c r="N1960" s="4">
        <f t="shared" si="192"/>
        <v>0</v>
      </c>
      <c r="O1960" s="4">
        <f t="shared" si="193"/>
        <v>0</v>
      </c>
      <c r="P1960" s="4">
        <f t="shared" si="194"/>
        <v>0</v>
      </c>
      <c r="Q1960" s="6" t="e">
        <f>+SUMIFS(#REF!,#REF!,TablaINV[[#This Row],[GRUPO]],#REF!,TablaINV[[#This Row],[COD]])</f>
        <v>#REF!</v>
      </c>
      <c r="R1960" s="19">
        <f t="shared" si="195"/>
        <v>0</v>
      </c>
      <c r="S1960" s="4" t="str">
        <f>+VLOOKUP(A1960,inv!T:X,5,0)</f>
        <v>CENTRO ORIENTE</v>
      </c>
      <c r="T1960" s="4" t="str">
        <f>+VLOOKUP(B:B,'DT HUEVO'!$A:$D,4,0)</f>
        <v>EMPACADOS</v>
      </c>
      <c r="U1960" s="4" t="str">
        <f>+VLOOKUP(TablaINV[[#This Row],[COD]],'DT HUEVO'!$A:$D,3,0)</f>
        <v>B</v>
      </c>
    </row>
    <row r="1961" spans="1:21">
      <c r="A1961" t="s">
        <v>471</v>
      </c>
      <c r="B1961" s="7">
        <v>12360</v>
      </c>
      <c r="C1961" t="s">
        <v>584</v>
      </c>
      <c r="D1961">
        <f>+SUMIFS(inv!D:D,inv!A:A,B1961,inv!T:T,A1961)</f>
        <v>0</v>
      </c>
      <c r="E1961">
        <f>+SUMIFS(inv!$D$1:$D$1164,inv!$A$1:$A$1164,$B1961,inv!$T$1:$T$1164,$A1961,inv!$U$1:$U$1164,'DIAS DE INVENTARIO TAT'!E$1)</f>
        <v>0</v>
      </c>
      <c r="F1961">
        <f>+SUMIFS(inv!$D$1:$D$1164,inv!$A$1:$A$1164,$B1961,inv!$T$1:$T$1164,$A1961,inv!$U$1:$U$1164,'DIAS DE INVENTARIO TAT'!F$1)</f>
        <v>0</v>
      </c>
      <c r="G1961">
        <f>+SUMIFS(inv!$D$1:$D$1164,inv!$A$1:$A$1164,$B1961,inv!$T$1:$T$1164,$A1961,inv!$U$1:$U$1164,'DIAS DE INVENTARIO TAT'!G$1)</f>
        <v>0</v>
      </c>
      <c r="H1961">
        <f>+SUMIFS(inv!$D$1:$D$1164,inv!$A$1:$A$1164,$B1961,inv!$T$1:$T$1164,$A1961,inv!$U$1:$U$1164,'DIAS DE INVENTARIO TAT'!H$1)</f>
        <v>0</v>
      </c>
      <c r="I1961">
        <f>+SUMIFS(inv!$D$1:$D$1164,inv!$A$1:$A$1164,$B1961,inv!$T$1:$T$1164,$A1961,inv!$U$1:$U$1164,'DIAS DE INVENTARIO TAT'!I$1)</f>
        <v>0</v>
      </c>
      <c r="J1961">
        <f>+SUMIFS(inv!$D$1:$D$1164,inv!$A$1:$A$1164,$B1961,inv!$T$1:$T$1164,$A1961,inv!$U$1:$U$1164,'DIAS DE INVENTARIO TAT'!J$1)</f>
        <v>0</v>
      </c>
      <c r="K1961">
        <f>+SUMIFS(inv!$D$1:$D$1164,inv!$A$1:$A$1164,$B1961,inv!$T$1:$T$1164,$A1961,inv!$U$1:$U$1164,'DIAS DE INVENTARIO TAT'!K$1)</f>
        <v>0</v>
      </c>
      <c r="L1961" s="6">
        <f>+SUMIFS(VENTAS!H:H,VENTAS!B:B,B1961,VENTAS!G:G,A1961)</f>
        <v>0</v>
      </c>
      <c r="M1961" s="4">
        <f t="shared" si="191"/>
        <v>0</v>
      </c>
      <c r="N1961" s="4">
        <f t="shared" si="192"/>
        <v>0</v>
      </c>
      <c r="O1961" s="4">
        <f t="shared" si="193"/>
        <v>0</v>
      </c>
      <c r="P1961" s="4">
        <f t="shared" si="194"/>
        <v>0</v>
      </c>
      <c r="Q1961" s="6" t="e">
        <f>+SUMIFS(#REF!,#REF!,TablaINV[[#This Row],[GRUPO]],#REF!,TablaINV[[#This Row],[COD]])</f>
        <v>#REF!</v>
      </c>
      <c r="R1961" s="19">
        <f t="shared" si="195"/>
        <v>0</v>
      </c>
      <c r="S1961" s="4" t="str">
        <f>+VLOOKUP(A1961,inv!T:X,5,0)</f>
        <v>CENTRO ORIENTE</v>
      </c>
      <c r="T1961" s="4" t="e">
        <f>+VLOOKUP(B:B,'DT HUEVO'!$A:$D,4,0)</f>
        <v>#N/A</v>
      </c>
      <c r="U1961" s="4" t="e">
        <f>+VLOOKUP(TablaINV[[#This Row],[COD]],'DT HUEVO'!$A:$D,3,0)</f>
        <v>#N/A</v>
      </c>
    </row>
    <row r="1962" spans="1:21">
      <c r="A1962" t="s">
        <v>471</v>
      </c>
      <c r="B1962" s="7">
        <v>12470</v>
      </c>
      <c r="C1962" t="s">
        <v>447</v>
      </c>
      <c r="D1962">
        <f>+SUMIFS(inv!D:D,inv!A:A,B1962,inv!T:T,A1962)</f>
        <v>0</v>
      </c>
      <c r="E1962">
        <f>+SUMIFS(inv!$D$1:$D$1164,inv!$A$1:$A$1164,$B1962,inv!$T$1:$T$1164,$A1962,inv!$U$1:$U$1164,'DIAS DE INVENTARIO TAT'!E$1)</f>
        <v>0</v>
      </c>
      <c r="F1962">
        <f>+SUMIFS(inv!$D$1:$D$1164,inv!$A$1:$A$1164,$B1962,inv!$T$1:$T$1164,$A1962,inv!$U$1:$U$1164,'DIAS DE INVENTARIO TAT'!F$1)</f>
        <v>0</v>
      </c>
      <c r="G1962">
        <f>+SUMIFS(inv!$D$1:$D$1164,inv!$A$1:$A$1164,$B1962,inv!$T$1:$T$1164,$A1962,inv!$U$1:$U$1164,'DIAS DE INVENTARIO TAT'!G$1)</f>
        <v>0</v>
      </c>
      <c r="H1962">
        <f>+SUMIFS(inv!$D$1:$D$1164,inv!$A$1:$A$1164,$B1962,inv!$T$1:$T$1164,$A1962,inv!$U$1:$U$1164,'DIAS DE INVENTARIO TAT'!H$1)</f>
        <v>0</v>
      </c>
      <c r="I1962">
        <f>+SUMIFS(inv!$D$1:$D$1164,inv!$A$1:$A$1164,$B1962,inv!$T$1:$T$1164,$A1962,inv!$U$1:$U$1164,'DIAS DE INVENTARIO TAT'!I$1)</f>
        <v>0</v>
      </c>
      <c r="J1962">
        <f>+SUMIFS(inv!$D$1:$D$1164,inv!$A$1:$A$1164,$B1962,inv!$T$1:$T$1164,$A1962,inv!$U$1:$U$1164,'DIAS DE INVENTARIO TAT'!J$1)</f>
        <v>0</v>
      </c>
      <c r="K1962">
        <f>+SUMIFS(inv!$D$1:$D$1164,inv!$A$1:$A$1164,$B1962,inv!$T$1:$T$1164,$A1962,inv!$U$1:$U$1164,'DIAS DE INVENTARIO TAT'!K$1)</f>
        <v>0</v>
      </c>
      <c r="L1962" s="6">
        <f>+SUMIFS(VENTAS!H:H,VENTAS!B:B,B1962,VENTAS!G:G,A1962)</f>
        <v>0</v>
      </c>
      <c r="M1962" s="4">
        <f t="shared" si="191"/>
        <v>0</v>
      </c>
      <c r="N1962" s="4">
        <f t="shared" si="192"/>
        <v>0</v>
      </c>
      <c r="O1962" s="4">
        <f t="shared" si="193"/>
        <v>0</v>
      </c>
      <c r="P1962" s="4">
        <f t="shared" si="194"/>
        <v>0</v>
      </c>
      <c r="Q1962" s="6" t="e">
        <f>+SUMIFS(#REF!,#REF!,TablaINV[[#This Row],[GRUPO]],#REF!,TablaINV[[#This Row],[COD]])</f>
        <v>#REF!</v>
      </c>
      <c r="R1962" s="19">
        <f t="shared" si="195"/>
        <v>0</v>
      </c>
      <c r="S1962" s="4" t="str">
        <f>+VLOOKUP(A1962,inv!T:X,5,0)</f>
        <v>CENTRO ORIENTE</v>
      </c>
      <c r="T1962" s="4" t="e">
        <f>+VLOOKUP(B:B,'DT HUEVO'!$A:$D,4,0)</f>
        <v>#N/A</v>
      </c>
      <c r="U1962" s="4" t="e">
        <f>+VLOOKUP(TablaINV[[#This Row],[COD]],'DT HUEVO'!$A:$D,3,0)</f>
        <v>#N/A</v>
      </c>
    </row>
    <row r="1963" spans="1:21">
      <c r="A1963" t="s">
        <v>471</v>
      </c>
      <c r="B1963" s="7">
        <v>10489</v>
      </c>
      <c r="C1963" t="s">
        <v>546</v>
      </c>
      <c r="D1963">
        <f>+SUMIFS(inv!D:D,inv!A:A,B1963,inv!T:T,A1963)</f>
        <v>0</v>
      </c>
      <c r="E1963">
        <f>+SUMIFS(inv!$D$1:$D$1164,inv!$A$1:$A$1164,$B1963,inv!$T$1:$T$1164,$A1963,inv!$U$1:$U$1164,'DIAS DE INVENTARIO TAT'!E$1)</f>
        <v>0</v>
      </c>
      <c r="F1963">
        <f>+SUMIFS(inv!$D$1:$D$1164,inv!$A$1:$A$1164,$B1963,inv!$T$1:$T$1164,$A1963,inv!$U$1:$U$1164,'DIAS DE INVENTARIO TAT'!F$1)</f>
        <v>0</v>
      </c>
      <c r="G1963">
        <f>+SUMIFS(inv!$D$1:$D$1164,inv!$A$1:$A$1164,$B1963,inv!$T$1:$T$1164,$A1963,inv!$U$1:$U$1164,'DIAS DE INVENTARIO TAT'!G$1)</f>
        <v>0</v>
      </c>
      <c r="H1963">
        <f>+SUMIFS(inv!$D$1:$D$1164,inv!$A$1:$A$1164,$B1963,inv!$T$1:$T$1164,$A1963,inv!$U$1:$U$1164,'DIAS DE INVENTARIO TAT'!H$1)</f>
        <v>0</v>
      </c>
      <c r="I1963">
        <f>+SUMIFS(inv!$D$1:$D$1164,inv!$A$1:$A$1164,$B1963,inv!$T$1:$T$1164,$A1963,inv!$U$1:$U$1164,'DIAS DE INVENTARIO TAT'!I$1)</f>
        <v>0</v>
      </c>
      <c r="J1963">
        <f>+SUMIFS(inv!$D$1:$D$1164,inv!$A$1:$A$1164,$B1963,inv!$T$1:$T$1164,$A1963,inv!$U$1:$U$1164,'DIAS DE INVENTARIO TAT'!J$1)</f>
        <v>0</v>
      </c>
      <c r="K1963">
        <f>+SUMIFS(inv!$D$1:$D$1164,inv!$A$1:$A$1164,$B1963,inv!$T$1:$T$1164,$A1963,inv!$U$1:$U$1164,'DIAS DE INVENTARIO TAT'!K$1)</f>
        <v>0</v>
      </c>
      <c r="L1963" s="6">
        <f>+SUMIFS(VENTAS!H:H,VENTAS!B:B,B1963,VENTAS!G:G,A1963)</f>
        <v>0</v>
      </c>
      <c r="M1963" s="4">
        <f t="shared" si="191"/>
        <v>0</v>
      </c>
      <c r="N1963" s="4">
        <f t="shared" si="192"/>
        <v>0</v>
      </c>
      <c r="O1963" s="4">
        <f t="shared" si="193"/>
        <v>0</v>
      </c>
      <c r="P1963" s="4">
        <f t="shared" si="194"/>
        <v>0</v>
      </c>
      <c r="Q1963" s="6" t="e">
        <f>+SUMIFS(#REF!,#REF!,TablaINV[[#This Row],[GRUPO]],#REF!,TablaINV[[#This Row],[COD]])</f>
        <v>#REF!</v>
      </c>
      <c r="R1963" s="19">
        <f t="shared" si="195"/>
        <v>0</v>
      </c>
      <c r="S1963" s="4" t="str">
        <f>+VLOOKUP(A1963,inv!T:X,5,0)</f>
        <v>CENTRO ORIENTE</v>
      </c>
      <c r="T1963" s="4" t="str">
        <f>+VLOOKUP(B:B,'DT HUEVO'!$A:$D,4,0)</f>
        <v>FS</v>
      </c>
      <c r="U1963" s="4" t="str">
        <f>+VLOOKUP(TablaINV[[#This Row],[COD]],'DT HUEVO'!$A:$D,3,0)</f>
        <v>A</v>
      </c>
    </row>
    <row r="1964" spans="1:21">
      <c r="A1964" t="s">
        <v>471</v>
      </c>
      <c r="B1964" s="7">
        <v>10416</v>
      </c>
      <c r="C1964" t="s">
        <v>581</v>
      </c>
      <c r="D1964">
        <f>+SUMIFS(inv!D:D,inv!A:A,B1964,inv!T:T,A1964)</f>
        <v>0</v>
      </c>
      <c r="E1964">
        <f>+SUMIFS(inv!$D$1:$D$1164,inv!$A$1:$A$1164,$B1964,inv!$T$1:$T$1164,$A1964,inv!$U$1:$U$1164,'DIAS DE INVENTARIO TAT'!E$1)</f>
        <v>0</v>
      </c>
      <c r="F1964">
        <f>+SUMIFS(inv!$D$1:$D$1164,inv!$A$1:$A$1164,$B1964,inv!$T$1:$T$1164,$A1964,inv!$U$1:$U$1164,'DIAS DE INVENTARIO TAT'!F$1)</f>
        <v>0</v>
      </c>
      <c r="G1964">
        <f>+SUMIFS(inv!$D$1:$D$1164,inv!$A$1:$A$1164,$B1964,inv!$T$1:$T$1164,$A1964,inv!$U$1:$U$1164,'DIAS DE INVENTARIO TAT'!G$1)</f>
        <v>0</v>
      </c>
      <c r="H1964">
        <f>+SUMIFS(inv!$D$1:$D$1164,inv!$A$1:$A$1164,$B1964,inv!$T$1:$T$1164,$A1964,inv!$U$1:$U$1164,'DIAS DE INVENTARIO TAT'!H$1)</f>
        <v>0</v>
      </c>
      <c r="I1964">
        <f>+SUMIFS(inv!$D$1:$D$1164,inv!$A$1:$A$1164,$B1964,inv!$T$1:$T$1164,$A1964,inv!$U$1:$U$1164,'DIAS DE INVENTARIO TAT'!I$1)</f>
        <v>0</v>
      </c>
      <c r="J1964">
        <f>+SUMIFS(inv!$D$1:$D$1164,inv!$A$1:$A$1164,$B1964,inv!$T$1:$T$1164,$A1964,inv!$U$1:$U$1164,'DIAS DE INVENTARIO TAT'!J$1)</f>
        <v>0</v>
      </c>
      <c r="K1964">
        <f>+SUMIFS(inv!$D$1:$D$1164,inv!$A$1:$A$1164,$B1964,inv!$T$1:$T$1164,$A1964,inv!$U$1:$U$1164,'DIAS DE INVENTARIO TAT'!K$1)</f>
        <v>0</v>
      </c>
      <c r="L1964" s="6">
        <f>+SUMIFS(VENTAS!H:H,VENTAS!B:B,B1964,VENTAS!G:G,A1964)</f>
        <v>0</v>
      </c>
      <c r="M1964" s="4">
        <f t="shared" si="191"/>
        <v>0</v>
      </c>
      <c r="N1964" s="4">
        <f t="shared" si="192"/>
        <v>0</v>
      </c>
      <c r="O1964" s="4">
        <f t="shared" si="193"/>
        <v>0</v>
      </c>
      <c r="P1964" s="4">
        <f t="shared" si="194"/>
        <v>0</v>
      </c>
      <c r="Q1964" s="6" t="e">
        <f>+SUMIFS(#REF!,#REF!,TablaINV[[#This Row],[GRUPO]],#REF!,TablaINV[[#This Row],[COD]])</f>
        <v>#REF!</v>
      </c>
      <c r="R1964" s="19">
        <f t="shared" si="195"/>
        <v>0</v>
      </c>
      <c r="S1964" s="4" t="str">
        <f>+VLOOKUP(A1964,inv!T:X,5,0)</f>
        <v>CENTRO ORIENTE</v>
      </c>
      <c r="T1964" s="4" t="str">
        <f>+VLOOKUP(B:B,'DT HUEVO'!$A:$D,4,0)</f>
        <v>ETIQUETA</v>
      </c>
      <c r="U1964" s="4" t="str">
        <f>+VLOOKUP(TablaINV[[#This Row],[COD]],'DT HUEVO'!$A:$D,3,0)</f>
        <v>A</v>
      </c>
    </row>
    <row r="1965" spans="1:21">
      <c r="A1965" t="s">
        <v>471</v>
      </c>
      <c r="B1965" s="7">
        <v>10367</v>
      </c>
      <c r="C1965" t="s">
        <v>606</v>
      </c>
      <c r="D1965">
        <f>+SUMIFS(inv!D:D,inv!A:A,B1965,inv!T:T,A1965)</f>
        <v>0</v>
      </c>
      <c r="E1965">
        <f>+SUMIFS(inv!$D$1:$D$1164,inv!$A$1:$A$1164,$B1965,inv!$T$1:$T$1164,$A1965,inv!$U$1:$U$1164,'DIAS DE INVENTARIO TAT'!E$1)</f>
        <v>0</v>
      </c>
      <c r="F1965">
        <f>+SUMIFS(inv!$D$1:$D$1164,inv!$A$1:$A$1164,$B1965,inv!$T$1:$T$1164,$A1965,inv!$U$1:$U$1164,'DIAS DE INVENTARIO TAT'!F$1)</f>
        <v>0</v>
      </c>
      <c r="G1965">
        <f>+SUMIFS(inv!$D$1:$D$1164,inv!$A$1:$A$1164,$B1965,inv!$T$1:$T$1164,$A1965,inv!$U$1:$U$1164,'DIAS DE INVENTARIO TAT'!G$1)</f>
        <v>0</v>
      </c>
      <c r="H1965">
        <f>+SUMIFS(inv!$D$1:$D$1164,inv!$A$1:$A$1164,$B1965,inv!$T$1:$T$1164,$A1965,inv!$U$1:$U$1164,'DIAS DE INVENTARIO TAT'!H$1)</f>
        <v>0</v>
      </c>
      <c r="I1965">
        <f>+SUMIFS(inv!$D$1:$D$1164,inv!$A$1:$A$1164,$B1965,inv!$T$1:$T$1164,$A1965,inv!$U$1:$U$1164,'DIAS DE INVENTARIO TAT'!I$1)</f>
        <v>0</v>
      </c>
      <c r="J1965">
        <f>+SUMIFS(inv!$D$1:$D$1164,inv!$A$1:$A$1164,$B1965,inv!$T$1:$T$1164,$A1965,inv!$U$1:$U$1164,'DIAS DE INVENTARIO TAT'!J$1)</f>
        <v>0</v>
      </c>
      <c r="K1965">
        <f>+SUMIFS(inv!$D$1:$D$1164,inv!$A$1:$A$1164,$B1965,inv!$T$1:$T$1164,$A1965,inv!$U$1:$U$1164,'DIAS DE INVENTARIO TAT'!K$1)</f>
        <v>0</v>
      </c>
      <c r="L1965" s="6">
        <f>+SUMIFS(VENTAS!H:H,VENTAS!B:B,B1965,VENTAS!G:G,A1965)</f>
        <v>0</v>
      </c>
      <c r="M1965" s="4">
        <f t="shared" si="191"/>
        <v>0</v>
      </c>
      <c r="N1965" s="4">
        <f t="shared" si="192"/>
        <v>0</v>
      </c>
      <c r="O1965" s="4">
        <f t="shared" si="193"/>
        <v>0</v>
      </c>
      <c r="P1965" s="4">
        <f t="shared" si="194"/>
        <v>0</v>
      </c>
      <c r="Q1965" s="6" t="e">
        <f>+SUMIFS(#REF!,#REF!,TablaINV[[#This Row],[GRUPO]],#REF!,TablaINV[[#This Row],[COD]])</f>
        <v>#REF!</v>
      </c>
      <c r="R1965" s="19">
        <f t="shared" si="195"/>
        <v>0</v>
      </c>
      <c r="S1965" s="4" t="str">
        <f>+VLOOKUP(A1965,inv!T:X,5,0)</f>
        <v>CENTRO ORIENTE</v>
      </c>
      <c r="T1965" s="4" t="str">
        <f>+VLOOKUP(B:B,'DT HUEVO'!$A:$D,4,0)</f>
        <v>FS</v>
      </c>
      <c r="U1965" s="4" t="str">
        <f>+VLOOKUP(TablaINV[[#This Row],[COD]],'DT HUEVO'!$A:$D,3,0)</f>
        <v>AA</v>
      </c>
    </row>
    <row r="1966" spans="1:21">
      <c r="A1966" t="s">
        <v>471</v>
      </c>
      <c r="B1966" s="7">
        <v>10309</v>
      </c>
      <c r="C1966" t="s">
        <v>539</v>
      </c>
      <c r="D1966">
        <f>+SUMIFS(inv!D:D,inv!A:A,B1966,inv!T:T,A1966)</f>
        <v>0</v>
      </c>
      <c r="E1966">
        <f>+SUMIFS(inv!$D$1:$D$1164,inv!$A$1:$A$1164,$B1966,inv!$T$1:$T$1164,$A1966,inv!$U$1:$U$1164,'DIAS DE INVENTARIO TAT'!E$1)</f>
        <v>0</v>
      </c>
      <c r="F1966">
        <f>+SUMIFS(inv!$D$1:$D$1164,inv!$A$1:$A$1164,$B1966,inv!$T$1:$T$1164,$A1966,inv!$U$1:$U$1164,'DIAS DE INVENTARIO TAT'!F$1)</f>
        <v>0</v>
      </c>
      <c r="G1966">
        <f>+SUMIFS(inv!$D$1:$D$1164,inv!$A$1:$A$1164,$B1966,inv!$T$1:$T$1164,$A1966,inv!$U$1:$U$1164,'DIAS DE INVENTARIO TAT'!G$1)</f>
        <v>0</v>
      </c>
      <c r="H1966">
        <f>+SUMIFS(inv!$D$1:$D$1164,inv!$A$1:$A$1164,$B1966,inv!$T$1:$T$1164,$A1966,inv!$U$1:$U$1164,'DIAS DE INVENTARIO TAT'!H$1)</f>
        <v>0</v>
      </c>
      <c r="I1966">
        <f>+SUMIFS(inv!$D$1:$D$1164,inv!$A$1:$A$1164,$B1966,inv!$T$1:$T$1164,$A1966,inv!$U$1:$U$1164,'DIAS DE INVENTARIO TAT'!I$1)</f>
        <v>0</v>
      </c>
      <c r="J1966">
        <f>+SUMIFS(inv!$D$1:$D$1164,inv!$A$1:$A$1164,$B1966,inv!$T$1:$T$1164,$A1966,inv!$U$1:$U$1164,'DIAS DE INVENTARIO TAT'!J$1)</f>
        <v>0</v>
      </c>
      <c r="K1966">
        <f>+SUMIFS(inv!$D$1:$D$1164,inv!$A$1:$A$1164,$B1966,inv!$T$1:$T$1164,$A1966,inv!$U$1:$U$1164,'DIAS DE INVENTARIO TAT'!K$1)</f>
        <v>0</v>
      </c>
      <c r="L1966" s="6">
        <f>+SUMIFS(VENTAS!H:H,VENTAS!B:B,B1966,VENTAS!G:G,A1966)</f>
        <v>0</v>
      </c>
      <c r="M1966" s="4">
        <f t="shared" si="191"/>
        <v>0</v>
      </c>
      <c r="N1966" s="4">
        <f t="shared" si="192"/>
        <v>0</v>
      </c>
      <c r="O1966" s="4">
        <f t="shared" si="193"/>
        <v>0</v>
      </c>
      <c r="P1966" s="4">
        <f t="shared" si="194"/>
        <v>0</v>
      </c>
      <c r="Q1966" s="6" t="e">
        <f>+SUMIFS(#REF!,#REF!,TablaINV[[#This Row],[GRUPO]],#REF!,TablaINV[[#This Row],[COD]])</f>
        <v>#REF!</v>
      </c>
      <c r="R1966" s="19">
        <f t="shared" si="195"/>
        <v>0</v>
      </c>
      <c r="S1966" s="4" t="str">
        <f>+VLOOKUP(A1966,inv!T:X,5,0)</f>
        <v>CENTRO ORIENTE</v>
      </c>
      <c r="T1966" s="4" t="str">
        <f>+VLOOKUP(B:B,'DT HUEVO'!$A:$D,4,0)</f>
        <v>FS</v>
      </c>
      <c r="U1966" s="4" t="str">
        <f>+VLOOKUP(TablaINV[[#This Row],[COD]],'DT HUEVO'!$A:$D,3,0)</f>
        <v>AA</v>
      </c>
    </row>
    <row r="1967" spans="1:21">
      <c r="A1967" t="s">
        <v>471</v>
      </c>
      <c r="B1967" s="7">
        <v>10388</v>
      </c>
      <c r="C1967" t="s">
        <v>541</v>
      </c>
      <c r="D1967">
        <f>+SUMIFS(inv!D:D,inv!A:A,B1967,inv!T:T,A1967)</f>
        <v>0</v>
      </c>
      <c r="E1967">
        <f>+SUMIFS(inv!$D$1:$D$1164,inv!$A$1:$A$1164,$B1967,inv!$T$1:$T$1164,$A1967,inv!$U$1:$U$1164,'DIAS DE INVENTARIO TAT'!E$1)</f>
        <v>0</v>
      </c>
      <c r="F1967">
        <f>+SUMIFS(inv!$D$1:$D$1164,inv!$A$1:$A$1164,$B1967,inv!$T$1:$T$1164,$A1967,inv!$U$1:$U$1164,'DIAS DE INVENTARIO TAT'!F$1)</f>
        <v>0</v>
      </c>
      <c r="G1967">
        <f>+SUMIFS(inv!$D$1:$D$1164,inv!$A$1:$A$1164,$B1967,inv!$T$1:$T$1164,$A1967,inv!$U$1:$U$1164,'DIAS DE INVENTARIO TAT'!G$1)</f>
        <v>0</v>
      </c>
      <c r="H1967">
        <f>+SUMIFS(inv!$D$1:$D$1164,inv!$A$1:$A$1164,$B1967,inv!$T$1:$T$1164,$A1967,inv!$U$1:$U$1164,'DIAS DE INVENTARIO TAT'!H$1)</f>
        <v>0</v>
      </c>
      <c r="I1967">
        <f>+SUMIFS(inv!$D$1:$D$1164,inv!$A$1:$A$1164,$B1967,inv!$T$1:$T$1164,$A1967,inv!$U$1:$U$1164,'DIAS DE INVENTARIO TAT'!I$1)</f>
        <v>0</v>
      </c>
      <c r="J1967">
        <f>+SUMIFS(inv!$D$1:$D$1164,inv!$A$1:$A$1164,$B1967,inv!$T$1:$T$1164,$A1967,inv!$U$1:$U$1164,'DIAS DE INVENTARIO TAT'!J$1)</f>
        <v>0</v>
      </c>
      <c r="K1967">
        <f>+SUMIFS(inv!$D$1:$D$1164,inv!$A$1:$A$1164,$B1967,inv!$T$1:$T$1164,$A1967,inv!$U$1:$U$1164,'DIAS DE INVENTARIO TAT'!K$1)</f>
        <v>0</v>
      </c>
      <c r="L1967" s="6">
        <f>+SUMIFS(VENTAS!H:H,VENTAS!B:B,B1967,VENTAS!G:G,A1967)</f>
        <v>0</v>
      </c>
      <c r="M1967" s="4">
        <f t="shared" si="191"/>
        <v>0</v>
      </c>
      <c r="N1967" s="4">
        <f t="shared" si="192"/>
        <v>0</v>
      </c>
      <c r="O1967" s="4">
        <f t="shared" si="193"/>
        <v>0</v>
      </c>
      <c r="P1967" s="4">
        <f t="shared" si="194"/>
        <v>0</v>
      </c>
      <c r="Q1967" s="6" t="e">
        <f>+SUMIFS(#REF!,#REF!,TablaINV[[#This Row],[GRUPO]],#REF!,TablaINV[[#This Row],[COD]])</f>
        <v>#REF!</v>
      </c>
      <c r="R1967" s="19">
        <f t="shared" si="195"/>
        <v>0</v>
      </c>
      <c r="S1967" s="4" t="str">
        <f>+VLOOKUP(A1967,inv!T:X,5,0)</f>
        <v>CENTRO ORIENTE</v>
      </c>
      <c r="T1967" s="4" t="str">
        <f>+VLOOKUP(B:B,'DT HUEVO'!$A:$D,4,0)</f>
        <v>FS</v>
      </c>
      <c r="U1967" s="4" t="str">
        <f>+VLOOKUP(TablaINV[[#This Row],[COD]],'DT HUEVO'!$A:$D,3,0)</f>
        <v>AA</v>
      </c>
    </row>
    <row r="1968" spans="1:21">
      <c r="A1968" t="s">
        <v>471</v>
      </c>
      <c r="B1968" s="7">
        <v>10205</v>
      </c>
      <c r="C1968" t="s">
        <v>552</v>
      </c>
      <c r="D1968">
        <f>+SUMIFS(inv!D:D,inv!A:A,B1968,inv!T:T,A1968)</f>
        <v>0</v>
      </c>
      <c r="E1968">
        <f>+SUMIFS(inv!$D$1:$D$1164,inv!$A$1:$A$1164,$B1968,inv!$T$1:$T$1164,$A1968,inv!$U$1:$U$1164,'DIAS DE INVENTARIO TAT'!E$1)</f>
        <v>0</v>
      </c>
      <c r="F1968">
        <f>+SUMIFS(inv!$D$1:$D$1164,inv!$A$1:$A$1164,$B1968,inv!$T$1:$T$1164,$A1968,inv!$U$1:$U$1164,'DIAS DE INVENTARIO TAT'!F$1)</f>
        <v>0</v>
      </c>
      <c r="G1968">
        <f>+SUMIFS(inv!$D$1:$D$1164,inv!$A$1:$A$1164,$B1968,inv!$T$1:$T$1164,$A1968,inv!$U$1:$U$1164,'DIAS DE INVENTARIO TAT'!G$1)</f>
        <v>0</v>
      </c>
      <c r="H1968">
        <f>+SUMIFS(inv!$D$1:$D$1164,inv!$A$1:$A$1164,$B1968,inv!$T$1:$T$1164,$A1968,inv!$U$1:$U$1164,'DIAS DE INVENTARIO TAT'!H$1)</f>
        <v>0</v>
      </c>
      <c r="I1968">
        <f>+SUMIFS(inv!$D$1:$D$1164,inv!$A$1:$A$1164,$B1968,inv!$T$1:$T$1164,$A1968,inv!$U$1:$U$1164,'DIAS DE INVENTARIO TAT'!I$1)</f>
        <v>0</v>
      </c>
      <c r="J1968">
        <f>+SUMIFS(inv!$D$1:$D$1164,inv!$A$1:$A$1164,$B1968,inv!$T$1:$T$1164,$A1968,inv!$U$1:$U$1164,'DIAS DE INVENTARIO TAT'!J$1)</f>
        <v>0</v>
      </c>
      <c r="K1968">
        <f>+SUMIFS(inv!$D$1:$D$1164,inv!$A$1:$A$1164,$B1968,inv!$T$1:$T$1164,$A1968,inv!$U$1:$U$1164,'DIAS DE INVENTARIO TAT'!K$1)</f>
        <v>0</v>
      </c>
      <c r="L1968" s="6">
        <f>+SUMIFS(VENTAS!H:H,VENTAS!B:B,B1968,VENTAS!G:G,A1968)</f>
        <v>0</v>
      </c>
      <c r="M1968" s="4">
        <f t="shared" si="191"/>
        <v>0</v>
      </c>
      <c r="N1968" s="4">
        <f t="shared" si="192"/>
        <v>0</v>
      </c>
      <c r="O1968" s="4">
        <f t="shared" si="193"/>
        <v>0</v>
      </c>
      <c r="P1968" s="4">
        <f t="shared" si="194"/>
        <v>0</v>
      </c>
      <c r="Q1968" s="6" t="e">
        <f>+SUMIFS(#REF!,#REF!,TablaINV[[#This Row],[GRUPO]],#REF!,TablaINV[[#This Row],[COD]])</f>
        <v>#REF!</v>
      </c>
      <c r="R1968" s="19">
        <f t="shared" si="195"/>
        <v>0</v>
      </c>
      <c r="S1968" s="4" t="str">
        <f>+VLOOKUP(A1968,inv!T:X,5,0)</f>
        <v>CENTRO ORIENTE</v>
      </c>
      <c r="T1968" s="4" t="str">
        <f>+VLOOKUP(B:B,'DT HUEVO'!$A:$D,4,0)</f>
        <v>FS</v>
      </c>
      <c r="U1968" s="4" t="str">
        <f>+VLOOKUP(TablaINV[[#This Row],[COD]],'DT HUEVO'!$A:$D,3,0)</f>
        <v>AAA</v>
      </c>
    </row>
    <row r="1969" spans="1:21">
      <c r="A1969" t="s">
        <v>471</v>
      </c>
      <c r="B1969" s="7">
        <v>10307</v>
      </c>
      <c r="C1969" t="s">
        <v>538</v>
      </c>
      <c r="D1969">
        <f>+SUMIFS(inv!D:D,inv!A:A,B1969,inv!T:T,A1969)</f>
        <v>0</v>
      </c>
      <c r="E1969">
        <f>+SUMIFS(inv!$D$1:$D$1164,inv!$A$1:$A$1164,$B1969,inv!$T$1:$T$1164,$A1969,inv!$U$1:$U$1164,'DIAS DE INVENTARIO TAT'!E$1)</f>
        <v>0</v>
      </c>
      <c r="F1969">
        <f>+SUMIFS(inv!$D$1:$D$1164,inv!$A$1:$A$1164,$B1969,inv!$T$1:$T$1164,$A1969,inv!$U$1:$U$1164,'DIAS DE INVENTARIO TAT'!F$1)</f>
        <v>0</v>
      </c>
      <c r="G1969">
        <f>+SUMIFS(inv!$D$1:$D$1164,inv!$A$1:$A$1164,$B1969,inv!$T$1:$T$1164,$A1969,inv!$U$1:$U$1164,'DIAS DE INVENTARIO TAT'!G$1)</f>
        <v>0</v>
      </c>
      <c r="H1969">
        <f>+SUMIFS(inv!$D$1:$D$1164,inv!$A$1:$A$1164,$B1969,inv!$T$1:$T$1164,$A1969,inv!$U$1:$U$1164,'DIAS DE INVENTARIO TAT'!H$1)</f>
        <v>0</v>
      </c>
      <c r="I1969">
        <f>+SUMIFS(inv!$D$1:$D$1164,inv!$A$1:$A$1164,$B1969,inv!$T$1:$T$1164,$A1969,inv!$U$1:$U$1164,'DIAS DE INVENTARIO TAT'!I$1)</f>
        <v>0</v>
      </c>
      <c r="J1969">
        <f>+SUMIFS(inv!$D$1:$D$1164,inv!$A$1:$A$1164,$B1969,inv!$T$1:$T$1164,$A1969,inv!$U$1:$U$1164,'DIAS DE INVENTARIO TAT'!J$1)</f>
        <v>0</v>
      </c>
      <c r="K1969">
        <f>+SUMIFS(inv!$D$1:$D$1164,inv!$A$1:$A$1164,$B1969,inv!$T$1:$T$1164,$A1969,inv!$U$1:$U$1164,'DIAS DE INVENTARIO TAT'!K$1)</f>
        <v>0</v>
      </c>
      <c r="L1969" s="6">
        <f>+SUMIFS(VENTAS!H:H,VENTAS!B:B,B1969,VENTAS!G:G,A1969)</f>
        <v>0</v>
      </c>
      <c r="M1969" s="4">
        <f t="shared" si="191"/>
        <v>0</v>
      </c>
      <c r="N1969" s="4">
        <f t="shared" si="192"/>
        <v>0</v>
      </c>
      <c r="O1969" s="4">
        <f t="shared" si="193"/>
        <v>0</v>
      </c>
      <c r="P1969" s="4">
        <f t="shared" si="194"/>
        <v>0</v>
      </c>
      <c r="Q1969" s="6" t="e">
        <f>+SUMIFS(#REF!,#REF!,TablaINV[[#This Row],[GRUPO]],#REF!,TablaINV[[#This Row],[COD]])</f>
        <v>#REF!</v>
      </c>
      <c r="R1969" s="19">
        <f t="shared" si="195"/>
        <v>0</v>
      </c>
      <c r="S1969" s="4" t="str">
        <f>+VLOOKUP(A1969,inv!T:X,5,0)</f>
        <v>CENTRO ORIENTE</v>
      </c>
      <c r="T1969" s="4" t="str">
        <f>+VLOOKUP(B:B,'DT HUEVO'!$A:$D,4,0)</f>
        <v>EMPACADOS</v>
      </c>
      <c r="U1969" s="4" t="str">
        <f>+VLOOKUP(TablaINV[[#This Row],[COD]],'DT HUEVO'!$A:$D,3,0)</f>
        <v>AA</v>
      </c>
    </row>
    <row r="1970" spans="1:21">
      <c r="A1970" t="s">
        <v>471</v>
      </c>
      <c r="B1970" s="7">
        <v>10380</v>
      </c>
      <c r="C1970" t="s">
        <v>565</v>
      </c>
      <c r="D1970">
        <f>+SUMIFS(inv!D:D,inv!A:A,B1970,inv!T:T,A1970)</f>
        <v>0</v>
      </c>
      <c r="E1970">
        <f>+SUMIFS(inv!$D$1:$D$1164,inv!$A$1:$A$1164,$B1970,inv!$T$1:$T$1164,$A1970,inv!$U$1:$U$1164,'DIAS DE INVENTARIO TAT'!E$1)</f>
        <v>0</v>
      </c>
      <c r="F1970">
        <f>+SUMIFS(inv!$D$1:$D$1164,inv!$A$1:$A$1164,$B1970,inv!$T$1:$T$1164,$A1970,inv!$U$1:$U$1164,'DIAS DE INVENTARIO TAT'!F$1)</f>
        <v>0</v>
      </c>
      <c r="G1970">
        <f>+SUMIFS(inv!$D$1:$D$1164,inv!$A$1:$A$1164,$B1970,inv!$T$1:$T$1164,$A1970,inv!$U$1:$U$1164,'DIAS DE INVENTARIO TAT'!G$1)</f>
        <v>0</v>
      </c>
      <c r="H1970">
        <f>+SUMIFS(inv!$D$1:$D$1164,inv!$A$1:$A$1164,$B1970,inv!$T$1:$T$1164,$A1970,inv!$U$1:$U$1164,'DIAS DE INVENTARIO TAT'!H$1)</f>
        <v>0</v>
      </c>
      <c r="I1970">
        <f>+SUMIFS(inv!$D$1:$D$1164,inv!$A$1:$A$1164,$B1970,inv!$T$1:$T$1164,$A1970,inv!$U$1:$U$1164,'DIAS DE INVENTARIO TAT'!I$1)</f>
        <v>0</v>
      </c>
      <c r="J1970">
        <f>+SUMIFS(inv!$D$1:$D$1164,inv!$A$1:$A$1164,$B1970,inv!$T$1:$T$1164,$A1970,inv!$U$1:$U$1164,'DIAS DE INVENTARIO TAT'!J$1)</f>
        <v>0</v>
      </c>
      <c r="K1970">
        <f>+SUMIFS(inv!$D$1:$D$1164,inv!$A$1:$A$1164,$B1970,inv!$T$1:$T$1164,$A1970,inv!$U$1:$U$1164,'DIAS DE INVENTARIO TAT'!K$1)</f>
        <v>0</v>
      </c>
      <c r="L1970" s="6">
        <f>+SUMIFS(VENTAS!H:H,VENTAS!B:B,B1970,VENTAS!G:G,A1970)</f>
        <v>0</v>
      </c>
      <c r="M1970" s="4">
        <f t="shared" si="191"/>
        <v>0</v>
      </c>
      <c r="N1970" s="4">
        <f t="shared" si="192"/>
        <v>0</v>
      </c>
      <c r="O1970" s="4">
        <f t="shared" si="193"/>
        <v>0</v>
      </c>
      <c r="P1970" s="4">
        <f t="shared" si="194"/>
        <v>0</v>
      </c>
      <c r="Q1970" s="6" t="e">
        <f>+SUMIFS(#REF!,#REF!,TablaINV[[#This Row],[GRUPO]],#REF!,TablaINV[[#This Row],[COD]])</f>
        <v>#REF!</v>
      </c>
      <c r="R1970" s="19">
        <f t="shared" si="195"/>
        <v>0</v>
      </c>
      <c r="S1970" s="4" t="str">
        <f>+VLOOKUP(A1970,inv!T:X,5,0)</f>
        <v>CENTRO ORIENTE</v>
      </c>
      <c r="T1970" s="4" t="str">
        <f>+VLOOKUP(B:B,'DT HUEVO'!$A:$D,4,0)</f>
        <v>EMPACADOS</v>
      </c>
      <c r="U1970" s="4" t="str">
        <f>+VLOOKUP(TablaINV[[#This Row],[COD]],'DT HUEVO'!$A:$D,3,0)</f>
        <v>AA</v>
      </c>
    </row>
    <row r="1971" spans="1:21">
      <c r="A1971" t="s">
        <v>471</v>
      </c>
      <c r="B1971" s="7">
        <v>10409</v>
      </c>
      <c r="C1971" t="s">
        <v>566</v>
      </c>
      <c r="D1971">
        <f>+SUMIFS(inv!D:D,inv!A:A,B1971,inv!T:T,A1971)</f>
        <v>0</v>
      </c>
      <c r="E1971">
        <f>+SUMIFS(inv!$D$1:$D$1164,inv!$A$1:$A$1164,$B1971,inv!$T$1:$T$1164,$A1971,inv!$U$1:$U$1164,'DIAS DE INVENTARIO TAT'!E$1)</f>
        <v>0</v>
      </c>
      <c r="F1971">
        <f>+SUMIFS(inv!$D$1:$D$1164,inv!$A$1:$A$1164,$B1971,inv!$T$1:$T$1164,$A1971,inv!$U$1:$U$1164,'DIAS DE INVENTARIO TAT'!F$1)</f>
        <v>0</v>
      </c>
      <c r="G1971">
        <f>+SUMIFS(inv!$D$1:$D$1164,inv!$A$1:$A$1164,$B1971,inv!$T$1:$T$1164,$A1971,inv!$U$1:$U$1164,'DIAS DE INVENTARIO TAT'!G$1)</f>
        <v>0</v>
      </c>
      <c r="H1971">
        <f>+SUMIFS(inv!$D$1:$D$1164,inv!$A$1:$A$1164,$B1971,inv!$T$1:$T$1164,$A1971,inv!$U$1:$U$1164,'DIAS DE INVENTARIO TAT'!H$1)</f>
        <v>0</v>
      </c>
      <c r="I1971">
        <f>+SUMIFS(inv!$D$1:$D$1164,inv!$A$1:$A$1164,$B1971,inv!$T$1:$T$1164,$A1971,inv!$U$1:$U$1164,'DIAS DE INVENTARIO TAT'!I$1)</f>
        <v>0</v>
      </c>
      <c r="J1971">
        <f>+SUMIFS(inv!$D$1:$D$1164,inv!$A$1:$A$1164,$B1971,inv!$T$1:$T$1164,$A1971,inv!$U$1:$U$1164,'DIAS DE INVENTARIO TAT'!J$1)</f>
        <v>0</v>
      </c>
      <c r="K1971">
        <f>+SUMIFS(inv!$D$1:$D$1164,inv!$A$1:$A$1164,$B1971,inv!$T$1:$T$1164,$A1971,inv!$U$1:$U$1164,'DIAS DE INVENTARIO TAT'!K$1)</f>
        <v>0</v>
      </c>
      <c r="L1971" s="6">
        <f>+SUMIFS(VENTAS!H:H,VENTAS!B:B,B1971,VENTAS!G:G,A1971)</f>
        <v>0</v>
      </c>
      <c r="M1971" s="4">
        <f t="shared" si="191"/>
        <v>0</v>
      </c>
      <c r="N1971" s="4">
        <f t="shared" si="192"/>
        <v>0</v>
      </c>
      <c r="O1971" s="4">
        <f t="shared" si="193"/>
        <v>0</v>
      </c>
      <c r="P1971" s="4">
        <f t="shared" si="194"/>
        <v>0</v>
      </c>
      <c r="Q1971" s="6" t="e">
        <f>+SUMIFS(#REF!,#REF!,TablaINV[[#This Row],[GRUPO]],#REF!,TablaINV[[#This Row],[COD]])</f>
        <v>#REF!</v>
      </c>
      <c r="R1971" s="19">
        <f t="shared" si="195"/>
        <v>0</v>
      </c>
      <c r="S1971" s="4" t="str">
        <f>+VLOOKUP(A1971,inv!T:X,5,0)</f>
        <v>CENTRO ORIENTE</v>
      </c>
      <c r="T1971" s="4" t="str">
        <f>+VLOOKUP(B:B,'DT HUEVO'!$A:$D,4,0)</f>
        <v>FS</v>
      </c>
      <c r="U1971" s="4" t="str">
        <f>+VLOOKUP(TablaINV[[#This Row],[COD]],'DT HUEVO'!$A:$D,3,0)</f>
        <v>A</v>
      </c>
    </row>
    <row r="1972" spans="1:21">
      <c r="A1972" t="s">
        <v>471</v>
      </c>
      <c r="B1972" s="7">
        <v>10411</v>
      </c>
      <c r="C1972" t="s">
        <v>543</v>
      </c>
      <c r="D1972">
        <f>+SUMIFS(inv!D:D,inv!A:A,B1972,inv!T:T,A1972)</f>
        <v>0</v>
      </c>
      <c r="E1972">
        <f>+SUMIFS(inv!$D$1:$D$1164,inv!$A$1:$A$1164,$B1972,inv!$T$1:$T$1164,$A1972,inv!$U$1:$U$1164,'DIAS DE INVENTARIO TAT'!E$1)</f>
        <v>0</v>
      </c>
      <c r="F1972">
        <f>+SUMIFS(inv!$D$1:$D$1164,inv!$A$1:$A$1164,$B1972,inv!$T$1:$T$1164,$A1972,inv!$U$1:$U$1164,'DIAS DE INVENTARIO TAT'!F$1)</f>
        <v>0</v>
      </c>
      <c r="G1972">
        <f>+SUMIFS(inv!$D$1:$D$1164,inv!$A$1:$A$1164,$B1972,inv!$T$1:$T$1164,$A1972,inv!$U$1:$U$1164,'DIAS DE INVENTARIO TAT'!G$1)</f>
        <v>0</v>
      </c>
      <c r="H1972">
        <f>+SUMIFS(inv!$D$1:$D$1164,inv!$A$1:$A$1164,$B1972,inv!$T$1:$T$1164,$A1972,inv!$U$1:$U$1164,'DIAS DE INVENTARIO TAT'!H$1)</f>
        <v>0</v>
      </c>
      <c r="I1972">
        <f>+SUMIFS(inv!$D$1:$D$1164,inv!$A$1:$A$1164,$B1972,inv!$T$1:$T$1164,$A1972,inv!$U$1:$U$1164,'DIAS DE INVENTARIO TAT'!I$1)</f>
        <v>0</v>
      </c>
      <c r="J1972">
        <f>+SUMIFS(inv!$D$1:$D$1164,inv!$A$1:$A$1164,$B1972,inv!$T$1:$T$1164,$A1972,inv!$U$1:$U$1164,'DIAS DE INVENTARIO TAT'!J$1)</f>
        <v>0</v>
      </c>
      <c r="K1972">
        <f>+SUMIFS(inv!$D$1:$D$1164,inv!$A$1:$A$1164,$B1972,inv!$T$1:$T$1164,$A1972,inv!$U$1:$U$1164,'DIAS DE INVENTARIO TAT'!K$1)</f>
        <v>0</v>
      </c>
      <c r="L1972" s="6">
        <f>+SUMIFS(VENTAS!H:H,VENTAS!B:B,B1972,VENTAS!G:G,A1972)</f>
        <v>0</v>
      </c>
      <c r="M1972" s="4">
        <f t="shared" si="191"/>
        <v>0</v>
      </c>
      <c r="N1972" s="4">
        <f t="shared" si="192"/>
        <v>0</v>
      </c>
      <c r="O1972" s="4">
        <f t="shared" si="193"/>
        <v>0</v>
      </c>
      <c r="P1972" s="4">
        <f t="shared" si="194"/>
        <v>0</v>
      </c>
      <c r="Q1972" s="6" t="e">
        <f>+SUMIFS(#REF!,#REF!,TablaINV[[#This Row],[GRUPO]],#REF!,TablaINV[[#This Row],[COD]])</f>
        <v>#REF!</v>
      </c>
      <c r="R1972" s="19">
        <f t="shared" si="195"/>
        <v>0</v>
      </c>
      <c r="S1972" s="4" t="str">
        <f>+VLOOKUP(A1972,inv!T:X,5,0)</f>
        <v>CENTRO ORIENTE</v>
      </c>
      <c r="T1972" s="4" t="str">
        <f>+VLOOKUP(B:B,'DT HUEVO'!$A:$D,4,0)</f>
        <v>EMPACADOS</v>
      </c>
      <c r="U1972" s="4" t="str">
        <f>+VLOOKUP(TablaINV[[#This Row],[COD]],'DT HUEVO'!$A:$D,3,0)</f>
        <v>A</v>
      </c>
    </row>
    <row r="1973" spans="1:21">
      <c r="A1973" t="s">
        <v>471</v>
      </c>
      <c r="B1973" s="7">
        <v>10511</v>
      </c>
      <c r="C1973" t="s">
        <v>547</v>
      </c>
      <c r="D1973">
        <f>+SUMIFS(inv!D:D,inv!A:A,B1973,inv!T:T,A1973)</f>
        <v>0</v>
      </c>
      <c r="E1973">
        <f>+SUMIFS(inv!$D$1:$D$1164,inv!$A$1:$A$1164,$B1973,inv!$T$1:$T$1164,$A1973,inv!$U$1:$U$1164,'DIAS DE INVENTARIO TAT'!E$1)</f>
        <v>0</v>
      </c>
      <c r="F1973">
        <f>+SUMIFS(inv!$D$1:$D$1164,inv!$A$1:$A$1164,$B1973,inv!$T$1:$T$1164,$A1973,inv!$U$1:$U$1164,'DIAS DE INVENTARIO TAT'!F$1)</f>
        <v>0</v>
      </c>
      <c r="G1973">
        <f>+SUMIFS(inv!$D$1:$D$1164,inv!$A$1:$A$1164,$B1973,inv!$T$1:$T$1164,$A1973,inv!$U$1:$U$1164,'DIAS DE INVENTARIO TAT'!G$1)</f>
        <v>0</v>
      </c>
      <c r="H1973">
        <f>+SUMIFS(inv!$D$1:$D$1164,inv!$A$1:$A$1164,$B1973,inv!$T$1:$T$1164,$A1973,inv!$U$1:$U$1164,'DIAS DE INVENTARIO TAT'!H$1)</f>
        <v>0</v>
      </c>
      <c r="I1973">
        <f>+SUMIFS(inv!$D$1:$D$1164,inv!$A$1:$A$1164,$B1973,inv!$T$1:$T$1164,$A1973,inv!$U$1:$U$1164,'DIAS DE INVENTARIO TAT'!I$1)</f>
        <v>0</v>
      </c>
      <c r="J1973">
        <f>+SUMIFS(inv!$D$1:$D$1164,inv!$A$1:$A$1164,$B1973,inv!$T$1:$T$1164,$A1973,inv!$U$1:$U$1164,'DIAS DE INVENTARIO TAT'!J$1)</f>
        <v>0</v>
      </c>
      <c r="K1973">
        <f>+SUMIFS(inv!$D$1:$D$1164,inv!$A$1:$A$1164,$B1973,inv!$T$1:$T$1164,$A1973,inv!$U$1:$U$1164,'DIAS DE INVENTARIO TAT'!K$1)</f>
        <v>0</v>
      </c>
      <c r="L1973" s="6">
        <f>+SUMIFS(VENTAS!H:H,VENTAS!B:B,B1973,VENTAS!G:G,A1973)</f>
        <v>0</v>
      </c>
      <c r="M1973" s="4">
        <f t="shared" si="191"/>
        <v>0</v>
      </c>
      <c r="N1973" s="4">
        <f t="shared" si="192"/>
        <v>0</v>
      </c>
      <c r="O1973" s="4">
        <f t="shared" si="193"/>
        <v>0</v>
      </c>
      <c r="P1973" s="4">
        <f t="shared" si="194"/>
        <v>0</v>
      </c>
      <c r="Q1973" s="6" t="e">
        <f>+SUMIFS(#REF!,#REF!,TablaINV[[#This Row],[GRUPO]],#REF!,TablaINV[[#This Row],[COD]])</f>
        <v>#REF!</v>
      </c>
      <c r="R1973" s="19">
        <f t="shared" si="195"/>
        <v>0</v>
      </c>
      <c r="S1973" s="4" t="str">
        <f>+VLOOKUP(A1973,inv!T:X,5,0)</f>
        <v>CENTRO ORIENTE</v>
      </c>
      <c r="T1973" s="4" t="str">
        <f>+VLOOKUP(B:B,'DT HUEVO'!$A:$D,4,0)</f>
        <v>EMPACADOS</v>
      </c>
      <c r="U1973" s="4" t="str">
        <f>+VLOOKUP(TablaINV[[#This Row],[COD]],'DT HUEVO'!$A:$D,3,0)</f>
        <v>B</v>
      </c>
    </row>
    <row r="1974" spans="1:21">
      <c r="A1974" t="s">
        <v>471</v>
      </c>
      <c r="B1974" s="7">
        <v>10588</v>
      </c>
      <c r="C1974" t="s">
        <v>549</v>
      </c>
      <c r="D1974">
        <f>+SUMIFS(inv!D:D,inv!A:A,B1974,inv!T:T,A1974)</f>
        <v>0</v>
      </c>
      <c r="E1974">
        <f>+SUMIFS(inv!$D$1:$D$1164,inv!$A$1:$A$1164,$B1974,inv!$T$1:$T$1164,$A1974,inv!$U$1:$U$1164,'DIAS DE INVENTARIO TAT'!E$1)</f>
        <v>0</v>
      </c>
      <c r="F1974">
        <f>+SUMIFS(inv!$D$1:$D$1164,inv!$A$1:$A$1164,$B1974,inv!$T$1:$T$1164,$A1974,inv!$U$1:$U$1164,'DIAS DE INVENTARIO TAT'!F$1)</f>
        <v>0</v>
      </c>
      <c r="G1974">
        <f>+SUMIFS(inv!$D$1:$D$1164,inv!$A$1:$A$1164,$B1974,inv!$T$1:$T$1164,$A1974,inv!$U$1:$U$1164,'DIAS DE INVENTARIO TAT'!G$1)</f>
        <v>0</v>
      </c>
      <c r="H1974">
        <f>+SUMIFS(inv!$D$1:$D$1164,inv!$A$1:$A$1164,$B1974,inv!$T$1:$T$1164,$A1974,inv!$U$1:$U$1164,'DIAS DE INVENTARIO TAT'!H$1)</f>
        <v>0</v>
      </c>
      <c r="I1974">
        <f>+SUMIFS(inv!$D$1:$D$1164,inv!$A$1:$A$1164,$B1974,inv!$T$1:$T$1164,$A1974,inv!$U$1:$U$1164,'DIAS DE INVENTARIO TAT'!I$1)</f>
        <v>0</v>
      </c>
      <c r="J1974">
        <f>+SUMIFS(inv!$D$1:$D$1164,inv!$A$1:$A$1164,$B1974,inv!$T$1:$T$1164,$A1974,inv!$U$1:$U$1164,'DIAS DE INVENTARIO TAT'!J$1)</f>
        <v>0</v>
      </c>
      <c r="K1974">
        <f>+SUMIFS(inv!$D$1:$D$1164,inv!$A$1:$A$1164,$B1974,inv!$T$1:$T$1164,$A1974,inv!$U$1:$U$1164,'DIAS DE INVENTARIO TAT'!K$1)</f>
        <v>0</v>
      </c>
      <c r="L1974" s="6">
        <f>+SUMIFS(VENTAS!H:H,VENTAS!B:B,B1974,VENTAS!G:G,A1974)</f>
        <v>0</v>
      </c>
      <c r="M1974" s="4">
        <f t="shared" si="191"/>
        <v>0</v>
      </c>
      <c r="N1974" s="4">
        <f t="shared" si="192"/>
        <v>0</v>
      </c>
      <c r="O1974" s="4">
        <f t="shared" si="193"/>
        <v>0</v>
      </c>
      <c r="P1974" s="4">
        <f t="shared" si="194"/>
        <v>0</v>
      </c>
      <c r="Q1974" s="6" t="e">
        <f>+SUMIFS(#REF!,#REF!,TablaINV[[#This Row],[GRUPO]],#REF!,TablaINV[[#This Row],[COD]])</f>
        <v>#REF!</v>
      </c>
      <c r="R1974" s="19">
        <f t="shared" si="195"/>
        <v>0</v>
      </c>
      <c r="S1974" s="4" t="str">
        <f>+VLOOKUP(A1974,inv!T:X,5,0)</f>
        <v>CENTRO ORIENTE</v>
      </c>
      <c r="T1974" s="4" t="e">
        <f>+VLOOKUP(B:B,'DT HUEVO'!$A:$D,4,0)</f>
        <v>#N/A</v>
      </c>
      <c r="U1974" s="4" t="e">
        <f>+VLOOKUP(TablaINV[[#This Row],[COD]],'DT HUEVO'!$A:$D,3,0)</f>
        <v>#N/A</v>
      </c>
    </row>
    <row r="1975" spans="1:21">
      <c r="A1975" t="s">
        <v>471</v>
      </c>
      <c r="B1975" s="7">
        <v>11301</v>
      </c>
      <c r="C1975" t="s">
        <v>550</v>
      </c>
      <c r="D1975">
        <f>+SUMIFS(inv!D:D,inv!A:A,B1975,inv!T:T,A1975)</f>
        <v>0</v>
      </c>
      <c r="E1975">
        <f>+SUMIFS(inv!$D$1:$D$1164,inv!$A$1:$A$1164,$B1975,inv!$T$1:$T$1164,$A1975,inv!$U$1:$U$1164,'DIAS DE INVENTARIO TAT'!E$1)</f>
        <v>0</v>
      </c>
      <c r="F1975">
        <f>+SUMIFS(inv!$D$1:$D$1164,inv!$A$1:$A$1164,$B1975,inv!$T$1:$T$1164,$A1975,inv!$U$1:$U$1164,'DIAS DE INVENTARIO TAT'!F$1)</f>
        <v>0</v>
      </c>
      <c r="G1975">
        <f>+SUMIFS(inv!$D$1:$D$1164,inv!$A$1:$A$1164,$B1975,inv!$T$1:$T$1164,$A1975,inv!$U$1:$U$1164,'DIAS DE INVENTARIO TAT'!G$1)</f>
        <v>0</v>
      </c>
      <c r="H1975">
        <f>+SUMIFS(inv!$D$1:$D$1164,inv!$A$1:$A$1164,$B1975,inv!$T$1:$T$1164,$A1975,inv!$U$1:$U$1164,'DIAS DE INVENTARIO TAT'!H$1)</f>
        <v>0</v>
      </c>
      <c r="I1975">
        <f>+SUMIFS(inv!$D$1:$D$1164,inv!$A$1:$A$1164,$B1975,inv!$T$1:$T$1164,$A1975,inv!$U$1:$U$1164,'DIAS DE INVENTARIO TAT'!I$1)</f>
        <v>0</v>
      </c>
      <c r="J1975">
        <f>+SUMIFS(inv!$D$1:$D$1164,inv!$A$1:$A$1164,$B1975,inv!$T$1:$T$1164,$A1975,inv!$U$1:$U$1164,'DIAS DE INVENTARIO TAT'!J$1)</f>
        <v>0</v>
      </c>
      <c r="K1975">
        <f>+SUMIFS(inv!$D$1:$D$1164,inv!$A$1:$A$1164,$B1975,inv!$T$1:$T$1164,$A1975,inv!$U$1:$U$1164,'DIAS DE INVENTARIO TAT'!K$1)</f>
        <v>0</v>
      </c>
      <c r="L1975" s="6">
        <f>+SUMIFS(VENTAS!H:H,VENTAS!B:B,B1975,VENTAS!G:G,A1975)</f>
        <v>0</v>
      </c>
      <c r="M1975" s="4">
        <f t="shared" si="191"/>
        <v>0</v>
      </c>
      <c r="N1975" s="4">
        <f t="shared" si="192"/>
        <v>0</v>
      </c>
      <c r="O1975" s="4">
        <f t="shared" si="193"/>
        <v>0</v>
      </c>
      <c r="P1975" s="4">
        <f t="shared" si="194"/>
        <v>0</v>
      </c>
      <c r="Q1975" s="6" t="e">
        <f>+SUMIFS(#REF!,#REF!,TablaINV[[#This Row],[GRUPO]],#REF!,TablaINV[[#This Row],[COD]])</f>
        <v>#REF!</v>
      </c>
      <c r="R1975" s="19">
        <f t="shared" si="195"/>
        <v>0</v>
      </c>
      <c r="S1975" s="4" t="str">
        <f>+VLOOKUP(A1975,inv!T:X,5,0)</f>
        <v>CENTRO ORIENTE</v>
      </c>
      <c r="T1975" s="4" t="str">
        <f>+VLOOKUP(B:B,'DT HUEVO'!$A:$D,4,0)</f>
        <v>EMPACADOS</v>
      </c>
      <c r="U1975" s="4" t="str">
        <f>+VLOOKUP(TablaINV[[#This Row],[COD]],'DT HUEVO'!$A:$D,3,0)</f>
        <v>AA</v>
      </c>
    </row>
    <row r="1976" spans="1:21">
      <c r="A1976" t="s">
        <v>471</v>
      </c>
      <c r="B1976" s="7">
        <v>11401</v>
      </c>
      <c r="C1976" t="s">
        <v>583</v>
      </c>
      <c r="D1976">
        <f>+SUMIFS(inv!D:D,inv!A:A,B1976,inv!T:T,A1976)</f>
        <v>0</v>
      </c>
      <c r="E1976">
        <f>+SUMIFS(inv!$D$1:$D$1164,inv!$A$1:$A$1164,$B1976,inv!$T$1:$T$1164,$A1976,inv!$U$1:$U$1164,'DIAS DE INVENTARIO TAT'!E$1)</f>
        <v>0</v>
      </c>
      <c r="F1976">
        <f>+SUMIFS(inv!$D$1:$D$1164,inv!$A$1:$A$1164,$B1976,inv!$T$1:$T$1164,$A1976,inv!$U$1:$U$1164,'DIAS DE INVENTARIO TAT'!F$1)</f>
        <v>0</v>
      </c>
      <c r="G1976">
        <f>+SUMIFS(inv!$D$1:$D$1164,inv!$A$1:$A$1164,$B1976,inv!$T$1:$T$1164,$A1976,inv!$U$1:$U$1164,'DIAS DE INVENTARIO TAT'!G$1)</f>
        <v>0</v>
      </c>
      <c r="H1976">
        <f>+SUMIFS(inv!$D$1:$D$1164,inv!$A$1:$A$1164,$B1976,inv!$T$1:$T$1164,$A1976,inv!$U$1:$U$1164,'DIAS DE INVENTARIO TAT'!H$1)</f>
        <v>0</v>
      </c>
      <c r="I1976">
        <f>+SUMIFS(inv!$D$1:$D$1164,inv!$A$1:$A$1164,$B1976,inv!$T$1:$T$1164,$A1976,inv!$U$1:$U$1164,'DIAS DE INVENTARIO TAT'!I$1)</f>
        <v>0</v>
      </c>
      <c r="J1976">
        <f>+SUMIFS(inv!$D$1:$D$1164,inv!$A$1:$A$1164,$B1976,inv!$T$1:$T$1164,$A1976,inv!$U$1:$U$1164,'DIAS DE INVENTARIO TAT'!J$1)</f>
        <v>0</v>
      </c>
      <c r="K1976">
        <f>+SUMIFS(inv!$D$1:$D$1164,inv!$A$1:$A$1164,$B1976,inv!$T$1:$T$1164,$A1976,inv!$U$1:$U$1164,'DIAS DE INVENTARIO TAT'!K$1)</f>
        <v>0</v>
      </c>
      <c r="L1976" s="6">
        <f>+SUMIFS(VENTAS!H:H,VENTAS!B:B,B1976,VENTAS!G:G,A1976)</f>
        <v>0</v>
      </c>
      <c r="M1976" s="4">
        <f t="shared" si="191"/>
        <v>0</v>
      </c>
      <c r="N1976" s="4">
        <f t="shared" ref="N1976:N2004" si="196">+IFERROR(E1976/$L1976,0)</f>
        <v>0</v>
      </c>
      <c r="O1976" s="4">
        <f t="shared" ref="O1976:O2004" si="197">+IFERROR(F1976/$L1976,0)</f>
        <v>0</v>
      </c>
      <c r="P1976" s="4">
        <f t="shared" ref="P1976:P2004" si="198">+IFERROR(G1976/$L1976,0)</f>
        <v>0</v>
      </c>
      <c r="Q1976" s="6" t="e">
        <f>+SUMIFS(#REF!,#REF!,TablaINV[[#This Row],[GRUPO]],#REF!,TablaINV[[#This Row],[COD]])</f>
        <v>#REF!</v>
      </c>
      <c r="R1976" s="19">
        <f t="shared" ref="R1976:R2004" si="199">+IFERROR(D1976/Q1976,0)</f>
        <v>0</v>
      </c>
      <c r="S1976" s="4" t="str">
        <f>+VLOOKUP(A1976,inv!T:X,5,0)</f>
        <v>CENTRO ORIENTE</v>
      </c>
      <c r="T1976" s="4" t="str">
        <f>+VLOOKUP(B:B,'DT HUEVO'!$A:$D,4,0)</f>
        <v>EMPACADOS</v>
      </c>
      <c r="U1976" s="4" t="str">
        <f>+VLOOKUP(TablaINV[[#This Row],[COD]],'DT HUEVO'!$A:$D,3,0)</f>
        <v>A</v>
      </c>
    </row>
    <row r="1977" spans="1:21">
      <c r="A1977" t="s">
        <v>471</v>
      </c>
      <c r="B1977" s="7">
        <v>12301</v>
      </c>
      <c r="C1977" t="s">
        <v>578</v>
      </c>
      <c r="D1977">
        <f>+SUMIFS(inv!D:D,inv!A:A,B1977,inv!T:T,A1977)</f>
        <v>0</v>
      </c>
      <c r="E1977">
        <f>+SUMIFS(inv!$D$1:$D$1164,inv!$A$1:$A$1164,$B1977,inv!$T$1:$T$1164,$A1977,inv!$U$1:$U$1164,'DIAS DE INVENTARIO TAT'!E$1)</f>
        <v>0</v>
      </c>
      <c r="F1977">
        <f>+SUMIFS(inv!$D$1:$D$1164,inv!$A$1:$A$1164,$B1977,inv!$T$1:$T$1164,$A1977,inv!$U$1:$U$1164,'DIAS DE INVENTARIO TAT'!F$1)</f>
        <v>0</v>
      </c>
      <c r="G1977">
        <f>+SUMIFS(inv!$D$1:$D$1164,inv!$A$1:$A$1164,$B1977,inv!$T$1:$T$1164,$A1977,inv!$U$1:$U$1164,'DIAS DE INVENTARIO TAT'!G$1)</f>
        <v>0</v>
      </c>
      <c r="H1977">
        <f>+SUMIFS(inv!$D$1:$D$1164,inv!$A$1:$A$1164,$B1977,inv!$T$1:$T$1164,$A1977,inv!$U$1:$U$1164,'DIAS DE INVENTARIO TAT'!H$1)</f>
        <v>0</v>
      </c>
      <c r="I1977">
        <f>+SUMIFS(inv!$D$1:$D$1164,inv!$A$1:$A$1164,$B1977,inv!$T$1:$T$1164,$A1977,inv!$U$1:$U$1164,'DIAS DE INVENTARIO TAT'!I$1)</f>
        <v>0</v>
      </c>
      <c r="J1977">
        <f>+SUMIFS(inv!$D$1:$D$1164,inv!$A$1:$A$1164,$B1977,inv!$T$1:$T$1164,$A1977,inv!$U$1:$U$1164,'DIAS DE INVENTARIO TAT'!J$1)</f>
        <v>0</v>
      </c>
      <c r="K1977">
        <f>+SUMIFS(inv!$D$1:$D$1164,inv!$A$1:$A$1164,$B1977,inv!$T$1:$T$1164,$A1977,inv!$U$1:$U$1164,'DIAS DE INVENTARIO TAT'!K$1)</f>
        <v>0</v>
      </c>
      <c r="L1977" s="6">
        <f>+SUMIFS(VENTAS!H:H,VENTAS!B:B,B1977,VENTAS!G:G,A1977)</f>
        <v>0</v>
      </c>
      <c r="M1977" s="4">
        <f t="shared" si="191"/>
        <v>0</v>
      </c>
      <c r="N1977" s="4">
        <f t="shared" si="196"/>
        <v>0</v>
      </c>
      <c r="O1977" s="4">
        <f t="shared" si="197"/>
        <v>0</v>
      </c>
      <c r="P1977" s="4">
        <f t="shared" si="198"/>
        <v>0</v>
      </c>
      <c r="Q1977" s="6" t="e">
        <f>+SUMIFS(#REF!,#REF!,TablaINV[[#This Row],[GRUPO]],#REF!,TablaINV[[#This Row],[COD]])</f>
        <v>#REF!</v>
      </c>
      <c r="R1977" s="19">
        <f t="shared" si="199"/>
        <v>0</v>
      </c>
      <c r="S1977" s="4" t="str">
        <f>+VLOOKUP(A1977,inv!T:X,5,0)</f>
        <v>CENTRO ORIENTE</v>
      </c>
      <c r="T1977" s="4" t="str">
        <f>+VLOOKUP(B:B,'DT HUEVO'!$A:$D,4,0)</f>
        <v>EMPACADOS</v>
      </c>
      <c r="U1977" s="4" t="str">
        <f>+VLOOKUP(TablaINV[[#This Row],[COD]],'DT HUEVO'!$A:$D,3,0)</f>
        <v>AA</v>
      </c>
    </row>
    <row r="1978" spans="1:21">
      <c r="A1978" t="s">
        <v>471</v>
      </c>
      <c r="B1978" s="7">
        <v>12460</v>
      </c>
      <c r="C1978" t="s">
        <v>585</v>
      </c>
      <c r="D1978">
        <f>+SUMIFS(inv!D:D,inv!A:A,B1978,inv!T:T,A1978)</f>
        <v>0</v>
      </c>
      <c r="E1978">
        <f>+SUMIFS(inv!$D$1:$D$1164,inv!$A$1:$A$1164,$B1978,inv!$T$1:$T$1164,$A1978,inv!$U$1:$U$1164,'DIAS DE INVENTARIO TAT'!E$1)</f>
        <v>0</v>
      </c>
      <c r="F1978">
        <f>+SUMIFS(inv!$D$1:$D$1164,inv!$A$1:$A$1164,$B1978,inv!$T$1:$T$1164,$A1978,inv!$U$1:$U$1164,'DIAS DE INVENTARIO TAT'!F$1)</f>
        <v>0</v>
      </c>
      <c r="G1978">
        <f>+SUMIFS(inv!$D$1:$D$1164,inv!$A$1:$A$1164,$B1978,inv!$T$1:$T$1164,$A1978,inv!$U$1:$U$1164,'DIAS DE INVENTARIO TAT'!G$1)</f>
        <v>0</v>
      </c>
      <c r="H1978">
        <f>+SUMIFS(inv!$D$1:$D$1164,inv!$A$1:$A$1164,$B1978,inv!$T$1:$T$1164,$A1978,inv!$U$1:$U$1164,'DIAS DE INVENTARIO TAT'!H$1)</f>
        <v>0</v>
      </c>
      <c r="I1978">
        <f>+SUMIFS(inv!$D$1:$D$1164,inv!$A$1:$A$1164,$B1978,inv!$T$1:$T$1164,$A1978,inv!$U$1:$U$1164,'DIAS DE INVENTARIO TAT'!I$1)</f>
        <v>0</v>
      </c>
      <c r="J1978">
        <f>+SUMIFS(inv!$D$1:$D$1164,inv!$A$1:$A$1164,$B1978,inv!$T$1:$T$1164,$A1978,inv!$U$1:$U$1164,'DIAS DE INVENTARIO TAT'!J$1)</f>
        <v>0</v>
      </c>
      <c r="K1978">
        <f>+SUMIFS(inv!$D$1:$D$1164,inv!$A$1:$A$1164,$B1978,inv!$T$1:$T$1164,$A1978,inv!$U$1:$U$1164,'DIAS DE INVENTARIO TAT'!K$1)</f>
        <v>0</v>
      </c>
      <c r="L1978" s="6">
        <f>+SUMIFS(VENTAS!H:H,VENTAS!B:B,B1978,VENTAS!G:G,A1978)</f>
        <v>0</v>
      </c>
      <c r="M1978" s="4">
        <f t="shared" si="191"/>
        <v>0</v>
      </c>
      <c r="N1978" s="4">
        <f t="shared" si="196"/>
        <v>0</v>
      </c>
      <c r="O1978" s="4">
        <f t="shared" si="197"/>
        <v>0</v>
      </c>
      <c r="P1978" s="4">
        <f t="shared" si="198"/>
        <v>0</v>
      </c>
      <c r="Q1978" s="6" t="e">
        <f>+SUMIFS(#REF!,#REF!,TablaINV[[#This Row],[GRUPO]],#REF!,TablaINV[[#This Row],[COD]])</f>
        <v>#REF!</v>
      </c>
      <c r="R1978" s="19">
        <f t="shared" si="199"/>
        <v>0</v>
      </c>
      <c r="S1978" s="4" t="str">
        <f>+VLOOKUP(A1978,inv!T:X,5,0)</f>
        <v>CENTRO ORIENTE</v>
      </c>
      <c r="T1978" s="4" t="e">
        <f>+VLOOKUP(B:B,'DT HUEVO'!$A:$D,4,0)</f>
        <v>#N/A</v>
      </c>
      <c r="U1978" s="4" t="e">
        <f>+VLOOKUP(TablaINV[[#This Row],[COD]],'DT HUEVO'!$A:$D,3,0)</f>
        <v>#N/A</v>
      </c>
    </row>
    <row r="1979" spans="1:21">
      <c r="A1979" t="s">
        <v>471</v>
      </c>
      <c r="B1979" s="7">
        <v>13203</v>
      </c>
      <c r="C1979" t="s">
        <v>551</v>
      </c>
      <c r="D1979">
        <f>+SUMIFS(inv!D:D,inv!A:A,B1979,inv!T:T,A1979)</f>
        <v>0</v>
      </c>
      <c r="E1979">
        <f>+SUMIFS(inv!$D$1:$D$1164,inv!$A$1:$A$1164,$B1979,inv!$T$1:$T$1164,$A1979,inv!$U$1:$U$1164,'DIAS DE INVENTARIO TAT'!E$1)</f>
        <v>0</v>
      </c>
      <c r="F1979">
        <f>+SUMIFS(inv!$D$1:$D$1164,inv!$A$1:$A$1164,$B1979,inv!$T$1:$T$1164,$A1979,inv!$U$1:$U$1164,'DIAS DE INVENTARIO TAT'!F$1)</f>
        <v>0</v>
      </c>
      <c r="G1979">
        <f>+SUMIFS(inv!$D$1:$D$1164,inv!$A$1:$A$1164,$B1979,inv!$T$1:$T$1164,$A1979,inv!$U$1:$U$1164,'DIAS DE INVENTARIO TAT'!G$1)</f>
        <v>0</v>
      </c>
      <c r="H1979">
        <f>+SUMIFS(inv!$D$1:$D$1164,inv!$A$1:$A$1164,$B1979,inv!$T$1:$T$1164,$A1979,inv!$U$1:$U$1164,'DIAS DE INVENTARIO TAT'!H$1)</f>
        <v>0</v>
      </c>
      <c r="I1979">
        <f>+SUMIFS(inv!$D$1:$D$1164,inv!$A$1:$A$1164,$B1979,inv!$T$1:$T$1164,$A1979,inv!$U$1:$U$1164,'DIAS DE INVENTARIO TAT'!I$1)</f>
        <v>0</v>
      </c>
      <c r="J1979">
        <f>+SUMIFS(inv!$D$1:$D$1164,inv!$A$1:$A$1164,$B1979,inv!$T$1:$T$1164,$A1979,inv!$U$1:$U$1164,'DIAS DE INVENTARIO TAT'!J$1)</f>
        <v>0</v>
      </c>
      <c r="K1979">
        <f>+SUMIFS(inv!$D$1:$D$1164,inv!$A$1:$A$1164,$B1979,inv!$T$1:$T$1164,$A1979,inv!$U$1:$U$1164,'DIAS DE INVENTARIO TAT'!K$1)</f>
        <v>0</v>
      </c>
      <c r="L1979" s="6">
        <f>+SUMIFS(VENTAS!H:H,VENTAS!B:B,B1979,VENTAS!G:G,A1979)</f>
        <v>0</v>
      </c>
      <c r="M1979" s="4">
        <f t="shared" si="191"/>
        <v>0</v>
      </c>
      <c r="N1979" s="4">
        <f t="shared" si="196"/>
        <v>0</v>
      </c>
      <c r="O1979" s="4">
        <f t="shared" si="197"/>
        <v>0</v>
      </c>
      <c r="P1979" s="4">
        <f t="shared" si="198"/>
        <v>0</v>
      </c>
      <c r="Q1979" s="6" t="e">
        <f>+SUMIFS(#REF!,#REF!,TablaINV[[#This Row],[GRUPO]],#REF!,TablaINV[[#This Row],[COD]])</f>
        <v>#REF!</v>
      </c>
      <c r="R1979" s="19">
        <f t="shared" si="199"/>
        <v>0</v>
      </c>
      <c r="S1979" s="4" t="str">
        <f>+VLOOKUP(A1979,inv!T:X,5,0)</f>
        <v>CENTRO ORIENTE</v>
      </c>
      <c r="T1979" s="4" t="str">
        <f>+VLOOKUP(B:B,'DT HUEVO'!$A:$D,4,0)</f>
        <v>EMPACADOS</v>
      </c>
      <c r="U1979" s="4" t="str">
        <f>+VLOOKUP(TablaINV[[#This Row],[COD]],'DT HUEVO'!$A:$D,3,0)</f>
        <v>AAA</v>
      </c>
    </row>
    <row r="1980" spans="1:21">
      <c r="A1980" t="s">
        <v>471</v>
      </c>
      <c r="B1980" s="7">
        <v>71901</v>
      </c>
      <c r="C1980" t="s">
        <v>47</v>
      </c>
      <c r="D1980">
        <f>+SUMIFS(inv!D:D,inv!A:A,B1980,inv!T:T,A1980)</f>
        <v>0</v>
      </c>
      <c r="E1980">
        <f>+SUMIFS(inv!$D$1:$D$1164,inv!$A$1:$A$1164,$B1980,inv!$T$1:$T$1164,$A1980,inv!$U$1:$U$1164,'DIAS DE INVENTARIO TAT'!E$1)</f>
        <v>0</v>
      </c>
      <c r="F1980">
        <f>+SUMIFS(inv!$D$1:$D$1164,inv!$A$1:$A$1164,$B1980,inv!$T$1:$T$1164,$A1980,inv!$U$1:$U$1164,'DIAS DE INVENTARIO TAT'!F$1)</f>
        <v>0</v>
      </c>
      <c r="G1980">
        <f>+SUMIFS(inv!$D$1:$D$1164,inv!$A$1:$A$1164,$B1980,inv!$T$1:$T$1164,$A1980,inv!$U$1:$U$1164,'DIAS DE INVENTARIO TAT'!G$1)</f>
        <v>0</v>
      </c>
      <c r="H1980">
        <f>+SUMIFS(inv!$D$1:$D$1164,inv!$A$1:$A$1164,$B1980,inv!$T$1:$T$1164,$A1980,inv!$U$1:$U$1164,'DIAS DE INVENTARIO TAT'!H$1)</f>
        <v>0</v>
      </c>
      <c r="I1980">
        <f>+SUMIFS(inv!$D$1:$D$1164,inv!$A$1:$A$1164,$B1980,inv!$T$1:$T$1164,$A1980,inv!$U$1:$U$1164,'DIAS DE INVENTARIO TAT'!I$1)</f>
        <v>0</v>
      </c>
      <c r="J1980">
        <f>+SUMIFS(inv!$D$1:$D$1164,inv!$A$1:$A$1164,$B1980,inv!$T$1:$T$1164,$A1980,inv!$U$1:$U$1164,'DIAS DE INVENTARIO TAT'!J$1)</f>
        <v>0</v>
      </c>
      <c r="K1980">
        <f>+SUMIFS(inv!$D$1:$D$1164,inv!$A$1:$A$1164,$B1980,inv!$T$1:$T$1164,$A1980,inv!$U$1:$U$1164,'DIAS DE INVENTARIO TAT'!K$1)</f>
        <v>0</v>
      </c>
      <c r="L1980" s="6">
        <f>+SUMIFS(VENTAS!H:H,VENTAS!B:B,B1980,VENTAS!G:G,A1980)</f>
        <v>0</v>
      </c>
      <c r="M1980" s="4">
        <f t="shared" si="191"/>
        <v>0</v>
      </c>
      <c r="N1980" s="4">
        <f t="shared" si="196"/>
        <v>0</v>
      </c>
      <c r="O1980" s="4">
        <f t="shared" si="197"/>
        <v>0</v>
      </c>
      <c r="P1980" s="4">
        <f t="shared" si="198"/>
        <v>0</v>
      </c>
      <c r="Q1980" s="6" t="e">
        <f>+SUMIFS(#REF!,#REF!,TablaINV[[#This Row],[GRUPO]],#REF!,TablaINV[[#This Row],[COD]])</f>
        <v>#REF!</v>
      </c>
      <c r="R1980" s="19">
        <f t="shared" si="199"/>
        <v>0</v>
      </c>
      <c r="S1980" s="4" t="str">
        <f>+VLOOKUP(A1980,inv!T:X,5,0)</f>
        <v>CENTRO ORIENTE</v>
      </c>
      <c r="T1980" s="4" t="str">
        <f>+VLOOKUP(B:B,'DT HUEVO'!$A:$D,4,0)</f>
        <v>SEGUNDA</v>
      </c>
      <c r="U1980" s="4" t="str">
        <f>+VLOOKUP(TablaINV[[#This Row],[COD]],'DT HUEVO'!$A:$D,3,0)</f>
        <v>SEGUNDA</v>
      </c>
    </row>
    <row r="1981" spans="1:21">
      <c r="A1981" t="s">
        <v>471</v>
      </c>
      <c r="B1981" s="7">
        <v>76401</v>
      </c>
      <c r="C1981" t="s">
        <v>533</v>
      </c>
      <c r="D1981">
        <f>+SUMIFS(inv!D:D,inv!A:A,B1981,inv!T:T,A1981)</f>
        <v>0</v>
      </c>
      <c r="E1981">
        <f>+SUMIFS(inv!$D$1:$D$1164,inv!$A$1:$A$1164,$B1981,inv!$T$1:$T$1164,$A1981,inv!$U$1:$U$1164,'DIAS DE INVENTARIO TAT'!E$1)</f>
        <v>0</v>
      </c>
      <c r="F1981">
        <f>+SUMIFS(inv!$D$1:$D$1164,inv!$A$1:$A$1164,$B1981,inv!$T$1:$T$1164,$A1981,inv!$U$1:$U$1164,'DIAS DE INVENTARIO TAT'!F$1)</f>
        <v>0</v>
      </c>
      <c r="G1981">
        <f>+SUMIFS(inv!$D$1:$D$1164,inv!$A$1:$A$1164,$B1981,inv!$T$1:$T$1164,$A1981,inv!$U$1:$U$1164,'DIAS DE INVENTARIO TAT'!G$1)</f>
        <v>0</v>
      </c>
      <c r="H1981">
        <f>+SUMIFS(inv!$D$1:$D$1164,inv!$A$1:$A$1164,$B1981,inv!$T$1:$T$1164,$A1981,inv!$U$1:$U$1164,'DIAS DE INVENTARIO TAT'!H$1)</f>
        <v>0</v>
      </c>
      <c r="I1981">
        <f>+SUMIFS(inv!$D$1:$D$1164,inv!$A$1:$A$1164,$B1981,inv!$T$1:$T$1164,$A1981,inv!$U$1:$U$1164,'DIAS DE INVENTARIO TAT'!I$1)</f>
        <v>0</v>
      </c>
      <c r="J1981">
        <f>+SUMIFS(inv!$D$1:$D$1164,inv!$A$1:$A$1164,$B1981,inv!$T$1:$T$1164,$A1981,inv!$U$1:$U$1164,'DIAS DE INVENTARIO TAT'!J$1)</f>
        <v>0</v>
      </c>
      <c r="K1981">
        <f>+SUMIFS(inv!$D$1:$D$1164,inv!$A$1:$A$1164,$B1981,inv!$T$1:$T$1164,$A1981,inv!$U$1:$U$1164,'DIAS DE INVENTARIO TAT'!K$1)</f>
        <v>0</v>
      </c>
      <c r="L1981" s="6">
        <f>+SUMIFS(VENTAS!H:H,VENTAS!B:B,B1981,VENTAS!G:G,A1981)</f>
        <v>0</v>
      </c>
      <c r="M1981" s="4">
        <f t="shared" si="191"/>
        <v>0</v>
      </c>
      <c r="N1981" s="4">
        <f t="shared" si="196"/>
        <v>0</v>
      </c>
      <c r="O1981" s="4">
        <f t="shared" si="197"/>
        <v>0</v>
      </c>
      <c r="P1981" s="4">
        <f t="shared" si="198"/>
        <v>0</v>
      </c>
      <c r="Q1981" s="6" t="e">
        <f>+SUMIFS(#REF!,#REF!,TablaINV[[#This Row],[GRUPO]],#REF!,TablaINV[[#This Row],[COD]])</f>
        <v>#REF!</v>
      </c>
      <c r="R1981" s="19">
        <f t="shared" si="199"/>
        <v>0</v>
      </c>
      <c r="S1981" s="4" t="str">
        <f>+VLOOKUP(A1981,inv!T:X,5,0)</f>
        <v>CENTRO ORIENTE</v>
      </c>
      <c r="T1981" s="4" t="str">
        <f>+VLOOKUP(B:B,'DT HUEVO'!$A:$D,4,0)</f>
        <v>SEGUNDA</v>
      </c>
      <c r="U1981" s="4" t="str">
        <f>+VLOOKUP(TablaINV[[#This Row],[COD]],'DT HUEVO'!$A:$D,3,0)</f>
        <v>SEGUNDA</v>
      </c>
    </row>
    <row r="1982" spans="1:21">
      <c r="A1982" t="s">
        <v>471</v>
      </c>
      <c r="B1982" s="7">
        <v>72101</v>
      </c>
      <c r="C1982" t="s">
        <v>582</v>
      </c>
      <c r="D1982">
        <f>+SUMIFS(inv!D:D,inv!A:A,B1982,inv!T:T,A1982)</f>
        <v>0</v>
      </c>
      <c r="E1982">
        <f>+SUMIFS(inv!$D$1:$D$1164,inv!$A$1:$A$1164,$B1982,inv!$T$1:$T$1164,$A1982,inv!$U$1:$U$1164,'DIAS DE INVENTARIO TAT'!E$1)</f>
        <v>0</v>
      </c>
      <c r="F1982">
        <f>+SUMIFS(inv!$D$1:$D$1164,inv!$A$1:$A$1164,$B1982,inv!$T$1:$T$1164,$A1982,inv!$U$1:$U$1164,'DIAS DE INVENTARIO TAT'!F$1)</f>
        <v>0</v>
      </c>
      <c r="G1982">
        <f>+SUMIFS(inv!$D$1:$D$1164,inv!$A$1:$A$1164,$B1982,inv!$T$1:$T$1164,$A1982,inv!$U$1:$U$1164,'DIAS DE INVENTARIO TAT'!G$1)</f>
        <v>0</v>
      </c>
      <c r="H1982">
        <f>+SUMIFS(inv!$D$1:$D$1164,inv!$A$1:$A$1164,$B1982,inv!$T$1:$T$1164,$A1982,inv!$U$1:$U$1164,'DIAS DE INVENTARIO TAT'!H$1)</f>
        <v>0</v>
      </c>
      <c r="I1982">
        <f>+SUMIFS(inv!$D$1:$D$1164,inv!$A$1:$A$1164,$B1982,inv!$T$1:$T$1164,$A1982,inv!$U$1:$U$1164,'DIAS DE INVENTARIO TAT'!I$1)</f>
        <v>0</v>
      </c>
      <c r="J1982">
        <f>+SUMIFS(inv!$D$1:$D$1164,inv!$A$1:$A$1164,$B1982,inv!$T$1:$T$1164,$A1982,inv!$U$1:$U$1164,'DIAS DE INVENTARIO TAT'!J$1)</f>
        <v>0</v>
      </c>
      <c r="K1982">
        <f>+SUMIFS(inv!$D$1:$D$1164,inv!$A$1:$A$1164,$B1982,inv!$T$1:$T$1164,$A1982,inv!$U$1:$U$1164,'DIAS DE INVENTARIO TAT'!K$1)</f>
        <v>0</v>
      </c>
      <c r="L1982" s="6">
        <f>+SUMIFS(VENTAS!H:H,VENTAS!B:B,B1982,VENTAS!G:G,A1982)</f>
        <v>0</v>
      </c>
      <c r="M1982" s="4">
        <f t="shared" si="191"/>
        <v>0</v>
      </c>
      <c r="N1982" s="4">
        <f t="shared" si="196"/>
        <v>0</v>
      </c>
      <c r="O1982" s="4">
        <f t="shared" si="197"/>
        <v>0</v>
      </c>
      <c r="P1982" s="4">
        <f t="shared" si="198"/>
        <v>0</v>
      </c>
      <c r="Q1982" s="6" t="e">
        <f>+SUMIFS(#REF!,#REF!,TablaINV[[#This Row],[GRUPO]],#REF!,TablaINV[[#This Row],[COD]])</f>
        <v>#REF!</v>
      </c>
      <c r="R1982" s="19">
        <f t="shared" si="199"/>
        <v>0</v>
      </c>
      <c r="S1982" s="4" t="str">
        <f>+VLOOKUP(A1982,inv!T:X,5,0)</f>
        <v>CENTRO ORIENTE</v>
      </c>
      <c r="T1982" s="4" t="str">
        <f>+VLOOKUP(B:B,'DT HUEVO'!$A:$D,4,0)</f>
        <v>SEGUNDA</v>
      </c>
      <c r="U1982" s="4" t="str">
        <f>+VLOOKUP(TablaINV[[#This Row],[COD]],'DT HUEVO'!$A:$D,3,0)</f>
        <v>SEGUNDA</v>
      </c>
    </row>
    <row r="1983" spans="1:21">
      <c r="A1983" t="s">
        <v>471</v>
      </c>
      <c r="B1983" s="7">
        <v>90</v>
      </c>
      <c r="C1983" t="s">
        <v>100</v>
      </c>
      <c r="D1983">
        <f>+SUMIFS(inv!D:D,inv!A:A,B1983,inv!T:T,A1983)</f>
        <v>0</v>
      </c>
      <c r="E1983">
        <f>+SUMIFS(inv!$D$1:$D$1164,inv!$A$1:$A$1164,$B1983,inv!$T$1:$T$1164,$A1983,inv!$U$1:$U$1164,'DIAS DE INVENTARIO TAT'!E$1)</f>
        <v>0</v>
      </c>
      <c r="F1983">
        <f>+SUMIFS(inv!$D$1:$D$1164,inv!$A$1:$A$1164,$B1983,inv!$T$1:$T$1164,$A1983,inv!$U$1:$U$1164,'DIAS DE INVENTARIO TAT'!F$1)</f>
        <v>0</v>
      </c>
      <c r="G1983">
        <f>+SUMIFS(inv!$D$1:$D$1164,inv!$A$1:$A$1164,$B1983,inv!$T$1:$T$1164,$A1983,inv!$U$1:$U$1164,'DIAS DE INVENTARIO TAT'!G$1)</f>
        <v>0</v>
      </c>
      <c r="H1983">
        <f>+SUMIFS(inv!$D$1:$D$1164,inv!$A$1:$A$1164,$B1983,inv!$T$1:$T$1164,$A1983,inv!$U$1:$U$1164,'DIAS DE INVENTARIO TAT'!H$1)</f>
        <v>0</v>
      </c>
      <c r="I1983">
        <f>+SUMIFS(inv!$D$1:$D$1164,inv!$A$1:$A$1164,$B1983,inv!$T$1:$T$1164,$A1983,inv!$U$1:$U$1164,'DIAS DE INVENTARIO TAT'!I$1)</f>
        <v>0</v>
      </c>
      <c r="J1983">
        <f>+SUMIFS(inv!$D$1:$D$1164,inv!$A$1:$A$1164,$B1983,inv!$T$1:$T$1164,$A1983,inv!$U$1:$U$1164,'DIAS DE INVENTARIO TAT'!J$1)</f>
        <v>0</v>
      </c>
      <c r="K1983">
        <f>+SUMIFS(inv!$D$1:$D$1164,inv!$A$1:$A$1164,$B1983,inv!$T$1:$T$1164,$A1983,inv!$U$1:$U$1164,'DIAS DE INVENTARIO TAT'!K$1)</f>
        <v>0</v>
      </c>
      <c r="L1983" s="6">
        <f>+SUMIFS(VENTAS!H:H,VENTAS!B:B,B1983,VENTAS!G:G,A1983)</f>
        <v>0</v>
      </c>
      <c r="M1983" s="4">
        <f t="shared" si="191"/>
        <v>0</v>
      </c>
      <c r="N1983" s="4">
        <f t="shared" si="196"/>
        <v>0</v>
      </c>
      <c r="O1983" s="4">
        <f t="shared" si="197"/>
        <v>0</v>
      </c>
      <c r="P1983" s="4">
        <f t="shared" si="198"/>
        <v>0</v>
      </c>
      <c r="Q1983" s="6" t="e">
        <f>+SUMIFS(#REF!,#REF!,TablaINV[[#This Row],[GRUPO]],#REF!,TablaINV[[#This Row],[COD]])</f>
        <v>#REF!</v>
      </c>
      <c r="R1983" s="19">
        <f t="shared" si="199"/>
        <v>0</v>
      </c>
      <c r="S1983" s="4" t="str">
        <f>+VLOOKUP(A1983,inv!T:X,5,0)</f>
        <v>CENTRO ORIENTE</v>
      </c>
      <c r="T1983" s="4" t="str">
        <f>+VLOOKUP(B:B,'DT HUEVO'!$A:$D,4,0)</f>
        <v>HUEVO SIN CLASIFICAR</v>
      </c>
      <c r="U1983" s="4" t="str">
        <f>+VLOOKUP(TablaINV[[#This Row],[COD]],'DT HUEVO'!$A:$D,3,0)</f>
        <v>HUEVO SIN CLASIFICAR</v>
      </c>
    </row>
    <row r="1984" spans="1:21">
      <c r="A1984" t="s">
        <v>471</v>
      </c>
      <c r="B1984" s="7">
        <v>10403</v>
      </c>
      <c r="C1984" t="s">
        <v>35</v>
      </c>
      <c r="D1984">
        <f>+SUMIFS(inv!D:D,inv!A:A,B1984,inv!T:T,A1984)</f>
        <v>0</v>
      </c>
      <c r="E1984">
        <f>+SUMIFS(inv!$D$1:$D$1164,inv!$A$1:$A$1164,$B1984,inv!$T$1:$T$1164,$A1984,inv!$U$1:$U$1164,'DIAS DE INVENTARIO TAT'!E$1)</f>
        <v>0</v>
      </c>
      <c r="F1984">
        <f>+SUMIFS(inv!$D$1:$D$1164,inv!$A$1:$A$1164,$B1984,inv!$T$1:$T$1164,$A1984,inv!$U$1:$U$1164,'DIAS DE INVENTARIO TAT'!F$1)</f>
        <v>0</v>
      </c>
      <c r="G1984">
        <f>+SUMIFS(inv!$D$1:$D$1164,inv!$A$1:$A$1164,$B1984,inv!$T$1:$T$1164,$A1984,inv!$U$1:$U$1164,'DIAS DE INVENTARIO TAT'!G$1)</f>
        <v>0</v>
      </c>
      <c r="H1984">
        <f>+SUMIFS(inv!$D$1:$D$1164,inv!$A$1:$A$1164,$B1984,inv!$T$1:$T$1164,$A1984,inv!$U$1:$U$1164,'DIAS DE INVENTARIO TAT'!H$1)</f>
        <v>0</v>
      </c>
      <c r="I1984">
        <f>+SUMIFS(inv!$D$1:$D$1164,inv!$A$1:$A$1164,$B1984,inv!$T$1:$T$1164,$A1984,inv!$U$1:$U$1164,'DIAS DE INVENTARIO TAT'!I$1)</f>
        <v>0</v>
      </c>
      <c r="J1984">
        <f>+SUMIFS(inv!$D$1:$D$1164,inv!$A$1:$A$1164,$B1984,inv!$T$1:$T$1164,$A1984,inv!$U$1:$U$1164,'DIAS DE INVENTARIO TAT'!J$1)</f>
        <v>0</v>
      </c>
      <c r="K1984">
        <f>+SUMIFS(inv!$D$1:$D$1164,inv!$A$1:$A$1164,$B1984,inv!$T$1:$T$1164,$A1984,inv!$U$1:$U$1164,'DIAS DE INVENTARIO TAT'!K$1)</f>
        <v>0</v>
      </c>
      <c r="L1984" s="6">
        <f>+SUMIFS(VENTAS!H:H,VENTAS!B:B,B1984,VENTAS!G:G,A1984)</f>
        <v>0</v>
      </c>
      <c r="M1984" s="4">
        <f t="shared" si="191"/>
        <v>0</v>
      </c>
      <c r="N1984" s="4">
        <f t="shared" si="196"/>
        <v>0</v>
      </c>
      <c r="O1984" s="4">
        <f t="shared" si="197"/>
        <v>0</v>
      </c>
      <c r="P1984" s="4">
        <f t="shared" si="198"/>
        <v>0</v>
      </c>
      <c r="Q1984" s="6" t="e">
        <f>+SUMIFS(#REF!,#REF!,TablaINV[[#This Row],[GRUPO]],#REF!,TablaINV[[#This Row],[COD]])</f>
        <v>#REF!</v>
      </c>
      <c r="R1984" s="19">
        <f t="shared" si="199"/>
        <v>0</v>
      </c>
      <c r="S1984" s="4" t="str">
        <f>+VLOOKUP(A1984,inv!T:X,5,0)</f>
        <v>CENTRO ORIENTE</v>
      </c>
      <c r="T1984" s="4" t="str">
        <f>+VLOOKUP(B:B,'DT HUEVO'!$A:$D,4,0)</f>
        <v>EMPACADOS</v>
      </c>
      <c r="U1984" s="4" t="str">
        <f>+VLOOKUP(TablaINV[[#This Row],[COD]],'DT HUEVO'!$A:$D,3,0)</f>
        <v>A</v>
      </c>
    </row>
    <row r="1985" spans="1:21">
      <c r="A1985" t="s">
        <v>471</v>
      </c>
      <c r="B1985" s="7">
        <v>76001</v>
      </c>
      <c r="C1985" t="s">
        <v>99</v>
      </c>
      <c r="D1985">
        <f>+SUMIFS(inv!D:D,inv!A:A,B1985,inv!T:T,A1985)</f>
        <v>0</v>
      </c>
      <c r="E1985">
        <f>+SUMIFS(inv!$D$1:$D$1164,inv!$A$1:$A$1164,$B1985,inv!$T$1:$T$1164,$A1985,inv!$U$1:$U$1164,'DIAS DE INVENTARIO TAT'!E$1)</f>
        <v>0</v>
      </c>
      <c r="F1985">
        <f>+SUMIFS(inv!$D$1:$D$1164,inv!$A$1:$A$1164,$B1985,inv!$T$1:$T$1164,$A1985,inv!$U$1:$U$1164,'DIAS DE INVENTARIO TAT'!F$1)</f>
        <v>0</v>
      </c>
      <c r="G1985">
        <f>+SUMIFS(inv!$D$1:$D$1164,inv!$A$1:$A$1164,$B1985,inv!$T$1:$T$1164,$A1985,inv!$U$1:$U$1164,'DIAS DE INVENTARIO TAT'!G$1)</f>
        <v>0</v>
      </c>
      <c r="H1985">
        <f>+SUMIFS(inv!$D$1:$D$1164,inv!$A$1:$A$1164,$B1985,inv!$T$1:$T$1164,$A1985,inv!$U$1:$U$1164,'DIAS DE INVENTARIO TAT'!H$1)</f>
        <v>0</v>
      </c>
      <c r="I1985">
        <f>+SUMIFS(inv!$D$1:$D$1164,inv!$A$1:$A$1164,$B1985,inv!$T$1:$T$1164,$A1985,inv!$U$1:$U$1164,'DIAS DE INVENTARIO TAT'!I$1)</f>
        <v>0</v>
      </c>
      <c r="J1985">
        <f>+SUMIFS(inv!$D$1:$D$1164,inv!$A$1:$A$1164,$B1985,inv!$T$1:$T$1164,$A1985,inv!$U$1:$U$1164,'DIAS DE INVENTARIO TAT'!J$1)</f>
        <v>0</v>
      </c>
      <c r="K1985">
        <f>+SUMIFS(inv!$D$1:$D$1164,inv!$A$1:$A$1164,$B1985,inv!$T$1:$T$1164,$A1985,inv!$U$1:$U$1164,'DIAS DE INVENTARIO TAT'!K$1)</f>
        <v>0</v>
      </c>
      <c r="L1985" s="6">
        <f>+SUMIFS(VENTAS!H:H,VENTAS!B:B,B1985,VENTAS!G:G,A1985)</f>
        <v>0</v>
      </c>
      <c r="M1985" s="4">
        <f t="shared" si="191"/>
        <v>0</v>
      </c>
      <c r="N1985" s="4">
        <f t="shared" si="196"/>
        <v>0</v>
      </c>
      <c r="O1985" s="4">
        <f t="shared" si="197"/>
        <v>0</v>
      </c>
      <c r="P1985" s="4">
        <f t="shared" si="198"/>
        <v>0</v>
      </c>
      <c r="Q1985" s="6" t="e">
        <f>+SUMIFS(#REF!,#REF!,TablaINV[[#This Row],[GRUPO]],#REF!,TablaINV[[#This Row],[COD]])</f>
        <v>#REF!</v>
      </c>
      <c r="R1985" s="19">
        <f t="shared" si="199"/>
        <v>0</v>
      </c>
      <c r="S1985" s="4" t="str">
        <f>+VLOOKUP(A1985,inv!T:X,5,0)</f>
        <v>CENTRO ORIENTE</v>
      </c>
      <c r="T1985" s="4" t="str">
        <f>+VLOOKUP(B:B,'DT HUEVO'!$A:$D,4,0)</f>
        <v>HUEVO SIN CLASIFICAR</v>
      </c>
      <c r="U1985" s="4" t="str">
        <f>+VLOOKUP(TablaINV[[#This Row],[COD]],'DT HUEVO'!$A:$D,3,0)</f>
        <v>HUEVO SIN CLASIFICAR</v>
      </c>
    </row>
    <row r="1986" spans="1:21">
      <c r="A1986" t="s">
        <v>471</v>
      </c>
      <c r="B1986" s="7">
        <v>901</v>
      </c>
      <c r="C1986" t="s">
        <v>57</v>
      </c>
      <c r="D1986">
        <f>+SUMIFS(inv!D:D,inv!A:A,B1986,inv!T:T,A1986)</f>
        <v>0</v>
      </c>
      <c r="E1986">
        <f>+SUMIFS(inv!$D$1:$D$1164,inv!$A$1:$A$1164,$B1986,inv!$T$1:$T$1164,$A1986,inv!$U$1:$U$1164,'DIAS DE INVENTARIO TAT'!E$1)</f>
        <v>0</v>
      </c>
      <c r="F1986">
        <f>+SUMIFS(inv!$D$1:$D$1164,inv!$A$1:$A$1164,$B1986,inv!$T$1:$T$1164,$A1986,inv!$U$1:$U$1164,'DIAS DE INVENTARIO TAT'!F$1)</f>
        <v>0</v>
      </c>
      <c r="G1986">
        <f>+SUMIFS(inv!$D$1:$D$1164,inv!$A$1:$A$1164,$B1986,inv!$T$1:$T$1164,$A1986,inv!$U$1:$U$1164,'DIAS DE INVENTARIO TAT'!G$1)</f>
        <v>0</v>
      </c>
      <c r="H1986">
        <f>+SUMIFS(inv!$D$1:$D$1164,inv!$A$1:$A$1164,$B1986,inv!$T$1:$T$1164,$A1986,inv!$U$1:$U$1164,'DIAS DE INVENTARIO TAT'!H$1)</f>
        <v>0</v>
      </c>
      <c r="I1986">
        <f>+SUMIFS(inv!$D$1:$D$1164,inv!$A$1:$A$1164,$B1986,inv!$T$1:$T$1164,$A1986,inv!$U$1:$U$1164,'DIAS DE INVENTARIO TAT'!I$1)</f>
        <v>0</v>
      </c>
      <c r="J1986">
        <f>+SUMIFS(inv!$D$1:$D$1164,inv!$A$1:$A$1164,$B1986,inv!$T$1:$T$1164,$A1986,inv!$U$1:$U$1164,'DIAS DE INVENTARIO TAT'!J$1)</f>
        <v>0</v>
      </c>
      <c r="K1986">
        <f>+SUMIFS(inv!$D$1:$D$1164,inv!$A$1:$A$1164,$B1986,inv!$T$1:$T$1164,$A1986,inv!$U$1:$U$1164,'DIAS DE INVENTARIO TAT'!K$1)</f>
        <v>0</v>
      </c>
      <c r="L1986" s="6">
        <f>+SUMIFS(VENTAS!H:H,VENTAS!B:B,B1986,VENTAS!G:G,A1986)</f>
        <v>0</v>
      </c>
      <c r="M1986" s="4">
        <f t="shared" si="191"/>
        <v>0</v>
      </c>
      <c r="N1986" s="4">
        <f t="shared" si="196"/>
        <v>0</v>
      </c>
      <c r="O1986" s="4">
        <f t="shared" si="197"/>
        <v>0</v>
      </c>
      <c r="P1986" s="4">
        <f t="shared" si="198"/>
        <v>0</v>
      </c>
      <c r="Q1986" s="6" t="e">
        <f>+SUMIFS(#REF!,#REF!,TablaINV[[#This Row],[GRUPO]],#REF!,TablaINV[[#This Row],[COD]])</f>
        <v>#REF!</v>
      </c>
      <c r="R1986" s="19">
        <f t="shared" si="199"/>
        <v>0</v>
      </c>
      <c r="S1986" s="4" t="str">
        <f>+VLOOKUP(A1986,inv!T:X,5,0)</f>
        <v>CENTRO ORIENTE</v>
      </c>
      <c r="T1986" s="4" t="str">
        <f>+VLOOKUP(B:B,'DT HUEVO'!$A:$D,4,0)</f>
        <v>HUEVO SIN CLASIFICAR</v>
      </c>
      <c r="U1986" s="4" t="str">
        <f>+VLOOKUP(TablaINV[[#This Row],[COD]],'DT HUEVO'!$A:$D,3,0)</f>
        <v>HUEVO SIN CLASIFICAR</v>
      </c>
    </row>
    <row r="1987" spans="1:21">
      <c r="A1987" t="s">
        <v>471</v>
      </c>
      <c r="B1987" s="7">
        <v>74001</v>
      </c>
      <c r="C1987" t="s">
        <v>641</v>
      </c>
      <c r="D1987">
        <f>+SUMIFS(inv!D:D,inv!A:A,B1987,inv!T:T,A1987)</f>
        <v>0</v>
      </c>
      <c r="E1987">
        <f>+SUMIFS(inv!$D$1:$D$1164,inv!$A$1:$A$1164,$B1987,inv!$T$1:$T$1164,$A1987,inv!$U$1:$U$1164,'DIAS DE INVENTARIO TAT'!E$1)</f>
        <v>0</v>
      </c>
      <c r="F1987">
        <f>+SUMIFS(inv!$D$1:$D$1164,inv!$A$1:$A$1164,$B1987,inv!$T$1:$T$1164,$A1987,inv!$U$1:$U$1164,'DIAS DE INVENTARIO TAT'!F$1)</f>
        <v>0</v>
      </c>
      <c r="G1987">
        <f>+SUMIFS(inv!$D$1:$D$1164,inv!$A$1:$A$1164,$B1987,inv!$T$1:$T$1164,$A1987,inv!$U$1:$U$1164,'DIAS DE INVENTARIO TAT'!G$1)</f>
        <v>0</v>
      </c>
      <c r="H1987">
        <f>+SUMIFS(inv!$D$1:$D$1164,inv!$A$1:$A$1164,$B1987,inv!$T$1:$T$1164,$A1987,inv!$U$1:$U$1164,'DIAS DE INVENTARIO TAT'!H$1)</f>
        <v>0</v>
      </c>
      <c r="I1987">
        <f>+SUMIFS(inv!$D$1:$D$1164,inv!$A$1:$A$1164,$B1987,inv!$T$1:$T$1164,$A1987,inv!$U$1:$U$1164,'DIAS DE INVENTARIO TAT'!I$1)</f>
        <v>0</v>
      </c>
      <c r="J1987">
        <f>+SUMIFS(inv!$D$1:$D$1164,inv!$A$1:$A$1164,$B1987,inv!$T$1:$T$1164,$A1987,inv!$U$1:$U$1164,'DIAS DE INVENTARIO TAT'!J$1)</f>
        <v>0</v>
      </c>
      <c r="K1987">
        <f>+SUMIFS(inv!$D$1:$D$1164,inv!$A$1:$A$1164,$B1987,inv!$T$1:$T$1164,$A1987,inv!$U$1:$U$1164,'DIAS DE INVENTARIO TAT'!K$1)</f>
        <v>0</v>
      </c>
      <c r="L1987" s="6">
        <f>+SUMIFS(VENTAS!H:H,VENTAS!B:B,B1987,VENTAS!G:G,A1987)</f>
        <v>0</v>
      </c>
      <c r="M1987" s="4">
        <f t="shared" si="191"/>
        <v>0</v>
      </c>
      <c r="N1987" s="4">
        <f t="shared" si="196"/>
        <v>0</v>
      </c>
      <c r="O1987" s="4">
        <f t="shared" si="197"/>
        <v>0</v>
      </c>
      <c r="P1987" s="4">
        <f t="shared" si="198"/>
        <v>0</v>
      </c>
      <c r="Q1987" s="6" t="e">
        <f>+SUMIFS(#REF!,#REF!,TablaINV[[#This Row],[GRUPO]],#REF!,TablaINV[[#This Row],[COD]])</f>
        <v>#REF!</v>
      </c>
      <c r="R1987" s="19">
        <f t="shared" si="199"/>
        <v>0</v>
      </c>
      <c r="S1987" s="4" t="str">
        <f>+VLOOKUP(A1987,inv!T:X,5,0)</f>
        <v>CENTRO ORIENTE</v>
      </c>
      <c r="T1987" s="4" t="str">
        <f>+VLOOKUP(B:B,'DT HUEVO'!$A:$D,4,0)</f>
        <v>SEGUNDA</v>
      </c>
      <c r="U1987" s="4" t="str">
        <f>+VLOOKUP(TablaINV[[#This Row],[COD]],'DT HUEVO'!$A:$D,3,0)</f>
        <v>SEGUNDA</v>
      </c>
    </row>
    <row r="1988" spans="1:21">
      <c r="A1988" t="s">
        <v>471</v>
      </c>
      <c r="B1988" s="7">
        <v>76101</v>
      </c>
      <c r="C1988" t="s">
        <v>644</v>
      </c>
      <c r="D1988">
        <f>+SUMIFS(inv!D:D,inv!A:A,B1988,inv!T:T,A1988)</f>
        <v>0</v>
      </c>
      <c r="E1988">
        <f>+SUMIFS(inv!$D$1:$D$1164,inv!$A$1:$A$1164,$B1988,inv!$T$1:$T$1164,$A1988,inv!$U$1:$U$1164,'DIAS DE INVENTARIO TAT'!E$1)</f>
        <v>0</v>
      </c>
      <c r="F1988">
        <f>+SUMIFS(inv!$D$1:$D$1164,inv!$A$1:$A$1164,$B1988,inv!$T$1:$T$1164,$A1988,inv!$U$1:$U$1164,'DIAS DE INVENTARIO TAT'!F$1)</f>
        <v>0</v>
      </c>
      <c r="G1988">
        <f>+SUMIFS(inv!$D$1:$D$1164,inv!$A$1:$A$1164,$B1988,inv!$T$1:$T$1164,$A1988,inv!$U$1:$U$1164,'DIAS DE INVENTARIO TAT'!G$1)</f>
        <v>0</v>
      </c>
      <c r="H1988">
        <f>+SUMIFS(inv!$D$1:$D$1164,inv!$A$1:$A$1164,$B1988,inv!$T$1:$T$1164,$A1988,inv!$U$1:$U$1164,'DIAS DE INVENTARIO TAT'!H$1)</f>
        <v>0</v>
      </c>
      <c r="I1988">
        <f>+SUMIFS(inv!$D$1:$D$1164,inv!$A$1:$A$1164,$B1988,inv!$T$1:$T$1164,$A1988,inv!$U$1:$U$1164,'DIAS DE INVENTARIO TAT'!I$1)</f>
        <v>0</v>
      </c>
      <c r="J1988">
        <f>+SUMIFS(inv!$D$1:$D$1164,inv!$A$1:$A$1164,$B1988,inv!$T$1:$T$1164,$A1988,inv!$U$1:$U$1164,'DIAS DE INVENTARIO TAT'!J$1)</f>
        <v>0</v>
      </c>
      <c r="K1988">
        <f>+SUMIFS(inv!$D$1:$D$1164,inv!$A$1:$A$1164,$B1988,inv!$T$1:$T$1164,$A1988,inv!$U$1:$U$1164,'DIAS DE INVENTARIO TAT'!K$1)</f>
        <v>0</v>
      </c>
      <c r="L1988" s="6">
        <f>+SUMIFS(VENTAS!H:H,VENTAS!B:B,B1988,VENTAS!G:G,A1988)</f>
        <v>0</v>
      </c>
      <c r="M1988" s="4">
        <f t="shared" ref="M1988:M2051" si="200">+IFERROR(D1988/$L1988,0)</f>
        <v>0</v>
      </c>
      <c r="N1988" s="4">
        <f t="shared" si="196"/>
        <v>0</v>
      </c>
      <c r="O1988" s="4">
        <f t="shared" si="197"/>
        <v>0</v>
      </c>
      <c r="P1988" s="4">
        <f t="shared" si="198"/>
        <v>0</v>
      </c>
      <c r="Q1988" s="6" t="e">
        <f>+SUMIFS(#REF!,#REF!,TablaINV[[#This Row],[GRUPO]],#REF!,TablaINV[[#This Row],[COD]])</f>
        <v>#REF!</v>
      </c>
      <c r="R1988" s="19">
        <f t="shared" si="199"/>
        <v>0</v>
      </c>
      <c r="S1988" s="4" t="str">
        <f>+VLOOKUP(A1988,inv!T:X,5,0)</f>
        <v>CENTRO ORIENTE</v>
      </c>
      <c r="T1988" s="4" t="str">
        <f>+VLOOKUP(B:B,'DT HUEVO'!$A:$D,4,0)</f>
        <v>GRIS SUELTO</v>
      </c>
      <c r="U1988" s="4" t="str">
        <f>+VLOOKUP(TablaINV[[#This Row],[COD]],'DT HUEVO'!$A:$D,3,0)</f>
        <v>YUMBO</v>
      </c>
    </row>
    <row r="1989" spans="1:21">
      <c r="A1989" t="s">
        <v>471</v>
      </c>
      <c r="B1989" s="7">
        <v>12401</v>
      </c>
      <c r="C1989" t="s">
        <v>645</v>
      </c>
      <c r="D1989">
        <f>+SUMIFS(inv!D:D,inv!A:A,B1989,inv!T:T,A1989)</f>
        <v>0</v>
      </c>
      <c r="E1989">
        <f>+SUMIFS(inv!$D$1:$D$1164,inv!$A$1:$A$1164,$B1989,inv!$T$1:$T$1164,$A1989,inv!$U$1:$U$1164,'DIAS DE INVENTARIO TAT'!E$1)</f>
        <v>0</v>
      </c>
      <c r="F1989">
        <f>+SUMIFS(inv!$D$1:$D$1164,inv!$A$1:$A$1164,$B1989,inv!$T$1:$T$1164,$A1989,inv!$U$1:$U$1164,'DIAS DE INVENTARIO TAT'!F$1)</f>
        <v>0</v>
      </c>
      <c r="G1989">
        <f>+SUMIFS(inv!$D$1:$D$1164,inv!$A$1:$A$1164,$B1989,inv!$T$1:$T$1164,$A1989,inv!$U$1:$U$1164,'DIAS DE INVENTARIO TAT'!G$1)</f>
        <v>0</v>
      </c>
      <c r="H1989">
        <f>+SUMIFS(inv!$D$1:$D$1164,inv!$A$1:$A$1164,$B1989,inv!$T$1:$T$1164,$A1989,inv!$U$1:$U$1164,'DIAS DE INVENTARIO TAT'!H$1)</f>
        <v>0</v>
      </c>
      <c r="I1989">
        <f>+SUMIFS(inv!$D$1:$D$1164,inv!$A$1:$A$1164,$B1989,inv!$T$1:$T$1164,$A1989,inv!$U$1:$U$1164,'DIAS DE INVENTARIO TAT'!I$1)</f>
        <v>0</v>
      </c>
      <c r="J1989">
        <f>+SUMIFS(inv!$D$1:$D$1164,inv!$A$1:$A$1164,$B1989,inv!$T$1:$T$1164,$A1989,inv!$U$1:$U$1164,'DIAS DE INVENTARIO TAT'!J$1)</f>
        <v>0</v>
      </c>
      <c r="K1989">
        <f>+SUMIFS(inv!$D$1:$D$1164,inv!$A$1:$A$1164,$B1989,inv!$T$1:$T$1164,$A1989,inv!$U$1:$U$1164,'DIAS DE INVENTARIO TAT'!K$1)</f>
        <v>0</v>
      </c>
      <c r="L1989" s="6">
        <f>+SUMIFS(VENTAS!H:H,VENTAS!B:B,B1989,VENTAS!G:G,A1989)</f>
        <v>0</v>
      </c>
      <c r="M1989" s="4">
        <f t="shared" si="200"/>
        <v>0</v>
      </c>
      <c r="N1989" s="4">
        <f t="shared" si="196"/>
        <v>0</v>
      </c>
      <c r="O1989" s="4">
        <f t="shared" si="197"/>
        <v>0</v>
      </c>
      <c r="P1989" s="4">
        <f t="shared" si="198"/>
        <v>0</v>
      </c>
      <c r="Q1989" s="6" t="e">
        <f>+SUMIFS(#REF!,#REF!,TablaINV[[#This Row],[GRUPO]],#REF!,TablaINV[[#This Row],[COD]])</f>
        <v>#REF!</v>
      </c>
      <c r="R1989" s="19">
        <f t="shared" si="199"/>
        <v>0</v>
      </c>
      <c r="S1989" s="4" t="str">
        <f>+VLOOKUP(A1989,inv!T:X,5,0)</f>
        <v>CENTRO ORIENTE</v>
      </c>
      <c r="T1989" s="4" t="e">
        <f>+VLOOKUP(B:B,'DT HUEVO'!$A:$D,4,0)</f>
        <v>#N/A</v>
      </c>
      <c r="U1989" s="4" t="e">
        <f>+VLOOKUP(TablaINV[[#This Row],[COD]],'DT HUEVO'!$A:$D,3,0)</f>
        <v>#N/A</v>
      </c>
    </row>
    <row r="1990" spans="1:21">
      <c r="A1990" t="s">
        <v>471</v>
      </c>
      <c r="B1990" s="7">
        <v>77301</v>
      </c>
      <c r="C1990" t="s">
        <v>648</v>
      </c>
      <c r="D1990">
        <f>+SUMIFS(inv!D:D,inv!A:A,B1990,inv!T:T,A1990)</f>
        <v>0</v>
      </c>
      <c r="E1990">
        <f>+SUMIFS(inv!$D$1:$D$1164,inv!$A$1:$A$1164,$B1990,inv!$T$1:$T$1164,$A1990,inv!$U$1:$U$1164,'DIAS DE INVENTARIO TAT'!E$1)</f>
        <v>0</v>
      </c>
      <c r="F1990">
        <f>+SUMIFS(inv!$D$1:$D$1164,inv!$A$1:$A$1164,$B1990,inv!$T$1:$T$1164,$A1990,inv!$U$1:$U$1164,'DIAS DE INVENTARIO TAT'!F$1)</f>
        <v>0</v>
      </c>
      <c r="G1990">
        <f>+SUMIFS(inv!$D$1:$D$1164,inv!$A$1:$A$1164,$B1990,inv!$T$1:$T$1164,$A1990,inv!$U$1:$U$1164,'DIAS DE INVENTARIO TAT'!G$1)</f>
        <v>0</v>
      </c>
      <c r="H1990">
        <f>+SUMIFS(inv!$D$1:$D$1164,inv!$A$1:$A$1164,$B1990,inv!$T$1:$T$1164,$A1990,inv!$U$1:$U$1164,'DIAS DE INVENTARIO TAT'!H$1)</f>
        <v>0</v>
      </c>
      <c r="I1990">
        <f>+SUMIFS(inv!$D$1:$D$1164,inv!$A$1:$A$1164,$B1990,inv!$T$1:$T$1164,$A1990,inv!$U$1:$U$1164,'DIAS DE INVENTARIO TAT'!I$1)</f>
        <v>0</v>
      </c>
      <c r="J1990">
        <f>+SUMIFS(inv!$D$1:$D$1164,inv!$A$1:$A$1164,$B1990,inv!$T$1:$T$1164,$A1990,inv!$U$1:$U$1164,'DIAS DE INVENTARIO TAT'!J$1)</f>
        <v>0</v>
      </c>
      <c r="K1990">
        <f>+SUMIFS(inv!$D$1:$D$1164,inv!$A$1:$A$1164,$B1990,inv!$T$1:$T$1164,$A1990,inv!$U$1:$U$1164,'DIAS DE INVENTARIO TAT'!K$1)</f>
        <v>0</v>
      </c>
      <c r="L1990" s="6">
        <f>+SUMIFS(VENTAS!H:H,VENTAS!B:B,B1990,VENTAS!G:G,A1990)</f>
        <v>0</v>
      </c>
      <c r="M1990" s="4">
        <f t="shared" si="200"/>
        <v>0</v>
      </c>
      <c r="N1990" s="4">
        <f t="shared" si="196"/>
        <v>0</v>
      </c>
      <c r="O1990" s="4">
        <f t="shared" si="197"/>
        <v>0</v>
      </c>
      <c r="P1990" s="4">
        <f t="shared" si="198"/>
        <v>0</v>
      </c>
      <c r="Q1990" s="6" t="e">
        <f>+SUMIFS(#REF!,#REF!,TablaINV[[#This Row],[GRUPO]],#REF!,TablaINV[[#This Row],[COD]])</f>
        <v>#REF!</v>
      </c>
      <c r="R1990" s="19">
        <f t="shared" si="199"/>
        <v>0</v>
      </c>
      <c r="S1990" s="4" t="str">
        <f>+VLOOKUP(A1990,inv!T:X,5,0)</f>
        <v>CENTRO ORIENTE</v>
      </c>
      <c r="T1990" s="4" t="str">
        <f>+VLOOKUP(B:B,'DT HUEVO'!$A:$D,4,0)</f>
        <v>SEGUNDA</v>
      </c>
      <c r="U1990" s="4" t="str">
        <f>+VLOOKUP(TablaINV[[#This Row],[COD]],'DT HUEVO'!$A:$D,3,0)</f>
        <v>SEGUNDA</v>
      </c>
    </row>
    <row r="1991" spans="1:21">
      <c r="A1991" t="s">
        <v>471</v>
      </c>
      <c r="B1991" s="7">
        <v>12336</v>
      </c>
      <c r="C1991" t="s">
        <v>658</v>
      </c>
      <c r="D1991">
        <f>+SUMIFS(inv!D:D,inv!A:A,B1991,inv!T:T,A1991)</f>
        <v>0</v>
      </c>
      <c r="E1991">
        <f>+SUMIFS(inv!$D$1:$D$1164,inv!$A$1:$A$1164,$B1991,inv!$T$1:$T$1164,$A1991,inv!$U$1:$U$1164,'DIAS DE INVENTARIO TAT'!E$1)</f>
        <v>0</v>
      </c>
      <c r="F1991">
        <f>+SUMIFS(inv!$D$1:$D$1164,inv!$A$1:$A$1164,$B1991,inv!$T$1:$T$1164,$A1991,inv!$U$1:$U$1164,'DIAS DE INVENTARIO TAT'!F$1)</f>
        <v>0</v>
      </c>
      <c r="G1991">
        <f>+SUMIFS(inv!$D$1:$D$1164,inv!$A$1:$A$1164,$B1991,inv!$T$1:$T$1164,$A1991,inv!$U$1:$U$1164,'DIAS DE INVENTARIO TAT'!G$1)</f>
        <v>0</v>
      </c>
      <c r="H1991">
        <f>+SUMIFS(inv!$D$1:$D$1164,inv!$A$1:$A$1164,$B1991,inv!$T$1:$T$1164,$A1991,inv!$U$1:$U$1164,'DIAS DE INVENTARIO TAT'!H$1)</f>
        <v>0</v>
      </c>
      <c r="I1991">
        <f>+SUMIFS(inv!$D$1:$D$1164,inv!$A$1:$A$1164,$B1991,inv!$T$1:$T$1164,$A1991,inv!$U$1:$U$1164,'DIAS DE INVENTARIO TAT'!I$1)</f>
        <v>0</v>
      </c>
      <c r="J1991">
        <f>+SUMIFS(inv!$D$1:$D$1164,inv!$A$1:$A$1164,$B1991,inv!$T$1:$T$1164,$A1991,inv!$U$1:$U$1164,'DIAS DE INVENTARIO TAT'!J$1)</f>
        <v>0</v>
      </c>
      <c r="K1991">
        <f>+SUMIFS(inv!$D$1:$D$1164,inv!$A$1:$A$1164,$B1991,inv!$T$1:$T$1164,$A1991,inv!$U$1:$U$1164,'DIAS DE INVENTARIO TAT'!K$1)</f>
        <v>0</v>
      </c>
      <c r="L1991" s="6">
        <f>+SUMIFS(VENTAS!H:H,VENTAS!B:B,B1991,VENTAS!G:G,A1991)</f>
        <v>0</v>
      </c>
      <c r="M1991" s="4">
        <f t="shared" si="200"/>
        <v>0</v>
      </c>
      <c r="N1991" s="4">
        <f t="shared" si="196"/>
        <v>0</v>
      </c>
      <c r="O1991" s="4">
        <f t="shared" si="197"/>
        <v>0</v>
      </c>
      <c r="P1991" s="4">
        <f t="shared" si="198"/>
        <v>0</v>
      </c>
      <c r="Q1991" s="6" t="e">
        <f>+SUMIFS(#REF!,#REF!,TablaINV[[#This Row],[GRUPO]],#REF!,TablaINV[[#This Row],[COD]])</f>
        <v>#REF!</v>
      </c>
      <c r="R1991" s="19">
        <f t="shared" si="199"/>
        <v>0</v>
      </c>
      <c r="S1991" s="4" t="str">
        <f>+VLOOKUP(A1991,inv!T:X,5,0)</f>
        <v>CENTRO ORIENTE</v>
      </c>
      <c r="T1991" s="4" t="e">
        <f>+VLOOKUP(B:B,'DT HUEVO'!$A:$D,4,0)</f>
        <v>#N/A</v>
      </c>
      <c r="U1991" s="4" t="e">
        <f>+VLOOKUP(TablaINV[[#This Row],[COD]],'DT HUEVO'!$A:$D,3,0)</f>
        <v>#N/A</v>
      </c>
    </row>
    <row r="1992" spans="1:21">
      <c r="A1992" t="s">
        <v>471</v>
      </c>
      <c r="B1992" s="7">
        <v>32306</v>
      </c>
      <c r="C1992" t="s">
        <v>661</v>
      </c>
      <c r="D1992">
        <f>+SUMIFS(inv!D:D,inv!A:A,B1992,inv!T:T,A1992)</f>
        <v>0</v>
      </c>
      <c r="E1992">
        <f>+SUMIFS(inv!$D$1:$D$1164,inv!$A$1:$A$1164,$B1992,inv!$T$1:$T$1164,$A1992,inv!$U$1:$U$1164,'DIAS DE INVENTARIO TAT'!E$1)</f>
        <v>0</v>
      </c>
      <c r="F1992">
        <f>+SUMIFS(inv!$D$1:$D$1164,inv!$A$1:$A$1164,$B1992,inv!$T$1:$T$1164,$A1992,inv!$U$1:$U$1164,'DIAS DE INVENTARIO TAT'!F$1)</f>
        <v>0</v>
      </c>
      <c r="G1992">
        <f>+SUMIFS(inv!$D$1:$D$1164,inv!$A$1:$A$1164,$B1992,inv!$T$1:$T$1164,$A1992,inv!$U$1:$U$1164,'DIAS DE INVENTARIO TAT'!G$1)</f>
        <v>0</v>
      </c>
      <c r="H1992">
        <f>+SUMIFS(inv!$D$1:$D$1164,inv!$A$1:$A$1164,$B1992,inv!$T$1:$T$1164,$A1992,inv!$U$1:$U$1164,'DIAS DE INVENTARIO TAT'!H$1)</f>
        <v>0</v>
      </c>
      <c r="I1992">
        <f>+SUMIFS(inv!$D$1:$D$1164,inv!$A$1:$A$1164,$B1992,inv!$T$1:$T$1164,$A1992,inv!$U$1:$U$1164,'DIAS DE INVENTARIO TAT'!I$1)</f>
        <v>0</v>
      </c>
      <c r="J1992">
        <f>+SUMIFS(inv!$D$1:$D$1164,inv!$A$1:$A$1164,$B1992,inv!$T$1:$T$1164,$A1992,inv!$U$1:$U$1164,'DIAS DE INVENTARIO TAT'!J$1)</f>
        <v>0</v>
      </c>
      <c r="K1992">
        <f>+SUMIFS(inv!$D$1:$D$1164,inv!$A$1:$A$1164,$B1992,inv!$T$1:$T$1164,$A1992,inv!$U$1:$U$1164,'DIAS DE INVENTARIO TAT'!K$1)</f>
        <v>0</v>
      </c>
      <c r="L1992" s="6">
        <f>+SUMIFS(VENTAS!H:H,VENTAS!B:B,B1992,VENTAS!G:G,A1992)</f>
        <v>0</v>
      </c>
      <c r="M1992" s="4">
        <f t="shared" si="200"/>
        <v>0</v>
      </c>
      <c r="N1992" s="4">
        <f t="shared" si="196"/>
        <v>0</v>
      </c>
      <c r="O1992" s="4">
        <f t="shared" si="197"/>
        <v>0</v>
      </c>
      <c r="P1992" s="4">
        <f t="shared" si="198"/>
        <v>0</v>
      </c>
      <c r="Q1992" s="6" t="e">
        <f>+SUMIFS(#REF!,#REF!,TablaINV[[#This Row],[GRUPO]],#REF!,TablaINV[[#This Row],[COD]])</f>
        <v>#REF!</v>
      </c>
      <c r="R1992" s="19">
        <f t="shared" si="199"/>
        <v>0</v>
      </c>
      <c r="S1992" s="4" t="str">
        <f>+VLOOKUP(A1992,inv!T:X,5,0)</f>
        <v>CENTRO ORIENTE</v>
      </c>
      <c r="T1992" s="4" t="str">
        <f>+VLOOKUP(B:B,'DT HUEVO'!$A:$D,4,0)</f>
        <v>EMPACADOS</v>
      </c>
      <c r="U1992" s="4" t="str">
        <f>+VLOOKUP(TablaINV[[#This Row],[COD]],'DT HUEVO'!$A:$D,3,0)</f>
        <v>AA</v>
      </c>
    </row>
    <row r="1993" spans="1:21">
      <c r="A1993" t="s">
        <v>471</v>
      </c>
      <c r="B1993" s="7">
        <v>32359</v>
      </c>
      <c r="C1993" t="s">
        <v>660</v>
      </c>
      <c r="D1993">
        <f>+SUMIFS(inv!D:D,inv!A:A,B1993,inv!T:T,A1993)</f>
        <v>0</v>
      </c>
      <c r="E1993">
        <f>+SUMIFS(inv!$D$1:$D$1164,inv!$A$1:$A$1164,$B1993,inv!$T$1:$T$1164,$A1993,inv!$U$1:$U$1164,'DIAS DE INVENTARIO TAT'!E$1)</f>
        <v>0</v>
      </c>
      <c r="F1993">
        <f>+SUMIFS(inv!$D$1:$D$1164,inv!$A$1:$A$1164,$B1993,inv!$T$1:$T$1164,$A1993,inv!$U$1:$U$1164,'DIAS DE INVENTARIO TAT'!F$1)</f>
        <v>0</v>
      </c>
      <c r="G1993">
        <f>+SUMIFS(inv!$D$1:$D$1164,inv!$A$1:$A$1164,$B1993,inv!$T$1:$T$1164,$A1993,inv!$U$1:$U$1164,'DIAS DE INVENTARIO TAT'!G$1)</f>
        <v>0</v>
      </c>
      <c r="H1993">
        <f>+SUMIFS(inv!$D$1:$D$1164,inv!$A$1:$A$1164,$B1993,inv!$T$1:$T$1164,$A1993,inv!$U$1:$U$1164,'DIAS DE INVENTARIO TAT'!H$1)</f>
        <v>0</v>
      </c>
      <c r="I1993">
        <f>+SUMIFS(inv!$D$1:$D$1164,inv!$A$1:$A$1164,$B1993,inv!$T$1:$T$1164,$A1993,inv!$U$1:$U$1164,'DIAS DE INVENTARIO TAT'!I$1)</f>
        <v>0</v>
      </c>
      <c r="J1993">
        <f>+SUMIFS(inv!$D$1:$D$1164,inv!$A$1:$A$1164,$B1993,inv!$T$1:$T$1164,$A1993,inv!$U$1:$U$1164,'DIAS DE INVENTARIO TAT'!J$1)</f>
        <v>0</v>
      </c>
      <c r="K1993">
        <f>+SUMIFS(inv!$D$1:$D$1164,inv!$A$1:$A$1164,$B1993,inv!$T$1:$T$1164,$A1993,inv!$U$1:$U$1164,'DIAS DE INVENTARIO TAT'!K$1)</f>
        <v>0</v>
      </c>
      <c r="L1993" s="6">
        <f>+SUMIFS(VENTAS!H:H,VENTAS!B:B,B1993,VENTAS!G:G,A1993)</f>
        <v>0</v>
      </c>
      <c r="M1993" s="4">
        <f t="shared" si="200"/>
        <v>0</v>
      </c>
      <c r="N1993" s="4">
        <f t="shared" si="196"/>
        <v>0</v>
      </c>
      <c r="O1993" s="4">
        <f t="shared" si="197"/>
        <v>0</v>
      </c>
      <c r="P1993" s="4">
        <f t="shared" si="198"/>
        <v>0</v>
      </c>
      <c r="Q1993" s="6" t="e">
        <f>+SUMIFS(#REF!,#REF!,TablaINV[[#This Row],[GRUPO]],#REF!,TablaINV[[#This Row],[COD]])</f>
        <v>#REF!</v>
      </c>
      <c r="R1993" s="19">
        <f t="shared" si="199"/>
        <v>0</v>
      </c>
      <c r="S1993" s="4" t="str">
        <f>+VLOOKUP(A1993,inv!T:X,5,0)</f>
        <v>CENTRO ORIENTE</v>
      </c>
      <c r="T1993" s="4" t="str">
        <f>+VLOOKUP(B:B,'DT HUEVO'!$A:$D,4,0)</f>
        <v>EMPACADOS</v>
      </c>
      <c r="U1993" s="4" t="str">
        <f>+VLOOKUP(TablaINV[[#This Row],[COD]],'DT HUEVO'!$A:$D,3,0)</f>
        <v>AA</v>
      </c>
    </row>
    <row r="1994" spans="1:21">
      <c r="A1994" t="s">
        <v>471</v>
      </c>
      <c r="B1994" s="7">
        <v>101</v>
      </c>
      <c r="C1994" t="s">
        <v>662</v>
      </c>
      <c r="D1994">
        <f>+SUMIFS(inv!D:D,inv!A:A,B1994,inv!T:T,A1994)</f>
        <v>0</v>
      </c>
      <c r="E1994">
        <f>+SUMIFS(inv!$D$1:$D$1164,inv!$A$1:$A$1164,$B1994,inv!$T$1:$T$1164,$A1994,inv!$U$1:$U$1164,'DIAS DE INVENTARIO TAT'!E$1)</f>
        <v>0</v>
      </c>
      <c r="F1994">
        <f>+SUMIFS(inv!$D$1:$D$1164,inv!$A$1:$A$1164,$B1994,inv!$T$1:$T$1164,$A1994,inv!$U$1:$U$1164,'DIAS DE INVENTARIO TAT'!F$1)</f>
        <v>0</v>
      </c>
      <c r="G1994">
        <f>+SUMIFS(inv!$D$1:$D$1164,inv!$A$1:$A$1164,$B1994,inv!$T$1:$T$1164,$A1994,inv!$U$1:$U$1164,'DIAS DE INVENTARIO TAT'!G$1)</f>
        <v>0</v>
      </c>
      <c r="H1994">
        <f>+SUMIFS(inv!$D$1:$D$1164,inv!$A$1:$A$1164,$B1994,inv!$T$1:$T$1164,$A1994,inv!$U$1:$U$1164,'DIAS DE INVENTARIO TAT'!H$1)</f>
        <v>0</v>
      </c>
      <c r="I1994">
        <f>+SUMIFS(inv!$D$1:$D$1164,inv!$A$1:$A$1164,$B1994,inv!$T$1:$T$1164,$A1994,inv!$U$1:$U$1164,'DIAS DE INVENTARIO TAT'!I$1)</f>
        <v>0</v>
      </c>
      <c r="J1994">
        <f>+SUMIFS(inv!$D$1:$D$1164,inv!$A$1:$A$1164,$B1994,inv!$T$1:$T$1164,$A1994,inv!$U$1:$U$1164,'DIAS DE INVENTARIO TAT'!J$1)</f>
        <v>0</v>
      </c>
      <c r="K1994">
        <f>+SUMIFS(inv!$D$1:$D$1164,inv!$A$1:$A$1164,$B1994,inv!$T$1:$T$1164,$A1994,inv!$U$1:$U$1164,'DIAS DE INVENTARIO TAT'!K$1)</f>
        <v>0</v>
      </c>
      <c r="L1994" s="6">
        <f>+SUMIFS(VENTAS!H:H,VENTAS!B:B,B1994,VENTAS!G:G,A1994)</f>
        <v>0</v>
      </c>
      <c r="M1994" s="4">
        <f t="shared" si="200"/>
        <v>0</v>
      </c>
      <c r="N1994" s="4">
        <f t="shared" si="196"/>
        <v>0</v>
      </c>
      <c r="O1994" s="4">
        <f t="shared" si="197"/>
        <v>0</v>
      </c>
      <c r="P1994" s="4">
        <f t="shared" si="198"/>
        <v>0</v>
      </c>
      <c r="Q1994" s="6" t="e">
        <f>+SUMIFS(#REF!,#REF!,TablaINV[[#This Row],[GRUPO]],#REF!,TablaINV[[#This Row],[COD]])</f>
        <v>#REF!</v>
      </c>
      <c r="R1994" s="19">
        <f t="shared" si="199"/>
        <v>0</v>
      </c>
      <c r="S1994" s="4" t="str">
        <f>+VLOOKUP(A1994,inv!T:X,5,0)</f>
        <v>CENTRO ORIENTE</v>
      </c>
      <c r="T1994" s="4" t="str">
        <f>+VLOOKUP(B:B,'DT HUEVO'!$A:$D,4,0)</f>
        <v>GRIS SUELTO</v>
      </c>
      <c r="U1994" s="4" t="str">
        <f>+VLOOKUP(TablaINV[[#This Row],[COD]],'DT HUEVO'!$A:$D,3,0)</f>
        <v>YUMBO</v>
      </c>
    </row>
    <row r="1995" spans="1:21">
      <c r="A1995" t="s">
        <v>471</v>
      </c>
      <c r="B1995" s="7">
        <v>102</v>
      </c>
      <c r="C1995" t="s">
        <v>663</v>
      </c>
      <c r="D1995">
        <f>+SUMIFS(inv!D:D,inv!A:A,B1995,inv!T:T,A1995)</f>
        <v>0</v>
      </c>
      <c r="E1995">
        <f>+SUMIFS(inv!$D$1:$D$1164,inv!$A$1:$A$1164,$B1995,inv!$T$1:$T$1164,$A1995,inv!$U$1:$U$1164,'DIAS DE INVENTARIO TAT'!E$1)</f>
        <v>0</v>
      </c>
      <c r="F1995">
        <f>+SUMIFS(inv!$D$1:$D$1164,inv!$A$1:$A$1164,$B1995,inv!$T$1:$T$1164,$A1995,inv!$U$1:$U$1164,'DIAS DE INVENTARIO TAT'!F$1)</f>
        <v>0</v>
      </c>
      <c r="G1995">
        <f>+SUMIFS(inv!$D$1:$D$1164,inv!$A$1:$A$1164,$B1995,inv!$T$1:$T$1164,$A1995,inv!$U$1:$U$1164,'DIAS DE INVENTARIO TAT'!G$1)</f>
        <v>0</v>
      </c>
      <c r="H1995">
        <f>+SUMIFS(inv!$D$1:$D$1164,inv!$A$1:$A$1164,$B1995,inv!$T$1:$T$1164,$A1995,inv!$U$1:$U$1164,'DIAS DE INVENTARIO TAT'!H$1)</f>
        <v>0</v>
      </c>
      <c r="I1995">
        <f>+SUMIFS(inv!$D$1:$D$1164,inv!$A$1:$A$1164,$B1995,inv!$T$1:$T$1164,$A1995,inv!$U$1:$U$1164,'DIAS DE INVENTARIO TAT'!I$1)</f>
        <v>0</v>
      </c>
      <c r="J1995">
        <f>+SUMIFS(inv!$D$1:$D$1164,inv!$A$1:$A$1164,$B1995,inv!$T$1:$T$1164,$A1995,inv!$U$1:$U$1164,'DIAS DE INVENTARIO TAT'!J$1)</f>
        <v>0</v>
      </c>
      <c r="K1995">
        <f>+SUMIFS(inv!$D$1:$D$1164,inv!$A$1:$A$1164,$B1995,inv!$T$1:$T$1164,$A1995,inv!$U$1:$U$1164,'DIAS DE INVENTARIO TAT'!K$1)</f>
        <v>0</v>
      </c>
      <c r="L1995" s="6">
        <f>+SUMIFS(VENTAS!H:H,VENTAS!B:B,B1995,VENTAS!G:G,A1995)</f>
        <v>0</v>
      </c>
      <c r="M1995" s="4">
        <f t="shared" si="200"/>
        <v>0</v>
      </c>
      <c r="N1995" s="4">
        <f t="shared" si="196"/>
        <v>0</v>
      </c>
      <c r="O1995" s="4">
        <f t="shared" si="197"/>
        <v>0</v>
      </c>
      <c r="P1995" s="4">
        <f t="shared" si="198"/>
        <v>0</v>
      </c>
      <c r="Q1995" s="6" t="e">
        <f>+SUMIFS(#REF!,#REF!,TablaINV[[#This Row],[GRUPO]],#REF!,TablaINV[[#This Row],[COD]])</f>
        <v>#REF!</v>
      </c>
      <c r="R1995" s="19">
        <f t="shared" si="199"/>
        <v>0</v>
      </c>
      <c r="S1995" s="4" t="str">
        <f>+VLOOKUP(A1995,inv!T:X,5,0)</f>
        <v>CENTRO ORIENTE</v>
      </c>
      <c r="T1995" s="4" t="str">
        <f>+VLOOKUP(B:B,'DT HUEVO'!$A:$D,4,0)</f>
        <v>GRIS SUELTO</v>
      </c>
      <c r="U1995" s="4" t="str">
        <f>+VLOOKUP(TablaINV[[#This Row],[COD]],'DT HUEVO'!$A:$D,3,0)</f>
        <v>AAA</v>
      </c>
    </row>
    <row r="1996" spans="1:21">
      <c r="A1996" t="s">
        <v>471</v>
      </c>
      <c r="B1996" s="7">
        <v>103</v>
      </c>
      <c r="C1996" t="s">
        <v>664</v>
      </c>
      <c r="D1996">
        <f>+SUMIFS(inv!D:D,inv!A:A,B1996,inv!T:T,A1996)</f>
        <v>0</v>
      </c>
      <c r="E1996">
        <f>+SUMIFS(inv!$D$1:$D$1164,inv!$A$1:$A$1164,$B1996,inv!$T$1:$T$1164,$A1996,inv!$U$1:$U$1164,'DIAS DE INVENTARIO TAT'!E$1)</f>
        <v>0</v>
      </c>
      <c r="F1996">
        <f>+SUMIFS(inv!$D$1:$D$1164,inv!$A$1:$A$1164,$B1996,inv!$T$1:$T$1164,$A1996,inv!$U$1:$U$1164,'DIAS DE INVENTARIO TAT'!F$1)</f>
        <v>0</v>
      </c>
      <c r="G1996">
        <f>+SUMIFS(inv!$D$1:$D$1164,inv!$A$1:$A$1164,$B1996,inv!$T$1:$T$1164,$A1996,inv!$U$1:$U$1164,'DIAS DE INVENTARIO TAT'!G$1)</f>
        <v>0</v>
      </c>
      <c r="H1996">
        <f>+SUMIFS(inv!$D$1:$D$1164,inv!$A$1:$A$1164,$B1996,inv!$T$1:$T$1164,$A1996,inv!$U$1:$U$1164,'DIAS DE INVENTARIO TAT'!H$1)</f>
        <v>0</v>
      </c>
      <c r="I1996">
        <f>+SUMIFS(inv!$D$1:$D$1164,inv!$A$1:$A$1164,$B1996,inv!$T$1:$T$1164,$A1996,inv!$U$1:$U$1164,'DIAS DE INVENTARIO TAT'!I$1)</f>
        <v>0</v>
      </c>
      <c r="J1996">
        <f>+SUMIFS(inv!$D$1:$D$1164,inv!$A$1:$A$1164,$B1996,inv!$T$1:$T$1164,$A1996,inv!$U$1:$U$1164,'DIAS DE INVENTARIO TAT'!J$1)</f>
        <v>0</v>
      </c>
      <c r="K1996">
        <f>+SUMIFS(inv!$D$1:$D$1164,inv!$A$1:$A$1164,$B1996,inv!$T$1:$T$1164,$A1996,inv!$U$1:$U$1164,'DIAS DE INVENTARIO TAT'!K$1)</f>
        <v>0</v>
      </c>
      <c r="L1996" s="6">
        <f>+SUMIFS(VENTAS!H:H,VENTAS!B:B,B1996,VENTAS!G:G,A1996)</f>
        <v>0</v>
      </c>
      <c r="M1996" s="4">
        <f t="shared" si="200"/>
        <v>0</v>
      </c>
      <c r="N1996" s="4">
        <f t="shared" si="196"/>
        <v>0</v>
      </c>
      <c r="O1996" s="4">
        <f t="shared" si="197"/>
        <v>0</v>
      </c>
      <c r="P1996" s="4">
        <f t="shared" si="198"/>
        <v>0</v>
      </c>
      <c r="Q1996" s="6" t="e">
        <f>+SUMIFS(#REF!,#REF!,TablaINV[[#This Row],[GRUPO]],#REF!,TablaINV[[#This Row],[COD]])</f>
        <v>#REF!</v>
      </c>
      <c r="R1996" s="19">
        <f t="shared" si="199"/>
        <v>0</v>
      </c>
      <c r="S1996" s="4" t="str">
        <f>+VLOOKUP(A1996,inv!T:X,5,0)</f>
        <v>CENTRO ORIENTE</v>
      </c>
      <c r="T1996" s="4" t="str">
        <f>+VLOOKUP(B:B,'DT HUEVO'!$A:$D,4,0)</f>
        <v>GRIS SUELTO</v>
      </c>
      <c r="U1996" s="4" t="str">
        <f>+VLOOKUP(TablaINV[[#This Row],[COD]],'DT HUEVO'!$A:$D,3,0)</f>
        <v>AA</v>
      </c>
    </row>
    <row r="1997" spans="1:21">
      <c r="A1997" t="s">
        <v>471</v>
      </c>
      <c r="B1997" s="7">
        <v>104</v>
      </c>
      <c r="C1997" t="s">
        <v>665</v>
      </c>
      <c r="D1997">
        <f>+SUMIFS(inv!D:D,inv!A:A,B1997,inv!T:T,A1997)</f>
        <v>0</v>
      </c>
      <c r="E1997">
        <f>+SUMIFS(inv!$D$1:$D$1164,inv!$A$1:$A$1164,$B1997,inv!$T$1:$T$1164,$A1997,inv!$U$1:$U$1164,'DIAS DE INVENTARIO TAT'!E$1)</f>
        <v>0</v>
      </c>
      <c r="F1997">
        <f>+SUMIFS(inv!$D$1:$D$1164,inv!$A$1:$A$1164,$B1997,inv!$T$1:$T$1164,$A1997,inv!$U$1:$U$1164,'DIAS DE INVENTARIO TAT'!F$1)</f>
        <v>0</v>
      </c>
      <c r="G1997">
        <f>+SUMIFS(inv!$D$1:$D$1164,inv!$A$1:$A$1164,$B1997,inv!$T$1:$T$1164,$A1997,inv!$U$1:$U$1164,'DIAS DE INVENTARIO TAT'!G$1)</f>
        <v>0</v>
      </c>
      <c r="H1997">
        <f>+SUMIFS(inv!$D$1:$D$1164,inv!$A$1:$A$1164,$B1997,inv!$T$1:$T$1164,$A1997,inv!$U$1:$U$1164,'DIAS DE INVENTARIO TAT'!H$1)</f>
        <v>0</v>
      </c>
      <c r="I1997">
        <f>+SUMIFS(inv!$D$1:$D$1164,inv!$A$1:$A$1164,$B1997,inv!$T$1:$T$1164,$A1997,inv!$U$1:$U$1164,'DIAS DE INVENTARIO TAT'!I$1)</f>
        <v>0</v>
      </c>
      <c r="J1997">
        <f>+SUMIFS(inv!$D$1:$D$1164,inv!$A$1:$A$1164,$B1997,inv!$T$1:$T$1164,$A1997,inv!$U$1:$U$1164,'DIAS DE INVENTARIO TAT'!J$1)</f>
        <v>0</v>
      </c>
      <c r="K1997">
        <f>+SUMIFS(inv!$D$1:$D$1164,inv!$A$1:$A$1164,$B1997,inv!$T$1:$T$1164,$A1997,inv!$U$1:$U$1164,'DIAS DE INVENTARIO TAT'!K$1)</f>
        <v>0</v>
      </c>
      <c r="L1997" s="6">
        <f>+SUMIFS(VENTAS!H:H,VENTAS!B:B,B1997,VENTAS!G:G,A1997)</f>
        <v>0</v>
      </c>
      <c r="M1997" s="4">
        <f t="shared" si="200"/>
        <v>0</v>
      </c>
      <c r="N1997" s="4">
        <f t="shared" si="196"/>
        <v>0</v>
      </c>
      <c r="O1997" s="4">
        <f t="shared" si="197"/>
        <v>0</v>
      </c>
      <c r="P1997" s="4">
        <f t="shared" si="198"/>
        <v>0</v>
      </c>
      <c r="Q1997" s="6" t="e">
        <f>+SUMIFS(#REF!,#REF!,TablaINV[[#This Row],[GRUPO]],#REF!,TablaINV[[#This Row],[COD]])</f>
        <v>#REF!</v>
      </c>
      <c r="R1997" s="19">
        <f t="shared" si="199"/>
        <v>0</v>
      </c>
      <c r="S1997" s="4" t="str">
        <f>+VLOOKUP(A1997,inv!T:X,5,0)</f>
        <v>CENTRO ORIENTE</v>
      </c>
      <c r="T1997" s="4" t="str">
        <f>+VLOOKUP(B:B,'DT HUEVO'!$A:$D,4,0)</f>
        <v>GRIS SUELTO</v>
      </c>
      <c r="U1997" s="4" t="str">
        <f>+VLOOKUP(TablaINV[[#This Row],[COD]],'DT HUEVO'!$A:$D,3,0)</f>
        <v>A</v>
      </c>
    </row>
    <row r="1998" spans="1:21">
      <c r="A1998" t="s">
        <v>471</v>
      </c>
      <c r="B1998" s="7">
        <v>105</v>
      </c>
      <c r="C1998" t="s">
        <v>666</v>
      </c>
      <c r="D1998">
        <f>+SUMIFS(inv!D:D,inv!A:A,B1998,inv!T:T,A1998)</f>
        <v>0</v>
      </c>
      <c r="E1998">
        <f>+SUMIFS(inv!$D$1:$D$1164,inv!$A$1:$A$1164,$B1998,inv!$T$1:$T$1164,$A1998,inv!$U$1:$U$1164,'DIAS DE INVENTARIO TAT'!E$1)</f>
        <v>0</v>
      </c>
      <c r="F1998">
        <f>+SUMIFS(inv!$D$1:$D$1164,inv!$A$1:$A$1164,$B1998,inv!$T$1:$T$1164,$A1998,inv!$U$1:$U$1164,'DIAS DE INVENTARIO TAT'!F$1)</f>
        <v>0</v>
      </c>
      <c r="G1998">
        <f>+SUMIFS(inv!$D$1:$D$1164,inv!$A$1:$A$1164,$B1998,inv!$T$1:$T$1164,$A1998,inv!$U$1:$U$1164,'DIAS DE INVENTARIO TAT'!G$1)</f>
        <v>0</v>
      </c>
      <c r="H1998">
        <f>+SUMIFS(inv!$D$1:$D$1164,inv!$A$1:$A$1164,$B1998,inv!$T$1:$T$1164,$A1998,inv!$U$1:$U$1164,'DIAS DE INVENTARIO TAT'!H$1)</f>
        <v>0</v>
      </c>
      <c r="I1998">
        <f>+SUMIFS(inv!$D$1:$D$1164,inv!$A$1:$A$1164,$B1998,inv!$T$1:$T$1164,$A1998,inv!$U$1:$U$1164,'DIAS DE INVENTARIO TAT'!I$1)</f>
        <v>0</v>
      </c>
      <c r="J1998">
        <f>+SUMIFS(inv!$D$1:$D$1164,inv!$A$1:$A$1164,$B1998,inv!$T$1:$T$1164,$A1998,inv!$U$1:$U$1164,'DIAS DE INVENTARIO TAT'!J$1)</f>
        <v>0</v>
      </c>
      <c r="K1998">
        <f>+SUMIFS(inv!$D$1:$D$1164,inv!$A$1:$A$1164,$B1998,inv!$T$1:$T$1164,$A1998,inv!$U$1:$U$1164,'DIAS DE INVENTARIO TAT'!K$1)</f>
        <v>0</v>
      </c>
      <c r="L1998" s="6">
        <f>+SUMIFS(VENTAS!H:H,VENTAS!B:B,B1998,VENTAS!G:G,A1998)</f>
        <v>0</v>
      </c>
      <c r="M1998" s="4">
        <f t="shared" si="200"/>
        <v>0</v>
      </c>
      <c r="N1998" s="4">
        <f t="shared" si="196"/>
        <v>0</v>
      </c>
      <c r="O1998" s="4">
        <f t="shared" si="197"/>
        <v>0</v>
      </c>
      <c r="P1998" s="4">
        <f t="shared" si="198"/>
        <v>0</v>
      </c>
      <c r="Q1998" s="6" t="e">
        <f>+SUMIFS(#REF!,#REF!,TablaINV[[#This Row],[GRUPO]],#REF!,TablaINV[[#This Row],[COD]])</f>
        <v>#REF!</v>
      </c>
      <c r="R1998" s="19">
        <f t="shared" si="199"/>
        <v>0</v>
      </c>
      <c r="S1998" s="4" t="str">
        <f>+VLOOKUP(A1998,inv!T:X,5,0)</f>
        <v>CENTRO ORIENTE</v>
      </c>
      <c r="T1998" s="4" t="str">
        <f>+VLOOKUP(B:B,'DT HUEVO'!$A:$D,4,0)</f>
        <v>GRIS SUELTO</v>
      </c>
      <c r="U1998" s="4" t="str">
        <f>+VLOOKUP(TablaINV[[#This Row],[COD]],'DT HUEVO'!$A:$D,3,0)</f>
        <v>B</v>
      </c>
    </row>
    <row r="1999" spans="1:21">
      <c r="A1999" t="s">
        <v>471</v>
      </c>
      <c r="B1999" s="7">
        <v>106</v>
      </c>
      <c r="C1999" t="s">
        <v>667</v>
      </c>
      <c r="D1999">
        <f>+SUMIFS(inv!D:D,inv!A:A,B1999,inv!T:T,A1999)</f>
        <v>0</v>
      </c>
      <c r="E1999">
        <f>+SUMIFS(inv!$D$1:$D$1164,inv!$A$1:$A$1164,$B1999,inv!$T$1:$T$1164,$A1999,inv!$U$1:$U$1164,'DIAS DE INVENTARIO TAT'!E$1)</f>
        <v>0</v>
      </c>
      <c r="F1999">
        <f>+SUMIFS(inv!$D$1:$D$1164,inv!$A$1:$A$1164,$B1999,inv!$T$1:$T$1164,$A1999,inv!$U$1:$U$1164,'DIAS DE INVENTARIO TAT'!F$1)</f>
        <v>0</v>
      </c>
      <c r="G1999">
        <f>+SUMIFS(inv!$D$1:$D$1164,inv!$A$1:$A$1164,$B1999,inv!$T$1:$T$1164,$A1999,inv!$U$1:$U$1164,'DIAS DE INVENTARIO TAT'!G$1)</f>
        <v>0</v>
      </c>
      <c r="H1999">
        <f>+SUMIFS(inv!$D$1:$D$1164,inv!$A$1:$A$1164,$B1999,inv!$T$1:$T$1164,$A1999,inv!$U$1:$U$1164,'DIAS DE INVENTARIO TAT'!H$1)</f>
        <v>0</v>
      </c>
      <c r="I1999">
        <f>+SUMIFS(inv!$D$1:$D$1164,inv!$A$1:$A$1164,$B1999,inv!$T$1:$T$1164,$A1999,inv!$U$1:$U$1164,'DIAS DE INVENTARIO TAT'!I$1)</f>
        <v>0</v>
      </c>
      <c r="J1999">
        <f>+SUMIFS(inv!$D$1:$D$1164,inv!$A$1:$A$1164,$B1999,inv!$T$1:$T$1164,$A1999,inv!$U$1:$U$1164,'DIAS DE INVENTARIO TAT'!J$1)</f>
        <v>0</v>
      </c>
      <c r="K1999">
        <f>+SUMIFS(inv!$D$1:$D$1164,inv!$A$1:$A$1164,$B1999,inv!$T$1:$T$1164,$A1999,inv!$U$1:$U$1164,'DIAS DE INVENTARIO TAT'!K$1)</f>
        <v>0</v>
      </c>
      <c r="L1999" s="6">
        <f>+SUMIFS(VENTAS!H:H,VENTAS!B:B,B1999,VENTAS!G:G,A1999)</f>
        <v>0</v>
      </c>
      <c r="M1999" s="4">
        <f t="shared" si="200"/>
        <v>0</v>
      </c>
      <c r="N1999" s="4">
        <f t="shared" si="196"/>
        <v>0</v>
      </c>
      <c r="O1999" s="4">
        <f t="shared" si="197"/>
        <v>0</v>
      </c>
      <c r="P1999" s="4">
        <f t="shared" si="198"/>
        <v>0</v>
      </c>
      <c r="Q1999" s="6" t="e">
        <f>+SUMIFS(#REF!,#REF!,TablaINV[[#This Row],[GRUPO]],#REF!,TablaINV[[#This Row],[COD]])</f>
        <v>#REF!</v>
      </c>
      <c r="R1999" s="19">
        <f t="shared" si="199"/>
        <v>0</v>
      </c>
      <c r="S1999" s="4" t="str">
        <f>+VLOOKUP(A1999,inv!T:X,5,0)</f>
        <v>CENTRO ORIENTE</v>
      </c>
      <c r="T1999" s="4" t="str">
        <f>+VLOOKUP(B:B,'DT HUEVO'!$A:$D,4,0)</f>
        <v>SEGUNDA</v>
      </c>
      <c r="U1999" s="4" t="str">
        <f>+VLOOKUP(TablaINV[[#This Row],[COD]],'DT HUEVO'!$A:$D,3,0)</f>
        <v>C</v>
      </c>
    </row>
    <row r="2000" spans="1:21">
      <c r="A2000" t="s">
        <v>471</v>
      </c>
      <c r="B2000" s="7">
        <v>10269</v>
      </c>
      <c r="C2000" t="s">
        <v>668</v>
      </c>
      <c r="D2000">
        <f>+SUMIFS(inv!D:D,inv!A:A,B2000,inv!T:T,A2000)</f>
        <v>0</v>
      </c>
      <c r="E2000">
        <f>+SUMIFS(inv!$D$1:$D$1164,inv!$A$1:$A$1164,$B2000,inv!$T$1:$T$1164,$A2000,inv!$U$1:$U$1164,'DIAS DE INVENTARIO TAT'!E$1)</f>
        <v>0</v>
      </c>
      <c r="F2000">
        <f>+SUMIFS(inv!$D$1:$D$1164,inv!$A$1:$A$1164,$B2000,inv!$T$1:$T$1164,$A2000,inv!$U$1:$U$1164,'DIAS DE INVENTARIO TAT'!F$1)</f>
        <v>0</v>
      </c>
      <c r="G2000">
        <f>+SUMIFS(inv!$D$1:$D$1164,inv!$A$1:$A$1164,$B2000,inv!$T$1:$T$1164,$A2000,inv!$U$1:$U$1164,'DIAS DE INVENTARIO TAT'!G$1)</f>
        <v>0</v>
      </c>
      <c r="H2000">
        <f>+SUMIFS(inv!$D$1:$D$1164,inv!$A$1:$A$1164,$B2000,inv!$T$1:$T$1164,$A2000,inv!$U$1:$U$1164,'DIAS DE INVENTARIO TAT'!H$1)</f>
        <v>0</v>
      </c>
      <c r="I2000">
        <f>+SUMIFS(inv!$D$1:$D$1164,inv!$A$1:$A$1164,$B2000,inv!$T$1:$T$1164,$A2000,inv!$U$1:$U$1164,'DIAS DE INVENTARIO TAT'!I$1)</f>
        <v>0</v>
      </c>
      <c r="J2000">
        <f>+SUMIFS(inv!$D$1:$D$1164,inv!$A$1:$A$1164,$B2000,inv!$T$1:$T$1164,$A2000,inv!$U$1:$U$1164,'DIAS DE INVENTARIO TAT'!J$1)</f>
        <v>0</v>
      </c>
      <c r="K2000">
        <f>+SUMIFS(inv!$D$1:$D$1164,inv!$A$1:$A$1164,$B2000,inv!$T$1:$T$1164,$A2000,inv!$U$1:$U$1164,'DIAS DE INVENTARIO TAT'!K$1)</f>
        <v>0</v>
      </c>
      <c r="L2000" s="6">
        <f>+SUMIFS(VENTAS!H:H,VENTAS!B:B,B2000,VENTAS!G:G,A2000)</f>
        <v>0</v>
      </c>
      <c r="M2000" s="4">
        <f t="shared" si="200"/>
        <v>0</v>
      </c>
      <c r="N2000" s="4">
        <f t="shared" si="196"/>
        <v>0</v>
      </c>
      <c r="O2000" s="4">
        <f t="shared" si="197"/>
        <v>0</v>
      </c>
      <c r="P2000" s="4">
        <f t="shared" si="198"/>
        <v>0</v>
      </c>
      <c r="Q2000" s="6" t="e">
        <f>+SUMIFS(#REF!,#REF!,TablaINV[[#This Row],[GRUPO]],#REF!,TablaINV[[#This Row],[COD]])</f>
        <v>#REF!</v>
      </c>
      <c r="R2000" s="19">
        <f t="shared" si="199"/>
        <v>0</v>
      </c>
      <c r="S2000" s="4" t="str">
        <f>+VLOOKUP(A2000,inv!T:X,5,0)</f>
        <v>CENTRO ORIENTE</v>
      </c>
      <c r="T2000" s="4" t="str">
        <f>+VLOOKUP(B:B,'DT HUEVO'!$A:$D,4,0)</f>
        <v>EMPACADOS</v>
      </c>
      <c r="U2000" s="4" t="str">
        <f>+VLOOKUP(TablaINV[[#This Row],[COD]],'DT HUEVO'!$A:$D,3,0)</f>
        <v>AAA</v>
      </c>
    </row>
    <row r="2001" spans="1:21">
      <c r="A2001" t="s">
        <v>471</v>
      </c>
      <c r="B2001" s="7">
        <v>10505</v>
      </c>
      <c r="C2001" t="s">
        <v>669</v>
      </c>
      <c r="D2001">
        <f>+SUMIFS(inv!D:D,inv!A:A,B2001,inv!T:T,A2001)</f>
        <v>0</v>
      </c>
      <c r="E2001">
        <f>+SUMIFS(inv!$D$1:$D$1164,inv!$A$1:$A$1164,$B2001,inv!$T$1:$T$1164,$A2001,inv!$U$1:$U$1164,'DIAS DE INVENTARIO TAT'!E$1)</f>
        <v>0</v>
      </c>
      <c r="F2001">
        <f>+SUMIFS(inv!$D$1:$D$1164,inv!$A$1:$A$1164,$B2001,inv!$T$1:$T$1164,$A2001,inv!$U$1:$U$1164,'DIAS DE INVENTARIO TAT'!F$1)</f>
        <v>0</v>
      </c>
      <c r="G2001">
        <f>+SUMIFS(inv!$D$1:$D$1164,inv!$A$1:$A$1164,$B2001,inv!$T$1:$T$1164,$A2001,inv!$U$1:$U$1164,'DIAS DE INVENTARIO TAT'!G$1)</f>
        <v>0</v>
      </c>
      <c r="H2001">
        <f>+SUMIFS(inv!$D$1:$D$1164,inv!$A$1:$A$1164,$B2001,inv!$T$1:$T$1164,$A2001,inv!$U$1:$U$1164,'DIAS DE INVENTARIO TAT'!H$1)</f>
        <v>0</v>
      </c>
      <c r="I2001">
        <f>+SUMIFS(inv!$D$1:$D$1164,inv!$A$1:$A$1164,$B2001,inv!$T$1:$T$1164,$A2001,inv!$U$1:$U$1164,'DIAS DE INVENTARIO TAT'!I$1)</f>
        <v>0</v>
      </c>
      <c r="J2001">
        <f>+SUMIFS(inv!$D$1:$D$1164,inv!$A$1:$A$1164,$B2001,inv!$T$1:$T$1164,$A2001,inv!$U$1:$U$1164,'DIAS DE INVENTARIO TAT'!J$1)</f>
        <v>0</v>
      </c>
      <c r="K2001">
        <f>+SUMIFS(inv!$D$1:$D$1164,inv!$A$1:$A$1164,$B2001,inv!$T$1:$T$1164,$A2001,inv!$U$1:$U$1164,'DIAS DE INVENTARIO TAT'!K$1)</f>
        <v>0</v>
      </c>
      <c r="L2001" s="6">
        <f>+SUMIFS(VENTAS!H:H,VENTAS!B:B,B2001,VENTAS!G:G,A2001)</f>
        <v>0</v>
      </c>
      <c r="M2001" s="4">
        <f t="shared" si="200"/>
        <v>0</v>
      </c>
      <c r="N2001" s="4">
        <f t="shared" si="196"/>
        <v>0</v>
      </c>
      <c r="O2001" s="4">
        <f t="shared" si="197"/>
        <v>0</v>
      </c>
      <c r="P2001" s="4">
        <f t="shared" si="198"/>
        <v>0</v>
      </c>
      <c r="Q2001" s="6" t="e">
        <f>+SUMIFS(#REF!,#REF!,TablaINV[[#This Row],[GRUPO]],#REF!,TablaINV[[#This Row],[COD]])</f>
        <v>#REF!</v>
      </c>
      <c r="R2001" s="19">
        <f t="shared" si="199"/>
        <v>0</v>
      </c>
      <c r="S2001" s="4" t="str">
        <f>+VLOOKUP(A2001,inv!T:X,5,0)</f>
        <v>CENTRO ORIENTE</v>
      </c>
      <c r="T2001" s="4" t="e">
        <f>+VLOOKUP(B:B,'DT HUEVO'!$A:$D,4,0)</f>
        <v>#N/A</v>
      </c>
      <c r="U2001" s="4" t="e">
        <f>+VLOOKUP(TablaINV[[#This Row],[COD]],'DT HUEVO'!$A:$D,3,0)</f>
        <v>#N/A</v>
      </c>
    </row>
    <row r="2002" spans="1:21">
      <c r="A2002" t="s">
        <v>471</v>
      </c>
      <c r="B2002" s="7">
        <v>10569</v>
      </c>
      <c r="C2002" t="s">
        <v>670</v>
      </c>
      <c r="D2002">
        <f>+SUMIFS(inv!D:D,inv!A:A,B2002,inv!T:T,A2002)</f>
        <v>0</v>
      </c>
      <c r="E2002">
        <f>+SUMIFS(inv!$D$1:$D$1164,inv!$A$1:$A$1164,$B2002,inv!$T$1:$T$1164,$A2002,inv!$U$1:$U$1164,'DIAS DE INVENTARIO TAT'!E$1)</f>
        <v>0</v>
      </c>
      <c r="F2002">
        <f>+SUMIFS(inv!$D$1:$D$1164,inv!$A$1:$A$1164,$B2002,inv!$T$1:$T$1164,$A2002,inv!$U$1:$U$1164,'DIAS DE INVENTARIO TAT'!F$1)</f>
        <v>0</v>
      </c>
      <c r="G2002">
        <f>+SUMIFS(inv!$D$1:$D$1164,inv!$A$1:$A$1164,$B2002,inv!$T$1:$T$1164,$A2002,inv!$U$1:$U$1164,'DIAS DE INVENTARIO TAT'!G$1)</f>
        <v>0</v>
      </c>
      <c r="H2002">
        <f>+SUMIFS(inv!$D$1:$D$1164,inv!$A$1:$A$1164,$B2002,inv!$T$1:$T$1164,$A2002,inv!$U$1:$U$1164,'DIAS DE INVENTARIO TAT'!H$1)</f>
        <v>0</v>
      </c>
      <c r="I2002">
        <f>+SUMIFS(inv!$D$1:$D$1164,inv!$A$1:$A$1164,$B2002,inv!$T$1:$T$1164,$A2002,inv!$U$1:$U$1164,'DIAS DE INVENTARIO TAT'!I$1)</f>
        <v>0</v>
      </c>
      <c r="J2002">
        <f>+SUMIFS(inv!$D$1:$D$1164,inv!$A$1:$A$1164,$B2002,inv!$T$1:$T$1164,$A2002,inv!$U$1:$U$1164,'DIAS DE INVENTARIO TAT'!J$1)</f>
        <v>0</v>
      </c>
      <c r="K2002">
        <f>+SUMIFS(inv!$D$1:$D$1164,inv!$A$1:$A$1164,$B2002,inv!$T$1:$T$1164,$A2002,inv!$U$1:$U$1164,'DIAS DE INVENTARIO TAT'!K$1)</f>
        <v>0</v>
      </c>
      <c r="L2002" s="6">
        <f>+SUMIFS(VENTAS!H:H,VENTAS!B:B,B2002,VENTAS!G:G,A2002)</f>
        <v>0</v>
      </c>
      <c r="M2002" s="4">
        <f t="shared" si="200"/>
        <v>0</v>
      </c>
      <c r="N2002" s="4">
        <f t="shared" si="196"/>
        <v>0</v>
      </c>
      <c r="O2002" s="4">
        <f t="shared" si="197"/>
        <v>0</v>
      </c>
      <c r="P2002" s="4">
        <f t="shared" si="198"/>
        <v>0</v>
      </c>
      <c r="Q2002" s="6" t="e">
        <f>+SUMIFS(#REF!,#REF!,TablaINV[[#This Row],[GRUPO]],#REF!,TablaINV[[#This Row],[COD]])</f>
        <v>#REF!</v>
      </c>
      <c r="R2002" s="19">
        <f t="shared" si="199"/>
        <v>0</v>
      </c>
      <c r="S2002" s="4" t="str">
        <f>+VLOOKUP(A2002,inv!T:X,5,0)</f>
        <v>CENTRO ORIENTE</v>
      </c>
      <c r="T2002" s="4" t="e">
        <f>+VLOOKUP(B:B,'DT HUEVO'!$A:$D,4,0)</f>
        <v>#N/A</v>
      </c>
      <c r="U2002" s="4" t="e">
        <f>+VLOOKUP(TablaINV[[#This Row],[COD]],'DT HUEVO'!$A:$D,3,0)</f>
        <v>#N/A</v>
      </c>
    </row>
    <row r="2003" spans="1:21">
      <c r="A2003" t="s">
        <v>471</v>
      </c>
      <c r="B2003" s="7">
        <v>10602</v>
      </c>
      <c r="C2003" t="s">
        <v>671</v>
      </c>
      <c r="D2003">
        <f>+SUMIFS(inv!D:D,inv!A:A,B2003,inv!T:T,A2003)</f>
        <v>0</v>
      </c>
      <c r="E2003">
        <f>+SUMIFS(inv!$D$1:$D$1164,inv!$A$1:$A$1164,$B2003,inv!$T$1:$T$1164,$A2003,inv!$U$1:$U$1164,'DIAS DE INVENTARIO TAT'!E$1)</f>
        <v>0</v>
      </c>
      <c r="F2003">
        <f>+SUMIFS(inv!$D$1:$D$1164,inv!$A$1:$A$1164,$B2003,inv!$T$1:$T$1164,$A2003,inv!$U$1:$U$1164,'DIAS DE INVENTARIO TAT'!F$1)</f>
        <v>0</v>
      </c>
      <c r="G2003">
        <f>+SUMIFS(inv!$D$1:$D$1164,inv!$A$1:$A$1164,$B2003,inv!$T$1:$T$1164,$A2003,inv!$U$1:$U$1164,'DIAS DE INVENTARIO TAT'!G$1)</f>
        <v>0</v>
      </c>
      <c r="H2003">
        <f>+SUMIFS(inv!$D$1:$D$1164,inv!$A$1:$A$1164,$B2003,inv!$T$1:$T$1164,$A2003,inv!$U$1:$U$1164,'DIAS DE INVENTARIO TAT'!H$1)</f>
        <v>0</v>
      </c>
      <c r="I2003">
        <f>+SUMIFS(inv!$D$1:$D$1164,inv!$A$1:$A$1164,$B2003,inv!$T$1:$T$1164,$A2003,inv!$U$1:$U$1164,'DIAS DE INVENTARIO TAT'!I$1)</f>
        <v>0</v>
      </c>
      <c r="J2003">
        <f>+SUMIFS(inv!$D$1:$D$1164,inv!$A$1:$A$1164,$B2003,inv!$T$1:$T$1164,$A2003,inv!$U$1:$U$1164,'DIAS DE INVENTARIO TAT'!J$1)</f>
        <v>0</v>
      </c>
      <c r="K2003">
        <f>+SUMIFS(inv!$D$1:$D$1164,inv!$A$1:$A$1164,$B2003,inv!$T$1:$T$1164,$A2003,inv!$U$1:$U$1164,'DIAS DE INVENTARIO TAT'!K$1)</f>
        <v>0</v>
      </c>
      <c r="L2003" s="6">
        <f>+SUMIFS(VENTAS!H:H,VENTAS!B:B,B2003,VENTAS!G:G,A2003)</f>
        <v>0</v>
      </c>
      <c r="M2003" s="4">
        <f t="shared" si="200"/>
        <v>0</v>
      </c>
      <c r="N2003" s="4">
        <f t="shared" si="196"/>
        <v>0</v>
      </c>
      <c r="O2003" s="4">
        <f t="shared" si="197"/>
        <v>0</v>
      </c>
      <c r="P2003" s="4">
        <f t="shared" si="198"/>
        <v>0</v>
      </c>
      <c r="Q2003" s="6" t="e">
        <f>+SUMIFS(#REF!,#REF!,TablaINV[[#This Row],[GRUPO]],#REF!,TablaINV[[#This Row],[COD]])</f>
        <v>#REF!</v>
      </c>
      <c r="R2003" s="19">
        <f t="shared" si="199"/>
        <v>0</v>
      </c>
      <c r="S2003" s="4" t="str">
        <f>+VLOOKUP(A2003,inv!T:X,5,0)</f>
        <v>CENTRO ORIENTE</v>
      </c>
      <c r="T2003" s="4" t="e">
        <f>+VLOOKUP(B:B,'DT HUEVO'!$A:$D,4,0)</f>
        <v>#N/A</v>
      </c>
      <c r="U2003" s="4" t="e">
        <f>+VLOOKUP(TablaINV[[#This Row],[COD]],'DT HUEVO'!$A:$D,3,0)</f>
        <v>#N/A</v>
      </c>
    </row>
    <row r="2004" spans="1:21">
      <c r="A2004" t="s">
        <v>471</v>
      </c>
      <c r="B2004" s="7">
        <v>10517</v>
      </c>
      <c r="C2004" t="s">
        <v>676</v>
      </c>
      <c r="D2004">
        <f>+SUMIFS(inv!D:D,inv!A:A,B2004,inv!T:T,A2004)</f>
        <v>0</v>
      </c>
      <c r="E2004">
        <f>+SUMIFS(inv!$D$1:$D$1164,inv!$A$1:$A$1164,$B2004,inv!$T$1:$T$1164,$A2004,inv!$U$1:$U$1164,'DIAS DE INVENTARIO TAT'!E$1)</f>
        <v>0</v>
      </c>
      <c r="F2004">
        <f>+SUMIFS(inv!$D$1:$D$1164,inv!$A$1:$A$1164,$B2004,inv!$T$1:$T$1164,$A2004,inv!$U$1:$U$1164,'DIAS DE INVENTARIO TAT'!F$1)</f>
        <v>0</v>
      </c>
      <c r="G2004">
        <f>+SUMIFS(inv!$D$1:$D$1164,inv!$A$1:$A$1164,$B2004,inv!$T$1:$T$1164,$A2004,inv!$U$1:$U$1164,'DIAS DE INVENTARIO TAT'!G$1)</f>
        <v>0</v>
      </c>
      <c r="H2004">
        <f>+SUMIFS(inv!$D$1:$D$1164,inv!$A$1:$A$1164,$B2004,inv!$T$1:$T$1164,$A2004,inv!$U$1:$U$1164,'DIAS DE INVENTARIO TAT'!H$1)</f>
        <v>0</v>
      </c>
      <c r="I2004">
        <f>+SUMIFS(inv!$D$1:$D$1164,inv!$A$1:$A$1164,$B2004,inv!$T$1:$T$1164,$A2004,inv!$U$1:$U$1164,'DIAS DE INVENTARIO TAT'!I$1)</f>
        <v>0</v>
      </c>
      <c r="J2004">
        <f>+SUMIFS(inv!$D$1:$D$1164,inv!$A$1:$A$1164,$B2004,inv!$T$1:$T$1164,$A2004,inv!$U$1:$U$1164,'DIAS DE INVENTARIO TAT'!J$1)</f>
        <v>0</v>
      </c>
      <c r="K2004">
        <f>+SUMIFS(inv!$D$1:$D$1164,inv!$A$1:$A$1164,$B2004,inv!$T$1:$T$1164,$A2004,inv!$U$1:$U$1164,'DIAS DE INVENTARIO TAT'!K$1)</f>
        <v>0</v>
      </c>
      <c r="L2004" s="6">
        <f>+SUMIFS(VENTAS!H:H,VENTAS!B:B,B2004,VENTAS!G:G,A2004)</f>
        <v>0</v>
      </c>
      <c r="M2004" s="4">
        <f t="shared" si="200"/>
        <v>0</v>
      </c>
      <c r="N2004" s="4">
        <f t="shared" si="196"/>
        <v>0</v>
      </c>
      <c r="O2004" s="4">
        <f t="shared" si="197"/>
        <v>0</v>
      </c>
      <c r="P2004" s="4">
        <f t="shared" si="198"/>
        <v>0</v>
      </c>
      <c r="Q2004" s="6" t="e">
        <f>+SUMIFS(#REF!,#REF!,TablaINV[[#This Row],[GRUPO]],#REF!,TablaINV[[#This Row],[COD]])</f>
        <v>#REF!</v>
      </c>
      <c r="R2004" s="19">
        <f t="shared" si="199"/>
        <v>0</v>
      </c>
      <c r="S2004" s="4" t="str">
        <f>+VLOOKUP(A2004,inv!T:X,5,0)</f>
        <v>CENTRO ORIENTE</v>
      </c>
      <c r="T2004" s="4" t="str">
        <f>+VLOOKUP(B:B,'DT HUEVO'!$A:$D,4,0)</f>
        <v>GRIS SUELTO</v>
      </c>
      <c r="U2004" s="4" t="str">
        <f>+VLOOKUP(TablaINV[[#This Row],[COD]],'DT HUEVO'!$A:$D,3,0)</f>
        <v>B</v>
      </c>
    </row>
    <row r="2005" spans="1:21">
      <c r="A2005" t="s">
        <v>464</v>
      </c>
      <c r="B2005" s="7">
        <v>10402</v>
      </c>
      <c r="C2005" t="s">
        <v>21</v>
      </c>
      <c r="D2005">
        <f>+SUMIFS(inv!D:D,inv!A:A,B2005,inv!T:T,A2005)</f>
        <v>0</v>
      </c>
      <c r="E2005">
        <f>+SUMIFS(inv!$D$1:$D$1164,inv!$A$1:$A$1164,$B2005,inv!$T$1:$T$1164,$A2005,inv!$U$1:$U$1164,'DIAS DE INVENTARIO TAT'!E$1)</f>
        <v>0</v>
      </c>
      <c r="F2005">
        <f>+SUMIFS(inv!$D$1:$D$1164,inv!$A$1:$A$1164,$B2005,inv!$T$1:$T$1164,$A2005,inv!$U$1:$U$1164,'DIAS DE INVENTARIO TAT'!F$1)</f>
        <v>0</v>
      </c>
      <c r="G2005">
        <f>+SUMIFS(inv!$D$1:$D$1164,inv!$A$1:$A$1164,$B2005,inv!$T$1:$T$1164,$A2005,inv!$U$1:$U$1164,'DIAS DE INVENTARIO TAT'!G$1)</f>
        <v>0</v>
      </c>
      <c r="H2005">
        <f>+SUMIFS(inv!$D$1:$D$1164,inv!$A$1:$A$1164,$B2005,inv!$T$1:$T$1164,$A2005,inv!$U$1:$U$1164,'DIAS DE INVENTARIO TAT'!H$1)</f>
        <v>0</v>
      </c>
      <c r="I2005">
        <f>+SUMIFS(inv!$D$1:$D$1164,inv!$A$1:$A$1164,$B2005,inv!$T$1:$T$1164,$A2005,inv!$U$1:$U$1164,'DIAS DE INVENTARIO TAT'!I$1)</f>
        <v>0</v>
      </c>
      <c r="J2005">
        <f>+SUMIFS(inv!$D$1:$D$1164,inv!$A$1:$A$1164,$B2005,inv!$T$1:$T$1164,$A2005,inv!$U$1:$U$1164,'DIAS DE INVENTARIO TAT'!J$1)</f>
        <v>0</v>
      </c>
      <c r="K2005">
        <f>+SUMIFS(inv!$D$1:$D$1164,inv!$A$1:$A$1164,$B2005,inv!$T$1:$T$1164,$A2005,inv!$U$1:$U$1164,'DIAS DE INVENTARIO TAT'!K$1)</f>
        <v>0</v>
      </c>
      <c r="L2005" s="6">
        <f>+SUMIFS(VENTAS!H:H,VENTAS!B:B,B2005,VENTAS!G:G,A2005)</f>
        <v>0</v>
      </c>
      <c r="M2005" s="4">
        <f t="shared" si="200"/>
        <v>0</v>
      </c>
      <c r="N2005" s="4">
        <f t="shared" ref="N2005:N2036" si="201">+IFERROR(E2005/$L2005,0)</f>
        <v>0</v>
      </c>
      <c r="O2005" s="4">
        <f t="shared" ref="O2005:O2036" si="202">+IFERROR(F2005/$L2005,0)</f>
        <v>0</v>
      </c>
      <c r="P2005" s="4">
        <f t="shared" ref="P2005:P2036" si="203">+IFERROR(G2005/$L2005,0)</f>
        <v>0</v>
      </c>
      <c r="Q2005" s="6" t="e">
        <f>+SUMIFS(#REF!,#REF!,TablaINV[[#This Row],[GRUPO]],#REF!,TablaINV[[#This Row],[COD]])</f>
        <v>#REF!</v>
      </c>
      <c r="R2005" s="19">
        <f t="shared" ref="R2005:R2036" si="204">+IFERROR(D2005/Q2005,0)</f>
        <v>0</v>
      </c>
      <c r="S2005" s="4" t="str">
        <f>+VLOOKUP(A2005,inv!T:X,5,0)</f>
        <v>CENTRO ORIENTE</v>
      </c>
      <c r="T2005" s="4" t="str">
        <f>+VLOOKUP(B:B,'DT HUEVO'!$A:$D,4,0)</f>
        <v>VERDE</v>
      </c>
      <c r="U2005" s="4" t="str">
        <f>+VLOOKUP(TablaINV[[#This Row],[COD]],'DT HUEVO'!$A:$D,3,0)</f>
        <v>A</v>
      </c>
    </row>
    <row r="2006" spans="1:21">
      <c r="A2006" t="s">
        <v>464</v>
      </c>
      <c r="B2006" s="7">
        <v>72001</v>
      </c>
      <c r="C2006" t="s">
        <v>23</v>
      </c>
      <c r="D2006">
        <f>+SUMIFS(inv!D:D,inv!A:A,B2006,inv!T:T,A2006)</f>
        <v>0</v>
      </c>
      <c r="E2006">
        <f>+SUMIFS(inv!$D$1:$D$1164,inv!$A$1:$A$1164,$B2006,inv!$T$1:$T$1164,$A2006,inv!$U$1:$U$1164,'DIAS DE INVENTARIO TAT'!E$1)</f>
        <v>0</v>
      </c>
      <c r="F2006">
        <f>+SUMIFS(inv!$D$1:$D$1164,inv!$A$1:$A$1164,$B2006,inv!$T$1:$T$1164,$A2006,inv!$U$1:$U$1164,'DIAS DE INVENTARIO TAT'!F$1)</f>
        <v>0</v>
      </c>
      <c r="G2006">
        <f>+SUMIFS(inv!$D$1:$D$1164,inv!$A$1:$A$1164,$B2006,inv!$T$1:$T$1164,$A2006,inv!$U$1:$U$1164,'DIAS DE INVENTARIO TAT'!G$1)</f>
        <v>0</v>
      </c>
      <c r="H2006">
        <f>+SUMIFS(inv!$D$1:$D$1164,inv!$A$1:$A$1164,$B2006,inv!$T$1:$T$1164,$A2006,inv!$U$1:$U$1164,'DIAS DE INVENTARIO TAT'!H$1)</f>
        <v>0</v>
      </c>
      <c r="I2006">
        <f>+SUMIFS(inv!$D$1:$D$1164,inv!$A$1:$A$1164,$B2006,inv!$T$1:$T$1164,$A2006,inv!$U$1:$U$1164,'DIAS DE INVENTARIO TAT'!I$1)</f>
        <v>0</v>
      </c>
      <c r="J2006">
        <f>+SUMIFS(inv!$D$1:$D$1164,inv!$A$1:$A$1164,$B2006,inv!$T$1:$T$1164,$A2006,inv!$U$1:$U$1164,'DIAS DE INVENTARIO TAT'!J$1)</f>
        <v>0</v>
      </c>
      <c r="K2006">
        <f>+SUMIFS(inv!$D$1:$D$1164,inv!$A$1:$A$1164,$B2006,inv!$T$1:$T$1164,$A2006,inv!$U$1:$U$1164,'DIAS DE INVENTARIO TAT'!K$1)</f>
        <v>0</v>
      </c>
      <c r="L2006" s="6">
        <f>+SUMIFS(VENTAS!H:H,VENTAS!B:B,B2006,VENTAS!G:G,A2006)</f>
        <v>0</v>
      </c>
      <c r="M2006" s="4">
        <f t="shared" si="200"/>
        <v>0</v>
      </c>
      <c r="N2006" s="4">
        <f t="shared" si="201"/>
        <v>0</v>
      </c>
      <c r="O2006" s="4">
        <f t="shared" si="202"/>
        <v>0</v>
      </c>
      <c r="P2006" s="4">
        <f t="shared" si="203"/>
        <v>0</v>
      </c>
      <c r="Q2006" s="6" t="e">
        <f>+SUMIFS(#REF!,#REF!,TablaINV[[#This Row],[GRUPO]],#REF!,TablaINV[[#This Row],[COD]])</f>
        <v>#REF!</v>
      </c>
      <c r="R2006" s="19">
        <f t="shared" si="204"/>
        <v>0</v>
      </c>
      <c r="S2006" s="4" t="str">
        <f>+VLOOKUP(A2006,inv!T:X,5,0)</f>
        <v>CENTRO ORIENTE</v>
      </c>
      <c r="T2006" s="4" t="str">
        <f>+VLOOKUP(B:B,'DT HUEVO'!$A:$D,4,0)</f>
        <v>SEGUNDA</v>
      </c>
      <c r="U2006" s="4" t="str">
        <f>+VLOOKUP(TablaINV[[#This Row],[COD]],'DT HUEVO'!$A:$D,3,0)</f>
        <v>SEGUNDA</v>
      </c>
    </row>
    <row r="2007" spans="1:21">
      <c r="A2007" t="s">
        <v>464</v>
      </c>
      <c r="B2007" s="7">
        <v>10102</v>
      </c>
      <c r="C2007" t="s">
        <v>24</v>
      </c>
      <c r="D2007">
        <f>+SUMIFS(inv!D:D,inv!A:A,B2007,inv!T:T,A2007)</f>
        <v>0</v>
      </c>
      <c r="E2007">
        <f>+SUMIFS(inv!$D$1:$D$1164,inv!$A$1:$A$1164,$B2007,inv!$T$1:$T$1164,$A2007,inv!$U$1:$U$1164,'DIAS DE INVENTARIO TAT'!E$1)</f>
        <v>0</v>
      </c>
      <c r="F2007">
        <f>+SUMIFS(inv!$D$1:$D$1164,inv!$A$1:$A$1164,$B2007,inv!$T$1:$T$1164,$A2007,inv!$U$1:$U$1164,'DIAS DE INVENTARIO TAT'!F$1)</f>
        <v>0</v>
      </c>
      <c r="G2007">
        <f>+SUMIFS(inv!$D$1:$D$1164,inv!$A$1:$A$1164,$B2007,inv!$T$1:$T$1164,$A2007,inv!$U$1:$U$1164,'DIAS DE INVENTARIO TAT'!G$1)</f>
        <v>0</v>
      </c>
      <c r="H2007">
        <f>+SUMIFS(inv!$D$1:$D$1164,inv!$A$1:$A$1164,$B2007,inv!$T$1:$T$1164,$A2007,inv!$U$1:$U$1164,'DIAS DE INVENTARIO TAT'!H$1)</f>
        <v>0</v>
      </c>
      <c r="I2007">
        <f>+SUMIFS(inv!$D$1:$D$1164,inv!$A$1:$A$1164,$B2007,inv!$T$1:$T$1164,$A2007,inv!$U$1:$U$1164,'DIAS DE INVENTARIO TAT'!I$1)</f>
        <v>0</v>
      </c>
      <c r="J2007">
        <f>+SUMIFS(inv!$D$1:$D$1164,inv!$A$1:$A$1164,$B2007,inv!$T$1:$T$1164,$A2007,inv!$U$1:$U$1164,'DIAS DE INVENTARIO TAT'!J$1)</f>
        <v>0</v>
      </c>
      <c r="K2007">
        <f>+SUMIFS(inv!$D$1:$D$1164,inv!$A$1:$A$1164,$B2007,inv!$T$1:$T$1164,$A2007,inv!$U$1:$U$1164,'DIAS DE INVENTARIO TAT'!K$1)</f>
        <v>0</v>
      </c>
      <c r="L2007" s="6">
        <f>+SUMIFS(VENTAS!H:H,VENTAS!B:B,B2007,VENTAS!G:G,A2007)</f>
        <v>0</v>
      </c>
      <c r="M2007" s="4">
        <f t="shared" si="200"/>
        <v>0</v>
      </c>
      <c r="N2007" s="4">
        <f t="shared" si="201"/>
        <v>0</v>
      </c>
      <c r="O2007" s="4">
        <f t="shared" si="202"/>
        <v>0</v>
      </c>
      <c r="P2007" s="4">
        <f t="shared" si="203"/>
        <v>0</v>
      </c>
      <c r="Q2007" s="6" t="e">
        <f>+SUMIFS(#REF!,#REF!,TablaINV[[#This Row],[GRUPO]],#REF!,TablaINV[[#This Row],[COD]])</f>
        <v>#REF!</v>
      </c>
      <c r="R2007" s="19">
        <f t="shared" si="204"/>
        <v>0</v>
      </c>
      <c r="S2007" s="4" t="str">
        <f>+VLOOKUP(A2007,inv!T:X,5,0)</f>
        <v>CENTRO ORIENTE</v>
      </c>
      <c r="T2007" s="4" t="str">
        <f>+VLOOKUP(B:B,'DT HUEVO'!$A:$D,4,0)</f>
        <v>VERDE</v>
      </c>
      <c r="U2007" s="4" t="str">
        <f>+VLOOKUP(TablaINV[[#This Row],[COD]],'DT HUEVO'!$A:$D,3,0)</f>
        <v>YUMBO</v>
      </c>
    </row>
    <row r="2008" spans="1:21">
      <c r="A2008" t="s">
        <v>464</v>
      </c>
      <c r="B2008" s="7">
        <v>10202</v>
      </c>
      <c r="C2008" t="s">
        <v>28</v>
      </c>
      <c r="D2008">
        <f>+SUMIFS(inv!D:D,inv!A:A,B2008,inv!T:T,A2008)</f>
        <v>0</v>
      </c>
      <c r="E2008">
        <f>+SUMIFS(inv!$D$1:$D$1164,inv!$A$1:$A$1164,$B2008,inv!$T$1:$T$1164,$A2008,inv!$U$1:$U$1164,'DIAS DE INVENTARIO TAT'!E$1)</f>
        <v>0</v>
      </c>
      <c r="F2008">
        <f>+SUMIFS(inv!$D$1:$D$1164,inv!$A$1:$A$1164,$B2008,inv!$T$1:$T$1164,$A2008,inv!$U$1:$U$1164,'DIAS DE INVENTARIO TAT'!F$1)</f>
        <v>0</v>
      </c>
      <c r="G2008">
        <f>+SUMIFS(inv!$D$1:$D$1164,inv!$A$1:$A$1164,$B2008,inv!$T$1:$T$1164,$A2008,inv!$U$1:$U$1164,'DIAS DE INVENTARIO TAT'!G$1)</f>
        <v>0</v>
      </c>
      <c r="H2008">
        <f>+SUMIFS(inv!$D$1:$D$1164,inv!$A$1:$A$1164,$B2008,inv!$T$1:$T$1164,$A2008,inv!$U$1:$U$1164,'DIAS DE INVENTARIO TAT'!H$1)</f>
        <v>0</v>
      </c>
      <c r="I2008">
        <f>+SUMIFS(inv!$D$1:$D$1164,inv!$A$1:$A$1164,$B2008,inv!$T$1:$T$1164,$A2008,inv!$U$1:$U$1164,'DIAS DE INVENTARIO TAT'!I$1)</f>
        <v>0</v>
      </c>
      <c r="J2008">
        <f>+SUMIFS(inv!$D$1:$D$1164,inv!$A$1:$A$1164,$B2008,inv!$T$1:$T$1164,$A2008,inv!$U$1:$U$1164,'DIAS DE INVENTARIO TAT'!J$1)</f>
        <v>0</v>
      </c>
      <c r="K2008">
        <f>+SUMIFS(inv!$D$1:$D$1164,inv!$A$1:$A$1164,$B2008,inv!$T$1:$T$1164,$A2008,inv!$U$1:$U$1164,'DIAS DE INVENTARIO TAT'!K$1)</f>
        <v>0</v>
      </c>
      <c r="L2008" s="6">
        <f>+SUMIFS(VENTAS!H:H,VENTAS!B:B,B2008,VENTAS!G:G,A2008)</f>
        <v>0</v>
      </c>
      <c r="M2008" s="4">
        <f t="shared" si="200"/>
        <v>0</v>
      </c>
      <c r="N2008" s="4">
        <f t="shared" si="201"/>
        <v>0</v>
      </c>
      <c r="O2008" s="4">
        <f t="shared" si="202"/>
        <v>0</v>
      </c>
      <c r="P2008" s="4">
        <f t="shared" si="203"/>
        <v>0</v>
      </c>
      <c r="Q2008" s="6" t="e">
        <f>+SUMIFS(#REF!,#REF!,TablaINV[[#This Row],[GRUPO]],#REF!,TablaINV[[#This Row],[COD]])</f>
        <v>#REF!</v>
      </c>
      <c r="R2008" s="19">
        <f t="shared" si="204"/>
        <v>0</v>
      </c>
      <c r="S2008" s="4" t="str">
        <f>+VLOOKUP(A2008,inv!T:X,5,0)</f>
        <v>CENTRO ORIENTE</v>
      </c>
      <c r="T2008" s="4" t="str">
        <f>+VLOOKUP(B:B,'DT HUEVO'!$A:$D,4,0)</f>
        <v>VERDE</v>
      </c>
      <c r="U2008" s="4" t="str">
        <f>+VLOOKUP(TablaINV[[#This Row],[COD]],'DT HUEVO'!$A:$D,3,0)</f>
        <v>AAA</v>
      </c>
    </row>
    <row r="2009" spans="1:21">
      <c r="A2009" t="s">
        <v>464</v>
      </c>
      <c r="B2009" s="7">
        <v>10301</v>
      </c>
      <c r="C2009" t="s">
        <v>30</v>
      </c>
      <c r="D2009">
        <f>+SUMIFS(inv!D:D,inv!A:A,B2009,inv!T:T,A2009)</f>
        <v>0</v>
      </c>
      <c r="E2009">
        <f>+SUMIFS(inv!$D$1:$D$1164,inv!$A$1:$A$1164,$B2009,inv!$T$1:$T$1164,$A2009,inv!$U$1:$U$1164,'DIAS DE INVENTARIO TAT'!E$1)</f>
        <v>0</v>
      </c>
      <c r="F2009">
        <f>+SUMIFS(inv!$D$1:$D$1164,inv!$A$1:$A$1164,$B2009,inv!$T$1:$T$1164,$A2009,inv!$U$1:$U$1164,'DIAS DE INVENTARIO TAT'!F$1)</f>
        <v>0</v>
      </c>
      <c r="G2009">
        <f>+SUMIFS(inv!$D$1:$D$1164,inv!$A$1:$A$1164,$B2009,inv!$T$1:$T$1164,$A2009,inv!$U$1:$U$1164,'DIAS DE INVENTARIO TAT'!G$1)</f>
        <v>0</v>
      </c>
      <c r="H2009">
        <f>+SUMIFS(inv!$D$1:$D$1164,inv!$A$1:$A$1164,$B2009,inv!$T$1:$T$1164,$A2009,inv!$U$1:$U$1164,'DIAS DE INVENTARIO TAT'!H$1)</f>
        <v>0</v>
      </c>
      <c r="I2009">
        <f>+SUMIFS(inv!$D$1:$D$1164,inv!$A$1:$A$1164,$B2009,inv!$T$1:$T$1164,$A2009,inv!$U$1:$U$1164,'DIAS DE INVENTARIO TAT'!I$1)</f>
        <v>0</v>
      </c>
      <c r="J2009">
        <f>+SUMIFS(inv!$D$1:$D$1164,inv!$A$1:$A$1164,$B2009,inv!$T$1:$T$1164,$A2009,inv!$U$1:$U$1164,'DIAS DE INVENTARIO TAT'!J$1)</f>
        <v>0</v>
      </c>
      <c r="K2009">
        <f>+SUMIFS(inv!$D$1:$D$1164,inv!$A$1:$A$1164,$B2009,inv!$T$1:$T$1164,$A2009,inv!$U$1:$U$1164,'DIAS DE INVENTARIO TAT'!K$1)</f>
        <v>0</v>
      </c>
      <c r="L2009" s="6">
        <f>+SUMIFS(VENTAS!H:H,VENTAS!B:B,B2009,VENTAS!G:G,A2009)</f>
        <v>0</v>
      </c>
      <c r="M2009" s="4">
        <f t="shared" si="200"/>
        <v>0</v>
      </c>
      <c r="N2009" s="4">
        <f t="shared" si="201"/>
        <v>0</v>
      </c>
      <c r="O2009" s="4">
        <f t="shared" si="202"/>
        <v>0</v>
      </c>
      <c r="P2009" s="4">
        <f t="shared" si="203"/>
        <v>0</v>
      </c>
      <c r="Q2009" s="6" t="e">
        <f>+SUMIFS(#REF!,#REF!,TablaINV[[#This Row],[GRUPO]],#REF!,TablaINV[[#This Row],[COD]])</f>
        <v>#REF!</v>
      </c>
      <c r="R2009" s="19">
        <f t="shared" si="204"/>
        <v>0</v>
      </c>
      <c r="S2009" s="4" t="str">
        <f>+VLOOKUP(A2009,inv!T:X,5,0)</f>
        <v>CENTRO ORIENTE</v>
      </c>
      <c r="T2009" s="4" t="str">
        <f>+VLOOKUP(B:B,'DT HUEVO'!$A:$D,4,0)</f>
        <v>GRIS SUELTO</v>
      </c>
      <c r="U2009" s="4" t="str">
        <f>+VLOOKUP(TablaINV[[#This Row],[COD]],'DT HUEVO'!$A:$D,3,0)</f>
        <v>AA</v>
      </c>
    </row>
    <row r="2010" spans="1:21">
      <c r="A2010" t="s">
        <v>464</v>
      </c>
      <c r="B2010" s="7">
        <v>10302</v>
      </c>
      <c r="C2010" t="s">
        <v>31</v>
      </c>
      <c r="D2010">
        <f>+SUMIFS(inv!D:D,inv!A:A,B2010,inv!T:T,A2010)</f>
        <v>0</v>
      </c>
      <c r="E2010">
        <f>+SUMIFS(inv!$D$1:$D$1164,inv!$A$1:$A$1164,$B2010,inv!$T$1:$T$1164,$A2010,inv!$U$1:$U$1164,'DIAS DE INVENTARIO TAT'!E$1)</f>
        <v>0</v>
      </c>
      <c r="F2010">
        <f>+SUMIFS(inv!$D$1:$D$1164,inv!$A$1:$A$1164,$B2010,inv!$T$1:$T$1164,$A2010,inv!$U$1:$U$1164,'DIAS DE INVENTARIO TAT'!F$1)</f>
        <v>0</v>
      </c>
      <c r="G2010">
        <f>+SUMIFS(inv!$D$1:$D$1164,inv!$A$1:$A$1164,$B2010,inv!$T$1:$T$1164,$A2010,inv!$U$1:$U$1164,'DIAS DE INVENTARIO TAT'!G$1)</f>
        <v>0</v>
      </c>
      <c r="H2010">
        <f>+SUMIFS(inv!$D$1:$D$1164,inv!$A$1:$A$1164,$B2010,inv!$T$1:$T$1164,$A2010,inv!$U$1:$U$1164,'DIAS DE INVENTARIO TAT'!H$1)</f>
        <v>0</v>
      </c>
      <c r="I2010">
        <f>+SUMIFS(inv!$D$1:$D$1164,inv!$A$1:$A$1164,$B2010,inv!$T$1:$T$1164,$A2010,inv!$U$1:$U$1164,'DIAS DE INVENTARIO TAT'!I$1)</f>
        <v>0</v>
      </c>
      <c r="J2010">
        <f>+SUMIFS(inv!$D$1:$D$1164,inv!$A$1:$A$1164,$B2010,inv!$T$1:$T$1164,$A2010,inv!$U$1:$U$1164,'DIAS DE INVENTARIO TAT'!J$1)</f>
        <v>0</v>
      </c>
      <c r="K2010">
        <f>+SUMIFS(inv!$D$1:$D$1164,inv!$A$1:$A$1164,$B2010,inv!$T$1:$T$1164,$A2010,inv!$U$1:$U$1164,'DIAS DE INVENTARIO TAT'!K$1)</f>
        <v>0</v>
      </c>
      <c r="L2010" s="6">
        <f>+SUMIFS(VENTAS!H:H,VENTAS!B:B,B2010,VENTAS!G:G,A2010)</f>
        <v>0</v>
      </c>
      <c r="M2010" s="4">
        <f t="shared" si="200"/>
        <v>0</v>
      </c>
      <c r="N2010" s="4">
        <f t="shared" si="201"/>
        <v>0</v>
      </c>
      <c r="O2010" s="4">
        <f t="shared" si="202"/>
        <v>0</v>
      </c>
      <c r="P2010" s="4">
        <f t="shared" si="203"/>
        <v>0</v>
      </c>
      <c r="Q2010" s="6" t="e">
        <f>+SUMIFS(#REF!,#REF!,TablaINV[[#This Row],[GRUPO]],#REF!,TablaINV[[#This Row],[COD]])</f>
        <v>#REF!</v>
      </c>
      <c r="R2010" s="19">
        <f t="shared" si="204"/>
        <v>0</v>
      </c>
      <c r="S2010" s="4" t="str">
        <f>+VLOOKUP(A2010,inv!T:X,5,0)</f>
        <v>CENTRO ORIENTE</v>
      </c>
      <c r="T2010" s="4" t="str">
        <f>+VLOOKUP(B:B,'DT HUEVO'!$A:$D,4,0)</f>
        <v>VERDE</v>
      </c>
      <c r="U2010" s="4" t="str">
        <f>+VLOOKUP(TablaINV[[#This Row],[COD]],'DT HUEVO'!$A:$D,3,0)</f>
        <v>AA</v>
      </c>
    </row>
    <row r="2011" spans="1:21">
      <c r="A2011" t="s">
        <v>464</v>
      </c>
      <c r="B2011" s="7">
        <v>10304</v>
      </c>
      <c r="C2011" t="s">
        <v>54</v>
      </c>
      <c r="D2011">
        <f>+SUMIFS(inv!D:D,inv!A:A,B2011,inv!T:T,A2011)</f>
        <v>0</v>
      </c>
      <c r="E2011">
        <f>+SUMIFS(inv!$D$1:$D$1164,inv!$A$1:$A$1164,$B2011,inv!$T$1:$T$1164,$A2011,inv!$U$1:$U$1164,'DIAS DE INVENTARIO TAT'!E$1)</f>
        <v>0</v>
      </c>
      <c r="F2011">
        <f>+SUMIFS(inv!$D$1:$D$1164,inv!$A$1:$A$1164,$B2011,inv!$T$1:$T$1164,$A2011,inv!$U$1:$U$1164,'DIAS DE INVENTARIO TAT'!F$1)</f>
        <v>0</v>
      </c>
      <c r="G2011">
        <f>+SUMIFS(inv!$D$1:$D$1164,inv!$A$1:$A$1164,$B2011,inv!$T$1:$T$1164,$A2011,inv!$U$1:$U$1164,'DIAS DE INVENTARIO TAT'!G$1)</f>
        <v>0</v>
      </c>
      <c r="H2011">
        <f>+SUMIFS(inv!$D$1:$D$1164,inv!$A$1:$A$1164,$B2011,inv!$T$1:$T$1164,$A2011,inv!$U$1:$U$1164,'DIAS DE INVENTARIO TAT'!H$1)</f>
        <v>0</v>
      </c>
      <c r="I2011">
        <f>+SUMIFS(inv!$D$1:$D$1164,inv!$A$1:$A$1164,$B2011,inv!$T$1:$T$1164,$A2011,inv!$U$1:$U$1164,'DIAS DE INVENTARIO TAT'!I$1)</f>
        <v>0</v>
      </c>
      <c r="J2011">
        <f>+SUMIFS(inv!$D$1:$D$1164,inv!$A$1:$A$1164,$B2011,inv!$T$1:$T$1164,$A2011,inv!$U$1:$U$1164,'DIAS DE INVENTARIO TAT'!J$1)</f>
        <v>0</v>
      </c>
      <c r="K2011">
        <f>+SUMIFS(inv!$D$1:$D$1164,inv!$A$1:$A$1164,$B2011,inv!$T$1:$T$1164,$A2011,inv!$U$1:$U$1164,'DIAS DE INVENTARIO TAT'!K$1)</f>
        <v>0</v>
      </c>
      <c r="L2011" s="6">
        <f>+SUMIFS(VENTAS!H:H,VENTAS!B:B,B2011,VENTAS!G:G,A2011)</f>
        <v>0</v>
      </c>
      <c r="M2011" s="4">
        <f t="shared" si="200"/>
        <v>0</v>
      </c>
      <c r="N2011" s="4">
        <f t="shared" si="201"/>
        <v>0</v>
      </c>
      <c r="O2011" s="4">
        <f t="shared" si="202"/>
        <v>0</v>
      </c>
      <c r="P2011" s="4">
        <f t="shared" si="203"/>
        <v>0</v>
      </c>
      <c r="Q2011" s="6" t="e">
        <f>+SUMIFS(#REF!,#REF!,TablaINV[[#This Row],[GRUPO]],#REF!,TablaINV[[#This Row],[COD]])</f>
        <v>#REF!</v>
      </c>
      <c r="R2011" s="19">
        <f t="shared" si="204"/>
        <v>0</v>
      </c>
      <c r="S2011" s="4" t="str">
        <f>+VLOOKUP(A2011,inv!T:X,5,0)</f>
        <v>CENTRO ORIENTE</v>
      </c>
      <c r="T2011" s="4" t="str">
        <f>+VLOOKUP(B:B,'DT HUEVO'!$A:$D,4,0)</f>
        <v>FS</v>
      </c>
      <c r="U2011" s="4" t="str">
        <f>+VLOOKUP(TablaINV[[#This Row],[COD]],'DT HUEVO'!$A:$D,3,0)</f>
        <v>AA</v>
      </c>
    </row>
    <row r="2012" spans="1:21">
      <c r="A2012" t="s">
        <v>464</v>
      </c>
      <c r="B2012" s="7">
        <v>10358</v>
      </c>
      <c r="C2012" t="s">
        <v>33</v>
      </c>
      <c r="D2012">
        <f>+SUMIFS(inv!D:D,inv!A:A,B2012,inv!T:T,A2012)</f>
        <v>0</v>
      </c>
      <c r="E2012">
        <f>+SUMIFS(inv!$D$1:$D$1164,inv!$A$1:$A$1164,$B2012,inv!$T$1:$T$1164,$A2012,inv!$U$1:$U$1164,'DIAS DE INVENTARIO TAT'!E$1)</f>
        <v>0</v>
      </c>
      <c r="F2012">
        <f>+SUMIFS(inv!$D$1:$D$1164,inv!$A$1:$A$1164,$B2012,inv!$T$1:$T$1164,$A2012,inv!$U$1:$U$1164,'DIAS DE INVENTARIO TAT'!F$1)</f>
        <v>0</v>
      </c>
      <c r="G2012">
        <f>+SUMIFS(inv!$D$1:$D$1164,inv!$A$1:$A$1164,$B2012,inv!$T$1:$T$1164,$A2012,inv!$U$1:$U$1164,'DIAS DE INVENTARIO TAT'!G$1)</f>
        <v>0</v>
      </c>
      <c r="H2012">
        <f>+SUMIFS(inv!$D$1:$D$1164,inv!$A$1:$A$1164,$B2012,inv!$T$1:$T$1164,$A2012,inv!$U$1:$U$1164,'DIAS DE INVENTARIO TAT'!H$1)</f>
        <v>0</v>
      </c>
      <c r="I2012">
        <f>+SUMIFS(inv!$D$1:$D$1164,inv!$A$1:$A$1164,$B2012,inv!$T$1:$T$1164,$A2012,inv!$U$1:$U$1164,'DIAS DE INVENTARIO TAT'!I$1)</f>
        <v>0</v>
      </c>
      <c r="J2012">
        <f>+SUMIFS(inv!$D$1:$D$1164,inv!$A$1:$A$1164,$B2012,inv!$T$1:$T$1164,$A2012,inv!$U$1:$U$1164,'DIAS DE INVENTARIO TAT'!J$1)</f>
        <v>0</v>
      </c>
      <c r="K2012">
        <f>+SUMIFS(inv!$D$1:$D$1164,inv!$A$1:$A$1164,$B2012,inv!$T$1:$T$1164,$A2012,inv!$U$1:$U$1164,'DIAS DE INVENTARIO TAT'!K$1)</f>
        <v>0</v>
      </c>
      <c r="L2012" s="6">
        <f>+SUMIFS(VENTAS!H:H,VENTAS!B:B,B2012,VENTAS!G:G,A2012)</f>
        <v>0</v>
      </c>
      <c r="M2012" s="4">
        <f t="shared" si="200"/>
        <v>0</v>
      </c>
      <c r="N2012" s="4">
        <f t="shared" si="201"/>
        <v>0</v>
      </c>
      <c r="O2012" s="4">
        <f t="shared" si="202"/>
        <v>0</v>
      </c>
      <c r="P2012" s="4">
        <f t="shared" si="203"/>
        <v>0</v>
      </c>
      <c r="Q2012" s="6" t="e">
        <f>+SUMIFS(#REF!,#REF!,TablaINV[[#This Row],[GRUPO]],#REF!,TablaINV[[#This Row],[COD]])</f>
        <v>#REF!</v>
      </c>
      <c r="R2012" s="19">
        <f t="shared" si="204"/>
        <v>0</v>
      </c>
      <c r="S2012" s="4" t="str">
        <f>+VLOOKUP(A2012,inv!T:X,5,0)</f>
        <v>CENTRO ORIENTE</v>
      </c>
      <c r="T2012" s="4" t="str">
        <f>+VLOOKUP(B:B,'DT HUEVO'!$A:$D,4,0)</f>
        <v>EMPACADOS</v>
      </c>
      <c r="U2012" s="4" t="str">
        <f>+VLOOKUP(TablaINV[[#This Row],[COD]],'DT HUEVO'!$A:$D,3,0)</f>
        <v>AA</v>
      </c>
    </row>
    <row r="2013" spans="1:21">
      <c r="A2013" t="s">
        <v>464</v>
      </c>
      <c r="B2013" s="7">
        <v>10401</v>
      </c>
      <c r="C2013" t="s">
        <v>34</v>
      </c>
      <c r="D2013">
        <f>+SUMIFS(inv!D:D,inv!A:A,B2013,inv!T:T,A2013)</f>
        <v>0</v>
      </c>
      <c r="E2013">
        <f>+SUMIFS(inv!$D$1:$D$1164,inv!$A$1:$A$1164,$B2013,inv!$T$1:$T$1164,$A2013,inv!$U$1:$U$1164,'DIAS DE INVENTARIO TAT'!E$1)</f>
        <v>0</v>
      </c>
      <c r="F2013">
        <f>+SUMIFS(inv!$D$1:$D$1164,inv!$A$1:$A$1164,$B2013,inv!$T$1:$T$1164,$A2013,inv!$U$1:$U$1164,'DIAS DE INVENTARIO TAT'!F$1)</f>
        <v>0</v>
      </c>
      <c r="G2013">
        <f>+SUMIFS(inv!$D$1:$D$1164,inv!$A$1:$A$1164,$B2013,inv!$T$1:$T$1164,$A2013,inv!$U$1:$U$1164,'DIAS DE INVENTARIO TAT'!G$1)</f>
        <v>0</v>
      </c>
      <c r="H2013">
        <f>+SUMIFS(inv!$D$1:$D$1164,inv!$A$1:$A$1164,$B2013,inv!$T$1:$T$1164,$A2013,inv!$U$1:$U$1164,'DIAS DE INVENTARIO TAT'!H$1)</f>
        <v>0</v>
      </c>
      <c r="I2013">
        <f>+SUMIFS(inv!$D$1:$D$1164,inv!$A$1:$A$1164,$B2013,inv!$T$1:$T$1164,$A2013,inv!$U$1:$U$1164,'DIAS DE INVENTARIO TAT'!I$1)</f>
        <v>0</v>
      </c>
      <c r="J2013">
        <f>+SUMIFS(inv!$D$1:$D$1164,inv!$A$1:$A$1164,$B2013,inv!$T$1:$T$1164,$A2013,inv!$U$1:$U$1164,'DIAS DE INVENTARIO TAT'!J$1)</f>
        <v>0</v>
      </c>
      <c r="K2013">
        <f>+SUMIFS(inv!$D$1:$D$1164,inv!$A$1:$A$1164,$B2013,inv!$T$1:$T$1164,$A2013,inv!$U$1:$U$1164,'DIAS DE INVENTARIO TAT'!K$1)</f>
        <v>0</v>
      </c>
      <c r="L2013" s="6">
        <f>+SUMIFS(VENTAS!H:H,VENTAS!B:B,B2013,VENTAS!G:G,A2013)</f>
        <v>0</v>
      </c>
      <c r="M2013" s="4">
        <f t="shared" si="200"/>
        <v>0</v>
      </c>
      <c r="N2013" s="4">
        <f t="shared" si="201"/>
        <v>0</v>
      </c>
      <c r="O2013" s="4">
        <f t="shared" si="202"/>
        <v>0</v>
      </c>
      <c r="P2013" s="4">
        <f t="shared" si="203"/>
        <v>0</v>
      </c>
      <c r="Q2013" s="6" t="e">
        <f>+SUMIFS(#REF!,#REF!,TablaINV[[#This Row],[GRUPO]],#REF!,TablaINV[[#This Row],[COD]])</f>
        <v>#REF!</v>
      </c>
      <c r="R2013" s="19">
        <f t="shared" si="204"/>
        <v>0</v>
      </c>
      <c r="S2013" s="4" t="str">
        <f>+VLOOKUP(A2013,inv!T:X,5,0)</f>
        <v>CENTRO ORIENTE</v>
      </c>
      <c r="T2013" s="4" t="str">
        <f>+VLOOKUP(B:B,'DT HUEVO'!$A:$D,4,0)</f>
        <v>GRIS SUELTO</v>
      </c>
      <c r="U2013" s="4" t="str">
        <f>+VLOOKUP(TablaINV[[#This Row],[COD]],'DT HUEVO'!$A:$D,3,0)</f>
        <v>A</v>
      </c>
    </row>
    <row r="2014" spans="1:21">
      <c r="A2014" t="s">
        <v>464</v>
      </c>
      <c r="B2014" s="7">
        <v>10404</v>
      </c>
      <c r="C2014" t="s">
        <v>36</v>
      </c>
      <c r="D2014">
        <f>+SUMIFS(inv!D:D,inv!A:A,B2014,inv!T:T,A2014)</f>
        <v>0</v>
      </c>
      <c r="E2014">
        <f>+SUMIFS(inv!$D$1:$D$1164,inv!$A$1:$A$1164,$B2014,inv!$T$1:$T$1164,$A2014,inv!$U$1:$U$1164,'DIAS DE INVENTARIO TAT'!E$1)</f>
        <v>0</v>
      </c>
      <c r="F2014">
        <f>+SUMIFS(inv!$D$1:$D$1164,inv!$A$1:$A$1164,$B2014,inv!$T$1:$T$1164,$A2014,inv!$U$1:$U$1164,'DIAS DE INVENTARIO TAT'!F$1)</f>
        <v>0</v>
      </c>
      <c r="G2014">
        <f>+SUMIFS(inv!$D$1:$D$1164,inv!$A$1:$A$1164,$B2014,inv!$T$1:$T$1164,$A2014,inv!$U$1:$U$1164,'DIAS DE INVENTARIO TAT'!G$1)</f>
        <v>0</v>
      </c>
      <c r="H2014">
        <f>+SUMIFS(inv!$D$1:$D$1164,inv!$A$1:$A$1164,$B2014,inv!$T$1:$T$1164,$A2014,inv!$U$1:$U$1164,'DIAS DE INVENTARIO TAT'!H$1)</f>
        <v>0</v>
      </c>
      <c r="I2014">
        <f>+SUMIFS(inv!$D$1:$D$1164,inv!$A$1:$A$1164,$B2014,inv!$T$1:$T$1164,$A2014,inv!$U$1:$U$1164,'DIAS DE INVENTARIO TAT'!I$1)</f>
        <v>0</v>
      </c>
      <c r="J2014">
        <f>+SUMIFS(inv!$D$1:$D$1164,inv!$A$1:$A$1164,$B2014,inv!$T$1:$T$1164,$A2014,inv!$U$1:$U$1164,'DIAS DE INVENTARIO TAT'!J$1)</f>
        <v>0</v>
      </c>
      <c r="K2014">
        <f>+SUMIFS(inv!$D$1:$D$1164,inv!$A$1:$A$1164,$B2014,inv!$T$1:$T$1164,$A2014,inv!$U$1:$U$1164,'DIAS DE INVENTARIO TAT'!K$1)</f>
        <v>0</v>
      </c>
      <c r="L2014" s="6">
        <f>+SUMIFS(VENTAS!H:H,VENTAS!B:B,B2014,VENTAS!G:G,A2014)</f>
        <v>0</v>
      </c>
      <c r="M2014" s="4">
        <f t="shared" si="200"/>
        <v>0</v>
      </c>
      <c r="N2014" s="4">
        <f t="shared" si="201"/>
        <v>0</v>
      </c>
      <c r="O2014" s="4">
        <f t="shared" si="202"/>
        <v>0</v>
      </c>
      <c r="P2014" s="4">
        <f t="shared" si="203"/>
        <v>0</v>
      </c>
      <c r="Q2014" s="6" t="e">
        <f>+SUMIFS(#REF!,#REF!,TablaINV[[#This Row],[GRUPO]],#REF!,TablaINV[[#This Row],[COD]])</f>
        <v>#REF!</v>
      </c>
      <c r="R2014" s="19">
        <f t="shared" si="204"/>
        <v>0</v>
      </c>
      <c r="S2014" s="4" t="str">
        <f>+VLOOKUP(A2014,inv!T:X,5,0)</f>
        <v>CENTRO ORIENTE</v>
      </c>
      <c r="T2014" s="4" t="str">
        <f>+VLOOKUP(B:B,'DT HUEVO'!$A:$D,4,0)</f>
        <v>FS</v>
      </c>
      <c r="U2014" s="4" t="str">
        <f>+VLOOKUP(TablaINV[[#This Row],[COD]],'DT HUEVO'!$A:$D,3,0)</f>
        <v>A</v>
      </c>
    </row>
    <row r="2015" spans="1:21">
      <c r="A2015" t="s">
        <v>464</v>
      </c>
      <c r="B2015" s="7">
        <v>10407</v>
      </c>
      <c r="C2015" t="s">
        <v>37</v>
      </c>
      <c r="D2015">
        <f>+SUMIFS(inv!D:D,inv!A:A,B2015,inv!T:T,A2015)</f>
        <v>0</v>
      </c>
      <c r="E2015">
        <f>+SUMIFS(inv!$D$1:$D$1164,inv!$A$1:$A$1164,$B2015,inv!$T$1:$T$1164,$A2015,inv!$U$1:$U$1164,'DIAS DE INVENTARIO TAT'!E$1)</f>
        <v>0</v>
      </c>
      <c r="F2015">
        <f>+SUMIFS(inv!$D$1:$D$1164,inv!$A$1:$A$1164,$B2015,inv!$T$1:$T$1164,$A2015,inv!$U$1:$U$1164,'DIAS DE INVENTARIO TAT'!F$1)</f>
        <v>0</v>
      </c>
      <c r="G2015">
        <f>+SUMIFS(inv!$D$1:$D$1164,inv!$A$1:$A$1164,$B2015,inv!$T$1:$T$1164,$A2015,inv!$U$1:$U$1164,'DIAS DE INVENTARIO TAT'!G$1)</f>
        <v>0</v>
      </c>
      <c r="H2015">
        <f>+SUMIFS(inv!$D$1:$D$1164,inv!$A$1:$A$1164,$B2015,inv!$T$1:$T$1164,$A2015,inv!$U$1:$U$1164,'DIAS DE INVENTARIO TAT'!H$1)</f>
        <v>0</v>
      </c>
      <c r="I2015">
        <f>+SUMIFS(inv!$D$1:$D$1164,inv!$A$1:$A$1164,$B2015,inv!$T$1:$T$1164,$A2015,inv!$U$1:$U$1164,'DIAS DE INVENTARIO TAT'!I$1)</f>
        <v>0</v>
      </c>
      <c r="J2015">
        <f>+SUMIFS(inv!$D$1:$D$1164,inv!$A$1:$A$1164,$B2015,inv!$T$1:$T$1164,$A2015,inv!$U$1:$U$1164,'DIAS DE INVENTARIO TAT'!J$1)</f>
        <v>0</v>
      </c>
      <c r="K2015">
        <f>+SUMIFS(inv!$D$1:$D$1164,inv!$A$1:$A$1164,$B2015,inv!$T$1:$T$1164,$A2015,inv!$U$1:$U$1164,'DIAS DE INVENTARIO TAT'!K$1)</f>
        <v>0</v>
      </c>
      <c r="L2015" s="6">
        <f>+SUMIFS(VENTAS!H:H,VENTAS!B:B,B2015,VENTAS!G:G,A2015)</f>
        <v>0</v>
      </c>
      <c r="M2015" s="4">
        <f t="shared" si="200"/>
        <v>0</v>
      </c>
      <c r="N2015" s="4">
        <f t="shared" si="201"/>
        <v>0</v>
      </c>
      <c r="O2015" s="4">
        <f t="shared" si="202"/>
        <v>0</v>
      </c>
      <c r="P2015" s="4">
        <f t="shared" si="203"/>
        <v>0</v>
      </c>
      <c r="Q2015" s="6" t="e">
        <f>+SUMIFS(#REF!,#REF!,TablaINV[[#This Row],[GRUPO]],#REF!,TablaINV[[#This Row],[COD]])</f>
        <v>#REF!</v>
      </c>
      <c r="R2015" s="19">
        <f t="shared" si="204"/>
        <v>0</v>
      </c>
      <c r="S2015" s="4" t="str">
        <f>+VLOOKUP(A2015,inv!T:X,5,0)</f>
        <v>CENTRO ORIENTE</v>
      </c>
      <c r="T2015" s="4" t="str">
        <f>+VLOOKUP(B:B,'DT HUEVO'!$A:$D,4,0)</f>
        <v>EMPACADOS</v>
      </c>
      <c r="U2015" s="4" t="str">
        <f>+VLOOKUP(TablaINV[[#This Row],[COD]],'DT HUEVO'!$A:$D,3,0)</f>
        <v>A</v>
      </c>
    </row>
    <row r="2016" spans="1:21">
      <c r="A2016" t="s">
        <v>464</v>
      </c>
      <c r="B2016" s="7">
        <v>10457</v>
      </c>
      <c r="C2016" t="s">
        <v>38</v>
      </c>
      <c r="D2016">
        <f>+SUMIFS(inv!D:D,inv!A:A,B2016,inv!T:T,A2016)</f>
        <v>0</v>
      </c>
      <c r="E2016">
        <f>+SUMIFS(inv!$D$1:$D$1164,inv!$A$1:$A$1164,$B2016,inv!$T$1:$T$1164,$A2016,inv!$U$1:$U$1164,'DIAS DE INVENTARIO TAT'!E$1)</f>
        <v>0</v>
      </c>
      <c r="F2016">
        <f>+SUMIFS(inv!$D$1:$D$1164,inv!$A$1:$A$1164,$B2016,inv!$T$1:$T$1164,$A2016,inv!$U$1:$U$1164,'DIAS DE INVENTARIO TAT'!F$1)</f>
        <v>0</v>
      </c>
      <c r="G2016">
        <f>+SUMIFS(inv!$D$1:$D$1164,inv!$A$1:$A$1164,$B2016,inv!$T$1:$T$1164,$A2016,inv!$U$1:$U$1164,'DIAS DE INVENTARIO TAT'!G$1)</f>
        <v>0</v>
      </c>
      <c r="H2016">
        <f>+SUMIFS(inv!$D$1:$D$1164,inv!$A$1:$A$1164,$B2016,inv!$T$1:$T$1164,$A2016,inv!$U$1:$U$1164,'DIAS DE INVENTARIO TAT'!H$1)</f>
        <v>0</v>
      </c>
      <c r="I2016">
        <f>+SUMIFS(inv!$D$1:$D$1164,inv!$A$1:$A$1164,$B2016,inv!$T$1:$T$1164,$A2016,inv!$U$1:$U$1164,'DIAS DE INVENTARIO TAT'!I$1)</f>
        <v>0</v>
      </c>
      <c r="J2016">
        <f>+SUMIFS(inv!$D$1:$D$1164,inv!$A$1:$A$1164,$B2016,inv!$T$1:$T$1164,$A2016,inv!$U$1:$U$1164,'DIAS DE INVENTARIO TAT'!J$1)</f>
        <v>0</v>
      </c>
      <c r="K2016">
        <f>+SUMIFS(inv!$D$1:$D$1164,inv!$A$1:$A$1164,$B2016,inv!$T$1:$T$1164,$A2016,inv!$U$1:$U$1164,'DIAS DE INVENTARIO TAT'!K$1)</f>
        <v>0</v>
      </c>
      <c r="L2016" s="6">
        <f>+SUMIFS(VENTAS!H:H,VENTAS!B:B,B2016,VENTAS!G:G,A2016)</f>
        <v>0</v>
      </c>
      <c r="M2016" s="4">
        <f t="shared" si="200"/>
        <v>0</v>
      </c>
      <c r="N2016" s="4">
        <f t="shared" si="201"/>
        <v>0</v>
      </c>
      <c r="O2016" s="4">
        <f t="shared" si="202"/>
        <v>0</v>
      </c>
      <c r="P2016" s="4">
        <f t="shared" si="203"/>
        <v>0</v>
      </c>
      <c r="Q2016" s="6" t="e">
        <f>+SUMIFS(#REF!,#REF!,TablaINV[[#This Row],[GRUPO]],#REF!,TablaINV[[#This Row],[COD]])</f>
        <v>#REF!</v>
      </c>
      <c r="R2016" s="19">
        <f t="shared" si="204"/>
        <v>0</v>
      </c>
      <c r="S2016" s="4" t="str">
        <f>+VLOOKUP(A2016,inv!T:X,5,0)</f>
        <v>CENTRO ORIENTE</v>
      </c>
      <c r="T2016" s="4" t="str">
        <f>+VLOOKUP(B:B,'DT HUEVO'!$A:$D,4,0)</f>
        <v>EMPACADOS</v>
      </c>
      <c r="U2016" s="4" t="str">
        <f>+VLOOKUP(TablaINV[[#This Row],[COD]],'DT HUEVO'!$A:$D,3,0)</f>
        <v>A</v>
      </c>
    </row>
    <row r="2017" spans="1:21">
      <c r="A2017" t="s">
        <v>464</v>
      </c>
      <c r="B2017" s="7">
        <v>10469</v>
      </c>
      <c r="C2017" t="s">
        <v>39</v>
      </c>
      <c r="D2017">
        <f>+SUMIFS(inv!D:D,inv!A:A,B2017,inv!T:T,A2017)</f>
        <v>0</v>
      </c>
      <c r="E2017">
        <f>+SUMIFS(inv!$D$1:$D$1164,inv!$A$1:$A$1164,$B2017,inv!$T$1:$T$1164,$A2017,inv!$U$1:$U$1164,'DIAS DE INVENTARIO TAT'!E$1)</f>
        <v>0</v>
      </c>
      <c r="F2017">
        <f>+SUMIFS(inv!$D$1:$D$1164,inv!$A$1:$A$1164,$B2017,inv!$T$1:$T$1164,$A2017,inv!$U$1:$U$1164,'DIAS DE INVENTARIO TAT'!F$1)</f>
        <v>0</v>
      </c>
      <c r="G2017">
        <f>+SUMIFS(inv!$D$1:$D$1164,inv!$A$1:$A$1164,$B2017,inv!$T$1:$T$1164,$A2017,inv!$U$1:$U$1164,'DIAS DE INVENTARIO TAT'!G$1)</f>
        <v>0</v>
      </c>
      <c r="H2017">
        <f>+SUMIFS(inv!$D$1:$D$1164,inv!$A$1:$A$1164,$B2017,inv!$T$1:$T$1164,$A2017,inv!$U$1:$U$1164,'DIAS DE INVENTARIO TAT'!H$1)</f>
        <v>0</v>
      </c>
      <c r="I2017">
        <f>+SUMIFS(inv!$D$1:$D$1164,inv!$A$1:$A$1164,$B2017,inv!$T$1:$T$1164,$A2017,inv!$U$1:$U$1164,'DIAS DE INVENTARIO TAT'!I$1)</f>
        <v>0</v>
      </c>
      <c r="J2017">
        <f>+SUMIFS(inv!$D$1:$D$1164,inv!$A$1:$A$1164,$B2017,inv!$T$1:$T$1164,$A2017,inv!$U$1:$U$1164,'DIAS DE INVENTARIO TAT'!J$1)</f>
        <v>0</v>
      </c>
      <c r="K2017">
        <f>+SUMIFS(inv!$D$1:$D$1164,inv!$A$1:$A$1164,$B2017,inv!$T$1:$T$1164,$A2017,inv!$U$1:$U$1164,'DIAS DE INVENTARIO TAT'!K$1)</f>
        <v>0</v>
      </c>
      <c r="L2017" s="6">
        <f>+SUMIFS(VENTAS!H:H,VENTAS!B:B,B2017,VENTAS!G:G,A2017)</f>
        <v>0</v>
      </c>
      <c r="M2017" s="4">
        <f t="shared" si="200"/>
        <v>0</v>
      </c>
      <c r="N2017" s="4">
        <f t="shared" si="201"/>
        <v>0</v>
      </c>
      <c r="O2017" s="4">
        <f t="shared" si="202"/>
        <v>0</v>
      </c>
      <c r="P2017" s="4">
        <f t="shared" si="203"/>
        <v>0</v>
      </c>
      <c r="Q2017" s="6" t="e">
        <f>+SUMIFS(#REF!,#REF!,TablaINV[[#This Row],[GRUPO]],#REF!,TablaINV[[#This Row],[COD]])</f>
        <v>#REF!</v>
      </c>
      <c r="R2017" s="19">
        <f t="shared" si="204"/>
        <v>0</v>
      </c>
      <c r="S2017" s="4" t="str">
        <f>+VLOOKUP(A2017,inv!T:X,5,0)</f>
        <v>CENTRO ORIENTE</v>
      </c>
      <c r="T2017" s="4" t="str">
        <f>+VLOOKUP(B:B,'DT HUEVO'!$A:$D,4,0)</f>
        <v>EMPACADOS</v>
      </c>
      <c r="U2017" s="4" t="str">
        <f>+VLOOKUP(TablaINV[[#This Row],[COD]],'DT HUEVO'!$A:$D,3,0)</f>
        <v>A</v>
      </c>
    </row>
    <row r="2018" spans="1:21">
      <c r="A2018" t="s">
        <v>464</v>
      </c>
      <c r="B2018" s="7">
        <v>10501</v>
      </c>
      <c r="C2018" t="s">
        <v>41</v>
      </c>
      <c r="D2018">
        <f>+SUMIFS(inv!D:D,inv!A:A,B2018,inv!T:T,A2018)</f>
        <v>0</v>
      </c>
      <c r="E2018">
        <f>+SUMIFS(inv!$D$1:$D$1164,inv!$A$1:$A$1164,$B2018,inv!$T$1:$T$1164,$A2018,inv!$U$1:$U$1164,'DIAS DE INVENTARIO TAT'!E$1)</f>
        <v>0</v>
      </c>
      <c r="F2018">
        <f>+SUMIFS(inv!$D$1:$D$1164,inv!$A$1:$A$1164,$B2018,inv!$T$1:$T$1164,$A2018,inv!$U$1:$U$1164,'DIAS DE INVENTARIO TAT'!F$1)</f>
        <v>0</v>
      </c>
      <c r="G2018">
        <f>+SUMIFS(inv!$D$1:$D$1164,inv!$A$1:$A$1164,$B2018,inv!$T$1:$T$1164,$A2018,inv!$U$1:$U$1164,'DIAS DE INVENTARIO TAT'!G$1)</f>
        <v>0</v>
      </c>
      <c r="H2018">
        <f>+SUMIFS(inv!$D$1:$D$1164,inv!$A$1:$A$1164,$B2018,inv!$T$1:$T$1164,$A2018,inv!$U$1:$U$1164,'DIAS DE INVENTARIO TAT'!H$1)</f>
        <v>0</v>
      </c>
      <c r="I2018">
        <f>+SUMIFS(inv!$D$1:$D$1164,inv!$A$1:$A$1164,$B2018,inv!$T$1:$T$1164,$A2018,inv!$U$1:$U$1164,'DIAS DE INVENTARIO TAT'!I$1)</f>
        <v>0</v>
      </c>
      <c r="J2018">
        <f>+SUMIFS(inv!$D$1:$D$1164,inv!$A$1:$A$1164,$B2018,inv!$T$1:$T$1164,$A2018,inv!$U$1:$U$1164,'DIAS DE INVENTARIO TAT'!J$1)</f>
        <v>0</v>
      </c>
      <c r="K2018">
        <f>+SUMIFS(inv!$D$1:$D$1164,inv!$A$1:$A$1164,$B2018,inv!$T$1:$T$1164,$A2018,inv!$U$1:$U$1164,'DIAS DE INVENTARIO TAT'!K$1)</f>
        <v>0</v>
      </c>
      <c r="L2018" s="6">
        <f>+SUMIFS(VENTAS!H:H,VENTAS!B:B,B2018,VENTAS!G:G,A2018)</f>
        <v>0</v>
      </c>
      <c r="M2018" s="4">
        <f t="shared" si="200"/>
        <v>0</v>
      </c>
      <c r="N2018" s="4">
        <f t="shared" si="201"/>
        <v>0</v>
      </c>
      <c r="O2018" s="4">
        <f t="shared" si="202"/>
        <v>0</v>
      </c>
      <c r="P2018" s="4">
        <f t="shared" si="203"/>
        <v>0</v>
      </c>
      <c r="Q2018" s="6" t="e">
        <f>+SUMIFS(#REF!,#REF!,TablaINV[[#This Row],[GRUPO]],#REF!,TablaINV[[#This Row],[COD]])</f>
        <v>#REF!</v>
      </c>
      <c r="R2018" s="19">
        <f t="shared" si="204"/>
        <v>0</v>
      </c>
      <c r="S2018" s="4" t="str">
        <f>+VLOOKUP(A2018,inv!T:X,5,0)</f>
        <v>CENTRO ORIENTE</v>
      </c>
      <c r="T2018" s="4" t="str">
        <f>+VLOOKUP(B:B,'DT HUEVO'!$A:$D,4,0)</f>
        <v>GRIS SUELTO</v>
      </c>
      <c r="U2018" s="4" t="str">
        <f>+VLOOKUP(TablaINV[[#This Row],[COD]],'DT HUEVO'!$A:$D,3,0)</f>
        <v>B</v>
      </c>
    </row>
    <row r="2019" spans="1:21">
      <c r="A2019" t="s">
        <v>464</v>
      </c>
      <c r="B2019" s="7">
        <v>10502</v>
      </c>
      <c r="C2019" t="s">
        <v>42</v>
      </c>
      <c r="D2019">
        <f>+SUMIFS(inv!D:D,inv!A:A,B2019,inv!T:T,A2019)</f>
        <v>0</v>
      </c>
      <c r="E2019">
        <f>+SUMIFS(inv!$D$1:$D$1164,inv!$A$1:$A$1164,$B2019,inv!$T$1:$T$1164,$A2019,inv!$U$1:$U$1164,'DIAS DE INVENTARIO TAT'!E$1)</f>
        <v>0</v>
      </c>
      <c r="F2019">
        <f>+SUMIFS(inv!$D$1:$D$1164,inv!$A$1:$A$1164,$B2019,inv!$T$1:$T$1164,$A2019,inv!$U$1:$U$1164,'DIAS DE INVENTARIO TAT'!F$1)</f>
        <v>0</v>
      </c>
      <c r="G2019">
        <f>+SUMIFS(inv!$D$1:$D$1164,inv!$A$1:$A$1164,$B2019,inv!$T$1:$T$1164,$A2019,inv!$U$1:$U$1164,'DIAS DE INVENTARIO TAT'!G$1)</f>
        <v>0</v>
      </c>
      <c r="H2019">
        <f>+SUMIFS(inv!$D$1:$D$1164,inv!$A$1:$A$1164,$B2019,inv!$T$1:$T$1164,$A2019,inv!$U$1:$U$1164,'DIAS DE INVENTARIO TAT'!H$1)</f>
        <v>0</v>
      </c>
      <c r="I2019">
        <f>+SUMIFS(inv!$D$1:$D$1164,inv!$A$1:$A$1164,$B2019,inv!$T$1:$T$1164,$A2019,inv!$U$1:$U$1164,'DIAS DE INVENTARIO TAT'!I$1)</f>
        <v>0</v>
      </c>
      <c r="J2019">
        <f>+SUMIFS(inv!$D$1:$D$1164,inv!$A$1:$A$1164,$B2019,inv!$T$1:$T$1164,$A2019,inv!$U$1:$U$1164,'DIAS DE INVENTARIO TAT'!J$1)</f>
        <v>0</v>
      </c>
      <c r="K2019">
        <f>+SUMIFS(inv!$D$1:$D$1164,inv!$A$1:$A$1164,$B2019,inv!$T$1:$T$1164,$A2019,inv!$U$1:$U$1164,'DIAS DE INVENTARIO TAT'!K$1)</f>
        <v>0</v>
      </c>
      <c r="L2019" s="6">
        <f>+SUMIFS(VENTAS!H:H,VENTAS!B:B,B2019,VENTAS!G:G,A2019)</f>
        <v>0</v>
      </c>
      <c r="M2019" s="4">
        <f t="shared" si="200"/>
        <v>0</v>
      </c>
      <c r="N2019" s="4">
        <f t="shared" si="201"/>
        <v>0</v>
      </c>
      <c r="O2019" s="4">
        <f t="shared" si="202"/>
        <v>0</v>
      </c>
      <c r="P2019" s="4">
        <f t="shared" si="203"/>
        <v>0</v>
      </c>
      <c r="Q2019" s="6" t="e">
        <f>+SUMIFS(#REF!,#REF!,TablaINV[[#This Row],[GRUPO]],#REF!,TablaINV[[#This Row],[COD]])</f>
        <v>#REF!</v>
      </c>
      <c r="R2019" s="19">
        <f t="shared" si="204"/>
        <v>0</v>
      </c>
      <c r="S2019" s="4" t="str">
        <f>+VLOOKUP(A2019,inv!T:X,5,0)</f>
        <v>CENTRO ORIENTE</v>
      </c>
      <c r="T2019" s="4" t="e">
        <f>+VLOOKUP(B:B,'DT HUEVO'!$A:$D,4,0)</f>
        <v>#N/A</v>
      </c>
      <c r="U2019" s="4" t="e">
        <f>+VLOOKUP(TablaINV[[#This Row],[COD]],'DT HUEVO'!$A:$D,3,0)</f>
        <v>#N/A</v>
      </c>
    </row>
    <row r="2020" spans="1:21">
      <c r="A2020" t="s">
        <v>464</v>
      </c>
      <c r="B2020" s="7">
        <v>10601</v>
      </c>
      <c r="C2020" s="25" t="s">
        <v>44</v>
      </c>
      <c r="D2020">
        <f>+SUMIFS(inv!D:D,inv!A:A,B2020,inv!T:T,A2020)</f>
        <v>0</v>
      </c>
      <c r="E2020">
        <f>+SUMIFS(inv!$D$1:$D$1164,inv!$A$1:$A$1164,$B2020,inv!$T$1:$T$1164,$A2020,inv!$U$1:$U$1164,'DIAS DE INVENTARIO TAT'!E$1)</f>
        <v>0</v>
      </c>
      <c r="F2020">
        <f>+SUMIFS(inv!$D$1:$D$1164,inv!$A$1:$A$1164,$B2020,inv!$T$1:$T$1164,$A2020,inv!$U$1:$U$1164,'DIAS DE INVENTARIO TAT'!F$1)</f>
        <v>0</v>
      </c>
      <c r="G2020">
        <f>+SUMIFS(inv!$D$1:$D$1164,inv!$A$1:$A$1164,$B2020,inv!$T$1:$T$1164,$A2020,inv!$U$1:$U$1164,'DIAS DE INVENTARIO TAT'!G$1)</f>
        <v>0</v>
      </c>
      <c r="H2020">
        <f>+SUMIFS(inv!$D$1:$D$1164,inv!$A$1:$A$1164,$B2020,inv!$T$1:$T$1164,$A2020,inv!$U$1:$U$1164,'DIAS DE INVENTARIO TAT'!H$1)</f>
        <v>0</v>
      </c>
      <c r="I2020">
        <f>+SUMIFS(inv!$D$1:$D$1164,inv!$A$1:$A$1164,$B2020,inv!$T$1:$T$1164,$A2020,inv!$U$1:$U$1164,'DIAS DE INVENTARIO TAT'!I$1)</f>
        <v>0</v>
      </c>
      <c r="J2020">
        <f>+SUMIFS(inv!$D$1:$D$1164,inv!$A$1:$A$1164,$B2020,inv!$T$1:$T$1164,$A2020,inv!$U$1:$U$1164,'DIAS DE INVENTARIO TAT'!J$1)</f>
        <v>0</v>
      </c>
      <c r="K2020">
        <f>+SUMIFS(inv!$D$1:$D$1164,inv!$A$1:$A$1164,$B2020,inv!$T$1:$T$1164,$A2020,inv!$U$1:$U$1164,'DIAS DE INVENTARIO TAT'!K$1)</f>
        <v>0</v>
      </c>
      <c r="L2020" s="6">
        <f>+SUMIFS(VENTAS!H:H,VENTAS!B:B,B2020,VENTAS!G:G,A2020)</f>
        <v>0</v>
      </c>
      <c r="M2020" s="4">
        <f t="shared" si="200"/>
        <v>0</v>
      </c>
      <c r="N2020" s="4">
        <f t="shared" si="201"/>
        <v>0</v>
      </c>
      <c r="O2020" s="4">
        <f t="shared" si="202"/>
        <v>0</v>
      </c>
      <c r="P2020" s="4">
        <f t="shared" si="203"/>
        <v>0</v>
      </c>
      <c r="Q2020" s="6" t="e">
        <f>+SUMIFS(#REF!,#REF!,TablaINV[[#This Row],[GRUPO]],#REF!,TablaINV[[#This Row],[COD]])</f>
        <v>#REF!</v>
      </c>
      <c r="R2020" s="19">
        <f t="shared" si="204"/>
        <v>0</v>
      </c>
      <c r="S2020" s="4" t="str">
        <f>+VLOOKUP(A2020,inv!T:X,5,0)</f>
        <v>CENTRO ORIENTE</v>
      </c>
      <c r="T2020" s="4" t="str">
        <f>+VLOOKUP(B:B,'DT HUEVO'!$A:$D,4,0)</f>
        <v>GRIS SUELTO</v>
      </c>
      <c r="U2020" s="4" t="str">
        <f>+VLOOKUP(TablaINV[[#This Row],[COD]],'DT HUEVO'!$A:$D,3,0)</f>
        <v>C</v>
      </c>
    </row>
    <row r="2021" spans="1:21">
      <c r="A2021" t="s">
        <v>464</v>
      </c>
      <c r="B2021" s="7">
        <v>13559</v>
      </c>
      <c r="C2021" t="s">
        <v>429</v>
      </c>
      <c r="D2021">
        <f>+SUMIFS(inv!D:D,inv!A:A,B2021,inv!T:T,A2021)</f>
        <v>0</v>
      </c>
      <c r="E2021">
        <f>+SUMIFS(inv!$D$1:$D$1164,inv!$A$1:$A$1164,$B2021,inv!$T$1:$T$1164,$A2021,inv!$U$1:$U$1164,'DIAS DE INVENTARIO TAT'!E$1)</f>
        <v>0</v>
      </c>
      <c r="F2021">
        <f>+SUMIFS(inv!$D$1:$D$1164,inv!$A$1:$A$1164,$B2021,inv!$T$1:$T$1164,$A2021,inv!$U$1:$U$1164,'DIAS DE INVENTARIO TAT'!F$1)</f>
        <v>0</v>
      </c>
      <c r="G2021">
        <f>+SUMIFS(inv!$D$1:$D$1164,inv!$A$1:$A$1164,$B2021,inv!$T$1:$T$1164,$A2021,inv!$U$1:$U$1164,'DIAS DE INVENTARIO TAT'!G$1)</f>
        <v>0</v>
      </c>
      <c r="H2021">
        <f>+SUMIFS(inv!$D$1:$D$1164,inv!$A$1:$A$1164,$B2021,inv!$T$1:$T$1164,$A2021,inv!$U$1:$U$1164,'DIAS DE INVENTARIO TAT'!H$1)</f>
        <v>0</v>
      </c>
      <c r="I2021">
        <f>+SUMIFS(inv!$D$1:$D$1164,inv!$A$1:$A$1164,$B2021,inv!$T$1:$T$1164,$A2021,inv!$U$1:$U$1164,'DIAS DE INVENTARIO TAT'!I$1)</f>
        <v>0</v>
      </c>
      <c r="J2021">
        <f>+SUMIFS(inv!$D$1:$D$1164,inv!$A$1:$A$1164,$B2021,inv!$T$1:$T$1164,$A2021,inv!$U$1:$U$1164,'DIAS DE INVENTARIO TAT'!J$1)</f>
        <v>0</v>
      </c>
      <c r="K2021">
        <f>+SUMIFS(inv!$D$1:$D$1164,inv!$A$1:$A$1164,$B2021,inv!$T$1:$T$1164,$A2021,inv!$U$1:$U$1164,'DIAS DE INVENTARIO TAT'!K$1)</f>
        <v>0</v>
      </c>
      <c r="L2021" s="6">
        <f>+SUMIFS(VENTAS!H:H,VENTAS!B:B,B2021,VENTAS!G:G,A2021)</f>
        <v>0</v>
      </c>
      <c r="M2021" s="4">
        <f t="shared" si="200"/>
        <v>0</v>
      </c>
      <c r="N2021" s="4">
        <f t="shared" si="201"/>
        <v>0</v>
      </c>
      <c r="O2021" s="4">
        <f t="shared" si="202"/>
        <v>0</v>
      </c>
      <c r="P2021" s="4">
        <f t="shared" si="203"/>
        <v>0</v>
      </c>
      <c r="Q2021" s="6" t="e">
        <f>+SUMIFS(#REF!,#REF!,TablaINV[[#This Row],[GRUPO]],#REF!,TablaINV[[#This Row],[COD]])</f>
        <v>#REF!</v>
      </c>
      <c r="R2021" s="19">
        <f t="shared" si="204"/>
        <v>0</v>
      </c>
      <c r="S2021" s="4" t="str">
        <f>+VLOOKUP(A2021,inv!T:X,5,0)</f>
        <v>CENTRO ORIENTE</v>
      </c>
      <c r="T2021" s="4" t="str">
        <f>+VLOOKUP(B:B,'DT HUEVO'!$A:$D,4,0)</f>
        <v>EMPACADOS</v>
      </c>
      <c r="U2021" s="4" t="str">
        <f>+VLOOKUP(TablaINV[[#This Row],[COD]],'DT HUEVO'!$A:$D,3,0)</f>
        <v>B</v>
      </c>
    </row>
    <row r="2022" spans="1:21">
      <c r="A2022" t="s">
        <v>464</v>
      </c>
      <c r="B2022" s="7">
        <v>72002</v>
      </c>
      <c r="C2022" t="s">
        <v>48</v>
      </c>
      <c r="D2022">
        <f>+SUMIFS(inv!D:D,inv!A:A,B2022,inv!T:T,A2022)</f>
        <v>0</v>
      </c>
      <c r="E2022">
        <f>+SUMIFS(inv!$D$1:$D$1164,inv!$A$1:$A$1164,$B2022,inv!$T$1:$T$1164,$A2022,inv!$U$1:$U$1164,'DIAS DE INVENTARIO TAT'!E$1)</f>
        <v>0</v>
      </c>
      <c r="F2022">
        <f>+SUMIFS(inv!$D$1:$D$1164,inv!$A$1:$A$1164,$B2022,inv!$T$1:$T$1164,$A2022,inv!$U$1:$U$1164,'DIAS DE INVENTARIO TAT'!F$1)</f>
        <v>0</v>
      </c>
      <c r="G2022">
        <f>+SUMIFS(inv!$D$1:$D$1164,inv!$A$1:$A$1164,$B2022,inv!$T$1:$T$1164,$A2022,inv!$U$1:$U$1164,'DIAS DE INVENTARIO TAT'!G$1)</f>
        <v>0</v>
      </c>
      <c r="H2022">
        <f>+SUMIFS(inv!$D$1:$D$1164,inv!$A$1:$A$1164,$B2022,inv!$T$1:$T$1164,$A2022,inv!$U$1:$U$1164,'DIAS DE INVENTARIO TAT'!H$1)</f>
        <v>0</v>
      </c>
      <c r="I2022">
        <f>+SUMIFS(inv!$D$1:$D$1164,inv!$A$1:$A$1164,$B2022,inv!$T$1:$T$1164,$A2022,inv!$U$1:$U$1164,'DIAS DE INVENTARIO TAT'!I$1)</f>
        <v>0</v>
      </c>
      <c r="J2022">
        <f>+SUMIFS(inv!$D$1:$D$1164,inv!$A$1:$A$1164,$B2022,inv!$T$1:$T$1164,$A2022,inv!$U$1:$U$1164,'DIAS DE INVENTARIO TAT'!J$1)</f>
        <v>0</v>
      </c>
      <c r="K2022">
        <f>+SUMIFS(inv!$D$1:$D$1164,inv!$A$1:$A$1164,$B2022,inv!$T$1:$T$1164,$A2022,inv!$U$1:$U$1164,'DIAS DE INVENTARIO TAT'!K$1)</f>
        <v>0</v>
      </c>
      <c r="L2022" s="6">
        <f>+SUMIFS(VENTAS!H:H,VENTAS!B:B,B2022,VENTAS!G:G,A2022)</f>
        <v>0</v>
      </c>
      <c r="M2022" s="4">
        <f t="shared" si="200"/>
        <v>0</v>
      </c>
      <c r="N2022" s="4">
        <f t="shared" si="201"/>
        <v>0</v>
      </c>
      <c r="O2022" s="4">
        <f t="shared" si="202"/>
        <v>0</v>
      </c>
      <c r="P2022" s="4">
        <f t="shared" si="203"/>
        <v>0</v>
      </c>
      <c r="Q2022" s="6" t="e">
        <f>+SUMIFS(#REF!,#REF!,TablaINV[[#This Row],[GRUPO]],#REF!,TablaINV[[#This Row],[COD]])</f>
        <v>#REF!</v>
      </c>
      <c r="R2022" s="19">
        <f t="shared" si="204"/>
        <v>0</v>
      </c>
      <c r="S2022" s="4" t="str">
        <f>+VLOOKUP(A2022,inv!T:X,5,0)</f>
        <v>CENTRO ORIENTE</v>
      </c>
      <c r="T2022" s="4" t="str">
        <f>+VLOOKUP(B:B,'DT HUEVO'!$A:$D,4,0)</f>
        <v>SEGUNDA</v>
      </c>
      <c r="U2022" s="4" t="str">
        <f>+VLOOKUP(TablaINV[[#This Row],[COD]],'DT HUEVO'!$A:$D,3,0)</f>
        <v>SEGUNDA</v>
      </c>
    </row>
    <row r="2023" spans="1:21">
      <c r="A2023" t="s">
        <v>464</v>
      </c>
      <c r="B2023" s="7">
        <v>72012</v>
      </c>
      <c r="C2023" t="s">
        <v>55</v>
      </c>
      <c r="D2023">
        <f>+SUMIFS(inv!D:D,inv!A:A,B2023,inv!T:T,A2023)</f>
        <v>0</v>
      </c>
      <c r="E2023">
        <f>+SUMIFS(inv!$D$1:$D$1164,inv!$A$1:$A$1164,$B2023,inv!$T$1:$T$1164,$A2023,inv!$U$1:$U$1164,'DIAS DE INVENTARIO TAT'!E$1)</f>
        <v>0</v>
      </c>
      <c r="F2023">
        <f>+SUMIFS(inv!$D$1:$D$1164,inv!$A$1:$A$1164,$B2023,inv!$T$1:$T$1164,$A2023,inv!$U$1:$U$1164,'DIAS DE INVENTARIO TAT'!F$1)</f>
        <v>0</v>
      </c>
      <c r="G2023">
        <f>+SUMIFS(inv!$D$1:$D$1164,inv!$A$1:$A$1164,$B2023,inv!$T$1:$T$1164,$A2023,inv!$U$1:$U$1164,'DIAS DE INVENTARIO TAT'!G$1)</f>
        <v>0</v>
      </c>
      <c r="H2023">
        <f>+SUMIFS(inv!$D$1:$D$1164,inv!$A$1:$A$1164,$B2023,inv!$T$1:$T$1164,$A2023,inv!$U$1:$U$1164,'DIAS DE INVENTARIO TAT'!H$1)</f>
        <v>0</v>
      </c>
      <c r="I2023">
        <f>+SUMIFS(inv!$D$1:$D$1164,inv!$A$1:$A$1164,$B2023,inv!$T$1:$T$1164,$A2023,inv!$U$1:$U$1164,'DIAS DE INVENTARIO TAT'!I$1)</f>
        <v>0</v>
      </c>
      <c r="J2023">
        <f>+SUMIFS(inv!$D$1:$D$1164,inv!$A$1:$A$1164,$B2023,inv!$T$1:$T$1164,$A2023,inv!$U$1:$U$1164,'DIAS DE INVENTARIO TAT'!J$1)</f>
        <v>0</v>
      </c>
      <c r="K2023">
        <f>+SUMIFS(inv!$D$1:$D$1164,inv!$A$1:$A$1164,$B2023,inv!$T$1:$T$1164,$A2023,inv!$U$1:$U$1164,'DIAS DE INVENTARIO TAT'!K$1)</f>
        <v>0</v>
      </c>
      <c r="L2023" s="6">
        <f>+SUMIFS(VENTAS!H:H,VENTAS!B:B,B2023,VENTAS!G:G,A2023)</f>
        <v>0</v>
      </c>
      <c r="M2023" s="4">
        <f t="shared" si="200"/>
        <v>0</v>
      </c>
      <c r="N2023" s="4">
        <f t="shared" si="201"/>
        <v>0</v>
      </c>
      <c r="O2023" s="4">
        <f t="shared" si="202"/>
        <v>0</v>
      </c>
      <c r="P2023" s="4">
        <f t="shared" si="203"/>
        <v>0</v>
      </c>
      <c r="Q2023" s="6" t="e">
        <f>+SUMIFS(#REF!,#REF!,TablaINV[[#This Row],[GRUPO]],#REF!,TablaINV[[#This Row],[COD]])</f>
        <v>#REF!</v>
      </c>
      <c r="R2023" s="19">
        <f t="shared" si="204"/>
        <v>0</v>
      </c>
      <c r="S2023" s="4" t="str">
        <f>+VLOOKUP(A2023,inv!T:X,5,0)</f>
        <v>CENTRO ORIENTE</v>
      </c>
      <c r="T2023" s="4" t="str">
        <f>+VLOOKUP(B:B,'DT HUEVO'!$A:$D,4,0)</f>
        <v>SEGUNDA</v>
      </c>
      <c r="U2023" s="4" t="str">
        <f>+VLOOKUP(TablaINV[[#This Row],[COD]],'DT HUEVO'!$A:$D,3,0)</f>
        <v>SEGUNDA</v>
      </c>
    </row>
    <row r="2024" spans="1:21">
      <c r="A2024" t="s">
        <v>464</v>
      </c>
      <c r="B2024" s="7">
        <v>73001</v>
      </c>
      <c r="C2024" t="s">
        <v>49</v>
      </c>
      <c r="D2024">
        <f>+SUMIFS(inv!D:D,inv!A:A,B2024,inv!T:T,A2024)</f>
        <v>3837</v>
      </c>
      <c r="E2024">
        <f>+SUMIFS(inv!$D$1:$D$1164,inv!$A$1:$A$1164,$B2024,inv!$T$1:$T$1164,$A2024,inv!$U$1:$U$1164,'DIAS DE INVENTARIO TAT'!E$1)</f>
        <v>0</v>
      </c>
      <c r="F2024">
        <f>+SUMIFS(inv!$D$1:$D$1164,inv!$A$1:$A$1164,$B2024,inv!$T$1:$T$1164,$A2024,inv!$U$1:$U$1164,'DIAS DE INVENTARIO TAT'!F$1)</f>
        <v>0</v>
      </c>
      <c r="G2024">
        <f>+SUMIFS(inv!$D$1:$D$1164,inv!$A$1:$A$1164,$B2024,inv!$T$1:$T$1164,$A2024,inv!$U$1:$U$1164,'DIAS DE INVENTARIO TAT'!G$1)</f>
        <v>3837</v>
      </c>
      <c r="H2024">
        <f>+SUMIFS(inv!$D$1:$D$1164,inv!$A$1:$A$1164,$B2024,inv!$T$1:$T$1164,$A2024,inv!$U$1:$U$1164,'DIAS DE INVENTARIO TAT'!H$1)</f>
        <v>0</v>
      </c>
      <c r="I2024">
        <f>+SUMIFS(inv!$D$1:$D$1164,inv!$A$1:$A$1164,$B2024,inv!$T$1:$T$1164,$A2024,inv!$U$1:$U$1164,'DIAS DE INVENTARIO TAT'!I$1)</f>
        <v>0</v>
      </c>
      <c r="J2024">
        <f>+SUMIFS(inv!$D$1:$D$1164,inv!$A$1:$A$1164,$B2024,inv!$T$1:$T$1164,$A2024,inv!$U$1:$U$1164,'DIAS DE INVENTARIO TAT'!J$1)</f>
        <v>0</v>
      </c>
      <c r="K2024">
        <f>+SUMIFS(inv!$D$1:$D$1164,inv!$A$1:$A$1164,$B2024,inv!$T$1:$T$1164,$A2024,inv!$U$1:$U$1164,'DIAS DE INVENTARIO TAT'!K$1)</f>
        <v>0</v>
      </c>
      <c r="L2024" s="6">
        <f>+SUMIFS(VENTAS!H:H,VENTAS!B:B,B2024,VENTAS!G:G,A2024)</f>
        <v>0</v>
      </c>
      <c r="M2024" s="4">
        <f t="shared" si="200"/>
        <v>0</v>
      </c>
      <c r="N2024" s="4">
        <f t="shared" si="201"/>
        <v>0</v>
      </c>
      <c r="O2024" s="4">
        <f t="shared" si="202"/>
        <v>0</v>
      </c>
      <c r="P2024" s="4">
        <f t="shared" si="203"/>
        <v>0</v>
      </c>
      <c r="Q2024" s="6" t="e">
        <f>+SUMIFS(#REF!,#REF!,TablaINV[[#This Row],[GRUPO]],#REF!,TablaINV[[#This Row],[COD]])</f>
        <v>#REF!</v>
      </c>
      <c r="R2024" s="19">
        <f t="shared" si="204"/>
        <v>0</v>
      </c>
      <c r="S2024" s="4" t="str">
        <f>+VLOOKUP(A2024,inv!T:X,5,0)</f>
        <v>CENTRO ORIENTE</v>
      </c>
      <c r="T2024" s="4" t="str">
        <f>+VLOOKUP(B:B,'DT HUEVO'!$A:$D,4,0)</f>
        <v>SEGUNDA</v>
      </c>
      <c r="U2024" s="4" t="str">
        <f>+VLOOKUP(TablaINV[[#This Row],[COD]],'DT HUEVO'!$A:$D,3,0)</f>
        <v>SEGUNDA</v>
      </c>
    </row>
    <row r="2025" spans="1:21">
      <c r="A2025" t="s">
        <v>464</v>
      </c>
      <c r="B2025" s="7">
        <v>73012</v>
      </c>
      <c r="C2025" t="s">
        <v>56</v>
      </c>
      <c r="D2025">
        <f>+SUMIFS(inv!D:D,inv!A:A,B2025,inv!T:T,A2025)</f>
        <v>0</v>
      </c>
      <c r="E2025">
        <f>+SUMIFS(inv!$D$1:$D$1164,inv!$A$1:$A$1164,$B2025,inv!$T$1:$T$1164,$A2025,inv!$U$1:$U$1164,'DIAS DE INVENTARIO TAT'!E$1)</f>
        <v>0</v>
      </c>
      <c r="F2025">
        <f>+SUMIFS(inv!$D$1:$D$1164,inv!$A$1:$A$1164,$B2025,inv!$T$1:$T$1164,$A2025,inv!$U$1:$U$1164,'DIAS DE INVENTARIO TAT'!F$1)</f>
        <v>0</v>
      </c>
      <c r="G2025">
        <f>+SUMIFS(inv!$D$1:$D$1164,inv!$A$1:$A$1164,$B2025,inv!$T$1:$T$1164,$A2025,inv!$U$1:$U$1164,'DIAS DE INVENTARIO TAT'!G$1)</f>
        <v>0</v>
      </c>
      <c r="H2025">
        <f>+SUMIFS(inv!$D$1:$D$1164,inv!$A$1:$A$1164,$B2025,inv!$T$1:$T$1164,$A2025,inv!$U$1:$U$1164,'DIAS DE INVENTARIO TAT'!H$1)</f>
        <v>0</v>
      </c>
      <c r="I2025">
        <f>+SUMIFS(inv!$D$1:$D$1164,inv!$A$1:$A$1164,$B2025,inv!$T$1:$T$1164,$A2025,inv!$U$1:$U$1164,'DIAS DE INVENTARIO TAT'!I$1)</f>
        <v>0</v>
      </c>
      <c r="J2025">
        <f>+SUMIFS(inv!$D$1:$D$1164,inv!$A$1:$A$1164,$B2025,inv!$T$1:$T$1164,$A2025,inv!$U$1:$U$1164,'DIAS DE INVENTARIO TAT'!J$1)</f>
        <v>0</v>
      </c>
      <c r="K2025">
        <f>+SUMIFS(inv!$D$1:$D$1164,inv!$A$1:$A$1164,$B2025,inv!$T$1:$T$1164,$A2025,inv!$U$1:$U$1164,'DIAS DE INVENTARIO TAT'!K$1)</f>
        <v>0</v>
      </c>
      <c r="L2025" s="6">
        <f>+SUMIFS(VENTAS!H:H,VENTAS!B:B,B2025,VENTAS!G:G,A2025)</f>
        <v>0</v>
      </c>
      <c r="M2025" s="4">
        <f t="shared" si="200"/>
        <v>0</v>
      </c>
      <c r="N2025" s="4">
        <f t="shared" si="201"/>
        <v>0</v>
      </c>
      <c r="O2025" s="4">
        <f t="shared" si="202"/>
        <v>0</v>
      </c>
      <c r="P2025" s="4">
        <f t="shared" si="203"/>
        <v>0</v>
      </c>
      <c r="Q2025" s="6" t="e">
        <f>+SUMIFS(#REF!,#REF!,TablaINV[[#This Row],[GRUPO]],#REF!,TablaINV[[#This Row],[COD]])</f>
        <v>#REF!</v>
      </c>
      <c r="R2025" s="19">
        <f t="shared" si="204"/>
        <v>0</v>
      </c>
      <c r="S2025" s="4" t="str">
        <f>+VLOOKUP(A2025,inv!T:X,5,0)</f>
        <v>CENTRO ORIENTE</v>
      </c>
      <c r="T2025" s="4" t="str">
        <f>+VLOOKUP(B:B,'DT HUEVO'!$A:$D,4,0)</f>
        <v>SEGUNDA</v>
      </c>
      <c r="U2025" s="4" t="str">
        <f>+VLOOKUP(TablaINV[[#This Row],[COD]],'DT HUEVO'!$A:$D,3,0)</f>
        <v>SEGUNDA</v>
      </c>
    </row>
    <row r="2026" spans="1:21">
      <c r="A2026" t="s">
        <v>464</v>
      </c>
      <c r="B2026" s="7">
        <v>79101</v>
      </c>
      <c r="C2026" t="s">
        <v>57</v>
      </c>
      <c r="D2026">
        <f>+SUMIFS(inv!D:D,inv!A:A,B2026,inv!T:T,A2026)</f>
        <v>0</v>
      </c>
      <c r="E2026">
        <f>+SUMIFS(inv!$D$1:$D$1164,inv!$A$1:$A$1164,$B2026,inv!$T$1:$T$1164,$A2026,inv!$U$1:$U$1164,'DIAS DE INVENTARIO TAT'!E$1)</f>
        <v>0</v>
      </c>
      <c r="F2026">
        <f>+SUMIFS(inv!$D$1:$D$1164,inv!$A$1:$A$1164,$B2026,inv!$T$1:$T$1164,$A2026,inv!$U$1:$U$1164,'DIAS DE INVENTARIO TAT'!F$1)</f>
        <v>0</v>
      </c>
      <c r="G2026">
        <f>+SUMIFS(inv!$D$1:$D$1164,inv!$A$1:$A$1164,$B2026,inv!$T$1:$T$1164,$A2026,inv!$U$1:$U$1164,'DIAS DE INVENTARIO TAT'!G$1)</f>
        <v>0</v>
      </c>
      <c r="H2026">
        <f>+SUMIFS(inv!$D$1:$D$1164,inv!$A$1:$A$1164,$B2026,inv!$T$1:$T$1164,$A2026,inv!$U$1:$U$1164,'DIAS DE INVENTARIO TAT'!H$1)</f>
        <v>0</v>
      </c>
      <c r="I2026">
        <f>+SUMIFS(inv!$D$1:$D$1164,inv!$A$1:$A$1164,$B2026,inv!$T$1:$T$1164,$A2026,inv!$U$1:$U$1164,'DIAS DE INVENTARIO TAT'!I$1)</f>
        <v>0</v>
      </c>
      <c r="J2026">
        <f>+SUMIFS(inv!$D$1:$D$1164,inv!$A$1:$A$1164,$B2026,inv!$T$1:$T$1164,$A2026,inv!$U$1:$U$1164,'DIAS DE INVENTARIO TAT'!J$1)</f>
        <v>0</v>
      </c>
      <c r="K2026">
        <f>+SUMIFS(inv!$D$1:$D$1164,inv!$A$1:$A$1164,$B2026,inv!$T$1:$T$1164,$A2026,inv!$U$1:$U$1164,'DIAS DE INVENTARIO TAT'!K$1)</f>
        <v>0</v>
      </c>
      <c r="L2026" s="6">
        <f>+SUMIFS(VENTAS!H:H,VENTAS!B:B,B2026,VENTAS!G:G,A2026)</f>
        <v>0</v>
      </c>
      <c r="M2026" s="4">
        <f t="shared" si="200"/>
        <v>0</v>
      </c>
      <c r="N2026" s="4">
        <f t="shared" si="201"/>
        <v>0</v>
      </c>
      <c r="O2026" s="4">
        <f t="shared" si="202"/>
        <v>0</v>
      </c>
      <c r="P2026" s="4">
        <f t="shared" si="203"/>
        <v>0</v>
      </c>
      <c r="Q2026" s="6" t="e">
        <f>+SUMIFS(#REF!,#REF!,TablaINV[[#This Row],[GRUPO]],#REF!,TablaINV[[#This Row],[COD]])</f>
        <v>#REF!</v>
      </c>
      <c r="R2026" s="19">
        <f t="shared" si="204"/>
        <v>0</v>
      </c>
      <c r="S2026" s="4" t="str">
        <f>+VLOOKUP(A2026,inv!T:X,5,0)</f>
        <v>CENTRO ORIENTE</v>
      </c>
      <c r="T2026" s="4" t="str">
        <f>+VLOOKUP(B:B,'DT HUEVO'!$A:$D,4,0)</f>
        <v>SEGUNDA</v>
      </c>
      <c r="U2026" s="4" t="str">
        <f>+VLOOKUP(TablaINV[[#This Row],[COD]],'DT HUEVO'!$A:$D,3,0)</f>
        <v>SEGUNDA</v>
      </c>
    </row>
    <row r="2027" spans="1:21">
      <c r="A2027" t="s">
        <v>464</v>
      </c>
      <c r="B2027" s="7">
        <v>79201</v>
      </c>
      <c r="C2027" t="s">
        <v>50</v>
      </c>
      <c r="D2027">
        <f>+SUMIFS(inv!D:D,inv!A:A,B2027,inv!T:T,A2027)</f>
        <v>0</v>
      </c>
      <c r="E2027">
        <f>+SUMIFS(inv!$D$1:$D$1164,inv!$A$1:$A$1164,$B2027,inv!$T$1:$T$1164,$A2027,inv!$U$1:$U$1164,'DIAS DE INVENTARIO TAT'!E$1)</f>
        <v>0</v>
      </c>
      <c r="F2027">
        <f>+SUMIFS(inv!$D$1:$D$1164,inv!$A$1:$A$1164,$B2027,inv!$T$1:$T$1164,$A2027,inv!$U$1:$U$1164,'DIAS DE INVENTARIO TAT'!F$1)</f>
        <v>0</v>
      </c>
      <c r="G2027">
        <f>+SUMIFS(inv!$D$1:$D$1164,inv!$A$1:$A$1164,$B2027,inv!$T$1:$T$1164,$A2027,inv!$U$1:$U$1164,'DIAS DE INVENTARIO TAT'!G$1)</f>
        <v>0</v>
      </c>
      <c r="H2027">
        <f>+SUMIFS(inv!$D$1:$D$1164,inv!$A$1:$A$1164,$B2027,inv!$T$1:$T$1164,$A2027,inv!$U$1:$U$1164,'DIAS DE INVENTARIO TAT'!H$1)</f>
        <v>0</v>
      </c>
      <c r="I2027">
        <f>+SUMIFS(inv!$D$1:$D$1164,inv!$A$1:$A$1164,$B2027,inv!$T$1:$T$1164,$A2027,inv!$U$1:$U$1164,'DIAS DE INVENTARIO TAT'!I$1)</f>
        <v>0</v>
      </c>
      <c r="J2027">
        <f>+SUMIFS(inv!$D$1:$D$1164,inv!$A$1:$A$1164,$B2027,inv!$T$1:$T$1164,$A2027,inv!$U$1:$U$1164,'DIAS DE INVENTARIO TAT'!J$1)</f>
        <v>0</v>
      </c>
      <c r="K2027">
        <f>+SUMIFS(inv!$D$1:$D$1164,inv!$A$1:$A$1164,$B2027,inv!$T$1:$T$1164,$A2027,inv!$U$1:$U$1164,'DIAS DE INVENTARIO TAT'!K$1)</f>
        <v>0</v>
      </c>
      <c r="L2027" s="6">
        <f>+SUMIFS(VENTAS!H:H,VENTAS!B:B,B2027,VENTAS!G:G,A2027)</f>
        <v>0</v>
      </c>
      <c r="M2027" s="4">
        <f t="shared" si="200"/>
        <v>0</v>
      </c>
      <c r="N2027" s="4">
        <f t="shared" si="201"/>
        <v>0</v>
      </c>
      <c r="O2027" s="4">
        <f t="shared" si="202"/>
        <v>0</v>
      </c>
      <c r="P2027" s="4">
        <f t="shared" si="203"/>
        <v>0</v>
      </c>
      <c r="Q2027" s="6" t="e">
        <f>+SUMIFS(#REF!,#REF!,TablaINV[[#This Row],[GRUPO]],#REF!,TablaINV[[#This Row],[COD]])</f>
        <v>#REF!</v>
      </c>
      <c r="R2027" s="19">
        <f t="shared" si="204"/>
        <v>0</v>
      </c>
      <c r="S2027" s="4" t="str">
        <f>+VLOOKUP(A2027,inv!T:X,5,0)</f>
        <v>CENTRO ORIENTE</v>
      </c>
      <c r="T2027" s="4" t="str">
        <f>+VLOOKUP(B:B,'DT HUEVO'!$A:$D,4,0)</f>
        <v>SEGUNDA</v>
      </c>
      <c r="U2027" s="4" t="str">
        <f>+VLOOKUP(TablaINV[[#This Row],[COD]],'DT HUEVO'!$A:$D,3,0)</f>
        <v>SEGUNDA</v>
      </c>
    </row>
    <row r="2028" spans="1:21">
      <c r="A2028" t="s">
        <v>464</v>
      </c>
      <c r="B2028" s="7">
        <v>10504</v>
      </c>
      <c r="C2028" t="s">
        <v>43</v>
      </c>
      <c r="D2028">
        <f>+SUMIFS(inv!D:D,inv!A:A,B2028,inv!T:T,A2028)</f>
        <v>0</v>
      </c>
      <c r="E2028">
        <f>+SUMIFS(inv!$D$1:$D$1164,inv!$A$1:$A$1164,$B2028,inv!$T$1:$T$1164,$A2028,inv!$U$1:$U$1164,'DIAS DE INVENTARIO TAT'!E$1)</f>
        <v>0</v>
      </c>
      <c r="F2028">
        <f>+SUMIFS(inv!$D$1:$D$1164,inv!$A$1:$A$1164,$B2028,inv!$T$1:$T$1164,$A2028,inv!$U$1:$U$1164,'DIAS DE INVENTARIO TAT'!F$1)</f>
        <v>0</v>
      </c>
      <c r="G2028">
        <f>+SUMIFS(inv!$D$1:$D$1164,inv!$A$1:$A$1164,$B2028,inv!$T$1:$T$1164,$A2028,inv!$U$1:$U$1164,'DIAS DE INVENTARIO TAT'!G$1)</f>
        <v>0</v>
      </c>
      <c r="H2028">
        <f>+SUMIFS(inv!$D$1:$D$1164,inv!$A$1:$A$1164,$B2028,inv!$T$1:$T$1164,$A2028,inv!$U$1:$U$1164,'DIAS DE INVENTARIO TAT'!H$1)</f>
        <v>0</v>
      </c>
      <c r="I2028">
        <f>+SUMIFS(inv!$D$1:$D$1164,inv!$A$1:$A$1164,$B2028,inv!$T$1:$T$1164,$A2028,inv!$U$1:$U$1164,'DIAS DE INVENTARIO TAT'!I$1)</f>
        <v>0</v>
      </c>
      <c r="J2028">
        <f>+SUMIFS(inv!$D$1:$D$1164,inv!$A$1:$A$1164,$B2028,inv!$T$1:$T$1164,$A2028,inv!$U$1:$U$1164,'DIAS DE INVENTARIO TAT'!J$1)</f>
        <v>0</v>
      </c>
      <c r="K2028">
        <f>+SUMIFS(inv!$D$1:$D$1164,inv!$A$1:$A$1164,$B2028,inv!$T$1:$T$1164,$A2028,inv!$U$1:$U$1164,'DIAS DE INVENTARIO TAT'!K$1)</f>
        <v>0</v>
      </c>
      <c r="L2028" s="6">
        <f>+SUMIFS(VENTAS!H:H,VENTAS!B:B,B2028,VENTAS!G:G,A2028)</f>
        <v>0</v>
      </c>
      <c r="M2028" s="4">
        <f t="shared" si="200"/>
        <v>0</v>
      </c>
      <c r="N2028" s="4">
        <f t="shared" si="201"/>
        <v>0</v>
      </c>
      <c r="O2028" s="4">
        <f t="shared" si="202"/>
        <v>0</v>
      </c>
      <c r="P2028" s="4">
        <f t="shared" si="203"/>
        <v>0</v>
      </c>
      <c r="Q2028" s="6" t="e">
        <f>+SUMIFS(#REF!,#REF!,TablaINV[[#This Row],[GRUPO]],#REF!,TablaINV[[#This Row],[COD]])</f>
        <v>#REF!</v>
      </c>
      <c r="R2028" s="19">
        <f t="shared" si="204"/>
        <v>0</v>
      </c>
      <c r="S2028" s="4" t="str">
        <f>+VLOOKUP(A2028,inv!T:X,5,0)</f>
        <v>CENTRO ORIENTE</v>
      </c>
      <c r="T2028" s="4" t="e">
        <f>+VLOOKUP(B:B,'DT HUEVO'!$A:$D,4,0)</f>
        <v>#N/A</v>
      </c>
      <c r="U2028" s="4" t="e">
        <f>+VLOOKUP(TablaINV[[#This Row],[COD]],'DT HUEVO'!$A:$D,3,0)</f>
        <v>#N/A</v>
      </c>
    </row>
    <row r="2029" spans="1:21">
      <c r="A2029" t="s">
        <v>464</v>
      </c>
      <c r="B2029" s="7">
        <v>10103</v>
      </c>
      <c r="C2029" t="s">
        <v>60</v>
      </c>
      <c r="D2029">
        <f>+SUMIFS(inv!D:D,inv!A:A,B2029,inv!T:T,A2029)</f>
        <v>0</v>
      </c>
      <c r="E2029">
        <f>+SUMIFS(inv!$D$1:$D$1164,inv!$A$1:$A$1164,$B2029,inv!$T$1:$T$1164,$A2029,inv!$U$1:$U$1164,'DIAS DE INVENTARIO TAT'!E$1)</f>
        <v>0</v>
      </c>
      <c r="F2029">
        <f>+SUMIFS(inv!$D$1:$D$1164,inv!$A$1:$A$1164,$B2029,inv!$T$1:$T$1164,$A2029,inv!$U$1:$U$1164,'DIAS DE INVENTARIO TAT'!F$1)</f>
        <v>0</v>
      </c>
      <c r="G2029">
        <f>+SUMIFS(inv!$D$1:$D$1164,inv!$A$1:$A$1164,$B2029,inv!$T$1:$T$1164,$A2029,inv!$U$1:$U$1164,'DIAS DE INVENTARIO TAT'!G$1)</f>
        <v>0</v>
      </c>
      <c r="H2029">
        <f>+SUMIFS(inv!$D$1:$D$1164,inv!$A$1:$A$1164,$B2029,inv!$T$1:$T$1164,$A2029,inv!$U$1:$U$1164,'DIAS DE INVENTARIO TAT'!H$1)</f>
        <v>0</v>
      </c>
      <c r="I2029">
        <f>+SUMIFS(inv!$D$1:$D$1164,inv!$A$1:$A$1164,$B2029,inv!$T$1:$T$1164,$A2029,inv!$U$1:$U$1164,'DIAS DE INVENTARIO TAT'!I$1)</f>
        <v>0</v>
      </c>
      <c r="J2029">
        <f>+SUMIFS(inv!$D$1:$D$1164,inv!$A$1:$A$1164,$B2029,inv!$T$1:$T$1164,$A2029,inv!$U$1:$U$1164,'DIAS DE INVENTARIO TAT'!J$1)</f>
        <v>0</v>
      </c>
      <c r="K2029">
        <f>+SUMIFS(inv!$D$1:$D$1164,inv!$A$1:$A$1164,$B2029,inv!$T$1:$T$1164,$A2029,inv!$U$1:$U$1164,'DIAS DE INVENTARIO TAT'!K$1)</f>
        <v>0</v>
      </c>
      <c r="L2029" s="6">
        <f>+SUMIFS(VENTAS!H:H,VENTAS!B:B,B2029,VENTAS!G:G,A2029)</f>
        <v>0</v>
      </c>
      <c r="M2029" s="4">
        <f t="shared" si="200"/>
        <v>0</v>
      </c>
      <c r="N2029" s="4">
        <f t="shared" si="201"/>
        <v>0</v>
      </c>
      <c r="O2029" s="4">
        <f t="shared" si="202"/>
        <v>0</v>
      </c>
      <c r="P2029" s="4">
        <f t="shared" si="203"/>
        <v>0</v>
      </c>
      <c r="Q2029" s="6" t="e">
        <f>+SUMIFS(#REF!,#REF!,TablaINV[[#This Row],[GRUPO]],#REF!,TablaINV[[#This Row],[COD]])</f>
        <v>#REF!</v>
      </c>
      <c r="R2029" s="19">
        <f t="shared" si="204"/>
        <v>0</v>
      </c>
      <c r="S2029" s="4" t="str">
        <f>+VLOOKUP(A2029,inv!T:X,5,0)</f>
        <v>CENTRO ORIENTE</v>
      </c>
      <c r="T2029" s="4" t="str">
        <f>+VLOOKUP(B:B,'DT HUEVO'!$A:$D,4,0)</f>
        <v>EMPACADOS</v>
      </c>
      <c r="U2029" s="4" t="str">
        <f>+VLOOKUP(TablaINV[[#This Row],[COD]],'DT HUEVO'!$A:$D,3,0)</f>
        <v>YUMBO</v>
      </c>
    </row>
    <row r="2030" spans="1:21">
      <c r="A2030" t="s">
        <v>464</v>
      </c>
      <c r="B2030" s="7">
        <v>10303</v>
      </c>
      <c r="C2030" t="s">
        <v>32</v>
      </c>
      <c r="D2030">
        <f>+SUMIFS(inv!D:D,inv!A:A,B2030,inv!T:T,A2030)</f>
        <v>0</v>
      </c>
      <c r="E2030">
        <f>+SUMIFS(inv!$D$1:$D$1164,inv!$A$1:$A$1164,$B2030,inv!$T$1:$T$1164,$A2030,inv!$U$1:$U$1164,'DIAS DE INVENTARIO TAT'!E$1)</f>
        <v>0</v>
      </c>
      <c r="F2030">
        <f>+SUMIFS(inv!$D$1:$D$1164,inv!$A$1:$A$1164,$B2030,inv!$T$1:$T$1164,$A2030,inv!$U$1:$U$1164,'DIAS DE INVENTARIO TAT'!F$1)</f>
        <v>0</v>
      </c>
      <c r="G2030">
        <f>+SUMIFS(inv!$D$1:$D$1164,inv!$A$1:$A$1164,$B2030,inv!$T$1:$T$1164,$A2030,inv!$U$1:$U$1164,'DIAS DE INVENTARIO TAT'!G$1)</f>
        <v>0</v>
      </c>
      <c r="H2030">
        <f>+SUMIFS(inv!$D$1:$D$1164,inv!$A$1:$A$1164,$B2030,inv!$T$1:$T$1164,$A2030,inv!$U$1:$U$1164,'DIAS DE INVENTARIO TAT'!H$1)</f>
        <v>0</v>
      </c>
      <c r="I2030">
        <f>+SUMIFS(inv!$D$1:$D$1164,inv!$A$1:$A$1164,$B2030,inv!$T$1:$T$1164,$A2030,inv!$U$1:$U$1164,'DIAS DE INVENTARIO TAT'!I$1)</f>
        <v>0</v>
      </c>
      <c r="J2030">
        <f>+SUMIFS(inv!$D$1:$D$1164,inv!$A$1:$A$1164,$B2030,inv!$T$1:$T$1164,$A2030,inv!$U$1:$U$1164,'DIAS DE INVENTARIO TAT'!J$1)</f>
        <v>0</v>
      </c>
      <c r="K2030">
        <f>+SUMIFS(inv!$D$1:$D$1164,inv!$A$1:$A$1164,$B2030,inv!$T$1:$T$1164,$A2030,inv!$U$1:$U$1164,'DIAS DE INVENTARIO TAT'!K$1)</f>
        <v>0</v>
      </c>
      <c r="L2030" s="6">
        <f>+SUMIFS(VENTAS!H:H,VENTAS!B:B,B2030,VENTAS!G:G,A2030)</f>
        <v>0</v>
      </c>
      <c r="M2030" s="4">
        <f t="shared" si="200"/>
        <v>0</v>
      </c>
      <c r="N2030" s="4">
        <f t="shared" si="201"/>
        <v>0</v>
      </c>
      <c r="O2030" s="4">
        <f t="shared" si="202"/>
        <v>0</v>
      </c>
      <c r="P2030" s="4">
        <f t="shared" si="203"/>
        <v>0</v>
      </c>
      <c r="Q2030" s="6" t="e">
        <f>+SUMIFS(#REF!,#REF!,TablaINV[[#This Row],[GRUPO]],#REF!,TablaINV[[#This Row],[COD]])</f>
        <v>#REF!</v>
      </c>
      <c r="R2030" s="19">
        <f t="shared" si="204"/>
        <v>0</v>
      </c>
      <c r="S2030" s="4" t="str">
        <f>+VLOOKUP(A2030,inv!T:X,5,0)</f>
        <v>CENTRO ORIENTE</v>
      </c>
      <c r="T2030" s="4" t="str">
        <f>+VLOOKUP(B:B,'DT HUEVO'!$A:$D,4,0)</f>
        <v>EMPACADOS</v>
      </c>
      <c r="U2030" s="4" t="str">
        <f>+VLOOKUP(TablaINV[[#This Row],[COD]],'DT HUEVO'!$A:$D,3,0)</f>
        <v>AA</v>
      </c>
    </row>
    <row r="2031" spans="1:21">
      <c r="A2031" t="s">
        <v>464</v>
      </c>
      <c r="B2031" s="7">
        <v>10406</v>
      </c>
      <c r="C2031" t="s">
        <v>72</v>
      </c>
      <c r="D2031">
        <f>+SUMIFS(inv!D:D,inv!A:A,B2031,inv!T:T,A2031)</f>
        <v>0</v>
      </c>
      <c r="E2031">
        <f>+SUMIFS(inv!$D$1:$D$1164,inv!$A$1:$A$1164,$B2031,inv!$T$1:$T$1164,$A2031,inv!$U$1:$U$1164,'DIAS DE INVENTARIO TAT'!E$1)</f>
        <v>0</v>
      </c>
      <c r="F2031">
        <f>+SUMIFS(inv!$D$1:$D$1164,inv!$A$1:$A$1164,$B2031,inv!$T$1:$T$1164,$A2031,inv!$U$1:$U$1164,'DIAS DE INVENTARIO TAT'!F$1)</f>
        <v>0</v>
      </c>
      <c r="G2031">
        <f>+SUMIFS(inv!$D$1:$D$1164,inv!$A$1:$A$1164,$B2031,inv!$T$1:$T$1164,$A2031,inv!$U$1:$U$1164,'DIAS DE INVENTARIO TAT'!G$1)</f>
        <v>0</v>
      </c>
      <c r="H2031">
        <f>+SUMIFS(inv!$D$1:$D$1164,inv!$A$1:$A$1164,$B2031,inv!$T$1:$T$1164,$A2031,inv!$U$1:$U$1164,'DIAS DE INVENTARIO TAT'!H$1)</f>
        <v>0</v>
      </c>
      <c r="I2031">
        <f>+SUMIFS(inv!$D$1:$D$1164,inv!$A$1:$A$1164,$B2031,inv!$T$1:$T$1164,$A2031,inv!$U$1:$U$1164,'DIAS DE INVENTARIO TAT'!I$1)</f>
        <v>0</v>
      </c>
      <c r="J2031">
        <f>+SUMIFS(inv!$D$1:$D$1164,inv!$A$1:$A$1164,$B2031,inv!$T$1:$T$1164,$A2031,inv!$U$1:$U$1164,'DIAS DE INVENTARIO TAT'!J$1)</f>
        <v>0</v>
      </c>
      <c r="K2031">
        <f>+SUMIFS(inv!$D$1:$D$1164,inv!$A$1:$A$1164,$B2031,inv!$T$1:$T$1164,$A2031,inv!$U$1:$U$1164,'DIAS DE INVENTARIO TAT'!K$1)</f>
        <v>0</v>
      </c>
      <c r="L2031" s="6">
        <f>+SUMIFS(VENTAS!H:H,VENTAS!B:B,B2031,VENTAS!G:G,A2031)</f>
        <v>0</v>
      </c>
      <c r="M2031" s="4">
        <f t="shared" si="200"/>
        <v>0</v>
      </c>
      <c r="N2031" s="4">
        <f t="shared" si="201"/>
        <v>0</v>
      </c>
      <c r="O2031" s="4">
        <f t="shared" si="202"/>
        <v>0</v>
      </c>
      <c r="P2031" s="4">
        <f t="shared" si="203"/>
        <v>0</v>
      </c>
      <c r="Q2031" s="6" t="e">
        <f>+SUMIFS(#REF!,#REF!,TablaINV[[#This Row],[GRUPO]],#REF!,TablaINV[[#This Row],[COD]])</f>
        <v>#REF!</v>
      </c>
      <c r="R2031" s="19">
        <f t="shared" si="204"/>
        <v>0</v>
      </c>
      <c r="S2031" s="4" t="str">
        <f>+VLOOKUP(A2031,inv!T:X,5,0)</f>
        <v>CENTRO ORIENTE</v>
      </c>
      <c r="T2031" s="4" t="str">
        <f>+VLOOKUP(B:B,'DT HUEVO'!$A:$D,4,0)</f>
        <v>VERDE</v>
      </c>
      <c r="U2031" s="4" t="str">
        <f>+VLOOKUP(TablaINV[[#This Row],[COD]],'DT HUEVO'!$A:$D,3,0)</f>
        <v>A</v>
      </c>
    </row>
    <row r="2032" spans="1:21">
      <c r="A2032" t="s">
        <v>464</v>
      </c>
      <c r="B2032" s="7">
        <v>10480</v>
      </c>
      <c r="C2032" t="s">
        <v>545</v>
      </c>
      <c r="D2032">
        <f>+SUMIFS(inv!D:D,inv!A:A,B2032,inv!T:T,A2032)</f>
        <v>0</v>
      </c>
      <c r="E2032">
        <f>+SUMIFS(inv!$D$1:$D$1164,inv!$A$1:$A$1164,$B2032,inv!$T$1:$T$1164,$A2032,inv!$U$1:$U$1164,'DIAS DE INVENTARIO TAT'!E$1)</f>
        <v>0</v>
      </c>
      <c r="F2032">
        <f>+SUMIFS(inv!$D$1:$D$1164,inv!$A$1:$A$1164,$B2032,inv!$T$1:$T$1164,$A2032,inv!$U$1:$U$1164,'DIAS DE INVENTARIO TAT'!F$1)</f>
        <v>0</v>
      </c>
      <c r="G2032">
        <f>+SUMIFS(inv!$D$1:$D$1164,inv!$A$1:$A$1164,$B2032,inv!$T$1:$T$1164,$A2032,inv!$U$1:$U$1164,'DIAS DE INVENTARIO TAT'!G$1)</f>
        <v>0</v>
      </c>
      <c r="H2032">
        <f>+SUMIFS(inv!$D$1:$D$1164,inv!$A$1:$A$1164,$B2032,inv!$T$1:$T$1164,$A2032,inv!$U$1:$U$1164,'DIAS DE INVENTARIO TAT'!H$1)</f>
        <v>0</v>
      </c>
      <c r="I2032">
        <f>+SUMIFS(inv!$D$1:$D$1164,inv!$A$1:$A$1164,$B2032,inv!$T$1:$T$1164,$A2032,inv!$U$1:$U$1164,'DIAS DE INVENTARIO TAT'!I$1)</f>
        <v>0</v>
      </c>
      <c r="J2032">
        <f>+SUMIFS(inv!$D$1:$D$1164,inv!$A$1:$A$1164,$B2032,inv!$T$1:$T$1164,$A2032,inv!$U$1:$U$1164,'DIAS DE INVENTARIO TAT'!J$1)</f>
        <v>0</v>
      </c>
      <c r="K2032">
        <f>+SUMIFS(inv!$D$1:$D$1164,inv!$A$1:$A$1164,$B2032,inv!$T$1:$T$1164,$A2032,inv!$U$1:$U$1164,'DIAS DE INVENTARIO TAT'!K$1)</f>
        <v>0</v>
      </c>
      <c r="L2032" s="6">
        <f>+SUMIFS(VENTAS!H:H,VENTAS!B:B,B2032,VENTAS!G:G,A2032)</f>
        <v>0</v>
      </c>
      <c r="M2032" s="4">
        <f t="shared" si="200"/>
        <v>0</v>
      </c>
      <c r="N2032" s="4">
        <f t="shared" si="201"/>
        <v>0</v>
      </c>
      <c r="O2032" s="4">
        <f t="shared" si="202"/>
        <v>0</v>
      </c>
      <c r="P2032" s="4">
        <f t="shared" si="203"/>
        <v>0</v>
      </c>
      <c r="Q2032" s="6" t="e">
        <f>+SUMIFS(#REF!,#REF!,TablaINV[[#This Row],[GRUPO]],#REF!,TablaINV[[#This Row],[COD]])</f>
        <v>#REF!</v>
      </c>
      <c r="R2032" s="19">
        <f t="shared" si="204"/>
        <v>0</v>
      </c>
      <c r="S2032" s="4" t="str">
        <f>+VLOOKUP(A2032,inv!T:X,5,0)</f>
        <v>CENTRO ORIENTE</v>
      </c>
      <c r="T2032" s="4" t="str">
        <f>+VLOOKUP(B:B,'DT HUEVO'!$A:$D,4,0)</f>
        <v>EMPACADOS</v>
      </c>
      <c r="U2032" s="4" t="str">
        <f>+VLOOKUP(TablaINV[[#This Row],[COD]],'DT HUEVO'!$A:$D,3,0)</f>
        <v>A</v>
      </c>
    </row>
    <row r="2033" spans="1:21">
      <c r="A2033" t="s">
        <v>464</v>
      </c>
      <c r="B2033" s="7">
        <v>12359</v>
      </c>
      <c r="C2033" t="s">
        <v>63</v>
      </c>
      <c r="D2033">
        <f>+SUMIFS(inv!D:D,inv!A:A,B2033,inv!T:T,A2033)</f>
        <v>0</v>
      </c>
      <c r="E2033">
        <f>+SUMIFS(inv!$D$1:$D$1164,inv!$A$1:$A$1164,$B2033,inv!$T$1:$T$1164,$A2033,inv!$U$1:$U$1164,'DIAS DE INVENTARIO TAT'!E$1)</f>
        <v>0</v>
      </c>
      <c r="F2033">
        <f>+SUMIFS(inv!$D$1:$D$1164,inv!$A$1:$A$1164,$B2033,inv!$T$1:$T$1164,$A2033,inv!$U$1:$U$1164,'DIAS DE INVENTARIO TAT'!F$1)</f>
        <v>0</v>
      </c>
      <c r="G2033">
        <f>+SUMIFS(inv!$D$1:$D$1164,inv!$A$1:$A$1164,$B2033,inv!$T$1:$T$1164,$A2033,inv!$U$1:$U$1164,'DIAS DE INVENTARIO TAT'!G$1)</f>
        <v>0</v>
      </c>
      <c r="H2033">
        <f>+SUMIFS(inv!$D$1:$D$1164,inv!$A$1:$A$1164,$B2033,inv!$T$1:$T$1164,$A2033,inv!$U$1:$U$1164,'DIAS DE INVENTARIO TAT'!H$1)</f>
        <v>0</v>
      </c>
      <c r="I2033">
        <f>+SUMIFS(inv!$D$1:$D$1164,inv!$A$1:$A$1164,$B2033,inv!$T$1:$T$1164,$A2033,inv!$U$1:$U$1164,'DIAS DE INVENTARIO TAT'!I$1)</f>
        <v>0</v>
      </c>
      <c r="J2033">
        <f>+SUMIFS(inv!$D$1:$D$1164,inv!$A$1:$A$1164,$B2033,inv!$T$1:$T$1164,$A2033,inv!$U$1:$U$1164,'DIAS DE INVENTARIO TAT'!J$1)</f>
        <v>0</v>
      </c>
      <c r="K2033">
        <f>+SUMIFS(inv!$D$1:$D$1164,inv!$A$1:$A$1164,$B2033,inv!$T$1:$T$1164,$A2033,inv!$U$1:$U$1164,'DIAS DE INVENTARIO TAT'!K$1)</f>
        <v>0</v>
      </c>
      <c r="L2033" s="6">
        <f>+SUMIFS(VENTAS!H:H,VENTAS!B:B,B2033,VENTAS!G:G,A2033)</f>
        <v>0</v>
      </c>
      <c r="M2033" s="4">
        <f t="shared" si="200"/>
        <v>0</v>
      </c>
      <c r="N2033" s="4">
        <f t="shared" si="201"/>
        <v>0</v>
      </c>
      <c r="O2033" s="4">
        <f t="shared" si="202"/>
        <v>0</v>
      </c>
      <c r="P2033" s="4">
        <f t="shared" si="203"/>
        <v>0</v>
      </c>
      <c r="Q2033" s="6" t="e">
        <f>+SUMIFS(#REF!,#REF!,TablaINV[[#This Row],[GRUPO]],#REF!,TablaINV[[#This Row],[COD]])</f>
        <v>#REF!</v>
      </c>
      <c r="R2033" s="19">
        <f t="shared" si="204"/>
        <v>0</v>
      </c>
      <c r="S2033" s="4" t="str">
        <f>+VLOOKUP(A2033,inv!T:X,5,0)</f>
        <v>CENTRO ORIENTE</v>
      </c>
      <c r="T2033" s="4" t="e">
        <f>+VLOOKUP(B:B,'DT HUEVO'!$A:$D,4,0)</f>
        <v>#N/A</v>
      </c>
      <c r="U2033" s="4" t="e">
        <f>+VLOOKUP(TablaINV[[#This Row],[COD]],'DT HUEVO'!$A:$D,3,0)</f>
        <v>#N/A</v>
      </c>
    </row>
    <row r="2034" spans="1:21">
      <c r="A2034" t="s">
        <v>464</v>
      </c>
      <c r="B2034" s="7">
        <v>12380</v>
      </c>
      <c r="C2034" t="s">
        <v>65</v>
      </c>
      <c r="D2034">
        <f>+SUMIFS(inv!D:D,inv!A:A,B2034,inv!T:T,A2034)</f>
        <v>0</v>
      </c>
      <c r="E2034">
        <f>+SUMIFS(inv!$D$1:$D$1164,inv!$A$1:$A$1164,$B2034,inv!$T$1:$T$1164,$A2034,inv!$U$1:$U$1164,'DIAS DE INVENTARIO TAT'!E$1)</f>
        <v>0</v>
      </c>
      <c r="F2034">
        <f>+SUMIFS(inv!$D$1:$D$1164,inv!$A$1:$A$1164,$B2034,inv!$T$1:$T$1164,$A2034,inv!$U$1:$U$1164,'DIAS DE INVENTARIO TAT'!F$1)</f>
        <v>0</v>
      </c>
      <c r="G2034">
        <f>+SUMIFS(inv!$D$1:$D$1164,inv!$A$1:$A$1164,$B2034,inv!$T$1:$T$1164,$A2034,inv!$U$1:$U$1164,'DIAS DE INVENTARIO TAT'!G$1)</f>
        <v>0</v>
      </c>
      <c r="H2034">
        <f>+SUMIFS(inv!$D$1:$D$1164,inv!$A$1:$A$1164,$B2034,inv!$T$1:$T$1164,$A2034,inv!$U$1:$U$1164,'DIAS DE INVENTARIO TAT'!H$1)</f>
        <v>0</v>
      </c>
      <c r="I2034">
        <f>+SUMIFS(inv!$D$1:$D$1164,inv!$A$1:$A$1164,$B2034,inv!$T$1:$T$1164,$A2034,inv!$U$1:$U$1164,'DIAS DE INVENTARIO TAT'!I$1)</f>
        <v>0</v>
      </c>
      <c r="J2034">
        <f>+SUMIFS(inv!$D$1:$D$1164,inv!$A$1:$A$1164,$B2034,inv!$T$1:$T$1164,$A2034,inv!$U$1:$U$1164,'DIAS DE INVENTARIO TAT'!J$1)</f>
        <v>0</v>
      </c>
      <c r="K2034">
        <f>+SUMIFS(inv!$D$1:$D$1164,inv!$A$1:$A$1164,$B2034,inv!$T$1:$T$1164,$A2034,inv!$U$1:$U$1164,'DIAS DE INVENTARIO TAT'!K$1)</f>
        <v>0</v>
      </c>
      <c r="L2034" s="6">
        <f>+SUMIFS(VENTAS!H:H,VENTAS!B:B,B2034,VENTAS!G:G,A2034)</f>
        <v>0</v>
      </c>
      <c r="M2034" s="4">
        <f t="shared" si="200"/>
        <v>0</v>
      </c>
      <c r="N2034" s="4">
        <f t="shared" si="201"/>
        <v>0</v>
      </c>
      <c r="O2034" s="4">
        <f t="shared" si="202"/>
        <v>0</v>
      </c>
      <c r="P2034" s="4">
        <f t="shared" si="203"/>
        <v>0</v>
      </c>
      <c r="Q2034" s="6" t="e">
        <f>+SUMIFS(#REF!,#REF!,TablaINV[[#This Row],[GRUPO]],#REF!,TablaINV[[#This Row],[COD]])</f>
        <v>#REF!</v>
      </c>
      <c r="R2034" s="19">
        <f t="shared" si="204"/>
        <v>0</v>
      </c>
      <c r="S2034" s="4" t="str">
        <f>+VLOOKUP(A2034,inv!T:X,5,0)</f>
        <v>CENTRO ORIENTE</v>
      </c>
      <c r="T2034" s="4" t="e">
        <f>+VLOOKUP(B:B,'DT HUEVO'!$A:$D,4,0)</f>
        <v>#N/A</v>
      </c>
      <c r="U2034" s="4" t="e">
        <f>+VLOOKUP(TablaINV[[#This Row],[COD]],'DT HUEVO'!$A:$D,3,0)</f>
        <v>#N/A</v>
      </c>
    </row>
    <row r="2035" spans="1:21">
      <c r="A2035" t="s">
        <v>464</v>
      </c>
      <c r="B2035" s="7">
        <v>12459</v>
      </c>
      <c r="C2035" t="s">
        <v>66</v>
      </c>
      <c r="D2035">
        <f>+SUMIFS(inv!D:D,inv!A:A,B2035,inv!T:T,A2035)</f>
        <v>0</v>
      </c>
      <c r="E2035">
        <f>+SUMIFS(inv!$D$1:$D$1164,inv!$A$1:$A$1164,$B2035,inv!$T$1:$T$1164,$A2035,inv!$U$1:$U$1164,'DIAS DE INVENTARIO TAT'!E$1)</f>
        <v>0</v>
      </c>
      <c r="F2035">
        <f>+SUMIFS(inv!$D$1:$D$1164,inv!$A$1:$A$1164,$B2035,inv!$T$1:$T$1164,$A2035,inv!$U$1:$U$1164,'DIAS DE INVENTARIO TAT'!F$1)</f>
        <v>0</v>
      </c>
      <c r="G2035">
        <f>+SUMIFS(inv!$D$1:$D$1164,inv!$A$1:$A$1164,$B2035,inv!$T$1:$T$1164,$A2035,inv!$U$1:$U$1164,'DIAS DE INVENTARIO TAT'!G$1)</f>
        <v>0</v>
      </c>
      <c r="H2035">
        <f>+SUMIFS(inv!$D$1:$D$1164,inv!$A$1:$A$1164,$B2035,inv!$T$1:$T$1164,$A2035,inv!$U$1:$U$1164,'DIAS DE INVENTARIO TAT'!H$1)</f>
        <v>0</v>
      </c>
      <c r="I2035">
        <f>+SUMIFS(inv!$D$1:$D$1164,inv!$A$1:$A$1164,$B2035,inv!$T$1:$T$1164,$A2035,inv!$U$1:$U$1164,'DIAS DE INVENTARIO TAT'!I$1)</f>
        <v>0</v>
      </c>
      <c r="J2035">
        <f>+SUMIFS(inv!$D$1:$D$1164,inv!$A$1:$A$1164,$B2035,inv!$T$1:$T$1164,$A2035,inv!$U$1:$U$1164,'DIAS DE INVENTARIO TAT'!J$1)</f>
        <v>0</v>
      </c>
      <c r="K2035">
        <f>+SUMIFS(inv!$D$1:$D$1164,inv!$A$1:$A$1164,$B2035,inv!$T$1:$T$1164,$A2035,inv!$U$1:$U$1164,'DIAS DE INVENTARIO TAT'!K$1)</f>
        <v>0</v>
      </c>
      <c r="L2035" s="6">
        <f>+SUMIFS(VENTAS!H:H,VENTAS!B:B,B2035,VENTAS!G:G,A2035)</f>
        <v>0</v>
      </c>
      <c r="M2035" s="4">
        <f t="shared" si="200"/>
        <v>0</v>
      </c>
      <c r="N2035" s="4">
        <f t="shared" si="201"/>
        <v>0</v>
      </c>
      <c r="O2035" s="4">
        <f t="shared" si="202"/>
        <v>0</v>
      </c>
      <c r="P2035" s="4">
        <f t="shared" si="203"/>
        <v>0</v>
      </c>
      <c r="Q2035" s="6" t="e">
        <f>+SUMIFS(#REF!,#REF!,TablaINV[[#This Row],[GRUPO]],#REF!,TablaINV[[#This Row],[COD]])</f>
        <v>#REF!</v>
      </c>
      <c r="R2035" s="19">
        <f t="shared" si="204"/>
        <v>0</v>
      </c>
      <c r="S2035" s="4" t="str">
        <f>+VLOOKUP(A2035,inv!T:X,5,0)</f>
        <v>CENTRO ORIENTE</v>
      </c>
      <c r="T2035" s="4" t="e">
        <f>+VLOOKUP(B:B,'DT HUEVO'!$A:$D,4,0)</f>
        <v>#N/A</v>
      </c>
      <c r="U2035" s="4" t="e">
        <f>+VLOOKUP(TablaINV[[#This Row],[COD]],'DT HUEVO'!$A:$D,3,0)</f>
        <v>#N/A</v>
      </c>
    </row>
    <row r="2036" spans="1:21">
      <c r="A2036" t="s">
        <v>464</v>
      </c>
      <c r="B2036" s="7">
        <v>13480</v>
      </c>
      <c r="C2036" t="s">
        <v>469</v>
      </c>
      <c r="D2036">
        <f>+SUMIFS(inv!D:D,inv!A:A,B2036,inv!T:T,A2036)</f>
        <v>0</v>
      </c>
      <c r="E2036">
        <f>+SUMIFS(inv!$D$1:$D$1164,inv!$A$1:$A$1164,$B2036,inv!$T$1:$T$1164,$A2036,inv!$U$1:$U$1164,'DIAS DE INVENTARIO TAT'!E$1)</f>
        <v>0</v>
      </c>
      <c r="F2036">
        <f>+SUMIFS(inv!$D$1:$D$1164,inv!$A$1:$A$1164,$B2036,inv!$T$1:$T$1164,$A2036,inv!$U$1:$U$1164,'DIAS DE INVENTARIO TAT'!F$1)</f>
        <v>0</v>
      </c>
      <c r="G2036">
        <f>+SUMIFS(inv!$D$1:$D$1164,inv!$A$1:$A$1164,$B2036,inv!$T$1:$T$1164,$A2036,inv!$U$1:$U$1164,'DIAS DE INVENTARIO TAT'!G$1)</f>
        <v>0</v>
      </c>
      <c r="H2036">
        <f>+SUMIFS(inv!$D$1:$D$1164,inv!$A$1:$A$1164,$B2036,inv!$T$1:$T$1164,$A2036,inv!$U$1:$U$1164,'DIAS DE INVENTARIO TAT'!H$1)</f>
        <v>0</v>
      </c>
      <c r="I2036">
        <f>+SUMIFS(inv!$D$1:$D$1164,inv!$A$1:$A$1164,$B2036,inv!$T$1:$T$1164,$A2036,inv!$U$1:$U$1164,'DIAS DE INVENTARIO TAT'!I$1)</f>
        <v>0</v>
      </c>
      <c r="J2036">
        <f>+SUMIFS(inv!$D$1:$D$1164,inv!$A$1:$A$1164,$B2036,inv!$T$1:$T$1164,$A2036,inv!$U$1:$U$1164,'DIAS DE INVENTARIO TAT'!J$1)</f>
        <v>0</v>
      </c>
      <c r="K2036">
        <f>+SUMIFS(inv!$D$1:$D$1164,inv!$A$1:$A$1164,$B2036,inv!$T$1:$T$1164,$A2036,inv!$U$1:$U$1164,'DIAS DE INVENTARIO TAT'!K$1)</f>
        <v>0</v>
      </c>
      <c r="L2036" s="6">
        <f>+SUMIFS(VENTAS!H:H,VENTAS!B:B,B2036,VENTAS!G:G,A2036)</f>
        <v>0</v>
      </c>
      <c r="M2036" s="4">
        <f t="shared" si="200"/>
        <v>0</v>
      </c>
      <c r="N2036" s="4">
        <f t="shared" si="201"/>
        <v>0</v>
      </c>
      <c r="O2036" s="4">
        <f t="shared" si="202"/>
        <v>0</v>
      </c>
      <c r="P2036" s="4">
        <f t="shared" si="203"/>
        <v>0</v>
      </c>
      <c r="Q2036" s="6" t="e">
        <f>+SUMIFS(#REF!,#REF!,TablaINV[[#This Row],[GRUPO]],#REF!,TablaINV[[#This Row],[COD]])</f>
        <v>#REF!</v>
      </c>
      <c r="R2036" s="19">
        <f t="shared" si="204"/>
        <v>0</v>
      </c>
      <c r="S2036" s="4" t="str">
        <f>+VLOOKUP(A2036,inv!T:X,5,0)</f>
        <v>CENTRO ORIENTE</v>
      </c>
      <c r="T2036" s="4" t="str">
        <f>+VLOOKUP(B:B,'DT HUEVO'!$A:$D,4,0)</f>
        <v>EMPACADOS</v>
      </c>
      <c r="U2036" s="4" t="str">
        <f>+VLOOKUP(TablaINV[[#This Row],[COD]],'DT HUEVO'!$A:$D,3,0)</f>
        <v>A</v>
      </c>
    </row>
    <row r="2037" spans="1:21">
      <c r="A2037" t="s">
        <v>464</v>
      </c>
      <c r="B2037" s="7">
        <v>10204</v>
      </c>
      <c r="C2037" t="s">
        <v>53</v>
      </c>
      <c r="D2037">
        <f>+SUMIFS(inv!D:D,inv!A:A,B2037,inv!T:T,A2037)</f>
        <v>0</v>
      </c>
      <c r="E2037">
        <f>+SUMIFS(inv!$D$1:$D$1164,inv!$A$1:$A$1164,$B2037,inv!$T$1:$T$1164,$A2037,inv!$U$1:$U$1164,'DIAS DE INVENTARIO TAT'!E$1)</f>
        <v>0</v>
      </c>
      <c r="F2037">
        <f>+SUMIFS(inv!$D$1:$D$1164,inv!$A$1:$A$1164,$B2037,inv!$T$1:$T$1164,$A2037,inv!$U$1:$U$1164,'DIAS DE INVENTARIO TAT'!F$1)</f>
        <v>0</v>
      </c>
      <c r="G2037">
        <f>+SUMIFS(inv!$D$1:$D$1164,inv!$A$1:$A$1164,$B2037,inv!$T$1:$T$1164,$A2037,inv!$U$1:$U$1164,'DIAS DE INVENTARIO TAT'!G$1)</f>
        <v>0</v>
      </c>
      <c r="H2037">
        <f>+SUMIFS(inv!$D$1:$D$1164,inv!$A$1:$A$1164,$B2037,inv!$T$1:$T$1164,$A2037,inv!$U$1:$U$1164,'DIAS DE INVENTARIO TAT'!H$1)</f>
        <v>0</v>
      </c>
      <c r="I2037">
        <f>+SUMIFS(inv!$D$1:$D$1164,inv!$A$1:$A$1164,$B2037,inv!$T$1:$T$1164,$A2037,inv!$U$1:$U$1164,'DIAS DE INVENTARIO TAT'!I$1)</f>
        <v>0</v>
      </c>
      <c r="J2037">
        <f>+SUMIFS(inv!$D$1:$D$1164,inv!$A$1:$A$1164,$B2037,inv!$T$1:$T$1164,$A2037,inv!$U$1:$U$1164,'DIAS DE INVENTARIO TAT'!J$1)</f>
        <v>0</v>
      </c>
      <c r="K2037">
        <f>+SUMIFS(inv!$D$1:$D$1164,inv!$A$1:$A$1164,$B2037,inv!$T$1:$T$1164,$A2037,inv!$U$1:$U$1164,'DIAS DE INVENTARIO TAT'!K$1)</f>
        <v>0</v>
      </c>
      <c r="L2037" s="6">
        <f>+SUMIFS(VENTAS!H:H,VENTAS!B:B,B2037,VENTAS!G:G,A2037)</f>
        <v>0</v>
      </c>
      <c r="M2037" s="4">
        <f t="shared" si="200"/>
        <v>0</v>
      </c>
      <c r="N2037" s="4">
        <f t="shared" ref="N2037:N2068" si="205">+IFERROR(E2037/$L2037,0)</f>
        <v>0</v>
      </c>
      <c r="O2037" s="4">
        <f t="shared" ref="O2037:O2068" si="206">+IFERROR(F2037/$L2037,0)</f>
        <v>0</v>
      </c>
      <c r="P2037" s="4">
        <f t="shared" ref="P2037:P2068" si="207">+IFERROR(G2037/$L2037,0)</f>
        <v>0</v>
      </c>
      <c r="Q2037" s="6" t="e">
        <f>+SUMIFS(#REF!,#REF!,TablaINV[[#This Row],[GRUPO]],#REF!,TablaINV[[#This Row],[COD]])</f>
        <v>#REF!</v>
      </c>
      <c r="R2037" s="19">
        <f t="shared" ref="R2037:R2068" si="208">+IFERROR(D2037/Q2037,0)</f>
        <v>0</v>
      </c>
      <c r="S2037" s="4" t="str">
        <f>+VLOOKUP(A2037,inv!T:X,5,0)</f>
        <v>CENTRO ORIENTE</v>
      </c>
      <c r="T2037" s="4" t="str">
        <f>+VLOOKUP(B:B,'DT HUEVO'!$A:$D,4,0)</f>
        <v>FS</v>
      </c>
      <c r="U2037" s="4" t="str">
        <f>+VLOOKUP(TablaINV[[#This Row],[COD]],'DT HUEVO'!$A:$D,3,0)</f>
        <v>AAA</v>
      </c>
    </row>
    <row r="2038" spans="1:21">
      <c r="A2038" t="s">
        <v>464</v>
      </c>
      <c r="B2038" s="7">
        <v>13303</v>
      </c>
      <c r="C2038" t="s">
        <v>75</v>
      </c>
      <c r="D2038">
        <f>+SUMIFS(inv!D:D,inv!A:A,B2038,inv!T:T,A2038)</f>
        <v>0</v>
      </c>
      <c r="E2038">
        <f>+SUMIFS(inv!$D$1:$D$1164,inv!$A$1:$A$1164,$B2038,inv!$T$1:$T$1164,$A2038,inv!$U$1:$U$1164,'DIAS DE INVENTARIO TAT'!E$1)</f>
        <v>0</v>
      </c>
      <c r="F2038">
        <f>+SUMIFS(inv!$D$1:$D$1164,inv!$A$1:$A$1164,$B2038,inv!$T$1:$T$1164,$A2038,inv!$U$1:$U$1164,'DIAS DE INVENTARIO TAT'!F$1)</f>
        <v>0</v>
      </c>
      <c r="G2038">
        <f>+SUMIFS(inv!$D$1:$D$1164,inv!$A$1:$A$1164,$B2038,inv!$T$1:$T$1164,$A2038,inv!$U$1:$U$1164,'DIAS DE INVENTARIO TAT'!G$1)</f>
        <v>0</v>
      </c>
      <c r="H2038">
        <f>+SUMIFS(inv!$D$1:$D$1164,inv!$A$1:$A$1164,$B2038,inv!$T$1:$T$1164,$A2038,inv!$U$1:$U$1164,'DIAS DE INVENTARIO TAT'!H$1)</f>
        <v>0</v>
      </c>
      <c r="I2038">
        <f>+SUMIFS(inv!$D$1:$D$1164,inv!$A$1:$A$1164,$B2038,inv!$T$1:$T$1164,$A2038,inv!$U$1:$U$1164,'DIAS DE INVENTARIO TAT'!I$1)</f>
        <v>0</v>
      </c>
      <c r="J2038">
        <f>+SUMIFS(inv!$D$1:$D$1164,inv!$A$1:$A$1164,$B2038,inv!$T$1:$T$1164,$A2038,inv!$U$1:$U$1164,'DIAS DE INVENTARIO TAT'!J$1)</f>
        <v>0</v>
      </c>
      <c r="K2038">
        <f>+SUMIFS(inv!$D$1:$D$1164,inv!$A$1:$A$1164,$B2038,inv!$T$1:$T$1164,$A2038,inv!$U$1:$U$1164,'DIAS DE INVENTARIO TAT'!K$1)</f>
        <v>0</v>
      </c>
      <c r="L2038" s="6">
        <f>+SUMIFS(VENTAS!H:H,VENTAS!B:B,B2038,VENTAS!G:G,A2038)</f>
        <v>0</v>
      </c>
      <c r="M2038" s="4">
        <f t="shared" si="200"/>
        <v>0</v>
      </c>
      <c r="N2038" s="4">
        <f t="shared" si="205"/>
        <v>0</v>
      </c>
      <c r="O2038" s="4">
        <f t="shared" si="206"/>
        <v>0</v>
      </c>
      <c r="P2038" s="4">
        <f t="shared" si="207"/>
        <v>0</v>
      </c>
      <c r="Q2038" s="6" t="e">
        <f>+SUMIFS(#REF!,#REF!,TablaINV[[#This Row],[GRUPO]],#REF!,TablaINV[[#This Row],[COD]])</f>
        <v>#REF!</v>
      </c>
      <c r="R2038" s="19">
        <f t="shared" si="208"/>
        <v>0</v>
      </c>
      <c r="S2038" s="4" t="str">
        <f>+VLOOKUP(A2038,inv!T:X,5,0)</f>
        <v>CENTRO ORIENTE</v>
      </c>
      <c r="T2038" s="4" t="str">
        <f>+VLOOKUP(B:B,'DT HUEVO'!$A:$D,4,0)</f>
        <v>EMPACADOS</v>
      </c>
      <c r="U2038" s="4" t="str">
        <f>+VLOOKUP(TablaINV[[#This Row],[COD]],'DT HUEVO'!$A:$D,3,0)</f>
        <v>AA</v>
      </c>
    </row>
    <row r="2039" spans="1:21">
      <c r="A2039" t="s">
        <v>464</v>
      </c>
      <c r="B2039" s="7">
        <v>13401</v>
      </c>
      <c r="C2039" t="s">
        <v>77</v>
      </c>
      <c r="D2039">
        <f>+SUMIFS(inv!D:D,inv!A:A,B2039,inv!T:T,A2039)</f>
        <v>0</v>
      </c>
      <c r="E2039">
        <f>+SUMIFS(inv!$D$1:$D$1164,inv!$A$1:$A$1164,$B2039,inv!$T$1:$T$1164,$A2039,inv!$U$1:$U$1164,'DIAS DE INVENTARIO TAT'!E$1)</f>
        <v>0</v>
      </c>
      <c r="F2039">
        <f>+SUMIFS(inv!$D$1:$D$1164,inv!$A$1:$A$1164,$B2039,inv!$T$1:$T$1164,$A2039,inv!$U$1:$U$1164,'DIAS DE INVENTARIO TAT'!F$1)</f>
        <v>0</v>
      </c>
      <c r="G2039">
        <f>+SUMIFS(inv!$D$1:$D$1164,inv!$A$1:$A$1164,$B2039,inv!$T$1:$T$1164,$A2039,inv!$U$1:$U$1164,'DIAS DE INVENTARIO TAT'!G$1)</f>
        <v>0</v>
      </c>
      <c r="H2039">
        <f>+SUMIFS(inv!$D$1:$D$1164,inv!$A$1:$A$1164,$B2039,inv!$T$1:$T$1164,$A2039,inv!$U$1:$U$1164,'DIAS DE INVENTARIO TAT'!H$1)</f>
        <v>0</v>
      </c>
      <c r="I2039">
        <f>+SUMIFS(inv!$D$1:$D$1164,inv!$A$1:$A$1164,$B2039,inv!$T$1:$T$1164,$A2039,inv!$U$1:$U$1164,'DIAS DE INVENTARIO TAT'!I$1)</f>
        <v>0</v>
      </c>
      <c r="J2039">
        <f>+SUMIFS(inv!$D$1:$D$1164,inv!$A$1:$A$1164,$B2039,inv!$T$1:$T$1164,$A2039,inv!$U$1:$U$1164,'DIAS DE INVENTARIO TAT'!J$1)</f>
        <v>0</v>
      </c>
      <c r="K2039">
        <f>+SUMIFS(inv!$D$1:$D$1164,inv!$A$1:$A$1164,$B2039,inv!$T$1:$T$1164,$A2039,inv!$U$1:$U$1164,'DIAS DE INVENTARIO TAT'!K$1)</f>
        <v>0</v>
      </c>
      <c r="L2039" s="6">
        <f>+SUMIFS(VENTAS!H:H,VENTAS!B:B,B2039,VENTAS!G:G,A2039)</f>
        <v>0</v>
      </c>
      <c r="M2039" s="4">
        <f t="shared" si="200"/>
        <v>0</v>
      </c>
      <c r="N2039" s="4">
        <f t="shared" si="205"/>
        <v>0</v>
      </c>
      <c r="O2039" s="4">
        <f t="shared" si="206"/>
        <v>0</v>
      </c>
      <c r="P2039" s="4">
        <f t="shared" si="207"/>
        <v>0</v>
      </c>
      <c r="Q2039" s="6" t="e">
        <f>+SUMIFS(#REF!,#REF!,TablaINV[[#This Row],[GRUPO]],#REF!,TablaINV[[#This Row],[COD]])</f>
        <v>#REF!</v>
      </c>
      <c r="R2039" s="19">
        <f t="shared" si="208"/>
        <v>0</v>
      </c>
      <c r="S2039" s="4" t="str">
        <f>+VLOOKUP(A2039,inv!T:X,5,0)</f>
        <v>CENTRO ORIENTE</v>
      </c>
      <c r="T2039" s="4" t="str">
        <f>+VLOOKUP(B:B,'DT HUEVO'!$A:$D,4,0)</f>
        <v>EMPACADOS</v>
      </c>
      <c r="U2039" s="4" t="str">
        <f>+VLOOKUP(TablaINV[[#This Row],[COD]],'DT HUEVO'!$A:$D,3,0)</f>
        <v>A</v>
      </c>
    </row>
    <row r="2040" spans="1:21">
      <c r="A2040" t="s">
        <v>464</v>
      </c>
      <c r="B2040" s="7">
        <v>100</v>
      </c>
      <c r="C2040" t="s">
        <v>96</v>
      </c>
      <c r="D2040">
        <f>+SUMIFS(inv!D:D,inv!A:A,B2040,inv!T:T,A2040)</f>
        <v>0</v>
      </c>
      <c r="E2040">
        <f>+SUMIFS(inv!$D$1:$D$1164,inv!$A$1:$A$1164,$B2040,inv!$T$1:$T$1164,$A2040,inv!$U$1:$U$1164,'DIAS DE INVENTARIO TAT'!E$1)</f>
        <v>0</v>
      </c>
      <c r="F2040">
        <f>+SUMIFS(inv!$D$1:$D$1164,inv!$A$1:$A$1164,$B2040,inv!$T$1:$T$1164,$A2040,inv!$U$1:$U$1164,'DIAS DE INVENTARIO TAT'!F$1)</f>
        <v>0</v>
      </c>
      <c r="G2040">
        <f>+SUMIFS(inv!$D$1:$D$1164,inv!$A$1:$A$1164,$B2040,inv!$T$1:$T$1164,$A2040,inv!$U$1:$U$1164,'DIAS DE INVENTARIO TAT'!G$1)</f>
        <v>0</v>
      </c>
      <c r="H2040">
        <f>+SUMIFS(inv!$D$1:$D$1164,inv!$A$1:$A$1164,$B2040,inv!$T$1:$T$1164,$A2040,inv!$U$1:$U$1164,'DIAS DE INVENTARIO TAT'!H$1)</f>
        <v>0</v>
      </c>
      <c r="I2040">
        <f>+SUMIFS(inv!$D$1:$D$1164,inv!$A$1:$A$1164,$B2040,inv!$T$1:$T$1164,$A2040,inv!$U$1:$U$1164,'DIAS DE INVENTARIO TAT'!I$1)</f>
        <v>0</v>
      </c>
      <c r="J2040">
        <f>+SUMIFS(inv!$D$1:$D$1164,inv!$A$1:$A$1164,$B2040,inv!$T$1:$T$1164,$A2040,inv!$U$1:$U$1164,'DIAS DE INVENTARIO TAT'!J$1)</f>
        <v>0</v>
      </c>
      <c r="K2040">
        <f>+SUMIFS(inv!$D$1:$D$1164,inv!$A$1:$A$1164,$B2040,inv!$T$1:$T$1164,$A2040,inv!$U$1:$U$1164,'DIAS DE INVENTARIO TAT'!K$1)</f>
        <v>0</v>
      </c>
      <c r="L2040" s="6">
        <f>+SUMIFS(VENTAS!H:H,VENTAS!B:B,B2040,VENTAS!G:G,A2040)</f>
        <v>0</v>
      </c>
      <c r="M2040" s="4">
        <f t="shared" si="200"/>
        <v>0</v>
      </c>
      <c r="N2040" s="4">
        <f t="shared" si="205"/>
        <v>0</v>
      </c>
      <c r="O2040" s="4">
        <f t="shared" si="206"/>
        <v>0</v>
      </c>
      <c r="P2040" s="4">
        <f t="shared" si="207"/>
        <v>0</v>
      </c>
      <c r="Q2040" s="6" t="e">
        <f>+SUMIFS(#REF!,#REF!,TablaINV[[#This Row],[GRUPO]],#REF!,TablaINV[[#This Row],[COD]])</f>
        <v>#REF!</v>
      </c>
      <c r="R2040" s="19">
        <f t="shared" si="208"/>
        <v>0</v>
      </c>
      <c r="S2040" s="4" t="str">
        <f>+VLOOKUP(A2040,inv!T:X,5,0)</f>
        <v>CENTRO ORIENTE</v>
      </c>
      <c r="T2040" s="4" t="str">
        <f>+VLOOKUP(B:B,'DT HUEVO'!$A:$D,4,0)</f>
        <v>HUEVO SIN CLASIFICAR</v>
      </c>
      <c r="U2040" s="4" t="str">
        <f>+VLOOKUP(TablaINV[[#This Row],[COD]],'DT HUEVO'!$A:$D,3,0)</f>
        <v>HUEVO SIN CLASIFICAR</v>
      </c>
    </row>
    <row r="2041" spans="1:21">
      <c r="A2041" t="s">
        <v>464</v>
      </c>
      <c r="B2041" s="7">
        <v>72501</v>
      </c>
      <c r="C2041" t="s">
        <v>78</v>
      </c>
      <c r="D2041">
        <f>+SUMIFS(inv!D:D,inv!A:A,B2041,inv!T:T,A2041)</f>
        <v>0</v>
      </c>
      <c r="E2041">
        <f>+SUMIFS(inv!$D$1:$D$1164,inv!$A$1:$A$1164,$B2041,inv!$T$1:$T$1164,$A2041,inv!$U$1:$U$1164,'DIAS DE INVENTARIO TAT'!E$1)</f>
        <v>0</v>
      </c>
      <c r="F2041">
        <f>+SUMIFS(inv!$D$1:$D$1164,inv!$A$1:$A$1164,$B2041,inv!$T$1:$T$1164,$A2041,inv!$U$1:$U$1164,'DIAS DE INVENTARIO TAT'!F$1)</f>
        <v>0</v>
      </c>
      <c r="G2041">
        <f>+SUMIFS(inv!$D$1:$D$1164,inv!$A$1:$A$1164,$B2041,inv!$T$1:$T$1164,$A2041,inv!$U$1:$U$1164,'DIAS DE INVENTARIO TAT'!G$1)</f>
        <v>0</v>
      </c>
      <c r="H2041">
        <f>+SUMIFS(inv!$D$1:$D$1164,inv!$A$1:$A$1164,$B2041,inv!$T$1:$T$1164,$A2041,inv!$U$1:$U$1164,'DIAS DE INVENTARIO TAT'!H$1)</f>
        <v>0</v>
      </c>
      <c r="I2041">
        <f>+SUMIFS(inv!$D$1:$D$1164,inv!$A$1:$A$1164,$B2041,inv!$T$1:$T$1164,$A2041,inv!$U$1:$U$1164,'DIAS DE INVENTARIO TAT'!I$1)</f>
        <v>0</v>
      </c>
      <c r="J2041">
        <f>+SUMIFS(inv!$D$1:$D$1164,inv!$A$1:$A$1164,$B2041,inv!$T$1:$T$1164,$A2041,inv!$U$1:$U$1164,'DIAS DE INVENTARIO TAT'!J$1)</f>
        <v>0</v>
      </c>
      <c r="K2041">
        <f>+SUMIFS(inv!$D$1:$D$1164,inv!$A$1:$A$1164,$B2041,inv!$T$1:$T$1164,$A2041,inv!$U$1:$U$1164,'DIAS DE INVENTARIO TAT'!K$1)</f>
        <v>0</v>
      </c>
      <c r="L2041" s="6">
        <f>+SUMIFS(VENTAS!H:H,VENTAS!B:B,B2041,VENTAS!G:G,A2041)</f>
        <v>0</v>
      </c>
      <c r="M2041" s="4">
        <f t="shared" si="200"/>
        <v>0</v>
      </c>
      <c r="N2041" s="4">
        <f t="shared" si="205"/>
        <v>0</v>
      </c>
      <c r="O2041" s="4">
        <f t="shared" si="206"/>
        <v>0</v>
      </c>
      <c r="P2041" s="4">
        <f t="shared" si="207"/>
        <v>0</v>
      </c>
      <c r="Q2041" s="6" t="e">
        <f>+SUMIFS(#REF!,#REF!,TablaINV[[#This Row],[GRUPO]],#REF!,TablaINV[[#This Row],[COD]])</f>
        <v>#REF!</v>
      </c>
      <c r="R2041" s="19">
        <f t="shared" si="208"/>
        <v>0</v>
      </c>
      <c r="S2041" s="4" t="str">
        <f>+VLOOKUP(A2041,inv!T:X,5,0)</f>
        <v>CENTRO ORIENTE</v>
      </c>
      <c r="T2041" s="4" t="str">
        <f>+VLOOKUP(B:B,'DT HUEVO'!$A:$D,4,0)</f>
        <v>SEGUNDA</v>
      </c>
      <c r="U2041" s="4" t="str">
        <f>+VLOOKUP(TablaINV[[#This Row],[COD]],'DT HUEVO'!$A:$D,3,0)</f>
        <v>SEGUNDA</v>
      </c>
    </row>
    <row r="2042" spans="1:21">
      <c r="A2042" t="s">
        <v>464</v>
      </c>
      <c r="B2042" s="7">
        <v>13368</v>
      </c>
      <c r="C2042" t="s">
        <v>76</v>
      </c>
      <c r="D2042">
        <f>+SUMIFS(inv!D:D,inv!A:A,B2042,inv!T:T,A2042)</f>
        <v>0</v>
      </c>
      <c r="E2042">
        <f>+SUMIFS(inv!$D$1:$D$1164,inv!$A$1:$A$1164,$B2042,inv!$T$1:$T$1164,$A2042,inv!$U$1:$U$1164,'DIAS DE INVENTARIO TAT'!E$1)</f>
        <v>0</v>
      </c>
      <c r="F2042">
        <f>+SUMIFS(inv!$D$1:$D$1164,inv!$A$1:$A$1164,$B2042,inv!$T$1:$T$1164,$A2042,inv!$U$1:$U$1164,'DIAS DE INVENTARIO TAT'!F$1)</f>
        <v>0</v>
      </c>
      <c r="G2042">
        <f>+SUMIFS(inv!$D$1:$D$1164,inv!$A$1:$A$1164,$B2042,inv!$T$1:$T$1164,$A2042,inv!$U$1:$U$1164,'DIAS DE INVENTARIO TAT'!G$1)</f>
        <v>0</v>
      </c>
      <c r="H2042">
        <f>+SUMIFS(inv!$D$1:$D$1164,inv!$A$1:$A$1164,$B2042,inv!$T$1:$T$1164,$A2042,inv!$U$1:$U$1164,'DIAS DE INVENTARIO TAT'!H$1)</f>
        <v>0</v>
      </c>
      <c r="I2042">
        <f>+SUMIFS(inv!$D$1:$D$1164,inv!$A$1:$A$1164,$B2042,inv!$T$1:$T$1164,$A2042,inv!$U$1:$U$1164,'DIAS DE INVENTARIO TAT'!I$1)</f>
        <v>0</v>
      </c>
      <c r="J2042">
        <f>+SUMIFS(inv!$D$1:$D$1164,inv!$A$1:$A$1164,$B2042,inv!$T$1:$T$1164,$A2042,inv!$U$1:$U$1164,'DIAS DE INVENTARIO TAT'!J$1)</f>
        <v>0</v>
      </c>
      <c r="K2042">
        <f>+SUMIFS(inv!$D$1:$D$1164,inv!$A$1:$A$1164,$B2042,inv!$T$1:$T$1164,$A2042,inv!$U$1:$U$1164,'DIAS DE INVENTARIO TAT'!K$1)</f>
        <v>0</v>
      </c>
      <c r="L2042" s="6">
        <f>+SUMIFS(VENTAS!H:H,VENTAS!B:B,B2042,VENTAS!G:G,A2042)</f>
        <v>0</v>
      </c>
      <c r="M2042" s="4">
        <f t="shared" si="200"/>
        <v>0</v>
      </c>
      <c r="N2042" s="4">
        <f t="shared" si="205"/>
        <v>0</v>
      </c>
      <c r="O2042" s="4">
        <f t="shared" si="206"/>
        <v>0</v>
      </c>
      <c r="P2042" s="4">
        <f t="shared" si="207"/>
        <v>0</v>
      </c>
      <c r="Q2042" s="6" t="e">
        <f>+SUMIFS(#REF!,#REF!,TablaINV[[#This Row],[GRUPO]],#REF!,TablaINV[[#This Row],[COD]])</f>
        <v>#REF!</v>
      </c>
      <c r="R2042" s="19">
        <f t="shared" si="208"/>
        <v>0</v>
      </c>
      <c r="S2042" s="4" t="str">
        <f>+VLOOKUP(A2042,inv!T:X,5,0)</f>
        <v>CENTRO ORIENTE</v>
      </c>
      <c r="T2042" s="4" t="str">
        <f>+VLOOKUP(B:B,'DT HUEVO'!$A:$D,4,0)</f>
        <v>EMPACADOS</v>
      </c>
      <c r="U2042" s="4" t="str">
        <f>+VLOOKUP(TablaINV[[#This Row],[COD]],'DT HUEVO'!$A:$D,3,0)</f>
        <v>AA</v>
      </c>
    </row>
    <row r="2043" spans="1:21">
      <c r="A2043" t="s">
        <v>464</v>
      </c>
      <c r="B2043" s="7">
        <v>10104</v>
      </c>
      <c r="C2043" t="s">
        <v>84</v>
      </c>
      <c r="D2043">
        <f>+SUMIFS(inv!D:D,inv!A:A,B2043,inv!T:T,A2043)</f>
        <v>0</v>
      </c>
      <c r="E2043">
        <f>+SUMIFS(inv!$D$1:$D$1164,inv!$A$1:$A$1164,$B2043,inv!$T$1:$T$1164,$A2043,inv!$U$1:$U$1164,'DIAS DE INVENTARIO TAT'!E$1)</f>
        <v>0</v>
      </c>
      <c r="F2043">
        <f>+SUMIFS(inv!$D$1:$D$1164,inv!$A$1:$A$1164,$B2043,inv!$T$1:$T$1164,$A2043,inv!$U$1:$U$1164,'DIAS DE INVENTARIO TAT'!F$1)</f>
        <v>0</v>
      </c>
      <c r="G2043">
        <f>+SUMIFS(inv!$D$1:$D$1164,inv!$A$1:$A$1164,$B2043,inv!$T$1:$T$1164,$A2043,inv!$U$1:$U$1164,'DIAS DE INVENTARIO TAT'!G$1)</f>
        <v>0</v>
      </c>
      <c r="H2043">
        <f>+SUMIFS(inv!$D$1:$D$1164,inv!$A$1:$A$1164,$B2043,inv!$T$1:$T$1164,$A2043,inv!$U$1:$U$1164,'DIAS DE INVENTARIO TAT'!H$1)</f>
        <v>0</v>
      </c>
      <c r="I2043">
        <f>+SUMIFS(inv!$D$1:$D$1164,inv!$A$1:$A$1164,$B2043,inv!$T$1:$T$1164,$A2043,inv!$U$1:$U$1164,'DIAS DE INVENTARIO TAT'!I$1)</f>
        <v>0</v>
      </c>
      <c r="J2043">
        <f>+SUMIFS(inv!$D$1:$D$1164,inv!$A$1:$A$1164,$B2043,inv!$T$1:$T$1164,$A2043,inv!$U$1:$U$1164,'DIAS DE INVENTARIO TAT'!J$1)</f>
        <v>0</v>
      </c>
      <c r="K2043">
        <f>+SUMIFS(inv!$D$1:$D$1164,inv!$A$1:$A$1164,$B2043,inv!$T$1:$T$1164,$A2043,inv!$U$1:$U$1164,'DIAS DE INVENTARIO TAT'!K$1)</f>
        <v>0</v>
      </c>
      <c r="L2043" s="6">
        <f>+SUMIFS(VENTAS!H:H,VENTAS!B:B,B2043,VENTAS!G:G,A2043)</f>
        <v>0</v>
      </c>
      <c r="M2043" s="4">
        <f t="shared" si="200"/>
        <v>0</v>
      </c>
      <c r="N2043" s="4">
        <f t="shared" si="205"/>
        <v>0</v>
      </c>
      <c r="O2043" s="4">
        <f t="shared" si="206"/>
        <v>0</v>
      </c>
      <c r="P2043" s="4">
        <f t="shared" si="207"/>
        <v>0</v>
      </c>
      <c r="Q2043" s="6" t="e">
        <f>+SUMIFS(#REF!,#REF!,TablaINV[[#This Row],[GRUPO]],#REF!,TablaINV[[#This Row],[COD]])</f>
        <v>#REF!</v>
      </c>
      <c r="R2043" s="19">
        <f t="shared" si="208"/>
        <v>0</v>
      </c>
      <c r="S2043" s="4" t="str">
        <f>+VLOOKUP(A2043,inv!T:X,5,0)</f>
        <v>CENTRO ORIENTE</v>
      </c>
      <c r="T2043" s="4" t="str">
        <f>+VLOOKUP(B:B,'DT HUEVO'!$A:$D,4,0)</f>
        <v>EMPACADOS</v>
      </c>
      <c r="U2043" s="4" t="str">
        <f>+VLOOKUP(TablaINV[[#This Row],[COD]],'DT HUEVO'!$A:$D,3,0)</f>
        <v>YUMBO</v>
      </c>
    </row>
    <row r="2044" spans="1:21">
      <c r="A2044" t="s">
        <v>464</v>
      </c>
      <c r="B2044" s="7">
        <v>300</v>
      </c>
      <c r="C2044" t="s">
        <v>99</v>
      </c>
      <c r="D2044">
        <f>+SUMIFS(inv!D:D,inv!A:A,B2044,inv!T:T,A2044)</f>
        <v>0</v>
      </c>
      <c r="E2044">
        <f>+SUMIFS(inv!$D$1:$D$1164,inv!$A$1:$A$1164,$B2044,inv!$T$1:$T$1164,$A2044,inv!$U$1:$U$1164,'DIAS DE INVENTARIO TAT'!E$1)</f>
        <v>0</v>
      </c>
      <c r="F2044">
        <f>+SUMIFS(inv!$D$1:$D$1164,inv!$A$1:$A$1164,$B2044,inv!$T$1:$T$1164,$A2044,inv!$U$1:$U$1164,'DIAS DE INVENTARIO TAT'!F$1)</f>
        <v>0</v>
      </c>
      <c r="G2044">
        <f>+SUMIFS(inv!$D$1:$D$1164,inv!$A$1:$A$1164,$B2044,inv!$T$1:$T$1164,$A2044,inv!$U$1:$U$1164,'DIAS DE INVENTARIO TAT'!G$1)</f>
        <v>0</v>
      </c>
      <c r="H2044">
        <f>+SUMIFS(inv!$D$1:$D$1164,inv!$A$1:$A$1164,$B2044,inv!$T$1:$T$1164,$A2044,inv!$U$1:$U$1164,'DIAS DE INVENTARIO TAT'!H$1)</f>
        <v>0</v>
      </c>
      <c r="I2044">
        <f>+SUMIFS(inv!$D$1:$D$1164,inv!$A$1:$A$1164,$B2044,inv!$T$1:$T$1164,$A2044,inv!$U$1:$U$1164,'DIAS DE INVENTARIO TAT'!I$1)</f>
        <v>0</v>
      </c>
      <c r="J2044">
        <f>+SUMIFS(inv!$D$1:$D$1164,inv!$A$1:$A$1164,$B2044,inv!$T$1:$T$1164,$A2044,inv!$U$1:$U$1164,'DIAS DE INVENTARIO TAT'!J$1)</f>
        <v>0</v>
      </c>
      <c r="K2044">
        <f>+SUMIFS(inv!$D$1:$D$1164,inv!$A$1:$A$1164,$B2044,inv!$T$1:$T$1164,$A2044,inv!$U$1:$U$1164,'DIAS DE INVENTARIO TAT'!K$1)</f>
        <v>0</v>
      </c>
      <c r="L2044" s="6">
        <f>+SUMIFS(VENTAS!H:H,VENTAS!B:B,B2044,VENTAS!G:G,A2044)</f>
        <v>0</v>
      </c>
      <c r="M2044" s="4">
        <f t="shared" si="200"/>
        <v>0</v>
      </c>
      <c r="N2044" s="4">
        <f t="shared" si="205"/>
        <v>0</v>
      </c>
      <c r="O2044" s="4">
        <f t="shared" si="206"/>
        <v>0</v>
      </c>
      <c r="P2044" s="4">
        <f t="shared" si="207"/>
        <v>0</v>
      </c>
      <c r="Q2044" s="6" t="e">
        <f>+SUMIFS(#REF!,#REF!,TablaINV[[#This Row],[GRUPO]],#REF!,TablaINV[[#This Row],[COD]])</f>
        <v>#REF!</v>
      </c>
      <c r="R2044" s="19">
        <f t="shared" si="208"/>
        <v>0</v>
      </c>
      <c r="S2044" s="4" t="str">
        <f>+VLOOKUP(A2044,inv!T:X,5,0)</f>
        <v>CENTRO ORIENTE</v>
      </c>
      <c r="T2044" s="4" t="str">
        <f>+VLOOKUP(B:B,'DT HUEVO'!$A:$D,4,0)</f>
        <v>HUEVO SIN CLASIFICAR</v>
      </c>
      <c r="U2044" s="4" t="str">
        <f>+VLOOKUP(TablaINV[[#This Row],[COD]],'DT HUEVO'!$A:$D,3,0)</f>
        <v>HUEVO SIN CLASIFICAR</v>
      </c>
    </row>
    <row r="2045" spans="1:21">
      <c r="A2045" t="s">
        <v>464</v>
      </c>
      <c r="B2045" s="7">
        <v>52378</v>
      </c>
      <c r="C2045" t="s">
        <v>69</v>
      </c>
      <c r="D2045">
        <f>+SUMIFS(inv!D:D,inv!A:A,B2045,inv!T:T,A2045)</f>
        <v>0</v>
      </c>
      <c r="E2045">
        <f>+SUMIFS(inv!$D$1:$D$1164,inv!$A$1:$A$1164,$B2045,inv!$T$1:$T$1164,$A2045,inv!$U$1:$U$1164,'DIAS DE INVENTARIO TAT'!E$1)</f>
        <v>0</v>
      </c>
      <c r="F2045">
        <f>+SUMIFS(inv!$D$1:$D$1164,inv!$A$1:$A$1164,$B2045,inv!$T$1:$T$1164,$A2045,inv!$U$1:$U$1164,'DIAS DE INVENTARIO TAT'!F$1)</f>
        <v>0</v>
      </c>
      <c r="G2045">
        <f>+SUMIFS(inv!$D$1:$D$1164,inv!$A$1:$A$1164,$B2045,inv!$T$1:$T$1164,$A2045,inv!$U$1:$U$1164,'DIAS DE INVENTARIO TAT'!G$1)</f>
        <v>0</v>
      </c>
      <c r="H2045">
        <f>+SUMIFS(inv!$D$1:$D$1164,inv!$A$1:$A$1164,$B2045,inv!$T$1:$T$1164,$A2045,inv!$U$1:$U$1164,'DIAS DE INVENTARIO TAT'!H$1)</f>
        <v>0</v>
      </c>
      <c r="I2045">
        <f>+SUMIFS(inv!$D$1:$D$1164,inv!$A$1:$A$1164,$B2045,inv!$T$1:$T$1164,$A2045,inv!$U$1:$U$1164,'DIAS DE INVENTARIO TAT'!I$1)</f>
        <v>0</v>
      </c>
      <c r="J2045">
        <f>+SUMIFS(inv!$D$1:$D$1164,inv!$A$1:$A$1164,$B2045,inv!$T$1:$T$1164,$A2045,inv!$U$1:$U$1164,'DIAS DE INVENTARIO TAT'!J$1)</f>
        <v>0</v>
      </c>
      <c r="K2045">
        <f>+SUMIFS(inv!$D$1:$D$1164,inv!$A$1:$A$1164,$B2045,inv!$T$1:$T$1164,$A2045,inv!$U$1:$U$1164,'DIAS DE INVENTARIO TAT'!K$1)</f>
        <v>0</v>
      </c>
      <c r="L2045" s="6">
        <f>+SUMIFS(VENTAS!H:H,VENTAS!B:B,B2045,VENTAS!G:G,A2045)</f>
        <v>0</v>
      </c>
      <c r="M2045" s="4">
        <f t="shared" si="200"/>
        <v>0</v>
      </c>
      <c r="N2045" s="4">
        <f t="shared" si="205"/>
        <v>0</v>
      </c>
      <c r="O2045" s="4">
        <f t="shared" si="206"/>
        <v>0</v>
      </c>
      <c r="P2045" s="4">
        <f t="shared" si="207"/>
        <v>0</v>
      </c>
      <c r="Q2045" s="6" t="e">
        <f>+SUMIFS(#REF!,#REF!,TablaINV[[#This Row],[GRUPO]],#REF!,TablaINV[[#This Row],[COD]])</f>
        <v>#REF!</v>
      </c>
      <c r="R2045" s="19">
        <f t="shared" si="208"/>
        <v>0</v>
      </c>
      <c r="S2045" s="4" t="str">
        <f>+VLOOKUP(A2045,inv!T:X,5,0)</f>
        <v>CENTRO ORIENTE</v>
      </c>
      <c r="T2045" s="4" t="e">
        <f>+VLOOKUP(B:B,'DT HUEVO'!$A:$D,4,0)</f>
        <v>#N/A</v>
      </c>
      <c r="U2045" s="4" t="e">
        <f>+VLOOKUP(TablaINV[[#This Row],[COD]],'DT HUEVO'!$A:$D,3,0)</f>
        <v>#N/A</v>
      </c>
    </row>
    <row r="2046" spans="1:21">
      <c r="A2046" t="s">
        <v>464</v>
      </c>
      <c r="B2046" s="7">
        <v>10203</v>
      </c>
      <c r="C2046" t="s">
        <v>29</v>
      </c>
      <c r="D2046">
        <f>+SUMIFS(inv!D:D,inv!A:A,B2046,inv!T:T,A2046)</f>
        <v>0</v>
      </c>
      <c r="E2046">
        <f>+SUMIFS(inv!$D$1:$D$1164,inv!$A$1:$A$1164,$B2046,inv!$T$1:$T$1164,$A2046,inv!$U$1:$U$1164,'DIAS DE INVENTARIO TAT'!E$1)</f>
        <v>0</v>
      </c>
      <c r="F2046">
        <f>+SUMIFS(inv!$D$1:$D$1164,inv!$A$1:$A$1164,$B2046,inv!$T$1:$T$1164,$A2046,inv!$U$1:$U$1164,'DIAS DE INVENTARIO TAT'!F$1)</f>
        <v>0</v>
      </c>
      <c r="G2046">
        <f>+SUMIFS(inv!$D$1:$D$1164,inv!$A$1:$A$1164,$B2046,inv!$T$1:$T$1164,$A2046,inv!$U$1:$U$1164,'DIAS DE INVENTARIO TAT'!G$1)</f>
        <v>0</v>
      </c>
      <c r="H2046">
        <f>+SUMIFS(inv!$D$1:$D$1164,inv!$A$1:$A$1164,$B2046,inv!$T$1:$T$1164,$A2046,inv!$U$1:$U$1164,'DIAS DE INVENTARIO TAT'!H$1)</f>
        <v>0</v>
      </c>
      <c r="I2046">
        <f>+SUMIFS(inv!$D$1:$D$1164,inv!$A$1:$A$1164,$B2046,inv!$T$1:$T$1164,$A2046,inv!$U$1:$U$1164,'DIAS DE INVENTARIO TAT'!I$1)</f>
        <v>0</v>
      </c>
      <c r="J2046">
        <f>+SUMIFS(inv!$D$1:$D$1164,inv!$A$1:$A$1164,$B2046,inv!$T$1:$T$1164,$A2046,inv!$U$1:$U$1164,'DIAS DE INVENTARIO TAT'!J$1)</f>
        <v>0</v>
      </c>
      <c r="K2046">
        <f>+SUMIFS(inv!$D$1:$D$1164,inv!$A$1:$A$1164,$B2046,inv!$T$1:$T$1164,$A2046,inv!$U$1:$U$1164,'DIAS DE INVENTARIO TAT'!K$1)</f>
        <v>0</v>
      </c>
      <c r="L2046" s="6">
        <f>+SUMIFS(VENTAS!H:H,VENTAS!B:B,B2046,VENTAS!G:G,A2046)</f>
        <v>0</v>
      </c>
      <c r="M2046" s="4">
        <f t="shared" si="200"/>
        <v>0</v>
      </c>
      <c r="N2046" s="4">
        <f t="shared" si="205"/>
        <v>0</v>
      </c>
      <c r="O2046" s="4">
        <f t="shared" si="206"/>
        <v>0</v>
      </c>
      <c r="P2046" s="4">
        <f t="shared" si="207"/>
        <v>0</v>
      </c>
      <c r="Q2046" s="6" t="e">
        <f>+SUMIFS(#REF!,#REF!,TablaINV[[#This Row],[GRUPO]],#REF!,TablaINV[[#This Row],[COD]])</f>
        <v>#REF!</v>
      </c>
      <c r="R2046" s="19">
        <f t="shared" si="208"/>
        <v>0</v>
      </c>
      <c r="S2046" s="4" t="str">
        <f>+VLOOKUP(A2046,inv!T:X,5,0)</f>
        <v>CENTRO ORIENTE</v>
      </c>
      <c r="T2046" s="4" t="str">
        <f>+VLOOKUP(B:B,'DT HUEVO'!$A:$D,4,0)</f>
        <v>EMPACADOS</v>
      </c>
      <c r="U2046" s="4" t="str">
        <f>+VLOOKUP(TablaINV[[#This Row],[COD]],'DT HUEVO'!$A:$D,3,0)</f>
        <v>AAA</v>
      </c>
    </row>
    <row r="2047" spans="1:21">
      <c r="A2047" t="s">
        <v>464</v>
      </c>
      <c r="B2047" s="7">
        <v>12370</v>
      </c>
      <c r="C2047" t="s">
        <v>64</v>
      </c>
      <c r="D2047">
        <f>+SUMIFS(inv!D:D,inv!A:A,B2047,inv!T:T,A2047)</f>
        <v>0</v>
      </c>
      <c r="E2047">
        <f>+SUMIFS(inv!$D$1:$D$1164,inv!$A$1:$A$1164,$B2047,inv!$T$1:$T$1164,$A2047,inv!$U$1:$U$1164,'DIAS DE INVENTARIO TAT'!E$1)</f>
        <v>0</v>
      </c>
      <c r="F2047">
        <f>+SUMIFS(inv!$D$1:$D$1164,inv!$A$1:$A$1164,$B2047,inv!$T$1:$T$1164,$A2047,inv!$U$1:$U$1164,'DIAS DE INVENTARIO TAT'!F$1)</f>
        <v>0</v>
      </c>
      <c r="G2047">
        <f>+SUMIFS(inv!$D$1:$D$1164,inv!$A$1:$A$1164,$B2047,inv!$T$1:$T$1164,$A2047,inv!$U$1:$U$1164,'DIAS DE INVENTARIO TAT'!G$1)</f>
        <v>0</v>
      </c>
      <c r="H2047">
        <f>+SUMIFS(inv!$D$1:$D$1164,inv!$A$1:$A$1164,$B2047,inv!$T$1:$T$1164,$A2047,inv!$U$1:$U$1164,'DIAS DE INVENTARIO TAT'!H$1)</f>
        <v>0</v>
      </c>
      <c r="I2047">
        <f>+SUMIFS(inv!$D$1:$D$1164,inv!$A$1:$A$1164,$B2047,inv!$T$1:$T$1164,$A2047,inv!$U$1:$U$1164,'DIAS DE INVENTARIO TAT'!I$1)</f>
        <v>0</v>
      </c>
      <c r="J2047">
        <f>+SUMIFS(inv!$D$1:$D$1164,inv!$A$1:$A$1164,$B2047,inv!$T$1:$T$1164,$A2047,inv!$U$1:$U$1164,'DIAS DE INVENTARIO TAT'!J$1)</f>
        <v>0</v>
      </c>
      <c r="K2047">
        <f>+SUMIFS(inv!$D$1:$D$1164,inv!$A$1:$A$1164,$B2047,inv!$T$1:$T$1164,$A2047,inv!$U$1:$U$1164,'DIAS DE INVENTARIO TAT'!K$1)</f>
        <v>0</v>
      </c>
      <c r="L2047" s="6">
        <f>+SUMIFS(VENTAS!H:H,VENTAS!B:B,B2047,VENTAS!G:G,A2047)</f>
        <v>0</v>
      </c>
      <c r="M2047" s="4">
        <f t="shared" si="200"/>
        <v>0</v>
      </c>
      <c r="N2047" s="4">
        <f t="shared" si="205"/>
        <v>0</v>
      </c>
      <c r="O2047" s="4">
        <f t="shared" si="206"/>
        <v>0</v>
      </c>
      <c r="P2047" s="4">
        <f t="shared" si="207"/>
        <v>0</v>
      </c>
      <c r="Q2047" s="6" t="e">
        <f>+SUMIFS(#REF!,#REF!,TablaINV[[#This Row],[GRUPO]],#REF!,TablaINV[[#This Row],[COD]])</f>
        <v>#REF!</v>
      </c>
      <c r="R2047" s="19">
        <f t="shared" si="208"/>
        <v>0</v>
      </c>
      <c r="S2047" s="4" t="str">
        <f>+VLOOKUP(A2047,inv!T:X,5,0)</f>
        <v>CENTRO ORIENTE</v>
      </c>
      <c r="T2047" s="4" t="e">
        <f>+VLOOKUP(B:B,'DT HUEVO'!$A:$D,4,0)</f>
        <v>#N/A</v>
      </c>
      <c r="U2047" s="4" t="e">
        <f>+VLOOKUP(TablaINV[[#This Row],[COD]],'DT HUEVO'!$A:$D,3,0)</f>
        <v>#N/A</v>
      </c>
    </row>
    <row r="2048" spans="1:21">
      <c r="A2048" t="s">
        <v>464</v>
      </c>
      <c r="B2048" s="7">
        <v>52377</v>
      </c>
      <c r="C2048" t="s">
        <v>134</v>
      </c>
      <c r="D2048">
        <f>+SUMIFS(inv!D:D,inv!A:A,B2048,inv!T:T,A2048)</f>
        <v>0</v>
      </c>
      <c r="E2048">
        <f>+SUMIFS(inv!$D$1:$D$1164,inv!$A$1:$A$1164,$B2048,inv!$T$1:$T$1164,$A2048,inv!$U$1:$U$1164,'DIAS DE INVENTARIO TAT'!E$1)</f>
        <v>0</v>
      </c>
      <c r="F2048">
        <f>+SUMIFS(inv!$D$1:$D$1164,inv!$A$1:$A$1164,$B2048,inv!$T$1:$T$1164,$A2048,inv!$U$1:$U$1164,'DIAS DE INVENTARIO TAT'!F$1)</f>
        <v>0</v>
      </c>
      <c r="G2048">
        <f>+SUMIFS(inv!$D$1:$D$1164,inv!$A$1:$A$1164,$B2048,inv!$T$1:$T$1164,$A2048,inv!$U$1:$U$1164,'DIAS DE INVENTARIO TAT'!G$1)</f>
        <v>0</v>
      </c>
      <c r="H2048">
        <f>+SUMIFS(inv!$D$1:$D$1164,inv!$A$1:$A$1164,$B2048,inv!$T$1:$T$1164,$A2048,inv!$U$1:$U$1164,'DIAS DE INVENTARIO TAT'!H$1)</f>
        <v>0</v>
      </c>
      <c r="I2048">
        <f>+SUMIFS(inv!$D$1:$D$1164,inv!$A$1:$A$1164,$B2048,inv!$T$1:$T$1164,$A2048,inv!$U$1:$U$1164,'DIAS DE INVENTARIO TAT'!I$1)</f>
        <v>0</v>
      </c>
      <c r="J2048">
        <f>+SUMIFS(inv!$D$1:$D$1164,inv!$A$1:$A$1164,$B2048,inv!$T$1:$T$1164,$A2048,inv!$U$1:$U$1164,'DIAS DE INVENTARIO TAT'!J$1)</f>
        <v>0</v>
      </c>
      <c r="K2048">
        <f>+SUMIFS(inv!$D$1:$D$1164,inv!$A$1:$A$1164,$B2048,inv!$T$1:$T$1164,$A2048,inv!$U$1:$U$1164,'DIAS DE INVENTARIO TAT'!K$1)</f>
        <v>0</v>
      </c>
      <c r="L2048" s="6">
        <f>+SUMIFS(VENTAS!H:H,VENTAS!B:B,B2048,VENTAS!G:G,A2048)</f>
        <v>0</v>
      </c>
      <c r="M2048" s="4">
        <f t="shared" si="200"/>
        <v>0</v>
      </c>
      <c r="N2048" s="4">
        <f t="shared" si="205"/>
        <v>0</v>
      </c>
      <c r="O2048" s="4">
        <f t="shared" si="206"/>
        <v>0</v>
      </c>
      <c r="P2048" s="4">
        <f t="shared" si="207"/>
        <v>0</v>
      </c>
      <c r="Q2048" s="6" t="e">
        <f>+SUMIFS(#REF!,#REF!,TablaINV[[#This Row],[GRUPO]],#REF!,TablaINV[[#This Row],[COD]])</f>
        <v>#REF!</v>
      </c>
      <c r="R2048" s="19">
        <f t="shared" si="208"/>
        <v>0</v>
      </c>
      <c r="S2048" s="4" t="str">
        <f>+VLOOKUP(A2048,inv!T:X,5,0)</f>
        <v>CENTRO ORIENTE</v>
      </c>
      <c r="T2048" s="4" t="e">
        <f>+VLOOKUP(B:B,'DT HUEVO'!$A:$D,4,0)</f>
        <v>#N/A</v>
      </c>
      <c r="U2048" s="4" t="e">
        <f>+VLOOKUP(TablaINV[[#This Row],[COD]],'DT HUEVO'!$A:$D,3,0)</f>
        <v>#N/A</v>
      </c>
    </row>
    <row r="2049" spans="1:21">
      <c r="A2049" t="s">
        <v>464</v>
      </c>
      <c r="B2049" s="7">
        <v>10306</v>
      </c>
      <c r="C2049" t="s">
        <v>226</v>
      </c>
      <c r="D2049">
        <f>+SUMIFS(inv!D:D,inv!A:A,B2049,inv!T:T,A2049)</f>
        <v>0</v>
      </c>
      <c r="E2049">
        <f>+SUMIFS(inv!$D$1:$D$1164,inv!$A$1:$A$1164,$B2049,inv!$T$1:$T$1164,$A2049,inv!$U$1:$U$1164,'DIAS DE INVENTARIO TAT'!E$1)</f>
        <v>0</v>
      </c>
      <c r="F2049">
        <f>+SUMIFS(inv!$D$1:$D$1164,inv!$A$1:$A$1164,$B2049,inv!$T$1:$T$1164,$A2049,inv!$U$1:$U$1164,'DIAS DE INVENTARIO TAT'!F$1)</f>
        <v>0</v>
      </c>
      <c r="G2049">
        <f>+SUMIFS(inv!$D$1:$D$1164,inv!$A$1:$A$1164,$B2049,inv!$T$1:$T$1164,$A2049,inv!$U$1:$U$1164,'DIAS DE INVENTARIO TAT'!G$1)</f>
        <v>0</v>
      </c>
      <c r="H2049">
        <f>+SUMIFS(inv!$D$1:$D$1164,inv!$A$1:$A$1164,$B2049,inv!$T$1:$T$1164,$A2049,inv!$U$1:$U$1164,'DIAS DE INVENTARIO TAT'!H$1)</f>
        <v>0</v>
      </c>
      <c r="I2049">
        <f>+SUMIFS(inv!$D$1:$D$1164,inv!$A$1:$A$1164,$B2049,inv!$T$1:$T$1164,$A2049,inv!$U$1:$U$1164,'DIAS DE INVENTARIO TAT'!I$1)</f>
        <v>0</v>
      </c>
      <c r="J2049">
        <f>+SUMIFS(inv!$D$1:$D$1164,inv!$A$1:$A$1164,$B2049,inv!$T$1:$T$1164,$A2049,inv!$U$1:$U$1164,'DIAS DE INVENTARIO TAT'!J$1)</f>
        <v>0</v>
      </c>
      <c r="K2049">
        <f>+SUMIFS(inv!$D$1:$D$1164,inv!$A$1:$A$1164,$B2049,inv!$T$1:$T$1164,$A2049,inv!$U$1:$U$1164,'DIAS DE INVENTARIO TAT'!K$1)</f>
        <v>0</v>
      </c>
      <c r="L2049" s="6">
        <f>+SUMIFS(VENTAS!H:H,VENTAS!B:B,B2049,VENTAS!G:G,A2049)</f>
        <v>0</v>
      </c>
      <c r="M2049" s="4">
        <f t="shared" si="200"/>
        <v>0</v>
      </c>
      <c r="N2049" s="4">
        <f t="shared" si="205"/>
        <v>0</v>
      </c>
      <c r="O2049" s="4">
        <f t="shared" si="206"/>
        <v>0</v>
      </c>
      <c r="P2049" s="4">
        <f t="shared" si="207"/>
        <v>0</v>
      </c>
      <c r="Q2049" s="6" t="e">
        <f>+SUMIFS(#REF!,#REF!,TablaINV[[#This Row],[GRUPO]],#REF!,TablaINV[[#This Row],[COD]])</f>
        <v>#REF!</v>
      </c>
      <c r="R2049" s="19">
        <f t="shared" si="208"/>
        <v>0</v>
      </c>
      <c r="S2049" s="4" t="str">
        <f>+VLOOKUP(A2049,inv!T:X,5,0)</f>
        <v>CENTRO ORIENTE</v>
      </c>
      <c r="T2049" s="4" t="str">
        <f>+VLOOKUP(B:B,'DT HUEVO'!$A:$D,4,0)</f>
        <v>VERDE</v>
      </c>
      <c r="U2049" s="4" t="str">
        <f>+VLOOKUP(TablaINV[[#This Row],[COD]],'DT HUEVO'!$A:$D,3,0)</f>
        <v>AA</v>
      </c>
    </row>
    <row r="2050" spans="1:21">
      <c r="A2050" t="s">
        <v>464</v>
      </c>
      <c r="B2050" s="7">
        <v>10311</v>
      </c>
      <c r="C2050" t="s">
        <v>467</v>
      </c>
      <c r="D2050">
        <f>+SUMIFS(inv!D:D,inv!A:A,B2050,inv!T:T,A2050)</f>
        <v>0</v>
      </c>
      <c r="E2050">
        <f>+SUMIFS(inv!$D$1:$D$1164,inv!$A$1:$A$1164,$B2050,inv!$T$1:$T$1164,$A2050,inv!$U$1:$U$1164,'DIAS DE INVENTARIO TAT'!E$1)</f>
        <v>0</v>
      </c>
      <c r="F2050">
        <f>+SUMIFS(inv!$D$1:$D$1164,inv!$A$1:$A$1164,$B2050,inv!$T$1:$T$1164,$A2050,inv!$U$1:$U$1164,'DIAS DE INVENTARIO TAT'!F$1)</f>
        <v>0</v>
      </c>
      <c r="G2050">
        <f>+SUMIFS(inv!$D$1:$D$1164,inv!$A$1:$A$1164,$B2050,inv!$T$1:$T$1164,$A2050,inv!$U$1:$U$1164,'DIAS DE INVENTARIO TAT'!G$1)</f>
        <v>0</v>
      </c>
      <c r="H2050">
        <f>+SUMIFS(inv!$D$1:$D$1164,inv!$A$1:$A$1164,$B2050,inv!$T$1:$T$1164,$A2050,inv!$U$1:$U$1164,'DIAS DE INVENTARIO TAT'!H$1)</f>
        <v>0</v>
      </c>
      <c r="I2050">
        <f>+SUMIFS(inv!$D$1:$D$1164,inv!$A$1:$A$1164,$B2050,inv!$T$1:$T$1164,$A2050,inv!$U$1:$U$1164,'DIAS DE INVENTARIO TAT'!I$1)</f>
        <v>0</v>
      </c>
      <c r="J2050">
        <f>+SUMIFS(inv!$D$1:$D$1164,inv!$A$1:$A$1164,$B2050,inv!$T$1:$T$1164,$A2050,inv!$U$1:$U$1164,'DIAS DE INVENTARIO TAT'!J$1)</f>
        <v>0</v>
      </c>
      <c r="K2050">
        <f>+SUMIFS(inv!$D$1:$D$1164,inv!$A$1:$A$1164,$B2050,inv!$T$1:$T$1164,$A2050,inv!$U$1:$U$1164,'DIAS DE INVENTARIO TAT'!K$1)</f>
        <v>0</v>
      </c>
      <c r="L2050" s="6">
        <f>+SUMIFS(VENTAS!H:H,VENTAS!B:B,B2050,VENTAS!G:G,A2050)</f>
        <v>0</v>
      </c>
      <c r="M2050" s="4">
        <f t="shared" si="200"/>
        <v>0</v>
      </c>
      <c r="N2050" s="4">
        <f t="shared" si="205"/>
        <v>0</v>
      </c>
      <c r="O2050" s="4">
        <f t="shared" si="206"/>
        <v>0</v>
      </c>
      <c r="P2050" s="4">
        <f t="shared" si="207"/>
        <v>0</v>
      </c>
      <c r="Q2050" s="6" t="e">
        <f>+SUMIFS(#REF!,#REF!,TablaINV[[#This Row],[GRUPO]],#REF!,TablaINV[[#This Row],[COD]])</f>
        <v>#REF!</v>
      </c>
      <c r="R2050" s="19">
        <f t="shared" si="208"/>
        <v>0</v>
      </c>
      <c r="S2050" s="4" t="str">
        <f>+VLOOKUP(A2050,inv!T:X,5,0)</f>
        <v>CENTRO ORIENTE</v>
      </c>
      <c r="T2050" s="4" t="str">
        <f>+VLOOKUP(B:B,'DT HUEVO'!$A:$D,4,0)</f>
        <v>EMPACADOS</v>
      </c>
      <c r="U2050" s="4" t="str">
        <f>+VLOOKUP(TablaINV[[#This Row],[COD]],'DT HUEVO'!$A:$D,3,0)</f>
        <v>AA</v>
      </c>
    </row>
    <row r="2051" spans="1:21">
      <c r="A2051" t="s">
        <v>464</v>
      </c>
      <c r="B2051" s="7">
        <v>10472</v>
      </c>
      <c r="C2051" t="s">
        <v>40</v>
      </c>
      <c r="D2051">
        <f>+SUMIFS(inv!D:D,inv!A:A,B2051,inv!T:T,A2051)</f>
        <v>0</v>
      </c>
      <c r="E2051">
        <f>+SUMIFS(inv!$D$1:$D$1164,inv!$A$1:$A$1164,$B2051,inv!$T$1:$T$1164,$A2051,inv!$U$1:$U$1164,'DIAS DE INVENTARIO TAT'!E$1)</f>
        <v>0</v>
      </c>
      <c r="F2051">
        <f>+SUMIFS(inv!$D$1:$D$1164,inv!$A$1:$A$1164,$B2051,inv!$T$1:$T$1164,$A2051,inv!$U$1:$U$1164,'DIAS DE INVENTARIO TAT'!F$1)</f>
        <v>0</v>
      </c>
      <c r="G2051">
        <f>+SUMIFS(inv!$D$1:$D$1164,inv!$A$1:$A$1164,$B2051,inv!$T$1:$T$1164,$A2051,inv!$U$1:$U$1164,'DIAS DE INVENTARIO TAT'!G$1)</f>
        <v>0</v>
      </c>
      <c r="H2051">
        <f>+SUMIFS(inv!$D$1:$D$1164,inv!$A$1:$A$1164,$B2051,inv!$T$1:$T$1164,$A2051,inv!$U$1:$U$1164,'DIAS DE INVENTARIO TAT'!H$1)</f>
        <v>0</v>
      </c>
      <c r="I2051">
        <f>+SUMIFS(inv!$D$1:$D$1164,inv!$A$1:$A$1164,$B2051,inv!$T$1:$T$1164,$A2051,inv!$U$1:$U$1164,'DIAS DE INVENTARIO TAT'!I$1)</f>
        <v>0</v>
      </c>
      <c r="J2051">
        <f>+SUMIFS(inv!$D$1:$D$1164,inv!$A$1:$A$1164,$B2051,inv!$T$1:$T$1164,$A2051,inv!$U$1:$U$1164,'DIAS DE INVENTARIO TAT'!J$1)</f>
        <v>0</v>
      </c>
      <c r="K2051">
        <f>+SUMIFS(inv!$D$1:$D$1164,inv!$A$1:$A$1164,$B2051,inv!$T$1:$T$1164,$A2051,inv!$U$1:$U$1164,'DIAS DE INVENTARIO TAT'!K$1)</f>
        <v>0</v>
      </c>
      <c r="L2051" s="6">
        <f>+SUMIFS(VENTAS!H:H,VENTAS!B:B,B2051,VENTAS!G:G,A2051)</f>
        <v>0</v>
      </c>
      <c r="M2051" s="4">
        <f t="shared" si="200"/>
        <v>0</v>
      </c>
      <c r="N2051" s="4">
        <f t="shared" si="205"/>
        <v>0</v>
      </c>
      <c r="O2051" s="4">
        <f t="shared" si="206"/>
        <v>0</v>
      </c>
      <c r="P2051" s="4">
        <f t="shared" si="207"/>
        <v>0</v>
      </c>
      <c r="Q2051" s="6" t="e">
        <f>+SUMIFS(#REF!,#REF!,TablaINV[[#This Row],[GRUPO]],#REF!,TablaINV[[#This Row],[COD]])</f>
        <v>#REF!</v>
      </c>
      <c r="R2051" s="19">
        <f t="shared" si="208"/>
        <v>0</v>
      </c>
      <c r="S2051" s="4" t="str">
        <f>+VLOOKUP(A2051,inv!T:X,5,0)</f>
        <v>CENTRO ORIENTE</v>
      </c>
      <c r="T2051" s="4" t="str">
        <f>+VLOOKUP(B:B,'DT HUEVO'!$A:$D,4,0)</f>
        <v>EMPACADOS</v>
      </c>
      <c r="U2051" s="4" t="str">
        <f>+VLOOKUP(TablaINV[[#This Row],[COD]],'DT HUEVO'!$A:$D,3,0)</f>
        <v>A</v>
      </c>
    </row>
    <row r="2052" spans="1:21">
      <c r="A2052" t="s">
        <v>464</v>
      </c>
      <c r="B2052" s="7">
        <v>13359</v>
      </c>
      <c r="C2052" t="s">
        <v>468</v>
      </c>
      <c r="D2052">
        <f>+SUMIFS(inv!D:D,inv!A:A,B2052,inv!T:T,A2052)</f>
        <v>0</v>
      </c>
      <c r="E2052">
        <f>+SUMIFS(inv!$D$1:$D$1164,inv!$A$1:$A$1164,$B2052,inv!$T$1:$T$1164,$A2052,inv!$U$1:$U$1164,'DIAS DE INVENTARIO TAT'!E$1)</f>
        <v>0</v>
      </c>
      <c r="F2052">
        <f>+SUMIFS(inv!$D$1:$D$1164,inv!$A$1:$A$1164,$B2052,inv!$T$1:$T$1164,$A2052,inv!$U$1:$U$1164,'DIAS DE INVENTARIO TAT'!F$1)</f>
        <v>0</v>
      </c>
      <c r="G2052">
        <f>+SUMIFS(inv!$D$1:$D$1164,inv!$A$1:$A$1164,$B2052,inv!$T$1:$T$1164,$A2052,inv!$U$1:$U$1164,'DIAS DE INVENTARIO TAT'!G$1)</f>
        <v>0</v>
      </c>
      <c r="H2052">
        <f>+SUMIFS(inv!$D$1:$D$1164,inv!$A$1:$A$1164,$B2052,inv!$T$1:$T$1164,$A2052,inv!$U$1:$U$1164,'DIAS DE INVENTARIO TAT'!H$1)</f>
        <v>0</v>
      </c>
      <c r="I2052">
        <f>+SUMIFS(inv!$D$1:$D$1164,inv!$A$1:$A$1164,$B2052,inv!$T$1:$T$1164,$A2052,inv!$U$1:$U$1164,'DIAS DE INVENTARIO TAT'!I$1)</f>
        <v>0</v>
      </c>
      <c r="J2052">
        <f>+SUMIFS(inv!$D$1:$D$1164,inv!$A$1:$A$1164,$B2052,inv!$T$1:$T$1164,$A2052,inv!$U$1:$U$1164,'DIAS DE INVENTARIO TAT'!J$1)</f>
        <v>0</v>
      </c>
      <c r="K2052">
        <f>+SUMIFS(inv!$D$1:$D$1164,inv!$A$1:$A$1164,$B2052,inv!$T$1:$T$1164,$A2052,inv!$U$1:$U$1164,'DIAS DE INVENTARIO TAT'!K$1)</f>
        <v>0</v>
      </c>
      <c r="L2052" s="6">
        <f>+SUMIFS(VENTAS!H:H,VENTAS!B:B,B2052,VENTAS!G:G,A2052)</f>
        <v>0</v>
      </c>
      <c r="M2052" s="4">
        <f t="shared" ref="M2052:M2115" si="209">+IFERROR(D2052/$L2052,0)</f>
        <v>0</v>
      </c>
      <c r="N2052" s="4">
        <f t="shared" si="205"/>
        <v>0</v>
      </c>
      <c r="O2052" s="4">
        <f t="shared" si="206"/>
        <v>0</v>
      </c>
      <c r="P2052" s="4">
        <f t="shared" si="207"/>
        <v>0</v>
      </c>
      <c r="Q2052" s="6" t="e">
        <f>+SUMIFS(#REF!,#REF!,TablaINV[[#This Row],[GRUPO]],#REF!,TablaINV[[#This Row],[COD]])</f>
        <v>#REF!</v>
      </c>
      <c r="R2052" s="19">
        <f t="shared" si="208"/>
        <v>0</v>
      </c>
      <c r="S2052" s="4" t="str">
        <f>+VLOOKUP(A2052,inv!T:X,5,0)</f>
        <v>CENTRO ORIENTE</v>
      </c>
      <c r="T2052" s="4" t="str">
        <f>+VLOOKUP(B:B,'DT HUEVO'!$A:$D,4,0)</f>
        <v>EMPACADOS</v>
      </c>
      <c r="U2052" s="4" t="str">
        <f>+VLOOKUP(TablaINV[[#This Row],[COD]],'DT HUEVO'!$A:$D,3,0)</f>
        <v>AA</v>
      </c>
    </row>
    <row r="2053" spans="1:21">
      <c r="A2053" t="s">
        <v>464</v>
      </c>
      <c r="B2053" s="7">
        <v>13503</v>
      </c>
      <c r="C2053" t="s">
        <v>470</v>
      </c>
      <c r="D2053">
        <f>+SUMIFS(inv!D:D,inv!A:A,B2053,inv!T:T,A2053)</f>
        <v>0</v>
      </c>
      <c r="E2053">
        <f>+SUMIFS(inv!$D$1:$D$1164,inv!$A$1:$A$1164,$B2053,inv!$T$1:$T$1164,$A2053,inv!$U$1:$U$1164,'DIAS DE INVENTARIO TAT'!E$1)</f>
        <v>0</v>
      </c>
      <c r="F2053">
        <f>+SUMIFS(inv!$D$1:$D$1164,inv!$A$1:$A$1164,$B2053,inv!$T$1:$T$1164,$A2053,inv!$U$1:$U$1164,'DIAS DE INVENTARIO TAT'!F$1)</f>
        <v>0</v>
      </c>
      <c r="G2053">
        <f>+SUMIFS(inv!$D$1:$D$1164,inv!$A$1:$A$1164,$B2053,inv!$T$1:$T$1164,$A2053,inv!$U$1:$U$1164,'DIAS DE INVENTARIO TAT'!G$1)</f>
        <v>0</v>
      </c>
      <c r="H2053">
        <f>+SUMIFS(inv!$D$1:$D$1164,inv!$A$1:$A$1164,$B2053,inv!$T$1:$T$1164,$A2053,inv!$U$1:$U$1164,'DIAS DE INVENTARIO TAT'!H$1)</f>
        <v>0</v>
      </c>
      <c r="I2053">
        <f>+SUMIFS(inv!$D$1:$D$1164,inv!$A$1:$A$1164,$B2053,inv!$T$1:$T$1164,$A2053,inv!$U$1:$U$1164,'DIAS DE INVENTARIO TAT'!I$1)</f>
        <v>0</v>
      </c>
      <c r="J2053">
        <f>+SUMIFS(inv!$D$1:$D$1164,inv!$A$1:$A$1164,$B2053,inv!$T$1:$T$1164,$A2053,inv!$U$1:$U$1164,'DIAS DE INVENTARIO TAT'!J$1)</f>
        <v>0</v>
      </c>
      <c r="K2053">
        <f>+SUMIFS(inv!$D$1:$D$1164,inv!$A$1:$A$1164,$B2053,inv!$T$1:$T$1164,$A2053,inv!$U$1:$U$1164,'DIAS DE INVENTARIO TAT'!K$1)</f>
        <v>0</v>
      </c>
      <c r="L2053" s="6">
        <f>+SUMIFS(VENTAS!H:H,VENTAS!B:B,B2053,VENTAS!G:G,A2053)</f>
        <v>0</v>
      </c>
      <c r="M2053" s="4">
        <f t="shared" si="209"/>
        <v>0</v>
      </c>
      <c r="N2053" s="4">
        <f t="shared" si="205"/>
        <v>0</v>
      </c>
      <c r="O2053" s="4">
        <f t="shared" si="206"/>
        <v>0</v>
      </c>
      <c r="P2053" s="4">
        <f t="shared" si="207"/>
        <v>0</v>
      </c>
      <c r="Q2053" s="6" t="e">
        <f>+SUMIFS(#REF!,#REF!,TablaINV[[#This Row],[GRUPO]],#REF!,TablaINV[[#This Row],[COD]])</f>
        <v>#REF!</v>
      </c>
      <c r="R2053" s="19">
        <f t="shared" si="208"/>
        <v>0</v>
      </c>
      <c r="S2053" s="4" t="str">
        <f>+VLOOKUP(A2053,inv!T:X,5,0)</f>
        <v>CENTRO ORIENTE</v>
      </c>
      <c r="T2053" s="4" t="str">
        <f>+VLOOKUP(B:B,'DT HUEVO'!$A:$D,4,0)</f>
        <v>EMPACADOS</v>
      </c>
      <c r="U2053" s="4" t="str">
        <f>+VLOOKUP(TablaINV[[#This Row],[COD]],'DT HUEVO'!$A:$D,3,0)</f>
        <v>B</v>
      </c>
    </row>
    <row r="2054" spans="1:21">
      <c r="A2054" t="s">
        <v>464</v>
      </c>
      <c r="B2054" s="7">
        <v>13403</v>
      </c>
      <c r="C2054" t="s">
        <v>428</v>
      </c>
      <c r="D2054">
        <f>+SUMIFS(inv!D:D,inv!A:A,B2054,inv!T:T,A2054)</f>
        <v>0</v>
      </c>
      <c r="E2054">
        <f>+SUMIFS(inv!$D$1:$D$1164,inv!$A$1:$A$1164,$B2054,inv!$T$1:$T$1164,$A2054,inv!$U$1:$U$1164,'DIAS DE INVENTARIO TAT'!E$1)</f>
        <v>0</v>
      </c>
      <c r="F2054">
        <f>+SUMIFS(inv!$D$1:$D$1164,inv!$A$1:$A$1164,$B2054,inv!$T$1:$T$1164,$A2054,inv!$U$1:$U$1164,'DIAS DE INVENTARIO TAT'!F$1)</f>
        <v>0</v>
      </c>
      <c r="G2054">
        <f>+SUMIFS(inv!$D$1:$D$1164,inv!$A$1:$A$1164,$B2054,inv!$T$1:$T$1164,$A2054,inv!$U$1:$U$1164,'DIAS DE INVENTARIO TAT'!G$1)</f>
        <v>0</v>
      </c>
      <c r="H2054">
        <f>+SUMIFS(inv!$D$1:$D$1164,inv!$A$1:$A$1164,$B2054,inv!$T$1:$T$1164,$A2054,inv!$U$1:$U$1164,'DIAS DE INVENTARIO TAT'!H$1)</f>
        <v>0</v>
      </c>
      <c r="I2054">
        <f>+SUMIFS(inv!$D$1:$D$1164,inv!$A$1:$A$1164,$B2054,inv!$T$1:$T$1164,$A2054,inv!$U$1:$U$1164,'DIAS DE INVENTARIO TAT'!I$1)</f>
        <v>0</v>
      </c>
      <c r="J2054">
        <f>+SUMIFS(inv!$D$1:$D$1164,inv!$A$1:$A$1164,$B2054,inv!$T$1:$T$1164,$A2054,inv!$U$1:$U$1164,'DIAS DE INVENTARIO TAT'!J$1)</f>
        <v>0</v>
      </c>
      <c r="K2054">
        <f>+SUMIFS(inv!$D$1:$D$1164,inv!$A$1:$A$1164,$B2054,inv!$T$1:$T$1164,$A2054,inv!$U$1:$U$1164,'DIAS DE INVENTARIO TAT'!K$1)</f>
        <v>0</v>
      </c>
      <c r="L2054" s="6">
        <f>+SUMIFS(VENTAS!H:H,VENTAS!B:B,B2054,VENTAS!G:G,A2054)</f>
        <v>0</v>
      </c>
      <c r="M2054" s="4">
        <f t="shared" si="209"/>
        <v>0</v>
      </c>
      <c r="N2054" s="4">
        <f t="shared" si="205"/>
        <v>0</v>
      </c>
      <c r="O2054" s="4">
        <f t="shared" si="206"/>
        <v>0</v>
      </c>
      <c r="P2054" s="4">
        <f t="shared" si="207"/>
        <v>0</v>
      </c>
      <c r="Q2054" s="6" t="e">
        <f>+SUMIFS(#REF!,#REF!,TablaINV[[#This Row],[GRUPO]],#REF!,TablaINV[[#This Row],[COD]])</f>
        <v>#REF!</v>
      </c>
      <c r="R2054" s="19">
        <f t="shared" si="208"/>
        <v>0</v>
      </c>
      <c r="S2054" s="4" t="str">
        <f>+VLOOKUP(A2054,inv!T:X,5,0)</f>
        <v>CENTRO ORIENTE</v>
      </c>
      <c r="T2054" s="4" t="str">
        <f>+VLOOKUP(B:B,'DT HUEVO'!$A:$D,4,0)</f>
        <v>EMPACADOS</v>
      </c>
      <c r="U2054" s="4" t="str">
        <f>+VLOOKUP(TablaINV[[#This Row],[COD]],'DT HUEVO'!$A:$D,3,0)</f>
        <v>A</v>
      </c>
    </row>
    <row r="2055" spans="1:21">
      <c r="A2055" t="s">
        <v>464</v>
      </c>
      <c r="B2055" s="7">
        <v>10101</v>
      </c>
      <c r="C2055" t="s">
        <v>536</v>
      </c>
      <c r="D2055">
        <f>+SUMIFS(inv!D:D,inv!A:A,B2055,inv!T:T,A2055)</f>
        <v>0</v>
      </c>
      <c r="E2055">
        <f>+SUMIFS(inv!$D$1:$D$1164,inv!$A$1:$A$1164,$B2055,inv!$T$1:$T$1164,$A2055,inv!$U$1:$U$1164,'DIAS DE INVENTARIO TAT'!E$1)</f>
        <v>0</v>
      </c>
      <c r="F2055">
        <f>+SUMIFS(inv!$D$1:$D$1164,inv!$A$1:$A$1164,$B2055,inv!$T$1:$T$1164,$A2055,inv!$U$1:$U$1164,'DIAS DE INVENTARIO TAT'!F$1)</f>
        <v>0</v>
      </c>
      <c r="G2055">
        <f>+SUMIFS(inv!$D$1:$D$1164,inv!$A$1:$A$1164,$B2055,inv!$T$1:$T$1164,$A2055,inv!$U$1:$U$1164,'DIAS DE INVENTARIO TAT'!G$1)</f>
        <v>0</v>
      </c>
      <c r="H2055">
        <f>+SUMIFS(inv!$D$1:$D$1164,inv!$A$1:$A$1164,$B2055,inv!$T$1:$T$1164,$A2055,inv!$U$1:$U$1164,'DIAS DE INVENTARIO TAT'!H$1)</f>
        <v>0</v>
      </c>
      <c r="I2055">
        <f>+SUMIFS(inv!$D$1:$D$1164,inv!$A$1:$A$1164,$B2055,inv!$T$1:$T$1164,$A2055,inv!$U$1:$U$1164,'DIAS DE INVENTARIO TAT'!I$1)</f>
        <v>0</v>
      </c>
      <c r="J2055">
        <f>+SUMIFS(inv!$D$1:$D$1164,inv!$A$1:$A$1164,$B2055,inv!$T$1:$T$1164,$A2055,inv!$U$1:$U$1164,'DIAS DE INVENTARIO TAT'!J$1)</f>
        <v>0</v>
      </c>
      <c r="K2055">
        <f>+SUMIFS(inv!$D$1:$D$1164,inv!$A$1:$A$1164,$B2055,inv!$T$1:$T$1164,$A2055,inv!$U$1:$U$1164,'DIAS DE INVENTARIO TAT'!K$1)</f>
        <v>0</v>
      </c>
      <c r="L2055" s="6">
        <f>+SUMIFS(VENTAS!H:H,VENTAS!B:B,B2055,VENTAS!G:G,A2055)</f>
        <v>0</v>
      </c>
      <c r="M2055" s="4">
        <f t="shared" si="209"/>
        <v>0</v>
      </c>
      <c r="N2055" s="4">
        <f t="shared" si="205"/>
        <v>0</v>
      </c>
      <c r="O2055" s="4">
        <f t="shared" si="206"/>
        <v>0</v>
      </c>
      <c r="P2055" s="4">
        <f t="shared" si="207"/>
        <v>0</v>
      </c>
      <c r="Q2055" s="6" t="e">
        <f>+SUMIFS(#REF!,#REF!,TablaINV[[#This Row],[GRUPO]],#REF!,TablaINV[[#This Row],[COD]])</f>
        <v>#REF!</v>
      </c>
      <c r="R2055" s="19">
        <f t="shared" si="208"/>
        <v>0</v>
      </c>
      <c r="S2055" s="4" t="str">
        <f>+VLOOKUP(A2055,inv!T:X,5,0)</f>
        <v>CENTRO ORIENTE</v>
      </c>
      <c r="T2055" s="4" t="str">
        <f>+VLOOKUP(B:B,'DT HUEVO'!$A:$D,4,0)</f>
        <v>GRIS SUELTO</v>
      </c>
      <c r="U2055" s="4" t="str">
        <f>+VLOOKUP(TablaINV[[#This Row],[COD]],'DT HUEVO'!$A:$D,3,0)</f>
        <v>YUMBO</v>
      </c>
    </row>
    <row r="2056" spans="1:21">
      <c r="A2056" t="s">
        <v>464</v>
      </c>
      <c r="B2056" s="7">
        <v>10201</v>
      </c>
      <c r="C2056" t="s">
        <v>27</v>
      </c>
      <c r="D2056">
        <f>+SUMIFS(inv!D:D,inv!A:A,B2056,inv!T:T,A2056)</f>
        <v>0</v>
      </c>
      <c r="E2056">
        <f>+SUMIFS(inv!$D$1:$D$1164,inv!$A$1:$A$1164,$B2056,inv!$T$1:$T$1164,$A2056,inv!$U$1:$U$1164,'DIAS DE INVENTARIO TAT'!E$1)</f>
        <v>0</v>
      </c>
      <c r="F2056">
        <f>+SUMIFS(inv!$D$1:$D$1164,inv!$A$1:$A$1164,$B2056,inv!$T$1:$T$1164,$A2056,inv!$U$1:$U$1164,'DIAS DE INVENTARIO TAT'!F$1)</f>
        <v>0</v>
      </c>
      <c r="G2056">
        <f>+SUMIFS(inv!$D$1:$D$1164,inv!$A$1:$A$1164,$B2056,inv!$T$1:$T$1164,$A2056,inv!$U$1:$U$1164,'DIAS DE INVENTARIO TAT'!G$1)</f>
        <v>0</v>
      </c>
      <c r="H2056">
        <f>+SUMIFS(inv!$D$1:$D$1164,inv!$A$1:$A$1164,$B2056,inv!$T$1:$T$1164,$A2056,inv!$U$1:$U$1164,'DIAS DE INVENTARIO TAT'!H$1)</f>
        <v>0</v>
      </c>
      <c r="I2056">
        <f>+SUMIFS(inv!$D$1:$D$1164,inv!$A$1:$A$1164,$B2056,inv!$T$1:$T$1164,$A2056,inv!$U$1:$U$1164,'DIAS DE INVENTARIO TAT'!I$1)</f>
        <v>0</v>
      </c>
      <c r="J2056">
        <f>+SUMIFS(inv!$D$1:$D$1164,inv!$A$1:$A$1164,$B2056,inv!$T$1:$T$1164,$A2056,inv!$U$1:$U$1164,'DIAS DE INVENTARIO TAT'!J$1)</f>
        <v>0</v>
      </c>
      <c r="K2056">
        <f>+SUMIFS(inv!$D$1:$D$1164,inv!$A$1:$A$1164,$B2056,inv!$T$1:$T$1164,$A2056,inv!$U$1:$U$1164,'DIAS DE INVENTARIO TAT'!K$1)</f>
        <v>0</v>
      </c>
      <c r="L2056" s="6">
        <f>+SUMIFS(VENTAS!H:H,VENTAS!B:B,B2056,VENTAS!G:G,A2056)</f>
        <v>0</v>
      </c>
      <c r="M2056" s="4">
        <f t="shared" si="209"/>
        <v>0</v>
      </c>
      <c r="N2056" s="4">
        <f t="shared" si="205"/>
        <v>0</v>
      </c>
      <c r="O2056" s="4">
        <f t="shared" si="206"/>
        <v>0</v>
      </c>
      <c r="P2056" s="4">
        <f t="shared" si="207"/>
        <v>0</v>
      </c>
      <c r="Q2056" s="6" t="e">
        <f>+SUMIFS(#REF!,#REF!,TablaINV[[#This Row],[GRUPO]],#REF!,TablaINV[[#This Row],[COD]])</f>
        <v>#REF!</v>
      </c>
      <c r="R2056" s="19">
        <f t="shared" si="208"/>
        <v>0</v>
      </c>
      <c r="S2056" s="4" t="str">
        <f>+VLOOKUP(A2056,inv!T:X,5,0)</f>
        <v>CENTRO ORIENTE</v>
      </c>
      <c r="T2056" s="4" t="str">
        <f>+VLOOKUP(B:B,'DT HUEVO'!$A:$D,4,0)</f>
        <v>GRIS SUELTO</v>
      </c>
      <c r="U2056" s="4" t="str">
        <f>+VLOOKUP(TablaINV[[#This Row],[COD]],'DT HUEVO'!$A:$D,3,0)</f>
        <v>AAA</v>
      </c>
    </row>
    <row r="2057" spans="1:21">
      <c r="A2057" t="s">
        <v>464</v>
      </c>
      <c r="B2057" s="7">
        <v>73501</v>
      </c>
      <c r="C2057" t="s">
        <v>425</v>
      </c>
      <c r="D2057">
        <f>+SUMIFS(inv!D:D,inv!A:A,B2057,inv!T:T,A2057)</f>
        <v>0</v>
      </c>
      <c r="E2057">
        <f>+SUMIFS(inv!$D$1:$D$1164,inv!$A$1:$A$1164,$B2057,inv!$T$1:$T$1164,$A2057,inv!$U$1:$U$1164,'DIAS DE INVENTARIO TAT'!E$1)</f>
        <v>0</v>
      </c>
      <c r="F2057">
        <f>+SUMIFS(inv!$D$1:$D$1164,inv!$A$1:$A$1164,$B2057,inv!$T$1:$T$1164,$A2057,inv!$U$1:$U$1164,'DIAS DE INVENTARIO TAT'!F$1)</f>
        <v>0</v>
      </c>
      <c r="G2057">
        <f>+SUMIFS(inv!$D$1:$D$1164,inv!$A$1:$A$1164,$B2057,inv!$T$1:$T$1164,$A2057,inv!$U$1:$U$1164,'DIAS DE INVENTARIO TAT'!G$1)</f>
        <v>0</v>
      </c>
      <c r="H2057">
        <f>+SUMIFS(inv!$D$1:$D$1164,inv!$A$1:$A$1164,$B2057,inv!$T$1:$T$1164,$A2057,inv!$U$1:$U$1164,'DIAS DE INVENTARIO TAT'!H$1)</f>
        <v>0</v>
      </c>
      <c r="I2057">
        <f>+SUMIFS(inv!$D$1:$D$1164,inv!$A$1:$A$1164,$B2057,inv!$T$1:$T$1164,$A2057,inv!$U$1:$U$1164,'DIAS DE INVENTARIO TAT'!I$1)</f>
        <v>0</v>
      </c>
      <c r="J2057">
        <f>+SUMIFS(inv!$D$1:$D$1164,inv!$A$1:$A$1164,$B2057,inv!$T$1:$T$1164,$A2057,inv!$U$1:$U$1164,'DIAS DE INVENTARIO TAT'!J$1)</f>
        <v>0</v>
      </c>
      <c r="K2057">
        <f>+SUMIFS(inv!$D$1:$D$1164,inv!$A$1:$A$1164,$B2057,inv!$T$1:$T$1164,$A2057,inv!$U$1:$U$1164,'DIAS DE INVENTARIO TAT'!K$1)</f>
        <v>0</v>
      </c>
      <c r="L2057" s="6">
        <f>+SUMIFS(VENTAS!H:H,VENTAS!B:B,B2057,VENTAS!G:G,A2057)</f>
        <v>0</v>
      </c>
      <c r="M2057" s="4">
        <f t="shared" si="209"/>
        <v>0</v>
      </c>
      <c r="N2057" s="4">
        <f t="shared" si="205"/>
        <v>0</v>
      </c>
      <c r="O2057" s="4">
        <f t="shared" si="206"/>
        <v>0</v>
      </c>
      <c r="P2057" s="4">
        <f t="shared" si="207"/>
        <v>0</v>
      </c>
      <c r="Q2057" s="6" t="e">
        <f>+SUMIFS(#REF!,#REF!,TablaINV[[#This Row],[GRUPO]],#REF!,TablaINV[[#This Row],[COD]])</f>
        <v>#REF!</v>
      </c>
      <c r="R2057" s="19">
        <f t="shared" si="208"/>
        <v>0</v>
      </c>
      <c r="S2057" s="4" t="str">
        <f>+VLOOKUP(A2057,inv!T:X,5,0)</f>
        <v>CENTRO ORIENTE</v>
      </c>
      <c r="T2057" s="4" t="str">
        <f>+VLOOKUP(B:B,'DT HUEVO'!$A:$D,4,0)</f>
        <v>SEGUNDA</v>
      </c>
      <c r="U2057" s="4" t="str">
        <f>+VLOOKUP(TablaINV[[#This Row],[COD]],'DT HUEVO'!$A:$D,3,0)</f>
        <v>SEGUNDA</v>
      </c>
    </row>
    <row r="2058" spans="1:21">
      <c r="A2058" t="s">
        <v>464</v>
      </c>
      <c r="B2058" s="7">
        <v>76501</v>
      </c>
      <c r="C2058" t="s">
        <v>589</v>
      </c>
      <c r="D2058">
        <f>+SUMIFS(inv!D:D,inv!A:A,B2058,inv!T:T,A2058)</f>
        <v>0</v>
      </c>
      <c r="E2058">
        <f>+SUMIFS(inv!$D$1:$D$1164,inv!$A$1:$A$1164,$B2058,inv!$T$1:$T$1164,$A2058,inv!$U$1:$U$1164,'DIAS DE INVENTARIO TAT'!E$1)</f>
        <v>0</v>
      </c>
      <c r="F2058">
        <f>+SUMIFS(inv!$D$1:$D$1164,inv!$A$1:$A$1164,$B2058,inv!$T$1:$T$1164,$A2058,inv!$U$1:$U$1164,'DIAS DE INVENTARIO TAT'!F$1)</f>
        <v>0</v>
      </c>
      <c r="G2058">
        <f>+SUMIFS(inv!$D$1:$D$1164,inv!$A$1:$A$1164,$B2058,inv!$T$1:$T$1164,$A2058,inv!$U$1:$U$1164,'DIAS DE INVENTARIO TAT'!G$1)</f>
        <v>0</v>
      </c>
      <c r="H2058">
        <f>+SUMIFS(inv!$D$1:$D$1164,inv!$A$1:$A$1164,$B2058,inv!$T$1:$T$1164,$A2058,inv!$U$1:$U$1164,'DIAS DE INVENTARIO TAT'!H$1)</f>
        <v>0</v>
      </c>
      <c r="I2058">
        <f>+SUMIFS(inv!$D$1:$D$1164,inv!$A$1:$A$1164,$B2058,inv!$T$1:$T$1164,$A2058,inv!$U$1:$U$1164,'DIAS DE INVENTARIO TAT'!I$1)</f>
        <v>0</v>
      </c>
      <c r="J2058">
        <f>+SUMIFS(inv!$D$1:$D$1164,inv!$A$1:$A$1164,$B2058,inv!$T$1:$T$1164,$A2058,inv!$U$1:$U$1164,'DIAS DE INVENTARIO TAT'!J$1)</f>
        <v>0</v>
      </c>
      <c r="K2058">
        <f>+SUMIFS(inv!$D$1:$D$1164,inv!$A$1:$A$1164,$B2058,inv!$T$1:$T$1164,$A2058,inv!$U$1:$U$1164,'DIAS DE INVENTARIO TAT'!K$1)</f>
        <v>0</v>
      </c>
      <c r="L2058" s="6">
        <f>+SUMIFS(VENTAS!H:H,VENTAS!B:B,B2058,VENTAS!G:G,A2058)</f>
        <v>0</v>
      </c>
      <c r="M2058" s="4">
        <f t="shared" si="209"/>
        <v>0</v>
      </c>
      <c r="N2058" s="4">
        <f t="shared" si="205"/>
        <v>0</v>
      </c>
      <c r="O2058" s="4">
        <f t="shared" si="206"/>
        <v>0</v>
      </c>
      <c r="P2058" s="4">
        <f t="shared" si="207"/>
        <v>0</v>
      </c>
      <c r="Q2058" s="6" t="e">
        <f>+SUMIFS(#REF!,#REF!,TablaINV[[#This Row],[GRUPO]],#REF!,TablaINV[[#This Row],[COD]])</f>
        <v>#REF!</v>
      </c>
      <c r="R2058" s="19">
        <f t="shared" si="208"/>
        <v>0</v>
      </c>
      <c r="S2058" s="4" t="str">
        <f>+VLOOKUP(A2058,inv!T:X,5,0)</f>
        <v>CENTRO ORIENTE</v>
      </c>
      <c r="T2058" s="4" t="str">
        <f>+VLOOKUP(B:B,'DT HUEVO'!$A:$D,4,0)</f>
        <v>SEGUNDA</v>
      </c>
      <c r="U2058" s="4" t="str">
        <f>+VLOOKUP(TablaINV[[#This Row],[COD]],'DT HUEVO'!$A:$D,3,0)</f>
        <v>SEGUNDA</v>
      </c>
    </row>
    <row r="2059" spans="1:21">
      <c r="A2059" t="s">
        <v>464</v>
      </c>
      <c r="B2059" s="7">
        <v>76601</v>
      </c>
      <c r="C2059" t="s">
        <v>590</v>
      </c>
      <c r="D2059">
        <f>+SUMIFS(inv!D:D,inv!A:A,B2059,inv!T:T,A2059)</f>
        <v>0</v>
      </c>
      <c r="E2059">
        <f>+SUMIFS(inv!$D$1:$D$1164,inv!$A$1:$A$1164,$B2059,inv!$T$1:$T$1164,$A2059,inv!$U$1:$U$1164,'DIAS DE INVENTARIO TAT'!E$1)</f>
        <v>0</v>
      </c>
      <c r="F2059">
        <f>+SUMIFS(inv!$D$1:$D$1164,inv!$A$1:$A$1164,$B2059,inv!$T$1:$T$1164,$A2059,inv!$U$1:$U$1164,'DIAS DE INVENTARIO TAT'!F$1)</f>
        <v>0</v>
      </c>
      <c r="G2059">
        <f>+SUMIFS(inv!$D$1:$D$1164,inv!$A$1:$A$1164,$B2059,inv!$T$1:$T$1164,$A2059,inv!$U$1:$U$1164,'DIAS DE INVENTARIO TAT'!G$1)</f>
        <v>0</v>
      </c>
      <c r="H2059">
        <f>+SUMIFS(inv!$D$1:$D$1164,inv!$A$1:$A$1164,$B2059,inv!$T$1:$T$1164,$A2059,inv!$U$1:$U$1164,'DIAS DE INVENTARIO TAT'!H$1)</f>
        <v>0</v>
      </c>
      <c r="I2059">
        <f>+SUMIFS(inv!$D$1:$D$1164,inv!$A$1:$A$1164,$B2059,inv!$T$1:$T$1164,$A2059,inv!$U$1:$U$1164,'DIAS DE INVENTARIO TAT'!I$1)</f>
        <v>0</v>
      </c>
      <c r="J2059">
        <f>+SUMIFS(inv!$D$1:$D$1164,inv!$A$1:$A$1164,$B2059,inv!$T$1:$T$1164,$A2059,inv!$U$1:$U$1164,'DIAS DE INVENTARIO TAT'!J$1)</f>
        <v>0</v>
      </c>
      <c r="K2059">
        <f>+SUMIFS(inv!$D$1:$D$1164,inv!$A$1:$A$1164,$B2059,inv!$T$1:$T$1164,$A2059,inv!$U$1:$U$1164,'DIAS DE INVENTARIO TAT'!K$1)</f>
        <v>0</v>
      </c>
      <c r="L2059" s="6">
        <f>+SUMIFS(VENTAS!H:H,VENTAS!B:B,B2059,VENTAS!G:G,A2059)</f>
        <v>0</v>
      </c>
      <c r="M2059" s="4">
        <f t="shared" si="209"/>
        <v>0</v>
      </c>
      <c r="N2059" s="4">
        <f t="shared" si="205"/>
        <v>0</v>
      </c>
      <c r="O2059" s="4">
        <f t="shared" si="206"/>
        <v>0</v>
      </c>
      <c r="P2059" s="4">
        <f t="shared" si="207"/>
        <v>0</v>
      </c>
      <c r="Q2059" s="6" t="e">
        <f>+SUMIFS(#REF!,#REF!,TablaINV[[#This Row],[GRUPO]],#REF!,TablaINV[[#This Row],[COD]])</f>
        <v>#REF!</v>
      </c>
      <c r="R2059" s="19">
        <f t="shared" si="208"/>
        <v>0</v>
      </c>
      <c r="S2059" s="4" t="str">
        <f>+VLOOKUP(A2059,inv!T:X,5,0)</f>
        <v>CENTRO ORIENTE</v>
      </c>
      <c r="T2059" s="4" t="str">
        <f>+VLOOKUP(B:B,'DT HUEVO'!$A:$D,4,0)</f>
        <v>SEGUNDA</v>
      </c>
      <c r="U2059" s="4" t="str">
        <f>+VLOOKUP(TablaINV[[#This Row],[COD]],'DT HUEVO'!$A:$D,3,0)</f>
        <v>SEGUNDA</v>
      </c>
    </row>
    <row r="2060" spans="1:21">
      <c r="A2060" t="s">
        <v>464</v>
      </c>
      <c r="B2060" s="7">
        <v>76701</v>
      </c>
      <c r="C2060" t="s">
        <v>588</v>
      </c>
      <c r="D2060">
        <f>+SUMIFS(inv!D:D,inv!A:A,B2060,inv!T:T,A2060)</f>
        <v>0</v>
      </c>
      <c r="E2060">
        <f>+SUMIFS(inv!$D$1:$D$1164,inv!$A$1:$A$1164,$B2060,inv!$T$1:$T$1164,$A2060,inv!$U$1:$U$1164,'DIAS DE INVENTARIO TAT'!E$1)</f>
        <v>0</v>
      </c>
      <c r="F2060">
        <f>+SUMIFS(inv!$D$1:$D$1164,inv!$A$1:$A$1164,$B2060,inv!$T$1:$T$1164,$A2060,inv!$U$1:$U$1164,'DIAS DE INVENTARIO TAT'!F$1)</f>
        <v>0</v>
      </c>
      <c r="G2060">
        <f>+SUMIFS(inv!$D$1:$D$1164,inv!$A$1:$A$1164,$B2060,inv!$T$1:$T$1164,$A2060,inv!$U$1:$U$1164,'DIAS DE INVENTARIO TAT'!G$1)</f>
        <v>0</v>
      </c>
      <c r="H2060">
        <f>+SUMIFS(inv!$D$1:$D$1164,inv!$A$1:$A$1164,$B2060,inv!$T$1:$T$1164,$A2060,inv!$U$1:$U$1164,'DIAS DE INVENTARIO TAT'!H$1)</f>
        <v>0</v>
      </c>
      <c r="I2060">
        <f>+SUMIFS(inv!$D$1:$D$1164,inv!$A$1:$A$1164,$B2060,inv!$T$1:$T$1164,$A2060,inv!$U$1:$U$1164,'DIAS DE INVENTARIO TAT'!I$1)</f>
        <v>0</v>
      </c>
      <c r="J2060">
        <f>+SUMIFS(inv!$D$1:$D$1164,inv!$A$1:$A$1164,$B2060,inv!$T$1:$T$1164,$A2060,inv!$U$1:$U$1164,'DIAS DE INVENTARIO TAT'!J$1)</f>
        <v>0</v>
      </c>
      <c r="K2060">
        <f>+SUMIFS(inv!$D$1:$D$1164,inv!$A$1:$A$1164,$B2060,inv!$T$1:$T$1164,$A2060,inv!$U$1:$U$1164,'DIAS DE INVENTARIO TAT'!K$1)</f>
        <v>0</v>
      </c>
      <c r="L2060" s="6">
        <f>+SUMIFS(VENTAS!H:H,VENTAS!B:B,B2060,VENTAS!G:G,A2060)</f>
        <v>0</v>
      </c>
      <c r="M2060" s="4">
        <f t="shared" si="209"/>
        <v>0</v>
      </c>
      <c r="N2060" s="4">
        <f t="shared" si="205"/>
        <v>0</v>
      </c>
      <c r="O2060" s="4">
        <f t="shared" si="206"/>
        <v>0</v>
      </c>
      <c r="P2060" s="4">
        <f t="shared" si="207"/>
        <v>0</v>
      </c>
      <c r="Q2060" s="6" t="e">
        <f>+SUMIFS(#REF!,#REF!,TablaINV[[#This Row],[GRUPO]],#REF!,TablaINV[[#This Row],[COD]])</f>
        <v>#REF!</v>
      </c>
      <c r="R2060" s="19">
        <f t="shared" si="208"/>
        <v>0</v>
      </c>
      <c r="S2060" s="4" t="str">
        <f>+VLOOKUP(A2060,inv!T:X,5,0)</f>
        <v>CENTRO ORIENTE</v>
      </c>
      <c r="T2060" s="4" t="str">
        <f>+VLOOKUP(B:B,'DT HUEVO'!$A:$D,4,0)</f>
        <v>SEGUNDA</v>
      </c>
      <c r="U2060" s="4" t="str">
        <f>+VLOOKUP(TablaINV[[#This Row],[COD]],'DT HUEVO'!$A:$D,3,0)</f>
        <v>SEGUNDA</v>
      </c>
    </row>
    <row r="2061" spans="1:21">
      <c r="A2061" t="s">
        <v>464</v>
      </c>
      <c r="B2061" s="7">
        <v>77101</v>
      </c>
      <c r="C2061" t="s">
        <v>567</v>
      </c>
      <c r="D2061">
        <f>+SUMIFS(inv!D:D,inv!A:A,B2061,inv!T:T,A2061)</f>
        <v>0</v>
      </c>
      <c r="E2061">
        <f>+SUMIFS(inv!$D$1:$D$1164,inv!$A$1:$A$1164,$B2061,inv!$T$1:$T$1164,$A2061,inv!$U$1:$U$1164,'DIAS DE INVENTARIO TAT'!E$1)</f>
        <v>0</v>
      </c>
      <c r="F2061">
        <f>+SUMIFS(inv!$D$1:$D$1164,inv!$A$1:$A$1164,$B2061,inv!$T$1:$T$1164,$A2061,inv!$U$1:$U$1164,'DIAS DE INVENTARIO TAT'!F$1)</f>
        <v>0</v>
      </c>
      <c r="G2061">
        <f>+SUMIFS(inv!$D$1:$D$1164,inv!$A$1:$A$1164,$B2061,inv!$T$1:$T$1164,$A2061,inv!$U$1:$U$1164,'DIAS DE INVENTARIO TAT'!G$1)</f>
        <v>0</v>
      </c>
      <c r="H2061">
        <f>+SUMIFS(inv!$D$1:$D$1164,inv!$A$1:$A$1164,$B2061,inv!$T$1:$T$1164,$A2061,inv!$U$1:$U$1164,'DIAS DE INVENTARIO TAT'!H$1)</f>
        <v>0</v>
      </c>
      <c r="I2061">
        <f>+SUMIFS(inv!$D$1:$D$1164,inv!$A$1:$A$1164,$B2061,inv!$T$1:$T$1164,$A2061,inv!$U$1:$U$1164,'DIAS DE INVENTARIO TAT'!I$1)</f>
        <v>0</v>
      </c>
      <c r="J2061">
        <f>+SUMIFS(inv!$D$1:$D$1164,inv!$A$1:$A$1164,$B2061,inv!$T$1:$T$1164,$A2061,inv!$U$1:$U$1164,'DIAS DE INVENTARIO TAT'!J$1)</f>
        <v>0</v>
      </c>
      <c r="K2061">
        <f>+SUMIFS(inv!$D$1:$D$1164,inv!$A$1:$A$1164,$B2061,inv!$T$1:$T$1164,$A2061,inv!$U$1:$U$1164,'DIAS DE INVENTARIO TAT'!K$1)</f>
        <v>0</v>
      </c>
      <c r="L2061" s="6">
        <f>+SUMIFS(VENTAS!H:H,VENTAS!B:B,B2061,VENTAS!G:G,A2061)</f>
        <v>0</v>
      </c>
      <c r="M2061" s="4">
        <f t="shared" si="209"/>
        <v>0</v>
      </c>
      <c r="N2061" s="4">
        <f t="shared" si="205"/>
        <v>0</v>
      </c>
      <c r="O2061" s="4">
        <f t="shared" si="206"/>
        <v>0</v>
      </c>
      <c r="P2061" s="4">
        <f t="shared" si="207"/>
        <v>0</v>
      </c>
      <c r="Q2061" s="6" t="e">
        <f>+SUMIFS(#REF!,#REF!,TablaINV[[#This Row],[GRUPO]],#REF!,TablaINV[[#This Row],[COD]])</f>
        <v>#REF!</v>
      </c>
      <c r="R2061" s="19">
        <f t="shared" si="208"/>
        <v>0</v>
      </c>
      <c r="S2061" s="4" t="str">
        <f>+VLOOKUP(A2061,inv!T:X,5,0)</f>
        <v>CENTRO ORIENTE</v>
      </c>
      <c r="T2061" s="4" t="str">
        <f>+VLOOKUP(B:B,'DT HUEVO'!$A:$D,4,0)</f>
        <v>SEGUNDA</v>
      </c>
      <c r="U2061" s="4" t="str">
        <f>+VLOOKUP(TablaINV[[#This Row],[COD]],'DT HUEVO'!$A:$D,3,0)</f>
        <v>SEGUNDA</v>
      </c>
    </row>
    <row r="2062" spans="1:21">
      <c r="A2062" t="s">
        <v>464</v>
      </c>
      <c r="B2062" s="7">
        <v>78001</v>
      </c>
      <c r="C2062" t="s">
        <v>571</v>
      </c>
      <c r="D2062">
        <f>+SUMIFS(inv!D:D,inv!A:A,B2062,inv!T:T,A2062)</f>
        <v>0</v>
      </c>
      <c r="E2062">
        <f>+SUMIFS(inv!$D$1:$D$1164,inv!$A$1:$A$1164,$B2062,inv!$T$1:$T$1164,$A2062,inv!$U$1:$U$1164,'DIAS DE INVENTARIO TAT'!E$1)</f>
        <v>0</v>
      </c>
      <c r="F2062">
        <f>+SUMIFS(inv!$D$1:$D$1164,inv!$A$1:$A$1164,$B2062,inv!$T$1:$T$1164,$A2062,inv!$U$1:$U$1164,'DIAS DE INVENTARIO TAT'!F$1)</f>
        <v>0</v>
      </c>
      <c r="G2062">
        <f>+SUMIFS(inv!$D$1:$D$1164,inv!$A$1:$A$1164,$B2062,inv!$T$1:$T$1164,$A2062,inv!$U$1:$U$1164,'DIAS DE INVENTARIO TAT'!G$1)</f>
        <v>0</v>
      </c>
      <c r="H2062">
        <f>+SUMIFS(inv!$D$1:$D$1164,inv!$A$1:$A$1164,$B2062,inv!$T$1:$T$1164,$A2062,inv!$U$1:$U$1164,'DIAS DE INVENTARIO TAT'!H$1)</f>
        <v>0</v>
      </c>
      <c r="I2062">
        <f>+SUMIFS(inv!$D$1:$D$1164,inv!$A$1:$A$1164,$B2062,inv!$T$1:$T$1164,$A2062,inv!$U$1:$U$1164,'DIAS DE INVENTARIO TAT'!I$1)</f>
        <v>0</v>
      </c>
      <c r="J2062">
        <f>+SUMIFS(inv!$D$1:$D$1164,inv!$A$1:$A$1164,$B2062,inv!$T$1:$T$1164,$A2062,inv!$U$1:$U$1164,'DIAS DE INVENTARIO TAT'!J$1)</f>
        <v>0</v>
      </c>
      <c r="K2062">
        <f>+SUMIFS(inv!$D$1:$D$1164,inv!$A$1:$A$1164,$B2062,inv!$T$1:$T$1164,$A2062,inv!$U$1:$U$1164,'DIAS DE INVENTARIO TAT'!K$1)</f>
        <v>0</v>
      </c>
      <c r="L2062" s="6">
        <f>+SUMIFS(VENTAS!H:H,VENTAS!B:B,B2062,VENTAS!G:G,A2062)</f>
        <v>0</v>
      </c>
      <c r="M2062" s="4">
        <f t="shared" si="209"/>
        <v>0</v>
      </c>
      <c r="N2062" s="4">
        <f t="shared" si="205"/>
        <v>0</v>
      </c>
      <c r="O2062" s="4">
        <f t="shared" si="206"/>
        <v>0</v>
      </c>
      <c r="P2062" s="4">
        <f t="shared" si="207"/>
        <v>0</v>
      </c>
      <c r="Q2062" s="6" t="e">
        <f>+SUMIFS(#REF!,#REF!,TablaINV[[#This Row],[GRUPO]],#REF!,TablaINV[[#This Row],[COD]])</f>
        <v>#REF!</v>
      </c>
      <c r="R2062" s="19">
        <f t="shared" si="208"/>
        <v>0</v>
      </c>
      <c r="S2062" s="4" t="str">
        <f>+VLOOKUP(A2062,inv!T:X,5,0)</f>
        <v>CENTRO ORIENTE</v>
      </c>
      <c r="T2062" s="4" t="str">
        <f>+VLOOKUP(B:B,'DT HUEVO'!$A:$D,4,0)</f>
        <v>SEGUNDA</v>
      </c>
      <c r="U2062" s="4" t="str">
        <f>+VLOOKUP(TablaINV[[#This Row],[COD]],'DT HUEVO'!$A:$D,3,0)</f>
        <v>SEGUNDA</v>
      </c>
    </row>
    <row r="2063" spans="1:21">
      <c r="A2063" t="s">
        <v>464</v>
      </c>
      <c r="B2063" s="7">
        <v>10369</v>
      </c>
      <c r="C2063" t="s">
        <v>61</v>
      </c>
      <c r="D2063">
        <f>+SUMIFS(inv!D:D,inv!A:A,B2063,inv!T:T,A2063)</f>
        <v>0</v>
      </c>
      <c r="E2063">
        <f>+SUMIFS(inv!$D$1:$D$1164,inv!$A$1:$A$1164,$B2063,inv!$T$1:$T$1164,$A2063,inv!$U$1:$U$1164,'DIAS DE INVENTARIO TAT'!E$1)</f>
        <v>0</v>
      </c>
      <c r="F2063">
        <f>+SUMIFS(inv!$D$1:$D$1164,inv!$A$1:$A$1164,$B2063,inv!$T$1:$T$1164,$A2063,inv!$U$1:$U$1164,'DIAS DE INVENTARIO TAT'!F$1)</f>
        <v>0</v>
      </c>
      <c r="G2063">
        <f>+SUMIFS(inv!$D$1:$D$1164,inv!$A$1:$A$1164,$B2063,inv!$T$1:$T$1164,$A2063,inv!$U$1:$U$1164,'DIAS DE INVENTARIO TAT'!G$1)</f>
        <v>0</v>
      </c>
      <c r="H2063">
        <f>+SUMIFS(inv!$D$1:$D$1164,inv!$A$1:$A$1164,$B2063,inv!$T$1:$T$1164,$A2063,inv!$U$1:$U$1164,'DIAS DE INVENTARIO TAT'!H$1)</f>
        <v>0</v>
      </c>
      <c r="I2063">
        <f>+SUMIFS(inv!$D$1:$D$1164,inv!$A$1:$A$1164,$B2063,inv!$T$1:$T$1164,$A2063,inv!$U$1:$U$1164,'DIAS DE INVENTARIO TAT'!I$1)</f>
        <v>0</v>
      </c>
      <c r="J2063">
        <f>+SUMIFS(inv!$D$1:$D$1164,inv!$A$1:$A$1164,$B2063,inv!$T$1:$T$1164,$A2063,inv!$U$1:$U$1164,'DIAS DE INVENTARIO TAT'!J$1)</f>
        <v>0</v>
      </c>
      <c r="K2063">
        <f>+SUMIFS(inv!$D$1:$D$1164,inv!$A$1:$A$1164,$B2063,inv!$T$1:$T$1164,$A2063,inv!$U$1:$U$1164,'DIAS DE INVENTARIO TAT'!K$1)</f>
        <v>0</v>
      </c>
      <c r="L2063" s="6">
        <f>+SUMIFS(VENTAS!H:H,VENTAS!B:B,B2063,VENTAS!G:G,A2063)</f>
        <v>0</v>
      </c>
      <c r="M2063" s="4">
        <f t="shared" si="209"/>
        <v>0</v>
      </c>
      <c r="N2063" s="4">
        <f t="shared" si="205"/>
        <v>0</v>
      </c>
      <c r="O2063" s="4">
        <f t="shared" si="206"/>
        <v>0</v>
      </c>
      <c r="P2063" s="4">
        <f t="shared" si="207"/>
        <v>0</v>
      </c>
      <c r="Q2063" s="6" t="e">
        <f>+SUMIFS(#REF!,#REF!,TablaINV[[#This Row],[GRUPO]],#REF!,TablaINV[[#This Row],[COD]])</f>
        <v>#REF!</v>
      </c>
      <c r="R2063" s="19">
        <f t="shared" si="208"/>
        <v>0</v>
      </c>
      <c r="S2063" s="4" t="str">
        <f>+VLOOKUP(A2063,inv!T:X,5,0)</f>
        <v>CENTRO ORIENTE</v>
      </c>
      <c r="T2063" s="4" t="str">
        <f>+VLOOKUP(B:B,'DT HUEVO'!$A:$D,4,0)</f>
        <v>EMPACADOS</v>
      </c>
      <c r="U2063" s="4" t="str">
        <f>+VLOOKUP(TablaINV[[#This Row],[COD]],'DT HUEVO'!$A:$D,3,0)</f>
        <v>AA</v>
      </c>
    </row>
    <row r="2064" spans="1:21">
      <c r="A2064" t="s">
        <v>464</v>
      </c>
      <c r="B2064" s="7">
        <v>12270</v>
      </c>
      <c r="C2064" t="s">
        <v>62</v>
      </c>
      <c r="D2064">
        <f>+SUMIFS(inv!D:D,inv!A:A,B2064,inv!T:T,A2064)</f>
        <v>0</v>
      </c>
      <c r="E2064">
        <f>+SUMIFS(inv!$D$1:$D$1164,inv!$A$1:$A$1164,$B2064,inv!$T$1:$T$1164,$A2064,inv!$U$1:$U$1164,'DIAS DE INVENTARIO TAT'!E$1)</f>
        <v>0</v>
      </c>
      <c r="F2064">
        <f>+SUMIFS(inv!$D$1:$D$1164,inv!$A$1:$A$1164,$B2064,inv!$T$1:$T$1164,$A2064,inv!$U$1:$U$1164,'DIAS DE INVENTARIO TAT'!F$1)</f>
        <v>0</v>
      </c>
      <c r="G2064">
        <f>+SUMIFS(inv!$D$1:$D$1164,inv!$A$1:$A$1164,$B2064,inv!$T$1:$T$1164,$A2064,inv!$U$1:$U$1164,'DIAS DE INVENTARIO TAT'!G$1)</f>
        <v>0</v>
      </c>
      <c r="H2064">
        <f>+SUMIFS(inv!$D$1:$D$1164,inv!$A$1:$A$1164,$B2064,inv!$T$1:$T$1164,$A2064,inv!$U$1:$U$1164,'DIAS DE INVENTARIO TAT'!H$1)</f>
        <v>0</v>
      </c>
      <c r="I2064">
        <f>+SUMIFS(inv!$D$1:$D$1164,inv!$A$1:$A$1164,$B2064,inv!$T$1:$T$1164,$A2064,inv!$U$1:$U$1164,'DIAS DE INVENTARIO TAT'!I$1)</f>
        <v>0</v>
      </c>
      <c r="J2064">
        <f>+SUMIFS(inv!$D$1:$D$1164,inv!$A$1:$A$1164,$B2064,inv!$T$1:$T$1164,$A2064,inv!$U$1:$U$1164,'DIAS DE INVENTARIO TAT'!J$1)</f>
        <v>0</v>
      </c>
      <c r="K2064">
        <f>+SUMIFS(inv!$D$1:$D$1164,inv!$A$1:$A$1164,$B2064,inv!$T$1:$T$1164,$A2064,inv!$U$1:$U$1164,'DIAS DE INVENTARIO TAT'!K$1)</f>
        <v>0</v>
      </c>
      <c r="L2064" s="6">
        <f>+SUMIFS(VENTAS!H:H,VENTAS!B:B,B2064,VENTAS!G:G,A2064)</f>
        <v>0</v>
      </c>
      <c r="M2064" s="4">
        <f t="shared" si="209"/>
        <v>0</v>
      </c>
      <c r="N2064" s="4">
        <f t="shared" si="205"/>
        <v>0</v>
      </c>
      <c r="O2064" s="4">
        <f t="shared" si="206"/>
        <v>0</v>
      </c>
      <c r="P2064" s="4">
        <f t="shared" si="207"/>
        <v>0</v>
      </c>
      <c r="Q2064" s="6" t="e">
        <f>+SUMIFS(#REF!,#REF!,TablaINV[[#This Row],[GRUPO]],#REF!,TablaINV[[#This Row],[COD]])</f>
        <v>#REF!</v>
      </c>
      <c r="R2064" s="19">
        <f t="shared" si="208"/>
        <v>0</v>
      </c>
      <c r="S2064" s="4" t="str">
        <f>+VLOOKUP(A2064,inv!T:X,5,0)</f>
        <v>CENTRO ORIENTE</v>
      </c>
      <c r="T2064" s="4" t="str">
        <f>+VLOOKUP(B:B,'DT HUEVO'!$A:$D,4,0)</f>
        <v>EMPACADOS</v>
      </c>
      <c r="U2064" s="4" t="str">
        <f>+VLOOKUP(TablaINV[[#This Row],[COD]],'DT HUEVO'!$A:$D,3,0)</f>
        <v>AAA</v>
      </c>
    </row>
    <row r="2065" spans="1:21">
      <c r="A2065" t="s">
        <v>464</v>
      </c>
      <c r="B2065" s="7">
        <v>12480</v>
      </c>
      <c r="C2065" t="s">
        <v>67</v>
      </c>
      <c r="D2065">
        <f>+SUMIFS(inv!D:D,inv!A:A,B2065,inv!T:T,A2065)</f>
        <v>0</v>
      </c>
      <c r="E2065">
        <f>+SUMIFS(inv!$D$1:$D$1164,inv!$A$1:$A$1164,$B2065,inv!$T$1:$T$1164,$A2065,inv!$U$1:$U$1164,'DIAS DE INVENTARIO TAT'!E$1)</f>
        <v>0</v>
      </c>
      <c r="F2065">
        <f>+SUMIFS(inv!$D$1:$D$1164,inv!$A$1:$A$1164,$B2065,inv!$T$1:$T$1164,$A2065,inv!$U$1:$U$1164,'DIAS DE INVENTARIO TAT'!F$1)</f>
        <v>0</v>
      </c>
      <c r="G2065">
        <f>+SUMIFS(inv!$D$1:$D$1164,inv!$A$1:$A$1164,$B2065,inv!$T$1:$T$1164,$A2065,inv!$U$1:$U$1164,'DIAS DE INVENTARIO TAT'!G$1)</f>
        <v>0</v>
      </c>
      <c r="H2065">
        <f>+SUMIFS(inv!$D$1:$D$1164,inv!$A$1:$A$1164,$B2065,inv!$T$1:$T$1164,$A2065,inv!$U$1:$U$1164,'DIAS DE INVENTARIO TAT'!H$1)</f>
        <v>0</v>
      </c>
      <c r="I2065">
        <f>+SUMIFS(inv!$D$1:$D$1164,inv!$A$1:$A$1164,$B2065,inv!$T$1:$T$1164,$A2065,inv!$U$1:$U$1164,'DIAS DE INVENTARIO TAT'!I$1)</f>
        <v>0</v>
      </c>
      <c r="J2065">
        <f>+SUMIFS(inv!$D$1:$D$1164,inv!$A$1:$A$1164,$B2065,inv!$T$1:$T$1164,$A2065,inv!$U$1:$U$1164,'DIAS DE INVENTARIO TAT'!J$1)</f>
        <v>0</v>
      </c>
      <c r="K2065">
        <f>+SUMIFS(inv!$D$1:$D$1164,inv!$A$1:$A$1164,$B2065,inv!$T$1:$T$1164,$A2065,inv!$U$1:$U$1164,'DIAS DE INVENTARIO TAT'!K$1)</f>
        <v>0</v>
      </c>
      <c r="L2065" s="6">
        <f>+SUMIFS(VENTAS!H:H,VENTAS!B:B,B2065,VENTAS!G:G,A2065)</f>
        <v>0</v>
      </c>
      <c r="M2065" s="4">
        <f t="shared" si="209"/>
        <v>0</v>
      </c>
      <c r="N2065" s="4">
        <f t="shared" si="205"/>
        <v>0</v>
      </c>
      <c r="O2065" s="4">
        <f t="shared" si="206"/>
        <v>0</v>
      </c>
      <c r="P2065" s="4">
        <f t="shared" si="207"/>
        <v>0</v>
      </c>
      <c r="Q2065" s="6" t="e">
        <f>+SUMIFS(#REF!,#REF!,TablaINV[[#This Row],[GRUPO]],#REF!,TablaINV[[#This Row],[COD]])</f>
        <v>#REF!</v>
      </c>
      <c r="R2065" s="19">
        <f t="shared" si="208"/>
        <v>0</v>
      </c>
      <c r="S2065" s="4" t="str">
        <f>+VLOOKUP(A2065,inv!T:X,5,0)</f>
        <v>CENTRO ORIENTE</v>
      </c>
      <c r="T2065" s="4" t="e">
        <f>+VLOOKUP(B:B,'DT HUEVO'!$A:$D,4,0)</f>
        <v>#N/A</v>
      </c>
      <c r="U2065" s="4" t="e">
        <f>+VLOOKUP(TablaINV[[#This Row],[COD]],'DT HUEVO'!$A:$D,3,0)</f>
        <v>#N/A</v>
      </c>
    </row>
    <row r="2066" spans="1:21">
      <c r="A2066" t="s">
        <v>464</v>
      </c>
      <c r="B2066" s="7">
        <v>14459</v>
      </c>
      <c r="C2066" t="s">
        <v>68</v>
      </c>
      <c r="D2066">
        <f>+SUMIFS(inv!D:D,inv!A:A,B2066,inv!T:T,A2066)</f>
        <v>0</v>
      </c>
      <c r="E2066">
        <f>+SUMIFS(inv!$D$1:$D$1164,inv!$A$1:$A$1164,$B2066,inv!$T$1:$T$1164,$A2066,inv!$U$1:$U$1164,'DIAS DE INVENTARIO TAT'!E$1)</f>
        <v>0</v>
      </c>
      <c r="F2066">
        <f>+SUMIFS(inv!$D$1:$D$1164,inv!$A$1:$A$1164,$B2066,inv!$T$1:$T$1164,$A2066,inv!$U$1:$U$1164,'DIAS DE INVENTARIO TAT'!F$1)</f>
        <v>0</v>
      </c>
      <c r="G2066">
        <f>+SUMIFS(inv!$D$1:$D$1164,inv!$A$1:$A$1164,$B2066,inv!$T$1:$T$1164,$A2066,inv!$U$1:$U$1164,'DIAS DE INVENTARIO TAT'!G$1)</f>
        <v>0</v>
      </c>
      <c r="H2066">
        <f>+SUMIFS(inv!$D$1:$D$1164,inv!$A$1:$A$1164,$B2066,inv!$T$1:$T$1164,$A2066,inv!$U$1:$U$1164,'DIAS DE INVENTARIO TAT'!H$1)</f>
        <v>0</v>
      </c>
      <c r="I2066">
        <f>+SUMIFS(inv!$D$1:$D$1164,inv!$A$1:$A$1164,$B2066,inv!$T$1:$T$1164,$A2066,inv!$U$1:$U$1164,'DIAS DE INVENTARIO TAT'!I$1)</f>
        <v>0</v>
      </c>
      <c r="J2066">
        <f>+SUMIFS(inv!$D$1:$D$1164,inv!$A$1:$A$1164,$B2066,inv!$T$1:$T$1164,$A2066,inv!$U$1:$U$1164,'DIAS DE INVENTARIO TAT'!J$1)</f>
        <v>0</v>
      </c>
      <c r="K2066">
        <f>+SUMIFS(inv!$D$1:$D$1164,inv!$A$1:$A$1164,$B2066,inv!$T$1:$T$1164,$A2066,inv!$U$1:$U$1164,'DIAS DE INVENTARIO TAT'!K$1)</f>
        <v>0</v>
      </c>
      <c r="L2066" s="6">
        <f>+SUMIFS(VENTAS!H:H,VENTAS!B:B,B2066,VENTAS!G:G,A2066)</f>
        <v>0</v>
      </c>
      <c r="M2066" s="4">
        <f t="shared" si="209"/>
        <v>0</v>
      </c>
      <c r="N2066" s="4">
        <f t="shared" si="205"/>
        <v>0</v>
      </c>
      <c r="O2066" s="4">
        <f t="shared" si="206"/>
        <v>0</v>
      </c>
      <c r="P2066" s="4">
        <f t="shared" si="207"/>
        <v>0</v>
      </c>
      <c r="Q2066" s="6" t="e">
        <f>+SUMIFS(#REF!,#REF!,TablaINV[[#This Row],[GRUPO]],#REF!,TablaINV[[#This Row],[COD]])</f>
        <v>#REF!</v>
      </c>
      <c r="R2066" s="19">
        <f t="shared" si="208"/>
        <v>0</v>
      </c>
      <c r="S2066" s="4" t="str">
        <f>+VLOOKUP(A2066,inv!T:X,5,0)</f>
        <v>CENTRO ORIENTE</v>
      </c>
      <c r="T2066" s="4" t="str">
        <f>+VLOOKUP(B:B,'DT HUEVO'!$A:$D,4,0)</f>
        <v>EMPACADOS</v>
      </c>
      <c r="U2066" s="4" t="str">
        <f>+VLOOKUP(TablaINV[[#This Row],[COD]],'DT HUEVO'!$A:$D,3,0)</f>
        <v>A</v>
      </c>
    </row>
    <row r="2067" spans="1:21">
      <c r="A2067" t="s">
        <v>464</v>
      </c>
      <c r="B2067" s="7">
        <v>14311</v>
      </c>
      <c r="C2067" t="s">
        <v>45</v>
      </c>
      <c r="D2067">
        <f>+SUMIFS(inv!D:D,inv!A:A,B2067,inv!T:T,A2067)</f>
        <v>0</v>
      </c>
      <c r="E2067">
        <f>+SUMIFS(inv!$D$1:$D$1164,inv!$A$1:$A$1164,$B2067,inv!$T$1:$T$1164,$A2067,inv!$U$1:$U$1164,'DIAS DE INVENTARIO TAT'!E$1)</f>
        <v>0</v>
      </c>
      <c r="F2067">
        <f>+SUMIFS(inv!$D$1:$D$1164,inv!$A$1:$A$1164,$B2067,inv!$T$1:$T$1164,$A2067,inv!$U$1:$U$1164,'DIAS DE INVENTARIO TAT'!F$1)</f>
        <v>0</v>
      </c>
      <c r="G2067">
        <f>+SUMIFS(inv!$D$1:$D$1164,inv!$A$1:$A$1164,$B2067,inv!$T$1:$T$1164,$A2067,inv!$U$1:$U$1164,'DIAS DE INVENTARIO TAT'!G$1)</f>
        <v>0</v>
      </c>
      <c r="H2067">
        <f>+SUMIFS(inv!$D$1:$D$1164,inv!$A$1:$A$1164,$B2067,inv!$T$1:$T$1164,$A2067,inv!$U$1:$U$1164,'DIAS DE INVENTARIO TAT'!H$1)</f>
        <v>0</v>
      </c>
      <c r="I2067">
        <f>+SUMIFS(inv!$D$1:$D$1164,inv!$A$1:$A$1164,$B2067,inv!$T$1:$T$1164,$A2067,inv!$U$1:$U$1164,'DIAS DE INVENTARIO TAT'!I$1)</f>
        <v>0</v>
      </c>
      <c r="J2067">
        <f>+SUMIFS(inv!$D$1:$D$1164,inv!$A$1:$A$1164,$B2067,inv!$T$1:$T$1164,$A2067,inv!$U$1:$U$1164,'DIAS DE INVENTARIO TAT'!J$1)</f>
        <v>0</v>
      </c>
      <c r="K2067">
        <f>+SUMIFS(inv!$D$1:$D$1164,inv!$A$1:$A$1164,$B2067,inv!$T$1:$T$1164,$A2067,inv!$U$1:$U$1164,'DIAS DE INVENTARIO TAT'!K$1)</f>
        <v>0</v>
      </c>
      <c r="L2067" s="6">
        <f>+SUMIFS(VENTAS!H:H,VENTAS!B:B,B2067,VENTAS!G:G,A2067)</f>
        <v>0</v>
      </c>
      <c r="M2067" s="4">
        <f t="shared" si="209"/>
        <v>0</v>
      </c>
      <c r="N2067" s="4">
        <f t="shared" si="205"/>
        <v>0</v>
      </c>
      <c r="O2067" s="4">
        <f t="shared" si="206"/>
        <v>0</v>
      </c>
      <c r="P2067" s="4">
        <f t="shared" si="207"/>
        <v>0</v>
      </c>
      <c r="Q2067" s="6" t="e">
        <f>+SUMIFS(#REF!,#REF!,TablaINV[[#This Row],[GRUPO]],#REF!,TablaINV[[#This Row],[COD]])</f>
        <v>#REF!</v>
      </c>
      <c r="R2067" s="19">
        <f t="shared" si="208"/>
        <v>0</v>
      </c>
      <c r="S2067" s="4" t="str">
        <f>+VLOOKUP(A2067,inv!T:X,5,0)</f>
        <v>CENTRO ORIENTE</v>
      </c>
      <c r="T2067" s="4" t="str">
        <f>+VLOOKUP(B:B,'DT HUEVO'!$A:$D,4,0)</f>
        <v>EMPACADOS</v>
      </c>
      <c r="U2067" s="4" t="str">
        <f>+VLOOKUP(TablaINV[[#This Row],[COD]],'DT HUEVO'!$A:$D,3,0)</f>
        <v>AA</v>
      </c>
    </row>
    <row r="2068" spans="1:21">
      <c r="A2068" t="s">
        <v>464</v>
      </c>
      <c r="B2068" s="7">
        <v>10410</v>
      </c>
      <c r="C2068" t="s">
        <v>452</v>
      </c>
      <c r="D2068">
        <f>+SUMIFS(inv!D:D,inv!A:A,B2068,inv!T:T,A2068)</f>
        <v>0</v>
      </c>
      <c r="E2068">
        <f>+SUMIFS(inv!$D$1:$D$1164,inv!$A$1:$A$1164,$B2068,inv!$T$1:$T$1164,$A2068,inv!$U$1:$U$1164,'DIAS DE INVENTARIO TAT'!E$1)</f>
        <v>0</v>
      </c>
      <c r="F2068">
        <f>+SUMIFS(inv!$D$1:$D$1164,inv!$A$1:$A$1164,$B2068,inv!$T$1:$T$1164,$A2068,inv!$U$1:$U$1164,'DIAS DE INVENTARIO TAT'!F$1)</f>
        <v>0</v>
      </c>
      <c r="G2068">
        <f>+SUMIFS(inv!$D$1:$D$1164,inv!$A$1:$A$1164,$B2068,inv!$T$1:$T$1164,$A2068,inv!$U$1:$U$1164,'DIAS DE INVENTARIO TAT'!G$1)</f>
        <v>0</v>
      </c>
      <c r="H2068">
        <f>+SUMIFS(inv!$D$1:$D$1164,inv!$A$1:$A$1164,$B2068,inv!$T$1:$T$1164,$A2068,inv!$U$1:$U$1164,'DIAS DE INVENTARIO TAT'!H$1)</f>
        <v>0</v>
      </c>
      <c r="I2068">
        <f>+SUMIFS(inv!$D$1:$D$1164,inv!$A$1:$A$1164,$B2068,inv!$T$1:$T$1164,$A2068,inv!$U$1:$U$1164,'DIAS DE INVENTARIO TAT'!I$1)</f>
        <v>0</v>
      </c>
      <c r="J2068">
        <f>+SUMIFS(inv!$D$1:$D$1164,inv!$A$1:$A$1164,$B2068,inv!$T$1:$T$1164,$A2068,inv!$U$1:$U$1164,'DIAS DE INVENTARIO TAT'!J$1)</f>
        <v>0</v>
      </c>
      <c r="K2068">
        <f>+SUMIFS(inv!$D$1:$D$1164,inv!$A$1:$A$1164,$B2068,inv!$T$1:$T$1164,$A2068,inv!$U$1:$U$1164,'DIAS DE INVENTARIO TAT'!K$1)</f>
        <v>0</v>
      </c>
      <c r="L2068" s="6">
        <f>+SUMIFS(VENTAS!H:H,VENTAS!B:B,B2068,VENTAS!G:G,A2068)</f>
        <v>0</v>
      </c>
      <c r="M2068" s="4">
        <f t="shared" si="209"/>
        <v>0</v>
      </c>
      <c r="N2068" s="4">
        <f t="shared" si="205"/>
        <v>0</v>
      </c>
      <c r="O2068" s="4">
        <f t="shared" si="206"/>
        <v>0</v>
      </c>
      <c r="P2068" s="4">
        <f t="shared" si="207"/>
        <v>0</v>
      </c>
      <c r="Q2068" s="6" t="e">
        <f>+SUMIFS(#REF!,#REF!,TablaINV[[#This Row],[GRUPO]],#REF!,TablaINV[[#This Row],[COD]])</f>
        <v>#REF!</v>
      </c>
      <c r="R2068" s="19">
        <f t="shared" si="208"/>
        <v>0</v>
      </c>
      <c r="S2068" s="4" t="str">
        <f>+VLOOKUP(A2068,inv!T:X,5,0)</f>
        <v>CENTRO ORIENTE</v>
      </c>
      <c r="T2068" s="4" t="str">
        <f>+VLOOKUP(B:B,'DT HUEVO'!$A:$D,4,0)</f>
        <v>EMPACADOS</v>
      </c>
      <c r="U2068" s="4" t="str">
        <f>+VLOOKUP(TablaINV[[#This Row],[COD]],'DT HUEVO'!$A:$D,3,0)</f>
        <v>A</v>
      </c>
    </row>
    <row r="2069" spans="1:21">
      <c r="A2069" t="s">
        <v>464</v>
      </c>
      <c r="B2069" s="7">
        <v>10268</v>
      </c>
      <c r="C2069" t="s">
        <v>427</v>
      </c>
      <c r="D2069">
        <f>+SUMIFS(inv!D:D,inv!A:A,B2069,inv!T:T,A2069)</f>
        <v>0</v>
      </c>
      <c r="E2069">
        <f>+SUMIFS(inv!$D$1:$D$1164,inv!$A$1:$A$1164,$B2069,inv!$T$1:$T$1164,$A2069,inv!$U$1:$U$1164,'DIAS DE INVENTARIO TAT'!E$1)</f>
        <v>0</v>
      </c>
      <c r="F2069">
        <f>+SUMIFS(inv!$D$1:$D$1164,inv!$A$1:$A$1164,$B2069,inv!$T$1:$T$1164,$A2069,inv!$U$1:$U$1164,'DIAS DE INVENTARIO TAT'!F$1)</f>
        <v>0</v>
      </c>
      <c r="G2069">
        <f>+SUMIFS(inv!$D$1:$D$1164,inv!$A$1:$A$1164,$B2069,inv!$T$1:$T$1164,$A2069,inv!$U$1:$U$1164,'DIAS DE INVENTARIO TAT'!G$1)</f>
        <v>0</v>
      </c>
      <c r="H2069">
        <f>+SUMIFS(inv!$D$1:$D$1164,inv!$A$1:$A$1164,$B2069,inv!$T$1:$T$1164,$A2069,inv!$U$1:$U$1164,'DIAS DE INVENTARIO TAT'!H$1)</f>
        <v>0</v>
      </c>
      <c r="I2069">
        <f>+SUMIFS(inv!$D$1:$D$1164,inv!$A$1:$A$1164,$B2069,inv!$T$1:$T$1164,$A2069,inv!$U$1:$U$1164,'DIAS DE INVENTARIO TAT'!I$1)</f>
        <v>0</v>
      </c>
      <c r="J2069">
        <f>+SUMIFS(inv!$D$1:$D$1164,inv!$A$1:$A$1164,$B2069,inv!$T$1:$T$1164,$A2069,inv!$U$1:$U$1164,'DIAS DE INVENTARIO TAT'!J$1)</f>
        <v>0</v>
      </c>
      <c r="K2069">
        <f>+SUMIFS(inv!$D$1:$D$1164,inv!$A$1:$A$1164,$B2069,inv!$T$1:$T$1164,$A2069,inv!$U$1:$U$1164,'DIAS DE INVENTARIO TAT'!K$1)</f>
        <v>0</v>
      </c>
      <c r="L2069" s="6">
        <f>+SUMIFS(VENTAS!H:H,VENTAS!B:B,B2069,VENTAS!G:G,A2069)</f>
        <v>0</v>
      </c>
      <c r="M2069" s="4">
        <f t="shared" si="209"/>
        <v>0</v>
      </c>
      <c r="N2069" s="4">
        <f t="shared" ref="N2069:N2100" si="210">+IFERROR(E2069/$L2069,0)</f>
        <v>0</v>
      </c>
      <c r="O2069" s="4">
        <f t="shared" ref="O2069:O2100" si="211">+IFERROR(F2069/$L2069,0)</f>
        <v>0</v>
      </c>
      <c r="P2069" s="4">
        <f t="shared" ref="P2069:P2100" si="212">+IFERROR(G2069/$L2069,0)</f>
        <v>0</v>
      </c>
      <c r="Q2069" s="6" t="e">
        <f>+SUMIFS(#REF!,#REF!,TablaINV[[#This Row],[GRUPO]],#REF!,TablaINV[[#This Row],[COD]])</f>
        <v>#REF!</v>
      </c>
      <c r="R2069" s="19">
        <f t="shared" ref="R2069:R2100" si="213">+IFERROR(D2069/Q2069,0)</f>
        <v>0</v>
      </c>
      <c r="S2069" s="4" t="str">
        <f>+VLOOKUP(A2069,inv!T:X,5,0)</f>
        <v>CENTRO ORIENTE</v>
      </c>
      <c r="T2069" s="4" t="str">
        <f>+VLOOKUP(B:B,'DT HUEVO'!$A:$D,4,0)</f>
        <v>EMPACADOS</v>
      </c>
      <c r="U2069" s="4" t="str">
        <f>+VLOOKUP(TablaINV[[#This Row],[COD]],'DT HUEVO'!$A:$D,3,0)</f>
        <v>AAA</v>
      </c>
    </row>
    <row r="2070" spans="1:21">
      <c r="A2070" t="s">
        <v>464</v>
      </c>
      <c r="B2070" s="7">
        <v>14348</v>
      </c>
      <c r="C2070" t="s">
        <v>46</v>
      </c>
      <c r="D2070">
        <f>+SUMIFS(inv!D:D,inv!A:A,B2070,inv!T:T,A2070)</f>
        <v>0</v>
      </c>
      <c r="E2070">
        <f>+SUMIFS(inv!$D$1:$D$1164,inv!$A$1:$A$1164,$B2070,inv!$T$1:$T$1164,$A2070,inv!$U$1:$U$1164,'DIAS DE INVENTARIO TAT'!E$1)</f>
        <v>0</v>
      </c>
      <c r="F2070">
        <f>+SUMIFS(inv!$D$1:$D$1164,inv!$A$1:$A$1164,$B2070,inv!$T$1:$T$1164,$A2070,inv!$U$1:$U$1164,'DIAS DE INVENTARIO TAT'!F$1)</f>
        <v>0</v>
      </c>
      <c r="G2070">
        <f>+SUMIFS(inv!$D$1:$D$1164,inv!$A$1:$A$1164,$B2070,inv!$T$1:$T$1164,$A2070,inv!$U$1:$U$1164,'DIAS DE INVENTARIO TAT'!G$1)</f>
        <v>0</v>
      </c>
      <c r="H2070">
        <f>+SUMIFS(inv!$D$1:$D$1164,inv!$A$1:$A$1164,$B2070,inv!$T$1:$T$1164,$A2070,inv!$U$1:$U$1164,'DIAS DE INVENTARIO TAT'!H$1)</f>
        <v>0</v>
      </c>
      <c r="I2070">
        <f>+SUMIFS(inv!$D$1:$D$1164,inv!$A$1:$A$1164,$B2070,inv!$T$1:$T$1164,$A2070,inv!$U$1:$U$1164,'DIAS DE INVENTARIO TAT'!I$1)</f>
        <v>0</v>
      </c>
      <c r="J2070">
        <f>+SUMIFS(inv!$D$1:$D$1164,inv!$A$1:$A$1164,$B2070,inv!$T$1:$T$1164,$A2070,inv!$U$1:$U$1164,'DIAS DE INVENTARIO TAT'!J$1)</f>
        <v>0</v>
      </c>
      <c r="K2070">
        <f>+SUMIFS(inv!$D$1:$D$1164,inv!$A$1:$A$1164,$B2070,inv!$T$1:$T$1164,$A2070,inv!$U$1:$U$1164,'DIAS DE INVENTARIO TAT'!K$1)</f>
        <v>0</v>
      </c>
      <c r="L2070" s="6">
        <f>+SUMIFS(VENTAS!H:H,VENTAS!B:B,B2070,VENTAS!G:G,A2070)</f>
        <v>0</v>
      </c>
      <c r="M2070" s="4">
        <f t="shared" si="209"/>
        <v>0</v>
      </c>
      <c r="N2070" s="4">
        <f t="shared" si="210"/>
        <v>0</v>
      </c>
      <c r="O2070" s="4">
        <f t="shared" si="211"/>
        <v>0</v>
      </c>
      <c r="P2070" s="4">
        <f t="shared" si="212"/>
        <v>0</v>
      </c>
      <c r="Q2070" s="6" t="e">
        <f>+SUMIFS(#REF!,#REF!,TablaINV[[#This Row],[GRUPO]],#REF!,TablaINV[[#This Row],[COD]])</f>
        <v>#REF!</v>
      </c>
      <c r="R2070" s="19">
        <f t="shared" si="213"/>
        <v>0</v>
      </c>
      <c r="S2070" s="4" t="str">
        <f>+VLOOKUP(A2070,inv!T:X,5,0)</f>
        <v>CENTRO ORIENTE</v>
      </c>
      <c r="T2070" s="4" t="str">
        <f>+VLOOKUP(B:B,'DT HUEVO'!$A:$D,4,0)</f>
        <v>EMPACADOS</v>
      </c>
      <c r="U2070" s="4" t="str">
        <f>+VLOOKUP(TablaINV[[#This Row],[COD]],'DT HUEVO'!$A:$D,3,0)</f>
        <v>AA</v>
      </c>
    </row>
    <row r="2071" spans="1:21">
      <c r="A2071" t="s">
        <v>464</v>
      </c>
      <c r="B2071" s="7">
        <v>10503</v>
      </c>
      <c r="C2071" t="s">
        <v>487</v>
      </c>
      <c r="D2071">
        <f>+SUMIFS(inv!D:D,inv!A:A,B2071,inv!T:T,A2071)</f>
        <v>0</v>
      </c>
      <c r="E2071">
        <f>+SUMIFS(inv!$D$1:$D$1164,inv!$A$1:$A$1164,$B2071,inv!$T$1:$T$1164,$A2071,inv!$U$1:$U$1164,'DIAS DE INVENTARIO TAT'!E$1)</f>
        <v>0</v>
      </c>
      <c r="F2071">
        <f>+SUMIFS(inv!$D$1:$D$1164,inv!$A$1:$A$1164,$B2071,inv!$T$1:$T$1164,$A2071,inv!$U$1:$U$1164,'DIAS DE INVENTARIO TAT'!F$1)</f>
        <v>0</v>
      </c>
      <c r="G2071">
        <f>+SUMIFS(inv!$D$1:$D$1164,inv!$A$1:$A$1164,$B2071,inv!$T$1:$T$1164,$A2071,inv!$U$1:$U$1164,'DIAS DE INVENTARIO TAT'!G$1)</f>
        <v>0</v>
      </c>
      <c r="H2071">
        <f>+SUMIFS(inv!$D$1:$D$1164,inv!$A$1:$A$1164,$B2071,inv!$T$1:$T$1164,$A2071,inv!$U$1:$U$1164,'DIAS DE INVENTARIO TAT'!H$1)</f>
        <v>0</v>
      </c>
      <c r="I2071">
        <f>+SUMIFS(inv!$D$1:$D$1164,inv!$A$1:$A$1164,$B2071,inv!$T$1:$T$1164,$A2071,inv!$U$1:$U$1164,'DIAS DE INVENTARIO TAT'!I$1)</f>
        <v>0</v>
      </c>
      <c r="J2071">
        <f>+SUMIFS(inv!$D$1:$D$1164,inv!$A$1:$A$1164,$B2071,inv!$T$1:$T$1164,$A2071,inv!$U$1:$U$1164,'DIAS DE INVENTARIO TAT'!J$1)</f>
        <v>0</v>
      </c>
      <c r="K2071">
        <f>+SUMIFS(inv!$D$1:$D$1164,inv!$A$1:$A$1164,$B2071,inv!$T$1:$T$1164,$A2071,inv!$U$1:$U$1164,'DIAS DE INVENTARIO TAT'!K$1)</f>
        <v>0</v>
      </c>
      <c r="L2071" s="6">
        <f>+SUMIFS(VENTAS!H:H,VENTAS!B:B,B2071,VENTAS!G:G,A2071)</f>
        <v>0</v>
      </c>
      <c r="M2071" s="4">
        <f t="shared" si="209"/>
        <v>0</v>
      </c>
      <c r="N2071" s="4">
        <f t="shared" si="210"/>
        <v>0</v>
      </c>
      <c r="O2071" s="4">
        <f t="shared" si="211"/>
        <v>0</v>
      </c>
      <c r="P2071" s="4">
        <f t="shared" si="212"/>
        <v>0</v>
      </c>
      <c r="Q2071" s="6" t="e">
        <f>+SUMIFS(#REF!,#REF!,TablaINV[[#This Row],[GRUPO]],#REF!,TablaINV[[#This Row],[COD]])</f>
        <v>#REF!</v>
      </c>
      <c r="R2071" s="19">
        <f t="shared" si="213"/>
        <v>0</v>
      </c>
      <c r="S2071" s="4" t="str">
        <f>+VLOOKUP(A2071,inv!T:X,5,0)</f>
        <v>CENTRO ORIENTE</v>
      </c>
      <c r="T2071" s="4" t="e">
        <f>+VLOOKUP(B:B,'DT HUEVO'!$A:$D,4,0)</f>
        <v>#N/A</v>
      </c>
      <c r="U2071" s="4" t="e">
        <f>+VLOOKUP(TablaINV[[#This Row],[COD]],'DT HUEVO'!$A:$D,3,0)</f>
        <v>#N/A</v>
      </c>
    </row>
    <row r="2072" spans="1:21">
      <c r="A2072" t="s">
        <v>464</v>
      </c>
      <c r="B2072" s="7">
        <v>10473</v>
      </c>
      <c r="C2072" t="s">
        <v>544</v>
      </c>
      <c r="D2072">
        <f>+SUMIFS(inv!D:D,inv!A:A,B2072,inv!T:T,A2072)</f>
        <v>0</v>
      </c>
      <c r="E2072">
        <f>+SUMIFS(inv!$D$1:$D$1164,inv!$A$1:$A$1164,$B2072,inv!$T$1:$T$1164,$A2072,inv!$U$1:$U$1164,'DIAS DE INVENTARIO TAT'!E$1)</f>
        <v>0</v>
      </c>
      <c r="F2072">
        <f>+SUMIFS(inv!$D$1:$D$1164,inv!$A$1:$A$1164,$B2072,inv!$T$1:$T$1164,$A2072,inv!$U$1:$U$1164,'DIAS DE INVENTARIO TAT'!F$1)</f>
        <v>0</v>
      </c>
      <c r="G2072">
        <f>+SUMIFS(inv!$D$1:$D$1164,inv!$A$1:$A$1164,$B2072,inv!$T$1:$T$1164,$A2072,inv!$U$1:$U$1164,'DIAS DE INVENTARIO TAT'!G$1)</f>
        <v>0</v>
      </c>
      <c r="H2072">
        <f>+SUMIFS(inv!$D$1:$D$1164,inv!$A$1:$A$1164,$B2072,inv!$T$1:$T$1164,$A2072,inv!$U$1:$U$1164,'DIAS DE INVENTARIO TAT'!H$1)</f>
        <v>0</v>
      </c>
      <c r="I2072">
        <f>+SUMIFS(inv!$D$1:$D$1164,inv!$A$1:$A$1164,$B2072,inv!$T$1:$T$1164,$A2072,inv!$U$1:$U$1164,'DIAS DE INVENTARIO TAT'!I$1)</f>
        <v>0</v>
      </c>
      <c r="J2072">
        <f>+SUMIFS(inv!$D$1:$D$1164,inv!$A$1:$A$1164,$B2072,inv!$T$1:$T$1164,$A2072,inv!$U$1:$U$1164,'DIAS DE INVENTARIO TAT'!J$1)</f>
        <v>0</v>
      </c>
      <c r="K2072">
        <f>+SUMIFS(inv!$D$1:$D$1164,inv!$A$1:$A$1164,$B2072,inv!$T$1:$T$1164,$A2072,inv!$U$1:$U$1164,'DIAS DE INVENTARIO TAT'!K$1)</f>
        <v>0</v>
      </c>
      <c r="L2072" s="6">
        <f>+SUMIFS(VENTAS!H:H,VENTAS!B:B,B2072,VENTAS!G:G,A2072)</f>
        <v>0</v>
      </c>
      <c r="M2072" s="4">
        <f t="shared" si="209"/>
        <v>0</v>
      </c>
      <c r="N2072" s="4">
        <f t="shared" si="210"/>
        <v>0</v>
      </c>
      <c r="O2072" s="4">
        <f t="shared" si="211"/>
        <v>0</v>
      </c>
      <c r="P2072" s="4">
        <f t="shared" si="212"/>
        <v>0</v>
      </c>
      <c r="Q2072" s="6" t="e">
        <f>+SUMIFS(#REF!,#REF!,TablaINV[[#This Row],[GRUPO]],#REF!,TablaINV[[#This Row],[COD]])</f>
        <v>#REF!</v>
      </c>
      <c r="R2072" s="19">
        <f t="shared" si="213"/>
        <v>0</v>
      </c>
      <c r="S2072" s="4" t="str">
        <f>+VLOOKUP(A2072,inv!T:X,5,0)</f>
        <v>CENTRO ORIENTE</v>
      </c>
      <c r="T2072" s="4" t="str">
        <f>+VLOOKUP(B:B,'DT HUEVO'!$A:$D,4,0)</f>
        <v>EMPACADOS</v>
      </c>
      <c r="U2072" s="4" t="str">
        <f>+VLOOKUP(TablaINV[[#This Row],[COD]],'DT HUEVO'!$A:$D,3,0)</f>
        <v>A</v>
      </c>
    </row>
    <row r="2073" spans="1:21">
      <c r="A2073" t="s">
        <v>464</v>
      </c>
      <c r="B2073" s="7">
        <v>12306</v>
      </c>
      <c r="C2073" t="s">
        <v>579</v>
      </c>
      <c r="D2073">
        <f>+SUMIFS(inv!D:D,inv!A:A,B2073,inv!T:T,A2073)</f>
        <v>0</v>
      </c>
      <c r="E2073">
        <f>+SUMIFS(inv!$D$1:$D$1164,inv!$A$1:$A$1164,$B2073,inv!$T$1:$T$1164,$A2073,inv!$U$1:$U$1164,'DIAS DE INVENTARIO TAT'!E$1)</f>
        <v>0</v>
      </c>
      <c r="F2073">
        <f>+SUMIFS(inv!$D$1:$D$1164,inv!$A$1:$A$1164,$B2073,inv!$T$1:$T$1164,$A2073,inv!$U$1:$U$1164,'DIAS DE INVENTARIO TAT'!F$1)</f>
        <v>0</v>
      </c>
      <c r="G2073">
        <f>+SUMIFS(inv!$D$1:$D$1164,inv!$A$1:$A$1164,$B2073,inv!$T$1:$T$1164,$A2073,inv!$U$1:$U$1164,'DIAS DE INVENTARIO TAT'!G$1)</f>
        <v>0</v>
      </c>
      <c r="H2073">
        <f>+SUMIFS(inv!$D$1:$D$1164,inv!$A$1:$A$1164,$B2073,inv!$T$1:$T$1164,$A2073,inv!$U$1:$U$1164,'DIAS DE INVENTARIO TAT'!H$1)</f>
        <v>0</v>
      </c>
      <c r="I2073">
        <f>+SUMIFS(inv!$D$1:$D$1164,inv!$A$1:$A$1164,$B2073,inv!$T$1:$T$1164,$A2073,inv!$U$1:$U$1164,'DIAS DE INVENTARIO TAT'!I$1)</f>
        <v>0</v>
      </c>
      <c r="J2073">
        <f>+SUMIFS(inv!$D$1:$D$1164,inv!$A$1:$A$1164,$B2073,inv!$T$1:$T$1164,$A2073,inv!$U$1:$U$1164,'DIAS DE INVENTARIO TAT'!J$1)</f>
        <v>0</v>
      </c>
      <c r="K2073">
        <f>+SUMIFS(inv!$D$1:$D$1164,inv!$A$1:$A$1164,$B2073,inv!$T$1:$T$1164,$A2073,inv!$U$1:$U$1164,'DIAS DE INVENTARIO TAT'!K$1)</f>
        <v>0</v>
      </c>
      <c r="L2073" s="6">
        <f>+SUMIFS(VENTAS!H:H,VENTAS!B:B,B2073,VENTAS!G:G,A2073)</f>
        <v>0</v>
      </c>
      <c r="M2073" s="4">
        <f t="shared" si="209"/>
        <v>0</v>
      </c>
      <c r="N2073" s="4">
        <f t="shared" si="210"/>
        <v>0</v>
      </c>
      <c r="O2073" s="4">
        <f t="shared" si="211"/>
        <v>0</v>
      </c>
      <c r="P2073" s="4">
        <f t="shared" si="212"/>
        <v>0</v>
      </c>
      <c r="Q2073" s="6" t="e">
        <f>+SUMIFS(#REF!,#REF!,TablaINV[[#This Row],[GRUPO]],#REF!,TablaINV[[#This Row],[COD]])</f>
        <v>#REF!</v>
      </c>
      <c r="R2073" s="19">
        <f t="shared" si="213"/>
        <v>0</v>
      </c>
      <c r="S2073" s="4" t="str">
        <f>+VLOOKUP(A2073,inv!T:X,5,0)</f>
        <v>CENTRO ORIENTE</v>
      </c>
      <c r="T2073" s="4" t="str">
        <f>+VLOOKUP(B:B,'DT HUEVO'!$A:$D,4,0)</f>
        <v>EMPACADOS</v>
      </c>
      <c r="U2073" s="4" t="str">
        <f>+VLOOKUP(TablaINV[[#This Row],[COD]],'DT HUEVO'!$A:$D,3,0)</f>
        <v>AA</v>
      </c>
    </row>
    <row r="2074" spans="1:21">
      <c r="A2074" t="s">
        <v>464</v>
      </c>
      <c r="B2074" s="7">
        <v>12347</v>
      </c>
      <c r="C2074" t="s">
        <v>74</v>
      </c>
      <c r="D2074">
        <f>+SUMIFS(inv!D:D,inv!A:A,B2074,inv!T:T,A2074)</f>
        <v>0</v>
      </c>
      <c r="E2074">
        <f>+SUMIFS(inv!$D$1:$D$1164,inv!$A$1:$A$1164,$B2074,inv!$T$1:$T$1164,$A2074,inv!$U$1:$U$1164,'DIAS DE INVENTARIO TAT'!E$1)</f>
        <v>0</v>
      </c>
      <c r="F2074">
        <f>+SUMIFS(inv!$D$1:$D$1164,inv!$A$1:$A$1164,$B2074,inv!$T$1:$T$1164,$A2074,inv!$U$1:$U$1164,'DIAS DE INVENTARIO TAT'!F$1)</f>
        <v>0</v>
      </c>
      <c r="G2074">
        <f>+SUMIFS(inv!$D$1:$D$1164,inv!$A$1:$A$1164,$B2074,inv!$T$1:$T$1164,$A2074,inv!$U$1:$U$1164,'DIAS DE INVENTARIO TAT'!G$1)</f>
        <v>0</v>
      </c>
      <c r="H2074">
        <f>+SUMIFS(inv!$D$1:$D$1164,inv!$A$1:$A$1164,$B2074,inv!$T$1:$T$1164,$A2074,inv!$U$1:$U$1164,'DIAS DE INVENTARIO TAT'!H$1)</f>
        <v>0</v>
      </c>
      <c r="I2074">
        <f>+SUMIFS(inv!$D$1:$D$1164,inv!$A$1:$A$1164,$B2074,inv!$T$1:$T$1164,$A2074,inv!$U$1:$U$1164,'DIAS DE INVENTARIO TAT'!I$1)</f>
        <v>0</v>
      </c>
      <c r="J2074">
        <f>+SUMIFS(inv!$D$1:$D$1164,inv!$A$1:$A$1164,$B2074,inv!$T$1:$T$1164,$A2074,inv!$U$1:$U$1164,'DIAS DE INVENTARIO TAT'!J$1)</f>
        <v>0</v>
      </c>
      <c r="K2074">
        <f>+SUMIFS(inv!$D$1:$D$1164,inv!$A$1:$A$1164,$B2074,inv!$T$1:$T$1164,$A2074,inv!$U$1:$U$1164,'DIAS DE INVENTARIO TAT'!K$1)</f>
        <v>0</v>
      </c>
      <c r="L2074" s="6">
        <f>+SUMIFS(VENTAS!H:H,VENTAS!B:B,B2074,VENTAS!G:G,A2074)</f>
        <v>0</v>
      </c>
      <c r="M2074" s="4">
        <f t="shared" si="209"/>
        <v>0</v>
      </c>
      <c r="N2074" s="4">
        <f t="shared" si="210"/>
        <v>0</v>
      </c>
      <c r="O2074" s="4">
        <f t="shared" si="211"/>
        <v>0</v>
      </c>
      <c r="P2074" s="4">
        <f t="shared" si="212"/>
        <v>0</v>
      </c>
      <c r="Q2074" s="6" t="e">
        <f>+SUMIFS(#REF!,#REF!,TablaINV[[#This Row],[GRUPO]],#REF!,TablaINV[[#This Row],[COD]])</f>
        <v>#REF!</v>
      </c>
      <c r="R2074" s="19">
        <f t="shared" si="213"/>
        <v>0</v>
      </c>
      <c r="S2074" s="4" t="str">
        <f>+VLOOKUP(A2074,inv!T:X,5,0)</f>
        <v>CENTRO ORIENTE</v>
      </c>
      <c r="T2074" s="4" t="e">
        <f>+VLOOKUP(B:B,'DT HUEVO'!$A:$D,4,0)</f>
        <v>#N/A</v>
      </c>
      <c r="U2074" s="4" t="e">
        <f>+VLOOKUP(TablaINV[[#This Row],[COD]],'DT HUEVO'!$A:$D,3,0)</f>
        <v>#N/A</v>
      </c>
    </row>
    <row r="2075" spans="1:21">
      <c r="A2075" t="s">
        <v>464</v>
      </c>
      <c r="B2075" s="7">
        <v>13311</v>
      </c>
      <c r="C2075" t="s">
        <v>580</v>
      </c>
      <c r="D2075">
        <f>+SUMIFS(inv!D:D,inv!A:A,B2075,inv!T:T,A2075)</f>
        <v>0</v>
      </c>
      <c r="E2075">
        <f>+SUMIFS(inv!$D$1:$D$1164,inv!$A$1:$A$1164,$B2075,inv!$T$1:$T$1164,$A2075,inv!$U$1:$U$1164,'DIAS DE INVENTARIO TAT'!E$1)</f>
        <v>0</v>
      </c>
      <c r="F2075">
        <f>+SUMIFS(inv!$D$1:$D$1164,inv!$A$1:$A$1164,$B2075,inv!$T$1:$T$1164,$A2075,inv!$U$1:$U$1164,'DIAS DE INVENTARIO TAT'!F$1)</f>
        <v>0</v>
      </c>
      <c r="G2075">
        <f>+SUMIFS(inv!$D$1:$D$1164,inv!$A$1:$A$1164,$B2075,inv!$T$1:$T$1164,$A2075,inv!$U$1:$U$1164,'DIAS DE INVENTARIO TAT'!G$1)</f>
        <v>0</v>
      </c>
      <c r="H2075">
        <f>+SUMIFS(inv!$D$1:$D$1164,inv!$A$1:$A$1164,$B2075,inv!$T$1:$T$1164,$A2075,inv!$U$1:$U$1164,'DIAS DE INVENTARIO TAT'!H$1)</f>
        <v>0</v>
      </c>
      <c r="I2075">
        <f>+SUMIFS(inv!$D$1:$D$1164,inv!$A$1:$A$1164,$B2075,inv!$T$1:$T$1164,$A2075,inv!$U$1:$U$1164,'DIAS DE INVENTARIO TAT'!I$1)</f>
        <v>0</v>
      </c>
      <c r="J2075">
        <f>+SUMIFS(inv!$D$1:$D$1164,inv!$A$1:$A$1164,$B2075,inv!$T$1:$T$1164,$A2075,inv!$U$1:$U$1164,'DIAS DE INVENTARIO TAT'!J$1)</f>
        <v>0</v>
      </c>
      <c r="K2075">
        <f>+SUMIFS(inv!$D$1:$D$1164,inv!$A$1:$A$1164,$B2075,inv!$T$1:$T$1164,$A2075,inv!$U$1:$U$1164,'DIAS DE INVENTARIO TAT'!K$1)</f>
        <v>0</v>
      </c>
      <c r="L2075" s="6">
        <f>+SUMIFS(VENTAS!H:H,VENTAS!B:B,B2075,VENTAS!G:G,A2075)</f>
        <v>0</v>
      </c>
      <c r="M2075" s="4">
        <f t="shared" si="209"/>
        <v>0</v>
      </c>
      <c r="N2075" s="4">
        <f t="shared" si="210"/>
        <v>0</v>
      </c>
      <c r="O2075" s="4">
        <f t="shared" si="211"/>
        <v>0</v>
      </c>
      <c r="P2075" s="4">
        <f t="shared" si="212"/>
        <v>0</v>
      </c>
      <c r="Q2075" s="6" t="e">
        <f>+SUMIFS(#REF!,#REF!,TablaINV[[#This Row],[GRUPO]],#REF!,TablaINV[[#This Row],[COD]])</f>
        <v>#REF!</v>
      </c>
      <c r="R2075" s="19">
        <f t="shared" si="213"/>
        <v>0</v>
      </c>
      <c r="S2075" s="4" t="str">
        <f>+VLOOKUP(A2075,inv!T:X,5,0)</f>
        <v>CENTRO ORIENTE</v>
      </c>
      <c r="T2075" s="4" t="str">
        <f>+VLOOKUP(B:B,'DT HUEVO'!$A:$D,4,0)</f>
        <v>EMPACADOS</v>
      </c>
      <c r="U2075" s="4" t="str">
        <f>+VLOOKUP(TablaINV[[#This Row],[COD]],'DT HUEVO'!$A:$D,3,0)</f>
        <v>AA</v>
      </c>
    </row>
    <row r="2076" spans="1:21">
      <c r="A2076" t="s">
        <v>464</v>
      </c>
      <c r="B2076" s="7">
        <v>10305</v>
      </c>
      <c r="C2076" t="s">
        <v>537</v>
      </c>
      <c r="D2076">
        <f>+SUMIFS(inv!D:D,inv!A:A,B2076,inv!T:T,A2076)</f>
        <v>0</v>
      </c>
      <c r="E2076">
        <f>+SUMIFS(inv!$D$1:$D$1164,inv!$A$1:$A$1164,$B2076,inv!$T$1:$T$1164,$A2076,inv!$U$1:$U$1164,'DIAS DE INVENTARIO TAT'!E$1)</f>
        <v>0</v>
      </c>
      <c r="F2076">
        <f>+SUMIFS(inv!$D$1:$D$1164,inv!$A$1:$A$1164,$B2076,inv!$T$1:$T$1164,$A2076,inv!$U$1:$U$1164,'DIAS DE INVENTARIO TAT'!F$1)</f>
        <v>0</v>
      </c>
      <c r="G2076">
        <f>+SUMIFS(inv!$D$1:$D$1164,inv!$A$1:$A$1164,$B2076,inv!$T$1:$T$1164,$A2076,inv!$U$1:$U$1164,'DIAS DE INVENTARIO TAT'!G$1)</f>
        <v>0</v>
      </c>
      <c r="H2076">
        <f>+SUMIFS(inv!$D$1:$D$1164,inv!$A$1:$A$1164,$B2076,inv!$T$1:$T$1164,$A2076,inv!$U$1:$U$1164,'DIAS DE INVENTARIO TAT'!H$1)</f>
        <v>0</v>
      </c>
      <c r="I2076">
        <f>+SUMIFS(inv!$D$1:$D$1164,inv!$A$1:$A$1164,$B2076,inv!$T$1:$T$1164,$A2076,inv!$U$1:$U$1164,'DIAS DE INVENTARIO TAT'!I$1)</f>
        <v>0</v>
      </c>
      <c r="J2076">
        <f>+SUMIFS(inv!$D$1:$D$1164,inv!$A$1:$A$1164,$B2076,inv!$T$1:$T$1164,$A2076,inv!$U$1:$U$1164,'DIAS DE INVENTARIO TAT'!J$1)</f>
        <v>0</v>
      </c>
      <c r="K2076">
        <f>+SUMIFS(inv!$D$1:$D$1164,inv!$A$1:$A$1164,$B2076,inv!$T$1:$T$1164,$A2076,inv!$U$1:$U$1164,'DIAS DE INVENTARIO TAT'!K$1)</f>
        <v>0</v>
      </c>
      <c r="L2076" s="6">
        <f>+SUMIFS(VENTAS!H:H,VENTAS!B:B,B2076,VENTAS!G:G,A2076)</f>
        <v>0</v>
      </c>
      <c r="M2076" s="4">
        <f t="shared" si="209"/>
        <v>0</v>
      </c>
      <c r="N2076" s="4">
        <f t="shared" si="210"/>
        <v>0</v>
      </c>
      <c r="O2076" s="4">
        <f t="shared" si="211"/>
        <v>0</v>
      </c>
      <c r="P2076" s="4">
        <f t="shared" si="212"/>
        <v>0</v>
      </c>
      <c r="Q2076" s="6" t="e">
        <f>+SUMIFS(#REF!,#REF!,TablaINV[[#This Row],[GRUPO]],#REF!,TablaINV[[#This Row],[COD]])</f>
        <v>#REF!</v>
      </c>
      <c r="R2076" s="19">
        <f t="shared" si="213"/>
        <v>0</v>
      </c>
      <c r="S2076" s="4" t="str">
        <f>+VLOOKUP(A2076,inv!T:X,5,0)</f>
        <v>CENTRO ORIENTE</v>
      </c>
      <c r="T2076" s="4" t="str">
        <f>+VLOOKUP(B:B,'DT HUEVO'!$A:$D,4,0)</f>
        <v>FS</v>
      </c>
      <c r="U2076" s="4" t="str">
        <f>+VLOOKUP(TablaINV[[#This Row],[COD]],'DT HUEVO'!$A:$D,3,0)</f>
        <v>AA</v>
      </c>
    </row>
    <row r="2077" spans="1:21">
      <c r="A2077" t="s">
        <v>464</v>
      </c>
      <c r="B2077" s="7">
        <v>10389</v>
      </c>
      <c r="C2077" t="s">
        <v>71</v>
      </c>
      <c r="D2077">
        <f>+SUMIFS(inv!D:D,inv!A:A,B2077,inv!T:T,A2077)</f>
        <v>0</v>
      </c>
      <c r="E2077">
        <f>+SUMIFS(inv!$D$1:$D$1164,inv!$A$1:$A$1164,$B2077,inv!$T$1:$T$1164,$A2077,inv!$U$1:$U$1164,'DIAS DE INVENTARIO TAT'!E$1)</f>
        <v>0</v>
      </c>
      <c r="F2077">
        <f>+SUMIFS(inv!$D$1:$D$1164,inv!$A$1:$A$1164,$B2077,inv!$T$1:$T$1164,$A2077,inv!$U$1:$U$1164,'DIAS DE INVENTARIO TAT'!F$1)</f>
        <v>0</v>
      </c>
      <c r="G2077">
        <f>+SUMIFS(inv!$D$1:$D$1164,inv!$A$1:$A$1164,$B2077,inv!$T$1:$T$1164,$A2077,inv!$U$1:$U$1164,'DIAS DE INVENTARIO TAT'!G$1)</f>
        <v>0</v>
      </c>
      <c r="H2077">
        <f>+SUMIFS(inv!$D$1:$D$1164,inv!$A$1:$A$1164,$B2077,inv!$T$1:$T$1164,$A2077,inv!$U$1:$U$1164,'DIAS DE INVENTARIO TAT'!H$1)</f>
        <v>0</v>
      </c>
      <c r="I2077">
        <f>+SUMIFS(inv!$D$1:$D$1164,inv!$A$1:$A$1164,$B2077,inv!$T$1:$T$1164,$A2077,inv!$U$1:$U$1164,'DIAS DE INVENTARIO TAT'!I$1)</f>
        <v>0</v>
      </c>
      <c r="J2077">
        <f>+SUMIFS(inv!$D$1:$D$1164,inv!$A$1:$A$1164,$B2077,inv!$T$1:$T$1164,$A2077,inv!$U$1:$U$1164,'DIAS DE INVENTARIO TAT'!J$1)</f>
        <v>0</v>
      </c>
      <c r="K2077">
        <f>+SUMIFS(inv!$D$1:$D$1164,inv!$A$1:$A$1164,$B2077,inv!$T$1:$T$1164,$A2077,inv!$U$1:$U$1164,'DIAS DE INVENTARIO TAT'!K$1)</f>
        <v>0</v>
      </c>
      <c r="L2077" s="6">
        <f>+SUMIFS(VENTAS!H:H,VENTAS!B:B,B2077,VENTAS!G:G,A2077)</f>
        <v>0</v>
      </c>
      <c r="M2077" s="4">
        <f t="shared" si="209"/>
        <v>0</v>
      </c>
      <c r="N2077" s="4">
        <f t="shared" si="210"/>
        <v>0</v>
      </c>
      <c r="O2077" s="4">
        <f t="shared" si="211"/>
        <v>0</v>
      </c>
      <c r="P2077" s="4">
        <f t="shared" si="212"/>
        <v>0</v>
      </c>
      <c r="Q2077" s="6" t="e">
        <f>+SUMIFS(#REF!,#REF!,TablaINV[[#This Row],[GRUPO]],#REF!,TablaINV[[#This Row],[COD]])</f>
        <v>#REF!</v>
      </c>
      <c r="R2077" s="19">
        <f t="shared" si="213"/>
        <v>0</v>
      </c>
      <c r="S2077" s="4" t="str">
        <f>+VLOOKUP(A2077,inv!T:X,5,0)</f>
        <v>CENTRO ORIENTE</v>
      </c>
      <c r="T2077" s="4" t="str">
        <f>+VLOOKUP(B:B,'DT HUEVO'!$A:$D,4,0)</f>
        <v>FS</v>
      </c>
      <c r="U2077" s="4" t="str">
        <f>+VLOOKUP(TablaINV[[#This Row],[COD]],'DT HUEVO'!$A:$D,3,0)</f>
        <v>AA</v>
      </c>
    </row>
    <row r="2078" spans="1:21">
      <c r="A2078" t="s">
        <v>464</v>
      </c>
      <c r="B2078" s="7">
        <v>10405</v>
      </c>
      <c r="C2078" t="s">
        <v>542</v>
      </c>
      <c r="D2078">
        <f>+SUMIFS(inv!D:D,inv!A:A,B2078,inv!T:T,A2078)</f>
        <v>0</v>
      </c>
      <c r="E2078">
        <f>+SUMIFS(inv!$D$1:$D$1164,inv!$A$1:$A$1164,$B2078,inv!$T$1:$T$1164,$A2078,inv!$U$1:$U$1164,'DIAS DE INVENTARIO TAT'!E$1)</f>
        <v>0</v>
      </c>
      <c r="F2078">
        <f>+SUMIFS(inv!$D$1:$D$1164,inv!$A$1:$A$1164,$B2078,inv!$T$1:$T$1164,$A2078,inv!$U$1:$U$1164,'DIAS DE INVENTARIO TAT'!F$1)</f>
        <v>0</v>
      </c>
      <c r="G2078">
        <f>+SUMIFS(inv!$D$1:$D$1164,inv!$A$1:$A$1164,$B2078,inv!$T$1:$T$1164,$A2078,inv!$U$1:$U$1164,'DIAS DE INVENTARIO TAT'!G$1)</f>
        <v>0</v>
      </c>
      <c r="H2078">
        <f>+SUMIFS(inv!$D$1:$D$1164,inv!$A$1:$A$1164,$B2078,inv!$T$1:$T$1164,$A2078,inv!$U$1:$U$1164,'DIAS DE INVENTARIO TAT'!H$1)</f>
        <v>0</v>
      </c>
      <c r="I2078">
        <f>+SUMIFS(inv!$D$1:$D$1164,inv!$A$1:$A$1164,$B2078,inv!$T$1:$T$1164,$A2078,inv!$U$1:$U$1164,'DIAS DE INVENTARIO TAT'!I$1)</f>
        <v>0</v>
      </c>
      <c r="J2078">
        <f>+SUMIFS(inv!$D$1:$D$1164,inv!$A$1:$A$1164,$B2078,inv!$T$1:$T$1164,$A2078,inv!$U$1:$U$1164,'DIAS DE INVENTARIO TAT'!J$1)</f>
        <v>0</v>
      </c>
      <c r="K2078">
        <f>+SUMIFS(inv!$D$1:$D$1164,inv!$A$1:$A$1164,$B2078,inv!$T$1:$T$1164,$A2078,inv!$U$1:$U$1164,'DIAS DE INVENTARIO TAT'!K$1)</f>
        <v>0</v>
      </c>
      <c r="L2078" s="6">
        <f>+SUMIFS(VENTAS!H:H,VENTAS!B:B,B2078,VENTAS!G:G,A2078)</f>
        <v>0</v>
      </c>
      <c r="M2078" s="4">
        <f t="shared" si="209"/>
        <v>0</v>
      </c>
      <c r="N2078" s="4">
        <f t="shared" si="210"/>
        <v>0</v>
      </c>
      <c r="O2078" s="4">
        <f t="shared" si="211"/>
        <v>0</v>
      </c>
      <c r="P2078" s="4">
        <f t="shared" si="212"/>
        <v>0</v>
      </c>
      <c r="Q2078" s="6" t="e">
        <f>+SUMIFS(#REF!,#REF!,TablaINV[[#This Row],[GRUPO]],#REF!,TablaINV[[#This Row],[COD]])</f>
        <v>#REF!</v>
      </c>
      <c r="R2078" s="19">
        <f t="shared" si="213"/>
        <v>0</v>
      </c>
      <c r="S2078" s="4" t="str">
        <f>+VLOOKUP(A2078,inv!T:X,5,0)</f>
        <v>CENTRO ORIENTE</v>
      </c>
      <c r="T2078" s="4" t="str">
        <f>+VLOOKUP(B:B,'DT HUEVO'!$A:$D,4,0)</f>
        <v>FS</v>
      </c>
      <c r="U2078" s="4" t="str">
        <f>+VLOOKUP(TablaINV[[#This Row],[COD]],'DT HUEVO'!$A:$D,3,0)</f>
        <v>A</v>
      </c>
    </row>
    <row r="2079" spans="1:21">
      <c r="A2079" t="s">
        <v>464</v>
      </c>
      <c r="B2079" s="7">
        <v>10490</v>
      </c>
      <c r="C2079" t="s">
        <v>476</v>
      </c>
      <c r="D2079">
        <f>+SUMIFS(inv!D:D,inv!A:A,B2079,inv!T:T,A2079)</f>
        <v>0</v>
      </c>
      <c r="E2079">
        <f>+SUMIFS(inv!$D$1:$D$1164,inv!$A$1:$A$1164,$B2079,inv!$T$1:$T$1164,$A2079,inv!$U$1:$U$1164,'DIAS DE INVENTARIO TAT'!E$1)</f>
        <v>0</v>
      </c>
      <c r="F2079">
        <f>+SUMIFS(inv!$D$1:$D$1164,inv!$A$1:$A$1164,$B2079,inv!$T$1:$T$1164,$A2079,inv!$U$1:$U$1164,'DIAS DE INVENTARIO TAT'!F$1)</f>
        <v>0</v>
      </c>
      <c r="G2079">
        <f>+SUMIFS(inv!$D$1:$D$1164,inv!$A$1:$A$1164,$B2079,inv!$T$1:$T$1164,$A2079,inv!$U$1:$U$1164,'DIAS DE INVENTARIO TAT'!G$1)</f>
        <v>0</v>
      </c>
      <c r="H2079">
        <f>+SUMIFS(inv!$D$1:$D$1164,inv!$A$1:$A$1164,$B2079,inv!$T$1:$T$1164,$A2079,inv!$U$1:$U$1164,'DIAS DE INVENTARIO TAT'!H$1)</f>
        <v>0</v>
      </c>
      <c r="I2079">
        <f>+SUMIFS(inv!$D$1:$D$1164,inv!$A$1:$A$1164,$B2079,inv!$T$1:$T$1164,$A2079,inv!$U$1:$U$1164,'DIAS DE INVENTARIO TAT'!I$1)</f>
        <v>0</v>
      </c>
      <c r="J2079">
        <f>+SUMIFS(inv!$D$1:$D$1164,inv!$A$1:$A$1164,$B2079,inv!$T$1:$T$1164,$A2079,inv!$U$1:$U$1164,'DIAS DE INVENTARIO TAT'!J$1)</f>
        <v>0</v>
      </c>
      <c r="K2079">
        <f>+SUMIFS(inv!$D$1:$D$1164,inv!$A$1:$A$1164,$B2079,inv!$T$1:$T$1164,$A2079,inv!$U$1:$U$1164,'DIAS DE INVENTARIO TAT'!K$1)</f>
        <v>0</v>
      </c>
      <c r="L2079" s="6">
        <f>+SUMIFS(VENTAS!H:H,VENTAS!B:B,B2079,VENTAS!G:G,A2079)</f>
        <v>0</v>
      </c>
      <c r="M2079" s="4">
        <f t="shared" si="209"/>
        <v>0</v>
      </c>
      <c r="N2079" s="4">
        <f t="shared" si="210"/>
        <v>0</v>
      </c>
      <c r="O2079" s="4">
        <f t="shared" si="211"/>
        <v>0</v>
      </c>
      <c r="P2079" s="4">
        <f t="shared" si="212"/>
        <v>0</v>
      </c>
      <c r="Q2079" s="6" t="e">
        <f>+SUMIFS(#REF!,#REF!,TablaINV[[#This Row],[GRUPO]],#REF!,TablaINV[[#This Row],[COD]])</f>
        <v>#REF!</v>
      </c>
      <c r="R2079" s="19">
        <f t="shared" si="213"/>
        <v>0</v>
      </c>
      <c r="S2079" s="4" t="str">
        <f>+VLOOKUP(A2079,inv!T:X,5,0)</f>
        <v>CENTRO ORIENTE</v>
      </c>
      <c r="T2079" s="4" t="e">
        <f>+VLOOKUP(B:B,'DT HUEVO'!$A:$D,4,0)</f>
        <v>#N/A</v>
      </c>
      <c r="U2079" s="4" t="e">
        <f>+VLOOKUP(TablaINV[[#This Row],[COD]],'DT HUEVO'!$A:$D,3,0)</f>
        <v>#N/A</v>
      </c>
    </row>
    <row r="2080" spans="1:21">
      <c r="A2080" t="s">
        <v>464</v>
      </c>
      <c r="B2080" s="7">
        <v>10488</v>
      </c>
      <c r="C2080" t="s">
        <v>607</v>
      </c>
      <c r="D2080">
        <f>+SUMIFS(inv!D:D,inv!A:A,B2080,inv!T:T,A2080)</f>
        <v>0</v>
      </c>
      <c r="E2080">
        <f>+SUMIFS(inv!$D$1:$D$1164,inv!$A$1:$A$1164,$B2080,inv!$T$1:$T$1164,$A2080,inv!$U$1:$U$1164,'DIAS DE INVENTARIO TAT'!E$1)</f>
        <v>0</v>
      </c>
      <c r="F2080">
        <f>+SUMIFS(inv!$D$1:$D$1164,inv!$A$1:$A$1164,$B2080,inv!$T$1:$T$1164,$A2080,inv!$U$1:$U$1164,'DIAS DE INVENTARIO TAT'!F$1)</f>
        <v>0</v>
      </c>
      <c r="G2080">
        <f>+SUMIFS(inv!$D$1:$D$1164,inv!$A$1:$A$1164,$B2080,inv!$T$1:$T$1164,$A2080,inv!$U$1:$U$1164,'DIAS DE INVENTARIO TAT'!G$1)</f>
        <v>0</v>
      </c>
      <c r="H2080">
        <f>+SUMIFS(inv!$D$1:$D$1164,inv!$A$1:$A$1164,$B2080,inv!$T$1:$T$1164,$A2080,inv!$U$1:$U$1164,'DIAS DE INVENTARIO TAT'!H$1)</f>
        <v>0</v>
      </c>
      <c r="I2080">
        <f>+SUMIFS(inv!$D$1:$D$1164,inv!$A$1:$A$1164,$B2080,inv!$T$1:$T$1164,$A2080,inv!$U$1:$U$1164,'DIAS DE INVENTARIO TAT'!I$1)</f>
        <v>0</v>
      </c>
      <c r="J2080">
        <f>+SUMIFS(inv!$D$1:$D$1164,inv!$A$1:$A$1164,$B2080,inv!$T$1:$T$1164,$A2080,inv!$U$1:$U$1164,'DIAS DE INVENTARIO TAT'!J$1)</f>
        <v>0</v>
      </c>
      <c r="K2080">
        <f>+SUMIFS(inv!$D$1:$D$1164,inv!$A$1:$A$1164,$B2080,inv!$T$1:$T$1164,$A2080,inv!$U$1:$U$1164,'DIAS DE INVENTARIO TAT'!K$1)</f>
        <v>0</v>
      </c>
      <c r="L2080" s="6">
        <f>+SUMIFS(VENTAS!H:H,VENTAS!B:B,B2080,VENTAS!G:G,A2080)</f>
        <v>0</v>
      </c>
      <c r="M2080" s="4">
        <f t="shared" si="209"/>
        <v>0</v>
      </c>
      <c r="N2080" s="4">
        <f t="shared" si="210"/>
        <v>0</v>
      </c>
      <c r="O2080" s="4">
        <f t="shared" si="211"/>
        <v>0</v>
      </c>
      <c r="P2080" s="4">
        <f t="shared" si="212"/>
        <v>0</v>
      </c>
      <c r="Q2080" s="6" t="e">
        <f>+SUMIFS(#REF!,#REF!,TablaINV[[#This Row],[GRUPO]],#REF!,TablaINV[[#This Row],[COD]])</f>
        <v>#REF!</v>
      </c>
      <c r="R2080" s="19">
        <f t="shared" si="213"/>
        <v>0</v>
      </c>
      <c r="S2080" s="4" t="str">
        <f>+VLOOKUP(A2080,inv!T:X,5,0)</f>
        <v>CENTRO ORIENTE</v>
      </c>
      <c r="T2080" s="4" t="str">
        <f>+VLOOKUP(B:B,'DT HUEVO'!$A:$D,4,0)</f>
        <v>FS</v>
      </c>
      <c r="U2080" s="4" t="str">
        <f>+VLOOKUP(TablaINV[[#This Row],[COD]],'DT HUEVO'!$A:$D,3,0)</f>
        <v>A</v>
      </c>
    </row>
    <row r="2081" spans="1:21">
      <c r="A2081" t="s">
        <v>464</v>
      </c>
      <c r="B2081" s="7">
        <v>10312</v>
      </c>
      <c r="C2081" t="s">
        <v>540</v>
      </c>
      <c r="D2081">
        <f>+SUMIFS(inv!D:D,inv!A:A,B2081,inv!T:T,A2081)</f>
        <v>0</v>
      </c>
      <c r="E2081">
        <f>+SUMIFS(inv!$D$1:$D$1164,inv!$A$1:$A$1164,$B2081,inv!$T$1:$T$1164,$A2081,inv!$U$1:$U$1164,'DIAS DE INVENTARIO TAT'!E$1)</f>
        <v>0</v>
      </c>
      <c r="F2081">
        <f>+SUMIFS(inv!$D$1:$D$1164,inv!$A$1:$A$1164,$B2081,inv!$T$1:$T$1164,$A2081,inv!$U$1:$U$1164,'DIAS DE INVENTARIO TAT'!F$1)</f>
        <v>0</v>
      </c>
      <c r="G2081">
        <f>+SUMIFS(inv!$D$1:$D$1164,inv!$A$1:$A$1164,$B2081,inv!$T$1:$T$1164,$A2081,inv!$U$1:$U$1164,'DIAS DE INVENTARIO TAT'!G$1)</f>
        <v>0</v>
      </c>
      <c r="H2081">
        <f>+SUMIFS(inv!$D$1:$D$1164,inv!$A$1:$A$1164,$B2081,inv!$T$1:$T$1164,$A2081,inv!$U$1:$U$1164,'DIAS DE INVENTARIO TAT'!H$1)</f>
        <v>0</v>
      </c>
      <c r="I2081">
        <f>+SUMIFS(inv!$D$1:$D$1164,inv!$A$1:$A$1164,$B2081,inv!$T$1:$T$1164,$A2081,inv!$U$1:$U$1164,'DIAS DE INVENTARIO TAT'!I$1)</f>
        <v>0</v>
      </c>
      <c r="J2081">
        <f>+SUMIFS(inv!$D$1:$D$1164,inv!$A$1:$A$1164,$B2081,inv!$T$1:$T$1164,$A2081,inv!$U$1:$U$1164,'DIAS DE INVENTARIO TAT'!J$1)</f>
        <v>0</v>
      </c>
      <c r="K2081">
        <f>+SUMIFS(inv!$D$1:$D$1164,inv!$A$1:$A$1164,$B2081,inv!$T$1:$T$1164,$A2081,inv!$U$1:$U$1164,'DIAS DE INVENTARIO TAT'!K$1)</f>
        <v>0</v>
      </c>
      <c r="L2081" s="6">
        <f>+SUMIFS(VENTAS!H:H,VENTAS!B:B,B2081,VENTAS!G:G,A2081)</f>
        <v>0</v>
      </c>
      <c r="M2081" s="4">
        <f t="shared" si="209"/>
        <v>0</v>
      </c>
      <c r="N2081" s="4">
        <f t="shared" si="210"/>
        <v>0</v>
      </c>
      <c r="O2081" s="4">
        <f t="shared" si="211"/>
        <v>0</v>
      </c>
      <c r="P2081" s="4">
        <f t="shared" si="212"/>
        <v>0</v>
      </c>
      <c r="Q2081" s="6" t="e">
        <f>+SUMIFS(#REF!,#REF!,TablaINV[[#This Row],[GRUPO]],#REF!,TablaINV[[#This Row],[COD]])</f>
        <v>#REF!</v>
      </c>
      <c r="R2081" s="19">
        <f t="shared" si="213"/>
        <v>0</v>
      </c>
      <c r="S2081" s="4" t="str">
        <f>+VLOOKUP(A2081,inv!T:X,5,0)</f>
        <v>CENTRO ORIENTE</v>
      </c>
      <c r="T2081" s="4" t="str">
        <f>+VLOOKUP(B:B,'DT HUEVO'!$A:$D,4,0)</f>
        <v>EMPACADOS</v>
      </c>
      <c r="U2081" s="4" t="str">
        <f>+VLOOKUP(TablaINV[[#This Row],[COD]],'DT HUEVO'!$A:$D,3,0)</f>
        <v>AA</v>
      </c>
    </row>
    <row r="2082" spans="1:21">
      <c r="A2082" t="s">
        <v>464</v>
      </c>
      <c r="B2082" s="7">
        <v>10589</v>
      </c>
      <c r="C2082" t="s">
        <v>73</v>
      </c>
      <c r="D2082">
        <f>+SUMIFS(inv!D:D,inv!A:A,B2082,inv!T:T,A2082)</f>
        <v>0</v>
      </c>
      <c r="E2082">
        <f>+SUMIFS(inv!$D$1:$D$1164,inv!$A$1:$A$1164,$B2082,inv!$T$1:$T$1164,$A2082,inv!$U$1:$U$1164,'DIAS DE INVENTARIO TAT'!E$1)</f>
        <v>0</v>
      </c>
      <c r="F2082">
        <f>+SUMIFS(inv!$D$1:$D$1164,inv!$A$1:$A$1164,$B2082,inv!$T$1:$T$1164,$A2082,inv!$U$1:$U$1164,'DIAS DE INVENTARIO TAT'!F$1)</f>
        <v>0</v>
      </c>
      <c r="G2082">
        <f>+SUMIFS(inv!$D$1:$D$1164,inv!$A$1:$A$1164,$B2082,inv!$T$1:$T$1164,$A2082,inv!$U$1:$U$1164,'DIAS DE INVENTARIO TAT'!G$1)</f>
        <v>0</v>
      </c>
      <c r="H2082">
        <f>+SUMIFS(inv!$D$1:$D$1164,inv!$A$1:$A$1164,$B2082,inv!$T$1:$T$1164,$A2082,inv!$U$1:$U$1164,'DIAS DE INVENTARIO TAT'!H$1)</f>
        <v>0</v>
      </c>
      <c r="I2082">
        <f>+SUMIFS(inv!$D$1:$D$1164,inv!$A$1:$A$1164,$B2082,inv!$T$1:$T$1164,$A2082,inv!$U$1:$U$1164,'DIAS DE INVENTARIO TAT'!I$1)</f>
        <v>0</v>
      </c>
      <c r="J2082">
        <f>+SUMIFS(inv!$D$1:$D$1164,inv!$A$1:$A$1164,$B2082,inv!$T$1:$T$1164,$A2082,inv!$U$1:$U$1164,'DIAS DE INVENTARIO TAT'!J$1)</f>
        <v>0</v>
      </c>
      <c r="K2082">
        <f>+SUMIFS(inv!$D$1:$D$1164,inv!$A$1:$A$1164,$B2082,inv!$T$1:$T$1164,$A2082,inv!$U$1:$U$1164,'DIAS DE INVENTARIO TAT'!K$1)</f>
        <v>0</v>
      </c>
      <c r="L2082" s="6">
        <f>+SUMIFS(VENTAS!H:H,VENTAS!B:B,B2082,VENTAS!G:G,A2082)</f>
        <v>0</v>
      </c>
      <c r="M2082" s="4">
        <f t="shared" si="209"/>
        <v>0</v>
      </c>
      <c r="N2082" s="4">
        <f t="shared" si="210"/>
        <v>0</v>
      </c>
      <c r="O2082" s="4">
        <f t="shared" si="211"/>
        <v>0</v>
      </c>
      <c r="P2082" s="4">
        <f t="shared" si="212"/>
        <v>0</v>
      </c>
      <c r="Q2082" s="6" t="e">
        <f>+SUMIFS(#REF!,#REF!,TablaINV[[#This Row],[GRUPO]],#REF!,TablaINV[[#This Row],[COD]])</f>
        <v>#REF!</v>
      </c>
      <c r="R2082" s="19">
        <f t="shared" si="213"/>
        <v>0</v>
      </c>
      <c r="S2082" s="4" t="str">
        <f>+VLOOKUP(A2082,inv!T:X,5,0)</f>
        <v>CENTRO ORIENTE</v>
      </c>
      <c r="T2082" s="4" t="e">
        <f>+VLOOKUP(B:B,'DT HUEVO'!$A:$D,4,0)</f>
        <v>#N/A</v>
      </c>
      <c r="U2082" s="4" t="e">
        <f>+VLOOKUP(TablaINV[[#This Row],[COD]],'DT HUEVO'!$A:$D,3,0)</f>
        <v>#N/A</v>
      </c>
    </row>
    <row r="2083" spans="1:21">
      <c r="A2083" t="s">
        <v>464</v>
      </c>
      <c r="B2083" s="7">
        <v>10580</v>
      </c>
      <c r="C2083" t="s">
        <v>548</v>
      </c>
      <c r="D2083">
        <f>+SUMIFS(inv!D:D,inv!A:A,B2083,inv!T:T,A2083)</f>
        <v>0</v>
      </c>
      <c r="E2083">
        <f>+SUMIFS(inv!$D$1:$D$1164,inv!$A$1:$A$1164,$B2083,inv!$T$1:$T$1164,$A2083,inv!$U$1:$U$1164,'DIAS DE INVENTARIO TAT'!E$1)</f>
        <v>0</v>
      </c>
      <c r="F2083">
        <f>+SUMIFS(inv!$D$1:$D$1164,inv!$A$1:$A$1164,$B2083,inv!$T$1:$T$1164,$A2083,inv!$U$1:$U$1164,'DIAS DE INVENTARIO TAT'!F$1)</f>
        <v>0</v>
      </c>
      <c r="G2083">
        <f>+SUMIFS(inv!$D$1:$D$1164,inv!$A$1:$A$1164,$B2083,inv!$T$1:$T$1164,$A2083,inv!$U$1:$U$1164,'DIAS DE INVENTARIO TAT'!G$1)</f>
        <v>0</v>
      </c>
      <c r="H2083">
        <f>+SUMIFS(inv!$D$1:$D$1164,inv!$A$1:$A$1164,$B2083,inv!$T$1:$T$1164,$A2083,inv!$U$1:$U$1164,'DIAS DE INVENTARIO TAT'!H$1)</f>
        <v>0</v>
      </c>
      <c r="I2083">
        <f>+SUMIFS(inv!$D$1:$D$1164,inv!$A$1:$A$1164,$B2083,inv!$T$1:$T$1164,$A2083,inv!$U$1:$U$1164,'DIAS DE INVENTARIO TAT'!I$1)</f>
        <v>0</v>
      </c>
      <c r="J2083">
        <f>+SUMIFS(inv!$D$1:$D$1164,inv!$A$1:$A$1164,$B2083,inv!$T$1:$T$1164,$A2083,inv!$U$1:$U$1164,'DIAS DE INVENTARIO TAT'!J$1)</f>
        <v>0</v>
      </c>
      <c r="K2083">
        <f>+SUMIFS(inv!$D$1:$D$1164,inv!$A$1:$A$1164,$B2083,inv!$T$1:$T$1164,$A2083,inv!$U$1:$U$1164,'DIAS DE INVENTARIO TAT'!K$1)</f>
        <v>0</v>
      </c>
      <c r="L2083" s="6">
        <f>+SUMIFS(VENTAS!H:H,VENTAS!B:B,B2083,VENTAS!G:G,A2083)</f>
        <v>0</v>
      </c>
      <c r="M2083" s="4">
        <f t="shared" si="209"/>
        <v>0</v>
      </c>
      <c r="N2083" s="4">
        <f t="shared" si="210"/>
        <v>0</v>
      </c>
      <c r="O2083" s="4">
        <f t="shared" si="211"/>
        <v>0</v>
      </c>
      <c r="P2083" s="4">
        <f t="shared" si="212"/>
        <v>0</v>
      </c>
      <c r="Q2083" s="6" t="e">
        <f>+SUMIFS(#REF!,#REF!,TablaINV[[#This Row],[GRUPO]],#REF!,TablaINV[[#This Row],[COD]])</f>
        <v>#REF!</v>
      </c>
      <c r="R2083" s="19">
        <f t="shared" si="213"/>
        <v>0</v>
      </c>
      <c r="S2083" s="4" t="str">
        <f>+VLOOKUP(A2083,inv!T:X,5,0)</f>
        <v>CENTRO ORIENTE</v>
      </c>
      <c r="T2083" s="4" t="e">
        <f>+VLOOKUP(B:B,'DT HUEVO'!$A:$D,4,0)</f>
        <v>#N/A</v>
      </c>
      <c r="U2083" s="4" t="e">
        <f>+VLOOKUP(TablaINV[[#This Row],[COD]],'DT HUEVO'!$A:$D,3,0)</f>
        <v>#N/A</v>
      </c>
    </row>
    <row r="2084" spans="1:21">
      <c r="A2084" t="s">
        <v>464</v>
      </c>
      <c r="B2084" s="7">
        <v>13380</v>
      </c>
      <c r="C2084" t="s">
        <v>534</v>
      </c>
      <c r="D2084">
        <f>+SUMIFS(inv!D:D,inv!A:A,B2084,inv!T:T,A2084)</f>
        <v>0</v>
      </c>
      <c r="E2084">
        <f>+SUMIFS(inv!$D$1:$D$1164,inv!$A$1:$A$1164,$B2084,inv!$T$1:$T$1164,$A2084,inv!$U$1:$U$1164,'DIAS DE INVENTARIO TAT'!E$1)</f>
        <v>0</v>
      </c>
      <c r="F2084">
        <f>+SUMIFS(inv!$D$1:$D$1164,inv!$A$1:$A$1164,$B2084,inv!$T$1:$T$1164,$A2084,inv!$U$1:$U$1164,'DIAS DE INVENTARIO TAT'!F$1)</f>
        <v>0</v>
      </c>
      <c r="G2084">
        <f>+SUMIFS(inv!$D$1:$D$1164,inv!$A$1:$A$1164,$B2084,inv!$T$1:$T$1164,$A2084,inv!$U$1:$U$1164,'DIAS DE INVENTARIO TAT'!G$1)</f>
        <v>0</v>
      </c>
      <c r="H2084">
        <f>+SUMIFS(inv!$D$1:$D$1164,inv!$A$1:$A$1164,$B2084,inv!$T$1:$T$1164,$A2084,inv!$U$1:$U$1164,'DIAS DE INVENTARIO TAT'!H$1)</f>
        <v>0</v>
      </c>
      <c r="I2084">
        <f>+SUMIFS(inv!$D$1:$D$1164,inv!$A$1:$A$1164,$B2084,inv!$T$1:$T$1164,$A2084,inv!$U$1:$U$1164,'DIAS DE INVENTARIO TAT'!I$1)</f>
        <v>0</v>
      </c>
      <c r="J2084">
        <f>+SUMIFS(inv!$D$1:$D$1164,inv!$A$1:$A$1164,$B2084,inv!$T$1:$T$1164,$A2084,inv!$U$1:$U$1164,'DIAS DE INVENTARIO TAT'!J$1)</f>
        <v>0</v>
      </c>
      <c r="K2084">
        <f>+SUMIFS(inv!$D$1:$D$1164,inv!$A$1:$A$1164,$B2084,inv!$T$1:$T$1164,$A2084,inv!$U$1:$U$1164,'DIAS DE INVENTARIO TAT'!K$1)</f>
        <v>0</v>
      </c>
      <c r="L2084" s="6">
        <f>+SUMIFS(VENTAS!H:H,VENTAS!B:B,B2084,VENTAS!G:G,A2084)</f>
        <v>0</v>
      </c>
      <c r="M2084" s="4">
        <f t="shared" si="209"/>
        <v>0</v>
      </c>
      <c r="N2084" s="4">
        <f t="shared" si="210"/>
        <v>0</v>
      </c>
      <c r="O2084" s="4">
        <f t="shared" si="211"/>
        <v>0</v>
      </c>
      <c r="P2084" s="4">
        <f t="shared" si="212"/>
        <v>0</v>
      </c>
      <c r="Q2084" s="6" t="e">
        <f>+SUMIFS(#REF!,#REF!,TablaINV[[#This Row],[GRUPO]],#REF!,TablaINV[[#This Row],[COD]])</f>
        <v>#REF!</v>
      </c>
      <c r="R2084" s="19">
        <f t="shared" si="213"/>
        <v>0</v>
      </c>
      <c r="S2084" s="4" t="str">
        <f>+VLOOKUP(A2084,inv!T:X,5,0)</f>
        <v>CENTRO ORIENTE</v>
      </c>
      <c r="T2084" s="4" t="str">
        <f>+VLOOKUP(B:B,'DT HUEVO'!$A:$D,4,0)</f>
        <v>EMPACADOS</v>
      </c>
      <c r="U2084" s="4" t="str">
        <f>+VLOOKUP(TablaINV[[#This Row],[COD]],'DT HUEVO'!$A:$D,3,0)</f>
        <v>AA</v>
      </c>
    </row>
    <row r="2085" spans="1:21">
      <c r="A2085" t="s">
        <v>464</v>
      </c>
      <c r="B2085" s="7">
        <v>13580</v>
      </c>
      <c r="C2085" t="s">
        <v>535</v>
      </c>
      <c r="D2085">
        <f>+SUMIFS(inv!D:D,inv!A:A,B2085,inv!T:T,A2085)</f>
        <v>0</v>
      </c>
      <c r="E2085">
        <f>+SUMIFS(inv!$D$1:$D$1164,inv!$A$1:$A$1164,$B2085,inv!$T$1:$T$1164,$A2085,inv!$U$1:$U$1164,'DIAS DE INVENTARIO TAT'!E$1)</f>
        <v>0</v>
      </c>
      <c r="F2085">
        <f>+SUMIFS(inv!$D$1:$D$1164,inv!$A$1:$A$1164,$B2085,inv!$T$1:$T$1164,$A2085,inv!$U$1:$U$1164,'DIAS DE INVENTARIO TAT'!F$1)</f>
        <v>0</v>
      </c>
      <c r="G2085">
        <f>+SUMIFS(inv!$D$1:$D$1164,inv!$A$1:$A$1164,$B2085,inv!$T$1:$T$1164,$A2085,inv!$U$1:$U$1164,'DIAS DE INVENTARIO TAT'!G$1)</f>
        <v>0</v>
      </c>
      <c r="H2085">
        <f>+SUMIFS(inv!$D$1:$D$1164,inv!$A$1:$A$1164,$B2085,inv!$T$1:$T$1164,$A2085,inv!$U$1:$U$1164,'DIAS DE INVENTARIO TAT'!H$1)</f>
        <v>0</v>
      </c>
      <c r="I2085">
        <f>+SUMIFS(inv!$D$1:$D$1164,inv!$A$1:$A$1164,$B2085,inv!$T$1:$T$1164,$A2085,inv!$U$1:$U$1164,'DIAS DE INVENTARIO TAT'!I$1)</f>
        <v>0</v>
      </c>
      <c r="J2085">
        <f>+SUMIFS(inv!$D$1:$D$1164,inv!$A$1:$A$1164,$B2085,inv!$T$1:$T$1164,$A2085,inv!$U$1:$U$1164,'DIAS DE INVENTARIO TAT'!J$1)</f>
        <v>0</v>
      </c>
      <c r="K2085">
        <f>+SUMIFS(inv!$D$1:$D$1164,inv!$A$1:$A$1164,$B2085,inv!$T$1:$T$1164,$A2085,inv!$U$1:$U$1164,'DIAS DE INVENTARIO TAT'!K$1)</f>
        <v>0</v>
      </c>
      <c r="L2085" s="6">
        <f>+SUMIFS(VENTAS!H:H,VENTAS!B:B,B2085,VENTAS!G:G,A2085)</f>
        <v>0</v>
      </c>
      <c r="M2085" s="4">
        <f t="shared" si="209"/>
        <v>0</v>
      </c>
      <c r="N2085" s="4">
        <f t="shared" si="210"/>
        <v>0</v>
      </c>
      <c r="O2085" s="4">
        <f t="shared" si="211"/>
        <v>0</v>
      </c>
      <c r="P2085" s="4">
        <f t="shared" si="212"/>
        <v>0</v>
      </c>
      <c r="Q2085" s="6" t="e">
        <f>+SUMIFS(#REF!,#REF!,TablaINV[[#This Row],[GRUPO]],#REF!,TablaINV[[#This Row],[COD]])</f>
        <v>#REF!</v>
      </c>
      <c r="R2085" s="19">
        <f t="shared" si="213"/>
        <v>0</v>
      </c>
      <c r="S2085" s="4" t="str">
        <f>+VLOOKUP(A2085,inv!T:X,5,0)</f>
        <v>CENTRO ORIENTE</v>
      </c>
      <c r="T2085" s="4" t="str">
        <f>+VLOOKUP(B:B,'DT HUEVO'!$A:$D,4,0)</f>
        <v>EMPACADOS</v>
      </c>
      <c r="U2085" s="4" t="str">
        <f>+VLOOKUP(TablaINV[[#This Row],[COD]],'DT HUEVO'!$A:$D,3,0)</f>
        <v>B</v>
      </c>
    </row>
    <row r="2086" spans="1:21">
      <c r="A2086" t="s">
        <v>464</v>
      </c>
      <c r="B2086" s="7">
        <v>12360</v>
      </c>
      <c r="C2086" t="s">
        <v>584</v>
      </c>
      <c r="D2086">
        <f>+SUMIFS(inv!D:D,inv!A:A,B2086,inv!T:T,A2086)</f>
        <v>0</v>
      </c>
      <c r="E2086">
        <f>+SUMIFS(inv!$D$1:$D$1164,inv!$A$1:$A$1164,$B2086,inv!$T$1:$T$1164,$A2086,inv!$U$1:$U$1164,'DIAS DE INVENTARIO TAT'!E$1)</f>
        <v>0</v>
      </c>
      <c r="F2086">
        <f>+SUMIFS(inv!$D$1:$D$1164,inv!$A$1:$A$1164,$B2086,inv!$T$1:$T$1164,$A2086,inv!$U$1:$U$1164,'DIAS DE INVENTARIO TAT'!F$1)</f>
        <v>0</v>
      </c>
      <c r="G2086">
        <f>+SUMIFS(inv!$D$1:$D$1164,inv!$A$1:$A$1164,$B2086,inv!$T$1:$T$1164,$A2086,inv!$U$1:$U$1164,'DIAS DE INVENTARIO TAT'!G$1)</f>
        <v>0</v>
      </c>
      <c r="H2086">
        <f>+SUMIFS(inv!$D$1:$D$1164,inv!$A$1:$A$1164,$B2086,inv!$T$1:$T$1164,$A2086,inv!$U$1:$U$1164,'DIAS DE INVENTARIO TAT'!H$1)</f>
        <v>0</v>
      </c>
      <c r="I2086">
        <f>+SUMIFS(inv!$D$1:$D$1164,inv!$A$1:$A$1164,$B2086,inv!$T$1:$T$1164,$A2086,inv!$U$1:$U$1164,'DIAS DE INVENTARIO TAT'!I$1)</f>
        <v>0</v>
      </c>
      <c r="J2086">
        <f>+SUMIFS(inv!$D$1:$D$1164,inv!$A$1:$A$1164,$B2086,inv!$T$1:$T$1164,$A2086,inv!$U$1:$U$1164,'DIAS DE INVENTARIO TAT'!J$1)</f>
        <v>0</v>
      </c>
      <c r="K2086">
        <f>+SUMIFS(inv!$D$1:$D$1164,inv!$A$1:$A$1164,$B2086,inv!$T$1:$T$1164,$A2086,inv!$U$1:$U$1164,'DIAS DE INVENTARIO TAT'!K$1)</f>
        <v>0</v>
      </c>
      <c r="L2086" s="6">
        <f>+SUMIFS(VENTAS!H:H,VENTAS!B:B,B2086,VENTAS!G:G,A2086)</f>
        <v>0</v>
      </c>
      <c r="M2086" s="4">
        <f t="shared" si="209"/>
        <v>0</v>
      </c>
      <c r="N2086" s="4">
        <f t="shared" si="210"/>
        <v>0</v>
      </c>
      <c r="O2086" s="4">
        <f t="shared" si="211"/>
        <v>0</v>
      </c>
      <c r="P2086" s="4">
        <f t="shared" si="212"/>
        <v>0</v>
      </c>
      <c r="Q2086" s="6" t="e">
        <f>+SUMIFS(#REF!,#REF!,TablaINV[[#This Row],[GRUPO]],#REF!,TablaINV[[#This Row],[COD]])</f>
        <v>#REF!</v>
      </c>
      <c r="R2086" s="19">
        <f t="shared" si="213"/>
        <v>0</v>
      </c>
      <c r="S2086" s="4" t="str">
        <f>+VLOOKUP(A2086,inv!T:X,5,0)</f>
        <v>CENTRO ORIENTE</v>
      </c>
      <c r="T2086" s="4" t="e">
        <f>+VLOOKUP(B:B,'DT HUEVO'!$A:$D,4,0)</f>
        <v>#N/A</v>
      </c>
      <c r="U2086" s="4" t="e">
        <f>+VLOOKUP(TablaINV[[#This Row],[COD]],'DT HUEVO'!$A:$D,3,0)</f>
        <v>#N/A</v>
      </c>
    </row>
    <row r="2087" spans="1:21">
      <c r="A2087" t="s">
        <v>464</v>
      </c>
      <c r="B2087" s="7">
        <v>12470</v>
      </c>
      <c r="C2087" t="s">
        <v>447</v>
      </c>
      <c r="D2087">
        <f>+SUMIFS(inv!D:D,inv!A:A,B2087,inv!T:T,A2087)</f>
        <v>0</v>
      </c>
      <c r="E2087">
        <f>+SUMIFS(inv!$D$1:$D$1164,inv!$A$1:$A$1164,$B2087,inv!$T$1:$T$1164,$A2087,inv!$U$1:$U$1164,'DIAS DE INVENTARIO TAT'!E$1)</f>
        <v>0</v>
      </c>
      <c r="F2087">
        <f>+SUMIFS(inv!$D$1:$D$1164,inv!$A$1:$A$1164,$B2087,inv!$T$1:$T$1164,$A2087,inv!$U$1:$U$1164,'DIAS DE INVENTARIO TAT'!F$1)</f>
        <v>0</v>
      </c>
      <c r="G2087">
        <f>+SUMIFS(inv!$D$1:$D$1164,inv!$A$1:$A$1164,$B2087,inv!$T$1:$T$1164,$A2087,inv!$U$1:$U$1164,'DIAS DE INVENTARIO TAT'!G$1)</f>
        <v>0</v>
      </c>
      <c r="H2087">
        <f>+SUMIFS(inv!$D$1:$D$1164,inv!$A$1:$A$1164,$B2087,inv!$T$1:$T$1164,$A2087,inv!$U$1:$U$1164,'DIAS DE INVENTARIO TAT'!H$1)</f>
        <v>0</v>
      </c>
      <c r="I2087">
        <f>+SUMIFS(inv!$D$1:$D$1164,inv!$A$1:$A$1164,$B2087,inv!$T$1:$T$1164,$A2087,inv!$U$1:$U$1164,'DIAS DE INVENTARIO TAT'!I$1)</f>
        <v>0</v>
      </c>
      <c r="J2087">
        <f>+SUMIFS(inv!$D$1:$D$1164,inv!$A$1:$A$1164,$B2087,inv!$T$1:$T$1164,$A2087,inv!$U$1:$U$1164,'DIAS DE INVENTARIO TAT'!J$1)</f>
        <v>0</v>
      </c>
      <c r="K2087">
        <f>+SUMIFS(inv!$D$1:$D$1164,inv!$A$1:$A$1164,$B2087,inv!$T$1:$T$1164,$A2087,inv!$U$1:$U$1164,'DIAS DE INVENTARIO TAT'!K$1)</f>
        <v>0</v>
      </c>
      <c r="L2087" s="6">
        <f>+SUMIFS(VENTAS!H:H,VENTAS!B:B,B2087,VENTAS!G:G,A2087)</f>
        <v>0</v>
      </c>
      <c r="M2087" s="4">
        <f t="shared" si="209"/>
        <v>0</v>
      </c>
      <c r="N2087" s="4">
        <f t="shared" si="210"/>
        <v>0</v>
      </c>
      <c r="O2087" s="4">
        <f t="shared" si="211"/>
        <v>0</v>
      </c>
      <c r="P2087" s="4">
        <f t="shared" si="212"/>
        <v>0</v>
      </c>
      <c r="Q2087" s="6" t="e">
        <f>+SUMIFS(#REF!,#REF!,TablaINV[[#This Row],[GRUPO]],#REF!,TablaINV[[#This Row],[COD]])</f>
        <v>#REF!</v>
      </c>
      <c r="R2087" s="19">
        <f t="shared" si="213"/>
        <v>0</v>
      </c>
      <c r="S2087" s="4" t="str">
        <f>+VLOOKUP(A2087,inv!T:X,5,0)</f>
        <v>CENTRO ORIENTE</v>
      </c>
      <c r="T2087" s="4" t="e">
        <f>+VLOOKUP(B:B,'DT HUEVO'!$A:$D,4,0)</f>
        <v>#N/A</v>
      </c>
      <c r="U2087" s="4" t="e">
        <f>+VLOOKUP(TablaINV[[#This Row],[COD]],'DT HUEVO'!$A:$D,3,0)</f>
        <v>#N/A</v>
      </c>
    </row>
    <row r="2088" spans="1:21">
      <c r="A2088" t="s">
        <v>464</v>
      </c>
      <c r="B2088" s="7">
        <v>10489</v>
      </c>
      <c r="C2088" t="s">
        <v>546</v>
      </c>
      <c r="D2088">
        <f>+SUMIFS(inv!D:D,inv!A:A,B2088,inv!T:T,A2088)</f>
        <v>0</v>
      </c>
      <c r="E2088">
        <f>+SUMIFS(inv!$D$1:$D$1164,inv!$A$1:$A$1164,$B2088,inv!$T$1:$T$1164,$A2088,inv!$U$1:$U$1164,'DIAS DE INVENTARIO TAT'!E$1)</f>
        <v>0</v>
      </c>
      <c r="F2088">
        <f>+SUMIFS(inv!$D$1:$D$1164,inv!$A$1:$A$1164,$B2088,inv!$T$1:$T$1164,$A2088,inv!$U$1:$U$1164,'DIAS DE INVENTARIO TAT'!F$1)</f>
        <v>0</v>
      </c>
      <c r="G2088">
        <f>+SUMIFS(inv!$D$1:$D$1164,inv!$A$1:$A$1164,$B2088,inv!$T$1:$T$1164,$A2088,inv!$U$1:$U$1164,'DIAS DE INVENTARIO TAT'!G$1)</f>
        <v>0</v>
      </c>
      <c r="H2088">
        <f>+SUMIFS(inv!$D$1:$D$1164,inv!$A$1:$A$1164,$B2088,inv!$T$1:$T$1164,$A2088,inv!$U$1:$U$1164,'DIAS DE INVENTARIO TAT'!H$1)</f>
        <v>0</v>
      </c>
      <c r="I2088">
        <f>+SUMIFS(inv!$D$1:$D$1164,inv!$A$1:$A$1164,$B2088,inv!$T$1:$T$1164,$A2088,inv!$U$1:$U$1164,'DIAS DE INVENTARIO TAT'!I$1)</f>
        <v>0</v>
      </c>
      <c r="J2088">
        <f>+SUMIFS(inv!$D$1:$D$1164,inv!$A$1:$A$1164,$B2088,inv!$T$1:$T$1164,$A2088,inv!$U$1:$U$1164,'DIAS DE INVENTARIO TAT'!J$1)</f>
        <v>0</v>
      </c>
      <c r="K2088">
        <f>+SUMIFS(inv!$D$1:$D$1164,inv!$A$1:$A$1164,$B2088,inv!$T$1:$T$1164,$A2088,inv!$U$1:$U$1164,'DIAS DE INVENTARIO TAT'!K$1)</f>
        <v>0</v>
      </c>
      <c r="L2088" s="6">
        <f>+SUMIFS(VENTAS!H:H,VENTAS!B:B,B2088,VENTAS!G:G,A2088)</f>
        <v>0</v>
      </c>
      <c r="M2088" s="4">
        <f t="shared" si="209"/>
        <v>0</v>
      </c>
      <c r="N2088" s="4">
        <f t="shared" si="210"/>
        <v>0</v>
      </c>
      <c r="O2088" s="4">
        <f t="shared" si="211"/>
        <v>0</v>
      </c>
      <c r="P2088" s="4">
        <f t="shared" si="212"/>
        <v>0</v>
      </c>
      <c r="Q2088" s="6" t="e">
        <f>+SUMIFS(#REF!,#REF!,TablaINV[[#This Row],[GRUPO]],#REF!,TablaINV[[#This Row],[COD]])</f>
        <v>#REF!</v>
      </c>
      <c r="R2088" s="19">
        <f t="shared" si="213"/>
        <v>0</v>
      </c>
      <c r="S2088" s="4" t="str">
        <f>+VLOOKUP(A2088,inv!T:X,5,0)</f>
        <v>CENTRO ORIENTE</v>
      </c>
      <c r="T2088" s="4" t="str">
        <f>+VLOOKUP(B:B,'DT HUEVO'!$A:$D,4,0)</f>
        <v>FS</v>
      </c>
      <c r="U2088" s="4" t="str">
        <f>+VLOOKUP(TablaINV[[#This Row],[COD]],'DT HUEVO'!$A:$D,3,0)</f>
        <v>A</v>
      </c>
    </row>
    <row r="2089" spans="1:21">
      <c r="A2089" t="s">
        <v>464</v>
      </c>
      <c r="B2089" s="7">
        <v>10416</v>
      </c>
      <c r="C2089" t="s">
        <v>581</v>
      </c>
      <c r="D2089">
        <f>+SUMIFS(inv!D:D,inv!A:A,B2089,inv!T:T,A2089)</f>
        <v>0</v>
      </c>
      <c r="E2089">
        <f>+SUMIFS(inv!$D$1:$D$1164,inv!$A$1:$A$1164,$B2089,inv!$T$1:$T$1164,$A2089,inv!$U$1:$U$1164,'DIAS DE INVENTARIO TAT'!E$1)</f>
        <v>0</v>
      </c>
      <c r="F2089">
        <f>+SUMIFS(inv!$D$1:$D$1164,inv!$A$1:$A$1164,$B2089,inv!$T$1:$T$1164,$A2089,inv!$U$1:$U$1164,'DIAS DE INVENTARIO TAT'!F$1)</f>
        <v>0</v>
      </c>
      <c r="G2089">
        <f>+SUMIFS(inv!$D$1:$D$1164,inv!$A$1:$A$1164,$B2089,inv!$T$1:$T$1164,$A2089,inv!$U$1:$U$1164,'DIAS DE INVENTARIO TAT'!G$1)</f>
        <v>0</v>
      </c>
      <c r="H2089">
        <f>+SUMIFS(inv!$D$1:$D$1164,inv!$A$1:$A$1164,$B2089,inv!$T$1:$T$1164,$A2089,inv!$U$1:$U$1164,'DIAS DE INVENTARIO TAT'!H$1)</f>
        <v>0</v>
      </c>
      <c r="I2089">
        <f>+SUMIFS(inv!$D$1:$D$1164,inv!$A$1:$A$1164,$B2089,inv!$T$1:$T$1164,$A2089,inv!$U$1:$U$1164,'DIAS DE INVENTARIO TAT'!I$1)</f>
        <v>0</v>
      </c>
      <c r="J2089">
        <f>+SUMIFS(inv!$D$1:$D$1164,inv!$A$1:$A$1164,$B2089,inv!$T$1:$T$1164,$A2089,inv!$U$1:$U$1164,'DIAS DE INVENTARIO TAT'!J$1)</f>
        <v>0</v>
      </c>
      <c r="K2089">
        <f>+SUMIFS(inv!$D$1:$D$1164,inv!$A$1:$A$1164,$B2089,inv!$T$1:$T$1164,$A2089,inv!$U$1:$U$1164,'DIAS DE INVENTARIO TAT'!K$1)</f>
        <v>0</v>
      </c>
      <c r="L2089" s="6">
        <f>+SUMIFS(VENTAS!H:H,VENTAS!B:B,B2089,VENTAS!G:G,A2089)</f>
        <v>0</v>
      </c>
      <c r="M2089" s="4">
        <f t="shared" si="209"/>
        <v>0</v>
      </c>
      <c r="N2089" s="4">
        <f t="shared" si="210"/>
        <v>0</v>
      </c>
      <c r="O2089" s="4">
        <f t="shared" si="211"/>
        <v>0</v>
      </c>
      <c r="P2089" s="4">
        <f t="shared" si="212"/>
        <v>0</v>
      </c>
      <c r="Q2089" s="6" t="e">
        <f>+SUMIFS(#REF!,#REF!,TablaINV[[#This Row],[GRUPO]],#REF!,TablaINV[[#This Row],[COD]])</f>
        <v>#REF!</v>
      </c>
      <c r="R2089" s="19">
        <f t="shared" si="213"/>
        <v>0</v>
      </c>
      <c r="S2089" s="4" t="str">
        <f>+VLOOKUP(A2089,inv!T:X,5,0)</f>
        <v>CENTRO ORIENTE</v>
      </c>
      <c r="T2089" s="4" t="str">
        <f>+VLOOKUP(B:B,'DT HUEVO'!$A:$D,4,0)</f>
        <v>ETIQUETA</v>
      </c>
      <c r="U2089" s="4" t="str">
        <f>+VLOOKUP(TablaINV[[#This Row],[COD]],'DT HUEVO'!$A:$D,3,0)</f>
        <v>A</v>
      </c>
    </row>
    <row r="2090" spans="1:21">
      <c r="A2090" t="s">
        <v>464</v>
      </c>
      <c r="B2090" s="7">
        <v>10367</v>
      </c>
      <c r="C2090" t="s">
        <v>606</v>
      </c>
      <c r="D2090">
        <f>+SUMIFS(inv!D:D,inv!A:A,B2090,inv!T:T,A2090)</f>
        <v>0</v>
      </c>
      <c r="E2090">
        <f>+SUMIFS(inv!$D$1:$D$1164,inv!$A$1:$A$1164,$B2090,inv!$T$1:$T$1164,$A2090,inv!$U$1:$U$1164,'DIAS DE INVENTARIO TAT'!E$1)</f>
        <v>0</v>
      </c>
      <c r="F2090">
        <f>+SUMIFS(inv!$D$1:$D$1164,inv!$A$1:$A$1164,$B2090,inv!$T$1:$T$1164,$A2090,inv!$U$1:$U$1164,'DIAS DE INVENTARIO TAT'!F$1)</f>
        <v>0</v>
      </c>
      <c r="G2090">
        <f>+SUMIFS(inv!$D$1:$D$1164,inv!$A$1:$A$1164,$B2090,inv!$T$1:$T$1164,$A2090,inv!$U$1:$U$1164,'DIAS DE INVENTARIO TAT'!G$1)</f>
        <v>0</v>
      </c>
      <c r="H2090">
        <f>+SUMIFS(inv!$D$1:$D$1164,inv!$A$1:$A$1164,$B2090,inv!$T$1:$T$1164,$A2090,inv!$U$1:$U$1164,'DIAS DE INVENTARIO TAT'!H$1)</f>
        <v>0</v>
      </c>
      <c r="I2090">
        <f>+SUMIFS(inv!$D$1:$D$1164,inv!$A$1:$A$1164,$B2090,inv!$T$1:$T$1164,$A2090,inv!$U$1:$U$1164,'DIAS DE INVENTARIO TAT'!I$1)</f>
        <v>0</v>
      </c>
      <c r="J2090">
        <f>+SUMIFS(inv!$D$1:$D$1164,inv!$A$1:$A$1164,$B2090,inv!$T$1:$T$1164,$A2090,inv!$U$1:$U$1164,'DIAS DE INVENTARIO TAT'!J$1)</f>
        <v>0</v>
      </c>
      <c r="K2090">
        <f>+SUMIFS(inv!$D$1:$D$1164,inv!$A$1:$A$1164,$B2090,inv!$T$1:$T$1164,$A2090,inv!$U$1:$U$1164,'DIAS DE INVENTARIO TAT'!K$1)</f>
        <v>0</v>
      </c>
      <c r="L2090" s="6">
        <f>+SUMIFS(VENTAS!H:H,VENTAS!B:B,B2090,VENTAS!G:G,A2090)</f>
        <v>0</v>
      </c>
      <c r="M2090" s="4">
        <f t="shared" si="209"/>
        <v>0</v>
      </c>
      <c r="N2090" s="4">
        <f t="shared" si="210"/>
        <v>0</v>
      </c>
      <c r="O2090" s="4">
        <f t="shared" si="211"/>
        <v>0</v>
      </c>
      <c r="P2090" s="4">
        <f t="shared" si="212"/>
        <v>0</v>
      </c>
      <c r="Q2090" s="6" t="e">
        <f>+SUMIFS(#REF!,#REF!,TablaINV[[#This Row],[GRUPO]],#REF!,TablaINV[[#This Row],[COD]])</f>
        <v>#REF!</v>
      </c>
      <c r="R2090" s="19">
        <f t="shared" si="213"/>
        <v>0</v>
      </c>
      <c r="S2090" s="4" t="str">
        <f>+VLOOKUP(A2090,inv!T:X,5,0)</f>
        <v>CENTRO ORIENTE</v>
      </c>
      <c r="T2090" s="4" t="str">
        <f>+VLOOKUP(B:B,'DT HUEVO'!$A:$D,4,0)</f>
        <v>FS</v>
      </c>
      <c r="U2090" s="4" t="str">
        <f>+VLOOKUP(TablaINV[[#This Row],[COD]],'DT HUEVO'!$A:$D,3,0)</f>
        <v>AA</v>
      </c>
    </row>
    <row r="2091" spans="1:21">
      <c r="A2091" t="s">
        <v>464</v>
      </c>
      <c r="B2091" s="7">
        <v>10309</v>
      </c>
      <c r="C2091" t="s">
        <v>539</v>
      </c>
      <c r="D2091">
        <f>+SUMIFS(inv!D:D,inv!A:A,B2091,inv!T:T,A2091)</f>
        <v>0</v>
      </c>
      <c r="E2091">
        <f>+SUMIFS(inv!$D$1:$D$1164,inv!$A$1:$A$1164,$B2091,inv!$T$1:$T$1164,$A2091,inv!$U$1:$U$1164,'DIAS DE INVENTARIO TAT'!E$1)</f>
        <v>0</v>
      </c>
      <c r="F2091">
        <f>+SUMIFS(inv!$D$1:$D$1164,inv!$A$1:$A$1164,$B2091,inv!$T$1:$T$1164,$A2091,inv!$U$1:$U$1164,'DIAS DE INVENTARIO TAT'!F$1)</f>
        <v>0</v>
      </c>
      <c r="G2091">
        <f>+SUMIFS(inv!$D$1:$D$1164,inv!$A$1:$A$1164,$B2091,inv!$T$1:$T$1164,$A2091,inv!$U$1:$U$1164,'DIAS DE INVENTARIO TAT'!G$1)</f>
        <v>0</v>
      </c>
      <c r="H2091">
        <f>+SUMIFS(inv!$D$1:$D$1164,inv!$A$1:$A$1164,$B2091,inv!$T$1:$T$1164,$A2091,inv!$U$1:$U$1164,'DIAS DE INVENTARIO TAT'!H$1)</f>
        <v>0</v>
      </c>
      <c r="I2091">
        <f>+SUMIFS(inv!$D$1:$D$1164,inv!$A$1:$A$1164,$B2091,inv!$T$1:$T$1164,$A2091,inv!$U$1:$U$1164,'DIAS DE INVENTARIO TAT'!I$1)</f>
        <v>0</v>
      </c>
      <c r="J2091">
        <f>+SUMIFS(inv!$D$1:$D$1164,inv!$A$1:$A$1164,$B2091,inv!$T$1:$T$1164,$A2091,inv!$U$1:$U$1164,'DIAS DE INVENTARIO TAT'!J$1)</f>
        <v>0</v>
      </c>
      <c r="K2091">
        <f>+SUMIFS(inv!$D$1:$D$1164,inv!$A$1:$A$1164,$B2091,inv!$T$1:$T$1164,$A2091,inv!$U$1:$U$1164,'DIAS DE INVENTARIO TAT'!K$1)</f>
        <v>0</v>
      </c>
      <c r="L2091" s="6">
        <f>+SUMIFS(VENTAS!H:H,VENTAS!B:B,B2091,VENTAS!G:G,A2091)</f>
        <v>0</v>
      </c>
      <c r="M2091" s="4">
        <f t="shared" si="209"/>
        <v>0</v>
      </c>
      <c r="N2091" s="4">
        <f t="shared" si="210"/>
        <v>0</v>
      </c>
      <c r="O2091" s="4">
        <f t="shared" si="211"/>
        <v>0</v>
      </c>
      <c r="P2091" s="4">
        <f t="shared" si="212"/>
        <v>0</v>
      </c>
      <c r="Q2091" s="6" t="e">
        <f>+SUMIFS(#REF!,#REF!,TablaINV[[#This Row],[GRUPO]],#REF!,TablaINV[[#This Row],[COD]])</f>
        <v>#REF!</v>
      </c>
      <c r="R2091" s="19">
        <f t="shared" si="213"/>
        <v>0</v>
      </c>
      <c r="S2091" s="4" t="str">
        <f>+VLOOKUP(A2091,inv!T:X,5,0)</f>
        <v>CENTRO ORIENTE</v>
      </c>
      <c r="T2091" s="4" t="str">
        <f>+VLOOKUP(B:B,'DT HUEVO'!$A:$D,4,0)</f>
        <v>FS</v>
      </c>
      <c r="U2091" s="4" t="str">
        <f>+VLOOKUP(TablaINV[[#This Row],[COD]],'DT HUEVO'!$A:$D,3,0)</f>
        <v>AA</v>
      </c>
    </row>
    <row r="2092" spans="1:21">
      <c r="A2092" t="s">
        <v>464</v>
      </c>
      <c r="B2092" s="7">
        <v>10388</v>
      </c>
      <c r="C2092" t="s">
        <v>541</v>
      </c>
      <c r="D2092">
        <f>+SUMIFS(inv!D:D,inv!A:A,B2092,inv!T:T,A2092)</f>
        <v>0</v>
      </c>
      <c r="E2092">
        <f>+SUMIFS(inv!$D$1:$D$1164,inv!$A$1:$A$1164,$B2092,inv!$T$1:$T$1164,$A2092,inv!$U$1:$U$1164,'DIAS DE INVENTARIO TAT'!E$1)</f>
        <v>0</v>
      </c>
      <c r="F2092">
        <f>+SUMIFS(inv!$D$1:$D$1164,inv!$A$1:$A$1164,$B2092,inv!$T$1:$T$1164,$A2092,inv!$U$1:$U$1164,'DIAS DE INVENTARIO TAT'!F$1)</f>
        <v>0</v>
      </c>
      <c r="G2092">
        <f>+SUMIFS(inv!$D$1:$D$1164,inv!$A$1:$A$1164,$B2092,inv!$T$1:$T$1164,$A2092,inv!$U$1:$U$1164,'DIAS DE INVENTARIO TAT'!G$1)</f>
        <v>0</v>
      </c>
      <c r="H2092">
        <f>+SUMIFS(inv!$D$1:$D$1164,inv!$A$1:$A$1164,$B2092,inv!$T$1:$T$1164,$A2092,inv!$U$1:$U$1164,'DIAS DE INVENTARIO TAT'!H$1)</f>
        <v>0</v>
      </c>
      <c r="I2092">
        <f>+SUMIFS(inv!$D$1:$D$1164,inv!$A$1:$A$1164,$B2092,inv!$T$1:$T$1164,$A2092,inv!$U$1:$U$1164,'DIAS DE INVENTARIO TAT'!I$1)</f>
        <v>0</v>
      </c>
      <c r="J2092">
        <f>+SUMIFS(inv!$D$1:$D$1164,inv!$A$1:$A$1164,$B2092,inv!$T$1:$T$1164,$A2092,inv!$U$1:$U$1164,'DIAS DE INVENTARIO TAT'!J$1)</f>
        <v>0</v>
      </c>
      <c r="K2092">
        <f>+SUMIFS(inv!$D$1:$D$1164,inv!$A$1:$A$1164,$B2092,inv!$T$1:$T$1164,$A2092,inv!$U$1:$U$1164,'DIAS DE INVENTARIO TAT'!K$1)</f>
        <v>0</v>
      </c>
      <c r="L2092" s="6">
        <f>+SUMIFS(VENTAS!H:H,VENTAS!B:B,B2092,VENTAS!G:G,A2092)</f>
        <v>0</v>
      </c>
      <c r="M2092" s="4">
        <f t="shared" si="209"/>
        <v>0</v>
      </c>
      <c r="N2092" s="4">
        <f t="shared" si="210"/>
        <v>0</v>
      </c>
      <c r="O2092" s="4">
        <f t="shared" si="211"/>
        <v>0</v>
      </c>
      <c r="P2092" s="4">
        <f t="shared" si="212"/>
        <v>0</v>
      </c>
      <c r="Q2092" s="6" t="e">
        <f>+SUMIFS(#REF!,#REF!,TablaINV[[#This Row],[GRUPO]],#REF!,TablaINV[[#This Row],[COD]])</f>
        <v>#REF!</v>
      </c>
      <c r="R2092" s="19">
        <f t="shared" si="213"/>
        <v>0</v>
      </c>
      <c r="S2092" s="4" t="str">
        <f>+VLOOKUP(A2092,inv!T:X,5,0)</f>
        <v>CENTRO ORIENTE</v>
      </c>
      <c r="T2092" s="4" t="str">
        <f>+VLOOKUP(B:B,'DT HUEVO'!$A:$D,4,0)</f>
        <v>FS</v>
      </c>
      <c r="U2092" s="4" t="str">
        <f>+VLOOKUP(TablaINV[[#This Row],[COD]],'DT HUEVO'!$A:$D,3,0)</f>
        <v>AA</v>
      </c>
    </row>
    <row r="2093" spans="1:21">
      <c r="A2093" t="s">
        <v>464</v>
      </c>
      <c r="B2093" s="7">
        <v>10205</v>
      </c>
      <c r="C2093" t="s">
        <v>552</v>
      </c>
      <c r="D2093">
        <f>+SUMIFS(inv!D:D,inv!A:A,B2093,inv!T:T,A2093)</f>
        <v>0</v>
      </c>
      <c r="E2093">
        <f>+SUMIFS(inv!$D$1:$D$1164,inv!$A$1:$A$1164,$B2093,inv!$T$1:$T$1164,$A2093,inv!$U$1:$U$1164,'DIAS DE INVENTARIO TAT'!E$1)</f>
        <v>0</v>
      </c>
      <c r="F2093">
        <f>+SUMIFS(inv!$D$1:$D$1164,inv!$A$1:$A$1164,$B2093,inv!$T$1:$T$1164,$A2093,inv!$U$1:$U$1164,'DIAS DE INVENTARIO TAT'!F$1)</f>
        <v>0</v>
      </c>
      <c r="G2093">
        <f>+SUMIFS(inv!$D$1:$D$1164,inv!$A$1:$A$1164,$B2093,inv!$T$1:$T$1164,$A2093,inv!$U$1:$U$1164,'DIAS DE INVENTARIO TAT'!G$1)</f>
        <v>0</v>
      </c>
      <c r="H2093">
        <f>+SUMIFS(inv!$D$1:$D$1164,inv!$A$1:$A$1164,$B2093,inv!$T$1:$T$1164,$A2093,inv!$U$1:$U$1164,'DIAS DE INVENTARIO TAT'!H$1)</f>
        <v>0</v>
      </c>
      <c r="I2093">
        <f>+SUMIFS(inv!$D$1:$D$1164,inv!$A$1:$A$1164,$B2093,inv!$T$1:$T$1164,$A2093,inv!$U$1:$U$1164,'DIAS DE INVENTARIO TAT'!I$1)</f>
        <v>0</v>
      </c>
      <c r="J2093">
        <f>+SUMIFS(inv!$D$1:$D$1164,inv!$A$1:$A$1164,$B2093,inv!$T$1:$T$1164,$A2093,inv!$U$1:$U$1164,'DIAS DE INVENTARIO TAT'!J$1)</f>
        <v>0</v>
      </c>
      <c r="K2093">
        <f>+SUMIFS(inv!$D$1:$D$1164,inv!$A$1:$A$1164,$B2093,inv!$T$1:$T$1164,$A2093,inv!$U$1:$U$1164,'DIAS DE INVENTARIO TAT'!K$1)</f>
        <v>0</v>
      </c>
      <c r="L2093" s="6">
        <f>+SUMIFS(VENTAS!H:H,VENTAS!B:B,B2093,VENTAS!G:G,A2093)</f>
        <v>0</v>
      </c>
      <c r="M2093" s="4">
        <f t="shared" si="209"/>
        <v>0</v>
      </c>
      <c r="N2093" s="4">
        <f t="shared" si="210"/>
        <v>0</v>
      </c>
      <c r="O2093" s="4">
        <f t="shared" si="211"/>
        <v>0</v>
      </c>
      <c r="P2093" s="4">
        <f t="shared" si="212"/>
        <v>0</v>
      </c>
      <c r="Q2093" s="6" t="e">
        <f>+SUMIFS(#REF!,#REF!,TablaINV[[#This Row],[GRUPO]],#REF!,TablaINV[[#This Row],[COD]])</f>
        <v>#REF!</v>
      </c>
      <c r="R2093" s="19">
        <f t="shared" si="213"/>
        <v>0</v>
      </c>
      <c r="S2093" s="4" t="str">
        <f>+VLOOKUP(A2093,inv!T:X,5,0)</f>
        <v>CENTRO ORIENTE</v>
      </c>
      <c r="T2093" s="4" t="str">
        <f>+VLOOKUP(B:B,'DT HUEVO'!$A:$D,4,0)</f>
        <v>FS</v>
      </c>
      <c r="U2093" s="4" t="str">
        <f>+VLOOKUP(TablaINV[[#This Row],[COD]],'DT HUEVO'!$A:$D,3,0)</f>
        <v>AAA</v>
      </c>
    </row>
    <row r="2094" spans="1:21">
      <c r="A2094" t="s">
        <v>464</v>
      </c>
      <c r="B2094" s="7">
        <v>10307</v>
      </c>
      <c r="C2094" t="s">
        <v>538</v>
      </c>
      <c r="D2094">
        <f>+SUMIFS(inv!D:D,inv!A:A,B2094,inv!T:T,A2094)</f>
        <v>0</v>
      </c>
      <c r="E2094">
        <f>+SUMIFS(inv!$D$1:$D$1164,inv!$A$1:$A$1164,$B2094,inv!$T$1:$T$1164,$A2094,inv!$U$1:$U$1164,'DIAS DE INVENTARIO TAT'!E$1)</f>
        <v>0</v>
      </c>
      <c r="F2094">
        <f>+SUMIFS(inv!$D$1:$D$1164,inv!$A$1:$A$1164,$B2094,inv!$T$1:$T$1164,$A2094,inv!$U$1:$U$1164,'DIAS DE INVENTARIO TAT'!F$1)</f>
        <v>0</v>
      </c>
      <c r="G2094">
        <f>+SUMIFS(inv!$D$1:$D$1164,inv!$A$1:$A$1164,$B2094,inv!$T$1:$T$1164,$A2094,inv!$U$1:$U$1164,'DIAS DE INVENTARIO TAT'!G$1)</f>
        <v>0</v>
      </c>
      <c r="H2094">
        <f>+SUMIFS(inv!$D$1:$D$1164,inv!$A$1:$A$1164,$B2094,inv!$T$1:$T$1164,$A2094,inv!$U$1:$U$1164,'DIAS DE INVENTARIO TAT'!H$1)</f>
        <v>0</v>
      </c>
      <c r="I2094">
        <f>+SUMIFS(inv!$D$1:$D$1164,inv!$A$1:$A$1164,$B2094,inv!$T$1:$T$1164,$A2094,inv!$U$1:$U$1164,'DIAS DE INVENTARIO TAT'!I$1)</f>
        <v>0</v>
      </c>
      <c r="J2094">
        <f>+SUMIFS(inv!$D$1:$D$1164,inv!$A$1:$A$1164,$B2094,inv!$T$1:$T$1164,$A2094,inv!$U$1:$U$1164,'DIAS DE INVENTARIO TAT'!J$1)</f>
        <v>0</v>
      </c>
      <c r="K2094">
        <f>+SUMIFS(inv!$D$1:$D$1164,inv!$A$1:$A$1164,$B2094,inv!$T$1:$T$1164,$A2094,inv!$U$1:$U$1164,'DIAS DE INVENTARIO TAT'!K$1)</f>
        <v>0</v>
      </c>
      <c r="L2094" s="6">
        <f>+SUMIFS(VENTAS!H:H,VENTAS!B:B,B2094,VENTAS!G:G,A2094)</f>
        <v>0</v>
      </c>
      <c r="M2094" s="4">
        <f t="shared" si="209"/>
        <v>0</v>
      </c>
      <c r="N2094" s="4">
        <f t="shared" si="210"/>
        <v>0</v>
      </c>
      <c r="O2094" s="4">
        <f t="shared" si="211"/>
        <v>0</v>
      </c>
      <c r="P2094" s="4">
        <f t="shared" si="212"/>
        <v>0</v>
      </c>
      <c r="Q2094" s="6" t="e">
        <f>+SUMIFS(#REF!,#REF!,TablaINV[[#This Row],[GRUPO]],#REF!,TablaINV[[#This Row],[COD]])</f>
        <v>#REF!</v>
      </c>
      <c r="R2094" s="19">
        <f t="shared" si="213"/>
        <v>0</v>
      </c>
      <c r="S2094" s="4" t="str">
        <f>+VLOOKUP(A2094,inv!T:X,5,0)</f>
        <v>CENTRO ORIENTE</v>
      </c>
      <c r="T2094" s="4" t="str">
        <f>+VLOOKUP(B:B,'DT HUEVO'!$A:$D,4,0)</f>
        <v>EMPACADOS</v>
      </c>
      <c r="U2094" s="4" t="str">
        <f>+VLOOKUP(TablaINV[[#This Row],[COD]],'DT HUEVO'!$A:$D,3,0)</f>
        <v>AA</v>
      </c>
    </row>
    <row r="2095" spans="1:21">
      <c r="A2095" t="s">
        <v>464</v>
      </c>
      <c r="B2095" s="7">
        <v>10380</v>
      </c>
      <c r="C2095" t="s">
        <v>565</v>
      </c>
      <c r="D2095">
        <f>+SUMIFS(inv!D:D,inv!A:A,B2095,inv!T:T,A2095)</f>
        <v>0</v>
      </c>
      <c r="E2095">
        <f>+SUMIFS(inv!$D$1:$D$1164,inv!$A$1:$A$1164,$B2095,inv!$T$1:$T$1164,$A2095,inv!$U$1:$U$1164,'DIAS DE INVENTARIO TAT'!E$1)</f>
        <v>0</v>
      </c>
      <c r="F2095">
        <f>+SUMIFS(inv!$D$1:$D$1164,inv!$A$1:$A$1164,$B2095,inv!$T$1:$T$1164,$A2095,inv!$U$1:$U$1164,'DIAS DE INVENTARIO TAT'!F$1)</f>
        <v>0</v>
      </c>
      <c r="G2095">
        <f>+SUMIFS(inv!$D$1:$D$1164,inv!$A$1:$A$1164,$B2095,inv!$T$1:$T$1164,$A2095,inv!$U$1:$U$1164,'DIAS DE INVENTARIO TAT'!G$1)</f>
        <v>0</v>
      </c>
      <c r="H2095">
        <f>+SUMIFS(inv!$D$1:$D$1164,inv!$A$1:$A$1164,$B2095,inv!$T$1:$T$1164,$A2095,inv!$U$1:$U$1164,'DIAS DE INVENTARIO TAT'!H$1)</f>
        <v>0</v>
      </c>
      <c r="I2095">
        <f>+SUMIFS(inv!$D$1:$D$1164,inv!$A$1:$A$1164,$B2095,inv!$T$1:$T$1164,$A2095,inv!$U$1:$U$1164,'DIAS DE INVENTARIO TAT'!I$1)</f>
        <v>0</v>
      </c>
      <c r="J2095">
        <f>+SUMIFS(inv!$D$1:$D$1164,inv!$A$1:$A$1164,$B2095,inv!$T$1:$T$1164,$A2095,inv!$U$1:$U$1164,'DIAS DE INVENTARIO TAT'!J$1)</f>
        <v>0</v>
      </c>
      <c r="K2095">
        <f>+SUMIFS(inv!$D$1:$D$1164,inv!$A$1:$A$1164,$B2095,inv!$T$1:$T$1164,$A2095,inv!$U$1:$U$1164,'DIAS DE INVENTARIO TAT'!K$1)</f>
        <v>0</v>
      </c>
      <c r="L2095" s="6">
        <f>+SUMIFS(VENTAS!H:H,VENTAS!B:B,B2095,VENTAS!G:G,A2095)</f>
        <v>0</v>
      </c>
      <c r="M2095" s="4">
        <f t="shared" si="209"/>
        <v>0</v>
      </c>
      <c r="N2095" s="4">
        <f t="shared" si="210"/>
        <v>0</v>
      </c>
      <c r="O2095" s="4">
        <f t="shared" si="211"/>
        <v>0</v>
      </c>
      <c r="P2095" s="4">
        <f t="shared" si="212"/>
        <v>0</v>
      </c>
      <c r="Q2095" s="6" t="e">
        <f>+SUMIFS(#REF!,#REF!,TablaINV[[#This Row],[GRUPO]],#REF!,TablaINV[[#This Row],[COD]])</f>
        <v>#REF!</v>
      </c>
      <c r="R2095" s="19">
        <f t="shared" si="213"/>
        <v>0</v>
      </c>
      <c r="S2095" s="4" t="str">
        <f>+VLOOKUP(A2095,inv!T:X,5,0)</f>
        <v>CENTRO ORIENTE</v>
      </c>
      <c r="T2095" s="4" t="str">
        <f>+VLOOKUP(B:B,'DT HUEVO'!$A:$D,4,0)</f>
        <v>EMPACADOS</v>
      </c>
      <c r="U2095" s="4" t="str">
        <f>+VLOOKUP(TablaINV[[#This Row],[COD]],'DT HUEVO'!$A:$D,3,0)</f>
        <v>AA</v>
      </c>
    </row>
    <row r="2096" spans="1:21">
      <c r="A2096" t="s">
        <v>464</v>
      </c>
      <c r="B2096" s="7">
        <v>10409</v>
      </c>
      <c r="C2096" t="s">
        <v>566</v>
      </c>
      <c r="D2096">
        <f>+SUMIFS(inv!D:D,inv!A:A,B2096,inv!T:T,A2096)</f>
        <v>0</v>
      </c>
      <c r="E2096">
        <f>+SUMIFS(inv!$D$1:$D$1164,inv!$A$1:$A$1164,$B2096,inv!$T$1:$T$1164,$A2096,inv!$U$1:$U$1164,'DIAS DE INVENTARIO TAT'!E$1)</f>
        <v>0</v>
      </c>
      <c r="F2096">
        <f>+SUMIFS(inv!$D$1:$D$1164,inv!$A$1:$A$1164,$B2096,inv!$T$1:$T$1164,$A2096,inv!$U$1:$U$1164,'DIAS DE INVENTARIO TAT'!F$1)</f>
        <v>0</v>
      </c>
      <c r="G2096">
        <f>+SUMIFS(inv!$D$1:$D$1164,inv!$A$1:$A$1164,$B2096,inv!$T$1:$T$1164,$A2096,inv!$U$1:$U$1164,'DIAS DE INVENTARIO TAT'!G$1)</f>
        <v>0</v>
      </c>
      <c r="H2096">
        <f>+SUMIFS(inv!$D$1:$D$1164,inv!$A$1:$A$1164,$B2096,inv!$T$1:$T$1164,$A2096,inv!$U$1:$U$1164,'DIAS DE INVENTARIO TAT'!H$1)</f>
        <v>0</v>
      </c>
      <c r="I2096">
        <f>+SUMIFS(inv!$D$1:$D$1164,inv!$A$1:$A$1164,$B2096,inv!$T$1:$T$1164,$A2096,inv!$U$1:$U$1164,'DIAS DE INVENTARIO TAT'!I$1)</f>
        <v>0</v>
      </c>
      <c r="J2096">
        <f>+SUMIFS(inv!$D$1:$D$1164,inv!$A$1:$A$1164,$B2096,inv!$T$1:$T$1164,$A2096,inv!$U$1:$U$1164,'DIAS DE INVENTARIO TAT'!J$1)</f>
        <v>0</v>
      </c>
      <c r="K2096">
        <f>+SUMIFS(inv!$D$1:$D$1164,inv!$A$1:$A$1164,$B2096,inv!$T$1:$T$1164,$A2096,inv!$U$1:$U$1164,'DIAS DE INVENTARIO TAT'!K$1)</f>
        <v>0</v>
      </c>
      <c r="L2096" s="6">
        <f>+SUMIFS(VENTAS!H:H,VENTAS!B:B,B2096,VENTAS!G:G,A2096)</f>
        <v>0</v>
      </c>
      <c r="M2096" s="4">
        <f t="shared" si="209"/>
        <v>0</v>
      </c>
      <c r="N2096" s="4">
        <f t="shared" si="210"/>
        <v>0</v>
      </c>
      <c r="O2096" s="4">
        <f t="shared" si="211"/>
        <v>0</v>
      </c>
      <c r="P2096" s="4">
        <f t="shared" si="212"/>
        <v>0</v>
      </c>
      <c r="Q2096" s="6" t="e">
        <f>+SUMIFS(#REF!,#REF!,TablaINV[[#This Row],[GRUPO]],#REF!,TablaINV[[#This Row],[COD]])</f>
        <v>#REF!</v>
      </c>
      <c r="R2096" s="19">
        <f t="shared" si="213"/>
        <v>0</v>
      </c>
      <c r="S2096" s="4" t="str">
        <f>+VLOOKUP(A2096,inv!T:X,5,0)</f>
        <v>CENTRO ORIENTE</v>
      </c>
      <c r="T2096" s="4" t="str">
        <f>+VLOOKUP(B:B,'DT HUEVO'!$A:$D,4,0)</f>
        <v>FS</v>
      </c>
      <c r="U2096" s="4" t="str">
        <f>+VLOOKUP(TablaINV[[#This Row],[COD]],'DT HUEVO'!$A:$D,3,0)</f>
        <v>A</v>
      </c>
    </row>
    <row r="2097" spans="1:21">
      <c r="A2097" t="s">
        <v>464</v>
      </c>
      <c r="B2097" s="7">
        <v>10411</v>
      </c>
      <c r="C2097" t="s">
        <v>543</v>
      </c>
      <c r="D2097">
        <f>+SUMIFS(inv!D:D,inv!A:A,B2097,inv!T:T,A2097)</f>
        <v>0</v>
      </c>
      <c r="E2097">
        <f>+SUMIFS(inv!$D$1:$D$1164,inv!$A$1:$A$1164,$B2097,inv!$T$1:$T$1164,$A2097,inv!$U$1:$U$1164,'DIAS DE INVENTARIO TAT'!E$1)</f>
        <v>0</v>
      </c>
      <c r="F2097">
        <f>+SUMIFS(inv!$D$1:$D$1164,inv!$A$1:$A$1164,$B2097,inv!$T$1:$T$1164,$A2097,inv!$U$1:$U$1164,'DIAS DE INVENTARIO TAT'!F$1)</f>
        <v>0</v>
      </c>
      <c r="G2097">
        <f>+SUMIFS(inv!$D$1:$D$1164,inv!$A$1:$A$1164,$B2097,inv!$T$1:$T$1164,$A2097,inv!$U$1:$U$1164,'DIAS DE INVENTARIO TAT'!G$1)</f>
        <v>0</v>
      </c>
      <c r="H2097">
        <f>+SUMIFS(inv!$D$1:$D$1164,inv!$A$1:$A$1164,$B2097,inv!$T$1:$T$1164,$A2097,inv!$U$1:$U$1164,'DIAS DE INVENTARIO TAT'!H$1)</f>
        <v>0</v>
      </c>
      <c r="I2097">
        <f>+SUMIFS(inv!$D$1:$D$1164,inv!$A$1:$A$1164,$B2097,inv!$T$1:$T$1164,$A2097,inv!$U$1:$U$1164,'DIAS DE INVENTARIO TAT'!I$1)</f>
        <v>0</v>
      </c>
      <c r="J2097">
        <f>+SUMIFS(inv!$D$1:$D$1164,inv!$A$1:$A$1164,$B2097,inv!$T$1:$T$1164,$A2097,inv!$U$1:$U$1164,'DIAS DE INVENTARIO TAT'!J$1)</f>
        <v>0</v>
      </c>
      <c r="K2097">
        <f>+SUMIFS(inv!$D$1:$D$1164,inv!$A$1:$A$1164,$B2097,inv!$T$1:$T$1164,$A2097,inv!$U$1:$U$1164,'DIAS DE INVENTARIO TAT'!K$1)</f>
        <v>0</v>
      </c>
      <c r="L2097" s="6">
        <f>+SUMIFS(VENTAS!H:H,VENTAS!B:B,B2097,VENTAS!G:G,A2097)</f>
        <v>0</v>
      </c>
      <c r="M2097" s="4">
        <f t="shared" si="209"/>
        <v>0</v>
      </c>
      <c r="N2097" s="4">
        <f t="shared" si="210"/>
        <v>0</v>
      </c>
      <c r="O2097" s="4">
        <f t="shared" si="211"/>
        <v>0</v>
      </c>
      <c r="P2097" s="4">
        <f t="shared" si="212"/>
        <v>0</v>
      </c>
      <c r="Q2097" s="6" t="e">
        <f>+SUMIFS(#REF!,#REF!,TablaINV[[#This Row],[GRUPO]],#REF!,TablaINV[[#This Row],[COD]])</f>
        <v>#REF!</v>
      </c>
      <c r="R2097" s="19">
        <f t="shared" si="213"/>
        <v>0</v>
      </c>
      <c r="S2097" s="4" t="str">
        <f>+VLOOKUP(A2097,inv!T:X,5,0)</f>
        <v>CENTRO ORIENTE</v>
      </c>
      <c r="T2097" s="4" t="str">
        <f>+VLOOKUP(B:B,'DT HUEVO'!$A:$D,4,0)</f>
        <v>EMPACADOS</v>
      </c>
      <c r="U2097" s="4" t="str">
        <f>+VLOOKUP(TablaINV[[#This Row],[COD]],'DT HUEVO'!$A:$D,3,0)</f>
        <v>A</v>
      </c>
    </row>
    <row r="2098" spans="1:21">
      <c r="A2098" t="s">
        <v>464</v>
      </c>
      <c r="B2098" s="7">
        <v>10511</v>
      </c>
      <c r="C2098" t="s">
        <v>547</v>
      </c>
      <c r="D2098">
        <f>+SUMIFS(inv!D:D,inv!A:A,B2098,inv!T:T,A2098)</f>
        <v>0</v>
      </c>
      <c r="E2098">
        <f>+SUMIFS(inv!$D$1:$D$1164,inv!$A$1:$A$1164,$B2098,inv!$T$1:$T$1164,$A2098,inv!$U$1:$U$1164,'DIAS DE INVENTARIO TAT'!E$1)</f>
        <v>0</v>
      </c>
      <c r="F2098">
        <f>+SUMIFS(inv!$D$1:$D$1164,inv!$A$1:$A$1164,$B2098,inv!$T$1:$T$1164,$A2098,inv!$U$1:$U$1164,'DIAS DE INVENTARIO TAT'!F$1)</f>
        <v>0</v>
      </c>
      <c r="G2098">
        <f>+SUMIFS(inv!$D$1:$D$1164,inv!$A$1:$A$1164,$B2098,inv!$T$1:$T$1164,$A2098,inv!$U$1:$U$1164,'DIAS DE INVENTARIO TAT'!G$1)</f>
        <v>0</v>
      </c>
      <c r="H2098">
        <f>+SUMIFS(inv!$D$1:$D$1164,inv!$A$1:$A$1164,$B2098,inv!$T$1:$T$1164,$A2098,inv!$U$1:$U$1164,'DIAS DE INVENTARIO TAT'!H$1)</f>
        <v>0</v>
      </c>
      <c r="I2098">
        <f>+SUMIFS(inv!$D$1:$D$1164,inv!$A$1:$A$1164,$B2098,inv!$T$1:$T$1164,$A2098,inv!$U$1:$U$1164,'DIAS DE INVENTARIO TAT'!I$1)</f>
        <v>0</v>
      </c>
      <c r="J2098">
        <f>+SUMIFS(inv!$D$1:$D$1164,inv!$A$1:$A$1164,$B2098,inv!$T$1:$T$1164,$A2098,inv!$U$1:$U$1164,'DIAS DE INVENTARIO TAT'!J$1)</f>
        <v>0</v>
      </c>
      <c r="K2098">
        <f>+SUMIFS(inv!$D$1:$D$1164,inv!$A$1:$A$1164,$B2098,inv!$T$1:$T$1164,$A2098,inv!$U$1:$U$1164,'DIAS DE INVENTARIO TAT'!K$1)</f>
        <v>0</v>
      </c>
      <c r="L2098" s="6">
        <f>+SUMIFS(VENTAS!H:H,VENTAS!B:B,B2098,VENTAS!G:G,A2098)</f>
        <v>0</v>
      </c>
      <c r="M2098" s="4">
        <f t="shared" si="209"/>
        <v>0</v>
      </c>
      <c r="N2098" s="4">
        <f t="shared" si="210"/>
        <v>0</v>
      </c>
      <c r="O2098" s="4">
        <f t="shared" si="211"/>
        <v>0</v>
      </c>
      <c r="P2098" s="4">
        <f t="shared" si="212"/>
        <v>0</v>
      </c>
      <c r="Q2098" s="6" t="e">
        <f>+SUMIFS(#REF!,#REF!,TablaINV[[#This Row],[GRUPO]],#REF!,TablaINV[[#This Row],[COD]])</f>
        <v>#REF!</v>
      </c>
      <c r="R2098" s="19">
        <f t="shared" si="213"/>
        <v>0</v>
      </c>
      <c r="S2098" s="4" t="str">
        <f>+VLOOKUP(A2098,inv!T:X,5,0)</f>
        <v>CENTRO ORIENTE</v>
      </c>
      <c r="T2098" s="4" t="str">
        <f>+VLOOKUP(B:B,'DT HUEVO'!$A:$D,4,0)</f>
        <v>EMPACADOS</v>
      </c>
      <c r="U2098" s="4" t="str">
        <f>+VLOOKUP(TablaINV[[#This Row],[COD]],'DT HUEVO'!$A:$D,3,0)</f>
        <v>B</v>
      </c>
    </row>
    <row r="2099" spans="1:21">
      <c r="A2099" t="s">
        <v>464</v>
      </c>
      <c r="B2099" s="7">
        <v>10588</v>
      </c>
      <c r="C2099" t="s">
        <v>549</v>
      </c>
      <c r="D2099">
        <f>+SUMIFS(inv!D:D,inv!A:A,B2099,inv!T:T,A2099)</f>
        <v>0</v>
      </c>
      <c r="E2099">
        <f>+SUMIFS(inv!$D$1:$D$1164,inv!$A$1:$A$1164,$B2099,inv!$T$1:$T$1164,$A2099,inv!$U$1:$U$1164,'DIAS DE INVENTARIO TAT'!E$1)</f>
        <v>0</v>
      </c>
      <c r="F2099">
        <f>+SUMIFS(inv!$D$1:$D$1164,inv!$A$1:$A$1164,$B2099,inv!$T$1:$T$1164,$A2099,inv!$U$1:$U$1164,'DIAS DE INVENTARIO TAT'!F$1)</f>
        <v>0</v>
      </c>
      <c r="G2099">
        <f>+SUMIFS(inv!$D$1:$D$1164,inv!$A$1:$A$1164,$B2099,inv!$T$1:$T$1164,$A2099,inv!$U$1:$U$1164,'DIAS DE INVENTARIO TAT'!G$1)</f>
        <v>0</v>
      </c>
      <c r="H2099">
        <f>+SUMIFS(inv!$D$1:$D$1164,inv!$A$1:$A$1164,$B2099,inv!$T$1:$T$1164,$A2099,inv!$U$1:$U$1164,'DIAS DE INVENTARIO TAT'!H$1)</f>
        <v>0</v>
      </c>
      <c r="I2099">
        <f>+SUMIFS(inv!$D$1:$D$1164,inv!$A$1:$A$1164,$B2099,inv!$T$1:$T$1164,$A2099,inv!$U$1:$U$1164,'DIAS DE INVENTARIO TAT'!I$1)</f>
        <v>0</v>
      </c>
      <c r="J2099">
        <f>+SUMIFS(inv!$D$1:$D$1164,inv!$A$1:$A$1164,$B2099,inv!$T$1:$T$1164,$A2099,inv!$U$1:$U$1164,'DIAS DE INVENTARIO TAT'!J$1)</f>
        <v>0</v>
      </c>
      <c r="K2099">
        <f>+SUMIFS(inv!$D$1:$D$1164,inv!$A$1:$A$1164,$B2099,inv!$T$1:$T$1164,$A2099,inv!$U$1:$U$1164,'DIAS DE INVENTARIO TAT'!K$1)</f>
        <v>0</v>
      </c>
      <c r="L2099" s="6">
        <f>+SUMIFS(VENTAS!H:H,VENTAS!B:B,B2099,VENTAS!G:G,A2099)</f>
        <v>0</v>
      </c>
      <c r="M2099" s="4">
        <f t="shared" si="209"/>
        <v>0</v>
      </c>
      <c r="N2099" s="4">
        <f t="shared" si="210"/>
        <v>0</v>
      </c>
      <c r="O2099" s="4">
        <f t="shared" si="211"/>
        <v>0</v>
      </c>
      <c r="P2099" s="4">
        <f t="shared" si="212"/>
        <v>0</v>
      </c>
      <c r="Q2099" s="6" t="e">
        <f>+SUMIFS(#REF!,#REF!,TablaINV[[#This Row],[GRUPO]],#REF!,TablaINV[[#This Row],[COD]])</f>
        <v>#REF!</v>
      </c>
      <c r="R2099" s="19">
        <f t="shared" si="213"/>
        <v>0</v>
      </c>
      <c r="S2099" s="4" t="str">
        <f>+VLOOKUP(A2099,inv!T:X,5,0)</f>
        <v>CENTRO ORIENTE</v>
      </c>
      <c r="T2099" s="4" t="e">
        <f>+VLOOKUP(B:B,'DT HUEVO'!$A:$D,4,0)</f>
        <v>#N/A</v>
      </c>
      <c r="U2099" s="4" t="e">
        <f>+VLOOKUP(TablaINV[[#This Row],[COD]],'DT HUEVO'!$A:$D,3,0)</f>
        <v>#N/A</v>
      </c>
    </row>
    <row r="2100" spans="1:21">
      <c r="A2100" t="s">
        <v>464</v>
      </c>
      <c r="B2100" s="7">
        <v>11301</v>
      </c>
      <c r="C2100" t="s">
        <v>550</v>
      </c>
      <c r="D2100">
        <f>+SUMIFS(inv!D:D,inv!A:A,B2100,inv!T:T,A2100)</f>
        <v>0</v>
      </c>
      <c r="E2100">
        <f>+SUMIFS(inv!$D$1:$D$1164,inv!$A$1:$A$1164,$B2100,inv!$T$1:$T$1164,$A2100,inv!$U$1:$U$1164,'DIAS DE INVENTARIO TAT'!E$1)</f>
        <v>0</v>
      </c>
      <c r="F2100">
        <f>+SUMIFS(inv!$D$1:$D$1164,inv!$A$1:$A$1164,$B2100,inv!$T$1:$T$1164,$A2100,inv!$U$1:$U$1164,'DIAS DE INVENTARIO TAT'!F$1)</f>
        <v>0</v>
      </c>
      <c r="G2100">
        <f>+SUMIFS(inv!$D$1:$D$1164,inv!$A$1:$A$1164,$B2100,inv!$T$1:$T$1164,$A2100,inv!$U$1:$U$1164,'DIAS DE INVENTARIO TAT'!G$1)</f>
        <v>0</v>
      </c>
      <c r="H2100">
        <f>+SUMIFS(inv!$D$1:$D$1164,inv!$A$1:$A$1164,$B2100,inv!$T$1:$T$1164,$A2100,inv!$U$1:$U$1164,'DIAS DE INVENTARIO TAT'!H$1)</f>
        <v>0</v>
      </c>
      <c r="I2100">
        <f>+SUMIFS(inv!$D$1:$D$1164,inv!$A$1:$A$1164,$B2100,inv!$T$1:$T$1164,$A2100,inv!$U$1:$U$1164,'DIAS DE INVENTARIO TAT'!I$1)</f>
        <v>0</v>
      </c>
      <c r="J2100">
        <f>+SUMIFS(inv!$D$1:$D$1164,inv!$A$1:$A$1164,$B2100,inv!$T$1:$T$1164,$A2100,inv!$U$1:$U$1164,'DIAS DE INVENTARIO TAT'!J$1)</f>
        <v>0</v>
      </c>
      <c r="K2100">
        <f>+SUMIFS(inv!$D$1:$D$1164,inv!$A$1:$A$1164,$B2100,inv!$T$1:$T$1164,$A2100,inv!$U$1:$U$1164,'DIAS DE INVENTARIO TAT'!K$1)</f>
        <v>0</v>
      </c>
      <c r="L2100" s="6">
        <f>+SUMIFS(VENTAS!H:H,VENTAS!B:B,B2100,VENTAS!G:G,A2100)</f>
        <v>0</v>
      </c>
      <c r="M2100" s="4">
        <f t="shared" si="209"/>
        <v>0</v>
      </c>
      <c r="N2100" s="4">
        <f t="shared" si="210"/>
        <v>0</v>
      </c>
      <c r="O2100" s="4">
        <f t="shared" si="211"/>
        <v>0</v>
      </c>
      <c r="P2100" s="4">
        <f t="shared" si="212"/>
        <v>0</v>
      </c>
      <c r="Q2100" s="6" t="e">
        <f>+SUMIFS(#REF!,#REF!,TablaINV[[#This Row],[GRUPO]],#REF!,TablaINV[[#This Row],[COD]])</f>
        <v>#REF!</v>
      </c>
      <c r="R2100" s="19">
        <f t="shared" si="213"/>
        <v>0</v>
      </c>
      <c r="S2100" s="4" t="str">
        <f>+VLOOKUP(A2100,inv!T:X,5,0)</f>
        <v>CENTRO ORIENTE</v>
      </c>
      <c r="T2100" s="4" t="str">
        <f>+VLOOKUP(B:B,'DT HUEVO'!$A:$D,4,0)</f>
        <v>EMPACADOS</v>
      </c>
      <c r="U2100" s="4" t="str">
        <f>+VLOOKUP(TablaINV[[#This Row],[COD]],'DT HUEVO'!$A:$D,3,0)</f>
        <v>AA</v>
      </c>
    </row>
    <row r="2101" spans="1:21">
      <c r="A2101" t="s">
        <v>464</v>
      </c>
      <c r="B2101" s="7">
        <v>11401</v>
      </c>
      <c r="C2101" t="s">
        <v>583</v>
      </c>
      <c r="D2101">
        <f>+SUMIFS(inv!D:D,inv!A:A,B2101,inv!T:T,A2101)</f>
        <v>0</v>
      </c>
      <c r="E2101">
        <f>+SUMIFS(inv!$D$1:$D$1164,inv!$A$1:$A$1164,$B2101,inv!$T$1:$T$1164,$A2101,inv!$U$1:$U$1164,'DIAS DE INVENTARIO TAT'!E$1)</f>
        <v>0</v>
      </c>
      <c r="F2101">
        <f>+SUMIFS(inv!$D$1:$D$1164,inv!$A$1:$A$1164,$B2101,inv!$T$1:$T$1164,$A2101,inv!$U$1:$U$1164,'DIAS DE INVENTARIO TAT'!F$1)</f>
        <v>0</v>
      </c>
      <c r="G2101">
        <f>+SUMIFS(inv!$D$1:$D$1164,inv!$A$1:$A$1164,$B2101,inv!$T$1:$T$1164,$A2101,inv!$U$1:$U$1164,'DIAS DE INVENTARIO TAT'!G$1)</f>
        <v>0</v>
      </c>
      <c r="H2101">
        <f>+SUMIFS(inv!$D$1:$D$1164,inv!$A$1:$A$1164,$B2101,inv!$T$1:$T$1164,$A2101,inv!$U$1:$U$1164,'DIAS DE INVENTARIO TAT'!H$1)</f>
        <v>0</v>
      </c>
      <c r="I2101">
        <f>+SUMIFS(inv!$D$1:$D$1164,inv!$A$1:$A$1164,$B2101,inv!$T$1:$T$1164,$A2101,inv!$U$1:$U$1164,'DIAS DE INVENTARIO TAT'!I$1)</f>
        <v>0</v>
      </c>
      <c r="J2101">
        <f>+SUMIFS(inv!$D$1:$D$1164,inv!$A$1:$A$1164,$B2101,inv!$T$1:$T$1164,$A2101,inv!$U$1:$U$1164,'DIAS DE INVENTARIO TAT'!J$1)</f>
        <v>0</v>
      </c>
      <c r="K2101">
        <f>+SUMIFS(inv!$D$1:$D$1164,inv!$A$1:$A$1164,$B2101,inv!$T$1:$T$1164,$A2101,inv!$U$1:$U$1164,'DIAS DE INVENTARIO TAT'!K$1)</f>
        <v>0</v>
      </c>
      <c r="L2101" s="6">
        <f>+SUMIFS(VENTAS!H:H,VENTAS!B:B,B2101,VENTAS!G:G,A2101)</f>
        <v>0</v>
      </c>
      <c r="M2101" s="4">
        <f t="shared" si="209"/>
        <v>0</v>
      </c>
      <c r="N2101" s="4">
        <f t="shared" ref="N2101:N2129" si="214">+IFERROR(E2101/$L2101,0)</f>
        <v>0</v>
      </c>
      <c r="O2101" s="4">
        <f t="shared" ref="O2101:O2129" si="215">+IFERROR(F2101/$L2101,0)</f>
        <v>0</v>
      </c>
      <c r="P2101" s="4">
        <f t="shared" ref="P2101:P2129" si="216">+IFERROR(G2101/$L2101,0)</f>
        <v>0</v>
      </c>
      <c r="Q2101" s="6" t="e">
        <f>+SUMIFS(#REF!,#REF!,TablaINV[[#This Row],[GRUPO]],#REF!,TablaINV[[#This Row],[COD]])</f>
        <v>#REF!</v>
      </c>
      <c r="R2101" s="19">
        <f t="shared" ref="R2101:R2129" si="217">+IFERROR(D2101/Q2101,0)</f>
        <v>0</v>
      </c>
      <c r="S2101" s="4" t="str">
        <f>+VLOOKUP(A2101,inv!T:X,5,0)</f>
        <v>CENTRO ORIENTE</v>
      </c>
      <c r="T2101" s="4" t="str">
        <f>+VLOOKUP(B:B,'DT HUEVO'!$A:$D,4,0)</f>
        <v>EMPACADOS</v>
      </c>
      <c r="U2101" s="4" t="str">
        <f>+VLOOKUP(TablaINV[[#This Row],[COD]],'DT HUEVO'!$A:$D,3,0)</f>
        <v>A</v>
      </c>
    </row>
    <row r="2102" spans="1:21">
      <c r="A2102" t="s">
        <v>464</v>
      </c>
      <c r="B2102" s="7">
        <v>12301</v>
      </c>
      <c r="C2102" t="s">
        <v>578</v>
      </c>
      <c r="D2102">
        <f>+SUMIFS(inv!D:D,inv!A:A,B2102,inv!T:T,A2102)</f>
        <v>0</v>
      </c>
      <c r="E2102">
        <f>+SUMIFS(inv!$D$1:$D$1164,inv!$A$1:$A$1164,$B2102,inv!$T$1:$T$1164,$A2102,inv!$U$1:$U$1164,'DIAS DE INVENTARIO TAT'!E$1)</f>
        <v>0</v>
      </c>
      <c r="F2102">
        <f>+SUMIFS(inv!$D$1:$D$1164,inv!$A$1:$A$1164,$B2102,inv!$T$1:$T$1164,$A2102,inv!$U$1:$U$1164,'DIAS DE INVENTARIO TAT'!F$1)</f>
        <v>0</v>
      </c>
      <c r="G2102">
        <f>+SUMIFS(inv!$D$1:$D$1164,inv!$A$1:$A$1164,$B2102,inv!$T$1:$T$1164,$A2102,inv!$U$1:$U$1164,'DIAS DE INVENTARIO TAT'!G$1)</f>
        <v>0</v>
      </c>
      <c r="H2102">
        <f>+SUMIFS(inv!$D$1:$D$1164,inv!$A$1:$A$1164,$B2102,inv!$T$1:$T$1164,$A2102,inv!$U$1:$U$1164,'DIAS DE INVENTARIO TAT'!H$1)</f>
        <v>0</v>
      </c>
      <c r="I2102">
        <f>+SUMIFS(inv!$D$1:$D$1164,inv!$A$1:$A$1164,$B2102,inv!$T$1:$T$1164,$A2102,inv!$U$1:$U$1164,'DIAS DE INVENTARIO TAT'!I$1)</f>
        <v>0</v>
      </c>
      <c r="J2102">
        <f>+SUMIFS(inv!$D$1:$D$1164,inv!$A$1:$A$1164,$B2102,inv!$T$1:$T$1164,$A2102,inv!$U$1:$U$1164,'DIAS DE INVENTARIO TAT'!J$1)</f>
        <v>0</v>
      </c>
      <c r="K2102">
        <f>+SUMIFS(inv!$D$1:$D$1164,inv!$A$1:$A$1164,$B2102,inv!$T$1:$T$1164,$A2102,inv!$U$1:$U$1164,'DIAS DE INVENTARIO TAT'!K$1)</f>
        <v>0</v>
      </c>
      <c r="L2102" s="6">
        <f>+SUMIFS(VENTAS!H:H,VENTAS!B:B,B2102,VENTAS!G:G,A2102)</f>
        <v>0</v>
      </c>
      <c r="M2102" s="4">
        <f t="shared" si="209"/>
        <v>0</v>
      </c>
      <c r="N2102" s="4">
        <f t="shared" si="214"/>
        <v>0</v>
      </c>
      <c r="O2102" s="4">
        <f t="shared" si="215"/>
        <v>0</v>
      </c>
      <c r="P2102" s="4">
        <f t="shared" si="216"/>
        <v>0</v>
      </c>
      <c r="Q2102" s="6" t="e">
        <f>+SUMIFS(#REF!,#REF!,TablaINV[[#This Row],[GRUPO]],#REF!,TablaINV[[#This Row],[COD]])</f>
        <v>#REF!</v>
      </c>
      <c r="R2102" s="19">
        <f t="shared" si="217"/>
        <v>0</v>
      </c>
      <c r="S2102" s="4" t="str">
        <f>+VLOOKUP(A2102,inv!T:X,5,0)</f>
        <v>CENTRO ORIENTE</v>
      </c>
      <c r="T2102" s="4" t="str">
        <f>+VLOOKUP(B:B,'DT HUEVO'!$A:$D,4,0)</f>
        <v>EMPACADOS</v>
      </c>
      <c r="U2102" s="4" t="str">
        <f>+VLOOKUP(TablaINV[[#This Row],[COD]],'DT HUEVO'!$A:$D,3,0)</f>
        <v>AA</v>
      </c>
    </row>
    <row r="2103" spans="1:21">
      <c r="A2103" t="s">
        <v>464</v>
      </c>
      <c r="B2103" s="7">
        <v>12460</v>
      </c>
      <c r="C2103" t="s">
        <v>585</v>
      </c>
      <c r="D2103">
        <f>+SUMIFS(inv!D:D,inv!A:A,B2103,inv!T:T,A2103)</f>
        <v>0</v>
      </c>
      <c r="E2103">
        <f>+SUMIFS(inv!$D$1:$D$1164,inv!$A$1:$A$1164,$B2103,inv!$T$1:$T$1164,$A2103,inv!$U$1:$U$1164,'DIAS DE INVENTARIO TAT'!E$1)</f>
        <v>0</v>
      </c>
      <c r="F2103">
        <f>+SUMIFS(inv!$D$1:$D$1164,inv!$A$1:$A$1164,$B2103,inv!$T$1:$T$1164,$A2103,inv!$U$1:$U$1164,'DIAS DE INVENTARIO TAT'!F$1)</f>
        <v>0</v>
      </c>
      <c r="G2103">
        <f>+SUMIFS(inv!$D$1:$D$1164,inv!$A$1:$A$1164,$B2103,inv!$T$1:$T$1164,$A2103,inv!$U$1:$U$1164,'DIAS DE INVENTARIO TAT'!G$1)</f>
        <v>0</v>
      </c>
      <c r="H2103">
        <f>+SUMIFS(inv!$D$1:$D$1164,inv!$A$1:$A$1164,$B2103,inv!$T$1:$T$1164,$A2103,inv!$U$1:$U$1164,'DIAS DE INVENTARIO TAT'!H$1)</f>
        <v>0</v>
      </c>
      <c r="I2103">
        <f>+SUMIFS(inv!$D$1:$D$1164,inv!$A$1:$A$1164,$B2103,inv!$T$1:$T$1164,$A2103,inv!$U$1:$U$1164,'DIAS DE INVENTARIO TAT'!I$1)</f>
        <v>0</v>
      </c>
      <c r="J2103">
        <f>+SUMIFS(inv!$D$1:$D$1164,inv!$A$1:$A$1164,$B2103,inv!$T$1:$T$1164,$A2103,inv!$U$1:$U$1164,'DIAS DE INVENTARIO TAT'!J$1)</f>
        <v>0</v>
      </c>
      <c r="K2103">
        <f>+SUMIFS(inv!$D$1:$D$1164,inv!$A$1:$A$1164,$B2103,inv!$T$1:$T$1164,$A2103,inv!$U$1:$U$1164,'DIAS DE INVENTARIO TAT'!K$1)</f>
        <v>0</v>
      </c>
      <c r="L2103" s="6">
        <f>+SUMIFS(VENTAS!H:H,VENTAS!B:B,B2103,VENTAS!G:G,A2103)</f>
        <v>0</v>
      </c>
      <c r="M2103" s="4">
        <f t="shared" si="209"/>
        <v>0</v>
      </c>
      <c r="N2103" s="4">
        <f t="shared" si="214"/>
        <v>0</v>
      </c>
      <c r="O2103" s="4">
        <f t="shared" si="215"/>
        <v>0</v>
      </c>
      <c r="P2103" s="4">
        <f t="shared" si="216"/>
        <v>0</v>
      </c>
      <c r="Q2103" s="6" t="e">
        <f>+SUMIFS(#REF!,#REF!,TablaINV[[#This Row],[GRUPO]],#REF!,TablaINV[[#This Row],[COD]])</f>
        <v>#REF!</v>
      </c>
      <c r="R2103" s="19">
        <f t="shared" si="217"/>
        <v>0</v>
      </c>
      <c r="S2103" s="4" t="str">
        <f>+VLOOKUP(A2103,inv!T:X,5,0)</f>
        <v>CENTRO ORIENTE</v>
      </c>
      <c r="T2103" s="4" t="e">
        <f>+VLOOKUP(B:B,'DT HUEVO'!$A:$D,4,0)</f>
        <v>#N/A</v>
      </c>
      <c r="U2103" s="4" t="e">
        <f>+VLOOKUP(TablaINV[[#This Row],[COD]],'DT HUEVO'!$A:$D,3,0)</f>
        <v>#N/A</v>
      </c>
    </row>
    <row r="2104" spans="1:21">
      <c r="A2104" t="s">
        <v>464</v>
      </c>
      <c r="B2104" s="7">
        <v>13203</v>
      </c>
      <c r="C2104" t="s">
        <v>551</v>
      </c>
      <c r="D2104">
        <f>+SUMIFS(inv!D:D,inv!A:A,B2104,inv!T:T,A2104)</f>
        <v>0</v>
      </c>
      <c r="E2104">
        <f>+SUMIFS(inv!$D$1:$D$1164,inv!$A$1:$A$1164,$B2104,inv!$T$1:$T$1164,$A2104,inv!$U$1:$U$1164,'DIAS DE INVENTARIO TAT'!E$1)</f>
        <v>0</v>
      </c>
      <c r="F2104">
        <f>+SUMIFS(inv!$D$1:$D$1164,inv!$A$1:$A$1164,$B2104,inv!$T$1:$T$1164,$A2104,inv!$U$1:$U$1164,'DIAS DE INVENTARIO TAT'!F$1)</f>
        <v>0</v>
      </c>
      <c r="G2104">
        <f>+SUMIFS(inv!$D$1:$D$1164,inv!$A$1:$A$1164,$B2104,inv!$T$1:$T$1164,$A2104,inv!$U$1:$U$1164,'DIAS DE INVENTARIO TAT'!G$1)</f>
        <v>0</v>
      </c>
      <c r="H2104">
        <f>+SUMIFS(inv!$D$1:$D$1164,inv!$A$1:$A$1164,$B2104,inv!$T$1:$T$1164,$A2104,inv!$U$1:$U$1164,'DIAS DE INVENTARIO TAT'!H$1)</f>
        <v>0</v>
      </c>
      <c r="I2104">
        <f>+SUMIFS(inv!$D$1:$D$1164,inv!$A$1:$A$1164,$B2104,inv!$T$1:$T$1164,$A2104,inv!$U$1:$U$1164,'DIAS DE INVENTARIO TAT'!I$1)</f>
        <v>0</v>
      </c>
      <c r="J2104">
        <f>+SUMIFS(inv!$D$1:$D$1164,inv!$A$1:$A$1164,$B2104,inv!$T$1:$T$1164,$A2104,inv!$U$1:$U$1164,'DIAS DE INVENTARIO TAT'!J$1)</f>
        <v>0</v>
      </c>
      <c r="K2104">
        <f>+SUMIFS(inv!$D$1:$D$1164,inv!$A$1:$A$1164,$B2104,inv!$T$1:$T$1164,$A2104,inv!$U$1:$U$1164,'DIAS DE INVENTARIO TAT'!K$1)</f>
        <v>0</v>
      </c>
      <c r="L2104" s="6">
        <f>+SUMIFS(VENTAS!H:H,VENTAS!B:B,B2104,VENTAS!G:G,A2104)</f>
        <v>0</v>
      </c>
      <c r="M2104" s="4">
        <f t="shared" si="209"/>
        <v>0</v>
      </c>
      <c r="N2104" s="4">
        <f t="shared" si="214"/>
        <v>0</v>
      </c>
      <c r="O2104" s="4">
        <f t="shared" si="215"/>
        <v>0</v>
      </c>
      <c r="P2104" s="4">
        <f t="shared" si="216"/>
        <v>0</v>
      </c>
      <c r="Q2104" s="6" t="e">
        <f>+SUMIFS(#REF!,#REF!,TablaINV[[#This Row],[GRUPO]],#REF!,TablaINV[[#This Row],[COD]])</f>
        <v>#REF!</v>
      </c>
      <c r="R2104" s="19">
        <f t="shared" si="217"/>
        <v>0</v>
      </c>
      <c r="S2104" s="4" t="str">
        <f>+VLOOKUP(A2104,inv!T:X,5,0)</f>
        <v>CENTRO ORIENTE</v>
      </c>
      <c r="T2104" s="4" t="str">
        <f>+VLOOKUP(B:B,'DT HUEVO'!$A:$D,4,0)</f>
        <v>EMPACADOS</v>
      </c>
      <c r="U2104" s="4" t="str">
        <f>+VLOOKUP(TablaINV[[#This Row],[COD]],'DT HUEVO'!$A:$D,3,0)</f>
        <v>AAA</v>
      </c>
    </row>
    <row r="2105" spans="1:21">
      <c r="A2105" t="s">
        <v>464</v>
      </c>
      <c r="B2105" s="7">
        <v>71901</v>
      </c>
      <c r="C2105" t="s">
        <v>47</v>
      </c>
      <c r="D2105">
        <f>+SUMIFS(inv!D:D,inv!A:A,B2105,inv!T:T,A2105)</f>
        <v>0</v>
      </c>
      <c r="E2105">
        <f>+SUMIFS(inv!$D$1:$D$1164,inv!$A$1:$A$1164,$B2105,inv!$T$1:$T$1164,$A2105,inv!$U$1:$U$1164,'DIAS DE INVENTARIO TAT'!E$1)</f>
        <v>0</v>
      </c>
      <c r="F2105">
        <f>+SUMIFS(inv!$D$1:$D$1164,inv!$A$1:$A$1164,$B2105,inv!$T$1:$T$1164,$A2105,inv!$U$1:$U$1164,'DIAS DE INVENTARIO TAT'!F$1)</f>
        <v>0</v>
      </c>
      <c r="G2105">
        <f>+SUMIFS(inv!$D$1:$D$1164,inv!$A$1:$A$1164,$B2105,inv!$T$1:$T$1164,$A2105,inv!$U$1:$U$1164,'DIAS DE INVENTARIO TAT'!G$1)</f>
        <v>0</v>
      </c>
      <c r="H2105">
        <f>+SUMIFS(inv!$D$1:$D$1164,inv!$A$1:$A$1164,$B2105,inv!$T$1:$T$1164,$A2105,inv!$U$1:$U$1164,'DIAS DE INVENTARIO TAT'!H$1)</f>
        <v>0</v>
      </c>
      <c r="I2105">
        <f>+SUMIFS(inv!$D$1:$D$1164,inv!$A$1:$A$1164,$B2105,inv!$T$1:$T$1164,$A2105,inv!$U$1:$U$1164,'DIAS DE INVENTARIO TAT'!I$1)</f>
        <v>0</v>
      </c>
      <c r="J2105">
        <f>+SUMIFS(inv!$D$1:$D$1164,inv!$A$1:$A$1164,$B2105,inv!$T$1:$T$1164,$A2105,inv!$U$1:$U$1164,'DIAS DE INVENTARIO TAT'!J$1)</f>
        <v>0</v>
      </c>
      <c r="K2105">
        <f>+SUMIFS(inv!$D$1:$D$1164,inv!$A$1:$A$1164,$B2105,inv!$T$1:$T$1164,$A2105,inv!$U$1:$U$1164,'DIAS DE INVENTARIO TAT'!K$1)</f>
        <v>0</v>
      </c>
      <c r="L2105" s="6">
        <f>+SUMIFS(VENTAS!H:H,VENTAS!B:B,B2105,VENTAS!G:G,A2105)</f>
        <v>0</v>
      </c>
      <c r="M2105" s="4">
        <f t="shared" si="209"/>
        <v>0</v>
      </c>
      <c r="N2105" s="4">
        <f t="shared" si="214"/>
        <v>0</v>
      </c>
      <c r="O2105" s="4">
        <f t="shared" si="215"/>
        <v>0</v>
      </c>
      <c r="P2105" s="4">
        <f t="shared" si="216"/>
        <v>0</v>
      </c>
      <c r="Q2105" s="6" t="e">
        <f>+SUMIFS(#REF!,#REF!,TablaINV[[#This Row],[GRUPO]],#REF!,TablaINV[[#This Row],[COD]])</f>
        <v>#REF!</v>
      </c>
      <c r="R2105" s="19">
        <f t="shared" si="217"/>
        <v>0</v>
      </c>
      <c r="S2105" s="4" t="str">
        <f>+VLOOKUP(A2105,inv!T:X,5,0)</f>
        <v>CENTRO ORIENTE</v>
      </c>
      <c r="T2105" s="4" t="str">
        <f>+VLOOKUP(B:B,'DT HUEVO'!$A:$D,4,0)</f>
        <v>SEGUNDA</v>
      </c>
      <c r="U2105" s="4" t="str">
        <f>+VLOOKUP(TablaINV[[#This Row],[COD]],'DT HUEVO'!$A:$D,3,0)</f>
        <v>SEGUNDA</v>
      </c>
    </row>
    <row r="2106" spans="1:21">
      <c r="A2106" t="s">
        <v>464</v>
      </c>
      <c r="B2106" s="7">
        <v>76401</v>
      </c>
      <c r="C2106" t="s">
        <v>533</v>
      </c>
      <c r="D2106">
        <f>+SUMIFS(inv!D:D,inv!A:A,B2106,inv!T:T,A2106)</f>
        <v>0</v>
      </c>
      <c r="E2106">
        <f>+SUMIFS(inv!$D$1:$D$1164,inv!$A$1:$A$1164,$B2106,inv!$T$1:$T$1164,$A2106,inv!$U$1:$U$1164,'DIAS DE INVENTARIO TAT'!E$1)</f>
        <v>0</v>
      </c>
      <c r="F2106">
        <f>+SUMIFS(inv!$D$1:$D$1164,inv!$A$1:$A$1164,$B2106,inv!$T$1:$T$1164,$A2106,inv!$U$1:$U$1164,'DIAS DE INVENTARIO TAT'!F$1)</f>
        <v>0</v>
      </c>
      <c r="G2106">
        <f>+SUMIFS(inv!$D$1:$D$1164,inv!$A$1:$A$1164,$B2106,inv!$T$1:$T$1164,$A2106,inv!$U$1:$U$1164,'DIAS DE INVENTARIO TAT'!G$1)</f>
        <v>0</v>
      </c>
      <c r="H2106">
        <f>+SUMIFS(inv!$D$1:$D$1164,inv!$A$1:$A$1164,$B2106,inv!$T$1:$T$1164,$A2106,inv!$U$1:$U$1164,'DIAS DE INVENTARIO TAT'!H$1)</f>
        <v>0</v>
      </c>
      <c r="I2106">
        <f>+SUMIFS(inv!$D$1:$D$1164,inv!$A$1:$A$1164,$B2106,inv!$T$1:$T$1164,$A2106,inv!$U$1:$U$1164,'DIAS DE INVENTARIO TAT'!I$1)</f>
        <v>0</v>
      </c>
      <c r="J2106">
        <f>+SUMIFS(inv!$D$1:$D$1164,inv!$A$1:$A$1164,$B2106,inv!$T$1:$T$1164,$A2106,inv!$U$1:$U$1164,'DIAS DE INVENTARIO TAT'!J$1)</f>
        <v>0</v>
      </c>
      <c r="K2106">
        <f>+SUMIFS(inv!$D$1:$D$1164,inv!$A$1:$A$1164,$B2106,inv!$T$1:$T$1164,$A2106,inv!$U$1:$U$1164,'DIAS DE INVENTARIO TAT'!K$1)</f>
        <v>0</v>
      </c>
      <c r="L2106" s="6">
        <f>+SUMIFS(VENTAS!H:H,VENTAS!B:B,B2106,VENTAS!G:G,A2106)</f>
        <v>0</v>
      </c>
      <c r="M2106" s="4">
        <f t="shared" si="209"/>
        <v>0</v>
      </c>
      <c r="N2106" s="4">
        <f t="shared" si="214"/>
        <v>0</v>
      </c>
      <c r="O2106" s="4">
        <f t="shared" si="215"/>
        <v>0</v>
      </c>
      <c r="P2106" s="4">
        <f t="shared" si="216"/>
        <v>0</v>
      </c>
      <c r="Q2106" s="6" t="e">
        <f>+SUMIFS(#REF!,#REF!,TablaINV[[#This Row],[GRUPO]],#REF!,TablaINV[[#This Row],[COD]])</f>
        <v>#REF!</v>
      </c>
      <c r="R2106" s="19">
        <f t="shared" si="217"/>
        <v>0</v>
      </c>
      <c r="S2106" s="4" t="str">
        <f>+VLOOKUP(A2106,inv!T:X,5,0)</f>
        <v>CENTRO ORIENTE</v>
      </c>
      <c r="T2106" s="4" t="str">
        <f>+VLOOKUP(B:B,'DT HUEVO'!$A:$D,4,0)</f>
        <v>SEGUNDA</v>
      </c>
      <c r="U2106" s="4" t="str">
        <f>+VLOOKUP(TablaINV[[#This Row],[COD]],'DT HUEVO'!$A:$D,3,0)</f>
        <v>SEGUNDA</v>
      </c>
    </row>
    <row r="2107" spans="1:21">
      <c r="A2107" t="s">
        <v>464</v>
      </c>
      <c r="B2107" s="7">
        <v>72101</v>
      </c>
      <c r="C2107" t="s">
        <v>582</v>
      </c>
      <c r="D2107">
        <f>+SUMIFS(inv!D:D,inv!A:A,B2107,inv!T:T,A2107)</f>
        <v>0</v>
      </c>
      <c r="E2107">
        <f>+SUMIFS(inv!$D$1:$D$1164,inv!$A$1:$A$1164,$B2107,inv!$T$1:$T$1164,$A2107,inv!$U$1:$U$1164,'DIAS DE INVENTARIO TAT'!E$1)</f>
        <v>0</v>
      </c>
      <c r="F2107">
        <f>+SUMIFS(inv!$D$1:$D$1164,inv!$A$1:$A$1164,$B2107,inv!$T$1:$T$1164,$A2107,inv!$U$1:$U$1164,'DIAS DE INVENTARIO TAT'!F$1)</f>
        <v>0</v>
      </c>
      <c r="G2107">
        <f>+SUMIFS(inv!$D$1:$D$1164,inv!$A$1:$A$1164,$B2107,inv!$T$1:$T$1164,$A2107,inv!$U$1:$U$1164,'DIAS DE INVENTARIO TAT'!G$1)</f>
        <v>0</v>
      </c>
      <c r="H2107">
        <f>+SUMIFS(inv!$D$1:$D$1164,inv!$A$1:$A$1164,$B2107,inv!$T$1:$T$1164,$A2107,inv!$U$1:$U$1164,'DIAS DE INVENTARIO TAT'!H$1)</f>
        <v>0</v>
      </c>
      <c r="I2107">
        <f>+SUMIFS(inv!$D$1:$D$1164,inv!$A$1:$A$1164,$B2107,inv!$T$1:$T$1164,$A2107,inv!$U$1:$U$1164,'DIAS DE INVENTARIO TAT'!I$1)</f>
        <v>0</v>
      </c>
      <c r="J2107">
        <f>+SUMIFS(inv!$D$1:$D$1164,inv!$A$1:$A$1164,$B2107,inv!$T$1:$T$1164,$A2107,inv!$U$1:$U$1164,'DIAS DE INVENTARIO TAT'!J$1)</f>
        <v>0</v>
      </c>
      <c r="K2107">
        <f>+SUMIFS(inv!$D$1:$D$1164,inv!$A$1:$A$1164,$B2107,inv!$T$1:$T$1164,$A2107,inv!$U$1:$U$1164,'DIAS DE INVENTARIO TAT'!K$1)</f>
        <v>0</v>
      </c>
      <c r="L2107" s="6">
        <f>+SUMIFS(VENTAS!H:H,VENTAS!B:B,B2107,VENTAS!G:G,A2107)</f>
        <v>0</v>
      </c>
      <c r="M2107" s="4">
        <f t="shared" si="209"/>
        <v>0</v>
      </c>
      <c r="N2107" s="4">
        <f t="shared" si="214"/>
        <v>0</v>
      </c>
      <c r="O2107" s="4">
        <f t="shared" si="215"/>
        <v>0</v>
      </c>
      <c r="P2107" s="4">
        <f t="shared" si="216"/>
        <v>0</v>
      </c>
      <c r="Q2107" s="6" t="e">
        <f>+SUMIFS(#REF!,#REF!,TablaINV[[#This Row],[GRUPO]],#REF!,TablaINV[[#This Row],[COD]])</f>
        <v>#REF!</v>
      </c>
      <c r="R2107" s="19">
        <f t="shared" si="217"/>
        <v>0</v>
      </c>
      <c r="S2107" s="4" t="str">
        <f>+VLOOKUP(A2107,inv!T:X,5,0)</f>
        <v>CENTRO ORIENTE</v>
      </c>
      <c r="T2107" s="4" t="str">
        <f>+VLOOKUP(B:B,'DT HUEVO'!$A:$D,4,0)</f>
        <v>SEGUNDA</v>
      </c>
      <c r="U2107" s="4" t="str">
        <f>+VLOOKUP(TablaINV[[#This Row],[COD]],'DT HUEVO'!$A:$D,3,0)</f>
        <v>SEGUNDA</v>
      </c>
    </row>
    <row r="2108" spans="1:21">
      <c r="A2108" t="s">
        <v>464</v>
      </c>
      <c r="B2108" s="7">
        <v>90</v>
      </c>
      <c r="C2108" t="s">
        <v>100</v>
      </c>
      <c r="D2108">
        <f>+SUMIFS(inv!D:D,inv!A:A,B2108,inv!T:T,A2108)</f>
        <v>0</v>
      </c>
      <c r="E2108">
        <f>+SUMIFS(inv!$D$1:$D$1164,inv!$A$1:$A$1164,$B2108,inv!$T$1:$T$1164,$A2108,inv!$U$1:$U$1164,'DIAS DE INVENTARIO TAT'!E$1)</f>
        <v>0</v>
      </c>
      <c r="F2108">
        <f>+SUMIFS(inv!$D$1:$D$1164,inv!$A$1:$A$1164,$B2108,inv!$T$1:$T$1164,$A2108,inv!$U$1:$U$1164,'DIAS DE INVENTARIO TAT'!F$1)</f>
        <v>0</v>
      </c>
      <c r="G2108">
        <f>+SUMIFS(inv!$D$1:$D$1164,inv!$A$1:$A$1164,$B2108,inv!$T$1:$T$1164,$A2108,inv!$U$1:$U$1164,'DIAS DE INVENTARIO TAT'!G$1)</f>
        <v>0</v>
      </c>
      <c r="H2108">
        <f>+SUMIFS(inv!$D$1:$D$1164,inv!$A$1:$A$1164,$B2108,inv!$T$1:$T$1164,$A2108,inv!$U$1:$U$1164,'DIAS DE INVENTARIO TAT'!H$1)</f>
        <v>0</v>
      </c>
      <c r="I2108">
        <f>+SUMIFS(inv!$D$1:$D$1164,inv!$A$1:$A$1164,$B2108,inv!$T$1:$T$1164,$A2108,inv!$U$1:$U$1164,'DIAS DE INVENTARIO TAT'!I$1)</f>
        <v>0</v>
      </c>
      <c r="J2108">
        <f>+SUMIFS(inv!$D$1:$D$1164,inv!$A$1:$A$1164,$B2108,inv!$T$1:$T$1164,$A2108,inv!$U$1:$U$1164,'DIAS DE INVENTARIO TAT'!J$1)</f>
        <v>0</v>
      </c>
      <c r="K2108">
        <f>+SUMIFS(inv!$D$1:$D$1164,inv!$A$1:$A$1164,$B2108,inv!$T$1:$T$1164,$A2108,inv!$U$1:$U$1164,'DIAS DE INVENTARIO TAT'!K$1)</f>
        <v>0</v>
      </c>
      <c r="L2108" s="6">
        <f>+SUMIFS(VENTAS!H:H,VENTAS!B:B,B2108,VENTAS!G:G,A2108)</f>
        <v>0</v>
      </c>
      <c r="M2108" s="4">
        <f t="shared" si="209"/>
        <v>0</v>
      </c>
      <c r="N2108" s="4">
        <f t="shared" si="214"/>
        <v>0</v>
      </c>
      <c r="O2108" s="4">
        <f t="shared" si="215"/>
        <v>0</v>
      </c>
      <c r="P2108" s="4">
        <f t="shared" si="216"/>
        <v>0</v>
      </c>
      <c r="Q2108" s="6" t="e">
        <f>+SUMIFS(#REF!,#REF!,TablaINV[[#This Row],[GRUPO]],#REF!,TablaINV[[#This Row],[COD]])</f>
        <v>#REF!</v>
      </c>
      <c r="R2108" s="19">
        <f t="shared" si="217"/>
        <v>0</v>
      </c>
      <c r="S2108" s="4" t="str">
        <f>+VLOOKUP(A2108,inv!T:X,5,0)</f>
        <v>CENTRO ORIENTE</v>
      </c>
      <c r="T2108" s="4" t="str">
        <f>+VLOOKUP(B:B,'DT HUEVO'!$A:$D,4,0)</f>
        <v>HUEVO SIN CLASIFICAR</v>
      </c>
      <c r="U2108" s="4" t="str">
        <f>+VLOOKUP(TablaINV[[#This Row],[COD]],'DT HUEVO'!$A:$D,3,0)</f>
        <v>HUEVO SIN CLASIFICAR</v>
      </c>
    </row>
    <row r="2109" spans="1:21">
      <c r="A2109" t="s">
        <v>464</v>
      </c>
      <c r="B2109" s="7">
        <v>10403</v>
      </c>
      <c r="C2109" t="s">
        <v>35</v>
      </c>
      <c r="D2109">
        <f>+SUMIFS(inv!D:D,inv!A:A,B2109,inv!T:T,A2109)</f>
        <v>0</v>
      </c>
      <c r="E2109">
        <f>+SUMIFS(inv!$D$1:$D$1164,inv!$A$1:$A$1164,$B2109,inv!$T$1:$T$1164,$A2109,inv!$U$1:$U$1164,'DIAS DE INVENTARIO TAT'!E$1)</f>
        <v>0</v>
      </c>
      <c r="F2109">
        <f>+SUMIFS(inv!$D$1:$D$1164,inv!$A$1:$A$1164,$B2109,inv!$T$1:$T$1164,$A2109,inv!$U$1:$U$1164,'DIAS DE INVENTARIO TAT'!F$1)</f>
        <v>0</v>
      </c>
      <c r="G2109">
        <f>+SUMIFS(inv!$D$1:$D$1164,inv!$A$1:$A$1164,$B2109,inv!$T$1:$T$1164,$A2109,inv!$U$1:$U$1164,'DIAS DE INVENTARIO TAT'!G$1)</f>
        <v>0</v>
      </c>
      <c r="H2109">
        <f>+SUMIFS(inv!$D$1:$D$1164,inv!$A$1:$A$1164,$B2109,inv!$T$1:$T$1164,$A2109,inv!$U$1:$U$1164,'DIAS DE INVENTARIO TAT'!H$1)</f>
        <v>0</v>
      </c>
      <c r="I2109">
        <f>+SUMIFS(inv!$D$1:$D$1164,inv!$A$1:$A$1164,$B2109,inv!$T$1:$T$1164,$A2109,inv!$U$1:$U$1164,'DIAS DE INVENTARIO TAT'!I$1)</f>
        <v>0</v>
      </c>
      <c r="J2109">
        <f>+SUMIFS(inv!$D$1:$D$1164,inv!$A$1:$A$1164,$B2109,inv!$T$1:$T$1164,$A2109,inv!$U$1:$U$1164,'DIAS DE INVENTARIO TAT'!J$1)</f>
        <v>0</v>
      </c>
      <c r="K2109">
        <f>+SUMIFS(inv!$D$1:$D$1164,inv!$A$1:$A$1164,$B2109,inv!$T$1:$T$1164,$A2109,inv!$U$1:$U$1164,'DIAS DE INVENTARIO TAT'!K$1)</f>
        <v>0</v>
      </c>
      <c r="L2109" s="6">
        <f>+SUMIFS(VENTAS!H:H,VENTAS!B:B,B2109,VENTAS!G:G,A2109)</f>
        <v>0</v>
      </c>
      <c r="M2109" s="4">
        <f t="shared" si="209"/>
        <v>0</v>
      </c>
      <c r="N2109" s="4">
        <f t="shared" si="214"/>
        <v>0</v>
      </c>
      <c r="O2109" s="4">
        <f t="shared" si="215"/>
        <v>0</v>
      </c>
      <c r="P2109" s="4">
        <f t="shared" si="216"/>
        <v>0</v>
      </c>
      <c r="Q2109" s="6" t="e">
        <f>+SUMIFS(#REF!,#REF!,TablaINV[[#This Row],[GRUPO]],#REF!,TablaINV[[#This Row],[COD]])</f>
        <v>#REF!</v>
      </c>
      <c r="R2109" s="19">
        <f t="shared" si="217"/>
        <v>0</v>
      </c>
      <c r="S2109" s="4" t="str">
        <f>+VLOOKUP(A2109,inv!T:X,5,0)</f>
        <v>CENTRO ORIENTE</v>
      </c>
      <c r="T2109" s="4" t="str">
        <f>+VLOOKUP(B:B,'DT HUEVO'!$A:$D,4,0)</f>
        <v>EMPACADOS</v>
      </c>
      <c r="U2109" s="4" t="str">
        <f>+VLOOKUP(TablaINV[[#This Row],[COD]],'DT HUEVO'!$A:$D,3,0)</f>
        <v>A</v>
      </c>
    </row>
    <row r="2110" spans="1:21">
      <c r="A2110" t="s">
        <v>464</v>
      </c>
      <c r="B2110" s="7">
        <v>76001</v>
      </c>
      <c r="C2110" t="s">
        <v>99</v>
      </c>
      <c r="D2110">
        <f>+SUMIFS(inv!D:D,inv!A:A,B2110,inv!T:T,A2110)</f>
        <v>0</v>
      </c>
      <c r="E2110">
        <f>+SUMIFS(inv!$D$1:$D$1164,inv!$A$1:$A$1164,$B2110,inv!$T$1:$T$1164,$A2110,inv!$U$1:$U$1164,'DIAS DE INVENTARIO TAT'!E$1)</f>
        <v>0</v>
      </c>
      <c r="F2110">
        <f>+SUMIFS(inv!$D$1:$D$1164,inv!$A$1:$A$1164,$B2110,inv!$T$1:$T$1164,$A2110,inv!$U$1:$U$1164,'DIAS DE INVENTARIO TAT'!F$1)</f>
        <v>0</v>
      </c>
      <c r="G2110">
        <f>+SUMIFS(inv!$D$1:$D$1164,inv!$A$1:$A$1164,$B2110,inv!$T$1:$T$1164,$A2110,inv!$U$1:$U$1164,'DIAS DE INVENTARIO TAT'!G$1)</f>
        <v>0</v>
      </c>
      <c r="H2110">
        <f>+SUMIFS(inv!$D$1:$D$1164,inv!$A$1:$A$1164,$B2110,inv!$T$1:$T$1164,$A2110,inv!$U$1:$U$1164,'DIAS DE INVENTARIO TAT'!H$1)</f>
        <v>0</v>
      </c>
      <c r="I2110">
        <f>+SUMIFS(inv!$D$1:$D$1164,inv!$A$1:$A$1164,$B2110,inv!$T$1:$T$1164,$A2110,inv!$U$1:$U$1164,'DIAS DE INVENTARIO TAT'!I$1)</f>
        <v>0</v>
      </c>
      <c r="J2110">
        <f>+SUMIFS(inv!$D$1:$D$1164,inv!$A$1:$A$1164,$B2110,inv!$T$1:$T$1164,$A2110,inv!$U$1:$U$1164,'DIAS DE INVENTARIO TAT'!J$1)</f>
        <v>0</v>
      </c>
      <c r="K2110">
        <f>+SUMIFS(inv!$D$1:$D$1164,inv!$A$1:$A$1164,$B2110,inv!$T$1:$T$1164,$A2110,inv!$U$1:$U$1164,'DIAS DE INVENTARIO TAT'!K$1)</f>
        <v>0</v>
      </c>
      <c r="L2110" s="6">
        <f>+SUMIFS(VENTAS!H:H,VENTAS!B:B,B2110,VENTAS!G:G,A2110)</f>
        <v>0</v>
      </c>
      <c r="M2110" s="4">
        <f t="shared" si="209"/>
        <v>0</v>
      </c>
      <c r="N2110" s="4">
        <f t="shared" si="214"/>
        <v>0</v>
      </c>
      <c r="O2110" s="4">
        <f t="shared" si="215"/>
        <v>0</v>
      </c>
      <c r="P2110" s="4">
        <f t="shared" si="216"/>
        <v>0</v>
      </c>
      <c r="Q2110" s="6" t="e">
        <f>+SUMIFS(#REF!,#REF!,TablaINV[[#This Row],[GRUPO]],#REF!,TablaINV[[#This Row],[COD]])</f>
        <v>#REF!</v>
      </c>
      <c r="R2110" s="19">
        <f t="shared" si="217"/>
        <v>0</v>
      </c>
      <c r="S2110" s="4" t="str">
        <f>+VLOOKUP(A2110,inv!T:X,5,0)</f>
        <v>CENTRO ORIENTE</v>
      </c>
      <c r="T2110" s="4" t="str">
        <f>+VLOOKUP(B:B,'DT HUEVO'!$A:$D,4,0)</f>
        <v>HUEVO SIN CLASIFICAR</v>
      </c>
      <c r="U2110" s="4" t="str">
        <f>+VLOOKUP(TablaINV[[#This Row],[COD]],'DT HUEVO'!$A:$D,3,0)</f>
        <v>HUEVO SIN CLASIFICAR</v>
      </c>
    </row>
    <row r="2111" spans="1:21">
      <c r="A2111" t="s">
        <v>464</v>
      </c>
      <c r="B2111" s="7">
        <v>901</v>
      </c>
      <c r="C2111" t="s">
        <v>57</v>
      </c>
      <c r="D2111">
        <f>+SUMIFS(inv!D:D,inv!A:A,B2111,inv!T:T,A2111)</f>
        <v>0</v>
      </c>
      <c r="E2111">
        <f>+SUMIFS(inv!$D$1:$D$1164,inv!$A$1:$A$1164,$B2111,inv!$T$1:$T$1164,$A2111,inv!$U$1:$U$1164,'DIAS DE INVENTARIO TAT'!E$1)</f>
        <v>0</v>
      </c>
      <c r="F2111">
        <f>+SUMIFS(inv!$D$1:$D$1164,inv!$A$1:$A$1164,$B2111,inv!$T$1:$T$1164,$A2111,inv!$U$1:$U$1164,'DIAS DE INVENTARIO TAT'!F$1)</f>
        <v>0</v>
      </c>
      <c r="G2111">
        <f>+SUMIFS(inv!$D$1:$D$1164,inv!$A$1:$A$1164,$B2111,inv!$T$1:$T$1164,$A2111,inv!$U$1:$U$1164,'DIAS DE INVENTARIO TAT'!G$1)</f>
        <v>0</v>
      </c>
      <c r="H2111">
        <f>+SUMIFS(inv!$D$1:$D$1164,inv!$A$1:$A$1164,$B2111,inv!$T$1:$T$1164,$A2111,inv!$U$1:$U$1164,'DIAS DE INVENTARIO TAT'!H$1)</f>
        <v>0</v>
      </c>
      <c r="I2111">
        <f>+SUMIFS(inv!$D$1:$D$1164,inv!$A$1:$A$1164,$B2111,inv!$T$1:$T$1164,$A2111,inv!$U$1:$U$1164,'DIAS DE INVENTARIO TAT'!I$1)</f>
        <v>0</v>
      </c>
      <c r="J2111">
        <f>+SUMIFS(inv!$D$1:$D$1164,inv!$A$1:$A$1164,$B2111,inv!$T$1:$T$1164,$A2111,inv!$U$1:$U$1164,'DIAS DE INVENTARIO TAT'!J$1)</f>
        <v>0</v>
      </c>
      <c r="K2111">
        <f>+SUMIFS(inv!$D$1:$D$1164,inv!$A$1:$A$1164,$B2111,inv!$T$1:$T$1164,$A2111,inv!$U$1:$U$1164,'DIAS DE INVENTARIO TAT'!K$1)</f>
        <v>0</v>
      </c>
      <c r="L2111" s="6">
        <f>+SUMIFS(VENTAS!H:H,VENTAS!B:B,B2111,VENTAS!G:G,A2111)</f>
        <v>0</v>
      </c>
      <c r="M2111" s="4">
        <f t="shared" si="209"/>
        <v>0</v>
      </c>
      <c r="N2111" s="4">
        <f t="shared" si="214"/>
        <v>0</v>
      </c>
      <c r="O2111" s="4">
        <f t="shared" si="215"/>
        <v>0</v>
      </c>
      <c r="P2111" s="4">
        <f t="shared" si="216"/>
        <v>0</v>
      </c>
      <c r="Q2111" s="6" t="e">
        <f>+SUMIFS(#REF!,#REF!,TablaINV[[#This Row],[GRUPO]],#REF!,TablaINV[[#This Row],[COD]])</f>
        <v>#REF!</v>
      </c>
      <c r="R2111" s="19">
        <f t="shared" si="217"/>
        <v>0</v>
      </c>
      <c r="S2111" s="4" t="str">
        <f>+VLOOKUP(A2111,inv!T:X,5,0)</f>
        <v>CENTRO ORIENTE</v>
      </c>
      <c r="T2111" s="4" t="str">
        <f>+VLOOKUP(B:B,'DT HUEVO'!$A:$D,4,0)</f>
        <v>HUEVO SIN CLASIFICAR</v>
      </c>
      <c r="U2111" s="4" t="str">
        <f>+VLOOKUP(TablaINV[[#This Row],[COD]],'DT HUEVO'!$A:$D,3,0)</f>
        <v>HUEVO SIN CLASIFICAR</v>
      </c>
    </row>
    <row r="2112" spans="1:21">
      <c r="A2112" t="s">
        <v>464</v>
      </c>
      <c r="B2112" s="7">
        <v>74001</v>
      </c>
      <c r="C2112" t="s">
        <v>641</v>
      </c>
      <c r="D2112">
        <f>+SUMIFS(inv!D:D,inv!A:A,B2112,inv!T:T,A2112)</f>
        <v>0</v>
      </c>
      <c r="E2112">
        <f>+SUMIFS(inv!$D$1:$D$1164,inv!$A$1:$A$1164,$B2112,inv!$T$1:$T$1164,$A2112,inv!$U$1:$U$1164,'DIAS DE INVENTARIO TAT'!E$1)</f>
        <v>0</v>
      </c>
      <c r="F2112">
        <f>+SUMIFS(inv!$D$1:$D$1164,inv!$A$1:$A$1164,$B2112,inv!$T$1:$T$1164,$A2112,inv!$U$1:$U$1164,'DIAS DE INVENTARIO TAT'!F$1)</f>
        <v>0</v>
      </c>
      <c r="G2112">
        <f>+SUMIFS(inv!$D$1:$D$1164,inv!$A$1:$A$1164,$B2112,inv!$T$1:$T$1164,$A2112,inv!$U$1:$U$1164,'DIAS DE INVENTARIO TAT'!G$1)</f>
        <v>0</v>
      </c>
      <c r="H2112">
        <f>+SUMIFS(inv!$D$1:$D$1164,inv!$A$1:$A$1164,$B2112,inv!$T$1:$T$1164,$A2112,inv!$U$1:$U$1164,'DIAS DE INVENTARIO TAT'!H$1)</f>
        <v>0</v>
      </c>
      <c r="I2112">
        <f>+SUMIFS(inv!$D$1:$D$1164,inv!$A$1:$A$1164,$B2112,inv!$T$1:$T$1164,$A2112,inv!$U$1:$U$1164,'DIAS DE INVENTARIO TAT'!I$1)</f>
        <v>0</v>
      </c>
      <c r="J2112">
        <f>+SUMIFS(inv!$D$1:$D$1164,inv!$A$1:$A$1164,$B2112,inv!$T$1:$T$1164,$A2112,inv!$U$1:$U$1164,'DIAS DE INVENTARIO TAT'!J$1)</f>
        <v>0</v>
      </c>
      <c r="K2112">
        <f>+SUMIFS(inv!$D$1:$D$1164,inv!$A$1:$A$1164,$B2112,inv!$T$1:$T$1164,$A2112,inv!$U$1:$U$1164,'DIAS DE INVENTARIO TAT'!K$1)</f>
        <v>0</v>
      </c>
      <c r="L2112" s="6">
        <f>+SUMIFS(VENTAS!H:H,VENTAS!B:B,B2112,VENTAS!G:G,A2112)</f>
        <v>0</v>
      </c>
      <c r="M2112" s="4">
        <f t="shared" si="209"/>
        <v>0</v>
      </c>
      <c r="N2112" s="4">
        <f t="shared" si="214"/>
        <v>0</v>
      </c>
      <c r="O2112" s="4">
        <f t="shared" si="215"/>
        <v>0</v>
      </c>
      <c r="P2112" s="4">
        <f t="shared" si="216"/>
        <v>0</v>
      </c>
      <c r="Q2112" s="6" t="e">
        <f>+SUMIFS(#REF!,#REF!,TablaINV[[#This Row],[GRUPO]],#REF!,TablaINV[[#This Row],[COD]])</f>
        <v>#REF!</v>
      </c>
      <c r="R2112" s="19">
        <f t="shared" si="217"/>
        <v>0</v>
      </c>
      <c r="S2112" s="4" t="str">
        <f>+VLOOKUP(A2112,inv!T:X,5,0)</f>
        <v>CENTRO ORIENTE</v>
      </c>
      <c r="T2112" s="4" t="str">
        <f>+VLOOKUP(B:B,'DT HUEVO'!$A:$D,4,0)</f>
        <v>SEGUNDA</v>
      </c>
      <c r="U2112" s="4" t="str">
        <f>+VLOOKUP(TablaINV[[#This Row],[COD]],'DT HUEVO'!$A:$D,3,0)</f>
        <v>SEGUNDA</v>
      </c>
    </row>
    <row r="2113" spans="1:21">
      <c r="A2113" t="s">
        <v>464</v>
      </c>
      <c r="B2113" s="7">
        <v>76101</v>
      </c>
      <c r="C2113" t="s">
        <v>644</v>
      </c>
      <c r="D2113">
        <f>+SUMIFS(inv!D:D,inv!A:A,B2113,inv!T:T,A2113)</f>
        <v>0</v>
      </c>
      <c r="E2113">
        <f>+SUMIFS(inv!$D$1:$D$1164,inv!$A$1:$A$1164,$B2113,inv!$T$1:$T$1164,$A2113,inv!$U$1:$U$1164,'DIAS DE INVENTARIO TAT'!E$1)</f>
        <v>0</v>
      </c>
      <c r="F2113">
        <f>+SUMIFS(inv!$D$1:$D$1164,inv!$A$1:$A$1164,$B2113,inv!$T$1:$T$1164,$A2113,inv!$U$1:$U$1164,'DIAS DE INVENTARIO TAT'!F$1)</f>
        <v>0</v>
      </c>
      <c r="G2113">
        <f>+SUMIFS(inv!$D$1:$D$1164,inv!$A$1:$A$1164,$B2113,inv!$T$1:$T$1164,$A2113,inv!$U$1:$U$1164,'DIAS DE INVENTARIO TAT'!G$1)</f>
        <v>0</v>
      </c>
      <c r="H2113">
        <f>+SUMIFS(inv!$D$1:$D$1164,inv!$A$1:$A$1164,$B2113,inv!$T$1:$T$1164,$A2113,inv!$U$1:$U$1164,'DIAS DE INVENTARIO TAT'!H$1)</f>
        <v>0</v>
      </c>
      <c r="I2113">
        <f>+SUMIFS(inv!$D$1:$D$1164,inv!$A$1:$A$1164,$B2113,inv!$T$1:$T$1164,$A2113,inv!$U$1:$U$1164,'DIAS DE INVENTARIO TAT'!I$1)</f>
        <v>0</v>
      </c>
      <c r="J2113">
        <f>+SUMIFS(inv!$D$1:$D$1164,inv!$A$1:$A$1164,$B2113,inv!$T$1:$T$1164,$A2113,inv!$U$1:$U$1164,'DIAS DE INVENTARIO TAT'!J$1)</f>
        <v>0</v>
      </c>
      <c r="K2113">
        <f>+SUMIFS(inv!$D$1:$D$1164,inv!$A$1:$A$1164,$B2113,inv!$T$1:$T$1164,$A2113,inv!$U$1:$U$1164,'DIAS DE INVENTARIO TAT'!K$1)</f>
        <v>0</v>
      </c>
      <c r="L2113" s="6">
        <f>+SUMIFS(VENTAS!H:H,VENTAS!B:B,B2113,VENTAS!G:G,A2113)</f>
        <v>0</v>
      </c>
      <c r="M2113" s="4">
        <f t="shared" si="209"/>
        <v>0</v>
      </c>
      <c r="N2113" s="4">
        <f t="shared" si="214"/>
        <v>0</v>
      </c>
      <c r="O2113" s="4">
        <f t="shared" si="215"/>
        <v>0</v>
      </c>
      <c r="P2113" s="4">
        <f t="shared" si="216"/>
        <v>0</v>
      </c>
      <c r="Q2113" s="6" t="e">
        <f>+SUMIFS(#REF!,#REF!,TablaINV[[#This Row],[GRUPO]],#REF!,TablaINV[[#This Row],[COD]])</f>
        <v>#REF!</v>
      </c>
      <c r="R2113" s="19">
        <f t="shared" si="217"/>
        <v>0</v>
      </c>
      <c r="S2113" s="4" t="str">
        <f>+VLOOKUP(A2113,inv!T:X,5,0)</f>
        <v>CENTRO ORIENTE</v>
      </c>
      <c r="T2113" s="4" t="str">
        <f>+VLOOKUP(B:B,'DT HUEVO'!$A:$D,4,0)</f>
        <v>GRIS SUELTO</v>
      </c>
      <c r="U2113" s="4" t="str">
        <f>+VLOOKUP(TablaINV[[#This Row],[COD]],'DT HUEVO'!$A:$D,3,0)</f>
        <v>YUMBO</v>
      </c>
    </row>
    <row r="2114" spans="1:21">
      <c r="A2114" t="s">
        <v>464</v>
      </c>
      <c r="B2114" s="7">
        <v>12401</v>
      </c>
      <c r="C2114" t="s">
        <v>645</v>
      </c>
      <c r="D2114">
        <f>+SUMIFS(inv!D:D,inv!A:A,B2114,inv!T:T,A2114)</f>
        <v>0</v>
      </c>
      <c r="E2114">
        <f>+SUMIFS(inv!$D$1:$D$1164,inv!$A$1:$A$1164,$B2114,inv!$T$1:$T$1164,$A2114,inv!$U$1:$U$1164,'DIAS DE INVENTARIO TAT'!E$1)</f>
        <v>0</v>
      </c>
      <c r="F2114">
        <f>+SUMIFS(inv!$D$1:$D$1164,inv!$A$1:$A$1164,$B2114,inv!$T$1:$T$1164,$A2114,inv!$U$1:$U$1164,'DIAS DE INVENTARIO TAT'!F$1)</f>
        <v>0</v>
      </c>
      <c r="G2114">
        <f>+SUMIFS(inv!$D$1:$D$1164,inv!$A$1:$A$1164,$B2114,inv!$T$1:$T$1164,$A2114,inv!$U$1:$U$1164,'DIAS DE INVENTARIO TAT'!G$1)</f>
        <v>0</v>
      </c>
      <c r="H2114">
        <f>+SUMIFS(inv!$D$1:$D$1164,inv!$A$1:$A$1164,$B2114,inv!$T$1:$T$1164,$A2114,inv!$U$1:$U$1164,'DIAS DE INVENTARIO TAT'!H$1)</f>
        <v>0</v>
      </c>
      <c r="I2114">
        <f>+SUMIFS(inv!$D$1:$D$1164,inv!$A$1:$A$1164,$B2114,inv!$T$1:$T$1164,$A2114,inv!$U$1:$U$1164,'DIAS DE INVENTARIO TAT'!I$1)</f>
        <v>0</v>
      </c>
      <c r="J2114">
        <f>+SUMIFS(inv!$D$1:$D$1164,inv!$A$1:$A$1164,$B2114,inv!$T$1:$T$1164,$A2114,inv!$U$1:$U$1164,'DIAS DE INVENTARIO TAT'!J$1)</f>
        <v>0</v>
      </c>
      <c r="K2114">
        <f>+SUMIFS(inv!$D$1:$D$1164,inv!$A$1:$A$1164,$B2114,inv!$T$1:$T$1164,$A2114,inv!$U$1:$U$1164,'DIAS DE INVENTARIO TAT'!K$1)</f>
        <v>0</v>
      </c>
      <c r="L2114" s="6">
        <f>+SUMIFS(VENTAS!H:H,VENTAS!B:B,B2114,VENTAS!G:G,A2114)</f>
        <v>0</v>
      </c>
      <c r="M2114" s="4">
        <f t="shared" si="209"/>
        <v>0</v>
      </c>
      <c r="N2114" s="4">
        <f t="shared" si="214"/>
        <v>0</v>
      </c>
      <c r="O2114" s="4">
        <f t="shared" si="215"/>
        <v>0</v>
      </c>
      <c r="P2114" s="4">
        <f t="shared" si="216"/>
        <v>0</v>
      </c>
      <c r="Q2114" s="6" t="e">
        <f>+SUMIFS(#REF!,#REF!,TablaINV[[#This Row],[GRUPO]],#REF!,TablaINV[[#This Row],[COD]])</f>
        <v>#REF!</v>
      </c>
      <c r="R2114" s="19">
        <f t="shared" si="217"/>
        <v>0</v>
      </c>
      <c r="S2114" s="4" t="str">
        <f>+VLOOKUP(A2114,inv!T:X,5,0)</f>
        <v>CENTRO ORIENTE</v>
      </c>
      <c r="T2114" s="4" t="e">
        <f>+VLOOKUP(B:B,'DT HUEVO'!$A:$D,4,0)</f>
        <v>#N/A</v>
      </c>
      <c r="U2114" s="4" t="e">
        <f>+VLOOKUP(TablaINV[[#This Row],[COD]],'DT HUEVO'!$A:$D,3,0)</f>
        <v>#N/A</v>
      </c>
    </row>
    <row r="2115" spans="1:21">
      <c r="A2115" t="s">
        <v>464</v>
      </c>
      <c r="B2115" s="7">
        <v>77301</v>
      </c>
      <c r="C2115" t="s">
        <v>648</v>
      </c>
      <c r="D2115">
        <f>+SUMIFS(inv!D:D,inv!A:A,B2115,inv!T:T,A2115)</f>
        <v>0</v>
      </c>
      <c r="E2115">
        <f>+SUMIFS(inv!$D$1:$D$1164,inv!$A$1:$A$1164,$B2115,inv!$T$1:$T$1164,$A2115,inv!$U$1:$U$1164,'DIAS DE INVENTARIO TAT'!E$1)</f>
        <v>0</v>
      </c>
      <c r="F2115">
        <f>+SUMIFS(inv!$D$1:$D$1164,inv!$A$1:$A$1164,$B2115,inv!$T$1:$T$1164,$A2115,inv!$U$1:$U$1164,'DIAS DE INVENTARIO TAT'!F$1)</f>
        <v>0</v>
      </c>
      <c r="G2115">
        <f>+SUMIFS(inv!$D$1:$D$1164,inv!$A$1:$A$1164,$B2115,inv!$T$1:$T$1164,$A2115,inv!$U$1:$U$1164,'DIAS DE INVENTARIO TAT'!G$1)</f>
        <v>0</v>
      </c>
      <c r="H2115">
        <f>+SUMIFS(inv!$D$1:$D$1164,inv!$A$1:$A$1164,$B2115,inv!$T$1:$T$1164,$A2115,inv!$U$1:$U$1164,'DIAS DE INVENTARIO TAT'!H$1)</f>
        <v>0</v>
      </c>
      <c r="I2115">
        <f>+SUMIFS(inv!$D$1:$D$1164,inv!$A$1:$A$1164,$B2115,inv!$T$1:$T$1164,$A2115,inv!$U$1:$U$1164,'DIAS DE INVENTARIO TAT'!I$1)</f>
        <v>0</v>
      </c>
      <c r="J2115">
        <f>+SUMIFS(inv!$D$1:$D$1164,inv!$A$1:$A$1164,$B2115,inv!$T$1:$T$1164,$A2115,inv!$U$1:$U$1164,'DIAS DE INVENTARIO TAT'!J$1)</f>
        <v>0</v>
      </c>
      <c r="K2115">
        <f>+SUMIFS(inv!$D$1:$D$1164,inv!$A$1:$A$1164,$B2115,inv!$T$1:$T$1164,$A2115,inv!$U$1:$U$1164,'DIAS DE INVENTARIO TAT'!K$1)</f>
        <v>0</v>
      </c>
      <c r="L2115" s="6">
        <f>+SUMIFS(VENTAS!H:H,VENTAS!B:B,B2115,VENTAS!G:G,A2115)</f>
        <v>0</v>
      </c>
      <c r="M2115" s="4">
        <f t="shared" si="209"/>
        <v>0</v>
      </c>
      <c r="N2115" s="4">
        <f t="shared" si="214"/>
        <v>0</v>
      </c>
      <c r="O2115" s="4">
        <f t="shared" si="215"/>
        <v>0</v>
      </c>
      <c r="P2115" s="4">
        <f t="shared" si="216"/>
        <v>0</v>
      </c>
      <c r="Q2115" s="6" t="e">
        <f>+SUMIFS(#REF!,#REF!,TablaINV[[#This Row],[GRUPO]],#REF!,TablaINV[[#This Row],[COD]])</f>
        <v>#REF!</v>
      </c>
      <c r="R2115" s="19">
        <f t="shared" si="217"/>
        <v>0</v>
      </c>
      <c r="S2115" s="4" t="str">
        <f>+VLOOKUP(A2115,inv!T:X,5,0)</f>
        <v>CENTRO ORIENTE</v>
      </c>
      <c r="T2115" s="4" t="str">
        <f>+VLOOKUP(B:B,'DT HUEVO'!$A:$D,4,0)</f>
        <v>SEGUNDA</v>
      </c>
      <c r="U2115" s="4" t="str">
        <f>+VLOOKUP(TablaINV[[#This Row],[COD]],'DT HUEVO'!$A:$D,3,0)</f>
        <v>SEGUNDA</v>
      </c>
    </row>
    <row r="2116" spans="1:21">
      <c r="A2116" t="s">
        <v>464</v>
      </c>
      <c r="B2116" s="7">
        <v>12336</v>
      </c>
      <c r="C2116" t="s">
        <v>658</v>
      </c>
      <c r="D2116">
        <f>+SUMIFS(inv!D:D,inv!A:A,B2116,inv!T:T,A2116)</f>
        <v>0</v>
      </c>
      <c r="E2116">
        <f>+SUMIFS(inv!$D$1:$D$1164,inv!$A$1:$A$1164,$B2116,inv!$T$1:$T$1164,$A2116,inv!$U$1:$U$1164,'DIAS DE INVENTARIO TAT'!E$1)</f>
        <v>0</v>
      </c>
      <c r="F2116">
        <f>+SUMIFS(inv!$D$1:$D$1164,inv!$A$1:$A$1164,$B2116,inv!$T$1:$T$1164,$A2116,inv!$U$1:$U$1164,'DIAS DE INVENTARIO TAT'!F$1)</f>
        <v>0</v>
      </c>
      <c r="G2116">
        <f>+SUMIFS(inv!$D$1:$D$1164,inv!$A$1:$A$1164,$B2116,inv!$T$1:$T$1164,$A2116,inv!$U$1:$U$1164,'DIAS DE INVENTARIO TAT'!G$1)</f>
        <v>0</v>
      </c>
      <c r="H2116">
        <f>+SUMIFS(inv!$D$1:$D$1164,inv!$A$1:$A$1164,$B2116,inv!$T$1:$T$1164,$A2116,inv!$U$1:$U$1164,'DIAS DE INVENTARIO TAT'!H$1)</f>
        <v>0</v>
      </c>
      <c r="I2116">
        <f>+SUMIFS(inv!$D$1:$D$1164,inv!$A$1:$A$1164,$B2116,inv!$T$1:$T$1164,$A2116,inv!$U$1:$U$1164,'DIAS DE INVENTARIO TAT'!I$1)</f>
        <v>0</v>
      </c>
      <c r="J2116">
        <f>+SUMIFS(inv!$D$1:$D$1164,inv!$A$1:$A$1164,$B2116,inv!$T$1:$T$1164,$A2116,inv!$U$1:$U$1164,'DIAS DE INVENTARIO TAT'!J$1)</f>
        <v>0</v>
      </c>
      <c r="K2116">
        <f>+SUMIFS(inv!$D$1:$D$1164,inv!$A$1:$A$1164,$B2116,inv!$T$1:$T$1164,$A2116,inv!$U$1:$U$1164,'DIAS DE INVENTARIO TAT'!K$1)</f>
        <v>0</v>
      </c>
      <c r="L2116" s="6">
        <f>+SUMIFS(VENTAS!H:H,VENTAS!B:B,B2116,VENTAS!G:G,A2116)</f>
        <v>0</v>
      </c>
      <c r="M2116" s="4">
        <f t="shared" ref="M2116:M2136" si="218">+IFERROR(D2116/$L2116,0)</f>
        <v>0</v>
      </c>
      <c r="N2116" s="4">
        <f t="shared" si="214"/>
        <v>0</v>
      </c>
      <c r="O2116" s="4">
        <f t="shared" si="215"/>
        <v>0</v>
      </c>
      <c r="P2116" s="4">
        <f t="shared" si="216"/>
        <v>0</v>
      </c>
      <c r="Q2116" s="6" t="e">
        <f>+SUMIFS(#REF!,#REF!,TablaINV[[#This Row],[GRUPO]],#REF!,TablaINV[[#This Row],[COD]])</f>
        <v>#REF!</v>
      </c>
      <c r="R2116" s="19">
        <f t="shared" si="217"/>
        <v>0</v>
      </c>
      <c r="S2116" s="4" t="str">
        <f>+VLOOKUP(A2116,inv!T:X,5,0)</f>
        <v>CENTRO ORIENTE</v>
      </c>
      <c r="T2116" s="4" t="e">
        <f>+VLOOKUP(B:B,'DT HUEVO'!$A:$D,4,0)</f>
        <v>#N/A</v>
      </c>
      <c r="U2116" s="4" t="e">
        <f>+VLOOKUP(TablaINV[[#This Row],[COD]],'DT HUEVO'!$A:$D,3,0)</f>
        <v>#N/A</v>
      </c>
    </row>
    <row r="2117" spans="1:21">
      <c r="A2117" t="s">
        <v>464</v>
      </c>
      <c r="B2117" s="7">
        <v>32306</v>
      </c>
      <c r="C2117" t="s">
        <v>661</v>
      </c>
      <c r="D2117">
        <f>+SUMIFS(inv!D:D,inv!A:A,B2117,inv!T:T,A2117)</f>
        <v>0</v>
      </c>
      <c r="E2117">
        <f>+SUMIFS(inv!$D$1:$D$1164,inv!$A$1:$A$1164,$B2117,inv!$T$1:$T$1164,$A2117,inv!$U$1:$U$1164,'DIAS DE INVENTARIO TAT'!E$1)</f>
        <v>0</v>
      </c>
      <c r="F2117">
        <f>+SUMIFS(inv!$D$1:$D$1164,inv!$A$1:$A$1164,$B2117,inv!$T$1:$T$1164,$A2117,inv!$U$1:$U$1164,'DIAS DE INVENTARIO TAT'!F$1)</f>
        <v>0</v>
      </c>
      <c r="G2117">
        <f>+SUMIFS(inv!$D$1:$D$1164,inv!$A$1:$A$1164,$B2117,inv!$T$1:$T$1164,$A2117,inv!$U$1:$U$1164,'DIAS DE INVENTARIO TAT'!G$1)</f>
        <v>0</v>
      </c>
      <c r="H2117">
        <f>+SUMIFS(inv!$D$1:$D$1164,inv!$A$1:$A$1164,$B2117,inv!$T$1:$T$1164,$A2117,inv!$U$1:$U$1164,'DIAS DE INVENTARIO TAT'!H$1)</f>
        <v>0</v>
      </c>
      <c r="I2117">
        <f>+SUMIFS(inv!$D$1:$D$1164,inv!$A$1:$A$1164,$B2117,inv!$T$1:$T$1164,$A2117,inv!$U$1:$U$1164,'DIAS DE INVENTARIO TAT'!I$1)</f>
        <v>0</v>
      </c>
      <c r="J2117">
        <f>+SUMIFS(inv!$D$1:$D$1164,inv!$A$1:$A$1164,$B2117,inv!$T$1:$T$1164,$A2117,inv!$U$1:$U$1164,'DIAS DE INVENTARIO TAT'!J$1)</f>
        <v>0</v>
      </c>
      <c r="K2117">
        <f>+SUMIFS(inv!$D$1:$D$1164,inv!$A$1:$A$1164,$B2117,inv!$T$1:$T$1164,$A2117,inv!$U$1:$U$1164,'DIAS DE INVENTARIO TAT'!K$1)</f>
        <v>0</v>
      </c>
      <c r="L2117" s="6">
        <f>+SUMIFS(VENTAS!H:H,VENTAS!B:B,B2117,VENTAS!G:G,A2117)</f>
        <v>0</v>
      </c>
      <c r="M2117" s="4">
        <f t="shared" si="218"/>
        <v>0</v>
      </c>
      <c r="N2117" s="4">
        <f t="shared" si="214"/>
        <v>0</v>
      </c>
      <c r="O2117" s="4">
        <f t="shared" si="215"/>
        <v>0</v>
      </c>
      <c r="P2117" s="4">
        <f t="shared" si="216"/>
        <v>0</v>
      </c>
      <c r="Q2117" s="6" t="e">
        <f>+SUMIFS(#REF!,#REF!,TablaINV[[#This Row],[GRUPO]],#REF!,TablaINV[[#This Row],[COD]])</f>
        <v>#REF!</v>
      </c>
      <c r="R2117" s="19">
        <f t="shared" si="217"/>
        <v>0</v>
      </c>
      <c r="S2117" s="4" t="str">
        <f>+VLOOKUP(A2117,inv!T:X,5,0)</f>
        <v>CENTRO ORIENTE</v>
      </c>
      <c r="T2117" s="4" t="str">
        <f>+VLOOKUP(B:B,'DT HUEVO'!$A:$D,4,0)</f>
        <v>EMPACADOS</v>
      </c>
      <c r="U2117" s="4" t="str">
        <f>+VLOOKUP(TablaINV[[#This Row],[COD]],'DT HUEVO'!$A:$D,3,0)</f>
        <v>AA</v>
      </c>
    </row>
    <row r="2118" spans="1:21">
      <c r="A2118" t="s">
        <v>464</v>
      </c>
      <c r="B2118" s="7">
        <v>32359</v>
      </c>
      <c r="C2118" t="s">
        <v>660</v>
      </c>
      <c r="D2118">
        <f>+SUMIFS(inv!D:D,inv!A:A,B2118,inv!T:T,A2118)</f>
        <v>0</v>
      </c>
      <c r="E2118">
        <f>+SUMIFS(inv!$D$1:$D$1164,inv!$A$1:$A$1164,$B2118,inv!$T$1:$T$1164,$A2118,inv!$U$1:$U$1164,'DIAS DE INVENTARIO TAT'!E$1)</f>
        <v>0</v>
      </c>
      <c r="F2118">
        <f>+SUMIFS(inv!$D$1:$D$1164,inv!$A$1:$A$1164,$B2118,inv!$T$1:$T$1164,$A2118,inv!$U$1:$U$1164,'DIAS DE INVENTARIO TAT'!F$1)</f>
        <v>0</v>
      </c>
      <c r="G2118">
        <f>+SUMIFS(inv!$D$1:$D$1164,inv!$A$1:$A$1164,$B2118,inv!$T$1:$T$1164,$A2118,inv!$U$1:$U$1164,'DIAS DE INVENTARIO TAT'!G$1)</f>
        <v>0</v>
      </c>
      <c r="H2118">
        <f>+SUMIFS(inv!$D$1:$D$1164,inv!$A$1:$A$1164,$B2118,inv!$T$1:$T$1164,$A2118,inv!$U$1:$U$1164,'DIAS DE INVENTARIO TAT'!H$1)</f>
        <v>0</v>
      </c>
      <c r="I2118">
        <f>+SUMIFS(inv!$D$1:$D$1164,inv!$A$1:$A$1164,$B2118,inv!$T$1:$T$1164,$A2118,inv!$U$1:$U$1164,'DIAS DE INVENTARIO TAT'!I$1)</f>
        <v>0</v>
      </c>
      <c r="J2118">
        <f>+SUMIFS(inv!$D$1:$D$1164,inv!$A$1:$A$1164,$B2118,inv!$T$1:$T$1164,$A2118,inv!$U$1:$U$1164,'DIAS DE INVENTARIO TAT'!J$1)</f>
        <v>0</v>
      </c>
      <c r="K2118">
        <f>+SUMIFS(inv!$D$1:$D$1164,inv!$A$1:$A$1164,$B2118,inv!$T$1:$T$1164,$A2118,inv!$U$1:$U$1164,'DIAS DE INVENTARIO TAT'!K$1)</f>
        <v>0</v>
      </c>
      <c r="L2118" s="6">
        <f>+SUMIFS(VENTAS!H:H,VENTAS!B:B,B2118,VENTAS!G:G,A2118)</f>
        <v>0</v>
      </c>
      <c r="M2118" s="4">
        <f t="shared" si="218"/>
        <v>0</v>
      </c>
      <c r="N2118" s="4">
        <f t="shared" si="214"/>
        <v>0</v>
      </c>
      <c r="O2118" s="4">
        <f t="shared" si="215"/>
        <v>0</v>
      </c>
      <c r="P2118" s="4">
        <f t="shared" si="216"/>
        <v>0</v>
      </c>
      <c r="Q2118" s="6" t="e">
        <f>+SUMIFS(#REF!,#REF!,TablaINV[[#This Row],[GRUPO]],#REF!,TablaINV[[#This Row],[COD]])</f>
        <v>#REF!</v>
      </c>
      <c r="R2118" s="19">
        <f t="shared" si="217"/>
        <v>0</v>
      </c>
      <c r="S2118" s="4" t="str">
        <f>+VLOOKUP(A2118,inv!T:X,5,0)</f>
        <v>CENTRO ORIENTE</v>
      </c>
      <c r="T2118" s="4" t="str">
        <f>+VLOOKUP(B:B,'DT HUEVO'!$A:$D,4,0)</f>
        <v>EMPACADOS</v>
      </c>
      <c r="U2118" s="4" t="str">
        <f>+VLOOKUP(TablaINV[[#This Row],[COD]],'DT HUEVO'!$A:$D,3,0)</f>
        <v>AA</v>
      </c>
    </row>
    <row r="2119" spans="1:21">
      <c r="A2119" t="s">
        <v>464</v>
      </c>
      <c r="B2119" s="7">
        <v>101</v>
      </c>
      <c r="C2119" t="s">
        <v>662</v>
      </c>
      <c r="D2119">
        <f>+SUMIFS(inv!D:D,inv!A:A,B2119,inv!T:T,A2119)</f>
        <v>0</v>
      </c>
      <c r="E2119">
        <f>+SUMIFS(inv!$D$1:$D$1164,inv!$A$1:$A$1164,$B2119,inv!$T$1:$T$1164,$A2119,inv!$U$1:$U$1164,'DIAS DE INVENTARIO TAT'!E$1)</f>
        <v>0</v>
      </c>
      <c r="F2119">
        <f>+SUMIFS(inv!$D$1:$D$1164,inv!$A$1:$A$1164,$B2119,inv!$T$1:$T$1164,$A2119,inv!$U$1:$U$1164,'DIAS DE INVENTARIO TAT'!F$1)</f>
        <v>0</v>
      </c>
      <c r="G2119">
        <f>+SUMIFS(inv!$D$1:$D$1164,inv!$A$1:$A$1164,$B2119,inv!$T$1:$T$1164,$A2119,inv!$U$1:$U$1164,'DIAS DE INVENTARIO TAT'!G$1)</f>
        <v>0</v>
      </c>
      <c r="H2119">
        <f>+SUMIFS(inv!$D$1:$D$1164,inv!$A$1:$A$1164,$B2119,inv!$T$1:$T$1164,$A2119,inv!$U$1:$U$1164,'DIAS DE INVENTARIO TAT'!H$1)</f>
        <v>0</v>
      </c>
      <c r="I2119">
        <f>+SUMIFS(inv!$D$1:$D$1164,inv!$A$1:$A$1164,$B2119,inv!$T$1:$T$1164,$A2119,inv!$U$1:$U$1164,'DIAS DE INVENTARIO TAT'!I$1)</f>
        <v>0</v>
      </c>
      <c r="J2119">
        <f>+SUMIFS(inv!$D$1:$D$1164,inv!$A$1:$A$1164,$B2119,inv!$T$1:$T$1164,$A2119,inv!$U$1:$U$1164,'DIAS DE INVENTARIO TAT'!J$1)</f>
        <v>0</v>
      </c>
      <c r="K2119">
        <f>+SUMIFS(inv!$D$1:$D$1164,inv!$A$1:$A$1164,$B2119,inv!$T$1:$T$1164,$A2119,inv!$U$1:$U$1164,'DIAS DE INVENTARIO TAT'!K$1)</f>
        <v>0</v>
      </c>
      <c r="L2119" s="6">
        <f>+SUMIFS(VENTAS!H:H,VENTAS!B:B,B2119,VENTAS!G:G,A2119)</f>
        <v>0</v>
      </c>
      <c r="M2119" s="4">
        <f t="shared" si="218"/>
        <v>0</v>
      </c>
      <c r="N2119" s="4">
        <f t="shared" si="214"/>
        <v>0</v>
      </c>
      <c r="O2119" s="4">
        <f t="shared" si="215"/>
        <v>0</v>
      </c>
      <c r="P2119" s="4">
        <f t="shared" si="216"/>
        <v>0</v>
      </c>
      <c r="Q2119" s="6" t="e">
        <f>+SUMIFS(#REF!,#REF!,TablaINV[[#This Row],[GRUPO]],#REF!,TablaINV[[#This Row],[COD]])</f>
        <v>#REF!</v>
      </c>
      <c r="R2119" s="19">
        <f t="shared" si="217"/>
        <v>0</v>
      </c>
      <c r="S2119" s="4" t="str">
        <f>+VLOOKUP(A2119,inv!T:X,5,0)</f>
        <v>CENTRO ORIENTE</v>
      </c>
      <c r="T2119" s="4" t="str">
        <f>+VLOOKUP(B:B,'DT HUEVO'!$A:$D,4,0)</f>
        <v>GRIS SUELTO</v>
      </c>
      <c r="U2119" s="4" t="str">
        <f>+VLOOKUP(TablaINV[[#This Row],[COD]],'DT HUEVO'!$A:$D,3,0)</f>
        <v>YUMBO</v>
      </c>
    </row>
    <row r="2120" spans="1:21">
      <c r="A2120" t="s">
        <v>464</v>
      </c>
      <c r="B2120" s="7">
        <v>102</v>
      </c>
      <c r="C2120" t="s">
        <v>663</v>
      </c>
      <c r="D2120">
        <f>+SUMIFS(inv!D:D,inv!A:A,B2120,inv!T:T,A2120)</f>
        <v>0</v>
      </c>
      <c r="E2120">
        <f>+SUMIFS(inv!$D$1:$D$1164,inv!$A$1:$A$1164,$B2120,inv!$T$1:$T$1164,$A2120,inv!$U$1:$U$1164,'DIAS DE INVENTARIO TAT'!E$1)</f>
        <v>0</v>
      </c>
      <c r="F2120">
        <f>+SUMIFS(inv!$D$1:$D$1164,inv!$A$1:$A$1164,$B2120,inv!$T$1:$T$1164,$A2120,inv!$U$1:$U$1164,'DIAS DE INVENTARIO TAT'!F$1)</f>
        <v>0</v>
      </c>
      <c r="G2120">
        <f>+SUMIFS(inv!$D$1:$D$1164,inv!$A$1:$A$1164,$B2120,inv!$T$1:$T$1164,$A2120,inv!$U$1:$U$1164,'DIAS DE INVENTARIO TAT'!G$1)</f>
        <v>0</v>
      </c>
      <c r="H2120">
        <f>+SUMIFS(inv!$D$1:$D$1164,inv!$A$1:$A$1164,$B2120,inv!$T$1:$T$1164,$A2120,inv!$U$1:$U$1164,'DIAS DE INVENTARIO TAT'!H$1)</f>
        <v>0</v>
      </c>
      <c r="I2120">
        <f>+SUMIFS(inv!$D$1:$D$1164,inv!$A$1:$A$1164,$B2120,inv!$T$1:$T$1164,$A2120,inv!$U$1:$U$1164,'DIAS DE INVENTARIO TAT'!I$1)</f>
        <v>0</v>
      </c>
      <c r="J2120">
        <f>+SUMIFS(inv!$D$1:$D$1164,inv!$A$1:$A$1164,$B2120,inv!$T$1:$T$1164,$A2120,inv!$U$1:$U$1164,'DIAS DE INVENTARIO TAT'!J$1)</f>
        <v>0</v>
      </c>
      <c r="K2120">
        <f>+SUMIFS(inv!$D$1:$D$1164,inv!$A$1:$A$1164,$B2120,inv!$T$1:$T$1164,$A2120,inv!$U$1:$U$1164,'DIAS DE INVENTARIO TAT'!K$1)</f>
        <v>0</v>
      </c>
      <c r="L2120" s="6">
        <f>+SUMIFS(VENTAS!H:H,VENTAS!B:B,B2120,VENTAS!G:G,A2120)</f>
        <v>0</v>
      </c>
      <c r="M2120" s="4">
        <f t="shared" si="218"/>
        <v>0</v>
      </c>
      <c r="N2120" s="4">
        <f t="shared" si="214"/>
        <v>0</v>
      </c>
      <c r="O2120" s="4">
        <f t="shared" si="215"/>
        <v>0</v>
      </c>
      <c r="P2120" s="4">
        <f t="shared" si="216"/>
        <v>0</v>
      </c>
      <c r="Q2120" s="6" t="e">
        <f>+SUMIFS(#REF!,#REF!,TablaINV[[#This Row],[GRUPO]],#REF!,TablaINV[[#This Row],[COD]])</f>
        <v>#REF!</v>
      </c>
      <c r="R2120" s="19">
        <f t="shared" si="217"/>
        <v>0</v>
      </c>
      <c r="S2120" s="4" t="str">
        <f>+VLOOKUP(A2120,inv!T:X,5,0)</f>
        <v>CENTRO ORIENTE</v>
      </c>
      <c r="T2120" s="4" t="str">
        <f>+VLOOKUP(B:B,'DT HUEVO'!$A:$D,4,0)</f>
        <v>GRIS SUELTO</v>
      </c>
      <c r="U2120" s="4" t="str">
        <f>+VLOOKUP(TablaINV[[#This Row],[COD]],'DT HUEVO'!$A:$D,3,0)</f>
        <v>AAA</v>
      </c>
    </row>
    <row r="2121" spans="1:21">
      <c r="A2121" t="s">
        <v>464</v>
      </c>
      <c r="B2121" s="7">
        <v>103</v>
      </c>
      <c r="C2121" t="s">
        <v>664</v>
      </c>
      <c r="D2121">
        <f>+SUMIFS(inv!D:D,inv!A:A,B2121,inv!T:T,A2121)</f>
        <v>0</v>
      </c>
      <c r="E2121">
        <f>+SUMIFS(inv!$D$1:$D$1164,inv!$A$1:$A$1164,$B2121,inv!$T$1:$T$1164,$A2121,inv!$U$1:$U$1164,'DIAS DE INVENTARIO TAT'!E$1)</f>
        <v>0</v>
      </c>
      <c r="F2121">
        <f>+SUMIFS(inv!$D$1:$D$1164,inv!$A$1:$A$1164,$B2121,inv!$T$1:$T$1164,$A2121,inv!$U$1:$U$1164,'DIAS DE INVENTARIO TAT'!F$1)</f>
        <v>0</v>
      </c>
      <c r="G2121">
        <f>+SUMIFS(inv!$D$1:$D$1164,inv!$A$1:$A$1164,$B2121,inv!$T$1:$T$1164,$A2121,inv!$U$1:$U$1164,'DIAS DE INVENTARIO TAT'!G$1)</f>
        <v>0</v>
      </c>
      <c r="H2121">
        <f>+SUMIFS(inv!$D$1:$D$1164,inv!$A$1:$A$1164,$B2121,inv!$T$1:$T$1164,$A2121,inv!$U$1:$U$1164,'DIAS DE INVENTARIO TAT'!H$1)</f>
        <v>0</v>
      </c>
      <c r="I2121">
        <f>+SUMIFS(inv!$D$1:$D$1164,inv!$A$1:$A$1164,$B2121,inv!$T$1:$T$1164,$A2121,inv!$U$1:$U$1164,'DIAS DE INVENTARIO TAT'!I$1)</f>
        <v>0</v>
      </c>
      <c r="J2121">
        <f>+SUMIFS(inv!$D$1:$D$1164,inv!$A$1:$A$1164,$B2121,inv!$T$1:$T$1164,$A2121,inv!$U$1:$U$1164,'DIAS DE INVENTARIO TAT'!J$1)</f>
        <v>0</v>
      </c>
      <c r="K2121">
        <f>+SUMIFS(inv!$D$1:$D$1164,inv!$A$1:$A$1164,$B2121,inv!$T$1:$T$1164,$A2121,inv!$U$1:$U$1164,'DIAS DE INVENTARIO TAT'!K$1)</f>
        <v>0</v>
      </c>
      <c r="L2121" s="6">
        <f>+SUMIFS(VENTAS!H:H,VENTAS!B:B,B2121,VENTAS!G:G,A2121)</f>
        <v>0</v>
      </c>
      <c r="M2121" s="4">
        <f t="shared" si="218"/>
        <v>0</v>
      </c>
      <c r="N2121" s="4">
        <f t="shared" si="214"/>
        <v>0</v>
      </c>
      <c r="O2121" s="4">
        <f t="shared" si="215"/>
        <v>0</v>
      </c>
      <c r="P2121" s="4">
        <f t="shared" si="216"/>
        <v>0</v>
      </c>
      <c r="Q2121" s="6" t="e">
        <f>+SUMIFS(#REF!,#REF!,TablaINV[[#This Row],[GRUPO]],#REF!,TablaINV[[#This Row],[COD]])</f>
        <v>#REF!</v>
      </c>
      <c r="R2121" s="19">
        <f t="shared" si="217"/>
        <v>0</v>
      </c>
      <c r="S2121" s="4" t="str">
        <f>+VLOOKUP(A2121,inv!T:X,5,0)</f>
        <v>CENTRO ORIENTE</v>
      </c>
      <c r="T2121" s="4" t="str">
        <f>+VLOOKUP(B:B,'DT HUEVO'!$A:$D,4,0)</f>
        <v>GRIS SUELTO</v>
      </c>
      <c r="U2121" s="4" t="str">
        <f>+VLOOKUP(TablaINV[[#This Row],[COD]],'DT HUEVO'!$A:$D,3,0)</f>
        <v>AA</v>
      </c>
    </row>
    <row r="2122" spans="1:21">
      <c r="A2122" t="s">
        <v>464</v>
      </c>
      <c r="B2122" s="7">
        <v>104</v>
      </c>
      <c r="C2122" t="s">
        <v>665</v>
      </c>
      <c r="D2122">
        <f>+SUMIFS(inv!D:D,inv!A:A,B2122,inv!T:T,A2122)</f>
        <v>0</v>
      </c>
      <c r="E2122">
        <f>+SUMIFS(inv!$D$1:$D$1164,inv!$A$1:$A$1164,$B2122,inv!$T$1:$T$1164,$A2122,inv!$U$1:$U$1164,'DIAS DE INVENTARIO TAT'!E$1)</f>
        <v>0</v>
      </c>
      <c r="F2122">
        <f>+SUMIFS(inv!$D$1:$D$1164,inv!$A$1:$A$1164,$B2122,inv!$T$1:$T$1164,$A2122,inv!$U$1:$U$1164,'DIAS DE INVENTARIO TAT'!F$1)</f>
        <v>0</v>
      </c>
      <c r="G2122">
        <f>+SUMIFS(inv!$D$1:$D$1164,inv!$A$1:$A$1164,$B2122,inv!$T$1:$T$1164,$A2122,inv!$U$1:$U$1164,'DIAS DE INVENTARIO TAT'!G$1)</f>
        <v>0</v>
      </c>
      <c r="H2122">
        <f>+SUMIFS(inv!$D$1:$D$1164,inv!$A$1:$A$1164,$B2122,inv!$T$1:$T$1164,$A2122,inv!$U$1:$U$1164,'DIAS DE INVENTARIO TAT'!H$1)</f>
        <v>0</v>
      </c>
      <c r="I2122">
        <f>+SUMIFS(inv!$D$1:$D$1164,inv!$A$1:$A$1164,$B2122,inv!$T$1:$T$1164,$A2122,inv!$U$1:$U$1164,'DIAS DE INVENTARIO TAT'!I$1)</f>
        <v>0</v>
      </c>
      <c r="J2122">
        <f>+SUMIFS(inv!$D$1:$D$1164,inv!$A$1:$A$1164,$B2122,inv!$T$1:$T$1164,$A2122,inv!$U$1:$U$1164,'DIAS DE INVENTARIO TAT'!J$1)</f>
        <v>0</v>
      </c>
      <c r="K2122">
        <f>+SUMIFS(inv!$D$1:$D$1164,inv!$A$1:$A$1164,$B2122,inv!$T$1:$T$1164,$A2122,inv!$U$1:$U$1164,'DIAS DE INVENTARIO TAT'!K$1)</f>
        <v>0</v>
      </c>
      <c r="L2122" s="6">
        <f>+SUMIFS(VENTAS!H:H,VENTAS!B:B,B2122,VENTAS!G:G,A2122)</f>
        <v>0</v>
      </c>
      <c r="M2122" s="4">
        <f t="shared" si="218"/>
        <v>0</v>
      </c>
      <c r="N2122" s="4">
        <f t="shared" si="214"/>
        <v>0</v>
      </c>
      <c r="O2122" s="4">
        <f t="shared" si="215"/>
        <v>0</v>
      </c>
      <c r="P2122" s="4">
        <f t="shared" si="216"/>
        <v>0</v>
      </c>
      <c r="Q2122" s="6" t="e">
        <f>+SUMIFS(#REF!,#REF!,TablaINV[[#This Row],[GRUPO]],#REF!,TablaINV[[#This Row],[COD]])</f>
        <v>#REF!</v>
      </c>
      <c r="R2122" s="19">
        <f t="shared" si="217"/>
        <v>0</v>
      </c>
      <c r="S2122" s="4" t="str">
        <f>+VLOOKUP(A2122,inv!T:X,5,0)</f>
        <v>CENTRO ORIENTE</v>
      </c>
      <c r="T2122" s="4" t="str">
        <f>+VLOOKUP(B:B,'DT HUEVO'!$A:$D,4,0)</f>
        <v>GRIS SUELTO</v>
      </c>
      <c r="U2122" s="4" t="str">
        <f>+VLOOKUP(TablaINV[[#This Row],[COD]],'DT HUEVO'!$A:$D,3,0)</f>
        <v>A</v>
      </c>
    </row>
    <row r="2123" spans="1:21">
      <c r="A2123" t="s">
        <v>464</v>
      </c>
      <c r="B2123" s="7">
        <v>105</v>
      </c>
      <c r="C2123" t="s">
        <v>666</v>
      </c>
      <c r="D2123">
        <f>+SUMIFS(inv!D:D,inv!A:A,B2123,inv!T:T,A2123)</f>
        <v>0</v>
      </c>
      <c r="E2123">
        <f>+SUMIFS(inv!$D$1:$D$1164,inv!$A$1:$A$1164,$B2123,inv!$T$1:$T$1164,$A2123,inv!$U$1:$U$1164,'DIAS DE INVENTARIO TAT'!E$1)</f>
        <v>0</v>
      </c>
      <c r="F2123">
        <f>+SUMIFS(inv!$D$1:$D$1164,inv!$A$1:$A$1164,$B2123,inv!$T$1:$T$1164,$A2123,inv!$U$1:$U$1164,'DIAS DE INVENTARIO TAT'!F$1)</f>
        <v>0</v>
      </c>
      <c r="G2123">
        <f>+SUMIFS(inv!$D$1:$D$1164,inv!$A$1:$A$1164,$B2123,inv!$T$1:$T$1164,$A2123,inv!$U$1:$U$1164,'DIAS DE INVENTARIO TAT'!G$1)</f>
        <v>0</v>
      </c>
      <c r="H2123">
        <f>+SUMIFS(inv!$D$1:$D$1164,inv!$A$1:$A$1164,$B2123,inv!$T$1:$T$1164,$A2123,inv!$U$1:$U$1164,'DIAS DE INVENTARIO TAT'!H$1)</f>
        <v>0</v>
      </c>
      <c r="I2123">
        <f>+SUMIFS(inv!$D$1:$D$1164,inv!$A$1:$A$1164,$B2123,inv!$T$1:$T$1164,$A2123,inv!$U$1:$U$1164,'DIAS DE INVENTARIO TAT'!I$1)</f>
        <v>0</v>
      </c>
      <c r="J2123">
        <f>+SUMIFS(inv!$D$1:$D$1164,inv!$A$1:$A$1164,$B2123,inv!$T$1:$T$1164,$A2123,inv!$U$1:$U$1164,'DIAS DE INVENTARIO TAT'!J$1)</f>
        <v>0</v>
      </c>
      <c r="K2123">
        <f>+SUMIFS(inv!$D$1:$D$1164,inv!$A$1:$A$1164,$B2123,inv!$T$1:$T$1164,$A2123,inv!$U$1:$U$1164,'DIAS DE INVENTARIO TAT'!K$1)</f>
        <v>0</v>
      </c>
      <c r="L2123" s="6">
        <f>+SUMIFS(VENTAS!H:H,VENTAS!B:B,B2123,VENTAS!G:G,A2123)</f>
        <v>0</v>
      </c>
      <c r="M2123" s="4">
        <f t="shared" si="218"/>
        <v>0</v>
      </c>
      <c r="N2123" s="4">
        <f t="shared" si="214"/>
        <v>0</v>
      </c>
      <c r="O2123" s="4">
        <f t="shared" si="215"/>
        <v>0</v>
      </c>
      <c r="P2123" s="4">
        <f t="shared" si="216"/>
        <v>0</v>
      </c>
      <c r="Q2123" s="6" t="e">
        <f>+SUMIFS(#REF!,#REF!,TablaINV[[#This Row],[GRUPO]],#REF!,TablaINV[[#This Row],[COD]])</f>
        <v>#REF!</v>
      </c>
      <c r="R2123" s="19">
        <f t="shared" si="217"/>
        <v>0</v>
      </c>
      <c r="S2123" s="4" t="str">
        <f>+VLOOKUP(A2123,inv!T:X,5,0)</f>
        <v>CENTRO ORIENTE</v>
      </c>
      <c r="T2123" s="4" t="str">
        <f>+VLOOKUP(B:B,'DT HUEVO'!$A:$D,4,0)</f>
        <v>GRIS SUELTO</v>
      </c>
      <c r="U2123" s="4" t="str">
        <f>+VLOOKUP(TablaINV[[#This Row],[COD]],'DT HUEVO'!$A:$D,3,0)</f>
        <v>B</v>
      </c>
    </row>
    <row r="2124" spans="1:21">
      <c r="A2124" t="s">
        <v>464</v>
      </c>
      <c r="B2124" s="7">
        <v>106</v>
      </c>
      <c r="C2124" t="s">
        <v>667</v>
      </c>
      <c r="D2124">
        <f>+SUMIFS(inv!D:D,inv!A:A,B2124,inv!T:T,A2124)</f>
        <v>0</v>
      </c>
      <c r="E2124">
        <f>+SUMIFS(inv!$D$1:$D$1164,inv!$A$1:$A$1164,$B2124,inv!$T$1:$T$1164,$A2124,inv!$U$1:$U$1164,'DIAS DE INVENTARIO TAT'!E$1)</f>
        <v>0</v>
      </c>
      <c r="F2124">
        <f>+SUMIFS(inv!$D$1:$D$1164,inv!$A$1:$A$1164,$B2124,inv!$T$1:$T$1164,$A2124,inv!$U$1:$U$1164,'DIAS DE INVENTARIO TAT'!F$1)</f>
        <v>0</v>
      </c>
      <c r="G2124">
        <f>+SUMIFS(inv!$D$1:$D$1164,inv!$A$1:$A$1164,$B2124,inv!$T$1:$T$1164,$A2124,inv!$U$1:$U$1164,'DIAS DE INVENTARIO TAT'!G$1)</f>
        <v>0</v>
      </c>
      <c r="H2124">
        <f>+SUMIFS(inv!$D$1:$D$1164,inv!$A$1:$A$1164,$B2124,inv!$T$1:$T$1164,$A2124,inv!$U$1:$U$1164,'DIAS DE INVENTARIO TAT'!H$1)</f>
        <v>0</v>
      </c>
      <c r="I2124">
        <f>+SUMIFS(inv!$D$1:$D$1164,inv!$A$1:$A$1164,$B2124,inv!$T$1:$T$1164,$A2124,inv!$U$1:$U$1164,'DIAS DE INVENTARIO TAT'!I$1)</f>
        <v>0</v>
      </c>
      <c r="J2124">
        <f>+SUMIFS(inv!$D$1:$D$1164,inv!$A$1:$A$1164,$B2124,inv!$T$1:$T$1164,$A2124,inv!$U$1:$U$1164,'DIAS DE INVENTARIO TAT'!J$1)</f>
        <v>0</v>
      </c>
      <c r="K2124">
        <f>+SUMIFS(inv!$D$1:$D$1164,inv!$A$1:$A$1164,$B2124,inv!$T$1:$T$1164,$A2124,inv!$U$1:$U$1164,'DIAS DE INVENTARIO TAT'!K$1)</f>
        <v>0</v>
      </c>
      <c r="L2124" s="6">
        <f>+SUMIFS(VENTAS!H:H,VENTAS!B:B,B2124,VENTAS!G:G,A2124)</f>
        <v>0</v>
      </c>
      <c r="M2124" s="4">
        <f t="shared" si="218"/>
        <v>0</v>
      </c>
      <c r="N2124" s="4">
        <f t="shared" si="214"/>
        <v>0</v>
      </c>
      <c r="O2124" s="4">
        <f t="shared" si="215"/>
        <v>0</v>
      </c>
      <c r="P2124" s="4">
        <f t="shared" si="216"/>
        <v>0</v>
      </c>
      <c r="Q2124" s="6" t="e">
        <f>+SUMIFS(#REF!,#REF!,TablaINV[[#This Row],[GRUPO]],#REF!,TablaINV[[#This Row],[COD]])</f>
        <v>#REF!</v>
      </c>
      <c r="R2124" s="19">
        <f t="shared" si="217"/>
        <v>0</v>
      </c>
      <c r="S2124" s="4" t="str">
        <f>+VLOOKUP(A2124,inv!T:X,5,0)</f>
        <v>CENTRO ORIENTE</v>
      </c>
      <c r="T2124" s="4" t="str">
        <f>+VLOOKUP(B:B,'DT HUEVO'!$A:$D,4,0)</f>
        <v>SEGUNDA</v>
      </c>
      <c r="U2124" s="4" t="str">
        <f>+VLOOKUP(TablaINV[[#This Row],[COD]],'DT HUEVO'!$A:$D,3,0)</f>
        <v>C</v>
      </c>
    </row>
    <row r="2125" spans="1:21">
      <c r="A2125" t="s">
        <v>464</v>
      </c>
      <c r="B2125" s="7">
        <v>10269</v>
      </c>
      <c r="C2125" t="s">
        <v>668</v>
      </c>
      <c r="D2125">
        <f>+SUMIFS(inv!D:D,inv!A:A,B2125,inv!T:T,A2125)</f>
        <v>0</v>
      </c>
      <c r="E2125">
        <f>+SUMIFS(inv!$D$1:$D$1164,inv!$A$1:$A$1164,$B2125,inv!$T$1:$T$1164,$A2125,inv!$U$1:$U$1164,'DIAS DE INVENTARIO TAT'!E$1)</f>
        <v>0</v>
      </c>
      <c r="F2125">
        <f>+SUMIFS(inv!$D$1:$D$1164,inv!$A$1:$A$1164,$B2125,inv!$T$1:$T$1164,$A2125,inv!$U$1:$U$1164,'DIAS DE INVENTARIO TAT'!F$1)</f>
        <v>0</v>
      </c>
      <c r="G2125">
        <f>+SUMIFS(inv!$D$1:$D$1164,inv!$A$1:$A$1164,$B2125,inv!$T$1:$T$1164,$A2125,inv!$U$1:$U$1164,'DIAS DE INVENTARIO TAT'!G$1)</f>
        <v>0</v>
      </c>
      <c r="H2125">
        <f>+SUMIFS(inv!$D$1:$D$1164,inv!$A$1:$A$1164,$B2125,inv!$T$1:$T$1164,$A2125,inv!$U$1:$U$1164,'DIAS DE INVENTARIO TAT'!H$1)</f>
        <v>0</v>
      </c>
      <c r="I2125">
        <f>+SUMIFS(inv!$D$1:$D$1164,inv!$A$1:$A$1164,$B2125,inv!$T$1:$T$1164,$A2125,inv!$U$1:$U$1164,'DIAS DE INVENTARIO TAT'!I$1)</f>
        <v>0</v>
      </c>
      <c r="J2125">
        <f>+SUMIFS(inv!$D$1:$D$1164,inv!$A$1:$A$1164,$B2125,inv!$T$1:$T$1164,$A2125,inv!$U$1:$U$1164,'DIAS DE INVENTARIO TAT'!J$1)</f>
        <v>0</v>
      </c>
      <c r="K2125">
        <f>+SUMIFS(inv!$D$1:$D$1164,inv!$A$1:$A$1164,$B2125,inv!$T$1:$T$1164,$A2125,inv!$U$1:$U$1164,'DIAS DE INVENTARIO TAT'!K$1)</f>
        <v>0</v>
      </c>
      <c r="L2125" s="6">
        <f>+SUMIFS(VENTAS!H:H,VENTAS!B:B,B2125,VENTAS!G:G,A2125)</f>
        <v>0</v>
      </c>
      <c r="M2125" s="4">
        <f t="shared" si="218"/>
        <v>0</v>
      </c>
      <c r="N2125" s="4">
        <f t="shared" si="214"/>
        <v>0</v>
      </c>
      <c r="O2125" s="4">
        <f t="shared" si="215"/>
        <v>0</v>
      </c>
      <c r="P2125" s="4">
        <f t="shared" si="216"/>
        <v>0</v>
      </c>
      <c r="Q2125" s="6" t="e">
        <f>+SUMIFS(#REF!,#REF!,TablaINV[[#This Row],[GRUPO]],#REF!,TablaINV[[#This Row],[COD]])</f>
        <v>#REF!</v>
      </c>
      <c r="R2125" s="19">
        <f t="shared" si="217"/>
        <v>0</v>
      </c>
      <c r="S2125" s="4" t="str">
        <f>+VLOOKUP(A2125,inv!T:X,5,0)</f>
        <v>CENTRO ORIENTE</v>
      </c>
      <c r="T2125" s="4" t="str">
        <f>+VLOOKUP(B:B,'DT HUEVO'!$A:$D,4,0)</f>
        <v>EMPACADOS</v>
      </c>
      <c r="U2125" s="4" t="str">
        <f>+VLOOKUP(TablaINV[[#This Row],[COD]],'DT HUEVO'!$A:$D,3,0)</f>
        <v>AAA</v>
      </c>
    </row>
    <row r="2126" spans="1:21">
      <c r="A2126" t="s">
        <v>464</v>
      </c>
      <c r="B2126" s="7">
        <v>10505</v>
      </c>
      <c r="C2126" t="s">
        <v>669</v>
      </c>
      <c r="D2126">
        <f>+SUMIFS(inv!D:D,inv!A:A,B2126,inv!T:T,A2126)</f>
        <v>0</v>
      </c>
      <c r="E2126">
        <f>+SUMIFS(inv!$D$1:$D$1164,inv!$A$1:$A$1164,$B2126,inv!$T$1:$T$1164,$A2126,inv!$U$1:$U$1164,'DIAS DE INVENTARIO TAT'!E$1)</f>
        <v>0</v>
      </c>
      <c r="F2126">
        <f>+SUMIFS(inv!$D$1:$D$1164,inv!$A$1:$A$1164,$B2126,inv!$T$1:$T$1164,$A2126,inv!$U$1:$U$1164,'DIAS DE INVENTARIO TAT'!F$1)</f>
        <v>0</v>
      </c>
      <c r="G2126">
        <f>+SUMIFS(inv!$D$1:$D$1164,inv!$A$1:$A$1164,$B2126,inv!$T$1:$T$1164,$A2126,inv!$U$1:$U$1164,'DIAS DE INVENTARIO TAT'!G$1)</f>
        <v>0</v>
      </c>
      <c r="H2126">
        <f>+SUMIFS(inv!$D$1:$D$1164,inv!$A$1:$A$1164,$B2126,inv!$T$1:$T$1164,$A2126,inv!$U$1:$U$1164,'DIAS DE INVENTARIO TAT'!H$1)</f>
        <v>0</v>
      </c>
      <c r="I2126">
        <f>+SUMIFS(inv!$D$1:$D$1164,inv!$A$1:$A$1164,$B2126,inv!$T$1:$T$1164,$A2126,inv!$U$1:$U$1164,'DIAS DE INVENTARIO TAT'!I$1)</f>
        <v>0</v>
      </c>
      <c r="J2126">
        <f>+SUMIFS(inv!$D$1:$D$1164,inv!$A$1:$A$1164,$B2126,inv!$T$1:$T$1164,$A2126,inv!$U$1:$U$1164,'DIAS DE INVENTARIO TAT'!J$1)</f>
        <v>0</v>
      </c>
      <c r="K2126">
        <f>+SUMIFS(inv!$D$1:$D$1164,inv!$A$1:$A$1164,$B2126,inv!$T$1:$T$1164,$A2126,inv!$U$1:$U$1164,'DIAS DE INVENTARIO TAT'!K$1)</f>
        <v>0</v>
      </c>
      <c r="L2126" s="6">
        <f>+SUMIFS(VENTAS!H:H,VENTAS!B:B,B2126,VENTAS!G:G,A2126)</f>
        <v>0</v>
      </c>
      <c r="M2126" s="4">
        <f t="shared" si="218"/>
        <v>0</v>
      </c>
      <c r="N2126" s="4">
        <f t="shared" si="214"/>
        <v>0</v>
      </c>
      <c r="O2126" s="4">
        <f t="shared" si="215"/>
        <v>0</v>
      </c>
      <c r="P2126" s="4">
        <f t="shared" si="216"/>
        <v>0</v>
      </c>
      <c r="Q2126" s="6" t="e">
        <f>+SUMIFS(#REF!,#REF!,TablaINV[[#This Row],[GRUPO]],#REF!,TablaINV[[#This Row],[COD]])</f>
        <v>#REF!</v>
      </c>
      <c r="R2126" s="19">
        <f t="shared" si="217"/>
        <v>0</v>
      </c>
      <c r="S2126" s="4" t="str">
        <f>+VLOOKUP(A2126,inv!T:X,5,0)</f>
        <v>CENTRO ORIENTE</v>
      </c>
      <c r="T2126" s="4" t="e">
        <f>+VLOOKUP(B:B,'DT HUEVO'!$A:$D,4,0)</f>
        <v>#N/A</v>
      </c>
      <c r="U2126" s="4" t="e">
        <f>+VLOOKUP(TablaINV[[#This Row],[COD]],'DT HUEVO'!$A:$D,3,0)</f>
        <v>#N/A</v>
      </c>
    </row>
    <row r="2127" spans="1:21">
      <c r="A2127" t="s">
        <v>464</v>
      </c>
      <c r="B2127" s="7">
        <v>10569</v>
      </c>
      <c r="C2127" t="s">
        <v>670</v>
      </c>
      <c r="D2127">
        <f>+SUMIFS(inv!D:D,inv!A:A,B2127,inv!T:T,A2127)</f>
        <v>0</v>
      </c>
      <c r="E2127">
        <f>+SUMIFS(inv!$D$1:$D$1164,inv!$A$1:$A$1164,$B2127,inv!$T$1:$T$1164,$A2127,inv!$U$1:$U$1164,'DIAS DE INVENTARIO TAT'!E$1)</f>
        <v>0</v>
      </c>
      <c r="F2127">
        <f>+SUMIFS(inv!$D$1:$D$1164,inv!$A$1:$A$1164,$B2127,inv!$T$1:$T$1164,$A2127,inv!$U$1:$U$1164,'DIAS DE INVENTARIO TAT'!F$1)</f>
        <v>0</v>
      </c>
      <c r="G2127">
        <f>+SUMIFS(inv!$D$1:$D$1164,inv!$A$1:$A$1164,$B2127,inv!$T$1:$T$1164,$A2127,inv!$U$1:$U$1164,'DIAS DE INVENTARIO TAT'!G$1)</f>
        <v>0</v>
      </c>
      <c r="H2127">
        <f>+SUMIFS(inv!$D$1:$D$1164,inv!$A$1:$A$1164,$B2127,inv!$T$1:$T$1164,$A2127,inv!$U$1:$U$1164,'DIAS DE INVENTARIO TAT'!H$1)</f>
        <v>0</v>
      </c>
      <c r="I2127">
        <f>+SUMIFS(inv!$D$1:$D$1164,inv!$A$1:$A$1164,$B2127,inv!$T$1:$T$1164,$A2127,inv!$U$1:$U$1164,'DIAS DE INVENTARIO TAT'!I$1)</f>
        <v>0</v>
      </c>
      <c r="J2127">
        <f>+SUMIFS(inv!$D$1:$D$1164,inv!$A$1:$A$1164,$B2127,inv!$T$1:$T$1164,$A2127,inv!$U$1:$U$1164,'DIAS DE INVENTARIO TAT'!J$1)</f>
        <v>0</v>
      </c>
      <c r="K2127">
        <f>+SUMIFS(inv!$D$1:$D$1164,inv!$A$1:$A$1164,$B2127,inv!$T$1:$T$1164,$A2127,inv!$U$1:$U$1164,'DIAS DE INVENTARIO TAT'!K$1)</f>
        <v>0</v>
      </c>
      <c r="L2127" s="6">
        <f>+SUMIFS(VENTAS!H:H,VENTAS!B:B,B2127,VENTAS!G:G,A2127)</f>
        <v>0</v>
      </c>
      <c r="M2127" s="4">
        <f t="shared" si="218"/>
        <v>0</v>
      </c>
      <c r="N2127" s="4">
        <f t="shared" si="214"/>
        <v>0</v>
      </c>
      <c r="O2127" s="4">
        <f t="shared" si="215"/>
        <v>0</v>
      </c>
      <c r="P2127" s="4">
        <f t="shared" si="216"/>
        <v>0</v>
      </c>
      <c r="Q2127" s="6" t="e">
        <f>+SUMIFS(#REF!,#REF!,TablaINV[[#This Row],[GRUPO]],#REF!,TablaINV[[#This Row],[COD]])</f>
        <v>#REF!</v>
      </c>
      <c r="R2127" s="19">
        <f t="shared" si="217"/>
        <v>0</v>
      </c>
      <c r="S2127" s="4" t="str">
        <f>+VLOOKUP(A2127,inv!T:X,5,0)</f>
        <v>CENTRO ORIENTE</v>
      </c>
      <c r="T2127" s="4" t="e">
        <f>+VLOOKUP(B:B,'DT HUEVO'!$A:$D,4,0)</f>
        <v>#N/A</v>
      </c>
      <c r="U2127" s="4" t="e">
        <f>+VLOOKUP(TablaINV[[#This Row],[COD]],'DT HUEVO'!$A:$D,3,0)</f>
        <v>#N/A</v>
      </c>
    </row>
    <row r="2128" spans="1:21">
      <c r="A2128" t="s">
        <v>464</v>
      </c>
      <c r="B2128" s="7">
        <v>10602</v>
      </c>
      <c r="C2128" t="s">
        <v>671</v>
      </c>
      <c r="D2128">
        <f>+SUMIFS(inv!D:D,inv!A:A,B2128,inv!T:T,A2128)</f>
        <v>0</v>
      </c>
      <c r="E2128">
        <f>+SUMIFS(inv!$D$1:$D$1164,inv!$A$1:$A$1164,$B2128,inv!$T$1:$T$1164,$A2128,inv!$U$1:$U$1164,'DIAS DE INVENTARIO TAT'!E$1)</f>
        <v>0</v>
      </c>
      <c r="F2128">
        <f>+SUMIFS(inv!$D$1:$D$1164,inv!$A$1:$A$1164,$B2128,inv!$T$1:$T$1164,$A2128,inv!$U$1:$U$1164,'DIAS DE INVENTARIO TAT'!F$1)</f>
        <v>0</v>
      </c>
      <c r="G2128">
        <f>+SUMIFS(inv!$D$1:$D$1164,inv!$A$1:$A$1164,$B2128,inv!$T$1:$T$1164,$A2128,inv!$U$1:$U$1164,'DIAS DE INVENTARIO TAT'!G$1)</f>
        <v>0</v>
      </c>
      <c r="H2128">
        <f>+SUMIFS(inv!$D$1:$D$1164,inv!$A$1:$A$1164,$B2128,inv!$T$1:$T$1164,$A2128,inv!$U$1:$U$1164,'DIAS DE INVENTARIO TAT'!H$1)</f>
        <v>0</v>
      </c>
      <c r="I2128">
        <f>+SUMIFS(inv!$D$1:$D$1164,inv!$A$1:$A$1164,$B2128,inv!$T$1:$T$1164,$A2128,inv!$U$1:$U$1164,'DIAS DE INVENTARIO TAT'!I$1)</f>
        <v>0</v>
      </c>
      <c r="J2128">
        <f>+SUMIFS(inv!$D$1:$D$1164,inv!$A$1:$A$1164,$B2128,inv!$T$1:$T$1164,$A2128,inv!$U$1:$U$1164,'DIAS DE INVENTARIO TAT'!J$1)</f>
        <v>0</v>
      </c>
      <c r="K2128">
        <f>+SUMIFS(inv!$D$1:$D$1164,inv!$A$1:$A$1164,$B2128,inv!$T$1:$T$1164,$A2128,inv!$U$1:$U$1164,'DIAS DE INVENTARIO TAT'!K$1)</f>
        <v>0</v>
      </c>
      <c r="L2128" s="6">
        <f>+SUMIFS(VENTAS!H:H,VENTAS!B:B,B2128,VENTAS!G:G,A2128)</f>
        <v>0</v>
      </c>
      <c r="M2128" s="4">
        <f t="shared" si="218"/>
        <v>0</v>
      </c>
      <c r="N2128" s="4">
        <f t="shared" si="214"/>
        <v>0</v>
      </c>
      <c r="O2128" s="4">
        <f t="shared" si="215"/>
        <v>0</v>
      </c>
      <c r="P2128" s="4">
        <f t="shared" si="216"/>
        <v>0</v>
      </c>
      <c r="Q2128" s="6" t="e">
        <f>+SUMIFS(#REF!,#REF!,TablaINV[[#This Row],[GRUPO]],#REF!,TablaINV[[#This Row],[COD]])</f>
        <v>#REF!</v>
      </c>
      <c r="R2128" s="19">
        <f t="shared" si="217"/>
        <v>0</v>
      </c>
      <c r="S2128" s="4" t="str">
        <f>+VLOOKUP(A2128,inv!T:X,5,0)</f>
        <v>CENTRO ORIENTE</v>
      </c>
      <c r="T2128" s="4" t="e">
        <f>+VLOOKUP(B:B,'DT HUEVO'!$A:$D,4,0)</f>
        <v>#N/A</v>
      </c>
      <c r="U2128" s="4" t="e">
        <f>+VLOOKUP(TablaINV[[#This Row],[COD]],'DT HUEVO'!$A:$D,3,0)</f>
        <v>#N/A</v>
      </c>
    </row>
    <row r="2129" spans="1:21">
      <c r="A2129" t="s">
        <v>464</v>
      </c>
      <c r="B2129" s="7">
        <v>10517</v>
      </c>
      <c r="C2129" t="s">
        <v>676</v>
      </c>
      <c r="D2129">
        <f>+SUMIFS(inv!D:D,inv!A:A,B2129,inv!T:T,A2129)</f>
        <v>0</v>
      </c>
      <c r="E2129">
        <f>+SUMIFS(inv!$D$1:$D$1164,inv!$A$1:$A$1164,$B2129,inv!$T$1:$T$1164,$A2129,inv!$U$1:$U$1164,'DIAS DE INVENTARIO TAT'!E$1)</f>
        <v>0</v>
      </c>
      <c r="F2129">
        <f>+SUMIFS(inv!$D$1:$D$1164,inv!$A$1:$A$1164,$B2129,inv!$T$1:$T$1164,$A2129,inv!$U$1:$U$1164,'DIAS DE INVENTARIO TAT'!F$1)</f>
        <v>0</v>
      </c>
      <c r="G2129">
        <f>+SUMIFS(inv!$D$1:$D$1164,inv!$A$1:$A$1164,$B2129,inv!$T$1:$T$1164,$A2129,inv!$U$1:$U$1164,'DIAS DE INVENTARIO TAT'!G$1)</f>
        <v>0</v>
      </c>
      <c r="H2129">
        <f>+SUMIFS(inv!$D$1:$D$1164,inv!$A$1:$A$1164,$B2129,inv!$T$1:$T$1164,$A2129,inv!$U$1:$U$1164,'DIAS DE INVENTARIO TAT'!H$1)</f>
        <v>0</v>
      </c>
      <c r="I2129">
        <f>+SUMIFS(inv!$D$1:$D$1164,inv!$A$1:$A$1164,$B2129,inv!$T$1:$T$1164,$A2129,inv!$U$1:$U$1164,'DIAS DE INVENTARIO TAT'!I$1)</f>
        <v>0</v>
      </c>
      <c r="J2129">
        <f>+SUMIFS(inv!$D$1:$D$1164,inv!$A$1:$A$1164,$B2129,inv!$T$1:$T$1164,$A2129,inv!$U$1:$U$1164,'DIAS DE INVENTARIO TAT'!J$1)</f>
        <v>0</v>
      </c>
      <c r="K2129">
        <f>+SUMIFS(inv!$D$1:$D$1164,inv!$A$1:$A$1164,$B2129,inv!$T$1:$T$1164,$A2129,inv!$U$1:$U$1164,'DIAS DE INVENTARIO TAT'!K$1)</f>
        <v>0</v>
      </c>
      <c r="L2129" s="6">
        <f>+SUMIFS(VENTAS!H:H,VENTAS!B:B,B2129,VENTAS!G:G,A2129)</f>
        <v>0</v>
      </c>
      <c r="M2129" s="4">
        <f t="shared" si="218"/>
        <v>0</v>
      </c>
      <c r="N2129" s="4">
        <f t="shared" si="214"/>
        <v>0</v>
      </c>
      <c r="O2129" s="4">
        <f t="shared" si="215"/>
        <v>0</v>
      </c>
      <c r="P2129" s="4">
        <f t="shared" si="216"/>
        <v>0</v>
      </c>
      <c r="Q2129" s="6" t="e">
        <f>+SUMIFS(#REF!,#REF!,TablaINV[[#This Row],[GRUPO]],#REF!,TablaINV[[#This Row],[COD]])</f>
        <v>#REF!</v>
      </c>
      <c r="R2129" s="19">
        <f t="shared" si="217"/>
        <v>0</v>
      </c>
      <c r="S2129" s="4" t="str">
        <f>+VLOOKUP(A2129,inv!T:X,5,0)</f>
        <v>CENTRO ORIENTE</v>
      </c>
      <c r="T2129" s="4" t="str">
        <f>+VLOOKUP(B:B,'DT HUEVO'!$A:$D,4,0)</f>
        <v>GRIS SUELTO</v>
      </c>
      <c r="U2129" s="4" t="str">
        <f>+VLOOKUP(TablaINV[[#This Row],[COD]],'DT HUEVO'!$A:$D,3,0)</f>
        <v>B</v>
      </c>
    </row>
    <row r="2130" spans="1:21">
      <c r="A2130" t="s">
        <v>445</v>
      </c>
      <c r="B2130" s="7">
        <v>10348</v>
      </c>
      <c r="C2130" t="s">
        <v>717</v>
      </c>
      <c r="D2130">
        <f>+SUMIFS(inv!D:D,inv!A:A,B2130,inv!T:T,A2130)</f>
        <v>0</v>
      </c>
      <c r="E2130">
        <f>+SUMIFS(inv!$D$1:$D$1164,inv!$A$1:$A$1164,$B2130,inv!$T$1:$T$1164,$A2130,inv!$U$1:$U$1164,'DIAS DE INVENTARIO TAT'!E$1)</f>
        <v>0</v>
      </c>
      <c r="F2130">
        <f>+SUMIFS(inv!$D$1:$D$1164,inv!$A$1:$A$1164,$B2130,inv!$T$1:$T$1164,$A2130,inv!$U$1:$U$1164,'DIAS DE INVENTARIO TAT'!F$1)</f>
        <v>0</v>
      </c>
      <c r="G2130">
        <f>+SUMIFS(inv!$D$1:$D$1164,inv!$A$1:$A$1164,$B2130,inv!$T$1:$T$1164,$A2130,inv!$U$1:$U$1164,'DIAS DE INVENTARIO TAT'!G$1)</f>
        <v>0</v>
      </c>
      <c r="H2130">
        <f>+SUMIFS(inv!$D$1:$D$1164,inv!$A$1:$A$1164,$B2130,inv!$T$1:$T$1164,$A2130,inv!$U$1:$U$1164,'DIAS DE INVENTARIO TAT'!H$1)</f>
        <v>0</v>
      </c>
      <c r="I2130">
        <f>+SUMIFS(inv!$D$1:$D$1164,inv!$A$1:$A$1164,$B2130,inv!$T$1:$T$1164,$A2130,inv!$U$1:$U$1164,'DIAS DE INVENTARIO TAT'!I$1)</f>
        <v>0</v>
      </c>
      <c r="J2130">
        <f>+SUMIFS(inv!$D$1:$D$1164,inv!$A$1:$A$1164,$B2130,inv!$T$1:$T$1164,$A2130,inv!$U$1:$U$1164,'DIAS DE INVENTARIO TAT'!J$1)</f>
        <v>0</v>
      </c>
      <c r="K2130">
        <f>+SUMIFS(inv!$D$1:$D$1164,inv!$A$1:$A$1164,$B2130,inv!$T$1:$T$1164,$A2130,inv!$U$1:$U$1164,'DIAS DE INVENTARIO TAT'!K$1)</f>
        <v>0</v>
      </c>
      <c r="L2130" s="6">
        <f>+SUMIFS(VENTAS!H:H,VENTAS!B:B,B2130,VENTAS!G:G,A2130)</f>
        <v>0</v>
      </c>
      <c r="M2130" s="4">
        <f t="shared" si="218"/>
        <v>0</v>
      </c>
      <c r="N2130" s="4">
        <f t="shared" ref="N2130:P2131" si="219">+IFERROR(E2130/$L2130,0)</f>
        <v>0</v>
      </c>
      <c r="O2130" s="4">
        <f t="shared" si="219"/>
        <v>0</v>
      </c>
      <c r="P2130" s="4">
        <f t="shared" si="219"/>
        <v>0</v>
      </c>
      <c r="Q2130" s="6" t="e">
        <f>+SUMIFS(#REF!,#REF!,TablaINV[[#This Row],[GRUPO]],#REF!,TablaINV[[#This Row],[COD]])</f>
        <v>#REF!</v>
      </c>
      <c r="R2130" s="19">
        <f t="shared" ref="R2130:R2136" si="220">+IFERROR(D2130/Q2130,0)</f>
        <v>0</v>
      </c>
      <c r="S2130" s="4" t="str">
        <f>+VLOOKUP(A2130,inv!T:X,5,0)</f>
        <v>OCCIDENTE</v>
      </c>
      <c r="T2130" s="4" t="str">
        <f>+VLOOKUP(B:B,'DT HUEVO'!$A:$D,4,0)</f>
        <v>EMPACADOS</v>
      </c>
      <c r="U2130" s="4" t="str">
        <f>+VLOOKUP(TablaINV[[#This Row],[COD]],'DT HUEVO'!$A:$D,3,0)</f>
        <v>AA</v>
      </c>
    </row>
    <row r="2131" spans="1:21">
      <c r="A2131" t="s">
        <v>443</v>
      </c>
      <c r="B2131" s="7">
        <v>173002</v>
      </c>
      <c r="C2131" t="s">
        <v>995</v>
      </c>
      <c r="D2131">
        <f>+SUMIFS(inv!D:D,inv!A:A,B2131,inv!T:T,A2131)</f>
        <v>0</v>
      </c>
      <c r="E2131">
        <f>+SUMIFS(inv!$D$1:$D$1164,inv!$A$1:$A$1164,$B2131,inv!$T$1:$T$1164,$A2131,inv!$U$1:$U$1164,'DIAS DE INVENTARIO TAT'!E$1)</f>
        <v>0</v>
      </c>
      <c r="F2131">
        <f>+SUMIFS(inv!$D$1:$D$1164,inv!$A$1:$A$1164,$B2131,inv!$T$1:$T$1164,$A2131,inv!$U$1:$U$1164,'DIAS DE INVENTARIO TAT'!F$1)</f>
        <v>0</v>
      </c>
      <c r="G2131">
        <f>+SUMIFS(inv!$D$1:$D$1164,inv!$A$1:$A$1164,$B2131,inv!$T$1:$T$1164,$A2131,inv!$U$1:$U$1164,'DIAS DE INVENTARIO TAT'!G$1)</f>
        <v>0</v>
      </c>
      <c r="H2131">
        <f>+SUMIFS(inv!$D$1:$D$1164,inv!$A$1:$A$1164,$B2131,inv!$T$1:$T$1164,$A2131,inv!$U$1:$U$1164,'DIAS DE INVENTARIO TAT'!H$1)</f>
        <v>0</v>
      </c>
      <c r="I2131">
        <f>+SUMIFS(inv!$D$1:$D$1164,inv!$A$1:$A$1164,$B2131,inv!$T$1:$T$1164,$A2131,inv!$U$1:$U$1164,'DIAS DE INVENTARIO TAT'!I$1)</f>
        <v>0</v>
      </c>
      <c r="J2131">
        <f>+SUMIFS(inv!$D$1:$D$1164,inv!$A$1:$A$1164,$B2131,inv!$T$1:$T$1164,$A2131,inv!$U$1:$U$1164,'DIAS DE INVENTARIO TAT'!J$1)</f>
        <v>0</v>
      </c>
      <c r="K2131">
        <f>+SUMIFS(inv!$D$1:$D$1164,inv!$A$1:$A$1164,$B2131,inv!$T$1:$T$1164,$A2131,inv!$U$1:$U$1164,'DIAS DE INVENTARIO TAT'!K$1)</f>
        <v>0</v>
      </c>
      <c r="L2131" s="6">
        <f>+SUMIFS(VENTAS!H:H,VENTAS!B:B,B2131,VENTAS!G:G,A2131)</f>
        <v>0</v>
      </c>
      <c r="M2131" s="4">
        <f t="shared" si="218"/>
        <v>0</v>
      </c>
      <c r="N2131" s="4">
        <f t="shared" si="219"/>
        <v>0</v>
      </c>
      <c r="O2131" s="4">
        <f t="shared" si="219"/>
        <v>0</v>
      </c>
      <c r="P2131" s="4">
        <f t="shared" si="219"/>
        <v>0</v>
      </c>
      <c r="Q2131" s="6" t="e">
        <f>+SUMIFS(#REF!,#REF!,TablaINV[[#This Row],[GRUPO]],#REF!,TablaINV[[#This Row],[COD]])</f>
        <v>#REF!</v>
      </c>
      <c r="R2131" s="19">
        <f t="shared" si="220"/>
        <v>0</v>
      </c>
      <c r="S2131" s="4" t="str">
        <f>+VLOOKUP(A2131,inv!T:X,5,0)</f>
        <v>COSTA</v>
      </c>
      <c r="T2131" s="4" t="e">
        <f>+VLOOKUP(B:B,'DT HUEVO'!$A:$D,4,0)</f>
        <v>#N/A</v>
      </c>
      <c r="U2131" s="4" t="e">
        <f>+VLOOKUP(TablaINV[[#This Row],[COD]],'DT HUEVO'!$A:$D,3,0)</f>
        <v>#N/A</v>
      </c>
    </row>
    <row r="2132" spans="1:21">
      <c r="A2132" t="s">
        <v>443</v>
      </c>
      <c r="B2132" s="7">
        <v>172002</v>
      </c>
      <c r="C2132" t="s">
        <v>994</v>
      </c>
      <c r="D2132">
        <f>+SUMIFS(inv!D:D,inv!A:A,B2132,inv!T:T,A2132)</f>
        <v>0</v>
      </c>
      <c r="E2132">
        <f>+SUMIFS(inv!$D$1:$D$1164,inv!$A$1:$A$1164,$B2132,inv!$T$1:$T$1164,$A2132,inv!$U$1:$U$1164,'DIAS DE INVENTARIO TAT'!E$1)</f>
        <v>0</v>
      </c>
      <c r="F2132">
        <f>+SUMIFS(inv!$D$1:$D$1164,inv!$A$1:$A$1164,$B2132,inv!$T$1:$T$1164,$A2132,inv!$U$1:$U$1164,'DIAS DE INVENTARIO TAT'!F$1)</f>
        <v>0</v>
      </c>
      <c r="G2132">
        <f>+SUMIFS(inv!$D$1:$D$1164,inv!$A$1:$A$1164,$B2132,inv!$T$1:$T$1164,$A2132,inv!$U$1:$U$1164,'DIAS DE INVENTARIO TAT'!G$1)</f>
        <v>0</v>
      </c>
      <c r="H2132">
        <f>+SUMIFS(inv!$D$1:$D$1164,inv!$A$1:$A$1164,$B2132,inv!$T$1:$T$1164,$A2132,inv!$U$1:$U$1164,'DIAS DE INVENTARIO TAT'!H$1)</f>
        <v>0</v>
      </c>
      <c r="I2132">
        <f>+SUMIFS(inv!$D$1:$D$1164,inv!$A$1:$A$1164,$B2132,inv!$T$1:$T$1164,$A2132,inv!$U$1:$U$1164,'DIAS DE INVENTARIO TAT'!I$1)</f>
        <v>0</v>
      </c>
      <c r="J2132">
        <f>+SUMIFS(inv!$D$1:$D$1164,inv!$A$1:$A$1164,$B2132,inv!$T$1:$T$1164,$A2132,inv!$U$1:$U$1164,'DIAS DE INVENTARIO TAT'!J$1)</f>
        <v>0</v>
      </c>
      <c r="K2132">
        <f>+SUMIFS(inv!$D$1:$D$1164,inv!$A$1:$A$1164,$B2132,inv!$T$1:$T$1164,$A2132,inv!$U$1:$U$1164,'DIAS DE INVENTARIO TAT'!K$1)</f>
        <v>0</v>
      </c>
      <c r="L2132" s="6">
        <f>+SUMIFS(VENTAS!H:H,VENTAS!B:B,B2132,VENTAS!G:G,A2132)</f>
        <v>0</v>
      </c>
      <c r="M2132" s="4">
        <f t="shared" si="218"/>
        <v>0</v>
      </c>
      <c r="N2132" s="4">
        <f t="shared" ref="N2132:P2136" si="221">+IFERROR(E2132/$L2132,0)</f>
        <v>0</v>
      </c>
      <c r="O2132" s="4">
        <f t="shared" si="221"/>
        <v>0</v>
      </c>
      <c r="P2132" s="4">
        <f t="shared" si="221"/>
        <v>0</v>
      </c>
      <c r="Q2132" s="6" t="e">
        <f>+SUMIFS(#REF!,#REF!,TablaINV[[#This Row],[GRUPO]],#REF!,TablaINV[[#This Row],[COD]])</f>
        <v>#REF!</v>
      </c>
      <c r="R2132" s="19">
        <f t="shared" si="220"/>
        <v>0</v>
      </c>
      <c r="S2132" s="4" t="str">
        <f>+VLOOKUP(A2132,inv!T:X,5,0)</f>
        <v>COSTA</v>
      </c>
      <c r="T2132" s="4" t="e">
        <f>+VLOOKUP(B:B,'DT HUEVO'!$A:$D,4,0)</f>
        <v>#N/A</v>
      </c>
      <c r="U2132" s="4" t="e">
        <f>+VLOOKUP(TablaINV[[#This Row],[COD]],'DT HUEVO'!$A:$D,3,0)</f>
        <v>#N/A</v>
      </c>
    </row>
    <row r="2133" spans="1:21">
      <c r="A2133" t="s">
        <v>443</v>
      </c>
      <c r="B2133" s="7">
        <v>171002</v>
      </c>
      <c r="C2133" t="s">
        <v>1000</v>
      </c>
      <c r="D2133">
        <f>+SUMIFS(inv!D:D,inv!A:A,B2133,inv!T:T,A2133)</f>
        <v>0</v>
      </c>
      <c r="E2133">
        <f>+SUMIFS(inv!$D$1:$D$1164,inv!$A$1:$A$1164,$B2133,inv!$T$1:$T$1164,$A2133,inv!$U$1:$U$1164,'DIAS DE INVENTARIO TAT'!E$1)</f>
        <v>0</v>
      </c>
      <c r="F2133">
        <f>+SUMIFS(inv!$D$1:$D$1164,inv!$A$1:$A$1164,$B2133,inv!$T$1:$T$1164,$A2133,inv!$U$1:$U$1164,'DIAS DE INVENTARIO TAT'!F$1)</f>
        <v>0</v>
      </c>
      <c r="G2133">
        <f>+SUMIFS(inv!$D$1:$D$1164,inv!$A$1:$A$1164,$B2133,inv!$T$1:$T$1164,$A2133,inv!$U$1:$U$1164,'DIAS DE INVENTARIO TAT'!G$1)</f>
        <v>0</v>
      </c>
      <c r="H2133">
        <f>+SUMIFS(inv!$D$1:$D$1164,inv!$A$1:$A$1164,$B2133,inv!$T$1:$T$1164,$A2133,inv!$U$1:$U$1164,'DIAS DE INVENTARIO TAT'!H$1)</f>
        <v>0</v>
      </c>
      <c r="I2133">
        <f>+SUMIFS(inv!$D$1:$D$1164,inv!$A$1:$A$1164,$B2133,inv!$T$1:$T$1164,$A2133,inv!$U$1:$U$1164,'DIAS DE INVENTARIO TAT'!I$1)</f>
        <v>0</v>
      </c>
      <c r="J2133">
        <f>+SUMIFS(inv!$D$1:$D$1164,inv!$A$1:$A$1164,$B2133,inv!$T$1:$T$1164,$A2133,inv!$U$1:$U$1164,'DIAS DE INVENTARIO TAT'!J$1)</f>
        <v>0</v>
      </c>
      <c r="K2133">
        <f>+SUMIFS(inv!$D$1:$D$1164,inv!$A$1:$A$1164,$B2133,inv!$T$1:$T$1164,$A2133,inv!$U$1:$U$1164,'DIAS DE INVENTARIO TAT'!K$1)</f>
        <v>0</v>
      </c>
      <c r="L2133" s="6">
        <f>+SUMIFS(VENTAS!H:H,VENTAS!B:B,B2133,VENTAS!G:G,A2133)</f>
        <v>0</v>
      </c>
      <c r="M2133" s="4">
        <f t="shared" si="218"/>
        <v>0</v>
      </c>
      <c r="N2133" s="4">
        <f t="shared" si="221"/>
        <v>0</v>
      </c>
      <c r="O2133" s="4">
        <f t="shared" si="221"/>
        <v>0</v>
      </c>
      <c r="P2133" s="4">
        <f t="shared" si="221"/>
        <v>0</v>
      </c>
      <c r="Q2133" s="6" t="e">
        <f>+SUMIFS(#REF!,#REF!,TablaINV[[#This Row],[GRUPO]],#REF!,TablaINV[[#This Row],[COD]])</f>
        <v>#REF!</v>
      </c>
      <c r="R2133" s="19">
        <f t="shared" si="220"/>
        <v>0</v>
      </c>
      <c r="S2133" s="4" t="str">
        <f>+VLOOKUP(A2133,inv!T:X,5,0)</f>
        <v>COSTA</v>
      </c>
      <c r="T2133" s="4" t="e">
        <f>+VLOOKUP(B:B,'DT HUEVO'!$A:$D,4,0)</f>
        <v>#N/A</v>
      </c>
      <c r="U2133" s="4" t="e">
        <f>+VLOOKUP(TablaINV[[#This Row],[COD]],'DT HUEVO'!$A:$D,3,0)</f>
        <v>#N/A</v>
      </c>
    </row>
    <row r="2134" spans="1:21">
      <c r="A2134" t="s">
        <v>461</v>
      </c>
      <c r="B2134" s="7">
        <v>173002</v>
      </c>
      <c r="C2134" t="s">
        <v>995</v>
      </c>
      <c r="D2134">
        <f>+SUMIFS(inv!D:D,inv!A:A,B2134,inv!T:T,A2134)</f>
        <v>0</v>
      </c>
      <c r="E2134">
        <f>+SUMIFS(inv!$D$1:$D$1164,inv!$A$1:$A$1164,$B2134,inv!$T$1:$T$1164,$A2134,inv!$U$1:$U$1164,'DIAS DE INVENTARIO TAT'!E$1)</f>
        <v>0</v>
      </c>
      <c r="F2134">
        <f>+SUMIFS(inv!$D$1:$D$1164,inv!$A$1:$A$1164,$B2134,inv!$T$1:$T$1164,$A2134,inv!$U$1:$U$1164,'DIAS DE INVENTARIO TAT'!F$1)</f>
        <v>0</v>
      </c>
      <c r="G2134">
        <f>+SUMIFS(inv!$D$1:$D$1164,inv!$A$1:$A$1164,$B2134,inv!$T$1:$T$1164,$A2134,inv!$U$1:$U$1164,'DIAS DE INVENTARIO TAT'!G$1)</f>
        <v>0</v>
      </c>
      <c r="H2134">
        <f>+SUMIFS(inv!$D$1:$D$1164,inv!$A$1:$A$1164,$B2134,inv!$T$1:$T$1164,$A2134,inv!$U$1:$U$1164,'DIAS DE INVENTARIO TAT'!H$1)</f>
        <v>0</v>
      </c>
      <c r="I2134">
        <f>+SUMIFS(inv!$D$1:$D$1164,inv!$A$1:$A$1164,$B2134,inv!$T$1:$T$1164,$A2134,inv!$U$1:$U$1164,'DIAS DE INVENTARIO TAT'!I$1)</f>
        <v>0</v>
      </c>
      <c r="J2134">
        <f>+SUMIFS(inv!$D$1:$D$1164,inv!$A$1:$A$1164,$B2134,inv!$T$1:$T$1164,$A2134,inv!$U$1:$U$1164,'DIAS DE INVENTARIO TAT'!J$1)</f>
        <v>0</v>
      </c>
      <c r="K2134">
        <f>+SUMIFS(inv!$D$1:$D$1164,inv!$A$1:$A$1164,$B2134,inv!$T$1:$T$1164,$A2134,inv!$U$1:$U$1164,'DIAS DE INVENTARIO TAT'!K$1)</f>
        <v>0</v>
      </c>
      <c r="L2134" s="6">
        <f>+SUMIFS(VENTAS!H:H,VENTAS!B:B,B2134,VENTAS!G:G,A2134)</f>
        <v>0</v>
      </c>
      <c r="M2134" s="4">
        <f t="shared" si="218"/>
        <v>0</v>
      </c>
      <c r="N2134" s="4">
        <f t="shared" si="221"/>
        <v>0</v>
      </c>
      <c r="O2134" s="4">
        <f t="shared" si="221"/>
        <v>0</v>
      </c>
      <c r="P2134" s="4">
        <f t="shared" si="221"/>
        <v>0</v>
      </c>
      <c r="Q2134" s="6" t="e">
        <f>+SUMIFS(#REF!,#REF!,TablaINV[[#This Row],[GRUPO]],#REF!,TablaINV[[#This Row],[COD]])</f>
        <v>#REF!</v>
      </c>
      <c r="R2134" s="19">
        <f t="shared" si="220"/>
        <v>0</v>
      </c>
      <c r="S2134" s="4" t="str">
        <f>+VLOOKUP(A2134,inv!T:X,5,0)</f>
        <v>COSTA</v>
      </c>
      <c r="T2134" s="4" t="e">
        <f>+VLOOKUP(B:B,'DT HUEVO'!$A:$D,4,0)</f>
        <v>#N/A</v>
      </c>
      <c r="U2134" s="4" t="e">
        <f>+VLOOKUP(TablaINV[[#This Row],[COD]],'DT HUEVO'!$A:$D,3,0)</f>
        <v>#N/A</v>
      </c>
    </row>
    <row r="2135" spans="1:21">
      <c r="A2135" t="s">
        <v>461</v>
      </c>
      <c r="B2135" s="7">
        <v>172002</v>
      </c>
      <c r="C2135" t="s">
        <v>994</v>
      </c>
      <c r="D2135">
        <f>+SUMIFS(inv!D:D,inv!A:A,B2135,inv!T:T,A2135)</f>
        <v>0</v>
      </c>
      <c r="E2135">
        <f>+SUMIFS(inv!$D$1:$D$1164,inv!$A$1:$A$1164,$B2135,inv!$T$1:$T$1164,$A2135,inv!$U$1:$U$1164,'DIAS DE INVENTARIO TAT'!E$1)</f>
        <v>0</v>
      </c>
      <c r="F2135">
        <f>+SUMIFS(inv!$D$1:$D$1164,inv!$A$1:$A$1164,$B2135,inv!$T$1:$T$1164,$A2135,inv!$U$1:$U$1164,'DIAS DE INVENTARIO TAT'!F$1)</f>
        <v>0</v>
      </c>
      <c r="G2135">
        <f>+SUMIFS(inv!$D$1:$D$1164,inv!$A$1:$A$1164,$B2135,inv!$T$1:$T$1164,$A2135,inv!$U$1:$U$1164,'DIAS DE INVENTARIO TAT'!G$1)</f>
        <v>0</v>
      </c>
      <c r="H2135">
        <f>+SUMIFS(inv!$D$1:$D$1164,inv!$A$1:$A$1164,$B2135,inv!$T$1:$T$1164,$A2135,inv!$U$1:$U$1164,'DIAS DE INVENTARIO TAT'!H$1)</f>
        <v>0</v>
      </c>
      <c r="I2135">
        <f>+SUMIFS(inv!$D$1:$D$1164,inv!$A$1:$A$1164,$B2135,inv!$T$1:$T$1164,$A2135,inv!$U$1:$U$1164,'DIAS DE INVENTARIO TAT'!I$1)</f>
        <v>0</v>
      </c>
      <c r="J2135">
        <f>+SUMIFS(inv!$D$1:$D$1164,inv!$A$1:$A$1164,$B2135,inv!$T$1:$T$1164,$A2135,inv!$U$1:$U$1164,'DIAS DE INVENTARIO TAT'!J$1)</f>
        <v>0</v>
      </c>
      <c r="K2135">
        <f>+SUMIFS(inv!$D$1:$D$1164,inv!$A$1:$A$1164,$B2135,inv!$T$1:$T$1164,$A2135,inv!$U$1:$U$1164,'DIAS DE INVENTARIO TAT'!K$1)</f>
        <v>0</v>
      </c>
      <c r="L2135" s="6">
        <f>+SUMIFS(VENTAS!H:H,VENTAS!B:B,B2135,VENTAS!G:G,A2135)</f>
        <v>0</v>
      </c>
      <c r="M2135" s="4">
        <f t="shared" si="218"/>
        <v>0</v>
      </c>
      <c r="N2135" s="4">
        <f t="shared" si="221"/>
        <v>0</v>
      </c>
      <c r="O2135" s="4">
        <f t="shared" si="221"/>
        <v>0</v>
      </c>
      <c r="P2135" s="4">
        <f t="shared" si="221"/>
        <v>0</v>
      </c>
      <c r="Q2135" s="6" t="e">
        <f>+SUMIFS(#REF!,#REF!,TablaINV[[#This Row],[GRUPO]],#REF!,TablaINV[[#This Row],[COD]])</f>
        <v>#REF!</v>
      </c>
      <c r="R2135" s="19">
        <f t="shared" si="220"/>
        <v>0</v>
      </c>
      <c r="S2135" s="4" t="str">
        <f>+VLOOKUP(A2135,inv!T:X,5,0)</f>
        <v>COSTA</v>
      </c>
      <c r="T2135" s="4" t="e">
        <f>+VLOOKUP(B:B,'DT HUEVO'!$A:$D,4,0)</f>
        <v>#N/A</v>
      </c>
      <c r="U2135" s="4" t="e">
        <f>+VLOOKUP(TablaINV[[#This Row],[COD]],'DT HUEVO'!$A:$D,3,0)</f>
        <v>#N/A</v>
      </c>
    </row>
    <row r="2136" spans="1:21">
      <c r="A2136" t="s">
        <v>461</v>
      </c>
      <c r="B2136" s="7">
        <v>171002</v>
      </c>
      <c r="C2136" t="s">
        <v>1000</v>
      </c>
      <c r="D2136">
        <f>+SUMIFS(inv!D:D,inv!A:A,B2136,inv!T:T,A2136)</f>
        <v>0</v>
      </c>
      <c r="E2136">
        <f>+SUMIFS(inv!$D$1:$D$1164,inv!$A$1:$A$1164,$B2136,inv!$T$1:$T$1164,$A2136,inv!$U$1:$U$1164,'DIAS DE INVENTARIO TAT'!E$1)</f>
        <v>0</v>
      </c>
      <c r="F2136">
        <f>+SUMIFS(inv!$D$1:$D$1164,inv!$A$1:$A$1164,$B2136,inv!$T$1:$T$1164,$A2136,inv!$U$1:$U$1164,'DIAS DE INVENTARIO TAT'!F$1)</f>
        <v>0</v>
      </c>
      <c r="G2136">
        <f>+SUMIFS(inv!$D$1:$D$1164,inv!$A$1:$A$1164,$B2136,inv!$T$1:$T$1164,$A2136,inv!$U$1:$U$1164,'DIAS DE INVENTARIO TAT'!G$1)</f>
        <v>0</v>
      </c>
      <c r="H2136">
        <f>+SUMIFS(inv!$D$1:$D$1164,inv!$A$1:$A$1164,$B2136,inv!$T$1:$T$1164,$A2136,inv!$U$1:$U$1164,'DIAS DE INVENTARIO TAT'!H$1)</f>
        <v>0</v>
      </c>
      <c r="I2136">
        <f>+SUMIFS(inv!$D$1:$D$1164,inv!$A$1:$A$1164,$B2136,inv!$T$1:$T$1164,$A2136,inv!$U$1:$U$1164,'DIAS DE INVENTARIO TAT'!I$1)</f>
        <v>0</v>
      </c>
      <c r="J2136">
        <f>+SUMIFS(inv!$D$1:$D$1164,inv!$A$1:$A$1164,$B2136,inv!$T$1:$T$1164,$A2136,inv!$U$1:$U$1164,'DIAS DE INVENTARIO TAT'!J$1)</f>
        <v>0</v>
      </c>
      <c r="K2136">
        <f>+SUMIFS(inv!$D$1:$D$1164,inv!$A$1:$A$1164,$B2136,inv!$T$1:$T$1164,$A2136,inv!$U$1:$U$1164,'DIAS DE INVENTARIO TAT'!K$1)</f>
        <v>0</v>
      </c>
      <c r="L2136" s="6">
        <f>+SUMIFS(VENTAS!H:H,VENTAS!B:B,B2136,VENTAS!G:G,A2136)</f>
        <v>0</v>
      </c>
      <c r="M2136" s="4">
        <f t="shared" si="218"/>
        <v>0</v>
      </c>
      <c r="N2136" s="4">
        <f t="shared" si="221"/>
        <v>0</v>
      </c>
      <c r="O2136" s="4">
        <f t="shared" si="221"/>
        <v>0</v>
      </c>
      <c r="P2136" s="4">
        <f t="shared" si="221"/>
        <v>0</v>
      </c>
      <c r="Q2136" s="6" t="e">
        <f>+SUMIFS(#REF!,#REF!,TablaINV[[#This Row],[GRUPO]],#REF!,TablaINV[[#This Row],[COD]])</f>
        <v>#REF!</v>
      </c>
      <c r="R2136" s="19">
        <f t="shared" si="220"/>
        <v>0</v>
      </c>
      <c r="S2136" s="4" t="str">
        <f>+VLOOKUP(A2136,inv!T:X,5,0)</f>
        <v>COSTA</v>
      </c>
      <c r="T2136" s="4" t="e">
        <f>+VLOOKUP(B:B,'DT HUEVO'!$A:$D,4,0)</f>
        <v>#N/A</v>
      </c>
      <c r="U2136" s="4" t="e">
        <f>+VLOOKUP(TablaINV[[#This Row],[COD]],'DT HUEVO'!$A:$D,3,0)</f>
        <v>#N/A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11"/>
  <dimension ref="A1:J369"/>
  <sheetViews>
    <sheetView workbookViewId="0"/>
  </sheetViews>
  <sheetFormatPr baseColWidth="10" defaultRowHeight="14.5"/>
  <cols>
    <col min="1" max="1" width="14.453125" customWidth="1"/>
    <col min="2" max="2" width="11.453125" style="14"/>
    <col min="3" max="3" width="64.54296875" bestFit="1" customWidth="1"/>
    <col min="4" max="5" width="21.453125" bestFit="1" customWidth="1"/>
    <col min="6" max="6" width="17" style="6" customWidth="1"/>
    <col min="7" max="7" width="11.08984375" customWidth="1"/>
    <col min="8" max="8" width="15.08984375" style="6" customWidth="1"/>
    <col min="9" max="9" width="21.54296875" style="16" customWidth="1"/>
    <col min="10" max="10" width="13.90625" style="16" customWidth="1"/>
  </cols>
  <sheetData>
    <row r="1" spans="1:10">
      <c r="A1" s="34" t="s">
        <v>20</v>
      </c>
      <c r="B1" s="35" t="s">
        <v>616</v>
      </c>
      <c r="C1" s="34" t="s">
        <v>556</v>
      </c>
      <c r="D1" s="34" t="s">
        <v>595</v>
      </c>
      <c r="E1" s="34" t="s">
        <v>659</v>
      </c>
      <c r="F1" s="36" t="s">
        <v>653</v>
      </c>
      <c r="G1" s="34" t="s">
        <v>650</v>
      </c>
      <c r="H1" s="36" t="s">
        <v>651</v>
      </c>
      <c r="I1" s="37" t="s">
        <v>655</v>
      </c>
      <c r="J1" s="38" t="s">
        <v>622</v>
      </c>
    </row>
    <row r="2" spans="1:10">
      <c r="A2" t="s">
        <v>530</v>
      </c>
      <c r="B2" s="14">
        <v>10419</v>
      </c>
      <c r="C2" t="s">
        <v>722</v>
      </c>
      <c r="D2" t="str">
        <f>+VLOOKUP(TablaPLANTAS[[#This Row],[COD]],'DT HUEVO'!$A:$D,3,0)</f>
        <v>A</v>
      </c>
      <c r="E2" t="str">
        <f>+VLOOKUP(TablaPLANTAS[[#This Row],[COD]],'DT HUEVO'!$A:$D,4,0)</f>
        <v>EMPACADOS</v>
      </c>
      <c r="F2" s="6">
        <f>+SUMIFS(inv!$D$1:$D$1164,inv!$A$1:$A$1164,B2,inv!$Y$1:$Y$1164,TablaPLANTAS[[#This Row],[GRUPO]],inv!$U$1:$U$1164,"PLANTA CLASIFICACION")</f>
        <v>0</v>
      </c>
      <c r="G2" s="6">
        <f>+SUMIFS(VENTAS!$I:$I,VENTAS!$K:$K,A2,VENTAS!$C:$C,B2)</f>
        <v>0</v>
      </c>
      <c r="H2" s="6">
        <f>+SUMIFS(VENTAS!J:J,VENTAS!C:C,B2,VENTAS!K:K,A2)</f>
        <v>0</v>
      </c>
      <c r="I2" s="16">
        <f t="shared" ref="I2:I18" si="0">+IFERROR((F2/G2),0)</f>
        <v>0</v>
      </c>
      <c r="J2" s="16">
        <f t="shared" ref="J2:J18" si="1">+IFERROR((F2/H2),0)</f>
        <v>0</v>
      </c>
    </row>
    <row r="3" spans="1:10">
      <c r="A3" t="s">
        <v>530</v>
      </c>
      <c r="B3" s="14">
        <v>10420</v>
      </c>
      <c r="C3" t="s">
        <v>768</v>
      </c>
      <c r="D3" t="str">
        <f>+VLOOKUP(TablaPLANTAS[[#This Row],[COD]],'DT HUEVO'!$A:$D,3,0)</f>
        <v>A</v>
      </c>
      <c r="E3" t="str">
        <f>+VLOOKUP(TablaPLANTAS[[#This Row],[COD]],'DT HUEVO'!$A:$D,4,0)</f>
        <v>EMPACADOS</v>
      </c>
      <c r="F3" s="6">
        <f>+SUMIFS(inv!$D$1:$D$1164,inv!$A$1:$A$1164,B3,inv!$Y$1:$Y$1164,TablaPLANTAS[[#This Row],[GRUPO]],inv!$U$1:$U$1164,"PLANTA CLASIFICACION")</f>
        <v>0</v>
      </c>
      <c r="G3" s="6">
        <f>+SUMIFS(VENTAS!$I:$I,VENTAS!$K:$K,A3,VENTAS!$C:$C,B3)</f>
        <v>0</v>
      </c>
      <c r="H3" s="6">
        <f>+SUMIFS(VENTAS!J:J,VENTAS!C:C,B3,VENTAS!K:K,A3)</f>
        <v>0</v>
      </c>
      <c r="I3" s="16">
        <f t="shared" si="0"/>
        <v>0</v>
      </c>
      <c r="J3" s="16">
        <f t="shared" si="1"/>
        <v>0</v>
      </c>
    </row>
    <row r="4" spans="1:10">
      <c r="A4" t="s">
        <v>530</v>
      </c>
      <c r="B4" s="14">
        <v>10421</v>
      </c>
      <c r="C4" t="s">
        <v>725</v>
      </c>
      <c r="D4" t="str">
        <f>+VLOOKUP(TablaPLANTAS[[#This Row],[COD]],'DT HUEVO'!$A:$D,3,0)</f>
        <v>A</v>
      </c>
      <c r="E4" t="str">
        <f>+VLOOKUP(TablaPLANTAS[[#This Row],[COD]],'DT HUEVO'!$A:$D,4,0)</f>
        <v>EMPACADOS</v>
      </c>
      <c r="F4" s="6">
        <f>+SUMIFS(inv!$D$1:$D$1164,inv!$A$1:$A$1164,B4,inv!$Y$1:$Y$1164,TablaPLANTAS[[#This Row],[GRUPO]],inv!$U$1:$U$1164,"PLANTA CLASIFICACION")</f>
        <v>0</v>
      </c>
      <c r="G4" s="6">
        <f>+SUMIFS(VENTAS!$I:$I,VENTAS!$K:$K,A4,VENTAS!$C:$C,B4)</f>
        <v>0</v>
      </c>
      <c r="H4" s="6">
        <f>+SUMIFS(VENTAS!J:J,VENTAS!C:C,B4,VENTAS!K:K,A4)</f>
        <v>0</v>
      </c>
      <c r="I4" s="16">
        <f t="shared" si="0"/>
        <v>0</v>
      </c>
      <c r="J4" s="16">
        <f t="shared" si="1"/>
        <v>0</v>
      </c>
    </row>
    <row r="5" spans="1:10">
      <c r="A5" t="s">
        <v>530</v>
      </c>
      <c r="B5" s="14">
        <v>10457</v>
      </c>
      <c r="C5" t="s">
        <v>38</v>
      </c>
      <c r="D5" t="str">
        <f>+VLOOKUP(TablaPLANTAS[[#This Row],[COD]],'DT HUEVO'!$A:$D,3,0)</f>
        <v>A</v>
      </c>
      <c r="E5" t="str">
        <f>+VLOOKUP(TablaPLANTAS[[#This Row],[COD]],'DT HUEVO'!$A:$D,4,0)</f>
        <v>EMPACADOS</v>
      </c>
      <c r="F5" s="6">
        <f>+SUMIFS(inv!$D$1:$D$1164,inv!$A$1:$A$1164,B5,inv!$Y$1:$Y$1164,TablaPLANTAS[[#This Row],[GRUPO]],inv!$U$1:$U$1164,"PLANTA CLASIFICACION")</f>
        <v>0</v>
      </c>
      <c r="G5" s="6">
        <f>+SUMIFS(VENTAS!$I:$I,VENTAS!$K:$K,A5,VENTAS!$C:$C,B5)</f>
        <v>0</v>
      </c>
      <c r="H5" s="6">
        <f>+SUMIFS(VENTAS!J:J,VENTAS!C:C,B5,VENTAS!K:K,A5)</f>
        <v>0</v>
      </c>
      <c r="I5" s="16">
        <f t="shared" si="0"/>
        <v>0</v>
      </c>
      <c r="J5" s="16">
        <f t="shared" si="1"/>
        <v>0</v>
      </c>
    </row>
    <row r="6" spans="1:10">
      <c r="A6" t="s">
        <v>530</v>
      </c>
      <c r="B6" s="14">
        <v>13401</v>
      </c>
      <c r="C6" t="s">
        <v>77</v>
      </c>
      <c r="D6" t="str">
        <f>+VLOOKUP(TablaPLANTAS[[#This Row],[COD]],'DT HUEVO'!$A:$D,3,0)</f>
        <v>A</v>
      </c>
      <c r="E6" t="str">
        <f>+VLOOKUP(TablaPLANTAS[[#This Row],[COD]],'DT HUEVO'!$A:$D,4,0)</f>
        <v>EMPACADOS</v>
      </c>
      <c r="F6" s="6">
        <f>+SUMIFS(inv!$D$1:$D$1164,inv!$A$1:$A$1164,B6,inv!$Y$1:$Y$1164,TablaPLANTAS[[#This Row],[GRUPO]],inv!$U$1:$U$1164,"PLANTA CLASIFICACION")</f>
        <v>0</v>
      </c>
      <c r="G6" s="6">
        <f>+SUMIFS(VENTAS!$I:$I,VENTAS!$K:$K,A6,VENTAS!$C:$C,B6)</f>
        <v>0</v>
      </c>
      <c r="H6" s="6">
        <f>+SUMIFS(VENTAS!J:J,VENTAS!C:C,B6,VENTAS!K:K,A6)</f>
        <v>0</v>
      </c>
      <c r="I6" s="16">
        <f t="shared" si="0"/>
        <v>0</v>
      </c>
      <c r="J6" s="16">
        <f t="shared" si="1"/>
        <v>0</v>
      </c>
    </row>
    <row r="7" spans="1:10">
      <c r="A7" t="s">
        <v>530</v>
      </c>
      <c r="B7" s="14">
        <v>13403</v>
      </c>
      <c r="C7" t="s">
        <v>428</v>
      </c>
      <c r="D7" t="str">
        <f>+VLOOKUP(TablaPLANTAS[[#This Row],[COD]],'DT HUEVO'!$A:$D,3,0)</f>
        <v>A</v>
      </c>
      <c r="E7" t="str">
        <f>+VLOOKUP(TablaPLANTAS[[#This Row],[COD]],'DT HUEVO'!$A:$D,4,0)</f>
        <v>EMPACADOS</v>
      </c>
      <c r="F7" s="6">
        <f>+SUMIFS(inv!$D$1:$D$1164,inv!$A$1:$A$1164,B7,inv!$Y$1:$Y$1164,TablaPLANTAS[[#This Row],[GRUPO]],inv!$U$1:$U$1164,"PLANTA CLASIFICACION")</f>
        <v>0</v>
      </c>
      <c r="G7" s="6">
        <f>+SUMIFS(VENTAS!$I:$I,VENTAS!$K:$K,A7,VENTAS!$C:$C,B7)</f>
        <v>0</v>
      </c>
      <c r="H7" s="6">
        <f>+SUMIFS(VENTAS!J:J,VENTAS!C:C,B7,VENTAS!K:K,A7)</f>
        <v>0</v>
      </c>
      <c r="I7" s="16">
        <f t="shared" si="0"/>
        <v>0</v>
      </c>
      <c r="J7" s="16">
        <f t="shared" si="1"/>
        <v>0</v>
      </c>
    </row>
    <row r="8" spans="1:10">
      <c r="A8" t="s">
        <v>530</v>
      </c>
      <c r="B8" s="14">
        <v>13459</v>
      </c>
      <c r="C8" t="s">
        <v>718</v>
      </c>
      <c r="D8" t="str">
        <f>+VLOOKUP(TablaPLANTAS[[#This Row],[COD]],'DT HUEVO'!$A:$D,3,0)</f>
        <v>A</v>
      </c>
      <c r="E8" t="str">
        <f>+VLOOKUP(TablaPLANTAS[[#This Row],[COD]],'DT HUEVO'!$A:$D,4,0)</f>
        <v>EMPACADOS</v>
      </c>
      <c r="F8" s="6">
        <f>+SUMIFS(inv!$D$1:$D$1164,inv!$A$1:$A$1164,B8,inv!$Y$1:$Y$1164,TablaPLANTAS[[#This Row],[GRUPO]],inv!$U$1:$U$1164,"PLANTA CLASIFICACION")</f>
        <v>0</v>
      </c>
      <c r="G8" s="6">
        <f>+SUMIFS(VENTAS!$I:$I,VENTAS!$K:$K,A8,VENTAS!$C:$C,B8)</f>
        <v>0</v>
      </c>
      <c r="H8" s="6">
        <f>+SUMIFS(VENTAS!J:J,VENTAS!C:C,B8,VENTAS!K:K,A8)</f>
        <v>0</v>
      </c>
      <c r="I8" s="16">
        <f t="shared" si="0"/>
        <v>0</v>
      </c>
      <c r="J8" s="16">
        <f t="shared" si="1"/>
        <v>0</v>
      </c>
    </row>
    <row r="9" spans="1:10">
      <c r="A9" t="s">
        <v>530</v>
      </c>
      <c r="B9" s="14">
        <v>13480</v>
      </c>
      <c r="C9" t="s">
        <v>469</v>
      </c>
      <c r="D9" t="str">
        <f>+VLOOKUP(TablaPLANTAS[[#This Row],[COD]],'DT HUEVO'!$A:$D,3,0)</f>
        <v>A</v>
      </c>
      <c r="E9" t="str">
        <f>+VLOOKUP(TablaPLANTAS[[#This Row],[COD]],'DT HUEVO'!$A:$D,4,0)</f>
        <v>EMPACADOS</v>
      </c>
      <c r="F9" s="6">
        <f>+SUMIFS(inv!$D$1:$D$1164,inv!$A$1:$A$1164,B9,inv!$Y$1:$Y$1164,TablaPLANTAS[[#This Row],[GRUPO]],inv!$U$1:$U$1164,"PLANTA CLASIFICACION")</f>
        <v>0</v>
      </c>
      <c r="G9" s="6">
        <f>+SUMIFS(VENTAS!$I:$I,VENTAS!$K:$K,A9,VENTAS!$C:$C,B9)</f>
        <v>0</v>
      </c>
      <c r="H9" s="6">
        <f>+SUMIFS(VENTAS!J:J,VENTAS!C:C,B9,VENTAS!K:K,A9)</f>
        <v>0</v>
      </c>
      <c r="I9" s="16">
        <f t="shared" si="0"/>
        <v>0</v>
      </c>
      <c r="J9" s="16">
        <f t="shared" si="1"/>
        <v>0</v>
      </c>
    </row>
    <row r="10" spans="1:10">
      <c r="A10" t="s">
        <v>530</v>
      </c>
      <c r="B10" s="14">
        <v>13481</v>
      </c>
      <c r="C10" t="s">
        <v>766</v>
      </c>
      <c r="D10" t="str">
        <f>+VLOOKUP(TablaPLANTAS[[#This Row],[COD]],'DT HUEVO'!$A:$D,3,0)</f>
        <v>A</v>
      </c>
      <c r="E10" t="str">
        <f>+VLOOKUP(TablaPLANTAS[[#This Row],[COD]],'DT HUEVO'!$A:$D,4,0)</f>
        <v>EMPACADOS</v>
      </c>
      <c r="F10" s="6">
        <f>+SUMIFS(inv!$D$1:$D$1164,inv!$A$1:$A$1164,B10,inv!$Y$1:$Y$1164,TablaPLANTAS[[#This Row],[GRUPO]],inv!$U$1:$U$1164,"PLANTA CLASIFICACION")</f>
        <v>0</v>
      </c>
      <c r="G10" s="6">
        <f>+SUMIFS(VENTAS!$I:$I,VENTAS!$K:$K,A10,VENTAS!$C:$C,B10)</f>
        <v>0</v>
      </c>
      <c r="H10" s="6">
        <f>+SUMIFS(VENTAS!J:J,VENTAS!C:C,B10,VENTAS!K:K,A10)</f>
        <v>0</v>
      </c>
      <c r="I10" s="16">
        <f t="shared" si="0"/>
        <v>0</v>
      </c>
      <c r="J10" s="16">
        <f t="shared" si="1"/>
        <v>0</v>
      </c>
    </row>
    <row r="11" spans="1:10">
      <c r="A11" t="s">
        <v>530</v>
      </c>
      <c r="B11" s="14">
        <v>14459</v>
      </c>
      <c r="C11" t="s">
        <v>68</v>
      </c>
      <c r="D11" t="str">
        <f>+VLOOKUP(TablaPLANTAS[[#This Row],[COD]],'DT HUEVO'!$A:$D,3,0)</f>
        <v>A</v>
      </c>
      <c r="E11" t="str">
        <f>+VLOOKUP(TablaPLANTAS[[#This Row],[COD]],'DT HUEVO'!$A:$D,4,0)</f>
        <v>EMPACADOS</v>
      </c>
      <c r="F11" s="6">
        <f>+SUMIFS(inv!$D$1:$D$1164,inv!$A$1:$A$1164,B11,inv!$Y$1:$Y$1164,TablaPLANTAS[[#This Row],[GRUPO]],inv!$U$1:$U$1164,"PLANTA CLASIFICACION")</f>
        <v>0</v>
      </c>
      <c r="G11" s="6">
        <f>+SUMIFS(VENTAS!$I:$I,VENTAS!$K:$K,A11,VENTAS!$C:$C,B11)</f>
        <v>0</v>
      </c>
      <c r="H11" s="6">
        <f>+SUMIFS(VENTAS!J:J,VENTAS!C:C,B11,VENTAS!K:K,A11)</f>
        <v>0</v>
      </c>
      <c r="I11" s="16">
        <f t="shared" si="0"/>
        <v>0</v>
      </c>
      <c r="J11" s="16">
        <f t="shared" si="1"/>
        <v>0</v>
      </c>
    </row>
    <row r="12" spans="1:10">
      <c r="A12" t="s">
        <v>530</v>
      </c>
      <c r="B12" s="14">
        <v>104</v>
      </c>
      <c r="C12" t="s">
        <v>665</v>
      </c>
      <c r="D12" t="str">
        <f>+VLOOKUP(TablaPLANTAS[[#This Row],[COD]],'DT HUEVO'!$A:$D,3,0)</f>
        <v>A</v>
      </c>
      <c r="E12" t="str">
        <f>+VLOOKUP(TablaPLANTAS[[#This Row],[COD]],'DT HUEVO'!$A:$D,4,0)</f>
        <v>GRIS SUELTO</v>
      </c>
      <c r="F12" s="6">
        <f>+SUMIFS(inv!$D$1:$D$1164,inv!$A$1:$A$1164,B12,inv!$Y$1:$Y$1164,TablaPLANTAS[[#This Row],[GRUPO]],inv!$U$1:$U$1164,"PLANTA CLASIFICACION")</f>
        <v>0</v>
      </c>
      <c r="G12" s="6">
        <f>+SUMIFS(VENTAS!$I:$I,VENTAS!$K:$K,A12,VENTAS!$C:$C,B12)</f>
        <v>0</v>
      </c>
      <c r="H12" s="6">
        <f>+SUMIFS(VENTAS!J:J,VENTAS!C:C,B12,VENTAS!K:K,A12)</f>
        <v>0</v>
      </c>
      <c r="I12" s="16">
        <f t="shared" si="0"/>
        <v>0</v>
      </c>
      <c r="J12" s="16">
        <f t="shared" si="1"/>
        <v>0</v>
      </c>
    </row>
    <row r="13" spans="1:10">
      <c r="A13" t="s">
        <v>530</v>
      </c>
      <c r="B13" s="14">
        <v>10401</v>
      </c>
      <c r="C13" t="s">
        <v>34</v>
      </c>
      <c r="D13" t="str">
        <f>+VLOOKUP(TablaPLANTAS[[#This Row],[COD]],'DT HUEVO'!$A:$D,3,0)</f>
        <v>A</v>
      </c>
      <c r="E13" t="str">
        <f>+VLOOKUP(TablaPLANTAS[[#This Row],[COD]],'DT HUEVO'!$A:$D,4,0)</f>
        <v>GRIS SUELTO</v>
      </c>
      <c r="F13" s="6">
        <f>+SUMIFS(inv!$D$1:$D$1164,inv!$A$1:$A$1164,B13,inv!$Y$1:$Y$1164,TablaPLANTAS[[#This Row],[GRUPO]],inv!$U$1:$U$1164,"PLANTA CLASIFICACION")</f>
        <v>0</v>
      </c>
      <c r="G13" s="6">
        <f>+SUMIFS(VENTAS!$I:$I,VENTAS!$K:$K,A13,VENTAS!$C:$C,B13)</f>
        <v>0</v>
      </c>
      <c r="H13" s="6">
        <f>+SUMIFS(VENTAS!J:J,VENTAS!C:C,B13,VENTAS!K:K,A13)</f>
        <v>0</v>
      </c>
      <c r="I13" s="16">
        <f t="shared" si="0"/>
        <v>0</v>
      </c>
      <c r="J13" s="16">
        <f t="shared" si="1"/>
        <v>0</v>
      </c>
    </row>
    <row r="14" spans="1:10">
      <c r="A14" t="s">
        <v>530</v>
      </c>
      <c r="B14" s="14">
        <v>75401</v>
      </c>
      <c r="C14" t="s">
        <v>705</v>
      </c>
      <c r="D14" t="str">
        <f>+VLOOKUP(TablaPLANTAS[[#This Row],[COD]],'DT HUEVO'!$A:$D,3,0)</f>
        <v>A</v>
      </c>
      <c r="E14" t="str">
        <f>+VLOOKUP(TablaPLANTAS[[#This Row],[COD]],'DT HUEVO'!$A:$D,4,0)</f>
        <v>GRIS SUELTO</v>
      </c>
      <c r="F14" s="6">
        <f>+SUMIFS(inv!$D$1:$D$1164,inv!$A$1:$A$1164,B14,inv!$Y$1:$Y$1164,TablaPLANTAS[[#This Row],[GRUPO]],inv!$U$1:$U$1164,"PLANTA CLASIFICACION")</f>
        <v>28069</v>
      </c>
      <c r="G14" s="6">
        <f>+SUMIFS(VENTAS!$I:$I,VENTAS!$K:$K,A14,VENTAS!$C:$C,B14)</f>
        <v>0</v>
      </c>
      <c r="H14" s="6">
        <f>+SUMIFS(VENTAS!J:J,VENTAS!C:C,B14,VENTAS!K:K,A14)</f>
        <v>0</v>
      </c>
      <c r="I14" s="16">
        <f t="shared" si="0"/>
        <v>0</v>
      </c>
      <c r="J14" s="16">
        <f t="shared" si="1"/>
        <v>0</v>
      </c>
    </row>
    <row r="15" spans="1:10">
      <c r="A15" t="s">
        <v>530</v>
      </c>
      <c r="B15" s="14">
        <v>10312</v>
      </c>
      <c r="C15" t="s">
        <v>540</v>
      </c>
      <c r="D15" t="str">
        <f>+VLOOKUP(TablaPLANTAS[[#This Row],[COD]],'DT HUEVO'!$A:$D,3,0)</f>
        <v>AA</v>
      </c>
      <c r="E15" t="str">
        <f>+VLOOKUP(TablaPLANTAS[[#This Row],[COD]],'DT HUEVO'!$A:$D,4,0)</f>
        <v>EMPACADOS</v>
      </c>
      <c r="F15" s="6">
        <f>+SUMIFS(inv!$D$1:$D$1164,inv!$A$1:$A$1164,B15,inv!$Y$1:$Y$1164,TablaPLANTAS[[#This Row],[GRUPO]],inv!$U$1:$U$1164,"PLANTA CLASIFICACION")</f>
        <v>0</v>
      </c>
      <c r="G15" s="6">
        <f>+SUMIFS(VENTAS!$I:$I,VENTAS!$K:$K,A15,VENTAS!$C:$C,B15)</f>
        <v>0</v>
      </c>
      <c r="H15" s="6">
        <f>+SUMIFS(VENTAS!J:J,VENTAS!C:C,B15,VENTAS!K:K,A15)</f>
        <v>0</v>
      </c>
      <c r="I15" s="16">
        <f t="shared" si="0"/>
        <v>0</v>
      </c>
      <c r="J15" s="16">
        <f t="shared" si="1"/>
        <v>0</v>
      </c>
    </row>
    <row r="16" spans="1:10">
      <c r="A16" t="s">
        <v>530</v>
      </c>
      <c r="B16" s="14">
        <v>10358</v>
      </c>
      <c r="C16" t="s">
        <v>33</v>
      </c>
      <c r="D16" t="str">
        <f>+VLOOKUP(TablaPLANTAS[[#This Row],[COD]],'DT HUEVO'!$A:$D,3,0)</f>
        <v>AA</v>
      </c>
      <c r="E16" t="str">
        <f>+VLOOKUP(TablaPLANTAS[[#This Row],[COD]],'DT HUEVO'!$A:$D,4,0)</f>
        <v>EMPACADOS</v>
      </c>
      <c r="F16" s="6">
        <f>+SUMIFS(inv!$D$1:$D$1164,inv!$A$1:$A$1164,B16,inv!$Y$1:$Y$1164,TablaPLANTAS[[#This Row],[GRUPO]],inv!$U$1:$U$1164,"PLANTA CLASIFICACION")</f>
        <v>0</v>
      </c>
      <c r="G16" s="6">
        <f>+SUMIFS(VENTAS!$I:$I,VENTAS!$K:$K,A16,VENTAS!$C:$C,B16)</f>
        <v>0</v>
      </c>
      <c r="H16" s="6">
        <f>+SUMIFS(VENTAS!J:J,VENTAS!C:C,B16,VENTAS!K:K,A16)</f>
        <v>0</v>
      </c>
      <c r="I16" s="16">
        <f t="shared" si="0"/>
        <v>0</v>
      </c>
      <c r="J16" s="16">
        <f t="shared" si="1"/>
        <v>0</v>
      </c>
    </row>
    <row r="17" spans="1:10">
      <c r="A17" t="s">
        <v>530</v>
      </c>
      <c r="B17" s="14">
        <v>11301</v>
      </c>
      <c r="C17" t="s">
        <v>550</v>
      </c>
      <c r="D17" t="str">
        <f>+VLOOKUP(TablaPLANTAS[[#This Row],[COD]],'DT HUEVO'!$A:$D,3,0)</f>
        <v>AA</v>
      </c>
      <c r="E17" t="str">
        <f>+VLOOKUP(TablaPLANTAS[[#This Row],[COD]],'DT HUEVO'!$A:$D,4,0)</f>
        <v>EMPACADOS</v>
      </c>
      <c r="F17" s="6">
        <f>+SUMIFS(inv!$D$1:$D$1164,inv!$A$1:$A$1164,B17,inv!$Y$1:$Y$1164,TablaPLANTAS[[#This Row],[GRUPO]],inv!$U$1:$U$1164,"PLANTA CLASIFICACION")</f>
        <v>0</v>
      </c>
      <c r="G17" s="6">
        <f>+SUMIFS(VENTAS!$I:$I,VENTAS!$K:$K,A17,VENTAS!$C:$C,B17)</f>
        <v>0</v>
      </c>
      <c r="H17" s="6">
        <f>+SUMIFS(VENTAS!J:J,VENTAS!C:C,B17,VENTAS!K:K,A17)</f>
        <v>0</v>
      </c>
      <c r="I17" s="16">
        <f t="shared" si="0"/>
        <v>0</v>
      </c>
      <c r="J17" s="16">
        <f t="shared" si="1"/>
        <v>0</v>
      </c>
    </row>
    <row r="18" spans="1:10">
      <c r="A18" t="s">
        <v>530</v>
      </c>
      <c r="B18" s="14">
        <v>11302</v>
      </c>
      <c r="C18" t="s">
        <v>740</v>
      </c>
      <c r="D18" t="str">
        <f>+VLOOKUP(TablaPLANTAS[[#This Row],[COD]],'DT HUEVO'!$A:$D,3,0)</f>
        <v>AA</v>
      </c>
      <c r="E18" t="str">
        <f>+VLOOKUP(TablaPLANTAS[[#This Row],[COD]],'DT HUEVO'!$A:$D,4,0)</f>
        <v>EMPACADOS</v>
      </c>
      <c r="F18" s="6">
        <f>+SUMIFS(inv!$D$1:$D$1164,inv!$A$1:$A$1164,B18,inv!$Y$1:$Y$1164,TablaPLANTAS[[#This Row],[GRUPO]],inv!$U$1:$U$1164,"PLANTA CLASIFICACION")</f>
        <v>0</v>
      </c>
      <c r="G18" s="6">
        <f>+SUMIFS(VENTAS!$I:$I,VENTAS!$K:$K,A18,VENTAS!$C:$C,B18)</f>
        <v>0</v>
      </c>
      <c r="H18" s="6">
        <f>+SUMIFS(VENTAS!J:J,VENTAS!C:C,B18,VENTAS!K:K,A18)</f>
        <v>0</v>
      </c>
      <c r="I18" s="16">
        <f t="shared" si="0"/>
        <v>0</v>
      </c>
      <c r="J18" s="16">
        <f t="shared" si="1"/>
        <v>0</v>
      </c>
    </row>
    <row r="19" spans="1:10">
      <c r="A19" t="s">
        <v>530</v>
      </c>
      <c r="B19" s="14">
        <v>13303</v>
      </c>
      <c r="C19" t="s">
        <v>75</v>
      </c>
      <c r="D19" t="str">
        <f>+VLOOKUP(TablaPLANTAS[[#This Row],[COD]],'DT HUEVO'!$A:$D,3,0)</f>
        <v>AA</v>
      </c>
      <c r="E19" t="str">
        <f>+VLOOKUP(TablaPLANTAS[[#This Row],[COD]],'DT HUEVO'!$A:$D,4,0)</f>
        <v>EMPACADOS</v>
      </c>
      <c r="F19" s="6">
        <f>+SUMIFS(inv!$D$1:$D$1164,inv!$A$1:$A$1164,B19,inv!$Y$1:$Y$1164,TablaPLANTAS[[#This Row],[GRUPO]],inv!$U$1:$U$1164,"PLANTA CLASIFICACION")</f>
        <v>0</v>
      </c>
      <c r="G19" s="6">
        <f>+SUMIFS(VENTAS!$I:$I,VENTAS!$K:$K,A19,VENTAS!$C:$C,B19)</f>
        <v>0</v>
      </c>
      <c r="H19" s="6">
        <f>+SUMIFS(VENTAS!J:J,VENTAS!C:C,B19,VENTAS!K:K,A19)</f>
        <v>0</v>
      </c>
      <c r="I19" s="16">
        <f t="shared" ref="I19:I30" si="2">+IFERROR((F19/G19),0)</f>
        <v>0</v>
      </c>
      <c r="J19" s="16">
        <f t="shared" ref="J19:J30" si="3">+IFERROR((F19/H19),0)</f>
        <v>0</v>
      </c>
    </row>
    <row r="20" spans="1:10">
      <c r="A20" t="s">
        <v>530</v>
      </c>
      <c r="B20" s="14">
        <v>13311</v>
      </c>
      <c r="C20" t="s">
        <v>580</v>
      </c>
      <c r="D20" t="str">
        <f>+VLOOKUP(TablaPLANTAS[[#This Row],[COD]],'DT HUEVO'!$A:$D,3,0)</f>
        <v>AA</v>
      </c>
      <c r="E20" t="str">
        <f>+VLOOKUP(TablaPLANTAS[[#This Row],[COD]],'DT HUEVO'!$A:$D,4,0)</f>
        <v>EMPACADOS</v>
      </c>
      <c r="F20" s="6">
        <f>+SUMIFS(inv!$D$1:$D$1164,inv!$A$1:$A$1164,B20,inv!$Y$1:$Y$1164,TablaPLANTAS[[#This Row],[GRUPO]],inv!$U$1:$U$1164,"PLANTA CLASIFICACION")</f>
        <v>0</v>
      </c>
      <c r="G20" s="6">
        <f>+SUMIFS(VENTAS!$I:$I,VENTAS!$K:$K,A20,VENTAS!$C:$C,B20)</f>
        <v>0</v>
      </c>
      <c r="H20" s="6">
        <f>+SUMIFS(VENTAS!J:J,VENTAS!C:C,B20,VENTAS!K:K,A20)</f>
        <v>0</v>
      </c>
      <c r="I20" s="16">
        <f t="shared" si="2"/>
        <v>0</v>
      </c>
      <c r="J20" s="16">
        <f t="shared" si="3"/>
        <v>0</v>
      </c>
    </row>
    <row r="21" spans="1:10">
      <c r="A21" t="s">
        <v>530</v>
      </c>
      <c r="B21" s="14">
        <v>13359</v>
      </c>
      <c r="C21" t="s">
        <v>468</v>
      </c>
      <c r="D21" t="str">
        <f>+VLOOKUP(TablaPLANTAS[[#This Row],[COD]],'DT HUEVO'!$A:$D,3,0)</f>
        <v>AA</v>
      </c>
      <c r="E21" t="str">
        <f>+VLOOKUP(TablaPLANTAS[[#This Row],[COD]],'DT HUEVO'!$A:$D,4,0)</f>
        <v>EMPACADOS</v>
      </c>
      <c r="F21" s="6">
        <f>+SUMIFS(inv!$D$1:$D$1164,inv!$A$1:$A$1164,B21,inv!$Y$1:$Y$1164,TablaPLANTAS[[#This Row],[GRUPO]],inv!$U$1:$U$1164,"PLANTA CLASIFICACION")</f>
        <v>0</v>
      </c>
      <c r="G21" s="6">
        <f>+SUMIFS(VENTAS!$I:$I,VENTAS!$K:$K,A21,VENTAS!$C:$C,B21)</f>
        <v>0</v>
      </c>
      <c r="H21" s="6">
        <f>+SUMIFS(VENTAS!J:J,VENTAS!C:C,B21,VENTAS!K:K,A21)</f>
        <v>0</v>
      </c>
      <c r="I21" s="16">
        <f t="shared" si="2"/>
        <v>0</v>
      </c>
      <c r="J21" s="16">
        <f t="shared" si="3"/>
        <v>0</v>
      </c>
    </row>
    <row r="22" spans="1:10">
      <c r="A22" t="s">
        <v>530</v>
      </c>
      <c r="B22" s="14">
        <v>13380</v>
      </c>
      <c r="C22" t="s">
        <v>534</v>
      </c>
      <c r="D22" t="str">
        <f>+VLOOKUP(TablaPLANTAS[[#This Row],[COD]],'DT HUEVO'!$A:$D,3,0)</f>
        <v>AA</v>
      </c>
      <c r="E22" t="str">
        <f>+VLOOKUP(TablaPLANTAS[[#This Row],[COD]],'DT HUEVO'!$A:$D,4,0)</f>
        <v>EMPACADOS</v>
      </c>
      <c r="F22" s="6">
        <f>+SUMIFS(inv!$D$1:$D$1164,inv!$A$1:$A$1164,B22,inv!$Y$1:$Y$1164,TablaPLANTAS[[#This Row],[GRUPO]],inv!$U$1:$U$1164,"PLANTA CLASIFICACION")</f>
        <v>0</v>
      </c>
      <c r="G22" s="6">
        <f>+SUMIFS(VENTAS!$I:$I,VENTAS!$K:$K,A22,VENTAS!$C:$C,B22)</f>
        <v>0</v>
      </c>
      <c r="H22" s="6">
        <f>+SUMIFS(VENTAS!J:J,VENTAS!C:C,B22,VENTAS!K:K,A22)</f>
        <v>0</v>
      </c>
      <c r="I22" s="16">
        <f t="shared" si="2"/>
        <v>0</v>
      </c>
      <c r="J22" s="16">
        <f t="shared" si="3"/>
        <v>0</v>
      </c>
    </row>
    <row r="23" spans="1:10">
      <c r="A23" t="s">
        <v>530</v>
      </c>
      <c r="B23" s="14">
        <v>14311</v>
      </c>
      <c r="C23" t="s">
        <v>45</v>
      </c>
      <c r="D23" t="str">
        <f>+VLOOKUP(TablaPLANTAS[[#This Row],[COD]],'DT HUEVO'!$A:$D,3,0)</f>
        <v>AA</v>
      </c>
      <c r="E23" t="str">
        <f>+VLOOKUP(TablaPLANTAS[[#This Row],[COD]],'DT HUEVO'!$A:$D,4,0)</f>
        <v>EMPACADOS</v>
      </c>
      <c r="F23" s="6">
        <f>+SUMIFS(inv!$D$1:$D$1164,inv!$A$1:$A$1164,B23,inv!$Y$1:$Y$1164,TablaPLANTAS[[#This Row],[GRUPO]],inv!$U$1:$U$1164,"PLANTA CLASIFICACION")</f>
        <v>0</v>
      </c>
      <c r="G23" s="6">
        <f>+SUMIFS(VENTAS!$I:$I,VENTAS!$K:$K,A23,VENTAS!$C:$C,B23)</f>
        <v>0</v>
      </c>
      <c r="H23" s="6">
        <f>+SUMIFS(VENTAS!J:J,VENTAS!C:C,B23,VENTAS!K:K,A23)</f>
        <v>0</v>
      </c>
      <c r="I23" s="16">
        <f t="shared" si="2"/>
        <v>0</v>
      </c>
      <c r="J23" s="16">
        <f t="shared" si="3"/>
        <v>0</v>
      </c>
    </row>
    <row r="24" spans="1:10">
      <c r="A24" t="s">
        <v>530</v>
      </c>
      <c r="B24" s="14">
        <v>30380</v>
      </c>
      <c r="C24" t="s">
        <v>694</v>
      </c>
      <c r="D24" t="str">
        <f>+VLOOKUP(TablaPLANTAS[[#This Row],[COD]],'DT HUEVO'!$A:$D,3,0)</f>
        <v>AA</v>
      </c>
      <c r="E24" t="str">
        <f>+VLOOKUP(TablaPLANTAS[[#This Row],[COD]],'DT HUEVO'!$A:$D,4,0)</f>
        <v>EMPACADOS</v>
      </c>
      <c r="F24" s="6">
        <f>+SUMIFS(inv!$D$1:$D$1164,inv!$A$1:$A$1164,B24,inv!$Y$1:$Y$1164,TablaPLANTAS[[#This Row],[GRUPO]],inv!$U$1:$U$1164,"PLANTA CLASIFICACION")</f>
        <v>0</v>
      </c>
      <c r="G24" s="6">
        <f>+SUMIFS(VENTAS!$I:$I,VENTAS!$K:$K,A24,VENTAS!$C:$C,B24)</f>
        <v>0</v>
      </c>
      <c r="H24" s="6">
        <f>+SUMIFS(VENTAS!J:J,VENTAS!C:C,B24,VENTAS!K:K,A24)</f>
        <v>0</v>
      </c>
      <c r="I24" s="16">
        <f t="shared" si="2"/>
        <v>0</v>
      </c>
      <c r="J24" s="16">
        <f t="shared" si="3"/>
        <v>0</v>
      </c>
    </row>
    <row r="25" spans="1:10">
      <c r="A25" t="s">
        <v>530</v>
      </c>
      <c r="B25" s="14">
        <v>32306</v>
      </c>
      <c r="C25" t="s">
        <v>661</v>
      </c>
      <c r="D25" t="str">
        <f>+VLOOKUP(TablaPLANTAS[[#This Row],[COD]],'DT HUEVO'!$A:$D,3,0)</f>
        <v>AA</v>
      </c>
      <c r="E25" t="str">
        <f>+VLOOKUP(TablaPLANTAS[[#This Row],[COD]],'DT HUEVO'!$A:$D,4,0)</f>
        <v>EMPACADOS</v>
      </c>
      <c r="F25" s="6">
        <f>+SUMIFS(inv!$D$1:$D$1164,inv!$A$1:$A$1164,B25,inv!$Y$1:$Y$1164,TablaPLANTAS[[#This Row],[GRUPO]],inv!$U$1:$U$1164,"PLANTA CLASIFICACION")</f>
        <v>0</v>
      </c>
      <c r="G25" s="6">
        <f>+SUMIFS(VENTAS!$I:$I,VENTAS!$K:$K,A25,VENTAS!$C:$C,B25)</f>
        <v>0</v>
      </c>
      <c r="H25" s="6">
        <f>+SUMIFS(VENTAS!J:J,VENTAS!C:C,B25,VENTAS!K:K,A25)</f>
        <v>0</v>
      </c>
      <c r="I25" s="16">
        <f t="shared" si="2"/>
        <v>0</v>
      </c>
      <c r="J25" s="16">
        <f t="shared" si="3"/>
        <v>0</v>
      </c>
    </row>
    <row r="26" spans="1:10">
      <c r="A26" t="s">
        <v>530</v>
      </c>
      <c r="B26" s="14">
        <v>103</v>
      </c>
      <c r="C26" t="s">
        <v>664</v>
      </c>
      <c r="D26" t="str">
        <f>+VLOOKUP(TablaPLANTAS[[#This Row],[COD]],'DT HUEVO'!$A:$D,3,0)</f>
        <v>AA</v>
      </c>
      <c r="E26" t="str">
        <f>+VLOOKUP(TablaPLANTAS[[#This Row],[COD]],'DT HUEVO'!$A:$D,4,0)</f>
        <v>GRIS SUELTO</v>
      </c>
      <c r="F26" s="6">
        <f>+SUMIFS(inv!$D$1:$D$1164,inv!$A$1:$A$1164,B26,inv!$Y$1:$Y$1164,TablaPLANTAS[[#This Row],[GRUPO]],inv!$U$1:$U$1164,"PLANTA CLASIFICACION")</f>
        <v>0</v>
      </c>
      <c r="G26" s="6">
        <f>+SUMIFS(VENTAS!$I:$I,VENTAS!$K:$K,A26,VENTAS!$C:$C,B26)</f>
        <v>0</v>
      </c>
      <c r="H26" s="6">
        <f>+SUMIFS(VENTAS!J:J,VENTAS!C:C,B26,VENTAS!K:K,A26)</f>
        <v>0</v>
      </c>
      <c r="I26" s="16">
        <f t="shared" si="2"/>
        <v>0</v>
      </c>
      <c r="J26" s="16">
        <f t="shared" si="3"/>
        <v>0</v>
      </c>
    </row>
    <row r="27" spans="1:10">
      <c r="A27" t="s">
        <v>530</v>
      </c>
      <c r="B27" s="14">
        <v>10301</v>
      </c>
      <c r="C27" t="s">
        <v>30</v>
      </c>
      <c r="D27" t="str">
        <f>+VLOOKUP(TablaPLANTAS[[#This Row],[COD]],'DT HUEVO'!$A:$D,3,0)</f>
        <v>AA</v>
      </c>
      <c r="E27" t="str">
        <f>+VLOOKUP(TablaPLANTAS[[#This Row],[COD]],'DT HUEVO'!$A:$D,4,0)</f>
        <v>GRIS SUELTO</v>
      </c>
      <c r="F27" s="6">
        <f>+SUMIFS(inv!$D$1:$D$1164,inv!$A$1:$A$1164,B27,inv!$Y$1:$Y$1164,TablaPLANTAS[[#This Row],[GRUPO]],inv!$U$1:$U$1164,"PLANTA CLASIFICACION")</f>
        <v>0</v>
      </c>
      <c r="G27" s="6">
        <f>+SUMIFS(VENTAS!$I:$I,VENTAS!$K:$K,A27,VENTAS!$C:$C,B27)</f>
        <v>0</v>
      </c>
      <c r="H27" s="6">
        <f>+SUMIFS(VENTAS!J:J,VENTAS!C:C,B27,VENTAS!K:K,A27)</f>
        <v>0</v>
      </c>
      <c r="I27" s="16">
        <f t="shared" si="2"/>
        <v>0</v>
      </c>
      <c r="J27" s="16">
        <f t="shared" si="3"/>
        <v>0</v>
      </c>
    </row>
    <row r="28" spans="1:10">
      <c r="A28" t="s">
        <v>530</v>
      </c>
      <c r="B28" s="14">
        <v>75301</v>
      </c>
      <c r="C28" t="s">
        <v>704</v>
      </c>
      <c r="D28" t="str">
        <f>+VLOOKUP(TablaPLANTAS[[#This Row],[COD]],'DT HUEVO'!$A:$D,3,0)</f>
        <v>AA</v>
      </c>
      <c r="E28" t="str">
        <f>+VLOOKUP(TablaPLANTAS[[#This Row],[COD]],'DT HUEVO'!$A:$D,4,0)</f>
        <v>GRIS SUELTO</v>
      </c>
      <c r="F28" s="6">
        <f>+SUMIFS(inv!$D$1:$D$1164,inv!$A$1:$A$1164,B28,inv!$Y$1:$Y$1164,TablaPLANTAS[[#This Row],[GRUPO]],inv!$U$1:$U$1164,"PLANTA CLASIFICACION")</f>
        <v>50559</v>
      </c>
      <c r="G28" s="6">
        <f>+SUMIFS(VENTAS!$I:$I,VENTAS!$K:$K,A28,VENTAS!$C:$C,B28)</f>
        <v>0</v>
      </c>
      <c r="H28" s="6">
        <f>+SUMIFS(VENTAS!J:J,VENTAS!C:C,B28,VENTAS!K:K,A28)</f>
        <v>0</v>
      </c>
      <c r="I28" s="16">
        <f t="shared" si="2"/>
        <v>0</v>
      </c>
      <c r="J28" s="16">
        <f t="shared" si="3"/>
        <v>0</v>
      </c>
    </row>
    <row r="29" spans="1:10">
      <c r="A29" t="s">
        <v>530</v>
      </c>
      <c r="B29" s="14">
        <v>102</v>
      </c>
      <c r="C29" t="s">
        <v>663</v>
      </c>
      <c r="D29" t="str">
        <f>+VLOOKUP(TablaPLANTAS[[#This Row],[COD]],'DT HUEVO'!$A:$D,3,0)</f>
        <v>AAA</v>
      </c>
      <c r="E29" t="str">
        <f>+VLOOKUP(TablaPLANTAS[[#This Row],[COD]],'DT HUEVO'!$A:$D,4,0)</f>
        <v>GRIS SUELTO</v>
      </c>
      <c r="F29" s="6">
        <f>+SUMIFS(inv!$D$1:$D$1164,inv!$A$1:$A$1164,B29,inv!$Y$1:$Y$1164,TablaPLANTAS[[#This Row],[GRUPO]],inv!$U$1:$U$1164,"PLANTA CLASIFICACION")</f>
        <v>0</v>
      </c>
      <c r="G29" s="6">
        <f>+SUMIFS(VENTAS!$I:$I,VENTAS!$K:$K,A29,VENTAS!$C:$C,B29)</f>
        <v>0</v>
      </c>
      <c r="H29" s="6">
        <f>+SUMIFS(VENTAS!J:J,VENTAS!C:C,B29,VENTAS!K:K,A29)</f>
        <v>0</v>
      </c>
      <c r="I29" s="16">
        <f t="shared" si="2"/>
        <v>0</v>
      </c>
      <c r="J29" s="16">
        <f t="shared" si="3"/>
        <v>0</v>
      </c>
    </row>
    <row r="30" spans="1:10">
      <c r="A30" t="s">
        <v>530</v>
      </c>
      <c r="B30" s="14">
        <v>10201</v>
      </c>
      <c r="C30" t="s">
        <v>27</v>
      </c>
      <c r="D30" t="str">
        <f>+VLOOKUP(TablaPLANTAS[[#This Row],[COD]],'DT HUEVO'!$A:$D,3,0)</f>
        <v>AAA</v>
      </c>
      <c r="E30" t="str">
        <f>+VLOOKUP(TablaPLANTAS[[#This Row],[COD]],'DT HUEVO'!$A:$D,4,0)</f>
        <v>GRIS SUELTO</v>
      </c>
      <c r="F30" s="6">
        <f>+SUMIFS(inv!$D$1:$D$1164,inv!$A$1:$A$1164,B30,inv!$Y$1:$Y$1164,TablaPLANTAS[[#This Row],[GRUPO]],inv!$U$1:$U$1164,"PLANTA CLASIFICACION")</f>
        <v>0</v>
      </c>
      <c r="G30" s="6">
        <f>+SUMIFS(VENTAS!$I:$I,VENTAS!$K:$K,A30,VENTAS!$C:$C,B30)</f>
        <v>0</v>
      </c>
      <c r="H30" s="6">
        <f>+SUMIFS(VENTAS!J:J,VENTAS!C:C,B30,VENTAS!K:K,A30)</f>
        <v>0</v>
      </c>
      <c r="I30" s="16">
        <f t="shared" si="2"/>
        <v>0</v>
      </c>
      <c r="J30" s="16">
        <f t="shared" si="3"/>
        <v>0</v>
      </c>
    </row>
    <row r="31" spans="1:10">
      <c r="A31" t="s">
        <v>530</v>
      </c>
      <c r="B31" s="14">
        <v>12207</v>
      </c>
      <c r="C31" t="s">
        <v>702</v>
      </c>
      <c r="D31" t="str">
        <f>+VLOOKUP(TablaPLANTAS[[#This Row],[COD]],'DT HUEVO'!$A:$D,3,0)</f>
        <v>AAA</v>
      </c>
      <c r="E31" t="str">
        <f>+VLOOKUP(TablaPLANTAS[[#This Row],[COD]],'DT HUEVO'!$A:$D,4,0)</f>
        <v>EMPACADOS</v>
      </c>
      <c r="F31" s="6">
        <f>+SUMIFS(inv!$D$1:$D$1164,inv!$A$1:$A$1164,B31,inv!$Y$1:$Y$1164,TablaPLANTAS[[#This Row],[GRUPO]],inv!$U$1:$U$1164,"PLANTA CLASIFICACION")</f>
        <v>0</v>
      </c>
      <c r="G31" s="18">
        <f>+SUMIFS(VENTAS!$I:$I,VENTAS!$K:$K,A31,VENTAS!$C:$C,B31)</f>
        <v>0</v>
      </c>
      <c r="H31" s="18">
        <f>+SUMIFS(VENTAS!J:J,VENTAS!C:C,B31,VENTAS!K:K,A31)</f>
        <v>0</v>
      </c>
      <c r="I31" s="16">
        <f t="shared" ref="I31:I76" si="4">+IFERROR((F31/G31),0)</f>
        <v>0</v>
      </c>
      <c r="J31" s="16">
        <f t="shared" ref="J31:J76" si="5">+IFERROR((F31/H31),0)</f>
        <v>0</v>
      </c>
    </row>
    <row r="32" spans="1:10">
      <c r="A32" t="s">
        <v>530</v>
      </c>
      <c r="B32" s="14">
        <v>13203</v>
      </c>
      <c r="C32" t="s">
        <v>551</v>
      </c>
      <c r="D32" t="str">
        <f>+VLOOKUP(TablaPLANTAS[[#This Row],[COD]],'DT HUEVO'!$A:$D,3,0)</f>
        <v>AAA</v>
      </c>
      <c r="E32" t="str">
        <f>+VLOOKUP(TablaPLANTAS[[#This Row],[COD]],'DT HUEVO'!$A:$D,4,0)</f>
        <v>EMPACADOS</v>
      </c>
      <c r="F32" s="6">
        <f>+SUMIFS(inv!$D$1:$D$1164,inv!$A$1:$A$1164,B32,inv!$Y$1:$Y$1164,TablaPLANTAS[[#This Row],[GRUPO]],inv!$U$1:$U$1164,"PLANTA CLASIFICACION")</f>
        <v>0</v>
      </c>
      <c r="G32" s="18">
        <f>+SUMIFS(VENTAS!$I:$I,VENTAS!$K:$K,A32,VENTAS!$C:$C,B32)</f>
        <v>0</v>
      </c>
      <c r="H32" s="18">
        <f>+SUMIFS(VENTAS!J:J,VENTAS!C:C,B32,VENTAS!K:K,A32)</f>
        <v>0</v>
      </c>
      <c r="I32" s="16">
        <f t="shared" si="4"/>
        <v>0</v>
      </c>
      <c r="J32" s="16">
        <f t="shared" si="5"/>
        <v>0</v>
      </c>
    </row>
    <row r="33" spans="1:10">
      <c r="A33" t="s">
        <v>530</v>
      </c>
      <c r="B33" s="14">
        <v>75201</v>
      </c>
      <c r="C33" t="s">
        <v>724</v>
      </c>
      <c r="D33" t="str">
        <f>+VLOOKUP(TablaPLANTAS[[#This Row],[COD]],'DT HUEVO'!$A:$D,3,0)</f>
        <v>AAA</v>
      </c>
      <c r="E33" t="str">
        <f>+VLOOKUP(TablaPLANTAS[[#This Row],[COD]],'DT HUEVO'!$A:$D,4,0)</f>
        <v>GRIS SUELTO</v>
      </c>
      <c r="F33" s="6">
        <f>+SUMIFS(inv!$D$1:$D$1164,inv!$A$1:$A$1164,B33,inv!$Y$1:$Y$1164,TablaPLANTAS[[#This Row],[GRUPO]],inv!$U$1:$U$1164,"PLANTA CLASIFICACION")</f>
        <v>81502</v>
      </c>
      <c r="G33" s="18">
        <f>+SUMIFS(VENTAS!$I:$I,VENTAS!$K:$K,A33,VENTAS!$C:$C,B33)</f>
        <v>0</v>
      </c>
      <c r="H33" s="18">
        <f>+SUMIFS(VENTAS!J:J,VENTAS!C:C,B33,VENTAS!K:K,A33)</f>
        <v>0</v>
      </c>
      <c r="I33" s="16">
        <f t="shared" si="4"/>
        <v>0</v>
      </c>
      <c r="J33" s="16">
        <f t="shared" si="5"/>
        <v>0</v>
      </c>
    </row>
    <row r="34" spans="1:10">
      <c r="A34" t="s">
        <v>530</v>
      </c>
      <c r="B34" s="14">
        <v>105</v>
      </c>
      <c r="C34" t="s">
        <v>666</v>
      </c>
      <c r="D34" t="str">
        <f>+VLOOKUP(TablaPLANTAS[[#This Row],[COD]],'DT HUEVO'!$A:$D,3,0)</f>
        <v>B</v>
      </c>
      <c r="E34" t="str">
        <f>+VLOOKUP(TablaPLANTAS[[#This Row],[COD]],'DT HUEVO'!$A:$D,4,0)</f>
        <v>GRIS SUELTO</v>
      </c>
      <c r="F34" s="6">
        <f>+SUMIFS(inv!$D$1:$D$1164,inv!$A$1:$A$1164,B34,inv!$Y$1:$Y$1164,TablaPLANTAS[[#This Row],[GRUPO]],inv!$U$1:$U$1164,"PLANTA CLASIFICACION")</f>
        <v>0</v>
      </c>
      <c r="G34" s="18">
        <f>+SUMIFS(VENTAS!$I:$I,VENTAS!$K:$K,A34,VENTAS!$C:$C,B34)</f>
        <v>0</v>
      </c>
      <c r="H34" s="18">
        <f>+SUMIFS(VENTAS!J:J,VENTAS!C:C,B34,VENTAS!K:K,A34)</f>
        <v>0</v>
      </c>
      <c r="I34" s="16">
        <f t="shared" si="4"/>
        <v>0</v>
      </c>
      <c r="J34" s="16">
        <f t="shared" si="5"/>
        <v>0</v>
      </c>
    </row>
    <row r="35" spans="1:10">
      <c r="A35" t="s">
        <v>530</v>
      </c>
      <c r="B35" s="14">
        <v>10501</v>
      </c>
      <c r="C35" t="s">
        <v>41</v>
      </c>
      <c r="D35" t="str">
        <f>+VLOOKUP(TablaPLANTAS[[#This Row],[COD]],'DT HUEVO'!$A:$D,3,0)</f>
        <v>B</v>
      </c>
      <c r="E35" t="str">
        <f>+VLOOKUP(TablaPLANTAS[[#This Row],[COD]],'DT HUEVO'!$A:$D,4,0)</f>
        <v>GRIS SUELTO</v>
      </c>
      <c r="F35" s="6">
        <f>+SUMIFS(inv!$D$1:$D$1164,inv!$A$1:$A$1164,B35,inv!$Y$1:$Y$1164,TablaPLANTAS[[#This Row],[GRUPO]],inv!$U$1:$U$1164,"PLANTA CLASIFICACION")</f>
        <v>0</v>
      </c>
      <c r="G35" s="18">
        <f>+SUMIFS(VENTAS!$I:$I,VENTAS!$K:$K,A35,VENTAS!$C:$C,B35)</f>
        <v>0</v>
      </c>
      <c r="H35" s="18">
        <f>+SUMIFS(VENTAS!J:J,VENTAS!C:C,B35,VENTAS!K:K,A35)</f>
        <v>0</v>
      </c>
      <c r="I35" s="16">
        <f t="shared" si="4"/>
        <v>0</v>
      </c>
      <c r="J35" s="16">
        <f t="shared" si="5"/>
        <v>0</v>
      </c>
    </row>
    <row r="36" spans="1:10">
      <c r="A36" t="s">
        <v>530</v>
      </c>
      <c r="B36" s="14">
        <v>10502</v>
      </c>
      <c r="C36" t="s">
        <v>42</v>
      </c>
      <c r="D36" t="e">
        <f>+VLOOKUP(TablaPLANTAS[[#This Row],[COD]],'DT HUEVO'!$A:$D,3,0)</f>
        <v>#N/A</v>
      </c>
      <c r="E36" t="e">
        <f>+VLOOKUP(TablaPLANTAS[[#This Row],[COD]],'DT HUEVO'!$A:$D,4,0)</f>
        <v>#N/A</v>
      </c>
      <c r="F36" s="6">
        <f>+SUMIFS(inv!$D$1:$D$1164,inv!$A$1:$A$1164,B36,inv!$Y$1:$Y$1164,TablaPLANTAS[[#This Row],[GRUPO]],inv!$U$1:$U$1164,"PLANTA CLASIFICACION")</f>
        <v>0</v>
      </c>
      <c r="G36" s="18">
        <f>+SUMIFS(VENTAS!$I:$I,VENTAS!$K:$K,A36,VENTAS!$C:$C,B36)</f>
        <v>0</v>
      </c>
      <c r="H36" s="18">
        <f>+SUMIFS(VENTAS!J:J,VENTAS!C:C,B36,VENTAS!K:K,A36)</f>
        <v>0</v>
      </c>
      <c r="I36" s="16">
        <f t="shared" si="4"/>
        <v>0</v>
      </c>
      <c r="J36" s="16">
        <f t="shared" si="5"/>
        <v>0</v>
      </c>
    </row>
    <row r="37" spans="1:10">
      <c r="A37" t="s">
        <v>530</v>
      </c>
      <c r="B37" s="14">
        <v>10503</v>
      </c>
      <c r="C37" t="s">
        <v>487</v>
      </c>
      <c r="D37" t="e">
        <f>+VLOOKUP(TablaPLANTAS[[#This Row],[COD]],'DT HUEVO'!$A:$D,3,0)</f>
        <v>#N/A</v>
      </c>
      <c r="E37" t="e">
        <f>+VLOOKUP(TablaPLANTAS[[#This Row],[COD]],'DT HUEVO'!$A:$D,4,0)</f>
        <v>#N/A</v>
      </c>
      <c r="F37" s="6">
        <f>+SUMIFS(inv!$D$1:$D$1164,inv!$A$1:$A$1164,B37,inv!$Y$1:$Y$1164,TablaPLANTAS[[#This Row],[GRUPO]],inv!$U$1:$U$1164,"PLANTA CLASIFICACION")</f>
        <v>0</v>
      </c>
      <c r="G37" s="18">
        <f>+SUMIFS(VENTAS!$I:$I,VENTAS!$K:$K,A37,VENTAS!$C:$C,B37)</f>
        <v>0</v>
      </c>
      <c r="H37" s="18">
        <f>+SUMIFS(VENTAS!J:J,VENTAS!C:C,B37,VENTAS!K:K,A37)</f>
        <v>0</v>
      </c>
      <c r="I37" s="16">
        <f t="shared" si="4"/>
        <v>0</v>
      </c>
      <c r="J37" s="16">
        <f t="shared" si="5"/>
        <v>0</v>
      </c>
    </row>
    <row r="38" spans="1:10">
      <c r="A38" t="s">
        <v>530</v>
      </c>
      <c r="B38" s="14">
        <v>10511</v>
      </c>
      <c r="C38" t="s">
        <v>547</v>
      </c>
      <c r="D38" t="str">
        <f>+VLOOKUP(TablaPLANTAS[[#This Row],[COD]],'DT HUEVO'!$A:$D,3,0)</f>
        <v>B</v>
      </c>
      <c r="E38" t="str">
        <f>+VLOOKUP(TablaPLANTAS[[#This Row],[COD]],'DT HUEVO'!$A:$D,4,0)</f>
        <v>EMPACADOS</v>
      </c>
      <c r="F38" s="6">
        <f>+SUMIFS(inv!$D$1:$D$1164,inv!$A$1:$A$1164,B38,inv!$Y$1:$Y$1164,TablaPLANTAS[[#This Row],[GRUPO]],inv!$U$1:$U$1164,"PLANTA CLASIFICACION")</f>
        <v>0</v>
      </c>
      <c r="G38" s="18">
        <f>+SUMIFS(VENTAS!$I:$I,VENTAS!$K:$K,A38,VENTAS!$C:$C,B38)</f>
        <v>0</v>
      </c>
      <c r="H38" s="18">
        <f>+SUMIFS(VENTAS!J:J,VENTAS!C:C,B38,VENTAS!K:K,A38)</f>
        <v>0</v>
      </c>
      <c r="I38" s="16">
        <f t="shared" si="4"/>
        <v>0</v>
      </c>
      <c r="J38" s="16">
        <f t="shared" si="5"/>
        <v>0</v>
      </c>
    </row>
    <row r="39" spans="1:10">
      <c r="A39" t="s">
        <v>530</v>
      </c>
      <c r="B39" s="14">
        <v>10517</v>
      </c>
      <c r="C39" t="s">
        <v>676</v>
      </c>
      <c r="D39" t="str">
        <f>+VLOOKUP(TablaPLANTAS[[#This Row],[COD]],'DT HUEVO'!$A:$D,3,0)</f>
        <v>B</v>
      </c>
      <c r="E39" t="str">
        <f>+VLOOKUP(TablaPLANTAS[[#This Row],[COD]],'DT HUEVO'!$A:$D,4,0)</f>
        <v>GRIS SUELTO</v>
      </c>
      <c r="F39" s="6">
        <f>+SUMIFS(inv!$D$1:$D$1164,inv!$A$1:$A$1164,B39,inv!$Y$1:$Y$1164,TablaPLANTAS[[#This Row],[GRUPO]],inv!$U$1:$U$1164,"PLANTA CLASIFICACION")</f>
        <v>0</v>
      </c>
      <c r="G39" s="18">
        <f>+SUMIFS(VENTAS!$I:$I,VENTAS!$K:$K,A39,VENTAS!$C:$C,B39)</f>
        <v>0</v>
      </c>
      <c r="H39" s="18">
        <f>+SUMIFS(VENTAS!J:J,VENTAS!C:C,B39,VENTAS!K:K,A39)</f>
        <v>0</v>
      </c>
      <c r="I39" s="16">
        <f t="shared" si="4"/>
        <v>0</v>
      </c>
      <c r="J39" s="16">
        <f t="shared" si="5"/>
        <v>0</v>
      </c>
    </row>
    <row r="40" spans="1:10">
      <c r="A40" t="s">
        <v>530</v>
      </c>
      <c r="B40" s="14">
        <v>10518</v>
      </c>
      <c r="C40" t="s">
        <v>714</v>
      </c>
      <c r="D40" t="e">
        <f>+VLOOKUP(TablaPLANTAS[[#This Row],[COD]],'DT HUEVO'!$A:$D,3,0)</f>
        <v>#N/A</v>
      </c>
      <c r="E40" t="e">
        <f>+VLOOKUP(TablaPLANTAS[[#This Row],[COD]],'DT HUEVO'!$A:$D,4,0)</f>
        <v>#N/A</v>
      </c>
      <c r="F40" s="6">
        <f>+SUMIFS(inv!$D$1:$D$1164,inv!$A$1:$A$1164,B40,inv!$Y$1:$Y$1164,TablaPLANTAS[[#This Row],[GRUPO]],inv!$U$1:$U$1164,"PLANTA CLASIFICACION")</f>
        <v>0</v>
      </c>
      <c r="G40" s="18">
        <f>+SUMIFS(VENTAS!$I:$I,VENTAS!$K:$K,A40,VENTAS!$C:$C,B40)</f>
        <v>0</v>
      </c>
      <c r="H40" s="18">
        <f>+SUMIFS(VENTAS!J:J,VENTAS!C:C,B40,VENTAS!K:K,A40)</f>
        <v>0</v>
      </c>
      <c r="I40" s="16">
        <f t="shared" si="4"/>
        <v>0</v>
      </c>
      <c r="J40" s="16">
        <f t="shared" si="5"/>
        <v>0</v>
      </c>
    </row>
    <row r="41" spans="1:10">
      <c r="A41" t="s">
        <v>530</v>
      </c>
      <c r="B41" s="14">
        <v>10569</v>
      </c>
      <c r="C41" t="s">
        <v>670</v>
      </c>
      <c r="D41" t="e">
        <f>+VLOOKUP(TablaPLANTAS[[#This Row],[COD]],'DT HUEVO'!$A:$D,3,0)</f>
        <v>#N/A</v>
      </c>
      <c r="E41" t="e">
        <f>+VLOOKUP(TablaPLANTAS[[#This Row],[COD]],'DT HUEVO'!$A:$D,4,0)</f>
        <v>#N/A</v>
      </c>
      <c r="F41" s="6">
        <f>+SUMIFS(inv!$D$1:$D$1164,inv!$A$1:$A$1164,B41,inv!$Y$1:$Y$1164,TablaPLANTAS[[#This Row],[GRUPO]],inv!$U$1:$U$1164,"PLANTA CLASIFICACION")</f>
        <v>0</v>
      </c>
      <c r="G41" s="18">
        <f>+SUMIFS(VENTAS!$I:$I,VENTAS!$K:$K,A41,VENTAS!$C:$C,B41)</f>
        <v>0</v>
      </c>
      <c r="H41" s="18">
        <f>+SUMIFS(VENTAS!J:J,VENTAS!C:C,B41,VENTAS!K:K,A41)</f>
        <v>0</v>
      </c>
      <c r="I41" s="16">
        <f t="shared" si="4"/>
        <v>0</v>
      </c>
      <c r="J41" s="16">
        <f t="shared" si="5"/>
        <v>0</v>
      </c>
    </row>
    <row r="42" spans="1:10">
      <c r="A42" t="s">
        <v>530</v>
      </c>
      <c r="B42" s="14">
        <v>10580</v>
      </c>
      <c r="C42" t="s">
        <v>548</v>
      </c>
      <c r="D42" t="e">
        <f>+VLOOKUP(TablaPLANTAS[[#This Row],[COD]],'DT HUEVO'!$A:$D,3,0)</f>
        <v>#N/A</v>
      </c>
      <c r="E42" t="e">
        <f>+VLOOKUP(TablaPLANTAS[[#This Row],[COD]],'DT HUEVO'!$A:$D,4,0)</f>
        <v>#N/A</v>
      </c>
      <c r="F42" s="6">
        <f>+SUMIFS(inv!$D$1:$D$1164,inv!$A$1:$A$1164,B42,inv!$Y$1:$Y$1164,TablaPLANTAS[[#This Row],[GRUPO]],inv!$U$1:$U$1164,"PLANTA CLASIFICACION")</f>
        <v>0</v>
      </c>
      <c r="G42" s="18">
        <f>+SUMIFS(VENTAS!$I:$I,VENTAS!$K:$K,A42,VENTAS!$C:$C,B42)</f>
        <v>0</v>
      </c>
      <c r="H42" s="18">
        <f>+SUMIFS(VENTAS!J:J,VENTAS!C:C,B42,VENTAS!K:K,A42)</f>
        <v>0</v>
      </c>
      <c r="I42" s="16">
        <f t="shared" si="4"/>
        <v>0</v>
      </c>
      <c r="J42" s="16">
        <f t="shared" si="5"/>
        <v>0</v>
      </c>
    </row>
    <row r="43" spans="1:10">
      <c r="A43" t="s">
        <v>530</v>
      </c>
      <c r="B43" s="14">
        <v>13503</v>
      </c>
      <c r="C43" t="s">
        <v>470</v>
      </c>
      <c r="D43" t="str">
        <f>+VLOOKUP(TablaPLANTAS[[#This Row],[COD]],'DT HUEVO'!$A:$D,3,0)</f>
        <v>B</v>
      </c>
      <c r="E43" t="str">
        <f>+VLOOKUP(TablaPLANTAS[[#This Row],[COD]],'DT HUEVO'!$A:$D,4,0)</f>
        <v>EMPACADOS</v>
      </c>
      <c r="F43" s="6">
        <f>+SUMIFS(inv!$D$1:$D$1164,inv!$A$1:$A$1164,B43,inv!$Y$1:$Y$1164,TablaPLANTAS[[#This Row],[GRUPO]],inv!$U$1:$U$1164,"PLANTA CLASIFICACION")</f>
        <v>0</v>
      </c>
      <c r="G43" s="18">
        <f>+SUMIFS(VENTAS!$I:$I,VENTAS!$K:$K,A43,VENTAS!$C:$C,B43)</f>
        <v>0</v>
      </c>
      <c r="H43" s="18">
        <f>+SUMIFS(VENTAS!J:J,VENTAS!C:C,B43,VENTAS!K:K,A43)</f>
        <v>0</v>
      </c>
      <c r="I43" s="16">
        <f t="shared" si="4"/>
        <v>0</v>
      </c>
      <c r="J43" s="16">
        <f t="shared" si="5"/>
        <v>0</v>
      </c>
    </row>
    <row r="44" spans="1:10">
      <c r="A44" t="s">
        <v>530</v>
      </c>
      <c r="B44">
        <v>13559</v>
      </c>
      <c r="C44" t="s">
        <v>429</v>
      </c>
      <c r="D44" t="str">
        <f>+VLOOKUP(TablaPLANTAS[[#This Row],[COD]],'DT HUEVO'!$A:$D,3,0)</f>
        <v>B</v>
      </c>
      <c r="E44" t="str">
        <f>+VLOOKUP(TablaPLANTAS[[#This Row],[COD]],'DT HUEVO'!$A:$D,4,0)</f>
        <v>EMPACADOS</v>
      </c>
      <c r="F44" s="6">
        <f>+SUMIFS(inv!$D$1:$D$1164,inv!$A$1:$A$1164,B44,inv!$Y$1:$Y$1164,TablaPLANTAS[[#This Row],[GRUPO]],inv!$U$1:$U$1164,"PLANTA CLASIFICACION")</f>
        <v>0</v>
      </c>
      <c r="G44" s="18">
        <f>+SUMIFS(VENTAS!$I:$I,VENTAS!$K:$K,A44,VENTAS!$C:$C,B44)</f>
        <v>0</v>
      </c>
      <c r="H44" s="18">
        <f>+SUMIFS(VENTAS!J:J,VENTAS!C:C,B44,VENTAS!K:K,A44)</f>
        <v>0</v>
      </c>
      <c r="I44" s="16">
        <f t="shared" si="4"/>
        <v>0</v>
      </c>
      <c r="J44" s="16">
        <f t="shared" si="5"/>
        <v>0</v>
      </c>
    </row>
    <row r="45" spans="1:10">
      <c r="A45" t="s">
        <v>530</v>
      </c>
      <c r="B45">
        <v>13580</v>
      </c>
      <c r="C45" t="s">
        <v>535</v>
      </c>
      <c r="D45" t="str">
        <f>+VLOOKUP(TablaPLANTAS[[#This Row],[COD]],'DT HUEVO'!$A:$D,3,0)</f>
        <v>B</v>
      </c>
      <c r="E45" t="str">
        <f>+VLOOKUP(TablaPLANTAS[[#This Row],[COD]],'DT HUEVO'!$A:$D,4,0)</f>
        <v>EMPACADOS</v>
      </c>
      <c r="F45" s="6">
        <f>+SUMIFS(inv!$D$1:$D$1164,inv!$A$1:$A$1164,B45,inv!$Y$1:$Y$1164,TablaPLANTAS[[#This Row],[GRUPO]],inv!$U$1:$U$1164,"PLANTA CLASIFICACION")</f>
        <v>0</v>
      </c>
      <c r="G45" s="18">
        <f>+SUMIFS(VENTAS!$I:$I,VENTAS!$K:$K,A45,VENTAS!$C:$C,B45)</f>
        <v>0</v>
      </c>
      <c r="H45" s="18">
        <f>+SUMIFS(VENTAS!J:J,VENTAS!C:C,B45,VENTAS!K:K,A45)</f>
        <v>0</v>
      </c>
      <c r="I45" s="16">
        <f t="shared" si="4"/>
        <v>0</v>
      </c>
      <c r="J45" s="16">
        <f t="shared" si="5"/>
        <v>0</v>
      </c>
    </row>
    <row r="46" spans="1:10">
      <c r="A46" t="s">
        <v>530</v>
      </c>
      <c r="B46">
        <v>13581</v>
      </c>
      <c r="C46" t="s">
        <v>767</v>
      </c>
      <c r="D46" t="str">
        <f>+VLOOKUP(TablaPLANTAS[[#This Row],[COD]],'DT HUEVO'!$A:$D,3,0)</f>
        <v>B</v>
      </c>
      <c r="E46" t="str">
        <f>+VLOOKUP(TablaPLANTAS[[#This Row],[COD]],'DT HUEVO'!$A:$D,4,0)</f>
        <v>EMPACADOS</v>
      </c>
      <c r="F46" s="6">
        <f>+SUMIFS(inv!$D$1:$D$1164,inv!$A$1:$A$1164,B46,inv!$Y$1:$Y$1164,TablaPLANTAS[[#This Row],[GRUPO]],inv!$U$1:$U$1164,"PLANTA CLASIFICACION")</f>
        <v>0</v>
      </c>
      <c r="G46" s="18">
        <f>+SUMIFS(VENTAS!$I:$I,VENTAS!$K:$K,A46,VENTAS!$C:$C,B46)</f>
        <v>0</v>
      </c>
      <c r="H46" s="18">
        <f>+SUMIFS(VENTAS!J:J,VENTAS!C:C,B46,VENTAS!K:K,A46)</f>
        <v>0</v>
      </c>
      <c r="I46" s="16">
        <f t="shared" si="4"/>
        <v>0</v>
      </c>
      <c r="J46" s="16">
        <f t="shared" si="5"/>
        <v>0</v>
      </c>
    </row>
    <row r="47" spans="1:10">
      <c r="A47" t="s">
        <v>530</v>
      </c>
      <c r="B47">
        <v>75501</v>
      </c>
      <c r="C47" t="s">
        <v>706</v>
      </c>
      <c r="D47" t="str">
        <f>+VLOOKUP(TablaPLANTAS[[#This Row],[COD]],'DT HUEVO'!$A:$D,3,0)</f>
        <v>B</v>
      </c>
      <c r="E47" t="str">
        <f>+VLOOKUP(TablaPLANTAS[[#This Row],[COD]],'DT HUEVO'!$A:$D,4,0)</f>
        <v>GRIS SUELTO</v>
      </c>
      <c r="F47" s="6">
        <f>+SUMIFS(inv!$D$1:$D$1164,inv!$A$1:$A$1164,B47,inv!$Y$1:$Y$1164,TablaPLANTAS[[#This Row],[GRUPO]],inv!$U$1:$U$1164,"PLANTA CLASIFICACION")</f>
        <v>7040</v>
      </c>
      <c r="G47" s="18">
        <f>+SUMIFS(VENTAS!$I:$I,VENTAS!$K:$K,A47,VENTAS!$C:$C,B47)</f>
        <v>0</v>
      </c>
      <c r="H47" s="18">
        <f>+SUMIFS(VENTAS!J:J,VENTAS!C:C,B47,VENTAS!K:K,A47)</f>
        <v>0</v>
      </c>
      <c r="I47" s="16">
        <f t="shared" si="4"/>
        <v>0</v>
      </c>
      <c r="J47" s="16">
        <f t="shared" si="5"/>
        <v>0</v>
      </c>
    </row>
    <row r="48" spans="1:10">
      <c r="A48" t="s">
        <v>530</v>
      </c>
      <c r="B48">
        <v>106</v>
      </c>
      <c r="C48" t="s">
        <v>667</v>
      </c>
      <c r="D48" t="str">
        <f>+VLOOKUP(TablaPLANTAS[[#This Row],[COD]],'DT HUEVO'!$A:$D,3,0)</f>
        <v>C</v>
      </c>
      <c r="E48" t="str">
        <f>+VLOOKUP(TablaPLANTAS[[#This Row],[COD]],'DT HUEVO'!$A:$D,4,0)</f>
        <v>SEGUNDA</v>
      </c>
      <c r="F48" s="6">
        <f>+SUMIFS(inv!$D$1:$D$1164,inv!$A$1:$A$1164,B48,inv!$Y$1:$Y$1164,TablaPLANTAS[[#This Row],[GRUPO]],inv!$U$1:$U$1164,"PLANTA CLASIFICACION")</f>
        <v>0</v>
      </c>
      <c r="G48" s="18">
        <f>+SUMIFS(VENTAS!$I:$I,VENTAS!$K:$K,A48,VENTAS!$C:$C,B48)</f>
        <v>0</v>
      </c>
      <c r="H48" s="18">
        <f>+SUMIFS(VENTAS!J:J,VENTAS!C:C,B48,VENTAS!K:K,A48)</f>
        <v>0</v>
      </c>
      <c r="I48" s="16">
        <f t="shared" si="4"/>
        <v>0</v>
      </c>
      <c r="J48" s="16">
        <f t="shared" si="5"/>
        <v>0</v>
      </c>
    </row>
    <row r="49" spans="1:10">
      <c r="A49" t="s">
        <v>530</v>
      </c>
      <c r="B49">
        <v>10601</v>
      </c>
      <c r="C49" t="s">
        <v>732</v>
      </c>
      <c r="D49" t="str">
        <f>+VLOOKUP(TablaPLANTAS[[#This Row],[COD]],'DT HUEVO'!$A:$D,3,0)</f>
        <v>C</v>
      </c>
      <c r="E49" t="str">
        <f>+VLOOKUP(TablaPLANTAS[[#This Row],[COD]],'DT HUEVO'!$A:$D,4,0)</f>
        <v>GRIS SUELTO</v>
      </c>
      <c r="F49" s="6">
        <f>+SUMIFS(inv!$D$1:$D$1164,inv!$A$1:$A$1164,B49,inv!$Y$1:$Y$1164,TablaPLANTAS[[#This Row],[GRUPO]],inv!$U$1:$U$1164,"PLANTA CLASIFICACION")</f>
        <v>48854</v>
      </c>
      <c r="G49" s="18">
        <f>+SUMIFS(VENTAS!$I:$I,VENTAS!$K:$K,A49,VENTAS!$C:$C,B49)</f>
        <v>0</v>
      </c>
      <c r="H49" s="18">
        <f>+SUMIFS(VENTAS!J:J,VENTAS!C:C,B49,VENTAS!K:K,A49)</f>
        <v>0</v>
      </c>
      <c r="I49" s="16">
        <f t="shared" si="4"/>
        <v>0</v>
      </c>
      <c r="J49" s="16">
        <f t="shared" si="5"/>
        <v>0</v>
      </c>
    </row>
    <row r="50" spans="1:10">
      <c r="A50" t="s">
        <v>530</v>
      </c>
      <c r="B50">
        <v>71901</v>
      </c>
      <c r="C50" t="s">
        <v>47</v>
      </c>
      <c r="D50" t="str">
        <f>+VLOOKUP(TablaPLANTAS[[#This Row],[COD]],'DT HUEVO'!$A:$D,3,0)</f>
        <v>SEGUNDA</v>
      </c>
      <c r="E50" t="str">
        <f>+VLOOKUP(TablaPLANTAS[[#This Row],[COD]],'DT HUEVO'!$A:$D,4,0)</f>
        <v>SEGUNDA</v>
      </c>
      <c r="F50" s="6">
        <f>+SUMIFS(inv!$D$1:$D$1164,inv!$A$1:$A$1164,B50,inv!$Y$1:$Y$1164,TablaPLANTAS[[#This Row],[GRUPO]],inv!$U$1:$U$1164,"PLANTA CLASIFICACION")</f>
        <v>0</v>
      </c>
      <c r="G50" s="18">
        <f>+SUMIFS(VENTAS!$I:$I,VENTAS!$K:$K,A50,VENTAS!$C:$C,B50)</f>
        <v>0</v>
      </c>
      <c r="H50" s="18">
        <f>+SUMIFS(VENTAS!J:J,VENTAS!C:C,B50,VENTAS!K:K,A50)</f>
        <v>0</v>
      </c>
      <c r="I50" s="16">
        <f t="shared" si="4"/>
        <v>0</v>
      </c>
      <c r="J50" s="16">
        <f t="shared" si="5"/>
        <v>0</v>
      </c>
    </row>
    <row r="51" spans="1:10">
      <c r="A51" t="s">
        <v>530</v>
      </c>
      <c r="B51">
        <v>72001</v>
      </c>
      <c r="C51" t="s">
        <v>23</v>
      </c>
      <c r="D51" t="str">
        <f>+VLOOKUP(TablaPLANTAS[[#This Row],[COD]],'DT HUEVO'!$A:$D,3,0)</f>
        <v>SEGUNDA</v>
      </c>
      <c r="E51" t="str">
        <f>+VLOOKUP(TablaPLANTAS[[#This Row],[COD]],'DT HUEVO'!$A:$D,4,0)</f>
        <v>SEGUNDA</v>
      </c>
      <c r="F51" s="6">
        <f>+SUMIFS(inv!$D$1:$D$1164,inv!$A$1:$A$1164,B51,inv!$Y$1:$Y$1164,TablaPLANTAS[[#This Row],[GRUPO]],inv!$U$1:$U$1164,"PLANTA CLASIFICACION")</f>
        <v>9144</v>
      </c>
      <c r="G51" s="18">
        <f>+SUMIFS(VENTAS!$I:$I,VENTAS!$K:$K,A51,VENTAS!$C:$C,B51)</f>
        <v>0</v>
      </c>
      <c r="H51" s="18">
        <f>+SUMIFS(VENTAS!J:J,VENTAS!C:C,B51,VENTAS!K:K,A51)</f>
        <v>0</v>
      </c>
      <c r="I51" s="16">
        <f t="shared" si="4"/>
        <v>0</v>
      </c>
      <c r="J51" s="16">
        <f t="shared" si="5"/>
        <v>0</v>
      </c>
    </row>
    <row r="52" spans="1:10">
      <c r="A52" t="s">
        <v>530</v>
      </c>
      <c r="B52">
        <v>72002</v>
      </c>
      <c r="C52" t="s">
        <v>48</v>
      </c>
      <c r="D52" t="str">
        <f>+VLOOKUP(TablaPLANTAS[[#This Row],[COD]],'DT HUEVO'!$A:$D,3,0)</f>
        <v>SEGUNDA</v>
      </c>
      <c r="E52" t="str">
        <f>+VLOOKUP(TablaPLANTAS[[#This Row],[COD]],'DT HUEVO'!$A:$D,4,0)</f>
        <v>SEGUNDA</v>
      </c>
      <c r="F52" s="6">
        <f>+SUMIFS(inv!$D$1:$D$1164,inv!$A$1:$A$1164,B52,inv!$Y$1:$Y$1164,TablaPLANTAS[[#This Row],[GRUPO]],inv!$U$1:$U$1164,"PLANTA CLASIFICACION")</f>
        <v>3210</v>
      </c>
      <c r="G52" s="18">
        <f>+SUMIFS(VENTAS!$I:$I,VENTAS!$K:$K,A52,VENTAS!$C:$C,B52)</f>
        <v>0</v>
      </c>
      <c r="H52" s="18">
        <f>+SUMIFS(VENTAS!J:J,VENTAS!C:C,B52,VENTAS!K:K,A52)</f>
        <v>0</v>
      </c>
      <c r="I52" s="16">
        <f t="shared" si="4"/>
        <v>0</v>
      </c>
      <c r="J52" s="16">
        <f t="shared" si="5"/>
        <v>0</v>
      </c>
    </row>
    <row r="53" spans="1:10">
      <c r="A53" t="s">
        <v>530</v>
      </c>
      <c r="B53">
        <v>72003</v>
      </c>
      <c r="C53" t="s">
        <v>760</v>
      </c>
      <c r="D53" t="str">
        <f>+VLOOKUP(TablaPLANTAS[[#This Row],[COD]],'DT HUEVO'!$A:$D,3,0)</f>
        <v>SEGUNDA</v>
      </c>
      <c r="E53" t="str">
        <f>+VLOOKUP(TablaPLANTAS[[#This Row],[COD]],'DT HUEVO'!$A:$D,4,0)</f>
        <v>SEGUNDA</v>
      </c>
      <c r="F53" s="6">
        <f>+SUMIFS(inv!$D$1:$D$1164,inv!$A$1:$A$1164,B53,inv!$Y$1:$Y$1164,TablaPLANTAS[[#This Row],[GRUPO]],inv!$U$1:$U$1164,"PLANTA CLASIFICACION")</f>
        <v>59147</v>
      </c>
      <c r="G53" s="18">
        <f>+SUMIFS(VENTAS!$I:$I,VENTAS!$K:$K,A53,VENTAS!$C:$C,B53)</f>
        <v>0</v>
      </c>
      <c r="H53" s="18">
        <f>+SUMIFS(VENTAS!J:J,VENTAS!C:C,B53,VENTAS!K:K,A53)</f>
        <v>0</v>
      </c>
      <c r="I53" s="16">
        <f t="shared" si="4"/>
        <v>0</v>
      </c>
      <c r="J53" s="16">
        <f t="shared" si="5"/>
        <v>0</v>
      </c>
    </row>
    <row r="54" spans="1:10">
      <c r="A54" t="s">
        <v>530</v>
      </c>
      <c r="B54">
        <v>72003</v>
      </c>
      <c r="C54" t="s">
        <v>760</v>
      </c>
      <c r="D54" t="str">
        <f>+VLOOKUP(TablaPLANTAS[[#This Row],[COD]],'DT HUEVO'!$A:$D,3,0)</f>
        <v>SEGUNDA</v>
      </c>
      <c r="E54" t="str">
        <f>+VLOOKUP(TablaPLANTAS[[#This Row],[COD]],'DT HUEVO'!$A:$D,4,0)</f>
        <v>SEGUNDA</v>
      </c>
      <c r="F54" s="6">
        <f>+SUMIFS(inv!$D$1:$D$1164,inv!$A$1:$A$1164,B54,inv!$Y$1:$Y$1164,TablaPLANTAS[[#This Row],[GRUPO]],inv!$U$1:$U$1164,"PLANTA CLASIFICACION")</f>
        <v>59147</v>
      </c>
      <c r="G54" s="18">
        <f>+SUMIFS(VENTAS!$I:$I,VENTAS!$K:$K,A54,VENTAS!$C:$C,B54)</f>
        <v>0</v>
      </c>
      <c r="H54" s="18">
        <f>+SUMIFS(VENTAS!J:J,VENTAS!C:C,B54,VENTAS!K:K,A54)</f>
        <v>0</v>
      </c>
      <c r="I54" s="16">
        <f t="shared" si="4"/>
        <v>0</v>
      </c>
      <c r="J54" s="16">
        <f t="shared" si="5"/>
        <v>0</v>
      </c>
    </row>
    <row r="55" spans="1:10">
      <c r="A55" t="s">
        <v>530</v>
      </c>
      <c r="B55">
        <v>72006</v>
      </c>
      <c r="C55" t="s">
        <v>761</v>
      </c>
      <c r="D55" t="str">
        <f>+VLOOKUP(TablaPLANTAS[[#This Row],[COD]],'DT HUEVO'!$A:$D,3,0)</f>
        <v>SEGUNDA</v>
      </c>
      <c r="E55" t="str">
        <f>+VLOOKUP(TablaPLANTAS[[#This Row],[COD]],'DT HUEVO'!$A:$D,4,0)</f>
        <v>SEGUNDA</v>
      </c>
      <c r="F55" s="6">
        <f>+SUMIFS(inv!$D$1:$D$1164,inv!$A$1:$A$1164,B55,inv!$Y$1:$Y$1164,TablaPLANTAS[[#This Row],[GRUPO]],inv!$U$1:$U$1164,"PLANTA CLASIFICACION")</f>
        <v>0</v>
      </c>
      <c r="G55" s="18">
        <f>+SUMIFS(VENTAS!$I:$I,VENTAS!$K:$K,A55,VENTAS!$C:$C,B55)</f>
        <v>0</v>
      </c>
      <c r="H55" s="18">
        <f>+SUMIFS(VENTAS!J:J,VENTAS!C:C,B55,VENTAS!K:K,A55)</f>
        <v>0</v>
      </c>
      <c r="I55" s="16">
        <f t="shared" si="4"/>
        <v>0</v>
      </c>
      <c r="J55" s="16">
        <f t="shared" si="5"/>
        <v>0</v>
      </c>
    </row>
    <row r="56" spans="1:10">
      <c r="A56" t="s">
        <v>530</v>
      </c>
      <c r="B56">
        <v>72012</v>
      </c>
      <c r="C56" t="s">
        <v>55</v>
      </c>
      <c r="D56" t="str">
        <f>+VLOOKUP(TablaPLANTAS[[#This Row],[COD]],'DT HUEVO'!$A:$D,3,0)</f>
        <v>SEGUNDA</v>
      </c>
      <c r="E56" t="str">
        <f>+VLOOKUP(TablaPLANTAS[[#This Row],[COD]],'DT HUEVO'!$A:$D,4,0)</f>
        <v>SEGUNDA</v>
      </c>
      <c r="F56" s="6">
        <f>+SUMIFS(inv!$D$1:$D$1164,inv!$A$1:$A$1164,B56,inv!$Y$1:$Y$1164,TablaPLANTAS[[#This Row],[GRUPO]],inv!$U$1:$U$1164,"PLANTA CLASIFICACION")</f>
        <v>0</v>
      </c>
      <c r="G56" s="18">
        <f>+SUMIFS(VENTAS!$I:$I,VENTAS!$K:$K,A56,VENTAS!$C:$C,B56)</f>
        <v>0</v>
      </c>
      <c r="H56" s="18">
        <f>+SUMIFS(VENTAS!J:J,VENTAS!C:C,B56,VENTAS!K:K,A56)</f>
        <v>0</v>
      </c>
      <c r="I56" s="16">
        <f t="shared" si="4"/>
        <v>0</v>
      </c>
      <c r="J56" s="16">
        <f t="shared" si="5"/>
        <v>0</v>
      </c>
    </row>
    <row r="57" spans="1:10">
      <c r="A57" t="s">
        <v>530</v>
      </c>
      <c r="B57">
        <v>72101</v>
      </c>
      <c r="C57" t="s">
        <v>582</v>
      </c>
      <c r="D57" t="str">
        <f>+VLOOKUP(TablaPLANTAS[[#This Row],[COD]],'DT HUEVO'!$A:$D,3,0)</f>
        <v>SEGUNDA</v>
      </c>
      <c r="E57" t="str">
        <f>+VLOOKUP(TablaPLANTAS[[#This Row],[COD]],'DT HUEVO'!$A:$D,4,0)</f>
        <v>SEGUNDA</v>
      </c>
      <c r="F57" s="6">
        <f>+SUMIFS(inv!$D$1:$D$1164,inv!$A$1:$A$1164,B57,inv!$Y$1:$Y$1164,TablaPLANTAS[[#This Row],[GRUPO]],inv!$U$1:$U$1164,"PLANTA CLASIFICACION")</f>
        <v>0</v>
      </c>
      <c r="G57" s="18">
        <f>+SUMIFS(VENTAS!$I:$I,VENTAS!$K:$K,A57,VENTAS!$C:$C,B57)</f>
        <v>0</v>
      </c>
      <c r="H57" s="18">
        <f>+SUMIFS(VENTAS!J:J,VENTAS!C:C,B57,VENTAS!K:K,A57)</f>
        <v>0</v>
      </c>
      <c r="I57" s="16">
        <f t="shared" si="4"/>
        <v>0</v>
      </c>
      <c r="J57" s="16">
        <f t="shared" si="5"/>
        <v>0</v>
      </c>
    </row>
    <row r="58" spans="1:10">
      <c r="A58" t="s">
        <v>530</v>
      </c>
      <c r="B58">
        <v>72501</v>
      </c>
      <c r="C58" t="s">
        <v>78</v>
      </c>
      <c r="D58" t="str">
        <f>+VLOOKUP(TablaPLANTAS[[#This Row],[COD]],'DT HUEVO'!$A:$D,3,0)</f>
        <v>SEGUNDA</v>
      </c>
      <c r="E58" t="str">
        <f>+VLOOKUP(TablaPLANTAS[[#This Row],[COD]],'DT HUEVO'!$A:$D,4,0)</f>
        <v>SEGUNDA</v>
      </c>
      <c r="F58" s="6">
        <f>+SUMIFS(inv!$D$1:$D$1164,inv!$A$1:$A$1164,B58,inv!$Y$1:$Y$1164,TablaPLANTAS[[#This Row],[GRUPO]],inv!$U$1:$U$1164,"PLANTA CLASIFICACION")</f>
        <v>0</v>
      </c>
      <c r="G58" s="18">
        <f>+SUMIFS(VENTAS!$I:$I,VENTAS!$K:$K,A58,VENTAS!$C:$C,B58)</f>
        <v>0</v>
      </c>
      <c r="H58" s="18">
        <f>+SUMIFS(VENTAS!J:J,VENTAS!C:C,B58,VENTAS!K:K,A58)</f>
        <v>0</v>
      </c>
      <c r="I58" s="16">
        <f t="shared" si="4"/>
        <v>0</v>
      </c>
      <c r="J58" s="16">
        <f t="shared" si="5"/>
        <v>0</v>
      </c>
    </row>
    <row r="59" spans="1:10">
      <c r="A59" t="s">
        <v>530</v>
      </c>
      <c r="B59">
        <v>73001</v>
      </c>
      <c r="C59" t="s">
        <v>49</v>
      </c>
      <c r="D59" t="str">
        <f>+VLOOKUP(TablaPLANTAS[[#This Row],[COD]],'DT HUEVO'!$A:$D,3,0)</f>
        <v>SEGUNDA</v>
      </c>
      <c r="E59" t="str">
        <f>+VLOOKUP(TablaPLANTAS[[#This Row],[COD]],'DT HUEVO'!$A:$D,4,0)</f>
        <v>SEGUNDA</v>
      </c>
      <c r="F59" s="6">
        <f>+SUMIFS(inv!$D$1:$D$1164,inv!$A$1:$A$1164,B59,inv!$Y$1:$Y$1164,TablaPLANTAS[[#This Row],[GRUPO]],inv!$U$1:$U$1164,"PLANTA CLASIFICACION")</f>
        <v>236592</v>
      </c>
      <c r="G59" s="18">
        <f>+SUMIFS(VENTAS!$I:$I,VENTAS!$K:$K,A59,VENTAS!$C:$C,B59)</f>
        <v>0</v>
      </c>
      <c r="H59" s="18">
        <f>+SUMIFS(VENTAS!J:J,VENTAS!C:C,B59,VENTAS!K:K,A59)</f>
        <v>0</v>
      </c>
      <c r="I59" s="16">
        <f t="shared" si="4"/>
        <v>0</v>
      </c>
      <c r="J59" s="16">
        <f t="shared" si="5"/>
        <v>0</v>
      </c>
    </row>
    <row r="60" spans="1:10">
      <c r="A60" t="s">
        <v>530</v>
      </c>
      <c r="B60">
        <v>73004</v>
      </c>
      <c r="C60" t="s">
        <v>765</v>
      </c>
      <c r="D60" t="str">
        <f>+VLOOKUP(TablaPLANTAS[[#This Row],[COD]],'DT HUEVO'!$A:$D,3,0)</f>
        <v>SEGUNDA</v>
      </c>
      <c r="E60" t="str">
        <f>+VLOOKUP(TablaPLANTAS[[#This Row],[COD]],'DT HUEVO'!$A:$D,4,0)</f>
        <v>SEGUNDA</v>
      </c>
      <c r="F60" s="6">
        <f>+SUMIFS(inv!$D$1:$D$1164,inv!$A$1:$A$1164,B60,inv!$Y$1:$Y$1164,TablaPLANTAS[[#This Row],[GRUPO]],inv!$U$1:$U$1164,"PLANTA CLASIFICACION")</f>
        <v>0</v>
      </c>
      <c r="G60" s="18">
        <f>+SUMIFS(VENTAS!$I:$I,VENTAS!$K:$K,A60,VENTAS!$C:$C,B60)</f>
        <v>0</v>
      </c>
      <c r="H60" s="18">
        <f>+SUMIFS(VENTAS!J:J,VENTAS!C:C,B60,VENTAS!K:K,A60)</f>
        <v>0</v>
      </c>
      <c r="I60" s="16">
        <f t="shared" si="4"/>
        <v>0</v>
      </c>
      <c r="J60" s="16">
        <f t="shared" si="5"/>
        <v>0</v>
      </c>
    </row>
    <row r="61" spans="1:10">
      <c r="A61" t="s">
        <v>530</v>
      </c>
      <c r="B61">
        <v>73012</v>
      </c>
      <c r="C61" t="s">
        <v>56</v>
      </c>
      <c r="D61" t="str">
        <f>+VLOOKUP(TablaPLANTAS[[#This Row],[COD]],'DT HUEVO'!$A:$D,3,0)</f>
        <v>SEGUNDA</v>
      </c>
      <c r="E61" t="str">
        <f>+VLOOKUP(TablaPLANTAS[[#This Row],[COD]],'DT HUEVO'!$A:$D,4,0)</f>
        <v>SEGUNDA</v>
      </c>
      <c r="F61" s="6">
        <f>+SUMIFS(inv!$D$1:$D$1164,inv!$A$1:$A$1164,B61,inv!$Y$1:$Y$1164,TablaPLANTAS[[#This Row],[GRUPO]],inv!$U$1:$U$1164,"PLANTA CLASIFICACION")</f>
        <v>0</v>
      </c>
      <c r="G61" s="18">
        <f>+SUMIFS(VENTAS!$I:$I,VENTAS!$K:$K,A61,VENTAS!$C:$C,B61)</f>
        <v>0</v>
      </c>
      <c r="H61" s="18">
        <f>+SUMIFS(VENTAS!J:J,VENTAS!C:C,B61,VENTAS!K:K,A61)</f>
        <v>0</v>
      </c>
      <c r="I61" s="16">
        <f t="shared" si="4"/>
        <v>0</v>
      </c>
      <c r="J61" s="16">
        <f t="shared" si="5"/>
        <v>0</v>
      </c>
    </row>
    <row r="62" spans="1:10">
      <c r="A62" t="s">
        <v>530</v>
      </c>
      <c r="B62">
        <v>73501</v>
      </c>
      <c r="C62" t="s">
        <v>425</v>
      </c>
      <c r="D62" t="str">
        <f>+VLOOKUP(TablaPLANTAS[[#This Row],[COD]],'DT HUEVO'!$A:$D,3,0)</f>
        <v>SEGUNDA</v>
      </c>
      <c r="E62" t="str">
        <f>+VLOOKUP(TablaPLANTAS[[#This Row],[COD]],'DT HUEVO'!$A:$D,4,0)</f>
        <v>SEGUNDA</v>
      </c>
      <c r="F62" s="6">
        <f>+SUMIFS(inv!$D$1:$D$1164,inv!$A$1:$A$1164,B62,inv!$Y$1:$Y$1164,TablaPLANTAS[[#This Row],[GRUPO]],inv!$U$1:$U$1164,"PLANTA CLASIFICACION")</f>
        <v>0</v>
      </c>
      <c r="G62" s="18">
        <f>+SUMIFS(VENTAS!$I:$I,VENTAS!$K:$K,A62,VENTAS!$C:$C,B62)</f>
        <v>0</v>
      </c>
      <c r="H62" s="18">
        <f>+SUMIFS(VENTAS!J:J,VENTAS!C:C,B62,VENTAS!K:K,A62)</f>
        <v>0</v>
      </c>
      <c r="I62" s="16">
        <f t="shared" si="4"/>
        <v>0</v>
      </c>
      <c r="J62" s="16">
        <f t="shared" si="5"/>
        <v>0</v>
      </c>
    </row>
    <row r="63" spans="1:10">
      <c r="A63" t="s">
        <v>530</v>
      </c>
      <c r="B63">
        <v>74001</v>
      </c>
      <c r="C63" t="s">
        <v>641</v>
      </c>
      <c r="D63" t="str">
        <f>+VLOOKUP(TablaPLANTAS[[#This Row],[COD]],'DT HUEVO'!$A:$D,3,0)</f>
        <v>SEGUNDA</v>
      </c>
      <c r="E63" t="str">
        <f>+VLOOKUP(TablaPLANTAS[[#This Row],[COD]],'DT HUEVO'!$A:$D,4,0)</f>
        <v>SEGUNDA</v>
      </c>
      <c r="F63" s="6">
        <f>+SUMIFS(inv!$D$1:$D$1164,inv!$A$1:$A$1164,B63,inv!$Y$1:$Y$1164,TablaPLANTAS[[#This Row],[GRUPO]],inv!$U$1:$U$1164,"PLANTA CLASIFICACION")</f>
        <v>0</v>
      </c>
      <c r="G63" s="18">
        <f>+SUMIFS(VENTAS!$I:$I,VENTAS!$K:$K,A63,VENTAS!$C:$C,B63)</f>
        <v>0</v>
      </c>
      <c r="H63" s="18">
        <f>+SUMIFS(VENTAS!J:J,VENTAS!C:C,B63,VENTAS!K:K,A63)</f>
        <v>0</v>
      </c>
      <c r="I63" s="16">
        <f t="shared" si="4"/>
        <v>0</v>
      </c>
      <c r="J63" s="16">
        <f t="shared" si="5"/>
        <v>0</v>
      </c>
    </row>
    <row r="64" spans="1:10">
      <c r="A64" t="s">
        <v>530</v>
      </c>
      <c r="B64">
        <v>76401</v>
      </c>
      <c r="C64" t="s">
        <v>533</v>
      </c>
      <c r="D64" t="str">
        <f>+VLOOKUP(TablaPLANTAS[[#This Row],[COD]],'DT HUEVO'!$A:$D,3,0)</f>
        <v>SEGUNDA</v>
      </c>
      <c r="E64" t="str">
        <f>+VLOOKUP(TablaPLANTAS[[#This Row],[COD]],'DT HUEVO'!$A:$D,4,0)</f>
        <v>SEGUNDA</v>
      </c>
      <c r="F64" s="6">
        <f>+SUMIFS(inv!$D$1:$D$1164,inv!$A$1:$A$1164,B64,inv!$Y$1:$Y$1164,TablaPLANTAS[[#This Row],[GRUPO]],inv!$U$1:$U$1164,"PLANTA CLASIFICACION")</f>
        <v>0</v>
      </c>
      <c r="G64" s="18">
        <f>+SUMIFS(VENTAS!$I:$I,VENTAS!$K:$K,A64,VENTAS!$C:$C,B64)</f>
        <v>0</v>
      </c>
      <c r="H64" s="18">
        <f>+SUMIFS(VENTAS!J:J,VENTAS!C:C,B64,VENTAS!K:K,A64)</f>
        <v>0</v>
      </c>
      <c r="I64" s="16">
        <f t="shared" si="4"/>
        <v>0</v>
      </c>
      <c r="J64" s="16">
        <f t="shared" si="5"/>
        <v>0</v>
      </c>
    </row>
    <row r="65" spans="1:10">
      <c r="A65" t="s">
        <v>530</v>
      </c>
      <c r="B65">
        <v>76501</v>
      </c>
      <c r="C65" t="s">
        <v>589</v>
      </c>
      <c r="D65" t="str">
        <f>+VLOOKUP(TablaPLANTAS[[#This Row],[COD]],'DT HUEVO'!$A:$D,3,0)</f>
        <v>SEGUNDA</v>
      </c>
      <c r="E65" t="str">
        <f>+VLOOKUP(TablaPLANTAS[[#This Row],[COD]],'DT HUEVO'!$A:$D,4,0)</f>
        <v>SEGUNDA</v>
      </c>
      <c r="F65" s="6">
        <f>+SUMIFS(inv!$D$1:$D$1164,inv!$A$1:$A$1164,B65,inv!$Y$1:$Y$1164,TablaPLANTAS[[#This Row],[GRUPO]],inv!$U$1:$U$1164,"PLANTA CLASIFICACION")</f>
        <v>0</v>
      </c>
      <c r="G65" s="18">
        <f>+SUMIFS(VENTAS!$I:$I,VENTAS!$K:$K,A65,VENTAS!$C:$C,B65)</f>
        <v>0</v>
      </c>
      <c r="H65" s="18">
        <f>+SUMIFS(VENTAS!J:J,VENTAS!C:C,B65,VENTAS!K:K,A65)</f>
        <v>0</v>
      </c>
      <c r="I65" s="16">
        <f t="shared" si="4"/>
        <v>0</v>
      </c>
      <c r="J65" s="16">
        <f t="shared" si="5"/>
        <v>0</v>
      </c>
    </row>
    <row r="66" spans="1:10">
      <c r="A66" t="s">
        <v>530</v>
      </c>
      <c r="B66">
        <v>76601</v>
      </c>
      <c r="C66" t="s">
        <v>590</v>
      </c>
      <c r="D66" t="str">
        <f>+VLOOKUP(TablaPLANTAS[[#This Row],[COD]],'DT HUEVO'!$A:$D,3,0)</f>
        <v>SEGUNDA</v>
      </c>
      <c r="E66" t="str">
        <f>+VLOOKUP(TablaPLANTAS[[#This Row],[COD]],'DT HUEVO'!$A:$D,4,0)</f>
        <v>SEGUNDA</v>
      </c>
      <c r="F66" s="6">
        <f>+SUMIFS(inv!$D$1:$D$1164,inv!$A$1:$A$1164,B66,inv!$Y$1:$Y$1164,TablaPLANTAS[[#This Row],[GRUPO]],inv!$U$1:$U$1164,"PLANTA CLASIFICACION")</f>
        <v>0</v>
      </c>
      <c r="G66" s="18">
        <f>+SUMIFS(VENTAS!$I:$I,VENTAS!$K:$K,A66,VENTAS!$C:$C,B66)</f>
        <v>0</v>
      </c>
      <c r="H66" s="18">
        <f>+SUMIFS(VENTAS!J:J,VENTAS!C:C,B66,VENTAS!K:K,A66)</f>
        <v>0</v>
      </c>
      <c r="I66" s="16">
        <f t="shared" si="4"/>
        <v>0</v>
      </c>
      <c r="J66" s="16">
        <f t="shared" si="5"/>
        <v>0</v>
      </c>
    </row>
    <row r="67" spans="1:10">
      <c r="A67" t="s">
        <v>530</v>
      </c>
      <c r="B67">
        <v>76701</v>
      </c>
      <c r="C67" t="s">
        <v>588</v>
      </c>
      <c r="D67" t="str">
        <f>+VLOOKUP(TablaPLANTAS[[#This Row],[COD]],'DT HUEVO'!$A:$D,3,0)</f>
        <v>SEGUNDA</v>
      </c>
      <c r="E67" t="str">
        <f>+VLOOKUP(TablaPLANTAS[[#This Row],[COD]],'DT HUEVO'!$A:$D,4,0)</f>
        <v>SEGUNDA</v>
      </c>
      <c r="F67" s="6">
        <f>+SUMIFS(inv!$D$1:$D$1164,inv!$A$1:$A$1164,B67,inv!$Y$1:$Y$1164,TablaPLANTAS[[#This Row],[GRUPO]],inv!$U$1:$U$1164,"PLANTA CLASIFICACION")</f>
        <v>0</v>
      </c>
      <c r="G67" s="18">
        <f>+SUMIFS(VENTAS!$I:$I,VENTAS!$K:$K,A67,VENTAS!$C:$C,B67)</f>
        <v>0</v>
      </c>
      <c r="H67" s="18">
        <f>+SUMIFS(VENTAS!J:J,VENTAS!C:C,B67,VENTAS!K:K,A67)</f>
        <v>0</v>
      </c>
      <c r="I67" s="16">
        <f t="shared" si="4"/>
        <v>0</v>
      </c>
      <c r="J67" s="16">
        <f t="shared" si="5"/>
        <v>0</v>
      </c>
    </row>
    <row r="68" spans="1:10">
      <c r="A68" t="s">
        <v>530</v>
      </c>
      <c r="B68">
        <v>77101</v>
      </c>
      <c r="C68" t="s">
        <v>567</v>
      </c>
      <c r="D68" t="str">
        <f>+VLOOKUP(TablaPLANTAS[[#This Row],[COD]],'DT HUEVO'!$A:$D,3,0)</f>
        <v>SEGUNDA</v>
      </c>
      <c r="E68" t="str">
        <f>+VLOOKUP(TablaPLANTAS[[#This Row],[COD]],'DT HUEVO'!$A:$D,4,0)</f>
        <v>SEGUNDA</v>
      </c>
      <c r="F68" s="6">
        <f>+SUMIFS(inv!$D$1:$D$1164,inv!$A$1:$A$1164,B68,inv!$Y$1:$Y$1164,TablaPLANTAS[[#This Row],[GRUPO]],inv!$U$1:$U$1164,"PLANTA CLASIFICACION")</f>
        <v>0</v>
      </c>
      <c r="G68" s="18">
        <f>+SUMIFS(VENTAS!$I:$I,VENTAS!$K:$K,A68,VENTAS!$C:$C,B68)</f>
        <v>0</v>
      </c>
      <c r="H68" s="18">
        <f>+SUMIFS(VENTAS!J:J,VENTAS!C:C,B68,VENTAS!K:K,A68)</f>
        <v>0</v>
      </c>
      <c r="I68" s="16">
        <f t="shared" si="4"/>
        <v>0</v>
      </c>
      <c r="J68" s="16">
        <f t="shared" si="5"/>
        <v>0</v>
      </c>
    </row>
    <row r="69" spans="1:10">
      <c r="A69" t="s">
        <v>530</v>
      </c>
      <c r="B69">
        <v>77301</v>
      </c>
      <c r="C69" t="s">
        <v>648</v>
      </c>
      <c r="D69" t="str">
        <f>+VLOOKUP(TablaPLANTAS[[#This Row],[COD]],'DT HUEVO'!$A:$D,3,0)</f>
        <v>SEGUNDA</v>
      </c>
      <c r="E69" t="str">
        <f>+VLOOKUP(TablaPLANTAS[[#This Row],[COD]],'DT HUEVO'!$A:$D,4,0)</f>
        <v>SEGUNDA</v>
      </c>
      <c r="F69" s="6">
        <f>+SUMIFS(inv!$D$1:$D$1164,inv!$A$1:$A$1164,B69,inv!$Y$1:$Y$1164,TablaPLANTAS[[#This Row],[GRUPO]],inv!$U$1:$U$1164,"PLANTA CLASIFICACION")</f>
        <v>0</v>
      </c>
      <c r="G69" s="18">
        <f>+SUMIFS(VENTAS!$I:$I,VENTAS!$K:$K,A69,VENTAS!$C:$C,B69)</f>
        <v>0</v>
      </c>
      <c r="H69" s="18">
        <f>+SUMIFS(VENTAS!J:J,VENTAS!C:C,B69,VENTAS!K:K,A69)</f>
        <v>0</v>
      </c>
      <c r="I69" s="16">
        <f t="shared" si="4"/>
        <v>0</v>
      </c>
      <c r="J69" s="16">
        <f t="shared" si="5"/>
        <v>0</v>
      </c>
    </row>
    <row r="70" spans="1:10">
      <c r="A70" t="s">
        <v>530</v>
      </c>
      <c r="B70">
        <v>78001</v>
      </c>
      <c r="C70" t="s">
        <v>571</v>
      </c>
      <c r="D70" t="str">
        <f>+VLOOKUP(TablaPLANTAS[[#This Row],[COD]],'DT HUEVO'!$A:$D,3,0)</f>
        <v>SEGUNDA</v>
      </c>
      <c r="E70" t="str">
        <f>+VLOOKUP(TablaPLANTAS[[#This Row],[COD]],'DT HUEVO'!$A:$D,4,0)</f>
        <v>SEGUNDA</v>
      </c>
      <c r="F70" s="6">
        <f>+SUMIFS(inv!$D$1:$D$1164,inv!$A$1:$A$1164,B70,inv!$Y$1:$Y$1164,TablaPLANTAS[[#This Row],[GRUPO]],inv!$U$1:$U$1164,"PLANTA CLASIFICACION")</f>
        <v>0</v>
      </c>
      <c r="G70" s="18">
        <f>+SUMIFS(VENTAS!$I:$I,VENTAS!$K:$K,A70,VENTAS!$C:$C,B70)</f>
        <v>0</v>
      </c>
      <c r="H70" s="18">
        <f>+SUMIFS(VENTAS!J:J,VENTAS!C:C,B70,VENTAS!K:K,A70)</f>
        <v>0</v>
      </c>
      <c r="I70" s="16">
        <f t="shared" si="4"/>
        <v>0</v>
      </c>
      <c r="J70" s="16">
        <f t="shared" si="5"/>
        <v>0</v>
      </c>
    </row>
    <row r="71" spans="1:10">
      <c r="A71" t="s">
        <v>530</v>
      </c>
      <c r="B71">
        <v>79101</v>
      </c>
      <c r="C71" t="s">
        <v>57</v>
      </c>
      <c r="D71" t="str">
        <f>+VLOOKUP(TablaPLANTAS[[#This Row],[COD]],'DT HUEVO'!$A:$D,3,0)</f>
        <v>SEGUNDA</v>
      </c>
      <c r="E71" t="str">
        <f>+VLOOKUP(TablaPLANTAS[[#This Row],[COD]],'DT HUEVO'!$A:$D,4,0)</f>
        <v>SEGUNDA</v>
      </c>
      <c r="F71" s="6">
        <f>+SUMIFS(inv!$D$1:$D$1164,inv!$A$1:$A$1164,B71,inv!$Y$1:$Y$1164,TablaPLANTAS[[#This Row],[GRUPO]],inv!$U$1:$U$1164,"PLANTA CLASIFICACION")</f>
        <v>0</v>
      </c>
      <c r="G71" s="18">
        <f>+SUMIFS(VENTAS!$I:$I,VENTAS!$K:$K,A71,VENTAS!$C:$C,B71)</f>
        <v>0</v>
      </c>
      <c r="H71" s="18">
        <f>+SUMIFS(VENTAS!J:J,VENTAS!C:C,B71,VENTAS!K:K,A71)</f>
        <v>0</v>
      </c>
      <c r="I71" s="16">
        <f t="shared" si="4"/>
        <v>0</v>
      </c>
      <c r="J71" s="16">
        <f t="shared" si="5"/>
        <v>0</v>
      </c>
    </row>
    <row r="72" spans="1:10">
      <c r="A72" t="s">
        <v>530</v>
      </c>
      <c r="B72">
        <v>79110</v>
      </c>
      <c r="C72" t="s">
        <v>719</v>
      </c>
      <c r="D72" t="str">
        <f>+VLOOKUP(TablaPLANTAS[[#This Row],[COD]],'DT HUEVO'!$A:$D,3,0)</f>
        <v>SEGUNDA</v>
      </c>
      <c r="E72" t="str">
        <f>+VLOOKUP(TablaPLANTAS[[#This Row],[COD]],'DT HUEVO'!$A:$D,4,0)</f>
        <v>SEGUNDA</v>
      </c>
      <c r="F72" s="6">
        <f>+SUMIFS(inv!$D$1:$D$1164,inv!$A$1:$A$1164,B72,inv!$Y$1:$Y$1164,TablaPLANTAS[[#This Row],[GRUPO]],inv!$U$1:$U$1164,"PLANTA CLASIFICACION")</f>
        <v>37800</v>
      </c>
      <c r="G72" s="18">
        <f>+SUMIFS(VENTAS!$I:$I,VENTAS!$K:$K,A72,VENTAS!$C:$C,B72)</f>
        <v>0</v>
      </c>
      <c r="H72" s="18">
        <f>+SUMIFS(VENTAS!J:J,VENTAS!C:C,B72,VENTAS!K:K,A72)</f>
        <v>0</v>
      </c>
      <c r="I72" s="16">
        <f t="shared" si="4"/>
        <v>0</v>
      </c>
      <c r="J72" s="16">
        <f t="shared" si="5"/>
        <v>0</v>
      </c>
    </row>
    <row r="73" spans="1:10">
      <c r="A73" t="s">
        <v>530</v>
      </c>
      <c r="B73">
        <v>79111</v>
      </c>
      <c r="C73" t="s">
        <v>741</v>
      </c>
      <c r="D73" t="str">
        <f>+VLOOKUP(TablaPLANTAS[[#This Row],[COD]],'DT HUEVO'!$A:$D,3,0)</f>
        <v>SEGUNDA</v>
      </c>
      <c r="E73" t="str">
        <f>+VLOOKUP(TablaPLANTAS[[#This Row],[COD]],'DT HUEVO'!$A:$D,4,0)</f>
        <v>SEGUNDA</v>
      </c>
      <c r="F73" s="6">
        <f>+SUMIFS(inv!$D$1:$D$1164,inv!$A$1:$A$1164,B73,inv!$Y$1:$Y$1164,TablaPLANTAS[[#This Row],[GRUPO]],inv!$U$1:$U$1164,"PLANTA CLASIFICACION")</f>
        <v>0</v>
      </c>
      <c r="G73" s="18">
        <f>+SUMIFS(VENTAS!$I:$I,VENTAS!$K:$K,A73,VENTAS!$C:$C,B73)</f>
        <v>0</v>
      </c>
      <c r="H73" s="18">
        <f>+SUMIFS(VENTAS!J:J,VENTAS!C:C,B73,VENTAS!K:K,A73)</f>
        <v>0</v>
      </c>
      <c r="I73" s="16">
        <f t="shared" si="4"/>
        <v>0</v>
      </c>
      <c r="J73" s="16">
        <f t="shared" si="5"/>
        <v>0</v>
      </c>
    </row>
    <row r="74" spans="1:10">
      <c r="A74" t="s">
        <v>530</v>
      </c>
      <c r="B74">
        <v>79201</v>
      </c>
      <c r="C74" t="s">
        <v>50</v>
      </c>
      <c r="D74" t="str">
        <f>+VLOOKUP(TablaPLANTAS[[#This Row],[COD]],'DT HUEVO'!$A:$D,3,0)</f>
        <v>SEGUNDA</v>
      </c>
      <c r="E74" t="str">
        <f>+VLOOKUP(TablaPLANTAS[[#This Row],[COD]],'DT HUEVO'!$A:$D,4,0)</f>
        <v>SEGUNDA</v>
      </c>
      <c r="F74" s="6">
        <f>+SUMIFS(inv!$D$1:$D$1164,inv!$A$1:$A$1164,B74,inv!$Y$1:$Y$1164,TablaPLANTAS[[#This Row],[GRUPO]],inv!$U$1:$U$1164,"PLANTA CLASIFICACION")</f>
        <v>0</v>
      </c>
      <c r="G74" s="18">
        <f>+SUMIFS(VENTAS!$I:$I,VENTAS!$K:$K,A74,VENTAS!$C:$C,B74)</f>
        <v>0</v>
      </c>
      <c r="H74" s="18">
        <f>+SUMIFS(VENTAS!J:J,VENTAS!C:C,B74,VENTAS!K:K,A74)</f>
        <v>0</v>
      </c>
      <c r="I74" s="16">
        <f t="shared" si="4"/>
        <v>0</v>
      </c>
      <c r="J74" s="16">
        <f t="shared" si="5"/>
        <v>0</v>
      </c>
    </row>
    <row r="75" spans="1:10">
      <c r="A75" t="s">
        <v>530</v>
      </c>
      <c r="B75">
        <v>79208</v>
      </c>
      <c r="C75" t="s">
        <v>709</v>
      </c>
      <c r="D75" t="str">
        <f>+VLOOKUP(TablaPLANTAS[[#This Row],[COD]],'DT HUEVO'!$A:$D,3,0)</f>
        <v>SEGUNDA</v>
      </c>
      <c r="E75" t="str">
        <f>+VLOOKUP(TablaPLANTAS[[#This Row],[COD]],'DT HUEVO'!$A:$D,4,0)</f>
        <v>SEGUNDA</v>
      </c>
      <c r="F75" s="6">
        <f>+SUMIFS(inv!$D$1:$D$1164,inv!$A$1:$A$1164,B75,inv!$Y$1:$Y$1164,TablaPLANTAS[[#This Row],[GRUPO]],inv!$U$1:$U$1164,"PLANTA CLASIFICACION")</f>
        <v>0</v>
      </c>
      <c r="G75" s="18">
        <f>+SUMIFS(VENTAS!$I:$I,VENTAS!$K:$K,A75,VENTAS!$C:$C,B75)</f>
        <v>0</v>
      </c>
      <c r="H75" s="18">
        <f>+SUMIFS(VENTAS!J:J,VENTAS!C:C,B75,VENTAS!K:K,A75)</f>
        <v>0</v>
      </c>
      <c r="I75" s="16">
        <f t="shared" si="4"/>
        <v>0</v>
      </c>
      <c r="J75" s="16">
        <f t="shared" si="5"/>
        <v>0</v>
      </c>
    </row>
    <row r="76" spans="1:10">
      <c r="A76" t="s">
        <v>530</v>
      </c>
      <c r="B76">
        <v>101</v>
      </c>
      <c r="C76" t="s">
        <v>662</v>
      </c>
      <c r="D76" t="str">
        <f>+VLOOKUP(TablaPLANTAS[[#This Row],[COD]],'DT HUEVO'!$A:$D,3,0)</f>
        <v>YUMBO</v>
      </c>
      <c r="E76" t="str">
        <f>+VLOOKUP(TablaPLANTAS[[#This Row],[COD]],'DT HUEVO'!$A:$D,4,0)</f>
        <v>GRIS SUELTO</v>
      </c>
      <c r="F76" s="6">
        <f>+SUMIFS(inv!$D$1:$D$1164,inv!$A$1:$A$1164,B76,inv!$Y$1:$Y$1164,TablaPLANTAS[[#This Row],[GRUPO]],inv!$U$1:$U$1164,"PLANTA CLASIFICACION")</f>
        <v>0</v>
      </c>
      <c r="G76" s="18">
        <f>+SUMIFS(VENTAS!$I:$I,VENTAS!$K:$K,A76,VENTAS!$C:$C,B76)</f>
        <v>0</v>
      </c>
      <c r="H76" s="18">
        <f>+SUMIFS(VENTAS!J:J,VENTAS!C:C,B76,VENTAS!K:K,A76)</f>
        <v>0</v>
      </c>
      <c r="I76" s="16">
        <f t="shared" si="4"/>
        <v>0</v>
      </c>
      <c r="J76" s="16">
        <f t="shared" si="5"/>
        <v>0</v>
      </c>
    </row>
    <row r="77" spans="1:10">
      <c r="A77" t="s">
        <v>530</v>
      </c>
      <c r="B77">
        <v>10101</v>
      </c>
      <c r="C77" t="s">
        <v>536</v>
      </c>
      <c r="D77" t="str">
        <f>+VLOOKUP(TablaPLANTAS[[#This Row],[COD]],'DT HUEVO'!$A:$D,3,0)</f>
        <v>YUMBO</v>
      </c>
      <c r="E77" t="str">
        <f>+VLOOKUP(TablaPLANTAS[[#This Row],[COD]],'DT HUEVO'!$A:$D,4,0)</f>
        <v>GRIS SUELTO</v>
      </c>
      <c r="F77" s="6">
        <f>+SUMIFS(inv!$D$1:$D$1164,inv!$A$1:$A$1164,B77,inv!$Y$1:$Y$1164,TablaPLANTAS[[#This Row],[GRUPO]],inv!$U$1:$U$1164,"PLANTA CLASIFICACION")</f>
        <v>0</v>
      </c>
      <c r="G77" s="18">
        <f>+SUMIFS(VENTAS!$I:$I,VENTAS!$K:$K,A77,VENTAS!$C:$C,B77)</f>
        <v>0</v>
      </c>
      <c r="H77" s="18">
        <f>+SUMIFS(VENTAS!J:J,VENTAS!C:C,B77,VENTAS!K:K,A77)</f>
        <v>0</v>
      </c>
      <c r="I77" s="16">
        <f t="shared" ref="I77:I92" si="6">+IFERROR((F77/G77),0)</f>
        <v>0</v>
      </c>
      <c r="J77" s="16">
        <f t="shared" ref="J77:J92" si="7">+IFERROR((F77/H77),0)</f>
        <v>0</v>
      </c>
    </row>
    <row r="78" spans="1:10">
      <c r="A78" t="s">
        <v>530</v>
      </c>
      <c r="B78">
        <v>10103</v>
      </c>
      <c r="C78" t="s">
        <v>60</v>
      </c>
      <c r="D78" t="str">
        <f>+VLOOKUP(TablaPLANTAS[[#This Row],[COD]],'DT HUEVO'!$A:$D,3,0)</f>
        <v>YUMBO</v>
      </c>
      <c r="E78" t="str">
        <f>+VLOOKUP(TablaPLANTAS[[#This Row],[COD]],'DT HUEVO'!$A:$D,4,0)</f>
        <v>EMPACADOS</v>
      </c>
      <c r="F78" s="6">
        <f>+SUMIFS(inv!$D$1:$D$1164,inv!$A$1:$A$1164,B78,inv!$Y$1:$Y$1164,TablaPLANTAS[[#This Row],[GRUPO]],inv!$U$1:$U$1164,"PLANTA CLASIFICACION")</f>
        <v>0</v>
      </c>
      <c r="G78" s="18">
        <f>+SUMIFS(VENTAS!$I:$I,VENTAS!$K:$K,A78,VENTAS!$C:$C,B78)</f>
        <v>0</v>
      </c>
      <c r="H78" s="18">
        <f>+SUMIFS(VENTAS!J:J,VENTAS!C:C,B78,VENTAS!K:K,A78)</f>
        <v>0</v>
      </c>
      <c r="I78" s="16">
        <f t="shared" si="6"/>
        <v>0</v>
      </c>
      <c r="J78" s="16">
        <f t="shared" si="7"/>
        <v>0</v>
      </c>
    </row>
    <row r="79" spans="1:10">
      <c r="A79" t="s">
        <v>530</v>
      </c>
      <c r="B79">
        <v>76101</v>
      </c>
      <c r="C79" t="s">
        <v>644</v>
      </c>
      <c r="D79" t="str">
        <f>+VLOOKUP(TablaPLANTAS[[#This Row],[COD]],'DT HUEVO'!$A:$D,3,0)</f>
        <v>YUMBO</v>
      </c>
      <c r="E79" t="str">
        <f>+VLOOKUP(TablaPLANTAS[[#This Row],[COD]],'DT HUEVO'!$A:$D,4,0)</f>
        <v>GRIS SUELTO</v>
      </c>
      <c r="F79" s="6">
        <f>+SUMIFS(inv!$D$1:$D$1164,inv!$A$1:$A$1164,B79,inv!$Y$1:$Y$1164,TablaPLANTAS[[#This Row],[GRUPO]],inv!$U$1:$U$1164,"PLANTA CLASIFICACION")</f>
        <v>0</v>
      </c>
      <c r="G79" s="18">
        <f>+SUMIFS(VENTAS!$I:$I,VENTAS!$K:$K,A79,VENTAS!$C:$C,B79)</f>
        <v>0</v>
      </c>
      <c r="H79" s="18">
        <f>+SUMIFS(VENTAS!J:J,VENTAS!C:C,B79,VENTAS!K:K,A79)</f>
        <v>0</v>
      </c>
      <c r="I79" s="16">
        <f t="shared" si="6"/>
        <v>0</v>
      </c>
      <c r="J79" s="16">
        <f t="shared" si="7"/>
        <v>0</v>
      </c>
    </row>
    <row r="80" spans="1:10">
      <c r="A80" t="s">
        <v>530</v>
      </c>
      <c r="B80">
        <v>10102</v>
      </c>
      <c r="C80" t="s">
        <v>24</v>
      </c>
      <c r="D80" t="str">
        <f>+VLOOKUP(TablaPLANTAS[[#This Row],[COD]],'DT HUEVO'!$A:$D,3,0)</f>
        <v>YUMBO</v>
      </c>
      <c r="E80" t="str">
        <f>+VLOOKUP(TablaPLANTAS[[#This Row],[COD]],'DT HUEVO'!$A:$D,4,0)</f>
        <v>VERDE</v>
      </c>
      <c r="F80" s="6">
        <f>+SUMIFS(inv!$D$1:$D$1164,inv!$A$1:$A$1164,B80,inv!$Y$1:$Y$1164,TablaPLANTAS[[#This Row],[GRUPO]],inv!$U$1:$U$1164,"PLANTA CLASIFICACION")</f>
        <v>0</v>
      </c>
      <c r="G80" s="18">
        <f>+SUMIFS(VENTAS!$I:$I,VENTAS!$K:$K,A80,VENTAS!$C:$C,B80)</f>
        <v>0</v>
      </c>
      <c r="H80" s="18">
        <f>+SUMIFS(VENTAS!J:J,VENTAS!C:C,B80,VENTAS!K:K,A80)</f>
        <v>0</v>
      </c>
      <c r="I80" s="16">
        <f t="shared" si="6"/>
        <v>0</v>
      </c>
      <c r="J80" s="16">
        <f t="shared" si="7"/>
        <v>0</v>
      </c>
    </row>
    <row r="81" spans="1:10">
      <c r="A81" t="s">
        <v>530</v>
      </c>
      <c r="B81">
        <v>91</v>
      </c>
      <c r="C81" t="s">
        <v>823</v>
      </c>
      <c r="D81" t="str">
        <f>+VLOOKUP(TablaPLANTAS[[#This Row],[COD]],'DT HUEVO'!$A:$D,3,0)</f>
        <v>HUEVO SIN CLASIFICAR</v>
      </c>
      <c r="E81" t="str">
        <f>+VLOOKUP(TablaPLANTAS[[#This Row],[COD]],'DT HUEVO'!$A:$D,4,0)</f>
        <v>HUEVO SIN CLASIFICAR</v>
      </c>
      <c r="F81" s="6">
        <f>+SUMIFS(inv!$D$1:$D$1164,inv!$A$1:$A$1164,B81,inv!$Y$1:$Y$1164,TablaPLANTAS[[#This Row],[GRUPO]],inv!$U$1:$U$1164,"PLANTA CLASIFICACION")</f>
        <v>0</v>
      </c>
      <c r="G81" s="18">
        <f>+SUMIFS(VENTAS!$I:$I,VENTAS!$K:$K,A81,VENTAS!$C:$C,B81)</f>
        <v>0</v>
      </c>
      <c r="H81" s="18">
        <f>+SUMIFS(VENTAS!J:J,VENTAS!C:C,B81,VENTAS!K:K,A81)</f>
        <v>0</v>
      </c>
      <c r="I81" s="16">
        <f t="shared" si="6"/>
        <v>0</v>
      </c>
      <c r="J81" s="16">
        <f t="shared" si="7"/>
        <v>0</v>
      </c>
    </row>
    <row r="82" spans="1:10">
      <c r="A82" t="s">
        <v>530</v>
      </c>
      <c r="B82">
        <v>13412</v>
      </c>
      <c r="C82" t="s">
        <v>883</v>
      </c>
      <c r="D82" t="str">
        <f>+VLOOKUP(TablaPLANTAS[[#This Row],[COD]],'DT HUEVO'!$A:$D,3,0)</f>
        <v>A</v>
      </c>
      <c r="E82" t="str">
        <f>+VLOOKUP(TablaPLANTAS[[#This Row],[COD]],'DT HUEVO'!$A:$D,4,0)</f>
        <v>EMPACADOS</v>
      </c>
      <c r="F82" s="6">
        <f>+SUMIFS(inv!$D$1:$D$1164,inv!$A$1:$A$1164,B82,inv!$Y$1:$Y$1164,TablaPLANTAS[[#This Row],[GRUPO]],inv!$U$1:$U$1164,"PLANTA CLASIFICACION")</f>
        <v>0</v>
      </c>
      <c r="G82" s="18">
        <f>+SUMIFS(VENTAS!$I:$I,VENTAS!$K:$K,A82,VENTAS!$C:$C,B82)</f>
        <v>0</v>
      </c>
      <c r="H82" s="18">
        <f>+SUMIFS(VENTAS!J:J,VENTAS!C:C,B82,VENTAS!K:K,A82)</f>
        <v>0</v>
      </c>
      <c r="I82" s="16">
        <f t="shared" si="6"/>
        <v>0</v>
      </c>
      <c r="J82" s="16">
        <f t="shared" si="7"/>
        <v>0</v>
      </c>
    </row>
    <row r="83" spans="1:10">
      <c r="A83" t="s">
        <v>530</v>
      </c>
      <c r="B83">
        <v>73005</v>
      </c>
      <c r="C83" t="s">
        <v>902</v>
      </c>
      <c r="D83" t="str">
        <f>+VLOOKUP(TablaPLANTAS[[#This Row],[COD]],'DT HUEVO'!$A:$D,3,0)</f>
        <v>SEGUNDA</v>
      </c>
      <c r="E83" t="str">
        <f>+VLOOKUP(TablaPLANTAS[[#This Row],[COD]],'DT HUEVO'!$A:$D,4,0)</f>
        <v>SEGUNDA</v>
      </c>
      <c r="F83" s="6">
        <f>+SUMIFS(inv!$D$1:$D$1164,inv!$A$1:$A$1164,B83,inv!$Y$1:$Y$1164,TablaPLANTAS[[#This Row],[GRUPO]],inv!$U$1:$U$1164,"PLANTA CLASIFICACION")</f>
        <v>0</v>
      </c>
      <c r="G83" s="18">
        <f>+SUMIFS(VENTAS!$I:$I,VENTAS!$K:$K,A83,VENTAS!$C:$C,B83)</f>
        <v>0</v>
      </c>
      <c r="H83" s="18">
        <f>+SUMIFS(VENTAS!J:J,VENTAS!C:C,B83,VENTAS!K:K,A83)</f>
        <v>0</v>
      </c>
      <c r="I83" s="16">
        <f t="shared" si="6"/>
        <v>0</v>
      </c>
      <c r="J83" s="16">
        <f t="shared" si="7"/>
        <v>0</v>
      </c>
    </row>
    <row r="84" spans="1:10">
      <c r="A84" t="s">
        <v>530</v>
      </c>
      <c r="B84">
        <v>13381</v>
      </c>
      <c r="C84" t="s">
        <v>907</v>
      </c>
      <c r="D84" t="str">
        <f>+VLOOKUP(TablaPLANTAS[[#This Row],[COD]],'DT HUEVO'!$A:$D,3,0)</f>
        <v>AA</v>
      </c>
      <c r="E84" t="str">
        <f>+VLOOKUP(TablaPLANTAS[[#This Row],[COD]],'DT HUEVO'!$A:$D,4,0)</f>
        <v>EMPACADOS</v>
      </c>
      <c r="F84" s="6">
        <f>+SUMIFS(inv!$D$1:$D$1164,inv!$A$1:$A$1164,B84,inv!$Y$1:$Y$1164,TablaPLANTAS[[#This Row],[GRUPO]],inv!$U$1:$U$1164,"PLANTA CLASIFICACION")</f>
        <v>0</v>
      </c>
      <c r="G84" s="18">
        <f>+SUMIFS(VENTAS!$I:$I,VENTAS!$K:$K,A84,VENTAS!$C:$C,B84)</f>
        <v>0</v>
      </c>
      <c r="H84" s="18">
        <f>+SUMIFS(VENTAS!J:J,VENTAS!C:C,B84,VENTAS!K:K,A84)</f>
        <v>0</v>
      </c>
      <c r="I84" s="16">
        <f t="shared" si="6"/>
        <v>0</v>
      </c>
      <c r="J84" s="16">
        <f t="shared" si="7"/>
        <v>0</v>
      </c>
    </row>
    <row r="85" spans="1:10">
      <c r="A85" t="s">
        <v>530</v>
      </c>
      <c r="B85">
        <v>10516</v>
      </c>
      <c r="C85" t="s">
        <v>909</v>
      </c>
      <c r="D85" t="e">
        <f>+VLOOKUP(TablaPLANTAS[[#This Row],[COD]],'DT HUEVO'!$A:$D,3,0)</f>
        <v>#N/A</v>
      </c>
      <c r="E85" t="e">
        <f>+VLOOKUP(TablaPLANTAS[[#This Row],[COD]],'DT HUEVO'!$A:$D,4,0)</f>
        <v>#N/A</v>
      </c>
      <c r="F85" s="6">
        <f>+SUMIFS(inv!$D$1:$D$1164,inv!$A$1:$A$1164,B85,inv!$Y$1:$Y$1164,TablaPLANTAS[[#This Row],[GRUPO]],inv!$U$1:$U$1164,"PLANTA CLASIFICACION")</f>
        <v>0</v>
      </c>
      <c r="G85" s="18">
        <f>+SUMIFS(VENTAS!$I:$I,VENTAS!$K:$K,A85,VENTAS!$C:$C,B85)</f>
        <v>0</v>
      </c>
      <c r="H85" s="18">
        <f>+SUMIFS(VENTAS!J:J,VENTAS!C:C,B85,VENTAS!K:K,A85)</f>
        <v>0</v>
      </c>
      <c r="I85" s="16">
        <f t="shared" si="6"/>
        <v>0</v>
      </c>
      <c r="J85" s="16">
        <f t="shared" si="7"/>
        <v>0</v>
      </c>
    </row>
    <row r="86" spans="1:10">
      <c r="A86" t="s">
        <v>530</v>
      </c>
      <c r="B86">
        <v>10447</v>
      </c>
      <c r="C86" t="s">
        <v>910</v>
      </c>
      <c r="D86" t="str">
        <f>+VLOOKUP(TablaPLANTAS[[#This Row],[COD]],'DT HUEVO'!$A:$D,3,0)</f>
        <v>A</v>
      </c>
      <c r="E86" t="str">
        <f>+VLOOKUP(TablaPLANTAS[[#This Row],[COD]],'DT HUEVO'!$A:$D,4,0)</f>
        <v>EMPACADOS</v>
      </c>
      <c r="F86" s="6">
        <f>+SUMIFS(inv!$D$1:$D$1164,inv!$A$1:$A$1164,B86,inv!$Y$1:$Y$1164,TablaPLANTAS[[#This Row],[GRUPO]],inv!$U$1:$U$1164,"PLANTA CLASIFICACION")</f>
        <v>0</v>
      </c>
      <c r="G86" s="18">
        <f>+SUMIFS(VENTAS!$I:$I,VENTAS!$K:$K,A86,VENTAS!$C:$C,B86)</f>
        <v>0</v>
      </c>
      <c r="H86" s="18">
        <f>+SUMIFS(VENTAS!J:J,VENTAS!C:C,B86,VENTAS!K:K,A86)</f>
        <v>0</v>
      </c>
      <c r="I86" s="16">
        <f t="shared" si="6"/>
        <v>0</v>
      </c>
      <c r="J86" s="16">
        <f t="shared" si="7"/>
        <v>0</v>
      </c>
    </row>
    <row r="87" spans="1:10">
      <c r="A87" t="s">
        <v>530</v>
      </c>
      <c r="B87">
        <v>130</v>
      </c>
      <c r="C87" t="s">
        <v>49</v>
      </c>
      <c r="D87" t="str">
        <f>+VLOOKUP(TablaPLANTAS[[#This Row],[COD]],'DT HUEVO'!$A:$D,3,0)</f>
        <v>SEGUNDA</v>
      </c>
      <c r="E87" t="str">
        <f>+VLOOKUP(TablaPLANTAS[[#This Row],[COD]],'DT HUEVO'!$A:$D,4,0)</f>
        <v>SEGUNDA</v>
      </c>
      <c r="F87" s="6">
        <f>+SUMIFS(inv!$D$1:$D$1164,inv!$A$1:$A$1164,B87,inv!$Y$1:$Y$1164,TablaPLANTAS[[#This Row],[GRUPO]],inv!$U$1:$U$1164,"PLANTA CLASIFICACION")</f>
        <v>0</v>
      </c>
      <c r="G87" s="18">
        <f>+SUMIFS(VENTAS!$I:$I,VENTAS!$K:$K,A87,VENTAS!$C:$C,B87)</f>
        <v>0</v>
      </c>
      <c r="H87" s="18">
        <f>+SUMIFS(VENTAS!J:J,VENTAS!C:C,B87,VENTAS!K:K,A87)</f>
        <v>0</v>
      </c>
      <c r="I87" s="16">
        <f t="shared" si="6"/>
        <v>0</v>
      </c>
      <c r="J87" s="16">
        <f t="shared" si="7"/>
        <v>0</v>
      </c>
    </row>
    <row r="88" spans="1:10">
      <c r="A88" t="s">
        <v>530</v>
      </c>
      <c r="B88">
        <v>902</v>
      </c>
      <c r="C88" t="s">
        <v>915</v>
      </c>
      <c r="D88" t="str">
        <f>+VLOOKUP(TablaPLANTAS[[#This Row],[COD]],'DT HUEVO'!$A:$D,3,0)</f>
        <v>SEGUNDA</v>
      </c>
      <c r="E88" t="str">
        <f>+VLOOKUP(TablaPLANTAS[[#This Row],[COD]],'DT HUEVO'!$A:$D,4,0)</f>
        <v>SEGUNDA</v>
      </c>
      <c r="F88" s="6">
        <f>+SUMIFS(inv!$D$1:$D$1164,inv!$A$1:$A$1164,B88,inv!$Y$1:$Y$1164,TablaPLANTAS[[#This Row],[GRUPO]],inv!$U$1:$U$1164,"PLANTA CLASIFICACION")</f>
        <v>0</v>
      </c>
      <c r="G88" s="18">
        <f>+SUMIFS(VENTAS!$I:$I,VENTAS!$K:$K,A88,VENTAS!$C:$C,B88)</f>
        <v>0</v>
      </c>
      <c r="H88" s="18">
        <f>+SUMIFS(VENTAS!J:J,VENTAS!C:C,B88,VENTAS!K:K,A88)</f>
        <v>0</v>
      </c>
      <c r="I88" s="16">
        <f t="shared" si="6"/>
        <v>0</v>
      </c>
      <c r="J88" s="16">
        <f t="shared" si="7"/>
        <v>0</v>
      </c>
    </row>
    <row r="89" spans="1:10">
      <c r="A89" t="s">
        <v>530</v>
      </c>
      <c r="B89">
        <v>10357</v>
      </c>
      <c r="C89" t="s">
        <v>920</v>
      </c>
      <c r="D89" t="str">
        <f>+VLOOKUP(TablaPLANTAS[[#This Row],[COD]],'DT HUEVO'!$A:$D,3,0)</f>
        <v>AA</v>
      </c>
      <c r="E89" t="str">
        <f>+VLOOKUP(TablaPLANTAS[[#This Row],[COD]],'DT HUEVO'!$A:$D,4,0)</f>
        <v>EMPACADOS</v>
      </c>
      <c r="F89" s="6">
        <f>+SUMIFS(inv!$D$1:$D$1164,inv!$A$1:$A$1164,B89,inv!$Y$1:$Y$1164,TablaPLANTAS[[#This Row],[GRUPO]],inv!$U$1:$U$1164,"PLANTA CLASIFICACION")</f>
        <v>0</v>
      </c>
      <c r="G89" s="18">
        <f>+SUMIFS(VENTAS!$I:$I,VENTAS!$K:$K,A89,VENTAS!$C:$C,B89)</f>
        <v>0</v>
      </c>
      <c r="H89" s="18">
        <f>+SUMIFS(VENTAS!J:J,VENTAS!C:C,B89,VENTAS!K:K,A89)</f>
        <v>0</v>
      </c>
      <c r="I89" s="16">
        <f t="shared" si="6"/>
        <v>0</v>
      </c>
      <c r="J89" s="16">
        <f t="shared" si="7"/>
        <v>0</v>
      </c>
    </row>
    <row r="90" spans="1:10">
      <c r="A90" t="s">
        <v>530</v>
      </c>
      <c r="B90">
        <v>10507</v>
      </c>
      <c r="C90" t="s">
        <v>921</v>
      </c>
      <c r="D90" t="e">
        <f>+VLOOKUP(TablaPLANTAS[[#This Row],[COD]],'DT HUEVO'!$A:$D,3,0)</f>
        <v>#N/A</v>
      </c>
      <c r="E90" t="e">
        <f>+VLOOKUP(TablaPLANTAS[[#This Row],[COD]],'DT HUEVO'!$A:$D,4,0)</f>
        <v>#N/A</v>
      </c>
      <c r="F90" s="6">
        <f>+SUMIFS(inv!$D$1:$D$1164,inv!$A$1:$A$1164,B90,inv!$Y$1:$Y$1164,TablaPLANTAS[[#This Row],[GRUPO]],inv!$U$1:$U$1164,"PLANTA CLASIFICACION")</f>
        <v>0</v>
      </c>
      <c r="G90" s="18">
        <f>+SUMIFS(VENTAS!$I:$I,VENTAS!$K:$K,A90,VENTAS!$C:$C,B90)</f>
        <v>0</v>
      </c>
      <c r="H90" s="18">
        <f>+SUMIFS(VENTAS!J:J,VENTAS!C:C,B90,VENTAS!K:K,A90)</f>
        <v>0</v>
      </c>
      <c r="I90" s="16">
        <f t="shared" si="6"/>
        <v>0</v>
      </c>
      <c r="J90" s="16">
        <f t="shared" si="7"/>
        <v>0</v>
      </c>
    </row>
    <row r="91" spans="1:10">
      <c r="A91" t="s">
        <v>530</v>
      </c>
      <c r="B91">
        <v>12357</v>
      </c>
      <c r="C91" t="s">
        <v>924</v>
      </c>
      <c r="D91" t="e">
        <f>+VLOOKUP(TablaPLANTAS[[#This Row],[COD]],'DT HUEVO'!$A:$D,3,0)</f>
        <v>#N/A</v>
      </c>
      <c r="E91" t="e">
        <f>+VLOOKUP(TablaPLANTAS[[#This Row],[COD]],'DT HUEVO'!$A:$D,4,0)</f>
        <v>#N/A</v>
      </c>
      <c r="F91" s="6">
        <f>+SUMIFS(inv!$D$1:$D$1164,inv!$A$1:$A$1164,B91,inv!$Y$1:$Y$1164,TablaPLANTAS[[#This Row],[GRUPO]],inv!$U$1:$U$1164,"PLANTA CLASIFICACION")</f>
        <v>0</v>
      </c>
      <c r="G91" s="18">
        <f>+SUMIFS(VENTAS!$I:$I,VENTAS!$K:$K,A91,VENTAS!$C:$C,B91)</f>
        <v>0</v>
      </c>
      <c r="H91" s="18">
        <f>+SUMIFS(VENTAS!J:J,VENTAS!C:C,B91,VENTAS!K:K,A91)</f>
        <v>0</v>
      </c>
      <c r="I91" s="16">
        <f t="shared" si="6"/>
        <v>0</v>
      </c>
      <c r="J91" s="16">
        <f t="shared" si="7"/>
        <v>0</v>
      </c>
    </row>
    <row r="92" spans="1:10">
      <c r="A92" t="s">
        <v>530</v>
      </c>
      <c r="B92">
        <v>10318</v>
      </c>
      <c r="C92" t="s">
        <v>963</v>
      </c>
      <c r="D92" t="str">
        <f>+VLOOKUP(TablaPLANTAS[[#This Row],[COD]],'DT HUEVO'!$A:$D,3,0)</f>
        <v>AA</v>
      </c>
      <c r="E92" t="str">
        <f>+VLOOKUP(TablaPLANTAS[[#This Row],[COD]],'DT HUEVO'!$A:$D,4,0)</f>
        <v>EMPACADOS</v>
      </c>
      <c r="F92" s="6">
        <f>+SUMIFS(inv!$D$1:$D$1164,inv!$A$1:$A$1164,B92,inv!$Y$1:$Y$1164,TablaPLANTAS[[#This Row],[GRUPO]],inv!$U$1:$U$1164,"PLANTA CLASIFICACION")</f>
        <v>0</v>
      </c>
      <c r="G92" s="18">
        <f>+SUMIFS(VENTAS!$I:$I,VENTAS!$K:$K,A92,VENTAS!$C:$C,B92)</f>
        <v>0</v>
      </c>
      <c r="H92" s="18">
        <f>+SUMIFS(VENTAS!J:J,VENTAS!C:C,B92,VENTAS!K:K,A92)</f>
        <v>0</v>
      </c>
      <c r="I92" s="16">
        <f t="shared" si="6"/>
        <v>0</v>
      </c>
      <c r="J92" s="16">
        <f t="shared" si="7"/>
        <v>0</v>
      </c>
    </row>
    <row r="93" spans="1:10">
      <c r="A93" t="s">
        <v>530</v>
      </c>
      <c r="B93">
        <v>13558</v>
      </c>
      <c r="C93" t="s">
        <v>968</v>
      </c>
      <c r="D93" t="str">
        <f>+VLOOKUP(TablaPLANTAS[[#This Row],[COD]],'DT HUEVO'!$A:$D,3,0)</f>
        <v>B</v>
      </c>
      <c r="E93" t="str">
        <f>+VLOOKUP(TablaPLANTAS[[#This Row],[COD]],'DT HUEVO'!$A:$D,4,0)</f>
        <v>EMPACADOS</v>
      </c>
      <c r="F93" s="6">
        <f>+SUMIFS(inv!$D$1:$D$1164,inv!$A$1:$A$1164,B93,inv!$Y$1:$Y$1164,TablaPLANTAS[[#This Row],[GRUPO]],inv!$U$1:$U$1164,"PLANTA CLASIFICACION")</f>
        <v>0</v>
      </c>
      <c r="G93" s="6">
        <f>+SUMIFS(VENTAS!$I:$I,VENTAS!$K:$K,A93,VENTAS!$C:$C,B93)</f>
        <v>0</v>
      </c>
      <c r="H93" s="6">
        <f>+SUMIFS(VENTAS!J:J,VENTAS!C:C,B93,VENTAS!K:K,A93)</f>
        <v>0</v>
      </c>
      <c r="I93" s="16">
        <f>+IFERROR((F93/G93),0)</f>
        <v>0</v>
      </c>
      <c r="J93" s="16">
        <f>+IFERROR((F93/H93),0)</f>
        <v>0</v>
      </c>
    </row>
    <row r="94" spans="1:10">
      <c r="A94" t="s">
        <v>530</v>
      </c>
      <c r="B94">
        <v>12307</v>
      </c>
      <c r="C94" t="s">
        <v>970</v>
      </c>
      <c r="D94" t="str">
        <f>+VLOOKUP(TablaPLANTAS[[#This Row],[COD]],'DT HUEVO'!$A:$D,3,0)</f>
        <v>AA</v>
      </c>
      <c r="E94" t="str">
        <f>+VLOOKUP(TablaPLANTAS[[#This Row],[COD]],'DT HUEVO'!$A:$D,4,0)</f>
        <v>EMPACADOS</v>
      </c>
      <c r="F94" s="6">
        <f>+SUMIFS(inv!$D$1:$D$1164,inv!$A$1:$A$1164,B94,inv!$Y$1:$Y$1164,TablaPLANTAS[[#This Row],[GRUPO]],inv!$U$1:$U$1164,"PLANTA CLASIFICACION")</f>
        <v>0</v>
      </c>
      <c r="G94" s="6">
        <f>+SUMIFS(VENTAS!$I:$I,VENTAS!$K:$K,A94,VENTAS!$C:$C,B94)</f>
        <v>0</v>
      </c>
      <c r="H94" s="6">
        <f>+SUMIFS(VENTAS!J:J,VENTAS!C:C,B94,VENTAS!K:K,A94)</f>
        <v>0</v>
      </c>
      <c r="I94" s="16">
        <f>+IFERROR((F94/G94),0)</f>
        <v>0</v>
      </c>
      <c r="J94" s="16">
        <f>+IFERROR((F94/H94),0)</f>
        <v>0</v>
      </c>
    </row>
    <row r="95" spans="1:10">
      <c r="A95" t="s">
        <v>530</v>
      </c>
      <c r="B95">
        <v>13301</v>
      </c>
      <c r="C95" t="s">
        <v>971</v>
      </c>
      <c r="D95" t="str">
        <f>+VLOOKUP(TablaPLANTAS[[#This Row],[COD]],'DT HUEVO'!$A:$D,3,0)</f>
        <v>AA</v>
      </c>
      <c r="E95" t="str">
        <f>+VLOOKUP(TablaPLANTAS[[#This Row],[COD]],'DT HUEVO'!$A:$D,4,0)</f>
        <v>SUELTO</v>
      </c>
      <c r="F95" s="6">
        <f>+SUMIFS(inv!$D$1:$D$1164,inv!$A$1:$A$1164,B95,inv!$Y$1:$Y$1164,TablaPLANTAS[[#This Row],[GRUPO]],inv!$U$1:$U$1164,"PLANTA CLASIFICACION")</f>
        <v>0</v>
      </c>
      <c r="G95" s="6">
        <f>+SUMIFS(VENTAS!$I:$I,VENTAS!$K:$K,A95,VENTAS!$C:$C,B95)</f>
        <v>0</v>
      </c>
      <c r="H95" s="6">
        <f>+SUMIFS(VENTAS!J:J,VENTAS!C:C,B95,VENTAS!K:K,A95)</f>
        <v>0</v>
      </c>
      <c r="I95" s="16">
        <f>+IFERROR((F95/G95),0)</f>
        <v>0</v>
      </c>
      <c r="J95" s="16">
        <f>+IFERROR((F95/H95),0)</f>
        <v>0</v>
      </c>
    </row>
    <row r="96" spans="1:10">
      <c r="A96" t="s">
        <v>530</v>
      </c>
      <c r="B96">
        <v>12206</v>
      </c>
      <c r="C96" t="s">
        <v>1006</v>
      </c>
      <c r="D96" t="str">
        <f>+VLOOKUP(TablaPLANTAS[[#This Row],[COD]],'DT HUEVO'!$A:$D,3,0)</f>
        <v>AAA</v>
      </c>
      <c r="E96" t="str">
        <f>+VLOOKUP(TablaPLANTAS[[#This Row],[COD]],'DT HUEVO'!$A:$D,4,0)</f>
        <v>EMPACADOS</v>
      </c>
      <c r="F96" s="6">
        <f>+SUMIFS(inv!$D$1:$D$1164,inv!$A$1:$A$1164,B96,inv!$Y$1:$Y$1164,TablaPLANTAS[[#This Row],[GRUPO]],inv!$U$1:$U$1164,"PLANTA CLASIFICACION")</f>
        <v>0</v>
      </c>
      <c r="G96" s="6">
        <f>+SUMIFS(VENTAS!$I:$I,VENTAS!$K:$K,A96,VENTAS!$C:$C,B96)</f>
        <v>0</v>
      </c>
      <c r="H96" s="6">
        <f>+SUMIFS(VENTAS!J:J,VENTAS!C:C,B96,VENTAS!K:K,A96)</f>
        <v>0</v>
      </c>
      <c r="I96" s="16">
        <f>+IFERROR((F96/G96),0)</f>
        <v>0</v>
      </c>
      <c r="J96" s="16">
        <f>+IFERROR((F96/H96),0)</f>
        <v>0</v>
      </c>
    </row>
    <row r="97" spans="1:10">
      <c r="A97" t="s">
        <v>530</v>
      </c>
      <c r="B97" s="14">
        <v>10512</v>
      </c>
      <c r="C97" t="s">
        <v>1012</v>
      </c>
      <c r="D97" t="str">
        <f>+VLOOKUP(TablaPLANTAS[[#This Row],[COD]],'DT HUEVO'!$A:$D,3,0)</f>
        <v>B</v>
      </c>
      <c r="E97" t="str">
        <f>+VLOOKUP(TablaPLANTAS[[#This Row],[COD]],'DT HUEVO'!$A:$D,4,0)</f>
        <v>EMPACADOS</v>
      </c>
      <c r="F97" s="6">
        <f>+SUMIFS(inv!$D$1:$D$1164,inv!$A$1:$A$1164,B97,inv!$Y$1:$Y$1164,TablaPLANTAS[[#This Row],[GRUPO]],inv!$U$1:$U$1164,"PLANTA CLASIFICACION")</f>
        <v>0</v>
      </c>
      <c r="G97" s="118">
        <f>+SUMIFS(VENTAS!$I:$I,VENTAS!$K:$K,A97,VENTAS!$C:$C,B97)</f>
        <v>0</v>
      </c>
      <c r="H97" s="118">
        <f>+SUMIFS(VENTAS!J:J,VENTAS!C:C,B97,VENTAS!K:K,A97)</f>
        <v>0</v>
      </c>
      <c r="I97" s="16">
        <f t="shared" ref="I97:I113" si="8">+IFERROR((F97/G97),0)</f>
        <v>0</v>
      </c>
      <c r="J97" s="16">
        <f t="shared" ref="J97:J113" si="9">+IFERROR((F97/H97),0)</f>
        <v>0</v>
      </c>
    </row>
    <row r="98" spans="1:10">
      <c r="A98" t="s">
        <v>530</v>
      </c>
      <c r="B98" s="14">
        <v>10558</v>
      </c>
      <c r="C98" t="s">
        <v>1013</v>
      </c>
      <c r="D98" t="str">
        <f>+VLOOKUP(TablaPLANTAS[[#This Row],[COD]],'DT HUEVO'!$A:$D,3,0)</f>
        <v>B</v>
      </c>
      <c r="E98" t="str">
        <f>+VLOOKUP(TablaPLANTAS[[#This Row],[COD]],'DT HUEVO'!$A:$D,4,0)</f>
        <v>EMPACADOS</v>
      </c>
      <c r="F98" s="6">
        <f>+SUMIFS(inv!$D$1:$D$1164,inv!$A$1:$A$1164,B98,inv!$Y$1:$Y$1164,TablaPLANTAS[[#This Row],[GRUPO]],inv!$U$1:$U$1164,"PLANTA CLASIFICACION")</f>
        <v>0</v>
      </c>
      <c r="G98" s="118">
        <f>+SUMIFS(VENTAS!$I:$I,VENTAS!$K:$K,A98,VENTAS!$C:$C,B98)</f>
        <v>0</v>
      </c>
      <c r="H98" s="118">
        <f>+SUMIFS(VENTAS!J:J,VENTAS!C:C,B98,VENTAS!K:K,A98)</f>
        <v>0</v>
      </c>
      <c r="I98" s="16">
        <f t="shared" si="8"/>
        <v>0</v>
      </c>
      <c r="J98" s="16">
        <f t="shared" si="9"/>
        <v>0</v>
      </c>
    </row>
    <row r="99" spans="1:10">
      <c r="A99" t="s">
        <v>530</v>
      </c>
      <c r="B99" s="14">
        <v>10515</v>
      </c>
      <c r="C99" t="s">
        <v>1016</v>
      </c>
      <c r="D99" t="str">
        <f>+VLOOKUP(TablaPLANTAS[[#This Row],[COD]],'DT HUEVO'!$A:$D,3,0)</f>
        <v>B</v>
      </c>
      <c r="E99" t="str">
        <f>+VLOOKUP(TablaPLANTAS[[#This Row],[COD]],'DT HUEVO'!$A:$D,4,0)</f>
        <v>EMPACADOS</v>
      </c>
      <c r="F99" s="6">
        <f>+SUMIFS(inv!$D$1:$D$1164,inv!$A$1:$A$1164,B99,inv!$Y$1:$Y$1164,TablaPLANTAS[[#This Row],[GRUPO]],inv!$U$1:$U$1164,"PLANTA CLASIFICACION")</f>
        <v>0</v>
      </c>
      <c r="G99" s="118">
        <f>+SUMIFS(VENTAS!$I:$I,VENTAS!$K:$K,A99,VENTAS!$C:$C,B99)</f>
        <v>0</v>
      </c>
      <c r="H99" s="118">
        <f>+SUMIFS(VENTAS!J:J,VENTAS!C:C,B99,VENTAS!K:K,A99)</f>
        <v>0</v>
      </c>
      <c r="I99" s="16">
        <f t="shared" si="8"/>
        <v>0</v>
      </c>
      <c r="J99" s="16">
        <f t="shared" si="9"/>
        <v>0</v>
      </c>
    </row>
    <row r="100" spans="1:10">
      <c r="A100" t="s">
        <v>530</v>
      </c>
      <c r="B100" s="14">
        <v>10417</v>
      </c>
      <c r="C100" t="s">
        <v>1017</v>
      </c>
      <c r="D100" t="str">
        <f>+VLOOKUP(TablaPLANTAS[[#This Row],[COD]],'DT HUEVO'!$A:$D,3,0)</f>
        <v>A</v>
      </c>
      <c r="E100" t="str">
        <f>+VLOOKUP(TablaPLANTAS[[#This Row],[COD]],'DT HUEVO'!$A:$D,4,0)</f>
        <v>EMPACADOS</v>
      </c>
      <c r="F100" s="6">
        <f>+SUMIFS(inv!$D$1:$D$1164,inv!$A$1:$A$1164,B100,inv!$Y$1:$Y$1164,TablaPLANTAS[[#This Row],[GRUPO]],inv!$U$1:$U$1164,"PLANTA CLASIFICACION")</f>
        <v>0</v>
      </c>
      <c r="G100" s="118">
        <f>+SUMIFS(VENTAS!$I:$I,VENTAS!$K:$K,A100,VENTAS!$C:$C,B100)</f>
        <v>0</v>
      </c>
      <c r="H100" s="118">
        <f>+SUMIFS(VENTAS!J:J,VENTAS!C:C,B100,VENTAS!K:K,A100)</f>
        <v>0</v>
      </c>
      <c r="I100" s="16">
        <f t="shared" si="8"/>
        <v>0</v>
      </c>
      <c r="J100" s="16">
        <f t="shared" si="9"/>
        <v>0</v>
      </c>
    </row>
    <row r="101" spans="1:10">
      <c r="A101" t="s">
        <v>530</v>
      </c>
      <c r="B101" s="14">
        <v>12268</v>
      </c>
      <c r="C101" t="s">
        <v>1022</v>
      </c>
      <c r="D101" t="str">
        <f>+VLOOKUP(TablaPLANTAS[[#This Row],[COD]],'DT HUEVO'!$A:$D,3,0)</f>
        <v>XL</v>
      </c>
      <c r="E101" t="str">
        <f>+VLOOKUP(TablaPLANTAS[[#This Row],[COD]],'DT HUEVO'!$A:$D,4,0)</f>
        <v>EMPACADOS</v>
      </c>
      <c r="F101" s="6">
        <f>+SUMIFS(inv!$D$1:$D$1164,inv!$A$1:$A$1164,B101,inv!$Y$1:$Y$1164,TablaPLANTAS[[#This Row],[GRUPO]],inv!$U$1:$U$1164,"PLANTA CLASIFICACION")</f>
        <v>0</v>
      </c>
      <c r="G101" s="118">
        <f>+SUMIFS(VENTAS!$I:$I,VENTAS!$K:$K,A101,VENTAS!$C:$C,B101)</f>
        <v>0</v>
      </c>
      <c r="H101" s="118">
        <f>+SUMIFS(VENTAS!J:J,VENTAS!C:C,B101,VENTAS!K:K,A101)</f>
        <v>0</v>
      </c>
      <c r="I101" s="16">
        <f t="shared" si="8"/>
        <v>0</v>
      </c>
      <c r="J101" s="16">
        <f t="shared" si="9"/>
        <v>0</v>
      </c>
    </row>
    <row r="102" spans="1:10">
      <c r="A102" t="s">
        <v>530</v>
      </c>
      <c r="B102" s="14">
        <v>52385</v>
      </c>
      <c r="C102" t="s">
        <v>1023</v>
      </c>
      <c r="D102" t="e">
        <f>+VLOOKUP(TablaPLANTAS[[#This Row],[COD]],'DT HUEVO'!$A:$D,3,0)</f>
        <v>#N/A</v>
      </c>
      <c r="E102" t="e">
        <f>+VLOOKUP(TablaPLANTAS[[#This Row],[COD]],'DT HUEVO'!$A:$D,4,0)</f>
        <v>#N/A</v>
      </c>
      <c r="F102" s="6">
        <f>+SUMIFS(inv!$D$1:$D$1164,inv!$A$1:$A$1164,B102,inv!$Y$1:$Y$1164,TablaPLANTAS[[#This Row],[GRUPO]],inv!$U$1:$U$1164,"PLANTA CLASIFICACION")</f>
        <v>0</v>
      </c>
      <c r="G102" s="118">
        <f>+SUMIFS(VENTAS!$I:$I,VENTAS!$K:$K,A102,VENTAS!$C:$C,B102)</f>
        <v>0</v>
      </c>
      <c r="H102" s="118">
        <f>+SUMIFS(VENTAS!J:J,VENTAS!C:C,B102,VENTAS!K:K,A102)</f>
        <v>0</v>
      </c>
      <c r="I102" s="16">
        <f t="shared" si="8"/>
        <v>0</v>
      </c>
      <c r="J102" s="16">
        <f t="shared" si="9"/>
        <v>0</v>
      </c>
    </row>
    <row r="103" spans="1:10">
      <c r="A103" t="s">
        <v>530</v>
      </c>
      <c r="B103" s="14">
        <v>52373</v>
      </c>
      <c r="C103" t="s">
        <v>1024</v>
      </c>
      <c r="D103" t="e">
        <f>+VLOOKUP(TablaPLANTAS[[#This Row],[COD]],'DT HUEVO'!$A:$D,3,0)</f>
        <v>#N/A</v>
      </c>
      <c r="E103" t="e">
        <f>+VLOOKUP(TablaPLANTAS[[#This Row],[COD]],'DT HUEVO'!$A:$D,4,0)</f>
        <v>#N/A</v>
      </c>
      <c r="F103" s="6">
        <f>+SUMIFS(inv!$D$1:$D$1164,inv!$A$1:$A$1164,B103,inv!$Y$1:$Y$1164,TablaPLANTAS[[#This Row],[GRUPO]],inv!$U$1:$U$1164,"PLANTA CLASIFICACION")</f>
        <v>0</v>
      </c>
      <c r="G103" s="118">
        <f>+SUMIFS(VENTAS!$I:$I,VENTAS!$K:$K,A103,VENTAS!$C:$C,B103)</f>
        <v>0</v>
      </c>
      <c r="H103" s="118">
        <f>+SUMIFS(VENTAS!J:J,VENTAS!C:C,B103,VENTAS!K:K,A103)</f>
        <v>0</v>
      </c>
      <c r="I103" s="16">
        <f t="shared" si="8"/>
        <v>0</v>
      </c>
      <c r="J103" s="16">
        <f t="shared" si="9"/>
        <v>0</v>
      </c>
    </row>
    <row r="104" spans="1:10">
      <c r="A104" t="s">
        <v>530</v>
      </c>
      <c r="B104" s="14">
        <v>153503</v>
      </c>
      <c r="C104" t="s">
        <v>1056</v>
      </c>
      <c r="D104" t="str">
        <f>+VLOOKUP(TablaPLANTAS[[#This Row],[COD]],'DT HUEVO'!$A:$D,3,0)</f>
        <v>B</v>
      </c>
      <c r="E104" t="str">
        <f>+VLOOKUP(TablaPLANTAS[[#This Row],[COD]],'DT HUEVO'!$A:$D,4,0)</f>
        <v>EMPACADOS</v>
      </c>
      <c r="F104" s="6">
        <f>+SUMIFS(inv!$D$1:$D$1164,inv!$A$1:$A$1164,B104,inv!$Y$1:$Y$1164,TablaPLANTAS[[#This Row],[GRUPO]],inv!$U$1:$U$1164,"PLANTA CLASIFICACION")</f>
        <v>0</v>
      </c>
      <c r="G104" s="118">
        <f>+SUMIFS(VENTAS!$I:$I,VENTAS!$K:$K,A104,VENTAS!$C:$C,B104)</f>
        <v>0</v>
      </c>
      <c r="H104" s="118">
        <f>+SUMIFS(VENTAS!J:J,VENTAS!C:C,B104,VENTAS!K:K,A104)</f>
        <v>0</v>
      </c>
      <c r="I104" s="16">
        <f t="shared" si="8"/>
        <v>0</v>
      </c>
      <c r="J104" s="16">
        <f t="shared" si="9"/>
        <v>0</v>
      </c>
    </row>
    <row r="105" spans="1:10">
      <c r="A105" t="s">
        <v>530</v>
      </c>
      <c r="B105" s="14">
        <v>52386</v>
      </c>
      <c r="C105" t="s">
        <v>1059</v>
      </c>
      <c r="D105" t="e">
        <f>+VLOOKUP(TablaPLANTAS[[#This Row],[COD]],'DT HUEVO'!$A:$D,3,0)</f>
        <v>#N/A</v>
      </c>
      <c r="E105" t="e">
        <f>+VLOOKUP(TablaPLANTAS[[#This Row],[COD]],'DT HUEVO'!$A:$D,4,0)</f>
        <v>#N/A</v>
      </c>
      <c r="F105" s="6">
        <f>+SUMIFS(inv!$D$1:$D$1164,inv!$A$1:$A$1164,B105,inv!$Y$1:$Y$1164,TablaPLANTAS[[#This Row],[GRUPO]],inv!$U$1:$U$1164,"PLANTA CLASIFICACION")</f>
        <v>0</v>
      </c>
      <c r="G105" s="118">
        <f>+SUMIFS(VENTAS!$I:$I,VENTAS!$K:$K,A105,VENTAS!$C:$C,B105)</f>
        <v>0</v>
      </c>
      <c r="H105" s="118">
        <f>+SUMIFS(VENTAS!J:J,VENTAS!C:C,B105,VENTAS!K:K,A105)</f>
        <v>0</v>
      </c>
      <c r="I105" s="16">
        <f t="shared" si="8"/>
        <v>0</v>
      </c>
      <c r="J105" s="16">
        <f t="shared" si="9"/>
        <v>0</v>
      </c>
    </row>
    <row r="106" spans="1:10">
      <c r="A106" t="s">
        <v>530</v>
      </c>
      <c r="B106" s="14">
        <v>52388</v>
      </c>
      <c r="C106" t="s">
        <v>1061</v>
      </c>
      <c r="D106" t="e">
        <f>+VLOOKUP(TablaPLANTAS[[#This Row],[COD]],'DT HUEVO'!$A:$D,3,0)</f>
        <v>#N/A</v>
      </c>
      <c r="E106" t="e">
        <f>+VLOOKUP(TablaPLANTAS[[#This Row],[COD]],'DT HUEVO'!$A:$D,4,0)</f>
        <v>#N/A</v>
      </c>
      <c r="F106" s="6">
        <f>+SUMIFS(inv!$D$1:$D$1164,inv!$A$1:$A$1164,B106,inv!$Y$1:$Y$1164,TablaPLANTAS[[#This Row],[GRUPO]],inv!$U$1:$U$1164,"PLANTA CLASIFICACION")</f>
        <v>0</v>
      </c>
      <c r="G106" s="118">
        <f>+SUMIFS(VENTAS!$I:$I,VENTAS!$K:$K,A106,VENTAS!$C:$C,B106)</f>
        <v>0</v>
      </c>
      <c r="H106" s="118">
        <f>+SUMIFS(VENTAS!J:J,VENTAS!C:C,B106,VENTAS!K:K,A106)</f>
        <v>0</v>
      </c>
      <c r="I106" s="16">
        <f t="shared" si="8"/>
        <v>0</v>
      </c>
      <c r="J106" s="16">
        <f t="shared" si="9"/>
        <v>0</v>
      </c>
    </row>
    <row r="107" spans="1:10">
      <c r="A107" t="s">
        <v>530</v>
      </c>
      <c r="B107" s="14">
        <v>52387</v>
      </c>
      <c r="C107" t="s">
        <v>1060</v>
      </c>
      <c r="D107" t="e">
        <f>+VLOOKUP(TablaPLANTAS[[#This Row],[COD]],'DT HUEVO'!$A:$D,3,0)</f>
        <v>#N/A</v>
      </c>
      <c r="E107" t="e">
        <f>+VLOOKUP(TablaPLANTAS[[#This Row],[COD]],'DT HUEVO'!$A:$D,4,0)</f>
        <v>#N/A</v>
      </c>
      <c r="F107" s="6">
        <f>+SUMIFS(inv!$D$1:$D$1164,inv!$A$1:$A$1164,B107,inv!$Y$1:$Y$1164,TablaPLANTAS[[#This Row],[GRUPO]],inv!$U$1:$U$1164,"PLANTA CLASIFICACION")</f>
        <v>0</v>
      </c>
      <c r="G107" s="118">
        <f>+SUMIFS(VENTAS!$I:$I,VENTAS!$K:$K,A107,VENTAS!$C:$C,B107)</f>
        <v>0</v>
      </c>
      <c r="H107" s="118">
        <f>+SUMIFS(VENTAS!J:J,VENTAS!C:C,B107,VENTAS!K:K,A107)</f>
        <v>0</v>
      </c>
      <c r="I107" s="16">
        <f t="shared" si="8"/>
        <v>0</v>
      </c>
      <c r="J107" s="16">
        <f t="shared" si="9"/>
        <v>0</v>
      </c>
    </row>
    <row r="108" spans="1:10">
      <c r="A108" t="s">
        <v>530</v>
      </c>
      <c r="B108" s="14">
        <v>75101</v>
      </c>
      <c r="C108" t="s">
        <v>1062</v>
      </c>
      <c r="D108" t="str">
        <f>+VLOOKUP(TablaPLANTAS[[#This Row],[COD]],'DT HUEVO'!$A:$D,3,0)</f>
        <v>YUMBO</v>
      </c>
      <c r="E108" t="str">
        <f>+VLOOKUP(TablaPLANTAS[[#This Row],[COD]],'DT HUEVO'!$A:$D,4,0)</f>
        <v>GRIS SUELTO</v>
      </c>
      <c r="F108" s="6">
        <f>+SUMIFS(inv!$D$1:$D$1164,inv!$A$1:$A$1164,B108,inv!$Y$1:$Y$1164,TablaPLANTAS[[#This Row],[GRUPO]],inv!$U$1:$U$1164,"PLANTA CLASIFICACION")</f>
        <v>0</v>
      </c>
      <c r="G108" s="118">
        <f>+SUMIFS(VENTAS!$I:$I,VENTAS!$K:$K,A108,VENTAS!$C:$C,B108)</f>
        <v>0</v>
      </c>
      <c r="H108" s="118">
        <f>+SUMIFS(VENTAS!J:J,VENTAS!C:C,B108,VENTAS!K:K,A108)</f>
        <v>0</v>
      </c>
      <c r="I108" s="16">
        <f t="shared" si="8"/>
        <v>0</v>
      </c>
      <c r="J108" s="16">
        <f t="shared" si="9"/>
        <v>0</v>
      </c>
    </row>
    <row r="109" spans="1:10">
      <c r="A109" t="s">
        <v>530</v>
      </c>
      <c r="B109" s="14">
        <v>52384</v>
      </c>
      <c r="C109" t="s">
        <v>1064</v>
      </c>
      <c r="D109" t="e">
        <f>+VLOOKUP(TablaPLANTAS[[#This Row],[COD]],'DT HUEVO'!$A:$D,3,0)</f>
        <v>#N/A</v>
      </c>
      <c r="E109" t="e">
        <f>+VLOOKUP(TablaPLANTAS[[#This Row],[COD]],'DT HUEVO'!$A:$D,4,0)</f>
        <v>#N/A</v>
      </c>
      <c r="F109" s="6">
        <f>+SUMIFS(inv!$D$1:$D$1164,inv!$A$1:$A$1164,B109,inv!$Y$1:$Y$1164,TablaPLANTAS[[#This Row],[GRUPO]],inv!$U$1:$U$1164,"PLANTA CLASIFICACION")</f>
        <v>0</v>
      </c>
      <c r="G109" s="118">
        <f>+SUMIFS(VENTAS!$I:$I,VENTAS!$K:$K,A109,VENTAS!$C:$C,B109)</f>
        <v>0</v>
      </c>
      <c r="H109" s="118">
        <f>+SUMIFS(VENTAS!J:J,VENTAS!C:C,B109,VENTAS!K:K,A109)</f>
        <v>0</v>
      </c>
      <c r="I109" s="16">
        <f t="shared" si="8"/>
        <v>0</v>
      </c>
      <c r="J109" s="16">
        <f t="shared" si="9"/>
        <v>0</v>
      </c>
    </row>
    <row r="110" spans="1:10">
      <c r="A110" t="s">
        <v>530</v>
      </c>
      <c r="B110" s="14">
        <v>76403</v>
      </c>
      <c r="C110" t="s">
        <v>1065</v>
      </c>
      <c r="D110" t="str">
        <f>+VLOOKUP(TablaPLANTAS[[#This Row],[COD]],'DT HUEVO'!$A:$D,3,0)</f>
        <v>SEGUNDA</v>
      </c>
      <c r="E110" t="str">
        <f>+VLOOKUP(TablaPLANTAS[[#This Row],[COD]],'DT HUEVO'!$A:$D,4,0)</f>
        <v>SEGUNDA</v>
      </c>
      <c r="F110" s="6">
        <f>+SUMIFS(inv!$D$1:$D$1164,inv!$A$1:$A$1164,B110,inv!$Y$1:$Y$1164,TablaPLANTAS[[#This Row],[GRUPO]],inv!$U$1:$U$1164,"PLANTA CLASIFICACION")</f>
        <v>0</v>
      </c>
      <c r="G110" s="118">
        <f>+SUMIFS(VENTAS!$I:$I,VENTAS!$K:$K,A110,VENTAS!$C:$C,B110)</f>
        <v>0</v>
      </c>
      <c r="H110" s="118">
        <f>+SUMIFS(VENTAS!J:J,VENTAS!C:C,B110,VENTAS!K:K,A110)</f>
        <v>0</v>
      </c>
      <c r="I110" s="16">
        <f t="shared" si="8"/>
        <v>0</v>
      </c>
      <c r="J110" s="16">
        <f t="shared" si="9"/>
        <v>0</v>
      </c>
    </row>
    <row r="111" spans="1:10">
      <c r="A111" t="s">
        <v>530</v>
      </c>
      <c r="B111" s="14">
        <v>112268</v>
      </c>
      <c r="C111" t="s">
        <v>1022</v>
      </c>
      <c r="D111" t="str">
        <f>+VLOOKUP(TablaPLANTAS[[#This Row],[COD]],'DT HUEVO'!$A:$D,3,0)</f>
        <v>XL</v>
      </c>
      <c r="E111" t="str">
        <f>+VLOOKUP(TablaPLANTAS[[#This Row],[COD]],'DT HUEVO'!$A:$D,4,0)</f>
        <v>EMPACADOS</v>
      </c>
      <c r="F111" s="6">
        <f>+SUMIFS(inv!$D$1:$D$1164,inv!$A$1:$A$1164,B111,inv!$Y$1:$Y$1164,TablaPLANTAS[[#This Row],[GRUPO]],inv!$U$1:$U$1164,"PLANTA CLASIFICACION")</f>
        <v>84000</v>
      </c>
      <c r="G111" s="118">
        <f>+SUMIFS(VENTAS!$I:$I,VENTAS!$K:$K,A111,VENTAS!$C:$C,B111)</f>
        <v>0</v>
      </c>
      <c r="H111" s="118">
        <f>+SUMIFS(VENTAS!J:J,VENTAS!C:C,B111,VENTAS!K:K,A111)</f>
        <v>0</v>
      </c>
      <c r="I111" s="16">
        <f t="shared" si="8"/>
        <v>0</v>
      </c>
      <c r="J111" s="16">
        <f t="shared" si="9"/>
        <v>0</v>
      </c>
    </row>
    <row r="112" spans="1:10">
      <c r="A112" t="s">
        <v>530</v>
      </c>
      <c r="B112" s="14">
        <v>112379</v>
      </c>
      <c r="C112" t="s">
        <v>1067</v>
      </c>
      <c r="D112" t="str">
        <f>+VLOOKUP(TablaPLANTAS[[#This Row],[COD]],'DT HUEVO'!$A:$D,3,0)</f>
        <v>L</v>
      </c>
      <c r="E112" t="str">
        <f>+VLOOKUP(TablaPLANTAS[[#This Row],[COD]],'DT HUEVO'!$A:$D,4,0)</f>
        <v>EMPACADOS</v>
      </c>
      <c r="F112" s="6">
        <f>+SUMIFS(inv!$D$1:$D$1164,inv!$A$1:$A$1164,B112,inv!$Y$1:$Y$1164,TablaPLANTAS[[#This Row],[GRUPO]],inv!$U$1:$U$1164,"PLANTA CLASIFICACION")</f>
        <v>0</v>
      </c>
      <c r="G112" s="118">
        <f>+SUMIFS(VENTAS!$I:$I,VENTAS!$K:$K,A112,VENTAS!$C:$C,B112)</f>
        <v>0</v>
      </c>
      <c r="H112" s="118">
        <f>+SUMIFS(VENTAS!J:J,VENTAS!C:C,B112,VENTAS!K:K,A112)</f>
        <v>0</v>
      </c>
      <c r="I112" s="16">
        <f t="shared" si="8"/>
        <v>0</v>
      </c>
      <c r="J112" s="16">
        <f t="shared" si="9"/>
        <v>0</v>
      </c>
    </row>
    <row r="113" spans="1:10">
      <c r="A113" t="s">
        <v>530</v>
      </c>
      <c r="B113" s="14">
        <v>112357</v>
      </c>
      <c r="C113" t="s">
        <v>1068</v>
      </c>
      <c r="D113" t="str">
        <f>+VLOOKUP(TablaPLANTAS[[#This Row],[COD]],'DT HUEVO'!$A:$D,3,0)</f>
        <v>L</v>
      </c>
      <c r="E113" t="str">
        <f>+VLOOKUP(TablaPLANTAS[[#This Row],[COD]],'DT HUEVO'!$A:$D,4,0)</f>
        <v>EMPACADOS</v>
      </c>
      <c r="F113" s="6">
        <f>+SUMIFS(inv!$D$1:$D$1164,inv!$A$1:$A$1164,B113,inv!$Y$1:$Y$1164,TablaPLANTAS[[#This Row],[GRUPO]],inv!$U$1:$U$1164,"PLANTA CLASIFICACION")</f>
        <v>0</v>
      </c>
      <c r="G113" s="118">
        <f>+SUMIFS(VENTAS!$I:$I,VENTAS!$K:$K,A113,VENTAS!$C:$C,B113)</f>
        <v>0</v>
      </c>
      <c r="H113" s="118">
        <f>+SUMIFS(VENTAS!J:J,VENTAS!C:C,B113,VENTAS!K:K,A113)</f>
        <v>0</v>
      </c>
      <c r="I113" s="16">
        <f t="shared" si="8"/>
        <v>0</v>
      </c>
      <c r="J113" s="16">
        <f t="shared" si="9"/>
        <v>0</v>
      </c>
    </row>
    <row r="114" spans="1:10">
      <c r="A114" t="s">
        <v>530</v>
      </c>
      <c r="B114" s="14">
        <v>2110216</v>
      </c>
      <c r="C114" t="s">
        <v>1070</v>
      </c>
      <c r="D114" t="str">
        <f>+VLOOKUP(TablaPLANTAS[[#This Row],[COD]],'DT HUEVO'!$A:$D,3,0)</f>
        <v>XL</v>
      </c>
      <c r="E114" t="str">
        <f>+VLOOKUP(TablaPLANTAS[[#This Row],[COD]],'DT HUEVO'!$A:$D,4,0)</f>
        <v>ETIQUETA</v>
      </c>
      <c r="F114" s="6">
        <f>+SUMIFS(inv!$D$1:$D$1164,inv!$A$1:$A$1164,B114,inv!$Y$1:$Y$1164,TablaPLANTAS[[#This Row],[GRUPO]],inv!$U$1:$U$1164,"PLANTA CLASIFICACION")</f>
        <v>0</v>
      </c>
      <c r="G114" s="118">
        <f>+SUMIFS(VENTAS!$I:$I,VENTAS!$K:$K,A114,VENTAS!$C:$C,B114)</f>
        <v>0</v>
      </c>
      <c r="H114" s="118">
        <f>+SUMIFS(VENTAS!J:J,VENTAS!C:C,B114,VENTAS!K:K,A114)</f>
        <v>0</v>
      </c>
      <c r="I114" s="16">
        <f t="shared" ref="I114:I145" si="10">+IFERROR((F114/G114),0)</f>
        <v>0</v>
      </c>
      <c r="J114" s="16">
        <f t="shared" ref="J114:J145" si="11">+IFERROR((F114/H114),0)</f>
        <v>0</v>
      </c>
    </row>
    <row r="115" spans="1:10">
      <c r="A115" t="s">
        <v>530</v>
      </c>
      <c r="B115" s="14">
        <v>110216</v>
      </c>
      <c r="C115" t="s">
        <v>1071</v>
      </c>
      <c r="D115" t="str">
        <f>+VLOOKUP(TablaPLANTAS[[#This Row],[COD]],'DT HUEVO'!$A:$D,3,0)</f>
        <v>XL</v>
      </c>
      <c r="E115" t="str">
        <f>+VLOOKUP(TablaPLANTAS[[#This Row],[COD]],'DT HUEVO'!$A:$D,4,0)</f>
        <v>ETIQUETA</v>
      </c>
      <c r="F115" s="6">
        <f>+SUMIFS(inv!$D$1:$D$1164,inv!$A$1:$A$1164,B115,inv!$Y$1:$Y$1164,TablaPLANTAS[[#This Row],[GRUPO]],inv!$U$1:$U$1164,"PLANTA CLASIFICACION")</f>
        <v>0</v>
      </c>
      <c r="G115" s="118">
        <f>+SUMIFS(VENTAS!$I:$I,VENTAS!$K:$K,A115,VENTAS!$C:$C,B115)</f>
        <v>0</v>
      </c>
      <c r="H115" s="118">
        <f>+SUMIFS(VENTAS!J:J,VENTAS!C:C,B115,VENTAS!K:K,A115)</f>
        <v>0</v>
      </c>
      <c r="I115" s="16">
        <f t="shared" si="10"/>
        <v>0</v>
      </c>
      <c r="J115" s="16">
        <f t="shared" si="11"/>
        <v>0</v>
      </c>
    </row>
    <row r="116" spans="1:10">
      <c r="A116" t="s">
        <v>530</v>
      </c>
      <c r="B116" s="14">
        <v>110278</v>
      </c>
      <c r="C116" t="s">
        <v>1072</v>
      </c>
      <c r="D116" t="str">
        <f>+VLOOKUP(TablaPLANTAS[[#This Row],[COD]],'DT HUEVO'!$A:$D,3,0)</f>
        <v>XL</v>
      </c>
      <c r="E116" t="str">
        <f>+VLOOKUP(TablaPLANTAS[[#This Row],[COD]],'DT HUEVO'!$A:$D,4,0)</f>
        <v>EMPACADOS</v>
      </c>
      <c r="F116" s="6">
        <f>+SUMIFS(inv!$D$1:$D$1164,inv!$A$1:$A$1164,B116,inv!$Y$1:$Y$1164,TablaPLANTAS[[#This Row],[GRUPO]],inv!$U$1:$U$1164,"PLANTA CLASIFICACION")</f>
        <v>0</v>
      </c>
      <c r="G116" s="118">
        <f>+SUMIFS(VENTAS!$I:$I,VENTAS!$K:$K,A116,VENTAS!$C:$C,B116)</f>
        <v>0</v>
      </c>
      <c r="H116" s="118">
        <f>+SUMIFS(VENTAS!J:J,VENTAS!C:C,B116,VENTAS!K:K,A116)</f>
        <v>0</v>
      </c>
      <c r="I116" s="16">
        <f t="shared" si="10"/>
        <v>0</v>
      </c>
      <c r="J116" s="16">
        <f t="shared" si="11"/>
        <v>0</v>
      </c>
    </row>
    <row r="117" spans="1:10">
      <c r="A117" t="s">
        <v>530</v>
      </c>
      <c r="B117" s="14">
        <v>112268</v>
      </c>
      <c r="C117" t="s">
        <v>1066</v>
      </c>
      <c r="D117" t="str">
        <f>+VLOOKUP(TablaPLANTAS[[#This Row],[COD]],'DT HUEVO'!$A:$D,3,0)</f>
        <v>XL</v>
      </c>
      <c r="E117" t="str">
        <f>+VLOOKUP(TablaPLANTAS[[#This Row],[COD]],'DT HUEVO'!$A:$D,4,0)</f>
        <v>EMPACADOS</v>
      </c>
      <c r="F117" s="6">
        <f>+SUMIFS(inv!$D$1:$D$1164,inv!$A$1:$A$1164,B117,inv!$Y$1:$Y$1164,TablaPLANTAS[[#This Row],[GRUPO]],inv!$U$1:$U$1164,"PLANTA CLASIFICACION")</f>
        <v>84000</v>
      </c>
      <c r="G117" s="118">
        <f>+SUMIFS(VENTAS!$I:$I,VENTAS!$K:$K,A117,VENTAS!$C:$C,B117)</f>
        <v>0</v>
      </c>
      <c r="H117" s="118">
        <f>+SUMIFS(VENTAS!J:J,VENTAS!C:C,B117,VENTAS!K:K,A117)</f>
        <v>0</v>
      </c>
      <c r="I117" s="16">
        <f t="shared" si="10"/>
        <v>0</v>
      </c>
      <c r="J117" s="16">
        <f t="shared" si="11"/>
        <v>0</v>
      </c>
    </row>
    <row r="118" spans="1:10">
      <c r="A118" t="s">
        <v>530</v>
      </c>
      <c r="B118" s="14">
        <v>112207</v>
      </c>
      <c r="C118" t="s">
        <v>1073</v>
      </c>
      <c r="D118" t="str">
        <f>+VLOOKUP(TablaPLANTAS[[#This Row],[COD]],'DT HUEVO'!$A:$D,3,0)</f>
        <v>XL</v>
      </c>
      <c r="E118" t="str">
        <f>+VLOOKUP(TablaPLANTAS[[#This Row],[COD]],'DT HUEVO'!$A:$D,4,0)</f>
        <v>EMPACADOS</v>
      </c>
      <c r="F118" s="6">
        <f>+SUMIFS(inv!$D$1:$D$1164,inv!$A$1:$A$1164,B118,inv!$Y$1:$Y$1164,TablaPLANTAS[[#This Row],[GRUPO]],inv!$U$1:$U$1164,"PLANTA CLASIFICACION")</f>
        <v>0</v>
      </c>
      <c r="G118" s="118">
        <f>+SUMIFS(VENTAS!$I:$I,VENTAS!$K:$K,A118,VENTAS!$C:$C,B118)</f>
        <v>0</v>
      </c>
      <c r="H118" s="118">
        <f>+SUMIFS(VENTAS!J:J,VENTAS!C:C,B118,VENTAS!K:K,A118)</f>
        <v>0</v>
      </c>
      <c r="I118" s="16">
        <f t="shared" si="10"/>
        <v>0</v>
      </c>
      <c r="J118" s="16">
        <f t="shared" si="11"/>
        <v>0</v>
      </c>
    </row>
    <row r="119" spans="1:10">
      <c r="A119" t="s">
        <v>530</v>
      </c>
      <c r="B119" s="14">
        <v>110416</v>
      </c>
      <c r="C119" t="s">
        <v>1074</v>
      </c>
      <c r="D119" t="str">
        <f>+VLOOKUP(TablaPLANTAS[[#This Row],[COD]],'DT HUEVO'!$A:$D,3,0)</f>
        <v>M</v>
      </c>
      <c r="E119" t="str">
        <f>+VLOOKUP(TablaPLANTAS[[#This Row],[COD]],'DT HUEVO'!$A:$D,4,0)</f>
        <v>ETIQUETA</v>
      </c>
      <c r="F119" s="6">
        <f>+SUMIFS(inv!$D$1:$D$1164,inv!$A$1:$A$1164,B119,inv!$Y$1:$Y$1164,TablaPLANTAS[[#This Row],[GRUPO]],inv!$U$1:$U$1164,"PLANTA CLASIFICACION")</f>
        <v>0</v>
      </c>
      <c r="G119" s="118">
        <f>+SUMIFS(VENTAS!$I:$I,VENTAS!$K:$K,A119,VENTAS!$C:$C,B119)</f>
        <v>0</v>
      </c>
      <c r="H119" s="118">
        <f>+SUMIFS(VENTAS!J:J,VENTAS!C:C,B119,VENTAS!K:K,A119)</f>
        <v>0</v>
      </c>
      <c r="I119" s="16">
        <f t="shared" si="10"/>
        <v>0</v>
      </c>
      <c r="J119" s="16">
        <f t="shared" si="11"/>
        <v>0</v>
      </c>
    </row>
    <row r="120" spans="1:10">
      <c r="A120" t="s">
        <v>530</v>
      </c>
      <c r="B120" s="14">
        <v>2110416</v>
      </c>
      <c r="C120" t="s">
        <v>1075</v>
      </c>
      <c r="D120" t="str">
        <f>+VLOOKUP(TablaPLANTAS[[#This Row],[COD]],'DT HUEVO'!$A:$D,3,0)</f>
        <v>M</v>
      </c>
      <c r="E120" t="str">
        <f>+VLOOKUP(TablaPLANTAS[[#This Row],[COD]],'DT HUEVO'!$A:$D,4,0)</f>
        <v>ETIQUETA</v>
      </c>
      <c r="F120" s="6">
        <f>+SUMIFS(inv!$D$1:$D$1164,inv!$A$1:$A$1164,B120,inv!$Y$1:$Y$1164,TablaPLANTAS[[#This Row],[GRUPO]],inv!$U$1:$U$1164,"PLANTA CLASIFICACION")</f>
        <v>0</v>
      </c>
      <c r="G120" s="118">
        <f>+SUMIFS(VENTAS!$I:$I,VENTAS!$K:$K,A120,VENTAS!$C:$C,B120)</f>
        <v>0</v>
      </c>
      <c r="H120" s="118">
        <f>+SUMIFS(VENTAS!J:J,VENTAS!C:C,B120,VENTAS!K:K,A120)</f>
        <v>0</v>
      </c>
      <c r="I120" s="16">
        <f t="shared" si="10"/>
        <v>0</v>
      </c>
      <c r="J120" s="16">
        <f t="shared" si="11"/>
        <v>0</v>
      </c>
    </row>
    <row r="121" spans="1:10">
      <c r="A121" t="s">
        <v>530</v>
      </c>
      <c r="B121" s="14">
        <v>110473</v>
      </c>
      <c r="C121" t="s">
        <v>1076</v>
      </c>
      <c r="D121" t="str">
        <f>+VLOOKUP(TablaPLANTAS[[#This Row],[COD]],'DT HUEVO'!$A:$D,3,0)</f>
        <v>M</v>
      </c>
      <c r="E121" t="str">
        <f>+VLOOKUP(TablaPLANTAS[[#This Row],[COD]],'DT HUEVO'!$A:$D,4,0)</f>
        <v>EMPACADOS</v>
      </c>
      <c r="F121" s="6">
        <f>+SUMIFS(inv!$D$1:$D$1164,inv!$A$1:$A$1164,B121,inv!$Y$1:$Y$1164,TablaPLANTAS[[#This Row],[GRUPO]],inv!$U$1:$U$1164,"PLANTA CLASIFICACION")</f>
        <v>0</v>
      </c>
      <c r="G121" s="118">
        <f>+SUMIFS(VENTAS!$I:$I,VENTAS!$K:$K,A121,VENTAS!$C:$C,B121)</f>
        <v>0</v>
      </c>
      <c r="H121" s="118">
        <f>+SUMIFS(VENTAS!J:J,VENTAS!C:C,B121,VENTAS!K:K,A121)</f>
        <v>0</v>
      </c>
      <c r="I121" s="16">
        <f t="shared" si="10"/>
        <v>0</v>
      </c>
      <c r="J121" s="16">
        <f t="shared" si="11"/>
        <v>0</v>
      </c>
    </row>
    <row r="122" spans="1:10">
      <c r="A122" t="s">
        <v>530</v>
      </c>
      <c r="B122" s="14">
        <v>110480</v>
      </c>
      <c r="C122" t="s">
        <v>1077</v>
      </c>
      <c r="D122" t="str">
        <f>+VLOOKUP(TablaPLANTAS[[#This Row],[COD]],'DT HUEVO'!$A:$D,3,0)</f>
        <v>M</v>
      </c>
      <c r="E122" t="str">
        <f>+VLOOKUP(TablaPLANTAS[[#This Row],[COD]],'DT HUEVO'!$A:$D,4,0)</f>
        <v>EMPACADOS</v>
      </c>
      <c r="F122" s="6">
        <f>+SUMIFS(inv!$D$1:$D$1164,inv!$A$1:$A$1164,B122,inv!$Y$1:$Y$1164,TablaPLANTAS[[#This Row],[GRUPO]],inv!$U$1:$U$1164,"PLANTA CLASIFICACION")</f>
        <v>0</v>
      </c>
      <c r="G122" s="118">
        <f>+SUMIFS(VENTAS!$I:$I,VENTAS!$K:$K,A122,VENTAS!$C:$C,B122)</f>
        <v>0</v>
      </c>
      <c r="H122" s="118">
        <f>+SUMIFS(VENTAS!J:J,VENTAS!C:C,B122,VENTAS!K:K,A122)</f>
        <v>0</v>
      </c>
      <c r="I122" s="16">
        <f t="shared" si="10"/>
        <v>0</v>
      </c>
      <c r="J122" s="16">
        <f t="shared" si="11"/>
        <v>0</v>
      </c>
    </row>
    <row r="123" spans="1:10">
      <c r="A123" t="s">
        <v>530</v>
      </c>
      <c r="B123" s="14">
        <v>110472</v>
      </c>
      <c r="C123" t="s">
        <v>1078</v>
      </c>
      <c r="D123" t="str">
        <f>+VLOOKUP(TablaPLANTAS[[#This Row],[COD]],'DT HUEVO'!$A:$D,3,0)</f>
        <v>M</v>
      </c>
      <c r="E123" t="str">
        <f>+VLOOKUP(TablaPLANTAS[[#This Row],[COD]],'DT HUEVO'!$A:$D,4,0)</f>
        <v>EMPACADOS</v>
      </c>
      <c r="F123" s="6">
        <f>+SUMIFS(inv!$D$1:$D$1164,inv!$A$1:$A$1164,B123,inv!$Y$1:$Y$1164,TablaPLANTAS[[#This Row],[GRUPO]],inv!$U$1:$U$1164,"PLANTA CLASIFICACION")</f>
        <v>0</v>
      </c>
      <c r="G123" s="118">
        <f>+SUMIFS(VENTAS!$I:$I,VENTAS!$K:$K,A123,VENTAS!$C:$C,B123)</f>
        <v>0</v>
      </c>
      <c r="H123" s="118">
        <f>+SUMIFS(VENTAS!J:J,VENTAS!C:C,B123,VENTAS!K:K,A123)</f>
        <v>0</v>
      </c>
      <c r="I123" s="16">
        <f t="shared" si="10"/>
        <v>0</v>
      </c>
      <c r="J123" s="16">
        <f t="shared" si="11"/>
        <v>0</v>
      </c>
    </row>
    <row r="124" spans="1:10">
      <c r="A124" t="s">
        <v>530</v>
      </c>
      <c r="B124" s="14">
        <v>2110410</v>
      </c>
      <c r="C124" t="s">
        <v>1079</v>
      </c>
      <c r="D124" t="str">
        <f>+VLOOKUP(TablaPLANTAS[[#This Row],[COD]],'DT HUEVO'!$A:$D,3,0)</f>
        <v>M</v>
      </c>
      <c r="E124" t="str">
        <f>+VLOOKUP(TablaPLANTAS[[#This Row],[COD]],'DT HUEVO'!$A:$D,4,0)</f>
        <v>EMPACADOS</v>
      </c>
      <c r="F124" s="6">
        <f>+SUMIFS(inv!$D$1:$D$1164,inv!$A$1:$A$1164,B124,inv!$Y$1:$Y$1164,TablaPLANTAS[[#This Row],[GRUPO]],inv!$U$1:$U$1164,"PLANTA CLASIFICACION")</f>
        <v>0</v>
      </c>
      <c r="G124" s="118">
        <f>+SUMIFS(VENTAS!$I:$I,VENTAS!$K:$K,A124,VENTAS!$C:$C,B124)</f>
        <v>0</v>
      </c>
      <c r="H124" s="118">
        <f>+SUMIFS(VENTAS!J:J,VENTAS!C:C,B124,VENTAS!K:K,A124)</f>
        <v>0</v>
      </c>
      <c r="I124" s="16">
        <f t="shared" si="10"/>
        <v>0</v>
      </c>
      <c r="J124" s="16">
        <f t="shared" si="11"/>
        <v>0</v>
      </c>
    </row>
    <row r="125" spans="1:10">
      <c r="A125" t="s">
        <v>530</v>
      </c>
      <c r="B125" s="14">
        <v>110410</v>
      </c>
      <c r="C125" t="s">
        <v>1080</v>
      </c>
      <c r="D125" t="str">
        <f>+VLOOKUP(TablaPLANTAS[[#This Row],[COD]],'DT HUEVO'!$A:$D,3,0)</f>
        <v>M</v>
      </c>
      <c r="E125" t="str">
        <f>+VLOOKUP(TablaPLANTAS[[#This Row],[COD]],'DT HUEVO'!$A:$D,4,0)</f>
        <v>EMPACADOS</v>
      </c>
      <c r="F125" s="6">
        <f>+SUMIFS(inv!$D$1:$D$1164,inv!$A$1:$A$1164,B125,inv!$Y$1:$Y$1164,TablaPLANTAS[[#This Row],[GRUPO]],inv!$U$1:$U$1164,"PLANTA CLASIFICACION")</f>
        <v>0</v>
      </c>
      <c r="G125" s="118">
        <f>+SUMIFS(VENTAS!$I:$I,VENTAS!$K:$K,A125,VENTAS!$C:$C,B125)</f>
        <v>0</v>
      </c>
      <c r="H125" s="118">
        <f>+SUMIFS(VENTAS!J:J,VENTAS!C:C,B125,VENTAS!K:K,A125)</f>
        <v>0</v>
      </c>
      <c r="I125" s="16">
        <f t="shared" si="10"/>
        <v>0</v>
      </c>
      <c r="J125" s="16">
        <f t="shared" si="11"/>
        <v>0</v>
      </c>
    </row>
    <row r="126" spans="1:10">
      <c r="A126" t="s">
        <v>530</v>
      </c>
      <c r="B126" s="14">
        <v>2110403</v>
      </c>
      <c r="C126" t="s">
        <v>1081</v>
      </c>
      <c r="D126" t="str">
        <f>+VLOOKUP(TablaPLANTAS[[#This Row],[COD]],'DT HUEVO'!$A:$D,3,0)</f>
        <v>M</v>
      </c>
      <c r="E126" t="str">
        <f>+VLOOKUP(TablaPLANTAS[[#This Row],[COD]],'DT HUEVO'!$A:$D,4,0)</f>
        <v>EMPACADOS</v>
      </c>
      <c r="F126" s="6">
        <f>+SUMIFS(inv!$D$1:$D$1164,inv!$A$1:$A$1164,B126,inv!$Y$1:$Y$1164,TablaPLANTAS[[#This Row],[GRUPO]],inv!$U$1:$U$1164,"PLANTA CLASIFICACION")</f>
        <v>0</v>
      </c>
      <c r="G126" s="118">
        <f>+SUMIFS(VENTAS!$I:$I,VENTAS!$K:$K,A126,VENTAS!$C:$C,B126)</f>
        <v>0</v>
      </c>
      <c r="H126" s="118">
        <f>+SUMIFS(VENTAS!J:J,VENTAS!C:C,B126,VENTAS!K:K,A126)</f>
        <v>0</v>
      </c>
      <c r="I126" s="16">
        <f t="shared" si="10"/>
        <v>0</v>
      </c>
      <c r="J126" s="16">
        <f t="shared" si="11"/>
        <v>0</v>
      </c>
    </row>
    <row r="127" spans="1:10">
      <c r="A127" t="s">
        <v>530</v>
      </c>
      <c r="B127" s="14">
        <v>110403</v>
      </c>
      <c r="C127" t="s">
        <v>1082</v>
      </c>
      <c r="D127" t="str">
        <f>+VLOOKUP(TablaPLANTAS[[#This Row],[COD]],'DT HUEVO'!$A:$D,3,0)</f>
        <v>M</v>
      </c>
      <c r="E127" t="str">
        <f>+VLOOKUP(TablaPLANTAS[[#This Row],[COD]],'DT HUEVO'!$A:$D,4,0)</f>
        <v>EMPACADOS</v>
      </c>
      <c r="F127" s="6">
        <f>+SUMIFS(inv!$D$1:$D$1164,inv!$A$1:$A$1164,B127,inv!$Y$1:$Y$1164,TablaPLANTAS[[#This Row],[GRUPO]],inv!$U$1:$U$1164,"PLANTA CLASIFICACION")</f>
        <v>0</v>
      </c>
      <c r="G127" s="118">
        <f>+SUMIFS(VENTAS!$I:$I,VENTAS!$K:$K,A127,VENTAS!$C:$C,B127)</f>
        <v>0</v>
      </c>
      <c r="H127" s="118">
        <f>+SUMIFS(VENTAS!J:J,VENTAS!C:C,B127,VENTAS!K:K,A127)</f>
        <v>0</v>
      </c>
      <c r="I127" s="16">
        <f t="shared" si="10"/>
        <v>0</v>
      </c>
      <c r="J127" s="16">
        <f t="shared" si="11"/>
        <v>0</v>
      </c>
    </row>
    <row r="128" spans="1:10">
      <c r="A128" t="s">
        <v>530</v>
      </c>
      <c r="B128" s="14">
        <v>2110407</v>
      </c>
      <c r="C128" t="s">
        <v>1083</v>
      </c>
      <c r="D128" t="str">
        <f>+VLOOKUP(TablaPLANTAS[[#This Row],[COD]],'DT HUEVO'!$A:$D,3,0)</f>
        <v>M</v>
      </c>
      <c r="E128" t="str">
        <f>+VLOOKUP(TablaPLANTAS[[#This Row],[COD]],'DT HUEVO'!$A:$D,4,0)</f>
        <v>EMPACADOS</v>
      </c>
      <c r="F128" s="6">
        <f>+SUMIFS(inv!$D$1:$D$1164,inv!$A$1:$A$1164,B128,inv!$Y$1:$Y$1164,TablaPLANTAS[[#This Row],[GRUPO]],inv!$U$1:$U$1164,"PLANTA CLASIFICACION")</f>
        <v>0</v>
      </c>
      <c r="G128" s="118">
        <f>+SUMIFS(VENTAS!$I:$I,VENTAS!$K:$K,A128,VENTAS!$C:$C,B128)</f>
        <v>0</v>
      </c>
      <c r="H128" s="118">
        <f>+SUMIFS(VENTAS!J:J,VENTAS!C:C,B128,VENTAS!K:K,A128)</f>
        <v>0</v>
      </c>
      <c r="I128" s="16">
        <f t="shared" si="10"/>
        <v>0</v>
      </c>
      <c r="J128" s="16">
        <f t="shared" si="11"/>
        <v>0</v>
      </c>
    </row>
    <row r="129" spans="1:10">
      <c r="A129" t="s">
        <v>530</v>
      </c>
      <c r="B129" s="14">
        <v>110407</v>
      </c>
      <c r="C129" t="s">
        <v>1084</v>
      </c>
      <c r="D129" t="str">
        <f>+VLOOKUP(TablaPLANTAS[[#This Row],[COD]],'DT HUEVO'!$A:$D,3,0)</f>
        <v>M</v>
      </c>
      <c r="E129" t="str">
        <f>+VLOOKUP(TablaPLANTAS[[#This Row],[COD]],'DT HUEVO'!$A:$D,4,0)</f>
        <v>EMPACADOS</v>
      </c>
      <c r="F129" s="6">
        <f>+SUMIFS(inv!$D$1:$D$1164,inv!$A$1:$A$1164,B129,inv!$Y$1:$Y$1164,TablaPLANTAS[[#This Row],[GRUPO]],inv!$U$1:$U$1164,"PLANTA CLASIFICACION")</f>
        <v>0</v>
      </c>
      <c r="G129" s="118">
        <f>+SUMIFS(VENTAS!$I:$I,VENTAS!$K:$K,A129,VENTAS!$C:$C,B129)</f>
        <v>0</v>
      </c>
      <c r="H129" s="118">
        <f>+SUMIFS(VENTAS!J:J,VENTAS!C:C,B129,VENTAS!K:K,A129)</f>
        <v>0</v>
      </c>
      <c r="I129" s="16">
        <f t="shared" si="10"/>
        <v>0</v>
      </c>
      <c r="J129" s="16">
        <f t="shared" si="11"/>
        <v>0</v>
      </c>
    </row>
    <row r="130" spans="1:10">
      <c r="A130" t="s">
        <v>530</v>
      </c>
      <c r="B130" s="14">
        <v>112482</v>
      </c>
      <c r="C130" t="s">
        <v>1085</v>
      </c>
      <c r="D130" t="str">
        <f>+VLOOKUP(TablaPLANTAS[[#This Row],[COD]],'DT HUEVO'!$A:$D,3,0)</f>
        <v>M</v>
      </c>
      <c r="E130" t="str">
        <f>+VLOOKUP(TablaPLANTAS[[#This Row],[COD]],'DT HUEVO'!$A:$D,4,0)</f>
        <v>EMPACADOS</v>
      </c>
      <c r="F130" s="6">
        <f>+SUMIFS(inv!$D$1:$D$1164,inv!$A$1:$A$1164,B130,inv!$Y$1:$Y$1164,TablaPLANTAS[[#This Row],[GRUPO]],inv!$U$1:$U$1164,"PLANTA CLASIFICACION")</f>
        <v>0</v>
      </c>
      <c r="G130" s="118">
        <f>+SUMIFS(VENTAS!$I:$I,VENTAS!$K:$K,A130,VENTAS!$C:$C,B130)</f>
        <v>0</v>
      </c>
      <c r="H130" s="118">
        <f>+SUMIFS(VENTAS!J:J,VENTAS!C:C,B130,VENTAS!K:K,A130)</f>
        <v>0</v>
      </c>
      <c r="I130" s="16">
        <f t="shared" si="10"/>
        <v>0</v>
      </c>
      <c r="J130" s="16">
        <f t="shared" si="11"/>
        <v>0</v>
      </c>
    </row>
    <row r="131" spans="1:10">
      <c r="A131" t="s">
        <v>530</v>
      </c>
      <c r="B131" s="14">
        <v>112479</v>
      </c>
      <c r="C131" t="s">
        <v>1086</v>
      </c>
      <c r="D131" t="str">
        <f>+VLOOKUP(TablaPLANTAS[[#This Row],[COD]],'DT HUEVO'!$A:$D,3,0)</f>
        <v>M</v>
      </c>
      <c r="E131" t="str">
        <f>+VLOOKUP(TablaPLANTAS[[#This Row],[COD]],'DT HUEVO'!$A:$D,4,0)</f>
        <v>EMPACADOS</v>
      </c>
      <c r="F131" s="6">
        <f>+SUMIFS(inv!$D$1:$D$1164,inv!$A$1:$A$1164,B131,inv!$Y$1:$Y$1164,TablaPLANTAS[[#This Row],[GRUPO]],inv!$U$1:$U$1164,"PLANTA CLASIFICACION")</f>
        <v>0</v>
      </c>
      <c r="G131" s="118">
        <f>+SUMIFS(VENTAS!$I:$I,VENTAS!$K:$K,A131,VENTAS!$C:$C,B131)</f>
        <v>0</v>
      </c>
      <c r="H131" s="118">
        <f>+SUMIFS(VENTAS!J:J,VENTAS!C:C,B131,VENTAS!K:K,A131)</f>
        <v>0</v>
      </c>
      <c r="I131" s="16">
        <f t="shared" si="10"/>
        <v>0</v>
      </c>
      <c r="J131" s="16">
        <f t="shared" si="11"/>
        <v>0</v>
      </c>
    </row>
    <row r="132" spans="1:10">
      <c r="A132" t="s">
        <v>530</v>
      </c>
      <c r="B132" s="14">
        <v>112401</v>
      </c>
      <c r="C132" t="s">
        <v>1087</v>
      </c>
      <c r="D132" t="str">
        <f>+VLOOKUP(TablaPLANTAS[[#This Row],[COD]],'DT HUEVO'!$A:$D,3,0)</f>
        <v>M</v>
      </c>
      <c r="E132" t="str">
        <f>+VLOOKUP(TablaPLANTAS[[#This Row],[COD]],'DT HUEVO'!$A:$D,4,0)</f>
        <v>EMPACADOS</v>
      </c>
      <c r="F132" s="6">
        <f>+SUMIFS(inv!$D$1:$D$1164,inv!$A$1:$A$1164,B132,inv!$Y$1:$Y$1164,TablaPLANTAS[[#This Row],[GRUPO]],inv!$U$1:$U$1164,"PLANTA CLASIFICACION")</f>
        <v>0</v>
      </c>
      <c r="G132" s="118">
        <f>+SUMIFS(VENTAS!$I:$I,VENTAS!$K:$K,A132,VENTAS!$C:$C,B132)</f>
        <v>0</v>
      </c>
      <c r="H132" s="118">
        <f>+SUMIFS(VENTAS!J:J,VENTAS!C:C,B132,VENTAS!K:K,A132)</f>
        <v>0</v>
      </c>
      <c r="I132" s="16">
        <f t="shared" si="10"/>
        <v>0</v>
      </c>
      <c r="J132" s="16">
        <f t="shared" si="11"/>
        <v>0</v>
      </c>
    </row>
    <row r="133" spans="1:10">
      <c r="A133" t="s">
        <v>530</v>
      </c>
      <c r="B133" s="14">
        <v>110470</v>
      </c>
      <c r="C133" t="s">
        <v>1088</v>
      </c>
      <c r="D133" t="str">
        <f>+VLOOKUP(TablaPLANTAS[[#This Row],[COD]],'DT HUEVO'!$A:$D,3,0)</f>
        <v>M</v>
      </c>
      <c r="E133" t="str">
        <f>+VLOOKUP(TablaPLANTAS[[#This Row],[COD]],'DT HUEVO'!$A:$D,4,0)</f>
        <v>EMPACADOS</v>
      </c>
      <c r="F133" s="6">
        <f>+SUMIFS(inv!$D$1:$D$1164,inv!$A$1:$A$1164,B133,inv!$Y$1:$Y$1164,TablaPLANTAS[[#This Row],[GRUPO]],inv!$U$1:$U$1164,"PLANTA CLASIFICACION")</f>
        <v>0</v>
      </c>
      <c r="G133" s="118">
        <f>+SUMIFS(VENTAS!$I:$I,VENTAS!$K:$K,A133,VENTAS!$C:$C,B133)</f>
        <v>0</v>
      </c>
      <c r="H133" s="118">
        <f>+SUMIFS(VENTAS!J:J,VENTAS!C:C,B133,VENTAS!K:K,A133)</f>
        <v>0</v>
      </c>
      <c r="I133" s="16">
        <f t="shared" si="10"/>
        <v>0</v>
      </c>
      <c r="J133" s="16">
        <f t="shared" si="11"/>
        <v>0</v>
      </c>
    </row>
    <row r="134" spans="1:10">
      <c r="A134" t="s">
        <v>530</v>
      </c>
      <c r="B134" s="14">
        <v>110469</v>
      </c>
      <c r="C134" t="s">
        <v>1089</v>
      </c>
      <c r="D134" t="str">
        <f>+VLOOKUP(TablaPLANTAS[[#This Row],[COD]],'DT HUEVO'!$A:$D,3,0)</f>
        <v>M</v>
      </c>
      <c r="E134" t="str">
        <f>+VLOOKUP(TablaPLANTAS[[#This Row],[COD]],'DT HUEVO'!$A:$D,4,0)</f>
        <v>EMPACADOS</v>
      </c>
      <c r="F134" s="6">
        <f>+SUMIFS(inv!$D$1:$D$1164,inv!$A$1:$A$1164,B134,inv!$Y$1:$Y$1164,TablaPLANTAS[[#This Row],[GRUPO]],inv!$U$1:$U$1164,"PLANTA CLASIFICACION")</f>
        <v>0</v>
      </c>
      <c r="G134" s="118">
        <f>+SUMIFS(VENTAS!$I:$I,VENTAS!$K:$K,A134,VENTAS!$C:$C,B134)</f>
        <v>0</v>
      </c>
      <c r="H134" s="118">
        <f>+SUMIFS(VENTAS!J:J,VENTAS!C:C,B134,VENTAS!K:K,A134)</f>
        <v>0</v>
      </c>
      <c r="I134" s="16">
        <f t="shared" si="10"/>
        <v>0</v>
      </c>
      <c r="J134" s="16">
        <f t="shared" si="11"/>
        <v>0</v>
      </c>
    </row>
    <row r="135" spans="1:10">
      <c r="A135" t="s">
        <v>530</v>
      </c>
      <c r="B135" s="14">
        <v>110490</v>
      </c>
      <c r="C135" t="s">
        <v>1090</v>
      </c>
      <c r="D135" t="str">
        <f>+VLOOKUP(TablaPLANTAS[[#This Row],[COD]],'DT HUEVO'!$A:$D,3,0)</f>
        <v>M</v>
      </c>
      <c r="E135" t="str">
        <f>+VLOOKUP(TablaPLANTAS[[#This Row],[COD]],'DT HUEVO'!$A:$D,4,0)</f>
        <v>EMPACADOS</v>
      </c>
      <c r="F135" s="6">
        <f>+SUMIFS(inv!$D$1:$D$1164,inv!$A$1:$A$1164,B135,inv!$Y$1:$Y$1164,TablaPLANTAS[[#This Row],[GRUPO]],inv!$U$1:$U$1164,"PLANTA CLASIFICACION")</f>
        <v>0</v>
      </c>
      <c r="G135" s="118">
        <f>+SUMIFS(VENTAS!$I:$I,VENTAS!$K:$K,A135,VENTAS!$C:$C,B135)</f>
        <v>0</v>
      </c>
      <c r="H135" s="118">
        <f>+SUMIFS(VENTAS!J:J,VENTAS!C:C,B135,VENTAS!K:K,A135)</f>
        <v>0</v>
      </c>
      <c r="I135" s="16">
        <f t="shared" si="10"/>
        <v>0</v>
      </c>
      <c r="J135" s="16">
        <f t="shared" si="11"/>
        <v>0</v>
      </c>
    </row>
    <row r="136" spans="1:10">
      <c r="A136" t="s">
        <v>530</v>
      </c>
      <c r="B136" s="14">
        <v>112407</v>
      </c>
      <c r="C136" t="s">
        <v>1091</v>
      </c>
      <c r="D136" t="str">
        <f>+VLOOKUP(TablaPLANTAS[[#This Row],[COD]],'DT HUEVO'!$A:$D,3,0)</f>
        <v>M</v>
      </c>
      <c r="E136" t="str">
        <f>+VLOOKUP(TablaPLANTAS[[#This Row],[COD]],'DT HUEVO'!$A:$D,4,0)</f>
        <v>EMPACADOS</v>
      </c>
      <c r="F136" s="6">
        <f>+SUMIFS(inv!$D$1:$D$1164,inv!$A$1:$A$1164,B136,inv!$Y$1:$Y$1164,TablaPLANTAS[[#This Row],[GRUPO]],inv!$U$1:$U$1164,"PLANTA CLASIFICACION")</f>
        <v>0</v>
      </c>
      <c r="G136" s="118">
        <f>+SUMIFS(VENTAS!$I:$I,VENTAS!$K:$K,A136,VENTAS!$C:$C,B136)</f>
        <v>0</v>
      </c>
      <c r="H136" s="118">
        <f>+SUMIFS(VENTAS!J:J,VENTAS!C:C,B136,VENTAS!K:K,A136)</f>
        <v>0</v>
      </c>
      <c r="I136" s="16">
        <f t="shared" si="10"/>
        <v>0</v>
      </c>
      <c r="J136" s="16">
        <f t="shared" si="11"/>
        <v>0</v>
      </c>
    </row>
    <row r="137" spans="1:10">
      <c r="A137" t="s">
        <v>530</v>
      </c>
      <c r="B137" s="14">
        <v>112459</v>
      </c>
      <c r="C137" t="s">
        <v>1092</v>
      </c>
      <c r="D137" t="str">
        <f>+VLOOKUP(TablaPLANTAS[[#This Row],[COD]],'DT HUEVO'!$A:$D,3,0)</f>
        <v>M</v>
      </c>
      <c r="E137" t="str">
        <f>+VLOOKUP(TablaPLANTAS[[#This Row],[COD]],'DT HUEVO'!$A:$D,4,0)</f>
        <v>EMPACADOS</v>
      </c>
      <c r="F137" s="6">
        <f>+SUMIFS(inv!$D$1:$D$1164,inv!$A$1:$A$1164,B137,inv!$Y$1:$Y$1164,TablaPLANTAS[[#This Row],[GRUPO]],inv!$U$1:$U$1164,"PLANTA CLASIFICACION")</f>
        <v>0</v>
      </c>
      <c r="G137" s="118">
        <f>+SUMIFS(VENTAS!$I:$I,VENTAS!$K:$K,A137,VENTAS!$C:$C,B137)</f>
        <v>0</v>
      </c>
      <c r="H137" s="118">
        <f>+SUMIFS(VENTAS!J:J,VENTAS!C:C,B137,VENTAS!K:K,A137)</f>
        <v>0</v>
      </c>
      <c r="I137" s="16">
        <f t="shared" si="10"/>
        <v>0</v>
      </c>
      <c r="J137" s="16">
        <f t="shared" si="11"/>
        <v>0</v>
      </c>
    </row>
    <row r="138" spans="1:10">
      <c r="A138" t="s">
        <v>530</v>
      </c>
      <c r="B138" s="14">
        <v>112457</v>
      </c>
      <c r="C138" t="s">
        <v>1093</v>
      </c>
      <c r="D138" t="str">
        <f>+VLOOKUP(TablaPLANTAS[[#This Row],[COD]],'DT HUEVO'!$A:$D,3,0)</f>
        <v>M</v>
      </c>
      <c r="E138" t="str">
        <f>+VLOOKUP(TablaPLANTAS[[#This Row],[COD]],'DT HUEVO'!$A:$D,4,0)</f>
        <v>EMPACADOS</v>
      </c>
      <c r="F138" s="6">
        <f>+SUMIFS(inv!$D$1:$D$1164,inv!$A$1:$A$1164,B138,inv!$Y$1:$Y$1164,TablaPLANTAS[[#This Row],[GRUPO]],inv!$U$1:$U$1164,"PLANTA CLASIFICACION")</f>
        <v>0</v>
      </c>
      <c r="G138" s="118">
        <f>+SUMIFS(VENTAS!$I:$I,VENTAS!$K:$K,A138,VENTAS!$C:$C,B138)</f>
        <v>0</v>
      </c>
      <c r="H138" s="118">
        <f>+SUMIFS(VENTAS!J:J,VENTAS!C:C,B138,VENTAS!K:K,A138)</f>
        <v>0</v>
      </c>
      <c r="I138" s="16">
        <f t="shared" si="10"/>
        <v>0</v>
      </c>
      <c r="J138" s="16">
        <f t="shared" si="11"/>
        <v>0</v>
      </c>
    </row>
    <row r="139" spans="1:10">
      <c r="A139" t="s">
        <v>530</v>
      </c>
      <c r="B139" s="14">
        <v>110316</v>
      </c>
      <c r="C139" t="s">
        <v>1094</v>
      </c>
      <c r="D139" t="str">
        <f>+VLOOKUP(TablaPLANTAS[[#This Row],[COD]],'DT HUEVO'!$A:$D,3,0)</f>
        <v>L</v>
      </c>
      <c r="E139" t="str">
        <f>+VLOOKUP(TablaPLANTAS[[#This Row],[COD]],'DT HUEVO'!$A:$D,4,0)</f>
        <v>ETIQUETA</v>
      </c>
      <c r="F139" s="6">
        <f>+SUMIFS(inv!$D$1:$D$1164,inv!$A$1:$A$1164,B139,inv!$Y$1:$Y$1164,TablaPLANTAS[[#This Row],[GRUPO]],inv!$U$1:$U$1164,"PLANTA CLASIFICACION")</f>
        <v>0</v>
      </c>
      <c r="G139" s="118">
        <f>+SUMIFS(VENTAS!$I:$I,VENTAS!$K:$K,A139,VENTAS!$C:$C,B139)</f>
        <v>0</v>
      </c>
      <c r="H139" s="118">
        <f>+SUMIFS(VENTAS!J:J,VENTAS!C:C,B139,VENTAS!K:K,A139)</f>
        <v>0</v>
      </c>
      <c r="I139" s="16">
        <f t="shared" si="10"/>
        <v>0</v>
      </c>
      <c r="J139" s="16">
        <f t="shared" si="11"/>
        <v>0</v>
      </c>
    </row>
    <row r="140" spans="1:10">
      <c r="A140" t="s">
        <v>530</v>
      </c>
      <c r="B140" s="14">
        <v>110380</v>
      </c>
      <c r="C140" t="s">
        <v>1095</v>
      </c>
      <c r="D140" t="str">
        <f>+VLOOKUP(TablaPLANTAS[[#This Row],[COD]],'DT HUEVO'!$A:$D,3,0)</f>
        <v>L</v>
      </c>
      <c r="E140" t="str">
        <f>+VLOOKUP(TablaPLANTAS[[#This Row],[COD]],'DT HUEVO'!$A:$D,4,0)</f>
        <v>EMPACADOS</v>
      </c>
      <c r="F140" s="6">
        <f>+SUMIFS(inv!$D$1:$D$1164,inv!$A$1:$A$1164,B140,inv!$Y$1:$Y$1164,TablaPLANTAS[[#This Row],[GRUPO]],inv!$U$1:$U$1164,"PLANTA CLASIFICACION")</f>
        <v>0</v>
      </c>
      <c r="G140" s="118">
        <f>+SUMIFS(VENTAS!$I:$I,VENTAS!$K:$K,A140,VENTAS!$C:$C,B140)</f>
        <v>0</v>
      </c>
      <c r="H140" s="118">
        <f>+SUMIFS(VENTAS!J:J,VENTAS!C:C,B140,VENTAS!K:K,A140)</f>
        <v>0</v>
      </c>
      <c r="I140" s="16">
        <f t="shared" si="10"/>
        <v>0</v>
      </c>
      <c r="J140" s="16">
        <f t="shared" si="11"/>
        <v>0</v>
      </c>
    </row>
    <row r="141" spans="1:10">
      <c r="A141" t="s">
        <v>530</v>
      </c>
      <c r="B141" s="14">
        <v>2110303</v>
      </c>
      <c r="C141" t="s">
        <v>1096</v>
      </c>
      <c r="D141" t="str">
        <f>+VLOOKUP(TablaPLANTAS[[#This Row],[COD]],'DT HUEVO'!$A:$D,3,0)</f>
        <v>L</v>
      </c>
      <c r="E141" t="str">
        <f>+VLOOKUP(TablaPLANTAS[[#This Row],[COD]],'DT HUEVO'!$A:$D,4,0)</f>
        <v>EMPACADOS</v>
      </c>
      <c r="F141" s="6">
        <f>+SUMIFS(inv!$D$1:$D$1164,inv!$A$1:$A$1164,B141,inv!$Y$1:$Y$1164,TablaPLANTAS[[#This Row],[GRUPO]],inv!$U$1:$U$1164,"PLANTA CLASIFICACION")</f>
        <v>0</v>
      </c>
      <c r="G141" s="118">
        <f>+SUMIFS(VENTAS!$I:$I,VENTAS!$K:$K,A141,VENTAS!$C:$C,B141)</f>
        <v>0</v>
      </c>
      <c r="H141" s="118">
        <f>+SUMIFS(VENTAS!J:J,VENTAS!C:C,B141,VENTAS!K:K,A141)</f>
        <v>0</v>
      </c>
      <c r="I141" s="16">
        <f t="shared" si="10"/>
        <v>0</v>
      </c>
      <c r="J141" s="16">
        <f t="shared" si="11"/>
        <v>0</v>
      </c>
    </row>
    <row r="142" spans="1:10">
      <c r="A142" t="s">
        <v>530</v>
      </c>
      <c r="B142" s="14">
        <v>110303</v>
      </c>
      <c r="C142" t="s">
        <v>1097</v>
      </c>
      <c r="D142" t="str">
        <f>+VLOOKUP(TablaPLANTAS[[#This Row],[COD]],'DT HUEVO'!$A:$D,3,0)</f>
        <v>L</v>
      </c>
      <c r="E142" t="str">
        <f>+VLOOKUP(TablaPLANTAS[[#This Row],[COD]],'DT HUEVO'!$A:$D,4,0)</f>
        <v>EMPACADOS</v>
      </c>
      <c r="F142" s="6">
        <f>+SUMIFS(inv!$D$1:$D$1164,inv!$A$1:$A$1164,B142,inv!$Y$1:$Y$1164,TablaPLANTAS[[#This Row],[GRUPO]],inv!$U$1:$U$1164,"PLANTA CLASIFICACION")</f>
        <v>0</v>
      </c>
      <c r="G142" s="118">
        <f>+SUMIFS(VENTAS!$I:$I,VENTAS!$K:$K,A142,VENTAS!$C:$C,B142)</f>
        <v>0</v>
      </c>
      <c r="H142" s="118">
        <f>+SUMIFS(VENTAS!J:J,VENTAS!C:C,B142,VENTAS!K:K,A142)</f>
        <v>0</v>
      </c>
      <c r="I142" s="16">
        <f t="shared" si="10"/>
        <v>0</v>
      </c>
      <c r="J142" s="16">
        <f t="shared" si="11"/>
        <v>0</v>
      </c>
    </row>
    <row r="143" spans="1:10">
      <c r="A143" t="s">
        <v>530</v>
      </c>
      <c r="B143" s="14">
        <v>112379</v>
      </c>
      <c r="C143" t="s">
        <v>1067</v>
      </c>
      <c r="D143" t="str">
        <f>+VLOOKUP(TablaPLANTAS[[#This Row],[COD]],'DT HUEVO'!$A:$D,3,0)</f>
        <v>L</v>
      </c>
      <c r="E143" t="str">
        <f>+VLOOKUP(TablaPLANTAS[[#This Row],[COD]],'DT HUEVO'!$A:$D,4,0)</f>
        <v>EMPACADOS</v>
      </c>
      <c r="F143" s="6">
        <f>+SUMIFS(inv!$D$1:$D$1164,inv!$A$1:$A$1164,B143,inv!$Y$1:$Y$1164,TablaPLANTAS[[#This Row],[GRUPO]],inv!$U$1:$U$1164,"PLANTA CLASIFICACION")</f>
        <v>0</v>
      </c>
      <c r="G143" s="118">
        <f>+SUMIFS(VENTAS!$I:$I,VENTAS!$K:$K,A143,VENTAS!$C:$C,B143)</f>
        <v>0</v>
      </c>
      <c r="H143" s="118">
        <f>+SUMIFS(VENTAS!J:J,VENTAS!C:C,B143,VENTAS!K:K,A143)</f>
        <v>0</v>
      </c>
      <c r="I143" s="16">
        <f t="shared" si="10"/>
        <v>0</v>
      </c>
      <c r="J143" s="16">
        <f t="shared" si="11"/>
        <v>0</v>
      </c>
    </row>
    <row r="144" spans="1:10">
      <c r="A144" t="s">
        <v>530</v>
      </c>
      <c r="B144" s="14">
        <v>112301</v>
      </c>
      <c r="C144" t="s">
        <v>1098</v>
      </c>
      <c r="D144" t="str">
        <f>+VLOOKUP(TablaPLANTAS[[#This Row],[COD]],'DT HUEVO'!$A:$D,3,0)</f>
        <v>L</v>
      </c>
      <c r="E144" t="str">
        <f>+VLOOKUP(TablaPLANTAS[[#This Row],[COD]],'DT HUEVO'!$A:$D,4,0)</f>
        <v>EMPACADOS</v>
      </c>
      <c r="F144" s="6">
        <f>+SUMIFS(inv!$D$1:$D$1164,inv!$A$1:$A$1164,B144,inv!$Y$1:$Y$1164,TablaPLANTAS[[#This Row],[GRUPO]],inv!$U$1:$U$1164,"PLANTA CLASIFICACION")</f>
        <v>0</v>
      </c>
      <c r="G144" s="118">
        <f>+SUMIFS(VENTAS!$I:$I,VENTAS!$K:$K,A144,VENTAS!$C:$C,B144)</f>
        <v>0</v>
      </c>
      <c r="H144" s="118">
        <f>+SUMIFS(VENTAS!J:J,VENTAS!C:C,B144,VENTAS!K:K,A144)</f>
        <v>0</v>
      </c>
      <c r="I144" s="16">
        <f t="shared" si="10"/>
        <v>0</v>
      </c>
      <c r="J144" s="16">
        <f t="shared" si="11"/>
        <v>0</v>
      </c>
    </row>
    <row r="145" spans="1:10">
      <c r="A145" t="s">
        <v>530</v>
      </c>
      <c r="B145" s="14">
        <v>111301</v>
      </c>
      <c r="C145" t="s">
        <v>1099</v>
      </c>
      <c r="D145" t="str">
        <f>+VLOOKUP(TablaPLANTAS[[#This Row],[COD]],'DT HUEVO'!$A:$D,3,0)</f>
        <v>L</v>
      </c>
      <c r="E145" t="str">
        <f>+VLOOKUP(TablaPLANTAS[[#This Row],[COD]],'DT HUEVO'!$A:$D,4,0)</f>
        <v>VERDE</v>
      </c>
      <c r="F145" s="6">
        <f>+SUMIFS(inv!$D$1:$D$1164,inv!$A$1:$A$1164,B145,inv!$Y$1:$Y$1164,TablaPLANTAS[[#This Row],[GRUPO]],inv!$U$1:$U$1164,"PLANTA CLASIFICACION")</f>
        <v>0</v>
      </c>
      <c r="G145" s="118">
        <f>+SUMIFS(VENTAS!$I:$I,VENTAS!$K:$K,A145,VENTAS!$C:$C,B145)</f>
        <v>0</v>
      </c>
      <c r="H145" s="118">
        <f>+SUMIFS(VENTAS!J:J,VENTAS!C:C,B145,VENTAS!K:K,A145)</f>
        <v>0</v>
      </c>
      <c r="I145" s="16">
        <f t="shared" si="10"/>
        <v>0</v>
      </c>
      <c r="J145" s="16">
        <f t="shared" si="11"/>
        <v>0</v>
      </c>
    </row>
    <row r="146" spans="1:10">
      <c r="A146" t="s">
        <v>530</v>
      </c>
      <c r="B146" s="14">
        <v>112359</v>
      </c>
      <c r="C146" t="s">
        <v>1100</v>
      </c>
      <c r="D146" t="str">
        <f>+VLOOKUP(TablaPLANTAS[[#This Row],[COD]],'DT HUEVO'!$A:$D,3,0)</f>
        <v>L</v>
      </c>
      <c r="E146" t="str">
        <f>+VLOOKUP(TablaPLANTAS[[#This Row],[COD]],'DT HUEVO'!$A:$D,4,0)</f>
        <v>EMPACADOS</v>
      </c>
      <c r="F146" s="6">
        <f>+SUMIFS(inv!$D$1:$D$1164,inv!$A$1:$A$1164,B146,inv!$Y$1:$Y$1164,TablaPLANTAS[[#This Row],[GRUPO]],inv!$U$1:$U$1164,"PLANTA CLASIFICACION")</f>
        <v>0</v>
      </c>
      <c r="G146" s="118">
        <f>+SUMIFS(VENTAS!$I:$I,VENTAS!$K:$K,A146,VENTAS!$C:$C,B146)</f>
        <v>0</v>
      </c>
      <c r="H146" s="118">
        <f>+SUMIFS(VENTAS!J:J,VENTAS!C:C,B146,VENTAS!K:K,A146)</f>
        <v>0</v>
      </c>
      <c r="I146" s="16">
        <f t="shared" ref="I146:I176" si="12">+IFERROR((F146/G146),0)</f>
        <v>0</v>
      </c>
      <c r="J146" s="16">
        <f t="shared" ref="J146:J176" si="13">+IFERROR((F146/H146),0)</f>
        <v>0</v>
      </c>
    </row>
    <row r="147" spans="1:10">
      <c r="A147" t="s">
        <v>530</v>
      </c>
      <c r="B147" s="14">
        <v>112357</v>
      </c>
      <c r="C147" t="s">
        <v>1068</v>
      </c>
      <c r="D147" t="str">
        <f>+VLOOKUP(TablaPLANTAS[[#This Row],[COD]],'DT HUEVO'!$A:$D,3,0)</f>
        <v>L</v>
      </c>
      <c r="E147" t="str">
        <f>+VLOOKUP(TablaPLANTAS[[#This Row],[COD]],'DT HUEVO'!$A:$D,4,0)</f>
        <v>EMPACADOS</v>
      </c>
      <c r="F147" s="6">
        <f>+SUMIFS(inv!$D$1:$D$1164,inv!$A$1:$A$1164,B147,inv!$Y$1:$Y$1164,TablaPLANTAS[[#This Row],[GRUPO]],inv!$U$1:$U$1164,"PLANTA CLASIFICACION")</f>
        <v>0</v>
      </c>
      <c r="G147" s="118">
        <f>+SUMIFS(VENTAS!$I:$I,VENTAS!$K:$K,A147,VENTAS!$C:$C,B147)</f>
        <v>0</v>
      </c>
      <c r="H147" s="118">
        <f>+SUMIFS(VENTAS!J:J,VENTAS!C:C,B147,VENTAS!K:K,A147)</f>
        <v>0</v>
      </c>
      <c r="I147" s="16">
        <f t="shared" si="12"/>
        <v>0</v>
      </c>
      <c r="J147" s="16">
        <f t="shared" si="13"/>
        <v>0</v>
      </c>
    </row>
    <row r="148" spans="1:10">
      <c r="A148" t="s">
        <v>530</v>
      </c>
      <c r="B148" s="14">
        <v>112306</v>
      </c>
      <c r="C148" t="s">
        <v>1101</v>
      </c>
      <c r="D148" t="str">
        <f>+VLOOKUP(TablaPLANTAS[[#This Row],[COD]],'DT HUEVO'!$A:$D,3,0)</f>
        <v>L</v>
      </c>
      <c r="E148" t="str">
        <f>+VLOOKUP(TablaPLANTAS[[#This Row],[COD]],'DT HUEVO'!$A:$D,4,0)</f>
        <v>EMPACADOS</v>
      </c>
      <c r="F148" s="6">
        <f>+SUMIFS(inv!$D$1:$D$1164,inv!$A$1:$A$1164,B148,inv!$Y$1:$Y$1164,TablaPLANTAS[[#This Row],[GRUPO]],inv!$U$1:$U$1164,"PLANTA CLASIFICACION")</f>
        <v>0</v>
      </c>
      <c r="G148" s="118">
        <f>+SUMIFS(VENTAS!$I:$I,VENTAS!$K:$K,A148,VENTAS!$C:$C,B148)</f>
        <v>0</v>
      </c>
      <c r="H148" s="118">
        <f>+SUMIFS(VENTAS!J:J,VENTAS!C:C,B148,VENTAS!K:K,A148)</f>
        <v>0</v>
      </c>
      <c r="I148" s="16">
        <f t="shared" si="12"/>
        <v>0</v>
      </c>
      <c r="J148" s="16">
        <f t="shared" si="13"/>
        <v>0</v>
      </c>
    </row>
    <row r="149" spans="1:10">
      <c r="A149" t="s">
        <v>530</v>
      </c>
      <c r="B149" s="14">
        <v>132357</v>
      </c>
      <c r="C149" t="s">
        <v>1102</v>
      </c>
      <c r="D149" t="str">
        <f>+VLOOKUP(TablaPLANTAS[[#This Row],[COD]],'DT HUEVO'!$A:$D,3,0)</f>
        <v>L</v>
      </c>
      <c r="E149" t="str">
        <f>+VLOOKUP(TablaPLANTAS[[#This Row],[COD]],'DT HUEVO'!$A:$D,4,0)</f>
        <v>EMPACADOS</v>
      </c>
      <c r="F149" s="6">
        <f>+SUMIFS(inv!$D$1:$D$1164,inv!$A$1:$A$1164,B149,inv!$Y$1:$Y$1164,TablaPLANTAS[[#This Row],[GRUPO]],inv!$U$1:$U$1164,"PLANTA CLASIFICACION")</f>
        <v>0</v>
      </c>
      <c r="G149" s="118">
        <f>+SUMIFS(VENTAS!$I:$I,VENTAS!$K:$K,A149,VENTAS!$C:$C,B149)</f>
        <v>0</v>
      </c>
      <c r="H149" s="118">
        <f>+SUMIFS(VENTAS!J:J,VENTAS!C:C,B149,VENTAS!K:K,A149)</f>
        <v>0</v>
      </c>
      <c r="I149" s="16">
        <f t="shared" si="12"/>
        <v>0</v>
      </c>
      <c r="J149" s="16">
        <f t="shared" si="13"/>
        <v>0</v>
      </c>
    </row>
    <row r="150" spans="1:10">
      <c r="A150" t="s">
        <v>530</v>
      </c>
      <c r="B150" s="14">
        <v>2110316</v>
      </c>
      <c r="C150" t="s">
        <v>1103</v>
      </c>
      <c r="D150" t="str">
        <f>+VLOOKUP(TablaPLANTAS[[#This Row],[COD]],'DT HUEVO'!$A:$D,3,0)</f>
        <v>L</v>
      </c>
      <c r="E150" t="str">
        <f>+VLOOKUP(TablaPLANTAS[[#This Row],[COD]],'DT HUEVO'!$A:$D,4,0)</f>
        <v>ETIQUETA</v>
      </c>
      <c r="F150" s="6">
        <f>+SUMIFS(inv!$D$1:$D$1164,inv!$A$1:$A$1164,B150,inv!$Y$1:$Y$1164,TablaPLANTAS[[#This Row],[GRUPO]],inv!$U$1:$U$1164,"PLANTA CLASIFICACION")</f>
        <v>0</v>
      </c>
      <c r="G150" s="118">
        <f>+SUMIFS(VENTAS!$I:$I,VENTAS!$K:$K,A150,VENTAS!$C:$C,B150)</f>
        <v>0</v>
      </c>
      <c r="H150" s="118">
        <f>+SUMIFS(VENTAS!J:J,VENTAS!C:C,B150,VENTAS!K:K,A150)</f>
        <v>0</v>
      </c>
      <c r="I150" s="16">
        <f t="shared" si="12"/>
        <v>0</v>
      </c>
      <c r="J150" s="16">
        <f t="shared" si="13"/>
        <v>0</v>
      </c>
    </row>
    <row r="151" spans="1:10">
      <c r="A151" t="s">
        <v>530</v>
      </c>
      <c r="B151" s="14">
        <v>2110202</v>
      </c>
      <c r="C151" t="s">
        <v>1008</v>
      </c>
      <c r="D151" t="str">
        <f>+VLOOKUP(TablaPLANTAS[[#This Row],[COD]],'DT HUEVO'!$A:$D,3,0)</f>
        <v>XL</v>
      </c>
      <c r="E151" t="str">
        <f>+VLOOKUP(TablaPLANTAS[[#This Row],[COD]],'DT HUEVO'!$A:$D,4,0)</f>
        <v>VERDE</v>
      </c>
      <c r="F151" s="6">
        <f>+SUMIFS(inv!$D$1:$D$1164,inv!$A$1:$A$1164,B151,inv!$Y$1:$Y$1164,TablaPLANTAS[[#This Row],[GRUPO]],inv!$U$1:$U$1164,"PLANTA CLASIFICACION")</f>
        <v>620029</v>
      </c>
      <c r="G151" s="118">
        <f>+SUMIFS(VENTAS!$I:$I,VENTAS!$K:$K,A151,VENTAS!$C:$C,B151)</f>
        <v>0</v>
      </c>
      <c r="H151" s="118">
        <f>+SUMIFS(VENTAS!J:J,VENTAS!C:C,B151,VENTAS!K:K,A151)</f>
        <v>0</v>
      </c>
      <c r="I151" s="16">
        <f t="shared" si="12"/>
        <v>0</v>
      </c>
      <c r="J151" s="16">
        <f t="shared" si="13"/>
        <v>0</v>
      </c>
    </row>
    <row r="152" spans="1:10">
      <c r="A152" t="s">
        <v>530</v>
      </c>
      <c r="B152" s="14">
        <v>110202</v>
      </c>
      <c r="C152" t="s">
        <v>1000</v>
      </c>
      <c r="D152" t="str">
        <f>+VLOOKUP(TablaPLANTAS[[#This Row],[COD]],'DT HUEVO'!$A:$D,3,0)</f>
        <v>XL</v>
      </c>
      <c r="E152" t="str">
        <f>+VLOOKUP(TablaPLANTAS[[#This Row],[COD]],'DT HUEVO'!$A:$D,4,0)</f>
        <v>VERDE</v>
      </c>
      <c r="F152" s="6">
        <f>+SUMIFS(inv!$D$1:$D$1164,inv!$A$1:$A$1164,B152,inv!$Y$1:$Y$1164,TablaPLANTAS[[#This Row],[GRUPO]],inv!$U$1:$U$1164,"PLANTA CLASIFICACION")</f>
        <v>0</v>
      </c>
      <c r="G152" s="118">
        <f>+SUMIFS(VENTAS!$I:$I,VENTAS!$K:$K,A152,VENTAS!$C:$C,B152)</f>
        <v>0</v>
      </c>
      <c r="H152" s="118">
        <f>+SUMIFS(VENTAS!J:J,VENTAS!C:C,B152,VENTAS!K:K,A152)</f>
        <v>0</v>
      </c>
      <c r="I152" s="16">
        <f t="shared" si="12"/>
        <v>0</v>
      </c>
      <c r="J152" s="16">
        <f t="shared" si="13"/>
        <v>0</v>
      </c>
    </row>
    <row r="153" spans="1:10">
      <c r="A153" t="s">
        <v>530</v>
      </c>
      <c r="B153" s="14">
        <v>2112207</v>
      </c>
      <c r="C153" t="s">
        <v>1104</v>
      </c>
      <c r="D153" t="str">
        <f>+VLOOKUP(TablaPLANTAS[[#This Row],[COD]],'DT HUEVO'!$A:$D,3,0)</f>
        <v>XL</v>
      </c>
      <c r="E153" t="str">
        <f>+VLOOKUP(TablaPLANTAS[[#This Row],[COD]],'DT HUEVO'!$A:$D,4,0)</f>
        <v>EMPACADOS</v>
      </c>
      <c r="F153" s="6">
        <f>+SUMIFS(inv!$D$1:$D$1164,inv!$A$1:$A$1164,B153,inv!$Y$1:$Y$1164,TablaPLANTAS[[#This Row],[GRUPO]],inv!$U$1:$U$1164,"PLANTA CLASIFICACION")</f>
        <v>0</v>
      </c>
      <c r="G153" s="118">
        <f>+SUMIFS(VENTAS!$I:$I,VENTAS!$K:$K,A153,VENTAS!$C:$C,B153)</f>
        <v>0</v>
      </c>
      <c r="H153" s="118">
        <f>+SUMIFS(VENTAS!J:J,VENTAS!C:C,B153,VENTAS!K:K,A153)</f>
        <v>0</v>
      </c>
      <c r="I153" s="16">
        <f t="shared" si="12"/>
        <v>0</v>
      </c>
      <c r="J153" s="16">
        <f t="shared" si="13"/>
        <v>0</v>
      </c>
    </row>
    <row r="154" spans="1:10">
      <c r="A154" t="s">
        <v>530</v>
      </c>
      <c r="B154" s="14">
        <v>2112411</v>
      </c>
      <c r="C154" t="s">
        <v>1063</v>
      </c>
      <c r="D154" t="str">
        <f>+VLOOKUP(TablaPLANTAS[[#This Row],[COD]],'DT HUEVO'!$A:$D,3,0)</f>
        <v>M</v>
      </c>
      <c r="E154" t="str">
        <f>+VLOOKUP(TablaPLANTAS[[#This Row],[COD]],'DT HUEVO'!$A:$D,4,0)</f>
        <v>EMPACADOS</v>
      </c>
      <c r="F154" s="6">
        <f>+SUMIFS(inv!$D$1:$D$1164,inv!$A$1:$A$1164,B154,inv!$Y$1:$Y$1164,TablaPLANTAS[[#This Row],[GRUPO]],inv!$U$1:$U$1164,"PLANTA CLASIFICACION")</f>
        <v>0</v>
      </c>
      <c r="G154" s="118">
        <f>+SUMIFS(VENTAS!$I:$I,VENTAS!$K:$K,A154,VENTAS!$C:$C,B154)</f>
        <v>0</v>
      </c>
      <c r="H154" s="118">
        <f>+SUMIFS(VENTAS!J:J,VENTAS!C:C,B154,VENTAS!K:K,A154)</f>
        <v>0</v>
      </c>
      <c r="I154" s="16">
        <f t="shared" si="12"/>
        <v>0</v>
      </c>
      <c r="J154" s="16">
        <f t="shared" si="13"/>
        <v>0</v>
      </c>
    </row>
    <row r="155" spans="1:10">
      <c r="A155" t="s">
        <v>530</v>
      </c>
      <c r="B155" s="14">
        <v>112454</v>
      </c>
      <c r="C155" t="s">
        <v>1025</v>
      </c>
      <c r="D155" t="str">
        <f>+VLOOKUP(TablaPLANTAS[[#This Row],[COD]],'DT HUEVO'!$A:$D,3,0)</f>
        <v>M</v>
      </c>
      <c r="E155" t="str">
        <f>+VLOOKUP(TablaPLANTAS[[#This Row],[COD]],'DT HUEVO'!$A:$D,4,0)</f>
        <v>EMPACADOS</v>
      </c>
      <c r="F155" s="6">
        <f>+SUMIFS(inv!$D$1:$D$1164,inv!$A$1:$A$1164,B155,inv!$Y$1:$Y$1164,TablaPLANTAS[[#This Row],[GRUPO]],inv!$U$1:$U$1164,"PLANTA CLASIFICACION")</f>
        <v>0</v>
      </c>
      <c r="G155" s="118">
        <f>+SUMIFS(VENTAS!$I:$I,VENTAS!$K:$K,A155,VENTAS!$C:$C,B155)</f>
        <v>0</v>
      </c>
      <c r="H155" s="118">
        <f>+SUMIFS(VENTAS!J:J,VENTAS!C:C,B155,VENTAS!K:K,A155)</f>
        <v>0</v>
      </c>
      <c r="I155" s="16">
        <f t="shared" si="12"/>
        <v>0</v>
      </c>
      <c r="J155" s="16">
        <f t="shared" si="13"/>
        <v>0</v>
      </c>
    </row>
    <row r="156" spans="1:10">
      <c r="A156" t="s">
        <v>530</v>
      </c>
      <c r="B156" s="14">
        <v>2110402</v>
      </c>
      <c r="C156" t="s">
        <v>1009</v>
      </c>
      <c r="D156" t="str">
        <f>+VLOOKUP(TablaPLANTAS[[#This Row],[COD]],'DT HUEVO'!$A:$D,3,0)</f>
        <v>M</v>
      </c>
      <c r="E156" t="str">
        <f>+VLOOKUP(TablaPLANTAS[[#This Row],[COD]],'DT HUEVO'!$A:$D,4,0)</f>
        <v>VERDE</v>
      </c>
      <c r="F156" s="6">
        <f>+SUMIFS(inv!$D$1:$D$1164,inv!$A$1:$A$1164,B156,inv!$Y$1:$Y$1164,TablaPLANTAS[[#This Row],[GRUPO]],inv!$U$1:$U$1164,"PLANTA CLASIFICACION")</f>
        <v>3376</v>
      </c>
      <c r="G156" s="118">
        <f>+SUMIFS(VENTAS!$I:$I,VENTAS!$K:$K,A156,VENTAS!$C:$C,B156)</f>
        <v>0</v>
      </c>
      <c r="H156" s="118">
        <f>+SUMIFS(VENTAS!J:J,VENTAS!C:C,B156,VENTAS!K:K,A156)</f>
        <v>0</v>
      </c>
      <c r="I156" s="16">
        <f t="shared" si="12"/>
        <v>0</v>
      </c>
      <c r="J156" s="16">
        <f t="shared" si="13"/>
        <v>0</v>
      </c>
    </row>
    <row r="157" spans="1:10">
      <c r="A157" t="s">
        <v>530</v>
      </c>
      <c r="B157" s="14">
        <v>110402</v>
      </c>
      <c r="C157" t="s">
        <v>995</v>
      </c>
      <c r="D157" t="str">
        <f>+VLOOKUP(TablaPLANTAS[[#This Row],[COD]],'DT HUEVO'!$A:$D,3,0)</f>
        <v>M</v>
      </c>
      <c r="E157" t="str">
        <f>+VLOOKUP(TablaPLANTAS[[#This Row],[COD]],'DT HUEVO'!$A:$D,4,0)</f>
        <v>VERDE</v>
      </c>
      <c r="F157" s="6">
        <f>+SUMIFS(inv!$D$1:$D$1164,inv!$A$1:$A$1164,B157,inv!$Y$1:$Y$1164,TablaPLANTAS[[#This Row],[GRUPO]],inv!$U$1:$U$1164,"PLANTA CLASIFICACION")</f>
        <v>0</v>
      </c>
      <c r="G157" s="118">
        <f>+SUMIFS(VENTAS!$I:$I,VENTAS!$K:$K,A157,VENTAS!$C:$C,B157)</f>
        <v>0</v>
      </c>
      <c r="H157" s="118">
        <f>+SUMIFS(VENTAS!J:J,VENTAS!C:C,B157,VENTAS!K:K,A157)</f>
        <v>0</v>
      </c>
      <c r="I157" s="16">
        <f t="shared" si="12"/>
        <v>0</v>
      </c>
      <c r="J157" s="16">
        <f t="shared" si="13"/>
        <v>0</v>
      </c>
    </row>
    <row r="158" spans="1:10">
      <c r="A158" t="s">
        <v>530</v>
      </c>
      <c r="B158" s="14">
        <v>2110302</v>
      </c>
      <c r="C158" t="s">
        <v>1007</v>
      </c>
      <c r="D158" t="str">
        <f>+VLOOKUP(TablaPLANTAS[[#This Row],[COD]],'DT HUEVO'!$A:$D,3,0)</f>
        <v>L</v>
      </c>
      <c r="E158" t="str">
        <f>+VLOOKUP(TablaPLANTAS[[#This Row],[COD]],'DT HUEVO'!$A:$D,4,0)</f>
        <v>VERDE</v>
      </c>
      <c r="F158" s="6">
        <f>+SUMIFS(inv!$D$1:$D$1164,inv!$A$1:$A$1164,B158,inv!$Y$1:$Y$1164,TablaPLANTAS[[#This Row],[GRUPO]],inv!$U$1:$U$1164,"PLANTA CLASIFICACION")</f>
        <v>145099</v>
      </c>
      <c r="G158" s="118">
        <f>+SUMIFS(VENTAS!$I:$I,VENTAS!$K:$K,A158,VENTAS!$C:$C,B158)</f>
        <v>0</v>
      </c>
      <c r="H158" s="118">
        <f>+SUMIFS(VENTAS!J:J,VENTAS!C:C,B158,VENTAS!K:K,A158)</f>
        <v>0</v>
      </c>
      <c r="I158" s="16">
        <f t="shared" si="12"/>
        <v>0</v>
      </c>
      <c r="J158" s="16">
        <f t="shared" si="13"/>
        <v>0</v>
      </c>
    </row>
    <row r="159" spans="1:10">
      <c r="A159" t="s">
        <v>530</v>
      </c>
      <c r="B159" s="14">
        <v>110302</v>
      </c>
      <c r="C159" t="s">
        <v>994</v>
      </c>
      <c r="D159" t="str">
        <f>+VLOOKUP(TablaPLANTAS[[#This Row],[COD]],'DT HUEVO'!$A:$D,3,0)</f>
        <v>L</v>
      </c>
      <c r="E159" t="str">
        <f>+VLOOKUP(TablaPLANTAS[[#This Row],[COD]],'DT HUEVO'!$A:$D,4,0)</f>
        <v>VERDE</v>
      </c>
      <c r="F159" s="6">
        <f>+SUMIFS(inv!$D$1:$D$1164,inv!$A$1:$A$1164,B159,inv!$Y$1:$Y$1164,TablaPLANTAS[[#This Row],[GRUPO]],inv!$U$1:$U$1164,"PLANTA CLASIFICACION")</f>
        <v>0</v>
      </c>
      <c r="G159" s="118">
        <f>+SUMIFS(VENTAS!$I:$I,VENTAS!$K:$K,A159,VENTAS!$C:$C,B159)</f>
        <v>0</v>
      </c>
      <c r="H159" s="118">
        <f>+SUMIFS(VENTAS!J:J,VENTAS!C:C,B159,VENTAS!K:K,A159)</f>
        <v>0</v>
      </c>
      <c r="I159" s="16">
        <f t="shared" si="12"/>
        <v>0</v>
      </c>
      <c r="J159" s="16">
        <f t="shared" si="13"/>
        <v>0</v>
      </c>
    </row>
    <row r="160" spans="1:10">
      <c r="A160" t="s">
        <v>530</v>
      </c>
      <c r="B160" s="14">
        <v>110369</v>
      </c>
      <c r="C160" t="s">
        <v>1105</v>
      </c>
      <c r="D160" t="str">
        <f>+VLOOKUP(TablaPLANTAS[[#This Row],[COD]],'DT HUEVO'!$A:$D,3,0)</f>
        <v>L</v>
      </c>
      <c r="E160" t="str">
        <f>+VLOOKUP(TablaPLANTAS[[#This Row],[COD]],'DT HUEVO'!$A:$D,4,0)</f>
        <v>EMPACADOS</v>
      </c>
      <c r="F160" s="6">
        <f>+SUMIFS(inv!$D$1:$D$1164,inv!$A$1:$A$1164,B160,inv!$Y$1:$Y$1164,TablaPLANTAS[[#This Row],[GRUPO]],inv!$U$1:$U$1164,"PLANTA CLASIFICACION")</f>
        <v>0</v>
      </c>
      <c r="G160" s="118">
        <f>+SUMIFS(VENTAS!$I:$I,VENTAS!$K:$K,A160,VENTAS!$C:$C,B160)</f>
        <v>0</v>
      </c>
      <c r="H160" s="118">
        <f>+SUMIFS(VENTAS!J:J,VENTAS!C:C,B160,VENTAS!K:K,A160)</f>
        <v>0</v>
      </c>
      <c r="I160" s="16">
        <f t="shared" si="12"/>
        <v>0</v>
      </c>
      <c r="J160" s="16">
        <f t="shared" si="13"/>
        <v>0</v>
      </c>
    </row>
    <row r="161" spans="1:10">
      <c r="A161" t="s">
        <v>530</v>
      </c>
      <c r="B161" s="14">
        <v>2010102</v>
      </c>
      <c r="C161" t="s">
        <v>996</v>
      </c>
      <c r="D161" t="str">
        <f>+VLOOKUP(TablaPLANTAS[[#This Row],[COD]],'DT HUEVO'!$A:$D,3,0)</f>
        <v>YUMBO</v>
      </c>
      <c r="E161" t="str">
        <f>+VLOOKUP(TablaPLANTAS[[#This Row],[COD]],'DT HUEVO'!$A:$D,4,0)</f>
        <v>VERDE</v>
      </c>
      <c r="F161" s="6">
        <f>+SUMIFS(inv!$D$1:$D$1164,inv!$A$1:$A$1164,B161,inv!$Y$1:$Y$1164,TablaPLANTAS[[#This Row],[GRUPO]],inv!$U$1:$U$1164,"PLANTA CLASIFICACION")</f>
        <v>24673</v>
      </c>
      <c r="G161" s="118">
        <f>+SUMIFS(VENTAS!$I:$I,VENTAS!$K:$K,A161,VENTAS!$C:$C,B161)</f>
        <v>0</v>
      </c>
      <c r="H161" s="118">
        <f>+SUMIFS(VENTAS!J:J,VENTAS!C:C,B161,VENTAS!K:K,A161)</f>
        <v>0</v>
      </c>
      <c r="I161" s="16">
        <f t="shared" si="12"/>
        <v>0</v>
      </c>
      <c r="J161" s="16">
        <f t="shared" si="13"/>
        <v>0</v>
      </c>
    </row>
    <row r="162" spans="1:10">
      <c r="A162" t="s">
        <v>530</v>
      </c>
      <c r="B162" s="14">
        <v>2152388</v>
      </c>
      <c r="C162" t="s">
        <v>1106</v>
      </c>
      <c r="D162" t="str">
        <f>+VLOOKUP(TablaPLANTAS[[#This Row],[COD]],'DT HUEVO'!$A:$D,3,0)</f>
        <v>L</v>
      </c>
      <c r="E162" t="str">
        <f>+VLOOKUP(TablaPLANTAS[[#This Row],[COD]],'DT HUEVO'!$A:$D,4,0)</f>
        <v>EMPACADOS</v>
      </c>
      <c r="F162" s="6">
        <f>+SUMIFS(inv!$D$1:$D$1164,inv!$A$1:$A$1164,B162,inv!$Y$1:$Y$1164,TablaPLANTAS[[#This Row],[GRUPO]],inv!$U$1:$U$1164,"PLANTA CLASIFICACION")</f>
        <v>0</v>
      </c>
      <c r="G162" s="118">
        <f>+SUMIFS(VENTAS!$I:$I,VENTAS!$K:$K,A162,VENTAS!$C:$C,B162)</f>
        <v>0</v>
      </c>
      <c r="H162" s="118">
        <f>+SUMIFS(VENTAS!J:J,VENTAS!C:C,B162,VENTAS!K:K,A162)</f>
        <v>0</v>
      </c>
      <c r="I162" s="16">
        <f t="shared" si="12"/>
        <v>0</v>
      </c>
      <c r="J162" s="16">
        <f t="shared" si="13"/>
        <v>0</v>
      </c>
    </row>
    <row r="163" spans="1:10">
      <c r="A163" t="s">
        <v>530</v>
      </c>
      <c r="B163" s="14">
        <v>152384</v>
      </c>
      <c r="C163" t="s">
        <v>1107</v>
      </c>
      <c r="D163" t="str">
        <f>+VLOOKUP(TablaPLANTAS[[#This Row],[COD]],'DT HUEVO'!$A:$D,3,0)</f>
        <v>L</v>
      </c>
      <c r="E163" t="str">
        <f>+VLOOKUP(TablaPLANTAS[[#This Row],[COD]],'DT HUEVO'!$A:$D,4,0)</f>
        <v>EMPACADOS</v>
      </c>
      <c r="F163" s="6">
        <f>+SUMIFS(inv!$D$1:$D$1164,inv!$A$1:$A$1164,B163,inv!$Y$1:$Y$1164,TablaPLANTAS[[#This Row],[GRUPO]],inv!$U$1:$U$1164,"PLANTA CLASIFICACION")</f>
        <v>0</v>
      </c>
      <c r="G163" s="118">
        <f>+SUMIFS(VENTAS!$I:$I,VENTAS!$K:$K,A163,VENTAS!$C:$C,B163)</f>
        <v>0</v>
      </c>
      <c r="H163" s="118">
        <f>+SUMIFS(VENTAS!J:J,VENTAS!C:C,B163,VENTAS!K:K,A163)</f>
        <v>0</v>
      </c>
      <c r="I163" s="16">
        <f t="shared" si="12"/>
        <v>0</v>
      </c>
      <c r="J163" s="16">
        <f t="shared" si="13"/>
        <v>0</v>
      </c>
    </row>
    <row r="164" spans="1:10">
      <c r="A164" t="s">
        <v>530</v>
      </c>
      <c r="B164" s="14">
        <v>2010502</v>
      </c>
      <c r="C164" t="s">
        <v>1001</v>
      </c>
      <c r="D164" t="str">
        <f>+VLOOKUP(TablaPLANTAS[[#This Row],[COD]],'DT HUEVO'!$A:$D,3,0)</f>
        <v>B</v>
      </c>
      <c r="E164" t="str">
        <f>+VLOOKUP(TablaPLANTAS[[#This Row],[COD]],'DT HUEVO'!$A:$D,4,0)</f>
        <v>VERDE</v>
      </c>
      <c r="F164" s="6">
        <f>+SUMIFS(inv!$D$1:$D$1164,inv!$A$1:$A$1164,B164,inv!$Y$1:$Y$1164,TablaPLANTAS[[#This Row],[GRUPO]],inv!$U$1:$U$1164,"PLANTA CLASIFICACION")</f>
        <v>0</v>
      </c>
      <c r="G164" s="118">
        <f>+SUMIFS(VENTAS!$I:$I,VENTAS!$K:$K,A164,VENTAS!$C:$C,B164)</f>
        <v>0</v>
      </c>
      <c r="H164" s="118">
        <f>+SUMIFS(VENTAS!J:J,VENTAS!C:C,B164,VENTAS!K:K,A164)</f>
        <v>0</v>
      </c>
      <c r="I164" s="16">
        <f t="shared" si="12"/>
        <v>0</v>
      </c>
      <c r="J164" s="16">
        <f t="shared" si="13"/>
        <v>0</v>
      </c>
    </row>
    <row r="165" spans="1:10">
      <c r="A165" t="s">
        <v>530</v>
      </c>
      <c r="B165" s="14">
        <v>2010501</v>
      </c>
      <c r="C165" t="s">
        <v>1005</v>
      </c>
      <c r="D165" t="str">
        <f>+VLOOKUP(TablaPLANTAS[[#This Row],[COD]],'DT HUEVO'!$A:$D,3,0)</f>
        <v>B</v>
      </c>
      <c r="E165" t="str">
        <f>+VLOOKUP(TablaPLANTAS[[#This Row],[COD]],'DT HUEVO'!$A:$D,4,0)</f>
        <v>GRIS SUELTO</v>
      </c>
      <c r="F165" s="6">
        <f>+SUMIFS(inv!$D$1:$D$1164,inv!$A$1:$A$1164,B165,inv!$Y$1:$Y$1164,TablaPLANTAS[[#This Row],[GRUPO]],inv!$U$1:$U$1164,"PLANTA CLASIFICACION")</f>
        <v>2351</v>
      </c>
      <c r="G165" s="118">
        <f>+SUMIFS(VENTAS!$I:$I,VENTAS!$K:$K,A165,VENTAS!$C:$C,B165)</f>
        <v>0</v>
      </c>
      <c r="H165" s="118">
        <f>+SUMIFS(VENTAS!J:J,VENTAS!C:C,B165,VENTAS!K:K,A165)</f>
        <v>0</v>
      </c>
      <c r="I165" s="16">
        <f t="shared" si="12"/>
        <v>0</v>
      </c>
      <c r="J165" s="16">
        <f t="shared" si="13"/>
        <v>0</v>
      </c>
    </row>
    <row r="166" spans="1:10">
      <c r="A166" t="s">
        <v>530</v>
      </c>
      <c r="B166" s="14">
        <v>2010516</v>
      </c>
      <c r="C166" t="s">
        <v>1003</v>
      </c>
      <c r="D166" t="str">
        <f>+VLOOKUP(TablaPLANTAS[[#This Row],[COD]],'DT HUEVO'!$A:$D,3,0)</f>
        <v>B</v>
      </c>
      <c r="E166" t="str">
        <f>+VLOOKUP(TablaPLANTAS[[#This Row],[COD]],'DT HUEVO'!$A:$D,4,0)</f>
        <v>ETIQUETA</v>
      </c>
      <c r="F166" s="6">
        <f>+SUMIFS(inv!$D$1:$D$1164,inv!$A$1:$A$1164,B166,inv!$Y$1:$Y$1164,TablaPLANTAS[[#This Row],[GRUPO]],inv!$U$1:$U$1164,"PLANTA CLASIFICACION")</f>
        <v>0</v>
      </c>
      <c r="G166" s="118">
        <f>+SUMIFS(VENTAS!$I:$I,VENTAS!$K:$K,A166,VENTAS!$C:$C,B166)</f>
        <v>0</v>
      </c>
      <c r="H166" s="118">
        <f>+SUMIFS(VENTAS!J:J,VENTAS!C:C,B166,VENTAS!K:K,A166)</f>
        <v>0</v>
      </c>
      <c r="I166" s="16">
        <f t="shared" si="12"/>
        <v>0</v>
      </c>
      <c r="J166" s="16">
        <f t="shared" si="13"/>
        <v>0</v>
      </c>
    </row>
    <row r="167" spans="1:10">
      <c r="A167" t="s">
        <v>530</v>
      </c>
      <c r="B167" s="14">
        <v>2010301</v>
      </c>
      <c r="C167" t="s">
        <v>1002</v>
      </c>
      <c r="D167" t="str">
        <f>+VLOOKUP(TablaPLANTAS[[#This Row],[COD]],'DT HUEVO'!$A:$D,3,0)</f>
        <v>AA</v>
      </c>
      <c r="E167" t="str">
        <f>+VLOOKUP(TablaPLANTAS[[#This Row],[COD]],'DT HUEVO'!$A:$D,4,0)</f>
        <v>GRIS SUELTO</v>
      </c>
      <c r="F167" s="6">
        <f>+SUMIFS(inv!$D$1:$D$1164,inv!$A$1:$A$1164,B167,inv!$Y$1:$Y$1164,TablaPLANTAS[[#This Row],[GRUPO]],inv!$U$1:$U$1164,"PLANTA CLASIFICACION")</f>
        <v>521124</v>
      </c>
      <c r="G167" s="118">
        <f>+SUMIFS(VENTAS!$I:$I,VENTAS!$K:$K,A167,VENTAS!$C:$C,B167)</f>
        <v>0</v>
      </c>
      <c r="H167" s="118">
        <f>+SUMIFS(VENTAS!J:J,VENTAS!C:C,B167,VENTAS!K:K,A167)</f>
        <v>0</v>
      </c>
      <c r="I167" s="16">
        <f t="shared" si="12"/>
        <v>0</v>
      </c>
      <c r="J167" s="16">
        <f t="shared" si="13"/>
        <v>0</v>
      </c>
    </row>
    <row r="168" spans="1:10">
      <c r="A168" t="s">
        <v>530</v>
      </c>
      <c r="B168" s="14">
        <v>2010401</v>
      </c>
      <c r="C168" t="s">
        <v>992</v>
      </c>
      <c r="D168" t="str">
        <f>+VLOOKUP(TablaPLANTAS[[#This Row],[COD]],'DT HUEVO'!$A:$D,3,0)</f>
        <v>A</v>
      </c>
      <c r="E168" t="str">
        <f>+VLOOKUP(TablaPLANTAS[[#This Row],[COD]],'DT HUEVO'!$A:$D,4,0)</f>
        <v>GRIS SUELTO</v>
      </c>
      <c r="F168" s="6">
        <f>+SUMIFS(inv!$D$1:$D$1164,inv!$A$1:$A$1164,B168,inv!$Y$1:$Y$1164,TablaPLANTAS[[#This Row],[GRUPO]],inv!$U$1:$U$1164,"PLANTA CLASIFICACION")</f>
        <v>0</v>
      </c>
      <c r="G168" s="118">
        <f>+SUMIFS(VENTAS!$I:$I,VENTAS!$K:$K,A168,VENTAS!$C:$C,B168)</f>
        <v>0</v>
      </c>
      <c r="H168" s="118">
        <f>+SUMIFS(VENTAS!J:J,VENTAS!C:C,B168,VENTAS!K:K,A168)</f>
        <v>0</v>
      </c>
      <c r="I168" s="16">
        <f t="shared" si="12"/>
        <v>0</v>
      </c>
      <c r="J168" s="16">
        <f t="shared" si="13"/>
        <v>0</v>
      </c>
    </row>
    <row r="169" spans="1:10">
      <c r="A169" t="s">
        <v>530</v>
      </c>
      <c r="B169" s="14">
        <v>152382</v>
      </c>
      <c r="C169" t="s">
        <v>1113</v>
      </c>
      <c r="D169" t="str">
        <f>+VLOOKUP(TablaPLANTAS[[#This Row],[COD]],'DT HUEVO'!$A:$D,3,0)</f>
        <v>L</v>
      </c>
      <c r="E169" t="str">
        <f>+VLOOKUP(TablaPLANTAS[[#This Row],[COD]],'DT HUEVO'!$A:$D,4,0)</f>
        <v>EMPACADOS</v>
      </c>
      <c r="F169" s="6">
        <f>+SUMIFS(inv!$D$1:$D$1164,inv!$A$1:$A$1164,B169,inv!$Y$1:$Y$1164,TablaPLANTAS[[#This Row],[GRUPO]],inv!$U$1:$U$1164,"PLANTA CLASIFICACION")</f>
        <v>0</v>
      </c>
      <c r="G169" s="118">
        <f>+SUMIFS(VENTAS!$I:$I,VENTAS!$K:$K,A169,VENTAS!$C:$C,B169)</f>
        <v>0</v>
      </c>
      <c r="H169" s="118">
        <f>+SUMIFS(VENTAS!J:J,VENTAS!C:C,B169,VENTAS!K:K,A169)</f>
        <v>0</v>
      </c>
      <c r="I169" s="16">
        <f t="shared" si="12"/>
        <v>0</v>
      </c>
      <c r="J169" s="16">
        <f t="shared" si="13"/>
        <v>0</v>
      </c>
    </row>
    <row r="170" spans="1:10">
      <c r="A170" t="s">
        <v>530</v>
      </c>
      <c r="B170" s="14">
        <v>152383</v>
      </c>
      <c r="C170" t="s">
        <v>1114</v>
      </c>
      <c r="D170" t="str">
        <f>+VLOOKUP(TablaPLANTAS[[#This Row],[COD]],'DT HUEVO'!$A:$D,3,0)</f>
        <v>L</v>
      </c>
      <c r="E170" t="str">
        <f>+VLOOKUP(TablaPLANTAS[[#This Row],[COD]],'DT HUEVO'!$A:$D,4,0)</f>
        <v>EMPACADOS</v>
      </c>
      <c r="F170" s="6">
        <f>+SUMIFS(inv!$D$1:$D$1164,inv!$A$1:$A$1164,B170,inv!$Y$1:$Y$1164,TablaPLANTAS[[#This Row],[GRUPO]],inv!$U$1:$U$1164,"PLANTA CLASIFICACION")</f>
        <v>0</v>
      </c>
      <c r="G170" s="118">
        <f>+SUMIFS(VENTAS!$I:$I,VENTAS!$K:$K,A170,VENTAS!$C:$C,B170)</f>
        <v>0</v>
      </c>
      <c r="H170" s="118">
        <f>+SUMIFS(VENTAS!J:J,VENTAS!C:C,B170,VENTAS!K:K,A170)</f>
        <v>0</v>
      </c>
      <c r="I170" s="16">
        <f t="shared" si="12"/>
        <v>0</v>
      </c>
      <c r="J170" s="16">
        <f t="shared" si="13"/>
        <v>0</v>
      </c>
    </row>
    <row r="171" spans="1:10">
      <c r="A171" t="s">
        <v>530</v>
      </c>
      <c r="B171" s="14">
        <v>153304</v>
      </c>
      <c r="C171" t="s">
        <v>1115</v>
      </c>
      <c r="D171" t="e">
        <f>+VLOOKUP(TablaPLANTAS[[#This Row],[COD]],'DT HUEVO'!$A:$D,3,0)</f>
        <v>#N/A</v>
      </c>
      <c r="E171" t="e">
        <f>+VLOOKUP(TablaPLANTAS[[#This Row],[COD]],'DT HUEVO'!$A:$D,4,0)</f>
        <v>#N/A</v>
      </c>
      <c r="F171" s="6">
        <f>+SUMIFS(inv!$D$1:$D$1164,inv!$A$1:$A$1164,B171,inv!$Y$1:$Y$1164,TablaPLANTAS[[#This Row],[GRUPO]],inv!$U$1:$U$1164,"PLANTA CLASIFICACION")</f>
        <v>0</v>
      </c>
      <c r="G171" s="118">
        <f>+SUMIFS(VENTAS!$I:$I,VENTAS!$K:$K,A171,VENTAS!$C:$C,B171)</f>
        <v>0</v>
      </c>
      <c r="H171" s="118">
        <f>+SUMIFS(VENTAS!J:J,VENTAS!C:C,B171,VENTAS!K:K,A171)</f>
        <v>0</v>
      </c>
      <c r="I171" s="16">
        <f t="shared" si="12"/>
        <v>0</v>
      </c>
      <c r="J171" s="16">
        <f t="shared" si="13"/>
        <v>0</v>
      </c>
    </row>
    <row r="172" spans="1:10">
      <c r="A172" t="s">
        <v>530</v>
      </c>
      <c r="B172" s="14">
        <v>152389</v>
      </c>
      <c r="C172" t="s">
        <v>1116</v>
      </c>
      <c r="D172" t="str">
        <f>+VLOOKUP(TablaPLANTAS[[#This Row],[COD]],'DT HUEVO'!$A:$D,3,0)</f>
        <v>L</v>
      </c>
      <c r="E172" t="str">
        <f>+VLOOKUP(TablaPLANTAS[[#This Row],[COD]],'DT HUEVO'!$A:$D,4,0)</f>
        <v>EMPACADOS</v>
      </c>
      <c r="F172" s="6">
        <f>+SUMIFS(inv!$D$1:$D$1164,inv!$A$1:$A$1164,B172,inv!$Y$1:$Y$1164,TablaPLANTAS[[#This Row],[GRUPO]],inv!$U$1:$U$1164,"PLANTA CLASIFICACION")</f>
        <v>0</v>
      </c>
      <c r="G172" s="118">
        <f>+SUMIFS(VENTAS!$I:$I,VENTAS!$K:$K,A172,VENTAS!$C:$C,B172)</f>
        <v>0</v>
      </c>
      <c r="H172" s="118">
        <f>+SUMIFS(VENTAS!J:J,VENTAS!C:C,B172,VENTAS!K:K,A172)</f>
        <v>0</v>
      </c>
      <c r="I172" s="16">
        <f t="shared" si="12"/>
        <v>0</v>
      </c>
      <c r="J172" s="16">
        <f t="shared" si="13"/>
        <v>0</v>
      </c>
    </row>
    <row r="173" spans="1:10">
      <c r="A173" t="s">
        <v>530</v>
      </c>
      <c r="B173" s="14">
        <v>2010108</v>
      </c>
      <c r="C173" t="s">
        <v>1117</v>
      </c>
      <c r="D173" t="str">
        <f>+VLOOKUP(TablaPLANTAS[[#This Row],[COD]],'DT HUEVO'!$A:$D,3,0)</f>
        <v>YUMBO</v>
      </c>
      <c r="E173" t="str">
        <f>+VLOOKUP(TablaPLANTAS[[#This Row],[COD]],'DT HUEVO'!$A:$D,4,0)</f>
        <v>VERDE</v>
      </c>
      <c r="F173" s="6">
        <f>+SUMIFS(inv!$D$1:$D$1164,inv!$A$1:$A$1164,B173,inv!$Y$1:$Y$1164,TablaPLANTAS[[#This Row],[GRUPO]],inv!$U$1:$U$1164,"PLANTA CLASIFICACION")</f>
        <v>0</v>
      </c>
      <c r="G173" s="118">
        <f>+SUMIFS(VENTAS!$I:$I,VENTAS!$K:$K,A173,VENTAS!$C:$C,B173)</f>
        <v>0</v>
      </c>
      <c r="H173" s="118">
        <f>+SUMIFS(VENTAS!J:J,VENTAS!C:C,B173,VENTAS!K:K,A173)</f>
        <v>0</v>
      </c>
      <c r="I173" s="16">
        <f t="shared" si="12"/>
        <v>0</v>
      </c>
      <c r="J173" s="16">
        <f t="shared" si="13"/>
        <v>0</v>
      </c>
    </row>
    <row r="174" spans="1:10">
      <c r="A174" t="s">
        <v>530</v>
      </c>
      <c r="B174" s="14">
        <v>2112301</v>
      </c>
      <c r="C174" t="s">
        <v>1118</v>
      </c>
      <c r="D174" t="str">
        <f>+VLOOKUP(TablaPLANTAS[[#This Row],[COD]],'DT HUEVO'!$A:$D,3,0)</f>
        <v>L</v>
      </c>
      <c r="E174" t="str">
        <f>+VLOOKUP(TablaPLANTAS[[#This Row],[COD]],'DT HUEVO'!$A:$D,4,0)</f>
        <v>EMPACADOS</v>
      </c>
      <c r="F174" s="6">
        <f>+SUMIFS(inv!$D$1:$D$1164,inv!$A$1:$A$1164,B174,inv!$Y$1:$Y$1164,TablaPLANTAS[[#This Row],[GRUPO]],inv!$U$1:$U$1164,"PLANTA CLASIFICACION")</f>
        <v>0</v>
      </c>
      <c r="G174" s="118">
        <f>+SUMIFS(VENTAS!$I:$I,VENTAS!$K:$K,A174,VENTAS!$C:$C,B174)</f>
        <v>0</v>
      </c>
      <c r="H174" s="118">
        <f>+SUMIFS(VENTAS!J:J,VENTAS!C:C,B174,VENTAS!K:K,A174)</f>
        <v>0</v>
      </c>
      <c r="I174" s="16">
        <f t="shared" si="12"/>
        <v>0</v>
      </c>
      <c r="J174" s="16">
        <f t="shared" si="13"/>
        <v>0</v>
      </c>
    </row>
    <row r="175" spans="1:10">
      <c r="A175" t="s">
        <v>530</v>
      </c>
      <c r="B175" s="14">
        <v>2112306</v>
      </c>
      <c r="C175" t="s">
        <v>1119</v>
      </c>
      <c r="D175" t="str">
        <f>+VLOOKUP(TablaPLANTAS[[#This Row],[COD]],'DT HUEVO'!$A:$D,3,0)</f>
        <v>L</v>
      </c>
      <c r="E175" t="str">
        <f>+VLOOKUP(TablaPLANTAS[[#This Row],[COD]],'DT HUEVO'!$A:$D,4,0)</f>
        <v>EMPACADOS</v>
      </c>
      <c r="F175" s="6">
        <f>+SUMIFS(inv!$D$1:$D$1164,inv!$A$1:$A$1164,B175,inv!$Y$1:$Y$1164,TablaPLANTAS[[#This Row],[GRUPO]],inv!$U$1:$U$1164,"PLANTA CLASIFICACION")</f>
        <v>0</v>
      </c>
      <c r="G175" s="118">
        <f>+SUMIFS(VENTAS!$I:$I,VENTAS!$K:$K,A175,VENTAS!$C:$C,B175)</f>
        <v>0</v>
      </c>
      <c r="H175" s="118">
        <f>+SUMIFS(VENTAS!J:J,VENTAS!C:C,B175,VENTAS!K:K,A175)</f>
        <v>0</v>
      </c>
      <c r="I175" s="16">
        <f t="shared" si="12"/>
        <v>0</v>
      </c>
      <c r="J175" s="16">
        <f t="shared" si="13"/>
        <v>0</v>
      </c>
    </row>
    <row r="176" spans="1:10">
      <c r="A176" t="s">
        <v>530</v>
      </c>
      <c r="B176" s="14">
        <v>112365</v>
      </c>
      <c r="C176" t="s">
        <v>1120</v>
      </c>
      <c r="D176" t="str">
        <f>+VLOOKUP(TablaPLANTAS[[#This Row],[COD]],'DT HUEVO'!$A:$D,3,0)</f>
        <v>L</v>
      </c>
      <c r="E176" t="str">
        <f>+VLOOKUP(TablaPLANTAS[[#This Row],[COD]],'DT HUEVO'!$A:$D,4,0)</f>
        <v>EMPACADOS</v>
      </c>
      <c r="F176" s="6">
        <f>+SUMIFS(inv!$D$1:$D$1164,inv!$A$1:$A$1164,B176,inv!$Y$1:$Y$1164,TablaPLANTAS[[#This Row],[GRUPO]],inv!$U$1:$U$1164,"PLANTA CLASIFICACION")</f>
        <v>0</v>
      </c>
      <c r="G176" s="118">
        <f>+SUMIFS(VENTAS!$I:$I,VENTAS!$K:$K,A176,VENTAS!$C:$C,B176)</f>
        <v>0</v>
      </c>
      <c r="H176" s="118">
        <f>+SUMIFS(VENTAS!J:J,VENTAS!C:C,B176,VENTAS!K:K,A176)</f>
        <v>0</v>
      </c>
      <c r="I176" s="16">
        <f t="shared" si="12"/>
        <v>0</v>
      </c>
      <c r="J176" s="16">
        <f t="shared" si="13"/>
        <v>0</v>
      </c>
    </row>
    <row r="177" spans="1:10">
      <c r="A177" t="s">
        <v>530</v>
      </c>
      <c r="B177" s="14">
        <v>52371</v>
      </c>
      <c r="C177" t="s">
        <v>1121</v>
      </c>
      <c r="D177" t="e">
        <f>+VLOOKUP(TablaPLANTAS[[#This Row],[COD]],'DT HUEVO'!$A:$D,3,0)</f>
        <v>#N/A</v>
      </c>
      <c r="E177" t="e">
        <f>+VLOOKUP(TablaPLANTAS[[#This Row],[COD]],'DT HUEVO'!$A:$D,4,0)</f>
        <v>#N/A</v>
      </c>
      <c r="F177" s="6">
        <f>+SUMIFS(inv!$D$1:$D$1164,inv!$A$1:$A$1164,B177,inv!$Y$1:$Y$1164,TablaPLANTAS[[#This Row],[GRUPO]],inv!$U$1:$U$1164,"PLANTA CLASIFICACION")</f>
        <v>0</v>
      </c>
      <c r="G177" s="118">
        <f>+SUMIFS(VENTAS!$I:$I,VENTAS!$K:$K,A177,VENTAS!$C:$C,B177)</f>
        <v>0</v>
      </c>
      <c r="H177" s="118">
        <f>+SUMIFS(VENTAS!J:J,VENTAS!C:C,B177,VENTAS!K:K,A177)</f>
        <v>0</v>
      </c>
      <c r="I177" s="16">
        <f t="shared" ref="I177:I185" si="14">+IFERROR((F177/G177),0)</f>
        <v>0</v>
      </c>
      <c r="J177" s="16">
        <f t="shared" ref="J177:J185" si="15">+IFERROR((F177/H177),0)</f>
        <v>0</v>
      </c>
    </row>
    <row r="178" spans="1:10">
      <c r="A178" t="s">
        <v>530</v>
      </c>
      <c r="B178" s="14">
        <v>76201</v>
      </c>
      <c r="C178" t="s">
        <v>1122</v>
      </c>
      <c r="D178" t="str">
        <f>+VLOOKUP(TablaPLANTAS[[#This Row],[COD]],'DT HUEVO'!$A:$D,3,0)</f>
        <v>SEGUNDA</v>
      </c>
      <c r="E178" t="str">
        <f>+VLOOKUP(TablaPLANTAS[[#This Row],[COD]],'DT HUEVO'!$A:$D,4,0)</f>
        <v>SEGUNDA</v>
      </c>
      <c r="F178" s="6">
        <f>+SUMIFS(inv!$D$1:$D$1164,inv!$A$1:$A$1164,B178,inv!$Y$1:$Y$1164,TablaPLANTAS[[#This Row],[GRUPO]],inv!$U$1:$U$1164,"PLANTA CLASIFICACION")</f>
        <v>0</v>
      </c>
      <c r="G178" s="118">
        <f>+SUMIFS(VENTAS!$I:$I,VENTAS!$K:$K,A178,VENTAS!$C:$C,B178)</f>
        <v>0</v>
      </c>
      <c r="H178" s="118">
        <f>+SUMIFS(VENTAS!J:J,VENTAS!C:C,B178,VENTAS!K:K,A178)</f>
        <v>0</v>
      </c>
      <c r="I178" s="16">
        <f t="shared" si="14"/>
        <v>0</v>
      </c>
      <c r="J178" s="16">
        <f t="shared" si="15"/>
        <v>0</v>
      </c>
    </row>
    <row r="179" spans="1:10">
      <c r="A179" t="s">
        <v>530</v>
      </c>
      <c r="B179" s="14">
        <v>2112365</v>
      </c>
      <c r="C179" t="s">
        <v>1123</v>
      </c>
      <c r="D179" t="str">
        <f>+VLOOKUP(TablaPLANTAS[[#This Row],[COD]],'DT HUEVO'!$A:$D,3,0)</f>
        <v>L</v>
      </c>
      <c r="E179" t="str">
        <f>+VLOOKUP(TablaPLANTAS[[#This Row],[COD]],'DT HUEVO'!$A:$D,4,0)</f>
        <v>EMPACADOS</v>
      </c>
      <c r="F179" s="6">
        <f>+SUMIFS(inv!$D$1:$D$1164,inv!$A$1:$A$1164,B179,inv!$Y$1:$Y$1164,TablaPLANTAS[[#This Row],[GRUPO]],inv!$U$1:$U$1164,"PLANTA CLASIFICACION")</f>
        <v>0</v>
      </c>
      <c r="G179" s="118">
        <f>+SUMIFS(VENTAS!$I:$I,VENTAS!$K:$K,A179,VENTAS!$C:$C,B179)</f>
        <v>0</v>
      </c>
      <c r="H179" s="118">
        <f>+SUMIFS(VENTAS!J:J,VENTAS!C:C,B179,VENTAS!K:K,A179)</f>
        <v>0</v>
      </c>
      <c r="I179" s="16">
        <f t="shared" si="14"/>
        <v>0</v>
      </c>
      <c r="J179" s="16">
        <f t="shared" si="15"/>
        <v>0</v>
      </c>
    </row>
    <row r="180" spans="1:10">
      <c r="A180" t="s">
        <v>530</v>
      </c>
      <c r="B180" s="14">
        <v>113379</v>
      </c>
      <c r="C180" t="s">
        <v>1125</v>
      </c>
      <c r="D180" t="str">
        <f>+VLOOKUP(TablaPLANTAS[[#This Row],[COD]],'DT HUEVO'!$A:$D,3,0)</f>
        <v>L</v>
      </c>
      <c r="E180" t="str">
        <f>+VLOOKUP(TablaPLANTAS[[#This Row],[COD]],'DT HUEVO'!$A:$D,4,0)</f>
        <v>EMPACADOS</v>
      </c>
      <c r="F180" s="6">
        <f>+SUMIFS(inv!$D$1:$D$1164,inv!$A$1:$A$1164,B180,inv!$Y$1:$Y$1164,TablaPLANTAS[[#This Row],[GRUPO]],inv!$U$1:$U$1164,"PLANTA CLASIFICACION")</f>
        <v>0</v>
      </c>
      <c r="G180" s="118">
        <f>+SUMIFS(VENTAS!$I:$I,VENTAS!$K:$K,A180,VENTAS!$C:$C,B180)</f>
        <v>0</v>
      </c>
      <c r="H180" s="118">
        <f>+SUMIFS(VENTAS!J:J,VENTAS!C:C,B180,VENTAS!K:K,A180)</f>
        <v>0</v>
      </c>
      <c r="I180" s="16">
        <f t="shared" si="14"/>
        <v>0</v>
      </c>
      <c r="J180" s="16">
        <f t="shared" si="15"/>
        <v>0</v>
      </c>
    </row>
    <row r="181" spans="1:10">
      <c r="A181" t="s">
        <v>530</v>
      </c>
      <c r="B181" s="14">
        <v>113357</v>
      </c>
      <c r="C181" t="s">
        <v>1126</v>
      </c>
      <c r="D181" t="str">
        <f>+VLOOKUP(TablaPLANTAS[[#This Row],[COD]],'DT HUEVO'!$A:$D,3,0)</f>
        <v>L</v>
      </c>
      <c r="E181" t="str">
        <f>+VLOOKUP(TablaPLANTAS[[#This Row],[COD]],'DT HUEVO'!$A:$D,4,0)</f>
        <v>EMPACADOS</v>
      </c>
      <c r="F181" s="6">
        <f>+SUMIFS(inv!$D$1:$D$1164,inv!$A$1:$A$1164,B181,inv!$Y$1:$Y$1164,TablaPLANTAS[[#This Row],[GRUPO]],inv!$U$1:$U$1164,"PLANTA CLASIFICACION")</f>
        <v>0</v>
      </c>
      <c r="G181" s="118">
        <f>+SUMIFS(VENTAS!$I:$I,VENTAS!$K:$K,A181,VENTAS!$C:$C,B181)</f>
        <v>0</v>
      </c>
      <c r="H181" s="118">
        <f>+SUMIFS(VENTAS!J:J,VENTAS!C:C,B181,VENTAS!K:K,A181)</f>
        <v>0</v>
      </c>
      <c r="I181" s="16">
        <f t="shared" si="14"/>
        <v>0</v>
      </c>
      <c r="J181" s="16">
        <f t="shared" si="15"/>
        <v>0</v>
      </c>
    </row>
    <row r="182" spans="1:10">
      <c r="A182" t="s">
        <v>530</v>
      </c>
      <c r="B182" s="14">
        <v>113268</v>
      </c>
      <c r="C182" t="s">
        <v>1127</v>
      </c>
      <c r="D182" t="str">
        <f>+VLOOKUP(TablaPLANTAS[[#This Row],[COD]],'DT HUEVO'!$A:$D,3,0)</f>
        <v>XL</v>
      </c>
      <c r="E182" t="str">
        <f>+VLOOKUP(TablaPLANTAS[[#This Row],[COD]],'DT HUEVO'!$A:$D,4,0)</f>
        <v>EMPACADOS</v>
      </c>
      <c r="F182" s="6">
        <f>+SUMIFS(inv!$D$1:$D$1164,inv!$A$1:$A$1164,B182,inv!$Y$1:$Y$1164,TablaPLANTAS[[#This Row],[GRUPO]],inv!$U$1:$U$1164,"PLANTA CLASIFICACION")</f>
        <v>0</v>
      </c>
      <c r="G182" s="118">
        <f>+SUMIFS(VENTAS!$I:$I,VENTAS!$K:$K,A182,VENTAS!$C:$C,B182)</f>
        <v>0</v>
      </c>
      <c r="H182" s="118">
        <f>+SUMIFS(VENTAS!J:J,VENTAS!C:C,B182,VENTAS!K:K,A182)</f>
        <v>0</v>
      </c>
      <c r="I182" s="16">
        <f t="shared" si="14"/>
        <v>0</v>
      </c>
      <c r="J182" s="16">
        <f t="shared" si="15"/>
        <v>0</v>
      </c>
    </row>
    <row r="183" spans="1:10">
      <c r="A183" t="s">
        <v>530</v>
      </c>
      <c r="B183" s="14">
        <v>72005</v>
      </c>
      <c r="C183" t="s">
        <v>1128</v>
      </c>
      <c r="D183" t="str">
        <f>+VLOOKUP(TablaPLANTAS[[#This Row],[COD]],'DT HUEVO'!$A:$D,3,0)</f>
        <v>SEGUNDA</v>
      </c>
      <c r="E183" t="str">
        <f>+VLOOKUP(TablaPLANTAS[[#This Row],[COD]],'DT HUEVO'!$A:$D,4,0)</f>
        <v>SEGUNDA</v>
      </c>
      <c r="F183" s="6">
        <f>+SUMIFS(inv!$D$1:$D$1164,inv!$A$1:$A$1164,B183,inv!$Y$1:$Y$1164,TablaPLANTAS[[#This Row],[GRUPO]],inv!$U$1:$U$1164,"PLANTA CLASIFICACION")</f>
        <v>0</v>
      </c>
      <c r="G183" s="118">
        <f>+SUMIFS(VENTAS!$I:$I,VENTAS!$K:$K,A183,VENTAS!$C:$C,B183)</f>
        <v>0</v>
      </c>
      <c r="H183" s="118">
        <f>+SUMIFS(VENTAS!J:J,VENTAS!C:C,B183,VENTAS!K:K,A183)</f>
        <v>0</v>
      </c>
      <c r="I183" s="16">
        <f t="shared" si="14"/>
        <v>0</v>
      </c>
      <c r="J183" s="16">
        <f t="shared" si="15"/>
        <v>0</v>
      </c>
    </row>
    <row r="184" spans="1:10">
      <c r="A184" t="s">
        <v>530</v>
      </c>
      <c r="B184" s="14">
        <v>113479</v>
      </c>
      <c r="C184" t="s">
        <v>1129</v>
      </c>
      <c r="D184" t="str">
        <f>+VLOOKUP(TablaPLANTAS[[#This Row],[COD]],'DT HUEVO'!$A:$D,3,0)</f>
        <v>M</v>
      </c>
      <c r="E184" t="str">
        <f>+VLOOKUP(TablaPLANTAS[[#This Row],[COD]],'DT HUEVO'!$A:$D,4,0)</f>
        <v>EMPACADOS</v>
      </c>
      <c r="F184" s="6">
        <f>+SUMIFS(inv!$D$1:$D$1164,inv!$A$1:$A$1164,B184,inv!$Y$1:$Y$1164,TablaPLANTAS[[#This Row],[GRUPO]],inv!$U$1:$U$1164,"PLANTA CLASIFICACION")</f>
        <v>0</v>
      </c>
      <c r="G184" s="118">
        <f>+SUMIFS(VENTAS!$I:$I,VENTAS!$K:$K,A184,VENTAS!$C:$C,B184)</f>
        <v>0</v>
      </c>
      <c r="H184" s="118">
        <f>+SUMIFS(VENTAS!J:J,VENTAS!C:C,B184,VENTAS!K:K,A184)</f>
        <v>0</v>
      </c>
      <c r="I184" s="16">
        <f t="shared" si="14"/>
        <v>0</v>
      </c>
      <c r="J184" s="16">
        <f t="shared" si="15"/>
        <v>0</v>
      </c>
    </row>
    <row r="185" spans="1:10">
      <c r="A185" t="s">
        <v>530</v>
      </c>
      <c r="B185" s="14">
        <v>113457</v>
      </c>
      <c r="C185" t="s">
        <v>1130</v>
      </c>
      <c r="D185" t="str">
        <f>+VLOOKUP(TablaPLANTAS[[#This Row],[COD]],'DT HUEVO'!$A:$D,3,0)</f>
        <v>M</v>
      </c>
      <c r="E185" t="str">
        <f>+VLOOKUP(TablaPLANTAS[[#This Row],[COD]],'DT HUEVO'!$A:$D,4,0)</f>
        <v>EMPACADOS</v>
      </c>
      <c r="F185" s="6">
        <f>+SUMIFS(inv!$D$1:$D$1164,inv!$A$1:$A$1164,B185,inv!$Y$1:$Y$1164,TablaPLANTAS[[#This Row],[GRUPO]],inv!$U$1:$U$1164,"PLANTA CLASIFICACION")</f>
        <v>0</v>
      </c>
      <c r="G185" s="118">
        <f>+SUMIFS(VENTAS!$I:$I,VENTAS!$K:$K,A185,VENTAS!$C:$C,B185)</f>
        <v>0</v>
      </c>
      <c r="H185" s="118">
        <f>+SUMIFS(VENTAS!J:J,VENTAS!C:C,B185,VENTAS!K:K,A185)</f>
        <v>0</v>
      </c>
      <c r="I185" s="16">
        <f t="shared" si="14"/>
        <v>0</v>
      </c>
      <c r="J185" s="16">
        <f t="shared" si="15"/>
        <v>0</v>
      </c>
    </row>
    <row r="186" spans="1:10">
      <c r="A186" s="117" t="s">
        <v>553</v>
      </c>
      <c r="B186" s="14">
        <v>10419</v>
      </c>
      <c r="C186" t="s">
        <v>722</v>
      </c>
      <c r="D186" t="str">
        <f>+VLOOKUP(TablaPLANTAS[[#This Row],[COD]],'DT HUEVO'!$A:$D,3,0)</f>
        <v>A</v>
      </c>
      <c r="E186" t="str">
        <f>+VLOOKUP(TablaPLANTAS[[#This Row],[COD]],'DT HUEVO'!$A:$D,4,0)</f>
        <v>EMPACADOS</v>
      </c>
      <c r="F186" s="6">
        <f>+SUMIFS(inv!$D$1:$D$1164,inv!$A$1:$A$1164,B186,inv!$Y$1:$Y$1164,TablaPLANTAS[[#This Row],[GRUPO]],inv!$U$1:$U$1164,"PLANTA CLASIFICACION")</f>
        <v>0</v>
      </c>
      <c r="G186" s="118">
        <f>+SUMIFS(VENTAS!$I:$I,VENTAS!$K:$K,A186,VENTAS!$C:$C,B186)</f>
        <v>0</v>
      </c>
      <c r="H186" s="118">
        <f>+SUMIFS(VENTAS!J:J,VENTAS!C:C,B186,VENTAS!K:K,A186)</f>
        <v>0</v>
      </c>
      <c r="I186" s="16">
        <f t="shared" ref="I186:I217" si="16">+IFERROR((F186/G186),0)</f>
        <v>0</v>
      </c>
      <c r="J186" s="16">
        <f t="shared" ref="J186:J217" si="17">+IFERROR((F186/H186),0)</f>
        <v>0</v>
      </c>
    </row>
    <row r="187" spans="1:10">
      <c r="A187" s="117" t="s">
        <v>553</v>
      </c>
      <c r="B187" s="14">
        <v>10420</v>
      </c>
      <c r="C187" t="s">
        <v>768</v>
      </c>
      <c r="D187" t="str">
        <f>+VLOOKUP(TablaPLANTAS[[#This Row],[COD]],'DT HUEVO'!$A:$D,3,0)</f>
        <v>A</v>
      </c>
      <c r="E187" t="str">
        <f>+VLOOKUP(TablaPLANTAS[[#This Row],[COD]],'DT HUEVO'!$A:$D,4,0)</f>
        <v>EMPACADOS</v>
      </c>
      <c r="F187" s="6">
        <f>+SUMIFS(inv!$D$1:$D$1164,inv!$A$1:$A$1164,B187,inv!$Y$1:$Y$1164,TablaPLANTAS[[#This Row],[GRUPO]],inv!$U$1:$U$1164,"PLANTA CLASIFICACION")</f>
        <v>0</v>
      </c>
      <c r="G187" s="118">
        <f>+SUMIFS(VENTAS!$I:$I,VENTAS!$K:$K,A187,VENTAS!$C:$C,B187)</f>
        <v>0</v>
      </c>
      <c r="H187" s="118">
        <f>+SUMIFS(VENTAS!J:J,VENTAS!C:C,B187,VENTAS!K:K,A187)</f>
        <v>0</v>
      </c>
      <c r="I187" s="16">
        <f t="shared" si="16"/>
        <v>0</v>
      </c>
      <c r="J187" s="16">
        <f t="shared" si="17"/>
        <v>0</v>
      </c>
    </row>
    <row r="188" spans="1:10">
      <c r="A188" s="117" t="s">
        <v>553</v>
      </c>
      <c r="B188" s="14">
        <v>10421</v>
      </c>
      <c r="C188" t="s">
        <v>725</v>
      </c>
      <c r="D188" t="str">
        <f>+VLOOKUP(TablaPLANTAS[[#This Row],[COD]],'DT HUEVO'!$A:$D,3,0)</f>
        <v>A</v>
      </c>
      <c r="E188" t="str">
        <f>+VLOOKUP(TablaPLANTAS[[#This Row],[COD]],'DT HUEVO'!$A:$D,4,0)</f>
        <v>EMPACADOS</v>
      </c>
      <c r="F188" s="6">
        <f>+SUMIFS(inv!$D$1:$D$1164,inv!$A$1:$A$1164,B188,inv!$Y$1:$Y$1164,TablaPLANTAS[[#This Row],[GRUPO]],inv!$U$1:$U$1164,"PLANTA CLASIFICACION")</f>
        <v>0</v>
      </c>
      <c r="G188" s="118">
        <f>+SUMIFS(VENTAS!$I:$I,VENTAS!$K:$K,A188,VENTAS!$C:$C,B188)</f>
        <v>0</v>
      </c>
      <c r="H188" s="118">
        <f>+SUMIFS(VENTAS!J:J,VENTAS!C:C,B188,VENTAS!K:K,A188)</f>
        <v>0</v>
      </c>
      <c r="I188" s="16">
        <f t="shared" si="16"/>
        <v>0</v>
      </c>
      <c r="J188" s="16">
        <f t="shared" si="17"/>
        <v>0</v>
      </c>
    </row>
    <row r="189" spans="1:10">
      <c r="A189" s="117" t="s">
        <v>553</v>
      </c>
      <c r="B189" s="14">
        <v>10457</v>
      </c>
      <c r="C189" t="s">
        <v>38</v>
      </c>
      <c r="D189" t="str">
        <f>+VLOOKUP(TablaPLANTAS[[#This Row],[COD]],'DT HUEVO'!$A:$D,3,0)</f>
        <v>A</v>
      </c>
      <c r="E189" t="str">
        <f>+VLOOKUP(TablaPLANTAS[[#This Row],[COD]],'DT HUEVO'!$A:$D,4,0)</f>
        <v>EMPACADOS</v>
      </c>
      <c r="F189" s="6">
        <f>+SUMIFS(inv!$D$1:$D$1164,inv!$A$1:$A$1164,B189,inv!$Y$1:$Y$1164,TablaPLANTAS[[#This Row],[GRUPO]],inv!$U$1:$U$1164,"PLANTA CLASIFICACION")</f>
        <v>0</v>
      </c>
      <c r="G189" s="118">
        <f>+SUMIFS(VENTAS!$I:$I,VENTAS!$K:$K,A189,VENTAS!$C:$C,B189)</f>
        <v>0</v>
      </c>
      <c r="H189" s="118">
        <f>+SUMIFS(VENTAS!J:J,VENTAS!C:C,B189,VENTAS!K:K,A189)</f>
        <v>0</v>
      </c>
      <c r="I189" s="16">
        <f t="shared" si="16"/>
        <v>0</v>
      </c>
      <c r="J189" s="16">
        <f t="shared" si="17"/>
        <v>0</v>
      </c>
    </row>
    <row r="190" spans="1:10">
      <c r="A190" s="117" t="s">
        <v>553</v>
      </c>
      <c r="B190" s="14">
        <v>13401</v>
      </c>
      <c r="C190" t="s">
        <v>77</v>
      </c>
      <c r="D190" t="str">
        <f>+VLOOKUP(TablaPLANTAS[[#This Row],[COD]],'DT HUEVO'!$A:$D,3,0)</f>
        <v>A</v>
      </c>
      <c r="E190" t="str">
        <f>+VLOOKUP(TablaPLANTAS[[#This Row],[COD]],'DT HUEVO'!$A:$D,4,0)</f>
        <v>EMPACADOS</v>
      </c>
      <c r="F190" s="6">
        <f>+SUMIFS(inv!$D$1:$D$1164,inv!$A$1:$A$1164,B190,inv!$Y$1:$Y$1164,TablaPLANTAS[[#This Row],[GRUPO]],inv!$U$1:$U$1164,"PLANTA CLASIFICACION")</f>
        <v>0</v>
      </c>
      <c r="G190" s="118">
        <f>+SUMIFS(VENTAS!$I:$I,VENTAS!$K:$K,A190,VENTAS!$C:$C,B190)</f>
        <v>0</v>
      </c>
      <c r="H190" s="118">
        <f>+SUMIFS(VENTAS!J:J,VENTAS!C:C,B190,VENTAS!K:K,A190)</f>
        <v>0</v>
      </c>
      <c r="I190" s="16">
        <f t="shared" si="16"/>
        <v>0</v>
      </c>
      <c r="J190" s="16">
        <f t="shared" si="17"/>
        <v>0</v>
      </c>
    </row>
    <row r="191" spans="1:10">
      <c r="A191" s="117" t="s">
        <v>553</v>
      </c>
      <c r="B191" s="14">
        <v>13403</v>
      </c>
      <c r="C191" t="s">
        <v>428</v>
      </c>
      <c r="D191" t="str">
        <f>+VLOOKUP(TablaPLANTAS[[#This Row],[COD]],'DT HUEVO'!$A:$D,3,0)</f>
        <v>A</v>
      </c>
      <c r="E191" t="str">
        <f>+VLOOKUP(TablaPLANTAS[[#This Row],[COD]],'DT HUEVO'!$A:$D,4,0)</f>
        <v>EMPACADOS</v>
      </c>
      <c r="F191" s="6">
        <f>+SUMIFS(inv!$D$1:$D$1164,inv!$A$1:$A$1164,B191,inv!$Y$1:$Y$1164,TablaPLANTAS[[#This Row],[GRUPO]],inv!$U$1:$U$1164,"PLANTA CLASIFICACION")</f>
        <v>5040</v>
      </c>
      <c r="G191" s="118">
        <f>+SUMIFS(VENTAS!$I:$I,VENTAS!$K:$K,A191,VENTAS!$C:$C,B191)</f>
        <v>0</v>
      </c>
      <c r="H191" s="118">
        <f>+SUMIFS(VENTAS!J:J,VENTAS!C:C,B191,VENTAS!K:K,A191)</f>
        <v>0</v>
      </c>
      <c r="I191" s="16">
        <f t="shared" si="16"/>
        <v>0</v>
      </c>
      <c r="J191" s="16">
        <f t="shared" si="17"/>
        <v>0</v>
      </c>
    </row>
    <row r="192" spans="1:10">
      <c r="A192" s="117" t="s">
        <v>553</v>
      </c>
      <c r="B192" s="14">
        <v>13459</v>
      </c>
      <c r="C192" t="s">
        <v>718</v>
      </c>
      <c r="D192" t="str">
        <f>+VLOOKUP(TablaPLANTAS[[#This Row],[COD]],'DT HUEVO'!$A:$D,3,0)</f>
        <v>A</v>
      </c>
      <c r="E192" t="str">
        <f>+VLOOKUP(TablaPLANTAS[[#This Row],[COD]],'DT HUEVO'!$A:$D,4,0)</f>
        <v>EMPACADOS</v>
      </c>
      <c r="F192" s="6">
        <f>+SUMIFS(inv!$D$1:$D$1164,inv!$A$1:$A$1164,B192,inv!$Y$1:$Y$1164,TablaPLANTAS[[#This Row],[GRUPO]],inv!$U$1:$U$1164,"PLANTA CLASIFICACION")</f>
        <v>15600</v>
      </c>
      <c r="G192" s="118">
        <f>+SUMIFS(VENTAS!$I:$I,VENTAS!$K:$K,A192,VENTAS!$C:$C,B192)</f>
        <v>0</v>
      </c>
      <c r="H192" s="118">
        <f>+SUMIFS(VENTAS!J:J,VENTAS!C:C,B192,VENTAS!K:K,A192)</f>
        <v>0</v>
      </c>
      <c r="I192" s="16">
        <f t="shared" si="16"/>
        <v>0</v>
      </c>
      <c r="J192" s="16">
        <f t="shared" si="17"/>
        <v>0</v>
      </c>
    </row>
    <row r="193" spans="1:10">
      <c r="A193" s="117" t="s">
        <v>553</v>
      </c>
      <c r="B193" s="14">
        <v>13480</v>
      </c>
      <c r="C193" t="s">
        <v>469</v>
      </c>
      <c r="D193" t="str">
        <f>+VLOOKUP(TablaPLANTAS[[#This Row],[COD]],'DT HUEVO'!$A:$D,3,0)</f>
        <v>A</v>
      </c>
      <c r="E193" t="str">
        <f>+VLOOKUP(TablaPLANTAS[[#This Row],[COD]],'DT HUEVO'!$A:$D,4,0)</f>
        <v>EMPACADOS</v>
      </c>
      <c r="F193" s="6">
        <f>+SUMIFS(inv!$D$1:$D$1164,inv!$A$1:$A$1164,B193,inv!$Y$1:$Y$1164,TablaPLANTAS[[#This Row],[GRUPO]],inv!$U$1:$U$1164,"PLANTA CLASIFICACION")</f>
        <v>0</v>
      </c>
      <c r="G193" s="118">
        <f>+SUMIFS(VENTAS!$I:$I,VENTAS!$K:$K,A193,VENTAS!$C:$C,B193)</f>
        <v>0</v>
      </c>
      <c r="H193" s="118">
        <f>+SUMIFS(VENTAS!J:J,VENTAS!C:C,B193,VENTAS!K:K,A193)</f>
        <v>0</v>
      </c>
      <c r="I193" s="16">
        <f t="shared" si="16"/>
        <v>0</v>
      </c>
      <c r="J193" s="16">
        <f t="shared" si="17"/>
        <v>0</v>
      </c>
    </row>
    <row r="194" spans="1:10">
      <c r="A194" s="117" t="s">
        <v>553</v>
      </c>
      <c r="B194" s="14">
        <v>13481</v>
      </c>
      <c r="C194" t="s">
        <v>766</v>
      </c>
      <c r="D194" t="str">
        <f>+VLOOKUP(TablaPLANTAS[[#This Row],[COD]],'DT HUEVO'!$A:$D,3,0)</f>
        <v>A</v>
      </c>
      <c r="E194" t="str">
        <f>+VLOOKUP(TablaPLANTAS[[#This Row],[COD]],'DT HUEVO'!$A:$D,4,0)</f>
        <v>EMPACADOS</v>
      </c>
      <c r="F194" s="6">
        <f>+SUMIFS(inv!$D$1:$D$1164,inv!$A$1:$A$1164,B194,inv!$Y$1:$Y$1164,TablaPLANTAS[[#This Row],[GRUPO]],inv!$U$1:$U$1164,"PLANTA CLASIFICACION")</f>
        <v>0</v>
      </c>
      <c r="G194" s="118">
        <f>+SUMIFS(VENTAS!$I:$I,VENTAS!$K:$K,A194,VENTAS!$C:$C,B194)</f>
        <v>0</v>
      </c>
      <c r="H194" s="118">
        <f>+SUMIFS(VENTAS!J:J,VENTAS!C:C,B194,VENTAS!K:K,A194)</f>
        <v>0</v>
      </c>
      <c r="I194" s="16">
        <f t="shared" si="16"/>
        <v>0</v>
      </c>
      <c r="J194" s="16">
        <f t="shared" si="17"/>
        <v>0</v>
      </c>
    </row>
    <row r="195" spans="1:10">
      <c r="A195" s="117" t="s">
        <v>553</v>
      </c>
      <c r="B195" s="14">
        <v>14459</v>
      </c>
      <c r="C195" t="s">
        <v>68</v>
      </c>
      <c r="D195" t="str">
        <f>+VLOOKUP(TablaPLANTAS[[#This Row],[COD]],'DT HUEVO'!$A:$D,3,0)</f>
        <v>A</v>
      </c>
      <c r="E195" t="str">
        <f>+VLOOKUP(TablaPLANTAS[[#This Row],[COD]],'DT HUEVO'!$A:$D,4,0)</f>
        <v>EMPACADOS</v>
      </c>
      <c r="F195" s="6">
        <f>+SUMIFS(inv!$D$1:$D$1164,inv!$A$1:$A$1164,B195,inv!$Y$1:$Y$1164,TablaPLANTAS[[#This Row],[GRUPO]],inv!$U$1:$U$1164,"PLANTA CLASIFICACION")</f>
        <v>0</v>
      </c>
      <c r="G195" s="118">
        <f>+SUMIFS(VENTAS!$I:$I,VENTAS!$K:$K,A195,VENTAS!$C:$C,B195)</f>
        <v>0</v>
      </c>
      <c r="H195" s="118">
        <f>+SUMIFS(VENTAS!J:J,VENTAS!C:C,B195,VENTAS!K:K,A195)</f>
        <v>0</v>
      </c>
      <c r="I195" s="16">
        <f t="shared" si="16"/>
        <v>0</v>
      </c>
      <c r="J195" s="16">
        <f t="shared" si="17"/>
        <v>0</v>
      </c>
    </row>
    <row r="196" spans="1:10">
      <c r="A196" s="117" t="s">
        <v>553</v>
      </c>
      <c r="B196" s="14">
        <v>104</v>
      </c>
      <c r="C196" t="s">
        <v>665</v>
      </c>
      <c r="D196" t="str">
        <f>+VLOOKUP(TablaPLANTAS[[#This Row],[COD]],'DT HUEVO'!$A:$D,3,0)</f>
        <v>A</v>
      </c>
      <c r="E196" t="str">
        <f>+VLOOKUP(TablaPLANTAS[[#This Row],[COD]],'DT HUEVO'!$A:$D,4,0)</f>
        <v>GRIS SUELTO</v>
      </c>
      <c r="F196" s="6">
        <f>+SUMIFS(inv!$D$1:$D$1164,inv!$A$1:$A$1164,B196,inv!$Y$1:$Y$1164,TablaPLANTAS[[#This Row],[GRUPO]],inv!$U$1:$U$1164,"PLANTA CLASIFICACION")</f>
        <v>0</v>
      </c>
      <c r="G196" s="118">
        <f>+SUMIFS(VENTAS!$I:$I,VENTAS!$K:$K,A196,VENTAS!$C:$C,B196)</f>
        <v>0</v>
      </c>
      <c r="H196" s="118">
        <f>+SUMIFS(VENTAS!J:J,VENTAS!C:C,B196,VENTAS!K:K,A196)</f>
        <v>0</v>
      </c>
      <c r="I196" s="16">
        <f t="shared" si="16"/>
        <v>0</v>
      </c>
      <c r="J196" s="16">
        <f t="shared" si="17"/>
        <v>0</v>
      </c>
    </row>
    <row r="197" spans="1:10">
      <c r="A197" s="117" t="s">
        <v>553</v>
      </c>
      <c r="B197" s="14">
        <v>10401</v>
      </c>
      <c r="C197" t="s">
        <v>34</v>
      </c>
      <c r="D197" t="str">
        <f>+VLOOKUP(TablaPLANTAS[[#This Row],[COD]],'DT HUEVO'!$A:$D,3,0)</f>
        <v>A</v>
      </c>
      <c r="E197" t="str">
        <f>+VLOOKUP(TablaPLANTAS[[#This Row],[COD]],'DT HUEVO'!$A:$D,4,0)</f>
        <v>GRIS SUELTO</v>
      </c>
      <c r="F197" s="6">
        <f>+SUMIFS(inv!$D$1:$D$1164,inv!$A$1:$A$1164,B197,inv!$Y$1:$Y$1164,TablaPLANTAS[[#This Row],[GRUPO]],inv!$U$1:$U$1164,"PLANTA CLASIFICACION")</f>
        <v>5040</v>
      </c>
      <c r="G197" s="118">
        <f>+SUMIFS(VENTAS!$I:$I,VENTAS!$K:$K,A197,VENTAS!$C:$C,B197)</f>
        <v>0</v>
      </c>
      <c r="H197" s="118">
        <f>+SUMIFS(VENTAS!J:J,VENTAS!C:C,B197,VENTAS!K:K,A197)</f>
        <v>0</v>
      </c>
      <c r="I197" s="16">
        <f t="shared" si="16"/>
        <v>0</v>
      </c>
      <c r="J197" s="16">
        <f t="shared" si="17"/>
        <v>0</v>
      </c>
    </row>
    <row r="198" spans="1:10">
      <c r="A198" s="117" t="s">
        <v>553</v>
      </c>
      <c r="B198" s="14">
        <v>75401</v>
      </c>
      <c r="C198" t="s">
        <v>705</v>
      </c>
      <c r="D198" t="str">
        <f>+VLOOKUP(TablaPLANTAS[[#This Row],[COD]],'DT HUEVO'!$A:$D,3,0)</f>
        <v>A</v>
      </c>
      <c r="E198" t="str">
        <f>+VLOOKUP(TablaPLANTAS[[#This Row],[COD]],'DT HUEVO'!$A:$D,4,0)</f>
        <v>GRIS SUELTO</v>
      </c>
      <c r="F198" s="6">
        <f>+SUMIFS(inv!$D$1:$D$1164,inv!$A$1:$A$1164,B198,inv!$Y$1:$Y$1164,TablaPLANTAS[[#This Row],[GRUPO]],inv!$U$1:$U$1164,"PLANTA CLASIFICACION")</f>
        <v>16080</v>
      </c>
      <c r="G198" s="118">
        <f>+SUMIFS(VENTAS!$I:$I,VENTAS!$K:$K,A198,VENTAS!$C:$C,B198)</f>
        <v>0</v>
      </c>
      <c r="H198" s="118">
        <f>+SUMIFS(VENTAS!J:J,VENTAS!C:C,B198,VENTAS!K:K,A198)</f>
        <v>0</v>
      </c>
      <c r="I198" s="16">
        <f t="shared" si="16"/>
        <v>0</v>
      </c>
      <c r="J198" s="16">
        <f t="shared" si="17"/>
        <v>0</v>
      </c>
    </row>
    <row r="199" spans="1:10">
      <c r="A199" s="117" t="s">
        <v>553</v>
      </c>
      <c r="B199" s="14">
        <v>10312</v>
      </c>
      <c r="C199" t="s">
        <v>540</v>
      </c>
      <c r="D199" t="str">
        <f>+VLOOKUP(TablaPLANTAS[[#This Row],[COD]],'DT HUEVO'!$A:$D,3,0)</f>
        <v>AA</v>
      </c>
      <c r="E199" t="str">
        <f>+VLOOKUP(TablaPLANTAS[[#This Row],[COD]],'DT HUEVO'!$A:$D,4,0)</f>
        <v>EMPACADOS</v>
      </c>
      <c r="F199" s="6">
        <f>+SUMIFS(inv!$D$1:$D$1164,inv!$A$1:$A$1164,B199,inv!$Y$1:$Y$1164,TablaPLANTAS[[#This Row],[GRUPO]],inv!$U$1:$U$1164,"PLANTA CLASIFICACION")</f>
        <v>0</v>
      </c>
      <c r="G199" s="118">
        <f>+SUMIFS(VENTAS!$I:$I,VENTAS!$K:$K,A199,VENTAS!$C:$C,B199)</f>
        <v>0</v>
      </c>
      <c r="H199" s="118">
        <f>+SUMIFS(VENTAS!J:J,VENTAS!C:C,B199,VENTAS!K:K,A199)</f>
        <v>0</v>
      </c>
      <c r="I199" s="16">
        <f t="shared" si="16"/>
        <v>0</v>
      </c>
      <c r="J199" s="16">
        <f t="shared" si="17"/>
        <v>0</v>
      </c>
    </row>
    <row r="200" spans="1:10">
      <c r="A200" s="117" t="s">
        <v>553</v>
      </c>
      <c r="B200" s="14">
        <v>10358</v>
      </c>
      <c r="C200" t="s">
        <v>33</v>
      </c>
      <c r="D200" t="str">
        <f>+VLOOKUP(TablaPLANTAS[[#This Row],[COD]],'DT HUEVO'!$A:$D,3,0)</f>
        <v>AA</v>
      </c>
      <c r="E200" t="str">
        <f>+VLOOKUP(TablaPLANTAS[[#This Row],[COD]],'DT HUEVO'!$A:$D,4,0)</f>
        <v>EMPACADOS</v>
      </c>
      <c r="F200" s="6">
        <f>+SUMIFS(inv!$D$1:$D$1164,inv!$A$1:$A$1164,B200,inv!$Y$1:$Y$1164,TablaPLANTAS[[#This Row],[GRUPO]],inv!$U$1:$U$1164,"PLANTA CLASIFICACION")</f>
        <v>0</v>
      </c>
      <c r="G200" s="118">
        <f>+SUMIFS(VENTAS!$I:$I,VENTAS!$K:$K,A200,VENTAS!$C:$C,B200)</f>
        <v>0</v>
      </c>
      <c r="H200" s="118">
        <f>+SUMIFS(VENTAS!J:J,VENTAS!C:C,B200,VENTAS!K:K,A200)</f>
        <v>0</v>
      </c>
      <c r="I200" s="16">
        <f t="shared" si="16"/>
        <v>0</v>
      </c>
      <c r="J200" s="16">
        <f t="shared" si="17"/>
        <v>0</v>
      </c>
    </row>
    <row r="201" spans="1:10">
      <c r="A201" s="117" t="s">
        <v>553</v>
      </c>
      <c r="B201" s="14">
        <v>11301</v>
      </c>
      <c r="C201" t="s">
        <v>550</v>
      </c>
      <c r="D201" t="str">
        <f>+VLOOKUP(TablaPLANTAS[[#This Row],[COD]],'DT HUEVO'!$A:$D,3,0)</f>
        <v>AA</v>
      </c>
      <c r="E201" t="str">
        <f>+VLOOKUP(TablaPLANTAS[[#This Row],[COD]],'DT HUEVO'!$A:$D,4,0)</f>
        <v>EMPACADOS</v>
      </c>
      <c r="F201" s="6">
        <f>+SUMIFS(inv!$D$1:$D$1164,inv!$A$1:$A$1164,B201,inv!$Y$1:$Y$1164,TablaPLANTAS[[#This Row],[GRUPO]],inv!$U$1:$U$1164,"PLANTA CLASIFICACION")</f>
        <v>0</v>
      </c>
      <c r="G201" s="118">
        <f>+SUMIFS(VENTAS!$I:$I,VENTAS!$K:$K,A201,VENTAS!$C:$C,B201)</f>
        <v>0</v>
      </c>
      <c r="H201" s="118">
        <f>+SUMIFS(VENTAS!J:J,VENTAS!C:C,B201,VENTAS!K:K,A201)</f>
        <v>0</v>
      </c>
      <c r="I201" s="16">
        <f t="shared" si="16"/>
        <v>0</v>
      </c>
      <c r="J201" s="16">
        <f t="shared" si="17"/>
        <v>0</v>
      </c>
    </row>
    <row r="202" spans="1:10">
      <c r="A202" s="117" t="s">
        <v>553</v>
      </c>
      <c r="B202" s="14">
        <v>11302</v>
      </c>
      <c r="C202" t="s">
        <v>740</v>
      </c>
      <c r="D202" t="str">
        <f>+VLOOKUP(TablaPLANTAS[[#This Row],[COD]],'DT HUEVO'!$A:$D,3,0)</f>
        <v>AA</v>
      </c>
      <c r="E202" t="str">
        <f>+VLOOKUP(TablaPLANTAS[[#This Row],[COD]],'DT HUEVO'!$A:$D,4,0)</f>
        <v>EMPACADOS</v>
      </c>
      <c r="F202" s="6">
        <f>+SUMIFS(inv!$D$1:$D$1164,inv!$A$1:$A$1164,B202,inv!$Y$1:$Y$1164,TablaPLANTAS[[#This Row],[GRUPO]],inv!$U$1:$U$1164,"PLANTA CLASIFICACION")</f>
        <v>0</v>
      </c>
      <c r="G202" s="118">
        <f>+SUMIFS(VENTAS!$I:$I,VENTAS!$K:$K,A202,VENTAS!$C:$C,B202)</f>
        <v>0</v>
      </c>
      <c r="H202" s="118">
        <f>+SUMIFS(VENTAS!J:J,VENTAS!C:C,B202,VENTAS!K:K,A202)</f>
        <v>0</v>
      </c>
      <c r="I202" s="16">
        <f t="shared" si="16"/>
        <v>0</v>
      </c>
      <c r="J202" s="16">
        <f t="shared" si="17"/>
        <v>0</v>
      </c>
    </row>
    <row r="203" spans="1:10">
      <c r="A203" s="117" t="s">
        <v>553</v>
      </c>
      <c r="B203" s="14">
        <v>13303</v>
      </c>
      <c r="C203" t="s">
        <v>75</v>
      </c>
      <c r="D203" t="str">
        <f>+VLOOKUP(TablaPLANTAS[[#This Row],[COD]],'DT HUEVO'!$A:$D,3,0)</f>
        <v>AA</v>
      </c>
      <c r="E203" t="str">
        <f>+VLOOKUP(TablaPLANTAS[[#This Row],[COD]],'DT HUEVO'!$A:$D,4,0)</f>
        <v>EMPACADOS</v>
      </c>
      <c r="F203" s="6">
        <f>+SUMIFS(inv!$D$1:$D$1164,inv!$A$1:$A$1164,B203,inv!$Y$1:$Y$1164,TablaPLANTAS[[#This Row],[GRUPO]],inv!$U$1:$U$1164,"PLANTA CLASIFICACION")</f>
        <v>0</v>
      </c>
      <c r="G203" s="118">
        <f>+SUMIFS(VENTAS!$I:$I,VENTAS!$K:$K,A203,VENTAS!$C:$C,B203)</f>
        <v>0</v>
      </c>
      <c r="H203" s="118">
        <f>+SUMIFS(VENTAS!J:J,VENTAS!C:C,B203,VENTAS!K:K,A203)</f>
        <v>0</v>
      </c>
      <c r="I203" s="16">
        <f t="shared" si="16"/>
        <v>0</v>
      </c>
      <c r="J203" s="16">
        <f t="shared" si="17"/>
        <v>0</v>
      </c>
    </row>
    <row r="204" spans="1:10">
      <c r="A204" s="117" t="s">
        <v>553</v>
      </c>
      <c r="B204" s="14">
        <v>13311</v>
      </c>
      <c r="C204" t="s">
        <v>580</v>
      </c>
      <c r="D204" t="str">
        <f>+VLOOKUP(TablaPLANTAS[[#This Row],[COD]],'DT HUEVO'!$A:$D,3,0)</f>
        <v>AA</v>
      </c>
      <c r="E204" t="str">
        <f>+VLOOKUP(TablaPLANTAS[[#This Row],[COD]],'DT HUEVO'!$A:$D,4,0)</f>
        <v>EMPACADOS</v>
      </c>
      <c r="F204" s="6">
        <f>+SUMIFS(inv!$D$1:$D$1164,inv!$A$1:$A$1164,B204,inv!$Y$1:$Y$1164,TablaPLANTAS[[#This Row],[GRUPO]],inv!$U$1:$U$1164,"PLANTA CLASIFICACION")</f>
        <v>0</v>
      </c>
      <c r="G204" s="118">
        <f>+SUMIFS(VENTAS!$I:$I,VENTAS!$K:$K,A204,VENTAS!$C:$C,B204)</f>
        <v>0</v>
      </c>
      <c r="H204" s="118">
        <f>+SUMIFS(VENTAS!J:J,VENTAS!C:C,B204,VENTAS!K:K,A204)</f>
        <v>0</v>
      </c>
      <c r="I204" s="16">
        <f t="shared" si="16"/>
        <v>0</v>
      </c>
      <c r="J204" s="16">
        <f t="shared" si="17"/>
        <v>0</v>
      </c>
    </row>
    <row r="205" spans="1:10">
      <c r="A205" s="117" t="s">
        <v>553</v>
      </c>
      <c r="B205" s="14">
        <v>13359</v>
      </c>
      <c r="C205" t="s">
        <v>468</v>
      </c>
      <c r="D205" t="str">
        <f>+VLOOKUP(TablaPLANTAS[[#This Row],[COD]],'DT HUEVO'!$A:$D,3,0)</f>
        <v>AA</v>
      </c>
      <c r="E205" t="str">
        <f>+VLOOKUP(TablaPLANTAS[[#This Row],[COD]],'DT HUEVO'!$A:$D,4,0)</f>
        <v>EMPACADOS</v>
      </c>
      <c r="F205" s="6">
        <f>+SUMIFS(inv!$D$1:$D$1164,inv!$A$1:$A$1164,B205,inv!$Y$1:$Y$1164,TablaPLANTAS[[#This Row],[GRUPO]],inv!$U$1:$U$1164,"PLANTA CLASIFICACION")</f>
        <v>0</v>
      </c>
      <c r="G205" s="118">
        <f>+SUMIFS(VENTAS!$I:$I,VENTAS!$K:$K,A205,VENTAS!$C:$C,B205)</f>
        <v>0</v>
      </c>
      <c r="H205" s="118">
        <f>+SUMIFS(VENTAS!J:J,VENTAS!C:C,B205,VENTAS!K:K,A205)</f>
        <v>0</v>
      </c>
      <c r="I205" s="16">
        <f t="shared" si="16"/>
        <v>0</v>
      </c>
      <c r="J205" s="16">
        <f t="shared" si="17"/>
        <v>0</v>
      </c>
    </row>
    <row r="206" spans="1:10">
      <c r="A206" s="117" t="s">
        <v>553</v>
      </c>
      <c r="B206" s="14">
        <v>13380</v>
      </c>
      <c r="C206" t="s">
        <v>534</v>
      </c>
      <c r="D206" t="str">
        <f>+VLOOKUP(TablaPLANTAS[[#This Row],[COD]],'DT HUEVO'!$A:$D,3,0)</f>
        <v>AA</v>
      </c>
      <c r="E206" t="str">
        <f>+VLOOKUP(TablaPLANTAS[[#This Row],[COD]],'DT HUEVO'!$A:$D,4,0)</f>
        <v>EMPACADOS</v>
      </c>
      <c r="F206" s="6">
        <f>+SUMIFS(inv!$D$1:$D$1164,inv!$A$1:$A$1164,B206,inv!$Y$1:$Y$1164,TablaPLANTAS[[#This Row],[GRUPO]],inv!$U$1:$U$1164,"PLANTA CLASIFICACION")</f>
        <v>0</v>
      </c>
      <c r="G206" s="118">
        <f>+SUMIFS(VENTAS!$I:$I,VENTAS!$K:$K,A206,VENTAS!$C:$C,B206)</f>
        <v>0</v>
      </c>
      <c r="H206" s="118">
        <f>+SUMIFS(VENTAS!J:J,VENTAS!C:C,B206,VENTAS!K:K,A206)</f>
        <v>0</v>
      </c>
      <c r="I206" s="16">
        <f t="shared" si="16"/>
        <v>0</v>
      </c>
      <c r="J206" s="16">
        <f t="shared" si="17"/>
        <v>0</v>
      </c>
    </row>
    <row r="207" spans="1:10">
      <c r="A207" s="117" t="s">
        <v>553</v>
      </c>
      <c r="B207" s="14">
        <v>14311</v>
      </c>
      <c r="C207" t="s">
        <v>45</v>
      </c>
      <c r="D207" t="str">
        <f>+VLOOKUP(TablaPLANTAS[[#This Row],[COD]],'DT HUEVO'!$A:$D,3,0)</f>
        <v>AA</v>
      </c>
      <c r="E207" t="str">
        <f>+VLOOKUP(TablaPLANTAS[[#This Row],[COD]],'DT HUEVO'!$A:$D,4,0)</f>
        <v>EMPACADOS</v>
      </c>
      <c r="F207" s="6">
        <f>+SUMIFS(inv!$D$1:$D$1164,inv!$A$1:$A$1164,B207,inv!$Y$1:$Y$1164,TablaPLANTAS[[#This Row],[GRUPO]],inv!$U$1:$U$1164,"PLANTA CLASIFICACION")</f>
        <v>0</v>
      </c>
      <c r="G207" s="118">
        <f>+SUMIFS(VENTAS!$I:$I,VENTAS!$K:$K,A207,VENTAS!$C:$C,B207)</f>
        <v>0</v>
      </c>
      <c r="H207" s="118">
        <f>+SUMIFS(VENTAS!J:J,VENTAS!C:C,B207,VENTAS!K:K,A207)</f>
        <v>0</v>
      </c>
      <c r="I207" s="16">
        <f t="shared" si="16"/>
        <v>0</v>
      </c>
      <c r="J207" s="16">
        <f t="shared" si="17"/>
        <v>0</v>
      </c>
    </row>
    <row r="208" spans="1:10">
      <c r="A208" s="117" t="s">
        <v>553</v>
      </c>
      <c r="B208" s="14">
        <v>30380</v>
      </c>
      <c r="C208" t="s">
        <v>694</v>
      </c>
      <c r="D208" t="str">
        <f>+VLOOKUP(TablaPLANTAS[[#This Row],[COD]],'DT HUEVO'!$A:$D,3,0)</f>
        <v>AA</v>
      </c>
      <c r="E208" t="str">
        <f>+VLOOKUP(TablaPLANTAS[[#This Row],[COD]],'DT HUEVO'!$A:$D,4,0)</f>
        <v>EMPACADOS</v>
      </c>
      <c r="F208" s="6">
        <f>+SUMIFS(inv!$D$1:$D$1164,inv!$A$1:$A$1164,B208,inv!$Y$1:$Y$1164,TablaPLANTAS[[#This Row],[GRUPO]],inv!$U$1:$U$1164,"PLANTA CLASIFICACION")</f>
        <v>0</v>
      </c>
      <c r="G208" s="118">
        <f>+SUMIFS(VENTAS!$I:$I,VENTAS!$K:$K,A208,VENTAS!$C:$C,B208)</f>
        <v>0</v>
      </c>
      <c r="H208" s="118">
        <f>+SUMIFS(VENTAS!J:J,VENTAS!C:C,B208,VENTAS!K:K,A208)</f>
        <v>0</v>
      </c>
      <c r="I208" s="16">
        <f t="shared" si="16"/>
        <v>0</v>
      </c>
      <c r="J208" s="16">
        <f t="shared" si="17"/>
        <v>0</v>
      </c>
    </row>
    <row r="209" spans="1:10">
      <c r="A209" s="117" t="s">
        <v>553</v>
      </c>
      <c r="B209" s="14">
        <v>32306</v>
      </c>
      <c r="C209" t="s">
        <v>661</v>
      </c>
      <c r="D209" t="str">
        <f>+VLOOKUP(TablaPLANTAS[[#This Row],[COD]],'DT HUEVO'!$A:$D,3,0)</f>
        <v>AA</v>
      </c>
      <c r="E209" t="str">
        <f>+VLOOKUP(TablaPLANTAS[[#This Row],[COD]],'DT HUEVO'!$A:$D,4,0)</f>
        <v>EMPACADOS</v>
      </c>
      <c r="F209" s="6">
        <f>+SUMIFS(inv!$D$1:$D$1164,inv!$A$1:$A$1164,B209,inv!$Y$1:$Y$1164,TablaPLANTAS[[#This Row],[GRUPO]],inv!$U$1:$U$1164,"PLANTA CLASIFICACION")</f>
        <v>0</v>
      </c>
      <c r="G209" s="118">
        <f>+SUMIFS(VENTAS!$I:$I,VENTAS!$K:$K,A209,VENTAS!$C:$C,B209)</f>
        <v>0</v>
      </c>
      <c r="H209" s="118">
        <f>+SUMIFS(VENTAS!J:J,VENTAS!C:C,B209,VENTAS!K:K,A209)</f>
        <v>0</v>
      </c>
      <c r="I209" s="16">
        <f t="shared" si="16"/>
        <v>0</v>
      </c>
      <c r="J209" s="16">
        <f t="shared" si="17"/>
        <v>0</v>
      </c>
    </row>
    <row r="210" spans="1:10">
      <c r="A210" s="117" t="s">
        <v>553</v>
      </c>
      <c r="B210" s="14">
        <v>103</v>
      </c>
      <c r="C210" t="s">
        <v>664</v>
      </c>
      <c r="D210" t="str">
        <f>+VLOOKUP(TablaPLANTAS[[#This Row],[COD]],'DT HUEVO'!$A:$D,3,0)</f>
        <v>AA</v>
      </c>
      <c r="E210" t="str">
        <f>+VLOOKUP(TablaPLANTAS[[#This Row],[COD]],'DT HUEVO'!$A:$D,4,0)</f>
        <v>GRIS SUELTO</v>
      </c>
      <c r="F210" s="6">
        <f>+SUMIFS(inv!$D$1:$D$1164,inv!$A$1:$A$1164,B210,inv!$Y$1:$Y$1164,TablaPLANTAS[[#This Row],[GRUPO]],inv!$U$1:$U$1164,"PLANTA CLASIFICACION")</f>
        <v>0</v>
      </c>
      <c r="G210" s="118">
        <f>+SUMIFS(VENTAS!$I:$I,VENTAS!$K:$K,A210,VENTAS!$C:$C,B210)</f>
        <v>0</v>
      </c>
      <c r="H210" s="118">
        <f>+SUMIFS(VENTAS!J:J,VENTAS!C:C,B210,VENTAS!K:K,A210)</f>
        <v>0</v>
      </c>
      <c r="I210" s="16">
        <f t="shared" si="16"/>
        <v>0</v>
      </c>
      <c r="J210" s="16">
        <f t="shared" si="17"/>
        <v>0</v>
      </c>
    </row>
    <row r="211" spans="1:10">
      <c r="A211" s="117" t="s">
        <v>553</v>
      </c>
      <c r="B211" s="14">
        <v>10301</v>
      </c>
      <c r="C211" t="s">
        <v>30</v>
      </c>
      <c r="D211" t="str">
        <f>+VLOOKUP(TablaPLANTAS[[#This Row],[COD]],'DT HUEVO'!$A:$D,3,0)</f>
        <v>AA</v>
      </c>
      <c r="E211" t="str">
        <f>+VLOOKUP(TablaPLANTAS[[#This Row],[COD]],'DT HUEVO'!$A:$D,4,0)</f>
        <v>GRIS SUELTO</v>
      </c>
      <c r="F211" s="6">
        <f>+SUMIFS(inv!$D$1:$D$1164,inv!$A$1:$A$1164,B211,inv!$Y$1:$Y$1164,TablaPLANTAS[[#This Row],[GRUPO]],inv!$U$1:$U$1164,"PLANTA CLASIFICACION")</f>
        <v>0</v>
      </c>
      <c r="G211" s="118">
        <f>+SUMIFS(VENTAS!$I:$I,VENTAS!$K:$K,A211,VENTAS!$C:$C,B211)</f>
        <v>0</v>
      </c>
      <c r="H211" s="118">
        <f>+SUMIFS(VENTAS!J:J,VENTAS!C:C,B211,VENTAS!K:K,A211)</f>
        <v>0</v>
      </c>
      <c r="I211" s="16">
        <f t="shared" si="16"/>
        <v>0</v>
      </c>
      <c r="J211" s="16">
        <f t="shared" si="17"/>
        <v>0</v>
      </c>
    </row>
    <row r="212" spans="1:10">
      <c r="A212" s="117" t="s">
        <v>553</v>
      </c>
      <c r="B212" s="14">
        <v>75301</v>
      </c>
      <c r="C212" t="s">
        <v>704</v>
      </c>
      <c r="D212" t="str">
        <f>+VLOOKUP(TablaPLANTAS[[#This Row],[COD]],'DT HUEVO'!$A:$D,3,0)</f>
        <v>AA</v>
      </c>
      <c r="E212" t="str">
        <f>+VLOOKUP(TablaPLANTAS[[#This Row],[COD]],'DT HUEVO'!$A:$D,4,0)</f>
        <v>GRIS SUELTO</v>
      </c>
      <c r="F212" s="6">
        <f>+SUMIFS(inv!$D$1:$D$1164,inv!$A$1:$A$1164,B212,inv!$Y$1:$Y$1164,TablaPLANTAS[[#This Row],[GRUPO]],inv!$U$1:$U$1164,"PLANTA CLASIFICACION")</f>
        <v>30030</v>
      </c>
      <c r="G212" s="118">
        <f>+SUMIFS(VENTAS!$I:$I,VENTAS!$K:$K,A212,VENTAS!$C:$C,B212)</f>
        <v>0</v>
      </c>
      <c r="H212" s="118">
        <f>+SUMIFS(VENTAS!J:J,VENTAS!C:C,B212,VENTAS!K:K,A212)</f>
        <v>0</v>
      </c>
      <c r="I212" s="16">
        <f t="shared" si="16"/>
        <v>0</v>
      </c>
      <c r="J212" s="16">
        <f t="shared" si="17"/>
        <v>0</v>
      </c>
    </row>
    <row r="213" spans="1:10">
      <c r="A213" s="117" t="s">
        <v>553</v>
      </c>
      <c r="B213" s="14">
        <v>102</v>
      </c>
      <c r="C213" t="s">
        <v>663</v>
      </c>
      <c r="D213" t="str">
        <f>+VLOOKUP(TablaPLANTAS[[#This Row],[COD]],'DT HUEVO'!$A:$D,3,0)</f>
        <v>AAA</v>
      </c>
      <c r="E213" t="str">
        <f>+VLOOKUP(TablaPLANTAS[[#This Row],[COD]],'DT HUEVO'!$A:$D,4,0)</f>
        <v>GRIS SUELTO</v>
      </c>
      <c r="F213" s="6">
        <f>+SUMIFS(inv!$D$1:$D$1164,inv!$A$1:$A$1164,B213,inv!$Y$1:$Y$1164,TablaPLANTAS[[#This Row],[GRUPO]],inv!$U$1:$U$1164,"PLANTA CLASIFICACION")</f>
        <v>0</v>
      </c>
      <c r="G213" s="118">
        <f>+SUMIFS(VENTAS!$I:$I,VENTAS!$K:$K,A213,VENTAS!$C:$C,B213)</f>
        <v>0</v>
      </c>
      <c r="H213" s="118">
        <f>+SUMIFS(VENTAS!J:J,VENTAS!C:C,B213,VENTAS!K:K,A213)</f>
        <v>0</v>
      </c>
      <c r="I213" s="16">
        <f t="shared" si="16"/>
        <v>0</v>
      </c>
      <c r="J213" s="16">
        <f t="shared" si="17"/>
        <v>0</v>
      </c>
    </row>
    <row r="214" spans="1:10">
      <c r="A214" s="117" t="s">
        <v>553</v>
      </c>
      <c r="B214" s="14">
        <v>10201</v>
      </c>
      <c r="C214" t="s">
        <v>27</v>
      </c>
      <c r="D214" t="str">
        <f>+VLOOKUP(TablaPLANTAS[[#This Row],[COD]],'DT HUEVO'!$A:$D,3,0)</f>
        <v>AAA</v>
      </c>
      <c r="E214" t="str">
        <f>+VLOOKUP(TablaPLANTAS[[#This Row],[COD]],'DT HUEVO'!$A:$D,4,0)</f>
        <v>GRIS SUELTO</v>
      </c>
      <c r="F214" s="6">
        <f>+SUMIFS(inv!$D$1:$D$1164,inv!$A$1:$A$1164,B214,inv!$Y$1:$Y$1164,TablaPLANTAS[[#This Row],[GRUPO]],inv!$U$1:$U$1164,"PLANTA CLASIFICACION")</f>
        <v>0</v>
      </c>
      <c r="G214" s="118">
        <f>+SUMIFS(VENTAS!$I:$I,VENTAS!$K:$K,A214,VENTAS!$C:$C,B214)</f>
        <v>0</v>
      </c>
      <c r="H214" s="118">
        <f>+SUMIFS(VENTAS!J:J,VENTAS!C:C,B214,VENTAS!K:K,A214)</f>
        <v>0</v>
      </c>
      <c r="I214" s="16">
        <f t="shared" si="16"/>
        <v>0</v>
      </c>
      <c r="J214" s="16">
        <f t="shared" si="17"/>
        <v>0</v>
      </c>
    </row>
    <row r="215" spans="1:10">
      <c r="A215" s="117" t="s">
        <v>553</v>
      </c>
      <c r="B215" s="14">
        <v>12207</v>
      </c>
      <c r="C215" t="s">
        <v>702</v>
      </c>
      <c r="D215" t="str">
        <f>+VLOOKUP(TablaPLANTAS[[#This Row],[COD]],'DT HUEVO'!$A:$D,3,0)</f>
        <v>AAA</v>
      </c>
      <c r="E215" t="str">
        <f>+VLOOKUP(TablaPLANTAS[[#This Row],[COD]],'DT HUEVO'!$A:$D,4,0)</f>
        <v>EMPACADOS</v>
      </c>
      <c r="F215" s="6">
        <f>+SUMIFS(inv!$D$1:$D$1164,inv!$A$1:$A$1164,B215,inv!$Y$1:$Y$1164,TablaPLANTAS[[#This Row],[GRUPO]],inv!$U$1:$U$1164,"PLANTA CLASIFICACION")</f>
        <v>0</v>
      </c>
      <c r="G215" s="118">
        <f>+SUMIFS(VENTAS!$I:$I,VENTAS!$K:$K,A215,VENTAS!$C:$C,B215)</f>
        <v>0</v>
      </c>
      <c r="H215" s="118">
        <f>+SUMIFS(VENTAS!J:J,VENTAS!C:C,B215,VENTAS!K:K,A215)</f>
        <v>0</v>
      </c>
      <c r="I215" s="16">
        <f t="shared" si="16"/>
        <v>0</v>
      </c>
      <c r="J215" s="16">
        <f t="shared" si="17"/>
        <v>0</v>
      </c>
    </row>
    <row r="216" spans="1:10">
      <c r="A216" s="117" t="s">
        <v>553</v>
      </c>
      <c r="B216" s="14">
        <v>13203</v>
      </c>
      <c r="C216" t="s">
        <v>551</v>
      </c>
      <c r="D216" t="str">
        <f>+VLOOKUP(TablaPLANTAS[[#This Row],[COD]],'DT HUEVO'!$A:$D,3,0)</f>
        <v>AAA</v>
      </c>
      <c r="E216" t="str">
        <f>+VLOOKUP(TablaPLANTAS[[#This Row],[COD]],'DT HUEVO'!$A:$D,4,0)</f>
        <v>EMPACADOS</v>
      </c>
      <c r="F216" s="6">
        <f>+SUMIFS(inv!$D$1:$D$1164,inv!$A$1:$A$1164,B216,inv!$Y$1:$Y$1164,TablaPLANTAS[[#This Row],[GRUPO]],inv!$U$1:$U$1164,"PLANTA CLASIFICACION")</f>
        <v>0</v>
      </c>
      <c r="G216" s="118">
        <f>+SUMIFS(VENTAS!$I:$I,VENTAS!$K:$K,A216,VENTAS!$C:$C,B216)</f>
        <v>0</v>
      </c>
      <c r="H216" s="118">
        <f>+SUMIFS(VENTAS!J:J,VENTAS!C:C,B216,VENTAS!K:K,A216)</f>
        <v>0</v>
      </c>
      <c r="I216" s="16">
        <f t="shared" si="16"/>
        <v>0</v>
      </c>
      <c r="J216" s="16">
        <f t="shared" si="17"/>
        <v>0</v>
      </c>
    </row>
    <row r="217" spans="1:10">
      <c r="A217" s="117" t="s">
        <v>553</v>
      </c>
      <c r="B217" s="14">
        <v>75201</v>
      </c>
      <c r="C217" t="s">
        <v>724</v>
      </c>
      <c r="D217" t="str">
        <f>+VLOOKUP(TablaPLANTAS[[#This Row],[COD]],'DT HUEVO'!$A:$D,3,0)</f>
        <v>AAA</v>
      </c>
      <c r="E217" t="str">
        <f>+VLOOKUP(TablaPLANTAS[[#This Row],[COD]],'DT HUEVO'!$A:$D,4,0)</f>
        <v>GRIS SUELTO</v>
      </c>
      <c r="F217" s="6">
        <f>+SUMIFS(inv!$D$1:$D$1164,inv!$A$1:$A$1164,B217,inv!$Y$1:$Y$1164,TablaPLANTAS[[#This Row],[GRUPO]],inv!$U$1:$U$1164,"PLANTA CLASIFICACION")</f>
        <v>4530</v>
      </c>
      <c r="G217" s="118">
        <f>+SUMIFS(VENTAS!$I:$I,VENTAS!$K:$K,A217,VENTAS!$C:$C,B217)</f>
        <v>0</v>
      </c>
      <c r="H217" s="118">
        <f>+SUMIFS(VENTAS!J:J,VENTAS!C:C,B217,VENTAS!K:K,A217)</f>
        <v>0</v>
      </c>
      <c r="I217" s="16">
        <f t="shared" si="16"/>
        <v>0</v>
      </c>
      <c r="J217" s="16">
        <f t="shared" si="17"/>
        <v>0</v>
      </c>
    </row>
    <row r="218" spans="1:10">
      <c r="A218" s="117" t="s">
        <v>553</v>
      </c>
      <c r="B218" s="14">
        <v>105</v>
      </c>
      <c r="C218" t="s">
        <v>666</v>
      </c>
      <c r="D218" t="str">
        <f>+VLOOKUP(TablaPLANTAS[[#This Row],[COD]],'DT HUEVO'!$A:$D,3,0)</f>
        <v>B</v>
      </c>
      <c r="E218" t="str">
        <f>+VLOOKUP(TablaPLANTAS[[#This Row],[COD]],'DT HUEVO'!$A:$D,4,0)</f>
        <v>GRIS SUELTO</v>
      </c>
      <c r="F218" s="6">
        <f>+SUMIFS(inv!$D$1:$D$1164,inv!$A$1:$A$1164,B218,inv!$Y$1:$Y$1164,TablaPLANTAS[[#This Row],[GRUPO]],inv!$U$1:$U$1164,"PLANTA CLASIFICACION")</f>
        <v>0</v>
      </c>
      <c r="G218" s="118">
        <f>+SUMIFS(VENTAS!$I:$I,VENTAS!$K:$K,A218,VENTAS!$C:$C,B218)</f>
        <v>0</v>
      </c>
      <c r="H218" s="118">
        <f>+SUMIFS(VENTAS!J:J,VENTAS!C:C,B218,VENTAS!K:K,A218)</f>
        <v>0</v>
      </c>
      <c r="I218" s="16">
        <f t="shared" ref="I218:I249" si="18">+IFERROR((F218/G218),0)</f>
        <v>0</v>
      </c>
      <c r="J218" s="16">
        <f t="shared" ref="J218:J249" si="19">+IFERROR((F218/H218),0)</f>
        <v>0</v>
      </c>
    </row>
    <row r="219" spans="1:10">
      <c r="A219" s="117" t="s">
        <v>553</v>
      </c>
      <c r="B219" s="14">
        <v>10501</v>
      </c>
      <c r="C219" t="s">
        <v>41</v>
      </c>
      <c r="D219" t="str">
        <f>+VLOOKUP(TablaPLANTAS[[#This Row],[COD]],'DT HUEVO'!$A:$D,3,0)</f>
        <v>B</v>
      </c>
      <c r="E219" t="str">
        <f>+VLOOKUP(TablaPLANTAS[[#This Row],[COD]],'DT HUEVO'!$A:$D,4,0)</f>
        <v>GRIS SUELTO</v>
      </c>
      <c r="F219" s="6">
        <f>+SUMIFS(inv!$D$1:$D$1164,inv!$A$1:$A$1164,B219,inv!$Y$1:$Y$1164,TablaPLANTAS[[#This Row],[GRUPO]],inv!$U$1:$U$1164,"PLANTA CLASIFICACION")</f>
        <v>38288</v>
      </c>
      <c r="G219" s="118">
        <f>+SUMIFS(VENTAS!$I:$I,VENTAS!$K:$K,A219,VENTAS!$C:$C,B219)</f>
        <v>0</v>
      </c>
      <c r="H219" s="118">
        <f>+SUMIFS(VENTAS!J:J,VENTAS!C:C,B219,VENTAS!K:K,A219)</f>
        <v>0</v>
      </c>
      <c r="I219" s="16">
        <f t="shared" si="18"/>
        <v>0</v>
      </c>
      <c r="J219" s="16">
        <f t="shared" si="19"/>
        <v>0</v>
      </c>
    </row>
    <row r="220" spans="1:10">
      <c r="A220" s="117" t="s">
        <v>553</v>
      </c>
      <c r="B220" s="14">
        <v>10502</v>
      </c>
      <c r="C220" t="s">
        <v>42</v>
      </c>
      <c r="D220" t="e">
        <f>+VLOOKUP(TablaPLANTAS[[#This Row],[COD]],'DT HUEVO'!$A:$D,3,0)</f>
        <v>#N/A</v>
      </c>
      <c r="E220" t="e">
        <f>+VLOOKUP(TablaPLANTAS[[#This Row],[COD]],'DT HUEVO'!$A:$D,4,0)</f>
        <v>#N/A</v>
      </c>
      <c r="F220" s="6">
        <f>+SUMIFS(inv!$D$1:$D$1164,inv!$A$1:$A$1164,B220,inv!$Y$1:$Y$1164,TablaPLANTAS[[#This Row],[GRUPO]],inv!$U$1:$U$1164,"PLANTA CLASIFICACION")</f>
        <v>0</v>
      </c>
      <c r="G220" s="118">
        <f>+SUMIFS(VENTAS!$I:$I,VENTAS!$K:$K,A220,VENTAS!$C:$C,B220)</f>
        <v>0</v>
      </c>
      <c r="H220" s="118">
        <f>+SUMIFS(VENTAS!J:J,VENTAS!C:C,B220,VENTAS!K:K,A220)</f>
        <v>0</v>
      </c>
      <c r="I220" s="16">
        <f t="shared" si="18"/>
        <v>0</v>
      </c>
      <c r="J220" s="16">
        <f t="shared" si="19"/>
        <v>0</v>
      </c>
    </row>
    <row r="221" spans="1:10">
      <c r="A221" s="117" t="s">
        <v>553</v>
      </c>
      <c r="B221" s="14">
        <v>10503</v>
      </c>
      <c r="C221" t="s">
        <v>487</v>
      </c>
      <c r="D221" t="e">
        <f>+VLOOKUP(TablaPLANTAS[[#This Row],[COD]],'DT HUEVO'!$A:$D,3,0)</f>
        <v>#N/A</v>
      </c>
      <c r="E221" t="e">
        <f>+VLOOKUP(TablaPLANTAS[[#This Row],[COD]],'DT HUEVO'!$A:$D,4,0)</f>
        <v>#N/A</v>
      </c>
      <c r="F221" s="6">
        <f>+SUMIFS(inv!$D$1:$D$1164,inv!$A$1:$A$1164,B221,inv!$Y$1:$Y$1164,TablaPLANTAS[[#This Row],[GRUPO]],inv!$U$1:$U$1164,"PLANTA CLASIFICACION")</f>
        <v>0</v>
      </c>
      <c r="G221" s="118">
        <f>+SUMIFS(VENTAS!$I:$I,VENTAS!$K:$K,A221,VENTAS!$C:$C,B221)</f>
        <v>0</v>
      </c>
      <c r="H221" s="118">
        <f>+SUMIFS(VENTAS!J:J,VENTAS!C:C,B221,VENTAS!K:K,A221)</f>
        <v>0</v>
      </c>
      <c r="I221" s="16">
        <f t="shared" si="18"/>
        <v>0</v>
      </c>
      <c r="J221" s="16">
        <f t="shared" si="19"/>
        <v>0</v>
      </c>
    </row>
    <row r="222" spans="1:10">
      <c r="A222" s="117" t="s">
        <v>553</v>
      </c>
      <c r="B222" s="14">
        <v>10511</v>
      </c>
      <c r="C222" t="s">
        <v>547</v>
      </c>
      <c r="D222" t="str">
        <f>+VLOOKUP(TablaPLANTAS[[#This Row],[COD]],'DT HUEVO'!$A:$D,3,0)</f>
        <v>B</v>
      </c>
      <c r="E222" t="str">
        <f>+VLOOKUP(TablaPLANTAS[[#This Row],[COD]],'DT HUEVO'!$A:$D,4,0)</f>
        <v>EMPACADOS</v>
      </c>
      <c r="F222" s="6">
        <f>+SUMIFS(inv!$D$1:$D$1164,inv!$A$1:$A$1164,B222,inv!$Y$1:$Y$1164,TablaPLANTAS[[#This Row],[GRUPO]],inv!$U$1:$U$1164,"PLANTA CLASIFICACION")</f>
        <v>0</v>
      </c>
      <c r="G222" s="118">
        <f>+SUMIFS(VENTAS!$I:$I,VENTAS!$K:$K,A222,VENTAS!$C:$C,B222)</f>
        <v>0</v>
      </c>
      <c r="H222" s="118">
        <f>+SUMIFS(VENTAS!J:J,VENTAS!C:C,B222,VENTAS!K:K,A222)</f>
        <v>0</v>
      </c>
      <c r="I222" s="16">
        <f t="shared" si="18"/>
        <v>0</v>
      </c>
      <c r="J222" s="16">
        <f t="shared" si="19"/>
        <v>0</v>
      </c>
    </row>
    <row r="223" spans="1:10">
      <c r="A223" s="117" t="s">
        <v>553</v>
      </c>
      <c r="B223" s="14">
        <v>10517</v>
      </c>
      <c r="C223" t="s">
        <v>676</v>
      </c>
      <c r="D223" t="str">
        <f>+VLOOKUP(TablaPLANTAS[[#This Row],[COD]],'DT HUEVO'!$A:$D,3,0)</f>
        <v>B</v>
      </c>
      <c r="E223" t="str">
        <f>+VLOOKUP(TablaPLANTAS[[#This Row],[COD]],'DT HUEVO'!$A:$D,4,0)</f>
        <v>GRIS SUELTO</v>
      </c>
      <c r="F223" s="6">
        <f>+SUMIFS(inv!$D$1:$D$1164,inv!$A$1:$A$1164,B223,inv!$Y$1:$Y$1164,TablaPLANTAS[[#This Row],[GRUPO]],inv!$U$1:$U$1164,"PLANTA CLASIFICACION")</f>
        <v>0</v>
      </c>
      <c r="G223" s="118">
        <f>+SUMIFS(VENTAS!$I:$I,VENTAS!$K:$K,A223,VENTAS!$C:$C,B223)</f>
        <v>0</v>
      </c>
      <c r="H223" s="118">
        <f>+SUMIFS(VENTAS!J:J,VENTAS!C:C,B223,VENTAS!K:K,A223)</f>
        <v>0</v>
      </c>
      <c r="I223" s="16">
        <f t="shared" si="18"/>
        <v>0</v>
      </c>
      <c r="J223" s="16">
        <f t="shared" si="19"/>
        <v>0</v>
      </c>
    </row>
    <row r="224" spans="1:10">
      <c r="A224" s="117" t="s">
        <v>553</v>
      </c>
      <c r="B224" s="14">
        <v>10518</v>
      </c>
      <c r="C224" t="s">
        <v>714</v>
      </c>
      <c r="D224" t="e">
        <f>+VLOOKUP(TablaPLANTAS[[#This Row],[COD]],'DT HUEVO'!$A:$D,3,0)</f>
        <v>#N/A</v>
      </c>
      <c r="E224" t="e">
        <f>+VLOOKUP(TablaPLANTAS[[#This Row],[COD]],'DT HUEVO'!$A:$D,4,0)</f>
        <v>#N/A</v>
      </c>
      <c r="F224" s="6">
        <f>+SUMIFS(inv!$D$1:$D$1164,inv!$A$1:$A$1164,B224,inv!$Y$1:$Y$1164,TablaPLANTAS[[#This Row],[GRUPO]],inv!$U$1:$U$1164,"PLANTA CLASIFICACION")</f>
        <v>0</v>
      </c>
      <c r="G224" s="118">
        <f>+SUMIFS(VENTAS!$I:$I,VENTAS!$K:$K,A224,VENTAS!$C:$C,B224)</f>
        <v>0</v>
      </c>
      <c r="H224" s="118">
        <f>+SUMIFS(VENTAS!J:J,VENTAS!C:C,B224,VENTAS!K:K,A224)</f>
        <v>0</v>
      </c>
      <c r="I224" s="16">
        <f t="shared" si="18"/>
        <v>0</v>
      </c>
      <c r="J224" s="16">
        <f t="shared" si="19"/>
        <v>0</v>
      </c>
    </row>
    <row r="225" spans="1:10">
      <c r="A225" s="117" t="s">
        <v>553</v>
      </c>
      <c r="B225" s="14">
        <v>10569</v>
      </c>
      <c r="C225" t="s">
        <v>670</v>
      </c>
      <c r="D225" t="e">
        <f>+VLOOKUP(TablaPLANTAS[[#This Row],[COD]],'DT HUEVO'!$A:$D,3,0)</f>
        <v>#N/A</v>
      </c>
      <c r="E225" t="e">
        <f>+VLOOKUP(TablaPLANTAS[[#This Row],[COD]],'DT HUEVO'!$A:$D,4,0)</f>
        <v>#N/A</v>
      </c>
      <c r="F225" s="6">
        <f>+SUMIFS(inv!$D$1:$D$1164,inv!$A$1:$A$1164,B225,inv!$Y$1:$Y$1164,TablaPLANTAS[[#This Row],[GRUPO]],inv!$U$1:$U$1164,"PLANTA CLASIFICACION")</f>
        <v>0</v>
      </c>
      <c r="G225" s="118">
        <f>+SUMIFS(VENTAS!$I:$I,VENTAS!$K:$K,A225,VENTAS!$C:$C,B225)</f>
        <v>0</v>
      </c>
      <c r="H225" s="118">
        <f>+SUMIFS(VENTAS!J:J,VENTAS!C:C,B225,VENTAS!K:K,A225)</f>
        <v>0</v>
      </c>
      <c r="I225" s="16">
        <f t="shared" si="18"/>
        <v>0</v>
      </c>
      <c r="J225" s="16">
        <f t="shared" si="19"/>
        <v>0</v>
      </c>
    </row>
    <row r="226" spans="1:10">
      <c r="A226" s="117" t="s">
        <v>553</v>
      </c>
      <c r="B226" s="14">
        <v>10580</v>
      </c>
      <c r="C226" t="s">
        <v>548</v>
      </c>
      <c r="D226" t="e">
        <f>+VLOOKUP(TablaPLANTAS[[#This Row],[COD]],'DT HUEVO'!$A:$D,3,0)</f>
        <v>#N/A</v>
      </c>
      <c r="E226" t="e">
        <f>+VLOOKUP(TablaPLANTAS[[#This Row],[COD]],'DT HUEVO'!$A:$D,4,0)</f>
        <v>#N/A</v>
      </c>
      <c r="F226" s="6">
        <f>+SUMIFS(inv!$D$1:$D$1164,inv!$A$1:$A$1164,B226,inv!$Y$1:$Y$1164,TablaPLANTAS[[#This Row],[GRUPO]],inv!$U$1:$U$1164,"PLANTA CLASIFICACION")</f>
        <v>0</v>
      </c>
      <c r="G226" s="118">
        <f>+SUMIFS(VENTAS!$I:$I,VENTAS!$K:$K,A226,VENTAS!$C:$C,B226)</f>
        <v>0</v>
      </c>
      <c r="H226" s="118">
        <f>+SUMIFS(VENTAS!J:J,VENTAS!C:C,B226,VENTAS!K:K,A226)</f>
        <v>0</v>
      </c>
      <c r="I226" s="16">
        <f t="shared" si="18"/>
        <v>0</v>
      </c>
      <c r="J226" s="16">
        <f t="shared" si="19"/>
        <v>0</v>
      </c>
    </row>
    <row r="227" spans="1:10">
      <c r="A227" s="117" t="s">
        <v>553</v>
      </c>
      <c r="B227" s="14">
        <v>13503</v>
      </c>
      <c r="C227" t="s">
        <v>470</v>
      </c>
      <c r="D227" t="str">
        <f>+VLOOKUP(TablaPLANTAS[[#This Row],[COD]],'DT HUEVO'!$A:$D,3,0)</f>
        <v>B</v>
      </c>
      <c r="E227" t="str">
        <f>+VLOOKUP(TablaPLANTAS[[#This Row],[COD]],'DT HUEVO'!$A:$D,4,0)</f>
        <v>EMPACADOS</v>
      </c>
      <c r="F227" s="6">
        <f>+SUMIFS(inv!$D$1:$D$1164,inv!$A$1:$A$1164,B227,inv!$Y$1:$Y$1164,TablaPLANTAS[[#This Row],[GRUPO]],inv!$U$1:$U$1164,"PLANTA CLASIFICACION")</f>
        <v>0</v>
      </c>
      <c r="G227" s="118">
        <f>+SUMIFS(VENTAS!$I:$I,VENTAS!$K:$K,A227,VENTAS!$C:$C,B227)</f>
        <v>0</v>
      </c>
      <c r="H227" s="118">
        <f>+SUMIFS(VENTAS!J:J,VENTAS!C:C,B227,VENTAS!K:K,A227)</f>
        <v>0</v>
      </c>
      <c r="I227" s="16">
        <f t="shared" si="18"/>
        <v>0</v>
      </c>
      <c r="J227" s="16">
        <f t="shared" si="19"/>
        <v>0</v>
      </c>
    </row>
    <row r="228" spans="1:10">
      <c r="A228" s="117" t="s">
        <v>553</v>
      </c>
      <c r="B228" s="14">
        <v>13559</v>
      </c>
      <c r="C228" t="s">
        <v>429</v>
      </c>
      <c r="D228" t="str">
        <f>+VLOOKUP(TablaPLANTAS[[#This Row],[COD]],'DT HUEVO'!$A:$D,3,0)</f>
        <v>B</v>
      </c>
      <c r="E228" t="str">
        <f>+VLOOKUP(TablaPLANTAS[[#This Row],[COD]],'DT HUEVO'!$A:$D,4,0)</f>
        <v>EMPACADOS</v>
      </c>
      <c r="F228" s="6">
        <f>+SUMIFS(inv!$D$1:$D$1164,inv!$A$1:$A$1164,B228,inv!$Y$1:$Y$1164,TablaPLANTAS[[#This Row],[GRUPO]],inv!$U$1:$U$1164,"PLANTA CLASIFICACION")</f>
        <v>0</v>
      </c>
      <c r="G228" s="118">
        <f>+SUMIFS(VENTAS!$I:$I,VENTAS!$K:$K,A228,VENTAS!$C:$C,B228)</f>
        <v>0</v>
      </c>
      <c r="H228" s="118">
        <f>+SUMIFS(VENTAS!J:J,VENTAS!C:C,B228,VENTAS!K:K,A228)</f>
        <v>0</v>
      </c>
      <c r="I228" s="16">
        <f t="shared" si="18"/>
        <v>0</v>
      </c>
      <c r="J228" s="16">
        <f t="shared" si="19"/>
        <v>0</v>
      </c>
    </row>
    <row r="229" spans="1:10">
      <c r="A229" s="117" t="s">
        <v>553</v>
      </c>
      <c r="B229" s="14">
        <v>13580</v>
      </c>
      <c r="C229" t="s">
        <v>535</v>
      </c>
      <c r="D229" t="str">
        <f>+VLOOKUP(TablaPLANTAS[[#This Row],[COD]],'DT HUEVO'!$A:$D,3,0)</f>
        <v>B</v>
      </c>
      <c r="E229" t="str">
        <f>+VLOOKUP(TablaPLANTAS[[#This Row],[COD]],'DT HUEVO'!$A:$D,4,0)</f>
        <v>EMPACADOS</v>
      </c>
      <c r="F229" s="6">
        <f>+SUMIFS(inv!$D$1:$D$1164,inv!$A$1:$A$1164,B229,inv!$Y$1:$Y$1164,TablaPLANTAS[[#This Row],[GRUPO]],inv!$U$1:$U$1164,"PLANTA CLASIFICACION")</f>
        <v>0</v>
      </c>
      <c r="G229" s="118">
        <f>+SUMIFS(VENTAS!$I:$I,VENTAS!$K:$K,A229,VENTAS!$C:$C,B229)</f>
        <v>0</v>
      </c>
      <c r="H229" s="118">
        <f>+SUMIFS(VENTAS!J:J,VENTAS!C:C,B229,VENTAS!K:K,A229)</f>
        <v>0</v>
      </c>
      <c r="I229" s="16">
        <f t="shared" si="18"/>
        <v>0</v>
      </c>
      <c r="J229" s="16">
        <f t="shared" si="19"/>
        <v>0</v>
      </c>
    </row>
    <row r="230" spans="1:10">
      <c r="A230" s="117" t="s">
        <v>553</v>
      </c>
      <c r="B230" s="14">
        <v>13581</v>
      </c>
      <c r="C230" t="s">
        <v>767</v>
      </c>
      <c r="D230" t="str">
        <f>+VLOOKUP(TablaPLANTAS[[#This Row],[COD]],'DT HUEVO'!$A:$D,3,0)</f>
        <v>B</v>
      </c>
      <c r="E230" t="str">
        <f>+VLOOKUP(TablaPLANTAS[[#This Row],[COD]],'DT HUEVO'!$A:$D,4,0)</f>
        <v>EMPACADOS</v>
      </c>
      <c r="F230" s="6">
        <f>+SUMIFS(inv!$D$1:$D$1164,inv!$A$1:$A$1164,B230,inv!$Y$1:$Y$1164,TablaPLANTAS[[#This Row],[GRUPO]],inv!$U$1:$U$1164,"PLANTA CLASIFICACION")</f>
        <v>0</v>
      </c>
      <c r="G230" s="118">
        <f>+SUMIFS(VENTAS!$I:$I,VENTAS!$K:$K,A230,VENTAS!$C:$C,B230)</f>
        <v>0</v>
      </c>
      <c r="H230" s="118">
        <f>+SUMIFS(VENTAS!J:J,VENTAS!C:C,B230,VENTAS!K:K,A230)</f>
        <v>0</v>
      </c>
      <c r="I230" s="16">
        <f t="shared" si="18"/>
        <v>0</v>
      </c>
      <c r="J230" s="16">
        <f t="shared" si="19"/>
        <v>0</v>
      </c>
    </row>
    <row r="231" spans="1:10">
      <c r="A231" s="117" t="s">
        <v>553</v>
      </c>
      <c r="B231" s="14">
        <v>75501</v>
      </c>
      <c r="C231" t="s">
        <v>706</v>
      </c>
      <c r="D231" t="str">
        <f>+VLOOKUP(TablaPLANTAS[[#This Row],[COD]],'DT HUEVO'!$A:$D,3,0)</f>
        <v>B</v>
      </c>
      <c r="E231" t="str">
        <f>+VLOOKUP(TablaPLANTAS[[#This Row],[COD]],'DT HUEVO'!$A:$D,4,0)</f>
        <v>GRIS SUELTO</v>
      </c>
      <c r="F231" s="6">
        <f>+SUMIFS(inv!$D$1:$D$1164,inv!$A$1:$A$1164,B231,inv!$Y$1:$Y$1164,TablaPLANTAS[[#This Row],[GRUPO]],inv!$U$1:$U$1164,"PLANTA CLASIFICACION")</f>
        <v>2580</v>
      </c>
      <c r="G231" s="118">
        <f>+SUMIFS(VENTAS!$I:$I,VENTAS!$K:$K,A231,VENTAS!$C:$C,B231)</f>
        <v>0</v>
      </c>
      <c r="H231" s="118">
        <f>+SUMIFS(VENTAS!J:J,VENTAS!C:C,B231,VENTAS!K:K,A231)</f>
        <v>0</v>
      </c>
      <c r="I231" s="16">
        <f t="shared" si="18"/>
        <v>0</v>
      </c>
      <c r="J231" s="16">
        <f t="shared" si="19"/>
        <v>0</v>
      </c>
    </row>
    <row r="232" spans="1:10">
      <c r="A232" s="117" t="s">
        <v>553</v>
      </c>
      <c r="B232" s="14">
        <v>106</v>
      </c>
      <c r="C232" t="s">
        <v>667</v>
      </c>
      <c r="D232" t="str">
        <f>+VLOOKUP(TablaPLANTAS[[#This Row],[COD]],'DT HUEVO'!$A:$D,3,0)</f>
        <v>C</v>
      </c>
      <c r="E232" t="str">
        <f>+VLOOKUP(TablaPLANTAS[[#This Row],[COD]],'DT HUEVO'!$A:$D,4,0)</f>
        <v>SEGUNDA</v>
      </c>
      <c r="F232" s="6">
        <f>+SUMIFS(inv!$D$1:$D$1164,inv!$A$1:$A$1164,B232,inv!$Y$1:$Y$1164,TablaPLANTAS[[#This Row],[GRUPO]],inv!$U$1:$U$1164,"PLANTA CLASIFICACION")</f>
        <v>0</v>
      </c>
      <c r="G232" s="118">
        <f>+SUMIFS(VENTAS!$I:$I,VENTAS!$K:$K,A232,VENTAS!$C:$C,B232)</f>
        <v>0</v>
      </c>
      <c r="H232" s="118">
        <f>+SUMIFS(VENTAS!J:J,VENTAS!C:C,B232,VENTAS!K:K,A232)</f>
        <v>0</v>
      </c>
      <c r="I232" s="16">
        <f t="shared" si="18"/>
        <v>0</v>
      </c>
      <c r="J232" s="16">
        <f t="shared" si="19"/>
        <v>0</v>
      </c>
    </row>
    <row r="233" spans="1:10">
      <c r="A233" s="117" t="s">
        <v>553</v>
      </c>
      <c r="B233" s="14">
        <v>10601</v>
      </c>
      <c r="C233" t="s">
        <v>732</v>
      </c>
      <c r="D233" t="str">
        <f>+VLOOKUP(TablaPLANTAS[[#This Row],[COD]],'DT HUEVO'!$A:$D,3,0)</f>
        <v>C</v>
      </c>
      <c r="E233" t="str">
        <f>+VLOOKUP(TablaPLANTAS[[#This Row],[COD]],'DT HUEVO'!$A:$D,4,0)</f>
        <v>GRIS SUELTO</v>
      </c>
      <c r="F233" s="6">
        <f>+SUMIFS(inv!$D$1:$D$1164,inv!$A$1:$A$1164,B233,inv!$Y$1:$Y$1164,TablaPLANTAS[[#This Row],[GRUPO]],inv!$U$1:$U$1164,"PLANTA CLASIFICACION")</f>
        <v>150622</v>
      </c>
      <c r="G233" s="118">
        <f>+SUMIFS(VENTAS!$I:$I,VENTAS!$K:$K,A233,VENTAS!$C:$C,B233)</f>
        <v>0</v>
      </c>
      <c r="H233" s="118">
        <f>+SUMIFS(VENTAS!J:J,VENTAS!C:C,B233,VENTAS!K:K,A233)</f>
        <v>0</v>
      </c>
      <c r="I233" s="16">
        <f t="shared" si="18"/>
        <v>0</v>
      </c>
      <c r="J233" s="16">
        <f t="shared" si="19"/>
        <v>0</v>
      </c>
    </row>
    <row r="234" spans="1:10">
      <c r="A234" s="117" t="s">
        <v>553</v>
      </c>
      <c r="B234" s="14">
        <v>71901</v>
      </c>
      <c r="C234" t="s">
        <v>47</v>
      </c>
      <c r="D234" t="str">
        <f>+VLOOKUP(TablaPLANTAS[[#This Row],[COD]],'DT HUEVO'!$A:$D,3,0)</f>
        <v>SEGUNDA</v>
      </c>
      <c r="E234" t="str">
        <f>+VLOOKUP(TablaPLANTAS[[#This Row],[COD]],'DT HUEVO'!$A:$D,4,0)</f>
        <v>SEGUNDA</v>
      </c>
      <c r="F234" s="6">
        <f>+SUMIFS(inv!$D$1:$D$1164,inv!$A$1:$A$1164,B234,inv!$Y$1:$Y$1164,TablaPLANTAS[[#This Row],[GRUPO]],inv!$U$1:$U$1164,"PLANTA CLASIFICACION")</f>
        <v>0</v>
      </c>
      <c r="G234" s="118">
        <f>+SUMIFS(VENTAS!$I:$I,VENTAS!$K:$K,A234,VENTAS!$C:$C,B234)</f>
        <v>0</v>
      </c>
      <c r="H234" s="118">
        <f>+SUMIFS(VENTAS!J:J,VENTAS!C:C,B234,VENTAS!K:K,A234)</f>
        <v>0</v>
      </c>
      <c r="I234" s="16">
        <f t="shared" si="18"/>
        <v>0</v>
      </c>
      <c r="J234" s="16">
        <f t="shared" si="19"/>
        <v>0</v>
      </c>
    </row>
    <row r="235" spans="1:10">
      <c r="A235" s="117" t="s">
        <v>553</v>
      </c>
      <c r="B235" s="14">
        <v>72001</v>
      </c>
      <c r="C235" t="s">
        <v>23</v>
      </c>
      <c r="D235" t="str">
        <f>+VLOOKUP(TablaPLANTAS[[#This Row],[COD]],'DT HUEVO'!$A:$D,3,0)</f>
        <v>SEGUNDA</v>
      </c>
      <c r="E235" t="str">
        <f>+VLOOKUP(TablaPLANTAS[[#This Row],[COD]],'DT HUEVO'!$A:$D,4,0)</f>
        <v>SEGUNDA</v>
      </c>
      <c r="F235" s="6">
        <f>+SUMIFS(inv!$D$1:$D$1164,inv!$A$1:$A$1164,B235,inv!$Y$1:$Y$1164,TablaPLANTAS[[#This Row],[GRUPO]],inv!$U$1:$U$1164,"PLANTA CLASIFICACION")</f>
        <v>1714</v>
      </c>
      <c r="G235" s="118">
        <f>+SUMIFS(VENTAS!$I:$I,VENTAS!$K:$K,A235,VENTAS!$C:$C,B235)</f>
        <v>0</v>
      </c>
      <c r="H235" s="118">
        <f>+SUMIFS(VENTAS!J:J,VENTAS!C:C,B235,VENTAS!K:K,A235)</f>
        <v>0</v>
      </c>
      <c r="I235" s="16">
        <f t="shared" si="18"/>
        <v>0</v>
      </c>
      <c r="J235" s="16">
        <f t="shared" si="19"/>
        <v>0</v>
      </c>
    </row>
    <row r="236" spans="1:10">
      <c r="A236" s="117" t="s">
        <v>553</v>
      </c>
      <c r="B236" s="14">
        <v>72002</v>
      </c>
      <c r="C236" t="s">
        <v>48</v>
      </c>
      <c r="D236" t="str">
        <f>+VLOOKUP(TablaPLANTAS[[#This Row],[COD]],'DT HUEVO'!$A:$D,3,0)</f>
        <v>SEGUNDA</v>
      </c>
      <c r="E236" t="str">
        <f>+VLOOKUP(TablaPLANTAS[[#This Row],[COD]],'DT HUEVO'!$A:$D,4,0)</f>
        <v>SEGUNDA</v>
      </c>
      <c r="F236" s="6">
        <f>+SUMIFS(inv!$D$1:$D$1164,inv!$A$1:$A$1164,B236,inv!$Y$1:$Y$1164,TablaPLANTAS[[#This Row],[GRUPO]],inv!$U$1:$U$1164,"PLANTA CLASIFICACION")</f>
        <v>0</v>
      </c>
      <c r="G236" s="118">
        <f>+SUMIFS(VENTAS!$I:$I,VENTAS!$K:$K,A236,VENTAS!$C:$C,B236)</f>
        <v>0</v>
      </c>
      <c r="H236" s="118">
        <f>+SUMIFS(VENTAS!J:J,VENTAS!C:C,B236,VENTAS!K:K,A236)</f>
        <v>0</v>
      </c>
      <c r="I236" s="16">
        <f t="shared" si="18"/>
        <v>0</v>
      </c>
      <c r="J236" s="16">
        <f t="shared" si="19"/>
        <v>0</v>
      </c>
    </row>
    <row r="237" spans="1:10">
      <c r="A237" s="117" t="s">
        <v>553</v>
      </c>
      <c r="B237" s="14">
        <v>72003</v>
      </c>
      <c r="C237" t="s">
        <v>760</v>
      </c>
      <c r="D237" t="str">
        <f>+VLOOKUP(TablaPLANTAS[[#This Row],[COD]],'DT HUEVO'!$A:$D,3,0)</f>
        <v>SEGUNDA</v>
      </c>
      <c r="E237" t="str">
        <f>+VLOOKUP(TablaPLANTAS[[#This Row],[COD]],'DT HUEVO'!$A:$D,4,0)</f>
        <v>SEGUNDA</v>
      </c>
      <c r="F237" s="6">
        <f>+SUMIFS(inv!$D$1:$D$1164,inv!$A$1:$A$1164,B237,inv!$Y$1:$Y$1164,TablaPLANTAS[[#This Row],[GRUPO]],inv!$U$1:$U$1164,"PLANTA CLASIFICACION")</f>
        <v>238</v>
      </c>
      <c r="G237" s="118">
        <f>+SUMIFS(VENTAS!$I:$I,VENTAS!$K:$K,A237,VENTAS!$C:$C,B237)</f>
        <v>0</v>
      </c>
      <c r="H237" s="118">
        <f>+SUMIFS(VENTAS!J:J,VENTAS!C:C,B237,VENTAS!K:K,A237)</f>
        <v>0</v>
      </c>
      <c r="I237" s="16">
        <f t="shared" si="18"/>
        <v>0</v>
      </c>
      <c r="J237" s="16">
        <f t="shared" si="19"/>
        <v>0</v>
      </c>
    </row>
    <row r="238" spans="1:10">
      <c r="A238" s="117" t="s">
        <v>553</v>
      </c>
      <c r="B238" s="14">
        <v>72003</v>
      </c>
      <c r="C238" t="s">
        <v>760</v>
      </c>
      <c r="D238" t="str">
        <f>+VLOOKUP(TablaPLANTAS[[#This Row],[COD]],'DT HUEVO'!$A:$D,3,0)</f>
        <v>SEGUNDA</v>
      </c>
      <c r="E238" t="str">
        <f>+VLOOKUP(TablaPLANTAS[[#This Row],[COD]],'DT HUEVO'!$A:$D,4,0)</f>
        <v>SEGUNDA</v>
      </c>
      <c r="F238" s="6">
        <f>+SUMIFS(inv!$D$1:$D$1164,inv!$A$1:$A$1164,B238,inv!$Y$1:$Y$1164,TablaPLANTAS[[#This Row],[GRUPO]],inv!$U$1:$U$1164,"PLANTA CLASIFICACION")</f>
        <v>238</v>
      </c>
      <c r="G238" s="118">
        <f>+SUMIFS(VENTAS!$I:$I,VENTAS!$K:$K,A238,VENTAS!$C:$C,B238)</f>
        <v>0</v>
      </c>
      <c r="H238" s="118">
        <f>+SUMIFS(VENTAS!J:J,VENTAS!C:C,B238,VENTAS!K:K,A238)</f>
        <v>0</v>
      </c>
      <c r="I238" s="16">
        <f t="shared" si="18"/>
        <v>0</v>
      </c>
      <c r="J238" s="16">
        <f t="shared" si="19"/>
        <v>0</v>
      </c>
    </row>
    <row r="239" spans="1:10">
      <c r="A239" s="117" t="s">
        <v>553</v>
      </c>
      <c r="B239" s="14">
        <v>72006</v>
      </c>
      <c r="C239" t="s">
        <v>761</v>
      </c>
      <c r="D239" t="str">
        <f>+VLOOKUP(TablaPLANTAS[[#This Row],[COD]],'DT HUEVO'!$A:$D,3,0)</f>
        <v>SEGUNDA</v>
      </c>
      <c r="E239" t="str">
        <f>+VLOOKUP(TablaPLANTAS[[#This Row],[COD]],'DT HUEVO'!$A:$D,4,0)</f>
        <v>SEGUNDA</v>
      </c>
      <c r="F239" s="6">
        <f>+SUMIFS(inv!$D$1:$D$1164,inv!$A$1:$A$1164,B239,inv!$Y$1:$Y$1164,TablaPLANTAS[[#This Row],[GRUPO]],inv!$U$1:$U$1164,"PLANTA CLASIFICACION")</f>
        <v>0</v>
      </c>
      <c r="G239" s="118">
        <f>+SUMIFS(VENTAS!$I:$I,VENTAS!$K:$K,A239,VENTAS!$C:$C,B239)</f>
        <v>0</v>
      </c>
      <c r="H239" s="118">
        <f>+SUMIFS(VENTAS!J:J,VENTAS!C:C,B239,VENTAS!K:K,A239)</f>
        <v>0</v>
      </c>
      <c r="I239" s="16">
        <f t="shared" si="18"/>
        <v>0</v>
      </c>
      <c r="J239" s="16">
        <f t="shared" si="19"/>
        <v>0</v>
      </c>
    </row>
    <row r="240" spans="1:10">
      <c r="A240" s="117" t="s">
        <v>553</v>
      </c>
      <c r="B240" s="14">
        <v>72012</v>
      </c>
      <c r="C240" t="s">
        <v>55</v>
      </c>
      <c r="D240" t="str">
        <f>+VLOOKUP(TablaPLANTAS[[#This Row],[COD]],'DT HUEVO'!$A:$D,3,0)</f>
        <v>SEGUNDA</v>
      </c>
      <c r="E240" t="str">
        <f>+VLOOKUP(TablaPLANTAS[[#This Row],[COD]],'DT HUEVO'!$A:$D,4,0)</f>
        <v>SEGUNDA</v>
      </c>
      <c r="F240" s="6">
        <f>+SUMIFS(inv!$D$1:$D$1164,inv!$A$1:$A$1164,B240,inv!$Y$1:$Y$1164,TablaPLANTAS[[#This Row],[GRUPO]],inv!$U$1:$U$1164,"PLANTA CLASIFICACION")</f>
        <v>0</v>
      </c>
      <c r="G240" s="118">
        <f>+SUMIFS(VENTAS!$I:$I,VENTAS!$K:$K,A240,VENTAS!$C:$C,B240)</f>
        <v>0</v>
      </c>
      <c r="H240" s="118">
        <f>+SUMIFS(VENTAS!J:J,VENTAS!C:C,B240,VENTAS!K:K,A240)</f>
        <v>0</v>
      </c>
      <c r="I240" s="16">
        <f t="shared" si="18"/>
        <v>0</v>
      </c>
      <c r="J240" s="16">
        <f t="shared" si="19"/>
        <v>0</v>
      </c>
    </row>
    <row r="241" spans="1:10">
      <c r="A241" s="117" t="s">
        <v>553</v>
      </c>
      <c r="B241" s="14">
        <v>72101</v>
      </c>
      <c r="C241" t="s">
        <v>582</v>
      </c>
      <c r="D241" t="str">
        <f>+VLOOKUP(TablaPLANTAS[[#This Row],[COD]],'DT HUEVO'!$A:$D,3,0)</f>
        <v>SEGUNDA</v>
      </c>
      <c r="E241" t="str">
        <f>+VLOOKUP(TablaPLANTAS[[#This Row],[COD]],'DT HUEVO'!$A:$D,4,0)</f>
        <v>SEGUNDA</v>
      </c>
      <c r="F241" s="6">
        <f>+SUMIFS(inv!$D$1:$D$1164,inv!$A$1:$A$1164,B241,inv!$Y$1:$Y$1164,TablaPLANTAS[[#This Row],[GRUPO]],inv!$U$1:$U$1164,"PLANTA CLASIFICACION")</f>
        <v>0</v>
      </c>
      <c r="G241" s="118">
        <f>+SUMIFS(VENTAS!$I:$I,VENTAS!$K:$K,A241,VENTAS!$C:$C,B241)</f>
        <v>0</v>
      </c>
      <c r="H241" s="118">
        <f>+SUMIFS(VENTAS!J:J,VENTAS!C:C,B241,VENTAS!K:K,A241)</f>
        <v>0</v>
      </c>
      <c r="I241" s="16">
        <f t="shared" si="18"/>
        <v>0</v>
      </c>
      <c r="J241" s="16">
        <f t="shared" si="19"/>
        <v>0</v>
      </c>
    </row>
    <row r="242" spans="1:10">
      <c r="A242" s="117" t="s">
        <v>553</v>
      </c>
      <c r="B242" s="14">
        <v>72501</v>
      </c>
      <c r="C242" t="s">
        <v>78</v>
      </c>
      <c r="D242" t="str">
        <f>+VLOOKUP(TablaPLANTAS[[#This Row],[COD]],'DT HUEVO'!$A:$D,3,0)</f>
        <v>SEGUNDA</v>
      </c>
      <c r="E242" t="str">
        <f>+VLOOKUP(TablaPLANTAS[[#This Row],[COD]],'DT HUEVO'!$A:$D,4,0)</f>
        <v>SEGUNDA</v>
      </c>
      <c r="F242" s="6">
        <f>+SUMIFS(inv!$D$1:$D$1164,inv!$A$1:$A$1164,B242,inv!$Y$1:$Y$1164,TablaPLANTAS[[#This Row],[GRUPO]],inv!$U$1:$U$1164,"PLANTA CLASIFICACION")</f>
        <v>0</v>
      </c>
      <c r="G242" s="118">
        <f>+SUMIFS(VENTAS!$I:$I,VENTAS!$K:$K,A242,VENTAS!$C:$C,B242)</f>
        <v>0</v>
      </c>
      <c r="H242" s="118">
        <f>+SUMIFS(VENTAS!J:J,VENTAS!C:C,B242,VENTAS!K:K,A242)</f>
        <v>0</v>
      </c>
      <c r="I242" s="16">
        <f t="shared" si="18"/>
        <v>0</v>
      </c>
      <c r="J242" s="16">
        <f t="shared" si="19"/>
        <v>0</v>
      </c>
    </row>
    <row r="243" spans="1:10">
      <c r="A243" s="117" t="s">
        <v>553</v>
      </c>
      <c r="B243" s="14">
        <v>73001</v>
      </c>
      <c r="C243" t="s">
        <v>49</v>
      </c>
      <c r="D243" t="str">
        <f>+VLOOKUP(TablaPLANTAS[[#This Row],[COD]],'DT HUEVO'!$A:$D,3,0)</f>
        <v>SEGUNDA</v>
      </c>
      <c r="E243" t="str">
        <f>+VLOOKUP(TablaPLANTAS[[#This Row],[COD]],'DT HUEVO'!$A:$D,4,0)</f>
        <v>SEGUNDA</v>
      </c>
      <c r="F243" s="6">
        <f>+SUMIFS(inv!$D$1:$D$1164,inv!$A$1:$A$1164,B243,inv!$Y$1:$Y$1164,TablaPLANTAS[[#This Row],[GRUPO]],inv!$U$1:$U$1164,"PLANTA CLASIFICACION")</f>
        <v>0</v>
      </c>
      <c r="G243" s="118">
        <f>+SUMIFS(VENTAS!$I:$I,VENTAS!$K:$K,A243,VENTAS!$C:$C,B243)</f>
        <v>0</v>
      </c>
      <c r="H243" s="118">
        <f>+SUMIFS(VENTAS!J:J,VENTAS!C:C,B243,VENTAS!K:K,A243)</f>
        <v>0</v>
      </c>
      <c r="I243" s="16">
        <f t="shared" si="18"/>
        <v>0</v>
      </c>
      <c r="J243" s="16">
        <f t="shared" si="19"/>
        <v>0</v>
      </c>
    </row>
    <row r="244" spans="1:10">
      <c r="A244" s="117" t="s">
        <v>553</v>
      </c>
      <c r="B244" s="14">
        <v>73004</v>
      </c>
      <c r="C244" t="s">
        <v>765</v>
      </c>
      <c r="D244" t="str">
        <f>+VLOOKUP(TablaPLANTAS[[#This Row],[COD]],'DT HUEVO'!$A:$D,3,0)</f>
        <v>SEGUNDA</v>
      </c>
      <c r="E244" t="str">
        <f>+VLOOKUP(TablaPLANTAS[[#This Row],[COD]],'DT HUEVO'!$A:$D,4,0)</f>
        <v>SEGUNDA</v>
      </c>
      <c r="F244" s="6">
        <f>+SUMIFS(inv!$D$1:$D$1164,inv!$A$1:$A$1164,B244,inv!$Y$1:$Y$1164,TablaPLANTAS[[#This Row],[GRUPO]],inv!$U$1:$U$1164,"PLANTA CLASIFICACION")</f>
        <v>0</v>
      </c>
      <c r="G244" s="118">
        <f>+SUMIFS(VENTAS!$I:$I,VENTAS!$K:$K,A244,VENTAS!$C:$C,B244)</f>
        <v>0</v>
      </c>
      <c r="H244" s="118">
        <f>+SUMIFS(VENTAS!J:J,VENTAS!C:C,B244,VENTAS!K:K,A244)</f>
        <v>0</v>
      </c>
      <c r="I244" s="16">
        <f t="shared" si="18"/>
        <v>0</v>
      </c>
      <c r="J244" s="16">
        <f t="shared" si="19"/>
        <v>0</v>
      </c>
    </row>
    <row r="245" spans="1:10">
      <c r="A245" s="117" t="s">
        <v>553</v>
      </c>
      <c r="B245" s="14">
        <v>73012</v>
      </c>
      <c r="C245" t="s">
        <v>56</v>
      </c>
      <c r="D245" t="str">
        <f>+VLOOKUP(TablaPLANTAS[[#This Row],[COD]],'DT HUEVO'!$A:$D,3,0)</f>
        <v>SEGUNDA</v>
      </c>
      <c r="E245" t="str">
        <f>+VLOOKUP(TablaPLANTAS[[#This Row],[COD]],'DT HUEVO'!$A:$D,4,0)</f>
        <v>SEGUNDA</v>
      </c>
      <c r="F245" s="6">
        <f>+SUMIFS(inv!$D$1:$D$1164,inv!$A$1:$A$1164,B245,inv!$Y$1:$Y$1164,TablaPLANTAS[[#This Row],[GRUPO]],inv!$U$1:$U$1164,"PLANTA CLASIFICACION")</f>
        <v>0</v>
      </c>
      <c r="G245" s="118">
        <f>+SUMIFS(VENTAS!$I:$I,VENTAS!$K:$K,A245,VENTAS!$C:$C,B245)</f>
        <v>0</v>
      </c>
      <c r="H245" s="118">
        <f>+SUMIFS(VENTAS!J:J,VENTAS!C:C,B245,VENTAS!K:K,A245)</f>
        <v>0</v>
      </c>
      <c r="I245" s="16">
        <f t="shared" si="18"/>
        <v>0</v>
      </c>
      <c r="J245" s="16">
        <f t="shared" si="19"/>
        <v>0</v>
      </c>
    </row>
    <row r="246" spans="1:10">
      <c r="A246" s="117" t="s">
        <v>553</v>
      </c>
      <c r="B246" s="14">
        <v>73501</v>
      </c>
      <c r="C246" t="s">
        <v>425</v>
      </c>
      <c r="D246" t="str">
        <f>+VLOOKUP(TablaPLANTAS[[#This Row],[COD]],'DT HUEVO'!$A:$D,3,0)</f>
        <v>SEGUNDA</v>
      </c>
      <c r="E246" t="str">
        <f>+VLOOKUP(TablaPLANTAS[[#This Row],[COD]],'DT HUEVO'!$A:$D,4,0)</f>
        <v>SEGUNDA</v>
      </c>
      <c r="F246" s="6">
        <f>+SUMIFS(inv!$D$1:$D$1164,inv!$A$1:$A$1164,B246,inv!$Y$1:$Y$1164,TablaPLANTAS[[#This Row],[GRUPO]],inv!$U$1:$U$1164,"PLANTA CLASIFICACION")</f>
        <v>0</v>
      </c>
      <c r="G246" s="118">
        <f>+SUMIFS(VENTAS!$I:$I,VENTAS!$K:$K,A246,VENTAS!$C:$C,B246)</f>
        <v>0</v>
      </c>
      <c r="H246" s="118">
        <f>+SUMIFS(VENTAS!J:J,VENTAS!C:C,B246,VENTAS!K:K,A246)</f>
        <v>0</v>
      </c>
      <c r="I246" s="16">
        <f t="shared" si="18"/>
        <v>0</v>
      </c>
      <c r="J246" s="16">
        <f t="shared" si="19"/>
        <v>0</v>
      </c>
    </row>
    <row r="247" spans="1:10">
      <c r="A247" s="117" t="s">
        <v>553</v>
      </c>
      <c r="B247" s="14">
        <v>74001</v>
      </c>
      <c r="C247" t="s">
        <v>641</v>
      </c>
      <c r="D247" t="str">
        <f>+VLOOKUP(TablaPLANTAS[[#This Row],[COD]],'DT HUEVO'!$A:$D,3,0)</f>
        <v>SEGUNDA</v>
      </c>
      <c r="E247" t="str">
        <f>+VLOOKUP(TablaPLANTAS[[#This Row],[COD]],'DT HUEVO'!$A:$D,4,0)</f>
        <v>SEGUNDA</v>
      </c>
      <c r="F247" s="6">
        <f>+SUMIFS(inv!$D$1:$D$1164,inv!$A$1:$A$1164,B247,inv!$Y$1:$Y$1164,TablaPLANTAS[[#This Row],[GRUPO]],inv!$U$1:$U$1164,"PLANTA CLASIFICACION")</f>
        <v>0</v>
      </c>
      <c r="G247" s="118">
        <f>+SUMIFS(VENTAS!$I:$I,VENTAS!$K:$K,A247,VENTAS!$C:$C,B247)</f>
        <v>0</v>
      </c>
      <c r="H247" s="118">
        <f>+SUMIFS(VENTAS!J:J,VENTAS!C:C,B247,VENTAS!K:K,A247)</f>
        <v>0</v>
      </c>
      <c r="I247" s="16">
        <f t="shared" si="18"/>
        <v>0</v>
      </c>
      <c r="J247" s="16">
        <f t="shared" si="19"/>
        <v>0</v>
      </c>
    </row>
    <row r="248" spans="1:10">
      <c r="A248" s="117" t="s">
        <v>553</v>
      </c>
      <c r="B248" s="14">
        <v>76401</v>
      </c>
      <c r="C248" t="s">
        <v>533</v>
      </c>
      <c r="D248" t="str">
        <f>+VLOOKUP(TablaPLANTAS[[#This Row],[COD]],'DT HUEVO'!$A:$D,3,0)</f>
        <v>SEGUNDA</v>
      </c>
      <c r="E248" t="str">
        <f>+VLOOKUP(TablaPLANTAS[[#This Row],[COD]],'DT HUEVO'!$A:$D,4,0)</f>
        <v>SEGUNDA</v>
      </c>
      <c r="F248" s="6">
        <f>+SUMIFS(inv!$D$1:$D$1164,inv!$A$1:$A$1164,B248,inv!$Y$1:$Y$1164,TablaPLANTAS[[#This Row],[GRUPO]],inv!$U$1:$U$1164,"PLANTA CLASIFICACION")</f>
        <v>0</v>
      </c>
      <c r="G248" s="118">
        <f>+SUMIFS(VENTAS!$I:$I,VENTAS!$K:$K,A248,VENTAS!$C:$C,B248)</f>
        <v>0</v>
      </c>
      <c r="H248" s="118">
        <f>+SUMIFS(VENTAS!J:J,VENTAS!C:C,B248,VENTAS!K:K,A248)</f>
        <v>0</v>
      </c>
      <c r="I248" s="16">
        <f t="shared" si="18"/>
        <v>0</v>
      </c>
      <c r="J248" s="16">
        <f t="shared" si="19"/>
        <v>0</v>
      </c>
    </row>
    <row r="249" spans="1:10">
      <c r="A249" s="117" t="s">
        <v>553</v>
      </c>
      <c r="B249" s="14">
        <v>76501</v>
      </c>
      <c r="C249" t="s">
        <v>589</v>
      </c>
      <c r="D249" t="str">
        <f>+VLOOKUP(TablaPLANTAS[[#This Row],[COD]],'DT HUEVO'!$A:$D,3,0)</f>
        <v>SEGUNDA</v>
      </c>
      <c r="E249" t="str">
        <f>+VLOOKUP(TablaPLANTAS[[#This Row],[COD]],'DT HUEVO'!$A:$D,4,0)</f>
        <v>SEGUNDA</v>
      </c>
      <c r="F249" s="6">
        <f>+SUMIFS(inv!$D$1:$D$1164,inv!$A$1:$A$1164,B249,inv!$Y$1:$Y$1164,TablaPLANTAS[[#This Row],[GRUPO]],inv!$U$1:$U$1164,"PLANTA CLASIFICACION")</f>
        <v>0</v>
      </c>
      <c r="G249" s="118">
        <f>+SUMIFS(VENTAS!$I:$I,VENTAS!$K:$K,A249,VENTAS!$C:$C,B249)</f>
        <v>0</v>
      </c>
      <c r="H249" s="118">
        <f>+SUMIFS(VENTAS!J:J,VENTAS!C:C,B249,VENTAS!K:K,A249)</f>
        <v>0</v>
      </c>
      <c r="I249" s="16">
        <f t="shared" si="18"/>
        <v>0</v>
      </c>
      <c r="J249" s="16">
        <f t="shared" si="19"/>
        <v>0</v>
      </c>
    </row>
    <row r="250" spans="1:10">
      <c r="A250" s="117" t="s">
        <v>553</v>
      </c>
      <c r="B250" s="14">
        <v>76601</v>
      </c>
      <c r="C250" t="s">
        <v>590</v>
      </c>
      <c r="D250" t="str">
        <f>+VLOOKUP(TablaPLANTAS[[#This Row],[COD]],'DT HUEVO'!$A:$D,3,0)</f>
        <v>SEGUNDA</v>
      </c>
      <c r="E250" t="str">
        <f>+VLOOKUP(TablaPLANTAS[[#This Row],[COD]],'DT HUEVO'!$A:$D,4,0)</f>
        <v>SEGUNDA</v>
      </c>
      <c r="F250" s="6">
        <f>+SUMIFS(inv!$D$1:$D$1164,inv!$A$1:$A$1164,B250,inv!$Y$1:$Y$1164,TablaPLANTAS[[#This Row],[GRUPO]],inv!$U$1:$U$1164,"PLANTA CLASIFICACION")</f>
        <v>619</v>
      </c>
      <c r="G250" s="118">
        <f>+SUMIFS(VENTAS!$I:$I,VENTAS!$K:$K,A250,VENTAS!$C:$C,B250)</f>
        <v>0</v>
      </c>
      <c r="H250" s="118">
        <f>+SUMIFS(VENTAS!J:J,VENTAS!C:C,B250,VENTAS!K:K,A250)</f>
        <v>0</v>
      </c>
      <c r="I250" s="16">
        <f t="shared" ref="I250:I281" si="20">+IFERROR((F250/G250),0)</f>
        <v>0</v>
      </c>
      <c r="J250" s="16">
        <f t="shared" ref="J250:J281" si="21">+IFERROR((F250/H250),0)</f>
        <v>0</v>
      </c>
    </row>
    <row r="251" spans="1:10">
      <c r="A251" s="117" t="s">
        <v>553</v>
      </c>
      <c r="B251" s="14">
        <v>76701</v>
      </c>
      <c r="C251" t="s">
        <v>588</v>
      </c>
      <c r="D251" t="str">
        <f>+VLOOKUP(TablaPLANTAS[[#This Row],[COD]],'DT HUEVO'!$A:$D,3,0)</f>
        <v>SEGUNDA</v>
      </c>
      <c r="E251" t="str">
        <f>+VLOOKUP(TablaPLANTAS[[#This Row],[COD]],'DT HUEVO'!$A:$D,4,0)</f>
        <v>SEGUNDA</v>
      </c>
      <c r="F251" s="6">
        <f>+SUMIFS(inv!$D$1:$D$1164,inv!$A$1:$A$1164,B251,inv!$Y$1:$Y$1164,TablaPLANTAS[[#This Row],[GRUPO]],inv!$U$1:$U$1164,"PLANTA CLASIFICACION")</f>
        <v>0</v>
      </c>
      <c r="G251" s="118">
        <f>+SUMIFS(VENTAS!$I:$I,VENTAS!$K:$K,A251,VENTAS!$C:$C,B251)</f>
        <v>0</v>
      </c>
      <c r="H251" s="118">
        <f>+SUMIFS(VENTAS!J:J,VENTAS!C:C,B251,VENTAS!K:K,A251)</f>
        <v>0</v>
      </c>
      <c r="I251" s="16">
        <f t="shared" si="20"/>
        <v>0</v>
      </c>
      <c r="J251" s="16">
        <f t="shared" si="21"/>
        <v>0</v>
      </c>
    </row>
    <row r="252" spans="1:10">
      <c r="A252" s="117" t="s">
        <v>553</v>
      </c>
      <c r="B252" s="14">
        <v>77101</v>
      </c>
      <c r="C252" t="s">
        <v>567</v>
      </c>
      <c r="D252" t="str">
        <f>+VLOOKUP(TablaPLANTAS[[#This Row],[COD]],'DT HUEVO'!$A:$D,3,0)</f>
        <v>SEGUNDA</v>
      </c>
      <c r="E252" t="str">
        <f>+VLOOKUP(TablaPLANTAS[[#This Row],[COD]],'DT HUEVO'!$A:$D,4,0)</f>
        <v>SEGUNDA</v>
      </c>
      <c r="F252" s="6">
        <f>+SUMIFS(inv!$D$1:$D$1164,inv!$A$1:$A$1164,B252,inv!$Y$1:$Y$1164,TablaPLANTAS[[#This Row],[GRUPO]],inv!$U$1:$U$1164,"PLANTA CLASIFICACION")</f>
        <v>0</v>
      </c>
      <c r="G252" s="118">
        <f>+SUMIFS(VENTAS!$I:$I,VENTAS!$K:$K,A252,VENTAS!$C:$C,B252)</f>
        <v>0</v>
      </c>
      <c r="H252" s="118">
        <f>+SUMIFS(VENTAS!J:J,VENTAS!C:C,B252,VENTAS!K:K,A252)</f>
        <v>0</v>
      </c>
      <c r="I252" s="16">
        <f t="shared" si="20"/>
        <v>0</v>
      </c>
      <c r="J252" s="16">
        <f t="shared" si="21"/>
        <v>0</v>
      </c>
    </row>
    <row r="253" spans="1:10">
      <c r="A253" s="117" t="s">
        <v>553</v>
      </c>
      <c r="B253" s="14">
        <v>77301</v>
      </c>
      <c r="C253" t="s">
        <v>648</v>
      </c>
      <c r="D253" t="str">
        <f>+VLOOKUP(TablaPLANTAS[[#This Row],[COD]],'DT HUEVO'!$A:$D,3,0)</f>
        <v>SEGUNDA</v>
      </c>
      <c r="E253" t="str">
        <f>+VLOOKUP(TablaPLANTAS[[#This Row],[COD]],'DT HUEVO'!$A:$D,4,0)</f>
        <v>SEGUNDA</v>
      </c>
      <c r="F253" s="6">
        <f>+SUMIFS(inv!$D$1:$D$1164,inv!$A$1:$A$1164,B253,inv!$Y$1:$Y$1164,TablaPLANTAS[[#This Row],[GRUPO]],inv!$U$1:$U$1164,"PLANTA CLASIFICACION")</f>
        <v>0</v>
      </c>
      <c r="G253" s="118">
        <f>+SUMIFS(VENTAS!$I:$I,VENTAS!$K:$K,A253,VENTAS!$C:$C,B253)</f>
        <v>0</v>
      </c>
      <c r="H253" s="118">
        <f>+SUMIFS(VENTAS!J:J,VENTAS!C:C,B253,VENTAS!K:K,A253)</f>
        <v>0</v>
      </c>
      <c r="I253" s="16">
        <f t="shared" si="20"/>
        <v>0</v>
      </c>
      <c r="J253" s="16">
        <f t="shared" si="21"/>
        <v>0</v>
      </c>
    </row>
    <row r="254" spans="1:10">
      <c r="A254" s="117" t="s">
        <v>553</v>
      </c>
      <c r="B254" s="14">
        <v>78001</v>
      </c>
      <c r="C254" t="s">
        <v>571</v>
      </c>
      <c r="D254" t="str">
        <f>+VLOOKUP(TablaPLANTAS[[#This Row],[COD]],'DT HUEVO'!$A:$D,3,0)</f>
        <v>SEGUNDA</v>
      </c>
      <c r="E254" t="str">
        <f>+VLOOKUP(TablaPLANTAS[[#This Row],[COD]],'DT HUEVO'!$A:$D,4,0)</f>
        <v>SEGUNDA</v>
      </c>
      <c r="F254" s="6">
        <f>+SUMIFS(inv!$D$1:$D$1164,inv!$A$1:$A$1164,B254,inv!$Y$1:$Y$1164,TablaPLANTAS[[#This Row],[GRUPO]],inv!$U$1:$U$1164,"PLANTA CLASIFICACION")</f>
        <v>0</v>
      </c>
      <c r="G254" s="118">
        <f>+SUMIFS(VENTAS!$I:$I,VENTAS!$K:$K,A254,VENTAS!$C:$C,B254)</f>
        <v>0</v>
      </c>
      <c r="H254" s="118">
        <f>+SUMIFS(VENTAS!J:J,VENTAS!C:C,B254,VENTAS!K:K,A254)</f>
        <v>0</v>
      </c>
      <c r="I254" s="16">
        <f t="shared" si="20"/>
        <v>0</v>
      </c>
      <c r="J254" s="16">
        <f t="shared" si="21"/>
        <v>0</v>
      </c>
    </row>
    <row r="255" spans="1:10">
      <c r="A255" s="117" t="s">
        <v>553</v>
      </c>
      <c r="B255" s="14">
        <v>79101</v>
      </c>
      <c r="C255" t="s">
        <v>57</v>
      </c>
      <c r="D255" t="str">
        <f>+VLOOKUP(TablaPLANTAS[[#This Row],[COD]],'DT HUEVO'!$A:$D,3,0)</f>
        <v>SEGUNDA</v>
      </c>
      <c r="E255" t="str">
        <f>+VLOOKUP(TablaPLANTAS[[#This Row],[COD]],'DT HUEVO'!$A:$D,4,0)</f>
        <v>SEGUNDA</v>
      </c>
      <c r="F255" s="6">
        <f>+SUMIFS(inv!$D$1:$D$1164,inv!$A$1:$A$1164,B255,inv!$Y$1:$Y$1164,TablaPLANTAS[[#This Row],[GRUPO]],inv!$U$1:$U$1164,"PLANTA CLASIFICACION")</f>
        <v>8408</v>
      </c>
      <c r="G255" s="118">
        <f>+SUMIFS(VENTAS!$I:$I,VENTAS!$K:$K,A255,VENTAS!$C:$C,B255)</f>
        <v>0</v>
      </c>
      <c r="H255" s="118">
        <f>+SUMIFS(VENTAS!J:J,VENTAS!C:C,B255,VENTAS!K:K,A255)</f>
        <v>0</v>
      </c>
      <c r="I255" s="16">
        <f t="shared" si="20"/>
        <v>0</v>
      </c>
      <c r="J255" s="16">
        <f t="shared" si="21"/>
        <v>0</v>
      </c>
    </row>
    <row r="256" spans="1:10">
      <c r="A256" s="117" t="s">
        <v>553</v>
      </c>
      <c r="B256" s="14">
        <v>79110</v>
      </c>
      <c r="C256" t="s">
        <v>719</v>
      </c>
      <c r="D256" t="str">
        <f>+VLOOKUP(TablaPLANTAS[[#This Row],[COD]],'DT HUEVO'!$A:$D,3,0)</f>
        <v>SEGUNDA</v>
      </c>
      <c r="E256" t="str">
        <f>+VLOOKUP(TablaPLANTAS[[#This Row],[COD]],'DT HUEVO'!$A:$D,4,0)</f>
        <v>SEGUNDA</v>
      </c>
      <c r="F256" s="6">
        <f>+SUMIFS(inv!$D$1:$D$1164,inv!$A$1:$A$1164,B256,inv!$Y$1:$Y$1164,TablaPLANTAS[[#This Row],[GRUPO]],inv!$U$1:$U$1164,"PLANTA CLASIFICACION")</f>
        <v>0</v>
      </c>
      <c r="G256" s="118">
        <f>+SUMIFS(VENTAS!$I:$I,VENTAS!$K:$K,A256,VENTAS!$C:$C,B256)</f>
        <v>0</v>
      </c>
      <c r="H256" s="118">
        <f>+SUMIFS(VENTAS!J:J,VENTAS!C:C,B256,VENTAS!K:K,A256)</f>
        <v>0</v>
      </c>
      <c r="I256" s="16">
        <f t="shared" si="20"/>
        <v>0</v>
      </c>
      <c r="J256" s="16">
        <f t="shared" si="21"/>
        <v>0</v>
      </c>
    </row>
    <row r="257" spans="1:10">
      <c r="A257" s="117" t="s">
        <v>553</v>
      </c>
      <c r="B257" s="14">
        <v>79111</v>
      </c>
      <c r="C257" t="s">
        <v>741</v>
      </c>
      <c r="D257" t="str">
        <f>+VLOOKUP(TablaPLANTAS[[#This Row],[COD]],'DT HUEVO'!$A:$D,3,0)</f>
        <v>SEGUNDA</v>
      </c>
      <c r="E257" t="str">
        <f>+VLOOKUP(TablaPLANTAS[[#This Row],[COD]],'DT HUEVO'!$A:$D,4,0)</f>
        <v>SEGUNDA</v>
      </c>
      <c r="F257" s="6">
        <f>+SUMIFS(inv!$D$1:$D$1164,inv!$A$1:$A$1164,B257,inv!$Y$1:$Y$1164,TablaPLANTAS[[#This Row],[GRUPO]],inv!$U$1:$U$1164,"PLANTA CLASIFICACION")</f>
        <v>31995</v>
      </c>
      <c r="G257" s="118">
        <f>+SUMIFS(VENTAS!$I:$I,VENTAS!$K:$K,A257,VENTAS!$C:$C,B257)</f>
        <v>0</v>
      </c>
      <c r="H257" s="118">
        <f>+SUMIFS(VENTAS!J:J,VENTAS!C:C,B257,VENTAS!K:K,A257)</f>
        <v>0</v>
      </c>
      <c r="I257" s="16">
        <f t="shared" si="20"/>
        <v>0</v>
      </c>
      <c r="J257" s="16">
        <f t="shared" si="21"/>
        <v>0</v>
      </c>
    </row>
    <row r="258" spans="1:10">
      <c r="A258" s="117" t="s">
        <v>553</v>
      </c>
      <c r="B258" s="14">
        <v>79201</v>
      </c>
      <c r="C258" t="s">
        <v>50</v>
      </c>
      <c r="D258" t="str">
        <f>+VLOOKUP(TablaPLANTAS[[#This Row],[COD]],'DT HUEVO'!$A:$D,3,0)</f>
        <v>SEGUNDA</v>
      </c>
      <c r="E258" t="str">
        <f>+VLOOKUP(TablaPLANTAS[[#This Row],[COD]],'DT HUEVO'!$A:$D,4,0)</f>
        <v>SEGUNDA</v>
      </c>
      <c r="F258" s="6">
        <f>+SUMIFS(inv!$D$1:$D$1164,inv!$A$1:$A$1164,B258,inv!$Y$1:$Y$1164,TablaPLANTAS[[#This Row],[GRUPO]],inv!$U$1:$U$1164,"PLANTA CLASIFICACION")</f>
        <v>0</v>
      </c>
      <c r="G258" s="118">
        <f>+SUMIFS(VENTAS!$I:$I,VENTAS!$K:$K,A258,VENTAS!$C:$C,B258)</f>
        <v>0</v>
      </c>
      <c r="H258" s="118">
        <f>+SUMIFS(VENTAS!J:J,VENTAS!C:C,B258,VENTAS!K:K,A258)</f>
        <v>0</v>
      </c>
      <c r="I258" s="16">
        <f t="shared" si="20"/>
        <v>0</v>
      </c>
      <c r="J258" s="16">
        <f t="shared" si="21"/>
        <v>0</v>
      </c>
    </row>
    <row r="259" spans="1:10">
      <c r="A259" s="117" t="s">
        <v>553</v>
      </c>
      <c r="B259" s="14">
        <v>79208</v>
      </c>
      <c r="C259" t="s">
        <v>709</v>
      </c>
      <c r="D259" t="str">
        <f>+VLOOKUP(TablaPLANTAS[[#This Row],[COD]],'DT HUEVO'!$A:$D,3,0)</f>
        <v>SEGUNDA</v>
      </c>
      <c r="E259" t="str">
        <f>+VLOOKUP(TablaPLANTAS[[#This Row],[COD]],'DT HUEVO'!$A:$D,4,0)</f>
        <v>SEGUNDA</v>
      </c>
      <c r="F259" s="6">
        <f>+SUMIFS(inv!$D$1:$D$1164,inv!$A$1:$A$1164,B259,inv!$Y$1:$Y$1164,TablaPLANTAS[[#This Row],[GRUPO]],inv!$U$1:$U$1164,"PLANTA CLASIFICACION")</f>
        <v>0</v>
      </c>
      <c r="G259" s="118">
        <f>+SUMIFS(VENTAS!$I:$I,VENTAS!$K:$K,A259,VENTAS!$C:$C,B259)</f>
        <v>0</v>
      </c>
      <c r="H259" s="118">
        <f>+SUMIFS(VENTAS!J:J,VENTAS!C:C,B259,VENTAS!K:K,A259)</f>
        <v>0</v>
      </c>
      <c r="I259" s="16">
        <f t="shared" si="20"/>
        <v>0</v>
      </c>
      <c r="J259" s="16">
        <f t="shared" si="21"/>
        <v>0</v>
      </c>
    </row>
    <row r="260" spans="1:10">
      <c r="A260" s="117" t="s">
        <v>553</v>
      </c>
      <c r="B260" s="14">
        <v>101</v>
      </c>
      <c r="C260" t="s">
        <v>662</v>
      </c>
      <c r="D260" t="str">
        <f>+VLOOKUP(TablaPLANTAS[[#This Row],[COD]],'DT HUEVO'!$A:$D,3,0)</f>
        <v>YUMBO</v>
      </c>
      <c r="E260" t="str">
        <f>+VLOOKUP(TablaPLANTAS[[#This Row],[COD]],'DT HUEVO'!$A:$D,4,0)</f>
        <v>GRIS SUELTO</v>
      </c>
      <c r="F260" s="6">
        <f>+SUMIFS(inv!$D$1:$D$1164,inv!$A$1:$A$1164,B260,inv!$Y$1:$Y$1164,TablaPLANTAS[[#This Row],[GRUPO]],inv!$U$1:$U$1164,"PLANTA CLASIFICACION")</f>
        <v>0</v>
      </c>
      <c r="G260" s="118">
        <f>+SUMIFS(VENTAS!$I:$I,VENTAS!$K:$K,A260,VENTAS!$C:$C,B260)</f>
        <v>0</v>
      </c>
      <c r="H260" s="118">
        <f>+SUMIFS(VENTAS!J:J,VENTAS!C:C,B260,VENTAS!K:K,A260)</f>
        <v>0</v>
      </c>
      <c r="I260" s="16">
        <f t="shared" si="20"/>
        <v>0</v>
      </c>
      <c r="J260" s="16">
        <f t="shared" si="21"/>
        <v>0</v>
      </c>
    </row>
    <row r="261" spans="1:10">
      <c r="A261" s="117" t="s">
        <v>553</v>
      </c>
      <c r="B261" s="14">
        <v>10101</v>
      </c>
      <c r="C261" t="s">
        <v>536</v>
      </c>
      <c r="D261" t="str">
        <f>+VLOOKUP(TablaPLANTAS[[#This Row],[COD]],'DT HUEVO'!$A:$D,3,0)</f>
        <v>YUMBO</v>
      </c>
      <c r="E261" t="str">
        <f>+VLOOKUP(TablaPLANTAS[[#This Row],[COD]],'DT HUEVO'!$A:$D,4,0)</f>
        <v>GRIS SUELTO</v>
      </c>
      <c r="F261" s="6">
        <f>+SUMIFS(inv!$D$1:$D$1164,inv!$A$1:$A$1164,B261,inv!$Y$1:$Y$1164,TablaPLANTAS[[#This Row],[GRUPO]],inv!$U$1:$U$1164,"PLANTA CLASIFICACION")</f>
        <v>0</v>
      </c>
      <c r="G261" s="118">
        <f>+SUMIFS(VENTAS!$I:$I,VENTAS!$K:$K,A261,VENTAS!$C:$C,B261)</f>
        <v>0</v>
      </c>
      <c r="H261" s="118">
        <f>+SUMIFS(VENTAS!J:J,VENTAS!C:C,B261,VENTAS!K:K,A261)</f>
        <v>0</v>
      </c>
      <c r="I261" s="16">
        <f t="shared" si="20"/>
        <v>0</v>
      </c>
      <c r="J261" s="16">
        <f t="shared" si="21"/>
        <v>0</v>
      </c>
    </row>
    <row r="262" spans="1:10">
      <c r="A262" s="117" t="s">
        <v>553</v>
      </c>
      <c r="B262" s="14">
        <v>10103</v>
      </c>
      <c r="C262" t="s">
        <v>60</v>
      </c>
      <c r="D262" t="str">
        <f>+VLOOKUP(TablaPLANTAS[[#This Row],[COD]],'DT HUEVO'!$A:$D,3,0)</f>
        <v>YUMBO</v>
      </c>
      <c r="E262" t="str">
        <f>+VLOOKUP(TablaPLANTAS[[#This Row],[COD]],'DT HUEVO'!$A:$D,4,0)</f>
        <v>EMPACADOS</v>
      </c>
      <c r="F262" s="6">
        <f>+SUMIFS(inv!$D$1:$D$1164,inv!$A$1:$A$1164,B262,inv!$Y$1:$Y$1164,TablaPLANTAS[[#This Row],[GRUPO]],inv!$U$1:$U$1164,"PLANTA CLASIFICACION")</f>
        <v>0</v>
      </c>
      <c r="G262" s="118">
        <f>+SUMIFS(VENTAS!$I:$I,VENTAS!$K:$K,A262,VENTAS!$C:$C,B262)</f>
        <v>0</v>
      </c>
      <c r="H262" s="118">
        <f>+SUMIFS(VENTAS!J:J,VENTAS!C:C,B262,VENTAS!K:K,A262)</f>
        <v>0</v>
      </c>
      <c r="I262" s="16">
        <f t="shared" si="20"/>
        <v>0</v>
      </c>
      <c r="J262" s="16">
        <f t="shared" si="21"/>
        <v>0</v>
      </c>
    </row>
    <row r="263" spans="1:10">
      <c r="A263" s="117" t="s">
        <v>553</v>
      </c>
      <c r="B263" s="14">
        <v>76101</v>
      </c>
      <c r="C263" t="s">
        <v>644</v>
      </c>
      <c r="D263" t="str">
        <f>+VLOOKUP(TablaPLANTAS[[#This Row],[COD]],'DT HUEVO'!$A:$D,3,0)</f>
        <v>YUMBO</v>
      </c>
      <c r="E263" t="str">
        <f>+VLOOKUP(TablaPLANTAS[[#This Row],[COD]],'DT HUEVO'!$A:$D,4,0)</f>
        <v>GRIS SUELTO</v>
      </c>
      <c r="F263" s="6">
        <f>+SUMIFS(inv!$D$1:$D$1164,inv!$A$1:$A$1164,B263,inv!$Y$1:$Y$1164,TablaPLANTAS[[#This Row],[GRUPO]],inv!$U$1:$U$1164,"PLANTA CLASIFICACION")</f>
        <v>0</v>
      </c>
      <c r="G263" s="118">
        <f>+SUMIFS(VENTAS!$I:$I,VENTAS!$K:$K,A263,VENTAS!$C:$C,B263)</f>
        <v>0</v>
      </c>
      <c r="H263" s="118">
        <f>+SUMIFS(VENTAS!J:J,VENTAS!C:C,B263,VENTAS!K:K,A263)</f>
        <v>0</v>
      </c>
      <c r="I263" s="16">
        <f t="shared" si="20"/>
        <v>0</v>
      </c>
      <c r="J263" s="16">
        <f t="shared" si="21"/>
        <v>0</v>
      </c>
    </row>
    <row r="264" spans="1:10">
      <c r="A264" s="117" t="s">
        <v>553</v>
      </c>
      <c r="B264" s="14">
        <v>10102</v>
      </c>
      <c r="C264" t="s">
        <v>24</v>
      </c>
      <c r="D264" t="str">
        <f>+VLOOKUP(TablaPLANTAS[[#This Row],[COD]],'DT HUEVO'!$A:$D,3,0)</f>
        <v>YUMBO</v>
      </c>
      <c r="E264" t="str">
        <f>+VLOOKUP(TablaPLANTAS[[#This Row],[COD]],'DT HUEVO'!$A:$D,4,0)</f>
        <v>VERDE</v>
      </c>
      <c r="F264" s="6">
        <f>+SUMIFS(inv!$D$1:$D$1164,inv!$A$1:$A$1164,B264,inv!$Y$1:$Y$1164,TablaPLANTAS[[#This Row],[GRUPO]],inv!$U$1:$U$1164,"PLANTA CLASIFICACION")</f>
        <v>0</v>
      </c>
      <c r="G264" s="118">
        <f>+SUMIFS(VENTAS!$I:$I,VENTAS!$K:$K,A264,VENTAS!$C:$C,B264)</f>
        <v>0</v>
      </c>
      <c r="H264" s="118">
        <f>+SUMIFS(VENTAS!J:J,VENTAS!C:C,B264,VENTAS!K:K,A264)</f>
        <v>0</v>
      </c>
      <c r="I264" s="16">
        <f t="shared" si="20"/>
        <v>0</v>
      </c>
      <c r="J264" s="16">
        <f t="shared" si="21"/>
        <v>0</v>
      </c>
    </row>
    <row r="265" spans="1:10">
      <c r="A265" s="117" t="s">
        <v>553</v>
      </c>
      <c r="B265" s="14">
        <v>91</v>
      </c>
      <c r="C265" t="s">
        <v>823</v>
      </c>
      <c r="D265" t="str">
        <f>+VLOOKUP(TablaPLANTAS[[#This Row],[COD]],'DT HUEVO'!$A:$D,3,0)</f>
        <v>HUEVO SIN CLASIFICAR</v>
      </c>
      <c r="E265" t="str">
        <f>+VLOOKUP(TablaPLANTAS[[#This Row],[COD]],'DT HUEVO'!$A:$D,4,0)</f>
        <v>HUEVO SIN CLASIFICAR</v>
      </c>
      <c r="F265" s="6">
        <f>+SUMIFS(inv!$D$1:$D$1164,inv!$A$1:$A$1164,B265,inv!$Y$1:$Y$1164,TablaPLANTAS[[#This Row],[GRUPO]],inv!$U$1:$U$1164,"PLANTA CLASIFICACION")</f>
        <v>0</v>
      </c>
      <c r="G265" s="118">
        <f>+SUMIFS(VENTAS!$I:$I,VENTAS!$K:$K,A265,VENTAS!$C:$C,B265)</f>
        <v>0</v>
      </c>
      <c r="H265" s="118">
        <f>+SUMIFS(VENTAS!J:J,VENTAS!C:C,B265,VENTAS!K:K,A265)</f>
        <v>0</v>
      </c>
      <c r="I265" s="16">
        <f t="shared" si="20"/>
        <v>0</v>
      </c>
      <c r="J265" s="16">
        <f t="shared" si="21"/>
        <v>0</v>
      </c>
    </row>
    <row r="266" spans="1:10">
      <c r="A266" s="117" t="s">
        <v>553</v>
      </c>
      <c r="B266" s="14">
        <v>13412</v>
      </c>
      <c r="C266" t="s">
        <v>883</v>
      </c>
      <c r="D266" t="str">
        <f>+VLOOKUP(TablaPLANTAS[[#This Row],[COD]],'DT HUEVO'!$A:$D,3,0)</f>
        <v>A</v>
      </c>
      <c r="E266" t="str">
        <f>+VLOOKUP(TablaPLANTAS[[#This Row],[COD]],'DT HUEVO'!$A:$D,4,0)</f>
        <v>EMPACADOS</v>
      </c>
      <c r="F266" s="6">
        <f>+SUMIFS(inv!$D$1:$D$1164,inv!$A$1:$A$1164,B266,inv!$Y$1:$Y$1164,TablaPLANTAS[[#This Row],[GRUPO]],inv!$U$1:$U$1164,"PLANTA CLASIFICACION")</f>
        <v>0</v>
      </c>
      <c r="G266" s="118">
        <f>+SUMIFS(VENTAS!$I:$I,VENTAS!$K:$K,A266,VENTAS!$C:$C,B266)</f>
        <v>0</v>
      </c>
      <c r="H266" s="118">
        <f>+SUMIFS(VENTAS!J:J,VENTAS!C:C,B266,VENTAS!K:K,A266)</f>
        <v>0</v>
      </c>
      <c r="I266" s="16">
        <f t="shared" si="20"/>
        <v>0</v>
      </c>
      <c r="J266" s="16">
        <f t="shared" si="21"/>
        <v>0</v>
      </c>
    </row>
    <row r="267" spans="1:10">
      <c r="A267" s="117" t="s">
        <v>553</v>
      </c>
      <c r="B267" s="14">
        <v>73005</v>
      </c>
      <c r="C267" t="s">
        <v>902</v>
      </c>
      <c r="D267" t="str">
        <f>+VLOOKUP(TablaPLANTAS[[#This Row],[COD]],'DT HUEVO'!$A:$D,3,0)</f>
        <v>SEGUNDA</v>
      </c>
      <c r="E267" t="str">
        <f>+VLOOKUP(TablaPLANTAS[[#This Row],[COD]],'DT HUEVO'!$A:$D,4,0)</f>
        <v>SEGUNDA</v>
      </c>
      <c r="F267" s="6">
        <f>+SUMIFS(inv!$D$1:$D$1164,inv!$A$1:$A$1164,B267,inv!$Y$1:$Y$1164,TablaPLANTAS[[#This Row],[GRUPO]],inv!$U$1:$U$1164,"PLANTA CLASIFICACION")</f>
        <v>0</v>
      </c>
      <c r="G267" s="118">
        <f>+SUMIFS(VENTAS!$I:$I,VENTAS!$K:$K,A267,VENTAS!$C:$C,B267)</f>
        <v>0</v>
      </c>
      <c r="H267" s="118">
        <f>+SUMIFS(VENTAS!J:J,VENTAS!C:C,B267,VENTAS!K:K,A267)</f>
        <v>0</v>
      </c>
      <c r="I267" s="16">
        <f t="shared" si="20"/>
        <v>0</v>
      </c>
      <c r="J267" s="16">
        <f t="shared" si="21"/>
        <v>0</v>
      </c>
    </row>
    <row r="268" spans="1:10">
      <c r="A268" s="117" t="s">
        <v>553</v>
      </c>
      <c r="B268" s="14">
        <v>13381</v>
      </c>
      <c r="C268" t="s">
        <v>907</v>
      </c>
      <c r="D268" t="str">
        <f>+VLOOKUP(TablaPLANTAS[[#This Row],[COD]],'DT HUEVO'!$A:$D,3,0)</f>
        <v>AA</v>
      </c>
      <c r="E268" t="str">
        <f>+VLOOKUP(TablaPLANTAS[[#This Row],[COD]],'DT HUEVO'!$A:$D,4,0)</f>
        <v>EMPACADOS</v>
      </c>
      <c r="F268" s="6">
        <f>+SUMIFS(inv!$D$1:$D$1164,inv!$A$1:$A$1164,B268,inv!$Y$1:$Y$1164,TablaPLANTAS[[#This Row],[GRUPO]],inv!$U$1:$U$1164,"PLANTA CLASIFICACION")</f>
        <v>0</v>
      </c>
      <c r="G268" s="118">
        <f>+SUMIFS(VENTAS!$I:$I,VENTAS!$K:$K,A268,VENTAS!$C:$C,B268)</f>
        <v>0</v>
      </c>
      <c r="H268" s="118">
        <f>+SUMIFS(VENTAS!J:J,VENTAS!C:C,B268,VENTAS!K:K,A268)</f>
        <v>0</v>
      </c>
      <c r="I268" s="16">
        <f t="shared" si="20"/>
        <v>0</v>
      </c>
      <c r="J268" s="16">
        <f t="shared" si="21"/>
        <v>0</v>
      </c>
    </row>
    <row r="269" spans="1:10">
      <c r="A269" s="117" t="s">
        <v>553</v>
      </c>
      <c r="B269" s="14">
        <v>10516</v>
      </c>
      <c r="C269" t="s">
        <v>909</v>
      </c>
      <c r="D269" t="e">
        <f>+VLOOKUP(TablaPLANTAS[[#This Row],[COD]],'DT HUEVO'!$A:$D,3,0)</f>
        <v>#N/A</v>
      </c>
      <c r="E269" t="e">
        <f>+VLOOKUP(TablaPLANTAS[[#This Row],[COD]],'DT HUEVO'!$A:$D,4,0)</f>
        <v>#N/A</v>
      </c>
      <c r="F269" s="6">
        <f>+SUMIFS(inv!$D$1:$D$1164,inv!$A$1:$A$1164,B269,inv!$Y$1:$Y$1164,TablaPLANTAS[[#This Row],[GRUPO]],inv!$U$1:$U$1164,"PLANTA CLASIFICACION")</f>
        <v>0</v>
      </c>
      <c r="G269" s="118">
        <f>+SUMIFS(VENTAS!$I:$I,VENTAS!$K:$K,A269,VENTAS!$C:$C,B269)</f>
        <v>0</v>
      </c>
      <c r="H269" s="118">
        <f>+SUMIFS(VENTAS!J:J,VENTAS!C:C,B269,VENTAS!K:K,A269)</f>
        <v>0</v>
      </c>
      <c r="I269" s="16">
        <f t="shared" si="20"/>
        <v>0</v>
      </c>
      <c r="J269" s="16">
        <f t="shared" si="21"/>
        <v>0</v>
      </c>
    </row>
    <row r="270" spans="1:10">
      <c r="A270" s="117" t="s">
        <v>553</v>
      </c>
      <c r="B270" s="14">
        <v>10447</v>
      </c>
      <c r="C270" t="s">
        <v>910</v>
      </c>
      <c r="D270" t="str">
        <f>+VLOOKUP(TablaPLANTAS[[#This Row],[COD]],'DT HUEVO'!$A:$D,3,0)</f>
        <v>A</v>
      </c>
      <c r="E270" t="str">
        <f>+VLOOKUP(TablaPLANTAS[[#This Row],[COD]],'DT HUEVO'!$A:$D,4,0)</f>
        <v>EMPACADOS</v>
      </c>
      <c r="F270" s="6">
        <f>+SUMIFS(inv!$D$1:$D$1164,inv!$A$1:$A$1164,B270,inv!$Y$1:$Y$1164,TablaPLANTAS[[#This Row],[GRUPO]],inv!$U$1:$U$1164,"PLANTA CLASIFICACION")</f>
        <v>0</v>
      </c>
      <c r="G270" s="118">
        <f>+SUMIFS(VENTAS!$I:$I,VENTAS!$K:$K,A270,VENTAS!$C:$C,B270)</f>
        <v>0</v>
      </c>
      <c r="H270" s="118">
        <f>+SUMIFS(VENTAS!J:J,VENTAS!C:C,B270,VENTAS!K:K,A270)</f>
        <v>0</v>
      </c>
      <c r="I270" s="16">
        <f t="shared" si="20"/>
        <v>0</v>
      </c>
      <c r="J270" s="16">
        <f t="shared" si="21"/>
        <v>0</v>
      </c>
    </row>
    <row r="271" spans="1:10">
      <c r="A271" s="117" t="s">
        <v>553</v>
      </c>
      <c r="B271" s="14">
        <v>130</v>
      </c>
      <c r="C271" t="s">
        <v>49</v>
      </c>
      <c r="D271" t="str">
        <f>+VLOOKUP(TablaPLANTAS[[#This Row],[COD]],'DT HUEVO'!$A:$D,3,0)</f>
        <v>SEGUNDA</v>
      </c>
      <c r="E271" t="str">
        <f>+VLOOKUP(TablaPLANTAS[[#This Row],[COD]],'DT HUEVO'!$A:$D,4,0)</f>
        <v>SEGUNDA</v>
      </c>
      <c r="F271" s="6">
        <f>+SUMIFS(inv!$D$1:$D$1164,inv!$A$1:$A$1164,B271,inv!$Y$1:$Y$1164,TablaPLANTAS[[#This Row],[GRUPO]],inv!$U$1:$U$1164,"PLANTA CLASIFICACION")</f>
        <v>0</v>
      </c>
      <c r="G271" s="118">
        <f>+SUMIFS(VENTAS!$I:$I,VENTAS!$K:$K,A271,VENTAS!$C:$C,B271)</f>
        <v>0</v>
      </c>
      <c r="H271" s="118">
        <f>+SUMIFS(VENTAS!J:J,VENTAS!C:C,B271,VENTAS!K:K,A271)</f>
        <v>0</v>
      </c>
      <c r="I271" s="16">
        <f t="shared" si="20"/>
        <v>0</v>
      </c>
      <c r="J271" s="16">
        <f t="shared" si="21"/>
        <v>0</v>
      </c>
    </row>
    <row r="272" spans="1:10">
      <c r="A272" s="117" t="s">
        <v>553</v>
      </c>
      <c r="B272" s="14">
        <v>902</v>
      </c>
      <c r="C272" t="s">
        <v>915</v>
      </c>
      <c r="D272" t="str">
        <f>+VLOOKUP(TablaPLANTAS[[#This Row],[COD]],'DT HUEVO'!$A:$D,3,0)</f>
        <v>SEGUNDA</v>
      </c>
      <c r="E272" t="str">
        <f>+VLOOKUP(TablaPLANTAS[[#This Row],[COD]],'DT HUEVO'!$A:$D,4,0)</f>
        <v>SEGUNDA</v>
      </c>
      <c r="F272" s="6">
        <f>+SUMIFS(inv!$D$1:$D$1164,inv!$A$1:$A$1164,B272,inv!$Y$1:$Y$1164,TablaPLANTAS[[#This Row],[GRUPO]],inv!$U$1:$U$1164,"PLANTA CLASIFICACION")</f>
        <v>0</v>
      </c>
      <c r="G272" s="118">
        <f>+SUMIFS(VENTAS!$I:$I,VENTAS!$K:$K,A272,VENTAS!$C:$C,B272)</f>
        <v>0</v>
      </c>
      <c r="H272" s="118">
        <f>+SUMIFS(VENTAS!J:J,VENTAS!C:C,B272,VENTAS!K:K,A272)</f>
        <v>0</v>
      </c>
      <c r="I272" s="16">
        <f t="shared" si="20"/>
        <v>0</v>
      </c>
      <c r="J272" s="16">
        <f t="shared" si="21"/>
        <v>0</v>
      </c>
    </row>
    <row r="273" spans="1:10">
      <c r="A273" s="117" t="s">
        <v>553</v>
      </c>
      <c r="B273" s="14">
        <v>10357</v>
      </c>
      <c r="C273" t="s">
        <v>920</v>
      </c>
      <c r="D273" t="str">
        <f>+VLOOKUP(TablaPLANTAS[[#This Row],[COD]],'DT HUEVO'!$A:$D,3,0)</f>
        <v>AA</v>
      </c>
      <c r="E273" t="str">
        <f>+VLOOKUP(TablaPLANTAS[[#This Row],[COD]],'DT HUEVO'!$A:$D,4,0)</f>
        <v>EMPACADOS</v>
      </c>
      <c r="F273" s="6">
        <f>+SUMIFS(inv!$D$1:$D$1164,inv!$A$1:$A$1164,B273,inv!$Y$1:$Y$1164,TablaPLANTAS[[#This Row],[GRUPO]],inv!$U$1:$U$1164,"PLANTA CLASIFICACION")</f>
        <v>0</v>
      </c>
      <c r="G273" s="118">
        <f>+SUMIFS(VENTAS!$I:$I,VENTAS!$K:$K,A273,VENTAS!$C:$C,B273)</f>
        <v>0</v>
      </c>
      <c r="H273" s="118">
        <f>+SUMIFS(VENTAS!J:J,VENTAS!C:C,B273,VENTAS!K:K,A273)</f>
        <v>0</v>
      </c>
      <c r="I273" s="16">
        <f t="shared" si="20"/>
        <v>0</v>
      </c>
      <c r="J273" s="16">
        <f t="shared" si="21"/>
        <v>0</v>
      </c>
    </row>
    <row r="274" spans="1:10">
      <c r="A274" s="117" t="s">
        <v>553</v>
      </c>
      <c r="B274" s="14">
        <v>10507</v>
      </c>
      <c r="C274" t="s">
        <v>921</v>
      </c>
      <c r="D274" t="e">
        <f>+VLOOKUP(TablaPLANTAS[[#This Row],[COD]],'DT HUEVO'!$A:$D,3,0)</f>
        <v>#N/A</v>
      </c>
      <c r="E274" t="e">
        <f>+VLOOKUP(TablaPLANTAS[[#This Row],[COD]],'DT HUEVO'!$A:$D,4,0)</f>
        <v>#N/A</v>
      </c>
      <c r="F274" s="6">
        <f>+SUMIFS(inv!$D$1:$D$1164,inv!$A$1:$A$1164,B274,inv!$Y$1:$Y$1164,TablaPLANTAS[[#This Row],[GRUPO]],inv!$U$1:$U$1164,"PLANTA CLASIFICACION")</f>
        <v>0</v>
      </c>
      <c r="G274" s="118">
        <f>+SUMIFS(VENTAS!$I:$I,VENTAS!$K:$K,A274,VENTAS!$C:$C,B274)</f>
        <v>0</v>
      </c>
      <c r="H274" s="118">
        <f>+SUMIFS(VENTAS!J:J,VENTAS!C:C,B274,VENTAS!K:K,A274)</f>
        <v>0</v>
      </c>
      <c r="I274" s="16">
        <f t="shared" si="20"/>
        <v>0</v>
      </c>
      <c r="J274" s="16">
        <f t="shared" si="21"/>
        <v>0</v>
      </c>
    </row>
    <row r="275" spans="1:10">
      <c r="A275" s="117" t="s">
        <v>553</v>
      </c>
      <c r="B275" s="14">
        <v>12357</v>
      </c>
      <c r="C275" t="s">
        <v>924</v>
      </c>
      <c r="D275" t="e">
        <f>+VLOOKUP(TablaPLANTAS[[#This Row],[COD]],'DT HUEVO'!$A:$D,3,0)</f>
        <v>#N/A</v>
      </c>
      <c r="E275" t="e">
        <f>+VLOOKUP(TablaPLANTAS[[#This Row],[COD]],'DT HUEVO'!$A:$D,4,0)</f>
        <v>#N/A</v>
      </c>
      <c r="F275" s="6">
        <f>+SUMIFS(inv!$D$1:$D$1164,inv!$A$1:$A$1164,B275,inv!$Y$1:$Y$1164,TablaPLANTAS[[#This Row],[GRUPO]],inv!$U$1:$U$1164,"PLANTA CLASIFICACION")</f>
        <v>0</v>
      </c>
      <c r="G275" s="118">
        <f>+SUMIFS(VENTAS!$I:$I,VENTAS!$K:$K,A275,VENTAS!$C:$C,B275)</f>
        <v>0</v>
      </c>
      <c r="H275" s="118">
        <f>+SUMIFS(VENTAS!J:J,VENTAS!C:C,B275,VENTAS!K:K,A275)</f>
        <v>0</v>
      </c>
      <c r="I275" s="16">
        <f t="shared" si="20"/>
        <v>0</v>
      </c>
      <c r="J275" s="16">
        <f t="shared" si="21"/>
        <v>0</v>
      </c>
    </row>
    <row r="276" spans="1:10">
      <c r="A276" s="117" t="s">
        <v>553</v>
      </c>
      <c r="B276" s="14">
        <v>10318</v>
      </c>
      <c r="C276" t="s">
        <v>963</v>
      </c>
      <c r="D276" t="str">
        <f>+VLOOKUP(TablaPLANTAS[[#This Row],[COD]],'DT HUEVO'!$A:$D,3,0)</f>
        <v>AA</v>
      </c>
      <c r="E276" t="str">
        <f>+VLOOKUP(TablaPLANTAS[[#This Row],[COD]],'DT HUEVO'!$A:$D,4,0)</f>
        <v>EMPACADOS</v>
      </c>
      <c r="F276" s="6">
        <f>+SUMIFS(inv!$D$1:$D$1164,inv!$A$1:$A$1164,B276,inv!$Y$1:$Y$1164,TablaPLANTAS[[#This Row],[GRUPO]],inv!$U$1:$U$1164,"PLANTA CLASIFICACION")</f>
        <v>0</v>
      </c>
      <c r="G276" s="118">
        <f>+SUMIFS(VENTAS!$I:$I,VENTAS!$K:$K,A276,VENTAS!$C:$C,B276)</f>
        <v>0</v>
      </c>
      <c r="H276" s="118">
        <f>+SUMIFS(VENTAS!J:J,VENTAS!C:C,B276,VENTAS!K:K,A276)</f>
        <v>0</v>
      </c>
      <c r="I276" s="16">
        <f t="shared" si="20"/>
        <v>0</v>
      </c>
      <c r="J276" s="16">
        <f t="shared" si="21"/>
        <v>0</v>
      </c>
    </row>
    <row r="277" spans="1:10">
      <c r="A277" s="117" t="s">
        <v>553</v>
      </c>
      <c r="B277" s="14">
        <v>13558</v>
      </c>
      <c r="C277" t="s">
        <v>968</v>
      </c>
      <c r="D277" t="str">
        <f>+VLOOKUP(TablaPLANTAS[[#This Row],[COD]],'DT HUEVO'!$A:$D,3,0)</f>
        <v>B</v>
      </c>
      <c r="E277" t="str">
        <f>+VLOOKUP(TablaPLANTAS[[#This Row],[COD]],'DT HUEVO'!$A:$D,4,0)</f>
        <v>EMPACADOS</v>
      </c>
      <c r="F277" s="6">
        <f>+SUMIFS(inv!$D$1:$D$1164,inv!$A$1:$A$1164,B277,inv!$Y$1:$Y$1164,TablaPLANTAS[[#This Row],[GRUPO]],inv!$U$1:$U$1164,"PLANTA CLASIFICACION")</f>
        <v>0</v>
      </c>
      <c r="G277" s="118">
        <f>+SUMIFS(VENTAS!$I:$I,VENTAS!$K:$K,A277,VENTAS!$C:$C,B277)</f>
        <v>0</v>
      </c>
      <c r="H277" s="118">
        <f>+SUMIFS(VENTAS!J:J,VENTAS!C:C,B277,VENTAS!K:K,A277)</f>
        <v>0</v>
      </c>
      <c r="I277" s="16">
        <f t="shared" si="20"/>
        <v>0</v>
      </c>
      <c r="J277" s="16">
        <f t="shared" si="21"/>
        <v>0</v>
      </c>
    </row>
    <row r="278" spans="1:10">
      <c r="A278" s="117" t="s">
        <v>553</v>
      </c>
      <c r="B278" s="14">
        <v>12307</v>
      </c>
      <c r="C278" t="s">
        <v>970</v>
      </c>
      <c r="D278" t="str">
        <f>+VLOOKUP(TablaPLANTAS[[#This Row],[COD]],'DT HUEVO'!$A:$D,3,0)</f>
        <v>AA</v>
      </c>
      <c r="E278" t="str">
        <f>+VLOOKUP(TablaPLANTAS[[#This Row],[COD]],'DT HUEVO'!$A:$D,4,0)</f>
        <v>EMPACADOS</v>
      </c>
      <c r="F278" s="6">
        <f>+SUMIFS(inv!$D$1:$D$1164,inv!$A$1:$A$1164,B278,inv!$Y$1:$Y$1164,TablaPLANTAS[[#This Row],[GRUPO]],inv!$U$1:$U$1164,"PLANTA CLASIFICACION")</f>
        <v>0</v>
      </c>
      <c r="G278" s="118">
        <f>+SUMIFS(VENTAS!$I:$I,VENTAS!$K:$K,A278,VENTAS!$C:$C,B278)</f>
        <v>0</v>
      </c>
      <c r="H278" s="118">
        <f>+SUMIFS(VENTAS!J:J,VENTAS!C:C,B278,VENTAS!K:K,A278)</f>
        <v>0</v>
      </c>
      <c r="I278" s="16">
        <f t="shared" si="20"/>
        <v>0</v>
      </c>
      <c r="J278" s="16">
        <f t="shared" si="21"/>
        <v>0</v>
      </c>
    </row>
    <row r="279" spans="1:10">
      <c r="A279" s="117" t="s">
        <v>553</v>
      </c>
      <c r="B279" s="14">
        <v>13301</v>
      </c>
      <c r="C279" t="s">
        <v>971</v>
      </c>
      <c r="D279" t="str">
        <f>+VLOOKUP(TablaPLANTAS[[#This Row],[COD]],'DT HUEVO'!$A:$D,3,0)</f>
        <v>AA</v>
      </c>
      <c r="E279" t="str">
        <f>+VLOOKUP(TablaPLANTAS[[#This Row],[COD]],'DT HUEVO'!$A:$D,4,0)</f>
        <v>SUELTO</v>
      </c>
      <c r="F279" s="6">
        <f>+SUMIFS(inv!$D$1:$D$1164,inv!$A$1:$A$1164,B279,inv!$Y$1:$Y$1164,TablaPLANTAS[[#This Row],[GRUPO]],inv!$U$1:$U$1164,"PLANTA CLASIFICACION")</f>
        <v>0</v>
      </c>
      <c r="G279" s="118">
        <f>+SUMIFS(VENTAS!$I:$I,VENTAS!$K:$K,A279,VENTAS!$C:$C,B279)</f>
        <v>0</v>
      </c>
      <c r="H279" s="118">
        <f>+SUMIFS(VENTAS!J:J,VENTAS!C:C,B279,VENTAS!K:K,A279)</f>
        <v>0</v>
      </c>
      <c r="I279" s="16">
        <f t="shared" si="20"/>
        <v>0</v>
      </c>
      <c r="J279" s="16">
        <f t="shared" si="21"/>
        <v>0</v>
      </c>
    </row>
    <row r="280" spans="1:10">
      <c r="A280" s="117" t="s">
        <v>553</v>
      </c>
      <c r="B280" s="14">
        <v>12206</v>
      </c>
      <c r="C280" t="s">
        <v>1006</v>
      </c>
      <c r="D280" t="str">
        <f>+VLOOKUP(TablaPLANTAS[[#This Row],[COD]],'DT HUEVO'!$A:$D,3,0)</f>
        <v>AAA</v>
      </c>
      <c r="E280" t="str">
        <f>+VLOOKUP(TablaPLANTAS[[#This Row],[COD]],'DT HUEVO'!$A:$D,4,0)</f>
        <v>EMPACADOS</v>
      </c>
      <c r="F280" s="6">
        <f>+SUMIFS(inv!$D$1:$D$1164,inv!$A$1:$A$1164,B280,inv!$Y$1:$Y$1164,TablaPLANTAS[[#This Row],[GRUPO]],inv!$U$1:$U$1164,"PLANTA CLASIFICACION")</f>
        <v>0</v>
      </c>
      <c r="G280" s="118">
        <f>+SUMIFS(VENTAS!$I:$I,VENTAS!$K:$K,A280,VENTAS!$C:$C,B280)</f>
        <v>0</v>
      </c>
      <c r="H280" s="118">
        <f>+SUMIFS(VENTAS!J:J,VENTAS!C:C,B280,VENTAS!K:K,A280)</f>
        <v>0</v>
      </c>
      <c r="I280" s="16">
        <f t="shared" si="20"/>
        <v>0</v>
      </c>
      <c r="J280" s="16">
        <f t="shared" si="21"/>
        <v>0</v>
      </c>
    </row>
    <row r="281" spans="1:10">
      <c r="A281" s="117" t="s">
        <v>553</v>
      </c>
      <c r="B281" s="14">
        <v>10512</v>
      </c>
      <c r="C281" t="s">
        <v>1012</v>
      </c>
      <c r="D281" t="str">
        <f>+VLOOKUP(TablaPLANTAS[[#This Row],[COD]],'DT HUEVO'!$A:$D,3,0)</f>
        <v>B</v>
      </c>
      <c r="E281" t="str">
        <f>+VLOOKUP(TablaPLANTAS[[#This Row],[COD]],'DT HUEVO'!$A:$D,4,0)</f>
        <v>EMPACADOS</v>
      </c>
      <c r="F281" s="6">
        <f>+SUMIFS(inv!$D$1:$D$1164,inv!$A$1:$A$1164,B281,inv!$Y$1:$Y$1164,TablaPLANTAS[[#This Row],[GRUPO]],inv!$U$1:$U$1164,"PLANTA CLASIFICACION")</f>
        <v>0</v>
      </c>
      <c r="G281" s="118">
        <f>+SUMIFS(VENTAS!$I:$I,VENTAS!$K:$K,A281,VENTAS!$C:$C,B281)</f>
        <v>0</v>
      </c>
      <c r="H281" s="118">
        <f>+SUMIFS(VENTAS!J:J,VENTAS!C:C,B281,VENTAS!K:K,A281)</f>
        <v>0</v>
      </c>
      <c r="I281" s="16">
        <f t="shared" si="20"/>
        <v>0</v>
      </c>
      <c r="J281" s="16">
        <f t="shared" si="21"/>
        <v>0</v>
      </c>
    </row>
    <row r="282" spans="1:10">
      <c r="A282" s="117" t="s">
        <v>553</v>
      </c>
      <c r="B282" s="14">
        <v>10558</v>
      </c>
      <c r="C282" t="s">
        <v>1013</v>
      </c>
      <c r="D282" t="str">
        <f>+VLOOKUP(TablaPLANTAS[[#This Row],[COD]],'DT HUEVO'!$A:$D,3,0)</f>
        <v>B</v>
      </c>
      <c r="E282" t="str">
        <f>+VLOOKUP(TablaPLANTAS[[#This Row],[COD]],'DT HUEVO'!$A:$D,4,0)</f>
        <v>EMPACADOS</v>
      </c>
      <c r="F282" s="6">
        <f>+SUMIFS(inv!$D$1:$D$1164,inv!$A$1:$A$1164,B282,inv!$Y$1:$Y$1164,TablaPLANTAS[[#This Row],[GRUPO]],inv!$U$1:$U$1164,"PLANTA CLASIFICACION")</f>
        <v>0</v>
      </c>
      <c r="G282" s="118">
        <f>+SUMIFS(VENTAS!$I:$I,VENTAS!$K:$K,A282,VENTAS!$C:$C,B282)</f>
        <v>0</v>
      </c>
      <c r="H282" s="118">
        <f>+SUMIFS(VENTAS!J:J,VENTAS!C:C,B282,VENTAS!K:K,A282)</f>
        <v>0</v>
      </c>
      <c r="I282" s="16">
        <f t="shared" ref="I282:I313" si="22">+IFERROR((F282/G282),0)</f>
        <v>0</v>
      </c>
      <c r="J282" s="16">
        <f t="shared" ref="J282:J313" si="23">+IFERROR((F282/H282),0)</f>
        <v>0</v>
      </c>
    </row>
    <row r="283" spans="1:10">
      <c r="A283" s="117" t="s">
        <v>553</v>
      </c>
      <c r="B283" s="14">
        <v>10515</v>
      </c>
      <c r="C283" t="s">
        <v>1016</v>
      </c>
      <c r="D283" t="str">
        <f>+VLOOKUP(TablaPLANTAS[[#This Row],[COD]],'DT HUEVO'!$A:$D,3,0)</f>
        <v>B</v>
      </c>
      <c r="E283" t="str">
        <f>+VLOOKUP(TablaPLANTAS[[#This Row],[COD]],'DT HUEVO'!$A:$D,4,0)</f>
        <v>EMPACADOS</v>
      </c>
      <c r="F283" s="6">
        <f>+SUMIFS(inv!$D$1:$D$1164,inv!$A$1:$A$1164,B283,inv!$Y$1:$Y$1164,TablaPLANTAS[[#This Row],[GRUPO]],inv!$U$1:$U$1164,"PLANTA CLASIFICACION")</f>
        <v>0</v>
      </c>
      <c r="G283" s="118">
        <f>+SUMIFS(VENTAS!$I:$I,VENTAS!$K:$K,A283,VENTAS!$C:$C,B283)</f>
        <v>0</v>
      </c>
      <c r="H283" s="118">
        <f>+SUMIFS(VENTAS!J:J,VENTAS!C:C,B283,VENTAS!K:K,A283)</f>
        <v>0</v>
      </c>
      <c r="I283" s="16">
        <f t="shared" si="22"/>
        <v>0</v>
      </c>
      <c r="J283" s="16">
        <f t="shared" si="23"/>
        <v>0</v>
      </c>
    </row>
    <row r="284" spans="1:10">
      <c r="A284" s="117" t="s">
        <v>553</v>
      </c>
      <c r="B284" s="14">
        <v>10417</v>
      </c>
      <c r="C284" t="s">
        <v>1017</v>
      </c>
      <c r="D284" t="str">
        <f>+VLOOKUP(TablaPLANTAS[[#This Row],[COD]],'DT HUEVO'!$A:$D,3,0)</f>
        <v>A</v>
      </c>
      <c r="E284" t="str">
        <f>+VLOOKUP(TablaPLANTAS[[#This Row],[COD]],'DT HUEVO'!$A:$D,4,0)</f>
        <v>EMPACADOS</v>
      </c>
      <c r="F284" s="6">
        <f>+SUMIFS(inv!$D$1:$D$1164,inv!$A$1:$A$1164,B284,inv!$Y$1:$Y$1164,TablaPLANTAS[[#This Row],[GRUPO]],inv!$U$1:$U$1164,"PLANTA CLASIFICACION")</f>
        <v>0</v>
      </c>
      <c r="G284" s="118">
        <f>+SUMIFS(VENTAS!$I:$I,VENTAS!$K:$K,A284,VENTAS!$C:$C,B284)</f>
        <v>0</v>
      </c>
      <c r="H284" s="118">
        <f>+SUMIFS(VENTAS!J:J,VENTAS!C:C,B284,VENTAS!K:K,A284)</f>
        <v>0</v>
      </c>
      <c r="I284" s="16">
        <f t="shared" si="22"/>
        <v>0</v>
      </c>
      <c r="J284" s="16">
        <f t="shared" si="23"/>
        <v>0</v>
      </c>
    </row>
    <row r="285" spans="1:10">
      <c r="A285" s="117" t="s">
        <v>553</v>
      </c>
      <c r="B285" s="14">
        <v>12268</v>
      </c>
      <c r="C285" t="s">
        <v>1022</v>
      </c>
      <c r="D285" t="str">
        <f>+VLOOKUP(TablaPLANTAS[[#This Row],[COD]],'DT HUEVO'!$A:$D,3,0)</f>
        <v>XL</v>
      </c>
      <c r="E285" t="str">
        <f>+VLOOKUP(TablaPLANTAS[[#This Row],[COD]],'DT HUEVO'!$A:$D,4,0)</f>
        <v>EMPACADOS</v>
      </c>
      <c r="F285" s="6">
        <f>+SUMIFS(inv!$D$1:$D$1164,inv!$A$1:$A$1164,B285,inv!$Y$1:$Y$1164,TablaPLANTAS[[#This Row],[GRUPO]],inv!$U$1:$U$1164,"PLANTA CLASIFICACION")</f>
        <v>0</v>
      </c>
      <c r="G285" s="118">
        <f>+SUMIFS(VENTAS!$I:$I,VENTAS!$K:$K,A285,VENTAS!$C:$C,B285)</f>
        <v>0</v>
      </c>
      <c r="H285" s="118">
        <f>+SUMIFS(VENTAS!J:J,VENTAS!C:C,B285,VENTAS!K:K,A285)</f>
        <v>0</v>
      </c>
      <c r="I285" s="16">
        <f t="shared" si="22"/>
        <v>0</v>
      </c>
      <c r="J285" s="16">
        <f t="shared" si="23"/>
        <v>0</v>
      </c>
    </row>
    <row r="286" spans="1:10">
      <c r="A286" s="117" t="s">
        <v>553</v>
      </c>
      <c r="B286" s="14">
        <v>52385</v>
      </c>
      <c r="C286" t="s">
        <v>1023</v>
      </c>
      <c r="D286" t="e">
        <f>+VLOOKUP(TablaPLANTAS[[#This Row],[COD]],'DT HUEVO'!$A:$D,3,0)</f>
        <v>#N/A</v>
      </c>
      <c r="E286" t="e">
        <f>+VLOOKUP(TablaPLANTAS[[#This Row],[COD]],'DT HUEVO'!$A:$D,4,0)</f>
        <v>#N/A</v>
      </c>
      <c r="F286" s="6">
        <f>+SUMIFS(inv!$D$1:$D$1164,inv!$A$1:$A$1164,B286,inv!$Y$1:$Y$1164,TablaPLANTAS[[#This Row],[GRUPO]],inv!$U$1:$U$1164,"PLANTA CLASIFICACION")</f>
        <v>0</v>
      </c>
      <c r="G286" s="118">
        <f>+SUMIFS(VENTAS!$I:$I,VENTAS!$K:$K,A286,VENTAS!$C:$C,B286)</f>
        <v>0</v>
      </c>
      <c r="H286" s="118">
        <f>+SUMIFS(VENTAS!J:J,VENTAS!C:C,B286,VENTAS!K:K,A286)</f>
        <v>0</v>
      </c>
      <c r="I286" s="16">
        <f t="shared" si="22"/>
        <v>0</v>
      </c>
      <c r="J286" s="16">
        <f t="shared" si="23"/>
        <v>0</v>
      </c>
    </row>
    <row r="287" spans="1:10">
      <c r="A287" s="117" t="s">
        <v>553</v>
      </c>
      <c r="B287" s="14">
        <v>52373</v>
      </c>
      <c r="C287" t="s">
        <v>1024</v>
      </c>
      <c r="D287" t="e">
        <f>+VLOOKUP(TablaPLANTAS[[#This Row],[COD]],'DT HUEVO'!$A:$D,3,0)</f>
        <v>#N/A</v>
      </c>
      <c r="E287" t="e">
        <f>+VLOOKUP(TablaPLANTAS[[#This Row],[COD]],'DT HUEVO'!$A:$D,4,0)</f>
        <v>#N/A</v>
      </c>
      <c r="F287" s="6">
        <f>+SUMIFS(inv!$D$1:$D$1164,inv!$A$1:$A$1164,B287,inv!$Y$1:$Y$1164,TablaPLANTAS[[#This Row],[GRUPO]],inv!$U$1:$U$1164,"PLANTA CLASIFICACION")</f>
        <v>0</v>
      </c>
      <c r="G287" s="118">
        <f>+SUMIFS(VENTAS!$I:$I,VENTAS!$K:$K,A287,VENTAS!$C:$C,B287)</f>
        <v>0</v>
      </c>
      <c r="H287" s="118">
        <f>+SUMIFS(VENTAS!J:J,VENTAS!C:C,B287,VENTAS!K:K,A287)</f>
        <v>0</v>
      </c>
      <c r="I287" s="16">
        <f t="shared" si="22"/>
        <v>0</v>
      </c>
      <c r="J287" s="16">
        <f t="shared" si="23"/>
        <v>0</v>
      </c>
    </row>
    <row r="288" spans="1:10">
      <c r="A288" s="117" t="s">
        <v>553</v>
      </c>
      <c r="B288" s="14">
        <v>153503</v>
      </c>
      <c r="C288" t="s">
        <v>1056</v>
      </c>
      <c r="D288" t="str">
        <f>+VLOOKUP(TablaPLANTAS[[#This Row],[COD]],'DT HUEVO'!$A:$D,3,0)</f>
        <v>B</v>
      </c>
      <c r="E288" t="str">
        <f>+VLOOKUP(TablaPLANTAS[[#This Row],[COD]],'DT HUEVO'!$A:$D,4,0)</f>
        <v>EMPACADOS</v>
      </c>
      <c r="F288" s="6">
        <f>+SUMIFS(inv!$D$1:$D$1164,inv!$A$1:$A$1164,B288,inv!$Y$1:$Y$1164,TablaPLANTAS[[#This Row],[GRUPO]],inv!$U$1:$U$1164,"PLANTA CLASIFICACION")</f>
        <v>0</v>
      </c>
      <c r="G288" s="118">
        <f>+SUMIFS(VENTAS!$I:$I,VENTAS!$K:$K,A288,VENTAS!$C:$C,B288)</f>
        <v>0</v>
      </c>
      <c r="H288" s="118">
        <f>+SUMIFS(VENTAS!J:J,VENTAS!C:C,B288,VENTAS!K:K,A288)</f>
        <v>0</v>
      </c>
      <c r="I288" s="16">
        <f t="shared" si="22"/>
        <v>0</v>
      </c>
      <c r="J288" s="16">
        <f t="shared" si="23"/>
        <v>0</v>
      </c>
    </row>
    <row r="289" spans="1:10">
      <c r="A289" s="117" t="s">
        <v>553</v>
      </c>
      <c r="B289" s="14">
        <v>52386</v>
      </c>
      <c r="C289" t="s">
        <v>1059</v>
      </c>
      <c r="D289" t="e">
        <f>+VLOOKUP(TablaPLANTAS[[#This Row],[COD]],'DT HUEVO'!$A:$D,3,0)</f>
        <v>#N/A</v>
      </c>
      <c r="E289" t="e">
        <f>+VLOOKUP(TablaPLANTAS[[#This Row],[COD]],'DT HUEVO'!$A:$D,4,0)</f>
        <v>#N/A</v>
      </c>
      <c r="F289" s="6">
        <f>+SUMIFS(inv!$D$1:$D$1164,inv!$A$1:$A$1164,B289,inv!$Y$1:$Y$1164,TablaPLANTAS[[#This Row],[GRUPO]],inv!$U$1:$U$1164,"PLANTA CLASIFICACION")</f>
        <v>0</v>
      </c>
      <c r="G289" s="118">
        <f>+SUMIFS(VENTAS!$I:$I,VENTAS!$K:$K,A289,VENTAS!$C:$C,B289)</f>
        <v>0</v>
      </c>
      <c r="H289" s="118">
        <f>+SUMIFS(VENTAS!J:J,VENTAS!C:C,B289,VENTAS!K:K,A289)</f>
        <v>0</v>
      </c>
      <c r="I289" s="16">
        <f t="shared" si="22"/>
        <v>0</v>
      </c>
      <c r="J289" s="16">
        <f t="shared" si="23"/>
        <v>0</v>
      </c>
    </row>
    <row r="290" spans="1:10">
      <c r="A290" s="117" t="s">
        <v>553</v>
      </c>
      <c r="B290" s="14">
        <v>52388</v>
      </c>
      <c r="C290" t="s">
        <v>1061</v>
      </c>
      <c r="D290" t="e">
        <f>+VLOOKUP(TablaPLANTAS[[#This Row],[COD]],'DT HUEVO'!$A:$D,3,0)</f>
        <v>#N/A</v>
      </c>
      <c r="E290" t="e">
        <f>+VLOOKUP(TablaPLANTAS[[#This Row],[COD]],'DT HUEVO'!$A:$D,4,0)</f>
        <v>#N/A</v>
      </c>
      <c r="F290" s="6">
        <f>+SUMIFS(inv!$D$1:$D$1164,inv!$A$1:$A$1164,B290,inv!$Y$1:$Y$1164,TablaPLANTAS[[#This Row],[GRUPO]],inv!$U$1:$U$1164,"PLANTA CLASIFICACION")</f>
        <v>0</v>
      </c>
      <c r="G290" s="118">
        <f>+SUMIFS(VENTAS!$I:$I,VENTAS!$K:$K,A290,VENTAS!$C:$C,B290)</f>
        <v>0</v>
      </c>
      <c r="H290" s="118">
        <f>+SUMIFS(VENTAS!J:J,VENTAS!C:C,B290,VENTAS!K:K,A290)</f>
        <v>0</v>
      </c>
      <c r="I290" s="16">
        <f t="shared" si="22"/>
        <v>0</v>
      </c>
      <c r="J290" s="16">
        <f t="shared" si="23"/>
        <v>0</v>
      </c>
    </row>
    <row r="291" spans="1:10">
      <c r="A291" s="117" t="s">
        <v>553</v>
      </c>
      <c r="B291" s="14">
        <v>52387</v>
      </c>
      <c r="C291" t="s">
        <v>1060</v>
      </c>
      <c r="D291" t="e">
        <f>+VLOOKUP(TablaPLANTAS[[#This Row],[COD]],'DT HUEVO'!$A:$D,3,0)</f>
        <v>#N/A</v>
      </c>
      <c r="E291" t="e">
        <f>+VLOOKUP(TablaPLANTAS[[#This Row],[COD]],'DT HUEVO'!$A:$D,4,0)</f>
        <v>#N/A</v>
      </c>
      <c r="F291" s="6">
        <f>+SUMIFS(inv!$D$1:$D$1164,inv!$A$1:$A$1164,B291,inv!$Y$1:$Y$1164,TablaPLANTAS[[#This Row],[GRUPO]],inv!$U$1:$U$1164,"PLANTA CLASIFICACION")</f>
        <v>0</v>
      </c>
      <c r="G291" s="118">
        <f>+SUMIFS(VENTAS!$I:$I,VENTAS!$K:$K,A291,VENTAS!$C:$C,B291)</f>
        <v>0</v>
      </c>
      <c r="H291" s="118">
        <f>+SUMIFS(VENTAS!J:J,VENTAS!C:C,B291,VENTAS!K:K,A291)</f>
        <v>0</v>
      </c>
      <c r="I291" s="16">
        <f t="shared" si="22"/>
        <v>0</v>
      </c>
      <c r="J291" s="16">
        <f t="shared" si="23"/>
        <v>0</v>
      </c>
    </row>
    <row r="292" spans="1:10">
      <c r="A292" s="117" t="s">
        <v>553</v>
      </c>
      <c r="B292" s="14">
        <v>75101</v>
      </c>
      <c r="C292" t="s">
        <v>1062</v>
      </c>
      <c r="D292" t="str">
        <f>+VLOOKUP(TablaPLANTAS[[#This Row],[COD]],'DT HUEVO'!$A:$D,3,0)</f>
        <v>YUMBO</v>
      </c>
      <c r="E292" t="str">
        <f>+VLOOKUP(TablaPLANTAS[[#This Row],[COD]],'DT HUEVO'!$A:$D,4,0)</f>
        <v>GRIS SUELTO</v>
      </c>
      <c r="F292" s="6">
        <f>+SUMIFS(inv!$D$1:$D$1164,inv!$A$1:$A$1164,B292,inv!$Y$1:$Y$1164,TablaPLANTAS[[#This Row],[GRUPO]],inv!$U$1:$U$1164,"PLANTA CLASIFICACION")</f>
        <v>0</v>
      </c>
      <c r="G292" s="118">
        <f>+SUMIFS(VENTAS!$I:$I,VENTAS!$K:$K,A292,VENTAS!$C:$C,B292)</f>
        <v>0</v>
      </c>
      <c r="H292" s="118">
        <f>+SUMIFS(VENTAS!J:J,VENTAS!C:C,B292,VENTAS!K:K,A292)</f>
        <v>0</v>
      </c>
      <c r="I292" s="16">
        <f t="shared" si="22"/>
        <v>0</v>
      </c>
      <c r="J292" s="16">
        <f t="shared" si="23"/>
        <v>0</v>
      </c>
    </row>
    <row r="293" spans="1:10">
      <c r="A293" s="117" t="s">
        <v>553</v>
      </c>
      <c r="B293" s="14">
        <v>52384</v>
      </c>
      <c r="C293" t="s">
        <v>1064</v>
      </c>
      <c r="D293" t="e">
        <f>+VLOOKUP(TablaPLANTAS[[#This Row],[COD]],'DT HUEVO'!$A:$D,3,0)</f>
        <v>#N/A</v>
      </c>
      <c r="E293" t="e">
        <f>+VLOOKUP(TablaPLANTAS[[#This Row],[COD]],'DT HUEVO'!$A:$D,4,0)</f>
        <v>#N/A</v>
      </c>
      <c r="F293" s="6">
        <f>+SUMIFS(inv!$D$1:$D$1164,inv!$A$1:$A$1164,B293,inv!$Y$1:$Y$1164,TablaPLANTAS[[#This Row],[GRUPO]],inv!$U$1:$U$1164,"PLANTA CLASIFICACION")</f>
        <v>0</v>
      </c>
      <c r="G293" s="118">
        <f>+SUMIFS(VENTAS!$I:$I,VENTAS!$K:$K,A293,VENTAS!$C:$C,B293)</f>
        <v>0</v>
      </c>
      <c r="H293" s="118">
        <f>+SUMIFS(VENTAS!J:J,VENTAS!C:C,B293,VENTAS!K:K,A293)</f>
        <v>0</v>
      </c>
      <c r="I293" s="16">
        <f t="shared" si="22"/>
        <v>0</v>
      </c>
      <c r="J293" s="16">
        <f t="shared" si="23"/>
        <v>0</v>
      </c>
    </row>
    <row r="294" spans="1:10">
      <c r="A294" s="117" t="s">
        <v>553</v>
      </c>
      <c r="B294" s="14">
        <v>76403</v>
      </c>
      <c r="C294" t="s">
        <v>1065</v>
      </c>
      <c r="D294" t="str">
        <f>+VLOOKUP(TablaPLANTAS[[#This Row],[COD]],'DT HUEVO'!$A:$D,3,0)</f>
        <v>SEGUNDA</v>
      </c>
      <c r="E294" t="str">
        <f>+VLOOKUP(TablaPLANTAS[[#This Row],[COD]],'DT HUEVO'!$A:$D,4,0)</f>
        <v>SEGUNDA</v>
      </c>
      <c r="F294" s="6">
        <f>+SUMIFS(inv!$D$1:$D$1164,inv!$A$1:$A$1164,B294,inv!$Y$1:$Y$1164,TablaPLANTAS[[#This Row],[GRUPO]],inv!$U$1:$U$1164,"PLANTA CLASIFICACION")</f>
        <v>0</v>
      </c>
      <c r="G294" s="118">
        <f>+SUMIFS(VENTAS!$I:$I,VENTAS!$K:$K,A294,VENTAS!$C:$C,B294)</f>
        <v>0</v>
      </c>
      <c r="H294" s="118">
        <f>+SUMIFS(VENTAS!J:J,VENTAS!C:C,B294,VENTAS!K:K,A294)</f>
        <v>0</v>
      </c>
      <c r="I294" s="16">
        <f t="shared" si="22"/>
        <v>0</v>
      </c>
      <c r="J294" s="16">
        <f t="shared" si="23"/>
        <v>0</v>
      </c>
    </row>
    <row r="295" spans="1:10">
      <c r="A295" s="117" t="s">
        <v>553</v>
      </c>
      <c r="B295" s="14">
        <v>112268</v>
      </c>
      <c r="C295" t="s">
        <v>1022</v>
      </c>
      <c r="D295" t="str">
        <f>+VLOOKUP(TablaPLANTAS[[#This Row],[COD]],'DT HUEVO'!$A:$D,3,0)</f>
        <v>XL</v>
      </c>
      <c r="E295" t="str">
        <f>+VLOOKUP(TablaPLANTAS[[#This Row],[COD]],'DT HUEVO'!$A:$D,4,0)</f>
        <v>EMPACADOS</v>
      </c>
      <c r="F295" s="6">
        <f>+SUMIFS(inv!$D$1:$D$1164,inv!$A$1:$A$1164,B295,inv!$Y$1:$Y$1164,TablaPLANTAS[[#This Row],[GRUPO]],inv!$U$1:$U$1164,"PLANTA CLASIFICACION")</f>
        <v>4200</v>
      </c>
      <c r="G295" s="118">
        <f>+SUMIFS(VENTAS!$I:$I,VENTAS!$K:$K,A295,VENTAS!$C:$C,B295)</f>
        <v>0</v>
      </c>
      <c r="H295" s="118">
        <f>+SUMIFS(VENTAS!J:J,VENTAS!C:C,B295,VENTAS!K:K,A295)</f>
        <v>0</v>
      </c>
      <c r="I295" s="16">
        <f t="shared" si="22"/>
        <v>0</v>
      </c>
      <c r="J295" s="16">
        <f t="shared" si="23"/>
        <v>0</v>
      </c>
    </row>
    <row r="296" spans="1:10">
      <c r="A296" s="117" t="s">
        <v>553</v>
      </c>
      <c r="B296" s="14">
        <v>112379</v>
      </c>
      <c r="C296" t="s">
        <v>1067</v>
      </c>
      <c r="D296" t="str">
        <f>+VLOOKUP(TablaPLANTAS[[#This Row],[COD]],'DT HUEVO'!$A:$D,3,0)</f>
        <v>L</v>
      </c>
      <c r="E296" t="str">
        <f>+VLOOKUP(TablaPLANTAS[[#This Row],[COD]],'DT HUEVO'!$A:$D,4,0)</f>
        <v>EMPACADOS</v>
      </c>
      <c r="F296" s="6">
        <f>+SUMIFS(inv!$D$1:$D$1164,inv!$A$1:$A$1164,B296,inv!$Y$1:$Y$1164,TablaPLANTAS[[#This Row],[GRUPO]],inv!$U$1:$U$1164,"PLANTA CLASIFICACION")</f>
        <v>18600</v>
      </c>
      <c r="G296" s="118">
        <f>+SUMIFS(VENTAS!$I:$I,VENTAS!$K:$K,A296,VENTAS!$C:$C,B296)</f>
        <v>0</v>
      </c>
      <c r="H296" s="118">
        <f>+SUMIFS(VENTAS!J:J,VENTAS!C:C,B296,VENTAS!K:K,A296)</f>
        <v>0</v>
      </c>
      <c r="I296" s="16">
        <f t="shared" si="22"/>
        <v>0</v>
      </c>
      <c r="J296" s="16">
        <f t="shared" si="23"/>
        <v>0</v>
      </c>
    </row>
    <row r="297" spans="1:10">
      <c r="A297" s="117" t="s">
        <v>553</v>
      </c>
      <c r="B297" s="14">
        <v>112357</v>
      </c>
      <c r="C297" t="s">
        <v>1068</v>
      </c>
      <c r="D297" t="str">
        <f>+VLOOKUP(TablaPLANTAS[[#This Row],[COD]],'DT HUEVO'!$A:$D,3,0)</f>
        <v>L</v>
      </c>
      <c r="E297" t="str">
        <f>+VLOOKUP(TablaPLANTAS[[#This Row],[COD]],'DT HUEVO'!$A:$D,4,0)</f>
        <v>EMPACADOS</v>
      </c>
      <c r="F297" s="6">
        <f>+SUMIFS(inv!$D$1:$D$1164,inv!$A$1:$A$1164,B297,inv!$Y$1:$Y$1164,TablaPLANTAS[[#This Row],[GRUPO]],inv!$U$1:$U$1164,"PLANTA CLASIFICACION")</f>
        <v>0</v>
      </c>
      <c r="G297" s="118">
        <f>+SUMIFS(VENTAS!$I:$I,VENTAS!$K:$K,A297,VENTAS!$C:$C,B297)</f>
        <v>0</v>
      </c>
      <c r="H297" s="118">
        <f>+SUMIFS(VENTAS!J:J,VENTAS!C:C,B297,VENTAS!K:K,A297)</f>
        <v>0</v>
      </c>
      <c r="I297" s="16">
        <f t="shared" si="22"/>
        <v>0</v>
      </c>
      <c r="J297" s="16">
        <f t="shared" si="23"/>
        <v>0</v>
      </c>
    </row>
    <row r="298" spans="1:10">
      <c r="A298" s="117" t="s">
        <v>553</v>
      </c>
      <c r="B298" s="14">
        <v>2110216</v>
      </c>
      <c r="C298" t="s">
        <v>1070</v>
      </c>
      <c r="D298" t="str">
        <f>+VLOOKUP(TablaPLANTAS[[#This Row],[COD]],'DT HUEVO'!$A:$D,3,0)</f>
        <v>XL</v>
      </c>
      <c r="E298" t="str">
        <f>+VLOOKUP(TablaPLANTAS[[#This Row],[COD]],'DT HUEVO'!$A:$D,4,0)</f>
        <v>ETIQUETA</v>
      </c>
      <c r="F298" s="6">
        <f>+SUMIFS(inv!$D$1:$D$1164,inv!$A$1:$A$1164,B298,inv!$Y$1:$Y$1164,TablaPLANTAS[[#This Row],[GRUPO]],inv!$U$1:$U$1164,"PLANTA CLASIFICACION")</f>
        <v>0</v>
      </c>
      <c r="G298" s="118">
        <f>+SUMIFS(VENTAS!$I:$I,VENTAS!$K:$K,A298,VENTAS!$C:$C,B298)</f>
        <v>0</v>
      </c>
      <c r="H298" s="118">
        <f>+SUMIFS(VENTAS!J:J,VENTAS!C:C,B298,VENTAS!K:K,A298)</f>
        <v>0</v>
      </c>
      <c r="I298" s="16">
        <f t="shared" si="22"/>
        <v>0</v>
      </c>
      <c r="J298" s="16">
        <f t="shared" si="23"/>
        <v>0</v>
      </c>
    </row>
    <row r="299" spans="1:10">
      <c r="A299" s="117" t="s">
        <v>553</v>
      </c>
      <c r="B299" s="14">
        <v>110216</v>
      </c>
      <c r="C299" t="s">
        <v>1071</v>
      </c>
      <c r="D299" t="str">
        <f>+VLOOKUP(TablaPLANTAS[[#This Row],[COD]],'DT HUEVO'!$A:$D,3,0)</f>
        <v>XL</v>
      </c>
      <c r="E299" t="str">
        <f>+VLOOKUP(TablaPLANTAS[[#This Row],[COD]],'DT HUEVO'!$A:$D,4,0)</f>
        <v>ETIQUETA</v>
      </c>
      <c r="F299" s="6">
        <f>+SUMIFS(inv!$D$1:$D$1164,inv!$A$1:$A$1164,B299,inv!$Y$1:$Y$1164,TablaPLANTAS[[#This Row],[GRUPO]],inv!$U$1:$U$1164,"PLANTA CLASIFICACION")</f>
        <v>0</v>
      </c>
      <c r="G299" s="118">
        <f>+SUMIFS(VENTAS!$I:$I,VENTAS!$K:$K,A299,VENTAS!$C:$C,B299)</f>
        <v>0</v>
      </c>
      <c r="H299" s="118">
        <f>+SUMIFS(VENTAS!J:J,VENTAS!C:C,B299,VENTAS!K:K,A299)</f>
        <v>0</v>
      </c>
      <c r="I299" s="16">
        <f t="shared" si="22"/>
        <v>0</v>
      </c>
      <c r="J299" s="16">
        <f t="shared" si="23"/>
        <v>0</v>
      </c>
    </row>
    <row r="300" spans="1:10">
      <c r="A300" s="117" t="s">
        <v>553</v>
      </c>
      <c r="B300" s="14">
        <v>110278</v>
      </c>
      <c r="C300" t="s">
        <v>1072</v>
      </c>
      <c r="D300" t="str">
        <f>+VLOOKUP(TablaPLANTAS[[#This Row],[COD]],'DT HUEVO'!$A:$D,3,0)</f>
        <v>XL</v>
      </c>
      <c r="E300" t="str">
        <f>+VLOOKUP(TablaPLANTAS[[#This Row],[COD]],'DT HUEVO'!$A:$D,4,0)</f>
        <v>EMPACADOS</v>
      </c>
      <c r="F300" s="6">
        <f>+SUMIFS(inv!$D$1:$D$1164,inv!$A$1:$A$1164,B300,inv!$Y$1:$Y$1164,TablaPLANTAS[[#This Row],[GRUPO]],inv!$U$1:$U$1164,"PLANTA CLASIFICACION")</f>
        <v>0</v>
      </c>
      <c r="G300" s="118">
        <f>+SUMIFS(VENTAS!$I:$I,VENTAS!$K:$K,A300,VENTAS!$C:$C,B300)</f>
        <v>0</v>
      </c>
      <c r="H300" s="118">
        <f>+SUMIFS(VENTAS!J:J,VENTAS!C:C,B300,VENTAS!K:K,A300)</f>
        <v>0</v>
      </c>
      <c r="I300" s="16">
        <f t="shared" si="22"/>
        <v>0</v>
      </c>
      <c r="J300" s="16">
        <f t="shared" si="23"/>
        <v>0</v>
      </c>
    </row>
    <row r="301" spans="1:10">
      <c r="A301" s="117" t="s">
        <v>553</v>
      </c>
      <c r="B301" s="14">
        <v>112268</v>
      </c>
      <c r="C301" t="s">
        <v>1066</v>
      </c>
      <c r="D301" t="str">
        <f>+VLOOKUP(TablaPLANTAS[[#This Row],[COD]],'DT HUEVO'!$A:$D,3,0)</f>
        <v>XL</v>
      </c>
      <c r="E301" t="str">
        <f>+VLOOKUP(TablaPLANTAS[[#This Row],[COD]],'DT HUEVO'!$A:$D,4,0)</f>
        <v>EMPACADOS</v>
      </c>
      <c r="F301" s="6">
        <f>+SUMIFS(inv!$D$1:$D$1164,inv!$A$1:$A$1164,B301,inv!$Y$1:$Y$1164,TablaPLANTAS[[#This Row],[GRUPO]],inv!$U$1:$U$1164,"PLANTA CLASIFICACION")</f>
        <v>4200</v>
      </c>
      <c r="G301" s="118">
        <f>+SUMIFS(VENTAS!$I:$I,VENTAS!$K:$K,A301,VENTAS!$C:$C,B301)</f>
        <v>0</v>
      </c>
      <c r="H301" s="118">
        <f>+SUMIFS(VENTAS!J:J,VENTAS!C:C,B301,VENTAS!K:K,A301)</f>
        <v>0</v>
      </c>
      <c r="I301" s="16">
        <f t="shared" si="22"/>
        <v>0</v>
      </c>
      <c r="J301" s="16">
        <f t="shared" si="23"/>
        <v>0</v>
      </c>
    </row>
    <row r="302" spans="1:10">
      <c r="A302" s="117" t="s">
        <v>553</v>
      </c>
      <c r="B302" s="14">
        <v>112207</v>
      </c>
      <c r="C302" t="s">
        <v>1073</v>
      </c>
      <c r="D302" t="str">
        <f>+VLOOKUP(TablaPLANTAS[[#This Row],[COD]],'DT HUEVO'!$A:$D,3,0)</f>
        <v>XL</v>
      </c>
      <c r="E302" t="str">
        <f>+VLOOKUP(TablaPLANTAS[[#This Row],[COD]],'DT HUEVO'!$A:$D,4,0)</f>
        <v>EMPACADOS</v>
      </c>
      <c r="F302" s="6">
        <f>+SUMIFS(inv!$D$1:$D$1164,inv!$A$1:$A$1164,B302,inv!$Y$1:$Y$1164,TablaPLANTAS[[#This Row],[GRUPO]],inv!$U$1:$U$1164,"PLANTA CLASIFICACION")</f>
        <v>0</v>
      </c>
      <c r="G302" s="118">
        <f>+SUMIFS(VENTAS!$I:$I,VENTAS!$K:$K,A302,VENTAS!$C:$C,B302)</f>
        <v>0</v>
      </c>
      <c r="H302" s="118">
        <f>+SUMIFS(VENTAS!J:J,VENTAS!C:C,B302,VENTAS!K:K,A302)</f>
        <v>0</v>
      </c>
      <c r="I302" s="16">
        <f t="shared" si="22"/>
        <v>0</v>
      </c>
      <c r="J302" s="16">
        <f t="shared" si="23"/>
        <v>0</v>
      </c>
    </row>
    <row r="303" spans="1:10">
      <c r="A303" s="117" t="s">
        <v>553</v>
      </c>
      <c r="B303" s="14">
        <v>110416</v>
      </c>
      <c r="C303" t="s">
        <v>1074</v>
      </c>
      <c r="D303" t="str">
        <f>+VLOOKUP(TablaPLANTAS[[#This Row],[COD]],'DT HUEVO'!$A:$D,3,0)</f>
        <v>M</v>
      </c>
      <c r="E303" t="str">
        <f>+VLOOKUP(TablaPLANTAS[[#This Row],[COD]],'DT HUEVO'!$A:$D,4,0)</f>
        <v>ETIQUETA</v>
      </c>
      <c r="F303" s="6">
        <f>+SUMIFS(inv!$D$1:$D$1164,inv!$A$1:$A$1164,B303,inv!$Y$1:$Y$1164,TablaPLANTAS[[#This Row],[GRUPO]],inv!$U$1:$U$1164,"PLANTA CLASIFICACION")</f>
        <v>0</v>
      </c>
      <c r="G303" s="118">
        <f>+SUMIFS(VENTAS!$I:$I,VENTAS!$K:$K,A303,VENTAS!$C:$C,B303)</f>
        <v>0</v>
      </c>
      <c r="H303" s="118">
        <f>+SUMIFS(VENTAS!J:J,VENTAS!C:C,B303,VENTAS!K:K,A303)</f>
        <v>0</v>
      </c>
      <c r="I303" s="16">
        <f t="shared" si="22"/>
        <v>0</v>
      </c>
      <c r="J303" s="16">
        <f t="shared" si="23"/>
        <v>0</v>
      </c>
    </row>
    <row r="304" spans="1:10">
      <c r="A304" s="117" t="s">
        <v>553</v>
      </c>
      <c r="B304" s="14">
        <v>2110416</v>
      </c>
      <c r="C304" t="s">
        <v>1075</v>
      </c>
      <c r="D304" t="str">
        <f>+VLOOKUP(TablaPLANTAS[[#This Row],[COD]],'DT HUEVO'!$A:$D,3,0)</f>
        <v>M</v>
      </c>
      <c r="E304" t="str">
        <f>+VLOOKUP(TablaPLANTAS[[#This Row],[COD]],'DT HUEVO'!$A:$D,4,0)</f>
        <v>ETIQUETA</v>
      </c>
      <c r="F304" s="6">
        <f>+SUMIFS(inv!$D$1:$D$1164,inv!$A$1:$A$1164,B304,inv!$Y$1:$Y$1164,TablaPLANTAS[[#This Row],[GRUPO]],inv!$U$1:$U$1164,"PLANTA CLASIFICACION")</f>
        <v>0</v>
      </c>
      <c r="G304" s="118">
        <f>+SUMIFS(VENTAS!$I:$I,VENTAS!$K:$K,A304,VENTAS!$C:$C,B304)</f>
        <v>0</v>
      </c>
      <c r="H304" s="118">
        <f>+SUMIFS(VENTAS!J:J,VENTAS!C:C,B304,VENTAS!K:K,A304)</f>
        <v>0</v>
      </c>
      <c r="I304" s="16">
        <f t="shared" si="22"/>
        <v>0</v>
      </c>
      <c r="J304" s="16">
        <f t="shared" si="23"/>
        <v>0</v>
      </c>
    </row>
    <row r="305" spans="1:10">
      <c r="A305" s="117" t="s">
        <v>553</v>
      </c>
      <c r="B305" s="14">
        <v>110473</v>
      </c>
      <c r="C305" t="s">
        <v>1076</v>
      </c>
      <c r="D305" t="str">
        <f>+VLOOKUP(TablaPLANTAS[[#This Row],[COD]],'DT HUEVO'!$A:$D,3,0)</f>
        <v>M</v>
      </c>
      <c r="E305" t="str">
        <f>+VLOOKUP(TablaPLANTAS[[#This Row],[COD]],'DT HUEVO'!$A:$D,4,0)</f>
        <v>EMPACADOS</v>
      </c>
      <c r="F305" s="6">
        <f>+SUMIFS(inv!$D$1:$D$1164,inv!$A$1:$A$1164,B305,inv!$Y$1:$Y$1164,TablaPLANTAS[[#This Row],[GRUPO]],inv!$U$1:$U$1164,"PLANTA CLASIFICACION")</f>
        <v>0</v>
      </c>
      <c r="G305" s="118">
        <f>+SUMIFS(VENTAS!$I:$I,VENTAS!$K:$K,A305,VENTAS!$C:$C,B305)</f>
        <v>0</v>
      </c>
      <c r="H305" s="118">
        <f>+SUMIFS(VENTAS!J:J,VENTAS!C:C,B305,VENTAS!K:K,A305)</f>
        <v>0</v>
      </c>
      <c r="I305" s="16">
        <f t="shared" si="22"/>
        <v>0</v>
      </c>
      <c r="J305" s="16">
        <f t="shared" si="23"/>
        <v>0</v>
      </c>
    </row>
    <row r="306" spans="1:10">
      <c r="A306" s="117" t="s">
        <v>553</v>
      </c>
      <c r="B306" s="14">
        <v>110480</v>
      </c>
      <c r="C306" t="s">
        <v>1077</v>
      </c>
      <c r="D306" t="str">
        <f>+VLOOKUP(TablaPLANTAS[[#This Row],[COD]],'DT HUEVO'!$A:$D,3,0)</f>
        <v>M</v>
      </c>
      <c r="E306" t="str">
        <f>+VLOOKUP(TablaPLANTAS[[#This Row],[COD]],'DT HUEVO'!$A:$D,4,0)</f>
        <v>EMPACADOS</v>
      </c>
      <c r="F306" s="6">
        <f>+SUMIFS(inv!$D$1:$D$1164,inv!$A$1:$A$1164,B306,inv!$Y$1:$Y$1164,TablaPLANTAS[[#This Row],[GRUPO]],inv!$U$1:$U$1164,"PLANTA CLASIFICACION")</f>
        <v>0</v>
      </c>
      <c r="G306" s="118">
        <f>+SUMIFS(VENTAS!$I:$I,VENTAS!$K:$K,A306,VENTAS!$C:$C,B306)</f>
        <v>0</v>
      </c>
      <c r="H306" s="118">
        <f>+SUMIFS(VENTAS!J:J,VENTAS!C:C,B306,VENTAS!K:K,A306)</f>
        <v>0</v>
      </c>
      <c r="I306" s="16">
        <f t="shared" si="22"/>
        <v>0</v>
      </c>
      <c r="J306" s="16">
        <f t="shared" si="23"/>
        <v>0</v>
      </c>
    </row>
    <row r="307" spans="1:10">
      <c r="A307" s="117" t="s">
        <v>553</v>
      </c>
      <c r="B307" s="14">
        <v>110472</v>
      </c>
      <c r="C307" t="s">
        <v>1078</v>
      </c>
      <c r="D307" t="str">
        <f>+VLOOKUP(TablaPLANTAS[[#This Row],[COD]],'DT HUEVO'!$A:$D,3,0)</f>
        <v>M</v>
      </c>
      <c r="E307" t="str">
        <f>+VLOOKUP(TablaPLANTAS[[#This Row],[COD]],'DT HUEVO'!$A:$D,4,0)</f>
        <v>EMPACADOS</v>
      </c>
      <c r="F307" s="6">
        <f>+SUMIFS(inv!$D$1:$D$1164,inv!$A$1:$A$1164,B307,inv!$Y$1:$Y$1164,TablaPLANTAS[[#This Row],[GRUPO]],inv!$U$1:$U$1164,"PLANTA CLASIFICACION")</f>
        <v>0</v>
      </c>
      <c r="G307" s="118">
        <f>+SUMIFS(VENTAS!$I:$I,VENTAS!$K:$K,A307,VENTAS!$C:$C,B307)</f>
        <v>0</v>
      </c>
      <c r="H307" s="118">
        <f>+SUMIFS(VENTAS!J:J,VENTAS!C:C,B307,VENTAS!K:K,A307)</f>
        <v>0</v>
      </c>
      <c r="I307" s="16">
        <f t="shared" si="22"/>
        <v>0</v>
      </c>
      <c r="J307" s="16">
        <f t="shared" si="23"/>
        <v>0</v>
      </c>
    </row>
    <row r="308" spans="1:10">
      <c r="A308" s="117" t="s">
        <v>553</v>
      </c>
      <c r="B308" s="14">
        <v>2110410</v>
      </c>
      <c r="C308" t="s">
        <v>1079</v>
      </c>
      <c r="D308" t="str">
        <f>+VLOOKUP(TablaPLANTAS[[#This Row],[COD]],'DT HUEVO'!$A:$D,3,0)</f>
        <v>M</v>
      </c>
      <c r="E308" t="str">
        <f>+VLOOKUP(TablaPLANTAS[[#This Row],[COD]],'DT HUEVO'!$A:$D,4,0)</f>
        <v>EMPACADOS</v>
      </c>
      <c r="F308" s="6">
        <f>+SUMIFS(inv!$D$1:$D$1164,inv!$A$1:$A$1164,B308,inv!$Y$1:$Y$1164,TablaPLANTAS[[#This Row],[GRUPO]],inv!$U$1:$U$1164,"PLANTA CLASIFICACION")</f>
        <v>0</v>
      </c>
      <c r="G308" s="118">
        <f>+SUMIFS(VENTAS!$I:$I,VENTAS!$K:$K,A308,VENTAS!$C:$C,B308)</f>
        <v>0</v>
      </c>
      <c r="H308" s="118">
        <f>+SUMIFS(VENTAS!J:J,VENTAS!C:C,B308,VENTAS!K:K,A308)</f>
        <v>0</v>
      </c>
      <c r="I308" s="16">
        <f t="shared" si="22"/>
        <v>0</v>
      </c>
      <c r="J308" s="16">
        <f t="shared" si="23"/>
        <v>0</v>
      </c>
    </row>
    <row r="309" spans="1:10">
      <c r="A309" s="117" t="s">
        <v>553</v>
      </c>
      <c r="B309" s="14">
        <v>110410</v>
      </c>
      <c r="C309" t="s">
        <v>1080</v>
      </c>
      <c r="D309" t="str">
        <f>+VLOOKUP(TablaPLANTAS[[#This Row],[COD]],'DT HUEVO'!$A:$D,3,0)</f>
        <v>M</v>
      </c>
      <c r="E309" t="str">
        <f>+VLOOKUP(TablaPLANTAS[[#This Row],[COD]],'DT HUEVO'!$A:$D,4,0)</f>
        <v>EMPACADOS</v>
      </c>
      <c r="F309" s="6">
        <f>+SUMIFS(inv!$D$1:$D$1164,inv!$A$1:$A$1164,B309,inv!$Y$1:$Y$1164,TablaPLANTAS[[#This Row],[GRUPO]],inv!$U$1:$U$1164,"PLANTA CLASIFICACION")</f>
        <v>0</v>
      </c>
      <c r="G309" s="118">
        <f>+SUMIFS(VENTAS!$I:$I,VENTAS!$K:$K,A309,VENTAS!$C:$C,B309)</f>
        <v>0</v>
      </c>
      <c r="H309" s="118">
        <f>+SUMIFS(VENTAS!J:J,VENTAS!C:C,B309,VENTAS!K:K,A309)</f>
        <v>0</v>
      </c>
      <c r="I309" s="16">
        <f t="shared" si="22"/>
        <v>0</v>
      </c>
      <c r="J309" s="16">
        <f t="shared" si="23"/>
        <v>0</v>
      </c>
    </row>
    <row r="310" spans="1:10">
      <c r="A310" s="117" t="s">
        <v>553</v>
      </c>
      <c r="B310" s="14">
        <v>2110403</v>
      </c>
      <c r="C310" t="s">
        <v>1081</v>
      </c>
      <c r="D310" t="str">
        <f>+VLOOKUP(TablaPLANTAS[[#This Row],[COD]],'DT HUEVO'!$A:$D,3,0)</f>
        <v>M</v>
      </c>
      <c r="E310" t="str">
        <f>+VLOOKUP(TablaPLANTAS[[#This Row],[COD]],'DT HUEVO'!$A:$D,4,0)</f>
        <v>EMPACADOS</v>
      </c>
      <c r="F310" s="6">
        <f>+SUMIFS(inv!$D$1:$D$1164,inv!$A$1:$A$1164,B310,inv!$Y$1:$Y$1164,TablaPLANTAS[[#This Row],[GRUPO]],inv!$U$1:$U$1164,"PLANTA CLASIFICACION")</f>
        <v>0</v>
      </c>
      <c r="G310" s="118">
        <f>+SUMIFS(VENTAS!$I:$I,VENTAS!$K:$K,A310,VENTAS!$C:$C,B310)</f>
        <v>0</v>
      </c>
      <c r="H310" s="118">
        <f>+SUMIFS(VENTAS!J:J,VENTAS!C:C,B310,VENTAS!K:K,A310)</f>
        <v>0</v>
      </c>
      <c r="I310" s="16">
        <f t="shared" si="22"/>
        <v>0</v>
      </c>
      <c r="J310" s="16">
        <f t="shared" si="23"/>
        <v>0</v>
      </c>
    </row>
    <row r="311" spans="1:10">
      <c r="A311" s="117" t="s">
        <v>553</v>
      </c>
      <c r="B311" s="14">
        <v>110403</v>
      </c>
      <c r="C311" t="s">
        <v>1082</v>
      </c>
      <c r="D311" t="str">
        <f>+VLOOKUP(TablaPLANTAS[[#This Row],[COD]],'DT HUEVO'!$A:$D,3,0)</f>
        <v>M</v>
      </c>
      <c r="E311" t="str">
        <f>+VLOOKUP(TablaPLANTAS[[#This Row],[COD]],'DT HUEVO'!$A:$D,4,0)</f>
        <v>EMPACADOS</v>
      </c>
      <c r="F311" s="6">
        <f>+SUMIFS(inv!$D$1:$D$1164,inv!$A$1:$A$1164,B311,inv!$Y$1:$Y$1164,TablaPLANTAS[[#This Row],[GRUPO]],inv!$U$1:$U$1164,"PLANTA CLASIFICACION")</f>
        <v>0</v>
      </c>
      <c r="G311" s="118">
        <f>+SUMIFS(VENTAS!$I:$I,VENTAS!$K:$K,A311,VENTAS!$C:$C,B311)</f>
        <v>0</v>
      </c>
      <c r="H311" s="118">
        <f>+SUMIFS(VENTAS!J:J,VENTAS!C:C,B311,VENTAS!K:K,A311)</f>
        <v>0</v>
      </c>
      <c r="I311" s="16">
        <f t="shared" si="22"/>
        <v>0</v>
      </c>
      <c r="J311" s="16">
        <f t="shared" si="23"/>
        <v>0</v>
      </c>
    </row>
    <row r="312" spans="1:10">
      <c r="A312" s="117" t="s">
        <v>553</v>
      </c>
      <c r="B312" s="14">
        <v>2110407</v>
      </c>
      <c r="C312" t="s">
        <v>1083</v>
      </c>
      <c r="D312" t="str">
        <f>+VLOOKUP(TablaPLANTAS[[#This Row],[COD]],'DT HUEVO'!$A:$D,3,0)</f>
        <v>M</v>
      </c>
      <c r="E312" t="str">
        <f>+VLOOKUP(TablaPLANTAS[[#This Row],[COD]],'DT HUEVO'!$A:$D,4,0)</f>
        <v>EMPACADOS</v>
      </c>
      <c r="F312" s="6">
        <f>+SUMIFS(inv!$D$1:$D$1164,inv!$A$1:$A$1164,B312,inv!$Y$1:$Y$1164,TablaPLANTAS[[#This Row],[GRUPO]],inv!$U$1:$U$1164,"PLANTA CLASIFICACION")</f>
        <v>0</v>
      </c>
      <c r="G312" s="118">
        <f>+SUMIFS(VENTAS!$I:$I,VENTAS!$K:$K,A312,VENTAS!$C:$C,B312)</f>
        <v>0</v>
      </c>
      <c r="H312" s="118">
        <f>+SUMIFS(VENTAS!J:J,VENTAS!C:C,B312,VENTAS!K:K,A312)</f>
        <v>0</v>
      </c>
      <c r="I312" s="16">
        <f t="shared" si="22"/>
        <v>0</v>
      </c>
      <c r="J312" s="16">
        <f t="shared" si="23"/>
        <v>0</v>
      </c>
    </row>
    <row r="313" spans="1:10">
      <c r="A313" s="117" t="s">
        <v>553</v>
      </c>
      <c r="B313" s="14">
        <v>110407</v>
      </c>
      <c r="C313" t="s">
        <v>1084</v>
      </c>
      <c r="D313" t="str">
        <f>+VLOOKUP(TablaPLANTAS[[#This Row],[COD]],'DT HUEVO'!$A:$D,3,0)</f>
        <v>M</v>
      </c>
      <c r="E313" t="str">
        <f>+VLOOKUP(TablaPLANTAS[[#This Row],[COD]],'DT HUEVO'!$A:$D,4,0)</f>
        <v>EMPACADOS</v>
      </c>
      <c r="F313" s="6">
        <f>+SUMIFS(inv!$D$1:$D$1164,inv!$A$1:$A$1164,B313,inv!$Y$1:$Y$1164,TablaPLANTAS[[#This Row],[GRUPO]],inv!$U$1:$U$1164,"PLANTA CLASIFICACION")</f>
        <v>0</v>
      </c>
      <c r="G313" s="118">
        <f>+SUMIFS(VENTAS!$I:$I,VENTAS!$K:$K,A313,VENTAS!$C:$C,B313)</f>
        <v>0</v>
      </c>
      <c r="H313" s="118">
        <f>+SUMIFS(VENTAS!J:J,VENTAS!C:C,B313,VENTAS!K:K,A313)</f>
        <v>0</v>
      </c>
      <c r="I313" s="16">
        <f t="shared" si="22"/>
        <v>0</v>
      </c>
      <c r="J313" s="16">
        <f t="shared" si="23"/>
        <v>0</v>
      </c>
    </row>
    <row r="314" spans="1:10">
      <c r="A314" s="117" t="s">
        <v>553</v>
      </c>
      <c r="B314" s="14">
        <v>112482</v>
      </c>
      <c r="C314" t="s">
        <v>1085</v>
      </c>
      <c r="D314" t="str">
        <f>+VLOOKUP(TablaPLANTAS[[#This Row],[COD]],'DT HUEVO'!$A:$D,3,0)</f>
        <v>M</v>
      </c>
      <c r="E314" t="str">
        <f>+VLOOKUP(TablaPLANTAS[[#This Row],[COD]],'DT HUEVO'!$A:$D,4,0)</f>
        <v>EMPACADOS</v>
      </c>
      <c r="F314" s="6">
        <f>+SUMIFS(inv!$D$1:$D$1164,inv!$A$1:$A$1164,B314,inv!$Y$1:$Y$1164,TablaPLANTAS[[#This Row],[GRUPO]],inv!$U$1:$U$1164,"PLANTA CLASIFICACION")</f>
        <v>0</v>
      </c>
      <c r="G314" s="118">
        <f>+SUMIFS(VENTAS!$I:$I,VENTAS!$K:$K,A314,VENTAS!$C:$C,B314)</f>
        <v>0</v>
      </c>
      <c r="H314" s="118">
        <f>+SUMIFS(VENTAS!J:J,VENTAS!C:C,B314,VENTAS!K:K,A314)</f>
        <v>0</v>
      </c>
      <c r="I314" s="16">
        <f t="shared" ref="I314:I345" si="24">+IFERROR((F314/G314),0)</f>
        <v>0</v>
      </c>
      <c r="J314" s="16">
        <f t="shared" ref="J314:J345" si="25">+IFERROR((F314/H314),0)</f>
        <v>0</v>
      </c>
    </row>
    <row r="315" spans="1:10">
      <c r="A315" s="117" t="s">
        <v>553</v>
      </c>
      <c r="B315" s="14">
        <v>112479</v>
      </c>
      <c r="C315" t="s">
        <v>1086</v>
      </c>
      <c r="D315" t="str">
        <f>+VLOOKUP(TablaPLANTAS[[#This Row],[COD]],'DT HUEVO'!$A:$D,3,0)</f>
        <v>M</v>
      </c>
      <c r="E315" t="str">
        <f>+VLOOKUP(TablaPLANTAS[[#This Row],[COD]],'DT HUEVO'!$A:$D,4,0)</f>
        <v>EMPACADOS</v>
      </c>
      <c r="F315" s="6">
        <f>+SUMIFS(inv!$D$1:$D$1164,inv!$A$1:$A$1164,B315,inv!$Y$1:$Y$1164,TablaPLANTAS[[#This Row],[GRUPO]],inv!$U$1:$U$1164,"PLANTA CLASIFICACION")</f>
        <v>0</v>
      </c>
      <c r="G315" s="118">
        <f>+SUMIFS(VENTAS!$I:$I,VENTAS!$K:$K,A315,VENTAS!$C:$C,B315)</f>
        <v>0</v>
      </c>
      <c r="H315" s="118">
        <f>+SUMIFS(VENTAS!J:J,VENTAS!C:C,B315,VENTAS!K:K,A315)</f>
        <v>0</v>
      </c>
      <c r="I315" s="16">
        <f t="shared" si="24"/>
        <v>0</v>
      </c>
      <c r="J315" s="16">
        <f t="shared" si="25"/>
        <v>0</v>
      </c>
    </row>
    <row r="316" spans="1:10">
      <c r="A316" s="117" t="s">
        <v>553</v>
      </c>
      <c r="B316" s="14">
        <v>112401</v>
      </c>
      <c r="C316" t="s">
        <v>1087</v>
      </c>
      <c r="D316" t="str">
        <f>+VLOOKUP(TablaPLANTAS[[#This Row],[COD]],'DT HUEVO'!$A:$D,3,0)</f>
        <v>M</v>
      </c>
      <c r="E316" t="str">
        <f>+VLOOKUP(TablaPLANTAS[[#This Row],[COD]],'DT HUEVO'!$A:$D,4,0)</f>
        <v>EMPACADOS</v>
      </c>
      <c r="F316" s="6">
        <f>+SUMIFS(inv!$D$1:$D$1164,inv!$A$1:$A$1164,B316,inv!$Y$1:$Y$1164,TablaPLANTAS[[#This Row],[GRUPO]],inv!$U$1:$U$1164,"PLANTA CLASIFICACION")</f>
        <v>0</v>
      </c>
      <c r="G316" s="118">
        <f>+SUMIFS(VENTAS!$I:$I,VENTAS!$K:$K,A316,VENTAS!$C:$C,B316)</f>
        <v>0</v>
      </c>
      <c r="H316" s="118">
        <f>+SUMIFS(VENTAS!J:J,VENTAS!C:C,B316,VENTAS!K:K,A316)</f>
        <v>0</v>
      </c>
      <c r="I316" s="16">
        <f t="shared" si="24"/>
        <v>0</v>
      </c>
      <c r="J316" s="16">
        <f t="shared" si="25"/>
        <v>0</v>
      </c>
    </row>
    <row r="317" spans="1:10">
      <c r="A317" s="117" t="s">
        <v>553</v>
      </c>
      <c r="B317" s="14">
        <v>110470</v>
      </c>
      <c r="C317" t="s">
        <v>1088</v>
      </c>
      <c r="D317" t="str">
        <f>+VLOOKUP(TablaPLANTAS[[#This Row],[COD]],'DT HUEVO'!$A:$D,3,0)</f>
        <v>M</v>
      </c>
      <c r="E317" t="str">
        <f>+VLOOKUP(TablaPLANTAS[[#This Row],[COD]],'DT HUEVO'!$A:$D,4,0)</f>
        <v>EMPACADOS</v>
      </c>
      <c r="F317" s="6">
        <f>+SUMIFS(inv!$D$1:$D$1164,inv!$A$1:$A$1164,B317,inv!$Y$1:$Y$1164,TablaPLANTAS[[#This Row],[GRUPO]],inv!$U$1:$U$1164,"PLANTA CLASIFICACION")</f>
        <v>0</v>
      </c>
      <c r="G317" s="118">
        <f>+SUMIFS(VENTAS!$I:$I,VENTAS!$K:$K,A317,VENTAS!$C:$C,B317)</f>
        <v>0</v>
      </c>
      <c r="H317" s="118">
        <f>+SUMIFS(VENTAS!J:J,VENTAS!C:C,B317,VENTAS!K:K,A317)</f>
        <v>0</v>
      </c>
      <c r="I317" s="16">
        <f t="shared" si="24"/>
        <v>0</v>
      </c>
      <c r="J317" s="16">
        <f t="shared" si="25"/>
        <v>0</v>
      </c>
    </row>
    <row r="318" spans="1:10">
      <c r="A318" s="117" t="s">
        <v>553</v>
      </c>
      <c r="B318" s="14">
        <v>110469</v>
      </c>
      <c r="C318" t="s">
        <v>1089</v>
      </c>
      <c r="D318" t="str">
        <f>+VLOOKUP(TablaPLANTAS[[#This Row],[COD]],'DT HUEVO'!$A:$D,3,0)</f>
        <v>M</v>
      </c>
      <c r="E318" t="str">
        <f>+VLOOKUP(TablaPLANTAS[[#This Row],[COD]],'DT HUEVO'!$A:$D,4,0)</f>
        <v>EMPACADOS</v>
      </c>
      <c r="F318" s="6">
        <f>+SUMIFS(inv!$D$1:$D$1164,inv!$A$1:$A$1164,B318,inv!$Y$1:$Y$1164,TablaPLANTAS[[#This Row],[GRUPO]],inv!$U$1:$U$1164,"PLANTA CLASIFICACION")</f>
        <v>0</v>
      </c>
      <c r="G318" s="118">
        <f>+SUMIFS(VENTAS!$I:$I,VENTAS!$K:$K,A318,VENTAS!$C:$C,B318)</f>
        <v>0</v>
      </c>
      <c r="H318" s="118">
        <f>+SUMIFS(VENTAS!J:J,VENTAS!C:C,B318,VENTAS!K:K,A318)</f>
        <v>0</v>
      </c>
      <c r="I318" s="16">
        <f t="shared" si="24"/>
        <v>0</v>
      </c>
      <c r="J318" s="16">
        <f t="shared" si="25"/>
        <v>0</v>
      </c>
    </row>
    <row r="319" spans="1:10">
      <c r="A319" s="117" t="s">
        <v>553</v>
      </c>
      <c r="B319" s="14">
        <v>110490</v>
      </c>
      <c r="C319" t="s">
        <v>1090</v>
      </c>
      <c r="D319" t="str">
        <f>+VLOOKUP(TablaPLANTAS[[#This Row],[COD]],'DT HUEVO'!$A:$D,3,0)</f>
        <v>M</v>
      </c>
      <c r="E319" t="str">
        <f>+VLOOKUP(TablaPLANTAS[[#This Row],[COD]],'DT HUEVO'!$A:$D,4,0)</f>
        <v>EMPACADOS</v>
      </c>
      <c r="F319" s="6">
        <f>+SUMIFS(inv!$D$1:$D$1164,inv!$A$1:$A$1164,B319,inv!$Y$1:$Y$1164,TablaPLANTAS[[#This Row],[GRUPO]],inv!$U$1:$U$1164,"PLANTA CLASIFICACION")</f>
        <v>0</v>
      </c>
      <c r="G319" s="118">
        <f>+SUMIFS(VENTAS!$I:$I,VENTAS!$K:$K,A319,VENTAS!$C:$C,B319)</f>
        <v>0</v>
      </c>
      <c r="H319" s="118">
        <f>+SUMIFS(VENTAS!J:J,VENTAS!C:C,B319,VENTAS!K:K,A319)</f>
        <v>0</v>
      </c>
      <c r="I319" s="16">
        <f t="shared" si="24"/>
        <v>0</v>
      </c>
      <c r="J319" s="16">
        <f t="shared" si="25"/>
        <v>0</v>
      </c>
    </row>
    <row r="320" spans="1:10">
      <c r="A320" s="117" t="s">
        <v>553</v>
      </c>
      <c r="B320" s="14">
        <v>112407</v>
      </c>
      <c r="C320" t="s">
        <v>1091</v>
      </c>
      <c r="D320" t="str">
        <f>+VLOOKUP(TablaPLANTAS[[#This Row],[COD]],'DT HUEVO'!$A:$D,3,0)</f>
        <v>M</v>
      </c>
      <c r="E320" t="str">
        <f>+VLOOKUP(TablaPLANTAS[[#This Row],[COD]],'DT HUEVO'!$A:$D,4,0)</f>
        <v>EMPACADOS</v>
      </c>
      <c r="F320" s="6">
        <f>+SUMIFS(inv!$D$1:$D$1164,inv!$A$1:$A$1164,B320,inv!$Y$1:$Y$1164,TablaPLANTAS[[#This Row],[GRUPO]],inv!$U$1:$U$1164,"PLANTA CLASIFICACION")</f>
        <v>0</v>
      </c>
      <c r="G320" s="118">
        <f>+SUMIFS(VENTAS!$I:$I,VENTAS!$K:$K,A320,VENTAS!$C:$C,B320)</f>
        <v>0</v>
      </c>
      <c r="H320" s="118">
        <f>+SUMIFS(VENTAS!J:J,VENTAS!C:C,B320,VENTAS!K:K,A320)</f>
        <v>0</v>
      </c>
      <c r="I320" s="16">
        <f t="shared" si="24"/>
        <v>0</v>
      </c>
      <c r="J320" s="16">
        <f t="shared" si="25"/>
        <v>0</v>
      </c>
    </row>
    <row r="321" spans="1:10">
      <c r="A321" s="117" t="s">
        <v>553</v>
      </c>
      <c r="B321" s="14">
        <v>112459</v>
      </c>
      <c r="C321" t="s">
        <v>1092</v>
      </c>
      <c r="D321" t="str">
        <f>+VLOOKUP(TablaPLANTAS[[#This Row],[COD]],'DT HUEVO'!$A:$D,3,0)</f>
        <v>M</v>
      </c>
      <c r="E321" t="str">
        <f>+VLOOKUP(TablaPLANTAS[[#This Row],[COD]],'DT HUEVO'!$A:$D,4,0)</f>
        <v>EMPACADOS</v>
      </c>
      <c r="F321" s="6">
        <f>+SUMIFS(inv!$D$1:$D$1164,inv!$A$1:$A$1164,B321,inv!$Y$1:$Y$1164,TablaPLANTAS[[#This Row],[GRUPO]],inv!$U$1:$U$1164,"PLANTA CLASIFICACION")</f>
        <v>0</v>
      </c>
      <c r="G321" s="118">
        <f>+SUMIFS(VENTAS!$I:$I,VENTAS!$K:$K,A321,VENTAS!$C:$C,B321)</f>
        <v>0</v>
      </c>
      <c r="H321" s="118">
        <f>+SUMIFS(VENTAS!J:J,VENTAS!C:C,B321,VENTAS!K:K,A321)</f>
        <v>0</v>
      </c>
      <c r="I321" s="16">
        <f t="shared" si="24"/>
        <v>0</v>
      </c>
      <c r="J321" s="16">
        <f t="shared" si="25"/>
        <v>0</v>
      </c>
    </row>
    <row r="322" spans="1:10">
      <c r="A322" s="117" t="s">
        <v>553</v>
      </c>
      <c r="B322" s="14">
        <v>112457</v>
      </c>
      <c r="C322" t="s">
        <v>1093</v>
      </c>
      <c r="D322" t="str">
        <f>+VLOOKUP(TablaPLANTAS[[#This Row],[COD]],'DT HUEVO'!$A:$D,3,0)</f>
        <v>M</v>
      </c>
      <c r="E322" t="str">
        <f>+VLOOKUP(TablaPLANTAS[[#This Row],[COD]],'DT HUEVO'!$A:$D,4,0)</f>
        <v>EMPACADOS</v>
      </c>
      <c r="F322" s="6">
        <f>+SUMIFS(inv!$D$1:$D$1164,inv!$A$1:$A$1164,B322,inv!$Y$1:$Y$1164,TablaPLANTAS[[#This Row],[GRUPO]],inv!$U$1:$U$1164,"PLANTA CLASIFICACION")</f>
        <v>0</v>
      </c>
      <c r="G322" s="118">
        <f>+SUMIFS(VENTAS!$I:$I,VENTAS!$K:$K,A322,VENTAS!$C:$C,B322)</f>
        <v>0</v>
      </c>
      <c r="H322" s="118">
        <f>+SUMIFS(VENTAS!J:J,VENTAS!C:C,B322,VENTAS!K:K,A322)</f>
        <v>0</v>
      </c>
      <c r="I322" s="16">
        <f t="shared" si="24"/>
        <v>0</v>
      </c>
      <c r="J322" s="16">
        <f t="shared" si="25"/>
        <v>0</v>
      </c>
    </row>
    <row r="323" spans="1:10">
      <c r="A323" s="117" t="s">
        <v>553</v>
      </c>
      <c r="B323" s="14">
        <v>110316</v>
      </c>
      <c r="C323" t="s">
        <v>1094</v>
      </c>
      <c r="D323" t="str">
        <f>+VLOOKUP(TablaPLANTAS[[#This Row],[COD]],'DT HUEVO'!$A:$D,3,0)</f>
        <v>L</v>
      </c>
      <c r="E323" t="str">
        <f>+VLOOKUP(TablaPLANTAS[[#This Row],[COD]],'DT HUEVO'!$A:$D,4,0)</f>
        <v>ETIQUETA</v>
      </c>
      <c r="F323" s="6">
        <f>+SUMIFS(inv!$D$1:$D$1164,inv!$A$1:$A$1164,B323,inv!$Y$1:$Y$1164,TablaPLANTAS[[#This Row],[GRUPO]],inv!$U$1:$U$1164,"PLANTA CLASIFICACION")</f>
        <v>0</v>
      </c>
      <c r="G323" s="118">
        <f>+SUMIFS(VENTAS!$I:$I,VENTAS!$K:$K,A323,VENTAS!$C:$C,B323)</f>
        <v>0</v>
      </c>
      <c r="H323" s="118">
        <f>+SUMIFS(VENTAS!J:J,VENTAS!C:C,B323,VENTAS!K:K,A323)</f>
        <v>0</v>
      </c>
      <c r="I323" s="16">
        <f t="shared" si="24"/>
        <v>0</v>
      </c>
      <c r="J323" s="16">
        <f t="shared" si="25"/>
        <v>0</v>
      </c>
    </row>
    <row r="324" spans="1:10">
      <c r="A324" s="117" t="s">
        <v>553</v>
      </c>
      <c r="B324" s="14">
        <v>110380</v>
      </c>
      <c r="C324" t="s">
        <v>1095</v>
      </c>
      <c r="D324" t="str">
        <f>+VLOOKUP(TablaPLANTAS[[#This Row],[COD]],'DT HUEVO'!$A:$D,3,0)</f>
        <v>L</v>
      </c>
      <c r="E324" t="str">
        <f>+VLOOKUP(TablaPLANTAS[[#This Row],[COD]],'DT HUEVO'!$A:$D,4,0)</f>
        <v>EMPACADOS</v>
      </c>
      <c r="F324" s="6">
        <f>+SUMIFS(inv!$D$1:$D$1164,inv!$A$1:$A$1164,B324,inv!$Y$1:$Y$1164,TablaPLANTAS[[#This Row],[GRUPO]],inv!$U$1:$U$1164,"PLANTA CLASIFICACION")</f>
        <v>0</v>
      </c>
      <c r="G324" s="118">
        <f>+SUMIFS(VENTAS!$I:$I,VENTAS!$K:$K,A324,VENTAS!$C:$C,B324)</f>
        <v>0</v>
      </c>
      <c r="H324" s="118">
        <f>+SUMIFS(VENTAS!J:J,VENTAS!C:C,B324,VENTAS!K:K,A324)</f>
        <v>0</v>
      </c>
      <c r="I324" s="16">
        <f t="shared" si="24"/>
        <v>0</v>
      </c>
      <c r="J324" s="16">
        <f t="shared" si="25"/>
        <v>0</v>
      </c>
    </row>
    <row r="325" spans="1:10">
      <c r="A325" s="117" t="s">
        <v>553</v>
      </c>
      <c r="B325" s="14">
        <v>2110303</v>
      </c>
      <c r="C325" t="s">
        <v>1096</v>
      </c>
      <c r="D325" t="str">
        <f>+VLOOKUP(TablaPLANTAS[[#This Row],[COD]],'DT HUEVO'!$A:$D,3,0)</f>
        <v>L</v>
      </c>
      <c r="E325" t="str">
        <f>+VLOOKUP(TablaPLANTAS[[#This Row],[COD]],'DT HUEVO'!$A:$D,4,0)</f>
        <v>EMPACADOS</v>
      </c>
      <c r="F325" s="6">
        <f>+SUMIFS(inv!$D$1:$D$1164,inv!$A$1:$A$1164,B325,inv!$Y$1:$Y$1164,TablaPLANTAS[[#This Row],[GRUPO]],inv!$U$1:$U$1164,"PLANTA CLASIFICACION")</f>
        <v>0</v>
      </c>
      <c r="G325" s="118">
        <f>+SUMIFS(VENTAS!$I:$I,VENTAS!$K:$K,A325,VENTAS!$C:$C,B325)</f>
        <v>0</v>
      </c>
      <c r="H325" s="118">
        <f>+SUMIFS(VENTAS!J:J,VENTAS!C:C,B325,VENTAS!K:K,A325)</f>
        <v>0</v>
      </c>
      <c r="I325" s="16">
        <f t="shared" si="24"/>
        <v>0</v>
      </c>
      <c r="J325" s="16">
        <f t="shared" si="25"/>
        <v>0</v>
      </c>
    </row>
    <row r="326" spans="1:10">
      <c r="A326" s="117" t="s">
        <v>553</v>
      </c>
      <c r="B326" s="14">
        <v>110303</v>
      </c>
      <c r="C326" t="s">
        <v>1097</v>
      </c>
      <c r="D326" t="str">
        <f>+VLOOKUP(TablaPLANTAS[[#This Row],[COD]],'DT HUEVO'!$A:$D,3,0)</f>
        <v>L</v>
      </c>
      <c r="E326" t="str">
        <f>+VLOOKUP(TablaPLANTAS[[#This Row],[COD]],'DT HUEVO'!$A:$D,4,0)</f>
        <v>EMPACADOS</v>
      </c>
      <c r="F326" s="6">
        <f>+SUMIFS(inv!$D$1:$D$1164,inv!$A$1:$A$1164,B326,inv!$Y$1:$Y$1164,TablaPLANTAS[[#This Row],[GRUPO]],inv!$U$1:$U$1164,"PLANTA CLASIFICACION")</f>
        <v>8100</v>
      </c>
      <c r="G326" s="118">
        <f>+SUMIFS(VENTAS!$I:$I,VENTAS!$K:$K,A326,VENTAS!$C:$C,B326)</f>
        <v>0</v>
      </c>
      <c r="H326" s="118">
        <f>+SUMIFS(VENTAS!J:J,VENTAS!C:C,B326,VENTAS!K:K,A326)</f>
        <v>0</v>
      </c>
      <c r="I326" s="16">
        <f t="shared" si="24"/>
        <v>0</v>
      </c>
      <c r="J326" s="16">
        <f t="shared" si="25"/>
        <v>0</v>
      </c>
    </row>
    <row r="327" spans="1:10">
      <c r="A327" s="117" t="s">
        <v>553</v>
      </c>
      <c r="B327" s="14">
        <v>112379</v>
      </c>
      <c r="C327" t="s">
        <v>1067</v>
      </c>
      <c r="D327" t="str">
        <f>+VLOOKUP(TablaPLANTAS[[#This Row],[COD]],'DT HUEVO'!$A:$D,3,0)</f>
        <v>L</v>
      </c>
      <c r="E327" t="str">
        <f>+VLOOKUP(TablaPLANTAS[[#This Row],[COD]],'DT HUEVO'!$A:$D,4,0)</f>
        <v>EMPACADOS</v>
      </c>
      <c r="F327" s="6">
        <f>+SUMIFS(inv!$D$1:$D$1164,inv!$A$1:$A$1164,B327,inv!$Y$1:$Y$1164,TablaPLANTAS[[#This Row],[GRUPO]],inv!$U$1:$U$1164,"PLANTA CLASIFICACION")</f>
        <v>18600</v>
      </c>
      <c r="G327" s="118">
        <f>+SUMIFS(VENTAS!$I:$I,VENTAS!$K:$K,A327,VENTAS!$C:$C,B327)</f>
        <v>0</v>
      </c>
      <c r="H327" s="118">
        <f>+SUMIFS(VENTAS!J:J,VENTAS!C:C,B327,VENTAS!K:K,A327)</f>
        <v>0</v>
      </c>
      <c r="I327" s="16">
        <f t="shared" si="24"/>
        <v>0</v>
      </c>
      <c r="J327" s="16">
        <f t="shared" si="25"/>
        <v>0</v>
      </c>
    </row>
    <row r="328" spans="1:10">
      <c r="A328" s="117" t="s">
        <v>553</v>
      </c>
      <c r="B328" s="14">
        <v>112301</v>
      </c>
      <c r="C328" t="s">
        <v>1098</v>
      </c>
      <c r="D328" t="str">
        <f>+VLOOKUP(TablaPLANTAS[[#This Row],[COD]],'DT HUEVO'!$A:$D,3,0)</f>
        <v>L</v>
      </c>
      <c r="E328" t="str">
        <f>+VLOOKUP(TablaPLANTAS[[#This Row],[COD]],'DT HUEVO'!$A:$D,4,0)</f>
        <v>EMPACADOS</v>
      </c>
      <c r="F328" s="6">
        <f>+SUMIFS(inv!$D$1:$D$1164,inv!$A$1:$A$1164,B328,inv!$Y$1:$Y$1164,TablaPLANTAS[[#This Row],[GRUPO]],inv!$U$1:$U$1164,"PLANTA CLASIFICACION")</f>
        <v>0</v>
      </c>
      <c r="G328" s="118">
        <f>+SUMIFS(VENTAS!$I:$I,VENTAS!$K:$K,A328,VENTAS!$C:$C,B328)</f>
        <v>0</v>
      </c>
      <c r="H328" s="118">
        <f>+SUMIFS(VENTAS!J:J,VENTAS!C:C,B328,VENTAS!K:K,A328)</f>
        <v>0</v>
      </c>
      <c r="I328" s="16">
        <f t="shared" si="24"/>
        <v>0</v>
      </c>
      <c r="J328" s="16">
        <f t="shared" si="25"/>
        <v>0</v>
      </c>
    </row>
    <row r="329" spans="1:10">
      <c r="A329" s="117" t="s">
        <v>553</v>
      </c>
      <c r="B329" s="14">
        <v>111301</v>
      </c>
      <c r="C329" t="s">
        <v>1099</v>
      </c>
      <c r="D329" t="str">
        <f>+VLOOKUP(TablaPLANTAS[[#This Row],[COD]],'DT HUEVO'!$A:$D,3,0)</f>
        <v>L</v>
      </c>
      <c r="E329" t="str">
        <f>+VLOOKUP(TablaPLANTAS[[#This Row],[COD]],'DT HUEVO'!$A:$D,4,0)</f>
        <v>VERDE</v>
      </c>
      <c r="F329" s="6">
        <f>+SUMIFS(inv!$D$1:$D$1164,inv!$A$1:$A$1164,B329,inv!$Y$1:$Y$1164,TablaPLANTAS[[#This Row],[GRUPO]],inv!$U$1:$U$1164,"PLANTA CLASIFICACION")</f>
        <v>0</v>
      </c>
      <c r="G329" s="118">
        <f>+SUMIFS(VENTAS!$I:$I,VENTAS!$K:$K,A329,VENTAS!$C:$C,B329)</f>
        <v>0</v>
      </c>
      <c r="H329" s="118">
        <f>+SUMIFS(VENTAS!J:J,VENTAS!C:C,B329,VENTAS!K:K,A329)</f>
        <v>0</v>
      </c>
      <c r="I329" s="16">
        <f t="shared" si="24"/>
        <v>0</v>
      </c>
      <c r="J329" s="16">
        <f t="shared" si="25"/>
        <v>0</v>
      </c>
    </row>
    <row r="330" spans="1:10">
      <c r="A330" s="117" t="s">
        <v>553</v>
      </c>
      <c r="B330" s="14">
        <v>112359</v>
      </c>
      <c r="C330" t="s">
        <v>1100</v>
      </c>
      <c r="D330" t="str">
        <f>+VLOOKUP(TablaPLANTAS[[#This Row],[COD]],'DT HUEVO'!$A:$D,3,0)</f>
        <v>L</v>
      </c>
      <c r="E330" t="str">
        <f>+VLOOKUP(TablaPLANTAS[[#This Row],[COD]],'DT HUEVO'!$A:$D,4,0)</f>
        <v>EMPACADOS</v>
      </c>
      <c r="F330" s="6">
        <f>+SUMIFS(inv!$D$1:$D$1164,inv!$A$1:$A$1164,B330,inv!$Y$1:$Y$1164,TablaPLANTAS[[#This Row],[GRUPO]],inv!$U$1:$U$1164,"PLANTA CLASIFICACION")</f>
        <v>0</v>
      </c>
      <c r="G330" s="118">
        <f>+SUMIFS(VENTAS!$I:$I,VENTAS!$K:$K,A330,VENTAS!$C:$C,B330)</f>
        <v>0</v>
      </c>
      <c r="H330" s="118">
        <f>+SUMIFS(VENTAS!J:J,VENTAS!C:C,B330,VENTAS!K:K,A330)</f>
        <v>0</v>
      </c>
      <c r="I330" s="16">
        <f t="shared" si="24"/>
        <v>0</v>
      </c>
      <c r="J330" s="16">
        <f t="shared" si="25"/>
        <v>0</v>
      </c>
    </row>
    <row r="331" spans="1:10">
      <c r="A331" s="117" t="s">
        <v>553</v>
      </c>
      <c r="B331" s="14">
        <v>112357</v>
      </c>
      <c r="C331" t="s">
        <v>1068</v>
      </c>
      <c r="D331" t="str">
        <f>+VLOOKUP(TablaPLANTAS[[#This Row],[COD]],'DT HUEVO'!$A:$D,3,0)</f>
        <v>L</v>
      </c>
      <c r="E331" t="str">
        <f>+VLOOKUP(TablaPLANTAS[[#This Row],[COD]],'DT HUEVO'!$A:$D,4,0)</f>
        <v>EMPACADOS</v>
      </c>
      <c r="F331" s="6">
        <f>+SUMIFS(inv!$D$1:$D$1164,inv!$A$1:$A$1164,B331,inv!$Y$1:$Y$1164,TablaPLANTAS[[#This Row],[GRUPO]],inv!$U$1:$U$1164,"PLANTA CLASIFICACION")</f>
        <v>0</v>
      </c>
      <c r="G331" s="118">
        <f>+SUMIFS(VENTAS!$I:$I,VENTAS!$K:$K,A331,VENTAS!$C:$C,B331)</f>
        <v>0</v>
      </c>
      <c r="H331" s="118">
        <f>+SUMIFS(VENTAS!J:J,VENTAS!C:C,B331,VENTAS!K:K,A331)</f>
        <v>0</v>
      </c>
      <c r="I331" s="16">
        <f t="shared" si="24"/>
        <v>0</v>
      </c>
      <c r="J331" s="16">
        <f t="shared" si="25"/>
        <v>0</v>
      </c>
    </row>
    <row r="332" spans="1:10">
      <c r="A332" s="117" t="s">
        <v>553</v>
      </c>
      <c r="B332" s="14">
        <v>112306</v>
      </c>
      <c r="C332" t="s">
        <v>1101</v>
      </c>
      <c r="D332" t="str">
        <f>+VLOOKUP(TablaPLANTAS[[#This Row],[COD]],'DT HUEVO'!$A:$D,3,0)</f>
        <v>L</v>
      </c>
      <c r="E332" t="str">
        <f>+VLOOKUP(TablaPLANTAS[[#This Row],[COD]],'DT HUEVO'!$A:$D,4,0)</f>
        <v>EMPACADOS</v>
      </c>
      <c r="F332" s="6">
        <f>+SUMIFS(inv!$D$1:$D$1164,inv!$A$1:$A$1164,B332,inv!$Y$1:$Y$1164,TablaPLANTAS[[#This Row],[GRUPO]],inv!$U$1:$U$1164,"PLANTA CLASIFICACION")</f>
        <v>0</v>
      </c>
      <c r="G332" s="118">
        <f>+SUMIFS(VENTAS!$I:$I,VENTAS!$K:$K,A332,VENTAS!$C:$C,B332)</f>
        <v>0</v>
      </c>
      <c r="H332" s="118">
        <f>+SUMIFS(VENTAS!J:J,VENTAS!C:C,B332,VENTAS!K:K,A332)</f>
        <v>0</v>
      </c>
      <c r="I332" s="16">
        <f t="shared" si="24"/>
        <v>0</v>
      </c>
      <c r="J332" s="16">
        <f t="shared" si="25"/>
        <v>0</v>
      </c>
    </row>
    <row r="333" spans="1:10">
      <c r="A333" s="117" t="s">
        <v>553</v>
      </c>
      <c r="B333" s="14">
        <v>132357</v>
      </c>
      <c r="C333" t="s">
        <v>1102</v>
      </c>
      <c r="D333" t="str">
        <f>+VLOOKUP(TablaPLANTAS[[#This Row],[COD]],'DT HUEVO'!$A:$D,3,0)</f>
        <v>L</v>
      </c>
      <c r="E333" t="str">
        <f>+VLOOKUP(TablaPLANTAS[[#This Row],[COD]],'DT HUEVO'!$A:$D,4,0)</f>
        <v>EMPACADOS</v>
      </c>
      <c r="F333" s="6">
        <f>+SUMIFS(inv!$D$1:$D$1164,inv!$A$1:$A$1164,B333,inv!$Y$1:$Y$1164,TablaPLANTAS[[#This Row],[GRUPO]],inv!$U$1:$U$1164,"PLANTA CLASIFICACION")</f>
        <v>0</v>
      </c>
      <c r="G333" s="118">
        <f>+SUMIFS(VENTAS!$I:$I,VENTAS!$K:$K,A333,VENTAS!$C:$C,B333)</f>
        <v>0</v>
      </c>
      <c r="H333" s="118">
        <f>+SUMIFS(VENTAS!J:J,VENTAS!C:C,B333,VENTAS!K:K,A333)</f>
        <v>0</v>
      </c>
      <c r="I333" s="16">
        <f t="shared" si="24"/>
        <v>0</v>
      </c>
      <c r="J333" s="16">
        <f t="shared" si="25"/>
        <v>0</v>
      </c>
    </row>
    <row r="334" spans="1:10">
      <c r="A334" s="117" t="s">
        <v>553</v>
      </c>
      <c r="B334" s="14">
        <v>2110316</v>
      </c>
      <c r="C334" t="s">
        <v>1103</v>
      </c>
      <c r="D334" t="str">
        <f>+VLOOKUP(TablaPLANTAS[[#This Row],[COD]],'DT HUEVO'!$A:$D,3,0)</f>
        <v>L</v>
      </c>
      <c r="E334" t="str">
        <f>+VLOOKUP(TablaPLANTAS[[#This Row],[COD]],'DT HUEVO'!$A:$D,4,0)</f>
        <v>ETIQUETA</v>
      </c>
      <c r="F334" s="6">
        <f>+SUMIFS(inv!$D$1:$D$1164,inv!$A$1:$A$1164,B334,inv!$Y$1:$Y$1164,TablaPLANTAS[[#This Row],[GRUPO]],inv!$U$1:$U$1164,"PLANTA CLASIFICACION")</f>
        <v>0</v>
      </c>
      <c r="G334" s="118">
        <f>+SUMIFS(VENTAS!$I:$I,VENTAS!$K:$K,A334,VENTAS!$C:$C,B334)</f>
        <v>0</v>
      </c>
      <c r="H334" s="118">
        <f>+SUMIFS(VENTAS!J:J,VENTAS!C:C,B334,VENTAS!K:K,A334)</f>
        <v>0</v>
      </c>
      <c r="I334" s="16">
        <f t="shared" si="24"/>
        <v>0</v>
      </c>
      <c r="J334" s="16">
        <f t="shared" si="25"/>
        <v>0</v>
      </c>
    </row>
    <row r="335" spans="1:10">
      <c r="A335" s="117" t="s">
        <v>553</v>
      </c>
      <c r="B335" s="14">
        <v>2110202</v>
      </c>
      <c r="C335" t="s">
        <v>1008</v>
      </c>
      <c r="D335" t="str">
        <f>+VLOOKUP(TablaPLANTAS[[#This Row],[COD]],'DT HUEVO'!$A:$D,3,0)</f>
        <v>XL</v>
      </c>
      <c r="E335" t="str">
        <f>+VLOOKUP(TablaPLANTAS[[#This Row],[COD]],'DT HUEVO'!$A:$D,4,0)</f>
        <v>VERDE</v>
      </c>
      <c r="F335" s="6">
        <f>+SUMIFS(inv!$D$1:$D$1164,inv!$A$1:$A$1164,B335,inv!$Y$1:$Y$1164,TablaPLANTAS[[#This Row],[GRUPO]],inv!$U$1:$U$1164,"PLANTA CLASIFICACION")</f>
        <v>28939</v>
      </c>
      <c r="G335" s="118">
        <f>+SUMIFS(VENTAS!$I:$I,VENTAS!$K:$K,A335,VENTAS!$C:$C,B335)</f>
        <v>0</v>
      </c>
      <c r="H335" s="118">
        <f>+SUMIFS(VENTAS!J:J,VENTAS!C:C,B335,VENTAS!K:K,A335)</f>
        <v>0</v>
      </c>
      <c r="I335" s="16">
        <f t="shared" si="24"/>
        <v>0</v>
      </c>
      <c r="J335" s="16">
        <f t="shared" si="25"/>
        <v>0</v>
      </c>
    </row>
    <row r="336" spans="1:10">
      <c r="A336" s="117" t="s">
        <v>553</v>
      </c>
      <c r="B336" s="14">
        <v>110202</v>
      </c>
      <c r="C336" t="s">
        <v>1000</v>
      </c>
      <c r="D336" t="str">
        <f>+VLOOKUP(TablaPLANTAS[[#This Row],[COD]],'DT HUEVO'!$A:$D,3,0)</f>
        <v>XL</v>
      </c>
      <c r="E336" t="str">
        <f>+VLOOKUP(TablaPLANTAS[[#This Row],[COD]],'DT HUEVO'!$A:$D,4,0)</f>
        <v>VERDE</v>
      </c>
      <c r="F336" s="6">
        <f>+SUMIFS(inv!$D$1:$D$1164,inv!$A$1:$A$1164,B336,inv!$Y$1:$Y$1164,TablaPLANTAS[[#This Row],[GRUPO]],inv!$U$1:$U$1164,"PLANTA CLASIFICACION")</f>
        <v>0</v>
      </c>
      <c r="G336" s="118">
        <f>+SUMIFS(VENTAS!$I:$I,VENTAS!$K:$K,A336,VENTAS!$C:$C,B336)</f>
        <v>0</v>
      </c>
      <c r="H336" s="118">
        <f>+SUMIFS(VENTAS!J:J,VENTAS!C:C,B336,VENTAS!K:K,A336)</f>
        <v>0</v>
      </c>
      <c r="I336" s="16">
        <f t="shared" si="24"/>
        <v>0</v>
      </c>
      <c r="J336" s="16">
        <f t="shared" si="25"/>
        <v>0</v>
      </c>
    </row>
    <row r="337" spans="1:10">
      <c r="A337" s="117" t="s">
        <v>553</v>
      </c>
      <c r="B337" s="14">
        <v>2112207</v>
      </c>
      <c r="C337" t="s">
        <v>1104</v>
      </c>
      <c r="D337" t="str">
        <f>+VLOOKUP(TablaPLANTAS[[#This Row],[COD]],'DT HUEVO'!$A:$D,3,0)</f>
        <v>XL</v>
      </c>
      <c r="E337" t="str">
        <f>+VLOOKUP(TablaPLANTAS[[#This Row],[COD]],'DT HUEVO'!$A:$D,4,0)</f>
        <v>EMPACADOS</v>
      </c>
      <c r="F337" s="6">
        <f>+SUMIFS(inv!$D$1:$D$1164,inv!$A$1:$A$1164,B337,inv!$Y$1:$Y$1164,TablaPLANTAS[[#This Row],[GRUPO]],inv!$U$1:$U$1164,"PLANTA CLASIFICACION")</f>
        <v>0</v>
      </c>
      <c r="G337" s="118">
        <f>+SUMIFS(VENTAS!$I:$I,VENTAS!$K:$K,A337,VENTAS!$C:$C,B337)</f>
        <v>0</v>
      </c>
      <c r="H337" s="118">
        <f>+SUMIFS(VENTAS!J:J,VENTAS!C:C,B337,VENTAS!K:K,A337)</f>
        <v>0</v>
      </c>
      <c r="I337" s="16">
        <f t="shared" si="24"/>
        <v>0</v>
      </c>
      <c r="J337" s="16">
        <f t="shared" si="25"/>
        <v>0</v>
      </c>
    </row>
    <row r="338" spans="1:10">
      <c r="A338" s="117" t="s">
        <v>553</v>
      </c>
      <c r="B338" s="14">
        <v>2112411</v>
      </c>
      <c r="C338" t="s">
        <v>1063</v>
      </c>
      <c r="D338" t="str">
        <f>+VLOOKUP(TablaPLANTAS[[#This Row],[COD]],'DT HUEVO'!$A:$D,3,0)</f>
        <v>M</v>
      </c>
      <c r="E338" t="str">
        <f>+VLOOKUP(TablaPLANTAS[[#This Row],[COD]],'DT HUEVO'!$A:$D,4,0)</f>
        <v>EMPACADOS</v>
      </c>
      <c r="F338" s="6">
        <f>+SUMIFS(inv!$D$1:$D$1164,inv!$A$1:$A$1164,B338,inv!$Y$1:$Y$1164,TablaPLANTAS[[#This Row],[GRUPO]],inv!$U$1:$U$1164,"PLANTA CLASIFICACION")</f>
        <v>0</v>
      </c>
      <c r="G338" s="118">
        <f>+SUMIFS(VENTAS!$I:$I,VENTAS!$K:$K,A338,VENTAS!$C:$C,B338)</f>
        <v>0</v>
      </c>
      <c r="H338" s="118">
        <f>+SUMIFS(VENTAS!J:J,VENTAS!C:C,B338,VENTAS!K:K,A338)</f>
        <v>0</v>
      </c>
      <c r="I338" s="16">
        <f t="shared" si="24"/>
        <v>0</v>
      </c>
      <c r="J338" s="16">
        <f t="shared" si="25"/>
        <v>0</v>
      </c>
    </row>
    <row r="339" spans="1:10">
      <c r="A339" s="117" t="s">
        <v>553</v>
      </c>
      <c r="B339" s="14">
        <v>112454</v>
      </c>
      <c r="C339" t="s">
        <v>1025</v>
      </c>
      <c r="D339" t="str">
        <f>+VLOOKUP(TablaPLANTAS[[#This Row],[COD]],'DT HUEVO'!$A:$D,3,0)</f>
        <v>M</v>
      </c>
      <c r="E339" t="str">
        <f>+VLOOKUP(TablaPLANTAS[[#This Row],[COD]],'DT HUEVO'!$A:$D,4,0)</f>
        <v>EMPACADOS</v>
      </c>
      <c r="F339" s="6">
        <f>+SUMIFS(inv!$D$1:$D$1164,inv!$A$1:$A$1164,B339,inv!$Y$1:$Y$1164,TablaPLANTAS[[#This Row],[GRUPO]],inv!$U$1:$U$1164,"PLANTA CLASIFICACION")</f>
        <v>0</v>
      </c>
      <c r="G339" s="118">
        <f>+SUMIFS(VENTAS!$I:$I,VENTAS!$K:$K,A339,VENTAS!$C:$C,B339)</f>
        <v>0</v>
      </c>
      <c r="H339" s="118">
        <f>+SUMIFS(VENTAS!J:J,VENTAS!C:C,B339,VENTAS!K:K,A339)</f>
        <v>0</v>
      </c>
      <c r="I339" s="16">
        <f t="shared" si="24"/>
        <v>0</v>
      </c>
      <c r="J339" s="16">
        <f t="shared" si="25"/>
        <v>0</v>
      </c>
    </row>
    <row r="340" spans="1:10">
      <c r="A340" s="117" t="s">
        <v>553</v>
      </c>
      <c r="B340" s="14">
        <v>2110402</v>
      </c>
      <c r="C340" t="s">
        <v>1009</v>
      </c>
      <c r="D340" t="str">
        <f>+VLOOKUP(TablaPLANTAS[[#This Row],[COD]],'DT HUEVO'!$A:$D,3,0)</f>
        <v>M</v>
      </c>
      <c r="E340" t="str">
        <f>+VLOOKUP(TablaPLANTAS[[#This Row],[COD]],'DT HUEVO'!$A:$D,4,0)</f>
        <v>VERDE</v>
      </c>
      <c r="F340" s="6">
        <f>+SUMIFS(inv!$D$1:$D$1164,inv!$A$1:$A$1164,B340,inv!$Y$1:$Y$1164,TablaPLANTAS[[#This Row],[GRUPO]],inv!$U$1:$U$1164,"PLANTA CLASIFICACION")</f>
        <v>459727</v>
      </c>
      <c r="G340" s="118">
        <f>+SUMIFS(VENTAS!$I:$I,VENTAS!$K:$K,A340,VENTAS!$C:$C,B340)</f>
        <v>0</v>
      </c>
      <c r="H340" s="118">
        <f>+SUMIFS(VENTAS!J:J,VENTAS!C:C,B340,VENTAS!K:K,A340)</f>
        <v>0</v>
      </c>
      <c r="I340" s="16">
        <f t="shared" si="24"/>
        <v>0</v>
      </c>
      <c r="J340" s="16">
        <f t="shared" si="25"/>
        <v>0</v>
      </c>
    </row>
    <row r="341" spans="1:10">
      <c r="A341" s="117" t="s">
        <v>553</v>
      </c>
      <c r="B341" s="14">
        <v>110402</v>
      </c>
      <c r="C341" t="s">
        <v>995</v>
      </c>
      <c r="D341" t="str">
        <f>+VLOOKUP(TablaPLANTAS[[#This Row],[COD]],'DT HUEVO'!$A:$D,3,0)</f>
        <v>M</v>
      </c>
      <c r="E341" t="str">
        <f>+VLOOKUP(TablaPLANTAS[[#This Row],[COD]],'DT HUEVO'!$A:$D,4,0)</f>
        <v>VERDE</v>
      </c>
      <c r="F341" s="6">
        <f>+SUMIFS(inv!$D$1:$D$1164,inv!$A$1:$A$1164,B341,inv!$Y$1:$Y$1164,TablaPLANTAS[[#This Row],[GRUPO]],inv!$U$1:$U$1164,"PLANTA CLASIFICACION")</f>
        <v>0</v>
      </c>
      <c r="G341" s="118">
        <f>+SUMIFS(VENTAS!$I:$I,VENTAS!$K:$K,A341,VENTAS!$C:$C,B341)</f>
        <v>0</v>
      </c>
      <c r="H341" s="118">
        <f>+SUMIFS(VENTAS!J:J,VENTAS!C:C,B341,VENTAS!K:K,A341)</f>
        <v>0</v>
      </c>
      <c r="I341" s="16">
        <f t="shared" si="24"/>
        <v>0</v>
      </c>
      <c r="J341" s="16">
        <f t="shared" si="25"/>
        <v>0</v>
      </c>
    </row>
    <row r="342" spans="1:10">
      <c r="A342" s="117" t="s">
        <v>553</v>
      </c>
      <c r="B342" s="14">
        <v>2110302</v>
      </c>
      <c r="C342" t="s">
        <v>1007</v>
      </c>
      <c r="D342" t="str">
        <f>+VLOOKUP(TablaPLANTAS[[#This Row],[COD]],'DT HUEVO'!$A:$D,3,0)</f>
        <v>L</v>
      </c>
      <c r="E342" t="str">
        <f>+VLOOKUP(TablaPLANTAS[[#This Row],[COD]],'DT HUEVO'!$A:$D,4,0)</f>
        <v>VERDE</v>
      </c>
      <c r="F342" s="6">
        <f>+SUMIFS(inv!$D$1:$D$1164,inv!$A$1:$A$1164,B342,inv!$Y$1:$Y$1164,TablaPLANTAS[[#This Row],[GRUPO]],inv!$U$1:$U$1164,"PLANTA CLASIFICACION")</f>
        <v>90736</v>
      </c>
      <c r="G342" s="118">
        <f>+SUMIFS(VENTAS!$I:$I,VENTAS!$K:$K,A342,VENTAS!$C:$C,B342)</f>
        <v>0</v>
      </c>
      <c r="H342" s="118">
        <f>+SUMIFS(VENTAS!J:J,VENTAS!C:C,B342,VENTAS!K:K,A342)</f>
        <v>0</v>
      </c>
      <c r="I342" s="16">
        <f t="shared" si="24"/>
        <v>0</v>
      </c>
      <c r="J342" s="16">
        <f t="shared" si="25"/>
        <v>0</v>
      </c>
    </row>
    <row r="343" spans="1:10">
      <c r="A343" s="117" t="s">
        <v>553</v>
      </c>
      <c r="B343" s="14">
        <v>110302</v>
      </c>
      <c r="C343" t="s">
        <v>994</v>
      </c>
      <c r="D343" t="str">
        <f>+VLOOKUP(TablaPLANTAS[[#This Row],[COD]],'DT HUEVO'!$A:$D,3,0)</f>
        <v>L</v>
      </c>
      <c r="E343" t="str">
        <f>+VLOOKUP(TablaPLANTAS[[#This Row],[COD]],'DT HUEVO'!$A:$D,4,0)</f>
        <v>VERDE</v>
      </c>
      <c r="F343" s="6">
        <f>+SUMIFS(inv!$D$1:$D$1164,inv!$A$1:$A$1164,B343,inv!$Y$1:$Y$1164,TablaPLANTAS[[#This Row],[GRUPO]],inv!$U$1:$U$1164,"PLANTA CLASIFICACION")</f>
        <v>0</v>
      </c>
      <c r="G343" s="118">
        <f>+SUMIFS(VENTAS!$I:$I,VENTAS!$K:$K,A343,VENTAS!$C:$C,B343)</f>
        <v>0</v>
      </c>
      <c r="H343" s="118">
        <f>+SUMIFS(VENTAS!J:J,VENTAS!C:C,B343,VENTAS!K:K,A343)</f>
        <v>0</v>
      </c>
      <c r="I343" s="16">
        <f t="shared" si="24"/>
        <v>0</v>
      </c>
      <c r="J343" s="16">
        <f t="shared" si="25"/>
        <v>0</v>
      </c>
    </row>
    <row r="344" spans="1:10">
      <c r="A344" s="117" t="s">
        <v>553</v>
      </c>
      <c r="B344" s="14">
        <v>110369</v>
      </c>
      <c r="C344" t="s">
        <v>1105</v>
      </c>
      <c r="D344" t="str">
        <f>+VLOOKUP(TablaPLANTAS[[#This Row],[COD]],'DT HUEVO'!$A:$D,3,0)</f>
        <v>L</v>
      </c>
      <c r="E344" t="str">
        <f>+VLOOKUP(TablaPLANTAS[[#This Row],[COD]],'DT HUEVO'!$A:$D,4,0)</f>
        <v>EMPACADOS</v>
      </c>
      <c r="F344" s="6">
        <f>+SUMIFS(inv!$D$1:$D$1164,inv!$A$1:$A$1164,B344,inv!$Y$1:$Y$1164,TablaPLANTAS[[#This Row],[GRUPO]],inv!$U$1:$U$1164,"PLANTA CLASIFICACION")</f>
        <v>0</v>
      </c>
      <c r="G344" s="118">
        <f>+SUMIFS(VENTAS!$I:$I,VENTAS!$K:$K,A344,VENTAS!$C:$C,B344)</f>
        <v>0</v>
      </c>
      <c r="H344" s="118">
        <f>+SUMIFS(VENTAS!J:J,VENTAS!C:C,B344,VENTAS!K:K,A344)</f>
        <v>0</v>
      </c>
      <c r="I344" s="16">
        <f t="shared" si="24"/>
        <v>0</v>
      </c>
      <c r="J344" s="16">
        <f t="shared" si="25"/>
        <v>0</v>
      </c>
    </row>
    <row r="345" spans="1:10">
      <c r="A345" s="117" t="s">
        <v>553</v>
      </c>
      <c r="B345" s="14">
        <v>2010102</v>
      </c>
      <c r="C345" t="s">
        <v>996</v>
      </c>
      <c r="D345" t="str">
        <f>+VLOOKUP(TablaPLANTAS[[#This Row],[COD]],'DT HUEVO'!$A:$D,3,0)</f>
        <v>YUMBO</v>
      </c>
      <c r="E345" t="str">
        <f>+VLOOKUP(TablaPLANTAS[[#This Row],[COD]],'DT HUEVO'!$A:$D,4,0)</f>
        <v>VERDE</v>
      </c>
      <c r="F345" s="6">
        <f>+SUMIFS(inv!$D$1:$D$1164,inv!$A$1:$A$1164,B345,inv!$Y$1:$Y$1164,TablaPLANTAS[[#This Row],[GRUPO]],inv!$U$1:$U$1164,"PLANTA CLASIFICACION")</f>
        <v>14825</v>
      </c>
      <c r="G345" s="118">
        <f>+SUMIFS(VENTAS!$I:$I,VENTAS!$K:$K,A345,VENTAS!$C:$C,B345)</f>
        <v>0</v>
      </c>
      <c r="H345" s="118">
        <f>+SUMIFS(VENTAS!J:J,VENTAS!C:C,B345,VENTAS!K:K,A345)</f>
        <v>0</v>
      </c>
      <c r="I345" s="16">
        <f t="shared" si="24"/>
        <v>0</v>
      </c>
      <c r="J345" s="16">
        <f t="shared" si="25"/>
        <v>0</v>
      </c>
    </row>
    <row r="346" spans="1:10">
      <c r="A346" s="117" t="s">
        <v>553</v>
      </c>
      <c r="B346" s="14">
        <v>2152388</v>
      </c>
      <c r="C346" t="s">
        <v>1106</v>
      </c>
      <c r="D346" t="str">
        <f>+VLOOKUP(TablaPLANTAS[[#This Row],[COD]],'DT HUEVO'!$A:$D,3,0)</f>
        <v>L</v>
      </c>
      <c r="E346" t="str">
        <f>+VLOOKUP(TablaPLANTAS[[#This Row],[COD]],'DT HUEVO'!$A:$D,4,0)</f>
        <v>EMPACADOS</v>
      </c>
      <c r="F346" s="6">
        <f>+SUMIFS(inv!$D$1:$D$1164,inv!$A$1:$A$1164,B346,inv!$Y$1:$Y$1164,TablaPLANTAS[[#This Row],[GRUPO]],inv!$U$1:$U$1164,"PLANTA CLASIFICACION")</f>
        <v>7200</v>
      </c>
      <c r="G346" s="118">
        <f>+SUMIFS(VENTAS!$I:$I,VENTAS!$K:$K,A346,VENTAS!$C:$C,B346)</f>
        <v>0</v>
      </c>
      <c r="H346" s="118">
        <f>+SUMIFS(VENTAS!J:J,VENTAS!C:C,B346,VENTAS!K:K,A346)</f>
        <v>0</v>
      </c>
      <c r="I346" s="16">
        <f t="shared" ref="I346:I369" si="26">+IFERROR((F346/G346),0)</f>
        <v>0</v>
      </c>
      <c r="J346" s="16">
        <f t="shared" ref="J346:J369" si="27">+IFERROR((F346/H346),0)</f>
        <v>0</v>
      </c>
    </row>
    <row r="347" spans="1:10">
      <c r="A347" s="117" t="s">
        <v>553</v>
      </c>
      <c r="B347" s="14">
        <v>152384</v>
      </c>
      <c r="C347" t="s">
        <v>1107</v>
      </c>
      <c r="D347" t="str">
        <f>+VLOOKUP(TablaPLANTAS[[#This Row],[COD]],'DT HUEVO'!$A:$D,3,0)</f>
        <v>L</v>
      </c>
      <c r="E347" t="str">
        <f>+VLOOKUP(TablaPLANTAS[[#This Row],[COD]],'DT HUEVO'!$A:$D,4,0)</f>
        <v>EMPACADOS</v>
      </c>
      <c r="F347" s="6">
        <f>+SUMIFS(inv!$D$1:$D$1164,inv!$A$1:$A$1164,B347,inv!$Y$1:$Y$1164,TablaPLANTAS[[#This Row],[GRUPO]],inv!$U$1:$U$1164,"PLANTA CLASIFICACION")</f>
        <v>5100</v>
      </c>
      <c r="G347" s="118">
        <f>+SUMIFS(VENTAS!$I:$I,VENTAS!$K:$K,A347,VENTAS!$C:$C,B347)</f>
        <v>0</v>
      </c>
      <c r="H347" s="118">
        <f>+SUMIFS(VENTAS!J:J,VENTAS!C:C,B347,VENTAS!K:K,A347)</f>
        <v>0</v>
      </c>
      <c r="I347" s="16">
        <f t="shared" si="26"/>
        <v>0</v>
      </c>
      <c r="J347" s="16">
        <f t="shared" si="27"/>
        <v>0</v>
      </c>
    </row>
    <row r="348" spans="1:10">
      <c r="A348" s="117" t="s">
        <v>553</v>
      </c>
      <c r="B348" s="14">
        <v>2010502</v>
      </c>
      <c r="C348" t="s">
        <v>1001</v>
      </c>
      <c r="D348" t="str">
        <f>+VLOOKUP(TablaPLANTAS[[#This Row],[COD]],'DT HUEVO'!$A:$D,3,0)</f>
        <v>B</v>
      </c>
      <c r="E348" t="str">
        <f>+VLOOKUP(TablaPLANTAS[[#This Row],[COD]],'DT HUEVO'!$A:$D,4,0)</f>
        <v>VERDE</v>
      </c>
      <c r="F348" s="6">
        <f>+SUMIFS(inv!$D$1:$D$1164,inv!$A$1:$A$1164,B348,inv!$Y$1:$Y$1164,TablaPLANTAS[[#This Row],[GRUPO]],inv!$U$1:$U$1164,"PLANTA CLASIFICACION")</f>
        <v>0</v>
      </c>
      <c r="G348" s="118">
        <f>+SUMIFS(VENTAS!$I:$I,VENTAS!$K:$K,A348,VENTAS!$C:$C,B348)</f>
        <v>0</v>
      </c>
      <c r="H348" s="118">
        <f>+SUMIFS(VENTAS!J:J,VENTAS!C:C,B348,VENTAS!K:K,A348)</f>
        <v>0</v>
      </c>
      <c r="I348" s="16">
        <f t="shared" si="26"/>
        <v>0</v>
      </c>
      <c r="J348" s="16">
        <f t="shared" si="27"/>
        <v>0</v>
      </c>
    </row>
    <row r="349" spans="1:10">
      <c r="A349" s="117" t="s">
        <v>553</v>
      </c>
      <c r="B349" s="14">
        <v>2010501</v>
      </c>
      <c r="C349" t="s">
        <v>1005</v>
      </c>
      <c r="D349" t="str">
        <f>+VLOOKUP(TablaPLANTAS[[#This Row],[COD]],'DT HUEVO'!$A:$D,3,0)</f>
        <v>B</v>
      </c>
      <c r="E349" t="str">
        <f>+VLOOKUP(TablaPLANTAS[[#This Row],[COD]],'DT HUEVO'!$A:$D,4,0)</f>
        <v>GRIS SUELTO</v>
      </c>
      <c r="F349" s="6">
        <f>+SUMIFS(inv!$D$1:$D$1164,inv!$A$1:$A$1164,B349,inv!$Y$1:$Y$1164,TablaPLANTAS[[#This Row],[GRUPO]],inv!$U$1:$U$1164,"PLANTA CLASIFICACION")</f>
        <v>288079</v>
      </c>
      <c r="G349" s="118">
        <f>+SUMIFS(VENTAS!$I:$I,VENTAS!$K:$K,A349,VENTAS!$C:$C,B349)</f>
        <v>0</v>
      </c>
      <c r="H349" s="118">
        <f>+SUMIFS(VENTAS!J:J,VENTAS!C:C,B349,VENTAS!K:K,A349)</f>
        <v>0</v>
      </c>
      <c r="I349" s="16">
        <f t="shared" si="26"/>
        <v>0</v>
      </c>
      <c r="J349" s="16">
        <f t="shared" si="27"/>
        <v>0</v>
      </c>
    </row>
    <row r="350" spans="1:10">
      <c r="A350" s="117" t="s">
        <v>553</v>
      </c>
      <c r="B350" s="14">
        <v>2010516</v>
      </c>
      <c r="C350" t="s">
        <v>1003</v>
      </c>
      <c r="D350" t="str">
        <f>+VLOOKUP(TablaPLANTAS[[#This Row],[COD]],'DT HUEVO'!$A:$D,3,0)</f>
        <v>B</v>
      </c>
      <c r="E350" t="str">
        <f>+VLOOKUP(TablaPLANTAS[[#This Row],[COD]],'DT HUEVO'!$A:$D,4,0)</f>
        <v>ETIQUETA</v>
      </c>
      <c r="F350" s="6">
        <f>+SUMIFS(inv!$D$1:$D$1164,inv!$A$1:$A$1164,B350,inv!$Y$1:$Y$1164,TablaPLANTAS[[#This Row],[GRUPO]],inv!$U$1:$U$1164,"PLANTA CLASIFICACION")</f>
        <v>0</v>
      </c>
      <c r="G350" s="118">
        <f>+SUMIFS(VENTAS!$I:$I,VENTAS!$K:$K,A350,VENTAS!$C:$C,B350)</f>
        <v>0</v>
      </c>
      <c r="H350" s="118">
        <f>+SUMIFS(VENTAS!J:J,VENTAS!C:C,B350,VENTAS!K:K,A350)</f>
        <v>0</v>
      </c>
      <c r="I350" s="16">
        <f t="shared" si="26"/>
        <v>0</v>
      </c>
      <c r="J350" s="16">
        <f t="shared" si="27"/>
        <v>0</v>
      </c>
    </row>
    <row r="351" spans="1:10">
      <c r="A351" s="117" t="s">
        <v>553</v>
      </c>
      <c r="B351" s="14">
        <v>2010301</v>
      </c>
      <c r="C351" t="s">
        <v>1002</v>
      </c>
      <c r="D351" t="str">
        <f>+VLOOKUP(TablaPLANTAS[[#This Row],[COD]],'DT HUEVO'!$A:$D,3,0)</f>
        <v>AA</v>
      </c>
      <c r="E351" t="str">
        <f>+VLOOKUP(TablaPLANTAS[[#This Row],[COD]],'DT HUEVO'!$A:$D,4,0)</f>
        <v>GRIS SUELTO</v>
      </c>
      <c r="F351" s="6">
        <f>+SUMIFS(inv!$D$1:$D$1164,inv!$A$1:$A$1164,B351,inv!$Y$1:$Y$1164,TablaPLANTAS[[#This Row],[GRUPO]],inv!$U$1:$U$1164,"PLANTA CLASIFICACION")</f>
        <v>8640</v>
      </c>
      <c r="G351" s="118">
        <f>+SUMIFS(VENTAS!$I:$I,VENTAS!$K:$K,A351,VENTAS!$C:$C,B351)</f>
        <v>0</v>
      </c>
      <c r="H351" s="118">
        <f>+SUMIFS(VENTAS!J:J,VENTAS!C:C,B351,VENTAS!K:K,A351)</f>
        <v>0</v>
      </c>
      <c r="I351" s="16">
        <f t="shared" si="26"/>
        <v>0</v>
      </c>
      <c r="J351" s="16">
        <f t="shared" si="27"/>
        <v>0</v>
      </c>
    </row>
    <row r="352" spans="1:10">
      <c r="A352" s="117" t="s">
        <v>553</v>
      </c>
      <c r="B352" s="14">
        <v>2010401</v>
      </c>
      <c r="C352" t="s">
        <v>992</v>
      </c>
      <c r="D352" t="str">
        <f>+VLOOKUP(TablaPLANTAS[[#This Row],[COD]],'DT HUEVO'!$A:$D,3,0)</f>
        <v>A</v>
      </c>
      <c r="E352" t="str">
        <f>+VLOOKUP(TablaPLANTAS[[#This Row],[COD]],'DT HUEVO'!$A:$D,4,0)</f>
        <v>GRIS SUELTO</v>
      </c>
      <c r="F352" s="6">
        <f>+SUMIFS(inv!$D$1:$D$1164,inv!$A$1:$A$1164,B352,inv!$Y$1:$Y$1164,TablaPLANTAS[[#This Row],[GRUPO]],inv!$U$1:$U$1164,"PLANTA CLASIFICACION")</f>
        <v>0</v>
      </c>
      <c r="G352" s="118">
        <f>+SUMIFS(VENTAS!$I:$I,VENTAS!$K:$K,A352,VENTAS!$C:$C,B352)</f>
        <v>0</v>
      </c>
      <c r="H352" s="118">
        <f>+SUMIFS(VENTAS!J:J,VENTAS!C:C,B352,VENTAS!K:K,A352)</f>
        <v>0</v>
      </c>
      <c r="I352" s="16">
        <f t="shared" si="26"/>
        <v>0</v>
      </c>
      <c r="J352" s="16">
        <f t="shared" si="27"/>
        <v>0</v>
      </c>
    </row>
    <row r="353" spans="1:10">
      <c r="A353" s="117" t="s">
        <v>553</v>
      </c>
      <c r="B353" s="14">
        <v>152382</v>
      </c>
      <c r="C353" t="s">
        <v>1113</v>
      </c>
      <c r="D353" t="str">
        <f>+VLOOKUP(TablaPLANTAS[[#This Row],[COD]],'DT HUEVO'!$A:$D,3,0)</f>
        <v>L</v>
      </c>
      <c r="E353" t="str">
        <f>+VLOOKUP(TablaPLANTAS[[#This Row],[COD]],'DT HUEVO'!$A:$D,4,0)</f>
        <v>EMPACADOS</v>
      </c>
      <c r="F353" s="6">
        <f>+SUMIFS(inv!$D$1:$D$1164,inv!$A$1:$A$1164,B353,inv!$Y$1:$Y$1164,TablaPLANTAS[[#This Row],[GRUPO]],inv!$U$1:$U$1164,"PLANTA CLASIFICACION")</f>
        <v>0</v>
      </c>
      <c r="G353" s="118">
        <f>+SUMIFS(VENTAS!$I:$I,VENTAS!$K:$K,A353,VENTAS!$C:$C,B353)</f>
        <v>0</v>
      </c>
      <c r="H353" s="118">
        <f>+SUMIFS(VENTAS!J:J,VENTAS!C:C,B353,VENTAS!K:K,A353)</f>
        <v>0</v>
      </c>
      <c r="I353" s="16">
        <f t="shared" si="26"/>
        <v>0</v>
      </c>
      <c r="J353" s="16">
        <f t="shared" si="27"/>
        <v>0</v>
      </c>
    </row>
    <row r="354" spans="1:10">
      <c r="A354" s="117" t="s">
        <v>553</v>
      </c>
      <c r="B354" s="14">
        <v>152383</v>
      </c>
      <c r="C354" t="s">
        <v>1114</v>
      </c>
      <c r="D354" t="str">
        <f>+VLOOKUP(TablaPLANTAS[[#This Row],[COD]],'DT HUEVO'!$A:$D,3,0)</f>
        <v>L</v>
      </c>
      <c r="E354" t="str">
        <f>+VLOOKUP(TablaPLANTAS[[#This Row],[COD]],'DT HUEVO'!$A:$D,4,0)</f>
        <v>EMPACADOS</v>
      </c>
      <c r="F354" s="6">
        <f>+SUMIFS(inv!$D$1:$D$1164,inv!$A$1:$A$1164,B354,inv!$Y$1:$Y$1164,TablaPLANTAS[[#This Row],[GRUPO]],inv!$U$1:$U$1164,"PLANTA CLASIFICACION")</f>
        <v>0</v>
      </c>
      <c r="G354" s="118">
        <f>+SUMIFS(VENTAS!$I:$I,VENTAS!$K:$K,A354,VENTAS!$C:$C,B354)</f>
        <v>0</v>
      </c>
      <c r="H354" s="118">
        <f>+SUMIFS(VENTAS!J:J,VENTAS!C:C,B354,VENTAS!K:K,A354)</f>
        <v>0</v>
      </c>
      <c r="I354" s="16">
        <f t="shared" si="26"/>
        <v>0</v>
      </c>
      <c r="J354" s="16">
        <f t="shared" si="27"/>
        <v>0</v>
      </c>
    </row>
    <row r="355" spans="1:10">
      <c r="A355" s="117" t="s">
        <v>553</v>
      </c>
      <c r="B355" s="14">
        <v>153304</v>
      </c>
      <c r="C355" t="s">
        <v>1115</v>
      </c>
      <c r="D355" t="e">
        <f>+VLOOKUP(TablaPLANTAS[[#This Row],[COD]],'DT HUEVO'!$A:$D,3,0)</f>
        <v>#N/A</v>
      </c>
      <c r="E355" t="e">
        <f>+VLOOKUP(TablaPLANTAS[[#This Row],[COD]],'DT HUEVO'!$A:$D,4,0)</f>
        <v>#N/A</v>
      </c>
      <c r="F355" s="6">
        <f>+SUMIFS(inv!$D$1:$D$1164,inv!$A$1:$A$1164,B355,inv!$Y$1:$Y$1164,TablaPLANTAS[[#This Row],[GRUPO]],inv!$U$1:$U$1164,"PLANTA CLASIFICACION")</f>
        <v>0</v>
      </c>
      <c r="G355" s="118">
        <f>+SUMIFS(VENTAS!$I:$I,VENTAS!$K:$K,A355,VENTAS!$C:$C,B355)</f>
        <v>0</v>
      </c>
      <c r="H355" s="118">
        <f>+SUMIFS(VENTAS!J:J,VENTAS!C:C,B355,VENTAS!K:K,A355)</f>
        <v>0</v>
      </c>
      <c r="I355" s="16">
        <f t="shared" si="26"/>
        <v>0</v>
      </c>
      <c r="J355" s="16">
        <f t="shared" si="27"/>
        <v>0</v>
      </c>
    </row>
    <row r="356" spans="1:10">
      <c r="A356" s="117" t="s">
        <v>553</v>
      </c>
      <c r="B356" s="14">
        <v>152389</v>
      </c>
      <c r="C356" t="s">
        <v>1116</v>
      </c>
      <c r="D356" t="str">
        <f>+VLOOKUP(TablaPLANTAS[[#This Row],[COD]],'DT HUEVO'!$A:$D,3,0)</f>
        <v>L</v>
      </c>
      <c r="E356" t="str">
        <f>+VLOOKUP(TablaPLANTAS[[#This Row],[COD]],'DT HUEVO'!$A:$D,4,0)</f>
        <v>EMPACADOS</v>
      </c>
      <c r="F356" s="6">
        <f>+SUMIFS(inv!$D$1:$D$1164,inv!$A$1:$A$1164,B356,inv!$Y$1:$Y$1164,TablaPLANTAS[[#This Row],[GRUPO]],inv!$U$1:$U$1164,"PLANTA CLASIFICACION")</f>
        <v>0</v>
      </c>
      <c r="G356" s="118">
        <f>+SUMIFS(VENTAS!$I:$I,VENTAS!$K:$K,A356,VENTAS!$C:$C,B356)</f>
        <v>0</v>
      </c>
      <c r="H356" s="118">
        <f>+SUMIFS(VENTAS!J:J,VENTAS!C:C,B356,VENTAS!K:K,A356)</f>
        <v>0</v>
      </c>
      <c r="I356" s="16">
        <f t="shared" si="26"/>
        <v>0</v>
      </c>
      <c r="J356" s="16">
        <f t="shared" si="27"/>
        <v>0</v>
      </c>
    </row>
    <row r="357" spans="1:10">
      <c r="A357" s="117" t="s">
        <v>553</v>
      </c>
      <c r="B357" s="14">
        <v>2010108</v>
      </c>
      <c r="C357" t="s">
        <v>1117</v>
      </c>
      <c r="D357" t="str">
        <f>+VLOOKUP(TablaPLANTAS[[#This Row],[COD]],'DT HUEVO'!$A:$D,3,0)</f>
        <v>YUMBO</v>
      </c>
      <c r="E357" t="str">
        <f>+VLOOKUP(TablaPLANTAS[[#This Row],[COD]],'DT HUEVO'!$A:$D,4,0)</f>
        <v>VERDE</v>
      </c>
      <c r="F357" s="6">
        <f>+SUMIFS(inv!$D$1:$D$1164,inv!$A$1:$A$1164,B357,inv!$Y$1:$Y$1164,TablaPLANTAS[[#This Row],[GRUPO]],inv!$U$1:$U$1164,"PLANTA CLASIFICACION")</f>
        <v>0</v>
      </c>
      <c r="G357" s="118">
        <f>+SUMIFS(VENTAS!$I:$I,VENTAS!$K:$K,A357,VENTAS!$C:$C,B357)</f>
        <v>0</v>
      </c>
      <c r="H357" s="118">
        <f>+SUMIFS(VENTAS!J:J,VENTAS!C:C,B357,VENTAS!K:K,A357)</f>
        <v>0</v>
      </c>
      <c r="I357" s="16">
        <f t="shared" si="26"/>
        <v>0</v>
      </c>
      <c r="J357" s="16">
        <f t="shared" si="27"/>
        <v>0</v>
      </c>
    </row>
    <row r="358" spans="1:10">
      <c r="A358" s="117" t="s">
        <v>553</v>
      </c>
      <c r="B358" s="14">
        <v>2112301</v>
      </c>
      <c r="C358" t="s">
        <v>1118</v>
      </c>
      <c r="D358" t="str">
        <f>+VLOOKUP(TablaPLANTAS[[#This Row],[COD]],'DT HUEVO'!$A:$D,3,0)</f>
        <v>L</v>
      </c>
      <c r="E358" t="str">
        <f>+VLOOKUP(TablaPLANTAS[[#This Row],[COD]],'DT HUEVO'!$A:$D,4,0)</f>
        <v>EMPACADOS</v>
      </c>
      <c r="F358" s="6">
        <f>+SUMIFS(inv!$D$1:$D$1164,inv!$A$1:$A$1164,B358,inv!$Y$1:$Y$1164,TablaPLANTAS[[#This Row],[GRUPO]],inv!$U$1:$U$1164,"PLANTA CLASIFICACION")</f>
        <v>0</v>
      </c>
      <c r="G358" s="118">
        <f>+SUMIFS(VENTAS!$I:$I,VENTAS!$K:$K,A358,VENTAS!$C:$C,B358)</f>
        <v>0</v>
      </c>
      <c r="H358" s="118">
        <f>+SUMIFS(VENTAS!J:J,VENTAS!C:C,B358,VENTAS!K:K,A358)</f>
        <v>0</v>
      </c>
      <c r="I358" s="16">
        <f t="shared" si="26"/>
        <v>0</v>
      </c>
      <c r="J358" s="16">
        <f t="shared" si="27"/>
        <v>0</v>
      </c>
    </row>
    <row r="359" spans="1:10">
      <c r="A359" s="117" t="s">
        <v>553</v>
      </c>
      <c r="B359" s="14">
        <v>2112306</v>
      </c>
      <c r="C359" t="s">
        <v>1119</v>
      </c>
      <c r="D359" t="str">
        <f>+VLOOKUP(TablaPLANTAS[[#This Row],[COD]],'DT HUEVO'!$A:$D,3,0)</f>
        <v>L</v>
      </c>
      <c r="E359" t="str">
        <f>+VLOOKUP(TablaPLANTAS[[#This Row],[COD]],'DT HUEVO'!$A:$D,4,0)</f>
        <v>EMPACADOS</v>
      </c>
      <c r="F359" s="6">
        <f>+SUMIFS(inv!$D$1:$D$1164,inv!$A$1:$A$1164,B359,inv!$Y$1:$Y$1164,TablaPLANTAS[[#This Row],[GRUPO]],inv!$U$1:$U$1164,"PLANTA CLASIFICACION")</f>
        <v>0</v>
      </c>
      <c r="G359" s="118">
        <f>+SUMIFS(VENTAS!$I:$I,VENTAS!$K:$K,A359,VENTAS!$C:$C,B359)</f>
        <v>0</v>
      </c>
      <c r="H359" s="118">
        <f>+SUMIFS(VENTAS!J:J,VENTAS!C:C,B359,VENTAS!K:K,A359)</f>
        <v>0</v>
      </c>
      <c r="I359" s="16">
        <f t="shared" si="26"/>
        <v>0</v>
      </c>
      <c r="J359" s="16">
        <f t="shared" si="27"/>
        <v>0</v>
      </c>
    </row>
    <row r="360" spans="1:10">
      <c r="A360" s="117" t="s">
        <v>553</v>
      </c>
      <c r="B360" s="14">
        <v>112365</v>
      </c>
      <c r="C360" t="s">
        <v>1120</v>
      </c>
      <c r="D360" t="str">
        <f>+VLOOKUP(TablaPLANTAS[[#This Row],[COD]],'DT HUEVO'!$A:$D,3,0)</f>
        <v>L</v>
      </c>
      <c r="E360" t="str">
        <f>+VLOOKUP(TablaPLANTAS[[#This Row],[COD]],'DT HUEVO'!$A:$D,4,0)</f>
        <v>EMPACADOS</v>
      </c>
      <c r="F360" s="6">
        <f>+SUMIFS(inv!$D$1:$D$1164,inv!$A$1:$A$1164,B360,inv!$Y$1:$Y$1164,TablaPLANTAS[[#This Row],[GRUPO]],inv!$U$1:$U$1164,"PLANTA CLASIFICACION")</f>
        <v>0</v>
      </c>
      <c r="G360" s="118">
        <f>+SUMIFS(VENTAS!$I:$I,VENTAS!$K:$K,A360,VENTAS!$C:$C,B360)</f>
        <v>0</v>
      </c>
      <c r="H360" s="118">
        <f>+SUMIFS(VENTAS!J:J,VENTAS!C:C,B360,VENTAS!K:K,A360)</f>
        <v>0</v>
      </c>
      <c r="I360" s="16">
        <f t="shared" si="26"/>
        <v>0</v>
      </c>
      <c r="J360" s="16">
        <f t="shared" si="27"/>
        <v>0</v>
      </c>
    </row>
    <row r="361" spans="1:10">
      <c r="A361" s="117" t="s">
        <v>553</v>
      </c>
      <c r="B361" s="14">
        <v>52371</v>
      </c>
      <c r="C361" t="s">
        <v>1121</v>
      </c>
      <c r="D361" t="e">
        <f>+VLOOKUP(TablaPLANTAS[[#This Row],[COD]],'DT HUEVO'!$A:$D,3,0)</f>
        <v>#N/A</v>
      </c>
      <c r="E361" t="e">
        <f>+VLOOKUP(TablaPLANTAS[[#This Row],[COD]],'DT HUEVO'!$A:$D,4,0)</f>
        <v>#N/A</v>
      </c>
      <c r="F361" s="6">
        <f>+SUMIFS(inv!$D$1:$D$1164,inv!$A$1:$A$1164,B361,inv!$Y$1:$Y$1164,TablaPLANTAS[[#This Row],[GRUPO]],inv!$U$1:$U$1164,"PLANTA CLASIFICACION")</f>
        <v>0</v>
      </c>
      <c r="G361" s="118">
        <f>+SUMIFS(VENTAS!$I:$I,VENTAS!$K:$K,A361,VENTAS!$C:$C,B361)</f>
        <v>0</v>
      </c>
      <c r="H361" s="118">
        <f>+SUMIFS(VENTAS!J:J,VENTAS!C:C,B361,VENTAS!K:K,A361)</f>
        <v>0</v>
      </c>
      <c r="I361" s="16">
        <f t="shared" si="26"/>
        <v>0</v>
      </c>
      <c r="J361" s="16">
        <f t="shared" si="27"/>
        <v>0</v>
      </c>
    </row>
    <row r="362" spans="1:10">
      <c r="A362" s="117" t="s">
        <v>553</v>
      </c>
      <c r="B362" s="14">
        <v>76201</v>
      </c>
      <c r="C362" t="s">
        <v>1122</v>
      </c>
      <c r="D362" t="str">
        <f>+VLOOKUP(TablaPLANTAS[[#This Row],[COD]],'DT HUEVO'!$A:$D,3,0)</f>
        <v>SEGUNDA</v>
      </c>
      <c r="E362" t="str">
        <f>+VLOOKUP(TablaPLANTAS[[#This Row],[COD]],'DT HUEVO'!$A:$D,4,0)</f>
        <v>SEGUNDA</v>
      </c>
      <c r="F362" s="6">
        <f>+SUMIFS(inv!$D$1:$D$1164,inv!$A$1:$A$1164,B362,inv!$Y$1:$Y$1164,TablaPLANTAS[[#This Row],[GRUPO]],inv!$U$1:$U$1164,"PLANTA CLASIFICACION")</f>
        <v>0</v>
      </c>
      <c r="G362" s="118">
        <f>+SUMIFS(VENTAS!$I:$I,VENTAS!$K:$K,A362,VENTAS!$C:$C,B362)</f>
        <v>0</v>
      </c>
      <c r="H362" s="118">
        <f>+SUMIFS(VENTAS!J:J,VENTAS!C:C,B362,VENTAS!K:K,A362)</f>
        <v>0</v>
      </c>
      <c r="I362" s="16">
        <f t="shared" si="26"/>
        <v>0</v>
      </c>
      <c r="J362" s="16">
        <f t="shared" si="27"/>
        <v>0</v>
      </c>
    </row>
    <row r="363" spans="1:10">
      <c r="A363" s="117" t="s">
        <v>553</v>
      </c>
      <c r="B363" s="14">
        <v>2112365</v>
      </c>
      <c r="C363" t="s">
        <v>1123</v>
      </c>
      <c r="D363" t="str">
        <f>+VLOOKUP(TablaPLANTAS[[#This Row],[COD]],'DT HUEVO'!$A:$D,3,0)</f>
        <v>L</v>
      </c>
      <c r="E363" t="str">
        <f>+VLOOKUP(TablaPLANTAS[[#This Row],[COD]],'DT HUEVO'!$A:$D,4,0)</f>
        <v>EMPACADOS</v>
      </c>
      <c r="F363" s="6">
        <f>+SUMIFS(inv!$D$1:$D$1164,inv!$A$1:$A$1164,B363,inv!$Y$1:$Y$1164,TablaPLANTAS[[#This Row],[GRUPO]],inv!$U$1:$U$1164,"PLANTA CLASIFICACION")</f>
        <v>0</v>
      </c>
      <c r="G363" s="118">
        <f>+SUMIFS(VENTAS!$I:$I,VENTAS!$K:$K,A363,VENTAS!$C:$C,B363)</f>
        <v>0</v>
      </c>
      <c r="H363" s="118">
        <f>+SUMIFS(VENTAS!J:J,VENTAS!C:C,B363,VENTAS!K:K,A363)</f>
        <v>0</v>
      </c>
      <c r="I363" s="16">
        <f t="shared" si="26"/>
        <v>0</v>
      </c>
      <c r="J363" s="16">
        <f t="shared" si="27"/>
        <v>0</v>
      </c>
    </row>
    <row r="364" spans="1:10">
      <c r="A364" s="117" t="s">
        <v>553</v>
      </c>
      <c r="B364" s="14">
        <v>113379</v>
      </c>
      <c r="C364" t="s">
        <v>1125</v>
      </c>
      <c r="D364" t="str">
        <f>+VLOOKUP(TablaPLANTAS[[#This Row],[COD]],'DT HUEVO'!$A:$D,3,0)</f>
        <v>L</v>
      </c>
      <c r="E364" t="str">
        <f>+VLOOKUP(TablaPLANTAS[[#This Row],[COD]],'DT HUEVO'!$A:$D,4,0)</f>
        <v>EMPACADOS</v>
      </c>
      <c r="F364" s="6">
        <f>+SUMIFS(inv!$D$1:$D$1164,inv!$A$1:$A$1164,B364,inv!$Y$1:$Y$1164,TablaPLANTAS[[#This Row],[GRUPO]],inv!$U$1:$U$1164,"PLANTA CLASIFICACION")</f>
        <v>0</v>
      </c>
      <c r="G364" s="118">
        <f>+SUMIFS(VENTAS!$I:$I,VENTAS!$K:$K,A364,VENTAS!$C:$C,B364)</f>
        <v>0</v>
      </c>
      <c r="H364" s="118">
        <f>+SUMIFS(VENTAS!J:J,VENTAS!C:C,B364,VENTAS!K:K,A364)</f>
        <v>0</v>
      </c>
      <c r="I364" s="16">
        <f t="shared" si="26"/>
        <v>0</v>
      </c>
      <c r="J364" s="16">
        <f t="shared" si="27"/>
        <v>0</v>
      </c>
    </row>
    <row r="365" spans="1:10">
      <c r="A365" s="117" t="s">
        <v>553</v>
      </c>
      <c r="B365" s="14">
        <v>113357</v>
      </c>
      <c r="C365" t="s">
        <v>1126</v>
      </c>
      <c r="D365" t="str">
        <f>+VLOOKUP(TablaPLANTAS[[#This Row],[COD]],'DT HUEVO'!$A:$D,3,0)</f>
        <v>L</v>
      </c>
      <c r="E365" t="str">
        <f>+VLOOKUP(TablaPLANTAS[[#This Row],[COD]],'DT HUEVO'!$A:$D,4,0)</f>
        <v>EMPACADOS</v>
      </c>
      <c r="F365" s="6">
        <f>+SUMIFS(inv!$D$1:$D$1164,inv!$A$1:$A$1164,B365,inv!$Y$1:$Y$1164,TablaPLANTAS[[#This Row],[GRUPO]],inv!$U$1:$U$1164,"PLANTA CLASIFICACION")</f>
        <v>0</v>
      </c>
      <c r="G365" s="118">
        <f>+SUMIFS(VENTAS!$I:$I,VENTAS!$K:$K,A365,VENTAS!$C:$C,B365)</f>
        <v>0</v>
      </c>
      <c r="H365" s="118">
        <f>+SUMIFS(VENTAS!J:J,VENTAS!C:C,B365,VENTAS!K:K,A365)</f>
        <v>0</v>
      </c>
      <c r="I365" s="16">
        <f t="shared" si="26"/>
        <v>0</v>
      </c>
      <c r="J365" s="16">
        <f t="shared" si="27"/>
        <v>0</v>
      </c>
    </row>
    <row r="366" spans="1:10">
      <c r="A366" s="117" t="s">
        <v>553</v>
      </c>
      <c r="B366" s="14">
        <v>113268</v>
      </c>
      <c r="C366" t="s">
        <v>1127</v>
      </c>
      <c r="D366" t="str">
        <f>+VLOOKUP(TablaPLANTAS[[#This Row],[COD]],'DT HUEVO'!$A:$D,3,0)</f>
        <v>XL</v>
      </c>
      <c r="E366" t="str">
        <f>+VLOOKUP(TablaPLANTAS[[#This Row],[COD]],'DT HUEVO'!$A:$D,4,0)</f>
        <v>EMPACADOS</v>
      </c>
      <c r="F366" s="6">
        <f>+SUMIFS(inv!$D$1:$D$1164,inv!$A$1:$A$1164,B366,inv!$Y$1:$Y$1164,TablaPLANTAS[[#This Row],[GRUPO]],inv!$U$1:$U$1164,"PLANTA CLASIFICACION")</f>
        <v>0</v>
      </c>
      <c r="G366" s="118">
        <f>+SUMIFS(VENTAS!$I:$I,VENTAS!$K:$K,A366,VENTAS!$C:$C,B366)</f>
        <v>0</v>
      </c>
      <c r="H366" s="118">
        <f>+SUMIFS(VENTAS!J:J,VENTAS!C:C,B366,VENTAS!K:K,A366)</f>
        <v>0</v>
      </c>
      <c r="I366" s="16">
        <f t="shared" si="26"/>
        <v>0</v>
      </c>
      <c r="J366" s="16">
        <f t="shared" si="27"/>
        <v>0</v>
      </c>
    </row>
    <row r="367" spans="1:10">
      <c r="A367" s="117" t="s">
        <v>553</v>
      </c>
      <c r="B367" s="14">
        <v>72005</v>
      </c>
      <c r="C367" t="s">
        <v>1128</v>
      </c>
      <c r="D367" t="str">
        <f>+VLOOKUP(TablaPLANTAS[[#This Row],[COD]],'DT HUEVO'!$A:$D,3,0)</f>
        <v>SEGUNDA</v>
      </c>
      <c r="E367" t="str">
        <f>+VLOOKUP(TablaPLANTAS[[#This Row],[COD]],'DT HUEVO'!$A:$D,4,0)</f>
        <v>SEGUNDA</v>
      </c>
      <c r="F367" s="6">
        <f>+SUMIFS(inv!$D$1:$D$1164,inv!$A$1:$A$1164,B367,inv!$Y$1:$Y$1164,TablaPLANTAS[[#This Row],[GRUPO]],inv!$U$1:$U$1164,"PLANTA CLASIFICACION")</f>
        <v>0</v>
      </c>
      <c r="G367" s="118">
        <f>+SUMIFS(VENTAS!$I:$I,VENTAS!$K:$K,A367,VENTAS!$C:$C,B367)</f>
        <v>0</v>
      </c>
      <c r="H367" s="118">
        <f>+SUMIFS(VENTAS!J:J,VENTAS!C:C,B367,VENTAS!K:K,A367)</f>
        <v>0</v>
      </c>
      <c r="I367" s="16">
        <f t="shared" si="26"/>
        <v>0</v>
      </c>
      <c r="J367" s="16">
        <f t="shared" si="27"/>
        <v>0</v>
      </c>
    </row>
    <row r="368" spans="1:10">
      <c r="A368" s="117" t="s">
        <v>553</v>
      </c>
      <c r="B368" s="14">
        <v>113479</v>
      </c>
      <c r="C368" t="s">
        <v>1129</v>
      </c>
      <c r="D368" t="str">
        <f>+VLOOKUP(TablaPLANTAS[[#This Row],[COD]],'DT HUEVO'!$A:$D,3,0)</f>
        <v>M</v>
      </c>
      <c r="E368" t="str">
        <f>+VLOOKUP(TablaPLANTAS[[#This Row],[COD]],'DT HUEVO'!$A:$D,4,0)</f>
        <v>EMPACADOS</v>
      </c>
      <c r="F368" s="6">
        <f>+SUMIFS(inv!$D$1:$D$1164,inv!$A$1:$A$1164,B368,inv!$Y$1:$Y$1164,TablaPLANTAS[[#This Row],[GRUPO]],inv!$U$1:$U$1164,"PLANTA CLASIFICACION")</f>
        <v>0</v>
      </c>
      <c r="G368" s="118">
        <f>+SUMIFS(VENTAS!$I:$I,VENTAS!$K:$K,A368,VENTAS!$C:$C,B368)</f>
        <v>0</v>
      </c>
      <c r="H368" s="118">
        <f>+SUMIFS(VENTAS!J:J,VENTAS!C:C,B368,VENTAS!K:K,A368)</f>
        <v>0</v>
      </c>
      <c r="I368" s="16">
        <f t="shared" si="26"/>
        <v>0</v>
      </c>
      <c r="J368" s="16">
        <f t="shared" si="27"/>
        <v>0</v>
      </c>
    </row>
    <row r="369" spans="1:10">
      <c r="A369" s="117" t="s">
        <v>553</v>
      </c>
      <c r="B369" s="14">
        <v>113457</v>
      </c>
      <c r="C369" t="s">
        <v>1130</v>
      </c>
      <c r="D369" t="str">
        <f>+VLOOKUP(TablaPLANTAS[[#This Row],[COD]],'DT HUEVO'!$A:$D,3,0)</f>
        <v>M</v>
      </c>
      <c r="E369" t="str">
        <f>+VLOOKUP(TablaPLANTAS[[#This Row],[COD]],'DT HUEVO'!$A:$D,4,0)</f>
        <v>EMPACADOS</v>
      </c>
      <c r="F369" s="6">
        <f>+SUMIFS(inv!$D$1:$D$1164,inv!$A$1:$A$1164,B369,inv!$Y$1:$Y$1164,TablaPLANTAS[[#This Row],[GRUPO]],inv!$U$1:$U$1164,"PLANTA CLASIFICACION")</f>
        <v>0</v>
      </c>
      <c r="G369" s="118">
        <f>+SUMIFS(VENTAS!$I:$I,VENTAS!$K:$K,A369,VENTAS!$C:$C,B369)</f>
        <v>0</v>
      </c>
      <c r="H369" s="118">
        <f>+SUMIFS(VENTAS!J:J,VENTAS!C:C,B369,VENTAS!K:K,A369)</f>
        <v>0</v>
      </c>
      <c r="I369" s="16">
        <f t="shared" si="26"/>
        <v>0</v>
      </c>
      <c r="J369" s="16">
        <f t="shared" si="27"/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12"/>
  <dimension ref="A1:D131"/>
  <sheetViews>
    <sheetView topLeftCell="B1" workbookViewId="0"/>
  </sheetViews>
  <sheetFormatPr baseColWidth="10" defaultRowHeight="14.5"/>
  <cols>
    <col min="1" max="1" width="25.08984375" bestFit="1" customWidth="1"/>
    <col min="2" max="2" width="22.90625" bestFit="1" customWidth="1"/>
    <col min="3" max="3" width="13.90625" bestFit="1" customWidth="1"/>
    <col min="4" max="4" width="12.1796875" bestFit="1" customWidth="1"/>
    <col min="5" max="5" width="12.90625" bestFit="1" customWidth="1"/>
  </cols>
  <sheetData>
    <row r="1" spans="1:4">
      <c r="A1" s="124" t="s">
        <v>19</v>
      </c>
      <c r="B1" s="124" t="s">
        <v>699</v>
      </c>
      <c r="C1" s="124" t="s">
        <v>686</v>
      </c>
      <c r="D1" t="s">
        <v>687</v>
      </c>
    </row>
    <row r="2" spans="1:4">
      <c r="A2" t="s">
        <v>586</v>
      </c>
      <c r="B2" t="s">
        <v>997</v>
      </c>
      <c r="C2">
        <v>0</v>
      </c>
      <c r="D2">
        <v>1</v>
      </c>
    </row>
    <row r="3" spans="1:4">
      <c r="A3" t="s">
        <v>586</v>
      </c>
      <c r="B3" t="s">
        <v>998</v>
      </c>
      <c r="C3">
        <v>0</v>
      </c>
      <c r="D3">
        <v>4</v>
      </c>
    </row>
    <row r="4" spans="1:4">
      <c r="A4" t="s">
        <v>586</v>
      </c>
      <c r="B4" t="s">
        <v>999</v>
      </c>
      <c r="C4">
        <v>0</v>
      </c>
      <c r="D4">
        <v>4</v>
      </c>
    </row>
    <row r="5" spans="1:4">
      <c r="A5" t="s">
        <v>586</v>
      </c>
      <c r="B5" t="s">
        <v>557</v>
      </c>
      <c r="C5">
        <v>0</v>
      </c>
      <c r="D5">
        <v>3</v>
      </c>
    </row>
    <row r="6" spans="1:4">
      <c r="A6" t="s">
        <v>586</v>
      </c>
      <c r="B6" t="s">
        <v>559</v>
      </c>
      <c r="C6">
        <v>0</v>
      </c>
      <c r="D6">
        <v>4</v>
      </c>
    </row>
    <row r="7" spans="1:4">
      <c r="A7" t="s">
        <v>586</v>
      </c>
      <c r="B7" t="s">
        <v>555</v>
      </c>
      <c r="C7">
        <v>0</v>
      </c>
      <c r="D7">
        <v>4</v>
      </c>
    </row>
    <row r="8" spans="1:4">
      <c r="A8" t="s">
        <v>586</v>
      </c>
      <c r="B8" t="s">
        <v>561</v>
      </c>
      <c r="C8">
        <v>0</v>
      </c>
      <c r="D8">
        <v>3</v>
      </c>
    </row>
    <row r="9" spans="1:4">
      <c r="A9" t="s">
        <v>586</v>
      </c>
      <c r="B9" t="s">
        <v>560</v>
      </c>
      <c r="C9">
        <v>0</v>
      </c>
      <c r="D9">
        <v>4</v>
      </c>
    </row>
    <row r="10" spans="1:4">
      <c r="A10" t="s">
        <v>586</v>
      </c>
      <c r="B10" t="s">
        <v>601</v>
      </c>
      <c r="C10" t="s">
        <v>684</v>
      </c>
      <c r="D10">
        <v>3</v>
      </c>
    </row>
    <row r="11" spans="1:4">
      <c r="A11" t="s">
        <v>586</v>
      </c>
      <c r="C11" t="s">
        <v>680</v>
      </c>
      <c r="D11">
        <v>4</v>
      </c>
    </row>
    <row r="12" spans="1:4">
      <c r="A12" t="s">
        <v>586</v>
      </c>
      <c r="C12" t="s">
        <v>681</v>
      </c>
      <c r="D12">
        <v>1</v>
      </c>
    </row>
    <row r="13" spans="1:4">
      <c r="A13" t="s">
        <v>586</v>
      </c>
      <c r="B13" t="s">
        <v>558</v>
      </c>
      <c r="C13">
        <v>0</v>
      </c>
      <c r="D13">
        <v>8</v>
      </c>
    </row>
    <row r="14" spans="1:4">
      <c r="A14" t="s">
        <v>52</v>
      </c>
      <c r="B14" t="s">
        <v>997</v>
      </c>
      <c r="C14">
        <v>0</v>
      </c>
      <c r="D14">
        <v>1</v>
      </c>
    </row>
    <row r="15" spans="1:4">
      <c r="A15" t="s">
        <v>52</v>
      </c>
      <c r="B15" t="s">
        <v>998</v>
      </c>
      <c r="C15">
        <v>0</v>
      </c>
      <c r="D15">
        <v>3</v>
      </c>
    </row>
    <row r="16" spans="1:4">
      <c r="A16" t="s">
        <v>52</v>
      </c>
      <c r="B16" t="s">
        <v>999</v>
      </c>
      <c r="C16">
        <v>0</v>
      </c>
      <c r="D16">
        <v>6</v>
      </c>
    </row>
    <row r="17" spans="1:4">
      <c r="A17" t="s">
        <v>52</v>
      </c>
      <c r="B17" t="s">
        <v>557</v>
      </c>
      <c r="C17">
        <v>0</v>
      </c>
      <c r="D17">
        <v>5</v>
      </c>
    </row>
    <row r="18" spans="1:4">
      <c r="A18" t="s">
        <v>52</v>
      </c>
      <c r="B18" t="s">
        <v>559</v>
      </c>
      <c r="C18">
        <v>0</v>
      </c>
      <c r="D18">
        <v>1</v>
      </c>
    </row>
    <row r="19" spans="1:4">
      <c r="A19" t="s">
        <v>52</v>
      </c>
      <c r="B19" t="s">
        <v>555</v>
      </c>
      <c r="C19">
        <v>0</v>
      </c>
      <c r="D19">
        <v>1</v>
      </c>
    </row>
    <row r="20" spans="1:4">
      <c r="A20" t="s">
        <v>52</v>
      </c>
      <c r="B20" t="s">
        <v>561</v>
      </c>
      <c r="C20">
        <v>0</v>
      </c>
      <c r="D20">
        <v>3</v>
      </c>
    </row>
    <row r="21" spans="1:4">
      <c r="A21" t="s">
        <v>52</v>
      </c>
      <c r="B21" t="s">
        <v>560</v>
      </c>
      <c r="C21">
        <v>0</v>
      </c>
      <c r="D21">
        <v>1</v>
      </c>
    </row>
    <row r="22" spans="1:4">
      <c r="A22" t="s">
        <v>52</v>
      </c>
      <c r="B22" t="s">
        <v>601</v>
      </c>
      <c r="C22" t="s">
        <v>684</v>
      </c>
      <c r="D22">
        <v>3</v>
      </c>
    </row>
    <row r="23" spans="1:4">
      <c r="A23" t="s">
        <v>52</v>
      </c>
      <c r="C23" t="s">
        <v>680</v>
      </c>
      <c r="D23">
        <v>1</v>
      </c>
    </row>
    <row r="24" spans="1:4">
      <c r="A24" t="s">
        <v>52</v>
      </c>
      <c r="C24" t="s">
        <v>681</v>
      </c>
      <c r="D24">
        <v>2</v>
      </c>
    </row>
    <row r="25" spans="1:4">
      <c r="A25" t="s">
        <v>58</v>
      </c>
      <c r="B25" t="s">
        <v>997</v>
      </c>
      <c r="C25">
        <v>0</v>
      </c>
      <c r="D25">
        <v>1</v>
      </c>
    </row>
    <row r="26" spans="1:4">
      <c r="A26" t="s">
        <v>58</v>
      </c>
      <c r="B26" t="s">
        <v>998</v>
      </c>
      <c r="C26">
        <v>0</v>
      </c>
      <c r="D26">
        <v>1</v>
      </c>
    </row>
    <row r="27" spans="1:4">
      <c r="A27" t="s">
        <v>58</v>
      </c>
      <c r="B27" t="s">
        <v>999</v>
      </c>
      <c r="C27">
        <v>0</v>
      </c>
      <c r="D27">
        <v>1</v>
      </c>
    </row>
    <row r="28" spans="1:4">
      <c r="A28" t="s">
        <v>58</v>
      </c>
      <c r="B28" t="s">
        <v>557</v>
      </c>
      <c r="C28">
        <v>0</v>
      </c>
      <c r="D28">
        <v>2</v>
      </c>
    </row>
    <row r="29" spans="1:4">
      <c r="A29" t="s">
        <v>58</v>
      </c>
      <c r="B29" t="s">
        <v>555</v>
      </c>
      <c r="C29">
        <v>0</v>
      </c>
      <c r="D29">
        <v>1</v>
      </c>
    </row>
    <row r="30" spans="1:4">
      <c r="A30" t="s">
        <v>58</v>
      </c>
      <c r="B30" t="s">
        <v>561</v>
      </c>
      <c r="C30">
        <v>0</v>
      </c>
      <c r="D30">
        <v>5</v>
      </c>
    </row>
    <row r="31" spans="1:4">
      <c r="A31" t="s">
        <v>58</v>
      </c>
      <c r="B31" t="s">
        <v>560</v>
      </c>
      <c r="C31">
        <v>0</v>
      </c>
      <c r="D31">
        <v>4</v>
      </c>
    </row>
    <row r="32" spans="1:4">
      <c r="A32" t="s">
        <v>58</v>
      </c>
      <c r="B32" t="s">
        <v>601</v>
      </c>
      <c r="C32" t="s">
        <v>684</v>
      </c>
      <c r="D32">
        <v>2</v>
      </c>
    </row>
    <row r="33" spans="1:4">
      <c r="A33" t="s">
        <v>58</v>
      </c>
      <c r="C33" t="s">
        <v>680</v>
      </c>
      <c r="D33">
        <v>6</v>
      </c>
    </row>
    <row r="34" spans="1:4">
      <c r="A34" t="s">
        <v>58</v>
      </c>
      <c r="C34" t="s">
        <v>681</v>
      </c>
      <c r="D34">
        <v>1</v>
      </c>
    </row>
    <row r="35" spans="1:4">
      <c r="A35" t="s">
        <v>58</v>
      </c>
      <c r="C35" t="s">
        <v>683</v>
      </c>
      <c r="D35">
        <v>2</v>
      </c>
    </row>
    <row r="36" spans="1:4">
      <c r="A36" t="s">
        <v>587</v>
      </c>
      <c r="B36" t="s">
        <v>997</v>
      </c>
      <c r="C36">
        <v>0</v>
      </c>
      <c r="D36">
        <v>4</v>
      </c>
    </row>
    <row r="37" spans="1:4">
      <c r="A37" t="s">
        <v>587</v>
      </c>
      <c r="B37" t="s">
        <v>998</v>
      </c>
      <c r="C37">
        <v>0</v>
      </c>
      <c r="D37">
        <v>2</v>
      </c>
    </row>
    <row r="38" spans="1:4">
      <c r="A38" t="s">
        <v>587</v>
      </c>
      <c r="B38" t="s">
        <v>999</v>
      </c>
      <c r="C38">
        <v>0</v>
      </c>
      <c r="D38">
        <v>2</v>
      </c>
    </row>
    <row r="39" spans="1:4">
      <c r="A39" t="s">
        <v>587</v>
      </c>
      <c r="B39" t="s">
        <v>557</v>
      </c>
      <c r="C39">
        <v>0</v>
      </c>
      <c r="D39">
        <v>3</v>
      </c>
    </row>
    <row r="40" spans="1:4">
      <c r="A40" t="s">
        <v>587</v>
      </c>
      <c r="B40" t="s">
        <v>559</v>
      </c>
      <c r="C40">
        <v>0</v>
      </c>
      <c r="D40">
        <v>3</v>
      </c>
    </row>
    <row r="41" spans="1:4">
      <c r="A41" t="s">
        <v>587</v>
      </c>
      <c r="B41" t="s">
        <v>555</v>
      </c>
      <c r="C41">
        <v>0</v>
      </c>
      <c r="D41">
        <v>4</v>
      </c>
    </row>
    <row r="42" spans="1:4">
      <c r="A42" t="s">
        <v>587</v>
      </c>
      <c r="B42" t="s">
        <v>561</v>
      </c>
      <c r="C42">
        <v>0</v>
      </c>
      <c r="D42">
        <v>2</v>
      </c>
    </row>
    <row r="43" spans="1:4">
      <c r="A43" t="s">
        <v>587</v>
      </c>
      <c r="B43" t="s">
        <v>560</v>
      </c>
      <c r="C43">
        <v>0</v>
      </c>
      <c r="D43">
        <v>3</v>
      </c>
    </row>
    <row r="44" spans="1:4">
      <c r="A44" t="s">
        <v>587</v>
      </c>
      <c r="B44" t="s">
        <v>601</v>
      </c>
      <c r="C44">
        <v>0</v>
      </c>
      <c r="D44">
        <v>3</v>
      </c>
    </row>
    <row r="45" spans="1:4">
      <c r="A45" t="s">
        <v>587</v>
      </c>
      <c r="C45" t="s">
        <v>684</v>
      </c>
      <c r="D45">
        <v>2</v>
      </c>
    </row>
    <row r="46" spans="1:4">
      <c r="A46" t="s">
        <v>587</v>
      </c>
      <c r="C46" t="s">
        <v>680</v>
      </c>
      <c r="D46">
        <v>4</v>
      </c>
    </row>
    <row r="47" spans="1:4">
      <c r="A47" t="s">
        <v>587</v>
      </c>
      <c r="C47" t="s">
        <v>681</v>
      </c>
      <c r="D47">
        <v>3</v>
      </c>
    </row>
    <row r="48" spans="1:4">
      <c r="A48" t="s">
        <v>587</v>
      </c>
      <c r="B48" t="s">
        <v>558</v>
      </c>
      <c r="C48">
        <v>0</v>
      </c>
      <c r="D48">
        <v>3</v>
      </c>
    </row>
    <row r="49" spans="1:4">
      <c r="A49" t="s">
        <v>520</v>
      </c>
      <c r="B49" t="s">
        <v>997</v>
      </c>
      <c r="C49">
        <v>0</v>
      </c>
      <c r="D49">
        <v>1</v>
      </c>
    </row>
    <row r="50" spans="1:4">
      <c r="A50" t="s">
        <v>520</v>
      </c>
      <c r="B50" t="s">
        <v>999</v>
      </c>
      <c r="C50">
        <v>0</v>
      </c>
      <c r="D50">
        <v>3</v>
      </c>
    </row>
    <row r="51" spans="1:4">
      <c r="A51" t="s">
        <v>520</v>
      </c>
      <c r="B51" t="s">
        <v>557</v>
      </c>
      <c r="C51">
        <v>0</v>
      </c>
      <c r="D51">
        <v>2</v>
      </c>
    </row>
    <row r="52" spans="1:4">
      <c r="A52" t="s">
        <v>520</v>
      </c>
      <c r="B52" t="s">
        <v>559</v>
      </c>
      <c r="C52">
        <v>0</v>
      </c>
      <c r="D52">
        <v>3</v>
      </c>
    </row>
    <row r="53" spans="1:4">
      <c r="A53" t="s">
        <v>520</v>
      </c>
      <c r="B53" t="s">
        <v>555</v>
      </c>
      <c r="C53">
        <v>0</v>
      </c>
      <c r="D53">
        <v>3</v>
      </c>
    </row>
    <row r="54" spans="1:4">
      <c r="A54" t="s">
        <v>520</v>
      </c>
      <c r="B54" t="s">
        <v>561</v>
      </c>
      <c r="C54">
        <v>0</v>
      </c>
      <c r="D54">
        <v>3</v>
      </c>
    </row>
    <row r="55" spans="1:4">
      <c r="A55" t="s">
        <v>520</v>
      </c>
      <c r="B55" t="s">
        <v>560</v>
      </c>
      <c r="C55">
        <v>0</v>
      </c>
      <c r="D55">
        <v>3</v>
      </c>
    </row>
    <row r="56" spans="1:4">
      <c r="A56" t="s">
        <v>520</v>
      </c>
      <c r="B56" t="s">
        <v>601</v>
      </c>
      <c r="C56" t="s">
        <v>684</v>
      </c>
      <c r="D56">
        <v>3</v>
      </c>
    </row>
    <row r="57" spans="1:4">
      <c r="A57" t="s">
        <v>520</v>
      </c>
      <c r="C57" t="s">
        <v>680</v>
      </c>
      <c r="D57">
        <v>1</v>
      </c>
    </row>
    <row r="58" spans="1:4">
      <c r="A58" t="s">
        <v>520</v>
      </c>
      <c r="C58" t="s">
        <v>681</v>
      </c>
      <c r="D58">
        <v>3</v>
      </c>
    </row>
    <row r="59" spans="1:4">
      <c r="A59" t="s">
        <v>520</v>
      </c>
      <c r="B59" t="s">
        <v>558</v>
      </c>
      <c r="C59">
        <v>0</v>
      </c>
      <c r="D59">
        <v>5</v>
      </c>
    </row>
    <row r="60" spans="1:4">
      <c r="A60" t="s">
        <v>455</v>
      </c>
      <c r="B60" t="s">
        <v>997</v>
      </c>
      <c r="C60">
        <v>0</v>
      </c>
      <c r="D60">
        <v>6</v>
      </c>
    </row>
    <row r="61" spans="1:4">
      <c r="A61" t="s">
        <v>455</v>
      </c>
      <c r="B61" t="s">
        <v>998</v>
      </c>
      <c r="C61">
        <v>0</v>
      </c>
      <c r="D61">
        <v>10</v>
      </c>
    </row>
    <row r="62" spans="1:4">
      <c r="A62" t="s">
        <v>455</v>
      </c>
      <c r="B62" t="s">
        <v>999</v>
      </c>
      <c r="C62">
        <v>0</v>
      </c>
      <c r="D62">
        <v>7</v>
      </c>
    </row>
    <row r="63" spans="1:4">
      <c r="A63" t="s">
        <v>464</v>
      </c>
      <c r="B63" t="s">
        <v>997</v>
      </c>
      <c r="C63">
        <v>0</v>
      </c>
      <c r="D63">
        <v>6</v>
      </c>
    </row>
    <row r="64" spans="1:4">
      <c r="A64" t="s">
        <v>464</v>
      </c>
      <c r="B64" t="s">
        <v>998</v>
      </c>
      <c r="C64">
        <v>0</v>
      </c>
      <c r="D64">
        <v>8</v>
      </c>
    </row>
    <row r="65" spans="1:4">
      <c r="A65" t="s">
        <v>464</v>
      </c>
      <c r="B65" t="s">
        <v>999</v>
      </c>
      <c r="C65">
        <v>0</v>
      </c>
      <c r="D65">
        <v>6</v>
      </c>
    </row>
    <row r="66" spans="1:4">
      <c r="A66" t="s">
        <v>464</v>
      </c>
      <c r="C66" t="s">
        <v>637</v>
      </c>
      <c r="D66">
        <v>6</v>
      </c>
    </row>
    <row r="67" spans="1:4">
      <c r="A67" t="s">
        <v>464</v>
      </c>
      <c r="B67" t="s">
        <v>557</v>
      </c>
      <c r="C67">
        <v>0</v>
      </c>
      <c r="D67">
        <v>4</v>
      </c>
    </row>
    <row r="68" spans="1:4">
      <c r="A68" t="s">
        <v>473</v>
      </c>
      <c r="B68" t="s">
        <v>997</v>
      </c>
      <c r="C68">
        <v>0</v>
      </c>
      <c r="D68">
        <v>6</v>
      </c>
    </row>
    <row r="69" spans="1:4">
      <c r="A69" t="s">
        <v>473</v>
      </c>
      <c r="B69" t="s">
        <v>998</v>
      </c>
      <c r="C69">
        <v>0</v>
      </c>
      <c r="D69">
        <v>4</v>
      </c>
    </row>
    <row r="70" spans="1:4">
      <c r="A70" t="s">
        <v>473</v>
      </c>
      <c r="B70" t="s">
        <v>999</v>
      </c>
      <c r="C70">
        <v>0</v>
      </c>
      <c r="D70">
        <v>6</v>
      </c>
    </row>
    <row r="71" spans="1:4">
      <c r="A71" t="s">
        <v>473</v>
      </c>
      <c r="C71" t="s">
        <v>637</v>
      </c>
      <c r="D71">
        <v>6</v>
      </c>
    </row>
    <row r="72" spans="1:4">
      <c r="A72" t="s">
        <v>473</v>
      </c>
      <c r="B72" t="s">
        <v>557</v>
      </c>
      <c r="C72">
        <v>0</v>
      </c>
      <c r="D72">
        <v>3</v>
      </c>
    </row>
    <row r="73" spans="1:4">
      <c r="A73" t="s">
        <v>443</v>
      </c>
      <c r="B73" t="s">
        <v>997</v>
      </c>
      <c r="C73">
        <v>0</v>
      </c>
      <c r="D73">
        <v>7</v>
      </c>
    </row>
    <row r="74" spans="1:4">
      <c r="A74" t="s">
        <v>443</v>
      </c>
      <c r="B74" t="s">
        <v>998</v>
      </c>
      <c r="C74">
        <v>0</v>
      </c>
      <c r="D74">
        <v>5</v>
      </c>
    </row>
    <row r="75" spans="1:4">
      <c r="A75" t="s">
        <v>443</v>
      </c>
      <c r="B75" t="s">
        <v>999</v>
      </c>
      <c r="C75">
        <v>0</v>
      </c>
      <c r="D75">
        <v>7</v>
      </c>
    </row>
    <row r="76" spans="1:4">
      <c r="A76" t="s">
        <v>443</v>
      </c>
      <c r="B76" t="s">
        <v>557</v>
      </c>
      <c r="C76">
        <v>0</v>
      </c>
      <c r="D76">
        <v>5</v>
      </c>
    </row>
    <row r="77" spans="1:4">
      <c r="A77" t="s">
        <v>445</v>
      </c>
      <c r="B77" t="s">
        <v>997</v>
      </c>
      <c r="C77">
        <v>0</v>
      </c>
      <c r="D77">
        <v>7</v>
      </c>
    </row>
    <row r="78" spans="1:4">
      <c r="A78" t="s">
        <v>445</v>
      </c>
      <c r="B78" t="s">
        <v>998</v>
      </c>
      <c r="C78">
        <v>0</v>
      </c>
      <c r="D78">
        <v>4</v>
      </c>
    </row>
    <row r="79" spans="1:4">
      <c r="A79" t="s">
        <v>445</v>
      </c>
      <c r="B79" t="s">
        <v>999</v>
      </c>
      <c r="C79">
        <v>0</v>
      </c>
      <c r="D79">
        <v>5</v>
      </c>
    </row>
    <row r="80" spans="1:4">
      <c r="A80" t="s">
        <v>445</v>
      </c>
      <c r="C80" t="s">
        <v>637</v>
      </c>
      <c r="D80">
        <v>5</v>
      </c>
    </row>
    <row r="81" spans="1:4">
      <c r="A81" t="s">
        <v>445</v>
      </c>
      <c r="B81" t="s">
        <v>557</v>
      </c>
      <c r="C81">
        <v>0</v>
      </c>
      <c r="D81">
        <v>6</v>
      </c>
    </row>
    <row r="82" spans="1:4">
      <c r="A82" t="s">
        <v>457</v>
      </c>
      <c r="B82" t="s">
        <v>997</v>
      </c>
      <c r="C82">
        <v>0</v>
      </c>
      <c r="D82">
        <v>8</v>
      </c>
    </row>
    <row r="83" spans="1:4">
      <c r="A83" t="s">
        <v>457</v>
      </c>
      <c r="B83" t="s">
        <v>998</v>
      </c>
      <c r="C83">
        <v>0</v>
      </c>
      <c r="D83">
        <v>5</v>
      </c>
    </row>
    <row r="84" spans="1:4">
      <c r="A84" t="s">
        <v>457</v>
      </c>
      <c r="B84" t="s">
        <v>999</v>
      </c>
      <c r="C84">
        <v>0</v>
      </c>
      <c r="D84">
        <v>8</v>
      </c>
    </row>
    <row r="85" spans="1:4">
      <c r="A85" t="s">
        <v>457</v>
      </c>
      <c r="B85" t="s">
        <v>555</v>
      </c>
      <c r="C85">
        <v>0</v>
      </c>
      <c r="D85">
        <v>5</v>
      </c>
    </row>
    <row r="86" spans="1:4">
      <c r="A86" t="s">
        <v>457</v>
      </c>
      <c r="B86" t="s">
        <v>560</v>
      </c>
      <c r="C86">
        <v>0</v>
      </c>
      <c r="D86">
        <v>8</v>
      </c>
    </row>
    <row r="87" spans="1:4">
      <c r="A87" t="s">
        <v>479</v>
      </c>
      <c r="B87" t="s">
        <v>997</v>
      </c>
      <c r="C87">
        <v>0</v>
      </c>
      <c r="D87">
        <v>8</v>
      </c>
    </row>
    <row r="88" spans="1:4">
      <c r="A88" t="s">
        <v>479</v>
      </c>
      <c r="B88" t="s">
        <v>998</v>
      </c>
      <c r="C88">
        <v>0</v>
      </c>
      <c r="D88">
        <v>6</v>
      </c>
    </row>
    <row r="89" spans="1:4">
      <c r="A89" t="s">
        <v>479</v>
      </c>
      <c r="B89" t="s">
        <v>999</v>
      </c>
      <c r="C89" t="s">
        <v>637</v>
      </c>
      <c r="D89">
        <v>4</v>
      </c>
    </row>
    <row r="90" spans="1:4">
      <c r="A90" t="s">
        <v>479</v>
      </c>
      <c r="B90" t="s">
        <v>559</v>
      </c>
      <c r="C90">
        <v>0</v>
      </c>
      <c r="D90">
        <v>4</v>
      </c>
    </row>
    <row r="91" spans="1:4">
      <c r="A91" t="s">
        <v>479</v>
      </c>
      <c r="B91" t="s">
        <v>555</v>
      </c>
      <c r="C91">
        <v>0</v>
      </c>
      <c r="D91">
        <v>5</v>
      </c>
    </row>
    <row r="92" spans="1:4">
      <c r="A92" t="s">
        <v>450</v>
      </c>
      <c r="B92" t="s">
        <v>997</v>
      </c>
      <c r="C92">
        <v>0</v>
      </c>
      <c r="D92">
        <v>7</v>
      </c>
    </row>
    <row r="93" spans="1:4">
      <c r="A93" t="s">
        <v>450</v>
      </c>
      <c r="B93" t="s">
        <v>998</v>
      </c>
      <c r="C93">
        <v>0</v>
      </c>
      <c r="D93">
        <v>5</v>
      </c>
    </row>
    <row r="94" spans="1:4">
      <c r="A94" t="s">
        <v>450</v>
      </c>
      <c r="B94" t="s">
        <v>999</v>
      </c>
      <c r="C94">
        <v>0</v>
      </c>
      <c r="D94">
        <v>10</v>
      </c>
    </row>
    <row r="95" spans="1:4">
      <c r="A95" t="s">
        <v>450</v>
      </c>
      <c r="B95" t="s">
        <v>557</v>
      </c>
      <c r="C95">
        <v>0</v>
      </c>
      <c r="D95">
        <v>5</v>
      </c>
    </row>
    <row r="96" spans="1:4">
      <c r="A96" t="s">
        <v>463</v>
      </c>
      <c r="B96" t="s">
        <v>997</v>
      </c>
      <c r="C96">
        <v>0</v>
      </c>
      <c r="D96">
        <v>6</v>
      </c>
    </row>
    <row r="97" spans="1:4">
      <c r="A97" t="s">
        <v>463</v>
      </c>
      <c r="B97" t="s">
        <v>998</v>
      </c>
      <c r="C97">
        <v>0</v>
      </c>
      <c r="D97">
        <v>9</v>
      </c>
    </row>
    <row r="98" spans="1:4">
      <c r="A98" t="s">
        <v>477</v>
      </c>
      <c r="B98" t="s">
        <v>997</v>
      </c>
      <c r="C98">
        <v>0</v>
      </c>
      <c r="D98">
        <v>6</v>
      </c>
    </row>
    <row r="99" spans="1:4">
      <c r="A99" t="s">
        <v>477</v>
      </c>
      <c r="B99" t="s">
        <v>998</v>
      </c>
      <c r="C99">
        <v>0</v>
      </c>
      <c r="D99">
        <v>5</v>
      </c>
    </row>
    <row r="100" spans="1:4">
      <c r="A100" t="s">
        <v>477</v>
      </c>
      <c r="B100" t="s">
        <v>999</v>
      </c>
      <c r="C100">
        <v>0</v>
      </c>
      <c r="D100">
        <v>7</v>
      </c>
    </row>
    <row r="101" spans="1:4">
      <c r="A101" t="s">
        <v>477</v>
      </c>
      <c r="C101" t="s">
        <v>637</v>
      </c>
      <c r="D101">
        <v>6</v>
      </c>
    </row>
    <row r="102" spans="1:4">
      <c r="A102" t="s">
        <v>477</v>
      </c>
      <c r="B102" t="s">
        <v>557</v>
      </c>
      <c r="C102">
        <v>0</v>
      </c>
      <c r="D102">
        <v>8</v>
      </c>
    </row>
    <row r="103" spans="1:4">
      <c r="A103" t="s">
        <v>448</v>
      </c>
      <c r="B103" t="s">
        <v>997</v>
      </c>
      <c r="C103">
        <v>0</v>
      </c>
      <c r="D103">
        <v>4</v>
      </c>
    </row>
    <row r="104" spans="1:4">
      <c r="A104" t="s">
        <v>448</v>
      </c>
      <c r="B104" t="s">
        <v>998</v>
      </c>
      <c r="C104">
        <v>0</v>
      </c>
      <c r="D104">
        <v>5</v>
      </c>
    </row>
    <row r="105" spans="1:4">
      <c r="A105" t="s">
        <v>448</v>
      </c>
      <c r="B105" t="s">
        <v>999</v>
      </c>
      <c r="C105">
        <v>0</v>
      </c>
      <c r="D105">
        <v>5</v>
      </c>
    </row>
    <row r="106" spans="1:4">
      <c r="A106" t="s">
        <v>448</v>
      </c>
      <c r="C106" t="s">
        <v>637</v>
      </c>
      <c r="D106">
        <v>4</v>
      </c>
    </row>
    <row r="107" spans="1:4">
      <c r="A107" t="s">
        <v>448</v>
      </c>
      <c r="B107" t="s">
        <v>557</v>
      </c>
      <c r="C107">
        <v>0</v>
      </c>
      <c r="D107">
        <v>4</v>
      </c>
    </row>
    <row r="108" spans="1:4">
      <c r="A108" t="s">
        <v>461</v>
      </c>
      <c r="B108" t="s">
        <v>997</v>
      </c>
      <c r="C108">
        <v>0</v>
      </c>
      <c r="D108">
        <v>4</v>
      </c>
    </row>
    <row r="109" spans="1:4">
      <c r="A109" t="s">
        <v>461</v>
      </c>
      <c r="B109" t="s">
        <v>998</v>
      </c>
      <c r="C109">
        <v>0</v>
      </c>
      <c r="D109">
        <v>6</v>
      </c>
    </row>
    <row r="110" spans="1:4">
      <c r="A110" t="s">
        <v>471</v>
      </c>
      <c r="B110" t="s">
        <v>997</v>
      </c>
      <c r="C110">
        <v>0</v>
      </c>
      <c r="D110">
        <v>8</v>
      </c>
    </row>
    <row r="111" spans="1:4">
      <c r="A111" t="s">
        <v>1790</v>
      </c>
      <c r="B111" t="s">
        <v>1790</v>
      </c>
      <c r="C111" t="s">
        <v>1790</v>
      </c>
    </row>
    <row r="112" spans="1:4">
      <c r="A112" t="s">
        <v>868</v>
      </c>
      <c r="B112" t="s">
        <v>997</v>
      </c>
      <c r="C112">
        <v>0</v>
      </c>
      <c r="D112">
        <v>7</v>
      </c>
    </row>
    <row r="113" spans="1:4">
      <c r="A113" t="s">
        <v>868</v>
      </c>
      <c r="B113" t="s">
        <v>998</v>
      </c>
      <c r="C113">
        <v>0</v>
      </c>
      <c r="D113">
        <v>5</v>
      </c>
    </row>
    <row r="114" spans="1:4">
      <c r="A114" t="s">
        <v>868</v>
      </c>
      <c r="B114" t="s">
        <v>999</v>
      </c>
      <c r="C114">
        <v>0</v>
      </c>
      <c r="D114">
        <v>7</v>
      </c>
    </row>
    <row r="115" spans="1:4">
      <c r="A115" t="s">
        <v>868</v>
      </c>
      <c r="B115" t="s">
        <v>555</v>
      </c>
      <c r="C115">
        <v>0</v>
      </c>
      <c r="D115">
        <v>7</v>
      </c>
    </row>
    <row r="116" spans="1:4">
      <c r="A116" t="s">
        <v>868</v>
      </c>
      <c r="B116" t="s">
        <v>560</v>
      </c>
      <c r="C116">
        <v>0</v>
      </c>
      <c r="D116">
        <v>7</v>
      </c>
    </row>
    <row r="117" spans="1:4">
      <c r="A117" t="s">
        <v>1194</v>
      </c>
      <c r="B117" t="s">
        <v>997</v>
      </c>
      <c r="C117">
        <v>0</v>
      </c>
      <c r="D117">
        <v>6</v>
      </c>
    </row>
    <row r="118" spans="1:4">
      <c r="A118" t="s">
        <v>1194</v>
      </c>
      <c r="B118" t="s">
        <v>998</v>
      </c>
      <c r="C118">
        <v>0</v>
      </c>
      <c r="D118">
        <v>9</v>
      </c>
    </row>
    <row r="119" spans="1:4">
      <c r="A119" t="s">
        <v>1298</v>
      </c>
      <c r="B119" t="s">
        <v>559</v>
      </c>
      <c r="C119">
        <v>0</v>
      </c>
      <c r="D119">
        <v>3</v>
      </c>
    </row>
    <row r="120" spans="1:4">
      <c r="A120" t="s">
        <v>1298</v>
      </c>
      <c r="B120" t="s">
        <v>555</v>
      </c>
      <c r="C120">
        <v>0</v>
      </c>
      <c r="D120">
        <v>2</v>
      </c>
    </row>
    <row r="121" spans="1:4">
      <c r="A121" t="s">
        <v>1311</v>
      </c>
      <c r="B121" t="s">
        <v>559</v>
      </c>
      <c r="C121">
        <v>0</v>
      </c>
      <c r="D121">
        <v>4</v>
      </c>
    </row>
    <row r="122" spans="1:4">
      <c r="A122" t="s">
        <v>1311</v>
      </c>
      <c r="B122" t="s">
        <v>555</v>
      </c>
      <c r="C122">
        <v>0</v>
      </c>
      <c r="D122">
        <v>7</v>
      </c>
    </row>
    <row r="123" spans="1:4">
      <c r="A123" t="s">
        <v>1311</v>
      </c>
      <c r="B123" t="s">
        <v>560</v>
      </c>
      <c r="C123">
        <v>0</v>
      </c>
      <c r="D123">
        <v>6</v>
      </c>
    </row>
    <row r="124" spans="1:4">
      <c r="A124" t="s">
        <v>1309</v>
      </c>
      <c r="B124" t="s">
        <v>559</v>
      </c>
      <c r="C124">
        <v>0</v>
      </c>
      <c r="D124">
        <v>2</v>
      </c>
    </row>
    <row r="125" spans="1:4">
      <c r="A125" t="s">
        <v>1309</v>
      </c>
      <c r="B125" t="s">
        <v>555</v>
      </c>
      <c r="C125">
        <v>0</v>
      </c>
      <c r="D125">
        <v>6</v>
      </c>
    </row>
    <row r="126" spans="1:4">
      <c r="A126" t="s">
        <v>1488</v>
      </c>
      <c r="B126" t="s">
        <v>559</v>
      </c>
      <c r="C126">
        <v>0</v>
      </c>
      <c r="D126">
        <v>6</v>
      </c>
    </row>
    <row r="127" spans="1:4">
      <c r="A127" t="s">
        <v>1488</v>
      </c>
      <c r="B127" t="s">
        <v>555</v>
      </c>
      <c r="C127">
        <v>0</v>
      </c>
      <c r="D127">
        <v>7</v>
      </c>
    </row>
    <row r="128" spans="1:4">
      <c r="A128" t="s">
        <v>1488</v>
      </c>
      <c r="B128" t="s">
        <v>561</v>
      </c>
      <c r="C128">
        <v>0</v>
      </c>
      <c r="D128">
        <v>7</v>
      </c>
    </row>
    <row r="129" spans="1:4">
      <c r="A129" t="s">
        <v>1488</v>
      </c>
      <c r="B129" t="s">
        <v>560</v>
      </c>
      <c r="C129">
        <v>0</v>
      </c>
      <c r="D129">
        <v>7</v>
      </c>
    </row>
    <row r="130" spans="1:4">
      <c r="A130" t="s">
        <v>1488</v>
      </c>
      <c r="B130" t="s">
        <v>601</v>
      </c>
      <c r="C130" t="s">
        <v>681</v>
      </c>
      <c r="D130">
        <v>7</v>
      </c>
    </row>
    <row r="131" spans="1:4">
      <c r="A131" t="s">
        <v>531</v>
      </c>
      <c r="D131">
        <v>10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21"/>
  <dimension ref="B3:C19"/>
  <sheetViews>
    <sheetView workbookViewId="0"/>
  </sheetViews>
  <sheetFormatPr baseColWidth="10" defaultRowHeight="14.5"/>
  <sheetData>
    <row r="3" spans="2:3">
      <c r="B3" t="s">
        <v>744</v>
      </c>
    </row>
    <row r="5" spans="2:3">
      <c r="B5" t="s">
        <v>748</v>
      </c>
    </row>
    <row r="6" spans="2:3">
      <c r="B6" t="s">
        <v>745</v>
      </c>
    </row>
    <row r="7" spans="2:3">
      <c r="B7" t="s">
        <v>752</v>
      </c>
    </row>
    <row r="8" spans="2:3">
      <c r="B8" t="s">
        <v>756</v>
      </c>
    </row>
    <row r="9" spans="2:3">
      <c r="B9" t="s">
        <v>746</v>
      </c>
    </row>
    <row r="10" spans="2:3">
      <c r="B10" t="s">
        <v>747</v>
      </c>
      <c r="C10" t="s">
        <v>757</v>
      </c>
    </row>
    <row r="11" spans="2:3">
      <c r="B11" t="s">
        <v>749</v>
      </c>
    </row>
    <row r="12" spans="2:3">
      <c r="B12" t="s">
        <v>750</v>
      </c>
    </row>
    <row r="13" spans="2:3">
      <c r="B13" t="s">
        <v>845</v>
      </c>
    </row>
    <row r="14" spans="2:3">
      <c r="B14" t="s">
        <v>751</v>
      </c>
    </row>
    <row r="15" spans="2:3">
      <c r="B15" t="s">
        <v>753</v>
      </c>
    </row>
    <row r="16" spans="2:3">
      <c r="B16" t="s">
        <v>758</v>
      </c>
    </row>
    <row r="17" spans="2:2">
      <c r="B17" t="s">
        <v>754</v>
      </c>
    </row>
    <row r="18" spans="2:2">
      <c r="B18" t="s">
        <v>755</v>
      </c>
    </row>
    <row r="19" spans="2:2">
      <c r="B19" t="s">
        <v>759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2595BA-9C4F-4D35-AC56-15DA33ADC73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24</vt:i4>
      </vt:variant>
    </vt:vector>
  </HeadingPairs>
  <TitlesOfParts>
    <vt:vector size="24" baseType="lpstr">
      <vt:lpstr>Detalle1</vt:lpstr>
      <vt:lpstr>RESUMEN</vt:lpstr>
      <vt:lpstr>EDADES</vt:lpstr>
      <vt:lpstr>GESTION EDADES</vt:lpstr>
      <vt:lpstr>VENTA T</vt:lpstr>
      <vt:lpstr>CEDIS</vt:lpstr>
      <vt:lpstr>PLANTAS</vt:lpstr>
      <vt:lpstr>CONVERSION DATOS</vt:lpstr>
      <vt:lpstr>Hoja1</vt:lpstr>
      <vt:lpstr>DT HUEVO</vt:lpstr>
      <vt:lpstr>Hoja2</vt:lpstr>
      <vt:lpstr>inv</vt:lpstr>
      <vt:lpstr>INV. EDADES</vt:lpstr>
      <vt:lpstr>Valid</vt:lpstr>
      <vt:lpstr>VENTAS 2 </vt:lpstr>
      <vt:lpstr>VENTAS</vt:lpstr>
      <vt:lpstr>Ventas_HD</vt:lpstr>
      <vt:lpstr>VENTAS CANAL</vt:lpstr>
      <vt:lpstr>BD TAT</vt:lpstr>
      <vt:lpstr>COMP</vt:lpstr>
      <vt:lpstr>DIAS DE INVENTARIO TAT</vt:lpstr>
      <vt:lpstr>DIAS DE INVENTARIO PLANTAS </vt:lpstr>
      <vt:lpstr>PLANO EDAD JR</vt:lpstr>
      <vt:lpstr>PROCESO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Maria Camila Vargas Castellanos</cp:lastModifiedBy>
  <dcterms:created xsi:type="dcterms:W3CDTF">2018-07-11T23:13:52Z</dcterms:created>
  <dcterms:modified xsi:type="dcterms:W3CDTF">2026-10-13T14:04:50Z</dcterms:modified>
</cp:coreProperties>
</file>